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5.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6.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7.xml" ContentType="application/vnd.openxmlformats-officedocument.spreadsheetml.table+xml"/>
  <Override PartName="/xl/comments7.xml" ContentType="application/vnd.openxmlformats-officedocument.spreadsheetml.comments+xml"/>
  <Override PartName="/xl/drawings/drawing8.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8.xml" ContentType="application/vnd.openxmlformats-officedocument.spreadsheetml.table+xml"/>
  <Override PartName="/xl/comments8.xml" ContentType="application/vnd.openxmlformats-officedocument.spreadsheetml.comments+xml"/>
  <Override PartName="/xl/drawings/drawing9.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tables/table9.xml" ContentType="application/vnd.openxmlformats-officedocument.spreadsheetml.table+xml"/>
  <Override PartName="/xl/comments9.xml" ContentType="application/vnd.openxmlformats-officedocument.spreadsheetml.comments+xml"/>
  <Override PartName="/xl/drawings/drawing10.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10.xml" ContentType="application/vnd.openxmlformats-officedocument.spreadsheetml.table+xml"/>
  <Override PartName="/xl/comments10.xml" ContentType="application/vnd.openxmlformats-officedocument.spreadsheetml.comments+xml"/>
  <Override PartName="/xl/drawings/drawing11.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1.xml" ContentType="application/vnd.openxmlformats-officedocument.spreadsheetml.table+xml"/>
  <Override PartName="/xl/comments11.xml" ContentType="application/vnd.openxmlformats-officedocument.spreadsheetml.comments+xml"/>
  <Override PartName="/xl/drawings/drawing12.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2.xml" ContentType="application/vnd.openxmlformats-officedocument.spreadsheetml.comments+xml"/>
  <Override PartName="/xl/drawings/drawing13.xml" ContentType="application/vnd.openxmlformats-officedocument.drawing+xml"/>
  <Override PartName="/xl/activeX/activeX63.xml" ContentType="application/vnd.ms-office.activeX+xml"/>
  <Override PartName="/xl/activeX/activeX63.bin" ContentType="application/vnd.ms-office.activeX"/>
  <Override PartName="/xl/tables/table16.xml" ContentType="application/vnd.openxmlformats-officedocument.spreadsheetml.table+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3"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1 Estimativas de ATA 14-08-17\"/>
    </mc:Choice>
  </mc:AlternateContent>
  <xr:revisionPtr revIDLastSave="0" documentId="13_ncr:1_{705956B2-8E3C-4F43-AEF0-CEE6B6054FE1}" xr6:coauthVersionLast="47" xr6:coauthVersionMax="47" xr10:uidLastSave="{00000000-0000-0000-0000-000000000000}"/>
  <bookViews>
    <workbookView xWindow="16284" yWindow="-108" windowWidth="19416" windowHeight="10560" firstSheet="3" activeTab="3" xr2:uid="{00000000-000D-0000-FFFF-FFFF00000000}"/>
  </bookViews>
  <sheets>
    <sheet name="Estimativas" sheetId="12" r:id="rId1"/>
    <sheet name="Filtros" sheetId="10" r:id="rId2"/>
    <sheet name="Pregões" sheetId="20" r:id="rId3"/>
    <sheet name="Atas" sheetId="21" r:id="rId4"/>
    <sheet name="Atas_Bloqueios" sheetId="26" r:id="rId5"/>
    <sheet name="SaldoAta" sheetId="25" r:id="rId6"/>
    <sheet name="AtaCessão" sheetId="28" r:id="rId7"/>
    <sheet name="ConsumoAta" sheetId="27" r:id="rId8"/>
    <sheet name="Imprósperos" sheetId="24" r:id="rId9"/>
    <sheet name="ImprósperosDetalhes" sheetId="23" state="hidden" r:id="rId10"/>
    <sheet name="HistóricoEstimado" sheetId="16" r:id="rId11"/>
    <sheet name="Estáticas" sheetId="13" r:id="rId12"/>
    <sheet name="Parâmetros" sheetId="22" r:id="rId13"/>
  </sheets>
  <functionGroups builtInGroupCount="19"/>
  <definedNames>
    <definedName name="Excel_BuiltIn__FilterDatabase_3" localSheetId="10">#REF!</definedName>
    <definedName name="Excel_BuiltIn__FilterDatabase_3" localSheetId="8">#REF!</definedName>
    <definedName name="Excel_BuiltIn__FilterDatabase_3">#REF!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58" i="12" l="1"/>
  <c r="S858" i="12"/>
  <c r="Q858" i="12"/>
  <c r="O858" i="12"/>
  <c r="G858" i="12"/>
  <c r="M858" i="12"/>
  <c r="X858" i="12"/>
  <c r="C13" i="27" l="1"/>
  <c r="G13" i="27"/>
  <c r="H13" i="27"/>
  <c r="Q13" i="27"/>
  <c r="C12" i="27"/>
  <c r="G12" i="27"/>
  <c r="H12" i="27"/>
  <c r="Q12" i="27"/>
  <c r="C11" i="27"/>
  <c r="G11" i="27"/>
  <c r="H11" i="27"/>
  <c r="Q11" i="27"/>
  <c r="C10" i="27"/>
  <c r="G10" i="27"/>
  <c r="H10" i="27"/>
  <c r="Q10" i="27"/>
  <c r="C9" i="27"/>
  <c r="G9" i="27"/>
  <c r="H9" i="27"/>
  <c r="Q9" i="27"/>
  <c r="C8" i="27"/>
  <c r="G8" i="27"/>
  <c r="H8" i="27"/>
  <c r="Q8" i="27"/>
  <c r="C7" i="27"/>
  <c r="G7" i="27"/>
  <c r="H7" i="27"/>
  <c r="Q7" i="27"/>
  <c r="C6" i="27"/>
  <c r="G6" i="27"/>
  <c r="H6" i="27"/>
  <c r="Q6" i="27"/>
  <c r="C5" i="27"/>
  <c r="G5" i="27"/>
  <c r="H5" i="27"/>
  <c r="Q5" i="27"/>
  <c r="C4" i="27"/>
  <c r="G4" i="27"/>
  <c r="H4" i="27"/>
  <c r="Q4" i="27"/>
  <c r="C3" i="27"/>
  <c r="G3" i="27"/>
  <c r="H3" i="27"/>
  <c r="Q3" i="27"/>
  <c r="C35" i="27" l="1"/>
  <c r="G35" i="27"/>
  <c r="H35" i="27"/>
  <c r="Q35" i="27"/>
  <c r="C34" i="27"/>
  <c r="G34" i="27"/>
  <c r="H34" i="27"/>
  <c r="Q34" i="27"/>
  <c r="C33" i="27"/>
  <c r="G33" i="27"/>
  <c r="H33" i="27"/>
  <c r="Q33" i="27"/>
  <c r="C32" i="27"/>
  <c r="G32" i="27"/>
  <c r="H32" i="27"/>
  <c r="Q32" i="27"/>
  <c r="C31" i="27"/>
  <c r="G31" i="27"/>
  <c r="H31" i="27"/>
  <c r="Q31" i="27"/>
  <c r="C30" i="27"/>
  <c r="G30" i="27"/>
  <c r="H30" i="27"/>
  <c r="Q30" i="27"/>
  <c r="C29" i="27"/>
  <c r="G29" i="27"/>
  <c r="H29" i="27"/>
  <c r="Q29" i="27"/>
  <c r="C28" i="27"/>
  <c r="G28" i="27"/>
  <c r="H28" i="27"/>
  <c r="Q28" i="27"/>
  <c r="C27" i="27"/>
  <c r="G27" i="27"/>
  <c r="H27" i="27"/>
  <c r="Q27" i="27"/>
  <c r="C26" i="27"/>
  <c r="G26" i="27"/>
  <c r="H26" i="27"/>
  <c r="Q26" i="27"/>
  <c r="C25" i="27"/>
  <c r="G25" i="27"/>
  <c r="H25" i="27"/>
  <c r="Q25" i="27"/>
  <c r="C24" i="27"/>
  <c r="G24" i="27"/>
  <c r="H24" i="27"/>
  <c r="Q24" i="27"/>
  <c r="C23" i="27"/>
  <c r="G23" i="27"/>
  <c r="H23" i="27"/>
  <c r="Q23" i="27"/>
  <c r="C22" i="27"/>
  <c r="G22" i="27"/>
  <c r="H22" i="27"/>
  <c r="Q22" i="27"/>
  <c r="C21" i="27"/>
  <c r="G21" i="27"/>
  <c r="H21" i="27"/>
  <c r="Q21" i="27"/>
  <c r="C20" i="27"/>
  <c r="G20" i="27"/>
  <c r="H20" i="27"/>
  <c r="Q20" i="27"/>
  <c r="C19" i="27"/>
  <c r="G19" i="27"/>
  <c r="H19" i="27"/>
  <c r="Q19" i="27"/>
  <c r="C18" i="27"/>
  <c r="G18" i="27"/>
  <c r="H18" i="27"/>
  <c r="Q18" i="27"/>
  <c r="C17" i="27"/>
  <c r="G17" i="27"/>
  <c r="H17" i="27"/>
  <c r="Q17" i="27"/>
  <c r="C16" i="27"/>
  <c r="G16" i="27"/>
  <c r="H16" i="27"/>
  <c r="Q16" i="27"/>
  <c r="C15" i="27"/>
  <c r="G15" i="27"/>
  <c r="H15" i="27"/>
  <c r="Q15" i="27"/>
  <c r="C14" i="27"/>
  <c r="G14" i="27"/>
  <c r="H14" i="27"/>
  <c r="Q14" i="27"/>
  <c r="C41" i="27" l="1"/>
  <c r="G41" i="27"/>
  <c r="H41" i="27"/>
  <c r="Q41" i="27"/>
  <c r="C40" i="27"/>
  <c r="G40" i="27"/>
  <c r="H40" i="27"/>
  <c r="Q40" i="27"/>
  <c r="C39" i="27"/>
  <c r="G39" i="27"/>
  <c r="H39" i="27"/>
  <c r="Q39" i="27"/>
  <c r="C38" i="27"/>
  <c r="G38" i="27"/>
  <c r="H38" i="27"/>
  <c r="Q38" i="27"/>
  <c r="C37" i="27"/>
  <c r="G37" i="27"/>
  <c r="H37" i="27"/>
  <c r="Q37" i="27"/>
  <c r="C36" i="27"/>
  <c r="G36" i="27"/>
  <c r="H36" i="27"/>
  <c r="Q36" i="27"/>
  <c r="C43" i="27" l="1"/>
  <c r="G43" i="27"/>
  <c r="H43" i="27"/>
  <c r="Q43" i="27"/>
  <c r="C44" i="27" l="1"/>
  <c r="G44" i="27"/>
  <c r="H44" i="27"/>
  <c r="Q44" i="27"/>
  <c r="C42" i="27" l="1"/>
  <c r="G42" i="27"/>
  <c r="H42" i="27"/>
  <c r="Q42" i="27"/>
  <c r="C49" i="27" l="1"/>
  <c r="G49" i="27"/>
  <c r="H49" i="27"/>
  <c r="Q49" i="27"/>
  <c r="C48" i="27"/>
  <c r="G48" i="27"/>
  <c r="H48" i="27"/>
  <c r="Q48" i="27"/>
  <c r="C47" i="27"/>
  <c r="G47" i="27"/>
  <c r="H47" i="27"/>
  <c r="Q47" i="27"/>
  <c r="C46" i="27"/>
  <c r="G46" i="27"/>
  <c r="H46" i="27"/>
  <c r="Q46" i="27"/>
  <c r="C45" i="27"/>
  <c r="G45" i="27"/>
  <c r="H45" i="27"/>
  <c r="Q45" i="27"/>
  <c r="C56" i="27" l="1"/>
  <c r="G56" i="27"/>
  <c r="H56" i="27"/>
  <c r="Q56" i="27"/>
  <c r="C55" i="27"/>
  <c r="G55" i="27"/>
  <c r="H55" i="27"/>
  <c r="Q55" i="27"/>
  <c r="C54" i="27"/>
  <c r="G54" i="27"/>
  <c r="H54" i="27"/>
  <c r="Q54" i="27"/>
  <c r="C53" i="27"/>
  <c r="G53" i="27"/>
  <c r="H53" i="27"/>
  <c r="Q53" i="27"/>
  <c r="C52" i="27"/>
  <c r="G52" i="27"/>
  <c r="H52" i="27"/>
  <c r="Q52" i="27"/>
  <c r="C51" i="27"/>
  <c r="G51" i="27"/>
  <c r="H51" i="27"/>
  <c r="Q51" i="27"/>
  <c r="C50" i="27"/>
  <c r="G50" i="27"/>
  <c r="H50" i="27"/>
  <c r="Q50" i="27"/>
  <c r="C57" i="27" l="1"/>
  <c r="G57" i="27"/>
  <c r="H57" i="27"/>
  <c r="Q57" i="27"/>
  <c r="C118" i="27" l="1"/>
  <c r="G118" i="27"/>
  <c r="H118" i="27"/>
  <c r="Q118" i="27"/>
  <c r="C120" i="27"/>
  <c r="G120" i="27"/>
  <c r="H120" i="27"/>
  <c r="Q120" i="27"/>
  <c r="C119" i="27"/>
  <c r="G119" i="27"/>
  <c r="H119" i="27"/>
  <c r="Q119" i="27"/>
  <c r="C129" i="27"/>
  <c r="G129" i="27"/>
  <c r="H129" i="27"/>
  <c r="Q129" i="27"/>
  <c r="C117" i="27"/>
  <c r="G117" i="27"/>
  <c r="H117" i="27"/>
  <c r="Q117" i="27"/>
  <c r="C130" i="27"/>
  <c r="G130" i="27"/>
  <c r="H130" i="27"/>
  <c r="Q130" i="27"/>
  <c r="C73" i="27"/>
  <c r="G73" i="27"/>
  <c r="H73" i="27"/>
  <c r="Q73" i="27"/>
  <c r="C76" i="27"/>
  <c r="G76" i="27"/>
  <c r="H76" i="27"/>
  <c r="Q76" i="27"/>
  <c r="C74" i="27"/>
  <c r="G74" i="27"/>
  <c r="H74" i="27"/>
  <c r="Q74" i="27"/>
  <c r="C75" i="27"/>
  <c r="G75" i="27"/>
  <c r="H75" i="27"/>
  <c r="Q75" i="27"/>
  <c r="C72" i="27"/>
  <c r="G72" i="27"/>
  <c r="H72" i="27"/>
  <c r="Q72" i="27"/>
  <c r="C78" i="27"/>
  <c r="G78" i="27"/>
  <c r="H78" i="27"/>
  <c r="Q78" i="27"/>
  <c r="C77" i="27"/>
  <c r="G77" i="27"/>
  <c r="H77" i="27"/>
  <c r="Q77" i="27"/>
  <c r="C81" i="27"/>
  <c r="G81" i="27"/>
  <c r="H81" i="27"/>
  <c r="Q81" i="27"/>
  <c r="C79" i="27"/>
  <c r="G79" i="27"/>
  <c r="H79" i="27"/>
  <c r="Q79" i="27"/>
  <c r="C80" i="27"/>
  <c r="G80" i="27"/>
  <c r="H80" i="27"/>
  <c r="Q80" i="27"/>
  <c r="C116" i="27"/>
  <c r="G116" i="27"/>
  <c r="H116" i="27"/>
  <c r="Q116" i="27"/>
  <c r="C90" i="27"/>
  <c r="G90" i="27"/>
  <c r="H90" i="27"/>
  <c r="Q90" i="27"/>
  <c r="C93" i="27"/>
  <c r="G93" i="27"/>
  <c r="H93" i="27"/>
  <c r="Q93" i="27"/>
  <c r="C89" i="27"/>
  <c r="G89" i="27"/>
  <c r="H89" i="27"/>
  <c r="Q89" i="27"/>
  <c r="C88" i="27"/>
  <c r="G88" i="27"/>
  <c r="H88" i="27"/>
  <c r="Q88" i="27"/>
  <c r="C85" i="27"/>
  <c r="G85" i="27"/>
  <c r="H85" i="27"/>
  <c r="Q85" i="27"/>
  <c r="C84" i="27"/>
  <c r="G84" i="27"/>
  <c r="H84" i="27"/>
  <c r="Q84" i="27"/>
  <c r="C99" i="27"/>
  <c r="G99" i="27"/>
  <c r="H99" i="27"/>
  <c r="Q99" i="27"/>
  <c r="C110" i="27"/>
  <c r="G110" i="27"/>
  <c r="H110" i="27"/>
  <c r="Q110" i="27"/>
  <c r="C127" i="27"/>
  <c r="G127" i="27"/>
  <c r="H127" i="27"/>
  <c r="Q127" i="27"/>
  <c r="C126" i="27"/>
  <c r="G126" i="27"/>
  <c r="H126" i="27"/>
  <c r="Q126" i="27"/>
  <c r="C122" i="27"/>
  <c r="G122" i="27"/>
  <c r="H122" i="27"/>
  <c r="Q122" i="27"/>
  <c r="C125" i="27"/>
  <c r="G125" i="27"/>
  <c r="H125" i="27"/>
  <c r="Q125" i="27"/>
  <c r="C106" i="27"/>
  <c r="G106" i="27"/>
  <c r="H106" i="27"/>
  <c r="Q106" i="27"/>
  <c r="C112" i="27"/>
  <c r="G112" i="27"/>
  <c r="H112" i="27"/>
  <c r="Q112" i="27"/>
  <c r="C86" i="27"/>
  <c r="G86" i="27"/>
  <c r="H86" i="27"/>
  <c r="Q86" i="27"/>
  <c r="C87" i="27"/>
  <c r="G87" i="27"/>
  <c r="H87" i="27"/>
  <c r="Q87" i="27"/>
  <c r="C91" i="27"/>
  <c r="G91" i="27"/>
  <c r="H91" i="27"/>
  <c r="Q91" i="27"/>
  <c r="C124" i="27"/>
  <c r="G124" i="27"/>
  <c r="H124" i="27"/>
  <c r="Q124" i="27"/>
  <c r="C92" i="27"/>
  <c r="G92" i="27"/>
  <c r="H92" i="27"/>
  <c r="Q92" i="27"/>
  <c r="C108" i="27"/>
  <c r="G108" i="27"/>
  <c r="H108" i="27"/>
  <c r="Q108" i="27"/>
  <c r="C123" i="27"/>
  <c r="G123" i="27"/>
  <c r="H123" i="27"/>
  <c r="Q123" i="27"/>
  <c r="C104" i="27"/>
  <c r="G104" i="27"/>
  <c r="H104" i="27"/>
  <c r="Q104" i="27"/>
  <c r="C103" i="27"/>
  <c r="G103" i="27"/>
  <c r="H103" i="27"/>
  <c r="Q103" i="27"/>
  <c r="C83" i="27"/>
  <c r="G83" i="27"/>
  <c r="H83" i="27"/>
  <c r="Q83" i="27"/>
  <c r="C82" i="27"/>
  <c r="G82" i="27"/>
  <c r="H82" i="27"/>
  <c r="Q82" i="27"/>
  <c r="C121" i="27"/>
  <c r="G121" i="27"/>
  <c r="H121" i="27"/>
  <c r="Q121" i="27"/>
  <c r="C102" i="27"/>
  <c r="G102" i="27"/>
  <c r="H102" i="27"/>
  <c r="Q102" i="27"/>
  <c r="C101" i="27"/>
  <c r="G101" i="27"/>
  <c r="H101" i="27"/>
  <c r="Q101" i="27"/>
  <c r="C100" i="27"/>
  <c r="G100" i="27"/>
  <c r="H100" i="27"/>
  <c r="Q100" i="27"/>
  <c r="C128" i="27"/>
  <c r="G128" i="27"/>
  <c r="H128" i="27"/>
  <c r="Q128" i="27"/>
  <c r="C98" i="27"/>
  <c r="G98" i="27"/>
  <c r="H98" i="27"/>
  <c r="Q98" i="27"/>
  <c r="C115" i="27"/>
  <c r="G115" i="27"/>
  <c r="H115" i="27"/>
  <c r="Q115" i="27"/>
  <c r="C114" i="27"/>
  <c r="G114" i="27"/>
  <c r="H114" i="27"/>
  <c r="Q114" i="27"/>
  <c r="C113" i="27"/>
  <c r="G113" i="27"/>
  <c r="H113" i="27"/>
  <c r="Q113" i="27"/>
  <c r="C97" i="27"/>
  <c r="G97" i="27"/>
  <c r="H97" i="27"/>
  <c r="Q97" i="27"/>
  <c r="C96" i="27"/>
  <c r="G96" i="27"/>
  <c r="H96" i="27"/>
  <c r="Q96" i="27"/>
  <c r="C95" i="27"/>
  <c r="G95" i="27"/>
  <c r="H95" i="27"/>
  <c r="Q95" i="27"/>
  <c r="C111" i="27"/>
  <c r="G111" i="27"/>
  <c r="H111" i="27"/>
  <c r="Q111" i="27"/>
  <c r="C105" i="27"/>
  <c r="G105" i="27"/>
  <c r="H105" i="27"/>
  <c r="Q105" i="27"/>
  <c r="C109" i="27"/>
  <c r="G109" i="27"/>
  <c r="H109" i="27"/>
  <c r="Q109" i="27"/>
  <c r="C107" i="27"/>
  <c r="G107" i="27"/>
  <c r="H107" i="27"/>
  <c r="Q107" i="27"/>
  <c r="C94" i="27"/>
  <c r="G94" i="27"/>
  <c r="H94" i="27"/>
  <c r="Q94" i="27"/>
  <c r="C59" i="27" l="1"/>
  <c r="G59" i="27"/>
  <c r="H59" i="27"/>
  <c r="Q59" i="27"/>
  <c r="C58" i="27"/>
  <c r="G58" i="27"/>
  <c r="H58" i="27"/>
  <c r="Q58" i="27"/>
  <c r="C60" i="27" l="1"/>
  <c r="G60" i="27"/>
  <c r="H60" i="27"/>
  <c r="Q60" i="27"/>
  <c r="C66" i="27" l="1"/>
  <c r="G66" i="27"/>
  <c r="H66" i="27"/>
  <c r="Q66" i="27"/>
  <c r="C65" i="27"/>
  <c r="G65" i="27"/>
  <c r="H65" i="27"/>
  <c r="Q65" i="27"/>
  <c r="C64" i="27"/>
  <c r="G64" i="27"/>
  <c r="H64" i="27"/>
  <c r="Q64" i="27"/>
  <c r="C63" i="27"/>
  <c r="G63" i="27"/>
  <c r="H63" i="27"/>
  <c r="Q63" i="27"/>
  <c r="C62" i="27"/>
  <c r="G62" i="27"/>
  <c r="H62" i="27"/>
  <c r="Q62" i="27"/>
  <c r="C61" i="27"/>
  <c r="G61" i="27"/>
  <c r="H61" i="27"/>
  <c r="Q61" i="27"/>
  <c r="C71" i="27" l="1"/>
  <c r="G71" i="27"/>
  <c r="H71" i="27"/>
  <c r="Q71" i="27"/>
  <c r="C70" i="27"/>
  <c r="G70" i="27"/>
  <c r="H70" i="27"/>
  <c r="Q70" i="27"/>
  <c r="C69" i="27"/>
  <c r="G69" i="27"/>
  <c r="H69" i="27"/>
  <c r="Q69" i="27"/>
  <c r="C68" i="27"/>
  <c r="G68" i="27"/>
  <c r="H68" i="27"/>
  <c r="Q68" i="27"/>
  <c r="C67" i="27"/>
  <c r="G67" i="27"/>
  <c r="H67" i="27"/>
  <c r="Q67" i="27"/>
  <c r="C225" i="27" l="1"/>
  <c r="G225" i="27"/>
  <c r="H225" i="27"/>
  <c r="Q225" i="27"/>
  <c r="C135" i="27" l="1"/>
  <c r="G135" i="27"/>
  <c r="H135" i="27"/>
  <c r="Q135" i="27"/>
  <c r="C134" i="27"/>
  <c r="G134" i="27"/>
  <c r="H134" i="27"/>
  <c r="Q134" i="27"/>
  <c r="C133" i="27"/>
  <c r="G133" i="27"/>
  <c r="H133" i="27"/>
  <c r="Q133" i="27"/>
  <c r="C132" i="27"/>
  <c r="G132" i="27"/>
  <c r="H132" i="27"/>
  <c r="Q132" i="27"/>
  <c r="C131" i="27"/>
  <c r="G131" i="27"/>
  <c r="H131" i="27"/>
  <c r="Q131" i="27"/>
  <c r="C136" i="27" l="1"/>
  <c r="G136" i="27"/>
  <c r="H136" i="27"/>
  <c r="Q136" i="27"/>
  <c r="C137" i="27" l="1"/>
  <c r="G137" i="27"/>
  <c r="H137" i="27"/>
  <c r="Q137" i="27"/>
  <c r="C157" i="27" l="1"/>
  <c r="G157" i="27"/>
  <c r="H157" i="27"/>
  <c r="Q157" i="27"/>
  <c r="C156" i="27"/>
  <c r="G156" i="27"/>
  <c r="H156" i="27"/>
  <c r="Q156" i="27"/>
  <c r="C155" i="27"/>
  <c r="G155" i="27"/>
  <c r="H155" i="27"/>
  <c r="Q155" i="27"/>
  <c r="C154" i="27"/>
  <c r="G154" i="27"/>
  <c r="H154" i="27"/>
  <c r="Q154" i="27"/>
  <c r="C153" i="27"/>
  <c r="G153" i="27"/>
  <c r="H153" i="27"/>
  <c r="Q153" i="27"/>
  <c r="C152" i="27"/>
  <c r="G152" i="27"/>
  <c r="H152" i="27"/>
  <c r="Q152" i="27"/>
  <c r="C151" i="27"/>
  <c r="G151" i="27"/>
  <c r="H151" i="27"/>
  <c r="Q151" i="27"/>
  <c r="C150" i="27"/>
  <c r="G150" i="27"/>
  <c r="H150" i="27"/>
  <c r="Q150" i="27"/>
  <c r="C149" i="27"/>
  <c r="G149" i="27"/>
  <c r="H149" i="27"/>
  <c r="Q149" i="27"/>
  <c r="C148" i="27"/>
  <c r="G148" i="27"/>
  <c r="H148" i="27"/>
  <c r="Q148" i="27"/>
  <c r="C147" i="27"/>
  <c r="G147" i="27"/>
  <c r="H147" i="27"/>
  <c r="Q147" i="27"/>
  <c r="C146" i="27"/>
  <c r="G146" i="27"/>
  <c r="H146" i="27"/>
  <c r="Q146" i="27"/>
  <c r="C145" i="27"/>
  <c r="G145" i="27"/>
  <c r="H145" i="27"/>
  <c r="Q145" i="27"/>
  <c r="C144" i="27"/>
  <c r="G144" i="27"/>
  <c r="H144" i="27"/>
  <c r="Q144" i="27"/>
  <c r="C143" i="27"/>
  <c r="G143" i="27"/>
  <c r="H143" i="27"/>
  <c r="Q143" i="27"/>
  <c r="C142" i="27"/>
  <c r="G142" i="27"/>
  <c r="H142" i="27"/>
  <c r="Q142" i="27"/>
  <c r="C141" i="27"/>
  <c r="G141" i="27"/>
  <c r="H141" i="27"/>
  <c r="Q141" i="27"/>
  <c r="C140" i="27"/>
  <c r="G140" i="27"/>
  <c r="H140" i="27"/>
  <c r="Q140" i="27"/>
  <c r="C139" i="27"/>
  <c r="G139" i="27"/>
  <c r="H139" i="27"/>
  <c r="Q139" i="27"/>
  <c r="C138" i="27"/>
  <c r="G138" i="27"/>
  <c r="H138" i="27"/>
  <c r="Q138" i="27"/>
  <c r="C209" i="27" l="1"/>
  <c r="G209" i="27"/>
  <c r="H209" i="27"/>
  <c r="Q209" i="27"/>
  <c r="C208" i="27"/>
  <c r="G208" i="27"/>
  <c r="H208" i="27"/>
  <c r="Q208" i="27"/>
  <c r="C207" i="27"/>
  <c r="G207" i="27"/>
  <c r="H207" i="27"/>
  <c r="Q207" i="27"/>
  <c r="C206" i="27"/>
  <c r="G206" i="27"/>
  <c r="H206" i="27"/>
  <c r="Q206" i="27"/>
  <c r="C205" i="27"/>
  <c r="G205" i="27"/>
  <c r="H205" i="27"/>
  <c r="Q205" i="27"/>
  <c r="C204" i="27"/>
  <c r="G204" i="27"/>
  <c r="H204" i="27"/>
  <c r="Q204" i="27"/>
  <c r="C203" i="27"/>
  <c r="G203" i="27"/>
  <c r="H203" i="27"/>
  <c r="Q203" i="27"/>
  <c r="C202" i="27"/>
  <c r="G202" i="27"/>
  <c r="H202" i="27"/>
  <c r="Q202" i="27"/>
  <c r="C201" i="27"/>
  <c r="G201" i="27"/>
  <c r="H201" i="27"/>
  <c r="Q201" i="27"/>
  <c r="C200" i="27"/>
  <c r="G200" i="27"/>
  <c r="H200" i="27"/>
  <c r="Q200" i="27"/>
  <c r="C199" i="27"/>
  <c r="G199" i="27"/>
  <c r="H199" i="27"/>
  <c r="Q199" i="27"/>
  <c r="C198" i="27"/>
  <c r="G198" i="27"/>
  <c r="H198" i="27"/>
  <c r="Q198" i="27"/>
  <c r="C197" i="27"/>
  <c r="G197" i="27"/>
  <c r="H197" i="27"/>
  <c r="Q197" i="27"/>
  <c r="C196" i="27"/>
  <c r="G196" i="27"/>
  <c r="H196" i="27"/>
  <c r="Q196" i="27"/>
  <c r="C195" i="27"/>
  <c r="G195" i="27"/>
  <c r="H195" i="27"/>
  <c r="Q195" i="27"/>
  <c r="C194" i="27"/>
  <c r="G194" i="27"/>
  <c r="H194" i="27"/>
  <c r="Q194" i="27"/>
  <c r="C193" i="27"/>
  <c r="G193" i="27"/>
  <c r="H193" i="27"/>
  <c r="Q193" i="27"/>
  <c r="C192" i="27"/>
  <c r="G192" i="27"/>
  <c r="H192" i="27"/>
  <c r="Q192" i="27"/>
  <c r="C191" i="27"/>
  <c r="G191" i="27"/>
  <c r="H191" i="27"/>
  <c r="Q191" i="27"/>
  <c r="C190" i="27"/>
  <c r="G190" i="27"/>
  <c r="H190" i="27"/>
  <c r="Q190" i="27"/>
  <c r="C189" i="27"/>
  <c r="G189" i="27"/>
  <c r="H189" i="27"/>
  <c r="Q189" i="27"/>
  <c r="C188" i="27"/>
  <c r="G188" i="27"/>
  <c r="H188" i="27"/>
  <c r="Q188" i="27"/>
  <c r="C187" i="27"/>
  <c r="G187" i="27"/>
  <c r="H187" i="27"/>
  <c r="Q187" i="27"/>
  <c r="C186" i="27"/>
  <c r="G186" i="27"/>
  <c r="H186" i="27"/>
  <c r="Q186" i="27"/>
  <c r="C185" i="27"/>
  <c r="G185" i="27"/>
  <c r="H185" i="27"/>
  <c r="Q185" i="27"/>
  <c r="C184" i="27"/>
  <c r="G184" i="27"/>
  <c r="H184" i="27"/>
  <c r="Q184" i="27"/>
  <c r="C183" i="27"/>
  <c r="G183" i="27"/>
  <c r="H183" i="27"/>
  <c r="Q183" i="27"/>
  <c r="C182" i="27"/>
  <c r="G182" i="27"/>
  <c r="H182" i="27"/>
  <c r="Q182" i="27"/>
  <c r="C181" i="27"/>
  <c r="G181" i="27"/>
  <c r="H181" i="27"/>
  <c r="Q181" i="27"/>
  <c r="C180" i="27"/>
  <c r="G180" i="27"/>
  <c r="H180" i="27"/>
  <c r="Q180" i="27"/>
  <c r="C179" i="27"/>
  <c r="G179" i="27"/>
  <c r="H179" i="27"/>
  <c r="Q179" i="27"/>
  <c r="C178" i="27"/>
  <c r="G178" i="27"/>
  <c r="H178" i="27"/>
  <c r="Q178" i="27"/>
  <c r="C177" i="27"/>
  <c r="G177" i="27"/>
  <c r="H177" i="27"/>
  <c r="Q177" i="27"/>
  <c r="C176" i="27"/>
  <c r="G176" i="27"/>
  <c r="H176" i="27"/>
  <c r="Q176" i="27"/>
  <c r="C175" i="27"/>
  <c r="G175" i="27"/>
  <c r="H175" i="27"/>
  <c r="Q175" i="27"/>
  <c r="C174" i="27"/>
  <c r="G174" i="27"/>
  <c r="H174" i="27"/>
  <c r="Q174" i="27"/>
  <c r="C173" i="27"/>
  <c r="G173" i="27"/>
  <c r="H173" i="27"/>
  <c r="Q173" i="27"/>
  <c r="C160" i="27" l="1"/>
  <c r="G160" i="27"/>
  <c r="H160" i="27"/>
  <c r="Q160" i="27"/>
  <c r="C159" i="27"/>
  <c r="G159" i="27"/>
  <c r="H159" i="27"/>
  <c r="Q159" i="27"/>
  <c r="C158" i="27"/>
  <c r="G158" i="27"/>
  <c r="H158" i="27"/>
  <c r="Q158" i="27"/>
  <c r="C212" i="27" l="1"/>
  <c r="G212" i="27"/>
  <c r="H212" i="27"/>
  <c r="Q212" i="27"/>
  <c r="C255" i="27" l="1"/>
  <c r="G255" i="27"/>
  <c r="H255" i="27"/>
  <c r="Q255" i="27"/>
  <c r="C254" i="27"/>
  <c r="G254" i="27"/>
  <c r="H254" i="27"/>
  <c r="Q254" i="27"/>
  <c r="C253" i="27"/>
  <c r="G253" i="27"/>
  <c r="H253" i="27"/>
  <c r="Q253" i="27"/>
  <c r="C252" i="27"/>
  <c r="G252" i="27"/>
  <c r="H252" i="27"/>
  <c r="Q252" i="27"/>
  <c r="C251" i="27"/>
  <c r="G251" i="27"/>
  <c r="H251" i="27"/>
  <c r="Q251" i="27"/>
  <c r="C250" i="27"/>
  <c r="G250" i="27"/>
  <c r="H250" i="27"/>
  <c r="Q250" i="27"/>
  <c r="C249" i="27"/>
  <c r="G249" i="27"/>
  <c r="H249" i="27"/>
  <c r="Q249" i="27"/>
  <c r="C248" i="27"/>
  <c r="G248" i="27"/>
  <c r="H248" i="27"/>
  <c r="Q248" i="27"/>
  <c r="C247" i="27"/>
  <c r="G247" i="27"/>
  <c r="H247" i="27"/>
  <c r="Q247" i="27"/>
  <c r="C246" i="27"/>
  <c r="G246" i="27"/>
  <c r="H246" i="27"/>
  <c r="Q246" i="27"/>
  <c r="C245" i="27"/>
  <c r="G245" i="27"/>
  <c r="H245" i="27"/>
  <c r="Q245" i="27"/>
  <c r="C244" i="27"/>
  <c r="G244" i="27"/>
  <c r="H244" i="27"/>
  <c r="Q244" i="27"/>
  <c r="C243" i="27"/>
  <c r="G243" i="27"/>
  <c r="H243" i="27"/>
  <c r="Q243" i="27"/>
  <c r="C242" i="27"/>
  <c r="G242" i="27"/>
  <c r="H242" i="27"/>
  <c r="Q242" i="27"/>
  <c r="C241" i="27"/>
  <c r="G241" i="27"/>
  <c r="H241" i="27"/>
  <c r="Q241" i="27"/>
  <c r="C240" i="27"/>
  <c r="G240" i="27"/>
  <c r="H240" i="27"/>
  <c r="Q240" i="27"/>
  <c r="C239" i="27"/>
  <c r="G239" i="27"/>
  <c r="H239" i="27"/>
  <c r="Q239" i="27"/>
  <c r="C238" i="27"/>
  <c r="G238" i="27"/>
  <c r="H238" i="27"/>
  <c r="Q238" i="27"/>
  <c r="C237" i="27"/>
  <c r="G237" i="27"/>
  <c r="H237" i="27"/>
  <c r="Q237" i="27"/>
  <c r="C236" i="27"/>
  <c r="G236" i="27"/>
  <c r="H236" i="27"/>
  <c r="Q236" i="27"/>
  <c r="C235" i="27"/>
  <c r="G235" i="27"/>
  <c r="H235" i="27"/>
  <c r="Q235" i="27"/>
  <c r="C171" i="27" l="1"/>
  <c r="G171" i="27"/>
  <c r="H171" i="27"/>
  <c r="Q171" i="27"/>
  <c r="C170" i="27"/>
  <c r="G170" i="27"/>
  <c r="H170" i="27"/>
  <c r="Q170" i="27"/>
  <c r="C169" i="27"/>
  <c r="G169" i="27"/>
  <c r="H169" i="27"/>
  <c r="Q169" i="27"/>
  <c r="C168" i="27"/>
  <c r="G168" i="27"/>
  <c r="H168" i="27"/>
  <c r="Q168" i="27"/>
  <c r="C167" i="27"/>
  <c r="G167" i="27"/>
  <c r="H167" i="27"/>
  <c r="Q167" i="27"/>
  <c r="C166" i="27"/>
  <c r="G166" i="27"/>
  <c r="H166" i="27"/>
  <c r="Q166" i="27"/>
  <c r="C165" i="27"/>
  <c r="G165" i="27"/>
  <c r="H165" i="27"/>
  <c r="Q165" i="27"/>
  <c r="C164" i="27"/>
  <c r="G164" i="27"/>
  <c r="H164" i="27"/>
  <c r="Q164" i="27"/>
  <c r="C163" i="27"/>
  <c r="G163" i="27"/>
  <c r="H163" i="27"/>
  <c r="Q163" i="27"/>
  <c r="C162" i="27"/>
  <c r="G162" i="27"/>
  <c r="H162" i="27"/>
  <c r="Q162" i="27"/>
  <c r="C161" i="27"/>
  <c r="G161" i="27"/>
  <c r="H161" i="27"/>
  <c r="Q161" i="27"/>
  <c r="C132" i="28" l="1"/>
  <c r="I132" i="28"/>
  <c r="C172" i="27" l="1"/>
  <c r="G172" i="27"/>
  <c r="H172" i="27"/>
  <c r="Q172" i="27"/>
  <c r="C210" i="27" l="1"/>
  <c r="G210" i="27"/>
  <c r="H210" i="27"/>
  <c r="Q210" i="27"/>
  <c r="C211" i="27" l="1"/>
  <c r="G211" i="27"/>
  <c r="H211" i="27"/>
  <c r="Q211" i="27"/>
  <c r="C213" i="27" l="1"/>
  <c r="G213" i="27"/>
  <c r="H213" i="27"/>
  <c r="Q213" i="27"/>
  <c r="C214" i="27" l="1"/>
  <c r="G214" i="27"/>
  <c r="H214" i="27"/>
  <c r="Q214" i="27"/>
  <c r="C215" i="27" l="1"/>
  <c r="G215" i="27"/>
  <c r="H215" i="27"/>
  <c r="Q215" i="27"/>
  <c r="C216" i="27" l="1"/>
  <c r="G216" i="27"/>
  <c r="H216" i="27"/>
  <c r="Q216" i="27"/>
  <c r="C221" i="27" l="1"/>
  <c r="G221" i="27"/>
  <c r="H221" i="27"/>
  <c r="Q221" i="27"/>
  <c r="C220" i="27"/>
  <c r="G220" i="27"/>
  <c r="H220" i="27"/>
  <c r="Q220" i="27"/>
  <c r="C219" i="27"/>
  <c r="G219" i="27"/>
  <c r="H219" i="27"/>
  <c r="Q219" i="27"/>
  <c r="C218" i="27"/>
  <c r="G218" i="27"/>
  <c r="H218" i="27"/>
  <c r="Q218" i="27"/>
  <c r="C217" i="27"/>
  <c r="G217" i="27"/>
  <c r="H217" i="27"/>
  <c r="Q217" i="27"/>
  <c r="C223" i="27" l="1"/>
  <c r="G223" i="27"/>
  <c r="H223" i="27"/>
  <c r="Q223" i="27"/>
  <c r="C222" i="27"/>
  <c r="G222" i="27"/>
  <c r="H222" i="27"/>
  <c r="Q222" i="27"/>
  <c r="C224" i="27" l="1"/>
  <c r="G224" i="27"/>
  <c r="H224" i="27"/>
  <c r="Q224" i="27"/>
  <c r="C300" i="27" l="1"/>
  <c r="G300" i="27"/>
  <c r="H300" i="27"/>
  <c r="Q300" i="27"/>
  <c r="C299" i="27"/>
  <c r="G299" i="27"/>
  <c r="H299" i="27"/>
  <c r="Q299" i="27"/>
  <c r="C298" i="27"/>
  <c r="G298" i="27"/>
  <c r="H298" i="27"/>
  <c r="Q298" i="27"/>
  <c r="C297" i="27"/>
  <c r="G297" i="27"/>
  <c r="H297" i="27"/>
  <c r="Q297" i="27"/>
  <c r="C296" i="27"/>
  <c r="G296" i="27"/>
  <c r="H296" i="27"/>
  <c r="Q296" i="27"/>
  <c r="C295" i="27"/>
  <c r="G295" i="27"/>
  <c r="H295" i="27"/>
  <c r="Q295" i="27"/>
  <c r="C294" i="27"/>
  <c r="G294" i="27"/>
  <c r="H294" i="27"/>
  <c r="Q294" i="27"/>
  <c r="C293" i="27"/>
  <c r="G293" i="27"/>
  <c r="H293" i="27"/>
  <c r="Q293" i="27"/>
  <c r="C292" i="27"/>
  <c r="G292" i="27"/>
  <c r="H292" i="27"/>
  <c r="Q292" i="27"/>
  <c r="C291" i="27"/>
  <c r="G291" i="27"/>
  <c r="H291" i="27"/>
  <c r="Q291" i="27"/>
  <c r="C290" i="27"/>
  <c r="G290" i="27"/>
  <c r="H290" i="27"/>
  <c r="Q290" i="27"/>
  <c r="C289" i="27"/>
  <c r="G289" i="27"/>
  <c r="H289" i="27"/>
  <c r="Q289" i="27"/>
  <c r="C288" i="27"/>
  <c r="G288" i="27"/>
  <c r="H288" i="27"/>
  <c r="Q288" i="27"/>
  <c r="C287" i="27"/>
  <c r="G287" i="27"/>
  <c r="H287" i="27"/>
  <c r="Q287" i="27"/>
  <c r="C286" i="27"/>
  <c r="G286" i="27"/>
  <c r="H286" i="27"/>
  <c r="Q286" i="27"/>
  <c r="C285" i="27"/>
  <c r="G285" i="27"/>
  <c r="H285" i="27"/>
  <c r="Q285" i="27"/>
  <c r="C284" i="27"/>
  <c r="G284" i="27"/>
  <c r="H284" i="27"/>
  <c r="Q284" i="27"/>
  <c r="C283" i="27"/>
  <c r="G283" i="27"/>
  <c r="H283" i="27"/>
  <c r="Q283" i="27"/>
  <c r="C282" i="27"/>
  <c r="G282" i="27"/>
  <c r="H282" i="27"/>
  <c r="Q282" i="27"/>
  <c r="C281" i="27"/>
  <c r="G281" i="27"/>
  <c r="H281" i="27"/>
  <c r="Q281" i="27"/>
  <c r="C280" i="27"/>
  <c r="G280" i="27"/>
  <c r="H280" i="27"/>
  <c r="Q280" i="27"/>
  <c r="C279" i="27"/>
  <c r="G279" i="27"/>
  <c r="H279" i="27"/>
  <c r="Q279" i="27"/>
  <c r="C278" i="27"/>
  <c r="G278" i="27"/>
  <c r="H278" i="27"/>
  <c r="Q278" i="27"/>
  <c r="C277" i="27"/>
  <c r="G277" i="27"/>
  <c r="H277" i="27"/>
  <c r="Q277" i="27"/>
  <c r="C276" i="27"/>
  <c r="G276" i="27"/>
  <c r="H276" i="27"/>
  <c r="Q276" i="27"/>
  <c r="C275" i="27"/>
  <c r="G275" i="27"/>
  <c r="H275" i="27"/>
  <c r="Q275" i="27"/>
  <c r="C274" i="27"/>
  <c r="G274" i="27"/>
  <c r="H274" i="27"/>
  <c r="Q274" i="27"/>
  <c r="C273" i="27"/>
  <c r="G273" i="27"/>
  <c r="H273" i="27"/>
  <c r="Q273" i="27"/>
  <c r="C272" i="27"/>
  <c r="G272" i="27"/>
  <c r="H272" i="27"/>
  <c r="Q272" i="27"/>
  <c r="C271" i="27"/>
  <c r="G271" i="27"/>
  <c r="H271" i="27"/>
  <c r="Q271" i="27"/>
  <c r="C429" i="27" l="1"/>
  <c r="G429" i="27"/>
  <c r="H429" i="27"/>
  <c r="Q429" i="27"/>
  <c r="C428" i="27"/>
  <c r="G428" i="27"/>
  <c r="H428" i="27"/>
  <c r="Q428" i="27"/>
  <c r="C227" i="27" l="1"/>
  <c r="G227" i="27"/>
  <c r="H227" i="27"/>
  <c r="Q227" i="27"/>
  <c r="C226" i="27"/>
  <c r="G226" i="27"/>
  <c r="H226" i="27"/>
  <c r="Q226" i="27"/>
  <c r="C229" i="27" l="1"/>
  <c r="G229" i="27"/>
  <c r="H229" i="27"/>
  <c r="Q229" i="27"/>
  <c r="C228" i="27"/>
  <c r="G228" i="27"/>
  <c r="H228" i="27"/>
  <c r="Q228" i="27"/>
  <c r="C234" i="27" l="1"/>
  <c r="G234" i="27"/>
  <c r="H234" i="27"/>
  <c r="Q234" i="27"/>
  <c r="C233" i="27"/>
  <c r="G233" i="27"/>
  <c r="H233" i="27"/>
  <c r="Q233" i="27"/>
  <c r="C232" i="27"/>
  <c r="G232" i="27"/>
  <c r="H232" i="27"/>
  <c r="Q232" i="27"/>
  <c r="C231" i="27"/>
  <c r="G231" i="27"/>
  <c r="H231" i="27"/>
  <c r="Q231" i="27"/>
  <c r="C230" i="27"/>
  <c r="G230" i="27"/>
  <c r="H230" i="27"/>
  <c r="Q230" i="27"/>
  <c r="C270" i="27" l="1"/>
  <c r="G270" i="27"/>
  <c r="H270" i="27"/>
  <c r="Q270" i="27"/>
  <c r="C269" i="27"/>
  <c r="G269" i="27"/>
  <c r="H269" i="27"/>
  <c r="Q269" i="27"/>
  <c r="C268" i="27"/>
  <c r="G268" i="27"/>
  <c r="H268" i="27"/>
  <c r="Q268" i="27"/>
  <c r="C267" i="27"/>
  <c r="G267" i="27"/>
  <c r="H267" i="27"/>
  <c r="Q267" i="27"/>
  <c r="C266" i="27"/>
  <c r="G266" i="27"/>
  <c r="H266" i="27"/>
  <c r="Q266" i="27"/>
  <c r="C265" i="27"/>
  <c r="G265" i="27"/>
  <c r="H265" i="27"/>
  <c r="Q265" i="27"/>
  <c r="C264" i="27"/>
  <c r="G264" i="27"/>
  <c r="H264" i="27"/>
  <c r="Q264" i="27"/>
  <c r="C263" i="27"/>
  <c r="G263" i="27"/>
  <c r="H263" i="27"/>
  <c r="Q263" i="27"/>
  <c r="C262" i="27"/>
  <c r="G262" i="27"/>
  <c r="H262" i="27"/>
  <c r="Q262" i="27"/>
  <c r="C261" i="27"/>
  <c r="G261" i="27"/>
  <c r="H261" i="27"/>
  <c r="Q261" i="27"/>
  <c r="C260" i="27"/>
  <c r="G260" i="27"/>
  <c r="H260" i="27"/>
  <c r="Q260" i="27"/>
  <c r="C259" i="27"/>
  <c r="G259" i="27"/>
  <c r="H259" i="27"/>
  <c r="Q259" i="27"/>
  <c r="C258" i="27"/>
  <c r="G258" i="27"/>
  <c r="H258" i="27"/>
  <c r="Q258" i="27"/>
  <c r="C257" i="27"/>
  <c r="G257" i="27"/>
  <c r="H257" i="27"/>
  <c r="Q257" i="27"/>
  <c r="C256" i="27"/>
  <c r="G256" i="27"/>
  <c r="H256" i="27"/>
  <c r="Q256" i="27"/>
  <c r="C368" i="27" l="1"/>
  <c r="G368" i="27"/>
  <c r="H368" i="27"/>
  <c r="Q368" i="27"/>
  <c r="C367" i="27"/>
  <c r="G367" i="27"/>
  <c r="H367" i="27"/>
  <c r="Q367" i="27"/>
  <c r="C366" i="27"/>
  <c r="G366" i="27"/>
  <c r="H366" i="27"/>
  <c r="Q366" i="27"/>
  <c r="C365" i="27"/>
  <c r="G365" i="27"/>
  <c r="H365" i="27"/>
  <c r="Q365" i="27"/>
  <c r="C364" i="27"/>
  <c r="G364" i="27"/>
  <c r="H364" i="27"/>
  <c r="Q364" i="27"/>
  <c r="C363" i="27"/>
  <c r="G363" i="27"/>
  <c r="H363" i="27"/>
  <c r="Q363" i="27"/>
  <c r="C362" i="27"/>
  <c r="G362" i="27"/>
  <c r="H362" i="27"/>
  <c r="Q362" i="27"/>
  <c r="C361" i="27"/>
  <c r="G361" i="27"/>
  <c r="H361" i="27"/>
  <c r="Q361" i="27"/>
  <c r="C360" i="27"/>
  <c r="G360" i="27"/>
  <c r="H360" i="27"/>
  <c r="Q360" i="27"/>
  <c r="C359" i="27"/>
  <c r="G359" i="27"/>
  <c r="H359" i="27"/>
  <c r="Q359" i="27"/>
  <c r="C358" i="27"/>
  <c r="G358" i="27"/>
  <c r="H358" i="27"/>
  <c r="Q358" i="27"/>
  <c r="C357" i="27"/>
  <c r="G357" i="27"/>
  <c r="H357" i="27"/>
  <c r="Q357" i="27"/>
  <c r="C356" i="27"/>
  <c r="G356" i="27"/>
  <c r="H356" i="27"/>
  <c r="Q356" i="27"/>
  <c r="C355" i="27"/>
  <c r="G355" i="27"/>
  <c r="H355" i="27"/>
  <c r="Q355" i="27"/>
  <c r="C354" i="27"/>
  <c r="G354" i="27"/>
  <c r="H354" i="27"/>
  <c r="Q354" i="27"/>
  <c r="C353" i="27"/>
  <c r="G353" i="27"/>
  <c r="H353" i="27"/>
  <c r="Q353" i="27"/>
  <c r="C352" i="27"/>
  <c r="G352" i="27"/>
  <c r="H352" i="27"/>
  <c r="Q352" i="27"/>
  <c r="C351" i="27"/>
  <c r="G351" i="27"/>
  <c r="H351" i="27"/>
  <c r="Q351" i="27"/>
  <c r="C350" i="27"/>
  <c r="G350" i="27"/>
  <c r="H350" i="27"/>
  <c r="Q350" i="27"/>
  <c r="C349" i="27"/>
  <c r="G349" i="27"/>
  <c r="H349" i="27"/>
  <c r="Q349" i="27"/>
  <c r="C348" i="27"/>
  <c r="G348" i="27"/>
  <c r="H348" i="27"/>
  <c r="Q348" i="27"/>
  <c r="C347" i="27"/>
  <c r="G347" i="27"/>
  <c r="H347" i="27"/>
  <c r="Q347" i="27"/>
  <c r="C346" i="27"/>
  <c r="G346" i="27"/>
  <c r="H346" i="27"/>
  <c r="Q346" i="27"/>
  <c r="C345" i="27"/>
  <c r="G345" i="27"/>
  <c r="H345" i="27"/>
  <c r="Q345" i="27"/>
  <c r="C344" i="27"/>
  <c r="G344" i="27"/>
  <c r="H344" i="27"/>
  <c r="Q344" i="27"/>
  <c r="C343" i="27"/>
  <c r="G343" i="27"/>
  <c r="H343" i="27"/>
  <c r="Q343" i="27"/>
  <c r="C342" i="27"/>
  <c r="G342" i="27"/>
  <c r="H342" i="27"/>
  <c r="Q342" i="27"/>
  <c r="C341" i="27"/>
  <c r="G341" i="27"/>
  <c r="H341" i="27"/>
  <c r="Q341" i="27"/>
  <c r="C340" i="27"/>
  <c r="G340" i="27"/>
  <c r="H340" i="27"/>
  <c r="Q340" i="27"/>
  <c r="C339" i="27"/>
  <c r="G339" i="27"/>
  <c r="H339" i="27"/>
  <c r="Q339" i="27"/>
  <c r="C338" i="27"/>
  <c r="G338" i="27"/>
  <c r="H338" i="27"/>
  <c r="Q338" i="27"/>
  <c r="C337" i="27"/>
  <c r="G337" i="27"/>
  <c r="H337" i="27"/>
  <c r="Q337" i="27"/>
  <c r="C336" i="27"/>
  <c r="G336" i="27"/>
  <c r="H336" i="27"/>
  <c r="Q336" i="27"/>
  <c r="C335" i="27"/>
  <c r="G335" i="27"/>
  <c r="H335" i="27"/>
  <c r="Q335" i="27"/>
  <c r="C334" i="27"/>
  <c r="G334" i="27"/>
  <c r="H334" i="27"/>
  <c r="Q334" i="27"/>
  <c r="C333" i="27"/>
  <c r="G333" i="27"/>
  <c r="H333" i="27"/>
  <c r="Q333" i="27"/>
  <c r="C332" i="27"/>
  <c r="G332" i="27"/>
  <c r="H332" i="27"/>
  <c r="Q332" i="27"/>
  <c r="C331" i="27"/>
  <c r="G331" i="27"/>
  <c r="H331" i="27"/>
  <c r="Q331" i="27"/>
  <c r="C330" i="27"/>
  <c r="G330" i="27"/>
  <c r="H330" i="27"/>
  <c r="Q330" i="27"/>
  <c r="C329" i="27"/>
  <c r="G329" i="27"/>
  <c r="H329" i="27"/>
  <c r="Q329" i="27"/>
  <c r="C328" i="27"/>
  <c r="G328" i="27"/>
  <c r="H328" i="27"/>
  <c r="Q328" i="27"/>
  <c r="C327" i="27"/>
  <c r="G327" i="27"/>
  <c r="H327" i="27"/>
  <c r="Q327" i="27"/>
  <c r="C326" i="27"/>
  <c r="G326" i="27"/>
  <c r="H326" i="27"/>
  <c r="Q326" i="27"/>
  <c r="C325" i="27"/>
  <c r="G325" i="27"/>
  <c r="H325" i="27"/>
  <c r="Q325" i="27"/>
  <c r="C324" i="27"/>
  <c r="G324" i="27"/>
  <c r="H324" i="27"/>
  <c r="Q324" i="27"/>
  <c r="C323" i="27"/>
  <c r="G323" i="27"/>
  <c r="H323" i="27"/>
  <c r="Q323" i="27"/>
  <c r="C322" i="27"/>
  <c r="G322" i="27"/>
  <c r="H322" i="27"/>
  <c r="Q322" i="27"/>
  <c r="C321" i="27"/>
  <c r="G321" i="27"/>
  <c r="H321" i="27"/>
  <c r="Q321" i="27"/>
  <c r="C320" i="27"/>
  <c r="G320" i="27"/>
  <c r="H320" i="27"/>
  <c r="Q320" i="27"/>
  <c r="C319" i="27"/>
  <c r="G319" i="27"/>
  <c r="H319" i="27"/>
  <c r="Q319" i="27"/>
  <c r="C318" i="27"/>
  <c r="G318" i="27"/>
  <c r="H318" i="27"/>
  <c r="Q318" i="27"/>
  <c r="C317" i="27"/>
  <c r="G317" i="27"/>
  <c r="H317" i="27"/>
  <c r="Q317" i="27"/>
  <c r="C316" i="27"/>
  <c r="G316" i="27"/>
  <c r="H316" i="27"/>
  <c r="Q316" i="27"/>
  <c r="C315" i="27"/>
  <c r="G315" i="27"/>
  <c r="H315" i="27"/>
  <c r="Q315" i="27"/>
  <c r="C314" i="27"/>
  <c r="G314" i="27"/>
  <c r="H314" i="27"/>
  <c r="Q314" i="27"/>
  <c r="C313" i="27"/>
  <c r="G313" i="27"/>
  <c r="H313" i="27"/>
  <c r="Q313" i="27"/>
  <c r="C312" i="27"/>
  <c r="G312" i="27"/>
  <c r="H312" i="27"/>
  <c r="Q312" i="27"/>
  <c r="C311" i="27"/>
  <c r="G311" i="27"/>
  <c r="H311" i="27"/>
  <c r="Q311" i="27"/>
  <c r="C310" i="27"/>
  <c r="G310" i="27"/>
  <c r="H310" i="27"/>
  <c r="Q310" i="27"/>
  <c r="C309" i="27"/>
  <c r="G309" i="27"/>
  <c r="H309" i="27"/>
  <c r="Q309" i="27"/>
  <c r="C308" i="27"/>
  <c r="G308" i="27"/>
  <c r="H308" i="27"/>
  <c r="Q308" i="27"/>
  <c r="C307" i="27"/>
  <c r="G307" i="27"/>
  <c r="H307" i="27"/>
  <c r="Q307" i="27"/>
  <c r="C306" i="27"/>
  <c r="G306" i="27"/>
  <c r="H306" i="27"/>
  <c r="Q306" i="27"/>
  <c r="C305" i="27"/>
  <c r="G305" i="27"/>
  <c r="H305" i="27"/>
  <c r="Q305" i="27"/>
  <c r="C304" i="27"/>
  <c r="G304" i="27"/>
  <c r="H304" i="27"/>
  <c r="Q304" i="27"/>
  <c r="C303" i="27"/>
  <c r="G303" i="27"/>
  <c r="H303" i="27"/>
  <c r="Q303" i="27"/>
  <c r="C302" i="27"/>
  <c r="G302" i="27"/>
  <c r="H302" i="27"/>
  <c r="Q302" i="27"/>
  <c r="C301" i="27"/>
  <c r="G301" i="27"/>
  <c r="H301" i="27"/>
  <c r="Q301" i="27"/>
  <c r="C405" i="27" l="1"/>
  <c r="G405" i="27"/>
  <c r="H405" i="27"/>
  <c r="Q405" i="27"/>
  <c r="C404" i="27"/>
  <c r="G404" i="27"/>
  <c r="H404" i="27"/>
  <c r="Q404" i="27"/>
  <c r="C403" i="27"/>
  <c r="G403" i="27"/>
  <c r="H403" i="27"/>
  <c r="Q403" i="27"/>
  <c r="C402" i="27"/>
  <c r="G402" i="27"/>
  <c r="H402" i="27"/>
  <c r="Q402" i="27"/>
  <c r="C401" i="27"/>
  <c r="G401" i="27"/>
  <c r="H401" i="27"/>
  <c r="Q401" i="27"/>
  <c r="C400" i="27"/>
  <c r="G400" i="27"/>
  <c r="H400" i="27"/>
  <c r="Q400" i="27"/>
  <c r="C399" i="27"/>
  <c r="G399" i="27"/>
  <c r="H399" i="27"/>
  <c r="Q399" i="27"/>
  <c r="C398" i="27"/>
  <c r="G398" i="27"/>
  <c r="H398" i="27"/>
  <c r="Q398" i="27"/>
  <c r="C397" i="27"/>
  <c r="G397" i="27"/>
  <c r="H397" i="27"/>
  <c r="Q397" i="27"/>
  <c r="C396" i="27"/>
  <c r="G396" i="27"/>
  <c r="H396" i="27"/>
  <c r="Q396" i="27"/>
  <c r="C395" i="27"/>
  <c r="G395" i="27"/>
  <c r="H395" i="27"/>
  <c r="Q395" i="27"/>
  <c r="C394" i="27"/>
  <c r="G394" i="27"/>
  <c r="H394" i="27"/>
  <c r="Q394" i="27"/>
  <c r="C393" i="27"/>
  <c r="G393" i="27"/>
  <c r="H393" i="27"/>
  <c r="Q393" i="27"/>
  <c r="C392" i="27"/>
  <c r="G392" i="27"/>
  <c r="H392" i="27"/>
  <c r="Q392" i="27"/>
  <c r="C391" i="27"/>
  <c r="G391" i="27"/>
  <c r="H391" i="27"/>
  <c r="Q391" i="27"/>
  <c r="C390" i="27"/>
  <c r="G390" i="27"/>
  <c r="H390" i="27"/>
  <c r="Q390" i="27"/>
  <c r="C389" i="27"/>
  <c r="G389" i="27"/>
  <c r="H389" i="27"/>
  <c r="Q389" i="27"/>
  <c r="C388" i="27"/>
  <c r="G388" i="27"/>
  <c r="H388" i="27"/>
  <c r="Q388" i="27"/>
  <c r="C387" i="27"/>
  <c r="G387" i="27"/>
  <c r="H387" i="27"/>
  <c r="Q387" i="27"/>
  <c r="C386" i="27"/>
  <c r="G386" i="27"/>
  <c r="H386" i="27"/>
  <c r="Q386" i="27"/>
  <c r="C385" i="27"/>
  <c r="G385" i="27"/>
  <c r="H385" i="27"/>
  <c r="Q385" i="27"/>
  <c r="C384" i="27"/>
  <c r="G384" i="27"/>
  <c r="H384" i="27"/>
  <c r="Q384" i="27"/>
  <c r="C383" i="27"/>
  <c r="G383" i="27"/>
  <c r="H383" i="27"/>
  <c r="Q383" i="27"/>
  <c r="C382" i="27"/>
  <c r="G382" i="27"/>
  <c r="H382" i="27"/>
  <c r="Q382" i="27"/>
  <c r="C381" i="27"/>
  <c r="G381" i="27"/>
  <c r="H381" i="27"/>
  <c r="Q381" i="27"/>
  <c r="C380" i="27"/>
  <c r="G380" i="27"/>
  <c r="H380" i="27"/>
  <c r="Q380" i="27"/>
  <c r="C379" i="27"/>
  <c r="G379" i="27"/>
  <c r="H379" i="27"/>
  <c r="Q379" i="27"/>
  <c r="C378" i="27"/>
  <c r="G378" i="27"/>
  <c r="H378" i="27"/>
  <c r="Q378" i="27"/>
  <c r="C377" i="27"/>
  <c r="G377" i="27"/>
  <c r="H377" i="27"/>
  <c r="Q377" i="27"/>
  <c r="C376" i="27"/>
  <c r="G376" i="27"/>
  <c r="H376" i="27"/>
  <c r="Q376" i="27"/>
  <c r="C375" i="27"/>
  <c r="G375" i="27"/>
  <c r="H375" i="27"/>
  <c r="Q375" i="27"/>
  <c r="C374" i="27"/>
  <c r="G374" i="27"/>
  <c r="H374" i="27"/>
  <c r="Q374" i="27"/>
  <c r="C373" i="27"/>
  <c r="G373" i="27"/>
  <c r="H373" i="27"/>
  <c r="Q373" i="27"/>
  <c r="C372" i="27"/>
  <c r="G372" i="27"/>
  <c r="H372" i="27"/>
  <c r="Q372" i="27"/>
  <c r="C371" i="27"/>
  <c r="G371" i="27"/>
  <c r="H371" i="27"/>
  <c r="Q371" i="27"/>
  <c r="C370" i="27"/>
  <c r="G370" i="27"/>
  <c r="H370" i="27"/>
  <c r="Q370" i="27"/>
  <c r="C369" i="27"/>
  <c r="G369" i="27"/>
  <c r="H369" i="27"/>
  <c r="Q369" i="27"/>
  <c r="C412" i="27" l="1"/>
  <c r="G412" i="27"/>
  <c r="H412" i="27"/>
  <c r="Q412" i="27"/>
  <c r="C413" i="27"/>
  <c r="G413" i="27"/>
  <c r="H413" i="27"/>
  <c r="Q413" i="27"/>
  <c r="C420" i="27"/>
  <c r="G420" i="27"/>
  <c r="H420" i="27"/>
  <c r="Q420" i="27"/>
  <c r="C417" i="27"/>
  <c r="G417" i="27"/>
  <c r="H417" i="27"/>
  <c r="Q417" i="27"/>
  <c r="C426" i="27"/>
  <c r="G426" i="27"/>
  <c r="H426" i="27"/>
  <c r="Q426" i="27"/>
  <c r="C409" i="27"/>
  <c r="G409" i="27"/>
  <c r="H409" i="27"/>
  <c r="Q409" i="27"/>
  <c r="C418" i="27"/>
  <c r="G418" i="27"/>
  <c r="H418" i="27"/>
  <c r="Q418" i="27"/>
  <c r="C419" i="27"/>
  <c r="G419" i="27"/>
  <c r="H419" i="27"/>
  <c r="Q419" i="27"/>
  <c r="C411" i="27"/>
  <c r="G411" i="27"/>
  <c r="H411" i="27"/>
  <c r="Q411" i="27"/>
  <c r="C423" i="27"/>
  <c r="G423" i="27"/>
  <c r="H423" i="27"/>
  <c r="Q423" i="27"/>
  <c r="C408" i="27"/>
  <c r="G408" i="27"/>
  <c r="H408" i="27"/>
  <c r="Q408" i="27"/>
  <c r="C415" i="27"/>
  <c r="G415" i="27"/>
  <c r="H415" i="27"/>
  <c r="Q415" i="27"/>
  <c r="C416" i="27"/>
  <c r="G416" i="27"/>
  <c r="H416" i="27"/>
  <c r="Q416" i="27"/>
  <c r="C410" i="27"/>
  <c r="G410" i="27"/>
  <c r="H410" i="27"/>
  <c r="Q410" i="27"/>
  <c r="C424" i="27"/>
  <c r="G424" i="27"/>
  <c r="H424" i="27"/>
  <c r="Q424" i="27"/>
  <c r="C425" i="27"/>
  <c r="G425" i="27"/>
  <c r="H425" i="27"/>
  <c r="Q425" i="27"/>
  <c r="C406" i="27"/>
  <c r="G406" i="27"/>
  <c r="H406" i="27"/>
  <c r="Q406" i="27"/>
  <c r="C421" i="27"/>
  <c r="G421" i="27"/>
  <c r="H421" i="27"/>
  <c r="Q421" i="27"/>
  <c r="C422" i="27"/>
  <c r="G422" i="27"/>
  <c r="H422" i="27"/>
  <c r="Q422" i="27"/>
  <c r="C414" i="27"/>
  <c r="G414" i="27"/>
  <c r="H414" i="27"/>
  <c r="Q414" i="27"/>
  <c r="C407" i="27"/>
  <c r="G407" i="27"/>
  <c r="H407" i="27"/>
  <c r="Q407" i="27"/>
  <c r="C427" i="27"/>
  <c r="G427" i="27"/>
  <c r="H427" i="27"/>
  <c r="Q427" i="27"/>
  <c r="L4" i="20" l="1"/>
  <c r="M4" i="20"/>
  <c r="F37" i="21"/>
  <c r="C432" i="27" l="1"/>
  <c r="G432" i="27"/>
  <c r="H432" i="27"/>
  <c r="Q432" i="27"/>
  <c r="C431" i="27"/>
  <c r="G431" i="27"/>
  <c r="H431" i="27"/>
  <c r="Q431" i="27"/>
  <c r="C430" i="27"/>
  <c r="G430" i="27"/>
  <c r="H430" i="27"/>
  <c r="Q430" i="27"/>
  <c r="C436" i="27" l="1"/>
  <c r="G436" i="27"/>
  <c r="H436" i="27"/>
  <c r="Q436" i="27"/>
  <c r="C435" i="27"/>
  <c r="G435" i="27"/>
  <c r="H435" i="27"/>
  <c r="Q435" i="27"/>
  <c r="C434" i="27"/>
  <c r="G434" i="27"/>
  <c r="H434" i="27"/>
  <c r="Q434" i="27"/>
  <c r="C433" i="27"/>
  <c r="G433" i="27"/>
  <c r="H433" i="27"/>
  <c r="Q433" i="27"/>
  <c r="C437" i="27" l="1"/>
  <c r="G437" i="27"/>
  <c r="H437" i="27"/>
  <c r="Q437" i="27"/>
  <c r="C441" i="27" l="1"/>
  <c r="G441" i="27"/>
  <c r="H441" i="27"/>
  <c r="Q441" i="27"/>
  <c r="C440" i="27"/>
  <c r="G440" i="27"/>
  <c r="H440" i="27"/>
  <c r="Q440" i="27"/>
  <c r="C439" i="27"/>
  <c r="G439" i="27"/>
  <c r="H439" i="27"/>
  <c r="Q439" i="27"/>
  <c r="C438" i="27"/>
  <c r="G438" i="27"/>
  <c r="H438" i="27"/>
  <c r="Q438" i="27"/>
  <c r="C446" i="27" l="1"/>
  <c r="G446" i="27"/>
  <c r="H446" i="27"/>
  <c r="Q446" i="27"/>
  <c r="C445" i="27"/>
  <c r="G445" i="27"/>
  <c r="H445" i="27"/>
  <c r="Q445" i="27"/>
  <c r="C444" i="27"/>
  <c r="G444" i="27"/>
  <c r="H444" i="27"/>
  <c r="Q444" i="27"/>
  <c r="C443" i="27"/>
  <c r="G443" i="27"/>
  <c r="H443" i="27"/>
  <c r="Q443" i="27"/>
  <c r="C442" i="27"/>
  <c r="G442" i="27"/>
  <c r="H442" i="27"/>
  <c r="Q442" i="27"/>
  <c r="C451" i="27" l="1"/>
  <c r="G451" i="27"/>
  <c r="H451" i="27"/>
  <c r="Q451" i="27"/>
  <c r="C450" i="27"/>
  <c r="G450" i="27"/>
  <c r="H450" i="27"/>
  <c r="Q450" i="27"/>
  <c r="C449" i="27"/>
  <c r="G449" i="27"/>
  <c r="H449" i="27"/>
  <c r="Q449" i="27"/>
  <c r="C448" i="27"/>
  <c r="G448" i="27"/>
  <c r="H448" i="27"/>
  <c r="Q448" i="27"/>
  <c r="C447" i="27"/>
  <c r="G447" i="27"/>
  <c r="H447" i="27"/>
  <c r="Q447" i="27"/>
  <c r="B1295" i="25" l="1"/>
  <c r="B1296" i="25"/>
  <c r="B1297" i="25"/>
  <c r="B1298" i="25"/>
  <c r="B1299" i="25"/>
  <c r="B1300" i="25"/>
  <c r="B1301" i="25"/>
  <c r="B1302" i="25"/>
  <c r="B1303" i="25"/>
  <c r="B1304" i="25"/>
  <c r="B1305" i="25"/>
  <c r="B1306" i="25"/>
  <c r="B1307" i="25"/>
  <c r="B1308" i="25"/>
  <c r="B1309" i="25"/>
  <c r="B1310" i="25"/>
  <c r="B1311" i="25"/>
  <c r="B1312" i="25"/>
  <c r="B1313" i="25"/>
  <c r="B1314" i="25"/>
  <c r="B1315" i="25"/>
  <c r="B1316" i="25"/>
  <c r="B1317" i="25"/>
  <c r="B1318" i="25"/>
  <c r="B1319" i="25"/>
  <c r="B1320" i="25"/>
  <c r="B1321" i="25"/>
  <c r="B1322" i="25"/>
  <c r="B1323" i="25"/>
  <c r="J1295" i="25"/>
  <c r="J1296" i="25"/>
  <c r="J1297" i="25"/>
  <c r="J1298" i="25"/>
  <c r="J1299" i="25"/>
  <c r="J1300" i="25"/>
  <c r="J1301" i="25"/>
  <c r="J1302" i="25"/>
  <c r="J1303" i="25"/>
  <c r="J1304" i="25"/>
  <c r="J1305" i="25"/>
  <c r="J1306" i="25"/>
  <c r="J1307" i="25"/>
  <c r="J1308" i="25"/>
  <c r="J1309" i="25"/>
  <c r="J1310" i="25"/>
  <c r="J1311" i="25"/>
  <c r="J1312" i="25"/>
  <c r="J1313" i="25"/>
  <c r="J1314" i="25"/>
  <c r="J1315" i="25"/>
  <c r="J1316" i="25"/>
  <c r="J1317" i="25"/>
  <c r="J1318" i="25"/>
  <c r="J1319" i="25"/>
  <c r="J1320" i="25"/>
  <c r="J1321" i="25"/>
  <c r="J1322" i="25"/>
  <c r="J1323" i="25"/>
  <c r="K1295" i="25"/>
  <c r="K1296" i="25"/>
  <c r="K1297" i="25"/>
  <c r="K1298" i="25"/>
  <c r="K1299" i="25"/>
  <c r="K1300" i="25"/>
  <c r="K1301" i="25"/>
  <c r="K1302" i="25"/>
  <c r="K1303" i="25"/>
  <c r="K1304" i="25"/>
  <c r="K1305" i="25"/>
  <c r="K1306" i="25"/>
  <c r="K1307" i="25"/>
  <c r="K1308" i="25"/>
  <c r="K1309" i="25"/>
  <c r="K1310" i="25"/>
  <c r="K1311" i="25"/>
  <c r="K1312" i="25"/>
  <c r="K1313" i="25"/>
  <c r="K1314" i="25"/>
  <c r="K1315" i="25"/>
  <c r="K1316" i="25"/>
  <c r="K1317" i="25"/>
  <c r="K1318" i="25"/>
  <c r="K1319" i="25"/>
  <c r="K1320" i="25"/>
  <c r="K1321" i="25"/>
  <c r="K1322" i="25"/>
  <c r="K1323" i="25"/>
  <c r="O1295" i="25"/>
  <c r="O1296" i="25"/>
  <c r="O1297" i="25"/>
  <c r="O1298" i="25"/>
  <c r="O1299" i="25"/>
  <c r="O1300" i="25"/>
  <c r="O1301" i="25"/>
  <c r="O1302" i="25"/>
  <c r="O1303" i="25"/>
  <c r="O1304" i="25"/>
  <c r="O1305" i="25"/>
  <c r="O1306" i="25"/>
  <c r="O1307" i="25"/>
  <c r="O1308" i="25"/>
  <c r="O1309" i="25"/>
  <c r="O1310" i="25"/>
  <c r="O1311" i="25"/>
  <c r="O1312" i="25"/>
  <c r="O1313" i="25"/>
  <c r="O1314" i="25"/>
  <c r="O1315" i="25"/>
  <c r="O1316" i="25"/>
  <c r="O1317" i="25"/>
  <c r="O1318" i="25"/>
  <c r="O1319" i="25"/>
  <c r="O1320" i="25"/>
  <c r="O1321" i="25"/>
  <c r="O1322" i="25"/>
  <c r="O1323" i="25"/>
  <c r="B1291" i="25"/>
  <c r="B1292" i="25"/>
  <c r="B1293" i="25"/>
  <c r="B1294" i="25"/>
  <c r="J1291" i="25"/>
  <c r="J1292" i="25"/>
  <c r="J1293" i="25"/>
  <c r="J1294" i="25"/>
  <c r="K1291" i="25"/>
  <c r="K1292" i="25"/>
  <c r="K1293" i="25"/>
  <c r="K1294" i="25"/>
  <c r="O1291" i="25"/>
  <c r="O1292" i="25"/>
  <c r="O1293" i="25"/>
  <c r="O1294" i="25"/>
  <c r="B1289" i="25"/>
  <c r="B1290" i="25"/>
  <c r="J1289" i="25"/>
  <c r="J1290" i="25"/>
  <c r="K1289" i="25"/>
  <c r="K1290" i="25"/>
  <c r="O1289" i="25"/>
  <c r="O1290" i="25"/>
  <c r="B1288" i="25"/>
  <c r="J1288" i="25"/>
  <c r="K1288" i="25"/>
  <c r="O1288" i="25"/>
  <c r="B1287" i="25"/>
  <c r="J1287" i="25"/>
  <c r="K1287" i="25"/>
  <c r="O1287" i="25"/>
  <c r="B1279" i="25"/>
  <c r="B1280" i="25"/>
  <c r="B1281" i="25"/>
  <c r="B1282" i="25"/>
  <c r="B1283" i="25"/>
  <c r="B1284" i="25"/>
  <c r="B1285" i="25"/>
  <c r="B1286" i="25"/>
  <c r="J1279" i="25"/>
  <c r="J1280" i="25"/>
  <c r="J1281" i="25"/>
  <c r="J1282" i="25"/>
  <c r="J1283" i="25"/>
  <c r="J1284" i="25"/>
  <c r="J1285" i="25"/>
  <c r="J1286" i="25"/>
  <c r="K1279" i="25"/>
  <c r="K1280" i="25"/>
  <c r="K1281" i="25"/>
  <c r="K1282" i="25"/>
  <c r="K1283" i="25"/>
  <c r="K1284" i="25"/>
  <c r="K1285" i="25"/>
  <c r="K1286" i="25"/>
  <c r="O1279" i="25"/>
  <c r="O1280" i="25"/>
  <c r="O1281" i="25"/>
  <c r="O1282" i="25"/>
  <c r="O1283" i="25"/>
  <c r="O1284" i="25"/>
  <c r="O1285" i="25"/>
  <c r="O1286" i="25"/>
  <c r="B1277" i="25"/>
  <c r="B1278" i="25"/>
  <c r="J1277" i="25"/>
  <c r="J1278" i="25"/>
  <c r="K1277" i="25"/>
  <c r="K1278" i="25"/>
  <c r="O1277" i="25"/>
  <c r="O1278" i="25"/>
  <c r="B1276" i="25"/>
  <c r="J1276" i="25"/>
  <c r="K1276" i="25"/>
  <c r="O1276" i="25"/>
  <c r="B1275" i="25"/>
  <c r="J1275" i="25"/>
  <c r="K1275" i="25"/>
  <c r="O1275" i="25"/>
  <c r="B1274" i="25"/>
  <c r="J1274" i="25"/>
  <c r="K1274" i="25"/>
  <c r="O1274" i="25"/>
  <c r="B1273" i="25"/>
  <c r="J1273" i="25"/>
  <c r="K1273" i="25"/>
  <c r="O1273" i="25"/>
  <c r="B1272" i="25"/>
  <c r="J1272" i="25"/>
  <c r="K1272" i="25"/>
  <c r="O1272" i="25"/>
  <c r="B1271" i="25"/>
  <c r="J1271" i="25"/>
  <c r="K1271" i="25"/>
  <c r="O1271" i="25"/>
  <c r="B1270" i="25"/>
  <c r="J1270" i="25"/>
  <c r="K1270" i="25"/>
  <c r="O1270" i="25"/>
  <c r="B1269" i="25"/>
  <c r="J1269" i="25"/>
  <c r="K1269" i="25"/>
  <c r="O1269" i="25"/>
  <c r="B1268" i="25"/>
  <c r="J1268" i="25"/>
  <c r="K1268" i="25"/>
  <c r="O1268" i="25"/>
  <c r="B1267" i="25"/>
  <c r="J1267" i="25"/>
  <c r="K1267" i="25"/>
  <c r="O1267" i="25"/>
  <c r="B1266" i="25"/>
  <c r="J1266" i="25"/>
  <c r="K1266" i="25"/>
  <c r="O1266" i="25"/>
  <c r="B1265" i="25"/>
  <c r="J1265" i="25"/>
  <c r="K1265" i="25"/>
  <c r="O1265" i="25"/>
  <c r="B1263" i="25"/>
  <c r="B1264" i="25"/>
  <c r="J1263" i="25"/>
  <c r="J1264" i="25"/>
  <c r="K1263" i="25"/>
  <c r="K1264" i="25"/>
  <c r="O1263" i="25"/>
  <c r="O1264" i="25"/>
  <c r="B1262" i="25"/>
  <c r="J1262" i="25"/>
  <c r="K1262" i="25"/>
  <c r="O1262" i="25"/>
  <c r="B1261" i="25"/>
  <c r="J1261" i="25"/>
  <c r="K1261" i="25"/>
  <c r="O1261" i="25"/>
  <c r="B1260" i="25"/>
  <c r="J1260" i="25"/>
  <c r="K1260" i="25"/>
  <c r="O1260" i="25"/>
  <c r="B1255" i="25"/>
  <c r="B1256" i="25"/>
  <c r="B1257" i="25"/>
  <c r="B1258" i="25"/>
  <c r="B1259" i="25"/>
  <c r="J1255" i="25"/>
  <c r="J1256" i="25"/>
  <c r="J1257" i="25"/>
  <c r="J1258" i="25"/>
  <c r="J1259" i="25"/>
  <c r="K1255" i="25"/>
  <c r="K1256" i="25"/>
  <c r="K1257" i="25"/>
  <c r="K1258" i="25"/>
  <c r="K1259" i="25"/>
  <c r="O1255" i="25"/>
  <c r="O1256" i="25"/>
  <c r="O1257" i="25"/>
  <c r="O1258" i="25"/>
  <c r="O1259" i="25"/>
  <c r="B1249" i="25"/>
  <c r="B1250" i="25"/>
  <c r="B1251" i="25"/>
  <c r="B1252" i="25"/>
  <c r="B1253" i="25"/>
  <c r="B1254" i="25"/>
  <c r="J1249" i="25"/>
  <c r="J1250" i="25"/>
  <c r="J1251" i="25"/>
  <c r="J1252" i="25"/>
  <c r="J1253" i="25"/>
  <c r="J1254" i="25"/>
  <c r="K1249" i="25"/>
  <c r="K1250" i="25"/>
  <c r="K1251" i="25"/>
  <c r="K1252" i="25"/>
  <c r="K1253" i="25"/>
  <c r="K1254" i="25"/>
  <c r="O1249" i="25"/>
  <c r="O1250" i="25"/>
  <c r="O1251" i="25"/>
  <c r="O1252" i="25"/>
  <c r="O1253" i="25"/>
  <c r="O1254" i="25"/>
  <c r="B1246" i="25"/>
  <c r="B1247" i="25"/>
  <c r="B1248" i="25"/>
  <c r="J1246" i="25"/>
  <c r="J1247" i="25"/>
  <c r="J1248" i="25"/>
  <c r="K1246" i="25"/>
  <c r="K1247" i="25"/>
  <c r="K1248" i="25"/>
  <c r="O1246" i="25"/>
  <c r="O1247" i="25"/>
  <c r="O1248" i="25"/>
  <c r="B1244" i="25"/>
  <c r="B1245" i="25"/>
  <c r="J1244" i="25"/>
  <c r="J1245" i="25"/>
  <c r="K1244" i="25"/>
  <c r="K1245" i="25"/>
  <c r="O1244" i="25"/>
  <c r="O1245" i="25"/>
  <c r="B1241" i="25"/>
  <c r="B1242" i="25"/>
  <c r="B1243" i="25"/>
  <c r="J1241" i="25"/>
  <c r="J1242" i="25"/>
  <c r="J1243" i="25"/>
  <c r="K1241" i="25"/>
  <c r="K1242" i="25"/>
  <c r="K1243" i="25"/>
  <c r="O1241" i="25"/>
  <c r="O1242" i="25"/>
  <c r="O1243" i="25"/>
  <c r="B1240" i="25"/>
  <c r="J1240" i="25"/>
  <c r="K1240" i="25"/>
  <c r="O1240" i="25"/>
  <c r="B1237" i="25"/>
  <c r="B1238" i="25"/>
  <c r="B1239" i="25"/>
  <c r="J1237" i="25"/>
  <c r="J1238" i="25"/>
  <c r="J1239" i="25"/>
  <c r="K1237" i="25"/>
  <c r="K1238" i="25"/>
  <c r="K1239" i="25"/>
  <c r="O1237" i="25"/>
  <c r="O1238" i="25"/>
  <c r="O1239" i="25"/>
  <c r="B1236" i="25"/>
  <c r="J1236" i="25"/>
  <c r="K1236" i="25"/>
  <c r="O1236" i="25"/>
  <c r="B1235" i="25"/>
  <c r="J1235" i="25"/>
  <c r="K1235" i="25"/>
  <c r="O1235" i="25"/>
  <c r="B1234" i="25"/>
  <c r="J1234" i="25"/>
  <c r="K1234" i="25"/>
  <c r="O1234" i="25"/>
  <c r="B1233" i="25"/>
  <c r="J1233" i="25"/>
  <c r="K1233" i="25"/>
  <c r="O1233" i="25"/>
  <c r="B1232" i="25"/>
  <c r="J1232" i="25"/>
  <c r="K1232" i="25"/>
  <c r="O1232" i="25"/>
  <c r="B1231" i="25"/>
  <c r="J1231" i="25"/>
  <c r="K1231" i="25"/>
  <c r="O1231" i="25"/>
  <c r="B1230" i="25"/>
  <c r="J1230" i="25"/>
  <c r="K1230" i="25"/>
  <c r="O1230" i="25"/>
  <c r="B1229" i="25"/>
  <c r="J1229" i="25"/>
  <c r="K1229" i="25"/>
  <c r="O1229" i="25"/>
  <c r="B1228" i="25"/>
  <c r="J1228" i="25"/>
  <c r="K1228" i="25"/>
  <c r="O1228" i="25"/>
  <c r="B1227" i="25"/>
  <c r="J1227" i="25"/>
  <c r="K1227" i="25"/>
  <c r="O1227" i="25"/>
  <c r="B1226" i="25"/>
  <c r="J1226" i="25"/>
  <c r="K1226" i="25"/>
  <c r="O1226" i="25"/>
  <c r="B1224" i="25"/>
  <c r="B1225" i="25"/>
  <c r="J1224" i="25"/>
  <c r="J1225" i="25"/>
  <c r="K1224" i="25"/>
  <c r="K1225" i="25"/>
  <c r="O1224" i="25"/>
  <c r="O1225" i="25"/>
  <c r="B1223" i="25"/>
  <c r="J1223" i="25"/>
  <c r="K1223" i="25"/>
  <c r="O1223" i="25"/>
  <c r="B1222" i="25"/>
  <c r="J1222" i="25"/>
  <c r="K1222" i="25"/>
  <c r="O1222" i="25"/>
  <c r="B1221" i="25"/>
  <c r="J1221" i="25"/>
  <c r="K1221" i="25"/>
  <c r="O1221" i="25"/>
  <c r="B1220" i="25"/>
  <c r="J1220" i="25"/>
  <c r="K1220" i="25"/>
  <c r="O1220" i="25"/>
  <c r="B1219" i="25"/>
  <c r="J1219" i="25"/>
  <c r="K1219" i="25"/>
  <c r="O1219" i="25"/>
  <c r="B1218" i="25"/>
  <c r="J1218" i="25"/>
  <c r="K1218" i="25"/>
  <c r="O1218" i="25"/>
  <c r="B1216" i="25"/>
  <c r="B1217" i="25"/>
  <c r="J1216" i="25"/>
  <c r="J1217" i="25"/>
  <c r="K1216" i="25"/>
  <c r="K1217" i="25"/>
  <c r="O1216" i="25"/>
  <c r="O1217" i="25"/>
  <c r="B1210" i="25"/>
  <c r="B1211" i="25"/>
  <c r="B1212" i="25"/>
  <c r="B1213" i="25"/>
  <c r="B1214" i="25"/>
  <c r="B1215" i="25"/>
  <c r="J1210" i="25"/>
  <c r="J1211" i="25"/>
  <c r="J1212" i="25"/>
  <c r="J1213" i="25"/>
  <c r="J1214" i="25"/>
  <c r="J1215" i="25"/>
  <c r="K1210" i="25"/>
  <c r="K1211" i="25"/>
  <c r="K1212" i="25"/>
  <c r="K1213" i="25"/>
  <c r="K1214" i="25"/>
  <c r="K1215" i="25"/>
  <c r="O1210" i="25"/>
  <c r="O1211" i="25"/>
  <c r="O1212" i="25"/>
  <c r="O1213" i="25"/>
  <c r="O1214" i="25"/>
  <c r="O1215" i="25"/>
  <c r="B1209" i="25"/>
  <c r="J1209" i="25"/>
  <c r="K1209" i="25"/>
  <c r="O1209" i="25"/>
  <c r="B1205" i="25"/>
  <c r="B1206" i="25"/>
  <c r="B1207" i="25"/>
  <c r="B1208" i="25"/>
  <c r="J1205" i="25"/>
  <c r="J1206" i="25"/>
  <c r="J1207" i="25"/>
  <c r="J1208" i="25"/>
  <c r="K1205" i="25"/>
  <c r="K1206" i="25"/>
  <c r="K1207" i="25"/>
  <c r="K1208" i="25"/>
  <c r="O1205" i="25"/>
  <c r="O1206" i="25"/>
  <c r="O1207" i="25"/>
  <c r="O1208" i="25"/>
  <c r="B1203" i="25"/>
  <c r="B1204" i="25"/>
  <c r="J1203" i="25"/>
  <c r="J1204" i="25"/>
  <c r="K1203" i="25"/>
  <c r="K1204" i="25"/>
  <c r="O1203" i="25"/>
  <c r="O1204" i="25"/>
  <c r="B1202" i="25"/>
  <c r="J1202" i="25"/>
  <c r="K1202" i="25"/>
  <c r="O1202" i="25"/>
  <c r="B1200" i="25"/>
  <c r="B1201" i="25"/>
  <c r="J1200" i="25"/>
  <c r="J1201" i="25"/>
  <c r="K1200" i="25"/>
  <c r="K1201" i="25"/>
  <c r="O1200" i="25"/>
  <c r="O1201" i="25"/>
  <c r="B1193" i="25"/>
  <c r="B1194" i="25"/>
  <c r="B1195" i="25"/>
  <c r="B1196" i="25"/>
  <c r="B1197" i="25"/>
  <c r="B1198" i="25"/>
  <c r="B1199" i="25"/>
  <c r="J1193" i="25"/>
  <c r="J1194" i="25"/>
  <c r="J1195" i="25"/>
  <c r="J1196" i="25"/>
  <c r="J1197" i="25"/>
  <c r="J1198" i="25"/>
  <c r="J1199" i="25"/>
  <c r="K1193" i="25"/>
  <c r="K1194" i="25"/>
  <c r="K1195" i="25"/>
  <c r="K1196" i="25"/>
  <c r="K1197" i="25"/>
  <c r="K1198" i="25"/>
  <c r="K1199" i="25"/>
  <c r="O1193" i="25"/>
  <c r="O1194" i="25"/>
  <c r="O1195" i="25"/>
  <c r="O1196" i="25"/>
  <c r="O1197" i="25"/>
  <c r="O1198" i="25"/>
  <c r="O1199" i="25"/>
  <c r="B1191" i="25"/>
  <c r="B1192" i="25"/>
  <c r="J1191" i="25"/>
  <c r="J1192" i="25"/>
  <c r="K1191" i="25"/>
  <c r="K1192" i="25"/>
  <c r="O1191" i="25"/>
  <c r="O1192" i="25"/>
  <c r="B1190" i="25"/>
  <c r="J1190" i="25"/>
  <c r="K1190" i="25"/>
  <c r="O1190" i="25"/>
  <c r="B1188" i="25"/>
  <c r="B1189" i="25"/>
  <c r="J1188" i="25"/>
  <c r="J1189" i="25"/>
  <c r="K1188" i="25"/>
  <c r="K1189" i="25"/>
  <c r="O1188" i="25"/>
  <c r="O1189" i="25"/>
  <c r="B1187" i="25"/>
  <c r="J1187" i="25"/>
  <c r="K1187" i="25"/>
  <c r="O1187" i="25"/>
  <c r="B1186" i="25"/>
  <c r="J1186" i="25"/>
  <c r="K1186" i="25"/>
  <c r="O1186" i="25"/>
  <c r="B1185" i="25"/>
  <c r="J1185" i="25"/>
  <c r="K1185" i="25"/>
  <c r="O1185" i="25"/>
  <c r="B1184" i="25"/>
  <c r="J1184" i="25"/>
  <c r="K1184" i="25"/>
  <c r="O1184" i="25"/>
  <c r="B1182" i="25"/>
  <c r="B1183" i="25"/>
  <c r="J1182" i="25"/>
  <c r="J1183" i="25"/>
  <c r="K1182" i="25"/>
  <c r="K1183" i="25"/>
  <c r="O1182" i="25"/>
  <c r="O1183" i="25"/>
  <c r="B1181" i="25"/>
  <c r="J1181" i="25"/>
  <c r="K1181" i="25"/>
  <c r="O1181" i="25"/>
  <c r="B1180" i="25"/>
  <c r="J1180" i="25"/>
  <c r="K1180" i="25"/>
  <c r="O1180" i="25"/>
  <c r="B1178" i="25"/>
  <c r="B1179" i="25"/>
  <c r="J1178" i="25"/>
  <c r="J1179" i="25"/>
  <c r="K1178" i="25"/>
  <c r="K1179" i="25"/>
  <c r="O1178" i="25"/>
  <c r="O1179" i="25"/>
  <c r="B1177" i="25"/>
  <c r="J1177" i="25"/>
  <c r="K1177" i="25"/>
  <c r="O1177" i="25"/>
  <c r="B1176" i="25"/>
  <c r="J1176" i="25"/>
  <c r="K1176" i="25"/>
  <c r="O1176" i="25"/>
  <c r="B1174" i="25"/>
  <c r="B1175" i="25"/>
  <c r="J1174" i="25"/>
  <c r="J1175" i="25"/>
  <c r="K1174" i="25"/>
  <c r="K1175" i="25"/>
  <c r="O1174" i="25"/>
  <c r="O1175" i="25"/>
  <c r="B1173" i="25"/>
  <c r="J1173" i="25"/>
  <c r="K1173" i="25"/>
  <c r="O1173" i="25"/>
  <c r="B1171" i="25"/>
  <c r="B1172" i="25"/>
  <c r="J1171" i="25"/>
  <c r="J1172" i="25"/>
  <c r="K1171" i="25"/>
  <c r="K1172" i="25"/>
  <c r="O1171" i="25"/>
  <c r="O1172" i="25"/>
  <c r="B1170" i="25"/>
  <c r="J1170" i="25"/>
  <c r="K1170" i="25"/>
  <c r="O1170" i="25"/>
  <c r="B1168" i="25"/>
  <c r="B1169" i="25"/>
  <c r="J1168" i="25"/>
  <c r="J1169" i="25"/>
  <c r="K1168" i="25"/>
  <c r="K1169" i="25"/>
  <c r="O1168" i="25"/>
  <c r="O1169" i="25"/>
  <c r="L1303" i="25" l="1"/>
  <c r="L1297" i="25"/>
  <c r="L1309" i="25"/>
  <c r="L1298" i="25"/>
  <c r="L1310" i="25"/>
  <c r="L1302" i="25"/>
  <c r="L1296" i="25"/>
  <c r="L1282" i="25"/>
  <c r="L1281" i="25"/>
  <c r="L1292" i="25"/>
  <c r="L1291" i="25"/>
  <c r="L1283" i="25"/>
  <c r="L1293" i="25"/>
  <c r="L1286" i="25"/>
  <c r="L1280" i="25"/>
  <c r="L1301" i="25"/>
  <c r="L1285" i="25"/>
  <c r="L1279" i="25"/>
  <c r="L1284" i="25"/>
  <c r="L1294" i="25"/>
  <c r="L1305" i="25"/>
  <c r="L1299" i="25"/>
  <c r="L1311" i="25"/>
  <c r="L1315" i="25"/>
  <c r="L1314" i="25"/>
  <c r="L1307" i="25"/>
  <c r="L1295" i="25"/>
  <c r="L1318" i="25"/>
  <c r="L1306" i="25"/>
  <c r="L1264" i="25"/>
  <c r="L1322" i="25"/>
  <c r="L1323" i="25"/>
  <c r="L1317" i="25"/>
  <c r="L1313" i="25"/>
  <c r="L1287" i="25"/>
  <c r="L1276" i="25"/>
  <c r="L1288" i="25"/>
  <c r="L1321" i="25"/>
  <c r="L1319" i="25"/>
  <c r="L1320" i="25"/>
  <c r="L1316" i="25"/>
  <c r="L1312" i="25"/>
  <c r="L1308" i="25"/>
  <c r="L1304" i="25"/>
  <c r="L1300" i="25"/>
  <c r="L1278" i="25"/>
  <c r="L1289" i="25"/>
  <c r="L1277" i="25"/>
  <c r="L1290" i="25"/>
  <c r="L1274" i="25"/>
  <c r="L1275" i="25"/>
  <c r="L1271" i="25"/>
  <c r="L1272" i="25"/>
  <c r="L1273" i="25"/>
  <c r="L1268" i="25"/>
  <c r="L1269" i="25"/>
  <c r="L1270" i="25"/>
  <c r="L1260" i="25"/>
  <c r="L1261" i="25"/>
  <c r="L1262" i="25"/>
  <c r="L1265" i="25"/>
  <c r="L1266" i="25"/>
  <c r="L1267" i="25"/>
  <c r="L1263" i="25"/>
  <c r="L1241" i="25"/>
  <c r="L1250" i="25"/>
  <c r="L1252" i="25"/>
  <c r="L1254" i="25"/>
  <c r="L1259" i="25"/>
  <c r="L1255" i="25"/>
  <c r="L1258" i="25"/>
  <c r="L1251" i="25"/>
  <c r="L1253" i="25"/>
  <c r="L1249" i="25"/>
  <c r="L1211" i="25"/>
  <c r="L1248" i="25"/>
  <c r="L1247" i="25"/>
  <c r="L1256" i="25"/>
  <c r="L1257" i="25"/>
  <c r="L1242" i="25"/>
  <c r="L1244" i="25"/>
  <c r="L1246" i="25"/>
  <c r="L1245" i="25"/>
  <c r="L1238" i="25"/>
  <c r="L1243" i="25"/>
  <c r="L1236" i="25"/>
  <c r="L1239" i="25"/>
  <c r="L1240" i="25"/>
  <c r="L1237" i="25"/>
  <c r="L1234" i="25"/>
  <c r="L1235" i="25"/>
  <c r="L1226" i="25"/>
  <c r="L1227" i="25"/>
  <c r="L1228" i="25"/>
  <c r="L1229" i="25"/>
  <c r="L1230" i="25"/>
  <c r="L1231" i="25"/>
  <c r="L1232" i="25"/>
  <c r="L1233" i="25"/>
  <c r="L1224" i="25"/>
  <c r="L1225" i="25"/>
  <c r="L1223" i="25"/>
  <c r="L1194" i="25"/>
  <c r="L1218" i="25"/>
  <c r="L1219" i="25"/>
  <c r="L1220" i="25"/>
  <c r="L1221" i="25"/>
  <c r="L1222" i="25"/>
  <c r="L1214" i="25"/>
  <c r="L1208" i="25"/>
  <c r="L1205" i="25"/>
  <c r="L1217" i="25"/>
  <c r="L1216" i="25"/>
  <c r="L1199" i="25"/>
  <c r="L1210" i="25"/>
  <c r="L1207" i="25"/>
  <c r="L1206" i="25"/>
  <c r="L1209" i="25"/>
  <c r="L1195" i="25"/>
  <c r="L1213" i="25"/>
  <c r="L1215" i="25"/>
  <c r="L1212" i="25"/>
  <c r="L1202" i="25"/>
  <c r="L1203" i="25"/>
  <c r="L1204" i="25"/>
  <c r="L1200" i="25"/>
  <c r="L1201" i="25"/>
  <c r="L1193" i="25"/>
  <c r="L1191" i="25"/>
  <c r="L1192" i="25"/>
  <c r="L1198" i="25"/>
  <c r="L1186" i="25"/>
  <c r="L1190" i="25"/>
  <c r="L1187" i="25"/>
  <c r="L1189" i="25"/>
  <c r="L1197" i="25"/>
  <c r="L1196" i="25"/>
  <c r="L1188" i="25"/>
  <c r="L1185" i="25"/>
  <c r="L1181" i="25"/>
  <c r="L1182" i="25"/>
  <c r="L1184" i="25"/>
  <c r="L1183" i="25"/>
  <c r="L1179" i="25"/>
  <c r="L1173" i="25"/>
  <c r="L1177" i="25"/>
  <c r="L1180" i="25"/>
  <c r="L1170" i="25"/>
  <c r="L1176" i="25"/>
  <c r="L1178" i="25"/>
  <c r="L1174" i="25"/>
  <c r="L1175" i="25"/>
  <c r="L1171" i="25"/>
  <c r="L1172" i="25"/>
  <c r="L1169" i="25"/>
  <c r="L1168" i="25"/>
  <c r="C496" i="27"/>
  <c r="G496" i="27"/>
  <c r="H496" i="27"/>
  <c r="Q496" i="27"/>
  <c r="C495" i="27"/>
  <c r="G495" i="27"/>
  <c r="H495" i="27"/>
  <c r="Q495" i="27"/>
  <c r="C494" i="27"/>
  <c r="G494" i="27"/>
  <c r="H494" i="27"/>
  <c r="Q494" i="27"/>
  <c r="C493" i="27"/>
  <c r="G493" i="27"/>
  <c r="H493" i="27"/>
  <c r="Q493" i="27"/>
  <c r="C492" i="27"/>
  <c r="G492" i="27"/>
  <c r="H492" i="27"/>
  <c r="Q492" i="27"/>
  <c r="C491" i="27"/>
  <c r="G491" i="27"/>
  <c r="H491" i="27"/>
  <c r="Q491" i="27"/>
  <c r="C490" i="27"/>
  <c r="G490" i="27"/>
  <c r="H490" i="27"/>
  <c r="Q490" i="27"/>
  <c r="C489" i="27"/>
  <c r="G489" i="27"/>
  <c r="H489" i="27"/>
  <c r="Q489" i="27"/>
  <c r="C488" i="27"/>
  <c r="G488" i="27"/>
  <c r="H488" i="27"/>
  <c r="Q488" i="27"/>
  <c r="C487" i="27"/>
  <c r="G487" i="27"/>
  <c r="H487" i="27"/>
  <c r="Q487" i="27"/>
  <c r="C486" i="27"/>
  <c r="G486" i="27"/>
  <c r="H486" i="27"/>
  <c r="Q486" i="27"/>
  <c r="C485" i="27"/>
  <c r="G485" i="27"/>
  <c r="H485" i="27"/>
  <c r="Q485" i="27"/>
  <c r="C484" i="27"/>
  <c r="G484" i="27"/>
  <c r="H484" i="27"/>
  <c r="Q484" i="27"/>
  <c r="C483" i="27"/>
  <c r="G483" i="27"/>
  <c r="H483" i="27"/>
  <c r="Q483" i="27"/>
  <c r="C482" i="27"/>
  <c r="G482" i="27"/>
  <c r="H482" i="27"/>
  <c r="Q482" i="27"/>
  <c r="C481" i="27"/>
  <c r="G481" i="27"/>
  <c r="H481" i="27"/>
  <c r="Q481" i="27"/>
  <c r="C480" i="27"/>
  <c r="G480" i="27"/>
  <c r="H480" i="27"/>
  <c r="Q480" i="27"/>
  <c r="C479" i="27"/>
  <c r="G479" i="27"/>
  <c r="H479" i="27"/>
  <c r="Q479" i="27"/>
  <c r="C478" i="27"/>
  <c r="G478" i="27"/>
  <c r="H478" i="27"/>
  <c r="Q478" i="27"/>
  <c r="C477" i="27"/>
  <c r="G477" i="27"/>
  <c r="H477" i="27"/>
  <c r="Q477" i="27"/>
  <c r="C476" i="27"/>
  <c r="G476" i="27"/>
  <c r="H476" i="27"/>
  <c r="Q476" i="27"/>
  <c r="C475" i="27"/>
  <c r="G475" i="27"/>
  <c r="H475" i="27"/>
  <c r="Q475" i="27"/>
  <c r="C474" i="27"/>
  <c r="G474" i="27"/>
  <c r="H474" i="27"/>
  <c r="Q474" i="27"/>
  <c r="C473" i="27"/>
  <c r="G473" i="27"/>
  <c r="H473" i="27"/>
  <c r="Q473" i="27"/>
  <c r="C472" i="27"/>
  <c r="G472" i="27"/>
  <c r="H472" i="27"/>
  <c r="Q472" i="27"/>
  <c r="C471" i="27"/>
  <c r="G471" i="27"/>
  <c r="H471" i="27"/>
  <c r="Q471" i="27"/>
  <c r="C470" i="27"/>
  <c r="G470" i="27"/>
  <c r="H470" i="27"/>
  <c r="Q470" i="27"/>
  <c r="C469" i="27"/>
  <c r="G469" i="27"/>
  <c r="H469" i="27"/>
  <c r="Q469" i="27"/>
  <c r="C468" i="27"/>
  <c r="G468" i="27"/>
  <c r="H468" i="27"/>
  <c r="Q468" i="27"/>
  <c r="C467" i="27"/>
  <c r="G467" i="27"/>
  <c r="H467" i="27"/>
  <c r="Q467" i="27"/>
  <c r="C466" i="27"/>
  <c r="G466" i="27"/>
  <c r="H466" i="27"/>
  <c r="Q466" i="27"/>
  <c r="C465" i="27"/>
  <c r="G465" i="27"/>
  <c r="H465" i="27"/>
  <c r="Q465" i="27"/>
  <c r="C464" i="27"/>
  <c r="G464" i="27"/>
  <c r="H464" i="27"/>
  <c r="Q464" i="27"/>
  <c r="C463" i="27"/>
  <c r="G463" i="27"/>
  <c r="H463" i="27"/>
  <c r="Q463" i="27"/>
  <c r="C462" i="27"/>
  <c r="G462" i="27"/>
  <c r="H462" i="27"/>
  <c r="Q462" i="27"/>
  <c r="C461" i="27"/>
  <c r="G461" i="27"/>
  <c r="H461" i="27"/>
  <c r="Q461" i="27"/>
  <c r="C460" i="27"/>
  <c r="G460" i="27"/>
  <c r="H460" i="27"/>
  <c r="Q460" i="27"/>
  <c r="C459" i="27"/>
  <c r="G459" i="27"/>
  <c r="H459" i="27"/>
  <c r="Q459" i="27"/>
  <c r="C458" i="27"/>
  <c r="G458" i="27"/>
  <c r="H458" i="27"/>
  <c r="Q458" i="27"/>
  <c r="C457" i="27"/>
  <c r="G457" i="27"/>
  <c r="H457" i="27"/>
  <c r="Q457" i="27"/>
  <c r="C456" i="27"/>
  <c r="G456" i="27"/>
  <c r="H456" i="27"/>
  <c r="Q456" i="27"/>
  <c r="C455" i="27"/>
  <c r="G455" i="27"/>
  <c r="H455" i="27"/>
  <c r="Q455" i="27"/>
  <c r="C454" i="27"/>
  <c r="G454" i="27"/>
  <c r="H454" i="27"/>
  <c r="Q454" i="27"/>
  <c r="C453" i="27"/>
  <c r="G453" i="27"/>
  <c r="H453" i="27"/>
  <c r="Q453" i="27"/>
  <c r="C452" i="27"/>
  <c r="G452" i="27"/>
  <c r="H452" i="27"/>
  <c r="Q452" i="27"/>
  <c r="C500" i="27" l="1"/>
  <c r="G500" i="27"/>
  <c r="H500" i="27"/>
  <c r="Q500" i="27"/>
  <c r="C499" i="27"/>
  <c r="G499" i="27"/>
  <c r="H499" i="27"/>
  <c r="Q499" i="27"/>
  <c r="C498" i="27"/>
  <c r="G498" i="27"/>
  <c r="H498" i="27"/>
  <c r="Q498" i="27"/>
  <c r="C497" i="27"/>
  <c r="G497" i="27"/>
  <c r="H497" i="27"/>
  <c r="Q497" i="27"/>
  <c r="B1166" i="25" l="1"/>
  <c r="B1167" i="25"/>
  <c r="J1166" i="25"/>
  <c r="J1167" i="25"/>
  <c r="K1166" i="25"/>
  <c r="K1167" i="25"/>
  <c r="O1166" i="25"/>
  <c r="O1167" i="25"/>
  <c r="B1165" i="25"/>
  <c r="J1165" i="25"/>
  <c r="K1165" i="25"/>
  <c r="O1165" i="25"/>
  <c r="L1167" i="25" l="1"/>
  <c r="L1166" i="25"/>
  <c r="L1165" i="25"/>
  <c r="T262" i="12"/>
  <c r="S262" i="12"/>
  <c r="Q262" i="12"/>
  <c r="O262" i="12"/>
  <c r="G262" i="12"/>
  <c r="M262" i="12"/>
  <c r="X262" i="12"/>
  <c r="B1164" i="25"/>
  <c r="J1164" i="25"/>
  <c r="K1164" i="25"/>
  <c r="O1164" i="25"/>
  <c r="B1160" i="25"/>
  <c r="B1161" i="25"/>
  <c r="B1162" i="25"/>
  <c r="B1163" i="25"/>
  <c r="J1160" i="25"/>
  <c r="J1161" i="25"/>
  <c r="J1162" i="25"/>
  <c r="J1163" i="25"/>
  <c r="K1160" i="25"/>
  <c r="K1161" i="25"/>
  <c r="K1162" i="25"/>
  <c r="K1163" i="25"/>
  <c r="O1160" i="25"/>
  <c r="O1161" i="25"/>
  <c r="O1162" i="25"/>
  <c r="O1163" i="25"/>
  <c r="J1157" i="25"/>
  <c r="J1158" i="25"/>
  <c r="J1159" i="25"/>
  <c r="B1157" i="25"/>
  <c r="B1158" i="25"/>
  <c r="B1159" i="25"/>
  <c r="K1157" i="25"/>
  <c r="K1158" i="25"/>
  <c r="K1159" i="25"/>
  <c r="O1157" i="25"/>
  <c r="O1158" i="25"/>
  <c r="O1159" i="25"/>
  <c r="B1154" i="25"/>
  <c r="B1156" i="25"/>
  <c r="B1155" i="25"/>
  <c r="J1154" i="25"/>
  <c r="J1156" i="25"/>
  <c r="J1155" i="25"/>
  <c r="K1154" i="25"/>
  <c r="K1156" i="25"/>
  <c r="K1155" i="25"/>
  <c r="O1154" i="25"/>
  <c r="O1156" i="25"/>
  <c r="O1155" i="25"/>
  <c r="B1152" i="25"/>
  <c r="B1153" i="25"/>
  <c r="J1152" i="25"/>
  <c r="J1153" i="25"/>
  <c r="K1152" i="25"/>
  <c r="K1153" i="25"/>
  <c r="O1152" i="25"/>
  <c r="O1153" i="25"/>
  <c r="B1150" i="25"/>
  <c r="B1151" i="25"/>
  <c r="J1150" i="25"/>
  <c r="J1151" i="25"/>
  <c r="K1150" i="25"/>
  <c r="K1151" i="25"/>
  <c r="O1150" i="25"/>
  <c r="O1151" i="25"/>
  <c r="B1149" i="25"/>
  <c r="J1149" i="25"/>
  <c r="K1149" i="25"/>
  <c r="O1149" i="25"/>
  <c r="B1148" i="25"/>
  <c r="J1148" i="25"/>
  <c r="K1148" i="25"/>
  <c r="O1148" i="25"/>
  <c r="B1147" i="25"/>
  <c r="J1147" i="25"/>
  <c r="K1147" i="25"/>
  <c r="O1147" i="25"/>
  <c r="B1146" i="25"/>
  <c r="J1146" i="25"/>
  <c r="K1146" i="25"/>
  <c r="O1146" i="25"/>
  <c r="B1145" i="25"/>
  <c r="J1145" i="25"/>
  <c r="K1145" i="25"/>
  <c r="O1145" i="25"/>
  <c r="B1144" i="25"/>
  <c r="J1144" i="25"/>
  <c r="K1144" i="25"/>
  <c r="O1144" i="25"/>
  <c r="B1143" i="25"/>
  <c r="J1143" i="25"/>
  <c r="K1143" i="25"/>
  <c r="O1143" i="25"/>
  <c r="J1142" i="25"/>
  <c r="K1142" i="25"/>
  <c r="O1142" i="25"/>
  <c r="J1141" i="25"/>
  <c r="K1141" i="25"/>
  <c r="O1141" i="25"/>
  <c r="J1140" i="25"/>
  <c r="K1140" i="25"/>
  <c r="O1140" i="25"/>
  <c r="J1138" i="25"/>
  <c r="J1139" i="25"/>
  <c r="K1138" i="25"/>
  <c r="K1139" i="25"/>
  <c r="O1138" i="25"/>
  <c r="O1139" i="25"/>
  <c r="J1137" i="25"/>
  <c r="K1137" i="25"/>
  <c r="O1137" i="25"/>
  <c r="J1136" i="25"/>
  <c r="K1136" i="25"/>
  <c r="O1136" i="25"/>
  <c r="J1133" i="25"/>
  <c r="J1134" i="25"/>
  <c r="J1135" i="25"/>
  <c r="K1133" i="25"/>
  <c r="K1134" i="25"/>
  <c r="K1135" i="25"/>
  <c r="O1133" i="25"/>
  <c r="O1134" i="25"/>
  <c r="O1135" i="25"/>
  <c r="J1132" i="25"/>
  <c r="K1132" i="25"/>
  <c r="O1132" i="25"/>
  <c r="J1130" i="25"/>
  <c r="J1131" i="25"/>
  <c r="K1130" i="25"/>
  <c r="K1131" i="25"/>
  <c r="O1130" i="25"/>
  <c r="O1131" i="25"/>
  <c r="J1129" i="25"/>
  <c r="K1129" i="25"/>
  <c r="O1129" i="25"/>
  <c r="J1128" i="25"/>
  <c r="K1128" i="25"/>
  <c r="O1128" i="25"/>
  <c r="J1126" i="25"/>
  <c r="J1127" i="25"/>
  <c r="K1126" i="25"/>
  <c r="K1127" i="25"/>
  <c r="O1126" i="25"/>
  <c r="O1127" i="25"/>
  <c r="J1124" i="25"/>
  <c r="J1125" i="25"/>
  <c r="K1124" i="25"/>
  <c r="K1125" i="25"/>
  <c r="O1124" i="25"/>
  <c r="O1125" i="25"/>
  <c r="J1123" i="25"/>
  <c r="K1123" i="25"/>
  <c r="O1123" i="25"/>
  <c r="J1122" i="25"/>
  <c r="K1122" i="25"/>
  <c r="O1122" i="25"/>
  <c r="J1121" i="25"/>
  <c r="K1121" i="25"/>
  <c r="O1121" i="25"/>
  <c r="B1117" i="25"/>
  <c r="B1118" i="25"/>
  <c r="B1119" i="25"/>
  <c r="B1120" i="25"/>
  <c r="J1117" i="25"/>
  <c r="J1118" i="25"/>
  <c r="J1119" i="25"/>
  <c r="J1120" i="25"/>
  <c r="K1117" i="25"/>
  <c r="K1118" i="25"/>
  <c r="K1119" i="25"/>
  <c r="K1120" i="25"/>
  <c r="O1117" i="25"/>
  <c r="O1118" i="25"/>
  <c r="O1119" i="25"/>
  <c r="O1120" i="25"/>
  <c r="B1107" i="25"/>
  <c r="B1108" i="25"/>
  <c r="B1105" i="25"/>
  <c r="B1109" i="25"/>
  <c r="B1110" i="25"/>
  <c r="B1111" i="25"/>
  <c r="B1112" i="25"/>
  <c r="B1113" i="25"/>
  <c r="B1114" i="25"/>
  <c r="B1115" i="25"/>
  <c r="B1116" i="25"/>
  <c r="B1106" i="25"/>
  <c r="J1107" i="25"/>
  <c r="J1108" i="25"/>
  <c r="J1105" i="25"/>
  <c r="J1109" i="25"/>
  <c r="J1110" i="25"/>
  <c r="J1111" i="25"/>
  <c r="J1112" i="25"/>
  <c r="J1113" i="25"/>
  <c r="J1114" i="25"/>
  <c r="J1115" i="25"/>
  <c r="J1116" i="25"/>
  <c r="J1106" i="25"/>
  <c r="K1107" i="25"/>
  <c r="K1108" i="25"/>
  <c r="K1105" i="25"/>
  <c r="K1109" i="25"/>
  <c r="K1110" i="25"/>
  <c r="K1111" i="25"/>
  <c r="K1112" i="25"/>
  <c r="K1113" i="25"/>
  <c r="K1114" i="25"/>
  <c r="K1115" i="25"/>
  <c r="K1116" i="25"/>
  <c r="K1106" i="25"/>
  <c r="O1107" i="25"/>
  <c r="O1108" i="25"/>
  <c r="O1105" i="25"/>
  <c r="O1109" i="25"/>
  <c r="O1110" i="25"/>
  <c r="O1111" i="25"/>
  <c r="O1112" i="25"/>
  <c r="O1113" i="25"/>
  <c r="O1114" i="25"/>
  <c r="O1115" i="25"/>
  <c r="O1116" i="25"/>
  <c r="O1106" i="25"/>
  <c r="B1102" i="25"/>
  <c r="B1103" i="25"/>
  <c r="B1104" i="25"/>
  <c r="J1102" i="25"/>
  <c r="J1103" i="25"/>
  <c r="J1104" i="25"/>
  <c r="K1102" i="25"/>
  <c r="K1103" i="25"/>
  <c r="K1104" i="25"/>
  <c r="O1102" i="25"/>
  <c r="O1103" i="25"/>
  <c r="O1104" i="25"/>
  <c r="B1101" i="25"/>
  <c r="J1101" i="25"/>
  <c r="K1101" i="25"/>
  <c r="O1101" i="25"/>
  <c r="B1071" i="25"/>
  <c r="B1072" i="25"/>
  <c r="B1073" i="25"/>
  <c r="B1074" i="25"/>
  <c r="B1075" i="25"/>
  <c r="B1076" i="25"/>
  <c r="B1077" i="25"/>
  <c r="B1078" i="25"/>
  <c r="B1079" i="25"/>
  <c r="B1080" i="25"/>
  <c r="B1081" i="25"/>
  <c r="B1082" i="25"/>
  <c r="B1083" i="25"/>
  <c r="B1084" i="25"/>
  <c r="B1085" i="25"/>
  <c r="B1086" i="25"/>
  <c r="B1087" i="25"/>
  <c r="B1088" i="25"/>
  <c r="B1089" i="25"/>
  <c r="B1090" i="25"/>
  <c r="B1091" i="25"/>
  <c r="B1092" i="25"/>
  <c r="B1093" i="25"/>
  <c r="B1094" i="25"/>
  <c r="B1095" i="25"/>
  <c r="B1096" i="25"/>
  <c r="B1097" i="25"/>
  <c r="B1098" i="25"/>
  <c r="B1099" i="25"/>
  <c r="B110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K1071" i="25"/>
  <c r="K1072" i="25"/>
  <c r="K1073" i="25"/>
  <c r="K1074" i="25"/>
  <c r="K1075" i="25"/>
  <c r="K1076" i="25"/>
  <c r="K1077" i="25"/>
  <c r="K1078" i="25"/>
  <c r="K1079" i="25"/>
  <c r="K1080" i="25"/>
  <c r="K1081" i="25"/>
  <c r="K1082" i="25"/>
  <c r="K1083" i="25"/>
  <c r="K1084" i="25"/>
  <c r="K1085" i="25"/>
  <c r="K1086" i="25"/>
  <c r="K1087" i="25"/>
  <c r="K1088" i="25"/>
  <c r="K1089" i="25"/>
  <c r="K1090" i="25"/>
  <c r="K1091" i="25"/>
  <c r="K1092" i="25"/>
  <c r="K1093" i="25"/>
  <c r="K1094" i="25"/>
  <c r="K1095" i="25"/>
  <c r="K1096" i="25"/>
  <c r="K1097" i="25"/>
  <c r="K1098" i="25"/>
  <c r="K1099" i="25"/>
  <c r="K1100" i="25"/>
  <c r="O1071" i="25"/>
  <c r="O1072" i="25"/>
  <c r="O1073" i="25"/>
  <c r="O1074" i="25"/>
  <c r="O1075" i="25"/>
  <c r="O1076" i="25"/>
  <c r="O1077" i="25"/>
  <c r="O1078" i="25"/>
  <c r="O1079" i="25"/>
  <c r="O1080" i="25"/>
  <c r="O1081" i="25"/>
  <c r="O1082" i="25"/>
  <c r="O1083" i="25"/>
  <c r="O1084" i="25"/>
  <c r="O1085" i="25"/>
  <c r="O1086" i="25"/>
  <c r="O1087" i="25"/>
  <c r="O1088" i="25"/>
  <c r="O1089" i="25"/>
  <c r="O1090" i="25"/>
  <c r="O1091" i="25"/>
  <c r="O1092" i="25"/>
  <c r="O1093" i="25"/>
  <c r="O1094" i="25"/>
  <c r="O1095" i="25"/>
  <c r="O1096" i="25"/>
  <c r="O1097" i="25"/>
  <c r="O1098" i="25"/>
  <c r="O1099" i="25"/>
  <c r="O1100" i="25"/>
  <c r="L1160" i="25" l="1"/>
  <c r="L1164" i="25"/>
  <c r="L1154" i="25"/>
  <c r="L1158" i="25"/>
  <c r="L1163" i="25"/>
  <c r="L1162" i="25"/>
  <c r="L1161" i="25"/>
  <c r="L1159" i="25"/>
  <c r="L1157" i="25"/>
  <c r="L1155" i="25"/>
  <c r="L1156" i="25"/>
  <c r="L1153" i="25"/>
  <c r="L1150" i="25"/>
  <c r="L1152" i="25"/>
  <c r="L1149" i="25"/>
  <c r="L1151" i="25"/>
  <c r="L1147" i="25"/>
  <c r="L1148" i="25"/>
  <c r="L1144" i="25"/>
  <c r="L1145" i="25"/>
  <c r="L1146" i="25"/>
  <c r="L1142" i="25"/>
  <c r="L1143" i="25"/>
  <c r="L1140" i="25"/>
  <c r="L1137" i="25"/>
  <c r="L1141" i="25"/>
  <c r="L1138" i="25"/>
  <c r="L1139" i="25"/>
  <c r="L1107" i="25"/>
  <c r="L1135" i="25"/>
  <c r="L1136" i="25"/>
  <c r="L1105" i="25"/>
  <c r="L1133" i="25"/>
  <c r="L1134" i="25"/>
  <c r="L1108" i="25"/>
  <c r="L1129" i="25"/>
  <c r="L1128" i="25"/>
  <c r="L1081" i="25"/>
  <c r="L1077" i="25"/>
  <c r="L1073" i="25"/>
  <c r="L1132" i="25"/>
  <c r="L1112" i="25"/>
  <c r="L1131" i="25"/>
  <c r="L1130" i="25"/>
  <c r="L1124" i="25"/>
  <c r="L1126" i="25"/>
  <c r="L1127" i="25"/>
  <c r="L1114" i="25"/>
  <c r="L1110" i="25"/>
  <c r="L1123" i="25"/>
  <c r="L1125" i="25"/>
  <c r="L1122" i="25"/>
  <c r="L1111" i="25"/>
  <c r="L1113" i="25"/>
  <c r="L1109" i="25"/>
  <c r="L1115" i="25"/>
  <c r="L1121" i="25"/>
  <c r="L1119" i="25"/>
  <c r="L1120" i="25"/>
  <c r="L1118" i="25"/>
  <c r="L1117" i="25"/>
  <c r="L1086" i="25"/>
  <c r="L1082" i="25"/>
  <c r="L1078" i="25"/>
  <c r="L1074" i="25"/>
  <c r="L1106" i="25"/>
  <c r="L1116" i="25"/>
  <c r="L1101" i="25"/>
  <c r="L1103" i="25"/>
  <c r="L1102" i="25"/>
  <c r="L1104" i="25"/>
  <c r="L1088" i="25"/>
  <c r="L1084" i="25"/>
  <c r="L1080" i="25"/>
  <c r="L1076" i="25"/>
  <c r="L1072" i="25"/>
  <c r="L1097" i="25"/>
  <c r="L1089" i="25"/>
  <c r="L1085" i="25"/>
  <c r="L1099" i="25"/>
  <c r="L1094" i="25"/>
  <c r="L1090" i="25"/>
  <c r="L1100" i="25"/>
  <c r="L1095" i="25"/>
  <c r="L1091" i="25"/>
  <c r="L1087" i="25"/>
  <c r="L1083" i="25"/>
  <c r="L1079" i="25"/>
  <c r="L1075" i="25"/>
  <c r="L1071" i="25"/>
  <c r="L1096" i="25"/>
  <c r="L1092" i="25"/>
  <c r="L1098" i="25"/>
  <c r="L1093" i="25"/>
  <c r="B1070" i="25"/>
  <c r="J1070" i="25"/>
  <c r="K1070" i="25"/>
  <c r="O1070" i="25"/>
  <c r="B1068" i="25"/>
  <c r="B1069" i="25"/>
  <c r="J1068" i="25"/>
  <c r="J1069" i="25"/>
  <c r="K1068" i="25"/>
  <c r="K1069" i="25"/>
  <c r="O1068" i="25"/>
  <c r="O1069" i="25"/>
  <c r="B1067" i="25"/>
  <c r="J1067" i="25"/>
  <c r="K1067" i="25"/>
  <c r="O1067" i="25"/>
  <c r="B1066" i="25"/>
  <c r="J1066" i="25"/>
  <c r="K1066" i="25"/>
  <c r="O1066" i="25"/>
  <c r="L1069" i="25" l="1"/>
  <c r="L1070" i="25"/>
  <c r="L1066" i="25"/>
  <c r="L1067" i="25"/>
  <c r="L1068" i="25"/>
  <c r="B1065" i="25"/>
  <c r="J1065" i="25"/>
  <c r="K1065" i="25"/>
  <c r="O1065" i="25"/>
  <c r="B1063" i="25"/>
  <c r="B1064" i="25"/>
  <c r="J1063" i="25"/>
  <c r="J1064" i="25"/>
  <c r="K1063" i="25"/>
  <c r="K1064" i="25"/>
  <c r="O1063" i="25"/>
  <c r="O1064" i="25"/>
  <c r="B1062" i="25"/>
  <c r="J1062" i="25"/>
  <c r="K1062" i="25"/>
  <c r="O1062" i="25"/>
  <c r="B1060" i="25"/>
  <c r="B1061" i="25"/>
  <c r="J1060" i="25"/>
  <c r="J1061" i="25"/>
  <c r="K1060" i="25"/>
  <c r="K1061" i="25"/>
  <c r="O1060" i="25"/>
  <c r="O1061" i="25"/>
  <c r="L1065" i="25" l="1"/>
  <c r="L1064" i="25"/>
  <c r="L1062" i="25"/>
  <c r="L1063" i="25"/>
  <c r="L1061" i="25"/>
  <c r="L1060" i="25"/>
  <c r="J1059" i="25"/>
  <c r="K1059" i="25"/>
  <c r="O1059" i="25"/>
  <c r="J1058" i="25"/>
  <c r="K1058" i="25"/>
  <c r="O1058" i="25"/>
  <c r="J1057" i="25"/>
  <c r="K1057" i="25"/>
  <c r="O1057" i="25"/>
  <c r="J1055" i="25"/>
  <c r="J1056" i="25"/>
  <c r="K1055" i="25"/>
  <c r="K1056" i="25"/>
  <c r="O1055" i="25"/>
  <c r="O1056" i="25"/>
  <c r="J1054" i="25"/>
  <c r="K1054" i="25"/>
  <c r="O1054" i="25"/>
  <c r="J1053" i="25"/>
  <c r="K1053" i="25"/>
  <c r="O1053" i="25"/>
  <c r="J1052" i="25"/>
  <c r="K1052" i="25"/>
  <c r="O1052" i="25"/>
  <c r="J1051" i="25"/>
  <c r="K1051" i="25"/>
  <c r="O1051" i="25"/>
  <c r="J1050" i="25"/>
  <c r="K1050" i="25"/>
  <c r="O1050" i="25"/>
  <c r="J1049" i="25"/>
  <c r="K1049" i="25"/>
  <c r="O1049" i="25"/>
  <c r="J1048" i="25"/>
  <c r="K1048" i="25"/>
  <c r="O1048" i="25"/>
  <c r="J1047" i="25"/>
  <c r="K1047" i="25"/>
  <c r="O1047" i="25"/>
  <c r="J1046" i="25"/>
  <c r="K1046" i="25"/>
  <c r="O1046" i="25"/>
  <c r="J1045" i="25"/>
  <c r="K1045" i="25"/>
  <c r="O1045" i="25"/>
  <c r="J1044" i="25"/>
  <c r="K1044" i="25"/>
  <c r="O1044" i="25"/>
  <c r="J1042" i="25"/>
  <c r="J1043" i="25"/>
  <c r="K1042" i="25"/>
  <c r="K1043" i="25"/>
  <c r="O1042" i="25"/>
  <c r="O1043" i="25"/>
  <c r="J1041" i="25"/>
  <c r="K1041" i="25"/>
  <c r="O1041" i="25"/>
  <c r="J1040" i="25"/>
  <c r="K1040" i="25"/>
  <c r="O1040" i="25"/>
  <c r="J1039" i="25"/>
  <c r="K1039" i="25"/>
  <c r="O1039" i="25"/>
  <c r="J1038" i="25"/>
  <c r="K1038" i="25"/>
  <c r="O1038" i="25"/>
  <c r="J1036" i="25"/>
  <c r="J1037" i="25"/>
  <c r="K1036" i="25"/>
  <c r="K1037" i="25"/>
  <c r="O1036" i="25"/>
  <c r="O1037" i="25"/>
  <c r="J1031" i="25"/>
  <c r="J1032" i="25"/>
  <c r="J1033" i="25"/>
  <c r="J1034" i="25"/>
  <c r="J1035" i="25"/>
  <c r="K1031" i="25"/>
  <c r="K1032" i="25"/>
  <c r="K1033" i="25"/>
  <c r="K1034" i="25"/>
  <c r="K1035" i="25"/>
  <c r="O1031" i="25"/>
  <c r="O1032" i="25"/>
  <c r="O1033" i="25"/>
  <c r="O1034" i="25"/>
  <c r="O1035" i="25"/>
  <c r="L1059" i="25" l="1"/>
  <c r="L1054" i="25"/>
  <c r="L1057" i="25"/>
  <c r="L1058" i="25"/>
  <c r="L1055" i="25"/>
  <c r="L1056" i="25"/>
  <c r="L1053" i="25"/>
  <c r="L1052" i="25"/>
  <c r="L1051" i="25"/>
  <c r="L1049" i="25"/>
  <c r="L1050" i="25"/>
  <c r="L1048" i="25"/>
  <c r="L1047" i="25"/>
  <c r="L1043" i="25"/>
  <c r="L1044" i="25"/>
  <c r="L1046" i="25"/>
  <c r="L1039" i="25"/>
  <c r="L1045" i="25"/>
  <c r="L1042" i="25"/>
  <c r="L1041" i="25"/>
  <c r="L1040" i="25"/>
  <c r="L1037" i="25"/>
  <c r="L1038" i="25"/>
  <c r="L1036" i="25"/>
  <c r="L1033" i="25"/>
  <c r="L1032" i="25"/>
  <c r="L1031" i="25"/>
  <c r="L1034" i="25"/>
  <c r="L1035" i="25"/>
  <c r="B1013" i="25"/>
  <c r="B1022" i="25"/>
  <c r="B1014" i="25"/>
  <c r="B1016" i="25"/>
  <c r="B1017" i="25"/>
  <c r="B1024" i="25"/>
  <c r="B1025" i="25"/>
  <c r="B1027" i="25"/>
  <c r="B1019" i="25"/>
  <c r="B1012" i="25"/>
  <c r="B1029" i="25"/>
  <c r="B1030" i="25"/>
  <c r="B1020" i="25"/>
  <c r="B1021" i="25"/>
  <c r="B1023" i="25"/>
  <c r="B1028" i="25"/>
  <c r="B1026" i="25"/>
  <c r="B1015" i="25"/>
  <c r="B1018" i="25"/>
  <c r="J1013" i="25"/>
  <c r="J1022" i="25"/>
  <c r="J1014" i="25"/>
  <c r="J1016" i="25"/>
  <c r="J1017" i="25"/>
  <c r="J1024" i="25"/>
  <c r="J1025" i="25"/>
  <c r="J1027" i="25"/>
  <c r="J1019" i="25"/>
  <c r="J1012" i="25"/>
  <c r="J1029" i="25"/>
  <c r="J1030" i="25"/>
  <c r="J1020" i="25"/>
  <c r="J1021" i="25"/>
  <c r="J1023" i="25"/>
  <c r="J1028" i="25"/>
  <c r="J1026" i="25"/>
  <c r="J1015" i="25"/>
  <c r="J1018" i="25"/>
  <c r="K1013" i="25"/>
  <c r="K1022" i="25"/>
  <c r="K1014" i="25"/>
  <c r="K1016" i="25"/>
  <c r="K1017" i="25"/>
  <c r="K1024" i="25"/>
  <c r="K1025" i="25"/>
  <c r="K1027" i="25"/>
  <c r="K1019" i="25"/>
  <c r="K1012" i="25"/>
  <c r="K1029" i="25"/>
  <c r="K1030" i="25"/>
  <c r="K1020" i="25"/>
  <c r="K1021" i="25"/>
  <c r="K1023" i="25"/>
  <c r="K1028" i="25"/>
  <c r="K1026" i="25"/>
  <c r="K1015" i="25"/>
  <c r="K1018" i="25"/>
  <c r="O1013" i="25"/>
  <c r="O1022" i="25"/>
  <c r="O1014" i="25"/>
  <c r="O1016" i="25"/>
  <c r="O1017" i="25"/>
  <c r="O1024" i="25"/>
  <c r="O1025" i="25"/>
  <c r="O1027" i="25"/>
  <c r="O1019" i="25"/>
  <c r="O1012" i="25"/>
  <c r="O1029" i="25"/>
  <c r="O1030" i="25"/>
  <c r="O1020" i="25"/>
  <c r="O1021" i="25"/>
  <c r="O1023" i="25"/>
  <c r="O1028" i="25"/>
  <c r="O1026" i="25"/>
  <c r="O1015" i="25"/>
  <c r="O1018" i="25"/>
  <c r="B1011" i="25"/>
  <c r="J1011" i="25"/>
  <c r="K1011" i="25"/>
  <c r="O1011" i="25"/>
  <c r="B1010" i="25"/>
  <c r="J1010" i="25"/>
  <c r="K1010" i="25"/>
  <c r="O1010" i="25"/>
  <c r="B1009" i="25"/>
  <c r="J1009" i="25"/>
  <c r="K1009" i="25"/>
  <c r="O1009" i="25"/>
  <c r="B1008" i="25"/>
  <c r="J1008" i="25"/>
  <c r="K1008" i="25"/>
  <c r="O1008" i="25"/>
  <c r="B1007" i="25"/>
  <c r="J1007" i="25"/>
  <c r="K1007" i="25"/>
  <c r="O1007" i="25"/>
  <c r="B1006" i="25"/>
  <c r="J1006" i="25"/>
  <c r="K1006" i="25"/>
  <c r="O1006" i="25"/>
  <c r="B1005" i="25"/>
  <c r="J1005" i="25"/>
  <c r="K1005" i="25"/>
  <c r="O1005" i="25"/>
  <c r="B1004" i="25"/>
  <c r="J1004" i="25"/>
  <c r="K1004" i="25"/>
  <c r="O1004" i="25"/>
  <c r="B1003" i="25"/>
  <c r="J1003" i="25"/>
  <c r="K1003" i="25"/>
  <c r="O1003" i="25"/>
  <c r="B1002" i="25"/>
  <c r="J1002" i="25"/>
  <c r="K1002" i="25"/>
  <c r="O1002" i="25"/>
  <c r="B1001" i="25"/>
  <c r="J1001" i="25"/>
  <c r="K1001" i="25"/>
  <c r="O1001" i="25"/>
  <c r="B1000" i="25"/>
  <c r="J1000" i="25"/>
  <c r="K1000" i="25"/>
  <c r="O1000" i="25"/>
  <c r="B999" i="25"/>
  <c r="J999" i="25"/>
  <c r="K999" i="25"/>
  <c r="O999" i="25"/>
  <c r="B998" i="25"/>
  <c r="J998" i="25"/>
  <c r="K998" i="25"/>
  <c r="O998" i="25"/>
  <c r="B757" i="25"/>
  <c r="J757" i="25"/>
  <c r="K757" i="25"/>
  <c r="B121" i="25"/>
  <c r="J121" i="25"/>
  <c r="K121" i="25"/>
  <c r="B576" i="25"/>
  <c r="J576" i="25"/>
  <c r="K576" i="25"/>
  <c r="B573" i="25"/>
  <c r="J573" i="25"/>
  <c r="K573" i="25"/>
  <c r="B570" i="25"/>
  <c r="J570" i="25"/>
  <c r="K570" i="25"/>
  <c r="B488" i="25"/>
  <c r="J488" i="25"/>
  <c r="K488" i="25"/>
  <c r="B116" i="25"/>
  <c r="J116" i="25"/>
  <c r="K116" i="25"/>
  <c r="B308" i="25"/>
  <c r="J308" i="25"/>
  <c r="K308" i="25"/>
  <c r="B352" i="25"/>
  <c r="J352" i="25"/>
  <c r="K352" i="25"/>
  <c r="B184" i="25"/>
  <c r="J184" i="25"/>
  <c r="K184" i="25"/>
  <c r="L1014" i="25" l="1"/>
  <c r="L1016" i="25"/>
  <c r="L1027" i="25"/>
  <c r="L1025" i="25"/>
  <c r="L1020" i="25"/>
  <c r="L1017" i="25"/>
  <c r="L1013" i="25"/>
  <c r="L1023" i="25"/>
  <c r="L1029" i="25"/>
  <c r="L1022" i="25"/>
  <c r="L1024" i="25"/>
  <c r="L1015" i="25"/>
  <c r="L1021" i="25"/>
  <c r="L1012" i="25"/>
  <c r="L1019" i="25"/>
  <c r="L1018" i="25"/>
  <c r="L1028" i="25"/>
  <c r="L1030" i="25"/>
  <c r="L1026" i="25"/>
  <c r="L1011" i="25"/>
  <c r="L1010" i="25"/>
  <c r="L1009" i="25"/>
  <c r="L1008" i="25"/>
  <c r="L1006" i="25"/>
  <c r="L1007" i="25"/>
  <c r="L1005" i="25"/>
  <c r="L1004" i="25"/>
  <c r="L1003" i="25"/>
  <c r="L1002" i="25"/>
  <c r="L1001" i="25"/>
  <c r="L184" i="25"/>
  <c r="L1000" i="25"/>
  <c r="L308" i="25"/>
  <c r="L352" i="25"/>
  <c r="L488" i="25"/>
  <c r="L570" i="25"/>
  <c r="L757" i="25"/>
  <c r="L999" i="25"/>
  <c r="L116" i="25"/>
  <c r="L576" i="25"/>
  <c r="L573" i="25"/>
  <c r="L121" i="25"/>
  <c r="L998" i="25"/>
  <c r="B97" i="25" l="1"/>
  <c r="J97" i="25"/>
  <c r="K97" i="25"/>
  <c r="B94" i="25"/>
  <c r="J94" i="25"/>
  <c r="K94" i="25"/>
  <c r="L94" i="25" l="1"/>
  <c r="L97" i="25"/>
  <c r="B532" i="25"/>
  <c r="J532" i="25"/>
  <c r="K532" i="25"/>
  <c r="B133" i="25"/>
  <c r="J133" i="25"/>
  <c r="K133" i="25"/>
  <c r="K125" i="21"/>
  <c r="F125" i="21"/>
  <c r="L31" i="20"/>
  <c r="M31" i="20"/>
  <c r="L532" i="25" l="1"/>
  <c r="L133" i="25"/>
  <c r="B997" i="25"/>
  <c r="J997" i="25"/>
  <c r="K997" i="25"/>
  <c r="O997" i="25"/>
  <c r="B996" i="25"/>
  <c r="J996" i="25"/>
  <c r="K996" i="25"/>
  <c r="O996" i="25"/>
  <c r="B995" i="25"/>
  <c r="J995" i="25"/>
  <c r="K995" i="25"/>
  <c r="O995" i="25"/>
  <c r="L995" i="25" l="1"/>
  <c r="L997" i="25"/>
  <c r="L996" i="25"/>
  <c r="B994" i="25"/>
  <c r="J994" i="25"/>
  <c r="K994" i="25"/>
  <c r="O994" i="25"/>
  <c r="B992" i="25"/>
  <c r="J992" i="25"/>
  <c r="K992" i="25"/>
  <c r="O992" i="25"/>
  <c r="L992" i="25" l="1"/>
  <c r="L994" i="25"/>
  <c r="B993" i="25"/>
  <c r="J993" i="25"/>
  <c r="K993" i="25"/>
  <c r="O993" i="25"/>
  <c r="L993" i="25" l="1"/>
  <c r="B38" i="25"/>
  <c r="J38" i="25"/>
  <c r="K38" i="25"/>
  <c r="O38" i="25"/>
  <c r="L38" i="25" l="1"/>
  <c r="B582" i="27"/>
  <c r="C582" i="27"/>
  <c r="G582" i="27"/>
  <c r="H582" i="27"/>
  <c r="Q582" i="27"/>
  <c r="C581" i="27"/>
  <c r="G581" i="27"/>
  <c r="H581" i="27"/>
  <c r="Q581" i="27"/>
  <c r="C580" i="27"/>
  <c r="G580" i="27"/>
  <c r="H580" i="27"/>
  <c r="Q580" i="27"/>
  <c r="C579" i="27"/>
  <c r="G579" i="27"/>
  <c r="H579" i="27"/>
  <c r="Q579" i="27"/>
  <c r="C578" i="27"/>
  <c r="G578" i="27"/>
  <c r="H578" i="27"/>
  <c r="Q578" i="27"/>
  <c r="C577" i="27"/>
  <c r="G577" i="27"/>
  <c r="H577" i="27"/>
  <c r="Q577" i="27"/>
  <c r="C576" i="27"/>
  <c r="G576" i="27"/>
  <c r="H576" i="27"/>
  <c r="Q576" i="27"/>
  <c r="C575" i="27"/>
  <c r="G575" i="27"/>
  <c r="H575" i="27"/>
  <c r="Q575" i="27"/>
  <c r="C574" i="27"/>
  <c r="G574" i="27"/>
  <c r="H574" i="27"/>
  <c r="Q574" i="27"/>
  <c r="C573" i="27"/>
  <c r="G573" i="27"/>
  <c r="H573" i="27"/>
  <c r="Q573" i="27"/>
  <c r="C572" i="27"/>
  <c r="G572" i="27"/>
  <c r="H572" i="27"/>
  <c r="Q572" i="27"/>
  <c r="C571" i="27"/>
  <c r="G571" i="27"/>
  <c r="H571" i="27"/>
  <c r="Q571" i="27"/>
  <c r="C570" i="27"/>
  <c r="G570" i="27"/>
  <c r="H570" i="27"/>
  <c r="Q570" i="27"/>
  <c r="C569" i="27"/>
  <c r="G569" i="27"/>
  <c r="H569" i="27"/>
  <c r="Q569" i="27"/>
  <c r="C568" i="27"/>
  <c r="G568" i="27"/>
  <c r="H568" i="27"/>
  <c r="Q568" i="27"/>
  <c r="C567" i="27"/>
  <c r="G567" i="27"/>
  <c r="H567" i="27"/>
  <c r="Q567" i="27"/>
  <c r="C566" i="27"/>
  <c r="G566" i="27"/>
  <c r="H566" i="27"/>
  <c r="Q566" i="27"/>
  <c r="C565" i="27"/>
  <c r="G565" i="27"/>
  <c r="H565" i="27"/>
  <c r="Q565" i="27"/>
  <c r="C564" i="27"/>
  <c r="G564" i="27"/>
  <c r="H564" i="27"/>
  <c r="Q564" i="27"/>
  <c r="C563" i="27"/>
  <c r="G563" i="27"/>
  <c r="H563" i="27"/>
  <c r="Q563" i="27"/>
  <c r="C562" i="27"/>
  <c r="G562" i="27"/>
  <c r="H562" i="27"/>
  <c r="Q562" i="27"/>
  <c r="C561" i="27"/>
  <c r="G561" i="27"/>
  <c r="H561" i="27"/>
  <c r="Q561" i="27"/>
  <c r="C560" i="27"/>
  <c r="G560" i="27"/>
  <c r="H560" i="27"/>
  <c r="Q560" i="27"/>
  <c r="C559" i="27"/>
  <c r="G559" i="27"/>
  <c r="H559" i="27"/>
  <c r="Q559" i="27"/>
  <c r="C558" i="27"/>
  <c r="G558" i="27"/>
  <c r="H558" i="27"/>
  <c r="Q558" i="27"/>
  <c r="C557" i="27"/>
  <c r="G557" i="27"/>
  <c r="H557" i="27"/>
  <c r="Q557" i="27"/>
  <c r="C556" i="27"/>
  <c r="G556" i="27"/>
  <c r="H556" i="27"/>
  <c r="Q556" i="27"/>
  <c r="C555" i="27"/>
  <c r="G555" i="27"/>
  <c r="H555" i="27"/>
  <c r="Q555" i="27"/>
  <c r="C554" i="27"/>
  <c r="G554" i="27"/>
  <c r="H554" i="27"/>
  <c r="Q554" i="27"/>
  <c r="C553" i="27"/>
  <c r="G553" i="27"/>
  <c r="H553" i="27"/>
  <c r="Q553" i="27"/>
  <c r="C552" i="27"/>
  <c r="G552" i="27"/>
  <c r="H552" i="27"/>
  <c r="Q552" i="27"/>
  <c r="C551" i="27"/>
  <c r="G551" i="27"/>
  <c r="H551" i="27"/>
  <c r="Q551" i="27"/>
  <c r="C550" i="27"/>
  <c r="G550" i="27"/>
  <c r="H550" i="27"/>
  <c r="Q550" i="27"/>
  <c r="C549" i="27"/>
  <c r="G549" i="27"/>
  <c r="H549" i="27"/>
  <c r="Q549" i="27"/>
  <c r="C548" i="27"/>
  <c r="G548" i="27"/>
  <c r="H548" i="27"/>
  <c r="Q548" i="27"/>
  <c r="C547" i="27"/>
  <c r="G547" i="27"/>
  <c r="H547" i="27"/>
  <c r="Q547" i="27"/>
  <c r="C546" i="27"/>
  <c r="G546" i="27"/>
  <c r="H546" i="27"/>
  <c r="Q546" i="27"/>
  <c r="C545" i="27"/>
  <c r="G545" i="27"/>
  <c r="H545" i="27"/>
  <c r="Q545" i="27"/>
  <c r="C544" i="27"/>
  <c r="G544" i="27"/>
  <c r="H544" i="27"/>
  <c r="Q544" i="27"/>
  <c r="C543" i="27"/>
  <c r="G543" i="27"/>
  <c r="H543" i="27"/>
  <c r="Q543" i="27"/>
  <c r="C542" i="27"/>
  <c r="G542" i="27"/>
  <c r="H542" i="27"/>
  <c r="Q542" i="27"/>
  <c r="C541" i="27"/>
  <c r="G541" i="27"/>
  <c r="H541" i="27"/>
  <c r="Q541" i="27"/>
  <c r="C540" i="27"/>
  <c r="G540" i="27"/>
  <c r="H540" i="27"/>
  <c r="Q540" i="27"/>
  <c r="C539" i="27"/>
  <c r="G539" i="27"/>
  <c r="H539" i="27"/>
  <c r="Q539" i="27"/>
  <c r="C538" i="27"/>
  <c r="G538" i="27"/>
  <c r="H538" i="27"/>
  <c r="Q538" i="27"/>
  <c r="C537" i="27"/>
  <c r="G537" i="27"/>
  <c r="H537" i="27"/>
  <c r="Q537" i="27"/>
  <c r="C536" i="27"/>
  <c r="G536" i="27"/>
  <c r="H536" i="27"/>
  <c r="Q536" i="27"/>
  <c r="C535" i="27"/>
  <c r="G535" i="27"/>
  <c r="H535" i="27"/>
  <c r="Q535" i="27"/>
  <c r="C534" i="27"/>
  <c r="G534" i="27"/>
  <c r="H534" i="27"/>
  <c r="Q534" i="27"/>
  <c r="C533" i="27"/>
  <c r="G533" i="27"/>
  <c r="H533" i="27"/>
  <c r="Q533" i="27"/>
  <c r="C532" i="27"/>
  <c r="G532" i="27"/>
  <c r="H532" i="27"/>
  <c r="Q532" i="27"/>
  <c r="C531" i="27"/>
  <c r="G531" i="27"/>
  <c r="H531" i="27"/>
  <c r="Q531" i="27"/>
  <c r="C530" i="27"/>
  <c r="G530" i="27"/>
  <c r="H530" i="27"/>
  <c r="Q530" i="27"/>
  <c r="C529" i="27"/>
  <c r="G529" i="27"/>
  <c r="H529" i="27"/>
  <c r="Q529" i="27"/>
  <c r="C528" i="27"/>
  <c r="G528" i="27"/>
  <c r="H528" i="27"/>
  <c r="Q528" i="27"/>
  <c r="C527" i="27"/>
  <c r="G527" i="27"/>
  <c r="H527" i="27"/>
  <c r="Q527" i="27"/>
  <c r="C526" i="27"/>
  <c r="G526" i="27"/>
  <c r="H526" i="27"/>
  <c r="Q526" i="27"/>
  <c r="C525" i="27"/>
  <c r="G525" i="27"/>
  <c r="H525" i="27"/>
  <c r="Q525" i="27"/>
  <c r="C524" i="27"/>
  <c r="G524" i="27"/>
  <c r="H524" i="27"/>
  <c r="Q524" i="27"/>
  <c r="C523" i="27"/>
  <c r="G523" i="27"/>
  <c r="H523" i="27"/>
  <c r="Q523" i="27"/>
  <c r="C522" i="27"/>
  <c r="G522" i="27"/>
  <c r="H522" i="27"/>
  <c r="Q522" i="27"/>
  <c r="C521" i="27"/>
  <c r="G521" i="27"/>
  <c r="H521" i="27"/>
  <c r="Q521" i="27"/>
  <c r="C520" i="27"/>
  <c r="G520" i="27"/>
  <c r="H520" i="27"/>
  <c r="Q520" i="27"/>
  <c r="C519" i="27"/>
  <c r="G519" i="27"/>
  <c r="H519" i="27"/>
  <c r="Q519" i="27"/>
  <c r="C518" i="27"/>
  <c r="G518" i="27"/>
  <c r="H518" i="27"/>
  <c r="Q518" i="27"/>
  <c r="C517" i="27"/>
  <c r="G517" i="27"/>
  <c r="H517" i="27"/>
  <c r="Q517" i="27"/>
  <c r="C516" i="27"/>
  <c r="G516" i="27"/>
  <c r="H516" i="27"/>
  <c r="Q516" i="27"/>
  <c r="C515" i="27"/>
  <c r="G515" i="27"/>
  <c r="H515" i="27"/>
  <c r="Q515" i="27"/>
  <c r="C514" i="27"/>
  <c r="G514" i="27"/>
  <c r="H514" i="27"/>
  <c r="Q514" i="27"/>
  <c r="C513" i="27"/>
  <c r="G513" i="27"/>
  <c r="H513" i="27"/>
  <c r="Q513" i="27"/>
  <c r="C512" i="27"/>
  <c r="G512" i="27"/>
  <c r="H512" i="27"/>
  <c r="Q512" i="27"/>
  <c r="C511" i="27"/>
  <c r="G511" i="27"/>
  <c r="H511" i="27"/>
  <c r="Q511" i="27"/>
  <c r="C510" i="27"/>
  <c r="G510" i="27"/>
  <c r="H510" i="27"/>
  <c r="Q510" i="27"/>
  <c r="C509" i="27"/>
  <c r="G509" i="27"/>
  <c r="H509" i="27"/>
  <c r="Q509" i="27"/>
  <c r="C508" i="27"/>
  <c r="G508" i="27"/>
  <c r="H508" i="27"/>
  <c r="Q508" i="27"/>
  <c r="C507" i="27"/>
  <c r="G507" i="27"/>
  <c r="H507" i="27"/>
  <c r="Q507" i="27"/>
  <c r="C506" i="27"/>
  <c r="G506" i="27"/>
  <c r="H506" i="27"/>
  <c r="Q506" i="27"/>
  <c r="C505" i="27"/>
  <c r="G505" i="27"/>
  <c r="H505" i="27"/>
  <c r="Q505" i="27"/>
  <c r="C504" i="27"/>
  <c r="G504" i="27"/>
  <c r="H504" i="27"/>
  <c r="Q504" i="27"/>
  <c r="C503" i="27"/>
  <c r="G503" i="27"/>
  <c r="H503" i="27"/>
  <c r="Q503" i="27"/>
  <c r="C502" i="27"/>
  <c r="G502" i="27"/>
  <c r="H502" i="27"/>
  <c r="Q502" i="27"/>
  <c r="C501" i="27"/>
  <c r="G501" i="27"/>
  <c r="H501" i="27"/>
  <c r="Q501" i="27"/>
  <c r="C586" i="27" l="1"/>
  <c r="G586" i="27"/>
  <c r="H586" i="27"/>
  <c r="Q586" i="27"/>
  <c r="C585" i="27"/>
  <c r="G585" i="27"/>
  <c r="H585" i="27"/>
  <c r="Q585" i="27"/>
  <c r="C584" i="27"/>
  <c r="G584" i="27"/>
  <c r="H584" i="27"/>
  <c r="Q584" i="27"/>
  <c r="C583" i="27"/>
  <c r="G583" i="27"/>
  <c r="H583" i="27"/>
  <c r="Q583" i="27"/>
  <c r="C679" i="27" l="1"/>
  <c r="G679" i="27"/>
  <c r="H679" i="27"/>
  <c r="Q679" i="27"/>
  <c r="C678" i="27"/>
  <c r="G678" i="27"/>
  <c r="H678" i="27"/>
  <c r="Q678" i="27"/>
  <c r="C677" i="27"/>
  <c r="G677" i="27"/>
  <c r="H677" i="27"/>
  <c r="Q677" i="27"/>
  <c r="C676" i="27"/>
  <c r="G676" i="27"/>
  <c r="H676" i="27"/>
  <c r="Q676" i="27"/>
  <c r="C675" i="27"/>
  <c r="G675" i="27"/>
  <c r="H675" i="27"/>
  <c r="Q675" i="27"/>
  <c r="C674" i="27"/>
  <c r="G674" i="27"/>
  <c r="H674" i="27"/>
  <c r="Q674" i="27"/>
  <c r="C673" i="27"/>
  <c r="G673" i="27"/>
  <c r="H673" i="27"/>
  <c r="Q673" i="27"/>
  <c r="C672" i="27"/>
  <c r="G672" i="27"/>
  <c r="H672" i="27"/>
  <c r="Q672" i="27"/>
  <c r="C671" i="27"/>
  <c r="G671" i="27"/>
  <c r="H671" i="27"/>
  <c r="Q671" i="27"/>
  <c r="C670" i="27"/>
  <c r="G670" i="27"/>
  <c r="H670" i="27"/>
  <c r="Q670" i="27"/>
  <c r="C669" i="27"/>
  <c r="G669" i="27"/>
  <c r="H669" i="27"/>
  <c r="Q669" i="27"/>
  <c r="C668" i="27"/>
  <c r="G668" i="27"/>
  <c r="H668" i="27"/>
  <c r="Q668" i="27"/>
  <c r="C667" i="27"/>
  <c r="G667" i="27"/>
  <c r="H667" i="27"/>
  <c r="Q667" i="27"/>
  <c r="C666" i="27"/>
  <c r="G666" i="27"/>
  <c r="H666" i="27"/>
  <c r="Q666" i="27"/>
  <c r="C665" i="27"/>
  <c r="G665" i="27"/>
  <c r="H665" i="27"/>
  <c r="Q665" i="27"/>
  <c r="C664" i="27"/>
  <c r="G664" i="27"/>
  <c r="H664" i="27"/>
  <c r="Q664" i="27"/>
  <c r="C663" i="27"/>
  <c r="G663" i="27"/>
  <c r="H663" i="27"/>
  <c r="Q663" i="27"/>
  <c r="C662" i="27"/>
  <c r="G662" i="27"/>
  <c r="H662" i="27"/>
  <c r="Q662" i="27"/>
  <c r="C661" i="27"/>
  <c r="G661" i="27"/>
  <c r="H661" i="27"/>
  <c r="Q661" i="27"/>
  <c r="C660" i="27"/>
  <c r="G660" i="27"/>
  <c r="H660" i="27"/>
  <c r="Q660" i="27"/>
  <c r="C659" i="27"/>
  <c r="G659" i="27"/>
  <c r="H659" i="27"/>
  <c r="Q659" i="27"/>
  <c r="C658" i="27"/>
  <c r="G658" i="27"/>
  <c r="H658" i="27"/>
  <c r="Q658" i="27"/>
  <c r="C657" i="27"/>
  <c r="G657" i="27"/>
  <c r="H657" i="27"/>
  <c r="Q657" i="27"/>
  <c r="C656" i="27"/>
  <c r="G656" i="27"/>
  <c r="H656" i="27"/>
  <c r="Q656" i="27"/>
  <c r="C655" i="27"/>
  <c r="G655" i="27"/>
  <c r="H655" i="27"/>
  <c r="Q655" i="27"/>
  <c r="C654" i="27"/>
  <c r="G654" i="27"/>
  <c r="H654" i="27"/>
  <c r="Q654" i="27"/>
  <c r="C653" i="27"/>
  <c r="G653" i="27"/>
  <c r="H653" i="27"/>
  <c r="Q653" i="27"/>
  <c r="C652" i="27"/>
  <c r="G652" i="27"/>
  <c r="H652" i="27"/>
  <c r="Q652" i="27"/>
  <c r="C651" i="27"/>
  <c r="G651" i="27"/>
  <c r="H651" i="27"/>
  <c r="Q651" i="27"/>
  <c r="C650" i="27"/>
  <c r="G650" i="27"/>
  <c r="H650" i="27"/>
  <c r="Q650" i="27"/>
  <c r="C649" i="27"/>
  <c r="G649" i="27"/>
  <c r="H649" i="27"/>
  <c r="Q649" i="27"/>
  <c r="C648" i="27"/>
  <c r="G648" i="27"/>
  <c r="H648" i="27"/>
  <c r="Q648" i="27"/>
  <c r="C647" i="27"/>
  <c r="G647" i="27"/>
  <c r="H647" i="27"/>
  <c r="Q647" i="27"/>
  <c r="C646" i="27"/>
  <c r="G646" i="27"/>
  <c r="H646" i="27"/>
  <c r="Q646" i="27"/>
  <c r="C645" i="27"/>
  <c r="G645" i="27"/>
  <c r="H645" i="27"/>
  <c r="Q645" i="27"/>
  <c r="C644" i="27"/>
  <c r="G644" i="27"/>
  <c r="H644" i="27"/>
  <c r="Q644" i="27"/>
  <c r="C643" i="27"/>
  <c r="G643" i="27"/>
  <c r="H643" i="27"/>
  <c r="Q643" i="27"/>
  <c r="C642" i="27"/>
  <c r="G642" i="27"/>
  <c r="H642" i="27"/>
  <c r="Q642" i="27"/>
  <c r="C641" i="27"/>
  <c r="G641" i="27"/>
  <c r="H641" i="27"/>
  <c r="Q641" i="27"/>
  <c r="C640" i="27"/>
  <c r="G640" i="27"/>
  <c r="H640" i="27"/>
  <c r="Q640" i="27"/>
  <c r="C639" i="27"/>
  <c r="G639" i="27"/>
  <c r="H639" i="27"/>
  <c r="Q639" i="27"/>
  <c r="C638" i="27"/>
  <c r="G638" i="27"/>
  <c r="H638" i="27"/>
  <c r="Q638" i="27"/>
  <c r="C637" i="27"/>
  <c r="G637" i="27"/>
  <c r="H637" i="27"/>
  <c r="Q637" i="27"/>
  <c r="C636" i="27"/>
  <c r="G636" i="27"/>
  <c r="H636" i="27"/>
  <c r="Q636" i="27"/>
  <c r="C635" i="27"/>
  <c r="G635" i="27"/>
  <c r="H635" i="27"/>
  <c r="Q635" i="27"/>
  <c r="C634" i="27"/>
  <c r="G634" i="27"/>
  <c r="H634" i="27"/>
  <c r="Q634" i="27"/>
  <c r="C633" i="27"/>
  <c r="G633" i="27"/>
  <c r="H633" i="27"/>
  <c r="Q633" i="27"/>
  <c r="C632" i="27"/>
  <c r="G632" i="27"/>
  <c r="H632" i="27"/>
  <c r="Q632" i="27"/>
  <c r="C631" i="27"/>
  <c r="G631" i="27"/>
  <c r="H631" i="27"/>
  <c r="Q631" i="27"/>
  <c r="C630" i="27"/>
  <c r="G630" i="27"/>
  <c r="H630" i="27"/>
  <c r="Q630" i="27"/>
  <c r="C629" i="27"/>
  <c r="G629" i="27"/>
  <c r="H629" i="27"/>
  <c r="Q629" i="27"/>
  <c r="C628" i="27"/>
  <c r="G628" i="27"/>
  <c r="H628" i="27"/>
  <c r="Q628" i="27"/>
  <c r="C627" i="27"/>
  <c r="G627" i="27"/>
  <c r="H627" i="27"/>
  <c r="Q627" i="27"/>
  <c r="C626" i="27"/>
  <c r="G626" i="27"/>
  <c r="H626" i="27"/>
  <c r="Q626" i="27"/>
  <c r="C625" i="27"/>
  <c r="G625" i="27"/>
  <c r="H625" i="27"/>
  <c r="Q625" i="27"/>
  <c r="C624" i="27"/>
  <c r="G624" i="27"/>
  <c r="H624" i="27"/>
  <c r="Q624" i="27"/>
  <c r="C623" i="27"/>
  <c r="G623" i="27"/>
  <c r="H623" i="27"/>
  <c r="Q623" i="27"/>
  <c r="C622" i="27"/>
  <c r="G622" i="27"/>
  <c r="H622" i="27"/>
  <c r="Q622" i="27"/>
  <c r="C621" i="27"/>
  <c r="G621" i="27"/>
  <c r="H621" i="27"/>
  <c r="Q621" i="27"/>
  <c r="C620" i="27"/>
  <c r="G620" i="27"/>
  <c r="H620" i="27"/>
  <c r="Q620" i="27"/>
  <c r="C619" i="27"/>
  <c r="G619" i="27"/>
  <c r="H619" i="27"/>
  <c r="Q619" i="27"/>
  <c r="C618" i="27"/>
  <c r="G618" i="27"/>
  <c r="H618" i="27"/>
  <c r="Q618" i="27"/>
  <c r="C617" i="27"/>
  <c r="G617" i="27"/>
  <c r="H617" i="27"/>
  <c r="Q617" i="27"/>
  <c r="C616" i="27"/>
  <c r="G616" i="27"/>
  <c r="H616" i="27"/>
  <c r="Q616" i="27"/>
  <c r="C615" i="27"/>
  <c r="G615" i="27"/>
  <c r="H615" i="27"/>
  <c r="Q615" i="27"/>
  <c r="C614" i="27"/>
  <c r="G614" i="27"/>
  <c r="H614" i="27"/>
  <c r="Q614" i="27"/>
  <c r="C613" i="27"/>
  <c r="G613" i="27"/>
  <c r="H613" i="27"/>
  <c r="Q613" i="27"/>
  <c r="C612" i="27"/>
  <c r="G612" i="27"/>
  <c r="H612" i="27"/>
  <c r="Q612" i="27"/>
  <c r="C611" i="27"/>
  <c r="G611" i="27"/>
  <c r="H611" i="27"/>
  <c r="Q611" i="27"/>
  <c r="C610" i="27"/>
  <c r="G610" i="27"/>
  <c r="H610" i="27"/>
  <c r="Q610" i="27"/>
  <c r="C609" i="27"/>
  <c r="G609" i="27"/>
  <c r="H609" i="27"/>
  <c r="Q609" i="27"/>
  <c r="C608" i="27"/>
  <c r="G608" i="27"/>
  <c r="H608" i="27"/>
  <c r="Q608" i="27"/>
  <c r="C607" i="27"/>
  <c r="G607" i="27"/>
  <c r="H607" i="27"/>
  <c r="Q607" i="27"/>
  <c r="C606" i="27"/>
  <c r="G606" i="27"/>
  <c r="H606" i="27"/>
  <c r="Q606" i="27"/>
  <c r="C605" i="27"/>
  <c r="G605" i="27"/>
  <c r="H605" i="27"/>
  <c r="Q605" i="27"/>
  <c r="C604" i="27"/>
  <c r="G604" i="27"/>
  <c r="H604" i="27"/>
  <c r="Q604" i="27"/>
  <c r="C603" i="27"/>
  <c r="G603" i="27"/>
  <c r="H603" i="27"/>
  <c r="Q603" i="27"/>
  <c r="C602" i="27"/>
  <c r="G602" i="27"/>
  <c r="H602" i="27"/>
  <c r="Q602" i="27"/>
  <c r="C601" i="27"/>
  <c r="G601" i="27"/>
  <c r="H601" i="27"/>
  <c r="Q601" i="27"/>
  <c r="C600" i="27"/>
  <c r="G600" i="27"/>
  <c r="H600" i="27"/>
  <c r="Q600" i="27"/>
  <c r="C599" i="27"/>
  <c r="G599" i="27"/>
  <c r="H599" i="27"/>
  <c r="Q599" i="27"/>
  <c r="C598" i="27"/>
  <c r="G598" i="27"/>
  <c r="H598" i="27"/>
  <c r="Q598" i="27"/>
  <c r="C597" i="27"/>
  <c r="G597" i="27"/>
  <c r="H597" i="27"/>
  <c r="Q597" i="27"/>
  <c r="C596" i="27"/>
  <c r="G596" i="27"/>
  <c r="H596" i="27"/>
  <c r="Q596" i="27"/>
  <c r="C595" i="27"/>
  <c r="G595" i="27"/>
  <c r="H595" i="27"/>
  <c r="Q595" i="27"/>
  <c r="C594" i="27"/>
  <c r="G594" i="27"/>
  <c r="H594" i="27"/>
  <c r="Q594" i="27"/>
  <c r="C593" i="27"/>
  <c r="G593" i="27"/>
  <c r="H593" i="27"/>
  <c r="Q593" i="27"/>
  <c r="C592" i="27"/>
  <c r="G592" i="27"/>
  <c r="H592" i="27"/>
  <c r="Q592" i="27"/>
  <c r="C591" i="27"/>
  <c r="G591" i="27"/>
  <c r="H591" i="27"/>
  <c r="Q591" i="27"/>
  <c r="C590" i="27"/>
  <c r="G590" i="27"/>
  <c r="H590" i="27"/>
  <c r="Q590" i="27"/>
  <c r="C589" i="27"/>
  <c r="G589" i="27"/>
  <c r="H589" i="27"/>
  <c r="Q589" i="27"/>
  <c r="C588" i="27"/>
  <c r="G588" i="27"/>
  <c r="H588" i="27"/>
  <c r="Q588" i="27"/>
  <c r="C587" i="27"/>
  <c r="G587" i="27"/>
  <c r="H587" i="27"/>
  <c r="Q587" i="27"/>
  <c r="C765" i="27" l="1"/>
  <c r="G765" i="27"/>
  <c r="H765" i="27"/>
  <c r="Q765" i="27"/>
  <c r="C764" i="27"/>
  <c r="G764" i="27"/>
  <c r="H764" i="27"/>
  <c r="Q764" i="27"/>
  <c r="C763" i="27"/>
  <c r="G763" i="27"/>
  <c r="H763" i="27"/>
  <c r="Q763" i="27"/>
  <c r="C762" i="27"/>
  <c r="G762" i="27"/>
  <c r="H762" i="27"/>
  <c r="Q762" i="27"/>
  <c r="C761" i="27"/>
  <c r="G761" i="27"/>
  <c r="H761" i="27"/>
  <c r="Q761" i="27"/>
  <c r="C760" i="27"/>
  <c r="G760" i="27"/>
  <c r="H760" i="27"/>
  <c r="Q760" i="27"/>
  <c r="C759" i="27"/>
  <c r="G759" i="27"/>
  <c r="H759" i="27"/>
  <c r="Q759" i="27"/>
  <c r="C758" i="27"/>
  <c r="G758" i="27"/>
  <c r="H758" i="27"/>
  <c r="Q758" i="27"/>
  <c r="C757" i="27"/>
  <c r="G757" i="27"/>
  <c r="H757" i="27"/>
  <c r="Q757" i="27"/>
  <c r="C756" i="27"/>
  <c r="G756" i="27"/>
  <c r="H756" i="27"/>
  <c r="Q756" i="27"/>
  <c r="C755" i="27"/>
  <c r="G755" i="27"/>
  <c r="H755" i="27"/>
  <c r="Q755" i="27"/>
  <c r="C754" i="27"/>
  <c r="G754" i="27"/>
  <c r="H754" i="27"/>
  <c r="Q754" i="27"/>
  <c r="C753" i="27"/>
  <c r="G753" i="27"/>
  <c r="H753" i="27"/>
  <c r="Q753" i="27"/>
  <c r="C752" i="27"/>
  <c r="G752" i="27"/>
  <c r="H752" i="27"/>
  <c r="Q752" i="27"/>
  <c r="C751" i="27"/>
  <c r="G751" i="27"/>
  <c r="H751" i="27"/>
  <c r="Q751" i="27"/>
  <c r="C750" i="27"/>
  <c r="G750" i="27"/>
  <c r="H750" i="27"/>
  <c r="Q750" i="27"/>
  <c r="C749" i="27"/>
  <c r="G749" i="27"/>
  <c r="H749" i="27"/>
  <c r="Q749" i="27"/>
  <c r="C748" i="27"/>
  <c r="G748" i="27"/>
  <c r="H748" i="27"/>
  <c r="Q748" i="27"/>
  <c r="C747" i="27"/>
  <c r="G747" i="27"/>
  <c r="H747" i="27"/>
  <c r="Q747" i="27"/>
  <c r="C746" i="27"/>
  <c r="G746" i="27"/>
  <c r="H746" i="27"/>
  <c r="Q746" i="27"/>
  <c r="C745" i="27"/>
  <c r="G745" i="27"/>
  <c r="H745" i="27"/>
  <c r="Q745" i="27"/>
  <c r="C744" i="27"/>
  <c r="G744" i="27"/>
  <c r="H744" i="27"/>
  <c r="Q744" i="27"/>
  <c r="C743" i="27"/>
  <c r="G743" i="27"/>
  <c r="H743" i="27"/>
  <c r="Q743" i="27"/>
  <c r="C742" i="27"/>
  <c r="G742" i="27"/>
  <c r="H742" i="27"/>
  <c r="Q742" i="27"/>
  <c r="C741" i="27"/>
  <c r="G741" i="27"/>
  <c r="H741" i="27"/>
  <c r="Q741" i="27"/>
  <c r="C740" i="27"/>
  <c r="G740" i="27"/>
  <c r="H740" i="27"/>
  <c r="Q740" i="27"/>
  <c r="C739" i="27"/>
  <c r="G739" i="27"/>
  <c r="H739" i="27"/>
  <c r="Q739" i="27"/>
  <c r="C738" i="27"/>
  <c r="G738" i="27"/>
  <c r="H738" i="27"/>
  <c r="Q738" i="27"/>
  <c r="C737" i="27"/>
  <c r="G737" i="27"/>
  <c r="H737" i="27"/>
  <c r="Q737" i="27"/>
  <c r="C736" i="27"/>
  <c r="G736" i="27"/>
  <c r="H736" i="27"/>
  <c r="Q736" i="27"/>
  <c r="C735" i="27"/>
  <c r="G735" i="27"/>
  <c r="H735" i="27"/>
  <c r="Q735" i="27"/>
  <c r="C734" i="27"/>
  <c r="G734" i="27"/>
  <c r="H734" i="27"/>
  <c r="Q734" i="27"/>
  <c r="C733" i="27"/>
  <c r="G733" i="27"/>
  <c r="H733" i="27"/>
  <c r="Q733" i="27"/>
  <c r="C732" i="27"/>
  <c r="G732" i="27"/>
  <c r="H732" i="27"/>
  <c r="Q732" i="27"/>
  <c r="C731" i="27"/>
  <c r="G731" i="27"/>
  <c r="H731" i="27"/>
  <c r="Q731" i="27"/>
  <c r="C730" i="27"/>
  <c r="G730" i="27"/>
  <c r="H730" i="27"/>
  <c r="Q730" i="27"/>
  <c r="C729" i="27"/>
  <c r="G729" i="27"/>
  <c r="H729" i="27"/>
  <c r="Q729" i="27"/>
  <c r="C728" i="27"/>
  <c r="G728" i="27"/>
  <c r="H728" i="27"/>
  <c r="Q728" i="27"/>
  <c r="C727" i="27"/>
  <c r="G727" i="27"/>
  <c r="H727" i="27"/>
  <c r="Q727" i="27"/>
  <c r="C726" i="27"/>
  <c r="G726" i="27"/>
  <c r="H726" i="27"/>
  <c r="Q726" i="27"/>
  <c r="C725" i="27"/>
  <c r="G725" i="27"/>
  <c r="H725" i="27"/>
  <c r="Q725" i="27"/>
  <c r="C724" i="27"/>
  <c r="G724" i="27"/>
  <c r="H724" i="27"/>
  <c r="Q724" i="27"/>
  <c r="C723" i="27"/>
  <c r="G723" i="27"/>
  <c r="H723" i="27"/>
  <c r="Q723" i="27"/>
  <c r="C722" i="27"/>
  <c r="G722" i="27"/>
  <c r="H722" i="27"/>
  <c r="Q722" i="27"/>
  <c r="C721" i="27"/>
  <c r="G721" i="27"/>
  <c r="H721" i="27"/>
  <c r="Q721" i="27"/>
  <c r="C720" i="27"/>
  <c r="G720" i="27"/>
  <c r="H720" i="27"/>
  <c r="Q720" i="27"/>
  <c r="C719" i="27"/>
  <c r="G719" i="27"/>
  <c r="H719" i="27"/>
  <c r="Q719" i="27"/>
  <c r="C718" i="27"/>
  <c r="G718" i="27"/>
  <c r="H718" i="27"/>
  <c r="Q718" i="27"/>
  <c r="C717" i="27"/>
  <c r="G717" i="27"/>
  <c r="H717" i="27"/>
  <c r="Q717" i="27"/>
  <c r="C716" i="27"/>
  <c r="G716" i="27"/>
  <c r="H716" i="27"/>
  <c r="Q716" i="27"/>
  <c r="C715" i="27"/>
  <c r="G715" i="27"/>
  <c r="H715" i="27"/>
  <c r="Q715" i="27"/>
  <c r="C714" i="27"/>
  <c r="G714" i="27"/>
  <c r="H714" i="27"/>
  <c r="Q714" i="27"/>
  <c r="C713" i="27"/>
  <c r="G713" i="27"/>
  <c r="H713" i="27"/>
  <c r="Q713" i="27"/>
  <c r="C712" i="27"/>
  <c r="G712" i="27"/>
  <c r="H712" i="27"/>
  <c r="Q712" i="27"/>
  <c r="C711" i="27"/>
  <c r="G711" i="27"/>
  <c r="H711" i="27"/>
  <c r="Q711" i="27"/>
  <c r="C710" i="27"/>
  <c r="G710" i="27"/>
  <c r="H710" i="27"/>
  <c r="Q710" i="27"/>
  <c r="C709" i="27"/>
  <c r="G709" i="27"/>
  <c r="H709" i="27"/>
  <c r="Q709" i="27"/>
  <c r="C708" i="27"/>
  <c r="G708" i="27"/>
  <c r="H708" i="27"/>
  <c r="Q708" i="27"/>
  <c r="C707" i="27"/>
  <c r="G707" i="27"/>
  <c r="H707" i="27"/>
  <c r="Q707" i="27"/>
  <c r="C706" i="27"/>
  <c r="G706" i="27"/>
  <c r="H706" i="27"/>
  <c r="Q706" i="27"/>
  <c r="C705" i="27"/>
  <c r="G705" i="27"/>
  <c r="H705" i="27"/>
  <c r="Q705" i="27"/>
  <c r="C704" i="27"/>
  <c r="G704" i="27"/>
  <c r="H704" i="27"/>
  <c r="Q704" i="27"/>
  <c r="C703" i="27"/>
  <c r="G703" i="27"/>
  <c r="H703" i="27"/>
  <c r="Q703" i="27"/>
  <c r="C702" i="27"/>
  <c r="G702" i="27"/>
  <c r="H702" i="27"/>
  <c r="Q702" i="27"/>
  <c r="C701" i="27"/>
  <c r="G701" i="27"/>
  <c r="H701" i="27"/>
  <c r="Q701" i="27"/>
  <c r="C700" i="27"/>
  <c r="G700" i="27"/>
  <c r="H700" i="27"/>
  <c r="Q700" i="27"/>
  <c r="C699" i="27"/>
  <c r="G699" i="27"/>
  <c r="H699" i="27"/>
  <c r="Q699" i="27"/>
  <c r="C698" i="27"/>
  <c r="G698" i="27"/>
  <c r="H698" i="27"/>
  <c r="Q698" i="27"/>
  <c r="C697" i="27"/>
  <c r="G697" i="27"/>
  <c r="H697" i="27"/>
  <c r="Q697" i="27"/>
  <c r="C696" i="27"/>
  <c r="G696" i="27"/>
  <c r="H696" i="27"/>
  <c r="Q696" i="27"/>
  <c r="C695" i="27"/>
  <c r="G695" i="27"/>
  <c r="H695" i="27"/>
  <c r="Q695" i="27"/>
  <c r="C694" i="27"/>
  <c r="G694" i="27"/>
  <c r="H694" i="27"/>
  <c r="Q694" i="27"/>
  <c r="C693" i="27"/>
  <c r="G693" i="27"/>
  <c r="H693" i="27"/>
  <c r="Q693" i="27"/>
  <c r="C692" i="27"/>
  <c r="G692" i="27"/>
  <c r="H692" i="27"/>
  <c r="Q692" i="27"/>
  <c r="C691" i="27"/>
  <c r="G691" i="27"/>
  <c r="H691" i="27"/>
  <c r="Q691" i="27"/>
  <c r="C690" i="27"/>
  <c r="G690" i="27"/>
  <c r="H690" i="27"/>
  <c r="Q690" i="27"/>
  <c r="C689" i="27"/>
  <c r="G689" i="27"/>
  <c r="H689" i="27"/>
  <c r="Q689" i="27"/>
  <c r="C688" i="27"/>
  <c r="G688" i="27"/>
  <c r="H688" i="27"/>
  <c r="Q688" i="27"/>
  <c r="C687" i="27"/>
  <c r="G687" i="27"/>
  <c r="H687" i="27"/>
  <c r="Q687" i="27"/>
  <c r="C686" i="27"/>
  <c r="G686" i="27"/>
  <c r="H686" i="27"/>
  <c r="Q686" i="27"/>
  <c r="C685" i="27"/>
  <c r="G685" i="27"/>
  <c r="H685" i="27"/>
  <c r="Q685" i="27"/>
  <c r="C684" i="27"/>
  <c r="G684" i="27"/>
  <c r="H684" i="27"/>
  <c r="Q684" i="27"/>
  <c r="C683" i="27"/>
  <c r="G683" i="27"/>
  <c r="H683" i="27"/>
  <c r="Q683" i="27"/>
  <c r="C682" i="27"/>
  <c r="G682" i="27"/>
  <c r="H682" i="27"/>
  <c r="Q682" i="27"/>
  <c r="C681" i="27" l="1"/>
  <c r="G681" i="27"/>
  <c r="H681" i="27"/>
  <c r="Q681" i="27"/>
  <c r="C680" i="27"/>
  <c r="G680" i="27"/>
  <c r="H680" i="27"/>
  <c r="Q680" i="27"/>
  <c r="C867" i="27" l="1"/>
  <c r="G867" i="27"/>
  <c r="H867" i="27"/>
  <c r="Q867" i="27"/>
  <c r="C766" i="27" l="1"/>
  <c r="G766" i="27"/>
  <c r="H766" i="27"/>
  <c r="Q766" i="27"/>
  <c r="C770" i="27" l="1"/>
  <c r="G770" i="27"/>
  <c r="H770" i="27"/>
  <c r="Q770" i="27"/>
  <c r="C769" i="27"/>
  <c r="G769" i="27"/>
  <c r="H769" i="27"/>
  <c r="Q769" i="27"/>
  <c r="C768" i="27"/>
  <c r="G768" i="27"/>
  <c r="H768" i="27"/>
  <c r="Q768" i="27"/>
  <c r="C767" i="27"/>
  <c r="G767" i="27"/>
  <c r="H767" i="27"/>
  <c r="Q767" i="27"/>
  <c r="C773" i="27" l="1"/>
  <c r="G773" i="27"/>
  <c r="H773" i="27"/>
  <c r="Q773" i="27"/>
  <c r="C772" i="27"/>
  <c r="G772" i="27"/>
  <c r="H772" i="27"/>
  <c r="Q772" i="27"/>
  <c r="C771" i="27"/>
  <c r="G771" i="27"/>
  <c r="H771" i="27"/>
  <c r="Q771" i="27"/>
  <c r="K3" i="21" l="1"/>
  <c r="F3" i="21"/>
  <c r="K6" i="21"/>
  <c r="F6" i="21"/>
  <c r="O1186" i="12" l="1"/>
  <c r="O1028" i="12"/>
  <c r="O1025" i="12"/>
  <c r="O1008" i="12"/>
  <c r="O1029" i="12"/>
  <c r="O1010" i="12"/>
  <c r="O1184" i="12"/>
  <c r="O1027" i="12"/>
  <c r="O1007" i="12"/>
  <c r="O902" i="12"/>
  <c r="O346" i="12"/>
  <c r="O551" i="12"/>
  <c r="O280" i="12"/>
  <c r="O1255" i="12"/>
  <c r="L32" i="20"/>
  <c r="M32" i="20"/>
  <c r="K7" i="21"/>
  <c r="F7" i="21"/>
  <c r="K4" i="21"/>
  <c r="F4" i="21"/>
  <c r="C774" i="27" l="1"/>
  <c r="G774" i="27"/>
  <c r="H774" i="27"/>
  <c r="Q774" i="27"/>
  <c r="L33" i="20" l="1"/>
  <c r="M33" i="20"/>
  <c r="L34" i="20"/>
  <c r="M34" i="20"/>
  <c r="C785" i="27" l="1"/>
  <c r="G785" i="27"/>
  <c r="H785" i="27"/>
  <c r="Q785" i="27"/>
  <c r="C784" i="27"/>
  <c r="G784" i="27"/>
  <c r="H784" i="27"/>
  <c r="Q784" i="27"/>
  <c r="C783" i="27"/>
  <c r="G783" i="27"/>
  <c r="H783" i="27"/>
  <c r="Q783" i="27"/>
  <c r="C782" i="27"/>
  <c r="G782" i="27"/>
  <c r="H782" i="27"/>
  <c r="Q782" i="27"/>
  <c r="C781" i="27"/>
  <c r="G781" i="27"/>
  <c r="H781" i="27"/>
  <c r="Q781" i="27"/>
  <c r="C780" i="27"/>
  <c r="G780" i="27"/>
  <c r="H780" i="27"/>
  <c r="Q780" i="27"/>
  <c r="C779" i="27"/>
  <c r="G779" i="27"/>
  <c r="H779" i="27"/>
  <c r="Q779" i="27"/>
  <c r="C778" i="27"/>
  <c r="G778" i="27"/>
  <c r="H778" i="27"/>
  <c r="Q778" i="27"/>
  <c r="C777" i="27"/>
  <c r="G777" i="27"/>
  <c r="H777" i="27"/>
  <c r="Q777" i="27"/>
  <c r="C776" i="27"/>
  <c r="G776" i="27"/>
  <c r="H776" i="27"/>
  <c r="Q776" i="27"/>
  <c r="C775" i="27"/>
  <c r="G775" i="27"/>
  <c r="H775" i="27"/>
  <c r="Q775" i="27"/>
  <c r="C139" i="23" l="1"/>
  <c r="D139" i="23"/>
  <c r="C138" i="23"/>
  <c r="D138" i="23"/>
  <c r="C137" i="23"/>
  <c r="D137" i="23"/>
  <c r="C136" i="23"/>
  <c r="D136" i="23"/>
  <c r="C135" i="23"/>
  <c r="D135" i="23"/>
  <c r="C134" i="23"/>
  <c r="D134" i="23"/>
  <c r="C133" i="23"/>
  <c r="D133" i="23"/>
  <c r="C132" i="23"/>
  <c r="D132" i="23"/>
  <c r="C131" i="23"/>
  <c r="D131" i="23"/>
  <c r="C130" i="23"/>
  <c r="D130" i="23"/>
  <c r="C129" i="23"/>
  <c r="D129" i="23"/>
  <c r="C128" i="23"/>
  <c r="D128" i="23"/>
  <c r="C127" i="23"/>
  <c r="D127" i="23"/>
  <c r="C126" i="23"/>
  <c r="D126" i="23"/>
  <c r="C125" i="23"/>
  <c r="D125" i="23"/>
  <c r="C124" i="23"/>
  <c r="D124" i="23"/>
  <c r="C123" i="23"/>
  <c r="D123" i="23"/>
  <c r="C122" i="23"/>
  <c r="D122" i="23"/>
  <c r="C121" i="23"/>
  <c r="D121" i="23"/>
  <c r="C120" i="23"/>
  <c r="D120" i="23"/>
  <c r="C119" i="23"/>
  <c r="D119" i="23"/>
  <c r="E4" i="24"/>
  <c r="L35" i="20"/>
  <c r="M35" i="20"/>
  <c r="K5" i="21"/>
  <c r="F5" i="21"/>
  <c r="L39" i="20"/>
  <c r="M39" i="20"/>
  <c r="K8" i="21"/>
  <c r="F8" i="21"/>
  <c r="O772" i="12"/>
  <c r="O771" i="12"/>
  <c r="C118" i="23"/>
  <c r="D118" i="23"/>
  <c r="C117" i="23"/>
  <c r="D117" i="23"/>
  <c r="C116" i="23"/>
  <c r="D116" i="23"/>
  <c r="C115" i="23"/>
  <c r="D115" i="23"/>
  <c r="C114" i="23"/>
  <c r="D114" i="23"/>
  <c r="C113" i="23"/>
  <c r="D113" i="23"/>
  <c r="C112" i="23"/>
  <c r="D112" i="23"/>
  <c r="C111" i="23"/>
  <c r="D111" i="23"/>
  <c r="C110" i="23"/>
  <c r="D110" i="23"/>
  <c r="C109" i="23"/>
  <c r="D109" i="23"/>
  <c r="C108" i="23"/>
  <c r="D108" i="23"/>
  <c r="C107" i="23"/>
  <c r="D107" i="23"/>
  <c r="C106" i="23"/>
  <c r="D106" i="23"/>
  <c r="C105" i="23"/>
  <c r="D105" i="23"/>
  <c r="C104" i="23"/>
  <c r="D104" i="23"/>
  <c r="C103" i="23"/>
  <c r="D103" i="23"/>
  <c r="C102" i="23"/>
  <c r="D102" i="23"/>
  <c r="C101" i="23"/>
  <c r="D101" i="23"/>
  <c r="C100" i="23"/>
  <c r="D100" i="23"/>
  <c r="E5" i="24"/>
  <c r="L36" i="20"/>
  <c r="M36" i="20"/>
  <c r="K9" i="21"/>
  <c r="F9" i="21"/>
  <c r="K10" i="21"/>
  <c r="F10" i="21"/>
  <c r="O317" i="12" s="1"/>
  <c r="K11" i="21"/>
  <c r="F11" i="21"/>
  <c r="K12" i="21"/>
  <c r="F12" i="21"/>
  <c r="K13" i="21"/>
  <c r="F13" i="21"/>
  <c r="K14" i="21"/>
  <c r="F14" i="21"/>
  <c r="K15" i="21"/>
  <c r="F15" i="21"/>
  <c r="K18" i="21"/>
  <c r="F18" i="21"/>
  <c r="K17" i="21"/>
  <c r="F17" i="21"/>
  <c r="O310" i="12" l="1"/>
  <c r="C229" i="23"/>
  <c r="D229" i="23"/>
  <c r="C228" i="23"/>
  <c r="D228" i="23"/>
  <c r="C227" i="23"/>
  <c r="D227" i="23"/>
  <c r="C226" i="23"/>
  <c r="D226" i="23"/>
  <c r="C225" i="23"/>
  <c r="D225" i="23"/>
  <c r="C224" i="23"/>
  <c r="D224" i="23"/>
  <c r="C223" i="23"/>
  <c r="D223" i="23"/>
  <c r="E6" i="24"/>
  <c r="L65" i="20"/>
  <c r="M65" i="2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C189" i="23" l="1"/>
  <c r="D189" i="23"/>
  <c r="C188" i="23"/>
  <c r="D188" i="23"/>
  <c r="C187" i="23"/>
  <c r="D187" i="23"/>
  <c r="C186" i="23"/>
  <c r="D186" i="23"/>
  <c r="E7" i="24"/>
  <c r="L3" i="20"/>
  <c r="M3" i="20"/>
  <c r="C786" i="27" l="1"/>
  <c r="G786" i="27"/>
  <c r="H786" i="27"/>
  <c r="Q786" i="27"/>
  <c r="C20" i="28" l="1"/>
  <c r="I20" i="28"/>
  <c r="C21" i="28"/>
  <c r="I21" i="28"/>
  <c r="K16" i="21" l="1"/>
  <c r="F16" i="21"/>
  <c r="C790" i="27" l="1"/>
  <c r="G790" i="27"/>
  <c r="H790" i="27"/>
  <c r="Q790" i="27"/>
  <c r="C789" i="27"/>
  <c r="G789" i="27"/>
  <c r="H789" i="27"/>
  <c r="Q789" i="27"/>
  <c r="C788" i="27"/>
  <c r="G788" i="27"/>
  <c r="H788" i="27"/>
  <c r="Q788" i="27"/>
  <c r="C787" i="27"/>
  <c r="G787" i="27"/>
  <c r="H787" i="27"/>
  <c r="Q787" i="27"/>
  <c r="C792" i="27" l="1"/>
  <c r="G792" i="27"/>
  <c r="H792" i="27"/>
  <c r="Q792" i="27"/>
  <c r="C791" i="27"/>
  <c r="G791" i="27"/>
  <c r="H791" i="27"/>
  <c r="Q791" i="27"/>
  <c r="C795" i="27" l="1"/>
  <c r="G795" i="27"/>
  <c r="H795" i="27"/>
  <c r="Q795" i="27"/>
  <c r="C794" i="27"/>
  <c r="G794" i="27"/>
  <c r="H794" i="27"/>
  <c r="Q794" i="27"/>
  <c r="C793" i="27"/>
  <c r="G793" i="27"/>
  <c r="H793" i="27"/>
  <c r="Q793" i="27"/>
  <c r="C846" i="27" l="1"/>
  <c r="G846" i="27"/>
  <c r="H846" i="27"/>
  <c r="Q846" i="27"/>
  <c r="C845" i="27"/>
  <c r="G845" i="27"/>
  <c r="H845" i="27"/>
  <c r="Q845" i="27"/>
  <c r="C844" i="27"/>
  <c r="G844" i="27"/>
  <c r="H844" i="27"/>
  <c r="Q844" i="27"/>
  <c r="C843" i="27"/>
  <c r="G843" i="27"/>
  <c r="H843" i="27"/>
  <c r="Q843" i="27"/>
  <c r="C842" i="27"/>
  <c r="G842" i="27"/>
  <c r="H842" i="27"/>
  <c r="Q842" i="27"/>
  <c r="C841" i="27"/>
  <c r="G841" i="27"/>
  <c r="H841" i="27"/>
  <c r="Q841" i="27"/>
  <c r="C840" i="27"/>
  <c r="G840" i="27"/>
  <c r="H840" i="27"/>
  <c r="Q840" i="27"/>
  <c r="C839" i="27"/>
  <c r="G839" i="27"/>
  <c r="H839" i="27"/>
  <c r="Q839" i="27"/>
  <c r="C838" i="27"/>
  <c r="G838" i="27"/>
  <c r="H838" i="27"/>
  <c r="Q838" i="27"/>
  <c r="C837" i="27"/>
  <c r="G837" i="27"/>
  <c r="H837" i="27"/>
  <c r="Q837" i="27"/>
  <c r="C836" i="27"/>
  <c r="G836" i="27"/>
  <c r="H836" i="27"/>
  <c r="Q836" i="27"/>
  <c r="C835" i="27"/>
  <c r="G835" i="27"/>
  <c r="H835" i="27"/>
  <c r="Q835" i="27"/>
  <c r="C834" i="27"/>
  <c r="G834" i="27"/>
  <c r="H834" i="27"/>
  <c r="Q834" i="27"/>
  <c r="C833" i="27"/>
  <c r="G833" i="27"/>
  <c r="H833" i="27"/>
  <c r="Q833" i="27"/>
  <c r="C832" i="27"/>
  <c r="G832" i="27"/>
  <c r="H832" i="27"/>
  <c r="Q832" i="27"/>
  <c r="C831" i="27"/>
  <c r="G831" i="27"/>
  <c r="H831" i="27"/>
  <c r="Q831" i="27"/>
  <c r="C830" i="27"/>
  <c r="G830" i="27"/>
  <c r="H830" i="27"/>
  <c r="Q830" i="27"/>
  <c r="C829" i="27"/>
  <c r="G829" i="27"/>
  <c r="H829" i="27"/>
  <c r="Q829" i="27"/>
  <c r="C828" i="27"/>
  <c r="G828" i="27"/>
  <c r="H828" i="27"/>
  <c r="Q828" i="27"/>
  <c r="C827" i="27"/>
  <c r="G827" i="27"/>
  <c r="H827" i="27"/>
  <c r="Q827" i="27"/>
  <c r="C826" i="27"/>
  <c r="G826" i="27"/>
  <c r="H826" i="27"/>
  <c r="Q826" i="27"/>
  <c r="C825" i="27"/>
  <c r="G825" i="27"/>
  <c r="H825" i="27"/>
  <c r="Q825" i="27"/>
  <c r="C824" i="27"/>
  <c r="G824" i="27"/>
  <c r="H824" i="27"/>
  <c r="Q824" i="27"/>
  <c r="C823" i="27"/>
  <c r="G823" i="27"/>
  <c r="H823" i="27"/>
  <c r="Q823" i="27"/>
  <c r="C822" i="27"/>
  <c r="G822" i="27"/>
  <c r="H822" i="27"/>
  <c r="Q822" i="27"/>
  <c r="C821" i="27"/>
  <c r="G821" i="27"/>
  <c r="H821" i="27"/>
  <c r="Q821" i="27"/>
  <c r="C820" i="27"/>
  <c r="G820" i="27"/>
  <c r="H820" i="27"/>
  <c r="Q820" i="27"/>
  <c r="C819" i="27"/>
  <c r="G819" i="27"/>
  <c r="H819" i="27"/>
  <c r="Q819" i="27"/>
  <c r="C818" i="27"/>
  <c r="G818" i="27"/>
  <c r="H818" i="27"/>
  <c r="Q818" i="27"/>
  <c r="C817" i="27"/>
  <c r="G817" i="27"/>
  <c r="H817" i="27"/>
  <c r="Q817" i="27"/>
  <c r="C816" i="27"/>
  <c r="G816" i="27"/>
  <c r="H816" i="27"/>
  <c r="Q816" i="27"/>
  <c r="C815" i="27"/>
  <c r="G815" i="27"/>
  <c r="H815" i="27"/>
  <c r="Q815" i="27"/>
  <c r="C814" i="27"/>
  <c r="G814" i="27"/>
  <c r="H814" i="27"/>
  <c r="Q814" i="27"/>
  <c r="C813" i="27"/>
  <c r="G813" i="27"/>
  <c r="H813" i="27"/>
  <c r="Q813" i="27"/>
  <c r="C812" i="27"/>
  <c r="G812" i="27"/>
  <c r="H812" i="27"/>
  <c r="Q812" i="27"/>
  <c r="C811" i="27"/>
  <c r="G811" i="27"/>
  <c r="H811" i="27"/>
  <c r="Q811" i="27"/>
  <c r="C810" i="27"/>
  <c r="G810" i="27"/>
  <c r="H810" i="27"/>
  <c r="Q810" i="27"/>
  <c r="C809" i="27"/>
  <c r="G809" i="27"/>
  <c r="H809" i="27"/>
  <c r="Q809" i="27"/>
  <c r="C808" i="27"/>
  <c r="G808" i="27"/>
  <c r="H808" i="27"/>
  <c r="Q808" i="27"/>
  <c r="C807" i="27"/>
  <c r="G807" i="27"/>
  <c r="H807" i="27"/>
  <c r="Q807" i="27"/>
  <c r="C806" i="27"/>
  <c r="G806" i="27"/>
  <c r="H806" i="27"/>
  <c r="Q806" i="27"/>
  <c r="C805" i="27"/>
  <c r="G805" i="27"/>
  <c r="H805" i="27"/>
  <c r="Q805" i="27"/>
  <c r="C804" i="27"/>
  <c r="G804" i="27"/>
  <c r="H804" i="27"/>
  <c r="Q804" i="27"/>
  <c r="C803" i="27"/>
  <c r="G803" i="27"/>
  <c r="H803" i="27"/>
  <c r="Q803" i="27"/>
  <c r="C802" i="27"/>
  <c r="G802" i="27"/>
  <c r="H802" i="27"/>
  <c r="Q802" i="27"/>
  <c r="C801" i="27"/>
  <c r="G801" i="27"/>
  <c r="H801" i="27"/>
  <c r="Q801" i="27"/>
  <c r="C800" i="27"/>
  <c r="G800" i="27"/>
  <c r="H800" i="27"/>
  <c r="Q800" i="27"/>
  <c r="C799" i="27"/>
  <c r="G799" i="27"/>
  <c r="H799" i="27"/>
  <c r="Q799" i="27"/>
  <c r="C798" i="27"/>
  <c r="G798" i="27"/>
  <c r="H798" i="27"/>
  <c r="Q798" i="27"/>
  <c r="C797" i="27"/>
  <c r="G797" i="27"/>
  <c r="H797" i="27"/>
  <c r="Q797" i="27"/>
  <c r="C796" i="27"/>
  <c r="G796" i="27"/>
  <c r="H796" i="27"/>
  <c r="Q796" i="27"/>
  <c r="C848" i="27" l="1"/>
  <c r="G848" i="27"/>
  <c r="H848" i="27"/>
  <c r="Q848" i="27"/>
  <c r="C847" i="27"/>
  <c r="G847" i="27"/>
  <c r="H847" i="27"/>
  <c r="Q847" i="27"/>
  <c r="M40" i="20" l="1"/>
  <c r="C849" i="27" l="1"/>
  <c r="G849" i="27"/>
  <c r="H849" i="27"/>
  <c r="Q849" i="27"/>
  <c r="C872" i="27"/>
  <c r="G872" i="27"/>
  <c r="H872" i="27"/>
  <c r="Q872" i="27"/>
  <c r="C871" i="27"/>
  <c r="G871" i="27"/>
  <c r="H871" i="27"/>
  <c r="Q871" i="27"/>
  <c r="C870" i="27"/>
  <c r="G870" i="27"/>
  <c r="H870" i="27"/>
  <c r="Q870" i="27"/>
  <c r="M43" i="20" l="1"/>
  <c r="C866" i="27" l="1"/>
  <c r="G866" i="27"/>
  <c r="H866" i="27"/>
  <c r="Q866" i="27"/>
  <c r="C865" i="27"/>
  <c r="G865" i="27"/>
  <c r="H865" i="27"/>
  <c r="Q865" i="27"/>
  <c r="C864" i="27"/>
  <c r="G864" i="27"/>
  <c r="H864" i="27"/>
  <c r="Q864" i="27"/>
  <c r="C863" i="27"/>
  <c r="G863" i="27"/>
  <c r="H863" i="27"/>
  <c r="Q863" i="27"/>
  <c r="C862" i="27"/>
  <c r="G862" i="27"/>
  <c r="H862" i="27"/>
  <c r="Q862" i="27"/>
  <c r="C861" i="27"/>
  <c r="G861" i="27"/>
  <c r="H861" i="27"/>
  <c r="Q861" i="27"/>
  <c r="C860" i="27"/>
  <c r="G860" i="27"/>
  <c r="H860" i="27"/>
  <c r="Q860" i="27"/>
  <c r="C859" i="27"/>
  <c r="G859" i="27"/>
  <c r="H859" i="27"/>
  <c r="Q859" i="27"/>
  <c r="C858" i="27"/>
  <c r="G858" i="27"/>
  <c r="H858" i="27"/>
  <c r="Q858" i="27"/>
  <c r="C857" i="27"/>
  <c r="G857" i="27"/>
  <c r="H857" i="27"/>
  <c r="Q857" i="27"/>
  <c r="C856" i="27"/>
  <c r="G856" i="27"/>
  <c r="H856" i="27"/>
  <c r="Q856" i="27"/>
  <c r="C855" i="27"/>
  <c r="G855" i="27"/>
  <c r="H855" i="27"/>
  <c r="Q855" i="27"/>
  <c r="C854" i="27"/>
  <c r="G854" i="27"/>
  <c r="H854" i="27"/>
  <c r="Q854" i="27"/>
  <c r="C853" i="27"/>
  <c r="G853" i="27"/>
  <c r="H853" i="27"/>
  <c r="Q853" i="27"/>
  <c r="C852" i="27"/>
  <c r="G852" i="27"/>
  <c r="H852" i="27"/>
  <c r="Q852" i="27"/>
  <c r="C851" i="27"/>
  <c r="G851" i="27"/>
  <c r="H851" i="27"/>
  <c r="Q851" i="27"/>
  <c r="C850" i="27"/>
  <c r="G850" i="27"/>
  <c r="H850" i="27"/>
  <c r="Q850" i="27"/>
  <c r="M60" i="20" l="1"/>
  <c r="M46" i="20"/>
  <c r="M42" i="20"/>
  <c r="L45" i="20"/>
  <c r="M45" i="20"/>
  <c r="L38" i="20" l="1"/>
  <c r="M38" i="20"/>
  <c r="M37" i="20" l="1"/>
  <c r="C869" i="27" l="1"/>
  <c r="G869" i="27"/>
  <c r="H869" i="27"/>
  <c r="Q869" i="27"/>
  <c r="C868" i="27"/>
  <c r="G868" i="27"/>
  <c r="H868" i="27"/>
  <c r="Q868" i="27"/>
  <c r="C875" i="27" l="1"/>
  <c r="G875" i="27"/>
  <c r="H875" i="27"/>
  <c r="Q875" i="27"/>
  <c r="C874" i="27"/>
  <c r="G874" i="27"/>
  <c r="H874" i="27"/>
  <c r="Q874" i="27"/>
  <c r="C873" i="27"/>
  <c r="G873" i="27"/>
  <c r="H873" i="27"/>
  <c r="Q873" i="27"/>
  <c r="C881" i="27" l="1"/>
  <c r="G881" i="27"/>
  <c r="H881" i="27"/>
  <c r="Q881" i="27"/>
  <c r="C880" i="27"/>
  <c r="G880" i="27"/>
  <c r="H880" i="27"/>
  <c r="Q880" i="27"/>
  <c r="C879" i="27"/>
  <c r="G879" i="27"/>
  <c r="H879" i="27"/>
  <c r="Q879" i="27"/>
  <c r="C878" i="27"/>
  <c r="G878" i="27"/>
  <c r="H878" i="27"/>
  <c r="Q878" i="27"/>
  <c r="C877" i="27"/>
  <c r="G877" i="27"/>
  <c r="H877" i="27"/>
  <c r="Q877" i="27"/>
  <c r="C876" i="27"/>
  <c r="G876" i="27"/>
  <c r="H876" i="27"/>
  <c r="Q876" i="27"/>
  <c r="C133" i="28" l="1"/>
  <c r="I133" i="28"/>
  <c r="C23" i="28"/>
  <c r="I23" i="28"/>
  <c r="C158" i="28"/>
  <c r="I158" i="28"/>
  <c r="C157" i="28"/>
  <c r="I157" i="28"/>
  <c r="C25" i="28"/>
  <c r="I25" i="28"/>
  <c r="C891" i="27"/>
  <c r="G891" i="27"/>
  <c r="H891" i="27"/>
  <c r="Q891" i="27"/>
  <c r="C890" i="27"/>
  <c r="G890" i="27"/>
  <c r="H890" i="27"/>
  <c r="Q890" i="27"/>
  <c r="C889" i="27"/>
  <c r="G889" i="27"/>
  <c r="H889" i="27"/>
  <c r="Q889" i="27"/>
  <c r="C888" i="27"/>
  <c r="G888" i="27"/>
  <c r="H888" i="27"/>
  <c r="Q888" i="27"/>
  <c r="C887" i="27"/>
  <c r="G887" i="27"/>
  <c r="H887" i="27"/>
  <c r="Q887" i="27"/>
  <c r="C886" i="27"/>
  <c r="G886" i="27"/>
  <c r="H886" i="27"/>
  <c r="Q886" i="27"/>
  <c r="C885" i="27"/>
  <c r="G885" i="27"/>
  <c r="H885" i="27"/>
  <c r="Q885" i="27"/>
  <c r="C884" i="27"/>
  <c r="G884" i="27"/>
  <c r="H884" i="27"/>
  <c r="Q884" i="27"/>
  <c r="C883" i="27"/>
  <c r="G883" i="27"/>
  <c r="H883" i="27"/>
  <c r="Q883" i="27"/>
  <c r="C882" i="27"/>
  <c r="G882" i="27"/>
  <c r="H882" i="27"/>
  <c r="Q882" i="27"/>
  <c r="K56" i="21" l="1"/>
  <c r="F56" i="21"/>
  <c r="L44" i="20"/>
  <c r="M44" i="20"/>
  <c r="K36" i="21"/>
  <c r="F36" i="21"/>
  <c r="L52" i="20"/>
  <c r="M52" i="20"/>
  <c r="K19" i="21"/>
  <c r="F19" i="21"/>
  <c r="L47" i="20"/>
  <c r="M47" i="20"/>
  <c r="K20" i="21"/>
  <c r="F20" i="21"/>
  <c r="L49" i="20"/>
  <c r="M49" i="20"/>
  <c r="K21" i="21"/>
  <c r="F21" i="21"/>
  <c r="L76" i="20"/>
  <c r="M76" i="20"/>
  <c r="K22" i="21"/>
  <c r="F22" i="21"/>
  <c r="L48" i="20"/>
  <c r="M48" i="20"/>
  <c r="K23" i="21"/>
  <c r="F23" i="21"/>
  <c r="M50" i="20"/>
  <c r="K24" i="21"/>
  <c r="F24" i="21"/>
  <c r="L55" i="20"/>
  <c r="M55" i="20"/>
  <c r="K25" i="21"/>
  <c r="F25" i="21"/>
  <c r="L51" i="20"/>
  <c r="M51" i="20"/>
  <c r="K26" i="21"/>
  <c r="F26" i="21"/>
  <c r="L5" i="20"/>
  <c r="M5" i="20"/>
  <c r="K27" i="21"/>
  <c r="F27" i="21"/>
  <c r="L53" i="20"/>
  <c r="M53" i="20"/>
  <c r="K28" i="21"/>
  <c r="F28" i="21"/>
  <c r="L54" i="20"/>
  <c r="M54" i="20"/>
  <c r="K29" i="21"/>
  <c r="F29" i="21"/>
  <c r="L58" i="20"/>
  <c r="M58" i="20"/>
  <c r="K30" i="21"/>
  <c r="F30" i="21"/>
  <c r="L57" i="20"/>
  <c r="M57" i="20"/>
  <c r="K31" i="21"/>
  <c r="F31" i="21"/>
  <c r="K32" i="21"/>
  <c r="F32" i="21"/>
  <c r="L59" i="20"/>
  <c r="M59" i="20"/>
  <c r="K33" i="21"/>
  <c r="F33" i="21"/>
  <c r="M61" i="20"/>
  <c r="K34" i="21"/>
  <c r="F34" i="21"/>
  <c r="L63" i="20"/>
  <c r="M63" i="20"/>
  <c r="K35" i="21"/>
  <c r="F35" i="21"/>
  <c r="L62" i="20"/>
  <c r="M62" i="20"/>
  <c r="K38" i="21"/>
  <c r="F38" i="21"/>
  <c r="K39" i="21"/>
  <c r="F39" i="21"/>
  <c r="M67" i="20"/>
  <c r="K40" i="21"/>
  <c r="F40" i="21"/>
  <c r="M71" i="20"/>
  <c r="K41" i="21"/>
  <c r="F41" i="21"/>
  <c r="L64" i="20"/>
  <c r="M64" i="20"/>
  <c r="K42" i="21"/>
  <c r="F42" i="21"/>
  <c r="L70" i="20"/>
  <c r="M70" i="20"/>
  <c r="K43" i="21"/>
  <c r="F43" i="21"/>
  <c r="L72" i="20"/>
  <c r="M72" i="20"/>
  <c r="K45" i="21"/>
  <c r="F45" i="21"/>
  <c r="M66" i="20"/>
  <c r="K46" i="21"/>
  <c r="F46" i="21"/>
  <c r="L68" i="20"/>
  <c r="M68" i="20"/>
  <c r="K47" i="21"/>
  <c r="F47" i="21"/>
  <c r="L78" i="20"/>
  <c r="M78" i="20"/>
  <c r="K48" i="21"/>
  <c r="F48" i="21"/>
  <c r="L79" i="20"/>
  <c r="M79" i="20"/>
  <c r="K49" i="21"/>
  <c r="F49" i="21"/>
  <c r="M75" i="20"/>
  <c r="K50" i="21"/>
  <c r="F50" i="21"/>
  <c r="K51" i="21"/>
  <c r="F51" i="21"/>
  <c r="M81" i="20"/>
  <c r="K52" i="21"/>
  <c r="F52" i="21"/>
  <c r="L73" i="20"/>
  <c r="M73" i="20"/>
  <c r="K53" i="21"/>
  <c r="F53" i="21"/>
  <c r="L77" i="20"/>
  <c r="M77" i="20"/>
  <c r="K54" i="21"/>
  <c r="F54" i="21"/>
  <c r="M82" i="20"/>
  <c r="K55" i="21"/>
  <c r="F55" i="21"/>
  <c r="M80" i="20"/>
  <c r="M84" i="20"/>
  <c r="K57" i="21"/>
  <c r="F57" i="21"/>
  <c r="T1258" i="12" l="1"/>
  <c r="S1258" i="12"/>
  <c r="Q1258" i="12"/>
  <c r="O1258" i="12"/>
  <c r="G1258" i="12"/>
  <c r="M1258" i="12"/>
  <c r="X1258" i="12"/>
  <c r="T1256" i="12"/>
  <c r="S1256" i="12"/>
  <c r="Q1256" i="12"/>
  <c r="O1256" i="12"/>
  <c r="G1256" i="12"/>
  <c r="M1256" i="12"/>
  <c r="X1256" i="12"/>
  <c r="B234" i="25" l="1"/>
  <c r="J234" i="25"/>
  <c r="K234" i="25"/>
  <c r="L234" i="25" l="1"/>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C914" i="27" l="1"/>
  <c r="G914" i="27"/>
  <c r="H914" i="27"/>
  <c r="Q914" i="27"/>
  <c r="C913" i="27"/>
  <c r="G913" i="27"/>
  <c r="H913" i="27"/>
  <c r="Q913" i="27"/>
  <c r="C912" i="27"/>
  <c r="G912" i="27"/>
  <c r="H912" i="27"/>
  <c r="Q912" i="27"/>
  <c r="C911" i="27"/>
  <c r="G911" i="27"/>
  <c r="H911" i="27"/>
  <c r="Q911" i="27"/>
  <c r="C910" i="27"/>
  <c r="G910" i="27"/>
  <c r="H910" i="27"/>
  <c r="Q910" i="27"/>
  <c r="C909" i="27"/>
  <c r="G909" i="27"/>
  <c r="H909" i="27"/>
  <c r="Q909" i="27"/>
  <c r="C908" i="27"/>
  <c r="G908" i="27"/>
  <c r="H908" i="27"/>
  <c r="Q908" i="27"/>
  <c r="C907" i="27"/>
  <c r="G907" i="27"/>
  <c r="H907" i="27"/>
  <c r="Q907" i="27"/>
  <c r="C906" i="27"/>
  <c r="G906" i="27"/>
  <c r="H906" i="27"/>
  <c r="Q906" i="27"/>
  <c r="C905" i="27"/>
  <c r="G905" i="27"/>
  <c r="H905" i="27"/>
  <c r="Q905" i="27"/>
  <c r="C904" i="27"/>
  <c r="G904" i="27"/>
  <c r="H904" i="27"/>
  <c r="Q904" i="27"/>
  <c r="C903" i="27"/>
  <c r="G903" i="27"/>
  <c r="H903" i="27"/>
  <c r="Q903" i="27"/>
  <c r="C902" i="27"/>
  <c r="G902" i="27"/>
  <c r="H902" i="27"/>
  <c r="Q902" i="27"/>
  <c r="C901" i="27"/>
  <c r="G901" i="27"/>
  <c r="H901" i="27"/>
  <c r="Q901" i="27"/>
  <c r="C900" i="27"/>
  <c r="G900" i="27"/>
  <c r="H900" i="27"/>
  <c r="Q900" i="27"/>
  <c r="C899" i="27"/>
  <c r="G899" i="27"/>
  <c r="H899" i="27"/>
  <c r="Q899" i="27"/>
  <c r="C898" i="27"/>
  <c r="G898" i="27"/>
  <c r="H898" i="27"/>
  <c r="Q898" i="27"/>
  <c r="C897" i="27"/>
  <c r="G897" i="27"/>
  <c r="H897" i="27"/>
  <c r="Q897" i="27"/>
  <c r="C896" i="27"/>
  <c r="G896" i="27"/>
  <c r="H896" i="27"/>
  <c r="Q896" i="27"/>
  <c r="C895" i="27"/>
  <c r="G895" i="27"/>
  <c r="H895" i="27"/>
  <c r="Q895" i="27"/>
  <c r="C894" i="27"/>
  <c r="G894" i="27"/>
  <c r="H894" i="27"/>
  <c r="Q894" i="27"/>
  <c r="C893" i="27"/>
  <c r="G893" i="27"/>
  <c r="H893" i="27"/>
  <c r="Q893" i="27"/>
  <c r="C892" i="27"/>
  <c r="G892" i="27"/>
  <c r="H892" i="27"/>
  <c r="Q892" i="27"/>
  <c r="C922" i="27" l="1"/>
  <c r="G922" i="27"/>
  <c r="H922" i="27"/>
  <c r="Q922" i="27"/>
  <c r="C921" i="27"/>
  <c r="G921" i="27"/>
  <c r="H921" i="27"/>
  <c r="Q921" i="27"/>
  <c r="C920" i="27"/>
  <c r="G920" i="27"/>
  <c r="H920" i="27"/>
  <c r="Q920" i="27"/>
  <c r="C919" i="27"/>
  <c r="G919" i="27"/>
  <c r="H919" i="27"/>
  <c r="Q919" i="27"/>
  <c r="C918" i="27"/>
  <c r="G918" i="27"/>
  <c r="H918" i="27"/>
  <c r="Q918" i="27"/>
  <c r="C917" i="27"/>
  <c r="G917" i="27"/>
  <c r="H917" i="27"/>
  <c r="Q917" i="27"/>
  <c r="C916" i="27"/>
  <c r="G916" i="27"/>
  <c r="H916" i="27"/>
  <c r="Q916" i="27"/>
  <c r="C915" i="27"/>
  <c r="G915" i="27"/>
  <c r="H915" i="27"/>
  <c r="Q915" i="27"/>
  <c r="C1020" i="27" l="1"/>
  <c r="G1020" i="27"/>
  <c r="H1020" i="27"/>
  <c r="Q1020" i="27"/>
  <c r="C1019" i="27"/>
  <c r="G1019" i="27"/>
  <c r="H1019" i="27"/>
  <c r="Q1019" i="27"/>
  <c r="C1018" i="27"/>
  <c r="G1018" i="27"/>
  <c r="H1018" i="27"/>
  <c r="Q1018" i="27"/>
  <c r="C1017" i="27"/>
  <c r="G1017" i="27"/>
  <c r="H1017" i="27"/>
  <c r="Q1017" i="27"/>
  <c r="C1016" i="27"/>
  <c r="G1016" i="27"/>
  <c r="H1016" i="27"/>
  <c r="Q1016" i="27"/>
  <c r="C1015" i="27"/>
  <c r="G1015" i="27"/>
  <c r="H1015" i="27"/>
  <c r="Q1015" i="27"/>
  <c r="C1014" i="27"/>
  <c r="G1014" i="27"/>
  <c r="H1014" i="27"/>
  <c r="Q1014" i="27"/>
  <c r="C1013" i="27"/>
  <c r="G1013" i="27"/>
  <c r="H1013" i="27"/>
  <c r="Q1013" i="27"/>
  <c r="C1012" i="27"/>
  <c r="G1012" i="27"/>
  <c r="H1012" i="27"/>
  <c r="Q1012" i="27"/>
  <c r="C1011" i="27"/>
  <c r="G1011" i="27"/>
  <c r="H1011" i="27"/>
  <c r="Q1011" i="27"/>
  <c r="C1010" i="27"/>
  <c r="G1010" i="27"/>
  <c r="H1010" i="27"/>
  <c r="Q1010" i="27"/>
  <c r="C1009" i="27"/>
  <c r="G1009" i="27"/>
  <c r="H1009" i="27"/>
  <c r="Q1009" i="27"/>
  <c r="C1008" i="27"/>
  <c r="G1008" i="27"/>
  <c r="H1008" i="27"/>
  <c r="Q1008" i="27"/>
  <c r="C1007" i="27"/>
  <c r="G1007" i="27"/>
  <c r="H1007" i="27"/>
  <c r="Q1007" i="27"/>
  <c r="C1006" i="27"/>
  <c r="G1006" i="27"/>
  <c r="H1006" i="27"/>
  <c r="Q1006" i="27"/>
  <c r="C1005" i="27"/>
  <c r="G1005" i="27"/>
  <c r="H1005" i="27"/>
  <c r="Q1005" i="27"/>
  <c r="C1004" i="27"/>
  <c r="G1004" i="27"/>
  <c r="H1004" i="27"/>
  <c r="Q1004" i="27"/>
  <c r="C1003" i="27"/>
  <c r="G1003" i="27"/>
  <c r="H1003" i="27"/>
  <c r="Q1003" i="27"/>
  <c r="C1002" i="27"/>
  <c r="G1002" i="27"/>
  <c r="H1002" i="27"/>
  <c r="Q1002" i="27"/>
  <c r="C1001" i="27"/>
  <c r="G1001" i="27"/>
  <c r="H1001" i="27"/>
  <c r="Q1001" i="27"/>
  <c r="C1000" i="27"/>
  <c r="G1000" i="27"/>
  <c r="H1000" i="27"/>
  <c r="Q1000" i="27"/>
  <c r="C999" i="27"/>
  <c r="G999" i="27"/>
  <c r="H999" i="27"/>
  <c r="Q999" i="27"/>
  <c r="C998" i="27"/>
  <c r="G998" i="27"/>
  <c r="H998" i="27"/>
  <c r="Q998" i="27"/>
  <c r="C997" i="27"/>
  <c r="G997" i="27"/>
  <c r="H997" i="27"/>
  <c r="Q997" i="27"/>
  <c r="C996" i="27"/>
  <c r="G996" i="27"/>
  <c r="H996" i="27"/>
  <c r="Q996" i="27"/>
  <c r="C995" i="27"/>
  <c r="G995" i="27"/>
  <c r="H995" i="27"/>
  <c r="Q995" i="27"/>
  <c r="C994" i="27"/>
  <c r="G994" i="27"/>
  <c r="H994" i="27"/>
  <c r="Q994" i="27"/>
  <c r="C993" i="27"/>
  <c r="G993" i="27"/>
  <c r="H993" i="27"/>
  <c r="Q993" i="27"/>
  <c r="C992" i="27"/>
  <c r="G992" i="27"/>
  <c r="H992" i="27"/>
  <c r="Q992" i="27"/>
  <c r="C991" i="27"/>
  <c r="G991" i="27"/>
  <c r="H991" i="27"/>
  <c r="Q991" i="27"/>
  <c r="C990" i="27"/>
  <c r="G990" i="27"/>
  <c r="H990" i="27"/>
  <c r="Q990" i="27"/>
  <c r="C989" i="27"/>
  <c r="G989" i="27"/>
  <c r="H989" i="27"/>
  <c r="Q989" i="27"/>
  <c r="C988" i="27"/>
  <c r="G988" i="27"/>
  <c r="H988" i="27"/>
  <c r="Q988" i="27"/>
  <c r="C987" i="27"/>
  <c r="G987" i="27"/>
  <c r="H987" i="27"/>
  <c r="Q987" i="27"/>
  <c r="C986" i="27"/>
  <c r="G986" i="27"/>
  <c r="H986" i="27"/>
  <c r="Q986" i="27"/>
  <c r="C985" i="27"/>
  <c r="G985" i="27"/>
  <c r="H985" i="27"/>
  <c r="Q985" i="27"/>
  <c r="C984" i="27"/>
  <c r="G984" i="27"/>
  <c r="H984" i="27"/>
  <c r="Q984" i="27"/>
  <c r="C983" i="27"/>
  <c r="G983" i="27"/>
  <c r="H983" i="27"/>
  <c r="Q983" i="27"/>
  <c r="C982" i="27"/>
  <c r="G982" i="27"/>
  <c r="H982" i="27"/>
  <c r="Q982" i="27"/>
  <c r="C981" i="27"/>
  <c r="G981" i="27"/>
  <c r="H981" i="27"/>
  <c r="Q981" i="27"/>
  <c r="C980" i="27"/>
  <c r="G980" i="27"/>
  <c r="H980" i="27"/>
  <c r="Q980" i="27"/>
  <c r="C979" i="27"/>
  <c r="G979" i="27"/>
  <c r="H979" i="27"/>
  <c r="Q979" i="27"/>
  <c r="C978" i="27"/>
  <c r="G978" i="27"/>
  <c r="H978" i="27"/>
  <c r="Q978" i="27"/>
  <c r="C977" i="27"/>
  <c r="G977" i="27"/>
  <c r="H977" i="27"/>
  <c r="Q977" i="27"/>
  <c r="C976" i="27"/>
  <c r="G976" i="27"/>
  <c r="H976" i="27"/>
  <c r="Q976" i="27"/>
  <c r="C975" i="27"/>
  <c r="G975" i="27"/>
  <c r="H975" i="27"/>
  <c r="Q975" i="27"/>
  <c r="C974" i="27"/>
  <c r="G974" i="27"/>
  <c r="H974" i="27"/>
  <c r="Q974" i="27"/>
  <c r="C973" i="27"/>
  <c r="G973" i="27"/>
  <c r="H973" i="27"/>
  <c r="Q973" i="27"/>
  <c r="C972" i="27"/>
  <c r="G972" i="27"/>
  <c r="H972" i="27"/>
  <c r="Q972" i="27"/>
  <c r="C971" i="27"/>
  <c r="G971" i="27"/>
  <c r="H971" i="27"/>
  <c r="Q971" i="27"/>
  <c r="C970" i="27"/>
  <c r="G970" i="27"/>
  <c r="H970" i="27"/>
  <c r="Q970" i="27"/>
  <c r="C969" i="27"/>
  <c r="G969" i="27"/>
  <c r="H969" i="27"/>
  <c r="Q969" i="27"/>
  <c r="C968" i="27"/>
  <c r="G968" i="27"/>
  <c r="H968" i="27"/>
  <c r="Q968" i="27"/>
  <c r="C967" i="27"/>
  <c r="G967" i="27"/>
  <c r="H967" i="27"/>
  <c r="Q967" i="27"/>
  <c r="C966" i="27"/>
  <c r="G966" i="27"/>
  <c r="H966" i="27"/>
  <c r="Q966" i="27"/>
  <c r="C965" i="27"/>
  <c r="G965" i="27"/>
  <c r="H965" i="27"/>
  <c r="Q965" i="27"/>
  <c r="C964" i="27"/>
  <c r="G964" i="27"/>
  <c r="H964" i="27"/>
  <c r="Q964" i="27"/>
  <c r="C963" i="27"/>
  <c r="G963" i="27"/>
  <c r="H963" i="27"/>
  <c r="Q963" i="27"/>
  <c r="C962" i="27"/>
  <c r="G962" i="27"/>
  <c r="H962" i="27"/>
  <c r="Q962" i="27"/>
  <c r="C961" i="27"/>
  <c r="G961" i="27"/>
  <c r="H961" i="27"/>
  <c r="Q961" i="27"/>
  <c r="C960" i="27"/>
  <c r="G960" i="27"/>
  <c r="H960" i="27"/>
  <c r="Q960" i="27"/>
  <c r="C959" i="27"/>
  <c r="G959" i="27"/>
  <c r="H959" i="27"/>
  <c r="Q959" i="27"/>
  <c r="C958" i="27"/>
  <c r="G958" i="27"/>
  <c r="H958" i="27"/>
  <c r="Q958" i="27"/>
  <c r="C957" i="27"/>
  <c r="G957" i="27"/>
  <c r="H957" i="27"/>
  <c r="Q957" i="27"/>
  <c r="C956" i="27"/>
  <c r="G956" i="27"/>
  <c r="H956" i="27"/>
  <c r="Q956" i="27"/>
  <c r="C955" i="27"/>
  <c r="G955" i="27"/>
  <c r="H955" i="27"/>
  <c r="Q955" i="27"/>
  <c r="C954" i="27"/>
  <c r="G954" i="27"/>
  <c r="H954" i="27"/>
  <c r="Q954" i="27"/>
  <c r="C953" i="27"/>
  <c r="G953" i="27"/>
  <c r="H953" i="27"/>
  <c r="Q953" i="27"/>
  <c r="C952" i="27"/>
  <c r="G952" i="27"/>
  <c r="H952" i="27"/>
  <c r="Q952" i="27"/>
  <c r="C951" i="27"/>
  <c r="G951" i="27"/>
  <c r="H951" i="27"/>
  <c r="Q951" i="27"/>
  <c r="C950" i="27"/>
  <c r="G950" i="27"/>
  <c r="H950" i="27"/>
  <c r="Q950" i="27"/>
  <c r="C949" i="27"/>
  <c r="G949" i="27"/>
  <c r="H949" i="27"/>
  <c r="Q949" i="27"/>
  <c r="C948" i="27"/>
  <c r="G948" i="27"/>
  <c r="H948" i="27"/>
  <c r="Q948" i="27"/>
  <c r="C947" i="27"/>
  <c r="G947" i="27"/>
  <c r="H947" i="27"/>
  <c r="Q947" i="27"/>
  <c r="C946" i="27"/>
  <c r="G946" i="27"/>
  <c r="H946" i="27"/>
  <c r="Q946" i="27"/>
  <c r="C945" i="27"/>
  <c r="G945" i="27"/>
  <c r="H945" i="27"/>
  <c r="Q945" i="27"/>
  <c r="C944" i="27"/>
  <c r="G944" i="27"/>
  <c r="H944" i="27"/>
  <c r="Q944" i="27"/>
  <c r="C943" i="27"/>
  <c r="G943" i="27"/>
  <c r="H943" i="27"/>
  <c r="Q943" i="27"/>
  <c r="C942" i="27"/>
  <c r="G942" i="27"/>
  <c r="H942" i="27"/>
  <c r="Q942" i="27"/>
  <c r="C941" i="27"/>
  <c r="G941" i="27"/>
  <c r="H941" i="27"/>
  <c r="Q941" i="27"/>
  <c r="C940" i="27"/>
  <c r="G940" i="27"/>
  <c r="H940" i="27"/>
  <c r="Q940" i="27"/>
  <c r="C939" i="27"/>
  <c r="G939" i="27"/>
  <c r="H939" i="27"/>
  <c r="Q939" i="27"/>
  <c r="C938" i="27"/>
  <c r="G938" i="27"/>
  <c r="H938" i="27"/>
  <c r="Q938" i="27"/>
  <c r="C937" i="27"/>
  <c r="G937" i="27"/>
  <c r="H937" i="27"/>
  <c r="Q937" i="27"/>
  <c r="C936" i="27"/>
  <c r="G936" i="27"/>
  <c r="H936" i="27"/>
  <c r="Q936" i="27"/>
  <c r="C935" i="27"/>
  <c r="G935" i="27"/>
  <c r="H935" i="27"/>
  <c r="Q935" i="27"/>
  <c r="C934" i="27"/>
  <c r="G934" i="27"/>
  <c r="H934" i="27"/>
  <c r="Q934" i="27"/>
  <c r="C933" i="27"/>
  <c r="G933" i="27"/>
  <c r="H933" i="27"/>
  <c r="Q933" i="27"/>
  <c r="T1257" i="12" l="1"/>
  <c r="S1257" i="12"/>
  <c r="Q1257" i="12"/>
  <c r="O1257" i="12"/>
  <c r="G1257" i="12"/>
  <c r="M1257" i="12"/>
  <c r="X1257" i="12"/>
  <c r="C1857" i="27" l="1"/>
  <c r="G1857" i="27"/>
  <c r="H1857" i="27"/>
  <c r="Q1857" i="27"/>
  <c r="C1856" i="27"/>
  <c r="G1856" i="27"/>
  <c r="H1856" i="27"/>
  <c r="Q1856" i="27"/>
  <c r="C1855" i="27"/>
  <c r="G1855" i="27"/>
  <c r="H1855" i="27"/>
  <c r="Q1855" i="27"/>
  <c r="C1854" i="27"/>
  <c r="G1854" i="27"/>
  <c r="H1854" i="27"/>
  <c r="Q1854" i="27"/>
  <c r="C1853" i="27"/>
  <c r="G1853" i="27"/>
  <c r="H1853" i="27"/>
  <c r="Q1853" i="27"/>
  <c r="C1852" i="27"/>
  <c r="G1852" i="27"/>
  <c r="H1852" i="27"/>
  <c r="Q1852" i="27"/>
  <c r="C1851" i="27"/>
  <c r="G1851" i="27"/>
  <c r="H1851" i="27"/>
  <c r="Q1851" i="27"/>
  <c r="C1850" i="27"/>
  <c r="G1850" i="27"/>
  <c r="H1850" i="27"/>
  <c r="Q1850" i="27"/>
  <c r="C1849" i="27"/>
  <c r="G1849" i="27"/>
  <c r="H1849" i="27"/>
  <c r="Q1849" i="27"/>
  <c r="C1848" i="27"/>
  <c r="G1848" i="27"/>
  <c r="H1848" i="27"/>
  <c r="Q1848" i="27"/>
  <c r="C1847" i="27"/>
  <c r="G1847" i="27"/>
  <c r="H1847" i="27"/>
  <c r="Q1847" i="27"/>
  <c r="C1846" i="27"/>
  <c r="G1846" i="27"/>
  <c r="H1846" i="27"/>
  <c r="Q1846" i="27"/>
  <c r="N37" i="10" l="1"/>
  <c r="N38" i="10"/>
  <c r="O37" i="10"/>
  <c r="O38" i="10"/>
  <c r="N35" i="10"/>
  <c r="N36" i="10"/>
  <c r="O35" i="10"/>
  <c r="O36" i="10"/>
  <c r="N29" i="10"/>
  <c r="N30" i="10"/>
  <c r="N31" i="10"/>
  <c r="N32" i="10"/>
  <c r="N33" i="10"/>
  <c r="N34" i="10"/>
  <c r="O29" i="10"/>
  <c r="O30" i="10"/>
  <c r="O31" i="10"/>
  <c r="O32" i="10"/>
  <c r="O33" i="10"/>
  <c r="O34" i="10"/>
  <c r="C926" i="27" l="1"/>
  <c r="G926" i="27"/>
  <c r="H926" i="27"/>
  <c r="Q926" i="27"/>
  <c r="C925" i="27"/>
  <c r="G925" i="27"/>
  <c r="H925" i="27"/>
  <c r="Q925" i="27"/>
  <c r="C924" i="27"/>
  <c r="G924" i="27"/>
  <c r="H924" i="27"/>
  <c r="Q924" i="27"/>
  <c r="C923" i="27"/>
  <c r="G923" i="27"/>
  <c r="H923" i="27"/>
  <c r="Q923" i="27"/>
  <c r="C932" i="27" l="1"/>
  <c r="G932" i="27"/>
  <c r="H932" i="27"/>
  <c r="Q932" i="27"/>
  <c r="C931" i="27"/>
  <c r="G931" i="27"/>
  <c r="H931" i="27"/>
  <c r="Q931" i="27"/>
  <c r="C930" i="27"/>
  <c r="G930" i="27"/>
  <c r="H930" i="27"/>
  <c r="Q930" i="27"/>
  <c r="C929" i="27"/>
  <c r="G929" i="27"/>
  <c r="H929" i="27"/>
  <c r="Q929" i="27"/>
  <c r="C928" i="27"/>
  <c r="G928" i="27"/>
  <c r="H928" i="27"/>
  <c r="Q928" i="27"/>
  <c r="C927" i="27"/>
  <c r="G927" i="27"/>
  <c r="H927" i="27"/>
  <c r="Q927" i="27"/>
  <c r="C1024" i="27" l="1"/>
  <c r="G1024" i="27"/>
  <c r="H1024" i="27"/>
  <c r="Q1024" i="27"/>
  <c r="C1023" i="27"/>
  <c r="G1023" i="27"/>
  <c r="H1023" i="27"/>
  <c r="Q1023" i="27"/>
  <c r="C1022" i="27"/>
  <c r="G1022" i="27"/>
  <c r="H1022" i="27"/>
  <c r="Q1022" i="27"/>
  <c r="C1021" i="27"/>
  <c r="G1021" i="27"/>
  <c r="H1021" i="27"/>
  <c r="Q1021" i="27"/>
  <c r="C1054" i="27" l="1"/>
  <c r="G1054" i="27"/>
  <c r="H1054" i="27"/>
  <c r="Q1054" i="27"/>
  <c r="C1053" i="27"/>
  <c r="G1053" i="27"/>
  <c r="H1053" i="27"/>
  <c r="Q1053" i="27"/>
  <c r="C1052" i="27"/>
  <c r="G1052" i="27"/>
  <c r="H1052" i="27"/>
  <c r="Q1052" i="27"/>
  <c r="C1051" i="27"/>
  <c r="G1051" i="27"/>
  <c r="H1051" i="27"/>
  <c r="Q1051" i="27"/>
  <c r="C1050" i="27"/>
  <c r="G1050" i="27"/>
  <c r="H1050" i="27"/>
  <c r="Q1050" i="27"/>
  <c r="C1049" i="27"/>
  <c r="G1049" i="27"/>
  <c r="H1049" i="27"/>
  <c r="Q1049" i="27"/>
  <c r="C1048" i="27"/>
  <c r="G1048" i="27"/>
  <c r="H1048" i="27"/>
  <c r="Q1048" i="27"/>
  <c r="C1047" i="27"/>
  <c r="G1047" i="27"/>
  <c r="H1047" i="27"/>
  <c r="Q1047" i="27"/>
  <c r="C1046" i="27"/>
  <c r="G1046" i="27"/>
  <c r="H1046" i="27"/>
  <c r="Q1046" i="27"/>
  <c r="C1045" i="27"/>
  <c r="G1045" i="27"/>
  <c r="H1045" i="27"/>
  <c r="Q1045" i="27"/>
  <c r="C1044" i="27"/>
  <c r="G1044" i="27"/>
  <c r="H1044" i="27"/>
  <c r="Q1044" i="27"/>
  <c r="C1043" i="27"/>
  <c r="G1043" i="27"/>
  <c r="H1043" i="27"/>
  <c r="Q1043" i="27"/>
  <c r="C1042" i="27"/>
  <c r="G1042" i="27"/>
  <c r="H1042" i="27"/>
  <c r="Q1042" i="27"/>
  <c r="C1041" i="27"/>
  <c r="G1041" i="27"/>
  <c r="H1041" i="27"/>
  <c r="Q1041" i="27"/>
  <c r="C1040" i="27"/>
  <c r="G1040" i="27"/>
  <c r="H1040" i="27"/>
  <c r="Q1040" i="27"/>
  <c r="C1039" i="27"/>
  <c r="G1039" i="27"/>
  <c r="H1039" i="27"/>
  <c r="Q1039" i="27"/>
  <c r="C1038" i="27"/>
  <c r="G1038" i="27"/>
  <c r="H1038" i="27"/>
  <c r="Q1038" i="27"/>
  <c r="C1037" i="27"/>
  <c r="G1037" i="27"/>
  <c r="H1037" i="27"/>
  <c r="Q1037" i="27"/>
  <c r="C1036" i="27"/>
  <c r="G1036" i="27"/>
  <c r="H1036" i="27"/>
  <c r="Q1036" i="27"/>
  <c r="C1035" i="27"/>
  <c r="G1035" i="27"/>
  <c r="H1035" i="27"/>
  <c r="Q1035" i="27"/>
  <c r="C1034" i="27"/>
  <c r="G1034" i="27"/>
  <c r="H1034" i="27"/>
  <c r="Q1034" i="27"/>
  <c r="C1033" i="27"/>
  <c r="G1033" i="27"/>
  <c r="H1033" i="27"/>
  <c r="Q1033" i="27"/>
  <c r="C1032" i="27"/>
  <c r="G1032" i="27"/>
  <c r="H1032" i="27"/>
  <c r="Q1032" i="27"/>
  <c r="C1031" i="27"/>
  <c r="G1031" i="27"/>
  <c r="H1031" i="27"/>
  <c r="Q1031" i="27"/>
  <c r="C1030" i="27"/>
  <c r="G1030" i="27"/>
  <c r="H1030" i="27"/>
  <c r="Q1030" i="27"/>
  <c r="C1029" i="27"/>
  <c r="G1029" i="27"/>
  <c r="H1029" i="27"/>
  <c r="Q1029" i="27"/>
  <c r="C1028" i="27"/>
  <c r="G1028" i="27"/>
  <c r="H1028" i="27"/>
  <c r="Q1028" i="27"/>
  <c r="C1027" i="27"/>
  <c r="G1027" i="27"/>
  <c r="H1027" i="27"/>
  <c r="Q1027" i="27"/>
  <c r="C1026" i="27"/>
  <c r="G1026" i="27"/>
  <c r="H1026" i="27"/>
  <c r="Q1026" i="27"/>
  <c r="C1025" i="27"/>
  <c r="G1025" i="27"/>
  <c r="H1025" i="27"/>
  <c r="Q1025" i="27"/>
  <c r="C234" i="23" l="1"/>
  <c r="D234" i="23"/>
  <c r="C233" i="23"/>
  <c r="D233" i="23"/>
  <c r="C232" i="23"/>
  <c r="D232" i="23"/>
  <c r="E8" i="24"/>
  <c r="C231" i="23" l="1"/>
  <c r="D231" i="23"/>
  <c r="C230" i="23"/>
  <c r="D230" i="23"/>
  <c r="E9" i="24"/>
  <c r="L56" i="20"/>
  <c r="M56" i="20"/>
  <c r="C222" i="23" l="1"/>
  <c r="D222" i="23"/>
  <c r="E10" i="24"/>
  <c r="L69" i="20"/>
  <c r="M69" i="20"/>
  <c r="T1052" i="12" l="1"/>
  <c r="S1052" i="12"/>
  <c r="Q1052" i="12"/>
  <c r="O1052" i="12"/>
  <c r="G1052" i="12"/>
  <c r="M1052" i="12"/>
  <c r="X1052" i="12"/>
  <c r="T25" i="12"/>
  <c r="S25" i="12"/>
  <c r="Q25" i="12"/>
  <c r="O25" i="12"/>
  <c r="G25" i="12"/>
  <c r="M25" i="12"/>
  <c r="X25" i="12"/>
  <c r="T3" i="12" l="1"/>
  <c r="S3" i="12"/>
  <c r="Q3" i="12"/>
  <c r="O3" i="12"/>
  <c r="G3" i="12"/>
  <c r="M3" i="12"/>
  <c r="X3" i="12"/>
  <c r="T1239" i="12" l="1"/>
  <c r="S1239" i="12"/>
  <c r="Q1239" i="12"/>
  <c r="O1239" i="12"/>
  <c r="G1239" i="12"/>
  <c r="M1239" i="12"/>
  <c r="X1239" i="12"/>
  <c r="T677" i="12"/>
  <c r="S677" i="12"/>
  <c r="Q677" i="12"/>
  <c r="O677" i="12"/>
  <c r="G677" i="12"/>
  <c r="M677" i="12"/>
  <c r="X677" i="12"/>
  <c r="T1045" i="12" l="1"/>
  <c r="S1045" i="12"/>
  <c r="Q1045" i="12"/>
  <c r="O1045" i="12"/>
  <c r="G1045" i="12"/>
  <c r="M1045" i="12"/>
  <c r="X1045" i="12"/>
  <c r="T1002" i="12"/>
  <c r="S1002" i="12"/>
  <c r="Q1002" i="12"/>
  <c r="O1002" i="12"/>
  <c r="G1002" i="12"/>
  <c r="M1002" i="12"/>
  <c r="X1002" i="12"/>
  <c r="T1001" i="12" l="1"/>
  <c r="S1001" i="12"/>
  <c r="Q1001" i="12"/>
  <c r="G1001" i="12"/>
  <c r="M1001" i="12"/>
  <c r="X1001" i="12"/>
  <c r="C1060" i="27" l="1"/>
  <c r="G1060" i="27"/>
  <c r="H1060" i="27"/>
  <c r="Q1060" i="27"/>
  <c r="C1059" i="27"/>
  <c r="G1059" i="27"/>
  <c r="H1059" i="27"/>
  <c r="Q1059" i="27"/>
  <c r="C1058" i="27"/>
  <c r="G1058" i="27"/>
  <c r="H1058" i="27"/>
  <c r="Q1058" i="27"/>
  <c r="C1057" i="27"/>
  <c r="G1057" i="27"/>
  <c r="H1057" i="27"/>
  <c r="Q1057" i="27"/>
  <c r="C1056" i="27"/>
  <c r="G1056" i="27"/>
  <c r="H1056" i="27"/>
  <c r="Q1056" i="27"/>
  <c r="C1055" i="27"/>
  <c r="G1055" i="27"/>
  <c r="H1055" i="27"/>
  <c r="Q1055" i="27"/>
  <c r="T198" i="12" l="1"/>
  <c r="S198" i="12"/>
  <c r="Q198" i="12"/>
  <c r="G198" i="12"/>
  <c r="M198" i="12"/>
  <c r="X198" i="12"/>
  <c r="T208" i="12"/>
  <c r="S208" i="12"/>
  <c r="Q208" i="12"/>
  <c r="G208" i="12"/>
  <c r="M208" i="12"/>
  <c r="X208" i="12"/>
  <c r="T209" i="12"/>
  <c r="S209" i="12"/>
  <c r="Q209" i="12"/>
  <c r="G209" i="12"/>
  <c r="M209" i="12"/>
  <c r="X209" i="12"/>
  <c r="T196" i="12"/>
  <c r="S196" i="12"/>
  <c r="Q196" i="12"/>
  <c r="G196" i="12"/>
  <c r="M196" i="12"/>
  <c r="X196" i="12"/>
  <c r="T207" i="12"/>
  <c r="S207" i="12"/>
  <c r="Q207" i="12"/>
  <c r="G207" i="12"/>
  <c r="M207" i="12"/>
  <c r="X207" i="12"/>
  <c r="T206" i="12"/>
  <c r="S206" i="12"/>
  <c r="Q206" i="12"/>
  <c r="G206" i="12"/>
  <c r="M206" i="12"/>
  <c r="X206" i="12"/>
  <c r="T205" i="12"/>
  <c r="S205" i="12"/>
  <c r="Q205" i="12"/>
  <c r="G205" i="12"/>
  <c r="M205" i="12"/>
  <c r="X205" i="12"/>
  <c r="T204" i="12"/>
  <c r="S204" i="12"/>
  <c r="Q204" i="12"/>
  <c r="G204" i="12"/>
  <c r="M204" i="12"/>
  <c r="X204" i="12"/>
  <c r="T201" i="12"/>
  <c r="S201" i="12"/>
  <c r="Q201" i="12"/>
  <c r="G201" i="12"/>
  <c r="M201" i="12"/>
  <c r="X201" i="12"/>
  <c r="T202" i="12"/>
  <c r="S202" i="12"/>
  <c r="Q202" i="12"/>
  <c r="G202" i="12"/>
  <c r="M202" i="12"/>
  <c r="X202" i="12"/>
  <c r="T203" i="12"/>
  <c r="S203" i="12"/>
  <c r="Q203" i="12"/>
  <c r="G203" i="12"/>
  <c r="M203" i="12"/>
  <c r="X203" i="12"/>
  <c r="T200" i="12"/>
  <c r="S200" i="12"/>
  <c r="Q200" i="12"/>
  <c r="G200" i="12"/>
  <c r="M200" i="12"/>
  <c r="X200" i="12"/>
  <c r="T199" i="12"/>
  <c r="S199" i="12"/>
  <c r="Q199" i="12"/>
  <c r="G199" i="12"/>
  <c r="M199" i="12"/>
  <c r="X199" i="12"/>
  <c r="T197" i="12"/>
  <c r="S197" i="12"/>
  <c r="Q197" i="12"/>
  <c r="G197" i="12"/>
  <c r="M197" i="12"/>
  <c r="X197" i="12"/>
  <c r="T195" i="12"/>
  <c r="S195" i="12"/>
  <c r="Q195" i="12"/>
  <c r="G195" i="12"/>
  <c r="M195" i="12"/>
  <c r="X195" i="12"/>
  <c r="T193" i="12"/>
  <c r="S193" i="12"/>
  <c r="Q193" i="12"/>
  <c r="G193" i="12"/>
  <c r="M193" i="12"/>
  <c r="X193" i="12"/>
  <c r="T194" i="12"/>
  <c r="S194" i="12"/>
  <c r="Q194" i="12"/>
  <c r="G194" i="12"/>
  <c r="M194" i="12"/>
  <c r="X194" i="12"/>
  <c r="T149" i="12"/>
  <c r="S149" i="12"/>
  <c r="Q149" i="12"/>
  <c r="G149" i="12"/>
  <c r="M149" i="12"/>
  <c r="X149" i="12"/>
  <c r="T151" i="12"/>
  <c r="S151" i="12"/>
  <c r="Q151" i="12"/>
  <c r="G151" i="12"/>
  <c r="M151" i="12"/>
  <c r="X151" i="12"/>
  <c r="T150" i="12"/>
  <c r="S150" i="12"/>
  <c r="Q150" i="12"/>
  <c r="G150" i="12"/>
  <c r="M150" i="12"/>
  <c r="X150" i="12"/>
  <c r="T157" i="12"/>
  <c r="S157" i="12"/>
  <c r="Q157" i="12"/>
  <c r="G157" i="12"/>
  <c r="M157" i="12"/>
  <c r="X157" i="12"/>
  <c r="T156" i="12"/>
  <c r="S156" i="12"/>
  <c r="Q156" i="12"/>
  <c r="G156" i="12"/>
  <c r="M156" i="12"/>
  <c r="X156" i="12"/>
  <c r="T155" i="12"/>
  <c r="S155" i="12"/>
  <c r="Q155" i="12"/>
  <c r="G155" i="12"/>
  <c r="M155" i="12"/>
  <c r="X155" i="12"/>
  <c r="T154" i="12"/>
  <c r="S154" i="12"/>
  <c r="Q154" i="12"/>
  <c r="G154" i="12"/>
  <c r="M154" i="12"/>
  <c r="X154" i="12"/>
  <c r="T152" i="12"/>
  <c r="S152" i="12"/>
  <c r="Q152" i="12"/>
  <c r="G152" i="12"/>
  <c r="M152" i="12"/>
  <c r="X152" i="12"/>
  <c r="T153" i="12"/>
  <c r="S153" i="12"/>
  <c r="Q153" i="12"/>
  <c r="G153" i="12"/>
  <c r="M153" i="12"/>
  <c r="X153" i="12"/>
  <c r="T148" i="12"/>
  <c r="S148" i="12"/>
  <c r="Q148" i="12"/>
  <c r="G148" i="12"/>
  <c r="M148" i="12"/>
  <c r="X148" i="12"/>
  <c r="B46" i="25" l="1"/>
  <c r="J46" i="25"/>
  <c r="K46" i="25"/>
  <c r="K58" i="21"/>
  <c r="F58" i="21"/>
  <c r="M41" i="20"/>
  <c r="M76" i="12"/>
  <c r="L46" i="25" l="1"/>
  <c r="C154" i="28"/>
  <c r="I154" i="28"/>
  <c r="C107" i="28"/>
  <c r="I107" i="28"/>
  <c r="C105" i="28"/>
  <c r="I105" i="28"/>
  <c r="C159" i="28"/>
  <c r="I159" i="28"/>
  <c r="C156" i="28"/>
  <c r="I156" i="28"/>
  <c r="C1084" i="27" l="1"/>
  <c r="G1084" i="27"/>
  <c r="H1084" i="27"/>
  <c r="Q1084" i="27"/>
  <c r="C1083" i="27"/>
  <c r="G1083" i="27"/>
  <c r="H1083" i="27"/>
  <c r="Q1083" i="27"/>
  <c r="C1082" i="27"/>
  <c r="G1082" i="27"/>
  <c r="H1082" i="27"/>
  <c r="Q1082" i="27"/>
  <c r="C1081" i="27"/>
  <c r="G1081" i="27"/>
  <c r="H1081" i="27"/>
  <c r="Q1081" i="27"/>
  <c r="C1080" i="27"/>
  <c r="G1080" i="27"/>
  <c r="H1080" i="27"/>
  <c r="Q1080" i="27"/>
  <c r="C1079" i="27"/>
  <c r="G1079" i="27"/>
  <c r="H1079" i="27"/>
  <c r="Q1079" i="27"/>
  <c r="C1078" i="27"/>
  <c r="G1078" i="27"/>
  <c r="H1078" i="27"/>
  <c r="Q1078" i="27"/>
  <c r="C1077" i="27"/>
  <c r="G1077" i="27"/>
  <c r="H1077" i="27"/>
  <c r="Q1077" i="27"/>
  <c r="C1076" i="27"/>
  <c r="G1076" i="27"/>
  <c r="H1076" i="27"/>
  <c r="Q1076" i="27"/>
  <c r="C1075" i="27"/>
  <c r="G1075" i="27"/>
  <c r="H1075" i="27"/>
  <c r="Q1075" i="27"/>
  <c r="C1074" i="27"/>
  <c r="G1074" i="27"/>
  <c r="H1074" i="27"/>
  <c r="Q1074" i="27"/>
  <c r="C1073" i="27"/>
  <c r="G1073" i="27"/>
  <c r="H1073" i="27"/>
  <c r="Q1073" i="27"/>
  <c r="C1072" i="27"/>
  <c r="G1072" i="27"/>
  <c r="H1072" i="27"/>
  <c r="Q1072" i="27"/>
  <c r="C1071" i="27"/>
  <c r="G1071" i="27"/>
  <c r="H1071" i="27"/>
  <c r="Q1071" i="27"/>
  <c r="C1070" i="27"/>
  <c r="G1070" i="27"/>
  <c r="H1070" i="27"/>
  <c r="Q1070" i="27"/>
  <c r="C1069" i="27"/>
  <c r="G1069" i="27"/>
  <c r="H1069" i="27"/>
  <c r="Q1069" i="27"/>
  <c r="C1068" i="27"/>
  <c r="G1068" i="27"/>
  <c r="H1068" i="27"/>
  <c r="Q1068" i="27"/>
  <c r="C1067" i="27"/>
  <c r="G1067" i="27"/>
  <c r="H1067" i="27"/>
  <c r="Q1067" i="27"/>
  <c r="C1066" i="27"/>
  <c r="G1066" i="27"/>
  <c r="H1066" i="27"/>
  <c r="Q1066" i="27"/>
  <c r="C1065" i="27"/>
  <c r="G1065" i="27"/>
  <c r="H1065" i="27"/>
  <c r="Q1065" i="27"/>
  <c r="C1064" i="27"/>
  <c r="G1064" i="27"/>
  <c r="H1064" i="27"/>
  <c r="Q1064" i="27"/>
  <c r="C1063" i="27"/>
  <c r="G1063" i="27"/>
  <c r="H1063" i="27"/>
  <c r="Q1063" i="27"/>
  <c r="C1062" i="27"/>
  <c r="G1062" i="27"/>
  <c r="H1062" i="27"/>
  <c r="Q1062" i="27"/>
  <c r="C1061" i="27"/>
  <c r="G1061" i="27"/>
  <c r="H1061" i="27"/>
  <c r="Q1061" i="27"/>
  <c r="C1180" i="27" l="1"/>
  <c r="G1180" i="27"/>
  <c r="H1180" i="27"/>
  <c r="Q1180" i="27"/>
  <c r="C1179" i="27"/>
  <c r="G1179" i="27"/>
  <c r="H1179" i="27"/>
  <c r="Q1179" i="27"/>
  <c r="C1178" i="27"/>
  <c r="G1178" i="27"/>
  <c r="H1178" i="27"/>
  <c r="Q1178" i="27"/>
  <c r="C1177" i="27"/>
  <c r="G1177" i="27"/>
  <c r="H1177" i="27"/>
  <c r="Q1177" i="27"/>
  <c r="C1176" i="27"/>
  <c r="G1176" i="27"/>
  <c r="H1176" i="27"/>
  <c r="Q1176" i="27"/>
  <c r="C1175" i="27"/>
  <c r="G1175" i="27"/>
  <c r="H1175" i="27"/>
  <c r="Q1175" i="27"/>
  <c r="C1174" i="27"/>
  <c r="G1174" i="27"/>
  <c r="H1174" i="27"/>
  <c r="Q1174" i="27"/>
  <c r="C1173" i="27"/>
  <c r="G1173" i="27"/>
  <c r="H1173" i="27"/>
  <c r="Q1173" i="27"/>
  <c r="C1172" i="27"/>
  <c r="G1172" i="27"/>
  <c r="H1172" i="27"/>
  <c r="Q1172" i="27"/>
  <c r="C1171" i="27"/>
  <c r="G1171" i="27"/>
  <c r="H1171" i="27"/>
  <c r="Q1171" i="27"/>
  <c r="C1170" i="27"/>
  <c r="G1170" i="27"/>
  <c r="H1170" i="27"/>
  <c r="Q1170" i="27"/>
  <c r="C1169" i="27"/>
  <c r="G1169" i="27"/>
  <c r="H1169" i="27"/>
  <c r="Q1169" i="27"/>
  <c r="C1168" i="27"/>
  <c r="G1168" i="27"/>
  <c r="H1168" i="27"/>
  <c r="Q1168" i="27"/>
  <c r="C1167" i="27"/>
  <c r="G1167" i="27"/>
  <c r="H1167" i="27"/>
  <c r="Q1167" i="27"/>
  <c r="C1166" i="27"/>
  <c r="G1166" i="27"/>
  <c r="H1166" i="27"/>
  <c r="Q1166" i="27"/>
  <c r="C1165" i="27"/>
  <c r="G1165" i="27"/>
  <c r="H1165" i="27"/>
  <c r="Q1165" i="27"/>
  <c r="C1164" i="27"/>
  <c r="G1164" i="27"/>
  <c r="H1164" i="27"/>
  <c r="Q1164" i="27"/>
  <c r="C1163" i="27"/>
  <c r="G1163" i="27"/>
  <c r="H1163" i="27"/>
  <c r="Q1163" i="27"/>
  <c r="C1162" i="27"/>
  <c r="G1162" i="27"/>
  <c r="H1162" i="27"/>
  <c r="Q1162" i="27"/>
  <c r="C1161" i="27"/>
  <c r="G1161" i="27"/>
  <c r="H1161" i="27"/>
  <c r="Q1161" i="27"/>
  <c r="C1160" i="27"/>
  <c r="G1160" i="27"/>
  <c r="H1160" i="27"/>
  <c r="Q1160" i="27"/>
  <c r="C1159" i="27"/>
  <c r="G1159" i="27"/>
  <c r="H1159" i="27"/>
  <c r="Q1159" i="27"/>
  <c r="C1158" i="27"/>
  <c r="G1158" i="27"/>
  <c r="H1158" i="27"/>
  <c r="Q1158" i="27"/>
  <c r="C1157" i="27"/>
  <c r="G1157" i="27"/>
  <c r="H1157" i="27"/>
  <c r="Q1157" i="27"/>
  <c r="C1156" i="27"/>
  <c r="G1156" i="27"/>
  <c r="H1156" i="27"/>
  <c r="Q1156" i="27"/>
  <c r="C1155" i="27"/>
  <c r="G1155" i="27"/>
  <c r="H1155" i="27"/>
  <c r="Q1155" i="27"/>
  <c r="C1154" i="27"/>
  <c r="G1154" i="27"/>
  <c r="H1154" i="27"/>
  <c r="Q1154" i="27"/>
  <c r="C1153" i="27"/>
  <c r="G1153" i="27"/>
  <c r="H1153" i="27"/>
  <c r="Q1153" i="27"/>
  <c r="C1152" i="27"/>
  <c r="G1152" i="27"/>
  <c r="H1152" i="27"/>
  <c r="Q1152" i="27"/>
  <c r="C1151" i="27"/>
  <c r="G1151" i="27"/>
  <c r="H1151" i="27"/>
  <c r="Q1151" i="27"/>
  <c r="C1150" i="27"/>
  <c r="G1150" i="27"/>
  <c r="H1150" i="27"/>
  <c r="Q1150" i="27"/>
  <c r="C1149" i="27"/>
  <c r="G1149" i="27"/>
  <c r="H1149" i="27"/>
  <c r="Q1149" i="27"/>
  <c r="C1148" i="27"/>
  <c r="G1148" i="27"/>
  <c r="H1148" i="27"/>
  <c r="Q1148" i="27"/>
  <c r="C1147" i="27"/>
  <c r="G1147" i="27"/>
  <c r="H1147" i="27"/>
  <c r="Q1147" i="27"/>
  <c r="C1146" i="27"/>
  <c r="G1146" i="27"/>
  <c r="H1146" i="27"/>
  <c r="Q1146" i="27"/>
  <c r="C1145" i="27"/>
  <c r="G1145" i="27"/>
  <c r="H1145" i="27"/>
  <c r="Q1145" i="27"/>
  <c r="C1144" i="27"/>
  <c r="G1144" i="27"/>
  <c r="H1144" i="27"/>
  <c r="Q1144" i="27"/>
  <c r="C1143" i="27"/>
  <c r="G1143" i="27"/>
  <c r="H1143" i="27"/>
  <c r="Q1143" i="27"/>
  <c r="C1142" i="27"/>
  <c r="G1142" i="27"/>
  <c r="H1142" i="27"/>
  <c r="Q1142" i="27"/>
  <c r="C1141" i="27"/>
  <c r="G1141" i="27"/>
  <c r="H1141" i="27"/>
  <c r="Q1141" i="27"/>
  <c r="C1140" i="27"/>
  <c r="G1140" i="27"/>
  <c r="H1140" i="27"/>
  <c r="Q1140" i="27"/>
  <c r="C1139" i="27"/>
  <c r="G1139" i="27"/>
  <c r="H1139" i="27"/>
  <c r="Q1139" i="27"/>
  <c r="C1138" i="27"/>
  <c r="G1138" i="27"/>
  <c r="H1138" i="27"/>
  <c r="Q1138" i="27"/>
  <c r="C1137" i="27"/>
  <c r="G1137" i="27"/>
  <c r="H1137" i="27"/>
  <c r="Q1137" i="27"/>
  <c r="C1136" i="27"/>
  <c r="G1136" i="27"/>
  <c r="H1136" i="27"/>
  <c r="Q1136" i="27"/>
  <c r="C1135" i="27"/>
  <c r="G1135" i="27"/>
  <c r="H1135" i="27"/>
  <c r="Q1135" i="27"/>
  <c r="C1134" i="27"/>
  <c r="G1134" i="27"/>
  <c r="H1134" i="27"/>
  <c r="Q1134" i="27"/>
  <c r="C1133" i="27"/>
  <c r="G1133" i="27"/>
  <c r="H1133" i="27"/>
  <c r="Q1133" i="27"/>
  <c r="C1132" i="27"/>
  <c r="G1132" i="27"/>
  <c r="H1132" i="27"/>
  <c r="Q1132" i="27"/>
  <c r="C1131" i="27"/>
  <c r="G1131" i="27"/>
  <c r="H1131" i="27"/>
  <c r="Q1131" i="27"/>
  <c r="C1130" i="27"/>
  <c r="G1130" i="27"/>
  <c r="H1130" i="27"/>
  <c r="Q1130" i="27"/>
  <c r="C1129" i="27"/>
  <c r="G1129" i="27"/>
  <c r="H1129" i="27"/>
  <c r="Q1129" i="27"/>
  <c r="C1128" i="27"/>
  <c r="G1128" i="27"/>
  <c r="H1128" i="27"/>
  <c r="Q1128" i="27"/>
  <c r="C1127" i="27"/>
  <c r="G1127" i="27"/>
  <c r="H1127" i="27"/>
  <c r="Q1127" i="27"/>
  <c r="C1126" i="27"/>
  <c r="G1126" i="27"/>
  <c r="H1126" i="27"/>
  <c r="Q1126" i="27"/>
  <c r="C1125" i="27"/>
  <c r="G1125" i="27"/>
  <c r="H1125" i="27"/>
  <c r="Q1125" i="27"/>
  <c r="C1124" i="27"/>
  <c r="G1124" i="27"/>
  <c r="H1124" i="27"/>
  <c r="Q1124" i="27"/>
  <c r="C1123" i="27"/>
  <c r="G1123" i="27"/>
  <c r="H1123" i="27"/>
  <c r="Q1123" i="27"/>
  <c r="C1122" i="27"/>
  <c r="G1122" i="27"/>
  <c r="H1122" i="27"/>
  <c r="Q1122" i="27"/>
  <c r="C1121" i="27"/>
  <c r="G1121" i="27"/>
  <c r="H1121" i="27"/>
  <c r="Q1121" i="27"/>
  <c r="C1120" i="27"/>
  <c r="G1120" i="27"/>
  <c r="H1120" i="27"/>
  <c r="Q1120" i="27"/>
  <c r="C1119" i="27"/>
  <c r="G1119" i="27"/>
  <c r="H1119" i="27"/>
  <c r="Q1119" i="27"/>
  <c r="C1118" i="27"/>
  <c r="G1118" i="27"/>
  <c r="H1118" i="27"/>
  <c r="Q1118" i="27"/>
  <c r="C1117" i="27"/>
  <c r="G1117" i="27"/>
  <c r="H1117" i="27"/>
  <c r="Q1117" i="27"/>
  <c r="C1116" i="27"/>
  <c r="G1116" i="27"/>
  <c r="H1116" i="27"/>
  <c r="Q1116" i="27"/>
  <c r="C1115" i="27"/>
  <c r="G1115" i="27"/>
  <c r="H1115" i="27"/>
  <c r="Q1115" i="27"/>
  <c r="C1114" i="27"/>
  <c r="G1114" i="27"/>
  <c r="H1114" i="27"/>
  <c r="Q1114" i="27"/>
  <c r="C1113" i="27"/>
  <c r="G1113" i="27"/>
  <c r="H1113" i="27"/>
  <c r="Q1113" i="27"/>
  <c r="C1112" i="27"/>
  <c r="G1112" i="27"/>
  <c r="H1112" i="27"/>
  <c r="Q1112" i="27"/>
  <c r="C1111" i="27"/>
  <c r="G1111" i="27"/>
  <c r="H1111" i="27"/>
  <c r="Q1111" i="27"/>
  <c r="C1110" i="27"/>
  <c r="G1110" i="27"/>
  <c r="H1110" i="27"/>
  <c r="Q1110" i="27"/>
  <c r="C1109" i="27"/>
  <c r="G1109" i="27"/>
  <c r="H1109" i="27"/>
  <c r="Q1109" i="27"/>
  <c r="C1108" i="27"/>
  <c r="G1108" i="27"/>
  <c r="H1108" i="27"/>
  <c r="Q1108" i="27"/>
  <c r="C1107" i="27"/>
  <c r="G1107" i="27"/>
  <c r="H1107" i="27"/>
  <c r="Q1107" i="27"/>
  <c r="C1106" i="27"/>
  <c r="G1106" i="27"/>
  <c r="H1106" i="27"/>
  <c r="Q1106" i="27"/>
  <c r="C1105" i="27"/>
  <c r="G1105" i="27"/>
  <c r="H1105" i="27"/>
  <c r="Q1105" i="27"/>
  <c r="C1104" i="27"/>
  <c r="G1104" i="27"/>
  <c r="H1104" i="27"/>
  <c r="Q1104" i="27"/>
  <c r="C1103" i="27"/>
  <c r="G1103" i="27"/>
  <c r="H1103" i="27"/>
  <c r="Q1103" i="27"/>
  <c r="C1102" i="27"/>
  <c r="G1102" i="27"/>
  <c r="H1102" i="27"/>
  <c r="Q1102" i="27"/>
  <c r="C1101" i="27"/>
  <c r="G1101" i="27"/>
  <c r="H1101" i="27"/>
  <c r="Q1101" i="27"/>
  <c r="C1100" i="27"/>
  <c r="G1100" i="27"/>
  <c r="H1100" i="27"/>
  <c r="Q1100" i="27"/>
  <c r="C1099" i="27"/>
  <c r="G1099" i="27"/>
  <c r="H1099" i="27"/>
  <c r="Q1099" i="27"/>
  <c r="C1098" i="27"/>
  <c r="G1098" i="27"/>
  <c r="H1098" i="27"/>
  <c r="Q1098" i="27"/>
  <c r="C1097" i="27"/>
  <c r="G1097" i="27"/>
  <c r="H1097" i="27"/>
  <c r="Q1097" i="27"/>
  <c r="C1096" i="27"/>
  <c r="G1096" i="27"/>
  <c r="H1096" i="27"/>
  <c r="Q1096" i="27"/>
  <c r="C1095" i="27"/>
  <c r="G1095" i="27"/>
  <c r="H1095" i="27"/>
  <c r="Q1095" i="27"/>
  <c r="C1094" i="27"/>
  <c r="G1094" i="27"/>
  <c r="H1094" i="27"/>
  <c r="Q1094" i="27"/>
  <c r="C1093" i="27"/>
  <c r="G1093" i="27"/>
  <c r="H1093" i="27"/>
  <c r="Q1093" i="27"/>
  <c r="C1092" i="27"/>
  <c r="G1092" i="27"/>
  <c r="H1092" i="27"/>
  <c r="Q1092" i="27"/>
  <c r="C1091" i="27"/>
  <c r="G1091" i="27"/>
  <c r="H1091" i="27"/>
  <c r="Q1091" i="27"/>
  <c r="C1090" i="27"/>
  <c r="G1090" i="27"/>
  <c r="H1090" i="27"/>
  <c r="Q1090" i="27"/>
  <c r="C1089" i="27"/>
  <c r="G1089" i="27"/>
  <c r="H1089" i="27"/>
  <c r="Q1089" i="27"/>
  <c r="C1088" i="27"/>
  <c r="G1088" i="27"/>
  <c r="H1088" i="27"/>
  <c r="Q1088" i="27"/>
  <c r="C1087" i="27"/>
  <c r="G1087" i="27"/>
  <c r="H1087" i="27"/>
  <c r="Q1087" i="27"/>
  <c r="C1086" i="27"/>
  <c r="G1086" i="27"/>
  <c r="H1086" i="27"/>
  <c r="Q1086" i="27"/>
  <c r="C1085" i="27"/>
  <c r="G1085" i="27"/>
  <c r="H1085" i="27"/>
  <c r="Q1085" i="27"/>
  <c r="C1241" i="27" l="1"/>
  <c r="G1241" i="27"/>
  <c r="H1241" i="27"/>
  <c r="Q1241" i="27"/>
  <c r="C1240" i="27"/>
  <c r="G1240" i="27"/>
  <c r="H1240" i="27"/>
  <c r="Q1240" i="27"/>
  <c r="C1239" i="27"/>
  <c r="G1239" i="27"/>
  <c r="H1239" i="27"/>
  <c r="Q1239" i="27"/>
  <c r="C1238" i="27"/>
  <c r="G1238" i="27"/>
  <c r="H1238" i="27"/>
  <c r="Q1238" i="27"/>
  <c r="C1237" i="27"/>
  <c r="G1237" i="27"/>
  <c r="H1237" i="27"/>
  <c r="Q1237" i="27"/>
  <c r="C1236" i="27"/>
  <c r="G1236" i="27"/>
  <c r="H1236" i="27"/>
  <c r="Q1236" i="27"/>
  <c r="C1235" i="27"/>
  <c r="G1235" i="27"/>
  <c r="H1235" i="27"/>
  <c r="Q1235" i="27"/>
  <c r="C1234" i="27"/>
  <c r="G1234" i="27"/>
  <c r="H1234" i="27"/>
  <c r="Q1234" i="27"/>
  <c r="C1233" i="27"/>
  <c r="G1233" i="27"/>
  <c r="H1233" i="27"/>
  <c r="Q1233" i="27"/>
  <c r="C1232" i="27"/>
  <c r="G1232" i="27"/>
  <c r="H1232" i="27"/>
  <c r="Q1232" i="27"/>
  <c r="C1231" i="27"/>
  <c r="G1231" i="27"/>
  <c r="H1231" i="27"/>
  <c r="Q1231" i="27"/>
  <c r="C1230" i="27"/>
  <c r="G1230" i="27"/>
  <c r="H1230" i="27"/>
  <c r="Q1230" i="27"/>
  <c r="C1229" i="27"/>
  <c r="G1229" i="27"/>
  <c r="H1229" i="27"/>
  <c r="Q1229" i="27"/>
  <c r="C1228" i="27"/>
  <c r="G1228" i="27"/>
  <c r="H1228" i="27"/>
  <c r="Q1228" i="27"/>
  <c r="C1227" i="27"/>
  <c r="G1227" i="27"/>
  <c r="H1227" i="27"/>
  <c r="Q1227" i="27"/>
  <c r="C1226" i="27"/>
  <c r="G1226" i="27"/>
  <c r="H1226" i="27"/>
  <c r="Q1226" i="27"/>
  <c r="C1225" i="27"/>
  <c r="G1225" i="27"/>
  <c r="H1225" i="27"/>
  <c r="Q1225" i="27"/>
  <c r="C1224" i="27"/>
  <c r="G1224" i="27"/>
  <c r="H1224" i="27"/>
  <c r="Q1224" i="27"/>
  <c r="C1223" i="27"/>
  <c r="G1223" i="27"/>
  <c r="H1223" i="27"/>
  <c r="Q1223" i="27"/>
  <c r="C1222" i="27"/>
  <c r="G1222" i="27"/>
  <c r="H1222" i="27"/>
  <c r="Q1222" i="27"/>
  <c r="C1221" i="27"/>
  <c r="G1221" i="27"/>
  <c r="H1221" i="27"/>
  <c r="Q1221" i="27"/>
  <c r="C1220" i="27"/>
  <c r="G1220" i="27"/>
  <c r="H1220" i="27"/>
  <c r="Q1220" i="27"/>
  <c r="C1219" i="27"/>
  <c r="G1219" i="27"/>
  <c r="H1219" i="27"/>
  <c r="Q1219" i="27"/>
  <c r="C1218" i="27"/>
  <c r="G1218" i="27"/>
  <c r="H1218" i="27"/>
  <c r="Q1218" i="27"/>
  <c r="C1217" i="27"/>
  <c r="G1217" i="27"/>
  <c r="H1217" i="27"/>
  <c r="Q1217" i="27"/>
  <c r="C1216" i="27"/>
  <c r="G1216" i="27"/>
  <c r="H1216" i="27"/>
  <c r="Q1216" i="27"/>
  <c r="C1215" i="27"/>
  <c r="G1215" i="27"/>
  <c r="H1215" i="27"/>
  <c r="Q1215" i="27"/>
  <c r="C1214" i="27"/>
  <c r="G1214" i="27"/>
  <c r="H1214" i="27"/>
  <c r="Q1214" i="27"/>
  <c r="C1213" i="27"/>
  <c r="G1213" i="27"/>
  <c r="H1213" i="27"/>
  <c r="Q1213" i="27"/>
  <c r="C1212" i="27"/>
  <c r="G1212" i="27"/>
  <c r="H1212" i="27"/>
  <c r="Q1212" i="27"/>
  <c r="C1211" i="27"/>
  <c r="G1211" i="27"/>
  <c r="H1211" i="27"/>
  <c r="Q1211" i="27"/>
  <c r="C1210" i="27"/>
  <c r="G1210" i="27"/>
  <c r="H1210" i="27"/>
  <c r="Q1210" i="27"/>
  <c r="C1209" i="27"/>
  <c r="G1209" i="27"/>
  <c r="H1209" i="27"/>
  <c r="Q1209" i="27"/>
  <c r="C1208" i="27"/>
  <c r="G1208" i="27"/>
  <c r="H1208" i="27"/>
  <c r="Q1208" i="27"/>
  <c r="C1207" i="27"/>
  <c r="G1207" i="27"/>
  <c r="H1207" i="27"/>
  <c r="Q1207" i="27"/>
  <c r="C1206" i="27"/>
  <c r="G1206" i="27"/>
  <c r="H1206" i="27"/>
  <c r="Q1206" i="27"/>
  <c r="C1205" i="27"/>
  <c r="G1205" i="27"/>
  <c r="H1205" i="27"/>
  <c r="Q1205" i="27"/>
  <c r="C1204" i="27"/>
  <c r="G1204" i="27"/>
  <c r="H1204" i="27"/>
  <c r="Q1204" i="27"/>
  <c r="C1203" i="27"/>
  <c r="G1203" i="27"/>
  <c r="H1203" i="27"/>
  <c r="Q1203" i="27"/>
  <c r="C1202" i="27"/>
  <c r="G1202" i="27"/>
  <c r="H1202" i="27"/>
  <c r="Q1202" i="27"/>
  <c r="C1201" i="27"/>
  <c r="G1201" i="27"/>
  <c r="H1201" i="27"/>
  <c r="Q1201" i="27"/>
  <c r="C1200" i="27"/>
  <c r="G1200" i="27"/>
  <c r="H1200" i="27"/>
  <c r="Q1200" i="27"/>
  <c r="C1199" i="27"/>
  <c r="G1199" i="27"/>
  <c r="H1199" i="27"/>
  <c r="Q1199" i="27"/>
  <c r="C1198" i="27"/>
  <c r="G1198" i="27"/>
  <c r="H1198" i="27"/>
  <c r="Q1198" i="27"/>
  <c r="C1197" i="27"/>
  <c r="G1197" i="27"/>
  <c r="H1197" i="27"/>
  <c r="Q1197" i="27"/>
  <c r="C1196" i="27"/>
  <c r="G1196" i="27"/>
  <c r="H1196" i="27"/>
  <c r="Q1196" i="27"/>
  <c r="C1195" i="27"/>
  <c r="G1195" i="27"/>
  <c r="H1195" i="27"/>
  <c r="Q1195" i="27"/>
  <c r="C1194" i="27"/>
  <c r="G1194" i="27"/>
  <c r="H1194" i="27"/>
  <c r="Q1194" i="27"/>
  <c r="C1193" i="27"/>
  <c r="G1193" i="27"/>
  <c r="H1193" i="27"/>
  <c r="Q1193" i="27"/>
  <c r="C1192" i="27"/>
  <c r="G1192" i="27"/>
  <c r="H1192" i="27"/>
  <c r="Q1192" i="27"/>
  <c r="C1191" i="27"/>
  <c r="G1191" i="27"/>
  <c r="H1191" i="27"/>
  <c r="Q1191" i="27"/>
  <c r="C1190" i="27"/>
  <c r="G1190" i="27"/>
  <c r="H1190" i="27"/>
  <c r="Q1190" i="27"/>
  <c r="C1189" i="27"/>
  <c r="G1189" i="27"/>
  <c r="H1189" i="27"/>
  <c r="Q1189" i="27"/>
  <c r="C1188" i="27"/>
  <c r="G1188" i="27"/>
  <c r="H1188" i="27"/>
  <c r="Q1188" i="27"/>
  <c r="C1187" i="27"/>
  <c r="G1187" i="27"/>
  <c r="H1187" i="27"/>
  <c r="Q1187" i="27"/>
  <c r="C1186" i="27"/>
  <c r="G1186" i="27"/>
  <c r="H1186" i="27"/>
  <c r="Q1186" i="27"/>
  <c r="C1185" i="27"/>
  <c r="G1185" i="27"/>
  <c r="H1185" i="27"/>
  <c r="Q1185" i="27"/>
  <c r="C1184" i="27"/>
  <c r="G1184" i="27"/>
  <c r="H1184" i="27"/>
  <c r="Q1184" i="27"/>
  <c r="C1183" i="27"/>
  <c r="G1183" i="27"/>
  <c r="H1183" i="27"/>
  <c r="Q1183" i="27"/>
  <c r="C1182" i="27"/>
  <c r="G1182" i="27"/>
  <c r="H1182" i="27"/>
  <c r="Q1182" i="27"/>
  <c r="C1181" i="27"/>
  <c r="G1181" i="27"/>
  <c r="H1181" i="27"/>
  <c r="Q1181" i="27"/>
  <c r="B402" i="25" l="1"/>
  <c r="J402" i="25"/>
  <c r="K402" i="25"/>
  <c r="L402" i="25" l="1"/>
  <c r="K37" i="21"/>
  <c r="E11" i="24" l="1"/>
  <c r="M74" i="20"/>
  <c r="M688" i="12"/>
  <c r="X688" i="12"/>
  <c r="M33" i="12" l="1"/>
  <c r="X33" i="12"/>
  <c r="C1249" i="27" l="1"/>
  <c r="G1249" i="27"/>
  <c r="H1249" i="27"/>
  <c r="Q1249" i="27"/>
  <c r="C1248" i="27"/>
  <c r="G1248" i="27"/>
  <c r="H1248" i="27"/>
  <c r="Q1248" i="27"/>
  <c r="C1247" i="27"/>
  <c r="G1247" i="27"/>
  <c r="H1247" i="27"/>
  <c r="Q1247" i="27"/>
  <c r="C1246" i="27"/>
  <c r="G1246" i="27"/>
  <c r="H1246" i="27"/>
  <c r="Q1246" i="27"/>
  <c r="C1245" i="27"/>
  <c r="G1245" i="27"/>
  <c r="H1245" i="27"/>
  <c r="Q1245" i="27"/>
  <c r="C1244" i="27"/>
  <c r="G1244" i="27"/>
  <c r="H1244" i="27"/>
  <c r="Q1244" i="27"/>
  <c r="C1243" i="27"/>
  <c r="G1243" i="27"/>
  <c r="H1243" i="27"/>
  <c r="Q1243" i="27"/>
  <c r="C1242" i="27"/>
  <c r="G1242" i="27"/>
  <c r="H1242" i="27"/>
  <c r="Q1242" i="27"/>
  <c r="C1276" i="27" l="1"/>
  <c r="G1276" i="27"/>
  <c r="H1276" i="27"/>
  <c r="Q1276" i="27"/>
  <c r="C1275" i="27"/>
  <c r="G1275" i="27"/>
  <c r="H1275" i="27"/>
  <c r="Q1275" i="27"/>
  <c r="C1274" i="27"/>
  <c r="G1274" i="27"/>
  <c r="H1274" i="27"/>
  <c r="Q1274" i="27"/>
  <c r="C1273" i="27"/>
  <c r="G1273" i="27"/>
  <c r="H1273" i="27"/>
  <c r="Q1273" i="27"/>
  <c r="C1272" i="27"/>
  <c r="G1272" i="27"/>
  <c r="H1272" i="27"/>
  <c r="Q1272" i="27"/>
  <c r="C1271" i="27"/>
  <c r="G1271" i="27"/>
  <c r="H1271" i="27"/>
  <c r="Q1271" i="27"/>
  <c r="C1270" i="27"/>
  <c r="G1270" i="27"/>
  <c r="H1270" i="27"/>
  <c r="Q1270" i="27"/>
  <c r="C1310" i="27" l="1"/>
  <c r="G1310" i="27"/>
  <c r="H1310" i="27"/>
  <c r="Q1310" i="27"/>
  <c r="C1309" i="27"/>
  <c r="G1309" i="27"/>
  <c r="H1309" i="27"/>
  <c r="Q1309" i="27"/>
  <c r="C1308" i="27"/>
  <c r="G1308" i="27"/>
  <c r="H1308" i="27"/>
  <c r="Q1308" i="27"/>
  <c r="C1307" i="27"/>
  <c r="G1307" i="27"/>
  <c r="H1307" i="27"/>
  <c r="Q1307" i="27"/>
  <c r="C1306" i="27"/>
  <c r="G1306" i="27"/>
  <c r="H1306" i="27"/>
  <c r="Q1306" i="27"/>
  <c r="C1305" i="27"/>
  <c r="G1305" i="27"/>
  <c r="H1305" i="27"/>
  <c r="Q1305" i="27"/>
  <c r="C1269" i="27" l="1"/>
  <c r="G1269" i="27"/>
  <c r="H1269" i="27"/>
  <c r="Q1269" i="27"/>
  <c r="C1268" i="27"/>
  <c r="G1268" i="27"/>
  <c r="H1268" i="27"/>
  <c r="Q1268" i="27"/>
  <c r="C1267" i="27"/>
  <c r="G1267" i="27"/>
  <c r="H1267" i="27"/>
  <c r="Q1267" i="27"/>
  <c r="C1266" i="27"/>
  <c r="G1266" i="27"/>
  <c r="H1266" i="27"/>
  <c r="Q1266" i="27"/>
  <c r="C1265" i="27"/>
  <c r="G1265" i="27"/>
  <c r="H1265" i="27"/>
  <c r="Q1265" i="27"/>
  <c r="C1264" i="27"/>
  <c r="G1264" i="27"/>
  <c r="H1264" i="27"/>
  <c r="Q1264" i="27"/>
  <c r="C1263" i="27"/>
  <c r="G1263" i="27"/>
  <c r="H1263" i="27"/>
  <c r="Q1263" i="27"/>
  <c r="C1262" i="27"/>
  <c r="G1262" i="27"/>
  <c r="H1262" i="27"/>
  <c r="Q1262" i="27"/>
  <c r="C1261" i="27"/>
  <c r="G1261" i="27"/>
  <c r="H1261" i="27"/>
  <c r="Q1261" i="27"/>
  <c r="C1260" i="27"/>
  <c r="G1260" i="27"/>
  <c r="H1260" i="27"/>
  <c r="Q1260" i="27"/>
  <c r="C1259" i="27"/>
  <c r="G1259" i="27"/>
  <c r="H1259" i="27"/>
  <c r="Q1259" i="27"/>
  <c r="C1258" i="27"/>
  <c r="G1258" i="27"/>
  <c r="H1258" i="27"/>
  <c r="Q1258" i="27"/>
  <c r="C1257" i="27"/>
  <c r="G1257" i="27"/>
  <c r="H1257" i="27"/>
  <c r="Q1257" i="27"/>
  <c r="C1256" i="27"/>
  <c r="G1256" i="27"/>
  <c r="H1256" i="27"/>
  <c r="Q1256" i="27"/>
  <c r="C1255" i="27"/>
  <c r="G1255" i="27"/>
  <c r="H1255" i="27"/>
  <c r="Q1255" i="27"/>
  <c r="C1254" i="27"/>
  <c r="G1254" i="27"/>
  <c r="H1254" i="27"/>
  <c r="Q1254" i="27"/>
  <c r="C1253" i="27"/>
  <c r="G1253" i="27"/>
  <c r="H1253" i="27"/>
  <c r="Q1253" i="27"/>
  <c r="C1252" i="27"/>
  <c r="G1252" i="27"/>
  <c r="H1252" i="27"/>
  <c r="Q1252" i="27"/>
  <c r="C1251" i="27"/>
  <c r="G1251" i="27"/>
  <c r="H1251" i="27"/>
  <c r="Q1251" i="27"/>
  <c r="C1250" i="27"/>
  <c r="G1250" i="27"/>
  <c r="H1250" i="27"/>
  <c r="Q1250" i="27"/>
  <c r="C1304" i="27" l="1"/>
  <c r="G1304" i="27"/>
  <c r="H1304" i="27"/>
  <c r="Q1304" i="27"/>
  <c r="C1303" i="27"/>
  <c r="G1303" i="27"/>
  <c r="H1303" i="27"/>
  <c r="Q1303" i="27"/>
  <c r="C1302" i="27"/>
  <c r="G1302" i="27"/>
  <c r="H1302" i="27"/>
  <c r="Q1302" i="27"/>
  <c r="C1301" i="27"/>
  <c r="G1301" i="27"/>
  <c r="H1301" i="27"/>
  <c r="Q1301" i="27"/>
  <c r="C1300" i="27"/>
  <c r="G1300" i="27"/>
  <c r="H1300" i="27"/>
  <c r="Q1300" i="27"/>
  <c r="C1299" i="27"/>
  <c r="G1299" i="27"/>
  <c r="H1299" i="27"/>
  <c r="Q1299" i="27"/>
  <c r="C1298" i="27"/>
  <c r="G1298" i="27"/>
  <c r="H1298" i="27"/>
  <c r="Q1298" i="27"/>
  <c r="C1297" i="27"/>
  <c r="G1297" i="27"/>
  <c r="H1297" i="27"/>
  <c r="Q1297" i="27"/>
  <c r="C1296" i="27"/>
  <c r="G1296" i="27"/>
  <c r="H1296" i="27"/>
  <c r="Q1296" i="27"/>
  <c r="C1295" i="27"/>
  <c r="G1295" i="27"/>
  <c r="H1295" i="27"/>
  <c r="Q1295" i="27"/>
  <c r="C1294" i="27"/>
  <c r="G1294" i="27"/>
  <c r="H1294" i="27"/>
  <c r="Q1294" i="27"/>
  <c r="C1293" i="27"/>
  <c r="G1293" i="27"/>
  <c r="H1293" i="27"/>
  <c r="Q1293" i="27"/>
  <c r="C1292" i="27"/>
  <c r="G1292" i="27"/>
  <c r="H1292" i="27"/>
  <c r="Q1292" i="27"/>
  <c r="C1291" i="27"/>
  <c r="G1291" i="27"/>
  <c r="H1291" i="27"/>
  <c r="Q1291" i="27"/>
  <c r="C1290" i="27"/>
  <c r="G1290" i="27"/>
  <c r="H1290" i="27"/>
  <c r="Q1290" i="27"/>
  <c r="C1289" i="27"/>
  <c r="G1289" i="27"/>
  <c r="H1289" i="27"/>
  <c r="Q1289" i="27"/>
  <c r="C1288" i="27"/>
  <c r="G1288" i="27"/>
  <c r="H1288" i="27"/>
  <c r="Q1288" i="27"/>
  <c r="C1287" i="27"/>
  <c r="G1287" i="27"/>
  <c r="H1287" i="27"/>
  <c r="Q1287" i="27"/>
  <c r="C1286" i="27"/>
  <c r="G1286" i="27"/>
  <c r="H1286" i="27"/>
  <c r="Q1286" i="27"/>
  <c r="C1285" i="27"/>
  <c r="G1285" i="27"/>
  <c r="H1285" i="27"/>
  <c r="Q1285" i="27"/>
  <c r="C1284" i="27"/>
  <c r="G1284" i="27"/>
  <c r="H1284" i="27"/>
  <c r="Q1284" i="27"/>
  <c r="C1283" i="27"/>
  <c r="G1283" i="27"/>
  <c r="H1283" i="27"/>
  <c r="Q1283" i="27"/>
  <c r="C1282" i="27"/>
  <c r="G1282" i="27"/>
  <c r="H1282" i="27"/>
  <c r="Q1282" i="27"/>
  <c r="C1281" i="27"/>
  <c r="G1281" i="27"/>
  <c r="H1281" i="27"/>
  <c r="Q1281" i="27"/>
  <c r="C1280" i="27"/>
  <c r="G1280" i="27"/>
  <c r="H1280" i="27"/>
  <c r="Q1280" i="27"/>
  <c r="C1279" i="27"/>
  <c r="G1279" i="27"/>
  <c r="H1279" i="27"/>
  <c r="Q1279" i="27"/>
  <c r="C1278" i="27"/>
  <c r="G1278" i="27"/>
  <c r="H1278" i="27"/>
  <c r="Q1278" i="27"/>
  <c r="C1277" i="27"/>
  <c r="G1277" i="27"/>
  <c r="H1277" i="27"/>
  <c r="Q1277" i="27"/>
  <c r="C1369" i="27" l="1"/>
  <c r="G1369" i="27"/>
  <c r="H1369" i="27"/>
  <c r="Q1369" i="27"/>
  <c r="C1368" i="27"/>
  <c r="G1368" i="27"/>
  <c r="H1368" i="27"/>
  <c r="Q1368" i="27"/>
  <c r="C1367" i="27"/>
  <c r="G1367" i="27"/>
  <c r="H1367" i="27"/>
  <c r="Q1367" i="27"/>
  <c r="C1366" i="27"/>
  <c r="G1366" i="27"/>
  <c r="H1366" i="27"/>
  <c r="Q1366" i="27"/>
  <c r="C1365" i="27"/>
  <c r="G1365" i="27"/>
  <c r="H1365" i="27"/>
  <c r="Q1365" i="27"/>
  <c r="C1364" i="27"/>
  <c r="G1364" i="27"/>
  <c r="H1364" i="27"/>
  <c r="Q1364" i="27"/>
  <c r="C1363" i="27"/>
  <c r="G1363" i="27"/>
  <c r="H1363" i="27"/>
  <c r="Q1363" i="27"/>
  <c r="C1362" i="27"/>
  <c r="G1362" i="27"/>
  <c r="H1362" i="27"/>
  <c r="Q1362" i="27"/>
  <c r="C1361" i="27"/>
  <c r="G1361" i="27"/>
  <c r="H1361" i="27"/>
  <c r="Q1361" i="27"/>
  <c r="C1360" i="27"/>
  <c r="G1360" i="27"/>
  <c r="H1360" i="27"/>
  <c r="Q1360" i="27"/>
  <c r="C1359" i="27"/>
  <c r="G1359" i="27"/>
  <c r="H1359" i="27"/>
  <c r="Q1359" i="27"/>
  <c r="C1358" i="27"/>
  <c r="G1358" i="27"/>
  <c r="H1358" i="27"/>
  <c r="Q1358" i="27"/>
  <c r="C1357" i="27"/>
  <c r="G1357" i="27"/>
  <c r="H1357" i="27"/>
  <c r="Q1357" i="27"/>
  <c r="C1356" i="27"/>
  <c r="G1356" i="27"/>
  <c r="H1356" i="27"/>
  <c r="Q1356" i="27"/>
  <c r="C1355" i="27"/>
  <c r="G1355" i="27"/>
  <c r="H1355" i="27"/>
  <c r="Q1355" i="27"/>
  <c r="C1354" i="27"/>
  <c r="G1354" i="27"/>
  <c r="H1354" i="27"/>
  <c r="Q1354" i="27"/>
  <c r="C1353" i="27"/>
  <c r="G1353" i="27"/>
  <c r="H1353" i="27"/>
  <c r="Q1353" i="27"/>
  <c r="C1352" i="27"/>
  <c r="G1352" i="27"/>
  <c r="H1352" i="27"/>
  <c r="Q1352" i="27"/>
  <c r="C1324" i="27" l="1"/>
  <c r="G1324" i="27"/>
  <c r="H1324" i="27"/>
  <c r="Q1324" i="27"/>
  <c r="C1323" i="27"/>
  <c r="G1323" i="27"/>
  <c r="H1323" i="27"/>
  <c r="Q1323" i="27"/>
  <c r="C1322" i="27"/>
  <c r="G1322" i="27"/>
  <c r="H1322" i="27"/>
  <c r="Q1322" i="27"/>
  <c r="C1321" i="27"/>
  <c r="G1321" i="27"/>
  <c r="H1321" i="27"/>
  <c r="Q1321" i="27"/>
  <c r="C1320" i="27"/>
  <c r="G1320" i="27"/>
  <c r="H1320" i="27"/>
  <c r="Q1320" i="27"/>
  <c r="C1319" i="27"/>
  <c r="G1319" i="27"/>
  <c r="H1319" i="27"/>
  <c r="Q1319" i="27"/>
  <c r="C1318" i="27"/>
  <c r="G1318" i="27"/>
  <c r="H1318" i="27"/>
  <c r="Q1318" i="27"/>
  <c r="C1317" i="27"/>
  <c r="G1317" i="27"/>
  <c r="H1317" i="27"/>
  <c r="Q1317" i="27"/>
  <c r="C1316" i="27"/>
  <c r="G1316" i="27"/>
  <c r="H1316" i="27"/>
  <c r="Q1316" i="27"/>
  <c r="C1315" i="27"/>
  <c r="G1315" i="27"/>
  <c r="H1315" i="27"/>
  <c r="Q1315" i="27"/>
  <c r="C1314" i="27"/>
  <c r="G1314" i="27"/>
  <c r="H1314" i="27"/>
  <c r="Q1314" i="27"/>
  <c r="C1313" i="27"/>
  <c r="G1313" i="27"/>
  <c r="H1313" i="27"/>
  <c r="Q1313" i="27"/>
  <c r="C1312" i="27"/>
  <c r="G1312" i="27"/>
  <c r="H1312" i="27"/>
  <c r="Q1312" i="27"/>
  <c r="C1311" i="27"/>
  <c r="G1311" i="27"/>
  <c r="H1311" i="27"/>
  <c r="Q1311" i="27"/>
  <c r="C153" i="28" l="1"/>
  <c r="I153" i="28"/>
  <c r="C1333" i="27" l="1"/>
  <c r="G1333" i="27"/>
  <c r="H1333" i="27"/>
  <c r="Q1333" i="27"/>
  <c r="C1332" i="27"/>
  <c r="G1332" i="27"/>
  <c r="H1332" i="27"/>
  <c r="Q1332" i="27"/>
  <c r="C1331" i="27"/>
  <c r="G1331" i="27"/>
  <c r="H1331" i="27"/>
  <c r="Q1331" i="27"/>
  <c r="C1330" i="27"/>
  <c r="G1330" i="27"/>
  <c r="H1330" i="27"/>
  <c r="Q1330" i="27"/>
  <c r="C1329" i="27"/>
  <c r="G1329" i="27"/>
  <c r="H1329" i="27"/>
  <c r="Q1329" i="27"/>
  <c r="C1328" i="27"/>
  <c r="G1328" i="27"/>
  <c r="H1328" i="27"/>
  <c r="Q1328" i="27"/>
  <c r="C1327" i="27"/>
  <c r="G1327" i="27"/>
  <c r="H1327" i="27"/>
  <c r="Q1327" i="27"/>
  <c r="C1326" i="27"/>
  <c r="G1326" i="27"/>
  <c r="H1326" i="27"/>
  <c r="Q1326" i="27"/>
  <c r="C1325" i="27"/>
  <c r="G1325" i="27"/>
  <c r="H1325" i="27"/>
  <c r="Q1325" i="27"/>
  <c r="B22" i="25" l="1"/>
  <c r="J22" i="25"/>
  <c r="K22" i="25"/>
  <c r="L22" i="25" l="1"/>
  <c r="C1351" i="27"/>
  <c r="G1351" i="27"/>
  <c r="H1351" i="27"/>
  <c r="Q1351" i="27"/>
  <c r="C1350" i="27"/>
  <c r="G1350" i="27"/>
  <c r="H1350" i="27"/>
  <c r="Q1350" i="27"/>
  <c r="C1349" i="27"/>
  <c r="G1349" i="27"/>
  <c r="H1349" i="27"/>
  <c r="Q1349" i="27"/>
  <c r="C1348" i="27"/>
  <c r="G1348" i="27"/>
  <c r="H1348" i="27"/>
  <c r="Q1348" i="27"/>
  <c r="C1347" i="27"/>
  <c r="G1347" i="27"/>
  <c r="H1347" i="27"/>
  <c r="Q1347" i="27"/>
  <c r="C1346" i="27"/>
  <c r="G1346" i="27"/>
  <c r="H1346" i="27"/>
  <c r="Q1346" i="27"/>
  <c r="C1345" i="27"/>
  <c r="G1345" i="27"/>
  <c r="H1345" i="27"/>
  <c r="Q1345" i="27"/>
  <c r="C1344" i="27"/>
  <c r="G1344" i="27"/>
  <c r="H1344" i="27"/>
  <c r="Q1344" i="27"/>
  <c r="C1343" i="27"/>
  <c r="G1343" i="27"/>
  <c r="H1343" i="27"/>
  <c r="Q1343" i="27"/>
  <c r="C1342" i="27"/>
  <c r="G1342" i="27"/>
  <c r="H1342" i="27"/>
  <c r="Q1342" i="27"/>
  <c r="C1341" i="27"/>
  <c r="G1341" i="27"/>
  <c r="H1341" i="27"/>
  <c r="Q1341" i="27"/>
  <c r="C1340" i="27"/>
  <c r="G1340" i="27"/>
  <c r="H1340" i="27"/>
  <c r="Q1340" i="27"/>
  <c r="C1339" i="27" l="1"/>
  <c r="G1339" i="27"/>
  <c r="H1339" i="27"/>
  <c r="Q1339" i="27"/>
  <c r="C1338" i="27"/>
  <c r="G1338" i="27"/>
  <c r="H1338" i="27"/>
  <c r="Q1338" i="27"/>
  <c r="C1337" i="27"/>
  <c r="G1337" i="27"/>
  <c r="H1337" i="27"/>
  <c r="Q1337" i="27"/>
  <c r="C1336" i="27"/>
  <c r="G1336" i="27"/>
  <c r="H1336" i="27"/>
  <c r="Q1336" i="27"/>
  <c r="C1335" i="27"/>
  <c r="G1335" i="27"/>
  <c r="H1335" i="27"/>
  <c r="Q1335" i="27"/>
  <c r="C1334" i="27"/>
  <c r="G1334" i="27"/>
  <c r="H1334" i="27"/>
  <c r="Q1334" i="27"/>
  <c r="C1389" i="27" l="1"/>
  <c r="G1389" i="27"/>
  <c r="H1389" i="27"/>
  <c r="Q1389" i="27"/>
  <c r="G967" i="12" l="1"/>
  <c r="G965" i="12"/>
  <c r="M967" i="12"/>
  <c r="X967" i="12"/>
  <c r="M965" i="12"/>
  <c r="X965" i="12"/>
  <c r="N21" i="10"/>
  <c r="N22" i="10"/>
  <c r="N23" i="10"/>
  <c r="N24" i="10"/>
  <c r="N25" i="10"/>
  <c r="N26" i="10"/>
  <c r="N27" i="10"/>
  <c r="N28" i="10"/>
  <c r="O21" i="10"/>
  <c r="O22" i="10"/>
  <c r="O23" i="10"/>
  <c r="O24" i="10"/>
  <c r="O25" i="10"/>
  <c r="O26" i="10"/>
  <c r="O27" i="10"/>
  <c r="O28" i="10"/>
  <c r="C1434" i="27" l="1"/>
  <c r="G1434" i="27"/>
  <c r="H1434" i="27"/>
  <c r="Q1434" i="27"/>
  <c r="C1433" i="27"/>
  <c r="G1433" i="27"/>
  <c r="H1433" i="27"/>
  <c r="Q1433" i="27"/>
  <c r="C1432" i="27"/>
  <c r="G1432" i="27"/>
  <c r="H1432" i="27"/>
  <c r="Q1432" i="27"/>
  <c r="C1431" i="27"/>
  <c r="G1431" i="27"/>
  <c r="H1431" i="27"/>
  <c r="Q1431" i="27"/>
  <c r="C1430" i="27"/>
  <c r="G1430" i="27"/>
  <c r="H1430" i="27"/>
  <c r="Q1430" i="27"/>
  <c r="C1429" i="27"/>
  <c r="G1429" i="27"/>
  <c r="H1429" i="27"/>
  <c r="Q1429" i="27"/>
  <c r="C1428" i="27"/>
  <c r="G1428" i="27"/>
  <c r="H1428" i="27"/>
  <c r="Q1428" i="27"/>
  <c r="C1427" i="27"/>
  <c r="G1427" i="27"/>
  <c r="H1427" i="27"/>
  <c r="Q1427" i="27"/>
  <c r="C1426" i="27"/>
  <c r="G1426" i="27"/>
  <c r="H1426" i="27"/>
  <c r="Q1426" i="27"/>
  <c r="C1425" i="27"/>
  <c r="G1425" i="27"/>
  <c r="H1425" i="27"/>
  <c r="Q1425" i="27"/>
  <c r="C1424" i="27"/>
  <c r="G1424" i="27"/>
  <c r="H1424" i="27"/>
  <c r="Q1424" i="27"/>
  <c r="C1423" i="27"/>
  <c r="G1423" i="27"/>
  <c r="H1423" i="27"/>
  <c r="Q1423" i="27"/>
  <c r="C1422" i="27"/>
  <c r="G1422" i="27"/>
  <c r="H1422" i="27"/>
  <c r="Q1422" i="27"/>
  <c r="C1421" i="27"/>
  <c r="G1421" i="27"/>
  <c r="H1421" i="27"/>
  <c r="Q1421" i="27"/>
  <c r="C1420" i="27"/>
  <c r="G1420" i="27"/>
  <c r="H1420" i="27"/>
  <c r="Q1420" i="27"/>
  <c r="C1419" i="27"/>
  <c r="G1419" i="27"/>
  <c r="H1419" i="27"/>
  <c r="Q1419" i="27"/>
  <c r="C1418" i="27"/>
  <c r="G1418" i="27"/>
  <c r="H1418" i="27"/>
  <c r="Q1418" i="27"/>
  <c r="C1417" i="27"/>
  <c r="G1417" i="27"/>
  <c r="H1417" i="27"/>
  <c r="Q1417" i="27"/>
  <c r="C1416" i="27"/>
  <c r="G1416" i="27"/>
  <c r="H1416" i="27"/>
  <c r="Q1416" i="27"/>
  <c r="C1415" i="27"/>
  <c r="G1415" i="27"/>
  <c r="H1415" i="27"/>
  <c r="Q1415" i="27"/>
  <c r="C1414" i="27"/>
  <c r="G1414" i="27"/>
  <c r="H1414" i="27"/>
  <c r="Q1414" i="27"/>
  <c r="C1413" i="27"/>
  <c r="G1413" i="27"/>
  <c r="H1413" i="27"/>
  <c r="Q1413" i="27"/>
  <c r="C1412" i="27"/>
  <c r="G1412" i="27"/>
  <c r="H1412" i="27"/>
  <c r="Q1412" i="27"/>
  <c r="C106" i="28" l="1"/>
  <c r="I106" i="28"/>
  <c r="C1375" i="27" l="1"/>
  <c r="G1375" i="27"/>
  <c r="H1375" i="27"/>
  <c r="Q1375" i="27"/>
  <c r="C1374" i="27"/>
  <c r="G1374" i="27"/>
  <c r="H1374" i="27"/>
  <c r="Q1374" i="27"/>
  <c r="C1373" i="27"/>
  <c r="G1373" i="27"/>
  <c r="H1373" i="27"/>
  <c r="Q1373" i="27"/>
  <c r="C1372" i="27"/>
  <c r="G1372" i="27"/>
  <c r="H1372" i="27"/>
  <c r="Q1372" i="27"/>
  <c r="C1371" i="27"/>
  <c r="G1371" i="27"/>
  <c r="H1371" i="27"/>
  <c r="Q1371" i="27"/>
  <c r="C1370" i="27"/>
  <c r="G1370" i="27"/>
  <c r="H1370" i="27"/>
  <c r="Q1370" i="27"/>
  <c r="C1376" i="27" l="1"/>
  <c r="G1376" i="27"/>
  <c r="H1376" i="27"/>
  <c r="Q1376" i="27"/>
  <c r="C128" i="28" l="1"/>
  <c r="I128" i="28"/>
  <c r="C1381" i="27" l="1"/>
  <c r="G1381" i="27"/>
  <c r="H1381" i="27"/>
  <c r="Q1381" i="27"/>
  <c r="C1380" i="27"/>
  <c r="G1380" i="27"/>
  <c r="H1380" i="27"/>
  <c r="Q1380" i="27"/>
  <c r="C1379" i="27"/>
  <c r="G1379" i="27"/>
  <c r="H1379" i="27"/>
  <c r="Q1379" i="27"/>
  <c r="C1378" i="27"/>
  <c r="G1378" i="27"/>
  <c r="H1378" i="27"/>
  <c r="Q1378" i="27"/>
  <c r="C1377" i="27"/>
  <c r="G1377" i="27"/>
  <c r="H1377" i="27"/>
  <c r="Q1377" i="27"/>
  <c r="C1386" i="27" l="1"/>
  <c r="G1386" i="27"/>
  <c r="H1386" i="27"/>
  <c r="Q1386" i="27"/>
  <c r="C1385" i="27"/>
  <c r="G1385" i="27"/>
  <c r="H1385" i="27"/>
  <c r="Q1385" i="27"/>
  <c r="C1384" i="27"/>
  <c r="G1384" i="27"/>
  <c r="H1384" i="27"/>
  <c r="Q1384" i="27"/>
  <c r="C1383" i="27"/>
  <c r="G1383" i="27"/>
  <c r="H1383" i="27"/>
  <c r="Q1383" i="27"/>
  <c r="C1382" i="27"/>
  <c r="G1382" i="27"/>
  <c r="H1382" i="27"/>
  <c r="Q1382" i="27"/>
  <c r="C1388" i="27" l="1"/>
  <c r="G1388" i="27"/>
  <c r="H1388" i="27"/>
  <c r="Q1388" i="27"/>
  <c r="C1387" i="27"/>
  <c r="G1387" i="27"/>
  <c r="H1387" i="27"/>
  <c r="Q1387" i="27"/>
  <c r="C152" i="28" l="1"/>
  <c r="I152" i="28"/>
  <c r="F151" i="28" l="1"/>
  <c r="C151" i="28" l="1"/>
  <c r="I151" i="28"/>
  <c r="F104" i="28" l="1"/>
  <c r="C104" i="28"/>
  <c r="I104" i="28"/>
  <c r="C1393" i="27" l="1"/>
  <c r="G1393" i="27"/>
  <c r="H1393" i="27"/>
  <c r="Q1393" i="27"/>
  <c r="C1392" i="27"/>
  <c r="G1392" i="27"/>
  <c r="H1392" i="27"/>
  <c r="Q1392" i="27"/>
  <c r="C1391" i="27"/>
  <c r="G1391" i="27"/>
  <c r="H1391" i="27"/>
  <c r="Q1391" i="27"/>
  <c r="C1390" i="27"/>
  <c r="G1390" i="27"/>
  <c r="H1390" i="27"/>
  <c r="Q1390" i="27"/>
  <c r="C1484" i="27" l="1"/>
  <c r="G1484" i="27"/>
  <c r="H1484" i="27"/>
  <c r="Q1484" i="27"/>
  <c r="C1483" i="27"/>
  <c r="G1483" i="27"/>
  <c r="H1483" i="27"/>
  <c r="Q1483" i="27"/>
  <c r="C1482" i="27"/>
  <c r="G1482" i="27"/>
  <c r="H1482" i="27"/>
  <c r="Q1482" i="27"/>
  <c r="C1481" i="27"/>
  <c r="G1481" i="27"/>
  <c r="H1481" i="27"/>
  <c r="Q1481" i="27"/>
  <c r="C1480" i="27"/>
  <c r="G1480" i="27"/>
  <c r="H1480" i="27"/>
  <c r="Q1480" i="27"/>
  <c r="C1479" i="27"/>
  <c r="G1479" i="27"/>
  <c r="H1479" i="27"/>
  <c r="Q1479" i="27"/>
  <c r="B410" i="25" l="1"/>
  <c r="J410" i="25"/>
  <c r="K410" i="25"/>
  <c r="L410" i="25" l="1"/>
  <c r="B453" i="25"/>
  <c r="J453" i="25"/>
  <c r="K453" i="25"/>
  <c r="K44" i="21"/>
  <c r="F44" i="21"/>
  <c r="L453" i="25" l="1"/>
  <c r="C1396" i="27"/>
  <c r="G1396" i="27"/>
  <c r="H1396" i="27"/>
  <c r="Q1396" i="27"/>
  <c r="C1395" i="27"/>
  <c r="G1395" i="27"/>
  <c r="H1395" i="27"/>
  <c r="Q1395" i="27"/>
  <c r="C1394" i="27"/>
  <c r="G1394" i="27"/>
  <c r="H1394" i="27"/>
  <c r="Q1394" i="27"/>
  <c r="B972" i="25" l="1"/>
  <c r="J972" i="25"/>
  <c r="K972" i="25"/>
  <c r="B970" i="25"/>
  <c r="J970" i="25"/>
  <c r="K970" i="25"/>
  <c r="B968" i="25"/>
  <c r="J968" i="25"/>
  <c r="K968" i="25"/>
  <c r="B966" i="25"/>
  <c r="J966" i="25"/>
  <c r="K966" i="25"/>
  <c r="B858" i="25"/>
  <c r="J858" i="25"/>
  <c r="K858" i="25"/>
  <c r="L858" i="25" l="1"/>
  <c r="L972" i="25"/>
  <c r="L966" i="25"/>
  <c r="L968" i="25"/>
  <c r="L970" i="25"/>
  <c r="B502" i="25"/>
  <c r="J502" i="25"/>
  <c r="K502" i="25"/>
  <c r="K59" i="21"/>
  <c r="F59" i="21"/>
  <c r="L502" i="25" l="1"/>
  <c r="O1117" i="12"/>
  <c r="O1115" i="12"/>
  <c r="M263" i="12"/>
  <c r="X263" i="12"/>
  <c r="C1401" i="27" l="1"/>
  <c r="G1401" i="27"/>
  <c r="H1401" i="27"/>
  <c r="Q1401" i="27"/>
  <c r="C1400" i="27"/>
  <c r="G1400" i="27"/>
  <c r="H1400" i="27"/>
  <c r="Q1400" i="27"/>
  <c r="C1399" i="27"/>
  <c r="G1399" i="27"/>
  <c r="H1399" i="27"/>
  <c r="Q1399" i="27"/>
  <c r="C1398" i="27"/>
  <c r="G1398" i="27"/>
  <c r="H1398" i="27"/>
  <c r="Q1398" i="27"/>
  <c r="C1397" i="27"/>
  <c r="G1397" i="27"/>
  <c r="H1397" i="27"/>
  <c r="Q1397" i="27"/>
  <c r="B762" i="25" l="1"/>
  <c r="J762" i="25"/>
  <c r="K762" i="25"/>
  <c r="K61" i="21"/>
  <c r="F61" i="21"/>
  <c r="L85" i="20"/>
  <c r="M85" i="20"/>
  <c r="O1154" i="12" l="1"/>
  <c r="O1078" i="12"/>
  <c r="O1152" i="12"/>
  <c r="O1148" i="12"/>
  <c r="O1153" i="12"/>
  <c r="O1263" i="12"/>
  <c r="L762" i="25"/>
  <c r="C1403" i="27"/>
  <c r="G1403" i="27"/>
  <c r="H1403" i="27"/>
  <c r="Q1403" i="27"/>
  <c r="C1402" i="27"/>
  <c r="G1402" i="27"/>
  <c r="H1402" i="27"/>
  <c r="Q1402" i="27"/>
  <c r="C1406" i="27" l="1"/>
  <c r="G1406" i="27"/>
  <c r="H1406" i="27"/>
  <c r="Q1406" i="27"/>
  <c r="C1405" i="27"/>
  <c r="G1405" i="27"/>
  <c r="H1405" i="27"/>
  <c r="Q1405" i="27"/>
  <c r="C1404" i="27"/>
  <c r="G1404" i="27"/>
  <c r="H1404" i="27"/>
  <c r="Q1404" i="27"/>
  <c r="C1410" i="27" l="1"/>
  <c r="G1410" i="27"/>
  <c r="H1410" i="27"/>
  <c r="Q1410" i="27"/>
  <c r="C1409" i="27"/>
  <c r="G1409" i="27"/>
  <c r="H1409" i="27"/>
  <c r="Q1409" i="27"/>
  <c r="C1408" i="27"/>
  <c r="G1408" i="27"/>
  <c r="H1408" i="27"/>
  <c r="Q1408" i="27"/>
  <c r="C1407" i="27"/>
  <c r="G1407" i="27"/>
  <c r="H1407" i="27"/>
  <c r="Q1407" i="27"/>
  <c r="C1456" i="27" l="1"/>
  <c r="G1456" i="27"/>
  <c r="H1456" i="27"/>
  <c r="Q1456" i="27"/>
  <c r="C1455" i="27"/>
  <c r="G1455" i="27"/>
  <c r="H1455" i="27"/>
  <c r="Q1455" i="27"/>
  <c r="C1454" i="27"/>
  <c r="G1454" i="27"/>
  <c r="H1454" i="27"/>
  <c r="Q1454" i="27"/>
  <c r="C1453" i="27"/>
  <c r="G1453" i="27"/>
  <c r="H1453" i="27"/>
  <c r="Q1453" i="27"/>
  <c r="C1452" i="27"/>
  <c r="G1452" i="27"/>
  <c r="H1452" i="27"/>
  <c r="Q1452" i="27"/>
  <c r="C1451" i="27"/>
  <c r="G1451" i="27"/>
  <c r="H1451" i="27"/>
  <c r="Q1451" i="27"/>
  <c r="C1450" i="27"/>
  <c r="G1450" i="27"/>
  <c r="H1450" i="27"/>
  <c r="Q1450" i="27"/>
  <c r="C1449" i="27"/>
  <c r="G1449" i="27"/>
  <c r="H1449" i="27"/>
  <c r="Q1449" i="27"/>
  <c r="C1448" i="27"/>
  <c r="G1448" i="27"/>
  <c r="H1448" i="27"/>
  <c r="Q1448" i="27"/>
  <c r="C1447" i="27"/>
  <c r="G1447" i="27"/>
  <c r="H1447" i="27"/>
  <c r="Q1447" i="27"/>
  <c r="C1446" i="27"/>
  <c r="G1446" i="27"/>
  <c r="H1446" i="27"/>
  <c r="Q1446" i="27"/>
  <c r="C1445" i="27"/>
  <c r="G1445" i="27"/>
  <c r="H1445" i="27"/>
  <c r="Q1445" i="27"/>
  <c r="C1444" i="27"/>
  <c r="G1444" i="27"/>
  <c r="H1444" i="27"/>
  <c r="Q1444" i="27"/>
  <c r="C1443" i="27"/>
  <c r="G1443" i="27"/>
  <c r="H1443" i="27"/>
  <c r="Q1443" i="27"/>
  <c r="C1501" i="27" l="1"/>
  <c r="G1501" i="27"/>
  <c r="H1501" i="27"/>
  <c r="Q1501" i="27"/>
  <c r="C1500" i="27"/>
  <c r="G1500" i="27"/>
  <c r="H1500" i="27"/>
  <c r="Q1500" i="27"/>
  <c r="C1499" i="27"/>
  <c r="G1499" i="27"/>
  <c r="H1499" i="27"/>
  <c r="Q1499" i="27"/>
  <c r="C1498" i="27"/>
  <c r="G1498" i="27"/>
  <c r="H1498" i="27"/>
  <c r="Q1498" i="27"/>
  <c r="C1497" i="27"/>
  <c r="G1497" i="27"/>
  <c r="H1497" i="27"/>
  <c r="Q1497" i="27"/>
  <c r="C1496" i="27"/>
  <c r="G1496" i="27"/>
  <c r="H1496" i="27"/>
  <c r="Q1496" i="27"/>
  <c r="C1495" i="27"/>
  <c r="G1495" i="27"/>
  <c r="H1495" i="27"/>
  <c r="Q1495" i="27"/>
  <c r="C1494" i="27"/>
  <c r="G1494" i="27"/>
  <c r="H1494" i="27"/>
  <c r="Q1494" i="27"/>
  <c r="C1493" i="27"/>
  <c r="G1493" i="27"/>
  <c r="H1493" i="27"/>
  <c r="Q1493" i="27"/>
  <c r="C1492" i="27"/>
  <c r="G1492" i="27"/>
  <c r="H1492" i="27"/>
  <c r="Q1492" i="27"/>
  <c r="C1491" i="27"/>
  <c r="G1491" i="27"/>
  <c r="H1491" i="27"/>
  <c r="Q1491" i="27"/>
  <c r="C1490" i="27"/>
  <c r="G1490" i="27"/>
  <c r="H1490" i="27"/>
  <c r="Q1490" i="27"/>
  <c r="C1489" i="27"/>
  <c r="G1489" i="27"/>
  <c r="H1489" i="27"/>
  <c r="Q1489" i="27"/>
  <c r="C1488" i="27"/>
  <c r="G1488" i="27"/>
  <c r="H1488" i="27"/>
  <c r="Q1488" i="27"/>
  <c r="C1487" i="27"/>
  <c r="G1487" i="27"/>
  <c r="H1487" i="27"/>
  <c r="Q1487" i="27"/>
  <c r="C1486" i="27"/>
  <c r="G1486" i="27"/>
  <c r="H1486" i="27"/>
  <c r="Q1486" i="27"/>
  <c r="C1485" i="27"/>
  <c r="G1485" i="27"/>
  <c r="H1485" i="27"/>
  <c r="Q1485" i="27"/>
  <c r="C1460" i="27" l="1"/>
  <c r="G1460" i="27"/>
  <c r="H1460" i="27"/>
  <c r="Q1460" i="27"/>
  <c r="C1459" i="27"/>
  <c r="G1459" i="27"/>
  <c r="H1459" i="27"/>
  <c r="Q1459" i="27"/>
  <c r="C1458" i="27"/>
  <c r="G1458" i="27"/>
  <c r="H1458" i="27"/>
  <c r="Q1458" i="27"/>
  <c r="C1457" i="27"/>
  <c r="G1457" i="27"/>
  <c r="H1457" i="27"/>
  <c r="Q1457" i="27"/>
  <c r="B591" i="25" l="1"/>
  <c r="J591" i="25"/>
  <c r="K591" i="25"/>
  <c r="L591" i="25" l="1"/>
  <c r="B190" i="25"/>
  <c r="J190" i="25"/>
  <c r="K190" i="25"/>
  <c r="L190" i="25" l="1"/>
  <c r="C1478" i="27"/>
  <c r="G1478" i="27"/>
  <c r="H1478" i="27"/>
  <c r="Q1478" i="27"/>
  <c r="C1477" i="27"/>
  <c r="G1477" i="27"/>
  <c r="H1477" i="27"/>
  <c r="Q1477" i="27"/>
  <c r="C1476" i="27"/>
  <c r="G1476" i="27"/>
  <c r="H1476" i="27"/>
  <c r="Q1476" i="27"/>
  <c r="C1475" i="27"/>
  <c r="G1475" i="27"/>
  <c r="H1475" i="27"/>
  <c r="Q1475" i="27"/>
  <c r="C1474" i="27"/>
  <c r="G1474" i="27"/>
  <c r="H1474" i="27"/>
  <c r="Q1474" i="27"/>
  <c r="C1473" i="27"/>
  <c r="G1473" i="27"/>
  <c r="H1473" i="27"/>
  <c r="Q1473" i="27"/>
  <c r="C1472" i="27"/>
  <c r="G1472" i="27"/>
  <c r="H1472" i="27"/>
  <c r="Q1472" i="27"/>
  <c r="C1471" i="27"/>
  <c r="G1471" i="27"/>
  <c r="H1471" i="27"/>
  <c r="Q1471" i="27"/>
  <c r="C1470" i="27"/>
  <c r="G1470" i="27"/>
  <c r="H1470" i="27"/>
  <c r="Q1470" i="27"/>
  <c r="C1469" i="27"/>
  <c r="G1469" i="27"/>
  <c r="H1469" i="27"/>
  <c r="Q1469" i="27"/>
  <c r="C1468" i="27"/>
  <c r="G1468" i="27"/>
  <c r="H1468" i="27"/>
  <c r="Q1468" i="27"/>
  <c r="C1467" i="27"/>
  <c r="G1467" i="27"/>
  <c r="H1467" i="27"/>
  <c r="Q1467" i="27"/>
  <c r="C1466" i="27"/>
  <c r="G1466" i="27"/>
  <c r="H1466" i="27"/>
  <c r="Q1466" i="27"/>
  <c r="C1465" i="27"/>
  <c r="G1465" i="27"/>
  <c r="H1465" i="27"/>
  <c r="Q1465" i="27"/>
  <c r="C1464" i="27"/>
  <c r="G1464" i="27"/>
  <c r="H1464" i="27"/>
  <c r="Q1464" i="27"/>
  <c r="C1463" i="27"/>
  <c r="G1463" i="27"/>
  <c r="H1463" i="27"/>
  <c r="Q1463" i="27"/>
  <c r="C1462" i="27"/>
  <c r="G1462" i="27"/>
  <c r="H1462" i="27"/>
  <c r="Q1462" i="27"/>
  <c r="C1461" i="27"/>
  <c r="G1461" i="27"/>
  <c r="H1461" i="27"/>
  <c r="Q1461" i="27"/>
  <c r="C1608" i="27" l="1"/>
  <c r="G1608" i="27"/>
  <c r="H1608" i="27"/>
  <c r="Q1608" i="27"/>
  <c r="C1607" i="27"/>
  <c r="G1607" i="27"/>
  <c r="H1607" i="27"/>
  <c r="Q1607" i="27"/>
  <c r="C1606" i="27"/>
  <c r="G1606" i="27"/>
  <c r="H1606" i="27"/>
  <c r="Q1606" i="27"/>
  <c r="C1605" i="27"/>
  <c r="G1605" i="27"/>
  <c r="H1605" i="27"/>
  <c r="Q1605" i="27"/>
  <c r="C1604" i="27"/>
  <c r="G1604" i="27"/>
  <c r="H1604" i="27"/>
  <c r="Q1604" i="27"/>
  <c r="C1603" i="27"/>
  <c r="G1603" i="27"/>
  <c r="H1603" i="27"/>
  <c r="Q1603" i="27"/>
  <c r="C1602" i="27"/>
  <c r="G1602" i="27"/>
  <c r="H1602" i="27"/>
  <c r="Q1602" i="27"/>
  <c r="C1601" i="27"/>
  <c r="G1601" i="27"/>
  <c r="H1601" i="27"/>
  <c r="Q1601" i="27"/>
  <c r="C1600" i="27"/>
  <c r="G1600" i="27"/>
  <c r="H1600" i="27"/>
  <c r="Q1600" i="27"/>
  <c r="C1599" i="27"/>
  <c r="G1599" i="27"/>
  <c r="H1599" i="27"/>
  <c r="Q1599" i="27"/>
  <c r="C1598" i="27"/>
  <c r="G1598" i="27"/>
  <c r="H1598" i="27"/>
  <c r="Q1598" i="27"/>
  <c r="C2015" i="27" l="1"/>
  <c r="G2015" i="27"/>
  <c r="H2015" i="27"/>
  <c r="Q2015" i="27"/>
  <c r="C2014" i="27"/>
  <c r="G2014" i="27"/>
  <c r="H2014" i="27"/>
  <c r="Q2014" i="27"/>
  <c r="C2013" i="27"/>
  <c r="G2013" i="27"/>
  <c r="H2013" i="27"/>
  <c r="Q2013" i="27"/>
  <c r="C2012" i="27"/>
  <c r="G2012" i="27"/>
  <c r="H2012" i="27"/>
  <c r="Q2012" i="27"/>
  <c r="C2011" i="27"/>
  <c r="G2011" i="27"/>
  <c r="H2011" i="27"/>
  <c r="Q2011" i="27"/>
  <c r="C2010" i="27"/>
  <c r="G2010" i="27"/>
  <c r="H2010" i="27"/>
  <c r="Q2010" i="27"/>
  <c r="C2108" i="27" l="1"/>
  <c r="G2108" i="27"/>
  <c r="H2108" i="27"/>
  <c r="Q2108" i="27"/>
  <c r="C2107" i="27"/>
  <c r="G2107" i="27"/>
  <c r="H2107" i="27"/>
  <c r="Q2107" i="27"/>
  <c r="C2106" i="27"/>
  <c r="G2106" i="27"/>
  <c r="H2106" i="27"/>
  <c r="Q2106" i="27"/>
  <c r="C2105" i="27"/>
  <c r="G2105" i="27"/>
  <c r="H2105" i="27"/>
  <c r="Q2105" i="27"/>
  <c r="C2104" i="27"/>
  <c r="G2104" i="27"/>
  <c r="H2104" i="27"/>
  <c r="Q2104" i="27"/>
  <c r="C2103" i="27"/>
  <c r="G2103" i="27"/>
  <c r="H2103" i="27"/>
  <c r="Q2103" i="27"/>
  <c r="C2102" i="27"/>
  <c r="G2102" i="27"/>
  <c r="H2102" i="27"/>
  <c r="Q2102" i="27"/>
  <c r="C2101" i="27"/>
  <c r="G2101" i="27"/>
  <c r="H2101" i="27"/>
  <c r="Q2101" i="27"/>
  <c r="C2100" i="27"/>
  <c r="G2100" i="27"/>
  <c r="H2100" i="27"/>
  <c r="Q2100" i="27"/>
  <c r="C2099" i="27"/>
  <c r="G2099" i="27"/>
  <c r="H2099" i="27"/>
  <c r="Q2099" i="27"/>
  <c r="C2098" i="27"/>
  <c r="G2098" i="27"/>
  <c r="H2098" i="27"/>
  <c r="Q2098" i="27"/>
  <c r="C2097" i="27"/>
  <c r="G2097" i="27"/>
  <c r="H2097" i="27"/>
  <c r="Q2097" i="27"/>
  <c r="C2096" i="27"/>
  <c r="G2096" i="27"/>
  <c r="H2096" i="27"/>
  <c r="Q2096" i="27"/>
  <c r="C2095" i="27"/>
  <c r="G2095" i="27"/>
  <c r="H2095" i="27"/>
  <c r="Q2095" i="27"/>
  <c r="C2094" i="27"/>
  <c r="G2094" i="27"/>
  <c r="H2094" i="27"/>
  <c r="Q2094" i="27"/>
  <c r="C2093" i="27"/>
  <c r="G2093" i="27"/>
  <c r="H2093" i="27"/>
  <c r="Q2093" i="27"/>
  <c r="C2092" i="27"/>
  <c r="G2092" i="27"/>
  <c r="H2092" i="27"/>
  <c r="Q2092" i="27"/>
  <c r="C2091" i="27"/>
  <c r="G2091" i="27"/>
  <c r="H2091" i="27"/>
  <c r="Q2091" i="27"/>
  <c r="C2090" i="27"/>
  <c r="G2090" i="27"/>
  <c r="H2090" i="27"/>
  <c r="Q2090" i="27"/>
  <c r="C2089" i="27"/>
  <c r="G2089" i="27"/>
  <c r="H2089" i="27"/>
  <c r="Q2089" i="27"/>
  <c r="C2088" i="27"/>
  <c r="G2088" i="27"/>
  <c r="H2088" i="27"/>
  <c r="Q2088" i="27"/>
  <c r="C2087" i="27"/>
  <c r="G2087" i="27"/>
  <c r="H2087" i="27"/>
  <c r="Q2087" i="27"/>
  <c r="C2086" i="27"/>
  <c r="G2086" i="27"/>
  <c r="H2086" i="27"/>
  <c r="Q2086" i="27"/>
  <c r="C2085" i="27"/>
  <c r="G2085" i="27"/>
  <c r="H2085" i="27"/>
  <c r="Q2085" i="27"/>
  <c r="C2084" i="27"/>
  <c r="G2084" i="27"/>
  <c r="H2084" i="27"/>
  <c r="Q2084" i="27"/>
  <c r="C2083" i="27"/>
  <c r="G2083" i="27"/>
  <c r="H2083" i="27"/>
  <c r="Q2083" i="27"/>
  <c r="C2082" i="27"/>
  <c r="G2082" i="27"/>
  <c r="H2082" i="27"/>
  <c r="Q2082" i="27"/>
  <c r="C2081" i="27"/>
  <c r="G2081" i="27"/>
  <c r="H2081" i="27"/>
  <c r="Q2081" i="27"/>
  <c r="C2080" i="27"/>
  <c r="G2080" i="27"/>
  <c r="H2080" i="27"/>
  <c r="Q2080" i="27"/>
  <c r="C2079" i="27"/>
  <c r="G2079" i="27"/>
  <c r="H2079" i="27"/>
  <c r="Q2079" i="27"/>
  <c r="C2078" i="27"/>
  <c r="G2078" i="27"/>
  <c r="H2078" i="27"/>
  <c r="Q2078" i="27"/>
  <c r="C2077" i="27"/>
  <c r="G2077" i="27"/>
  <c r="H2077" i="27"/>
  <c r="Q2077" i="27"/>
  <c r="C2076" i="27"/>
  <c r="G2076" i="27"/>
  <c r="H2076" i="27"/>
  <c r="Q2076" i="27"/>
  <c r="C2075" i="27"/>
  <c r="G2075" i="27"/>
  <c r="H2075" i="27"/>
  <c r="Q2075" i="27"/>
  <c r="C2074" i="27"/>
  <c r="G2074" i="27"/>
  <c r="H2074" i="27"/>
  <c r="Q2074" i="27"/>
  <c r="C2073" i="27"/>
  <c r="G2073" i="27"/>
  <c r="H2073" i="27"/>
  <c r="Q2073" i="27"/>
  <c r="C2981" i="27" l="1"/>
  <c r="G2981" i="27"/>
  <c r="H2981" i="27"/>
  <c r="Q2981" i="27"/>
  <c r="C2980" i="27"/>
  <c r="G2980" i="27"/>
  <c r="H2980" i="27"/>
  <c r="Q2980" i="27"/>
  <c r="C2979" i="27"/>
  <c r="G2979" i="27"/>
  <c r="H2979" i="27"/>
  <c r="Q2979" i="27"/>
  <c r="C2978" i="27"/>
  <c r="G2978" i="27"/>
  <c r="H2978" i="27"/>
  <c r="Q2978" i="27"/>
  <c r="C2977" i="27"/>
  <c r="G2977" i="27"/>
  <c r="H2977" i="27"/>
  <c r="Q2977" i="27"/>
  <c r="C2976" i="27"/>
  <c r="G2976" i="27"/>
  <c r="H2976" i="27"/>
  <c r="Q2976" i="27"/>
  <c r="C2975" i="27"/>
  <c r="G2975" i="27"/>
  <c r="H2975" i="27"/>
  <c r="Q2975" i="27"/>
  <c r="C2974" i="27"/>
  <c r="G2974" i="27"/>
  <c r="H2974" i="27"/>
  <c r="Q2974" i="27"/>
  <c r="C3209" i="27" l="1"/>
  <c r="G3209" i="27"/>
  <c r="H3209" i="27"/>
  <c r="Q3209" i="27"/>
  <c r="C3208" i="27"/>
  <c r="G3208" i="27"/>
  <c r="H3208" i="27"/>
  <c r="Q3208" i="27"/>
  <c r="C3207" i="27"/>
  <c r="G3207" i="27"/>
  <c r="H3207" i="27"/>
  <c r="Q3207" i="27"/>
  <c r="C3206" i="27"/>
  <c r="G3206" i="27"/>
  <c r="H3206" i="27"/>
  <c r="Q3206" i="27"/>
  <c r="C3205" i="27"/>
  <c r="G3205" i="27"/>
  <c r="H3205" i="27"/>
  <c r="Q3205" i="27"/>
  <c r="C3204" i="27"/>
  <c r="G3204" i="27"/>
  <c r="H3204" i="27"/>
  <c r="Q3204" i="27"/>
  <c r="C3203" i="27"/>
  <c r="G3203" i="27"/>
  <c r="H3203" i="27"/>
  <c r="Q3203" i="27"/>
  <c r="C3202" i="27"/>
  <c r="G3202" i="27"/>
  <c r="H3202" i="27"/>
  <c r="Q3202" i="27"/>
  <c r="C3201" i="27"/>
  <c r="G3201" i="27"/>
  <c r="H3201" i="27"/>
  <c r="Q3201" i="27"/>
  <c r="C3200" i="27"/>
  <c r="G3200" i="27"/>
  <c r="H3200" i="27"/>
  <c r="Q3200" i="27"/>
  <c r="C3199" i="27"/>
  <c r="G3199" i="27"/>
  <c r="H3199" i="27"/>
  <c r="Q3199" i="27"/>
  <c r="C3198" i="27"/>
  <c r="G3198" i="27"/>
  <c r="H3198" i="27"/>
  <c r="Q3198" i="27"/>
  <c r="C3197" i="27"/>
  <c r="G3197" i="27"/>
  <c r="H3197" i="27"/>
  <c r="Q3197" i="27"/>
  <c r="C3196" i="27"/>
  <c r="G3196" i="27"/>
  <c r="H3196" i="27"/>
  <c r="Q3196" i="27"/>
  <c r="C3195" i="27"/>
  <c r="G3195" i="27"/>
  <c r="H3195" i="27"/>
  <c r="Q3195" i="27"/>
  <c r="C3194" i="27"/>
  <c r="G3194" i="27"/>
  <c r="H3194" i="27"/>
  <c r="Q3194" i="27"/>
  <c r="C3193" i="27"/>
  <c r="G3193" i="27"/>
  <c r="H3193" i="27"/>
  <c r="Q3193" i="27"/>
  <c r="C3192" i="27"/>
  <c r="G3192" i="27"/>
  <c r="H3192" i="27"/>
  <c r="Q3192" i="27"/>
  <c r="C3191" i="27"/>
  <c r="G3191" i="27"/>
  <c r="H3191" i="27"/>
  <c r="Q3191" i="27"/>
  <c r="C3190" i="27"/>
  <c r="G3190" i="27"/>
  <c r="H3190" i="27"/>
  <c r="Q3190" i="27"/>
  <c r="C3189" i="27"/>
  <c r="G3189" i="27"/>
  <c r="H3189" i="27"/>
  <c r="Q3189" i="27"/>
  <c r="C3188" i="27"/>
  <c r="G3188" i="27"/>
  <c r="H3188" i="27"/>
  <c r="Q3188" i="27"/>
  <c r="C3187" i="27"/>
  <c r="G3187" i="27"/>
  <c r="H3187" i="27"/>
  <c r="Q3187" i="27"/>
  <c r="C3186" i="27"/>
  <c r="G3186" i="27"/>
  <c r="H3186" i="27"/>
  <c r="Q3186" i="27"/>
  <c r="C3185" i="27"/>
  <c r="G3185" i="27"/>
  <c r="H3185" i="27"/>
  <c r="Q3185" i="27"/>
  <c r="C3184" i="27"/>
  <c r="G3184" i="27"/>
  <c r="H3184" i="27"/>
  <c r="Q3184" i="27"/>
  <c r="C3183" i="27"/>
  <c r="G3183" i="27"/>
  <c r="H3183" i="27"/>
  <c r="Q3183" i="27"/>
  <c r="C3182" i="27"/>
  <c r="G3182" i="27"/>
  <c r="H3182" i="27"/>
  <c r="Q3182" i="27"/>
  <c r="C3181" i="27"/>
  <c r="G3181" i="27"/>
  <c r="H3181" i="27"/>
  <c r="Q3181" i="27"/>
  <c r="C3180" i="27"/>
  <c r="G3180" i="27"/>
  <c r="H3180" i="27"/>
  <c r="Q3180" i="27"/>
  <c r="C3179" i="27"/>
  <c r="G3179" i="27"/>
  <c r="H3179" i="27"/>
  <c r="Q3179" i="27"/>
  <c r="C3178" i="27"/>
  <c r="G3178" i="27"/>
  <c r="H3178" i="27"/>
  <c r="Q3178" i="27"/>
  <c r="C3177" i="27"/>
  <c r="G3177" i="27"/>
  <c r="H3177" i="27"/>
  <c r="Q3177" i="27"/>
  <c r="C3176" i="27"/>
  <c r="G3176" i="27"/>
  <c r="H3176" i="27"/>
  <c r="Q3176" i="27"/>
  <c r="C3175" i="27"/>
  <c r="G3175" i="27"/>
  <c r="H3175" i="27"/>
  <c r="Q3175" i="27"/>
  <c r="C3174" i="27"/>
  <c r="G3174" i="27"/>
  <c r="H3174" i="27"/>
  <c r="Q3174" i="27"/>
  <c r="C3173" i="27"/>
  <c r="G3173" i="27"/>
  <c r="H3173" i="27"/>
  <c r="Q3173" i="27"/>
  <c r="C3172" i="27"/>
  <c r="G3172" i="27"/>
  <c r="H3172" i="27"/>
  <c r="Q3172" i="27"/>
  <c r="C3171" i="27"/>
  <c r="G3171" i="27"/>
  <c r="H3171" i="27"/>
  <c r="Q3171" i="27"/>
  <c r="C3170" i="27"/>
  <c r="G3170" i="27"/>
  <c r="H3170" i="27"/>
  <c r="Q3170" i="27"/>
  <c r="C3169" i="27"/>
  <c r="G3169" i="27"/>
  <c r="H3169" i="27"/>
  <c r="Q3169" i="27"/>
  <c r="C3168" i="27"/>
  <c r="G3168" i="27"/>
  <c r="H3168" i="27"/>
  <c r="Q3168" i="27"/>
  <c r="C3167" i="27"/>
  <c r="G3167" i="27"/>
  <c r="H3167" i="27"/>
  <c r="Q3167" i="27"/>
  <c r="C3166" i="27"/>
  <c r="G3166" i="27"/>
  <c r="H3166" i="27"/>
  <c r="Q3166" i="27"/>
  <c r="C3165" i="27"/>
  <c r="G3165" i="27"/>
  <c r="H3165" i="27"/>
  <c r="Q3165" i="27"/>
  <c r="C3164" i="27"/>
  <c r="G3164" i="27"/>
  <c r="H3164" i="27"/>
  <c r="Q3164" i="27"/>
  <c r="C3163" i="27"/>
  <c r="G3163" i="27"/>
  <c r="H3163" i="27"/>
  <c r="Q3163" i="27"/>
  <c r="C3162" i="27"/>
  <c r="G3162" i="27"/>
  <c r="H3162" i="27"/>
  <c r="Q3162" i="27"/>
  <c r="C3161" i="27"/>
  <c r="G3161" i="27"/>
  <c r="H3161" i="27"/>
  <c r="Q3161" i="27"/>
  <c r="C3160" i="27"/>
  <c r="G3160" i="27"/>
  <c r="H3160" i="27"/>
  <c r="Q3160" i="27"/>
  <c r="C3159" i="27"/>
  <c r="G3159" i="27"/>
  <c r="H3159" i="27"/>
  <c r="Q3159" i="27"/>
  <c r="C3158" i="27"/>
  <c r="G3158" i="27"/>
  <c r="H3158" i="27"/>
  <c r="Q3158" i="27"/>
  <c r="C3157" i="27"/>
  <c r="G3157" i="27"/>
  <c r="H3157" i="27"/>
  <c r="Q3157" i="27"/>
  <c r="C3156" i="27"/>
  <c r="G3156" i="27"/>
  <c r="H3156" i="27"/>
  <c r="Q3156" i="27"/>
  <c r="C3155" i="27"/>
  <c r="G3155" i="27"/>
  <c r="H3155" i="27"/>
  <c r="Q3155" i="27"/>
  <c r="C3154" i="27"/>
  <c r="G3154" i="27"/>
  <c r="H3154" i="27"/>
  <c r="Q3154" i="27"/>
  <c r="C3153" i="27"/>
  <c r="G3153" i="27"/>
  <c r="H3153" i="27"/>
  <c r="Q3153" i="27"/>
  <c r="C3152" i="27"/>
  <c r="G3152" i="27"/>
  <c r="H3152" i="27"/>
  <c r="Q3152" i="27"/>
  <c r="C3151" i="27"/>
  <c r="G3151" i="27"/>
  <c r="H3151" i="27"/>
  <c r="Q3151" i="27"/>
  <c r="C3150" i="27"/>
  <c r="G3150" i="27"/>
  <c r="H3150" i="27"/>
  <c r="Q3150" i="27"/>
  <c r="C3149" i="27"/>
  <c r="G3149" i="27"/>
  <c r="H3149" i="27"/>
  <c r="Q3149" i="27"/>
  <c r="C3148" i="27"/>
  <c r="G3148" i="27"/>
  <c r="H3148" i="27"/>
  <c r="Q3148" i="27"/>
  <c r="C3147" i="27"/>
  <c r="G3147" i="27"/>
  <c r="H3147" i="27"/>
  <c r="Q3147" i="27"/>
  <c r="C3146" i="27"/>
  <c r="G3146" i="27"/>
  <c r="H3146" i="27"/>
  <c r="Q3146" i="27"/>
  <c r="C3145" i="27"/>
  <c r="G3145" i="27"/>
  <c r="H3145" i="27"/>
  <c r="Q3145" i="27"/>
  <c r="C3144" i="27"/>
  <c r="G3144" i="27"/>
  <c r="H3144" i="27"/>
  <c r="Q3144" i="27"/>
  <c r="C3143" i="27"/>
  <c r="G3143" i="27"/>
  <c r="H3143" i="27"/>
  <c r="Q3143" i="27"/>
  <c r="C3142" i="27"/>
  <c r="G3142" i="27"/>
  <c r="H3142" i="27"/>
  <c r="Q3142" i="27"/>
  <c r="C3141" i="27"/>
  <c r="G3141" i="27"/>
  <c r="H3141" i="27"/>
  <c r="Q3141" i="27"/>
  <c r="C3140" i="27"/>
  <c r="G3140" i="27"/>
  <c r="H3140" i="27"/>
  <c r="Q3140" i="27"/>
  <c r="C3139" i="27"/>
  <c r="G3139" i="27"/>
  <c r="H3139" i="27"/>
  <c r="Q3139" i="27"/>
  <c r="C3138" i="27"/>
  <c r="G3138" i="27"/>
  <c r="H3138" i="27"/>
  <c r="Q3138" i="27"/>
  <c r="C3137" i="27"/>
  <c r="G3137" i="27"/>
  <c r="H3137" i="27"/>
  <c r="Q3137" i="27"/>
  <c r="C3136" i="27"/>
  <c r="G3136" i="27"/>
  <c r="H3136" i="27"/>
  <c r="Q3136" i="27"/>
  <c r="C3135" i="27"/>
  <c r="G3135" i="27"/>
  <c r="H3135" i="27"/>
  <c r="Q3135" i="27"/>
  <c r="C3134" i="27"/>
  <c r="G3134" i="27"/>
  <c r="H3134" i="27"/>
  <c r="Q3134" i="27"/>
  <c r="C3133" i="27"/>
  <c r="G3133" i="27"/>
  <c r="H3133" i="27"/>
  <c r="Q3133" i="27"/>
  <c r="C3132" i="27"/>
  <c r="G3132" i="27"/>
  <c r="H3132" i="27"/>
  <c r="Q3132" i="27"/>
  <c r="C3131" i="27"/>
  <c r="G3131" i="27"/>
  <c r="H3131" i="27"/>
  <c r="Q3131" i="27"/>
  <c r="C3130" i="27"/>
  <c r="G3130" i="27"/>
  <c r="H3130" i="27"/>
  <c r="Q3130" i="27"/>
  <c r="C3129" i="27"/>
  <c r="G3129" i="27"/>
  <c r="H3129" i="27"/>
  <c r="Q3129" i="27"/>
  <c r="C3128" i="27"/>
  <c r="G3128" i="27"/>
  <c r="H3128" i="27"/>
  <c r="Q3128" i="27"/>
  <c r="C3127" i="27"/>
  <c r="G3127" i="27"/>
  <c r="H3127" i="27"/>
  <c r="Q3127" i="27"/>
  <c r="C3126" i="27"/>
  <c r="G3126" i="27"/>
  <c r="H3126" i="27"/>
  <c r="Q3126" i="27"/>
  <c r="C3125" i="27"/>
  <c r="G3125" i="27"/>
  <c r="H3125" i="27"/>
  <c r="Q3125" i="27"/>
  <c r="C3124" i="27"/>
  <c r="G3124" i="27"/>
  <c r="H3124" i="27"/>
  <c r="Q3124" i="27"/>
  <c r="C3123" i="27"/>
  <c r="G3123" i="27"/>
  <c r="H3123" i="27"/>
  <c r="Q3123" i="27"/>
  <c r="C3122" i="27"/>
  <c r="G3122" i="27"/>
  <c r="H3122" i="27"/>
  <c r="Q3122" i="27"/>
  <c r="C3121" i="27"/>
  <c r="G3121" i="27"/>
  <c r="H3121" i="27"/>
  <c r="Q3121" i="27"/>
  <c r="C3120" i="27"/>
  <c r="G3120" i="27"/>
  <c r="H3120" i="27"/>
  <c r="Q3120" i="27"/>
  <c r="C3119" i="27"/>
  <c r="G3119" i="27"/>
  <c r="H3119" i="27"/>
  <c r="Q3119" i="27"/>
  <c r="C3118" i="27"/>
  <c r="G3118" i="27"/>
  <c r="H3118" i="27"/>
  <c r="Q3118" i="27"/>
  <c r="C3117" i="27"/>
  <c r="G3117" i="27"/>
  <c r="H3117" i="27"/>
  <c r="Q3117" i="27"/>
  <c r="C3116" i="27"/>
  <c r="G3116" i="27"/>
  <c r="H3116" i="27"/>
  <c r="Q3116" i="27"/>
  <c r="C3115" i="27"/>
  <c r="G3115" i="27"/>
  <c r="H3115" i="27"/>
  <c r="Q3115" i="27"/>
  <c r="C3114" i="27"/>
  <c r="G3114" i="27"/>
  <c r="H3114" i="27"/>
  <c r="Q3114" i="27"/>
  <c r="C3113" i="27"/>
  <c r="G3113" i="27"/>
  <c r="H3113" i="27"/>
  <c r="Q3113" i="27"/>
  <c r="C3112" i="27"/>
  <c r="G3112" i="27"/>
  <c r="H3112" i="27"/>
  <c r="Q3112" i="27"/>
  <c r="C3111" i="27"/>
  <c r="G3111" i="27"/>
  <c r="H3111" i="27"/>
  <c r="Q3111" i="27"/>
  <c r="C3110" i="27"/>
  <c r="G3110" i="27"/>
  <c r="H3110" i="27"/>
  <c r="Q3110" i="27"/>
  <c r="C3109" i="27"/>
  <c r="G3109" i="27"/>
  <c r="H3109" i="27"/>
  <c r="Q3109" i="27"/>
  <c r="C3108" i="27"/>
  <c r="G3108" i="27"/>
  <c r="H3108" i="27"/>
  <c r="Q3108" i="27"/>
  <c r="C3107" i="27"/>
  <c r="G3107" i="27"/>
  <c r="H3107" i="27"/>
  <c r="Q3107" i="27"/>
  <c r="C3106" i="27"/>
  <c r="G3106" i="27"/>
  <c r="H3106" i="27"/>
  <c r="Q3106" i="27"/>
  <c r="C3105" i="27"/>
  <c r="G3105" i="27"/>
  <c r="H3105" i="27"/>
  <c r="Q3105" i="27"/>
  <c r="C3104" i="27"/>
  <c r="G3104" i="27"/>
  <c r="H3104" i="27"/>
  <c r="Q3104" i="27"/>
  <c r="C3103" i="27"/>
  <c r="G3103" i="27"/>
  <c r="H3103" i="27"/>
  <c r="Q3103" i="27"/>
  <c r="C3102" i="27"/>
  <c r="G3102" i="27"/>
  <c r="H3102" i="27"/>
  <c r="Q3102" i="27"/>
  <c r="C3101" i="27"/>
  <c r="G3101" i="27"/>
  <c r="H3101" i="27"/>
  <c r="Q3101" i="27"/>
  <c r="C3100" i="27"/>
  <c r="G3100" i="27"/>
  <c r="H3100" i="27"/>
  <c r="Q3100" i="27"/>
  <c r="C3099" i="27"/>
  <c r="G3099" i="27"/>
  <c r="H3099" i="27"/>
  <c r="Q3099" i="27"/>
  <c r="C3098" i="27"/>
  <c r="G3098" i="27"/>
  <c r="H3098" i="27"/>
  <c r="Q3098" i="27"/>
  <c r="C3097" i="27"/>
  <c r="G3097" i="27"/>
  <c r="H3097" i="27"/>
  <c r="Q3097" i="27"/>
  <c r="C3096" i="27"/>
  <c r="G3096" i="27"/>
  <c r="H3096" i="27"/>
  <c r="Q3096" i="27"/>
  <c r="C3095" i="27"/>
  <c r="G3095" i="27"/>
  <c r="H3095" i="27"/>
  <c r="Q3095" i="27"/>
  <c r="C3094" i="27"/>
  <c r="G3094" i="27"/>
  <c r="H3094" i="27"/>
  <c r="Q3094" i="27"/>
  <c r="C3093" i="27"/>
  <c r="G3093" i="27"/>
  <c r="H3093" i="27"/>
  <c r="Q3093" i="27"/>
  <c r="C3092" i="27"/>
  <c r="G3092" i="27"/>
  <c r="H3092" i="27"/>
  <c r="Q3092" i="27"/>
  <c r="C3091" i="27"/>
  <c r="G3091" i="27"/>
  <c r="H3091" i="27"/>
  <c r="Q3091" i="27"/>
  <c r="C3090" i="27"/>
  <c r="G3090" i="27"/>
  <c r="H3090" i="27"/>
  <c r="Q3090" i="27"/>
  <c r="C3089" i="27"/>
  <c r="G3089" i="27"/>
  <c r="H3089" i="27"/>
  <c r="Q3089" i="27"/>
  <c r="C3088" i="27"/>
  <c r="G3088" i="27"/>
  <c r="H3088" i="27"/>
  <c r="Q3088" i="27"/>
  <c r="C3087" i="27"/>
  <c r="G3087" i="27"/>
  <c r="H3087" i="27"/>
  <c r="Q3087" i="27"/>
  <c r="C3086" i="27"/>
  <c r="G3086" i="27"/>
  <c r="H3086" i="27"/>
  <c r="Q3086" i="27"/>
  <c r="C3085" i="27"/>
  <c r="G3085" i="27"/>
  <c r="H3085" i="27"/>
  <c r="Q3085" i="27"/>
  <c r="C3084" i="27"/>
  <c r="G3084" i="27"/>
  <c r="H3084" i="27"/>
  <c r="Q3084" i="27"/>
  <c r="C3083" i="27"/>
  <c r="G3083" i="27"/>
  <c r="H3083" i="27"/>
  <c r="Q3083" i="27"/>
  <c r="C3082" i="27"/>
  <c r="G3082" i="27"/>
  <c r="H3082" i="27"/>
  <c r="Q3082" i="27"/>
  <c r="C3081" i="27"/>
  <c r="G3081" i="27"/>
  <c r="H3081" i="27"/>
  <c r="Q3081" i="27"/>
  <c r="C3080" i="27"/>
  <c r="G3080" i="27"/>
  <c r="H3080" i="27"/>
  <c r="Q3080" i="27"/>
  <c r="C3079" i="27"/>
  <c r="G3079" i="27"/>
  <c r="H3079" i="27"/>
  <c r="Q3079" i="27"/>
  <c r="C3078" i="27"/>
  <c r="G3078" i="27"/>
  <c r="H3078" i="27"/>
  <c r="Q3078" i="27"/>
  <c r="C3077" i="27"/>
  <c r="G3077" i="27"/>
  <c r="H3077" i="27"/>
  <c r="Q3077" i="27"/>
  <c r="C3076" i="27"/>
  <c r="G3076" i="27"/>
  <c r="H3076" i="27"/>
  <c r="Q3076" i="27"/>
  <c r="C3075" i="27"/>
  <c r="G3075" i="27"/>
  <c r="H3075" i="27"/>
  <c r="Q3075" i="27"/>
  <c r="C3074" i="27"/>
  <c r="G3074" i="27"/>
  <c r="H3074" i="27"/>
  <c r="Q3074" i="27"/>
  <c r="C3073" i="27"/>
  <c r="G3073" i="27"/>
  <c r="H3073" i="27"/>
  <c r="Q3073" i="27"/>
  <c r="C3072" i="27"/>
  <c r="G3072" i="27"/>
  <c r="H3072" i="27"/>
  <c r="Q3072" i="27"/>
  <c r="C3071" i="27"/>
  <c r="G3071" i="27"/>
  <c r="H3071" i="27"/>
  <c r="Q3071" i="27"/>
  <c r="C3070" i="27"/>
  <c r="G3070" i="27"/>
  <c r="H3070" i="27"/>
  <c r="Q3070" i="27"/>
  <c r="C3069" i="27"/>
  <c r="G3069" i="27"/>
  <c r="H3069" i="27"/>
  <c r="Q3069" i="27"/>
  <c r="C3068" i="27"/>
  <c r="G3068" i="27"/>
  <c r="H3068" i="27"/>
  <c r="Q3068" i="27"/>
  <c r="C3067" i="27"/>
  <c r="G3067" i="27"/>
  <c r="H3067" i="27"/>
  <c r="Q3067" i="27"/>
  <c r="C3066" i="27"/>
  <c r="G3066" i="27"/>
  <c r="H3066" i="27"/>
  <c r="Q3066" i="27"/>
  <c r="C3065" i="27"/>
  <c r="G3065" i="27"/>
  <c r="H3065" i="27"/>
  <c r="Q3065" i="27"/>
  <c r="C3064" i="27"/>
  <c r="G3064" i="27"/>
  <c r="H3064" i="27"/>
  <c r="Q3064" i="27"/>
  <c r="C3063" i="27"/>
  <c r="G3063" i="27"/>
  <c r="H3063" i="27"/>
  <c r="Q3063" i="27"/>
  <c r="C3062" i="27"/>
  <c r="G3062" i="27"/>
  <c r="H3062" i="27"/>
  <c r="Q3062" i="27"/>
  <c r="C3061" i="27"/>
  <c r="G3061" i="27"/>
  <c r="H3061" i="27"/>
  <c r="Q3061" i="27"/>
  <c r="C3060" i="27"/>
  <c r="G3060" i="27"/>
  <c r="H3060" i="27"/>
  <c r="Q3060" i="27"/>
  <c r="C3059" i="27"/>
  <c r="G3059" i="27"/>
  <c r="H3059" i="27"/>
  <c r="Q3059" i="27"/>
  <c r="C3058" i="27"/>
  <c r="G3058" i="27"/>
  <c r="H3058" i="27"/>
  <c r="Q3058" i="27"/>
  <c r="C3057" i="27"/>
  <c r="G3057" i="27"/>
  <c r="H3057" i="27"/>
  <c r="Q3057" i="27"/>
  <c r="C3056" i="27"/>
  <c r="G3056" i="27"/>
  <c r="H3056" i="27"/>
  <c r="Q3056" i="27"/>
  <c r="C3055" i="27"/>
  <c r="G3055" i="27"/>
  <c r="H3055" i="27"/>
  <c r="Q3055" i="27"/>
  <c r="C3054" i="27"/>
  <c r="G3054" i="27"/>
  <c r="H3054" i="27"/>
  <c r="Q3054" i="27"/>
  <c r="C3053" i="27"/>
  <c r="G3053" i="27"/>
  <c r="H3053" i="27"/>
  <c r="Q3053" i="27"/>
  <c r="C3052" i="27"/>
  <c r="G3052" i="27"/>
  <c r="H3052" i="27"/>
  <c r="Q3052" i="27"/>
  <c r="C3051" i="27"/>
  <c r="G3051" i="27"/>
  <c r="H3051" i="27"/>
  <c r="Q3051" i="27"/>
  <c r="C3050" i="27"/>
  <c r="G3050" i="27"/>
  <c r="H3050" i="27"/>
  <c r="Q3050" i="27"/>
  <c r="C3049" i="27"/>
  <c r="G3049" i="27"/>
  <c r="H3049" i="27"/>
  <c r="Q3049" i="27"/>
  <c r="C3048" i="27"/>
  <c r="G3048" i="27"/>
  <c r="H3048" i="27"/>
  <c r="Q3048" i="27"/>
  <c r="C3047" i="27"/>
  <c r="G3047" i="27"/>
  <c r="H3047" i="27"/>
  <c r="Q3047" i="27"/>
  <c r="C3046" i="27"/>
  <c r="G3046" i="27"/>
  <c r="H3046" i="27"/>
  <c r="Q3046" i="27"/>
  <c r="C3045" i="27"/>
  <c r="G3045" i="27"/>
  <c r="H3045" i="27"/>
  <c r="Q3045" i="27"/>
  <c r="C3044" i="27"/>
  <c r="G3044" i="27"/>
  <c r="H3044" i="27"/>
  <c r="Q3044" i="27"/>
  <c r="C3043" i="27"/>
  <c r="G3043" i="27"/>
  <c r="H3043" i="27"/>
  <c r="Q3043" i="27"/>
  <c r="C3042" i="27"/>
  <c r="G3042" i="27"/>
  <c r="H3042" i="27"/>
  <c r="Q3042" i="27"/>
  <c r="C3041" i="27"/>
  <c r="G3041" i="27"/>
  <c r="H3041" i="27"/>
  <c r="Q3041" i="27"/>
  <c r="C3040" i="27"/>
  <c r="G3040" i="27"/>
  <c r="H3040" i="27"/>
  <c r="Q3040" i="27"/>
  <c r="C3039" i="27"/>
  <c r="G3039" i="27"/>
  <c r="H3039" i="27"/>
  <c r="Q3039" i="27"/>
  <c r="C3038" i="27"/>
  <c r="G3038" i="27"/>
  <c r="H3038" i="27"/>
  <c r="Q3038" i="27"/>
  <c r="C3037" i="27"/>
  <c r="G3037" i="27"/>
  <c r="H3037" i="27"/>
  <c r="Q3037" i="27"/>
  <c r="C3036" i="27"/>
  <c r="G3036" i="27"/>
  <c r="H3036" i="27"/>
  <c r="Q3036" i="27"/>
  <c r="C3035" i="27"/>
  <c r="G3035" i="27"/>
  <c r="H3035" i="27"/>
  <c r="Q3035" i="27"/>
  <c r="C3034" i="27"/>
  <c r="G3034" i="27"/>
  <c r="H3034" i="27"/>
  <c r="Q3034" i="27"/>
  <c r="C3033" i="27"/>
  <c r="G3033" i="27"/>
  <c r="H3033" i="27"/>
  <c r="Q3033" i="27"/>
  <c r="C3032" i="27"/>
  <c r="G3032" i="27"/>
  <c r="H3032" i="27"/>
  <c r="Q3032" i="27"/>
  <c r="C3031" i="27"/>
  <c r="G3031" i="27"/>
  <c r="H3031" i="27"/>
  <c r="Q3031" i="27"/>
  <c r="C3030" i="27"/>
  <c r="G3030" i="27"/>
  <c r="H3030" i="27"/>
  <c r="Q3030" i="27"/>
  <c r="C3029" i="27"/>
  <c r="G3029" i="27"/>
  <c r="H3029" i="27"/>
  <c r="Q3029" i="27"/>
  <c r="C3028" i="27"/>
  <c r="G3028" i="27"/>
  <c r="H3028" i="27"/>
  <c r="Q3028" i="27"/>
  <c r="C3027" i="27"/>
  <c r="G3027" i="27"/>
  <c r="H3027" i="27"/>
  <c r="Q3027" i="27"/>
  <c r="C3026" i="27"/>
  <c r="G3026" i="27"/>
  <c r="H3026" i="27"/>
  <c r="Q3026" i="27"/>
  <c r="C3025" i="27"/>
  <c r="G3025" i="27"/>
  <c r="H3025" i="27"/>
  <c r="Q3025" i="27"/>
  <c r="C3024" i="27"/>
  <c r="G3024" i="27"/>
  <c r="H3024" i="27"/>
  <c r="Q3024" i="27"/>
  <c r="C3023" i="27"/>
  <c r="G3023" i="27"/>
  <c r="H3023" i="27"/>
  <c r="Q3023" i="27"/>
  <c r="C3022" i="27"/>
  <c r="G3022" i="27"/>
  <c r="H3022" i="27"/>
  <c r="Q3022" i="27"/>
  <c r="C3021" i="27"/>
  <c r="G3021" i="27"/>
  <c r="H3021" i="27"/>
  <c r="Q3021" i="27"/>
  <c r="C3020" i="27"/>
  <c r="G3020" i="27"/>
  <c r="H3020" i="27"/>
  <c r="Q3020" i="27"/>
  <c r="C3019" i="27"/>
  <c r="G3019" i="27"/>
  <c r="H3019" i="27"/>
  <c r="Q3019" i="27"/>
  <c r="C3018" i="27"/>
  <c r="G3018" i="27"/>
  <c r="H3018" i="27"/>
  <c r="Q3018" i="27"/>
  <c r="C3017" i="27"/>
  <c r="G3017" i="27"/>
  <c r="H3017" i="27"/>
  <c r="Q3017" i="27"/>
  <c r="C3016" i="27"/>
  <c r="G3016" i="27"/>
  <c r="H3016" i="27"/>
  <c r="Q3016" i="27"/>
  <c r="C3015" i="27"/>
  <c r="G3015" i="27"/>
  <c r="H3015" i="27"/>
  <c r="Q3015" i="27"/>
  <c r="C3014" i="27"/>
  <c r="G3014" i="27"/>
  <c r="H3014" i="27"/>
  <c r="Q3014" i="27"/>
  <c r="C3013" i="27"/>
  <c r="G3013" i="27"/>
  <c r="H3013" i="27"/>
  <c r="Q3013" i="27"/>
  <c r="C3012" i="27"/>
  <c r="G3012" i="27"/>
  <c r="H3012" i="27"/>
  <c r="Q3012" i="27"/>
  <c r="C3011" i="27"/>
  <c r="G3011" i="27"/>
  <c r="H3011" i="27"/>
  <c r="Q3011" i="27"/>
  <c r="C3010" i="27"/>
  <c r="G3010" i="27"/>
  <c r="H3010" i="27"/>
  <c r="Q3010" i="27"/>
  <c r="C3009" i="27"/>
  <c r="G3009" i="27"/>
  <c r="H3009" i="27"/>
  <c r="Q3009" i="27"/>
  <c r="C3008" i="27"/>
  <c r="G3008" i="27"/>
  <c r="H3008" i="27"/>
  <c r="Q3008" i="27"/>
  <c r="C3007" i="27"/>
  <c r="G3007" i="27"/>
  <c r="H3007" i="27"/>
  <c r="Q3007" i="27"/>
  <c r="C3006" i="27"/>
  <c r="G3006" i="27"/>
  <c r="H3006" i="27"/>
  <c r="Q3006" i="27"/>
  <c r="C3005" i="27"/>
  <c r="G3005" i="27"/>
  <c r="H3005" i="27"/>
  <c r="Q3005" i="27"/>
  <c r="C3004" i="27"/>
  <c r="G3004" i="27"/>
  <c r="H3004" i="27"/>
  <c r="Q3004" i="27"/>
  <c r="C3003" i="27"/>
  <c r="G3003" i="27"/>
  <c r="H3003" i="27"/>
  <c r="Q3003" i="27"/>
  <c r="C3002" i="27"/>
  <c r="G3002" i="27"/>
  <c r="H3002" i="27"/>
  <c r="Q3002" i="27"/>
  <c r="C3001" i="27"/>
  <c r="G3001" i="27"/>
  <c r="H3001" i="27"/>
  <c r="Q3001" i="27"/>
  <c r="C3000" i="27"/>
  <c r="G3000" i="27"/>
  <c r="H3000" i="27"/>
  <c r="Q3000" i="27"/>
  <c r="C2999" i="27"/>
  <c r="G2999" i="27"/>
  <c r="H2999" i="27"/>
  <c r="Q2999" i="27"/>
  <c r="C2998" i="27"/>
  <c r="G2998" i="27"/>
  <c r="H2998" i="27"/>
  <c r="Q2998" i="27"/>
  <c r="C2997" i="27"/>
  <c r="G2997" i="27"/>
  <c r="H2997" i="27"/>
  <c r="Q2997" i="27"/>
  <c r="C2996" i="27"/>
  <c r="G2996" i="27"/>
  <c r="H2996" i="27"/>
  <c r="Q2996" i="27"/>
  <c r="C2995" i="27"/>
  <c r="G2995" i="27"/>
  <c r="H2995" i="27"/>
  <c r="Q2995" i="27"/>
  <c r="C2994" i="27"/>
  <c r="G2994" i="27"/>
  <c r="H2994" i="27"/>
  <c r="Q2994" i="27"/>
  <c r="C2993" i="27"/>
  <c r="G2993" i="27"/>
  <c r="H2993" i="27"/>
  <c r="Q2993" i="27"/>
  <c r="C2992" i="27"/>
  <c r="G2992" i="27"/>
  <c r="H2992" i="27"/>
  <c r="Q2992" i="27"/>
  <c r="C2991" i="27"/>
  <c r="G2991" i="27"/>
  <c r="H2991" i="27"/>
  <c r="Q2991" i="27"/>
  <c r="C2204" i="27" l="1"/>
  <c r="G2204" i="27"/>
  <c r="H2204" i="27"/>
  <c r="Q2204" i="27"/>
  <c r="C2203" i="27"/>
  <c r="G2203" i="27"/>
  <c r="H2203" i="27"/>
  <c r="Q2203" i="27"/>
  <c r="C2202" i="27"/>
  <c r="G2202" i="27"/>
  <c r="H2202" i="27"/>
  <c r="Q2202" i="27"/>
  <c r="C2201" i="27"/>
  <c r="G2201" i="27"/>
  <c r="H2201" i="27"/>
  <c r="Q2201" i="27"/>
  <c r="C2200" i="27"/>
  <c r="G2200" i="27"/>
  <c r="H2200" i="27"/>
  <c r="Q2200" i="27"/>
  <c r="C2199" i="27"/>
  <c r="G2199" i="27"/>
  <c r="H2199" i="27"/>
  <c r="Q2199" i="27"/>
  <c r="C2198" i="27"/>
  <c r="G2198" i="27"/>
  <c r="H2198" i="27"/>
  <c r="Q2198" i="27"/>
  <c r="C2210" i="27" l="1"/>
  <c r="G2210" i="27"/>
  <c r="H2210" i="27"/>
  <c r="Q2210" i="27"/>
  <c r="C2209" i="27"/>
  <c r="G2209" i="27"/>
  <c r="H2209" i="27"/>
  <c r="Q2209" i="27"/>
  <c r="C2208" i="27"/>
  <c r="G2208" i="27"/>
  <c r="H2208" i="27"/>
  <c r="Q2208" i="27"/>
  <c r="C2207" i="27"/>
  <c r="G2207" i="27"/>
  <c r="H2207" i="27"/>
  <c r="Q2207" i="27"/>
  <c r="C2206" i="27"/>
  <c r="G2206" i="27"/>
  <c r="H2206" i="27"/>
  <c r="Q2206" i="27"/>
  <c r="C2205" i="27"/>
  <c r="G2205" i="27"/>
  <c r="H2205" i="27"/>
  <c r="Q2205" i="27"/>
  <c r="C2290" i="27" l="1"/>
  <c r="G2290" i="27"/>
  <c r="H2290" i="27"/>
  <c r="Q2290" i="27"/>
  <c r="C2289" i="27"/>
  <c r="G2289" i="27"/>
  <c r="H2289" i="27"/>
  <c r="Q2289" i="27"/>
  <c r="C2288" i="27"/>
  <c r="G2288" i="27"/>
  <c r="H2288" i="27"/>
  <c r="Q2288" i="27"/>
  <c r="C2287" i="27"/>
  <c r="G2287" i="27"/>
  <c r="H2287" i="27"/>
  <c r="Q2287" i="27"/>
  <c r="C2286" i="27"/>
  <c r="G2286" i="27"/>
  <c r="H2286" i="27"/>
  <c r="Q2286" i="27"/>
  <c r="C2285" i="27"/>
  <c r="G2285" i="27"/>
  <c r="H2285" i="27"/>
  <c r="Q2285" i="27"/>
  <c r="C2284" i="27"/>
  <c r="G2284" i="27"/>
  <c r="H2284" i="27"/>
  <c r="Q2284" i="27"/>
  <c r="C2283" i="27"/>
  <c r="G2283" i="27"/>
  <c r="H2283" i="27"/>
  <c r="Q2283" i="27"/>
  <c r="C2282" i="27"/>
  <c r="G2282" i="27"/>
  <c r="H2282" i="27"/>
  <c r="Q2282" i="27"/>
  <c r="C2281" i="27"/>
  <c r="G2281" i="27"/>
  <c r="H2281" i="27"/>
  <c r="Q2281" i="27"/>
  <c r="C2280" i="27"/>
  <c r="G2280" i="27"/>
  <c r="H2280" i="27"/>
  <c r="Q2280" i="27"/>
  <c r="C2279" i="27"/>
  <c r="G2279" i="27"/>
  <c r="H2279" i="27"/>
  <c r="Q2279" i="27"/>
  <c r="C2278" i="27"/>
  <c r="G2278" i="27"/>
  <c r="H2278" i="27"/>
  <c r="Q2278" i="27"/>
  <c r="C2277" i="27"/>
  <c r="G2277" i="27"/>
  <c r="H2277" i="27"/>
  <c r="Q2277" i="27"/>
  <c r="C2276" i="27"/>
  <c r="G2276" i="27"/>
  <c r="H2276" i="27"/>
  <c r="Q2276" i="27"/>
  <c r="C2275" i="27"/>
  <c r="G2275" i="27"/>
  <c r="H2275" i="27"/>
  <c r="Q2275" i="27"/>
  <c r="C2274" i="27"/>
  <c r="G2274" i="27"/>
  <c r="H2274" i="27"/>
  <c r="Q2274" i="27"/>
  <c r="C2273" i="27"/>
  <c r="G2273" i="27"/>
  <c r="H2273" i="27"/>
  <c r="Q2273" i="27"/>
  <c r="C2272" i="27"/>
  <c r="G2272" i="27"/>
  <c r="H2272" i="27"/>
  <c r="Q2272" i="27"/>
  <c r="C2271" i="27"/>
  <c r="G2271" i="27"/>
  <c r="H2271" i="27"/>
  <c r="Q2271" i="27"/>
  <c r="C2270" i="27"/>
  <c r="G2270" i="27"/>
  <c r="H2270" i="27"/>
  <c r="Q2270" i="27"/>
  <c r="C2269" i="27"/>
  <c r="G2269" i="27"/>
  <c r="H2269" i="27"/>
  <c r="Q2269" i="27"/>
  <c r="C2268" i="27"/>
  <c r="G2268" i="27"/>
  <c r="H2268" i="27"/>
  <c r="Q2268" i="27"/>
  <c r="C2267" i="27"/>
  <c r="G2267" i="27"/>
  <c r="H2267" i="27"/>
  <c r="Q2267" i="27"/>
  <c r="C2266" i="27"/>
  <c r="G2266" i="27"/>
  <c r="H2266" i="27"/>
  <c r="Q2266" i="27"/>
  <c r="C2265" i="27"/>
  <c r="G2265" i="27"/>
  <c r="H2265" i="27"/>
  <c r="Q2265" i="27"/>
  <c r="C2264" i="27"/>
  <c r="G2264" i="27"/>
  <c r="H2264" i="27"/>
  <c r="Q2264" i="27"/>
  <c r="C2263" i="27"/>
  <c r="G2263" i="27"/>
  <c r="H2263" i="27"/>
  <c r="Q2263" i="27"/>
  <c r="C2262" i="27"/>
  <c r="G2262" i="27"/>
  <c r="H2262" i="27"/>
  <c r="Q2262" i="27"/>
  <c r="C2261" i="27"/>
  <c r="G2261" i="27"/>
  <c r="H2261" i="27"/>
  <c r="Q2261" i="27"/>
  <c r="C2260" i="27"/>
  <c r="G2260" i="27"/>
  <c r="H2260" i="27"/>
  <c r="Q2260" i="27"/>
  <c r="C2259" i="27"/>
  <c r="G2259" i="27"/>
  <c r="H2259" i="27"/>
  <c r="Q2259" i="27"/>
  <c r="C2258" i="27"/>
  <c r="G2258" i="27"/>
  <c r="H2258" i="27"/>
  <c r="Q2258" i="27"/>
  <c r="C2257" i="27"/>
  <c r="G2257" i="27"/>
  <c r="H2257" i="27"/>
  <c r="Q2257" i="27"/>
  <c r="C2256" i="27"/>
  <c r="G2256" i="27"/>
  <c r="H2256" i="27"/>
  <c r="Q2256" i="27"/>
  <c r="C2255" i="27"/>
  <c r="G2255" i="27"/>
  <c r="H2255" i="27"/>
  <c r="Q2255" i="27"/>
  <c r="C2254" i="27"/>
  <c r="G2254" i="27"/>
  <c r="H2254" i="27"/>
  <c r="Q2254" i="27"/>
  <c r="C2253" i="27"/>
  <c r="G2253" i="27"/>
  <c r="H2253" i="27"/>
  <c r="Q2253" i="27"/>
  <c r="C2252" i="27"/>
  <c r="G2252" i="27"/>
  <c r="H2252" i="27"/>
  <c r="Q2252" i="27"/>
  <c r="C2251" i="27"/>
  <c r="G2251" i="27"/>
  <c r="H2251" i="27"/>
  <c r="Q2251" i="27"/>
  <c r="C2250" i="27"/>
  <c r="G2250" i="27"/>
  <c r="H2250" i="27"/>
  <c r="Q2250" i="27"/>
  <c r="C2249" i="27"/>
  <c r="G2249" i="27"/>
  <c r="H2249" i="27"/>
  <c r="Q2249" i="27"/>
  <c r="C2248" i="27"/>
  <c r="G2248" i="27"/>
  <c r="H2248" i="27"/>
  <c r="Q2248" i="27"/>
  <c r="C2247" i="27"/>
  <c r="G2247" i="27"/>
  <c r="H2247" i="27"/>
  <c r="Q2247" i="27"/>
  <c r="C2246" i="27"/>
  <c r="G2246" i="27"/>
  <c r="H2246" i="27"/>
  <c r="Q2246" i="27"/>
  <c r="C2245" i="27"/>
  <c r="G2245" i="27"/>
  <c r="H2245" i="27"/>
  <c r="Q2245" i="27"/>
  <c r="C2244" i="27"/>
  <c r="G2244" i="27"/>
  <c r="H2244" i="27"/>
  <c r="Q2244" i="27"/>
  <c r="C2243" i="27"/>
  <c r="G2243" i="27"/>
  <c r="H2243" i="27"/>
  <c r="Q2243" i="27"/>
  <c r="C2242" i="27"/>
  <c r="G2242" i="27"/>
  <c r="H2242" i="27"/>
  <c r="Q2242" i="27"/>
  <c r="C2241" i="27"/>
  <c r="G2241" i="27"/>
  <c r="H2241" i="27"/>
  <c r="Q2241" i="27"/>
  <c r="C2240" i="27"/>
  <c r="G2240" i="27"/>
  <c r="H2240" i="27"/>
  <c r="Q2240" i="27"/>
  <c r="C2239" i="27"/>
  <c r="G2239" i="27"/>
  <c r="H2239" i="27"/>
  <c r="Q2239" i="27"/>
  <c r="C2238" i="27"/>
  <c r="G2238" i="27"/>
  <c r="H2238" i="27"/>
  <c r="Q2238" i="27"/>
  <c r="C2237" i="27"/>
  <c r="G2237" i="27"/>
  <c r="H2237" i="27"/>
  <c r="Q2237" i="27"/>
  <c r="C2236" i="27"/>
  <c r="G2236" i="27"/>
  <c r="H2236" i="27"/>
  <c r="Q2236" i="27"/>
  <c r="C2235" i="27"/>
  <c r="G2235" i="27"/>
  <c r="H2235" i="27"/>
  <c r="Q2235" i="27"/>
  <c r="C2234" i="27"/>
  <c r="G2234" i="27"/>
  <c r="H2234" i="27"/>
  <c r="Q2234" i="27"/>
  <c r="C2233" i="27"/>
  <c r="G2233" i="27"/>
  <c r="H2233" i="27"/>
  <c r="Q2233" i="27"/>
  <c r="C2232" i="27"/>
  <c r="G2232" i="27"/>
  <c r="H2232" i="27"/>
  <c r="Q2232" i="27"/>
  <c r="C2231" i="27"/>
  <c r="G2231" i="27"/>
  <c r="H2231" i="27"/>
  <c r="Q2231" i="27"/>
  <c r="C2230" i="27"/>
  <c r="G2230" i="27"/>
  <c r="H2230" i="27"/>
  <c r="Q2230" i="27"/>
  <c r="C2229" i="27"/>
  <c r="G2229" i="27"/>
  <c r="H2229" i="27"/>
  <c r="Q2229" i="27"/>
  <c r="C2228" i="27"/>
  <c r="G2228" i="27"/>
  <c r="H2228" i="27"/>
  <c r="Q2228" i="27"/>
  <c r="C2227" i="27"/>
  <c r="G2227" i="27"/>
  <c r="H2227" i="27"/>
  <c r="Q2227" i="27"/>
  <c r="C2226" i="27"/>
  <c r="G2226" i="27"/>
  <c r="H2226" i="27"/>
  <c r="Q2226" i="27"/>
  <c r="C2225" i="27"/>
  <c r="G2225" i="27"/>
  <c r="H2225" i="27"/>
  <c r="Q2225" i="27"/>
  <c r="C2224" i="27"/>
  <c r="G2224" i="27"/>
  <c r="H2224" i="27"/>
  <c r="Q2224" i="27"/>
  <c r="C2223" i="27"/>
  <c r="G2223" i="27"/>
  <c r="H2223" i="27"/>
  <c r="Q2223" i="27"/>
  <c r="C2222" i="27"/>
  <c r="G2222" i="27"/>
  <c r="H2222" i="27"/>
  <c r="Q2222" i="27"/>
  <c r="C2221" i="27"/>
  <c r="G2221" i="27"/>
  <c r="H2221" i="27"/>
  <c r="Q2221" i="27"/>
  <c r="C2220" i="27"/>
  <c r="G2220" i="27"/>
  <c r="H2220" i="27"/>
  <c r="Q2220" i="27"/>
  <c r="C2219" i="27"/>
  <c r="G2219" i="27"/>
  <c r="H2219" i="27"/>
  <c r="Q2219" i="27"/>
  <c r="C2218" i="27"/>
  <c r="G2218" i="27"/>
  <c r="H2218" i="27"/>
  <c r="Q2218" i="27"/>
  <c r="C2217" i="27"/>
  <c r="G2217" i="27"/>
  <c r="H2217" i="27"/>
  <c r="Q2217" i="27"/>
  <c r="C2216" i="27"/>
  <c r="G2216" i="27"/>
  <c r="H2216" i="27"/>
  <c r="Q2216" i="27"/>
  <c r="C2215" i="27"/>
  <c r="G2215" i="27"/>
  <c r="H2215" i="27"/>
  <c r="Q2215" i="27"/>
  <c r="C2214" i="27"/>
  <c r="G2214" i="27"/>
  <c r="H2214" i="27"/>
  <c r="Q2214" i="27"/>
  <c r="C2213" i="27"/>
  <c r="G2213" i="27"/>
  <c r="H2213" i="27"/>
  <c r="Q2213" i="27"/>
  <c r="C2212" i="27"/>
  <c r="G2212" i="27"/>
  <c r="H2212" i="27"/>
  <c r="Q2212" i="27"/>
  <c r="C2211" i="27"/>
  <c r="G2211" i="27"/>
  <c r="H2211" i="27"/>
  <c r="Q2211" i="27"/>
  <c r="C2475" i="27" l="1"/>
  <c r="G2475" i="27"/>
  <c r="H2475" i="27"/>
  <c r="Q2475" i="27"/>
  <c r="C2474" i="27"/>
  <c r="G2474" i="27"/>
  <c r="H2474" i="27"/>
  <c r="Q2474" i="27"/>
  <c r="C2473" i="27"/>
  <c r="G2473" i="27"/>
  <c r="H2473" i="27"/>
  <c r="Q2473" i="27"/>
  <c r="C2472" i="27"/>
  <c r="G2472" i="27"/>
  <c r="H2472" i="27"/>
  <c r="Q2472" i="27"/>
  <c r="C2658" i="27" l="1"/>
  <c r="G2658" i="27"/>
  <c r="H2658" i="27"/>
  <c r="Q2658" i="27"/>
  <c r="C2657" i="27"/>
  <c r="G2657" i="27"/>
  <c r="H2657" i="27"/>
  <c r="Q2657" i="27"/>
  <c r="C2656" i="27"/>
  <c r="G2656" i="27"/>
  <c r="H2656" i="27"/>
  <c r="Q2656" i="27"/>
  <c r="C2655" i="27"/>
  <c r="G2655" i="27"/>
  <c r="H2655" i="27"/>
  <c r="Q2655" i="27"/>
  <c r="C2654" i="27"/>
  <c r="G2654" i="27"/>
  <c r="H2654" i="27"/>
  <c r="Q2654" i="27"/>
  <c r="C2653" i="27"/>
  <c r="G2653" i="27"/>
  <c r="H2653" i="27"/>
  <c r="Q2653" i="27"/>
  <c r="C2652" i="27"/>
  <c r="G2652" i="27"/>
  <c r="H2652" i="27"/>
  <c r="Q2652" i="27"/>
  <c r="C2651" i="27"/>
  <c r="G2651" i="27"/>
  <c r="H2651" i="27"/>
  <c r="Q2651" i="27"/>
  <c r="C2650" i="27"/>
  <c r="G2650" i="27"/>
  <c r="H2650" i="27"/>
  <c r="Q2650" i="27"/>
  <c r="C1411" i="27" l="1"/>
  <c r="G1411" i="27"/>
  <c r="H1411" i="27"/>
  <c r="Q1411" i="27"/>
  <c r="N19" i="10" l="1"/>
  <c r="N20" i="10"/>
  <c r="O19" i="10"/>
  <c r="O20" i="10"/>
  <c r="N5" i="10"/>
  <c r="N6" i="10"/>
  <c r="N7" i="10"/>
  <c r="N8" i="10"/>
  <c r="N9" i="10"/>
  <c r="N10" i="10"/>
  <c r="N11" i="10"/>
  <c r="N12" i="10"/>
  <c r="N13" i="10"/>
  <c r="N14" i="10"/>
  <c r="N15" i="10"/>
  <c r="N16" i="10"/>
  <c r="N17" i="10"/>
  <c r="N18" i="10"/>
  <c r="O5" i="10"/>
  <c r="O6" i="10"/>
  <c r="O7" i="10"/>
  <c r="O8" i="10"/>
  <c r="O9" i="10"/>
  <c r="O10" i="10"/>
  <c r="O11" i="10"/>
  <c r="O12" i="10"/>
  <c r="O13" i="10"/>
  <c r="O14" i="10"/>
  <c r="O15" i="10"/>
  <c r="O16" i="10"/>
  <c r="O17" i="10"/>
  <c r="O18" i="10"/>
  <c r="N4" i="10"/>
  <c r="O4" i="10"/>
  <c r="N3" i="10"/>
  <c r="O3" i="10"/>
  <c r="O2" i="10" l="1"/>
  <c r="N2" i="10"/>
  <c r="C337" i="23" l="1"/>
  <c r="D337" i="23"/>
  <c r="C336" i="23"/>
  <c r="D336" i="23"/>
  <c r="C335" i="23"/>
  <c r="D335" i="23"/>
  <c r="C334" i="23"/>
  <c r="D334" i="23"/>
  <c r="C333" i="23"/>
  <c r="D333" i="23"/>
  <c r="C332" i="23"/>
  <c r="D332" i="23"/>
  <c r="E12" i="24"/>
  <c r="C1442" i="27" l="1"/>
  <c r="G1442" i="27"/>
  <c r="H1442" i="27"/>
  <c r="Q1442" i="27"/>
  <c r="C1441" i="27"/>
  <c r="G1441" i="27"/>
  <c r="H1441" i="27"/>
  <c r="Q1441" i="27"/>
  <c r="C1440" i="27"/>
  <c r="G1440" i="27"/>
  <c r="H1440" i="27"/>
  <c r="Q1440" i="27"/>
  <c r="C1439" i="27"/>
  <c r="G1439" i="27"/>
  <c r="H1439" i="27"/>
  <c r="Q1439" i="27"/>
  <c r="C1438" i="27"/>
  <c r="G1438" i="27"/>
  <c r="H1438" i="27"/>
  <c r="Q1438" i="27"/>
  <c r="C1437" i="27"/>
  <c r="G1437" i="27"/>
  <c r="H1437" i="27"/>
  <c r="Q1437" i="27"/>
  <c r="C1436" i="27"/>
  <c r="G1436" i="27"/>
  <c r="H1436" i="27"/>
  <c r="Q1436" i="27"/>
  <c r="C1435" i="27"/>
  <c r="G1435" i="27"/>
  <c r="H1435" i="27"/>
  <c r="Q1435" i="27"/>
  <c r="L6" i="20" l="1"/>
  <c r="M6" i="20"/>
  <c r="C93" i="23" l="1"/>
  <c r="D93" i="23"/>
  <c r="E13" i="24"/>
  <c r="C158" i="23" l="1"/>
  <c r="D158" i="23"/>
  <c r="C157" i="23"/>
  <c r="D157" i="23"/>
  <c r="C156" i="23"/>
  <c r="D156" i="23"/>
  <c r="C155" i="23"/>
  <c r="D155" i="23"/>
  <c r="C154" i="23"/>
  <c r="D154" i="23"/>
  <c r="C153" i="23"/>
  <c r="D153" i="23"/>
  <c r="C152" i="23"/>
  <c r="D152" i="23"/>
  <c r="C1505" i="27" l="1"/>
  <c r="G1505" i="27"/>
  <c r="H1505" i="27"/>
  <c r="Q1505" i="27"/>
  <c r="C1504" i="27"/>
  <c r="G1504" i="27"/>
  <c r="H1504" i="27"/>
  <c r="Q1504" i="27"/>
  <c r="C1503" i="27"/>
  <c r="G1503" i="27"/>
  <c r="H1503" i="27"/>
  <c r="Q1503" i="27"/>
  <c r="C1502" i="27"/>
  <c r="G1502" i="27"/>
  <c r="H1502" i="27"/>
  <c r="Q1502" i="27"/>
  <c r="C1507" i="27" l="1"/>
  <c r="G1507" i="27"/>
  <c r="H1507" i="27"/>
  <c r="Q1507" i="27"/>
  <c r="C1506" i="27"/>
  <c r="G1506" i="27"/>
  <c r="H1506" i="27"/>
  <c r="Q1506" i="27"/>
  <c r="C1528" i="27" l="1"/>
  <c r="G1528" i="27"/>
  <c r="H1528" i="27"/>
  <c r="Q1528" i="27"/>
  <c r="C1527" i="27"/>
  <c r="G1527" i="27"/>
  <c r="H1527" i="27"/>
  <c r="Q1527" i="27"/>
  <c r="C1526" i="27"/>
  <c r="G1526" i="27"/>
  <c r="H1526" i="27"/>
  <c r="Q1526" i="27"/>
  <c r="C1525" i="27"/>
  <c r="G1525" i="27"/>
  <c r="H1525" i="27"/>
  <c r="Q1525" i="27"/>
  <c r="C1524" i="27"/>
  <c r="G1524" i="27"/>
  <c r="H1524" i="27"/>
  <c r="Q1524" i="27"/>
  <c r="C1523" i="27"/>
  <c r="G1523" i="27"/>
  <c r="H1523" i="27"/>
  <c r="Q1523" i="27"/>
  <c r="C1522" i="27"/>
  <c r="G1522" i="27"/>
  <c r="H1522" i="27"/>
  <c r="Q1522" i="27"/>
  <c r="C1521" i="27"/>
  <c r="G1521" i="27"/>
  <c r="H1521" i="27"/>
  <c r="Q1521" i="27"/>
  <c r="C1520" i="27"/>
  <c r="G1520" i="27"/>
  <c r="H1520" i="27"/>
  <c r="Q1520" i="27"/>
  <c r="C1519" i="27"/>
  <c r="G1519" i="27"/>
  <c r="H1519" i="27"/>
  <c r="Q1519" i="27"/>
  <c r="C1518" i="27"/>
  <c r="G1518" i="27"/>
  <c r="H1518" i="27"/>
  <c r="Q1518" i="27"/>
  <c r="C1517" i="27"/>
  <c r="G1517" i="27"/>
  <c r="H1517" i="27"/>
  <c r="Q1517" i="27"/>
  <c r="C1516" i="27"/>
  <c r="G1516" i="27"/>
  <c r="H1516" i="27"/>
  <c r="Q1516" i="27"/>
  <c r="C1515" i="27"/>
  <c r="G1515" i="27"/>
  <c r="H1515" i="27"/>
  <c r="Q1515" i="27"/>
  <c r="C1514" i="27"/>
  <c r="G1514" i="27"/>
  <c r="H1514" i="27"/>
  <c r="Q1514" i="27"/>
  <c r="C1513" i="27"/>
  <c r="G1513" i="27"/>
  <c r="H1513" i="27"/>
  <c r="Q1513" i="27"/>
  <c r="C1512" i="27"/>
  <c r="G1512" i="27"/>
  <c r="H1512" i="27"/>
  <c r="Q1512" i="27"/>
  <c r="C1511" i="27"/>
  <c r="G1511" i="27"/>
  <c r="H1511" i="27"/>
  <c r="Q1511" i="27"/>
  <c r="C1510" i="27"/>
  <c r="G1510" i="27"/>
  <c r="H1510" i="27"/>
  <c r="Q1510" i="27"/>
  <c r="C1509" i="27"/>
  <c r="G1509" i="27"/>
  <c r="H1509" i="27"/>
  <c r="Q1509" i="27"/>
  <c r="C1508" i="27"/>
  <c r="G1508" i="27"/>
  <c r="H1508" i="27"/>
  <c r="Q1508" i="27"/>
  <c r="C101" i="28" l="1"/>
  <c r="I101" i="28"/>
  <c r="C425" i="23" l="1"/>
  <c r="D425" i="23"/>
  <c r="C424" i="23"/>
  <c r="D424" i="23"/>
  <c r="C423" i="23"/>
  <c r="D423" i="23"/>
  <c r="C422" i="23"/>
  <c r="D422" i="23"/>
  <c r="C421" i="23"/>
  <c r="D421" i="23"/>
  <c r="C420" i="23"/>
  <c r="D420" i="23"/>
  <c r="C419" i="23"/>
  <c r="D419" i="23"/>
  <c r="C418" i="23"/>
  <c r="D418" i="23"/>
  <c r="C417" i="23"/>
  <c r="D417" i="23"/>
  <c r="C416" i="23"/>
  <c r="D416" i="23"/>
  <c r="C415" i="23"/>
  <c r="D415" i="23"/>
  <c r="C414" i="23"/>
  <c r="D414" i="23"/>
  <c r="C413" i="23"/>
  <c r="D413" i="23"/>
  <c r="C412" i="23"/>
  <c r="D412" i="23"/>
  <c r="C411" i="23"/>
  <c r="D411" i="23"/>
  <c r="C410" i="23"/>
  <c r="D410" i="23"/>
  <c r="C409" i="23"/>
  <c r="D409" i="23"/>
  <c r="C408" i="23"/>
  <c r="D408" i="23"/>
  <c r="C407" i="23"/>
  <c r="D407" i="23"/>
  <c r="C406" i="23"/>
  <c r="D406" i="23"/>
  <c r="C405" i="23"/>
  <c r="D405" i="23"/>
  <c r="C404" i="23"/>
  <c r="D404" i="23"/>
  <c r="C403" i="23"/>
  <c r="D403" i="23"/>
  <c r="C402" i="23"/>
  <c r="D402" i="23"/>
  <c r="C401" i="23"/>
  <c r="D401" i="23"/>
  <c r="C400" i="23"/>
  <c r="D400" i="23"/>
  <c r="C399" i="23"/>
  <c r="D399" i="23"/>
  <c r="C398" i="23"/>
  <c r="D398" i="23"/>
  <c r="C397" i="23"/>
  <c r="D397" i="23"/>
  <c r="C396" i="23"/>
  <c r="D396" i="23"/>
  <c r="C395" i="23"/>
  <c r="D395" i="23"/>
  <c r="C394" i="23"/>
  <c r="D394" i="23"/>
  <c r="C393" i="23"/>
  <c r="D393" i="23"/>
  <c r="E14" i="24"/>
  <c r="C92" i="23"/>
  <c r="D92" i="23"/>
  <c r="C91" i="23"/>
  <c r="D91" i="23"/>
  <c r="E15" i="24"/>
  <c r="C77" i="23"/>
  <c r="D77" i="23"/>
  <c r="C70" i="23"/>
  <c r="D70" i="23"/>
  <c r="C83" i="23"/>
  <c r="D83" i="23"/>
  <c r="C88" i="23"/>
  <c r="D88" i="23"/>
  <c r="C67" i="23"/>
  <c r="D67" i="23"/>
  <c r="C66" i="23"/>
  <c r="D66" i="23"/>
  <c r="C87" i="23"/>
  <c r="D87" i="23"/>
  <c r="C85" i="23"/>
  <c r="D85" i="23"/>
  <c r="C72" i="23"/>
  <c r="D72" i="23"/>
  <c r="C71" i="23"/>
  <c r="D71" i="23"/>
  <c r="C74" i="23"/>
  <c r="D74" i="23"/>
  <c r="C68" i="23"/>
  <c r="D68" i="23"/>
  <c r="C86" i="23"/>
  <c r="D86" i="23"/>
  <c r="C84" i="23"/>
  <c r="D84" i="23"/>
  <c r="C82" i="23"/>
  <c r="D82" i="23"/>
  <c r="C81" i="23"/>
  <c r="D81" i="23"/>
  <c r="C80" i="23"/>
  <c r="D80" i="23"/>
  <c r="C79" i="23"/>
  <c r="D79" i="23"/>
  <c r="C78" i="23"/>
  <c r="D78" i="23"/>
  <c r="C76" i="23"/>
  <c r="D76" i="23"/>
  <c r="C75" i="23"/>
  <c r="D75" i="23"/>
  <c r="C73" i="23"/>
  <c r="D73" i="23"/>
  <c r="C69" i="23"/>
  <c r="D69" i="23"/>
  <c r="C65" i="23"/>
  <c r="D65" i="23"/>
  <c r="C1823" i="27"/>
  <c r="G1823" i="27"/>
  <c r="H1823" i="27"/>
  <c r="Q1823" i="27"/>
  <c r="C1822" i="27"/>
  <c r="G1822" i="27"/>
  <c r="H1822" i="27"/>
  <c r="Q1822" i="27"/>
  <c r="C1821" i="27"/>
  <c r="G1821" i="27"/>
  <c r="H1821" i="27"/>
  <c r="Q1821" i="27"/>
  <c r="C1820" i="27"/>
  <c r="G1820" i="27"/>
  <c r="H1820" i="27"/>
  <c r="Q1820" i="27"/>
  <c r="E16" i="24" l="1"/>
  <c r="C19" i="28" l="1"/>
  <c r="I19" i="28"/>
  <c r="C150" i="23" l="1"/>
  <c r="D150" i="23"/>
  <c r="C149" i="23"/>
  <c r="D149" i="23"/>
  <c r="C148" i="23"/>
  <c r="D148" i="23"/>
  <c r="C147" i="23"/>
  <c r="D147" i="23"/>
  <c r="C146" i="23"/>
  <c r="D146" i="23"/>
  <c r="C145" i="23"/>
  <c r="D145" i="23"/>
  <c r="M83" i="20" l="1"/>
  <c r="B4" i="25" l="1"/>
  <c r="J4" i="25"/>
  <c r="K4" i="25"/>
  <c r="L4" i="25" l="1"/>
  <c r="K60" i="21"/>
  <c r="F60" i="21"/>
  <c r="O34" i="12" l="1"/>
  <c r="O33" i="12"/>
  <c r="K89" i="21"/>
  <c r="F89" i="21"/>
  <c r="O680" i="12" s="1"/>
  <c r="L110" i="20"/>
  <c r="M110" i="20"/>
  <c r="B533" i="25" l="1"/>
  <c r="J533" i="25"/>
  <c r="K533" i="25"/>
  <c r="L533" i="25" l="1"/>
  <c r="C1819" i="27" l="1"/>
  <c r="G1819" i="27"/>
  <c r="H1819" i="27"/>
  <c r="Q1819" i="27"/>
  <c r="C1818" i="27"/>
  <c r="G1818" i="27"/>
  <c r="H1818" i="27"/>
  <c r="Q1818" i="27"/>
  <c r="C1817" i="27"/>
  <c r="G1817" i="27"/>
  <c r="H1817" i="27"/>
  <c r="Q1817" i="27"/>
  <c r="C1816" i="27"/>
  <c r="G1816" i="27"/>
  <c r="H1816" i="27"/>
  <c r="Q1816" i="27"/>
  <c r="C1815" i="27"/>
  <c r="G1815" i="27"/>
  <c r="H1815" i="27"/>
  <c r="Q1815" i="27"/>
  <c r="C1814" i="27"/>
  <c r="G1814" i="27"/>
  <c r="H1814" i="27"/>
  <c r="Q1814" i="27"/>
  <c r="C1813" i="27"/>
  <c r="G1813" i="27"/>
  <c r="H1813" i="27"/>
  <c r="Q1813" i="27"/>
  <c r="C1812" i="27"/>
  <c r="G1812" i="27"/>
  <c r="H1812" i="27"/>
  <c r="Q1812" i="27"/>
  <c r="C1811" i="27"/>
  <c r="G1811" i="27"/>
  <c r="H1811" i="27"/>
  <c r="Q1811" i="27"/>
  <c r="C1810" i="27"/>
  <c r="G1810" i="27"/>
  <c r="H1810" i="27"/>
  <c r="Q1810" i="27"/>
  <c r="C1809" i="27"/>
  <c r="G1809" i="27"/>
  <c r="H1809" i="27"/>
  <c r="Q1809" i="27"/>
  <c r="C1808" i="27"/>
  <c r="G1808" i="27"/>
  <c r="H1808" i="27"/>
  <c r="Q1808" i="27"/>
  <c r="C1807" i="27"/>
  <c r="G1807" i="27"/>
  <c r="H1807" i="27"/>
  <c r="Q1807" i="27"/>
  <c r="C1806" i="27"/>
  <c r="G1806" i="27"/>
  <c r="H1806" i="27"/>
  <c r="Q1806" i="27"/>
  <c r="C1805" i="27"/>
  <c r="G1805" i="27"/>
  <c r="H1805" i="27"/>
  <c r="Q1805" i="27"/>
  <c r="C1804" i="27"/>
  <c r="G1804" i="27"/>
  <c r="H1804" i="27"/>
  <c r="Q1804" i="27"/>
  <c r="C1803" i="27"/>
  <c r="G1803" i="27"/>
  <c r="H1803" i="27"/>
  <c r="Q1803" i="27"/>
  <c r="C1802" i="27"/>
  <c r="G1802" i="27"/>
  <c r="H1802" i="27"/>
  <c r="Q1802" i="27"/>
  <c r="C1801" i="27"/>
  <c r="G1801" i="27"/>
  <c r="H1801" i="27"/>
  <c r="Q1801" i="27"/>
  <c r="C1800" i="27"/>
  <c r="G1800" i="27"/>
  <c r="H1800" i="27"/>
  <c r="Q1800" i="27"/>
  <c r="C1799" i="27"/>
  <c r="G1799" i="27"/>
  <c r="H1799" i="27"/>
  <c r="Q1799" i="27"/>
  <c r="C1798" i="27"/>
  <c r="G1798" i="27"/>
  <c r="H1798" i="27"/>
  <c r="Q1798" i="27"/>
  <c r="C1797" i="27"/>
  <c r="G1797" i="27"/>
  <c r="H1797" i="27"/>
  <c r="Q1797" i="27"/>
  <c r="C1796" i="27"/>
  <c r="G1796" i="27"/>
  <c r="H1796" i="27"/>
  <c r="Q1796" i="27"/>
  <c r="C1795" i="27"/>
  <c r="G1795" i="27"/>
  <c r="H1795" i="27"/>
  <c r="Q1795" i="27"/>
  <c r="C1794" i="27"/>
  <c r="G1794" i="27"/>
  <c r="H1794" i="27"/>
  <c r="Q1794" i="27"/>
  <c r="C1793" i="27"/>
  <c r="G1793" i="27"/>
  <c r="H1793" i="27"/>
  <c r="Q1793" i="27"/>
  <c r="C1792" i="27"/>
  <c r="G1792" i="27"/>
  <c r="H1792" i="27"/>
  <c r="Q1792" i="27"/>
  <c r="C1791" i="27"/>
  <c r="G1791" i="27"/>
  <c r="H1791" i="27"/>
  <c r="Q1791" i="27"/>
  <c r="C1790" i="27"/>
  <c r="G1790" i="27"/>
  <c r="H1790" i="27"/>
  <c r="Q1790" i="27"/>
  <c r="C1789" i="27"/>
  <c r="G1789" i="27"/>
  <c r="H1789" i="27"/>
  <c r="Q1789" i="27"/>
  <c r="C1788" i="27"/>
  <c r="G1788" i="27"/>
  <c r="H1788" i="27"/>
  <c r="Q1788" i="27"/>
  <c r="C1787" i="27"/>
  <c r="G1787" i="27"/>
  <c r="H1787" i="27"/>
  <c r="Q1787" i="27"/>
  <c r="C1786" i="27"/>
  <c r="G1786" i="27"/>
  <c r="H1786" i="27"/>
  <c r="Q1786" i="27"/>
  <c r="C1785" i="27"/>
  <c r="G1785" i="27"/>
  <c r="H1785" i="27"/>
  <c r="Q1785" i="27"/>
  <c r="C1784" i="27"/>
  <c r="G1784" i="27"/>
  <c r="H1784" i="27"/>
  <c r="Q1784" i="27"/>
  <c r="C1783" i="27"/>
  <c r="G1783" i="27"/>
  <c r="H1783" i="27"/>
  <c r="Q1783" i="27"/>
  <c r="C1782" i="27"/>
  <c r="G1782" i="27"/>
  <c r="H1782" i="27"/>
  <c r="Q1782" i="27"/>
  <c r="C1781" i="27"/>
  <c r="G1781" i="27"/>
  <c r="H1781" i="27"/>
  <c r="Q1781" i="27"/>
  <c r="C1780" i="27"/>
  <c r="G1780" i="27"/>
  <c r="H1780" i="27"/>
  <c r="Q1780" i="27"/>
  <c r="C26" i="26" l="1"/>
  <c r="E26" i="26"/>
  <c r="J26" i="26"/>
  <c r="C28" i="26" l="1"/>
  <c r="E28" i="26"/>
  <c r="J28" i="26"/>
  <c r="C24" i="26"/>
  <c r="E24" i="26"/>
  <c r="J24" i="26"/>
  <c r="C25" i="26"/>
  <c r="E25" i="26"/>
  <c r="J25" i="26"/>
  <c r="C21" i="26"/>
  <c r="E21" i="26"/>
  <c r="J21" i="26"/>
  <c r="C20" i="26"/>
  <c r="E20" i="26"/>
  <c r="J20" i="26"/>
  <c r="C18" i="26"/>
  <c r="E18" i="26"/>
  <c r="J18" i="26"/>
  <c r="C17" i="26"/>
  <c r="E17" i="26"/>
  <c r="J17" i="26"/>
  <c r="C16" i="26"/>
  <c r="E16" i="26"/>
  <c r="J16" i="26"/>
  <c r="C15" i="26"/>
  <c r="E15" i="26"/>
  <c r="J15" i="26"/>
  <c r="C23" i="26"/>
  <c r="E23" i="26"/>
  <c r="J23" i="26"/>
  <c r="C22" i="26"/>
  <c r="E22" i="26"/>
  <c r="J22" i="26"/>
  <c r="C19" i="26"/>
  <c r="E19" i="26"/>
  <c r="J19" i="26"/>
  <c r="C14" i="26"/>
  <c r="E14" i="26"/>
  <c r="J14" i="26"/>
  <c r="C13" i="26"/>
  <c r="E13" i="26"/>
  <c r="J13" i="26"/>
  <c r="C12" i="26"/>
  <c r="E12" i="26"/>
  <c r="J12" i="26"/>
  <c r="C11" i="26"/>
  <c r="E11" i="26"/>
  <c r="J11" i="26"/>
  <c r="C10" i="26"/>
  <c r="E10" i="26"/>
  <c r="J10" i="26"/>
  <c r="C27" i="26" l="1"/>
  <c r="E27" i="26"/>
  <c r="J27" i="26"/>
  <c r="B106" i="25" l="1"/>
  <c r="J106" i="25"/>
  <c r="K106" i="25"/>
  <c r="B381" i="25"/>
  <c r="J381" i="25"/>
  <c r="K381" i="25"/>
  <c r="L106" i="25" l="1"/>
  <c r="L381" i="25"/>
  <c r="B505" i="25"/>
  <c r="J505" i="25"/>
  <c r="K505" i="25"/>
  <c r="B425" i="25"/>
  <c r="J425" i="25"/>
  <c r="K425" i="25"/>
  <c r="B519" i="25"/>
  <c r="J519" i="25"/>
  <c r="K519" i="25"/>
  <c r="B848" i="25"/>
  <c r="J848" i="25"/>
  <c r="K848" i="25"/>
  <c r="B791" i="25"/>
  <c r="J791" i="25"/>
  <c r="K791" i="25"/>
  <c r="B810" i="25"/>
  <c r="J810" i="25"/>
  <c r="K810" i="25"/>
  <c r="L791" i="25" l="1"/>
  <c r="L505" i="25"/>
  <c r="L519" i="25"/>
  <c r="L848" i="25"/>
  <c r="L425" i="25"/>
  <c r="L810" i="25"/>
  <c r="B814" i="25" l="1"/>
  <c r="J814" i="25"/>
  <c r="K814" i="25"/>
  <c r="B128" i="25"/>
  <c r="J128" i="25"/>
  <c r="K128" i="25"/>
  <c r="B232" i="25"/>
  <c r="J232" i="25"/>
  <c r="K232" i="25"/>
  <c r="L128" i="25" l="1"/>
  <c r="L232" i="25"/>
  <c r="L814" i="25"/>
  <c r="B126" i="25"/>
  <c r="J126" i="25"/>
  <c r="K126" i="25"/>
  <c r="K63" i="21"/>
  <c r="F63" i="21"/>
  <c r="E17" i="24"/>
  <c r="L86" i="20"/>
  <c r="M86" i="20"/>
  <c r="L126" i="25" l="1"/>
  <c r="O325" i="12"/>
  <c r="O326" i="12"/>
  <c r="O323" i="12"/>
  <c r="O324" i="12"/>
  <c r="C77" i="28"/>
  <c r="I77" i="28"/>
  <c r="C1734" i="27" l="1"/>
  <c r="G1734" i="27"/>
  <c r="H1734" i="27"/>
  <c r="Q1734" i="27"/>
  <c r="C1733" i="27"/>
  <c r="G1733" i="27"/>
  <c r="H1733" i="27"/>
  <c r="Q1733" i="27"/>
  <c r="C1732" i="27"/>
  <c r="G1732" i="27"/>
  <c r="H1732" i="27"/>
  <c r="Q1732" i="27"/>
  <c r="C1731" i="27"/>
  <c r="G1731" i="27"/>
  <c r="H1731" i="27"/>
  <c r="Q1731" i="27"/>
  <c r="C1730" i="27"/>
  <c r="G1730" i="27"/>
  <c r="H1730" i="27"/>
  <c r="Q1730" i="27"/>
  <c r="C1729" i="27"/>
  <c r="G1729" i="27"/>
  <c r="H1729" i="27"/>
  <c r="Q1729" i="27"/>
  <c r="C1728" i="27"/>
  <c r="G1728" i="27"/>
  <c r="H1728" i="27"/>
  <c r="Q1728" i="27"/>
  <c r="C1727" i="27"/>
  <c r="G1727" i="27"/>
  <c r="H1727" i="27"/>
  <c r="Q1727" i="27"/>
  <c r="C1726" i="27"/>
  <c r="G1726" i="27"/>
  <c r="H1726" i="27"/>
  <c r="Q1726" i="27"/>
  <c r="C1725" i="27"/>
  <c r="G1725" i="27"/>
  <c r="H1725" i="27"/>
  <c r="Q1725" i="27"/>
  <c r="C1724" i="27"/>
  <c r="G1724" i="27"/>
  <c r="H1724" i="27"/>
  <c r="Q1724" i="27"/>
  <c r="C1723" i="27"/>
  <c r="G1723" i="27"/>
  <c r="H1723" i="27"/>
  <c r="Q1723" i="27"/>
  <c r="C1722" i="27"/>
  <c r="G1722" i="27"/>
  <c r="H1722" i="27"/>
  <c r="Q1722" i="27"/>
  <c r="C1721" i="27"/>
  <c r="G1721" i="27"/>
  <c r="H1721" i="27"/>
  <c r="Q1721" i="27"/>
  <c r="C1720" i="27"/>
  <c r="G1720" i="27"/>
  <c r="H1720" i="27"/>
  <c r="Q1720" i="27"/>
  <c r="C1719" i="27"/>
  <c r="G1719" i="27"/>
  <c r="H1719" i="27"/>
  <c r="Q1719" i="27"/>
  <c r="C1718" i="27"/>
  <c r="G1718" i="27"/>
  <c r="H1718" i="27"/>
  <c r="Q1718" i="27"/>
  <c r="C1717" i="27"/>
  <c r="G1717" i="27"/>
  <c r="H1717" i="27"/>
  <c r="Q1717" i="27"/>
  <c r="C1716" i="27"/>
  <c r="G1716" i="27"/>
  <c r="H1716" i="27"/>
  <c r="Q1716" i="27"/>
  <c r="C1715" i="27"/>
  <c r="G1715" i="27"/>
  <c r="H1715" i="27"/>
  <c r="Q1715" i="27"/>
  <c r="C1714" i="27"/>
  <c r="G1714" i="27"/>
  <c r="H1714" i="27"/>
  <c r="Q1714" i="27"/>
  <c r="C1713" i="27"/>
  <c r="G1713" i="27"/>
  <c r="H1713" i="27"/>
  <c r="Q1713" i="27"/>
  <c r="C1712" i="27"/>
  <c r="G1712" i="27"/>
  <c r="H1712" i="27"/>
  <c r="Q1712" i="27"/>
  <c r="C1711" i="27"/>
  <c r="G1711" i="27"/>
  <c r="H1711" i="27"/>
  <c r="Q1711" i="27"/>
  <c r="C1710" i="27"/>
  <c r="G1710" i="27"/>
  <c r="H1710" i="27"/>
  <c r="Q1710" i="27"/>
  <c r="C1709" i="27"/>
  <c r="G1709" i="27"/>
  <c r="H1709" i="27"/>
  <c r="Q1709" i="27"/>
  <c r="C1708" i="27"/>
  <c r="G1708" i="27"/>
  <c r="H1708" i="27"/>
  <c r="Q1708" i="27"/>
  <c r="C1707" i="27"/>
  <c r="G1707" i="27"/>
  <c r="H1707" i="27"/>
  <c r="Q1707" i="27"/>
  <c r="C1706" i="27"/>
  <c r="G1706" i="27"/>
  <c r="H1706" i="27"/>
  <c r="Q1706" i="27"/>
  <c r="C1705" i="27"/>
  <c r="G1705" i="27"/>
  <c r="H1705" i="27"/>
  <c r="Q1705" i="27"/>
  <c r="C1704" i="27"/>
  <c r="G1704" i="27"/>
  <c r="H1704" i="27"/>
  <c r="Q1704" i="27"/>
  <c r="C1703" i="27"/>
  <c r="G1703" i="27"/>
  <c r="H1703" i="27"/>
  <c r="Q1703" i="27"/>
  <c r="C1702" i="27"/>
  <c r="G1702" i="27"/>
  <c r="H1702" i="27"/>
  <c r="Q1702" i="27"/>
  <c r="C1701" i="27"/>
  <c r="G1701" i="27"/>
  <c r="H1701" i="27"/>
  <c r="Q1701" i="27"/>
  <c r="C1700" i="27"/>
  <c r="G1700" i="27"/>
  <c r="H1700" i="27"/>
  <c r="Q1700" i="27"/>
  <c r="C1699" i="27"/>
  <c r="G1699" i="27"/>
  <c r="H1699" i="27"/>
  <c r="Q1699" i="27"/>
  <c r="C1698" i="27"/>
  <c r="G1698" i="27"/>
  <c r="H1698" i="27"/>
  <c r="Q1698" i="27"/>
  <c r="C1697" i="27"/>
  <c r="G1697" i="27"/>
  <c r="H1697" i="27"/>
  <c r="Q1697" i="27"/>
  <c r="C1696" i="27"/>
  <c r="G1696" i="27"/>
  <c r="H1696" i="27"/>
  <c r="Q1696" i="27"/>
  <c r="C1695" i="27"/>
  <c r="G1695" i="27"/>
  <c r="H1695" i="27"/>
  <c r="Q1695" i="27"/>
  <c r="C1694" i="27"/>
  <c r="G1694" i="27"/>
  <c r="H1694" i="27"/>
  <c r="Q1694" i="27"/>
  <c r="C1693" i="27"/>
  <c r="G1693" i="27"/>
  <c r="H1693" i="27"/>
  <c r="Q1693" i="27"/>
  <c r="C1692" i="27"/>
  <c r="G1692" i="27"/>
  <c r="H1692" i="27"/>
  <c r="Q1692" i="27"/>
  <c r="C1691" i="27"/>
  <c r="G1691" i="27"/>
  <c r="H1691" i="27"/>
  <c r="Q1691" i="27"/>
  <c r="C1690" i="27"/>
  <c r="G1690" i="27"/>
  <c r="H1690" i="27"/>
  <c r="Q1690" i="27"/>
  <c r="C1689" i="27"/>
  <c r="G1689" i="27"/>
  <c r="H1689" i="27"/>
  <c r="Q1689" i="27"/>
  <c r="C1688" i="27"/>
  <c r="G1688" i="27"/>
  <c r="H1688" i="27"/>
  <c r="Q1688" i="27"/>
  <c r="C1687" i="27"/>
  <c r="G1687" i="27"/>
  <c r="H1687" i="27"/>
  <c r="Q1687" i="27"/>
  <c r="C1686" i="27"/>
  <c r="G1686" i="27"/>
  <c r="H1686" i="27"/>
  <c r="Q1686" i="27"/>
  <c r="C1685" i="27"/>
  <c r="G1685" i="27"/>
  <c r="H1685" i="27"/>
  <c r="Q1685" i="27"/>
  <c r="C1684" i="27"/>
  <c r="G1684" i="27"/>
  <c r="H1684" i="27"/>
  <c r="Q1684" i="27"/>
  <c r="C1683" i="27"/>
  <c r="G1683" i="27"/>
  <c r="H1683" i="27"/>
  <c r="Q1683" i="27"/>
  <c r="C1682" i="27"/>
  <c r="G1682" i="27"/>
  <c r="H1682" i="27"/>
  <c r="Q1682" i="27"/>
  <c r="C1681" i="27"/>
  <c r="G1681" i="27"/>
  <c r="H1681" i="27"/>
  <c r="Q1681" i="27"/>
  <c r="C1680" i="27"/>
  <c r="G1680" i="27"/>
  <c r="H1680" i="27"/>
  <c r="Q1680" i="27"/>
  <c r="C1679" i="27"/>
  <c r="G1679" i="27"/>
  <c r="H1679" i="27"/>
  <c r="Q1679" i="27"/>
  <c r="C1678" i="27"/>
  <c r="G1678" i="27"/>
  <c r="H1678" i="27"/>
  <c r="Q1678" i="27"/>
  <c r="C1677" i="27"/>
  <c r="G1677" i="27"/>
  <c r="H1677" i="27"/>
  <c r="Q1677" i="27"/>
  <c r="C1676" i="27"/>
  <c r="G1676" i="27"/>
  <c r="H1676" i="27"/>
  <c r="Q1676" i="27"/>
  <c r="C1675" i="27"/>
  <c r="G1675" i="27"/>
  <c r="H1675" i="27"/>
  <c r="Q1675" i="27"/>
  <c r="C1674" i="27"/>
  <c r="G1674" i="27"/>
  <c r="H1674" i="27"/>
  <c r="Q1674" i="27"/>
  <c r="C1673" i="27"/>
  <c r="G1673" i="27"/>
  <c r="H1673" i="27"/>
  <c r="Q1673" i="27"/>
  <c r="C1534" i="27" l="1"/>
  <c r="G1534" i="27"/>
  <c r="H1534" i="27"/>
  <c r="Q1534" i="27"/>
  <c r="C1533" i="27"/>
  <c r="G1533" i="27"/>
  <c r="H1533" i="27"/>
  <c r="Q1533" i="27"/>
  <c r="C1532" i="27"/>
  <c r="G1532" i="27"/>
  <c r="H1532" i="27"/>
  <c r="Q1532" i="27"/>
  <c r="C1531" i="27"/>
  <c r="G1531" i="27"/>
  <c r="H1531" i="27"/>
  <c r="Q1531" i="27"/>
  <c r="C1530" i="27" l="1"/>
  <c r="G1530" i="27"/>
  <c r="H1530" i="27"/>
  <c r="Q1530" i="27"/>
  <c r="C1529" i="27"/>
  <c r="G1529" i="27"/>
  <c r="H1529" i="27"/>
  <c r="Q1529" i="27"/>
  <c r="C99" i="23" l="1"/>
  <c r="D99" i="23"/>
  <c r="E18" i="24"/>
  <c r="B547" i="25" l="1"/>
  <c r="J547" i="25"/>
  <c r="K547" i="25"/>
  <c r="L547" i="25" l="1"/>
  <c r="C98" i="23"/>
  <c r="D98" i="23"/>
  <c r="C97" i="23"/>
  <c r="D97" i="23"/>
  <c r="C96" i="23"/>
  <c r="D96" i="23"/>
  <c r="C95" i="23"/>
  <c r="D95" i="23"/>
  <c r="C94" i="23"/>
  <c r="D94" i="23"/>
  <c r="K62" i="21"/>
  <c r="F62" i="21"/>
  <c r="O590" i="12" l="1"/>
  <c r="O519" i="12"/>
  <c r="O322" i="12"/>
  <c r="O1105" i="12"/>
  <c r="O770" i="12"/>
  <c r="O223" i="12"/>
  <c r="O222" i="12"/>
  <c r="O221" i="12"/>
  <c r="E19" i="24"/>
  <c r="C62" i="23" l="1"/>
  <c r="D62" i="23"/>
  <c r="C59" i="23"/>
  <c r="D59" i="23"/>
  <c r="C58" i="23"/>
  <c r="D58" i="23"/>
  <c r="C57" i="23"/>
  <c r="D57" i="23"/>
  <c r="C55" i="23"/>
  <c r="D55" i="23"/>
  <c r="C54" i="23"/>
  <c r="D54" i="23"/>
  <c r="C53" i="23"/>
  <c r="D53" i="23"/>
  <c r="C63" i="23"/>
  <c r="D63" i="23"/>
  <c r="C61" i="23"/>
  <c r="D61" i="23"/>
  <c r="C60" i="23"/>
  <c r="D60" i="23"/>
  <c r="C56" i="23"/>
  <c r="D56" i="23"/>
  <c r="C52" i="23"/>
  <c r="D52" i="23"/>
  <c r="C51" i="23"/>
  <c r="D51" i="23"/>
  <c r="C48" i="28" l="1"/>
  <c r="I48" i="28"/>
  <c r="C50" i="28"/>
  <c r="I50" i="28"/>
  <c r="C163" i="28" l="1"/>
  <c r="I163" i="28"/>
  <c r="C162" i="28"/>
  <c r="I162" i="28"/>
  <c r="C161" i="28"/>
  <c r="I161" i="28"/>
  <c r="C160" i="28"/>
  <c r="I160" i="28"/>
  <c r="C1538" i="27" l="1"/>
  <c r="G1538" i="27"/>
  <c r="H1538" i="27"/>
  <c r="Q1538" i="27"/>
  <c r="C1537" i="27"/>
  <c r="G1537" i="27"/>
  <c r="H1537" i="27"/>
  <c r="Q1537" i="27"/>
  <c r="C1536" i="27"/>
  <c r="G1536" i="27"/>
  <c r="H1536" i="27"/>
  <c r="Q1536" i="27"/>
  <c r="C1535" i="27"/>
  <c r="G1535" i="27"/>
  <c r="H1535" i="27"/>
  <c r="Q1535" i="27"/>
  <c r="C1542" i="27" l="1"/>
  <c r="G1542" i="27"/>
  <c r="H1542" i="27"/>
  <c r="Q1542" i="27"/>
  <c r="C1541" i="27"/>
  <c r="G1541" i="27"/>
  <c r="H1541" i="27"/>
  <c r="Q1541" i="27"/>
  <c r="C1540" i="27"/>
  <c r="G1540" i="27"/>
  <c r="H1540" i="27"/>
  <c r="Q1540" i="27"/>
  <c r="C1539" i="27"/>
  <c r="G1539" i="27"/>
  <c r="H1539" i="27"/>
  <c r="Q1539" i="27"/>
  <c r="C1545" i="27" l="1"/>
  <c r="G1545" i="27"/>
  <c r="H1545" i="27"/>
  <c r="Q1545" i="27"/>
  <c r="C1544" i="27"/>
  <c r="G1544" i="27"/>
  <c r="H1544" i="27"/>
  <c r="Q1544" i="27"/>
  <c r="C1543" i="27"/>
  <c r="G1543" i="27"/>
  <c r="H1543" i="27"/>
  <c r="Q1543" i="27"/>
  <c r="C1553" i="27" l="1"/>
  <c r="G1553" i="27"/>
  <c r="H1553" i="27"/>
  <c r="Q1553" i="27"/>
  <c r="C1552" i="27"/>
  <c r="G1552" i="27"/>
  <c r="H1552" i="27"/>
  <c r="Q1552" i="27"/>
  <c r="C1551" i="27"/>
  <c r="G1551" i="27"/>
  <c r="H1551" i="27"/>
  <c r="Q1551" i="27"/>
  <c r="C1550" i="27"/>
  <c r="G1550" i="27"/>
  <c r="H1550" i="27"/>
  <c r="Q1550" i="27"/>
  <c r="C1549" i="27"/>
  <c r="G1549" i="27"/>
  <c r="H1549" i="27"/>
  <c r="Q1549" i="27"/>
  <c r="C1548" i="27"/>
  <c r="G1548" i="27"/>
  <c r="H1548" i="27"/>
  <c r="Q1548" i="27"/>
  <c r="C1547" i="27"/>
  <c r="G1547" i="27"/>
  <c r="H1547" i="27"/>
  <c r="Q1547" i="27"/>
  <c r="C1546" i="27"/>
  <c r="G1546" i="27"/>
  <c r="H1546" i="27"/>
  <c r="Q1546" i="27"/>
  <c r="C1592" i="27" l="1"/>
  <c r="G1592" i="27"/>
  <c r="H1592" i="27"/>
  <c r="Q1592" i="27"/>
  <c r="C1591" i="27"/>
  <c r="G1591" i="27"/>
  <c r="H1591" i="27"/>
  <c r="Q1591" i="27"/>
  <c r="C1590" i="27"/>
  <c r="G1590" i="27"/>
  <c r="H1590" i="27"/>
  <c r="Q1590" i="27"/>
  <c r="C1589" i="27"/>
  <c r="G1589" i="27"/>
  <c r="H1589" i="27"/>
  <c r="Q1589" i="27"/>
  <c r="C1588" i="27"/>
  <c r="G1588" i="27"/>
  <c r="H1588" i="27"/>
  <c r="Q1588" i="27"/>
  <c r="C1587" i="27"/>
  <c r="G1587" i="27"/>
  <c r="H1587" i="27"/>
  <c r="Q1587" i="27"/>
  <c r="C1586" i="27"/>
  <c r="G1586" i="27"/>
  <c r="H1586" i="27"/>
  <c r="Q1586" i="27"/>
  <c r="C1585" i="27"/>
  <c r="G1585" i="27"/>
  <c r="H1585" i="27"/>
  <c r="Q1585" i="27"/>
  <c r="C1584" i="27"/>
  <c r="G1584" i="27"/>
  <c r="H1584" i="27"/>
  <c r="Q1584" i="27"/>
  <c r="C1583" i="27"/>
  <c r="G1583" i="27"/>
  <c r="H1583" i="27"/>
  <c r="Q1583" i="27"/>
  <c r="C1582" i="27"/>
  <c r="G1582" i="27"/>
  <c r="H1582" i="27"/>
  <c r="Q1582" i="27"/>
  <c r="C1581" i="27"/>
  <c r="G1581" i="27"/>
  <c r="H1581" i="27"/>
  <c r="Q1581" i="27"/>
  <c r="C1580" i="27"/>
  <c r="G1580" i="27"/>
  <c r="H1580" i="27"/>
  <c r="Q1580" i="27"/>
  <c r="C1579" i="27"/>
  <c r="G1579" i="27"/>
  <c r="H1579" i="27"/>
  <c r="Q1579" i="27"/>
  <c r="C1578" i="27"/>
  <c r="G1578" i="27"/>
  <c r="H1578" i="27"/>
  <c r="Q1578" i="27"/>
  <c r="C1577" i="27"/>
  <c r="G1577" i="27"/>
  <c r="H1577" i="27"/>
  <c r="Q1577" i="27"/>
  <c r="C1576" i="27"/>
  <c r="G1576" i="27"/>
  <c r="H1576" i="27"/>
  <c r="Q1576" i="27"/>
  <c r="C1575" i="27"/>
  <c r="G1575" i="27"/>
  <c r="H1575" i="27"/>
  <c r="Q1575" i="27"/>
  <c r="C1574" i="27"/>
  <c r="G1574" i="27"/>
  <c r="H1574" i="27"/>
  <c r="Q1574" i="27"/>
  <c r="C1573" i="27"/>
  <c r="G1573" i="27"/>
  <c r="H1573" i="27"/>
  <c r="Q1573" i="27"/>
  <c r="C1572" i="27"/>
  <c r="G1572" i="27"/>
  <c r="H1572" i="27"/>
  <c r="Q1572" i="27"/>
  <c r="C1571" i="27"/>
  <c r="G1571" i="27"/>
  <c r="H1571" i="27"/>
  <c r="Q1571" i="27"/>
  <c r="C1570" i="27"/>
  <c r="G1570" i="27"/>
  <c r="H1570" i="27"/>
  <c r="Q1570" i="27"/>
  <c r="C1569" i="27"/>
  <c r="G1569" i="27"/>
  <c r="H1569" i="27"/>
  <c r="Q1569" i="27"/>
  <c r="C1568" i="27"/>
  <c r="G1568" i="27"/>
  <c r="H1568" i="27"/>
  <c r="Q1568" i="27"/>
  <c r="C1567" i="27"/>
  <c r="G1567" i="27"/>
  <c r="H1567" i="27"/>
  <c r="Q1567" i="27"/>
  <c r="C1566" i="27"/>
  <c r="G1566" i="27"/>
  <c r="H1566" i="27"/>
  <c r="Q1566" i="27"/>
  <c r="C1565" i="27"/>
  <c r="G1565" i="27"/>
  <c r="H1565" i="27"/>
  <c r="Q1565" i="27"/>
  <c r="C1564" i="27"/>
  <c r="G1564" i="27"/>
  <c r="H1564" i="27"/>
  <c r="Q1564" i="27"/>
  <c r="C1563" i="27"/>
  <c r="G1563" i="27"/>
  <c r="H1563" i="27"/>
  <c r="Q1563" i="27"/>
  <c r="C1562" i="27"/>
  <c r="G1562" i="27"/>
  <c r="H1562" i="27"/>
  <c r="Q1562" i="27"/>
  <c r="C1561" i="27"/>
  <c r="G1561" i="27"/>
  <c r="H1561" i="27"/>
  <c r="Q1561" i="27"/>
  <c r="C1560" i="27"/>
  <c r="G1560" i="27"/>
  <c r="H1560" i="27"/>
  <c r="Q1560" i="27"/>
  <c r="C1559" i="27"/>
  <c r="G1559" i="27"/>
  <c r="H1559" i="27"/>
  <c r="Q1559" i="27"/>
  <c r="C1558" i="27"/>
  <c r="G1558" i="27"/>
  <c r="H1558" i="27"/>
  <c r="Q1558" i="27"/>
  <c r="C1557" i="27"/>
  <c r="G1557" i="27"/>
  <c r="H1557" i="27"/>
  <c r="Q1557" i="27"/>
  <c r="C1556" i="27"/>
  <c r="G1556" i="27"/>
  <c r="H1556" i="27"/>
  <c r="Q1556" i="27"/>
  <c r="C1555" i="27"/>
  <c r="G1555" i="27"/>
  <c r="H1555" i="27"/>
  <c r="Q1555" i="27"/>
  <c r="C1554" i="27"/>
  <c r="G1554" i="27"/>
  <c r="H1554" i="27"/>
  <c r="Q1554" i="27"/>
  <c r="C1593" i="27" l="1"/>
  <c r="G1593" i="27"/>
  <c r="H1593" i="27"/>
  <c r="Q1593" i="27"/>
  <c r="C1597" i="27" l="1"/>
  <c r="G1597" i="27"/>
  <c r="H1597" i="27"/>
  <c r="Q1597" i="27"/>
  <c r="C1596" i="27"/>
  <c r="G1596" i="27"/>
  <c r="H1596" i="27"/>
  <c r="Q1596" i="27"/>
  <c r="C1595" i="27"/>
  <c r="G1595" i="27"/>
  <c r="H1595" i="27"/>
  <c r="Q1595" i="27"/>
  <c r="C1594" i="27"/>
  <c r="G1594" i="27"/>
  <c r="H1594" i="27"/>
  <c r="Q1594" i="27"/>
  <c r="C1613" i="27" l="1"/>
  <c r="G1613" i="27"/>
  <c r="H1613" i="27"/>
  <c r="Q1613" i="27"/>
  <c r="C1612" i="27"/>
  <c r="G1612" i="27"/>
  <c r="H1612" i="27"/>
  <c r="Q1612" i="27"/>
  <c r="C1611" i="27"/>
  <c r="G1611" i="27"/>
  <c r="H1611" i="27"/>
  <c r="Q1611" i="27"/>
  <c r="C1610" i="27"/>
  <c r="G1610" i="27"/>
  <c r="H1610" i="27"/>
  <c r="Q1610" i="27"/>
  <c r="C1609" i="27"/>
  <c r="G1609" i="27"/>
  <c r="H1609" i="27"/>
  <c r="Q1609" i="27"/>
  <c r="C1615" i="27" l="1"/>
  <c r="G1615" i="27"/>
  <c r="H1615" i="27"/>
  <c r="Q1615" i="27"/>
  <c r="C1614" i="27"/>
  <c r="G1614" i="27"/>
  <c r="H1614" i="27"/>
  <c r="Q1614" i="27"/>
  <c r="C1630" i="27" l="1"/>
  <c r="G1630" i="27"/>
  <c r="H1630" i="27"/>
  <c r="Q1630" i="27"/>
  <c r="C1629" i="27"/>
  <c r="G1629" i="27"/>
  <c r="H1629" i="27"/>
  <c r="Q1629" i="27"/>
  <c r="C1628" i="27"/>
  <c r="G1628" i="27"/>
  <c r="H1628" i="27"/>
  <c r="Q1628" i="27"/>
  <c r="C1627" i="27"/>
  <c r="G1627" i="27"/>
  <c r="H1627" i="27"/>
  <c r="Q1627" i="27"/>
  <c r="C1626" i="27"/>
  <c r="G1626" i="27"/>
  <c r="H1626" i="27"/>
  <c r="Q1626" i="27"/>
  <c r="C1625" i="27"/>
  <c r="G1625" i="27"/>
  <c r="H1625" i="27"/>
  <c r="Q1625" i="27"/>
  <c r="C1624" i="27"/>
  <c r="G1624" i="27"/>
  <c r="H1624" i="27"/>
  <c r="Q1624" i="27"/>
  <c r="C1623" i="27"/>
  <c r="G1623" i="27"/>
  <c r="H1623" i="27"/>
  <c r="Q1623" i="27"/>
  <c r="C1622" i="27"/>
  <c r="G1622" i="27"/>
  <c r="H1622" i="27"/>
  <c r="Q1622" i="27"/>
  <c r="C1621" i="27"/>
  <c r="G1621" i="27"/>
  <c r="H1621" i="27"/>
  <c r="Q1621" i="27"/>
  <c r="C1620" i="27"/>
  <c r="G1620" i="27"/>
  <c r="H1620" i="27"/>
  <c r="Q1620" i="27"/>
  <c r="C1619" i="27"/>
  <c r="G1619" i="27"/>
  <c r="H1619" i="27"/>
  <c r="Q1619" i="27"/>
  <c r="C1618" i="27"/>
  <c r="G1618" i="27"/>
  <c r="H1618" i="27"/>
  <c r="Q1618" i="27"/>
  <c r="C1617" i="27"/>
  <c r="G1617" i="27"/>
  <c r="H1617" i="27"/>
  <c r="Q1617" i="27"/>
  <c r="C1616" i="27"/>
  <c r="G1616" i="27"/>
  <c r="H1616" i="27"/>
  <c r="Q1616" i="27"/>
  <c r="C1634" i="27" l="1"/>
  <c r="G1634" i="27"/>
  <c r="H1634" i="27"/>
  <c r="Q1634" i="27"/>
  <c r="C1633" i="27"/>
  <c r="G1633" i="27"/>
  <c r="H1633" i="27"/>
  <c r="Q1633" i="27"/>
  <c r="C1632" i="27"/>
  <c r="G1632" i="27"/>
  <c r="H1632" i="27"/>
  <c r="Q1632" i="27"/>
  <c r="C1631" i="27"/>
  <c r="G1631" i="27"/>
  <c r="H1631" i="27"/>
  <c r="Q1631" i="27"/>
  <c r="C1638" i="27" l="1"/>
  <c r="G1638" i="27"/>
  <c r="H1638" i="27"/>
  <c r="Q1638" i="27"/>
  <c r="C1637" i="27"/>
  <c r="G1637" i="27"/>
  <c r="H1637" i="27"/>
  <c r="Q1637" i="27"/>
  <c r="C1636" i="27"/>
  <c r="G1636" i="27"/>
  <c r="H1636" i="27"/>
  <c r="Q1636" i="27"/>
  <c r="C1635" i="27"/>
  <c r="G1635" i="27"/>
  <c r="H1635" i="27"/>
  <c r="Q1635" i="27"/>
  <c r="C2471" i="27" l="1"/>
  <c r="G2471" i="27"/>
  <c r="H2471" i="27"/>
  <c r="Q2471" i="27"/>
  <c r="C2470" i="27"/>
  <c r="G2470" i="27"/>
  <c r="H2470" i="27"/>
  <c r="Q2470" i="27"/>
  <c r="C2469" i="27"/>
  <c r="G2469" i="27"/>
  <c r="H2469" i="27"/>
  <c r="Q2469" i="27"/>
  <c r="C2468" i="27"/>
  <c r="G2468" i="27"/>
  <c r="H2468" i="27"/>
  <c r="Q2468" i="27"/>
  <c r="C2467" i="27"/>
  <c r="G2467" i="27"/>
  <c r="H2467" i="27"/>
  <c r="Q2467" i="27"/>
  <c r="C2466" i="27"/>
  <c r="G2466" i="27"/>
  <c r="H2466" i="27"/>
  <c r="Q2466" i="27"/>
  <c r="C2465" i="27"/>
  <c r="G2465" i="27"/>
  <c r="H2465" i="27"/>
  <c r="Q2465" i="27"/>
  <c r="C2150" i="27" l="1"/>
  <c r="G2150" i="27"/>
  <c r="H2150" i="27"/>
  <c r="Q2150" i="27"/>
  <c r="C2149" i="27"/>
  <c r="G2149" i="27"/>
  <c r="H2149" i="27"/>
  <c r="Q2149" i="27"/>
  <c r="C2148" i="27"/>
  <c r="G2148" i="27"/>
  <c r="H2148" i="27"/>
  <c r="Q2148" i="27"/>
  <c r="C2147" i="27"/>
  <c r="G2147" i="27"/>
  <c r="H2147" i="27"/>
  <c r="Q2147" i="27"/>
  <c r="C2146" i="27"/>
  <c r="G2146" i="27"/>
  <c r="H2146" i="27"/>
  <c r="Q2146" i="27"/>
  <c r="C2145" i="27"/>
  <c r="G2145" i="27"/>
  <c r="H2145" i="27"/>
  <c r="Q2145" i="27"/>
  <c r="C2144" i="27"/>
  <c r="G2144" i="27"/>
  <c r="H2144" i="27"/>
  <c r="Q2144" i="27"/>
  <c r="C2143" i="27"/>
  <c r="G2143" i="27"/>
  <c r="H2143" i="27"/>
  <c r="Q2143" i="27"/>
  <c r="C2142" i="27"/>
  <c r="G2142" i="27"/>
  <c r="H2142" i="27"/>
  <c r="Q2142" i="27"/>
  <c r="C2141" i="27"/>
  <c r="G2141" i="27"/>
  <c r="H2141" i="27"/>
  <c r="Q2141" i="27"/>
  <c r="C2140" i="27"/>
  <c r="G2140" i="27"/>
  <c r="H2140" i="27"/>
  <c r="Q2140" i="27"/>
  <c r="C2139" i="27"/>
  <c r="G2139" i="27"/>
  <c r="H2139" i="27"/>
  <c r="Q2139" i="27"/>
  <c r="C2138" i="27"/>
  <c r="G2138" i="27"/>
  <c r="H2138" i="27"/>
  <c r="Q2138" i="27"/>
  <c r="C2137" i="27"/>
  <c r="G2137" i="27"/>
  <c r="H2137" i="27"/>
  <c r="Q2137" i="27"/>
  <c r="C2136" i="27"/>
  <c r="G2136" i="27"/>
  <c r="H2136" i="27"/>
  <c r="Q2136" i="27"/>
  <c r="C2135" i="27"/>
  <c r="G2135" i="27"/>
  <c r="H2135" i="27"/>
  <c r="Q2135" i="27"/>
  <c r="C2134" i="27"/>
  <c r="G2134" i="27"/>
  <c r="H2134" i="27"/>
  <c r="Q2134" i="27"/>
  <c r="C2133" i="27"/>
  <c r="G2133" i="27"/>
  <c r="H2133" i="27"/>
  <c r="Q2133" i="27"/>
  <c r="C2132" i="27"/>
  <c r="G2132" i="27"/>
  <c r="H2132" i="27"/>
  <c r="Q2132" i="27"/>
  <c r="C2131" i="27"/>
  <c r="G2131" i="27"/>
  <c r="H2131" i="27"/>
  <c r="Q2131" i="27"/>
  <c r="C2130" i="27"/>
  <c r="G2130" i="27"/>
  <c r="H2130" i="27"/>
  <c r="Q2130" i="27"/>
  <c r="C2129" i="27"/>
  <c r="G2129" i="27"/>
  <c r="H2129" i="27"/>
  <c r="Q2129" i="27"/>
  <c r="C2128" i="27"/>
  <c r="G2128" i="27"/>
  <c r="H2128" i="27"/>
  <c r="Q2128" i="27"/>
  <c r="C2127" i="27"/>
  <c r="G2127" i="27"/>
  <c r="H2127" i="27"/>
  <c r="Q2127" i="27"/>
  <c r="C2126" i="27"/>
  <c r="G2126" i="27"/>
  <c r="H2126" i="27"/>
  <c r="Q2126" i="27"/>
  <c r="C2125" i="27"/>
  <c r="G2125" i="27"/>
  <c r="H2125" i="27"/>
  <c r="Q2125" i="27"/>
  <c r="C2124" i="27"/>
  <c r="G2124" i="27"/>
  <c r="H2124" i="27"/>
  <c r="Q2124" i="27"/>
  <c r="C2123" i="27"/>
  <c r="G2123" i="27"/>
  <c r="H2123" i="27"/>
  <c r="Q2123" i="27"/>
  <c r="C2122" i="27"/>
  <c r="G2122" i="27"/>
  <c r="H2122" i="27"/>
  <c r="Q2122" i="27"/>
  <c r="C2121" i="27"/>
  <c r="G2121" i="27"/>
  <c r="H2121" i="27"/>
  <c r="Q2121" i="27"/>
  <c r="C2120" i="27"/>
  <c r="G2120" i="27"/>
  <c r="H2120" i="27"/>
  <c r="Q2120" i="27"/>
  <c r="C2119" i="27"/>
  <c r="G2119" i="27"/>
  <c r="H2119" i="27"/>
  <c r="Q2119" i="27"/>
  <c r="C2118" i="27"/>
  <c r="G2118" i="27"/>
  <c r="H2118" i="27"/>
  <c r="Q2118" i="27"/>
  <c r="C2117" i="27"/>
  <c r="G2117" i="27"/>
  <c r="H2117" i="27"/>
  <c r="Q2117" i="27"/>
  <c r="C2116" i="27"/>
  <c r="G2116" i="27"/>
  <c r="H2116" i="27"/>
  <c r="Q2116" i="27"/>
  <c r="C2115" i="27"/>
  <c r="G2115" i="27"/>
  <c r="H2115" i="27"/>
  <c r="Q2115" i="27"/>
  <c r="C2114" i="27"/>
  <c r="G2114" i="27"/>
  <c r="H2114" i="27"/>
  <c r="Q2114" i="27"/>
  <c r="C2113" i="27"/>
  <c r="G2113" i="27"/>
  <c r="H2113" i="27"/>
  <c r="Q2113" i="27"/>
  <c r="C2112" i="27"/>
  <c r="G2112" i="27"/>
  <c r="H2112" i="27"/>
  <c r="Q2112" i="27"/>
  <c r="C2111" i="27"/>
  <c r="G2111" i="27"/>
  <c r="H2111" i="27"/>
  <c r="Q2111" i="27"/>
  <c r="C2110" i="27"/>
  <c r="G2110" i="27"/>
  <c r="H2110" i="27"/>
  <c r="Q2110" i="27"/>
  <c r="C2109" i="27"/>
  <c r="G2109" i="27"/>
  <c r="H2109" i="27"/>
  <c r="Q2109" i="27"/>
  <c r="C2197" i="27" l="1"/>
  <c r="G2197" i="27"/>
  <c r="H2197" i="27"/>
  <c r="Q2197" i="27"/>
  <c r="C2196" i="27"/>
  <c r="G2196" i="27"/>
  <c r="H2196" i="27"/>
  <c r="Q2196" i="27"/>
  <c r="C2195" i="27"/>
  <c r="G2195" i="27"/>
  <c r="H2195" i="27"/>
  <c r="Q2195" i="27"/>
  <c r="C2194" i="27"/>
  <c r="G2194" i="27"/>
  <c r="H2194" i="27"/>
  <c r="Q2194" i="27"/>
  <c r="C2193" i="27"/>
  <c r="G2193" i="27"/>
  <c r="H2193" i="27"/>
  <c r="Q2193" i="27"/>
  <c r="C2192" i="27"/>
  <c r="G2192" i="27"/>
  <c r="H2192" i="27"/>
  <c r="Q2192" i="27"/>
  <c r="C2191" i="27"/>
  <c r="G2191" i="27"/>
  <c r="H2191" i="27"/>
  <c r="Q2191" i="27"/>
  <c r="C2190" i="27"/>
  <c r="G2190" i="27"/>
  <c r="H2190" i="27"/>
  <c r="Q2190" i="27"/>
  <c r="C2189" i="27"/>
  <c r="G2189" i="27"/>
  <c r="H2189" i="27"/>
  <c r="Q2189" i="27"/>
  <c r="C2188" i="27"/>
  <c r="G2188" i="27"/>
  <c r="H2188" i="27"/>
  <c r="Q2188" i="27"/>
  <c r="C2187" i="27"/>
  <c r="G2187" i="27"/>
  <c r="H2187" i="27"/>
  <c r="Q2187" i="27"/>
  <c r="C2186" i="27"/>
  <c r="G2186" i="27"/>
  <c r="H2186" i="27"/>
  <c r="Q2186" i="27"/>
  <c r="C2185" i="27"/>
  <c r="G2185" i="27"/>
  <c r="H2185" i="27"/>
  <c r="Q2185" i="27"/>
  <c r="C2184" i="27"/>
  <c r="G2184" i="27"/>
  <c r="H2184" i="27"/>
  <c r="Q2184" i="27"/>
  <c r="C2183" i="27"/>
  <c r="G2183" i="27"/>
  <c r="H2183" i="27"/>
  <c r="Q2183" i="27"/>
  <c r="C2182" i="27"/>
  <c r="G2182" i="27"/>
  <c r="H2182" i="27"/>
  <c r="Q2182" i="27"/>
  <c r="C2181" i="27"/>
  <c r="G2181" i="27"/>
  <c r="H2181" i="27"/>
  <c r="Q2181" i="27"/>
  <c r="C2180" i="27"/>
  <c r="G2180" i="27"/>
  <c r="H2180" i="27"/>
  <c r="Q2180" i="27"/>
  <c r="C2179" i="27"/>
  <c r="G2179" i="27"/>
  <c r="H2179" i="27"/>
  <c r="Q2179" i="27"/>
  <c r="C2178" i="27"/>
  <c r="G2178" i="27"/>
  <c r="H2178" i="27"/>
  <c r="Q2178" i="27"/>
  <c r="C2177" i="27"/>
  <c r="G2177" i="27"/>
  <c r="H2177" i="27"/>
  <c r="Q2177" i="27"/>
  <c r="C2176" i="27"/>
  <c r="G2176" i="27"/>
  <c r="H2176" i="27"/>
  <c r="Q2176" i="27"/>
  <c r="C2175" i="27"/>
  <c r="G2175" i="27"/>
  <c r="H2175" i="27"/>
  <c r="Q2175" i="27"/>
  <c r="C2174" i="27"/>
  <c r="G2174" i="27"/>
  <c r="H2174" i="27"/>
  <c r="Q2174" i="27"/>
  <c r="C2173" i="27"/>
  <c r="G2173" i="27"/>
  <c r="H2173" i="27"/>
  <c r="Q2173" i="27"/>
  <c r="C2172" i="27"/>
  <c r="G2172" i="27"/>
  <c r="H2172" i="27"/>
  <c r="Q2172" i="27"/>
  <c r="C2171" i="27"/>
  <c r="G2171" i="27"/>
  <c r="H2171" i="27"/>
  <c r="Q2171" i="27"/>
  <c r="C2170" i="27"/>
  <c r="G2170" i="27"/>
  <c r="H2170" i="27"/>
  <c r="Q2170" i="27"/>
  <c r="C2169" i="27"/>
  <c r="G2169" i="27"/>
  <c r="H2169" i="27"/>
  <c r="Q2169" i="27"/>
  <c r="C2168" i="27"/>
  <c r="G2168" i="27"/>
  <c r="H2168" i="27"/>
  <c r="Q2168" i="27"/>
  <c r="C2167" i="27"/>
  <c r="G2167" i="27"/>
  <c r="H2167" i="27"/>
  <c r="Q2167" i="27"/>
  <c r="C2166" i="27"/>
  <c r="G2166" i="27"/>
  <c r="H2166" i="27"/>
  <c r="Q2166" i="27"/>
  <c r="C2165" i="27"/>
  <c r="G2165" i="27"/>
  <c r="H2165" i="27"/>
  <c r="Q2165" i="27"/>
  <c r="C2164" i="27"/>
  <c r="G2164" i="27"/>
  <c r="H2164" i="27"/>
  <c r="Q2164" i="27"/>
  <c r="C2163" i="27"/>
  <c r="G2163" i="27"/>
  <c r="H2163" i="27"/>
  <c r="Q2163" i="27"/>
  <c r="C2162" i="27"/>
  <c r="G2162" i="27"/>
  <c r="H2162" i="27"/>
  <c r="Q2162" i="27"/>
  <c r="C2161" i="27"/>
  <c r="G2161" i="27"/>
  <c r="H2161" i="27"/>
  <c r="Q2161" i="27"/>
  <c r="C2160" i="27"/>
  <c r="G2160" i="27"/>
  <c r="H2160" i="27"/>
  <c r="Q2160" i="27"/>
  <c r="C2159" i="27"/>
  <c r="G2159" i="27"/>
  <c r="H2159" i="27"/>
  <c r="Q2159" i="27"/>
  <c r="C2158" i="27"/>
  <c r="G2158" i="27"/>
  <c r="H2158" i="27"/>
  <c r="Q2158" i="27"/>
  <c r="C2157" i="27"/>
  <c r="G2157" i="27"/>
  <c r="H2157" i="27"/>
  <c r="Q2157" i="27"/>
  <c r="C2156" i="27"/>
  <c r="G2156" i="27"/>
  <c r="H2156" i="27"/>
  <c r="Q2156" i="27"/>
  <c r="C2155" i="27"/>
  <c r="G2155" i="27"/>
  <c r="H2155" i="27"/>
  <c r="Q2155" i="27"/>
  <c r="C2154" i="27"/>
  <c r="G2154" i="27"/>
  <c r="H2154" i="27"/>
  <c r="Q2154" i="27"/>
  <c r="C2153" i="27"/>
  <c r="G2153" i="27"/>
  <c r="H2153" i="27"/>
  <c r="Q2153" i="27"/>
  <c r="C2152" i="27"/>
  <c r="G2152" i="27"/>
  <c r="H2152" i="27"/>
  <c r="Q2152" i="27"/>
  <c r="C2151" i="27"/>
  <c r="G2151" i="27"/>
  <c r="H2151" i="27"/>
  <c r="Q2151" i="27"/>
  <c r="C1765" i="27" l="1"/>
  <c r="G1765" i="27"/>
  <c r="H1765" i="27"/>
  <c r="Q1765" i="27"/>
  <c r="C1764" i="27"/>
  <c r="G1764" i="27"/>
  <c r="H1764" i="27"/>
  <c r="Q1764" i="27"/>
  <c r="C1763" i="27"/>
  <c r="G1763" i="27"/>
  <c r="H1763" i="27"/>
  <c r="Q1763" i="27"/>
  <c r="C1762" i="27"/>
  <c r="G1762" i="27"/>
  <c r="H1762" i="27"/>
  <c r="Q1762" i="27"/>
  <c r="C1761" i="27"/>
  <c r="G1761" i="27"/>
  <c r="H1761" i="27"/>
  <c r="Q1761" i="27"/>
  <c r="C1760" i="27"/>
  <c r="G1760" i="27"/>
  <c r="H1760" i="27"/>
  <c r="Q1760" i="27"/>
  <c r="C1759" i="27"/>
  <c r="G1759" i="27"/>
  <c r="H1759" i="27"/>
  <c r="Q1759" i="27"/>
  <c r="C1758" i="27"/>
  <c r="G1758" i="27"/>
  <c r="H1758" i="27"/>
  <c r="Q1758" i="27"/>
  <c r="C1757" i="27"/>
  <c r="G1757" i="27"/>
  <c r="H1757" i="27"/>
  <c r="Q1757" i="27"/>
  <c r="C1756" i="27"/>
  <c r="G1756" i="27"/>
  <c r="H1756" i="27"/>
  <c r="Q1756" i="27"/>
  <c r="C1755" i="27"/>
  <c r="G1755" i="27"/>
  <c r="H1755" i="27"/>
  <c r="Q1755" i="27"/>
  <c r="C1754" i="27"/>
  <c r="G1754" i="27"/>
  <c r="H1754" i="27"/>
  <c r="Q1754" i="27"/>
  <c r="C1753" i="27"/>
  <c r="G1753" i="27"/>
  <c r="H1753" i="27"/>
  <c r="Q1753" i="27"/>
  <c r="C1752" i="27"/>
  <c r="G1752" i="27"/>
  <c r="H1752" i="27"/>
  <c r="Q1752" i="27"/>
  <c r="C1751" i="27"/>
  <c r="G1751" i="27"/>
  <c r="H1751" i="27"/>
  <c r="Q1751" i="27"/>
  <c r="C448" i="23" l="1"/>
  <c r="D448" i="23"/>
  <c r="C447" i="23"/>
  <c r="D447" i="23"/>
  <c r="C446" i="23"/>
  <c r="D446" i="23"/>
  <c r="E20" i="24"/>
  <c r="L97" i="20"/>
  <c r="M97" i="20"/>
  <c r="B100" i="25" l="1"/>
  <c r="J100" i="25"/>
  <c r="K100" i="25"/>
  <c r="L100" i="25" l="1"/>
  <c r="B314" i="25"/>
  <c r="J314" i="25"/>
  <c r="K314" i="25"/>
  <c r="B316" i="25"/>
  <c r="J316" i="25"/>
  <c r="K316" i="25"/>
  <c r="B491" i="25"/>
  <c r="J491" i="25"/>
  <c r="K491" i="25"/>
  <c r="B372" i="25"/>
  <c r="J372" i="25"/>
  <c r="K372" i="25"/>
  <c r="B404" i="25"/>
  <c r="J404" i="25"/>
  <c r="K404" i="25"/>
  <c r="B694" i="25"/>
  <c r="J694" i="25"/>
  <c r="K694" i="25"/>
  <c r="B692" i="25"/>
  <c r="J692" i="25"/>
  <c r="K692" i="25"/>
  <c r="L314" i="25" l="1"/>
  <c r="L491" i="25"/>
  <c r="L372" i="25"/>
  <c r="L316" i="25"/>
  <c r="L694" i="25"/>
  <c r="L404" i="25"/>
  <c r="L692" i="25"/>
  <c r="B704" i="25" l="1"/>
  <c r="J704" i="25"/>
  <c r="K704" i="25"/>
  <c r="L704" i="25" l="1"/>
  <c r="B700" i="25"/>
  <c r="J700" i="25"/>
  <c r="K700" i="25"/>
  <c r="B142" i="25"/>
  <c r="J142" i="25"/>
  <c r="K142" i="25"/>
  <c r="B108" i="25"/>
  <c r="J108" i="25"/>
  <c r="K108" i="25"/>
  <c r="B141" i="25"/>
  <c r="J141" i="25"/>
  <c r="K141" i="25"/>
  <c r="L700" i="25" l="1"/>
  <c r="L108" i="25"/>
  <c r="L141" i="25"/>
  <c r="L142" i="25"/>
  <c r="B139" i="25"/>
  <c r="J139" i="25"/>
  <c r="K139" i="25"/>
  <c r="L139" i="25" l="1"/>
  <c r="B746" i="25"/>
  <c r="J746" i="25"/>
  <c r="K746" i="25"/>
  <c r="L746" i="25" l="1"/>
  <c r="B575" i="25"/>
  <c r="J575" i="25"/>
  <c r="K575" i="25"/>
  <c r="B572" i="25"/>
  <c r="J572" i="25"/>
  <c r="K572" i="25"/>
  <c r="B569" i="25"/>
  <c r="J569" i="25"/>
  <c r="K569" i="25"/>
  <c r="B487" i="25"/>
  <c r="J487" i="25"/>
  <c r="K487" i="25"/>
  <c r="B395" i="25"/>
  <c r="J395" i="25"/>
  <c r="K395" i="25"/>
  <c r="B444" i="25"/>
  <c r="J444" i="25"/>
  <c r="K444" i="25"/>
  <c r="B85" i="25"/>
  <c r="J85" i="25"/>
  <c r="K85" i="25"/>
  <c r="B81" i="25"/>
  <c r="J81" i="25"/>
  <c r="K81" i="25"/>
  <c r="B83" i="25"/>
  <c r="J83" i="25"/>
  <c r="K83" i="25"/>
  <c r="B675" i="25"/>
  <c r="J675" i="25"/>
  <c r="K675" i="25"/>
  <c r="B438" i="25"/>
  <c r="J438" i="25"/>
  <c r="K438" i="25"/>
  <c r="B596" i="25"/>
  <c r="J596" i="25"/>
  <c r="K596" i="25"/>
  <c r="B469" i="25"/>
  <c r="J469" i="25"/>
  <c r="K469" i="25"/>
  <c r="B808" i="25"/>
  <c r="J808" i="25"/>
  <c r="K808" i="25"/>
  <c r="K64" i="21"/>
  <c r="F64" i="21"/>
  <c r="B70" i="25"/>
  <c r="J70" i="25"/>
  <c r="K70" i="25"/>
  <c r="B78" i="25"/>
  <c r="J78" i="25"/>
  <c r="K78" i="25"/>
  <c r="B74" i="25"/>
  <c r="J74" i="25"/>
  <c r="K74" i="25"/>
  <c r="B93" i="25"/>
  <c r="J93" i="25"/>
  <c r="K93" i="25"/>
  <c r="O1046" i="12" l="1"/>
  <c r="O715" i="12"/>
  <c r="O714" i="12"/>
  <c r="L575" i="25"/>
  <c r="L572" i="25"/>
  <c r="L81" i="25"/>
  <c r="L444" i="25"/>
  <c r="L487" i="25"/>
  <c r="L83" i="25"/>
  <c r="L85" i="25"/>
  <c r="L395" i="25"/>
  <c r="L569" i="25"/>
  <c r="L70" i="25"/>
  <c r="L675" i="25"/>
  <c r="L438" i="25"/>
  <c r="L808" i="25"/>
  <c r="L596" i="25"/>
  <c r="L469" i="25"/>
  <c r="L78" i="25"/>
  <c r="L74" i="25"/>
  <c r="L93" i="25"/>
  <c r="B636" i="25" l="1"/>
  <c r="J636" i="25"/>
  <c r="K636" i="25"/>
  <c r="L636" i="25" l="1"/>
  <c r="L94" i="20"/>
  <c r="M94" i="20"/>
  <c r="E21" i="24" l="1"/>
  <c r="L7" i="20" l="1"/>
  <c r="M7" i="20"/>
  <c r="L88" i="20" l="1"/>
  <c r="M88" i="20"/>
  <c r="B137" i="25" l="1"/>
  <c r="J137" i="25"/>
  <c r="K137" i="25"/>
  <c r="B136" i="25"/>
  <c r="J136" i="25"/>
  <c r="K136" i="25"/>
  <c r="L137" i="25" l="1"/>
  <c r="L136" i="25"/>
  <c r="B364" i="25"/>
  <c r="J364" i="25"/>
  <c r="K364" i="25"/>
  <c r="L364" i="25" l="1"/>
  <c r="K65" i="21"/>
  <c r="F65" i="21"/>
  <c r="O1063" i="12" l="1"/>
  <c r="O421" i="12"/>
  <c r="L87" i="20" l="1"/>
  <c r="M87" i="20"/>
  <c r="B8" i="25" l="1"/>
  <c r="J8" i="25"/>
  <c r="K8" i="25"/>
  <c r="B649" i="25"/>
  <c r="J649" i="25"/>
  <c r="K649" i="25"/>
  <c r="B647" i="25"/>
  <c r="J647" i="25"/>
  <c r="K647" i="25"/>
  <c r="B839" i="25"/>
  <c r="J839" i="25"/>
  <c r="K839" i="25"/>
  <c r="B522" i="25"/>
  <c r="J522" i="25"/>
  <c r="K522" i="25"/>
  <c r="B333" i="25"/>
  <c r="J333" i="25"/>
  <c r="K333" i="25"/>
  <c r="B331" i="25"/>
  <c r="J331" i="25"/>
  <c r="K331" i="25"/>
  <c r="B329" i="25"/>
  <c r="J329" i="25"/>
  <c r="K329" i="25"/>
  <c r="B327" i="25"/>
  <c r="J327" i="25"/>
  <c r="K327" i="25"/>
  <c r="L649" i="25" l="1"/>
  <c r="L327" i="25"/>
  <c r="L522" i="25"/>
  <c r="L8" i="25"/>
  <c r="L329" i="25"/>
  <c r="L839" i="25"/>
  <c r="L333" i="25"/>
  <c r="L331" i="25"/>
  <c r="L647" i="25"/>
  <c r="B325" i="25"/>
  <c r="J325" i="25"/>
  <c r="K325" i="25"/>
  <c r="L325" i="25" l="1"/>
  <c r="G826" i="12"/>
  <c r="B299" i="25" l="1"/>
  <c r="J299" i="25"/>
  <c r="K299" i="25"/>
  <c r="B295" i="25"/>
  <c r="J295" i="25"/>
  <c r="K295" i="25"/>
  <c r="B301" i="25"/>
  <c r="J301" i="25"/>
  <c r="K301" i="25"/>
  <c r="B281" i="25"/>
  <c r="J281" i="25"/>
  <c r="K281" i="25"/>
  <c r="B297" i="25"/>
  <c r="J297" i="25"/>
  <c r="K297" i="25"/>
  <c r="L297" i="25" l="1"/>
  <c r="L299" i="25"/>
  <c r="L301" i="25"/>
  <c r="L281" i="25"/>
  <c r="L295" i="25"/>
  <c r="B662" i="25"/>
  <c r="J662" i="25"/>
  <c r="K662" i="25"/>
  <c r="L662" i="25" l="1"/>
  <c r="B660" i="25"/>
  <c r="J660" i="25"/>
  <c r="K660" i="25"/>
  <c r="B658" i="25"/>
  <c r="J658" i="25"/>
  <c r="K658" i="25"/>
  <c r="L660" i="25" l="1"/>
  <c r="L658" i="25"/>
  <c r="B656" i="25"/>
  <c r="J656" i="25"/>
  <c r="K656" i="25"/>
  <c r="B654" i="25"/>
  <c r="J654" i="25"/>
  <c r="K654" i="25"/>
  <c r="B652" i="25"/>
  <c r="J652" i="25"/>
  <c r="K652" i="25"/>
  <c r="B267" i="25"/>
  <c r="J267" i="25"/>
  <c r="K267" i="25"/>
  <c r="B275" i="25"/>
  <c r="J275" i="25"/>
  <c r="K275" i="25"/>
  <c r="B265" i="25"/>
  <c r="J265" i="25"/>
  <c r="K265" i="25"/>
  <c r="B263" i="25"/>
  <c r="J263" i="25"/>
  <c r="K263" i="25"/>
  <c r="B273" i="25"/>
  <c r="J273" i="25"/>
  <c r="K273" i="25"/>
  <c r="L263" i="25" l="1"/>
  <c r="L275" i="25"/>
  <c r="L654" i="25"/>
  <c r="L265" i="25"/>
  <c r="L267" i="25"/>
  <c r="L656" i="25"/>
  <c r="L652" i="25"/>
  <c r="L273" i="25"/>
  <c r="B261" i="25" l="1"/>
  <c r="J261" i="25"/>
  <c r="K261" i="25"/>
  <c r="L261" i="25" l="1"/>
  <c r="B773" i="25"/>
  <c r="J773" i="25"/>
  <c r="K773" i="25"/>
  <c r="B756" i="25"/>
  <c r="J756" i="25"/>
  <c r="K756" i="25"/>
  <c r="B586" i="25"/>
  <c r="J586" i="25"/>
  <c r="K586" i="25"/>
  <c r="B531" i="25"/>
  <c r="J531" i="25"/>
  <c r="K531" i="25"/>
  <c r="B530" i="25"/>
  <c r="J530" i="25"/>
  <c r="K530" i="25"/>
  <c r="B446" i="25"/>
  <c r="J446" i="25"/>
  <c r="K446" i="25"/>
  <c r="L530" i="25" l="1"/>
  <c r="L773" i="25"/>
  <c r="L446" i="25"/>
  <c r="L531" i="25"/>
  <c r="L586" i="25"/>
  <c r="L756" i="25"/>
  <c r="B351" i="25"/>
  <c r="J351" i="25"/>
  <c r="K351" i="25"/>
  <c r="L351" i="25" l="1"/>
  <c r="B307" i="25"/>
  <c r="J307" i="25"/>
  <c r="K307" i="25"/>
  <c r="B213" i="25"/>
  <c r="J213" i="25"/>
  <c r="K213" i="25"/>
  <c r="B211" i="25"/>
  <c r="J211" i="25"/>
  <c r="K211" i="25"/>
  <c r="B183" i="25"/>
  <c r="J183" i="25"/>
  <c r="K183" i="25"/>
  <c r="B179" i="25"/>
  <c r="J179" i="25"/>
  <c r="K179" i="25"/>
  <c r="B132" i="25"/>
  <c r="J132" i="25"/>
  <c r="K132" i="25"/>
  <c r="B120" i="25"/>
  <c r="J120" i="25"/>
  <c r="K120" i="25"/>
  <c r="B118" i="25"/>
  <c r="J118" i="25"/>
  <c r="K118" i="25"/>
  <c r="L179" i="25" l="1"/>
  <c r="L307" i="25"/>
  <c r="L118" i="25"/>
  <c r="L183" i="25"/>
  <c r="L120" i="25"/>
  <c r="L211" i="25"/>
  <c r="L132" i="25"/>
  <c r="L213" i="25"/>
  <c r="B115" i="25"/>
  <c r="J115" i="25"/>
  <c r="K115" i="25"/>
  <c r="L115" i="25" l="1"/>
  <c r="B96" i="25"/>
  <c r="J96" i="25"/>
  <c r="K96" i="25"/>
  <c r="K66" i="21"/>
  <c r="F66" i="21"/>
  <c r="L96" i="25" l="1"/>
  <c r="O1236" i="12"/>
  <c r="O1223" i="12"/>
  <c r="O1213" i="12"/>
  <c r="O1218" i="12"/>
  <c r="O1211" i="12"/>
  <c r="O1209" i="12"/>
  <c r="O1208" i="12"/>
  <c r="O1206" i="12"/>
  <c r="O66" i="12"/>
  <c r="O538" i="12"/>
  <c r="O528" i="12"/>
  <c r="O532" i="12"/>
  <c r="O861" i="12"/>
  <c r="O860" i="12"/>
  <c r="O859" i="12"/>
  <c r="B374" i="25" l="1"/>
  <c r="J374" i="25"/>
  <c r="K374" i="25"/>
  <c r="B252" i="25"/>
  <c r="J252" i="25"/>
  <c r="K252" i="25"/>
  <c r="B250" i="25"/>
  <c r="J250" i="25"/>
  <c r="K250" i="25"/>
  <c r="L374" i="25" l="1"/>
  <c r="L250" i="25"/>
  <c r="L252" i="25"/>
  <c r="B26" i="25"/>
  <c r="J26" i="25"/>
  <c r="K26" i="25"/>
  <c r="L26" i="25" l="1"/>
  <c r="B24" i="25"/>
  <c r="J24" i="25"/>
  <c r="K24" i="25"/>
  <c r="L24" i="25" l="1"/>
  <c r="C103" i="28"/>
  <c r="I103" i="28"/>
  <c r="C46" i="28"/>
  <c r="I46" i="28"/>
  <c r="C75" i="28"/>
  <c r="I75" i="28"/>
  <c r="C27" i="28" l="1"/>
  <c r="I27" i="28"/>
  <c r="C59" i="28"/>
  <c r="I59" i="28"/>
  <c r="C60" i="28"/>
  <c r="I60" i="28"/>
  <c r="C61" i="28" l="1"/>
  <c r="I61" i="28"/>
  <c r="B911" i="25" l="1"/>
  <c r="J911" i="25"/>
  <c r="K911" i="25"/>
  <c r="B909" i="25"/>
  <c r="J909" i="25"/>
  <c r="K909" i="25"/>
  <c r="B907" i="25"/>
  <c r="J907" i="25"/>
  <c r="K907" i="25"/>
  <c r="B905" i="25"/>
  <c r="J905" i="25"/>
  <c r="K905" i="25"/>
  <c r="B903" i="25"/>
  <c r="J903" i="25"/>
  <c r="K903" i="25"/>
  <c r="B901" i="25"/>
  <c r="J901" i="25"/>
  <c r="K901" i="25"/>
  <c r="B899" i="25"/>
  <c r="J899" i="25"/>
  <c r="K899" i="25"/>
  <c r="B897" i="25"/>
  <c r="J897" i="25"/>
  <c r="K897" i="25"/>
  <c r="B880" i="25"/>
  <c r="J880" i="25"/>
  <c r="K880" i="25"/>
  <c r="B870" i="25"/>
  <c r="J870" i="25"/>
  <c r="K870" i="25"/>
  <c r="B672" i="25"/>
  <c r="J672" i="25"/>
  <c r="K672" i="25"/>
  <c r="B670" i="25"/>
  <c r="J670" i="25"/>
  <c r="K670" i="25"/>
  <c r="B668" i="25"/>
  <c r="J668" i="25"/>
  <c r="K668" i="25"/>
  <c r="B666" i="25"/>
  <c r="J666" i="25"/>
  <c r="K666" i="25"/>
  <c r="B664" i="25"/>
  <c r="J664" i="25"/>
  <c r="K664" i="25"/>
  <c r="B497" i="25"/>
  <c r="J497" i="25"/>
  <c r="K497" i="25"/>
  <c r="B451" i="25"/>
  <c r="J451" i="25"/>
  <c r="K451" i="25"/>
  <c r="B449" i="25"/>
  <c r="J449" i="25"/>
  <c r="K449" i="25"/>
  <c r="B391" i="25"/>
  <c r="J391" i="25"/>
  <c r="K391" i="25"/>
  <c r="B346" i="25"/>
  <c r="J346" i="25"/>
  <c r="K346" i="25"/>
  <c r="L346" i="25" l="1"/>
  <c r="L905" i="25"/>
  <c r="L451" i="25"/>
  <c r="L903" i="25"/>
  <c r="L911" i="25"/>
  <c r="L449" i="25"/>
  <c r="L391" i="25"/>
  <c r="L899" i="25"/>
  <c r="L907" i="25"/>
  <c r="L901" i="25"/>
  <c r="L909" i="25"/>
  <c r="L664" i="25"/>
  <c r="L670" i="25"/>
  <c r="L880" i="25"/>
  <c r="L666" i="25"/>
  <c r="L672" i="25"/>
  <c r="L897" i="25"/>
  <c r="L497" i="25"/>
  <c r="L668" i="25"/>
  <c r="L870" i="25"/>
  <c r="B335" i="25" l="1"/>
  <c r="J335" i="25"/>
  <c r="K335" i="25"/>
  <c r="B259" i="25"/>
  <c r="J259" i="25"/>
  <c r="K259" i="25"/>
  <c r="B257" i="25"/>
  <c r="J257" i="25"/>
  <c r="K257" i="25"/>
  <c r="B255" i="25"/>
  <c r="J255" i="25"/>
  <c r="K255" i="25"/>
  <c r="B224" i="25"/>
  <c r="J224" i="25"/>
  <c r="K224" i="25"/>
  <c r="B216" i="25"/>
  <c r="J216" i="25"/>
  <c r="K216" i="25"/>
  <c r="B154" i="25"/>
  <c r="J154" i="25"/>
  <c r="K154" i="25"/>
  <c r="B18" i="25"/>
  <c r="J18" i="25"/>
  <c r="K18" i="25"/>
  <c r="K67" i="21"/>
  <c r="F67" i="21"/>
  <c r="O1107" i="12" s="1"/>
  <c r="B226" i="25"/>
  <c r="J226" i="25"/>
  <c r="K226" i="25"/>
  <c r="B130" i="25"/>
  <c r="J130" i="25"/>
  <c r="K130" i="25"/>
  <c r="B66" i="25"/>
  <c r="J66" i="25"/>
  <c r="K66" i="25"/>
  <c r="B64" i="25"/>
  <c r="J64" i="25"/>
  <c r="K64" i="25"/>
  <c r="O1241" i="12" l="1"/>
  <c r="O1242" i="12"/>
  <c r="O1109" i="12"/>
  <c r="O1110" i="12"/>
  <c r="O1108" i="12"/>
  <c r="O749" i="12"/>
  <c r="O756" i="12"/>
  <c r="O751" i="12"/>
  <c r="O747" i="12"/>
  <c r="O750" i="12"/>
  <c r="O620" i="12"/>
  <c r="O405" i="12"/>
  <c r="O407" i="12"/>
  <c r="O404" i="12"/>
  <c r="O1080" i="12"/>
  <c r="O52" i="12"/>
  <c r="O143" i="12"/>
  <c r="O282" i="12"/>
  <c r="O982" i="12"/>
  <c r="O917" i="12"/>
  <c r="O918" i="12"/>
  <c r="O1183" i="12"/>
  <c r="L226" i="25"/>
  <c r="L216" i="25"/>
  <c r="L257" i="25"/>
  <c r="L224" i="25"/>
  <c r="L259" i="25"/>
  <c r="L335" i="25"/>
  <c r="L154" i="25"/>
  <c r="L255" i="25"/>
  <c r="L18" i="25"/>
  <c r="L66" i="25"/>
  <c r="L130" i="25"/>
  <c r="L64" i="25"/>
  <c r="B566" i="25" l="1"/>
  <c r="J566" i="25"/>
  <c r="K566" i="25"/>
  <c r="E22" i="24"/>
  <c r="K68" i="21"/>
  <c r="F68" i="21"/>
  <c r="B963" i="25"/>
  <c r="J963" i="25"/>
  <c r="K963" i="25"/>
  <c r="B961" i="25"/>
  <c r="J961" i="25"/>
  <c r="K961" i="25"/>
  <c r="B959" i="25"/>
  <c r="J959" i="25"/>
  <c r="K959" i="25"/>
  <c r="B843" i="25"/>
  <c r="J843" i="25"/>
  <c r="K843" i="25"/>
  <c r="B776" i="25"/>
  <c r="J776" i="25"/>
  <c r="K776" i="25"/>
  <c r="B742" i="25"/>
  <c r="J742" i="25"/>
  <c r="K742" i="25"/>
  <c r="B712" i="25"/>
  <c r="J712" i="25"/>
  <c r="K712" i="25"/>
  <c r="B706" i="25"/>
  <c r="J706" i="25"/>
  <c r="K706" i="25"/>
  <c r="B677" i="25"/>
  <c r="J677" i="25"/>
  <c r="K677" i="25"/>
  <c r="B582" i="25"/>
  <c r="J582" i="25"/>
  <c r="K582" i="25"/>
  <c r="B580" i="25"/>
  <c r="J580" i="25"/>
  <c r="K580" i="25"/>
  <c r="B578" i="25"/>
  <c r="J578" i="25"/>
  <c r="K578" i="25"/>
  <c r="B562" i="25"/>
  <c r="J562" i="25"/>
  <c r="K562" i="25"/>
  <c r="B560" i="25"/>
  <c r="J560" i="25"/>
  <c r="K560" i="25"/>
  <c r="O800" i="12" l="1"/>
  <c r="O803" i="12"/>
  <c r="O850" i="12"/>
  <c r="O853" i="12"/>
  <c r="O854" i="12"/>
  <c r="O801" i="12"/>
  <c r="O799" i="12"/>
  <c r="O805" i="12"/>
  <c r="O804" i="12"/>
  <c r="O802" i="12"/>
  <c r="O843" i="12"/>
  <c r="O847" i="12"/>
  <c r="O846" i="12"/>
  <c r="O845" i="12"/>
  <c r="O844" i="12"/>
  <c r="O827" i="12"/>
  <c r="O825" i="12"/>
  <c r="O826" i="12"/>
  <c r="O823" i="12"/>
  <c r="O824" i="12"/>
  <c r="O822" i="12"/>
  <c r="O820" i="12"/>
  <c r="O819" i="12"/>
  <c r="O818" i="12"/>
  <c r="O817" i="12"/>
  <c r="O816" i="12"/>
  <c r="O815" i="12"/>
  <c r="O289" i="12"/>
  <c r="O288" i="12"/>
  <c r="O286" i="12"/>
  <c r="O285" i="12"/>
  <c r="O287" i="12"/>
  <c r="L560" i="25"/>
  <c r="O290" i="12"/>
  <c r="O857" i="12"/>
  <c r="O592" i="12"/>
  <c r="O297" i="12"/>
  <c r="O296" i="12"/>
  <c r="O295" i="12"/>
  <c r="O294" i="12"/>
  <c r="O293" i="12"/>
  <c r="O292" i="12"/>
  <c r="O291" i="12"/>
  <c r="O851" i="12"/>
  <c r="O821" i="12"/>
  <c r="O836" i="12"/>
  <c r="O835" i="12"/>
  <c r="O834" i="12"/>
  <c r="O833" i="12"/>
  <c r="O832" i="12"/>
  <c r="O841" i="12"/>
  <c r="O852" i="12"/>
  <c r="O809" i="12"/>
  <c r="O808" i="12"/>
  <c r="O831" i="12"/>
  <c r="O863" i="12"/>
  <c r="O807" i="12"/>
  <c r="O810" i="12"/>
  <c r="O806" i="12"/>
  <c r="O481" i="12"/>
  <c r="O394" i="12"/>
  <c r="L566" i="25"/>
  <c r="L562" i="25"/>
  <c r="L677" i="25"/>
  <c r="L776" i="25"/>
  <c r="L963" i="25"/>
  <c r="L578" i="25"/>
  <c r="L706" i="25"/>
  <c r="L843" i="25"/>
  <c r="L580" i="25"/>
  <c r="L712" i="25"/>
  <c r="L959" i="25"/>
  <c r="L582" i="25"/>
  <c r="L742" i="25"/>
  <c r="L961" i="25"/>
  <c r="B516" i="25"/>
  <c r="J516" i="25"/>
  <c r="K516" i="25"/>
  <c r="B499" i="25"/>
  <c r="J499" i="25"/>
  <c r="K499" i="25"/>
  <c r="L499" i="25" l="1"/>
  <c r="L516" i="25"/>
  <c r="B987" i="25"/>
  <c r="J987" i="25"/>
  <c r="K987" i="25"/>
  <c r="B475" i="25"/>
  <c r="J475" i="25"/>
  <c r="K475" i="25"/>
  <c r="B473" i="25"/>
  <c r="J473" i="25"/>
  <c r="K473" i="25"/>
  <c r="B437" i="25"/>
  <c r="J437" i="25"/>
  <c r="K437" i="25"/>
  <c r="L987" i="25" l="1"/>
  <c r="L473" i="25"/>
  <c r="L475" i="25"/>
  <c r="L437" i="25"/>
  <c r="B432" i="25" l="1"/>
  <c r="J432" i="25"/>
  <c r="K432" i="25"/>
  <c r="L432" i="25" l="1"/>
  <c r="B430" i="25"/>
  <c r="J430" i="25"/>
  <c r="K430" i="25"/>
  <c r="B418" i="25"/>
  <c r="J418" i="25"/>
  <c r="K418" i="25"/>
  <c r="B408" i="25"/>
  <c r="J408" i="25"/>
  <c r="K408" i="25"/>
  <c r="L418" i="25" l="1"/>
  <c r="L408" i="25"/>
  <c r="L430" i="25"/>
  <c r="B406" i="25" l="1"/>
  <c r="J406" i="25"/>
  <c r="K406" i="25"/>
  <c r="B397" i="25"/>
  <c r="J397" i="25"/>
  <c r="K397" i="25"/>
  <c r="B370" i="25"/>
  <c r="J370" i="25"/>
  <c r="K370" i="25"/>
  <c r="B354" i="25"/>
  <c r="J354" i="25"/>
  <c r="K354" i="25"/>
  <c r="B321" i="25"/>
  <c r="J321" i="25"/>
  <c r="K321" i="25"/>
  <c r="B312" i="25"/>
  <c r="J312" i="25"/>
  <c r="K312" i="25"/>
  <c r="B283" i="25"/>
  <c r="J283" i="25"/>
  <c r="K283" i="25"/>
  <c r="B279" i="25"/>
  <c r="J279" i="25"/>
  <c r="K279" i="25"/>
  <c r="L279" i="25" l="1"/>
  <c r="L354" i="25"/>
  <c r="L312" i="25"/>
  <c r="L321" i="25"/>
  <c r="L406" i="25"/>
  <c r="L283" i="25"/>
  <c r="L370" i="25"/>
  <c r="L397" i="25"/>
  <c r="B277" i="25"/>
  <c r="J277" i="25"/>
  <c r="K277" i="25"/>
  <c r="L277" i="25" l="1"/>
  <c r="B196" i="25"/>
  <c r="J196" i="25"/>
  <c r="K196" i="25"/>
  <c r="B181" i="25"/>
  <c r="J181" i="25"/>
  <c r="K181" i="25"/>
  <c r="B113" i="25"/>
  <c r="J113" i="25"/>
  <c r="K113" i="25"/>
  <c r="B104" i="25"/>
  <c r="J104" i="25"/>
  <c r="K104" i="25"/>
  <c r="B76" i="25"/>
  <c r="J76" i="25"/>
  <c r="K76" i="25"/>
  <c r="B72" i="25"/>
  <c r="J72" i="25"/>
  <c r="K72" i="25"/>
  <c r="B48" i="25"/>
  <c r="J48" i="25"/>
  <c r="K48" i="25"/>
  <c r="L48" i="25" l="1"/>
  <c r="L76" i="25"/>
  <c r="L196" i="25"/>
  <c r="L72" i="25"/>
  <c r="L113" i="25"/>
  <c r="L104" i="25"/>
  <c r="L181" i="25"/>
  <c r="B936" i="25"/>
  <c r="J936" i="25"/>
  <c r="K936" i="25"/>
  <c r="B801" i="25"/>
  <c r="J801" i="25"/>
  <c r="K801" i="25"/>
  <c r="B745" i="25"/>
  <c r="J745" i="25"/>
  <c r="K745" i="25"/>
  <c r="B683" i="25"/>
  <c r="J683" i="25"/>
  <c r="K683" i="25"/>
  <c r="B553" i="25"/>
  <c r="J553" i="25"/>
  <c r="K553" i="25"/>
  <c r="B541" i="25"/>
  <c r="J541" i="25"/>
  <c r="K541" i="25"/>
  <c r="B537" i="25"/>
  <c r="J537" i="25"/>
  <c r="K537" i="25"/>
  <c r="B525" i="25"/>
  <c r="J525" i="25"/>
  <c r="K525" i="25"/>
  <c r="B510" i="25"/>
  <c r="J510" i="25"/>
  <c r="K510" i="25"/>
  <c r="L510" i="25" l="1"/>
  <c r="L553" i="25"/>
  <c r="L936" i="25"/>
  <c r="L801" i="25"/>
  <c r="L541" i="25"/>
  <c r="L537" i="25"/>
  <c r="L745" i="25"/>
  <c r="L525" i="25"/>
  <c r="L683" i="25"/>
  <c r="B508" i="25"/>
  <c r="J508" i="25"/>
  <c r="K508" i="25"/>
  <c r="L508" i="25" l="1"/>
  <c r="B416" i="25"/>
  <c r="J416" i="25"/>
  <c r="K416" i="25"/>
  <c r="B413" i="25"/>
  <c r="J413" i="25"/>
  <c r="K413" i="25"/>
  <c r="B387" i="25"/>
  <c r="J387" i="25"/>
  <c r="K387" i="25"/>
  <c r="B377" i="25"/>
  <c r="J377" i="25"/>
  <c r="K377" i="25"/>
  <c r="B369" i="25"/>
  <c r="J369" i="25"/>
  <c r="K369" i="25"/>
  <c r="B286" i="25"/>
  <c r="J286" i="25"/>
  <c r="K286" i="25"/>
  <c r="K69" i="21"/>
  <c r="F69" i="21"/>
  <c r="B13" i="25"/>
  <c r="J13" i="25"/>
  <c r="K13" i="25"/>
  <c r="K71" i="21"/>
  <c r="F71" i="21"/>
  <c r="O548" i="12" l="1"/>
  <c r="O1272" i="12"/>
  <c r="O563" i="12"/>
  <c r="O557" i="12"/>
  <c r="O1090" i="12"/>
  <c r="O549" i="12"/>
  <c r="O562" i="12"/>
  <c r="O558" i="12"/>
  <c r="O560" i="12"/>
  <c r="O1073" i="12"/>
  <c r="O1274" i="12"/>
  <c r="O561" i="12"/>
  <c r="L369" i="25"/>
  <c r="O432" i="12"/>
  <c r="O345" i="12"/>
  <c r="O1195" i="12"/>
  <c r="O1193" i="12"/>
  <c r="O428" i="12"/>
  <c r="O1271" i="12"/>
  <c r="L13" i="25"/>
  <c r="L416" i="25"/>
  <c r="L377" i="25"/>
  <c r="L286" i="25"/>
  <c r="L413" i="25"/>
  <c r="L387" i="25"/>
  <c r="O316" i="12"/>
  <c r="B787" i="25" l="1"/>
  <c r="J787" i="25"/>
  <c r="K787" i="25"/>
  <c r="L787" i="25" l="1"/>
  <c r="B421" i="25"/>
  <c r="J421" i="25"/>
  <c r="K421" i="25"/>
  <c r="C238" i="23"/>
  <c r="D238" i="23"/>
  <c r="C237" i="23"/>
  <c r="D237" i="23"/>
  <c r="C236" i="23"/>
  <c r="D236" i="23"/>
  <c r="C235" i="23"/>
  <c r="D235" i="23"/>
  <c r="K72" i="21"/>
  <c r="F72" i="21"/>
  <c r="O230" i="12" s="1"/>
  <c r="E23" i="24"/>
  <c r="L96" i="20"/>
  <c r="M96" i="20"/>
  <c r="L421" i="25" l="1"/>
  <c r="B246" i="25"/>
  <c r="J246" i="25"/>
  <c r="K246" i="25"/>
  <c r="B945" i="25"/>
  <c r="J945" i="25"/>
  <c r="K945" i="25"/>
  <c r="T260" i="12"/>
  <c r="S260" i="12"/>
  <c r="Q260" i="12"/>
  <c r="G260" i="12"/>
  <c r="X260" i="12"/>
  <c r="L246" i="25" l="1"/>
  <c r="L945" i="25"/>
  <c r="M260" i="12" s="1"/>
  <c r="B944" i="25"/>
  <c r="J944" i="25"/>
  <c r="K944" i="25"/>
  <c r="T259" i="12"/>
  <c r="S259" i="12"/>
  <c r="Q259" i="12"/>
  <c r="G259" i="12"/>
  <c r="X259" i="12"/>
  <c r="B943" i="25"/>
  <c r="J943" i="25"/>
  <c r="K943" i="25"/>
  <c r="T258" i="12"/>
  <c r="S258" i="12"/>
  <c r="Q258" i="12"/>
  <c r="G258" i="12"/>
  <c r="X258" i="12"/>
  <c r="B942" i="25"/>
  <c r="J942" i="25"/>
  <c r="K942" i="25"/>
  <c r="T257" i="12"/>
  <c r="S257" i="12"/>
  <c r="Q257" i="12"/>
  <c r="G257" i="12"/>
  <c r="X257" i="12"/>
  <c r="B868" i="25"/>
  <c r="J868" i="25"/>
  <c r="K868" i="25"/>
  <c r="T763" i="12"/>
  <c r="S763" i="12"/>
  <c r="Q763" i="12"/>
  <c r="G763" i="12"/>
  <c r="X763" i="12"/>
  <c r="L868" i="25" l="1"/>
  <c r="M763" i="12" s="1"/>
  <c r="L942" i="25"/>
  <c r="M257" i="12" s="1"/>
  <c r="L944" i="25"/>
  <c r="M259" i="12" s="1"/>
  <c r="L943" i="25"/>
  <c r="M258" i="12" s="1"/>
  <c r="B733" i="25"/>
  <c r="J733" i="25"/>
  <c r="K733" i="25"/>
  <c r="L733" i="25" l="1"/>
  <c r="T256" i="12"/>
  <c r="S256" i="12"/>
  <c r="Q256" i="12"/>
  <c r="G256" i="12"/>
  <c r="M256" i="12"/>
  <c r="X256" i="12"/>
  <c r="B732" i="25" l="1"/>
  <c r="J732" i="25"/>
  <c r="K732" i="25"/>
  <c r="L732" i="25" l="1"/>
  <c r="M255" i="12" s="1"/>
  <c r="T255" i="12"/>
  <c r="S255" i="12"/>
  <c r="Q255" i="12"/>
  <c r="G255" i="12"/>
  <c r="X255" i="12"/>
  <c r="B731" i="25"/>
  <c r="J731" i="25"/>
  <c r="K731" i="25"/>
  <c r="T254" i="12"/>
  <c r="S254" i="12"/>
  <c r="Q254" i="12"/>
  <c r="G254" i="12"/>
  <c r="X254" i="12"/>
  <c r="B730" i="25"/>
  <c r="J730" i="25"/>
  <c r="K730" i="25"/>
  <c r="T253" i="12"/>
  <c r="S253" i="12"/>
  <c r="Q253" i="12"/>
  <c r="G253" i="12"/>
  <c r="X253" i="12"/>
  <c r="L730" i="25" l="1"/>
  <c r="L731" i="25"/>
  <c r="B729" i="25"/>
  <c r="J729" i="25"/>
  <c r="K729" i="25"/>
  <c r="T252" i="12"/>
  <c r="S252" i="12"/>
  <c r="Q252" i="12"/>
  <c r="G252" i="12"/>
  <c r="X252" i="12"/>
  <c r="L729" i="25" l="1"/>
  <c r="M252" i="12" s="1"/>
  <c r="B357" i="25"/>
  <c r="J357" i="25"/>
  <c r="K357" i="25"/>
  <c r="T754" i="12"/>
  <c r="S754" i="12"/>
  <c r="Q754" i="12"/>
  <c r="G754" i="12"/>
  <c r="X754" i="12"/>
  <c r="L357" i="25" l="1"/>
  <c r="M754" i="12" s="1"/>
  <c r="B53" i="25"/>
  <c r="J53" i="25"/>
  <c r="K53" i="25"/>
  <c r="L53" i="25" l="1"/>
  <c r="B55" i="25"/>
  <c r="J55" i="25"/>
  <c r="K55" i="25"/>
  <c r="L55" i="25" l="1"/>
  <c r="K74" i="21"/>
  <c r="F74" i="21"/>
  <c r="O950" i="12" s="1"/>
  <c r="C76" i="28" l="1"/>
  <c r="I76" i="28"/>
  <c r="C100" i="28" l="1"/>
  <c r="I100" i="28"/>
  <c r="C45" i="28"/>
  <c r="I45" i="28"/>
  <c r="C44" i="28"/>
  <c r="I44" i="28"/>
  <c r="C42" i="28" l="1"/>
  <c r="I42" i="28"/>
  <c r="B544" i="25" l="1"/>
  <c r="J544" i="25"/>
  <c r="K544" i="25"/>
  <c r="K70" i="21"/>
  <c r="F70" i="21"/>
  <c r="O755" i="12" l="1"/>
  <c r="O1033" i="12"/>
  <c r="O398" i="12"/>
  <c r="O1026" i="12"/>
  <c r="O402" i="12"/>
  <c r="O403" i="12"/>
  <c r="O1019" i="12"/>
  <c r="O483" i="12"/>
  <c r="O968" i="12"/>
  <c r="O596" i="12"/>
  <c r="O1250" i="12"/>
  <c r="O1024" i="12"/>
  <c r="O1246" i="12"/>
  <c r="O377" i="12"/>
  <c r="O267" i="12"/>
  <c r="O765" i="12"/>
  <c r="O1224" i="12"/>
  <c r="O1232" i="12"/>
  <c r="O757" i="12"/>
  <c r="O494" i="12"/>
  <c r="O1112" i="12"/>
  <c r="O1021" i="12"/>
  <c r="O1113" i="12"/>
  <c r="O399" i="12"/>
  <c r="O1260" i="12"/>
  <c r="O1013" i="12"/>
  <c r="O1020" i="12"/>
  <c r="O22" i="12"/>
  <c r="O395" i="12"/>
  <c r="O753" i="12"/>
  <c r="O676" i="12"/>
  <c r="O408" i="12"/>
  <c r="O268" i="12"/>
  <c r="O1030" i="12"/>
  <c r="O400" i="12"/>
  <c r="O396" i="12"/>
  <c r="O1015" i="12"/>
  <c r="O243" i="12"/>
  <c r="O401" i="12"/>
  <c r="O17" i="12"/>
  <c r="O16" i="12"/>
  <c r="O15" i="12"/>
  <c r="L544" i="25"/>
  <c r="C24" i="28" l="1"/>
  <c r="I24" i="28"/>
  <c r="L89" i="20" l="1"/>
  <c r="M89" i="20"/>
  <c r="L8" i="20"/>
  <c r="M8" i="20"/>
  <c r="B883" i="25" l="1"/>
  <c r="J883" i="25"/>
  <c r="K883" i="25"/>
  <c r="L883" i="25" l="1"/>
  <c r="M741" i="12"/>
  <c r="X741" i="12"/>
  <c r="M1252" i="12"/>
  <c r="X1252" i="12"/>
  <c r="M140" i="12"/>
  <c r="X140" i="12"/>
  <c r="M242" i="12"/>
  <c r="X242" i="12"/>
  <c r="M1244" i="12"/>
  <c r="X1244" i="12"/>
  <c r="B690" i="25" l="1"/>
  <c r="J690" i="25"/>
  <c r="K690" i="25"/>
  <c r="B698" i="25"/>
  <c r="J698" i="25"/>
  <c r="K698" i="25"/>
  <c r="L690" i="25" l="1"/>
  <c r="L698" i="25"/>
  <c r="B366" i="25"/>
  <c r="J366" i="25"/>
  <c r="K366" i="25"/>
  <c r="L366" i="25" l="1"/>
  <c r="B829" i="25"/>
  <c r="J829" i="25"/>
  <c r="K829" i="25"/>
  <c r="K73" i="21"/>
  <c r="F73" i="21"/>
  <c r="O87" i="12" l="1"/>
  <c r="O542" i="12"/>
  <c r="L829" i="25"/>
  <c r="B168" i="25"/>
  <c r="J168" i="25"/>
  <c r="K168" i="25"/>
  <c r="L168" i="25" l="1"/>
  <c r="K75" i="21"/>
  <c r="F75" i="21"/>
  <c r="O1082" i="12" l="1"/>
  <c r="O114" i="12"/>
  <c r="O435" i="12"/>
  <c r="O427" i="12"/>
  <c r="B990" i="25" l="1"/>
  <c r="J990" i="25"/>
  <c r="K990" i="25"/>
  <c r="T734" i="12"/>
  <c r="S734" i="12"/>
  <c r="Q734" i="12"/>
  <c r="G734" i="12"/>
  <c r="X734" i="12"/>
  <c r="B989" i="25"/>
  <c r="J989" i="25"/>
  <c r="K989" i="25"/>
  <c r="T733" i="12"/>
  <c r="S733" i="12"/>
  <c r="Q733" i="12"/>
  <c r="G733" i="12"/>
  <c r="X733" i="12"/>
  <c r="L990" i="25" l="1"/>
  <c r="M734" i="12" s="1"/>
  <c r="L989" i="25"/>
  <c r="M733" i="12" s="1"/>
  <c r="B991" i="25"/>
  <c r="J991" i="25"/>
  <c r="K991" i="25"/>
  <c r="T732" i="12"/>
  <c r="S732" i="12"/>
  <c r="Q732" i="12"/>
  <c r="G732" i="12"/>
  <c r="X732" i="12"/>
  <c r="L991" i="25" l="1"/>
  <c r="M732" i="12" s="1"/>
  <c r="C1750" i="27"/>
  <c r="G1750" i="27"/>
  <c r="H1750" i="27"/>
  <c r="Q1750" i="27"/>
  <c r="C1749" i="27"/>
  <c r="G1749" i="27"/>
  <c r="H1749" i="27"/>
  <c r="Q1749" i="27"/>
  <c r="C1748" i="27"/>
  <c r="G1748" i="27"/>
  <c r="H1748" i="27"/>
  <c r="Q1748" i="27"/>
  <c r="C1747" i="27"/>
  <c r="G1747" i="27"/>
  <c r="H1747" i="27"/>
  <c r="Q1747" i="27"/>
  <c r="C1746" i="27"/>
  <c r="G1746" i="27"/>
  <c r="H1746" i="27"/>
  <c r="Q1746" i="27"/>
  <c r="C1745" i="27"/>
  <c r="G1745" i="27"/>
  <c r="H1745" i="27"/>
  <c r="Q1745" i="27"/>
  <c r="C1744" i="27"/>
  <c r="G1744" i="27"/>
  <c r="H1744" i="27"/>
  <c r="Q1744" i="27"/>
  <c r="C1743" i="27"/>
  <c r="G1743" i="27"/>
  <c r="H1743" i="27"/>
  <c r="Q1743" i="27"/>
  <c r="C1742" i="27"/>
  <c r="G1742" i="27"/>
  <c r="H1742" i="27"/>
  <c r="Q1742" i="27"/>
  <c r="B988" i="25" l="1"/>
  <c r="J988" i="25"/>
  <c r="K988" i="25"/>
  <c r="K76" i="21"/>
  <c r="F76" i="21"/>
  <c r="O1254" i="12" s="1"/>
  <c r="L105" i="20"/>
  <c r="M105" i="20"/>
  <c r="T975" i="12"/>
  <c r="S975" i="12"/>
  <c r="Q975" i="12"/>
  <c r="G975" i="12"/>
  <c r="X975" i="12"/>
  <c r="L988" i="25" l="1"/>
  <c r="M975" i="12" s="1"/>
  <c r="O337" i="12"/>
  <c r="O909" i="12"/>
  <c r="C9" i="26"/>
  <c r="E9" i="26"/>
  <c r="J9" i="26"/>
  <c r="C1651" i="27" l="1"/>
  <c r="G1651" i="27"/>
  <c r="H1651" i="27"/>
  <c r="Q1651" i="27"/>
  <c r="C1650" i="27"/>
  <c r="G1650" i="27"/>
  <c r="H1650" i="27"/>
  <c r="Q1650" i="27"/>
  <c r="C1649" i="27"/>
  <c r="G1649" i="27"/>
  <c r="H1649" i="27"/>
  <c r="Q1649" i="27"/>
  <c r="C1648" i="27"/>
  <c r="G1648" i="27"/>
  <c r="H1648" i="27"/>
  <c r="Q1648" i="27"/>
  <c r="C1647" i="27"/>
  <c r="G1647" i="27"/>
  <c r="H1647" i="27"/>
  <c r="Q1647" i="27"/>
  <c r="C1646" i="27"/>
  <c r="G1646" i="27"/>
  <c r="H1646" i="27"/>
  <c r="Q1646" i="27"/>
  <c r="C1645" i="27"/>
  <c r="G1645" i="27"/>
  <c r="H1645" i="27"/>
  <c r="Q1645" i="27"/>
  <c r="C1644" i="27"/>
  <c r="G1644" i="27"/>
  <c r="H1644" i="27"/>
  <c r="Q1644" i="27"/>
  <c r="C1643" i="27"/>
  <c r="G1643" i="27"/>
  <c r="H1643" i="27"/>
  <c r="Q1643" i="27"/>
  <c r="C1642" i="27"/>
  <c r="G1642" i="27"/>
  <c r="H1642" i="27"/>
  <c r="Q1642" i="27"/>
  <c r="C1641" i="27"/>
  <c r="G1641" i="27"/>
  <c r="H1641" i="27"/>
  <c r="Q1641" i="27"/>
  <c r="C1640" i="27"/>
  <c r="G1640" i="27"/>
  <c r="H1640" i="27"/>
  <c r="Q1640" i="27"/>
  <c r="C1639" i="27"/>
  <c r="G1639" i="27"/>
  <c r="H1639" i="27"/>
  <c r="Q1639" i="27"/>
  <c r="K81" i="21" l="1"/>
  <c r="F81" i="21"/>
  <c r="L10" i="20"/>
  <c r="M10" i="20"/>
  <c r="O733" i="12" l="1"/>
  <c r="O734" i="12"/>
  <c r="O975" i="12"/>
  <c r="O732" i="12"/>
  <c r="T364" i="12"/>
  <c r="S364" i="12"/>
  <c r="Q364" i="12"/>
  <c r="O364" i="12"/>
  <c r="G364" i="12"/>
  <c r="M364" i="12"/>
  <c r="X364" i="12"/>
  <c r="C30" i="28" l="1"/>
  <c r="I30" i="28"/>
  <c r="C28" i="28"/>
  <c r="I28" i="28"/>
  <c r="C72" i="28"/>
  <c r="I72" i="28"/>
  <c r="C108" i="28"/>
  <c r="I108" i="28"/>
  <c r="C73" i="28"/>
  <c r="I73" i="28"/>
  <c r="B428" i="25" l="1"/>
  <c r="J428" i="25"/>
  <c r="K428" i="25"/>
  <c r="L428" i="25" l="1"/>
  <c r="C8" i="26"/>
  <c r="E8" i="26"/>
  <c r="J8" i="26"/>
  <c r="C1654" i="27" l="1"/>
  <c r="G1654" i="27"/>
  <c r="H1654" i="27"/>
  <c r="Q1654" i="27"/>
  <c r="C1653" i="27"/>
  <c r="G1653" i="27"/>
  <c r="H1653" i="27"/>
  <c r="Q1653" i="27"/>
  <c r="C1652" i="27"/>
  <c r="G1652" i="27"/>
  <c r="H1652" i="27"/>
  <c r="Q1652" i="27"/>
  <c r="B873" i="25" l="1"/>
  <c r="J873" i="25"/>
  <c r="K873" i="25"/>
  <c r="K77" i="21"/>
  <c r="F77" i="21"/>
  <c r="L106" i="20"/>
  <c r="M106" i="20"/>
  <c r="L873" i="25" l="1"/>
  <c r="C1661" i="27" l="1"/>
  <c r="G1661" i="27"/>
  <c r="H1661" i="27"/>
  <c r="Q1661" i="27"/>
  <c r="C1660" i="27"/>
  <c r="G1660" i="27"/>
  <c r="H1660" i="27"/>
  <c r="Q1660" i="27"/>
  <c r="C1659" i="27"/>
  <c r="G1659" i="27"/>
  <c r="H1659" i="27"/>
  <c r="Q1659" i="27"/>
  <c r="C1658" i="27"/>
  <c r="G1658" i="27"/>
  <c r="H1658" i="27"/>
  <c r="Q1658" i="27"/>
  <c r="C1657" i="27"/>
  <c r="G1657" i="27"/>
  <c r="H1657" i="27"/>
  <c r="Q1657" i="27"/>
  <c r="C1656" i="27"/>
  <c r="G1656" i="27"/>
  <c r="H1656" i="27"/>
  <c r="Q1656" i="27"/>
  <c r="C1655" i="27"/>
  <c r="G1655" i="27"/>
  <c r="H1655" i="27"/>
  <c r="Q1655" i="27"/>
  <c r="T867" i="12" l="1"/>
  <c r="S867" i="12"/>
  <c r="Q867" i="12"/>
  <c r="O867" i="12"/>
  <c r="G867" i="12"/>
  <c r="M867" i="12"/>
  <c r="X867" i="12"/>
  <c r="T265" i="12"/>
  <c r="S265" i="12"/>
  <c r="Q265" i="12"/>
  <c r="O265" i="12"/>
  <c r="G265" i="12"/>
  <c r="M265" i="12"/>
  <c r="X265" i="12"/>
  <c r="T1018" i="12"/>
  <c r="S1018" i="12"/>
  <c r="Q1018" i="12"/>
  <c r="O1018" i="12"/>
  <c r="G1018" i="12"/>
  <c r="M1018" i="12"/>
  <c r="X1018" i="12"/>
  <c r="T264" i="12"/>
  <c r="S264" i="12"/>
  <c r="Q264" i="12"/>
  <c r="O264" i="12"/>
  <c r="G264" i="12"/>
  <c r="M264" i="12"/>
  <c r="X264" i="12"/>
  <c r="T546" i="12"/>
  <c r="S546" i="12"/>
  <c r="Q546" i="12"/>
  <c r="O546" i="12"/>
  <c r="G546" i="12"/>
  <c r="M546" i="12"/>
  <c r="X546" i="12"/>
  <c r="T545" i="12"/>
  <c r="S545" i="12"/>
  <c r="Q545" i="12"/>
  <c r="O545" i="12"/>
  <c r="G545" i="12"/>
  <c r="M545" i="12"/>
  <c r="X545" i="12"/>
  <c r="T912" i="12"/>
  <c r="S912" i="12"/>
  <c r="Q912" i="12"/>
  <c r="O912" i="12"/>
  <c r="G912" i="12"/>
  <c r="M912" i="12"/>
  <c r="X912" i="12"/>
  <c r="T868" i="12"/>
  <c r="S868" i="12"/>
  <c r="Q868" i="12"/>
  <c r="O868" i="12"/>
  <c r="G868" i="12"/>
  <c r="M868" i="12"/>
  <c r="X868" i="12"/>
  <c r="T898" i="12"/>
  <c r="S898" i="12"/>
  <c r="Q898" i="12"/>
  <c r="O898" i="12"/>
  <c r="G898" i="12"/>
  <c r="M898" i="12"/>
  <c r="X898" i="12"/>
  <c r="T240" i="12"/>
  <c r="S240" i="12"/>
  <c r="Q240" i="12"/>
  <c r="G240" i="12"/>
  <c r="M240" i="12"/>
  <c r="X240" i="12"/>
  <c r="T864" i="12" l="1"/>
  <c r="S864" i="12"/>
  <c r="Q864" i="12"/>
  <c r="O864" i="12"/>
  <c r="G864" i="12"/>
  <c r="M864" i="12"/>
  <c r="X864" i="12"/>
  <c r="T513" i="12"/>
  <c r="S513" i="12"/>
  <c r="Q513" i="12"/>
  <c r="O513" i="12"/>
  <c r="G513" i="12"/>
  <c r="M513" i="12"/>
  <c r="X513" i="12"/>
  <c r="T517" i="12" l="1"/>
  <c r="S517" i="12"/>
  <c r="Q517" i="12"/>
  <c r="G517" i="12"/>
  <c r="M517" i="12"/>
  <c r="X517" i="12"/>
  <c r="T498" i="12"/>
  <c r="S498" i="12"/>
  <c r="Q498" i="12"/>
  <c r="G498" i="12"/>
  <c r="M498" i="12"/>
  <c r="X498" i="12"/>
  <c r="T497" i="12"/>
  <c r="S497" i="12"/>
  <c r="Q497" i="12"/>
  <c r="G497" i="12"/>
  <c r="M497" i="12"/>
  <c r="X497" i="12"/>
  <c r="T689" i="12"/>
  <c r="S689" i="12"/>
  <c r="Q689" i="12"/>
  <c r="G689" i="12"/>
  <c r="M689" i="12"/>
  <c r="X689" i="12"/>
  <c r="T496" i="12"/>
  <c r="S496" i="12"/>
  <c r="Q496" i="12"/>
  <c r="G496" i="12"/>
  <c r="M496" i="12"/>
  <c r="X496" i="12"/>
  <c r="T899" i="12"/>
  <c r="S899" i="12"/>
  <c r="Q899" i="12"/>
  <c r="O899" i="12"/>
  <c r="G899" i="12"/>
  <c r="M899" i="12"/>
  <c r="X899" i="12"/>
  <c r="T595" i="12"/>
  <c r="S595" i="12"/>
  <c r="Q595" i="12"/>
  <c r="O595" i="12"/>
  <c r="G595" i="12"/>
  <c r="M595" i="12"/>
  <c r="X595" i="12"/>
  <c r="T341" i="12"/>
  <c r="S341" i="12"/>
  <c r="Q341" i="12"/>
  <c r="G341" i="12"/>
  <c r="M341" i="12"/>
  <c r="X341" i="12"/>
  <c r="T518" i="12"/>
  <c r="S518" i="12"/>
  <c r="Q518" i="12"/>
  <c r="G518" i="12"/>
  <c r="M518" i="12"/>
  <c r="X518" i="12"/>
  <c r="T544" i="12" l="1"/>
  <c r="S544" i="12"/>
  <c r="Q544" i="12"/>
  <c r="G544" i="12"/>
  <c r="M544" i="12"/>
  <c r="X544" i="12"/>
  <c r="T266" i="12"/>
  <c r="S266" i="12"/>
  <c r="Q266" i="12"/>
  <c r="G266" i="12"/>
  <c r="M266" i="12"/>
  <c r="X266" i="12"/>
  <c r="C18" i="23" l="1"/>
  <c r="D18" i="23"/>
  <c r="C17" i="23"/>
  <c r="D17" i="23"/>
  <c r="C16" i="23"/>
  <c r="D16" i="23"/>
  <c r="C15" i="23"/>
  <c r="D15" i="23"/>
  <c r="C14" i="23"/>
  <c r="D14" i="23"/>
  <c r="C13" i="23"/>
  <c r="D13" i="23"/>
  <c r="C12" i="23"/>
  <c r="D12" i="23"/>
  <c r="C11" i="23"/>
  <c r="D11" i="23"/>
  <c r="C10" i="23"/>
  <c r="D10" i="23"/>
  <c r="C9" i="23"/>
  <c r="D9" i="23"/>
  <c r="C8" i="23"/>
  <c r="D8" i="23"/>
  <c r="C7" i="23"/>
  <c r="D7" i="23"/>
  <c r="C6" i="23"/>
  <c r="D6" i="23"/>
  <c r="C5" i="23"/>
  <c r="D5" i="23"/>
  <c r="C4" i="23"/>
  <c r="D4" i="23"/>
  <c r="C3" i="23"/>
  <c r="D3" i="23"/>
  <c r="E24" i="24"/>
  <c r="B148" i="25" l="1"/>
  <c r="J148" i="25"/>
  <c r="K148" i="25"/>
  <c r="B151" i="25"/>
  <c r="J151" i="25"/>
  <c r="K151" i="25"/>
  <c r="B146" i="25"/>
  <c r="J146" i="25"/>
  <c r="K146" i="25"/>
  <c r="L146" i="25" l="1"/>
  <c r="L148" i="25"/>
  <c r="L151" i="25"/>
  <c r="B144" i="25"/>
  <c r="J144" i="25"/>
  <c r="K144" i="25"/>
  <c r="K90" i="21"/>
  <c r="F90" i="21"/>
  <c r="O1166" i="12" s="1"/>
  <c r="L144" i="25" l="1"/>
  <c r="C97" i="28"/>
  <c r="I97" i="28"/>
  <c r="B15" i="25" l="1"/>
  <c r="J15" i="25"/>
  <c r="K15" i="25"/>
  <c r="L15" i="25" l="1"/>
  <c r="K78" i="21"/>
  <c r="F78" i="21"/>
  <c r="O269" i="12" s="1"/>
  <c r="O1225" i="12" l="1"/>
  <c r="O1228" i="12"/>
  <c r="O1227" i="12"/>
  <c r="O1226" i="12"/>
  <c r="B455" i="25"/>
  <c r="J455" i="25"/>
  <c r="K455" i="25"/>
  <c r="B798" i="25"/>
  <c r="J798" i="25"/>
  <c r="K798" i="25"/>
  <c r="B796" i="25"/>
  <c r="J796" i="25"/>
  <c r="K796" i="25"/>
  <c r="L796" i="25" l="1"/>
  <c r="L455" i="25"/>
  <c r="L798" i="25"/>
  <c r="C1672" i="27" l="1"/>
  <c r="G1672" i="27"/>
  <c r="H1672" i="27"/>
  <c r="Q1672" i="27"/>
  <c r="C1671" i="27"/>
  <c r="G1671" i="27"/>
  <c r="H1671" i="27"/>
  <c r="Q1671" i="27"/>
  <c r="C1670" i="27"/>
  <c r="G1670" i="27"/>
  <c r="H1670" i="27"/>
  <c r="Q1670" i="27"/>
  <c r="C1669" i="27"/>
  <c r="G1669" i="27"/>
  <c r="H1669" i="27"/>
  <c r="Q1669" i="27"/>
  <c r="C1668" i="27"/>
  <c r="G1668" i="27"/>
  <c r="H1668" i="27"/>
  <c r="Q1668" i="27"/>
  <c r="C1667" i="27"/>
  <c r="G1667" i="27"/>
  <c r="H1667" i="27"/>
  <c r="Q1667" i="27"/>
  <c r="C1666" i="27"/>
  <c r="G1666" i="27"/>
  <c r="H1666" i="27"/>
  <c r="Q1666" i="27"/>
  <c r="C1665" i="27"/>
  <c r="G1665" i="27"/>
  <c r="H1665" i="27"/>
  <c r="Q1665" i="27"/>
  <c r="C1664" i="27"/>
  <c r="G1664" i="27"/>
  <c r="H1664" i="27"/>
  <c r="Q1664" i="27"/>
  <c r="C1663" i="27"/>
  <c r="G1663" i="27"/>
  <c r="H1663" i="27"/>
  <c r="Q1663" i="27"/>
  <c r="C1662" i="27"/>
  <c r="G1662" i="27"/>
  <c r="H1662" i="27"/>
  <c r="Q1662" i="27"/>
  <c r="C1741" i="27" l="1"/>
  <c r="G1741" i="27"/>
  <c r="H1741" i="27"/>
  <c r="Q1741" i="27"/>
  <c r="C1740" i="27"/>
  <c r="G1740" i="27"/>
  <c r="H1740" i="27"/>
  <c r="Q1740" i="27"/>
  <c r="C1739" i="27"/>
  <c r="G1739" i="27"/>
  <c r="H1739" i="27"/>
  <c r="Q1739" i="27"/>
  <c r="C1738" i="27"/>
  <c r="G1738" i="27"/>
  <c r="H1738" i="27"/>
  <c r="Q1738" i="27"/>
  <c r="C1737" i="27"/>
  <c r="G1737" i="27"/>
  <c r="H1737" i="27"/>
  <c r="Q1737" i="27"/>
  <c r="C1736" i="27"/>
  <c r="G1736" i="27"/>
  <c r="H1736" i="27"/>
  <c r="Q1736" i="27"/>
  <c r="C1735" i="27"/>
  <c r="G1735" i="27"/>
  <c r="H1735" i="27"/>
  <c r="Q1735" i="27"/>
  <c r="C1771" i="27" l="1"/>
  <c r="G1771" i="27"/>
  <c r="H1771" i="27"/>
  <c r="Q1771" i="27"/>
  <c r="C1770" i="27"/>
  <c r="G1770" i="27"/>
  <c r="H1770" i="27"/>
  <c r="Q1770" i="27"/>
  <c r="C1769" i="27"/>
  <c r="G1769" i="27"/>
  <c r="H1769" i="27"/>
  <c r="Q1769" i="27"/>
  <c r="C1768" i="27"/>
  <c r="G1768" i="27"/>
  <c r="H1768" i="27"/>
  <c r="Q1768" i="27"/>
  <c r="C1767" i="27"/>
  <c r="G1767" i="27"/>
  <c r="H1767" i="27"/>
  <c r="Q1767" i="27"/>
  <c r="C1766" i="27"/>
  <c r="G1766" i="27"/>
  <c r="H1766" i="27"/>
  <c r="Q1766" i="27"/>
  <c r="C1779" i="27" l="1"/>
  <c r="G1779" i="27"/>
  <c r="H1779" i="27"/>
  <c r="Q1779" i="27"/>
  <c r="C1778" i="27"/>
  <c r="G1778" i="27"/>
  <c r="H1778" i="27"/>
  <c r="Q1778" i="27"/>
  <c r="C1777" i="27"/>
  <c r="G1777" i="27"/>
  <c r="H1777" i="27"/>
  <c r="Q1777" i="27"/>
  <c r="C1776" i="27"/>
  <c r="G1776" i="27"/>
  <c r="H1776" i="27"/>
  <c r="Q1776" i="27"/>
  <c r="C1775" i="27"/>
  <c r="G1775" i="27"/>
  <c r="H1775" i="27"/>
  <c r="Q1775" i="27"/>
  <c r="C1774" i="27"/>
  <c r="G1774" i="27"/>
  <c r="H1774" i="27"/>
  <c r="Q1774" i="27"/>
  <c r="C1773" i="27"/>
  <c r="G1773" i="27"/>
  <c r="H1773" i="27"/>
  <c r="Q1773" i="27"/>
  <c r="C1772" i="27"/>
  <c r="G1772" i="27"/>
  <c r="H1772" i="27"/>
  <c r="Q1772" i="27"/>
  <c r="C1829" i="27" l="1"/>
  <c r="G1829" i="27"/>
  <c r="H1829" i="27"/>
  <c r="Q1829" i="27"/>
  <c r="C1828" i="27"/>
  <c r="G1828" i="27"/>
  <c r="H1828" i="27"/>
  <c r="Q1828" i="27"/>
  <c r="C1827" i="27"/>
  <c r="G1827" i="27"/>
  <c r="H1827" i="27"/>
  <c r="Q1827" i="27"/>
  <c r="C1826" i="27"/>
  <c r="G1826" i="27"/>
  <c r="H1826" i="27"/>
  <c r="Q1826" i="27"/>
  <c r="C1825" i="27"/>
  <c r="G1825" i="27"/>
  <c r="H1825" i="27"/>
  <c r="Q1825" i="27"/>
  <c r="C1824" i="27"/>
  <c r="G1824" i="27"/>
  <c r="H1824" i="27"/>
  <c r="Q1824" i="27"/>
  <c r="C1832" i="27" l="1"/>
  <c r="G1832" i="27"/>
  <c r="H1832" i="27"/>
  <c r="Q1832" i="27"/>
  <c r="C1831" i="27"/>
  <c r="G1831" i="27"/>
  <c r="H1831" i="27"/>
  <c r="Q1831" i="27"/>
  <c r="C1830" i="27"/>
  <c r="G1830" i="27"/>
  <c r="H1830" i="27"/>
  <c r="Q1830" i="27"/>
  <c r="C1839" i="27" l="1"/>
  <c r="G1839" i="27"/>
  <c r="H1839" i="27"/>
  <c r="Q1839" i="27"/>
  <c r="C1838" i="27"/>
  <c r="G1838" i="27"/>
  <c r="H1838" i="27"/>
  <c r="Q1838" i="27"/>
  <c r="C1837" i="27"/>
  <c r="G1837" i="27"/>
  <c r="H1837" i="27"/>
  <c r="Q1837" i="27"/>
  <c r="C1836" i="27"/>
  <c r="G1836" i="27"/>
  <c r="H1836" i="27"/>
  <c r="Q1836" i="27"/>
  <c r="C1835" i="27"/>
  <c r="G1835" i="27"/>
  <c r="H1835" i="27"/>
  <c r="Q1835" i="27"/>
  <c r="C1834" i="27"/>
  <c r="G1834" i="27"/>
  <c r="H1834" i="27"/>
  <c r="Q1834" i="27"/>
  <c r="C1833" i="27"/>
  <c r="G1833" i="27"/>
  <c r="H1833" i="27"/>
  <c r="Q1833" i="27"/>
  <c r="C1842" i="27" l="1"/>
  <c r="G1842" i="27"/>
  <c r="H1842" i="27"/>
  <c r="Q1842" i="27"/>
  <c r="C1841" i="27"/>
  <c r="G1841" i="27"/>
  <c r="H1841" i="27"/>
  <c r="Q1841" i="27"/>
  <c r="C1840" i="27"/>
  <c r="G1840" i="27"/>
  <c r="H1840" i="27"/>
  <c r="Q1840" i="27"/>
  <c r="C1845" i="27" l="1"/>
  <c r="G1845" i="27"/>
  <c r="H1845" i="27"/>
  <c r="Q1845" i="27"/>
  <c r="C1844" i="27"/>
  <c r="G1844" i="27"/>
  <c r="H1844" i="27"/>
  <c r="Q1844" i="27"/>
  <c r="C1843" i="27"/>
  <c r="G1843" i="27"/>
  <c r="H1843" i="27"/>
  <c r="Q1843" i="27"/>
  <c r="C1865" i="27" l="1"/>
  <c r="G1865" i="27"/>
  <c r="H1865" i="27"/>
  <c r="Q1865" i="27"/>
  <c r="C1864" i="27"/>
  <c r="G1864" i="27"/>
  <c r="H1864" i="27"/>
  <c r="Q1864" i="27"/>
  <c r="C1863" i="27"/>
  <c r="G1863" i="27"/>
  <c r="H1863" i="27"/>
  <c r="Q1863" i="27"/>
  <c r="C1862" i="27"/>
  <c r="G1862" i="27"/>
  <c r="H1862" i="27"/>
  <c r="Q1862" i="27"/>
  <c r="C1861" i="27"/>
  <c r="G1861" i="27"/>
  <c r="H1861" i="27"/>
  <c r="Q1861" i="27"/>
  <c r="C1860" i="27"/>
  <c r="G1860" i="27"/>
  <c r="H1860" i="27"/>
  <c r="Q1860" i="27"/>
  <c r="C1859" i="27"/>
  <c r="G1859" i="27"/>
  <c r="H1859" i="27"/>
  <c r="Q1859" i="27"/>
  <c r="C1858" i="27"/>
  <c r="G1858" i="27"/>
  <c r="H1858" i="27"/>
  <c r="Q1858" i="27"/>
  <c r="C1868" i="27" l="1"/>
  <c r="G1868" i="27"/>
  <c r="H1868" i="27"/>
  <c r="Q1868" i="27"/>
  <c r="C1867" i="27"/>
  <c r="G1867" i="27"/>
  <c r="H1867" i="27"/>
  <c r="Q1867" i="27"/>
  <c r="C1866" i="27"/>
  <c r="G1866" i="27"/>
  <c r="H1866" i="27"/>
  <c r="Q1866" i="27"/>
  <c r="C1904" i="27" l="1"/>
  <c r="G1904" i="27"/>
  <c r="H1904" i="27"/>
  <c r="Q1904" i="27"/>
  <c r="C1903" i="27"/>
  <c r="G1903" i="27"/>
  <c r="H1903" i="27"/>
  <c r="Q1903" i="27"/>
  <c r="C1902" i="27"/>
  <c r="G1902" i="27"/>
  <c r="H1902" i="27"/>
  <c r="Q1902" i="27"/>
  <c r="C1901" i="27"/>
  <c r="G1901" i="27"/>
  <c r="H1901" i="27"/>
  <c r="Q1901" i="27"/>
  <c r="C1900" i="27"/>
  <c r="G1900" i="27"/>
  <c r="H1900" i="27"/>
  <c r="Q1900" i="27"/>
  <c r="C1899" i="27"/>
  <c r="G1899" i="27"/>
  <c r="H1899" i="27"/>
  <c r="Q1899" i="27"/>
  <c r="C1898" i="27"/>
  <c r="G1898" i="27"/>
  <c r="H1898" i="27"/>
  <c r="Q1898" i="27"/>
  <c r="C1897" i="27"/>
  <c r="G1897" i="27"/>
  <c r="H1897" i="27"/>
  <c r="Q1897" i="27"/>
  <c r="C1896" i="27"/>
  <c r="G1896" i="27"/>
  <c r="H1896" i="27"/>
  <c r="Q1896" i="27"/>
  <c r="C1895" i="27"/>
  <c r="G1895" i="27"/>
  <c r="H1895" i="27"/>
  <c r="Q1895" i="27"/>
  <c r="C1894" i="27"/>
  <c r="G1894" i="27"/>
  <c r="H1894" i="27"/>
  <c r="Q1894" i="27"/>
  <c r="C1893" i="27"/>
  <c r="G1893" i="27"/>
  <c r="H1893" i="27"/>
  <c r="Q1893" i="27"/>
  <c r="C1892" i="27"/>
  <c r="G1892" i="27"/>
  <c r="H1892" i="27"/>
  <c r="Q1892" i="27"/>
  <c r="C1891" i="27"/>
  <c r="G1891" i="27"/>
  <c r="H1891" i="27"/>
  <c r="Q1891" i="27"/>
  <c r="C1890" i="27"/>
  <c r="G1890" i="27"/>
  <c r="H1890" i="27"/>
  <c r="Q1890" i="27"/>
  <c r="C1889" i="27"/>
  <c r="G1889" i="27"/>
  <c r="H1889" i="27"/>
  <c r="Q1889" i="27"/>
  <c r="C1888" i="27"/>
  <c r="G1888" i="27"/>
  <c r="H1888" i="27"/>
  <c r="Q1888" i="27"/>
  <c r="C1887" i="27"/>
  <c r="G1887" i="27"/>
  <c r="H1887" i="27"/>
  <c r="Q1887" i="27"/>
  <c r="C1886" i="27"/>
  <c r="G1886" i="27"/>
  <c r="H1886" i="27"/>
  <c r="Q1886" i="27"/>
  <c r="C1885" i="27"/>
  <c r="G1885" i="27"/>
  <c r="H1885" i="27"/>
  <c r="Q1885" i="27"/>
  <c r="C1884" i="27"/>
  <c r="G1884" i="27"/>
  <c r="H1884" i="27"/>
  <c r="Q1884" i="27"/>
  <c r="C1883" i="27"/>
  <c r="G1883" i="27"/>
  <c r="H1883" i="27"/>
  <c r="Q1883" i="27"/>
  <c r="C1882" i="27"/>
  <c r="G1882" i="27"/>
  <c r="H1882" i="27"/>
  <c r="Q1882" i="27"/>
  <c r="C1881" i="27"/>
  <c r="G1881" i="27"/>
  <c r="H1881" i="27"/>
  <c r="Q1881" i="27"/>
  <c r="C1880" i="27"/>
  <c r="G1880" i="27"/>
  <c r="H1880" i="27"/>
  <c r="Q1880" i="27"/>
  <c r="C1879" i="27"/>
  <c r="G1879" i="27"/>
  <c r="H1879" i="27"/>
  <c r="Q1879" i="27"/>
  <c r="C1878" i="27"/>
  <c r="G1878" i="27"/>
  <c r="H1878" i="27"/>
  <c r="Q1878" i="27"/>
  <c r="C1877" i="27"/>
  <c r="G1877" i="27"/>
  <c r="H1877" i="27"/>
  <c r="Q1877" i="27"/>
  <c r="C1876" i="27"/>
  <c r="G1876" i="27"/>
  <c r="H1876" i="27"/>
  <c r="Q1876" i="27"/>
  <c r="C1875" i="27"/>
  <c r="G1875" i="27"/>
  <c r="H1875" i="27"/>
  <c r="Q1875" i="27"/>
  <c r="C1874" i="27"/>
  <c r="G1874" i="27"/>
  <c r="H1874" i="27"/>
  <c r="Q1874" i="27"/>
  <c r="C1873" i="27"/>
  <c r="G1873" i="27"/>
  <c r="H1873" i="27"/>
  <c r="Q1873" i="27"/>
  <c r="C1872" i="27"/>
  <c r="G1872" i="27"/>
  <c r="H1872" i="27"/>
  <c r="Q1872" i="27"/>
  <c r="C1871" i="27"/>
  <c r="G1871" i="27"/>
  <c r="H1871" i="27"/>
  <c r="Q1871" i="27"/>
  <c r="C1870" i="27"/>
  <c r="G1870" i="27"/>
  <c r="H1870" i="27"/>
  <c r="Q1870" i="27"/>
  <c r="C1869" i="27"/>
  <c r="G1869" i="27"/>
  <c r="H1869" i="27"/>
  <c r="Q1869" i="27"/>
  <c r="C1909" i="27" l="1"/>
  <c r="G1909" i="27"/>
  <c r="H1909" i="27"/>
  <c r="Q1909" i="27"/>
  <c r="C1908" i="27"/>
  <c r="G1908" i="27"/>
  <c r="H1908" i="27"/>
  <c r="Q1908" i="27"/>
  <c r="C1907" i="27"/>
  <c r="G1907" i="27"/>
  <c r="H1907" i="27"/>
  <c r="Q1907" i="27"/>
  <c r="C1906" i="27"/>
  <c r="G1906" i="27"/>
  <c r="H1906" i="27"/>
  <c r="Q1906" i="27"/>
  <c r="C1905" i="27"/>
  <c r="G1905" i="27"/>
  <c r="H1905" i="27"/>
  <c r="Q1905" i="27"/>
  <c r="C1924" i="27" l="1"/>
  <c r="G1924" i="27"/>
  <c r="H1924" i="27"/>
  <c r="Q1924" i="27"/>
  <c r="C1923" i="27"/>
  <c r="G1923" i="27"/>
  <c r="H1923" i="27"/>
  <c r="Q1923" i="27"/>
  <c r="C1922" i="27"/>
  <c r="G1922" i="27"/>
  <c r="H1922" i="27"/>
  <c r="Q1922" i="27"/>
  <c r="C1921" i="27"/>
  <c r="G1921" i="27"/>
  <c r="H1921" i="27"/>
  <c r="Q1921" i="27"/>
  <c r="C1920" i="27"/>
  <c r="G1920" i="27"/>
  <c r="H1920" i="27"/>
  <c r="Q1920" i="27"/>
  <c r="C1919" i="27"/>
  <c r="G1919" i="27"/>
  <c r="H1919" i="27"/>
  <c r="Q1919" i="27"/>
  <c r="C1918" i="27"/>
  <c r="G1918" i="27"/>
  <c r="H1918" i="27"/>
  <c r="Q1918" i="27"/>
  <c r="C1917" i="27"/>
  <c r="G1917" i="27"/>
  <c r="H1917" i="27"/>
  <c r="Q1917" i="27"/>
  <c r="C1916" i="27"/>
  <c r="G1916" i="27"/>
  <c r="H1916" i="27"/>
  <c r="Q1916" i="27"/>
  <c r="C1915" i="27"/>
  <c r="G1915" i="27"/>
  <c r="H1915" i="27"/>
  <c r="Q1915" i="27"/>
  <c r="C1914" i="27"/>
  <c r="G1914" i="27"/>
  <c r="H1914" i="27"/>
  <c r="Q1914" i="27"/>
  <c r="C1913" i="27"/>
  <c r="G1913" i="27"/>
  <c r="H1913" i="27"/>
  <c r="Q1913" i="27"/>
  <c r="C1912" i="27"/>
  <c r="G1912" i="27"/>
  <c r="H1912" i="27"/>
  <c r="Q1912" i="27"/>
  <c r="C1911" i="27"/>
  <c r="G1911" i="27"/>
  <c r="H1911" i="27"/>
  <c r="Q1911" i="27"/>
  <c r="C1910" i="27"/>
  <c r="G1910" i="27"/>
  <c r="H1910" i="27"/>
  <c r="Q1910" i="27"/>
  <c r="C1927" i="27" l="1"/>
  <c r="G1927" i="27"/>
  <c r="H1927" i="27"/>
  <c r="Q1927" i="27"/>
  <c r="C1926" i="27"/>
  <c r="G1926" i="27"/>
  <c r="H1926" i="27"/>
  <c r="Q1926" i="27"/>
  <c r="C1925" i="27"/>
  <c r="G1925" i="27"/>
  <c r="H1925" i="27"/>
  <c r="Q1925" i="27"/>
  <c r="C1931" i="27" l="1"/>
  <c r="G1931" i="27"/>
  <c r="H1931" i="27"/>
  <c r="Q1931" i="27"/>
  <c r="C1930" i="27"/>
  <c r="G1930" i="27"/>
  <c r="H1930" i="27"/>
  <c r="Q1930" i="27"/>
  <c r="C1929" i="27"/>
  <c r="G1929" i="27"/>
  <c r="H1929" i="27"/>
  <c r="Q1929" i="27"/>
  <c r="C1928" i="27"/>
  <c r="G1928" i="27"/>
  <c r="H1928" i="27"/>
  <c r="Q1928" i="27"/>
  <c r="C1984" i="27" l="1"/>
  <c r="G1984" i="27"/>
  <c r="H1984" i="27"/>
  <c r="Q1984" i="27"/>
  <c r="C1983" i="27"/>
  <c r="G1983" i="27"/>
  <c r="H1983" i="27"/>
  <c r="Q1983" i="27"/>
  <c r="C1982" i="27"/>
  <c r="G1982" i="27"/>
  <c r="H1982" i="27"/>
  <c r="Q1982" i="27"/>
  <c r="C1981" i="27"/>
  <c r="G1981" i="27"/>
  <c r="H1981" i="27"/>
  <c r="Q1981" i="27"/>
  <c r="C1980" i="27"/>
  <c r="G1980" i="27"/>
  <c r="H1980" i="27"/>
  <c r="Q1980" i="27"/>
  <c r="C1979" i="27"/>
  <c r="G1979" i="27"/>
  <c r="H1979" i="27"/>
  <c r="Q1979" i="27"/>
  <c r="C1978" i="27"/>
  <c r="G1978" i="27"/>
  <c r="H1978" i="27"/>
  <c r="Q1978" i="27"/>
  <c r="C1977" i="27"/>
  <c r="G1977" i="27"/>
  <c r="H1977" i="27"/>
  <c r="Q1977" i="27"/>
  <c r="C1976" i="27"/>
  <c r="G1976" i="27"/>
  <c r="H1976" i="27"/>
  <c r="Q1976" i="27"/>
  <c r="C1975" i="27"/>
  <c r="G1975" i="27"/>
  <c r="H1975" i="27"/>
  <c r="Q1975" i="27"/>
  <c r="C1974" i="27"/>
  <c r="G1974" i="27"/>
  <c r="H1974" i="27"/>
  <c r="Q1974" i="27"/>
  <c r="C1973" i="27"/>
  <c r="G1973" i="27"/>
  <c r="H1973" i="27"/>
  <c r="Q1973" i="27"/>
  <c r="C1972" i="27"/>
  <c r="G1972" i="27"/>
  <c r="H1972" i="27"/>
  <c r="Q1972" i="27"/>
  <c r="C1971" i="27"/>
  <c r="G1971" i="27"/>
  <c r="H1971" i="27"/>
  <c r="Q1971" i="27"/>
  <c r="C1970" i="27"/>
  <c r="G1970" i="27"/>
  <c r="H1970" i="27"/>
  <c r="Q1970" i="27"/>
  <c r="C1969" i="27"/>
  <c r="G1969" i="27"/>
  <c r="H1969" i="27"/>
  <c r="Q1969" i="27"/>
  <c r="C1968" i="27"/>
  <c r="G1968" i="27"/>
  <c r="H1968" i="27"/>
  <c r="Q1968" i="27"/>
  <c r="C1967" i="27"/>
  <c r="G1967" i="27"/>
  <c r="H1967" i="27"/>
  <c r="Q1967" i="27"/>
  <c r="C1966" i="27"/>
  <c r="G1966" i="27"/>
  <c r="H1966" i="27"/>
  <c r="Q1966" i="27"/>
  <c r="C1965" i="27"/>
  <c r="G1965" i="27"/>
  <c r="H1965" i="27"/>
  <c r="Q1965" i="27"/>
  <c r="C1964" i="27"/>
  <c r="G1964" i="27"/>
  <c r="H1964" i="27"/>
  <c r="Q1964" i="27"/>
  <c r="C1963" i="27"/>
  <c r="G1963" i="27"/>
  <c r="H1963" i="27"/>
  <c r="Q1963" i="27"/>
  <c r="C1962" i="27"/>
  <c r="G1962" i="27"/>
  <c r="H1962" i="27"/>
  <c r="Q1962" i="27"/>
  <c r="C1961" i="27"/>
  <c r="G1961" i="27"/>
  <c r="H1961" i="27"/>
  <c r="Q1961" i="27"/>
  <c r="C1960" i="27"/>
  <c r="G1960" i="27"/>
  <c r="H1960" i="27"/>
  <c r="Q1960" i="27"/>
  <c r="C1959" i="27"/>
  <c r="G1959" i="27"/>
  <c r="H1959" i="27"/>
  <c r="Q1959" i="27"/>
  <c r="C1958" i="27"/>
  <c r="G1958" i="27"/>
  <c r="H1958" i="27"/>
  <c r="Q1958" i="27"/>
  <c r="C1957" i="27"/>
  <c r="G1957" i="27"/>
  <c r="H1957" i="27"/>
  <c r="Q1957" i="27"/>
  <c r="C1956" i="27"/>
  <c r="G1956" i="27"/>
  <c r="H1956" i="27"/>
  <c r="Q1956" i="27"/>
  <c r="C1955" i="27"/>
  <c r="G1955" i="27"/>
  <c r="H1955" i="27"/>
  <c r="Q1955" i="27"/>
  <c r="C1954" i="27"/>
  <c r="G1954" i="27"/>
  <c r="H1954" i="27"/>
  <c r="Q1954" i="27"/>
  <c r="C1953" i="27"/>
  <c r="G1953" i="27"/>
  <c r="H1953" i="27"/>
  <c r="Q1953" i="27"/>
  <c r="C1952" i="27"/>
  <c r="G1952" i="27"/>
  <c r="H1952" i="27"/>
  <c r="Q1952" i="27"/>
  <c r="C1951" i="27"/>
  <c r="G1951" i="27"/>
  <c r="H1951" i="27"/>
  <c r="Q1951" i="27"/>
  <c r="C1950" i="27"/>
  <c r="G1950" i="27"/>
  <c r="H1950" i="27"/>
  <c r="Q1950" i="27"/>
  <c r="C1949" i="27"/>
  <c r="G1949" i="27"/>
  <c r="H1949" i="27"/>
  <c r="Q1949" i="27"/>
  <c r="C1948" i="27"/>
  <c r="G1948" i="27"/>
  <c r="H1948" i="27"/>
  <c r="Q1948" i="27"/>
  <c r="C1947" i="27"/>
  <c r="G1947" i="27"/>
  <c r="H1947" i="27"/>
  <c r="Q1947" i="27"/>
  <c r="C1946" i="27"/>
  <c r="G1946" i="27"/>
  <c r="H1946" i="27"/>
  <c r="Q1946" i="27"/>
  <c r="C1945" i="27"/>
  <c r="G1945" i="27"/>
  <c r="H1945" i="27"/>
  <c r="Q1945" i="27"/>
  <c r="C1944" i="27"/>
  <c r="G1944" i="27"/>
  <c r="H1944" i="27"/>
  <c r="Q1944" i="27"/>
  <c r="C1943" i="27"/>
  <c r="G1943" i="27"/>
  <c r="H1943" i="27"/>
  <c r="Q1943" i="27"/>
  <c r="C1942" i="27"/>
  <c r="G1942" i="27"/>
  <c r="H1942" i="27"/>
  <c r="Q1942" i="27"/>
  <c r="C1941" i="27"/>
  <c r="G1941" i="27"/>
  <c r="H1941" i="27"/>
  <c r="Q1941" i="27"/>
  <c r="C1940" i="27"/>
  <c r="G1940" i="27"/>
  <c r="H1940" i="27"/>
  <c r="Q1940" i="27"/>
  <c r="C1939" i="27"/>
  <c r="G1939" i="27"/>
  <c r="H1939" i="27"/>
  <c r="Q1939" i="27"/>
  <c r="C1938" i="27"/>
  <c r="G1938" i="27"/>
  <c r="H1938" i="27"/>
  <c r="Q1938" i="27"/>
  <c r="C1937" i="27"/>
  <c r="G1937" i="27"/>
  <c r="H1937" i="27"/>
  <c r="Q1937" i="27"/>
  <c r="C1936" i="27"/>
  <c r="G1936" i="27"/>
  <c r="H1936" i="27"/>
  <c r="Q1936" i="27"/>
  <c r="C1935" i="27"/>
  <c r="G1935" i="27"/>
  <c r="H1935" i="27"/>
  <c r="Q1935" i="27"/>
  <c r="C1934" i="27"/>
  <c r="G1934" i="27"/>
  <c r="H1934" i="27"/>
  <c r="Q1934" i="27"/>
  <c r="C1933" i="27"/>
  <c r="G1933" i="27"/>
  <c r="H1933" i="27"/>
  <c r="Q1933" i="27"/>
  <c r="C1932" i="27"/>
  <c r="G1932" i="27"/>
  <c r="H1932" i="27"/>
  <c r="Q1932" i="27"/>
  <c r="C1986" i="27" l="1"/>
  <c r="G1986" i="27"/>
  <c r="H1986" i="27"/>
  <c r="Q1986" i="27"/>
  <c r="C1985" i="27"/>
  <c r="G1985" i="27"/>
  <c r="H1985" i="27"/>
  <c r="Q1985" i="27"/>
  <c r="C1999" i="27" l="1"/>
  <c r="G1999" i="27"/>
  <c r="H1999" i="27"/>
  <c r="Q1999" i="27"/>
  <c r="C1998" i="27"/>
  <c r="G1998" i="27"/>
  <c r="H1998" i="27"/>
  <c r="Q1998" i="27"/>
  <c r="C1997" i="27"/>
  <c r="G1997" i="27"/>
  <c r="H1997" i="27"/>
  <c r="Q1997" i="27"/>
  <c r="C1996" i="27"/>
  <c r="G1996" i="27"/>
  <c r="H1996" i="27"/>
  <c r="Q1996" i="27"/>
  <c r="C1995" i="27"/>
  <c r="G1995" i="27"/>
  <c r="H1995" i="27"/>
  <c r="Q1995" i="27"/>
  <c r="C1994" i="27"/>
  <c r="G1994" i="27"/>
  <c r="H1994" i="27"/>
  <c r="Q1994" i="27"/>
  <c r="C1993" i="27"/>
  <c r="G1993" i="27"/>
  <c r="H1993" i="27"/>
  <c r="Q1993" i="27"/>
  <c r="C1992" i="27"/>
  <c r="G1992" i="27"/>
  <c r="H1992" i="27"/>
  <c r="Q1992" i="27"/>
  <c r="C1991" i="27"/>
  <c r="G1991" i="27"/>
  <c r="H1991" i="27"/>
  <c r="Q1991" i="27"/>
  <c r="C1990" i="27"/>
  <c r="G1990" i="27"/>
  <c r="H1990" i="27"/>
  <c r="Q1990" i="27"/>
  <c r="C1989" i="27"/>
  <c r="G1989" i="27"/>
  <c r="H1989" i="27"/>
  <c r="Q1989" i="27"/>
  <c r="C1988" i="27"/>
  <c r="G1988" i="27"/>
  <c r="H1988" i="27"/>
  <c r="Q1988" i="27"/>
  <c r="C1987" i="27"/>
  <c r="G1987" i="27"/>
  <c r="H1987" i="27"/>
  <c r="Q1987" i="27"/>
  <c r="C2002" i="27" l="1"/>
  <c r="G2002" i="27"/>
  <c r="H2002" i="27"/>
  <c r="Q2002" i="27"/>
  <c r="C2001" i="27"/>
  <c r="G2001" i="27"/>
  <c r="H2001" i="27"/>
  <c r="Q2001" i="27"/>
  <c r="C2000" i="27"/>
  <c r="G2000" i="27"/>
  <c r="H2000" i="27"/>
  <c r="Q2000" i="27"/>
  <c r="C2003" i="27" l="1"/>
  <c r="G2003" i="27"/>
  <c r="H2003" i="27"/>
  <c r="Q2003" i="27"/>
  <c r="C2009" i="27" l="1"/>
  <c r="G2009" i="27"/>
  <c r="H2009" i="27"/>
  <c r="Q2009" i="27"/>
  <c r="C2008" i="27"/>
  <c r="G2008" i="27"/>
  <c r="H2008" i="27"/>
  <c r="Q2008" i="27"/>
  <c r="C2007" i="27"/>
  <c r="G2007" i="27"/>
  <c r="H2007" i="27"/>
  <c r="Q2007" i="27"/>
  <c r="C2006" i="27"/>
  <c r="G2006" i="27"/>
  <c r="H2006" i="27"/>
  <c r="Q2006" i="27"/>
  <c r="C2005" i="27"/>
  <c r="G2005" i="27"/>
  <c r="H2005" i="27"/>
  <c r="Q2005" i="27"/>
  <c r="C2004" i="27"/>
  <c r="G2004" i="27"/>
  <c r="H2004" i="27"/>
  <c r="Q2004" i="27"/>
  <c r="C2038" i="27" l="1"/>
  <c r="G2038" i="27"/>
  <c r="H2038" i="27"/>
  <c r="Q2038" i="27"/>
  <c r="C2037" i="27"/>
  <c r="G2037" i="27"/>
  <c r="H2037" i="27"/>
  <c r="Q2037" i="27"/>
  <c r="C2036" i="27"/>
  <c r="G2036" i="27"/>
  <c r="H2036" i="27"/>
  <c r="Q2036" i="27"/>
  <c r="C2035" i="27"/>
  <c r="G2035" i="27"/>
  <c r="H2035" i="27"/>
  <c r="Q2035" i="27"/>
  <c r="C2034" i="27"/>
  <c r="G2034" i="27"/>
  <c r="H2034" i="27"/>
  <c r="Q2034" i="27"/>
  <c r="C2033" i="27"/>
  <c r="G2033" i="27"/>
  <c r="H2033" i="27"/>
  <c r="Q2033" i="27"/>
  <c r="C2032" i="27"/>
  <c r="G2032" i="27"/>
  <c r="H2032" i="27"/>
  <c r="Q2032" i="27"/>
  <c r="C2031" i="27"/>
  <c r="G2031" i="27"/>
  <c r="H2031" i="27"/>
  <c r="Q2031" i="27"/>
  <c r="C2030" i="27"/>
  <c r="G2030" i="27"/>
  <c r="H2030" i="27"/>
  <c r="Q2030" i="27"/>
  <c r="C2029" i="27"/>
  <c r="G2029" i="27"/>
  <c r="H2029" i="27"/>
  <c r="Q2029" i="27"/>
  <c r="C2028" i="27"/>
  <c r="G2028" i="27"/>
  <c r="H2028" i="27"/>
  <c r="Q2028" i="27"/>
  <c r="C2027" i="27"/>
  <c r="G2027" i="27"/>
  <c r="H2027" i="27"/>
  <c r="Q2027" i="27"/>
  <c r="C2026" i="27"/>
  <c r="G2026" i="27"/>
  <c r="H2026" i="27"/>
  <c r="Q2026" i="27"/>
  <c r="C2025" i="27"/>
  <c r="G2025" i="27"/>
  <c r="H2025" i="27"/>
  <c r="Q2025" i="27"/>
  <c r="C2024" i="27"/>
  <c r="G2024" i="27"/>
  <c r="H2024" i="27"/>
  <c r="Q2024" i="27"/>
  <c r="C2023" i="27"/>
  <c r="G2023" i="27"/>
  <c r="H2023" i="27"/>
  <c r="Q2023" i="27"/>
  <c r="C2022" i="27"/>
  <c r="G2022" i="27"/>
  <c r="H2022" i="27"/>
  <c r="Q2022" i="27"/>
  <c r="C2021" i="27"/>
  <c r="G2021" i="27"/>
  <c r="H2021" i="27"/>
  <c r="Q2021" i="27"/>
  <c r="C2020" i="27"/>
  <c r="G2020" i="27"/>
  <c r="H2020" i="27"/>
  <c r="Q2020" i="27"/>
  <c r="C2019" i="27"/>
  <c r="G2019" i="27"/>
  <c r="H2019" i="27"/>
  <c r="Q2019" i="27"/>
  <c r="C2018" i="27"/>
  <c r="G2018" i="27"/>
  <c r="H2018" i="27"/>
  <c r="Q2018" i="27"/>
  <c r="C2017" i="27"/>
  <c r="G2017" i="27"/>
  <c r="H2017" i="27"/>
  <c r="Q2017" i="27"/>
  <c r="C2016" i="27"/>
  <c r="G2016" i="27"/>
  <c r="H2016" i="27"/>
  <c r="Q2016" i="27"/>
  <c r="C2044" i="27" l="1"/>
  <c r="G2044" i="27"/>
  <c r="H2044" i="27"/>
  <c r="Q2044" i="27"/>
  <c r="C2043" i="27"/>
  <c r="G2043" i="27"/>
  <c r="H2043" i="27"/>
  <c r="Q2043" i="27"/>
  <c r="C2042" i="27"/>
  <c r="G2042" i="27"/>
  <c r="H2042" i="27"/>
  <c r="Q2042" i="27"/>
  <c r="C2041" i="27"/>
  <c r="G2041" i="27"/>
  <c r="H2041" i="27"/>
  <c r="Q2041" i="27"/>
  <c r="C2040" i="27"/>
  <c r="G2040" i="27"/>
  <c r="H2040" i="27"/>
  <c r="Q2040" i="27"/>
  <c r="C2039" i="27"/>
  <c r="G2039" i="27"/>
  <c r="H2039" i="27"/>
  <c r="Q2039" i="27"/>
  <c r="C2072" i="27" l="1"/>
  <c r="G2072" i="27"/>
  <c r="H2072" i="27"/>
  <c r="Q2072" i="27"/>
  <c r="C2071" i="27"/>
  <c r="G2071" i="27"/>
  <c r="H2071" i="27"/>
  <c r="Q2071" i="27"/>
  <c r="C2070" i="27"/>
  <c r="G2070" i="27"/>
  <c r="H2070" i="27"/>
  <c r="Q2070" i="27"/>
  <c r="C2069" i="27"/>
  <c r="G2069" i="27"/>
  <c r="H2069" i="27"/>
  <c r="Q2069" i="27"/>
  <c r="C2068" i="27"/>
  <c r="G2068" i="27"/>
  <c r="H2068" i="27"/>
  <c r="Q2068" i="27"/>
  <c r="C2067" i="27"/>
  <c r="G2067" i="27"/>
  <c r="H2067" i="27"/>
  <c r="Q2067" i="27"/>
  <c r="C2066" i="27"/>
  <c r="G2066" i="27"/>
  <c r="H2066" i="27"/>
  <c r="Q2066" i="27"/>
  <c r="C2065" i="27"/>
  <c r="G2065" i="27"/>
  <c r="H2065" i="27"/>
  <c r="Q2065" i="27"/>
  <c r="C2064" i="27"/>
  <c r="G2064" i="27"/>
  <c r="H2064" i="27"/>
  <c r="Q2064" i="27"/>
  <c r="C2063" i="27"/>
  <c r="G2063" i="27"/>
  <c r="H2063" i="27"/>
  <c r="Q2063" i="27"/>
  <c r="C2062" i="27"/>
  <c r="G2062" i="27"/>
  <c r="H2062" i="27"/>
  <c r="Q2062" i="27"/>
  <c r="C2061" i="27"/>
  <c r="G2061" i="27"/>
  <c r="H2061" i="27"/>
  <c r="Q2061" i="27"/>
  <c r="C2060" i="27"/>
  <c r="G2060" i="27"/>
  <c r="H2060" i="27"/>
  <c r="Q2060" i="27"/>
  <c r="C2059" i="27"/>
  <c r="G2059" i="27"/>
  <c r="H2059" i="27"/>
  <c r="Q2059" i="27"/>
  <c r="C2058" i="27"/>
  <c r="G2058" i="27"/>
  <c r="H2058" i="27"/>
  <c r="Q2058" i="27"/>
  <c r="C2057" i="27"/>
  <c r="G2057" i="27"/>
  <c r="H2057" i="27"/>
  <c r="Q2057" i="27"/>
  <c r="C2056" i="27"/>
  <c r="G2056" i="27"/>
  <c r="H2056" i="27"/>
  <c r="Q2056" i="27"/>
  <c r="C2055" i="27"/>
  <c r="G2055" i="27"/>
  <c r="H2055" i="27"/>
  <c r="Q2055" i="27"/>
  <c r="C2054" i="27"/>
  <c r="G2054" i="27"/>
  <c r="H2054" i="27"/>
  <c r="Q2054" i="27"/>
  <c r="C2053" i="27"/>
  <c r="G2053" i="27"/>
  <c r="H2053" i="27"/>
  <c r="Q2053" i="27"/>
  <c r="C2052" i="27"/>
  <c r="G2052" i="27"/>
  <c r="H2052" i="27"/>
  <c r="Q2052" i="27"/>
  <c r="C2051" i="27"/>
  <c r="G2051" i="27"/>
  <c r="H2051" i="27"/>
  <c r="Q2051" i="27"/>
  <c r="C2050" i="27"/>
  <c r="G2050" i="27"/>
  <c r="H2050" i="27"/>
  <c r="Q2050" i="27"/>
  <c r="C2049" i="27"/>
  <c r="G2049" i="27"/>
  <c r="H2049" i="27"/>
  <c r="Q2049" i="27"/>
  <c r="C2048" i="27"/>
  <c r="G2048" i="27"/>
  <c r="H2048" i="27"/>
  <c r="Q2048" i="27"/>
  <c r="C2047" i="27"/>
  <c r="G2047" i="27"/>
  <c r="H2047" i="27"/>
  <c r="Q2047" i="27"/>
  <c r="C2046" i="27"/>
  <c r="G2046" i="27"/>
  <c r="H2046" i="27"/>
  <c r="Q2046" i="27"/>
  <c r="C2045" i="27"/>
  <c r="G2045" i="27"/>
  <c r="H2045" i="27"/>
  <c r="Q2045" i="27"/>
  <c r="C2293" i="27" l="1"/>
  <c r="G2293" i="27"/>
  <c r="H2293" i="27"/>
  <c r="Q2293" i="27"/>
  <c r="C2292" i="27"/>
  <c r="G2292" i="27"/>
  <c r="H2292" i="27"/>
  <c r="Q2292" i="27"/>
  <c r="C2291" i="27"/>
  <c r="G2291" i="27"/>
  <c r="H2291" i="27"/>
  <c r="Q2291" i="27"/>
  <c r="C2310" i="27" l="1"/>
  <c r="G2310" i="27"/>
  <c r="H2310" i="27"/>
  <c r="Q2310" i="27"/>
  <c r="C2309" i="27"/>
  <c r="G2309" i="27"/>
  <c r="H2309" i="27"/>
  <c r="Q2309" i="27"/>
  <c r="C2308" i="27"/>
  <c r="G2308" i="27"/>
  <c r="H2308" i="27"/>
  <c r="Q2308" i="27"/>
  <c r="C2307" i="27"/>
  <c r="G2307" i="27"/>
  <c r="H2307" i="27"/>
  <c r="Q2307" i="27"/>
  <c r="C2306" i="27"/>
  <c r="G2306" i="27"/>
  <c r="H2306" i="27"/>
  <c r="Q2306" i="27"/>
  <c r="C2305" i="27"/>
  <c r="G2305" i="27"/>
  <c r="H2305" i="27"/>
  <c r="Q2305" i="27"/>
  <c r="C2304" i="27"/>
  <c r="G2304" i="27"/>
  <c r="H2304" i="27"/>
  <c r="Q2304" i="27"/>
  <c r="C2303" i="27"/>
  <c r="G2303" i="27"/>
  <c r="H2303" i="27"/>
  <c r="Q2303" i="27"/>
  <c r="C2302" i="27"/>
  <c r="G2302" i="27"/>
  <c r="H2302" i="27"/>
  <c r="Q2302" i="27"/>
  <c r="C2301" i="27"/>
  <c r="G2301" i="27"/>
  <c r="H2301" i="27"/>
  <c r="Q2301" i="27"/>
  <c r="C2300" i="27"/>
  <c r="G2300" i="27"/>
  <c r="H2300" i="27"/>
  <c r="Q2300" i="27"/>
  <c r="C2299" i="27"/>
  <c r="G2299" i="27"/>
  <c r="H2299" i="27"/>
  <c r="Q2299" i="27"/>
  <c r="C2298" i="27"/>
  <c r="G2298" i="27"/>
  <c r="H2298" i="27"/>
  <c r="Q2298" i="27"/>
  <c r="C2297" i="27"/>
  <c r="G2297" i="27"/>
  <c r="H2297" i="27"/>
  <c r="Q2297" i="27"/>
  <c r="C2296" i="27"/>
  <c r="G2296" i="27"/>
  <c r="H2296" i="27"/>
  <c r="Q2296" i="27"/>
  <c r="C2295" i="27"/>
  <c r="G2295" i="27"/>
  <c r="H2295" i="27"/>
  <c r="Q2295" i="27"/>
  <c r="C2294" i="27"/>
  <c r="G2294" i="27"/>
  <c r="H2294" i="27"/>
  <c r="Q2294" i="27"/>
  <c r="C2327" i="27" l="1"/>
  <c r="G2327" i="27"/>
  <c r="H2327" i="27"/>
  <c r="Q2327" i="27"/>
  <c r="C2326" i="27"/>
  <c r="G2326" i="27"/>
  <c r="H2326" i="27"/>
  <c r="Q2326" i="27"/>
  <c r="C2325" i="27"/>
  <c r="G2325" i="27"/>
  <c r="H2325" i="27"/>
  <c r="Q2325" i="27"/>
  <c r="C2324" i="27"/>
  <c r="G2324" i="27"/>
  <c r="H2324" i="27"/>
  <c r="Q2324" i="27"/>
  <c r="C2323" i="27"/>
  <c r="G2323" i="27"/>
  <c r="H2323" i="27"/>
  <c r="Q2323" i="27"/>
  <c r="C2322" i="27"/>
  <c r="G2322" i="27"/>
  <c r="H2322" i="27"/>
  <c r="Q2322" i="27"/>
  <c r="C2321" i="27"/>
  <c r="G2321" i="27"/>
  <c r="H2321" i="27"/>
  <c r="Q2321" i="27"/>
  <c r="C2320" i="27"/>
  <c r="G2320" i="27"/>
  <c r="H2320" i="27"/>
  <c r="Q2320" i="27"/>
  <c r="C2319" i="27"/>
  <c r="G2319" i="27"/>
  <c r="H2319" i="27"/>
  <c r="Q2319" i="27"/>
  <c r="C2318" i="27"/>
  <c r="G2318" i="27"/>
  <c r="H2318" i="27"/>
  <c r="Q2318" i="27"/>
  <c r="C2317" i="27"/>
  <c r="G2317" i="27"/>
  <c r="H2317" i="27"/>
  <c r="Q2317" i="27"/>
  <c r="C2316" i="27"/>
  <c r="G2316" i="27"/>
  <c r="H2316" i="27"/>
  <c r="Q2316" i="27"/>
  <c r="C2315" i="27"/>
  <c r="G2315" i="27"/>
  <c r="H2315" i="27"/>
  <c r="Q2315" i="27"/>
  <c r="C2314" i="27"/>
  <c r="G2314" i="27"/>
  <c r="H2314" i="27"/>
  <c r="Q2314" i="27"/>
  <c r="C2313" i="27"/>
  <c r="G2313" i="27"/>
  <c r="H2313" i="27"/>
  <c r="Q2313" i="27"/>
  <c r="C2312" i="27"/>
  <c r="G2312" i="27"/>
  <c r="H2312" i="27"/>
  <c r="Q2312" i="27"/>
  <c r="C2311" i="27"/>
  <c r="G2311" i="27"/>
  <c r="H2311" i="27"/>
  <c r="Q2311" i="27"/>
  <c r="C2403" i="27" l="1"/>
  <c r="G2403" i="27"/>
  <c r="H2403" i="27"/>
  <c r="Q2403" i="27"/>
  <c r="C2402" i="27"/>
  <c r="G2402" i="27"/>
  <c r="H2402" i="27"/>
  <c r="Q2402" i="27"/>
  <c r="C2401" i="27"/>
  <c r="G2401" i="27"/>
  <c r="H2401" i="27"/>
  <c r="Q2401" i="27"/>
  <c r="C2400" i="27"/>
  <c r="G2400" i="27"/>
  <c r="H2400" i="27"/>
  <c r="Q2400" i="27"/>
  <c r="C2399" i="27"/>
  <c r="G2399" i="27"/>
  <c r="H2399" i="27"/>
  <c r="Q2399" i="27"/>
  <c r="C2398" i="27"/>
  <c r="G2398" i="27"/>
  <c r="H2398" i="27"/>
  <c r="Q2398" i="27"/>
  <c r="C2397" i="27"/>
  <c r="G2397" i="27"/>
  <c r="H2397" i="27"/>
  <c r="Q2397" i="27"/>
  <c r="C2396" i="27"/>
  <c r="G2396" i="27"/>
  <c r="H2396" i="27"/>
  <c r="Q2396" i="27"/>
  <c r="C2395" i="27"/>
  <c r="G2395" i="27"/>
  <c r="H2395" i="27"/>
  <c r="Q2395" i="27"/>
  <c r="C2394" i="27"/>
  <c r="G2394" i="27"/>
  <c r="H2394" i="27"/>
  <c r="Q2394" i="27"/>
  <c r="C2393" i="27"/>
  <c r="G2393" i="27"/>
  <c r="H2393" i="27"/>
  <c r="Q2393" i="27"/>
  <c r="C2392" i="27"/>
  <c r="G2392" i="27"/>
  <c r="H2392" i="27"/>
  <c r="Q2392" i="27"/>
  <c r="C2391" i="27"/>
  <c r="G2391" i="27"/>
  <c r="H2391" i="27"/>
  <c r="Q2391" i="27"/>
  <c r="C2390" i="27"/>
  <c r="G2390" i="27"/>
  <c r="H2390" i="27"/>
  <c r="Q2390" i="27"/>
  <c r="C2389" i="27"/>
  <c r="G2389" i="27"/>
  <c r="H2389" i="27"/>
  <c r="Q2389" i="27"/>
  <c r="C2388" i="27"/>
  <c r="G2388" i="27"/>
  <c r="H2388" i="27"/>
  <c r="Q2388" i="27"/>
  <c r="C2387" i="27"/>
  <c r="G2387" i="27"/>
  <c r="H2387" i="27"/>
  <c r="Q2387" i="27"/>
  <c r="C2386" i="27"/>
  <c r="G2386" i="27"/>
  <c r="H2386" i="27"/>
  <c r="Q2386" i="27"/>
  <c r="C2385" i="27"/>
  <c r="G2385" i="27"/>
  <c r="H2385" i="27"/>
  <c r="Q2385" i="27"/>
  <c r="C2384" i="27"/>
  <c r="G2384" i="27"/>
  <c r="H2384" i="27"/>
  <c r="Q2384" i="27"/>
  <c r="C2383" i="27"/>
  <c r="G2383" i="27"/>
  <c r="H2383" i="27"/>
  <c r="Q2383" i="27"/>
  <c r="C2382" i="27"/>
  <c r="G2382" i="27"/>
  <c r="H2382" i="27"/>
  <c r="Q2382" i="27"/>
  <c r="C2381" i="27"/>
  <c r="G2381" i="27"/>
  <c r="H2381" i="27"/>
  <c r="Q2381" i="27"/>
  <c r="C2380" i="27"/>
  <c r="G2380" i="27"/>
  <c r="H2380" i="27"/>
  <c r="Q2380" i="27"/>
  <c r="C2379" i="27"/>
  <c r="G2379" i="27"/>
  <c r="H2379" i="27"/>
  <c r="Q2379" i="27"/>
  <c r="C2378" i="27"/>
  <c r="G2378" i="27"/>
  <c r="H2378" i="27"/>
  <c r="Q2378" i="27"/>
  <c r="C2377" i="27"/>
  <c r="G2377" i="27"/>
  <c r="H2377" i="27"/>
  <c r="Q2377" i="27"/>
  <c r="C2376" i="27"/>
  <c r="G2376" i="27"/>
  <c r="H2376" i="27"/>
  <c r="Q2376" i="27"/>
  <c r="C2375" i="27"/>
  <c r="G2375" i="27"/>
  <c r="H2375" i="27"/>
  <c r="Q2375" i="27"/>
  <c r="C2374" i="27"/>
  <c r="G2374" i="27"/>
  <c r="H2374" i="27"/>
  <c r="Q2374" i="27"/>
  <c r="C2373" i="27"/>
  <c r="G2373" i="27"/>
  <c r="H2373" i="27"/>
  <c r="Q2373" i="27"/>
  <c r="C2372" i="27"/>
  <c r="G2372" i="27"/>
  <c r="H2372" i="27"/>
  <c r="Q2372" i="27"/>
  <c r="C2371" i="27"/>
  <c r="G2371" i="27"/>
  <c r="H2371" i="27"/>
  <c r="Q2371" i="27"/>
  <c r="C2370" i="27"/>
  <c r="G2370" i="27"/>
  <c r="H2370" i="27"/>
  <c r="Q2370" i="27"/>
  <c r="C2369" i="27"/>
  <c r="G2369" i="27"/>
  <c r="H2369" i="27"/>
  <c r="Q2369" i="27"/>
  <c r="C2368" i="27"/>
  <c r="G2368" i="27"/>
  <c r="H2368" i="27"/>
  <c r="Q2368" i="27"/>
  <c r="C2367" i="27"/>
  <c r="G2367" i="27"/>
  <c r="H2367" i="27"/>
  <c r="Q2367" i="27"/>
  <c r="C2366" i="27"/>
  <c r="G2366" i="27"/>
  <c r="H2366" i="27"/>
  <c r="Q2366" i="27"/>
  <c r="C2365" i="27"/>
  <c r="G2365" i="27"/>
  <c r="H2365" i="27"/>
  <c r="Q2365" i="27"/>
  <c r="C2364" i="27"/>
  <c r="G2364" i="27"/>
  <c r="H2364" i="27"/>
  <c r="Q2364" i="27"/>
  <c r="C2363" i="27"/>
  <c r="G2363" i="27"/>
  <c r="H2363" i="27"/>
  <c r="Q2363" i="27"/>
  <c r="C2362" i="27"/>
  <c r="G2362" i="27"/>
  <c r="H2362" i="27"/>
  <c r="Q2362" i="27"/>
  <c r="C2361" i="27"/>
  <c r="G2361" i="27"/>
  <c r="H2361" i="27"/>
  <c r="Q2361" i="27"/>
  <c r="C2360" i="27"/>
  <c r="G2360" i="27"/>
  <c r="H2360" i="27"/>
  <c r="Q2360" i="27"/>
  <c r="C2359" i="27"/>
  <c r="G2359" i="27"/>
  <c r="H2359" i="27"/>
  <c r="Q2359" i="27"/>
  <c r="C2358" i="27"/>
  <c r="G2358" i="27"/>
  <c r="H2358" i="27"/>
  <c r="Q2358" i="27"/>
  <c r="C2357" i="27"/>
  <c r="G2357" i="27"/>
  <c r="H2357" i="27"/>
  <c r="Q2357" i="27"/>
  <c r="C2356" i="27"/>
  <c r="G2356" i="27"/>
  <c r="H2356" i="27"/>
  <c r="Q2356" i="27"/>
  <c r="C2355" i="27"/>
  <c r="G2355" i="27"/>
  <c r="H2355" i="27"/>
  <c r="Q2355" i="27"/>
  <c r="C2354" i="27"/>
  <c r="G2354" i="27"/>
  <c r="H2354" i="27"/>
  <c r="Q2354" i="27"/>
  <c r="C2353" i="27"/>
  <c r="G2353" i="27"/>
  <c r="H2353" i="27"/>
  <c r="Q2353" i="27"/>
  <c r="C2352" i="27"/>
  <c r="G2352" i="27"/>
  <c r="H2352" i="27"/>
  <c r="Q2352" i="27"/>
  <c r="C2351" i="27"/>
  <c r="G2351" i="27"/>
  <c r="H2351" i="27"/>
  <c r="Q2351" i="27"/>
  <c r="C2350" i="27"/>
  <c r="G2350" i="27"/>
  <c r="H2350" i="27"/>
  <c r="Q2350" i="27"/>
  <c r="C2349" i="27"/>
  <c r="G2349" i="27"/>
  <c r="H2349" i="27"/>
  <c r="Q2349" i="27"/>
  <c r="C2348" i="27"/>
  <c r="G2348" i="27"/>
  <c r="H2348" i="27"/>
  <c r="Q2348" i="27"/>
  <c r="C2347" i="27"/>
  <c r="G2347" i="27"/>
  <c r="H2347" i="27"/>
  <c r="Q2347" i="27"/>
  <c r="C2346" i="27"/>
  <c r="G2346" i="27"/>
  <c r="H2346" i="27"/>
  <c r="Q2346" i="27"/>
  <c r="C2345" i="27"/>
  <c r="G2345" i="27"/>
  <c r="H2345" i="27"/>
  <c r="Q2345" i="27"/>
  <c r="C2344" i="27"/>
  <c r="G2344" i="27"/>
  <c r="H2344" i="27"/>
  <c r="Q2344" i="27"/>
  <c r="C2343" i="27"/>
  <c r="G2343" i="27"/>
  <c r="H2343" i="27"/>
  <c r="Q2343" i="27"/>
  <c r="C2342" i="27"/>
  <c r="G2342" i="27"/>
  <c r="H2342" i="27"/>
  <c r="Q2342" i="27"/>
  <c r="C2341" i="27"/>
  <c r="G2341" i="27"/>
  <c r="H2341" i="27"/>
  <c r="Q2341" i="27"/>
  <c r="C2340" i="27"/>
  <c r="G2340" i="27"/>
  <c r="H2340" i="27"/>
  <c r="Q2340" i="27"/>
  <c r="C2339" i="27"/>
  <c r="G2339" i="27"/>
  <c r="H2339" i="27"/>
  <c r="Q2339" i="27"/>
  <c r="C2338" i="27"/>
  <c r="G2338" i="27"/>
  <c r="H2338" i="27"/>
  <c r="Q2338" i="27"/>
  <c r="C2337" i="27"/>
  <c r="G2337" i="27"/>
  <c r="H2337" i="27"/>
  <c r="Q2337" i="27"/>
  <c r="C2336" i="27"/>
  <c r="G2336" i="27"/>
  <c r="H2336" i="27"/>
  <c r="Q2336" i="27"/>
  <c r="C2335" i="27"/>
  <c r="G2335" i="27"/>
  <c r="H2335" i="27"/>
  <c r="Q2335" i="27"/>
  <c r="C2334" i="27"/>
  <c r="G2334" i="27"/>
  <c r="H2334" i="27"/>
  <c r="Q2334" i="27"/>
  <c r="C2333" i="27"/>
  <c r="G2333" i="27"/>
  <c r="H2333" i="27"/>
  <c r="Q2333" i="27"/>
  <c r="C2332" i="27"/>
  <c r="G2332" i="27"/>
  <c r="H2332" i="27"/>
  <c r="Q2332" i="27"/>
  <c r="C2331" i="27"/>
  <c r="G2331" i="27"/>
  <c r="H2331" i="27"/>
  <c r="Q2331" i="27"/>
  <c r="C2330" i="27"/>
  <c r="G2330" i="27"/>
  <c r="H2330" i="27"/>
  <c r="Q2330" i="27"/>
  <c r="C2329" i="27"/>
  <c r="G2329" i="27"/>
  <c r="H2329" i="27"/>
  <c r="Q2329" i="27"/>
  <c r="C2328" i="27"/>
  <c r="G2328" i="27"/>
  <c r="H2328" i="27"/>
  <c r="Q2328" i="27"/>
  <c r="C2417" i="27" l="1"/>
  <c r="G2417" i="27"/>
  <c r="H2417" i="27"/>
  <c r="Q2417" i="27"/>
  <c r="C2416" i="27"/>
  <c r="G2416" i="27"/>
  <c r="H2416" i="27"/>
  <c r="Q2416" i="27"/>
  <c r="C2415" i="27"/>
  <c r="G2415" i="27"/>
  <c r="H2415" i="27"/>
  <c r="Q2415" i="27"/>
  <c r="C2414" i="27"/>
  <c r="G2414" i="27"/>
  <c r="H2414" i="27"/>
  <c r="Q2414" i="27"/>
  <c r="C2413" i="27"/>
  <c r="G2413" i="27"/>
  <c r="H2413" i="27"/>
  <c r="Q2413" i="27"/>
  <c r="C2412" i="27"/>
  <c r="G2412" i="27"/>
  <c r="H2412" i="27"/>
  <c r="Q2412" i="27"/>
  <c r="C2411" i="27"/>
  <c r="G2411" i="27"/>
  <c r="H2411" i="27"/>
  <c r="Q2411" i="27"/>
  <c r="C2410" i="27"/>
  <c r="G2410" i="27"/>
  <c r="H2410" i="27"/>
  <c r="Q2410" i="27"/>
  <c r="C2409" i="27"/>
  <c r="G2409" i="27"/>
  <c r="H2409" i="27"/>
  <c r="Q2409" i="27"/>
  <c r="C2408" i="27"/>
  <c r="G2408" i="27"/>
  <c r="H2408" i="27"/>
  <c r="Q2408" i="27"/>
  <c r="C2407" i="27"/>
  <c r="G2407" i="27"/>
  <c r="H2407" i="27"/>
  <c r="Q2407" i="27"/>
  <c r="C2406" i="27"/>
  <c r="G2406" i="27"/>
  <c r="H2406" i="27"/>
  <c r="Q2406" i="27"/>
  <c r="C2405" i="27"/>
  <c r="G2405" i="27"/>
  <c r="H2405" i="27"/>
  <c r="Q2405" i="27"/>
  <c r="C2404" i="27"/>
  <c r="G2404" i="27"/>
  <c r="H2404" i="27"/>
  <c r="Q2404" i="27"/>
  <c r="C2430" i="27" l="1"/>
  <c r="G2430" i="27"/>
  <c r="H2430" i="27"/>
  <c r="Q2430" i="27"/>
  <c r="C2429" i="27"/>
  <c r="G2429" i="27"/>
  <c r="H2429" i="27"/>
  <c r="Q2429" i="27"/>
  <c r="C2428" i="27"/>
  <c r="G2428" i="27"/>
  <c r="H2428" i="27"/>
  <c r="Q2428" i="27"/>
  <c r="C2427" i="27"/>
  <c r="G2427" i="27"/>
  <c r="H2427" i="27"/>
  <c r="Q2427" i="27"/>
  <c r="C2426" i="27"/>
  <c r="G2426" i="27"/>
  <c r="H2426" i="27"/>
  <c r="Q2426" i="27"/>
  <c r="C2425" i="27"/>
  <c r="G2425" i="27"/>
  <c r="H2425" i="27"/>
  <c r="Q2425" i="27"/>
  <c r="C2424" i="27"/>
  <c r="G2424" i="27"/>
  <c r="H2424" i="27"/>
  <c r="Q2424" i="27"/>
  <c r="C2423" i="27"/>
  <c r="G2423" i="27"/>
  <c r="H2423" i="27"/>
  <c r="Q2423" i="27"/>
  <c r="C2422" i="27"/>
  <c r="G2422" i="27"/>
  <c r="H2422" i="27"/>
  <c r="Q2422" i="27"/>
  <c r="C2421" i="27"/>
  <c r="G2421" i="27"/>
  <c r="H2421" i="27"/>
  <c r="Q2421" i="27"/>
  <c r="C2420" i="27"/>
  <c r="G2420" i="27"/>
  <c r="H2420" i="27"/>
  <c r="Q2420" i="27"/>
  <c r="C2419" i="27"/>
  <c r="G2419" i="27"/>
  <c r="H2419" i="27"/>
  <c r="Q2419" i="27"/>
  <c r="C2418" i="27"/>
  <c r="G2418" i="27"/>
  <c r="H2418" i="27"/>
  <c r="Q2418" i="27"/>
  <c r="C2434" i="27" l="1"/>
  <c r="G2434" i="27"/>
  <c r="H2434" i="27"/>
  <c r="Q2434" i="27"/>
  <c r="C2433" i="27"/>
  <c r="G2433" i="27"/>
  <c r="H2433" i="27"/>
  <c r="Q2433" i="27"/>
  <c r="C2432" i="27"/>
  <c r="G2432" i="27"/>
  <c r="H2432" i="27"/>
  <c r="Q2432" i="27"/>
  <c r="C2431" i="27"/>
  <c r="G2431" i="27"/>
  <c r="H2431" i="27"/>
  <c r="Q2431" i="27"/>
  <c r="C2453" i="27" l="1"/>
  <c r="G2453" i="27"/>
  <c r="H2453" i="27"/>
  <c r="Q2453" i="27"/>
  <c r="C2452" i="27"/>
  <c r="G2452" i="27"/>
  <c r="H2452" i="27"/>
  <c r="Q2452" i="27"/>
  <c r="C2451" i="27"/>
  <c r="G2451" i="27"/>
  <c r="H2451" i="27"/>
  <c r="Q2451" i="27"/>
  <c r="C2450" i="27"/>
  <c r="G2450" i="27"/>
  <c r="H2450" i="27"/>
  <c r="Q2450" i="27"/>
  <c r="C2449" i="27"/>
  <c r="G2449" i="27"/>
  <c r="H2449" i="27"/>
  <c r="Q2449" i="27"/>
  <c r="C2448" i="27"/>
  <c r="G2448" i="27"/>
  <c r="H2448" i="27"/>
  <c r="Q2448" i="27"/>
  <c r="C2447" i="27"/>
  <c r="G2447" i="27"/>
  <c r="H2447" i="27"/>
  <c r="Q2447" i="27"/>
  <c r="C2446" i="27"/>
  <c r="G2446" i="27"/>
  <c r="H2446" i="27"/>
  <c r="Q2446" i="27"/>
  <c r="C2445" i="27"/>
  <c r="G2445" i="27"/>
  <c r="H2445" i="27"/>
  <c r="Q2445" i="27"/>
  <c r="C2444" i="27"/>
  <c r="G2444" i="27"/>
  <c r="H2444" i="27"/>
  <c r="Q2444" i="27"/>
  <c r="C2443" i="27"/>
  <c r="G2443" i="27"/>
  <c r="H2443" i="27"/>
  <c r="Q2443" i="27"/>
  <c r="C2442" i="27"/>
  <c r="G2442" i="27"/>
  <c r="H2442" i="27"/>
  <c r="Q2442" i="27"/>
  <c r="C2441" i="27"/>
  <c r="G2441" i="27"/>
  <c r="H2441" i="27"/>
  <c r="Q2441" i="27"/>
  <c r="C2440" i="27"/>
  <c r="G2440" i="27"/>
  <c r="H2440" i="27"/>
  <c r="Q2440" i="27"/>
  <c r="C2439" i="27"/>
  <c r="G2439" i="27"/>
  <c r="H2439" i="27"/>
  <c r="Q2439" i="27"/>
  <c r="C2438" i="27"/>
  <c r="G2438" i="27"/>
  <c r="H2438" i="27"/>
  <c r="Q2438" i="27"/>
  <c r="C2437" i="27"/>
  <c r="G2437" i="27"/>
  <c r="H2437" i="27"/>
  <c r="Q2437" i="27"/>
  <c r="C2436" i="27"/>
  <c r="G2436" i="27"/>
  <c r="H2436" i="27"/>
  <c r="Q2436" i="27"/>
  <c r="C2435" i="27"/>
  <c r="G2435" i="27"/>
  <c r="H2435" i="27"/>
  <c r="Q2435" i="27"/>
  <c r="C2462" i="27" l="1"/>
  <c r="G2462" i="27"/>
  <c r="H2462" i="27"/>
  <c r="Q2462" i="27"/>
  <c r="C2461" i="27"/>
  <c r="G2461" i="27"/>
  <c r="H2461" i="27"/>
  <c r="Q2461" i="27"/>
  <c r="C2460" i="27"/>
  <c r="G2460" i="27"/>
  <c r="H2460" i="27"/>
  <c r="Q2460" i="27"/>
  <c r="C2459" i="27"/>
  <c r="G2459" i="27"/>
  <c r="H2459" i="27"/>
  <c r="Q2459" i="27"/>
  <c r="C2458" i="27"/>
  <c r="G2458" i="27"/>
  <c r="H2458" i="27"/>
  <c r="Q2458" i="27"/>
  <c r="C2457" i="27"/>
  <c r="G2457" i="27"/>
  <c r="H2457" i="27"/>
  <c r="Q2457" i="27"/>
  <c r="C2456" i="27"/>
  <c r="G2456" i="27"/>
  <c r="H2456" i="27"/>
  <c r="Q2456" i="27"/>
  <c r="C2455" i="27"/>
  <c r="G2455" i="27"/>
  <c r="H2455" i="27"/>
  <c r="Q2455" i="27"/>
  <c r="C2454" i="27"/>
  <c r="G2454" i="27"/>
  <c r="H2454" i="27"/>
  <c r="Q2454" i="27"/>
  <c r="C2464" i="27" l="1"/>
  <c r="G2464" i="27"/>
  <c r="H2464" i="27"/>
  <c r="Q2464" i="27"/>
  <c r="C2463" i="27"/>
  <c r="G2463" i="27"/>
  <c r="H2463" i="27"/>
  <c r="Q2463" i="27"/>
  <c r="C2478" i="27" l="1"/>
  <c r="G2478" i="27"/>
  <c r="H2478" i="27"/>
  <c r="Q2478" i="27"/>
  <c r="C2477" i="27"/>
  <c r="G2477" i="27"/>
  <c r="H2477" i="27"/>
  <c r="Q2477" i="27"/>
  <c r="C2476" i="27"/>
  <c r="G2476" i="27"/>
  <c r="H2476" i="27"/>
  <c r="Q2476" i="27"/>
  <c r="C2504" i="27" l="1"/>
  <c r="G2504" i="27"/>
  <c r="H2504" i="27"/>
  <c r="Q2504" i="27"/>
  <c r="C2503" i="27"/>
  <c r="G2503" i="27"/>
  <c r="H2503" i="27"/>
  <c r="Q2503" i="27"/>
  <c r="C2502" i="27"/>
  <c r="G2502" i="27"/>
  <c r="H2502" i="27"/>
  <c r="Q2502" i="27"/>
  <c r="C2501" i="27"/>
  <c r="G2501" i="27"/>
  <c r="H2501" i="27"/>
  <c r="Q2501" i="27"/>
  <c r="C2500" i="27"/>
  <c r="G2500" i="27"/>
  <c r="H2500" i="27"/>
  <c r="Q2500" i="27"/>
  <c r="C2499" i="27"/>
  <c r="G2499" i="27"/>
  <c r="H2499" i="27"/>
  <c r="Q2499" i="27"/>
  <c r="C2498" i="27"/>
  <c r="G2498" i="27"/>
  <c r="H2498" i="27"/>
  <c r="Q2498" i="27"/>
  <c r="C2497" i="27"/>
  <c r="G2497" i="27"/>
  <c r="H2497" i="27"/>
  <c r="Q2497" i="27"/>
  <c r="C2496" i="27"/>
  <c r="G2496" i="27"/>
  <c r="H2496" i="27"/>
  <c r="Q2496" i="27"/>
  <c r="C2495" i="27"/>
  <c r="G2495" i="27"/>
  <c r="H2495" i="27"/>
  <c r="Q2495" i="27"/>
  <c r="C2494" i="27"/>
  <c r="G2494" i="27"/>
  <c r="H2494" i="27"/>
  <c r="Q2494" i="27"/>
  <c r="C2493" i="27"/>
  <c r="G2493" i="27"/>
  <c r="H2493" i="27"/>
  <c r="Q2493" i="27"/>
  <c r="C2492" i="27"/>
  <c r="G2492" i="27"/>
  <c r="H2492" i="27"/>
  <c r="Q2492" i="27"/>
  <c r="C2491" i="27"/>
  <c r="G2491" i="27"/>
  <c r="H2491" i="27"/>
  <c r="Q2491" i="27"/>
  <c r="C2490" i="27"/>
  <c r="G2490" i="27"/>
  <c r="H2490" i="27"/>
  <c r="Q2490" i="27"/>
  <c r="C2489" i="27"/>
  <c r="G2489" i="27"/>
  <c r="H2489" i="27"/>
  <c r="Q2489" i="27"/>
  <c r="C2488" i="27"/>
  <c r="G2488" i="27"/>
  <c r="H2488" i="27"/>
  <c r="Q2488" i="27"/>
  <c r="C2487" i="27"/>
  <c r="G2487" i="27"/>
  <c r="H2487" i="27"/>
  <c r="Q2487" i="27"/>
  <c r="C2486" i="27"/>
  <c r="G2486" i="27"/>
  <c r="H2486" i="27"/>
  <c r="Q2486" i="27"/>
  <c r="C2485" i="27"/>
  <c r="G2485" i="27"/>
  <c r="H2485" i="27"/>
  <c r="Q2485" i="27"/>
  <c r="C2484" i="27"/>
  <c r="G2484" i="27"/>
  <c r="H2484" i="27"/>
  <c r="Q2484" i="27"/>
  <c r="C2483" i="27"/>
  <c r="G2483" i="27"/>
  <c r="H2483" i="27"/>
  <c r="Q2483" i="27"/>
  <c r="C2482" i="27"/>
  <c r="G2482" i="27"/>
  <c r="H2482" i="27"/>
  <c r="Q2482" i="27"/>
  <c r="C2481" i="27"/>
  <c r="G2481" i="27"/>
  <c r="H2481" i="27"/>
  <c r="Q2481" i="27"/>
  <c r="C2480" i="27"/>
  <c r="G2480" i="27"/>
  <c r="H2480" i="27"/>
  <c r="Q2480" i="27"/>
  <c r="C2479" i="27"/>
  <c r="G2479" i="27"/>
  <c r="H2479" i="27"/>
  <c r="Q2479" i="27"/>
  <c r="C2525" i="27" l="1"/>
  <c r="G2525" i="27"/>
  <c r="H2525" i="27"/>
  <c r="Q2525" i="27"/>
  <c r="C2524" i="27"/>
  <c r="G2524" i="27"/>
  <c r="H2524" i="27"/>
  <c r="Q2524" i="27"/>
  <c r="C2523" i="27"/>
  <c r="G2523" i="27"/>
  <c r="H2523" i="27"/>
  <c r="Q2523" i="27"/>
  <c r="C2522" i="27"/>
  <c r="G2522" i="27"/>
  <c r="H2522" i="27"/>
  <c r="Q2522" i="27"/>
  <c r="C2521" i="27"/>
  <c r="G2521" i="27"/>
  <c r="H2521" i="27"/>
  <c r="Q2521" i="27"/>
  <c r="C2520" i="27"/>
  <c r="G2520" i="27"/>
  <c r="H2520" i="27"/>
  <c r="Q2520" i="27"/>
  <c r="C2519" i="27"/>
  <c r="G2519" i="27"/>
  <c r="H2519" i="27"/>
  <c r="Q2519" i="27"/>
  <c r="C2518" i="27"/>
  <c r="G2518" i="27"/>
  <c r="H2518" i="27"/>
  <c r="Q2518" i="27"/>
  <c r="C2517" i="27"/>
  <c r="G2517" i="27"/>
  <c r="H2517" i="27"/>
  <c r="Q2517" i="27"/>
  <c r="C2516" i="27"/>
  <c r="G2516" i="27"/>
  <c r="H2516" i="27"/>
  <c r="Q2516" i="27"/>
  <c r="C2515" i="27"/>
  <c r="G2515" i="27"/>
  <c r="H2515" i="27"/>
  <c r="Q2515" i="27"/>
  <c r="C2514" i="27"/>
  <c r="G2514" i="27"/>
  <c r="H2514" i="27"/>
  <c r="Q2514" i="27"/>
  <c r="C2513" i="27"/>
  <c r="G2513" i="27"/>
  <c r="H2513" i="27"/>
  <c r="Q2513" i="27"/>
  <c r="C2512" i="27"/>
  <c r="G2512" i="27"/>
  <c r="H2512" i="27"/>
  <c r="Q2512" i="27"/>
  <c r="C2511" i="27"/>
  <c r="G2511" i="27"/>
  <c r="H2511" i="27"/>
  <c r="Q2511" i="27"/>
  <c r="C2510" i="27"/>
  <c r="G2510" i="27"/>
  <c r="H2510" i="27"/>
  <c r="Q2510" i="27"/>
  <c r="C2509" i="27"/>
  <c r="G2509" i="27"/>
  <c r="H2509" i="27"/>
  <c r="Q2509" i="27"/>
  <c r="C2508" i="27"/>
  <c r="G2508" i="27"/>
  <c r="H2508" i="27"/>
  <c r="Q2508" i="27"/>
  <c r="C2507" i="27"/>
  <c r="G2507" i="27"/>
  <c r="H2507" i="27"/>
  <c r="Q2507" i="27"/>
  <c r="C2506" i="27"/>
  <c r="G2506" i="27"/>
  <c r="H2506" i="27"/>
  <c r="Q2506" i="27"/>
  <c r="C2505" i="27"/>
  <c r="G2505" i="27"/>
  <c r="H2505" i="27"/>
  <c r="Q2505" i="27"/>
  <c r="C2534" i="27" l="1"/>
  <c r="G2534" i="27"/>
  <c r="H2534" i="27"/>
  <c r="Q2534" i="27"/>
  <c r="C2533" i="27"/>
  <c r="G2533" i="27"/>
  <c r="H2533" i="27"/>
  <c r="Q2533" i="27"/>
  <c r="C2532" i="27"/>
  <c r="G2532" i="27"/>
  <c r="H2532" i="27"/>
  <c r="Q2532" i="27"/>
  <c r="C2531" i="27"/>
  <c r="G2531" i="27"/>
  <c r="H2531" i="27"/>
  <c r="Q2531" i="27"/>
  <c r="C2530" i="27"/>
  <c r="G2530" i="27"/>
  <c r="H2530" i="27"/>
  <c r="Q2530" i="27"/>
  <c r="C2529" i="27"/>
  <c r="G2529" i="27"/>
  <c r="H2529" i="27"/>
  <c r="Q2529" i="27"/>
  <c r="C2528" i="27"/>
  <c r="G2528" i="27"/>
  <c r="H2528" i="27"/>
  <c r="Q2528" i="27"/>
  <c r="C2527" i="27"/>
  <c r="G2527" i="27"/>
  <c r="H2527" i="27"/>
  <c r="Q2527" i="27"/>
  <c r="C2526" i="27"/>
  <c r="G2526" i="27"/>
  <c r="H2526" i="27"/>
  <c r="Q2526" i="27"/>
  <c r="C2550" i="27" l="1"/>
  <c r="G2550" i="27"/>
  <c r="H2550" i="27"/>
  <c r="Q2550" i="27"/>
  <c r="C2549" i="27"/>
  <c r="G2549" i="27"/>
  <c r="H2549" i="27"/>
  <c r="Q2549" i="27"/>
  <c r="C2548" i="27"/>
  <c r="G2548" i="27"/>
  <c r="H2548" i="27"/>
  <c r="Q2548" i="27"/>
  <c r="C2547" i="27"/>
  <c r="G2547" i="27"/>
  <c r="H2547" i="27"/>
  <c r="Q2547" i="27"/>
  <c r="C2546" i="27"/>
  <c r="G2546" i="27"/>
  <c r="H2546" i="27"/>
  <c r="Q2546" i="27"/>
  <c r="C2545" i="27"/>
  <c r="G2545" i="27"/>
  <c r="H2545" i="27"/>
  <c r="Q2545" i="27"/>
  <c r="C2544" i="27"/>
  <c r="G2544" i="27"/>
  <c r="H2544" i="27"/>
  <c r="Q2544" i="27"/>
  <c r="C2543" i="27"/>
  <c r="G2543" i="27"/>
  <c r="H2543" i="27"/>
  <c r="Q2543" i="27"/>
  <c r="C2542" i="27"/>
  <c r="G2542" i="27"/>
  <c r="H2542" i="27"/>
  <c r="Q2542" i="27"/>
  <c r="C2541" i="27"/>
  <c r="G2541" i="27"/>
  <c r="H2541" i="27"/>
  <c r="Q2541" i="27"/>
  <c r="C2540" i="27"/>
  <c r="G2540" i="27"/>
  <c r="H2540" i="27"/>
  <c r="Q2540" i="27"/>
  <c r="C2539" i="27"/>
  <c r="G2539" i="27"/>
  <c r="H2539" i="27"/>
  <c r="Q2539" i="27"/>
  <c r="C2538" i="27"/>
  <c r="G2538" i="27"/>
  <c r="H2538" i="27"/>
  <c r="Q2538" i="27"/>
  <c r="C2537" i="27"/>
  <c r="G2537" i="27"/>
  <c r="H2537" i="27"/>
  <c r="Q2537" i="27"/>
  <c r="C2536" i="27"/>
  <c r="G2536" i="27"/>
  <c r="H2536" i="27"/>
  <c r="Q2536" i="27"/>
  <c r="C2535" i="27"/>
  <c r="G2535" i="27"/>
  <c r="H2535" i="27"/>
  <c r="Q2535" i="27"/>
  <c r="C2565" i="27" l="1"/>
  <c r="G2565" i="27"/>
  <c r="H2565" i="27"/>
  <c r="Q2565" i="27"/>
  <c r="C2564" i="27"/>
  <c r="G2564" i="27"/>
  <c r="H2564" i="27"/>
  <c r="Q2564" i="27"/>
  <c r="C2563" i="27"/>
  <c r="G2563" i="27"/>
  <c r="H2563" i="27"/>
  <c r="Q2563" i="27"/>
  <c r="C2562" i="27"/>
  <c r="G2562" i="27"/>
  <c r="H2562" i="27"/>
  <c r="Q2562" i="27"/>
  <c r="C2561" i="27"/>
  <c r="G2561" i="27"/>
  <c r="H2561" i="27"/>
  <c r="Q2561" i="27"/>
  <c r="C2560" i="27"/>
  <c r="G2560" i="27"/>
  <c r="H2560" i="27"/>
  <c r="Q2560" i="27"/>
  <c r="C2559" i="27"/>
  <c r="G2559" i="27"/>
  <c r="H2559" i="27"/>
  <c r="Q2559" i="27"/>
  <c r="C2558" i="27"/>
  <c r="G2558" i="27"/>
  <c r="H2558" i="27"/>
  <c r="Q2558" i="27"/>
  <c r="C2557" i="27"/>
  <c r="G2557" i="27"/>
  <c r="H2557" i="27"/>
  <c r="Q2557" i="27"/>
  <c r="C2556" i="27"/>
  <c r="G2556" i="27"/>
  <c r="H2556" i="27"/>
  <c r="Q2556" i="27"/>
  <c r="C2553" i="27"/>
  <c r="G2553" i="27"/>
  <c r="H2553" i="27"/>
  <c r="Q2553" i="27"/>
  <c r="C2554" i="27"/>
  <c r="G2554" i="27"/>
  <c r="H2554" i="27"/>
  <c r="Q2554" i="27"/>
  <c r="C2555" i="27"/>
  <c r="G2555" i="27"/>
  <c r="H2555" i="27"/>
  <c r="Q2555" i="27"/>
  <c r="C2552" i="27"/>
  <c r="G2552" i="27"/>
  <c r="H2552" i="27"/>
  <c r="Q2552" i="27"/>
  <c r="C2551" i="27"/>
  <c r="G2551" i="27"/>
  <c r="H2551" i="27"/>
  <c r="Q2551" i="27"/>
  <c r="C2576" i="27" l="1"/>
  <c r="G2576" i="27"/>
  <c r="H2576" i="27"/>
  <c r="Q2576" i="27"/>
  <c r="C2575" i="27"/>
  <c r="G2575" i="27"/>
  <c r="H2575" i="27"/>
  <c r="Q2575" i="27"/>
  <c r="C2574" i="27"/>
  <c r="G2574" i="27"/>
  <c r="H2574" i="27"/>
  <c r="Q2574" i="27"/>
  <c r="C2577" i="27"/>
  <c r="G2577" i="27"/>
  <c r="H2577" i="27"/>
  <c r="Q2577" i="27"/>
  <c r="C2573" i="27"/>
  <c r="G2573" i="27"/>
  <c r="H2573" i="27"/>
  <c r="Q2573" i="27"/>
  <c r="C2572" i="27"/>
  <c r="G2572" i="27"/>
  <c r="H2572" i="27"/>
  <c r="Q2572" i="27"/>
  <c r="C2571" i="27"/>
  <c r="G2571" i="27"/>
  <c r="H2571" i="27"/>
  <c r="Q2571" i="27"/>
  <c r="C2570" i="27"/>
  <c r="G2570" i="27"/>
  <c r="H2570" i="27"/>
  <c r="Q2570" i="27"/>
  <c r="C2569" i="27"/>
  <c r="G2569" i="27"/>
  <c r="H2569" i="27"/>
  <c r="Q2569" i="27"/>
  <c r="C2568" i="27"/>
  <c r="G2568" i="27"/>
  <c r="H2568" i="27"/>
  <c r="Q2568" i="27"/>
  <c r="C2567" i="27"/>
  <c r="G2567" i="27"/>
  <c r="H2567" i="27"/>
  <c r="Q2567" i="27"/>
  <c r="C2578" i="27"/>
  <c r="G2578" i="27"/>
  <c r="H2578" i="27"/>
  <c r="Q2578" i="27"/>
  <c r="C2566" i="27"/>
  <c r="G2566" i="27"/>
  <c r="H2566" i="27"/>
  <c r="Q2566" i="27"/>
  <c r="C2617" i="27" l="1"/>
  <c r="G2617" i="27"/>
  <c r="H2617" i="27"/>
  <c r="Q2617" i="27"/>
  <c r="C2616" i="27"/>
  <c r="G2616" i="27"/>
  <c r="H2616" i="27"/>
  <c r="Q2616" i="27"/>
  <c r="C2615" i="27"/>
  <c r="G2615" i="27"/>
  <c r="H2615" i="27"/>
  <c r="Q2615" i="27"/>
  <c r="C2614" i="27"/>
  <c r="G2614" i="27"/>
  <c r="H2614" i="27"/>
  <c r="Q2614" i="27"/>
  <c r="C2613" i="27"/>
  <c r="G2613" i="27"/>
  <c r="H2613" i="27"/>
  <c r="Q2613" i="27"/>
  <c r="C2612" i="27"/>
  <c r="G2612" i="27"/>
  <c r="H2612" i="27"/>
  <c r="Q2612" i="27"/>
  <c r="C2611" i="27"/>
  <c r="G2611" i="27"/>
  <c r="H2611" i="27"/>
  <c r="Q2611" i="27"/>
  <c r="C2610" i="27"/>
  <c r="G2610" i="27"/>
  <c r="H2610" i="27"/>
  <c r="Q2610" i="27"/>
  <c r="C2609" i="27"/>
  <c r="G2609" i="27"/>
  <c r="H2609" i="27"/>
  <c r="Q2609" i="27"/>
  <c r="C2608" i="27"/>
  <c r="G2608" i="27"/>
  <c r="H2608" i="27"/>
  <c r="Q2608" i="27"/>
  <c r="C2607" i="27"/>
  <c r="G2607" i="27"/>
  <c r="H2607" i="27"/>
  <c r="Q2607" i="27"/>
  <c r="C2606" i="27"/>
  <c r="G2606" i="27"/>
  <c r="H2606" i="27"/>
  <c r="Q2606" i="27"/>
  <c r="C2605" i="27"/>
  <c r="G2605" i="27"/>
  <c r="H2605" i="27"/>
  <c r="Q2605" i="27"/>
  <c r="C2604" i="27"/>
  <c r="G2604" i="27"/>
  <c r="H2604" i="27"/>
  <c r="Q2604" i="27"/>
  <c r="C2603" i="27"/>
  <c r="G2603" i="27"/>
  <c r="H2603" i="27"/>
  <c r="Q2603" i="27"/>
  <c r="C2602" i="27"/>
  <c r="G2602" i="27"/>
  <c r="H2602" i="27"/>
  <c r="Q2602" i="27"/>
  <c r="C2601" i="27"/>
  <c r="G2601" i="27"/>
  <c r="H2601" i="27"/>
  <c r="Q2601" i="27"/>
  <c r="C2600" i="27"/>
  <c r="G2600" i="27"/>
  <c r="H2600" i="27"/>
  <c r="Q2600" i="27"/>
  <c r="C2599" i="27"/>
  <c r="G2599" i="27"/>
  <c r="H2599" i="27"/>
  <c r="Q2599" i="27"/>
  <c r="C2598" i="27"/>
  <c r="G2598" i="27"/>
  <c r="H2598" i="27"/>
  <c r="Q2598" i="27"/>
  <c r="C2597" i="27"/>
  <c r="G2597" i="27"/>
  <c r="H2597" i="27"/>
  <c r="Q2597" i="27"/>
  <c r="C2596" i="27"/>
  <c r="G2596" i="27"/>
  <c r="H2596" i="27"/>
  <c r="Q2596" i="27"/>
  <c r="C2595" i="27"/>
  <c r="G2595" i="27"/>
  <c r="H2595" i="27"/>
  <c r="Q2595" i="27"/>
  <c r="C2594" i="27"/>
  <c r="G2594" i="27"/>
  <c r="H2594" i="27"/>
  <c r="Q2594" i="27"/>
  <c r="C2593" i="27"/>
  <c r="G2593" i="27"/>
  <c r="H2593" i="27"/>
  <c r="Q2593" i="27"/>
  <c r="C2592" i="27"/>
  <c r="G2592" i="27"/>
  <c r="H2592" i="27"/>
  <c r="Q2592" i="27"/>
  <c r="C2591" i="27"/>
  <c r="G2591" i="27"/>
  <c r="H2591" i="27"/>
  <c r="Q2591" i="27"/>
  <c r="C2590" i="27"/>
  <c r="G2590" i="27"/>
  <c r="H2590" i="27"/>
  <c r="Q2590" i="27"/>
  <c r="C2589" i="27"/>
  <c r="G2589" i="27"/>
  <c r="H2589" i="27"/>
  <c r="Q2589" i="27"/>
  <c r="C2588" i="27"/>
  <c r="G2588" i="27"/>
  <c r="H2588" i="27"/>
  <c r="Q2588" i="27"/>
  <c r="C2587" i="27"/>
  <c r="G2587" i="27"/>
  <c r="H2587" i="27"/>
  <c r="Q2587" i="27"/>
  <c r="C2586" i="27"/>
  <c r="G2586" i="27"/>
  <c r="H2586" i="27"/>
  <c r="Q2586" i="27"/>
  <c r="C2585" i="27"/>
  <c r="G2585" i="27"/>
  <c r="H2585" i="27"/>
  <c r="Q2585" i="27"/>
  <c r="C2584" i="27"/>
  <c r="G2584" i="27"/>
  <c r="H2584" i="27"/>
  <c r="Q2584" i="27"/>
  <c r="C2583" i="27"/>
  <c r="G2583" i="27"/>
  <c r="H2583" i="27"/>
  <c r="Q2583" i="27"/>
  <c r="C2582" i="27"/>
  <c r="G2582" i="27"/>
  <c r="H2582" i="27"/>
  <c r="Q2582" i="27"/>
  <c r="C2581" i="27"/>
  <c r="G2581" i="27"/>
  <c r="H2581" i="27"/>
  <c r="Q2581" i="27"/>
  <c r="C2580" i="27"/>
  <c r="G2580" i="27"/>
  <c r="H2580" i="27"/>
  <c r="Q2580" i="27"/>
  <c r="C2579" i="27"/>
  <c r="G2579" i="27"/>
  <c r="H2579" i="27"/>
  <c r="Q2579" i="27"/>
  <c r="C2625" i="27" l="1"/>
  <c r="G2625" i="27"/>
  <c r="H2625" i="27"/>
  <c r="Q2625" i="27"/>
  <c r="C2624" i="27"/>
  <c r="G2624" i="27"/>
  <c r="H2624" i="27"/>
  <c r="Q2624" i="27"/>
  <c r="C2623" i="27"/>
  <c r="G2623" i="27"/>
  <c r="H2623" i="27"/>
  <c r="Q2623" i="27"/>
  <c r="C2622" i="27"/>
  <c r="G2622" i="27"/>
  <c r="H2622" i="27"/>
  <c r="Q2622" i="27"/>
  <c r="C2621" i="27"/>
  <c r="G2621" i="27"/>
  <c r="H2621" i="27"/>
  <c r="Q2621" i="27"/>
  <c r="C2620" i="27"/>
  <c r="G2620" i="27"/>
  <c r="H2620" i="27"/>
  <c r="Q2620" i="27"/>
  <c r="C2619" i="27"/>
  <c r="G2619" i="27"/>
  <c r="H2619" i="27"/>
  <c r="Q2619" i="27"/>
  <c r="C2618" i="27"/>
  <c r="G2618" i="27"/>
  <c r="H2618" i="27"/>
  <c r="Q2618" i="27"/>
  <c r="C2639" i="27" l="1"/>
  <c r="G2639" i="27"/>
  <c r="H2639" i="27"/>
  <c r="Q2639" i="27"/>
  <c r="C2638" i="27"/>
  <c r="G2638" i="27"/>
  <c r="H2638" i="27"/>
  <c r="Q2638" i="27"/>
  <c r="C2637" i="27"/>
  <c r="G2637" i="27"/>
  <c r="H2637" i="27"/>
  <c r="Q2637" i="27"/>
  <c r="C2636" i="27"/>
  <c r="G2636" i="27"/>
  <c r="H2636" i="27"/>
  <c r="Q2636" i="27"/>
  <c r="C2635" i="27"/>
  <c r="G2635" i="27"/>
  <c r="H2635" i="27"/>
  <c r="Q2635" i="27"/>
  <c r="C2634" i="27"/>
  <c r="G2634" i="27"/>
  <c r="H2634" i="27"/>
  <c r="Q2634" i="27"/>
  <c r="C2633" i="27"/>
  <c r="G2633" i="27"/>
  <c r="H2633" i="27"/>
  <c r="Q2633" i="27"/>
  <c r="C2632" i="27"/>
  <c r="G2632" i="27"/>
  <c r="H2632" i="27"/>
  <c r="Q2632" i="27"/>
  <c r="C2631" i="27"/>
  <c r="G2631" i="27"/>
  <c r="H2631" i="27"/>
  <c r="Q2631" i="27"/>
  <c r="C2630" i="27"/>
  <c r="G2630" i="27"/>
  <c r="H2630" i="27"/>
  <c r="Q2630" i="27"/>
  <c r="C2629" i="27"/>
  <c r="G2629" i="27"/>
  <c r="H2629" i="27"/>
  <c r="Q2629" i="27"/>
  <c r="C2628" i="27"/>
  <c r="G2628" i="27"/>
  <c r="H2628" i="27"/>
  <c r="Q2628" i="27"/>
  <c r="C2627" i="27"/>
  <c r="G2627" i="27"/>
  <c r="H2627" i="27"/>
  <c r="Q2627" i="27"/>
  <c r="C2626" i="27"/>
  <c r="G2626" i="27"/>
  <c r="H2626" i="27"/>
  <c r="Q2626" i="27"/>
  <c r="C2649" i="27" l="1"/>
  <c r="G2649" i="27"/>
  <c r="H2649" i="27"/>
  <c r="Q2649" i="27"/>
  <c r="C2648" i="27"/>
  <c r="G2648" i="27"/>
  <c r="H2648" i="27"/>
  <c r="Q2648" i="27"/>
  <c r="C2647" i="27"/>
  <c r="G2647" i="27"/>
  <c r="H2647" i="27"/>
  <c r="Q2647" i="27"/>
  <c r="C2646" i="27"/>
  <c r="G2646" i="27"/>
  <c r="H2646" i="27"/>
  <c r="Q2646" i="27"/>
  <c r="C2645" i="27"/>
  <c r="G2645" i="27"/>
  <c r="H2645" i="27"/>
  <c r="Q2645" i="27"/>
  <c r="C2644" i="27"/>
  <c r="G2644" i="27"/>
  <c r="H2644" i="27"/>
  <c r="Q2644" i="27"/>
  <c r="C2643" i="27"/>
  <c r="G2643" i="27"/>
  <c r="H2643" i="27"/>
  <c r="Q2643" i="27"/>
  <c r="C2642" i="27"/>
  <c r="G2642" i="27"/>
  <c r="H2642" i="27"/>
  <c r="Q2642" i="27"/>
  <c r="C2641" i="27"/>
  <c r="G2641" i="27"/>
  <c r="H2641" i="27"/>
  <c r="Q2641" i="27"/>
  <c r="C2640" i="27"/>
  <c r="G2640" i="27"/>
  <c r="H2640" i="27"/>
  <c r="Q2640" i="27"/>
  <c r="C2678" i="27" l="1"/>
  <c r="G2678" i="27"/>
  <c r="H2678" i="27"/>
  <c r="Q2678" i="27"/>
  <c r="C2677" i="27"/>
  <c r="G2677" i="27"/>
  <c r="H2677" i="27"/>
  <c r="Q2677" i="27"/>
  <c r="C2676" i="27"/>
  <c r="G2676" i="27"/>
  <c r="H2676" i="27"/>
  <c r="Q2676" i="27"/>
  <c r="C2675" i="27"/>
  <c r="G2675" i="27"/>
  <c r="H2675" i="27"/>
  <c r="Q2675" i="27"/>
  <c r="C2674" i="27"/>
  <c r="G2674" i="27"/>
  <c r="H2674" i="27"/>
  <c r="Q2674" i="27"/>
  <c r="C2673" i="27"/>
  <c r="G2673" i="27"/>
  <c r="H2673" i="27"/>
  <c r="Q2673" i="27"/>
  <c r="C2672" i="27"/>
  <c r="G2672" i="27"/>
  <c r="H2672" i="27"/>
  <c r="Q2672" i="27"/>
  <c r="C2671" i="27"/>
  <c r="G2671" i="27"/>
  <c r="H2671" i="27"/>
  <c r="Q2671" i="27"/>
  <c r="C2670" i="27"/>
  <c r="G2670" i="27"/>
  <c r="H2670" i="27"/>
  <c r="Q2670" i="27"/>
  <c r="C2669" i="27"/>
  <c r="G2669" i="27"/>
  <c r="H2669" i="27"/>
  <c r="Q2669" i="27"/>
  <c r="C2668" i="27"/>
  <c r="G2668" i="27"/>
  <c r="H2668" i="27"/>
  <c r="Q2668" i="27"/>
  <c r="C2667" i="27"/>
  <c r="G2667" i="27"/>
  <c r="H2667" i="27"/>
  <c r="Q2667" i="27"/>
  <c r="C2666" i="27"/>
  <c r="G2666" i="27"/>
  <c r="H2666" i="27"/>
  <c r="Q2666" i="27"/>
  <c r="C2665" i="27"/>
  <c r="G2665" i="27"/>
  <c r="H2665" i="27"/>
  <c r="Q2665" i="27"/>
  <c r="C2664" i="27"/>
  <c r="G2664" i="27"/>
  <c r="H2664" i="27"/>
  <c r="Q2664" i="27"/>
  <c r="C2663" i="27"/>
  <c r="G2663" i="27"/>
  <c r="H2663" i="27"/>
  <c r="Q2663" i="27"/>
  <c r="C2662" i="27"/>
  <c r="G2662" i="27"/>
  <c r="H2662" i="27"/>
  <c r="Q2662" i="27"/>
  <c r="C2661" i="27"/>
  <c r="G2661" i="27"/>
  <c r="H2661" i="27"/>
  <c r="Q2661" i="27"/>
  <c r="C2660" i="27"/>
  <c r="G2660" i="27"/>
  <c r="H2660" i="27"/>
  <c r="Q2660" i="27"/>
  <c r="C2659" i="27"/>
  <c r="G2659" i="27"/>
  <c r="H2659" i="27"/>
  <c r="Q2659" i="27"/>
  <c r="C2695" i="27" l="1"/>
  <c r="G2695" i="27"/>
  <c r="H2695" i="27"/>
  <c r="Q2695" i="27"/>
  <c r="C2694" i="27"/>
  <c r="G2694" i="27"/>
  <c r="H2694" i="27"/>
  <c r="Q2694" i="27"/>
  <c r="C2693" i="27"/>
  <c r="G2693" i="27"/>
  <c r="H2693" i="27"/>
  <c r="Q2693" i="27"/>
  <c r="C2692" i="27"/>
  <c r="G2692" i="27"/>
  <c r="H2692" i="27"/>
  <c r="Q2692" i="27"/>
  <c r="C2691" i="27"/>
  <c r="G2691" i="27"/>
  <c r="H2691" i="27"/>
  <c r="Q2691" i="27"/>
  <c r="C2690" i="27"/>
  <c r="G2690" i="27"/>
  <c r="H2690" i="27"/>
  <c r="Q2690" i="27"/>
  <c r="C2689" i="27"/>
  <c r="G2689" i="27"/>
  <c r="H2689" i="27"/>
  <c r="Q2689" i="27"/>
  <c r="C2688" i="27"/>
  <c r="G2688" i="27"/>
  <c r="H2688" i="27"/>
  <c r="Q2688" i="27"/>
  <c r="C2687" i="27"/>
  <c r="G2687" i="27"/>
  <c r="H2687" i="27"/>
  <c r="Q2687" i="27"/>
  <c r="C2686" i="27"/>
  <c r="G2686" i="27"/>
  <c r="H2686" i="27"/>
  <c r="Q2686" i="27"/>
  <c r="C2685" i="27"/>
  <c r="G2685" i="27"/>
  <c r="H2685" i="27"/>
  <c r="Q2685" i="27"/>
  <c r="C2684" i="27"/>
  <c r="G2684" i="27"/>
  <c r="H2684" i="27"/>
  <c r="Q2684" i="27"/>
  <c r="C2683" i="27"/>
  <c r="G2683" i="27"/>
  <c r="H2683" i="27"/>
  <c r="Q2683" i="27"/>
  <c r="C2682" i="27"/>
  <c r="G2682" i="27"/>
  <c r="H2682" i="27"/>
  <c r="Q2682" i="27"/>
  <c r="C2681" i="27"/>
  <c r="G2681" i="27"/>
  <c r="H2681" i="27"/>
  <c r="Q2681" i="27"/>
  <c r="C2680" i="27"/>
  <c r="G2680" i="27"/>
  <c r="H2680" i="27"/>
  <c r="Q2680" i="27"/>
  <c r="C2679" i="27"/>
  <c r="G2679" i="27"/>
  <c r="H2679" i="27"/>
  <c r="Q2679" i="27"/>
  <c r="C2717" i="27" l="1"/>
  <c r="G2717" i="27"/>
  <c r="H2717" i="27"/>
  <c r="Q2717" i="27"/>
  <c r="C2716" i="27"/>
  <c r="G2716" i="27"/>
  <c r="H2716" i="27"/>
  <c r="Q2716" i="27"/>
  <c r="C2715" i="27"/>
  <c r="G2715" i="27"/>
  <c r="H2715" i="27"/>
  <c r="Q2715" i="27"/>
  <c r="C2714" i="27"/>
  <c r="G2714" i="27"/>
  <c r="H2714" i="27"/>
  <c r="Q2714" i="27"/>
  <c r="C2713" i="27"/>
  <c r="G2713" i="27"/>
  <c r="H2713" i="27"/>
  <c r="Q2713" i="27"/>
  <c r="C2712" i="27"/>
  <c r="G2712" i="27"/>
  <c r="H2712" i="27"/>
  <c r="Q2712" i="27"/>
  <c r="C2711" i="27"/>
  <c r="G2711" i="27"/>
  <c r="H2711" i="27"/>
  <c r="Q2711" i="27"/>
  <c r="C2710" i="27"/>
  <c r="G2710" i="27"/>
  <c r="H2710" i="27"/>
  <c r="Q2710" i="27"/>
  <c r="C2709" i="27"/>
  <c r="G2709" i="27"/>
  <c r="H2709" i="27"/>
  <c r="Q2709" i="27"/>
  <c r="C2708" i="27"/>
  <c r="G2708" i="27"/>
  <c r="H2708" i="27"/>
  <c r="Q2708" i="27"/>
  <c r="C2707" i="27"/>
  <c r="G2707" i="27"/>
  <c r="H2707" i="27"/>
  <c r="Q2707" i="27"/>
  <c r="C2706" i="27"/>
  <c r="G2706" i="27"/>
  <c r="H2706" i="27"/>
  <c r="Q2706" i="27"/>
  <c r="C2705" i="27"/>
  <c r="G2705" i="27"/>
  <c r="H2705" i="27"/>
  <c r="Q2705" i="27"/>
  <c r="C2704" i="27"/>
  <c r="G2704" i="27"/>
  <c r="H2704" i="27"/>
  <c r="Q2704" i="27"/>
  <c r="C2703" i="27"/>
  <c r="G2703" i="27"/>
  <c r="H2703" i="27"/>
  <c r="Q2703" i="27"/>
  <c r="C2702" i="27"/>
  <c r="G2702" i="27"/>
  <c r="H2702" i="27"/>
  <c r="Q2702" i="27"/>
  <c r="C2701" i="27"/>
  <c r="G2701" i="27"/>
  <c r="H2701" i="27"/>
  <c r="Q2701" i="27"/>
  <c r="C2700" i="27"/>
  <c r="G2700" i="27"/>
  <c r="H2700" i="27"/>
  <c r="Q2700" i="27"/>
  <c r="C2699" i="27"/>
  <c r="G2699" i="27"/>
  <c r="H2699" i="27"/>
  <c r="Q2699" i="27"/>
  <c r="C2698" i="27"/>
  <c r="G2698" i="27"/>
  <c r="H2698" i="27"/>
  <c r="Q2698" i="27"/>
  <c r="C2697" i="27"/>
  <c r="G2697" i="27"/>
  <c r="H2697" i="27"/>
  <c r="Q2697" i="27"/>
  <c r="C2696" i="27"/>
  <c r="G2696" i="27"/>
  <c r="H2696" i="27"/>
  <c r="Q2696" i="27"/>
  <c r="C2725" i="27" l="1"/>
  <c r="G2725" i="27"/>
  <c r="H2725" i="27"/>
  <c r="Q2725" i="27"/>
  <c r="C2724" i="27"/>
  <c r="G2724" i="27"/>
  <c r="H2724" i="27"/>
  <c r="Q2724" i="27"/>
  <c r="C2723" i="27"/>
  <c r="G2723" i="27"/>
  <c r="H2723" i="27"/>
  <c r="Q2723" i="27"/>
  <c r="C2722" i="27"/>
  <c r="G2722" i="27"/>
  <c r="H2722" i="27"/>
  <c r="Q2722" i="27"/>
  <c r="C2721" i="27"/>
  <c r="G2721" i="27"/>
  <c r="H2721" i="27"/>
  <c r="Q2721" i="27"/>
  <c r="C2720" i="27"/>
  <c r="G2720" i="27"/>
  <c r="H2720" i="27"/>
  <c r="Q2720" i="27"/>
  <c r="C2719" i="27"/>
  <c r="G2719" i="27"/>
  <c r="H2719" i="27"/>
  <c r="Q2719" i="27"/>
  <c r="C2718" i="27"/>
  <c r="G2718" i="27"/>
  <c r="H2718" i="27"/>
  <c r="Q2718" i="27"/>
  <c r="C2731" i="27" l="1"/>
  <c r="G2731" i="27"/>
  <c r="H2731" i="27"/>
  <c r="Q2731" i="27"/>
  <c r="C2730" i="27"/>
  <c r="G2730" i="27"/>
  <c r="H2730" i="27"/>
  <c r="Q2730" i="27"/>
  <c r="C2729" i="27"/>
  <c r="G2729" i="27"/>
  <c r="H2729" i="27"/>
  <c r="Q2729" i="27"/>
  <c r="C2728" i="27"/>
  <c r="G2728" i="27"/>
  <c r="H2728" i="27"/>
  <c r="Q2728" i="27"/>
  <c r="C2727" i="27"/>
  <c r="G2727" i="27"/>
  <c r="H2727" i="27"/>
  <c r="Q2727" i="27"/>
  <c r="C2726" i="27"/>
  <c r="G2726" i="27"/>
  <c r="H2726" i="27"/>
  <c r="Q2726" i="27"/>
  <c r="C2746" i="27" l="1"/>
  <c r="G2746" i="27"/>
  <c r="H2746" i="27"/>
  <c r="Q2746" i="27"/>
  <c r="C2745" i="27"/>
  <c r="G2745" i="27"/>
  <c r="H2745" i="27"/>
  <c r="Q2745" i="27"/>
  <c r="C2744" i="27"/>
  <c r="G2744" i="27"/>
  <c r="H2744" i="27"/>
  <c r="Q2744" i="27"/>
  <c r="C2743" i="27"/>
  <c r="G2743" i="27"/>
  <c r="H2743" i="27"/>
  <c r="Q2743" i="27"/>
  <c r="C2742" i="27"/>
  <c r="G2742" i="27"/>
  <c r="H2742" i="27"/>
  <c r="Q2742" i="27"/>
  <c r="C2741" i="27"/>
  <c r="G2741" i="27"/>
  <c r="H2741" i="27"/>
  <c r="Q2741" i="27"/>
  <c r="C2740" i="27"/>
  <c r="G2740" i="27"/>
  <c r="H2740" i="27"/>
  <c r="Q2740" i="27"/>
  <c r="C2739" i="27"/>
  <c r="G2739" i="27"/>
  <c r="H2739" i="27"/>
  <c r="Q2739" i="27"/>
  <c r="C2738" i="27"/>
  <c r="G2738" i="27"/>
  <c r="H2738" i="27"/>
  <c r="Q2738" i="27"/>
  <c r="C2737" i="27"/>
  <c r="G2737" i="27"/>
  <c r="H2737" i="27"/>
  <c r="Q2737" i="27"/>
  <c r="C2736" i="27"/>
  <c r="G2736" i="27"/>
  <c r="H2736" i="27"/>
  <c r="Q2736" i="27"/>
  <c r="C2735" i="27"/>
  <c r="G2735" i="27"/>
  <c r="H2735" i="27"/>
  <c r="Q2735" i="27"/>
  <c r="C2734" i="27"/>
  <c r="G2734" i="27"/>
  <c r="H2734" i="27"/>
  <c r="Q2734" i="27"/>
  <c r="C2733" i="27"/>
  <c r="G2733" i="27"/>
  <c r="H2733" i="27"/>
  <c r="Q2733" i="27"/>
  <c r="C2732" i="27"/>
  <c r="G2732" i="27"/>
  <c r="H2732" i="27"/>
  <c r="Q2732" i="27"/>
  <c r="C2751" i="27" l="1"/>
  <c r="G2751" i="27"/>
  <c r="H2751" i="27"/>
  <c r="Q2751" i="27"/>
  <c r="C2750" i="27"/>
  <c r="G2750" i="27"/>
  <c r="H2750" i="27"/>
  <c r="Q2750" i="27"/>
  <c r="C2749" i="27"/>
  <c r="G2749" i="27"/>
  <c r="H2749" i="27"/>
  <c r="Q2749" i="27"/>
  <c r="C2748" i="27"/>
  <c r="G2748" i="27"/>
  <c r="H2748" i="27"/>
  <c r="Q2748" i="27"/>
  <c r="C2747" i="27"/>
  <c r="G2747" i="27"/>
  <c r="H2747" i="27"/>
  <c r="Q2747" i="27"/>
  <c r="C2763" i="27" l="1"/>
  <c r="G2763" i="27"/>
  <c r="H2763" i="27"/>
  <c r="Q2763" i="27"/>
  <c r="C2762" i="27"/>
  <c r="G2762" i="27"/>
  <c r="H2762" i="27"/>
  <c r="Q2762" i="27"/>
  <c r="C2761" i="27"/>
  <c r="G2761" i="27"/>
  <c r="H2761" i="27"/>
  <c r="Q2761" i="27"/>
  <c r="C2760" i="27"/>
  <c r="G2760" i="27"/>
  <c r="H2760" i="27"/>
  <c r="Q2760" i="27"/>
  <c r="C2759" i="27"/>
  <c r="G2759" i="27"/>
  <c r="H2759" i="27"/>
  <c r="Q2759" i="27"/>
  <c r="C2758" i="27"/>
  <c r="G2758" i="27"/>
  <c r="H2758" i="27"/>
  <c r="Q2758" i="27"/>
  <c r="C2757" i="27"/>
  <c r="G2757" i="27"/>
  <c r="H2757" i="27"/>
  <c r="Q2757" i="27"/>
  <c r="C2756" i="27"/>
  <c r="G2756" i="27"/>
  <c r="H2756" i="27"/>
  <c r="Q2756" i="27"/>
  <c r="C2755" i="27"/>
  <c r="G2755" i="27"/>
  <c r="H2755" i="27"/>
  <c r="Q2755" i="27"/>
  <c r="C2754" i="27"/>
  <c r="G2754" i="27"/>
  <c r="H2754" i="27"/>
  <c r="Q2754" i="27"/>
  <c r="C2753" i="27"/>
  <c r="G2753" i="27"/>
  <c r="H2753" i="27"/>
  <c r="Q2753" i="27"/>
  <c r="C2752" i="27"/>
  <c r="G2752" i="27"/>
  <c r="H2752" i="27"/>
  <c r="Q2752" i="27"/>
  <c r="C2766" i="27" l="1"/>
  <c r="G2766" i="27"/>
  <c r="H2766" i="27"/>
  <c r="Q2766" i="27"/>
  <c r="C2765" i="27"/>
  <c r="G2765" i="27"/>
  <c r="H2765" i="27"/>
  <c r="Q2765" i="27"/>
  <c r="C2764" i="27"/>
  <c r="G2764" i="27"/>
  <c r="H2764" i="27"/>
  <c r="Q2764" i="27"/>
  <c r="C2772" i="27" l="1"/>
  <c r="G2772" i="27"/>
  <c r="H2772" i="27"/>
  <c r="Q2772" i="27"/>
  <c r="C2771" i="27"/>
  <c r="G2771" i="27"/>
  <c r="H2771" i="27"/>
  <c r="Q2771" i="27"/>
  <c r="C2770" i="27"/>
  <c r="G2770" i="27"/>
  <c r="H2770" i="27"/>
  <c r="Q2770" i="27"/>
  <c r="C2769" i="27"/>
  <c r="G2769" i="27"/>
  <c r="H2769" i="27"/>
  <c r="Q2769" i="27"/>
  <c r="C2768" i="27"/>
  <c r="G2768" i="27"/>
  <c r="H2768" i="27"/>
  <c r="Q2768" i="27"/>
  <c r="C2767" i="27"/>
  <c r="G2767" i="27"/>
  <c r="H2767" i="27"/>
  <c r="Q2767" i="27"/>
  <c r="C2780" i="27" l="1"/>
  <c r="G2780" i="27"/>
  <c r="H2780" i="27"/>
  <c r="Q2780" i="27"/>
  <c r="C2779" i="27"/>
  <c r="G2779" i="27"/>
  <c r="H2779" i="27"/>
  <c r="Q2779" i="27"/>
  <c r="C2778" i="27"/>
  <c r="G2778" i="27"/>
  <c r="H2778" i="27"/>
  <c r="Q2778" i="27"/>
  <c r="C2777" i="27"/>
  <c r="G2777" i="27"/>
  <c r="H2777" i="27"/>
  <c r="Q2777" i="27"/>
  <c r="C2776" i="27"/>
  <c r="G2776" i="27"/>
  <c r="H2776" i="27"/>
  <c r="Q2776" i="27"/>
  <c r="C2775" i="27"/>
  <c r="G2775" i="27"/>
  <c r="H2775" i="27"/>
  <c r="Q2775" i="27"/>
  <c r="C2774" i="27"/>
  <c r="G2774" i="27"/>
  <c r="H2774" i="27"/>
  <c r="Q2774" i="27"/>
  <c r="C2773" i="27"/>
  <c r="G2773" i="27"/>
  <c r="H2773" i="27"/>
  <c r="Q2773" i="27"/>
  <c r="C2799" i="27" l="1"/>
  <c r="G2799" i="27"/>
  <c r="H2799" i="27"/>
  <c r="Q2799" i="27"/>
  <c r="C2798" i="27"/>
  <c r="G2798" i="27"/>
  <c r="H2798" i="27"/>
  <c r="Q2798" i="27"/>
  <c r="C2797" i="27"/>
  <c r="G2797" i="27"/>
  <c r="H2797" i="27"/>
  <c r="Q2797" i="27"/>
  <c r="C2796" i="27"/>
  <c r="G2796" i="27"/>
  <c r="H2796" i="27"/>
  <c r="Q2796" i="27"/>
  <c r="C2795" i="27"/>
  <c r="G2795" i="27"/>
  <c r="H2795" i="27"/>
  <c r="Q2795" i="27"/>
  <c r="C2794" i="27"/>
  <c r="G2794" i="27"/>
  <c r="H2794" i="27"/>
  <c r="Q2794" i="27"/>
  <c r="C2793" i="27"/>
  <c r="G2793" i="27"/>
  <c r="H2793" i="27"/>
  <c r="Q2793" i="27"/>
  <c r="C2792" i="27"/>
  <c r="G2792" i="27"/>
  <c r="H2792" i="27"/>
  <c r="Q2792" i="27"/>
  <c r="C2791" i="27"/>
  <c r="G2791" i="27"/>
  <c r="H2791" i="27"/>
  <c r="Q2791" i="27"/>
  <c r="C2790" i="27"/>
  <c r="G2790" i="27"/>
  <c r="H2790" i="27"/>
  <c r="Q2790" i="27"/>
  <c r="C2789" i="27"/>
  <c r="G2789" i="27"/>
  <c r="H2789" i="27"/>
  <c r="Q2789" i="27"/>
  <c r="C2788" i="27"/>
  <c r="G2788" i="27"/>
  <c r="H2788" i="27"/>
  <c r="Q2788" i="27"/>
  <c r="C2787" i="27"/>
  <c r="G2787" i="27"/>
  <c r="H2787" i="27"/>
  <c r="Q2787" i="27"/>
  <c r="C2786" i="27"/>
  <c r="G2786" i="27"/>
  <c r="H2786" i="27"/>
  <c r="Q2786" i="27"/>
  <c r="C2785" i="27"/>
  <c r="G2785" i="27"/>
  <c r="H2785" i="27"/>
  <c r="Q2785" i="27"/>
  <c r="C2784" i="27"/>
  <c r="G2784" i="27"/>
  <c r="H2784" i="27"/>
  <c r="Q2784" i="27"/>
  <c r="C2783" i="27"/>
  <c r="G2783" i="27"/>
  <c r="H2783" i="27"/>
  <c r="Q2783" i="27"/>
  <c r="C2782" i="27"/>
  <c r="G2782" i="27"/>
  <c r="H2782" i="27"/>
  <c r="Q2782" i="27"/>
  <c r="C2781" i="27"/>
  <c r="G2781" i="27"/>
  <c r="H2781" i="27"/>
  <c r="Q2781" i="27"/>
  <c r="C2815" i="27" l="1"/>
  <c r="G2815" i="27"/>
  <c r="H2815" i="27"/>
  <c r="Q2815" i="27"/>
  <c r="C2814" i="27"/>
  <c r="G2814" i="27"/>
  <c r="H2814" i="27"/>
  <c r="Q2814" i="27"/>
  <c r="C2813" i="27"/>
  <c r="G2813" i="27"/>
  <c r="H2813" i="27"/>
  <c r="Q2813" i="27"/>
  <c r="C2812" i="27"/>
  <c r="G2812" i="27"/>
  <c r="H2812" i="27"/>
  <c r="Q2812" i="27"/>
  <c r="C2811" i="27"/>
  <c r="G2811" i="27"/>
  <c r="H2811" i="27"/>
  <c r="Q2811" i="27"/>
  <c r="C2810" i="27"/>
  <c r="G2810" i="27"/>
  <c r="H2810" i="27"/>
  <c r="Q2810" i="27"/>
  <c r="C2809" i="27"/>
  <c r="G2809" i="27"/>
  <c r="H2809" i="27"/>
  <c r="Q2809" i="27"/>
  <c r="C2808" i="27"/>
  <c r="G2808" i="27"/>
  <c r="H2808" i="27"/>
  <c r="Q2808" i="27"/>
  <c r="C2807" i="27"/>
  <c r="G2807" i="27"/>
  <c r="H2807" i="27"/>
  <c r="Q2807" i="27"/>
  <c r="C2806" i="27"/>
  <c r="G2806" i="27"/>
  <c r="H2806" i="27"/>
  <c r="Q2806" i="27"/>
  <c r="C2805" i="27"/>
  <c r="G2805" i="27"/>
  <c r="H2805" i="27"/>
  <c r="Q2805" i="27"/>
  <c r="C2804" i="27"/>
  <c r="G2804" i="27"/>
  <c r="H2804" i="27"/>
  <c r="Q2804" i="27"/>
  <c r="C2803" i="27"/>
  <c r="G2803" i="27"/>
  <c r="H2803" i="27"/>
  <c r="Q2803" i="27"/>
  <c r="C2802" i="27"/>
  <c r="G2802" i="27"/>
  <c r="H2802" i="27"/>
  <c r="Q2802" i="27"/>
  <c r="C2801" i="27"/>
  <c r="G2801" i="27"/>
  <c r="H2801" i="27"/>
  <c r="Q2801" i="27"/>
  <c r="C2800" i="27"/>
  <c r="G2800" i="27"/>
  <c r="H2800" i="27"/>
  <c r="Q2800" i="27"/>
  <c r="C2818" i="27" l="1"/>
  <c r="G2818" i="27"/>
  <c r="H2818" i="27"/>
  <c r="Q2818" i="27"/>
  <c r="C2817" i="27"/>
  <c r="G2817" i="27"/>
  <c r="H2817" i="27"/>
  <c r="Q2817" i="27"/>
  <c r="C2816" i="27"/>
  <c r="G2816" i="27"/>
  <c r="H2816" i="27"/>
  <c r="Q2816" i="27"/>
  <c r="C2821" i="27" l="1"/>
  <c r="G2821" i="27"/>
  <c r="H2821" i="27"/>
  <c r="Q2821" i="27"/>
  <c r="C2820" i="27"/>
  <c r="G2820" i="27"/>
  <c r="H2820" i="27"/>
  <c r="Q2820" i="27"/>
  <c r="C2819" i="27"/>
  <c r="G2819" i="27"/>
  <c r="H2819" i="27"/>
  <c r="Q2819" i="27"/>
  <c r="C2833" i="27" l="1"/>
  <c r="G2833" i="27"/>
  <c r="H2833" i="27"/>
  <c r="Q2833" i="27"/>
  <c r="C2832" i="27"/>
  <c r="G2832" i="27"/>
  <c r="H2832" i="27"/>
  <c r="Q2832" i="27"/>
  <c r="C2831" i="27"/>
  <c r="G2831" i="27"/>
  <c r="H2831" i="27"/>
  <c r="Q2831" i="27"/>
  <c r="C2830" i="27"/>
  <c r="G2830" i="27"/>
  <c r="H2830" i="27"/>
  <c r="Q2830" i="27"/>
  <c r="C2829" i="27"/>
  <c r="G2829" i="27"/>
  <c r="H2829" i="27"/>
  <c r="Q2829" i="27"/>
  <c r="C2828" i="27"/>
  <c r="G2828" i="27"/>
  <c r="H2828" i="27"/>
  <c r="Q2828" i="27"/>
  <c r="C2827" i="27"/>
  <c r="G2827" i="27"/>
  <c r="H2827" i="27"/>
  <c r="Q2827" i="27"/>
  <c r="C2826" i="27"/>
  <c r="G2826" i="27"/>
  <c r="H2826" i="27"/>
  <c r="Q2826" i="27"/>
  <c r="C2825" i="27"/>
  <c r="G2825" i="27"/>
  <c r="H2825" i="27"/>
  <c r="Q2825" i="27"/>
  <c r="C2824" i="27"/>
  <c r="G2824" i="27"/>
  <c r="H2824" i="27"/>
  <c r="Q2824" i="27"/>
  <c r="C2823" i="27"/>
  <c r="G2823" i="27"/>
  <c r="H2823" i="27"/>
  <c r="Q2823" i="27"/>
  <c r="C2822" i="27"/>
  <c r="G2822" i="27"/>
  <c r="H2822" i="27"/>
  <c r="Q2822" i="27"/>
  <c r="C2835" i="27" l="1"/>
  <c r="G2835" i="27"/>
  <c r="H2835" i="27"/>
  <c r="Q2835" i="27"/>
  <c r="C2834" i="27"/>
  <c r="G2834" i="27"/>
  <c r="H2834" i="27"/>
  <c r="Q2834" i="27"/>
  <c r="C2840" i="27" l="1"/>
  <c r="G2840" i="27"/>
  <c r="H2840" i="27"/>
  <c r="Q2840" i="27"/>
  <c r="C2839" i="27"/>
  <c r="G2839" i="27"/>
  <c r="H2839" i="27"/>
  <c r="Q2839" i="27"/>
  <c r="C2838" i="27"/>
  <c r="G2838" i="27"/>
  <c r="H2838" i="27"/>
  <c r="Q2838" i="27"/>
  <c r="C2837" i="27"/>
  <c r="G2837" i="27"/>
  <c r="H2837" i="27"/>
  <c r="Q2837" i="27"/>
  <c r="C2836" i="27"/>
  <c r="G2836" i="27"/>
  <c r="H2836" i="27"/>
  <c r="Q2836" i="27"/>
  <c r="C2841" i="27" l="1"/>
  <c r="G2841" i="27"/>
  <c r="H2841" i="27"/>
  <c r="Q2841" i="27"/>
  <c r="C2847" i="27" l="1"/>
  <c r="G2847" i="27"/>
  <c r="H2847" i="27"/>
  <c r="Q2847" i="27"/>
  <c r="C2846" i="27"/>
  <c r="G2846" i="27"/>
  <c r="H2846" i="27"/>
  <c r="Q2846" i="27"/>
  <c r="C2845" i="27"/>
  <c r="G2845" i="27"/>
  <c r="H2845" i="27"/>
  <c r="Q2845" i="27"/>
  <c r="C2844" i="27"/>
  <c r="G2844" i="27"/>
  <c r="H2844" i="27"/>
  <c r="Q2844" i="27"/>
  <c r="C2843" i="27"/>
  <c r="G2843" i="27"/>
  <c r="H2843" i="27"/>
  <c r="Q2843" i="27"/>
  <c r="C2842" i="27"/>
  <c r="G2842" i="27"/>
  <c r="H2842" i="27"/>
  <c r="Q2842" i="27"/>
  <c r="C2894" i="27" l="1"/>
  <c r="G2894" i="27"/>
  <c r="H2894" i="27"/>
  <c r="Q2894" i="27"/>
  <c r="C2893" i="27"/>
  <c r="G2893" i="27"/>
  <c r="H2893" i="27"/>
  <c r="Q2893" i="27"/>
  <c r="C2892" i="27"/>
  <c r="G2892" i="27"/>
  <c r="H2892" i="27"/>
  <c r="Q2892" i="27"/>
  <c r="C2891" i="27"/>
  <c r="G2891" i="27"/>
  <c r="H2891" i="27"/>
  <c r="Q2891" i="27"/>
  <c r="C2890" i="27"/>
  <c r="G2890" i="27"/>
  <c r="H2890" i="27"/>
  <c r="Q2890" i="27"/>
  <c r="C2889" i="27"/>
  <c r="G2889" i="27"/>
  <c r="H2889" i="27"/>
  <c r="Q2889" i="27"/>
  <c r="C2888" i="27"/>
  <c r="G2888" i="27"/>
  <c r="H2888" i="27"/>
  <c r="Q2888" i="27"/>
  <c r="C2887" i="27"/>
  <c r="G2887" i="27"/>
  <c r="H2887" i="27"/>
  <c r="Q2887" i="27"/>
  <c r="C2886" i="27"/>
  <c r="G2886" i="27"/>
  <c r="H2886" i="27"/>
  <c r="Q2886" i="27"/>
  <c r="C2885" i="27"/>
  <c r="G2885" i="27"/>
  <c r="H2885" i="27"/>
  <c r="Q2885" i="27"/>
  <c r="C2884" i="27"/>
  <c r="G2884" i="27"/>
  <c r="H2884" i="27"/>
  <c r="Q2884" i="27"/>
  <c r="C2883" i="27"/>
  <c r="G2883" i="27"/>
  <c r="H2883" i="27"/>
  <c r="Q2883" i="27"/>
  <c r="C2882" i="27"/>
  <c r="G2882" i="27"/>
  <c r="H2882" i="27"/>
  <c r="Q2882" i="27"/>
  <c r="C2881" i="27"/>
  <c r="G2881" i="27"/>
  <c r="H2881" i="27"/>
  <c r="Q2881" i="27"/>
  <c r="C2880" i="27"/>
  <c r="G2880" i="27"/>
  <c r="H2880" i="27"/>
  <c r="Q2880" i="27"/>
  <c r="C2879" i="27"/>
  <c r="G2879" i="27"/>
  <c r="H2879" i="27"/>
  <c r="Q2879" i="27"/>
  <c r="C2878" i="27"/>
  <c r="G2878" i="27"/>
  <c r="H2878" i="27"/>
  <c r="Q2878" i="27"/>
  <c r="C2877" i="27"/>
  <c r="G2877" i="27"/>
  <c r="H2877" i="27"/>
  <c r="Q2877" i="27"/>
  <c r="C2876" i="27"/>
  <c r="G2876" i="27"/>
  <c r="H2876" i="27"/>
  <c r="Q2876" i="27"/>
  <c r="C2875" i="27"/>
  <c r="G2875" i="27"/>
  <c r="H2875" i="27"/>
  <c r="Q2875" i="27"/>
  <c r="C2874" i="27"/>
  <c r="G2874" i="27"/>
  <c r="H2874" i="27"/>
  <c r="Q2874" i="27"/>
  <c r="C2873" i="27"/>
  <c r="G2873" i="27"/>
  <c r="H2873" i="27"/>
  <c r="Q2873" i="27"/>
  <c r="C2872" i="27"/>
  <c r="G2872" i="27"/>
  <c r="H2872" i="27"/>
  <c r="Q2872" i="27"/>
  <c r="C2871" i="27"/>
  <c r="G2871" i="27"/>
  <c r="H2871" i="27"/>
  <c r="Q2871" i="27"/>
  <c r="C2870" i="27"/>
  <c r="G2870" i="27"/>
  <c r="H2870" i="27"/>
  <c r="Q2870" i="27"/>
  <c r="C2869" i="27"/>
  <c r="G2869" i="27"/>
  <c r="H2869" i="27"/>
  <c r="Q2869" i="27"/>
  <c r="C2868" i="27"/>
  <c r="G2868" i="27"/>
  <c r="H2868" i="27"/>
  <c r="Q2868" i="27"/>
  <c r="C2867" i="27"/>
  <c r="G2867" i="27"/>
  <c r="H2867" i="27"/>
  <c r="Q2867" i="27"/>
  <c r="C2866" i="27"/>
  <c r="G2866" i="27"/>
  <c r="H2866" i="27"/>
  <c r="Q2866" i="27"/>
  <c r="C2865" i="27"/>
  <c r="G2865" i="27"/>
  <c r="H2865" i="27"/>
  <c r="Q2865" i="27"/>
  <c r="C2864" i="27"/>
  <c r="G2864" i="27"/>
  <c r="H2864" i="27"/>
  <c r="Q2864" i="27"/>
  <c r="C2863" i="27"/>
  <c r="G2863" i="27"/>
  <c r="H2863" i="27"/>
  <c r="Q2863" i="27"/>
  <c r="C2862" i="27"/>
  <c r="G2862" i="27"/>
  <c r="H2862" i="27"/>
  <c r="Q2862" i="27"/>
  <c r="C2861" i="27"/>
  <c r="G2861" i="27"/>
  <c r="H2861" i="27"/>
  <c r="Q2861" i="27"/>
  <c r="C2860" i="27"/>
  <c r="G2860" i="27"/>
  <c r="H2860" i="27"/>
  <c r="Q2860" i="27"/>
  <c r="C2859" i="27"/>
  <c r="G2859" i="27"/>
  <c r="H2859" i="27"/>
  <c r="Q2859" i="27"/>
  <c r="C2858" i="27"/>
  <c r="G2858" i="27"/>
  <c r="H2858" i="27"/>
  <c r="Q2858" i="27"/>
  <c r="C2857" i="27"/>
  <c r="G2857" i="27"/>
  <c r="H2857" i="27"/>
  <c r="Q2857" i="27"/>
  <c r="C2856" i="27"/>
  <c r="G2856" i="27"/>
  <c r="H2856" i="27"/>
  <c r="Q2856" i="27"/>
  <c r="C2855" i="27"/>
  <c r="G2855" i="27"/>
  <c r="H2855" i="27"/>
  <c r="Q2855" i="27"/>
  <c r="C2854" i="27"/>
  <c r="G2854" i="27"/>
  <c r="H2854" i="27"/>
  <c r="Q2854" i="27"/>
  <c r="C2853" i="27"/>
  <c r="G2853" i="27"/>
  <c r="H2853" i="27"/>
  <c r="Q2853" i="27"/>
  <c r="C2852" i="27"/>
  <c r="G2852" i="27"/>
  <c r="H2852" i="27"/>
  <c r="Q2852" i="27"/>
  <c r="C2851" i="27"/>
  <c r="G2851" i="27"/>
  <c r="H2851" i="27"/>
  <c r="Q2851" i="27"/>
  <c r="C2850" i="27"/>
  <c r="G2850" i="27"/>
  <c r="H2850" i="27"/>
  <c r="Q2850" i="27"/>
  <c r="C2849" i="27"/>
  <c r="G2849" i="27"/>
  <c r="H2849" i="27"/>
  <c r="Q2849" i="27"/>
  <c r="C2848" i="27"/>
  <c r="G2848" i="27"/>
  <c r="H2848" i="27"/>
  <c r="Q2848" i="27"/>
  <c r="C2897" i="27" l="1"/>
  <c r="G2897" i="27"/>
  <c r="H2897" i="27"/>
  <c r="Q2897" i="27"/>
  <c r="C2896" i="27"/>
  <c r="G2896" i="27"/>
  <c r="H2896" i="27"/>
  <c r="Q2896" i="27"/>
  <c r="C2895" i="27"/>
  <c r="G2895" i="27"/>
  <c r="H2895" i="27"/>
  <c r="Q2895" i="27"/>
  <c r="C2969" i="27" l="1"/>
  <c r="G2969" i="27"/>
  <c r="H2969" i="27"/>
  <c r="Q2969" i="27"/>
  <c r="C2968" i="27"/>
  <c r="G2968" i="27"/>
  <c r="H2968" i="27"/>
  <c r="Q2968" i="27"/>
  <c r="C2967" i="27"/>
  <c r="G2967" i="27"/>
  <c r="H2967" i="27"/>
  <c r="Q2967" i="27"/>
  <c r="C2966" i="27"/>
  <c r="G2966" i="27"/>
  <c r="H2966" i="27"/>
  <c r="Q2966" i="27"/>
  <c r="C2965" i="27"/>
  <c r="G2965" i="27"/>
  <c r="H2965" i="27"/>
  <c r="Q2965" i="27"/>
  <c r="C2964" i="27"/>
  <c r="G2964" i="27"/>
  <c r="H2964" i="27"/>
  <c r="Q2964" i="27"/>
  <c r="C2963" i="27"/>
  <c r="G2963" i="27"/>
  <c r="H2963" i="27"/>
  <c r="Q2963" i="27"/>
  <c r="C2962" i="27"/>
  <c r="G2962" i="27"/>
  <c r="H2962" i="27"/>
  <c r="Q2962" i="27"/>
  <c r="C2961" i="27"/>
  <c r="G2961" i="27"/>
  <c r="H2961" i="27"/>
  <c r="Q2961" i="27"/>
  <c r="C2960" i="27"/>
  <c r="G2960" i="27"/>
  <c r="H2960" i="27"/>
  <c r="Q2960" i="27"/>
  <c r="C2959" i="27"/>
  <c r="G2959" i="27"/>
  <c r="H2959" i="27"/>
  <c r="Q2959" i="27"/>
  <c r="C2958" i="27"/>
  <c r="G2958" i="27"/>
  <c r="H2958" i="27"/>
  <c r="Q2958" i="27"/>
  <c r="C2957" i="27"/>
  <c r="G2957" i="27"/>
  <c r="H2957" i="27"/>
  <c r="Q2957" i="27"/>
  <c r="C2956" i="27"/>
  <c r="G2956" i="27"/>
  <c r="H2956" i="27"/>
  <c r="Q2956" i="27"/>
  <c r="C2955" i="27"/>
  <c r="G2955" i="27"/>
  <c r="H2955" i="27"/>
  <c r="Q2955" i="27"/>
  <c r="C2954" i="27"/>
  <c r="G2954" i="27"/>
  <c r="H2954" i="27"/>
  <c r="Q2954" i="27"/>
  <c r="C2953" i="27"/>
  <c r="G2953" i="27"/>
  <c r="H2953" i="27"/>
  <c r="Q2953" i="27"/>
  <c r="C2952" i="27"/>
  <c r="G2952" i="27"/>
  <c r="H2952" i="27"/>
  <c r="Q2952" i="27"/>
  <c r="C2951" i="27"/>
  <c r="G2951" i="27"/>
  <c r="H2951" i="27"/>
  <c r="Q2951" i="27"/>
  <c r="C2950" i="27"/>
  <c r="G2950" i="27"/>
  <c r="H2950" i="27"/>
  <c r="Q2950" i="27"/>
  <c r="C2949" i="27"/>
  <c r="G2949" i="27"/>
  <c r="H2949" i="27"/>
  <c r="Q2949" i="27"/>
  <c r="C2948" i="27"/>
  <c r="G2948" i="27"/>
  <c r="H2948" i="27"/>
  <c r="Q2948" i="27"/>
  <c r="C2947" i="27"/>
  <c r="G2947" i="27"/>
  <c r="H2947" i="27"/>
  <c r="Q2947" i="27"/>
  <c r="C2946" i="27"/>
  <c r="G2946" i="27"/>
  <c r="H2946" i="27"/>
  <c r="Q2946" i="27"/>
  <c r="C2945" i="27"/>
  <c r="G2945" i="27"/>
  <c r="H2945" i="27"/>
  <c r="Q2945" i="27"/>
  <c r="C2944" i="27"/>
  <c r="G2944" i="27"/>
  <c r="H2944" i="27"/>
  <c r="Q2944" i="27"/>
  <c r="C2943" i="27"/>
  <c r="G2943" i="27"/>
  <c r="H2943" i="27"/>
  <c r="Q2943" i="27"/>
  <c r="C2942" i="27"/>
  <c r="G2942" i="27"/>
  <c r="H2942" i="27"/>
  <c r="Q2942" i="27"/>
  <c r="C2941" i="27"/>
  <c r="G2941" i="27"/>
  <c r="H2941" i="27"/>
  <c r="Q2941" i="27"/>
  <c r="C2940" i="27"/>
  <c r="G2940" i="27"/>
  <c r="H2940" i="27"/>
  <c r="Q2940" i="27"/>
  <c r="C2939" i="27"/>
  <c r="G2939" i="27"/>
  <c r="H2939" i="27"/>
  <c r="Q2939" i="27"/>
  <c r="C2938" i="27"/>
  <c r="G2938" i="27"/>
  <c r="H2938" i="27"/>
  <c r="Q2938" i="27"/>
  <c r="C2937" i="27"/>
  <c r="G2937" i="27"/>
  <c r="H2937" i="27"/>
  <c r="Q2937" i="27"/>
  <c r="C2936" i="27"/>
  <c r="G2936" i="27"/>
  <c r="H2936" i="27"/>
  <c r="Q2936" i="27"/>
  <c r="C2935" i="27"/>
  <c r="G2935" i="27"/>
  <c r="H2935" i="27"/>
  <c r="Q2935" i="27"/>
  <c r="C2934" i="27"/>
  <c r="G2934" i="27"/>
  <c r="H2934" i="27"/>
  <c r="Q2934" i="27"/>
  <c r="C2933" i="27"/>
  <c r="G2933" i="27"/>
  <c r="H2933" i="27"/>
  <c r="Q2933" i="27"/>
  <c r="C2932" i="27"/>
  <c r="G2932" i="27"/>
  <c r="H2932" i="27"/>
  <c r="Q2932" i="27"/>
  <c r="C2931" i="27"/>
  <c r="G2931" i="27"/>
  <c r="H2931" i="27"/>
  <c r="Q2931" i="27"/>
  <c r="C2930" i="27"/>
  <c r="G2930" i="27"/>
  <c r="H2930" i="27"/>
  <c r="Q2930" i="27"/>
  <c r="C2929" i="27"/>
  <c r="G2929" i="27"/>
  <c r="H2929" i="27"/>
  <c r="Q2929" i="27"/>
  <c r="C2928" i="27"/>
  <c r="G2928" i="27"/>
  <c r="H2928" i="27"/>
  <c r="Q2928" i="27"/>
  <c r="C2927" i="27"/>
  <c r="G2927" i="27"/>
  <c r="H2927" i="27"/>
  <c r="Q2927" i="27"/>
  <c r="C2926" i="27"/>
  <c r="G2926" i="27"/>
  <c r="H2926" i="27"/>
  <c r="Q2926" i="27"/>
  <c r="C2925" i="27"/>
  <c r="G2925" i="27"/>
  <c r="H2925" i="27"/>
  <c r="Q2925" i="27"/>
  <c r="C2924" i="27"/>
  <c r="G2924" i="27"/>
  <c r="H2924" i="27"/>
  <c r="Q2924" i="27"/>
  <c r="C2923" i="27"/>
  <c r="G2923" i="27"/>
  <c r="H2923" i="27"/>
  <c r="Q2923" i="27"/>
  <c r="C2922" i="27"/>
  <c r="G2922" i="27"/>
  <c r="H2922" i="27"/>
  <c r="Q2922" i="27"/>
  <c r="C2921" i="27"/>
  <c r="G2921" i="27"/>
  <c r="H2921" i="27"/>
  <c r="Q2921" i="27"/>
  <c r="C2920" i="27"/>
  <c r="G2920" i="27"/>
  <c r="H2920" i="27"/>
  <c r="Q2920" i="27"/>
  <c r="C2919" i="27"/>
  <c r="G2919" i="27"/>
  <c r="H2919" i="27"/>
  <c r="Q2919" i="27"/>
  <c r="C2918" i="27"/>
  <c r="G2918" i="27"/>
  <c r="H2918" i="27"/>
  <c r="Q2918" i="27"/>
  <c r="C2917" i="27"/>
  <c r="G2917" i="27"/>
  <c r="H2917" i="27"/>
  <c r="Q2917" i="27"/>
  <c r="C2916" i="27"/>
  <c r="G2916" i="27"/>
  <c r="H2916" i="27"/>
  <c r="Q2916" i="27"/>
  <c r="C2915" i="27"/>
  <c r="G2915" i="27"/>
  <c r="H2915" i="27"/>
  <c r="Q2915" i="27"/>
  <c r="C2914" i="27"/>
  <c r="G2914" i="27"/>
  <c r="H2914" i="27"/>
  <c r="Q2914" i="27"/>
  <c r="C2913" i="27"/>
  <c r="G2913" i="27"/>
  <c r="H2913" i="27"/>
  <c r="Q2913" i="27"/>
  <c r="C2912" i="27"/>
  <c r="G2912" i="27"/>
  <c r="H2912" i="27"/>
  <c r="Q2912" i="27"/>
  <c r="C2911" i="27"/>
  <c r="G2911" i="27"/>
  <c r="H2911" i="27"/>
  <c r="Q2911" i="27"/>
  <c r="C2910" i="27"/>
  <c r="G2910" i="27"/>
  <c r="H2910" i="27"/>
  <c r="Q2910" i="27"/>
  <c r="C2909" i="27"/>
  <c r="G2909" i="27"/>
  <c r="H2909" i="27"/>
  <c r="Q2909" i="27"/>
  <c r="C2908" i="27"/>
  <c r="G2908" i="27"/>
  <c r="H2908" i="27"/>
  <c r="Q2908" i="27"/>
  <c r="C2907" i="27"/>
  <c r="G2907" i="27"/>
  <c r="H2907" i="27"/>
  <c r="Q2907" i="27"/>
  <c r="C2906" i="27"/>
  <c r="G2906" i="27"/>
  <c r="H2906" i="27"/>
  <c r="Q2906" i="27"/>
  <c r="C2905" i="27"/>
  <c r="G2905" i="27"/>
  <c r="H2905" i="27"/>
  <c r="Q2905" i="27"/>
  <c r="C2904" i="27"/>
  <c r="G2904" i="27"/>
  <c r="H2904" i="27"/>
  <c r="Q2904" i="27"/>
  <c r="C2903" i="27"/>
  <c r="G2903" i="27"/>
  <c r="H2903" i="27"/>
  <c r="Q2903" i="27"/>
  <c r="C2902" i="27"/>
  <c r="G2902" i="27"/>
  <c r="H2902" i="27"/>
  <c r="Q2902" i="27"/>
  <c r="C2901" i="27"/>
  <c r="G2901" i="27"/>
  <c r="H2901" i="27"/>
  <c r="Q2901" i="27"/>
  <c r="C2900" i="27"/>
  <c r="G2900" i="27"/>
  <c r="H2900" i="27"/>
  <c r="Q2900" i="27"/>
  <c r="C2899" i="27"/>
  <c r="G2899" i="27"/>
  <c r="H2899" i="27"/>
  <c r="Q2899" i="27"/>
  <c r="C2898" i="27"/>
  <c r="G2898" i="27"/>
  <c r="H2898" i="27"/>
  <c r="Q2898" i="27"/>
  <c r="C2973" i="27" l="1"/>
  <c r="G2973" i="27"/>
  <c r="H2973" i="27"/>
  <c r="Q2973" i="27"/>
  <c r="C2972" i="27"/>
  <c r="G2972" i="27"/>
  <c r="H2972" i="27"/>
  <c r="Q2972" i="27"/>
  <c r="C2971" i="27"/>
  <c r="G2971" i="27"/>
  <c r="H2971" i="27"/>
  <c r="Q2971" i="27"/>
  <c r="C2970" i="27"/>
  <c r="G2970" i="27"/>
  <c r="H2970" i="27"/>
  <c r="Q2970" i="27"/>
  <c r="C2990" i="27" l="1"/>
  <c r="G2990" i="27"/>
  <c r="H2990" i="27"/>
  <c r="Q2990" i="27"/>
  <c r="C2989" i="27"/>
  <c r="G2989" i="27"/>
  <c r="H2989" i="27"/>
  <c r="Q2989" i="27"/>
  <c r="C2988" i="27"/>
  <c r="G2988" i="27"/>
  <c r="H2988" i="27"/>
  <c r="Q2988" i="27"/>
  <c r="C2987" i="27"/>
  <c r="G2987" i="27"/>
  <c r="H2987" i="27"/>
  <c r="Q2987" i="27"/>
  <c r="C2986" i="27"/>
  <c r="G2986" i="27"/>
  <c r="H2986" i="27"/>
  <c r="Q2986" i="27"/>
  <c r="C2985" i="27"/>
  <c r="G2985" i="27"/>
  <c r="H2985" i="27"/>
  <c r="Q2985" i="27"/>
  <c r="C2984" i="27"/>
  <c r="G2984" i="27"/>
  <c r="H2984" i="27"/>
  <c r="Q2984" i="27"/>
  <c r="C2983" i="27"/>
  <c r="G2983" i="27"/>
  <c r="H2983" i="27"/>
  <c r="Q2983" i="27"/>
  <c r="C2982" i="27"/>
  <c r="G2982" i="27"/>
  <c r="H2982" i="27"/>
  <c r="Q2982" i="27"/>
  <c r="C3278" i="27" l="1"/>
  <c r="G3278" i="27"/>
  <c r="H3278" i="27"/>
  <c r="Q3278" i="27"/>
  <c r="C3277" i="27"/>
  <c r="G3277" i="27"/>
  <c r="H3277" i="27"/>
  <c r="Q3277" i="27"/>
  <c r="C3276" i="27"/>
  <c r="G3276" i="27"/>
  <c r="H3276" i="27"/>
  <c r="Q3276" i="27"/>
  <c r="C3275" i="27"/>
  <c r="G3275" i="27"/>
  <c r="H3275" i="27"/>
  <c r="Q3275" i="27"/>
  <c r="C3274" i="27"/>
  <c r="G3274" i="27"/>
  <c r="H3274" i="27"/>
  <c r="Q3274" i="27"/>
  <c r="C3273" i="27"/>
  <c r="G3273" i="27"/>
  <c r="H3273" i="27"/>
  <c r="Q3273" i="27"/>
  <c r="C3272" i="27"/>
  <c r="G3272" i="27"/>
  <c r="H3272" i="27"/>
  <c r="Q3272" i="27"/>
  <c r="C3271" i="27"/>
  <c r="G3271" i="27"/>
  <c r="H3271" i="27"/>
  <c r="Q3271" i="27"/>
  <c r="C3270" i="27"/>
  <c r="G3270" i="27"/>
  <c r="H3270" i="27"/>
  <c r="Q3270" i="27"/>
  <c r="C3269" i="27"/>
  <c r="G3269" i="27"/>
  <c r="H3269" i="27"/>
  <c r="Q3269" i="27"/>
  <c r="C3268" i="27"/>
  <c r="G3268" i="27"/>
  <c r="H3268" i="27"/>
  <c r="Q3268" i="27"/>
  <c r="C3267" i="27"/>
  <c r="G3267" i="27"/>
  <c r="H3267" i="27"/>
  <c r="Q3267" i="27"/>
  <c r="C3266" i="27"/>
  <c r="G3266" i="27"/>
  <c r="H3266" i="27"/>
  <c r="Q3266" i="27"/>
  <c r="C3265" i="27"/>
  <c r="G3265" i="27"/>
  <c r="H3265" i="27"/>
  <c r="Q3265" i="27"/>
  <c r="C3264" i="27"/>
  <c r="G3264" i="27"/>
  <c r="H3264" i="27"/>
  <c r="Q3264" i="27"/>
  <c r="C3263" i="27"/>
  <c r="G3263" i="27"/>
  <c r="H3263" i="27"/>
  <c r="Q3263" i="27"/>
  <c r="C3262" i="27"/>
  <c r="G3262" i="27"/>
  <c r="H3262" i="27"/>
  <c r="Q3262" i="27"/>
  <c r="C3261" i="27"/>
  <c r="G3261" i="27"/>
  <c r="H3261" i="27"/>
  <c r="Q3261" i="27"/>
  <c r="C3260" i="27"/>
  <c r="G3260" i="27"/>
  <c r="H3260" i="27"/>
  <c r="Q3260" i="27"/>
  <c r="C3259" i="27"/>
  <c r="G3259" i="27"/>
  <c r="H3259" i="27"/>
  <c r="Q3259" i="27"/>
  <c r="C3258" i="27"/>
  <c r="G3258" i="27"/>
  <c r="H3258" i="27"/>
  <c r="Q3258" i="27"/>
  <c r="C3257" i="27"/>
  <c r="G3257" i="27"/>
  <c r="H3257" i="27"/>
  <c r="Q3257" i="27"/>
  <c r="C3256" i="27"/>
  <c r="G3256" i="27"/>
  <c r="H3256" i="27"/>
  <c r="Q3256" i="27"/>
  <c r="C3255" i="27"/>
  <c r="G3255" i="27"/>
  <c r="H3255" i="27"/>
  <c r="Q3255" i="27"/>
  <c r="C3254" i="27"/>
  <c r="G3254" i="27"/>
  <c r="H3254" i="27"/>
  <c r="Q3254" i="27"/>
  <c r="C3253" i="27"/>
  <c r="G3253" i="27"/>
  <c r="H3253" i="27"/>
  <c r="Q3253" i="27"/>
  <c r="C3252" i="27"/>
  <c r="G3252" i="27"/>
  <c r="H3252" i="27"/>
  <c r="Q3252" i="27"/>
  <c r="C3251" i="27"/>
  <c r="G3251" i="27"/>
  <c r="H3251" i="27"/>
  <c r="Q3251" i="27"/>
  <c r="C3250" i="27"/>
  <c r="G3250" i="27"/>
  <c r="H3250" i="27"/>
  <c r="Q3250" i="27"/>
  <c r="C3249" i="27"/>
  <c r="G3249" i="27"/>
  <c r="H3249" i="27"/>
  <c r="Q3249" i="27"/>
  <c r="C3248" i="27"/>
  <c r="G3248" i="27"/>
  <c r="H3248" i="27"/>
  <c r="Q3248" i="27"/>
  <c r="C3247" i="27"/>
  <c r="G3247" i="27"/>
  <c r="H3247" i="27"/>
  <c r="Q3247" i="27"/>
  <c r="C3246" i="27"/>
  <c r="G3246" i="27"/>
  <c r="H3246" i="27"/>
  <c r="Q3246" i="27"/>
  <c r="C3245" i="27"/>
  <c r="G3245" i="27"/>
  <c r="H3245" i="27"/>
  <c r="Q3245" i="27"/>
  <c r="C3244" i="27"/>
  <c r="G3244" i="27"/>
  <c r="H3244" i="27"/>
  <c r="Q3244" i="27"/>
  <c r="C3243" i="27"/>
  <c r="G3243" i="27"/>
  <c r="H3243" i="27"/>
  <c r="Q3243" i="27"/>
  <c r="C3242" i="27"/>
  <c r="G3242" i="27"/>
  <c r="H3242" i="27"/>
  <c r="Q3242" i="27"/>
  <c r="C3241" i="27"/>
  <c r="G3241" i="27"/>
  <c r="H3241" i="27"/>
  <c r="Q3241" i="27"/>
  <c r="C3240" i="27"/>
  <c r="G3240" i="27"/>
  <c r="H3240" i="27"/>
  <c r="Q3240" i="27"/>
  <c r="C3239" i="27"/>
  <c r="G3239" i="27"/>
  <c r="H3239" i="27"/>
  <c r="Q3239" i="27"/>
  <c r="C3238" i="27"/>
  <c r="G3238" i="27"/>
  <c r="H3238" i="27"/>
  <c r="Q3238" i="27"/>
  <c r="C3237" i="27"/>
  <c r="G3237" i="27"/>
  <c r="H3237" i="27"/>
  <c r="Q3237" i="27"/>
  <c r="C3236" i="27"/>
  <c r="G3236" i="27"/>
  <c r="H3236" i="27"/>
  <c r="Q3236" i="27"/>
  <c r="C3235" i="27"/>
  <c r="G3235" i="27"/>
  <c r="H3235" i="27"/>
  <c r="Q3235" i="27"/>
  <c r="C3234" i="27"/>
  <c r="G3234" i="27"/>
  <c r="H3234" i="27"/>
  <c r="Q3234" i="27"/>
  <c r="C3233" i="27"/>
  <c r="G3233" i="27"/>
  <c r="H3233" i="27"/>
  <c r="Q3233" i="27"/>
  <c r="C3232" i="27"/>
  <c r="G3232" i="27"/>
  <c r="H3232" i="27"/>
  <c r="Q3232" i="27"/>
  <c r="C3231" i="27"/>
  <c r="G3231" i="27"/>
  <c r="H3231" i="27"/>
  <c r="Q3231" i="27"/>
  <c r="C3230" i="27"/>
  <c r="G3230" i="27"/>
  <c r="H3230" i="27"/>
  <c r="Q3230" i="27"/>
  <c r="C3229" i="27"/>
  <c r="G3229" i="27"/>
  <c r="H3229" i="27"/>
  <c r="Q3229" i="27"/>
  <c r="C3228" i="27"/>
  <c r="G3228" i="27"/>
  <c r="H3228" i="27"/>
  <c r="Q3228" i="27"/>
  <c r="C3227" i="27"/>
  <c r="G3227" i="27"/>
  <c r="H3227" i="27"/>
  <c r="Q3227" i="27"/>
  <c r="C3226" i="27"/>
  <c r="G3226" i="27"/>
  <c r="H3226" i="27"/>
  <c r="Q3226" i="27"/>
  <c r="C3225" i="27"/>
  <c r="G3225" i="27"/>
  <c r="H3225" i="27"/>
  <c r="Q3225" i="27"/>
  <c r="C3224" i="27"/>
  <c r="G3224" i="27"/>
  <c r="H3224" i="27"/>
  <c r="Q3224" i="27"/>
  <c r="C3223" i="27"/>
  <c r="G3223" i="27"/>
  <c r="H3223" i="27"/>
  <c r="Q3223" i="27"/>
  <c r="C3222" i="27"/>
  <c r="G3222" i="27"/>
  <c r="H3222" i="27"/>
  <c r="Q3222" i="27"/>
  <c r="C3221" i="27"/>
  <c r="G3221" i="27"/>
  <c r="H3221" i="27"/>
  <c r="Q3221" i="27"/>
  <c r="C3220" i="27"/>
  <c r="G3220" i="27"/>
  <c r="H3220" i="27"/>
  <c r="Q3220" i="27"/>
  <c r="C3219" i="27"/>
  <c r="G3219" i="27"/>
  <c r="H3219" i="27"/>
  <c r="Q3219" i="27"/>
  <c r="C3218" i="27"/>
  <c r="G3218" i="27"/>
  <c r="H3218" i="27"/>
  <c r="Q3218" i="27"/>
  <c r="C3217" i="27"/>
  <c r="G3217" i="27"/>
  <c r="H3217" i="27"/>
  <c r="Q3217" i="27"/>
  <c r="C3216" i="27"/>
  <c r="G3216" i="27"/>
  <c r="H3216" i="27"/>
  <c r="Q3216" i="27"/>
  <c r="C3215" i="27"/>
  <c r="G3215" i="27"/>
  <c r="H3215" i="27"/>
  <c r="Q3215" i="27"/>
  <c r="C3214" i="27"/>
  <c r="G3214" i="27"/>
  <c r="H3214" i="27"/>
  <c r="Q3214" i="27"/>
  <c r="C3213" i="27"/>
  <c r="G3213" i="27"/>
  <c r="H3213" i="27"/>
  <c r="Q3213" i="27"/>
  <c r="C3212" i="27"/>
  <c r="G3212" i="27"/>
  <c r="H3212" i="27"/>
  <c r="Q3212" i="27"/>
  <c r="C3211" i="27"/>
  <c r="G3211" i="27"/>
  <c r="H3211" i="27"/>
  <c r="Q3211" i="27"/>
  <c r="C3210" i="27"/>
  <c r="G3210" i="27"/>
  <c r="H3210" i="27"/>
  <c r="Q3210" i="27"/>
  <c r="C3307" i="27" l="1"/>
  <c r="G3307" i="27"/>
  <c r="H3307" i="27"/>
  <c r="Q3307" i="27"/>
  <c r="C3306" i="27"/>
  <c r="G3306" i="27"/>
  <c r="H3306" i="27"/>
  <c r="Q3306" i="27"/>
  <c r="C3305" i="27"/>
  <c r="G3305" i="27"/>
  <c r="H3305" i="27"/>
  <c r="Q3305" i="27"/>
  <c r="C3304" i="27"/>
  <c r="G3304" i="27"/>
  <c r="H3304" i="27"/>
  <c r="Q3304" i="27"/>
  <c r="C3303" i="27"/>
  <c r="G3303" i="27"/>
  <c r="H3303" i="27"/>
  <c r="Q3303" i="27"/>
  <c r="C3302" i="27"/>
  <c r="G3302" i="27"/>
  <c r="H3302" i="27"/>
  <c r="Q3302" i="27"/>
  <c r="C3301" i="27"/>
  <c r="G3301" i="27"/>
  <c r="H3301" i="27"/>
  <c r="Q3301" i="27"/>
  <c r="C3300" i="27"/>
  <c r="G3300" i="27"/>
  <c r="H3300" i="27"/>
  <c r="Q3300" i="27"/>
  <c r="C3299" i="27"/>
  <c r="G3299" i="27"/>
  <c r="H3299" i="27"/>
  <c r="Q3299" i="27"/>
  <c r="C3298" i="27"/>
  <c r="G3298" i="27"/>
  <c r="H3298" i="27"/>
  <c r="Q3298" i="27"/>
  <c r="C3297" i="27"/>
  <c r="G3297" i="27"/>
  <c r="H3297" i="27"/>
  <c r="Q3297" i="27"/>
  <c r="C3296" i="27"/>
  <c r="G3296" i="27"/>
  <c r="H3296" i="27"/>
  <c r="Q3296" i="27"/>
  <c r="C3295" i="27"/>
  <c r="G3295" i="27"/>
  <c r="H3295" i="27"/>
  <c r="Q3295" i="27"/>
  <c r="C3294" i="27"/>
  <c r="G3294" i="27"/>
  <c r="H3294" i="27"/>
  <c r="Q3294" i="27"/>
  <c r="C3293" i="27"/>
  <c r="G3293" i="27"/>
  <c r="H3293" i="27"/>
  <c r="Q3293" i="27"/>
  <c r="C3292" i="27"/>
  <c r="G3292" i="27"/>
  <c r="H3292" i="27"/>
  <c r="Q3292" i="27"/>
  <c r="C3291" i="27"/>
  <c r="G3291" i="27"/>
  <c r="H3291" i="27"/>
  <c r="Q3291" i="27"/>
  <c r="C3290" i="27"/>
  <c r="G3290" i="27"/>
  <c r="H3290" i="27"/>
  <c r="Q3290" i="27"/>
  <c r="C3289" i="27"/>
  <c r="G3289" i="27"/>
  <c r="H3289" i="27"/>
  <c r="Q3289" i="27"/>
  <c r="C3288" i="27"/>
  <c r="G3288" i="27"/>
  <c r="H3288" i="27"/>
  <c r="Q3288" i="27"/>
  <c r="C3287" i="27"/>
  <c r="G3287" i="27"/>
  <c r="H3287" i="27"/>
  <c r="Q3287" i="27"/>
  <c r="C3286" i="27"/>
  <c r="G3286" i="27"/>
  <c r="H3286" i="27"/>
  <c r="Q3286" i="27"/>
  <c r="C3285" i="27"/>
  <c r="G3285" i="27"/>
  <c r="H3285" i="27"/>
  <c r="Q3285" i="27"/>
  <c r="C3284" i="27"/>
  <c r="G3284" i="27"/>
  <c r="H3284" i="27"/>
  <c r="Q3284" i="27"/>
  <c r="C3283" i="27"/>
  <c r="G3283" i="27"/>
  <c r="H3283" i="27"/>
  <c r="Q3283" i="27"/>
  <c r="C3282" i="27"/>
  <c r="G3282" i="27"/>
  <c r="H3282" i="27"/>
  <c r="Q3282" i="27"/>
  <c r="C3281" i="27"/>
  <c r="G3281" i="27"/>
  <c r="H3281" i="27"/>
  <c r="Q3281" i="27"/>
  <c r="C3280" i="27"/>
  <c r="G3280" i="27"/>
  <c r="H3280" i="27"/>
  <c r="Q3280" i="27"/>
  <c r="C3279" i="27"/>
  <c r="G3279" i="27"/>
  <c r="H3279" i="27"/>
  <c r="Q3279" i="27"/>
  <c r="C3309" i="27" l="1"/>
  <c r="G3309" i="27"/>
  <c r="H3309" i="27"/>
  <c r="Q3309" i="27"/>
  <c r="C3308" i="27"/>
  <c r="G3308" i="27"/>
  <c r="H3308" i="27"/>
  <c r="Q3308" i="27"/>
  <c r="C3363" i="27" l="1"/>
  <c r="G3363" i="27"/>
  <c r="H3363" i="27"/>
  <c r="Q3363" i="27"/>
  <c r="C3362" i="27"/>
  <c r="G3362" i="27"/>
  <c r="H3362" i="27"/>
  <c r="Q3362" i="27"/>
  <c r="C3361" i="27"/>
  <c r="G3361" i="27"/>
  <c r="H3361" i="27"/>
  <c r="Q3361" i="27"/>
  <c r="C3360" i="27"/>
  <c r="G3360" i="27"/>
  <c r="H3360" i="27"/>
  <c r="Q3360" i="27"/>
  <c r="C3359" i="27"/>
  <c r="G3359" i="27"/>
  <c r="H3359" i="27"/>
  <c r="Q3359" i="27"/>
  <c r="C3358" i="27"/>
  <c r="G3358" i="27"/>
  <c r="H3358" i="27"/>
  <c r="Q3358" i="27"/>
  <c r="C3357" i="27"/>
  <c r="G3357" i="27"/>
  <c r="H3357" i="27"/>
  <c r="Q3357" i="27"/>
  <c r="C3356" i="27"/>
  <c r="G3356" i="27"/>
  <c r="H3356" i="27"/>
  <c r="Q3356" i="27"/>
  <c r="C3355" i="27"/>
  <c r="G3355" i="27"/>
  <c r="H3355" i="27"/>
  <c r="Q3355" i="27"/>
  <c r="C3354" i="27"/>
  <c r="G3354" i="27"/>
  <c r="H3354" i="27"/>
  <c r="Q3354" i="27"/>
  <c r="C3353" i="27"/>
  <c r="G3353" i="27"/>
  <c r="H3353" i="27"/>
  <c r="Q3353" i="27"/>
  <c r="C3352" i="27"/>
  <c r="G3352" i="27"/>
  <c r="H3352" i="27"/>
  <c r="Q3352" i="27"/>
  <c r="C3351" i="27"/>
  <c r="G3351" i="27"/>
  <c r="H3351" i="27"/>
  <c r="Q3351" i="27"/>
  <c r="C3350" i="27"/>
  <c r="G3350" i="27"/>
  <c r="H3350" i="27"/>
  <c r="Q3350" i="27"/>
  <c r="C3349" i="27"/>
  <c r="G3349" i="27"/>
  <c r="H3349" i="27"/>
  <c r="Q3349" i="27"/>
  <c r="C3348" i="27"/>
  <c r="G3348" i="27"/>
  <c r="H3348" i="27"/>
  <c r="Q3348" i="27"/>
  <c r="C3347" i="27"/>
  <c r="G3347" i="27"/>
  <c r="H3347" i="27"/>
  <c r="Q3347" i="27"/>
  <c r="C3346" i="27"/>
  <c r="G3346" i="27"/>
  <c r="H3346" i="27"/>
  <c r="Q3346" i="27"/>
  <c r="C3345" i="27"/>
  <c r="G3345" i="27"/>
  <c r="H3345" i="27"/>
  <c r="Q3345" i="27"/>
  <c r="C3344" i="27"/>
  <c r="G3344" i="27"/>
  <c r="H3344" i="27"/>
  <c r="Q3344" i="27"/>
  <c r="C3343" i="27"/>
  <c r="G3343" i="27"/>
  <c r="H3343" i="27"/>
  <c r="Q3343" i="27"/>
  <c r="C3342" i="27"/>
  <c r="G3342" i="27"/>
  <c r="H3342" i="27"/>
  <c r="Q3342" i="27"/>
  <c r="C3341" i="27"/>
  <c r="G3341" i="27"/>
  <c r="H3341" i="27"/>
  <c r="Q3341" i="27"/>
  <c r="C3340" i="27"/>
  <c r="G3340" i="27"/>
  <c r="H3340" i="27"/>
  <c r="Q3340" i="27"/>
  <c r="C3339" i="27"/>
  <c r="G3339" i="27"/>
  <c r="H3339" i="27"/>
  <c r="Q3339" i="27"/>
  <c r="C3338" i="27"/>
  <c r="G3338" i="27"/>
  <c r="H3338" i="27"/>
  <c r="Q3338" i="27"/>
  <c r="C3337" i="27"/>
  <c r="G3337" i="27"/>
  <c r="H3337" i="27"/>
  <c r="Q3337" i="27"/>
  <c r="C3336" i="27"/>
  <c r="G3336" i="27"/>
  <c r="H3336" i="27"/>
  <c r="Q3336" i="27"/>
  <c r="C3335" i="27"/>
  <c r="G3335" i="27"/>
  <c r="H3335" i="27"/>
  <c r="Q3335" i="27"/>
  <c r="C3334" i="27"/>
  <c r="G3334" i="27"/>
  <c r="H3334" i="27"/>
  <c r="Q3334" i="27"/>
  <c r="C3333" i="27"/>
  <c r="G3333" i="27"/>
  <c r="H3333" i="27"/>
  <c r="Q3333" i="27"/>
  <c r="C3332" i="27"/>
  <c r="G3332" i="27"/>
  <c r="H3332" i="27"/>
  <c r="Q3332" i="27"/>
  <c r="C3331" i="27"/>
  <c r="G3331" i="27"/>
  <c r="H3331" i="27"/>
  <c r="Q3331" i="27"/>
  <c r="C3330" i="27"/>
  <c r="G3330" i="27"/>
  <c r="H3330" i="27"/>
  <c r="Q3330" i="27"/>
  <c r="C3329" i="27"/>
  <c r="G3329" i="27"/>
  <c r="H3329" i="27"/>
  <c r="Q3329" i="27"/>
  <c r="C3328" i="27"/>
  <c r="G3328" i="27"/>
  <c r="H3328" i="27"/>
  <c r="Q3328" i="27"/>
  <c r="C3327" i="27"/>
  <c r="G3327" i="27"/>
  <c r="H3327" i="27"/>
  <c r="Q3327" i="27"/>
  <c r="C3326" i="27"/>
  <c r="G3326" i="27"/>
  <c r="H3326" i="27"/>
  <c r="Q3326" i="27"/>
  <c r="C3325" i="27"/>
  <c r="G3325" i="27"/>
  <c r="H3325" i="27"/>
  <c r="Q3325" i="27"/>
  <c r="C3324" i="27"/>
  <c r="G3324" i="27"/>
  <c r="H3324" i="27"/>
  <c r="Q3324" i="27"/>
  <c r="C3323" i="27"/>
  <c r="G3323" i="27"/>
  <c r="H3323" i="27"/>
  <c r="Q3323" i="27"/>
  <c r="C3322" i="27"/>
  <c r="G3322" i="27"/>
  <c r="H3322" i="27"/>
  <c r="Q3322" i="27"/>
  <c r="C3321" i="27"/>
  <c r="G3321" i="27"/>
  <c r="H3321" i="27"/>
  <c r="Q3321" i="27"/>
  <c r="C3320" i="27"/>
  <c r="G3320" i="27"/>
  <c r="H3320" i="27"/>
  <c r="Q3320" i="27"/>
  <c r="C3319" i="27"/>
  <c r="G3319" i="27"/>
  <c r="H3319" i="27"/>
  <c r="Q3319" i="27"/>
  <c r="C3318" i="27"/>
  <c r="G3318" i="27"/>
  <c r="H3318" i="27"/>
  <c r="Q3318" i="27"/>
  <c r="C3317" i="27"/>
  <c r="G3317" i="27"/>
  <c r="H3317" i="27"/>
  <c r="Q3317" i="27"/>
  <c r="C3316" i="27"/>
  <c r="G3316" i="27"/>
  <c r="H3316" i="27"/>
  <c r="Q3316" i="27"/>
  <c r="C3315" i="27"/>
  <c r="G3315" i="27"/>
  <c r="H3315" i="27"/>
  <c r="Q3315" i="27"/>
  <c r="C3314" i="27"/>
  <c r="G3314" i="27"/>
  <c r="H3314" i="27"/>
  <c r="Q3314" i="27"/>
  <c r="C3313" i="27"/>
  <c r="G3313" i="27"/>
  <c r="H3313" i="27"/>
  <c r="Q3313" i="27"/>
  <c r="C3312" i="27"/>
  <c r="G3312" i="27"/>
  <c r="H3312" i="27"/>
  <c r="Q3312" i="27"/>
  <c r="C3311" i="27"/>
  <c r="G3311" i="27"/>
  <c r="H3311" i="27"/>
  <c r="Q3311" i="27"/>
  <c r="C3310" i="27"/>
  <c r="G3310" i="27"/>
  <c r="H3310" i="27"/>
  <c r="Q3310" i="27"/>
  <c r="L104" i="20" l="1"/>
  <c r="M104" i="20"/>
  <c r="L12" i="20"/>
  <c r="M12" i="20"/>
  <c r="L98" i="20" l="1"/>
  <c r="M98" i="20"/>
  <c r="C50" i="23" l="1"/>
  <c r="D50" i="23"/>
  <c r="C49" i="23"/>
  <c r="D49" i="23"/>
  <c r="C48" i="23"/>
  <c r="D48" i="23"/>
  <c r="C47" i="23"/>
  <c r="D47" i="23"/>
  <c r="C46" i="23"/>
  <c r="D46" i="23"/>
  <c r="C45" i="23"/>
  <c r="D45" i="23"/>
  <c r="C44" i="23"/>
  <c r="D44" i="23"/>
  <c r="C43" i="23"/>
  <c r="D43" i="23"/>
  <c r="C42" i="23"/>
  <c r="D42" i="23"/>
  <c r="C41" i="23"/>
  <c r="D41" i="23"/>
  <c r="C40" i="23"/>
  <c r="D40" i="23"/>
  <c r="C39" i="23"/>
  <c r="D39" i="23"/>
  <c r="C38" i="23"/>
  <c r="D38" i="23"/>
  <c r="C37" i="23"/>
  <c r="D37" i="23"/>
  <c r="C36" i="23"/>
  <c r="D36" i="23"/>
  <c r="C35" i="23"/>
  <c r="D35" i="23"/>
  <c r="C34" i="23"/>
  <c r="D34" i="23"/>
  <c r="C33" i="23"/>
  <c r="D33" i="23"/>
  <c r="C32" i="23"/>
  <c r="D32" i="23"/>
  <c r="C31" i="23"/>
  <c r="D31" i="23"/>
  <c r="C30" i="23"/>
  <c r="D30" i="23"/>
  <c r="C29" i="23"/>
  <c r="D29" i="23"/>
  <c r="C28" i="23"/>
  <c r="D28" i="23"/>
  <c r="C27" i="23"/>
  <c r="D27" i="23"/>
  <c r="C26" i="23"/>
  <c r="D26" i="23"/>
  <c r="C25" i="23"/>
  <c r="D25" i="23"/>
  <c r="C24" i="23"/>
  <c r="D24" i="23"/>
  <c r="C23" i="23"/>
  <c r="D23" i="23"/>
  <c r="C22" i="23"/>
  <c r="D22" i="23"/>
  <c r="C21" i="23"/>
  <c r="D21" i="23"/>
  <c r="L90" i="20" l="1"/>
  <c r="M90" i="20"/>
  <c r="L91" i="20" l="1"/>
  <c r="M91" i="20"/>
  <c r="B11" i="25" l="1"/>
  <c r="J11" i="25"/>
  <c r="K11" i="25"/>
  <c r="B855" i="25"/>
  <c r="J855" i="25"/>
  <c r="K855" i="25"/>
  <c r="K79" i="21"/>
  <c r="F79" i="21"/>
  <c r="O8" i="12" s="1"/>
  <c r="C325" i="23"/>
  <c r="D325" i="23"/>
  <c r="C324" i="23"/>
  <c r="D324" i="23"/>
  <c r="C323" i="23"/>
  <c r="D323" i="23"/>
  <c r="C322" i="23"/>
  <c r="D322" i="23"/>
  <c r="C321" i="23"/>
  <c r="D321" i="23"/>
  <c r="C320" i="23"/>
  <c r="D320" i="23"/>
  <c r="C319" i="23"/>
  <c r="D319" i="23"/>
  <c r="C318" i="23"/>
  <c r="D318" i="23"/>
  <c r="E25" i="24"/>
  <c r="L21" i="20"/>
  <c r="M21" i="20"/>
  <c r="L11" i="25" l="1"/>
  <c r="L855" i="25"/>
  <c r="B91" i="25"/>
  <c r="J91" i="25"/>
  <c r="K91" i="25"/>
  <c r="B89" i="25"/>
  <c r="J89" i="25"/>
  <c r="K89" i="25"/>
  <c r="L89" i="25" l="1"/>
  <c r="L91" i="25"/>
  <c r="B850" i="25"/>
  <c r="J850" i="25"/>
  <c r="K850" i="25"/>
  <c r="L850" i="25" l="1"/>
  <c r="L13" i="20"/>
  <c r="M13" i="20"/>
  <c r="C58" i="28" l="1"/>
  <c r="I58" i="28"/>
  <c r="C90" i="23" l="1"/>
  <c r="D90" i="23"/>
  <c r="C89" i="23"/>
  <c r="D89" i="23"/>
  <c r="E26" i="24"/>
  <c r="C96" i="28" l="1"/>
  <c r="I96" i="28"/>
  <c r="C93" i="28" l="1"/>
  <c r="I93" i="28"/>
  <c r="C69" i="28" l="1"/>
  <c r="I69" i="28"/>
  <c r="B865" i="25"/>
  <c r="J865" i="25"/>
  <c r="K865" i="25"/>
  <c r="B709" i="25"/>
  <c r="J709" i="25"/>
  <c r="K709" i="25"/>
  <c r="B748" i="25"/>
  <c r="J748" i="25"/>
  <c r="K748" i="25"/>
  <c r="B628" i="25"/>
  <c r="J628" i="25"/>
  <c r="K628" i="25"/>
  <c r="B626" i="25"/>
  <c r="J626" i="25"/>
  <c r="K626" i="25"/>
  <c r="B623" i="25"/>
  <c r="J623" i="25"/>
  <c r="K623" i="25"/>
  <c r="L623" i="25" l="1"/>
  <c r="L626" i="25"/>
  <c r="L628" i="25"/>
  <c r="L748" i="25"/>
  <c r="L709" i="25"/>
  <c r="L865" i="25"/>
  <c r="B621" i="25" l="1"/>
  <c r="J621" i="25"/>
  <c r="K621" i="25"/>
  <c r="B619" i="25"/>
  <c r="J619" i="25"/>
  <c r="K619" i="25"/>
  <c r="L619" i="25" l="1"/>
  <c r="L621" i="25"/>
  <c r="B617" i="25"/>
  <c r="J617" i="25"/>
  <c r="K617" i="25"/>
  <c r="B632" i="25"/>
  <c r="J632" i="25"/>
  <c r="K632" i="25"/>
  <c r="B630" i="25"/>
  <c r="J630" i="25"/>
  <c r="K630" i="25"/>
  <c r="B624" i="25"/>
  <c r="J624" i="25"/>
  <c r="K624" i="25"/>
  <c r="B615" i="25"/>
  <c r="J615" i="25"/>
  <c r="K615" i="25"/>
  <c r="B613" i="25"/>
  <c r="J613" i="25"/>
  <c r="K613" i="25"/>
  <c r="B611" i="25"/>
  <c r="J611" i="25"/>
  <c r="K611" i="25"/>
  <c r="B609" i="25"/>
  <c r="J609" i="25"/>
  <c r="K609" i="25"/>
  <c r="L617" i="25" l="1"/>
  <c r="L611" i="25"/>
  <c r="L609" i="25"/>
  <c r="L613" i="25"/>
  <c r="L632" i="25"/>
  <c r="L630" i="25"/>
  <c r="L624" i="25"/>
  <c r="L615" i="25"/>
  <c r="B607" i="25" l="1"/>
  <c r="J607" i="25"/>
  <c r="K607" i="25"/>
  <c r="L607" i="25" l="1"/>
  <c r="J3" i="26" l="1"/>
  <c r="J4" i="26"/>
  <c r="J5" i="26"/>
  <c r="J6" i="26"/>
  <c r="J7" i="26"/>
  <c r="J29" i="26"/>
  <c r="J30" i="26"/>
  <c r="J31" i="26"/>
  <c r="C3" i="26"/>
  <c r="E3" i="26"/>
  <c r="B336" i="25" l="1"/>
  <c r="J336" i="25"/>
  <c r="K336" i="25"/>
  <c r="B820" i="25"/>
  <c r="J820" i="25"/>
  <c r="K820" i="25"/>
  <c r="B818" i="25"/>
  <c r="J818" i="25"/>
  <c r="K818" i="25"/>
  <c r="L818" i="25" l="1"/>
  <c r="L336" i="25"/>
  <c r="L820" i="25"/>
  <c r="B914" i="25"/>
  <c r="J914" i="25"/>
  <c r="K914" i="25"/>
  <c r="K80" i="21"/>
  <c r="F80" i="21"/>
  <c r="C438" i="23"/>
  <c r="D438" i="23"/>
  <c r="C437" i="23"/>
  <c r="D437" i="23"/>
  <c r="E27" i="24"/>
  <c r="L102" i="20"/>
  <c r="M102" i="20"/>
  <c r="O776" i="12" l="1"/>
  <c r="O303" i="12"/>
  <c r="L914" i="25"/>
  <c r="C64" i="23" l="1"/>
  <c r="D64" i="23"/>
  <c r="E28" i="24"/>
  <c r="L9" i="20"/>
  <c r="M9" i="20"/>
  <c r="C392" i="23" l="1"/>
  <c r="D392" i="23"/>
  <c r="C391" i="23"/>
  <c r="D391" i="23"/>
  <c r="C390" i="23"/>
  <c r="D390" i="23"/>
  <c r="C389" i="23"/>
  <c r="D389" i="23"/>
  <c r="C388" i="23"/>
  <c r="D388" i="23"/>
  <c r="C387" i="23"/>
  <c r="D387" i="23"/>
  <c r="E29" i="24"/>
  <c r="B893" i="25" l="1"/>
  <c r="J893" i="25"/>
  <c r="K893" i="25"/>
  <c r="L893" i="25" l="1"/>
  <c r="B588" i="25"/>
  <c r="J588" i="25"/>
  <c r="K588" i="25"/>
  <c r="B750" i="25"/>
  <c r="J750" i="25"/>
  <c r="K750" i="25"/>
  <c r="B605" i="25"/>
  <c r="J605" i="25"/>
  <c r="K605" i="25"/>
  <c r="L605" i="25" l="1"/>
  <c r="L588" i="25"/>
  <c r="L750" i="25"/>
  <c r="B603" i="25"/>
  <c r="J603" i="25"/>
  <c r="K603" i="25"/>
  <c r="L603" i="25" l="1"/>
  <c r="L232" i="20"/>
  <c r="L230" i="20"/>
  <c r="L228" i="20"/>
  <c r="L220" i="20"/>
  <c r="L217" i="20"/>
  <c r="L215" i="20"/>
  <c r="L209" i="20"/>
  <c r="L207" i="20"/>
  <c r="L203" i="20"/>
  <c r="L202" i="20"/>
  <c r="L201" i="20"/>
  <c r="L200" i="20"/>
  <c r="L199" i="20"/>
  <c r="L198" i="20"/>
  <c r="L197" i="20"/>
  <c r="L196" i="20"/>
  <c r="L195" i="20"/>
  <c r="L194" i="20"/>
  <c r="L193" i="20"/>
  <c r="L192" i="20"/>
  <c r="L191" i="20"/>
  <c r="L190" i="20"/>
  <c r="L189" i="20"/>
  <c r="L188" i="20"/>
  <c r="L187" i="20"/>
  <c r="L186" i="20"/>
  <c r="L185" i="20"/>
  <c r="L184" i="20"/>
  <c r="L183" i="20"/>
  <c r="L182" i="20"/>
  <c r="L181" i="20"/>
  <c r="L180" i="20"/>
  <c r="L179" i="20"/>
  <c r="L178" i="20"/>
  <c r="L177" i="20"/>
  <c r="L176" i="20"/>
  <c r="L175" i="20"/>
  <c r="L174" i="20"/>
  <c r="L173" i="20"/>
  <c r="L172" i="20"/>
  <c r="L171" i="20"/>
  <c r="L170" i="20"/>
  <c r="L169" i="20"/>
  <c r="L168" i="20"/>
  <c r="L167" i="20"/>
  <c r="L166" i="20"/>
  <c r="L165" i="20"/>
  <c r="L164" i="20"/>
  <c r="L163" i="20"/>
  <c r="L162" i="20"/>
  <c r="L161" i="20"/>
  <c r="L160" i="20"/>
  <c r="L159" i="20"/>
  <c r="L158" i="20"/>
  <c r="L157" i="20"/>
  <c r="L156" i="20"/>
  <c r="L155" i="20"/>
  <c r="L154" i="20"/>
  <c r="L153" i="20"/>
  <c r="L152" i="20"/>
  <c r="L151" i="20"/>
  <c r="L150" i="20"/>
  <c r="L149" i="20"/>
  <c r="L148" i="20"/>
  <c r="L147" i="20"/>
  <c r="L146" i="20"/>
  <c r="L145" i="20"/>
  <c r="L144" i="20"/>
  <c r="L143" i="20"/>
  <c r="L141" i="20"/>
  <c r="L140" i="20"/>
  <c r="L139" i="20"/>
  <c r="L138" i="20"/>
  <c r="L137" i="20"/>
  <c r="L136" i="20"/>
  <c r="L135" i="20"/>
  <c r="L134" i="20"/>
  <c r="L133" i="20"/>
  <c r="L132" i="20"/>
  <c r="L131" i="20"/>
  <c r="L130" i="20"/>
  <c r="L129" i="20"/>
  <c r="L128" i="20"/>
  <c r="L127" i="20"/>
  <c r="L126" i="20"/>
  <c r="L124" i="20"/>
  <c r="L123" i="20"/>
  <c r="L122" i="20"/>
  <c r="L121" i="20"/>
  <c r="L120" i="20"/>
  <c r="L119" i="20"/>
  <c r="L118" i="20"/>
  <c r="L117" i="20"/>
  <c r="L116" i="20"/>
  <c r="L114" i="20"/>
  <c r="L113" i="20"/>
  <c r="L112" i="20"/>
  <c r="L218" i="20"/>
  <c r="L30" i="20"/>
  <c r="L29" i="20"/>
  <c r="L142" i="20"/>
  <c r="L28" i="20"/>
  <c r="L27" i="20"/>
  <c r="L26" i="20"/>
  <c r="L25" i="20"/>
  <c r="L125" i="20"/>
  <c r="L24" i="20"/>
  <c r="L23" i="20"/>
  <c r="L22" i="20"/>
  <c r="L20" i="20"/>
  <c r="L115" i="20"/>
  <c r="L19" i="20"/>
  <c r="L18" i="20"/>
  <c r="L17" i="20"/>
  <c r="L16" i="20"/>
  <c r="L234" i="20"/>
  <c r="L233" i="20"/>
  <c r="L231" i="20"/>
  <c r="L227" i="20"/>
  <c r="L225" i="20"/>
  <c r="L226" i="20"/>
  <c r="L229" i="20"/>
  <c r="L213" i="20"/>
  <c r="L222" i="20"/>
  <c r="L211" i="20"/>
  <c r="L223" i="20"/>
  <c r="L219" i="20"/>
  <c r="L224" i="20"/>
  <c r="L216" i="20"/>
  <c r="L221" i="20"/>
  <c r="L212" i="20"/>
  <c r="L206" i="20"/>
  <c r="L208" i="20"/>
  <c r="L210" i="20"/>
  <c r="L205" i="20"/>
  <c r="L204" i="20"/>
  <c r="L214" i="20"/>
  <c r="L108" i="20"/>
  <c r="L109" i="20"/>
  <c r="L103" i="20"/>
  <c r="L15" i="20"/>
  <c r="L107" i="20"/>
  <c r="L14" i="20"/>
  <c r="L100" i="20"/>
  <c r="L101" i="20"/>
  <c r="L92" i="20"/>
  <c r="L99" i="20"/>
  <c r="L95" i="20"/>
  <c r="L93" i="20"/>
  <c r="L11" i="20"/>
  <c r="C36" i="28" l="1"/>
  <c r="I36" i="28"/>
  <c r="C39" i="28"/>
  <c r="I39" i="28"/>
  <c r="M11" i="20" l="1"/>
  <c r="M93" i="20" l="1"/>
  <c r="F137" i="28"/>
  <c r="C137" i="28"/>
  <c r="I137" i="28"/>
  <c r="M95" i="20"/>
  <c r="B739" i="25" l="1"/>
  <c r="J739" i="25"/>
  <c r="K739" i="25"/>
  <c r="L739" i="25" l="1"/>
  <c r="B789" i="25"/>
  <c r="J789" i="25"/>
  <c r="K789" i="25"/>
  <c r="L789" i="25" l="1"/>
  <c r="B186" i="25" l="1"/>
  <c r="J186" i="25"/>
  <c r="K186" i="25"/>
  <c r="L186" i="25" l="1"/>
  <c r="B983" i="25" l="1"/>
  <c r="J983" i="25"/>
  <c r="K983" i="25"/>
  <c r="L983" i="25" l="1"/>
  <c r="B595" i="25"/>
  <c r="J595" i="25"/>
  <c r="K595" i="25"/>
  <c r="B822" i="25"/>
  <c r="J822" i="25"/>
  <c r="K822" i="25"/>
  <c r="B711" i="25"/>
  <c r="J711" i="25"/>
  <c r="K711" i="25"/>
  <c r="L595" i="25" l="1"/>
  <c r="L822" i="25"/>
  <c r="L711" i="25"/>
  <c r="B723" i="25"/>
  <c r="J723" i="25"/>
  <c r="K723" i="25"/>
  <c r="K82" i="21"/>
  <c r="F82" i="21"/>
  <c r="O40" i="12" s="1"/>
  <c r="M99" i="20"/>
  <c r="L723" i="25" l="1"/>
  <c r="B639" i="25" l="1"/>
  <c r="J639" i="25"/>
  <c r="K639" i="25"/>
  <c r="B156" i="25"/>
  <c r="J156" i="25"/>
  <c r="K156" i="25"/>
  <c r="B714" i="25"/>
  <c r="J714" i="25"/>
  <c r="K714" i="25"/>
  <c r="B852" i="25"/>
  <c r="J852" i="25"/>
  <c r="K852" i="25"/>
  <c r="L852" i="25" l="1"/>
  <c r="L714" i="25"/>
  <c r="L639" i="25"/>
  <c r="L156" i="25"/>
  <c r="B37" i="25" l="1"/>
  <c r="J37" i="25"/>
  <c r="K37" i="25"/>
  <c r="L37" i="25" l="1"/>
  <c r="M92" i="20" l="1"/>
  <c r="B244" i="25"/>
  <c r="J244" i="25"/>
  <c r="K244" i="25"/>
  <c r="L244" i="25" l="1"/>
  <c r="B466" i="25"/>
  <c r="J466" i="25"/>
  <c r="K466" i="25"/>
  <c r="L466" i="25" l="1"/>
  <c r="K83" i="21"/>
  <c r="F83" i="21"/>
  <c r="M101" i="20"/>
  <c r="O671" i="12" l="1"/>
  <c r="O672" i="12"/>
  <c r="O659" i="12"/>
  <c r="O469" i="12"/>
  <c r="O453" i="12"/>
  <c r="O466" i="12"/>
  <c r="O454" i="12"/>
  <c r="O452" i="12"/>
  <c r="O455" i="12"/>
  <c r="O450" i="12"/>
  <c r="O451" i="12"/>
  <c r="O448" i="12"/>
  <c r="O442" i="12"/>
  <c r="O447" i="12"/>
  <c r="O443" i="12"/>
  <c r="O449" i="12"/>
  <c r="O446" i="12"/>
  <c r="O445" i="12"/>
  <c r="O444" i="12"/>
  <c r="O439" i="12"/>
  <c r="O651" i="12"/>
  <c r="O653" i="12"/>
  <c r="O989" i="12"/>
  <c r="O985" i="12"/>
  <c r="O467" i="12"/>
  <c r="O438" i="12"/>
  <c r="O437" i="12"/>
  <c r="O993" i="12"/>
  <c r="O992" i="12"/>
  <c r="O729" i="12"/>
  <c r="O731" i="12"/>
  <c r="O986" i="12"/>
  <c r="O654" i="12"/>
  <c r="O465" i="12"/>
  <c r="O382" i="12"/>
  <c r="B551" i="25"/>
  <c r="J551" i="25"/>
  <c r="K551" i="25"/>
  <c r="K84" i="21"/>
  <c r="F84" i="21"/>
  <c r="C445" i="23"/>
  <c r="D445" i="23"/>
  <c r="E30" i="24"/>
  <c r="M100" i="20"/>
  <c r="O890" i="12" l="1"/>
  <c r="O883" i="12"/>
  <c r="O1233" i="12"/>
  <c r="L551" i="25"/>
  <c r="O306" i="12"/>
  <c r="O305" i="12"/>
  <c r="B890" i="25" l="1"/>
  <c r="J890" i="25"/>
  <c r="K890" i="25"/>
  <c r="B439" i="25"/>
  <c r="J439" i="25"/>
  <c r="K439" i="25"/>
  <c r="B171" i="25"/>
  <c r="J171" i="25"/>
  <c r="K171" i="25"/>
  <c r="L439" i="25" l="1"/>
  <c r="L890" i="25"/>
  <c r="L171" i="25"/>
  <c r="B44" i="25"/>
  <c r="J44" i="25"/>
  <c r="K44" i="25"/>
  <c r="L44" i="25" l="1"/>
  <c r="K86" i="21"/>
  <c r="F86" i="21"/>
  <c r="M14" i="20"/>
  <c r="O866" i="12" l="1"/>
  <c r="O681" i="12"/>
  <c r="O422" i="12"/>
  <c r="O1059" i="12"/>
  <c r="O32" i="12"/>
  <c r="O29" i="12"/>
  <c r="B598" i="25"/>
  <c r="J598" i="25"/>
  <c r="K598" i="25"/>
  <c r="L598" i="25" l="1"/>
  <c r="B889" i="25"/>
  <c r="J889" i="25"/>
  <c r="K889" i="25"/>
  <c r="K85" i="21"/>
  <c r="F85" i="21"/>
  <c r="M107" i="20"/>
  <c r="O30" i="12" l="1"/>
  <c r="O1164" i="12"/>
  <c r="L889" i="25"/>
  <c r="B982" i="25"/>
  <c r="J982" i="25"/>
  <c r="K982" i="25"/>
  <c r="K92" i="21"/>
  <c r="F92" i="21"/>
  <c r="M15" i="20"/>
  <c r="L982" i="25" l="1"/>
  <c r="O795" i="12"/>
  <c r="O794" i="12"/>
  <c r="B985" i="25"/>
  <c r="J985" i="25"/>
  <c r="K985" i="25"/>
  <c r="B984" i="25"/>
  <c r="J984" i="25"/>
  <c r="K984" i="25"/>
  <c r="L985" i="25" l="1"/>
  <c r="L984" i="25"/>
  <c r="C146" i="28" l="1"/>
  <c r="I146" i="28"/>
  <c r="B727" i="25" l="1"/>
  <c r="J727" i="25"/>
  <c r="K727" i="25"/>
  <c r="B594" i="25"/>
  <c r="J594" i="25"/>
  <c r="K594" i="25"/>
  <c r="B823" i="25"/>
  <c r="J823" i="25"/>
  <c r="K823" i="25"/>
  <c r="L823" i="25" l="1"/>
  <c r="L727" i="25"/>
  <c r="L594" i="25"/>
  <c r="B685" i="25"/>
  <c r="J685" i="25"/>
  <c r="K685" i="25"/>
  <c r="L685" i="25" l="1"/>
  <c r="C117" i="28" l="1"/>
  <c r="I117" i="28"/>
  <c r="C35" i="28" l="1"/>
  <c r="I35" i="28"/>
  <c r="C13" i="28"/>
  <c r="I13" i="28"/>
  <c r="C135" i="28" l="1"/>
  <c r="I135" i="28"/>
  <c r="C22" i="28"/>
  <c r="I22" i="28"/>
  <c r="B720" i="25" l="1"/>
  <c r="J720" i="25"/>
  <c r="K720" i="25"/>
  <c r="L720" i="25" l="1"/>
  <c r="B194" i="25" l="1"/>
  <c r="J194" i="25"/>
  <c r="K194" i="25"/>
  <c r="L194" i="25" l="1"/>
  <c r="B193" i="25"/>
  <c r="J193" i="25"/>
  <c r="K193" i="25"/>
  <c r="B191" i="25"/>
  <c r="J191" i="25"/>
  <c r="K191" i="25"/>
  <c r="B399" i="25"/>
  <c r="J399" i="25"/>
  <c r="K399" i="25"/>
  <c r="L399" i="25" l="1"/>
  <c r="L193" i="25"/>
  <c r="L191" i="25"/>
  <c r="B400" i="25"/>
  <c r="J400" i="25"/>
  <c r="K400" i="25"/>
  <c r="B695" i="25"/>
  <c r="J695" i="25"/>
  <c r="K695" i="25"/>
  <c r="B187" i="25"/>
  <c r="J187" i="25"/>
  <c r="K187" i="25"/>
  <c r="L187" i="25" l="1"/>
  <c r="L695" i="25"/>
  <c r="L400" i="25"/>
  <c r="B774" i="25"/>
  <c r="J774" i="25"/>
  <c r="K774" i="25"/>
  <c r="B877" i="25"/>
  <c r="J877" i="25"/>
  <c r="K877" i="25"/>
  <c r="B938" i="25"/>
  <c r="J938" i="25"/>
  <c r="K938" i="25"/>
  <c r="B939" i="25"/>
  <c r="J939" i="25"/>
  <c r="K939" i="25"/>
  <c r="L939" i="25" l="1"/>
  <c r="L774" i="25"/>
  <c r="L938" i="25"/>
  <c r="L877" i="25"/>
  <c r="B124" i="25"/>
  <c r="J124" i="25"/>
  <c r="K124" i="25"/>
  <c r="L124" i="25" l="1"/>
  <c r="B317" i="25"/>
  <c r="J317" i="25"/>
  <c r="K317" i="25"/>
  <c r="L317" i="25" l="1"/>
  <c r="B123" i="25"/>
  <c r="J123" i="25"/>
  <c r="K123" i="25"/>
  <c r="L123" i="25" l="1"/>
  <c r="L111" i="20"/>
  <c r="C436" i="23" l="1"/>
  <c r="D436" i="23"/>
  <c r="C435" i="23"/>
  <c r="D435" i="23"/>
  <c r="C434" i="23"/>
  <c r="D434" i="23"/>
  <c r="C433" i="23"/>
  <c r="D433" i="23"/>
  <c r="C432" i="23"/>
  <c r="D432" i="23"/>
  <c r="C431" i="23"/>
  <c r="D431" i="23"/>
  <c r="C430" i="23"/>
  <c r="D430" i="23"/>
  <c r="E31" i="24"/>
  <c r="K87" i="21"/>
  <c r="F87" i="21"/>
  <c r="O664" i="12" s="1"/>
  <c r="M103" i="20"/>
  <c r="C125" i="28" l="1"/>
  <c r="I125" i="28"/>
  <c r="C98" i="28" l="1"/>
  <c r="I98" i="28"/>
  <c r="C99" i="28"/>
  <c r="I99" i="28"/>
  <c r="B924" i="25" l="1"/>
  <c r="J924" i="25"/>
  <c r="K924" i="25"/>
  <c r="B197" i="25"/>
  <c r="J197" i="25"/>
  <c r="K197" i="25"/>
  <c r="B926" i="25"/>
  <c r="J926" i="25"/>
  <c r="K926" i="25"/>
  <c r="B447" i="25"/>
  <c r="J447" i="25"/>
  <c r="K447" i="25"/>
  <c r="B43" i="25"/>
  <c r="J43" i="25"/>
  <c r="K43" i="25"/>
  <c r="B347" i="25"/>
  <c r="J347" i="25"/>
  <c r="K347" i="25"/>
  <c r="L347" i="25" l="1"/>
  <c r="L43" i="25"/>
  <c r="L924" i="25"/>
  <c r="L447" i="25"/>
  <c r="L926" i="25"/>
  <c r="L197" i="25"/>
  <c r="B287" i="25"/>
  <c r="J287" i="25"/>
  <c r="K287" i="25"/>
  <c r="L287" i="25" l="1"/>
  <c r="B701" i="25"/>
  <c r="J701" i="25"/>
  <c r="K701" i="25"/>
  <c r="B922" i="25"/>
  <c r="J922" i="25"/>
  <c r="K922" i="25"/>
  <c r="B844" i="25"/>
  <c r="J844" i="25"/>
  <c r="K844" i="25"/>
  <c r="B830" i="25"/>
  <c r="J830" i="25"/>
  <c r="K830" i="25"/>
  <c r="L701" i="25" l="1"/>
  <c r="L830" i="25"/>
  <c r="L922" i="25"/>
  <c r="L844" i="25"/>
  <c r="B777" i="25"/>
  <c r="J777" i="25"/>
  <c r="K777" i="25"/>
  <c r="K88" i="21"/>
  <c r="F88" i="21"/>
  <c r="M109" i="20"/>
  <c r="O1085" i="12" l="1"/>
  <c r="O489" i="12"/>
  <c r="O416" i="12"/>
  <c r="O217" i="12"/>
  <c r="O218" i="12"/>
  <c r="O1134" i="12"/>
  <c r="O486" i="12"/>
  <c r="O601" i="12"/>
  <c r="O330" i="12"/>
  <c r="O488" i="12"/>
  <c r="O1133" i="12"/>
  <c r="O1129" i="12"/>
  <c r="O1070" i="12"/>
  <c r="O133" i="12"/>
  <c r="O640" i="12"/>
  <c r="O472" i="12"/>
  <c r="O365" i="12"/>
  <c r="O238" i="12"/>
  <c r="O163" i="12"/>
  <c r="O135" i="12"/>
  <c r="O134" i="12"/>
  <c r="O128" i="12"/>
  <c r="O131" i="12"/>
  <c r="L777" i="25"/>
  <c r="M1056" i="12" l="1"/>
  <c r="X1056" i="12"/>
  <c r="B765" i="25" l="1"/>
  <c r="J765" i="25"/>
  <c r="K765" i="25"/>
  <c r="L765" i="25" l="1"/>
  <c r="B205" i="25"/>
  <c r="J205" i="25"/>
  <c r="K205" i="25"/>
  <c r="K91" i="21"/>
  <c r="F91" i="21"/>
  <c r="M108" i="20"/>
  <c r="O250" i="12" l="1"/>
  <c r="O248" i="12"/>
  <c r="O1042" i="12"/>
  <c r="O1139" i="12"/>
  <c r="O869" i="12"/>
  <c r="O779" i="12"/>
  <c r="O245" i="12"/>
  <c r="L205" i="25"/>
  <c r="O905" i="12"/>
  <c r="O1207" i="12"/>
  <c r="O966" i="12"/>
  <c r="O906" i="12"/>
  <c r="O1124" i="12"/>
  <c r="C115" i="28"/>
  <c r="I115" i="28"/>
  <c r="I14" i="28" l="1"/>
  <c r="C14" i="28"/>
  <c r="C15" i="28"/>
  <c r="I15" i="28"/>
  <c r="C12" i="28"/>
  <c r="I12" i="28"/>
  <c r="B828" i="25" l="1"/>
  <c r="J828" i="25"/>
  <c r="K828" i="25"/>
  <c r="L828" i="25" l="1"/>
  <c r="T729" i="12"/>
  <c r="S729" i="12"/>
  <c r="Q729" i="12"/>
  <c r="G729" i="12"/>
  <c r="M729" i="12"/>
  <c r="X729" i="12"/>
  <c r="B584" i="25" l="1"/>
  <c r="J584" i="25"/>
  <c r="K584" i="25"/>
  <c r="B535" i="25"/>
  <c r="J535" i="25"/>
  <c r="K535" i="25"/>
  <c r="B512" i="25"/>
  <c r="J512" i="25"/>
  <c r="K512" i="25"/>
  <c r="B539" i="25"/>
  <c r="J539" i="25"/>
  <c r="K539" i="25"/>
  <c r="L539" i="25" l="1"/>
  <c r="L584" i="25"/>
  <c r="L535" i="25"/>
  <c r="L512" i="25"/>
  <c r="B754" i="25"/>
  <c r="J754" i="25"/>
  <c r="K754" i="25"/>
  <c r="L754" i="25" l="1"/>
  <c r="B401" i="25"/>
  <c r="J401" i="25"/>
  <c r="K401" i="25"/>
  <c r="B788" i="25"/>
  <c r="J788" i="25"/>
  <c r="K788" i="25"/>
  <c r="B805" i="25"/>
  <c r="J805" i="25"/>
  <c r="K805" i="25"/>
  <c r="B803" i="25"/>
  <c r="J803" i="25"/>
  <c r="K803" i="25"/>
  <c r="B916" i="25"/>
  <c r="J916" i="25"/>
  <c r="K916" i="25"/>
  <c r="B930" i="25"/>
  <c r="J930" i="25"/>
  <c r="K930" i="25"/>
  <c r="B928" i="25"/>
  <c r="J928" i="25"/>
  <c r="K928" i="25"/>
  <c r="B622" i="25"/>
  <c r="J622" i="25"/>
  <c r="K622" i="25"/>
  <c r="L622" i="25" l="1"/>
  <c r="L401" i="25"/>
  <c r="L805" i="25"/>
  <c r="L788" i="25"/>
  <c r="L916" i="25"/>
  <c r="L928" i="25"/>
  <c r="L803" i="25"/>
  <c r="L930" i="25"/>
  <c r="B349" i="25" l="1"/>
  <c r="J349" i="25"/>
  <c r="K349" i="25"/>
  <c r="L349" i="25" l="1"/>
  <c r="C124" i="28"/>
  <c r="I124" i="28"/>
  <c r="C121" i="28"/>
  <c r="I121" i="28"/>
  <c r="C144" i="28"/>
  <c r="I144" i="28"/>
  <c r="C134" i="28"/>
  <c r="I134" i="28"/>
  <c r="C127" i="28"/>
  <c r="I127" i="28"/>
  <c r="K93" i="21" l="1"/>
  <c r="F93" i="21"/>
  <c r="O581" i="12" s="1"/>
  <c r="M214" i="20"/>
  <c r="C5" i="28" l="1"/>
  <c r="I5" i="28"/>
  <c r="B271" i="25" l="1"/>
  <c r="J271" i="25"/>
  <c r="K271" i="25"/>
  <c r="L271" i="25" l="1"/>
  <c r="K205" i="21"/>
  <c r="F205" i="21"/>
  <c r="M204" i="20"/>
  <c r="K184" i="21"/>
  <c r="F184" i="21"/>
  <c r="M205" i="20"/>
  <c r="K185" i="21"/>
  <c r="F185" i="21"/>
  <c r="M210" i="20"/>
  <c r="K186" i="21"/>
  <c r="F186" i="21"/>
  <c r="M208" i="20"/>
  <c r="K187" i="21"/>
  <c r="F187" i="21"/>
  <c r="M206" i="20"/>
  <c r="K188" i="21"/>
  <c r="F188" i="21"/>
  <c r="M212" i="20"/>
  <c r="K189" i="21"/>
  <c r="F189" i="21"/>
  <c r="M221" i="20"/>
  <c r="K192" i="21"/>
  <c r="F192" i="21"/>
  <c r="M216" i="20"/>
  <c r="K193" i="21"/>
  <c r="F193" i="21"/>
  <c r="K195" i="21"/>
  <c r="F195" i="21"/>
  <c r="M224" i="20"/>
  <c r="K196" i="21"/>
  <c r="F196" i="21"/>
  <c r="M219" i="20"/>
  <c r="K197" i="21"/>
  <c r="F197" i="21"/>
  <c r="M223" i="20"/>
  <c r="K198" i="21"/>
  <c r="F198" i="21"/>
  <c r="M211" i="20"/>
  <c r="K200" i="21"/>
  <c r="F200" i="21"/>
  <c r="M222" i="20"/>
  <c r="K201" i="21" l="1"/>
  <c r="F201" i="21"/>
  <c r="M213" i="20"/>
  <c r="K202" i="21"/>
  <c r="F202" i="21"/>
  <c r="K203" i="21"/>
  <c r="F203" i="21"/>
  <c r="M229" i="20"/>
  <c r="K204" i="21"/>
  <c r="F204" i="21"/>
  <c r="O318" i="12" s="1"/>
  <c r="M226" i="20"/>
  <c r="K206" i="21"/>
  <c r="F206" i="21"/>
  <c r="M225" i="20"/>
  <c r="M227" i="20"/>
  <c r="K207" i="21"/>
  <c r="F207" i="21"/>
  <c r="M231" i="20"/>
  <c r="K209" i="21"/>
  <c r="F209" i="21"/>
  <c r="M233" i="20"/>
  <c r="K212" i="21"/>
  <c r="F212" i="21"/>
  <c r="M234" i="20"/>
  <c r="K213" i="21" l="1"/>
  <c r="F213" i="21"/>
  <c r="M230" i="20"/>
  <c r="C118" i="28" l="1"/>
  <c r="I118" i="28"/>
  <c r="K208" i="21" l="1"/>
  <c r="F208" i="21"/>
  <c r="M113" i="20"/>
  <c r="B343" i="25" l="1"/>
  <c r="J343" i="25"/>
  <c r="K343" i="25"/>
  <c r="L343" i="25" l="1"/>
  <c r="K96" i="21"/>
  <c r="F96" i="21"/>
  <c r="O875" i="12" s="1"/>
  <c r="B9" i="25"/>
  <c r="J9" i="25"/>
  <c r="K9" i="25"/>
  <c r="K94" i="21"/>
  <c r="F94" i="21"/>
  <c r="M19" i="20"/>
  <c r="O81" i="12" l="1"/>
  <c r="O263" i="12"/>
  <c r="O83" i="12"/>
  <c r="O82" i="12"/>
  <c r="L9" i="25"/>
  <c r="K95" i="21"/>
  <c r="F95" i="21"/>
  <c r="O679" i="12" s="1"/>
  <c r="C95" i="28" l="1"/>
  <c r="I95" i="28"/>
  <c r="C90" i="28"/>
  <c r="I90" i="28"/>
  <c r="C92" i="28"/>
  <c r="I92" i="28"/>
  <c r="C91" i="28"/>
  <c r="I91" i="28"/>
  <c r="B687" i="25" l="1"/>
  <c r="J687" i="25"/>
  <c r="K687" i="25"/>
  <c r="L687" i="25" l="1"/>
  <c r="F129" i="21" l="1"/>
  <c r="F130" i="21"/>
  <c r="F145" i="21"/>
  <c r="F131" i="21"/>
  <c r="F146" i="21"/>
  <c r="F181" i="21"/>
  <c r="F132" i="21"/>
  <c r="F133" i="21"/>
  <c r="F134" i="21"/>
  <c r="F194" i="21"/>
  <c r="F135" i="21"/>
  <c r="F182" i="21"/>
  <c r="F183" i="21"/>
  <c r="F136" i="21"/>
  <c r="F137" i="21"/>
  <c r="F147" i="21"/>
  <c r="F210" i="21"/>
  <c r="F138" i="21"/>
  <c r="F139" i="21"/>
  <c r="F97" i="21"/>
  <c r="F150" i="21"/>
  <c r="F151" i="21"/>
  <c r="F98" i="21"/>
  <c r="F152" i="21"/>
  <c r="F99" i="21"/>
  <c r="F100" i="21"/>
  <c r="F153" i="21"/>
  <c r="F101" i="21"/>
  <c r="O668" i="12" s="1"/>
  <c r="F154" i="21"/>
  <c r="F102" i="21"/>
  <c r="F155" i="21"/>
  <c r="F156" i="21"/>
  <c r="F103" i="21"/>
  <c r="F104" i="21"/>
  <c r="F140" i="21"/>
  <c r="F157" i="21"/>
  <c r="F158" i="21"/>
  <c r="F159" i="21"/>
  <c r="F160" i="21"/>
  <c r="F148" i="21"/>
  <c r="F105" i="21"/>
  <c r="F106" i="21"/>
  <c r="F161" i="21"/>
  <c r="F162" i="21"/>
  <c r="F107" i="21"/>
  <c r="F108" i="21"/>
  <c r="F109" i="21"/>
  <c r="F199" i="21"/>
  <c r="F163" i="21"/>
  <c r="F110" i="21"/>
  <c r="F164" i="21"/>
  <c r="F165" i="21"/>
  <c r="F166" i="21"/>
  <c r="F167" i="21"/>
  <c r="F111" i="21"/>
  <c r="F168" i="21"/>
  <c r="F112" i="21"/>
  <c r="F169" i="21"/>
  <c r="F170" i="21"/>
  <c r="F171" i="21"/>
  <c r="F113" i="21"/>
  <c r="F172" i="21"/>
  <c r="F173" i="21"/>
  <c r="F174" i="21"/>
  <c r="F141" i="21"/>
  <c r="O124" i="12" s="1"/>
  <c r="F114" i="21"/>
  <c r="F175" i="21"/>
  <c r="F115" i="21"/>
  <c r="F116" i="21"/>
  <c r="F117" i="21"/>
  <c r="F176" i="21"/>
  <c r="F118" i="21"/>
  <c r="O260" i="12" s="1"/>
  <c r="F177" i="21"/>
  <c r="F142" i="21"/>
  <c r="F119" i="21"/>
  <c r="F190" i="21"/>
  <c r="F120" i="21"/>
  <c r="F121" i="21"/>
  <c r="F143" i="21"/>
  <c r="F122" i="21"/>
  <c r="F123" i="21"/>
  <c r="O1172" i="12" s="1"/>
  <c r="F178" i="21"/>
  <c r="F179" i="21"/>
  <c r="F124" i="21"/>
  <c r="F191" i="21"/>
  <c r="F126" i="21"/>
  <c r="F180" i="21"/>
  <c r="F127" i="21"/>
  <c r="F128" i="21"/>
  <c r="F144" i="21"/>
  <c r="F149" i="21"/>
  <c r="F211" i="21"/>
  <c r="O258" i="12" l="1"/>
  <c r="O259" i="12"/>
  <c r="O763" i="12"/>
  <c r="O257" i="12"/>
  <c r="O255" i="12"/>
  <c r="O256" i="12"/>
  <c r="O253" i="12"/>
  <c r="O254" i="12"/>
  <c r="O754" i="12"/>
  <c r="O252" i="12"/>
  <c r="O334" i="12"/>
  <c r="O1268" i="12"/>
  <c r="O1217" i="12"/>
  <c r="O1234" i="12"/>
  <c r="O910" i="12"/>
  <c r="O911" i="12"/>
  <c r="O870" i="12"/>
  <c r="O871" i="12"/>
  <c r="B946" i="25"/>
  <c r="J946" i="25"/>
  <c r="K946" i="25"/>
  <c r="B31" i="25"/>
  <c r="J31" i="25"/>
  <c r="K31" i="25"/>
  <c r="B35" i="25"/>
  <c r="J35" i="25"/>
  <c r="K35" i="25"/>
  <c r="B338" i="25"/>
  <c r="J338" i="25"/>
  <c r="K338" i="25"/>
  <c r="B812" i="25"/>
  <c r="J812" i="25"/>
  <c r="K812" i="25"/>
  <c r="L31" i="25" l="1"/>
  <c r="L946" i="25"/>
  <c r="L35" i="25"/>
  <c r="L338" i="25"/>
  <c r="L812" i="25"/>
  <c r="C116" i="28"/>
  <c r="I116" i="28"/>
  <c r="C102" i="28"/>
  <c r="I102" i="28"/>
  <c r="C54" i="28" l="1"/>
  <c r="I54" i="28"/>
  <c r="B403" i="25"/>
  <c r="T891" i="12" l="1"/>
  <c r="S891" i="12"/>
  <c r="Q891" i="12"/>
  <c r="G891" i="12"/>
  <c r="M891" i="12"/>
  <c r="X891" i="12"/>
  <c r="T888" i="12"/>
  <c r="S888" i="12"/>
  <c r="Q888" i="12"/>
  <c r="G888" i="12"/>
  <c r="M888" i="12"/>
  <c r="X888" i="12"/>
  <c r="T424" i="12"/>
  <c r="S424" i="12"/>
  <c r="Q424" i="12"/>
  <c r="G424" i="12"/>
  <c r="M424" i="12"/>
  <c r="X424" i="12"/>
  <c r="T1240" i="12" l="1"/>
  <c r="S1240" i="12"/>
  <c r="Q1240" i="12"/>
  <c r="G1240" i="12"/>
  <c r="M1240" i="12"/>
  <c r="X1240" i="12"/>
  <c r="T218" i="12" l="1"/>
  <c r="S218" i="12"/>
  <c r="Q218" i="12"/>
  <c r="G218" i="12"/>
  <c r="M218" i="12"/>
  <c r="X218" i="12"/>
  <c r="T217" i="12"/>
  <c r="S217" i="12"/>
  <c r="Q217" i="12"/>
  <c r="G217" i="12"/>
  <c r="M217" i="12"/>
  <c r="X217" i="12"/>
  <c r="T134" i="12"/>
  <c r="S134" i="12"/>
  <c r="Q134" i="12"/>
  <c r="G134" i="12"/>
  <c r="M134" i="12"/>
  <c r="X134" i="12"/>
  <c r="T135" i="12"/>
  <c r="S135" i="12"/>
  <c r="Q135" i="12"/>
  <c r="G135" i="12"/>
  <c r="M135" i="12"/>
  <c r="X135" i="12"/>
  <c r="T238" i="12"/>
  <c r="S238" i="12"/>
  <c r="Q238" i="12"/>
  <c r="G238" i="12"/>
  <c r="M238" i="12"/>
  <c r="X238" i="12"/>
  <c r="T600" i="12"/>
  <c r="S600" i="12"/>
  <c r="Q600" i="12"/>
  <c r="O600" i="12"/>
  <c r="G600" i="12"/>
  <c r="M600" i="12"/>
  <c r="X600" i="12"/>
  <c r="T1087" i="12"/>
  <c r="S1087" i="12"/>
  <c r="Q1087" i="12"/>
  <c r="G1087" i="12"/>
  <c r="M1087" i="12"/>
  <c r="X1087" i="12"/>
  <c r="T132" i="12"/>
  <c r="S132" i="12"/>
  <c r="Q132" i="12"/>
  <c r="O132" i="12"/>
  <c r="G132" i="12"/>
  <c r="M132" i="12"/>
  <c r="X132" i="12"/>
  <c r="M1129" i="12"/>
  <c r="T1129" i="12"/>
  <c r="S1129" i="12"/>
  <c r="Q1129" i="12"/>
  <c r="G1129" i="12"/>
  <c r="X1129" i="12"/>
  <c r="T640" i="12"/>
  <c r="S640" i="12"/>
  <c r="Q640" i="12"/>
  <c r="G640" i="12"/>
  <c r="M640" i="12"/>
  <c r="X640" i="12"/>
  <c r="T601" i="12"/>
  <c r="S601" i="12"/>
  <c r="Q601" i="12"/>
  <c r="G601" i="12"/>
  <c r="M601" i="12"/>
  <c r="X601" i="12"/>
  <c r="T488" i="12"/>
  <c r="S488" i="12"/>
  <c r="Q488" i="12"/>
  <c r="G488" i="12"/>
  <c r="M488" i="12"/>
  <c r="X488" i="12"/>
  <c r="T472" i="12"/>
  <c r="S472" i="12"/>
  <c r="Q472" i="12"/>
  <c r="G472" i="12"/>
  <c r="M472" i="12"/>
  <c r="X472" i="12"/>
  <c r="T416" i="12"/>
  <c r="S416" i="12"/>
  <c r="Q416" i="12"/>
  <c r="G416" i="12"/>
  <c r="M416" i="12"/>
  <c r="X416" i="12"/>
  <c r="T331" i="12"/>
  <c r="S331" i="12"/>
  <c r="Q331" i="12"/>
  <c r="G331" i="12"/>
  <c r="M331" i="12"/>
  <c r="X331" i="12"/>
  <c r="T330" i="12"/>
  <c r="S330" i="12"/>
  <c r="Q330" i="12"/>
  <c r="G330" i="12"/>
  <c r="M330" i="12"/>
  <c r="X330" i="12"/>
  <c r="T133" i="12"/>
  <c r="S133" i="12"/>
  <c r="Q133" i="12"/>
  <c r="G133" i="12"/>
  <c r="M133" i="12"/>
  <c r="X133" i="12"/>
  <c r="T131" i="12"/>
  <c r="S131" i="12"/>
  <c r="Q131" i="12"/>
  <c r="G131" i="12"/>
  <c r="M131" i="12"/>
  <c r="X131" i="12"/>
  <c r="T128" i="12"/>
  <c r="S128" i="12"/>
  <c r="Q128" i="12"/>
  <c r="G128" i="12"/>
  <c r="M128" i="12"/>
  <c r="X128" i="12"/>
  <c r="T1047" i="12"/>
  <c r="S1047" i="12"/>
  <c r="Q1047" i="12"/>
  <c r="O1047" i="12"/>
  <c r="G1047" i="12"/>
  <c r="M1047" i="12"/>
  <c r="X1047" i="12"/>
  <c r="T906" i="12" l="1"/>
  <c r="S906" i="12"/>
  <c r="Q906" i="12"/>
  <c r="G906" i="12"/>
  <c r="M906" i="12"/>
  <c r="X906" i="12"/>
  <c r="T905" i="12"/>
  <c r="S905" i="12"/>
  <c r="Q905" i="12"/>
  <c r="G905" i="12"/>
  <c r="M905" i="12"/>
  <c r="X905" i="12"/>
  <c r="T779" i="12"/>
  <c r="S779" i="12"/>
  <c r="Q779" i="12"/>
  <c r="G779" i="12"/>
  <c r="M779" i="12"/>
  <c r="X779" i="12"/>
  <c r="T599" i="12"/>
  <c r="S599" i="12"/>
  <c r="Q599" i="12"/>
  <c r="G599" i="12"/>
  <c r="M599" i="12"/>
  <c r="X599" i="12"/>
  <c r="T859" i="12"/>
  <c r="S859" i="12"/>
  <c r="Q859" i="12"/>
  <c r="G859" i="12"/>
  <c r="M859" i="12"/>
  <c r="X859" i="12"/>
  <c r="T860" i="12"/>
  <c r="S860" i="12"/>
  <c r="Q860" i="12"/>
  <c r="G860" i="12"/>
  <c r="M860" i="12"/>
  <c r="X860" i="12"/>
  <c r="T861" i="12"/>
  <c r="S861" i="12"/>
  <c r="Q861" i="12"/>
  <c r="G861" i="12"/>
  <c r="M861" i="12"/>
  <c r="X861" i="12"/>
  <c r="M4" i="12" l="1"/>
  <c r="M7" i="12"/>
  <c r="M9" i="12"/>
  <c r="M10" i="12"/>
  <c r="M13" i="12"/>
  <c r="M18" i="12"/>
  <c r="M19" i="12"/>
  <c r="M20" i="12"/>
  <c r="M21" i="12"/>
  <c r="M24" i="12"/>
  <c r="M27" i="12"/>
  <c r="M28" i="12"/>
  <c r="M30" i="12"/>
  <c r="M31" i="12"/>
  <c r="M35" i="12"/>
  <c r="M36" i="12"/>
  <c r="M37" i="12"/>
  <c r="M38" i="12"/>
  <c r="M39" i="12"/>
  <c r="M41" i="12"/>
  <c r="M42" i="12"/>
  <c r="M43" i="12"/>
  <c r="M44" i="12"/>
  <c r="M45" i="12"/>
  <c r="M46" i="12"/>
  <c r="M47" i="12"/>
  <c r="M48" i="12"/>
  <c r="M49" i="12"/>
  <c r="M51" i="12"/>
  <c r="M53" i="12"/>
  <c r="M54" i="12"/>
  <c r="M55" i="12"/>
  <c r="M56" i="12"/>
  <c r="M57" i="12"/>
  <c r="M58" i="12"/>
  <c r="M59" i="12"/>
  <c r="M60" i="12"/>
  <c r="M61" i="12"/>
  <c r="M62" i="12"/>
  <c r="M63" i="12"/>
  <c r="M64" i="12"/>
  <c r="M65" i="12"/>
  <c r="M66" i="12"/>
  <c r="M68" i="12"/>
  <c r="M70" i="12"/>
  <c r="M73" i="12"/>
  <c r="M74" i="12"/>
  <c r="M75" i="12"/>
  <c r="M77" i="12"/>
  <c r="M78" i="12"/>
  <c r="M79" i="12"/>
  <c r="M80" i="12"/>
  <c r="M86"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22" i="12"/>
  <c r="M123" i="12"/>
  <c r="M125" i="12"/>
  <c r="M126" i="12"/>
  <c r="M127" i="12"/>
  <c r="M129" i="12"/>
  <c r="M130" i="12"/>
  <c r="M136" i="12"/>
  <c r="M137" i="12"/>
  <c r="M138" i="12"/>
  <c r="M139" i="12"/>
  <c r="M141" i="12"/>
  <c r="M142" i="12"/>
  <c r="M144" i="12"/>
  <c r="M146" i="12"/>
  <c r="M147" i="12"/>
  <c r="M161" i="12"/>
  <c r="M162" i="12"/>
  <c r="M163" i="12"/>
  <c r="M166" i="12"/>
  <c r="M168" i="12"/>
  <c r="M174" i="12"/>
  <c r="M175" i="12"/>
  <c r="M177" i="12"/>
  <c r="M183" i="12"/>
  <c r="M185" i="12"/>
  <c r="M191" i="12"/>
  <c r="M192" i="12"/>
  <c r="M210" i="12"/>
  <c r="M211" i="12"/>
  <c r="M212" i="12"/>
  <c r="M213" i="12"/>
  <c r="M214" i="12"/>
  <c r="M215" i="12"/>
  <c r="M216" i="12"/>
  <c r="M219" i="12"/>
  <c r="M220" i="12"/>
  <c r="M224" i="12"/>
  <c r="M225" i="12"/>
  <c r="M226" i="12"/>
  <c r="M227" i="12"/>
  <c r="M228" i="12"/>
  <c r="M229" i="12"/>
  <c r="M231" i="12"/>
  <c r="M232" i="12"/>
  <c r="M233" i="12"/>
  <c r="M234" i="12"/>
  <c r="M237" i="12"/>
  <c r="M239" i="12"/>
  <c r="M241" i="12"/>
  <c r="M245" i="12"/>
  <c r="M246" i="12"/>
  <c r="M247" i="12"/>
  <c r="M248" i="12"/>
  <c r="M250" i="12"/>
  <c r="M251" i="12"/>
  <c r="M261" i="12"/>
  <c r="M274" i="12"/>
  <c r="M277" i="12"/>
  <c r="M278" i="12"/>
  <c r="M279" i="12"/>
  <c r="M280" i="12"/>
  <c r="M281" i="12"/>
  <c r="M282" i="12"/>
  <c r="M283" i="12"/>
  <c r="M298" i="12"/>
  <c r="M299" i="12"/>
  <c r="M300" i="12"/>
  <c r="M301" i="12"/>
  <c r="M304" i="12"/>
  <c r="M308" i="12"/>
  <c r="M309" i="12"/>
  <c r="M311" i="12"/>
  <c r="M312" i="12"/>
  <c r="M313" i="12"/>
  <c r="M314" i="12"/>
  <c r="M315" i="12"/>
  <c r="M318" i="12"/>
  <c r="M321" i="12"/>
  <c r="M327" i="12"/>
  <c r="M333" i="12"/>
  <c r="M334" i="12"/>
  <c r="M335" i="12"/>
  <c r="M338" i="12"/>
  <c r="M339" i="12"/>
  <c r="M340" i="12"/>
  <c r="M347" i="12"/>
  <c r="M349" i="12"/>
  <c r="M350" i="12"/>
  <c r="M351" i="12"/>
  <c r="M352" i="12"/>
  <c r="M353" i="12"/>
  <c r="M354" i="12"/>
  <c r="M356" i="12"/>
  <c r="M357" i="12"/>
  <c r="M358" i="12"/>
  <c r="M359" i="12"/>
  <c r="M360" i="12"/>
  <c r="M361" i="12"/>
  <c r="M365" i="12"/>
  <c r="M366" i="12"/>
  <c r="M367" i="12"/>
  <c r="M368" i="12"/>
  <c r="M369" i="12"/>
  <c r="M370" i="12"/>
  <c r="M371" i="12"/>
  <c r="M372" i="12"/>
  <c r="M373" i="12"/>
  <c r="M374" i="12"/>
  <c r="M375" i="12"/>
  <c r="M376" i="12"/>
  <c r="M378" i="12"/>
  <c r="M379" i="12"/>
  <c r="M380" i="12"/>
  <c r="M381" i="12"/>
  <c r="M383" i="12"/>
  <c r="M388" i="12"/>
  <c r="M392" i="12"/>
  <c r="M393" i="12"/>
  <c r="M406" i="12"/>
  <c r="M409" i="12"/>
  <c r="M417" i="12"/>
  <c r="M419" i="12"/>
  <c r="M420" i="12"/>
  <c r="M423" i="12"/>
  <c r="M425" i="12"/>
  <c r="M426" i="12"/>
  <c r="M429" i="12"/>
  <c r="M430" i="12"/>
  <c r="M433" i="12"/>
  <c r="M434" i="12"/>
  <c r="M436" i="12"/>
  <c r="M440" i="12"/>
  <c r="M441" i="12"/>
  <c r="M446" i="12"/>
  <c r="M452" i="12"/>
  <c r="M456" i="12"/>
  <c r="M457" i="12"/>
  <c r="M458" i="12"/>
  <c r="M459" i="12"/>
  <c r="M460" i="12"/>
  <c r="M461" i="12"/>
  <c r="M462" i="12"/>
  <c r="M463" i="12"/>
  <c r="M464" i="12"/>
  <c r="M468" i="12"/>
  <c r="M470" i="12"/>
  <c r="M471" i="12"/>
  <c r="M475" i="12"/>
  <c r="M476" i="12"/>
  <c r="M479" i="12"/>
  <c r="M482" i="12"/>
  <c r="M484" i="12"/>
  <c r="M486" i="12"/>
  <c r="M489" i="12"/>
  <c r="M492" i="12"/>
  <c r="M494" i="12"/>
  <c r="M495" i="12"/>
  <c r="M499" i="12"/>
  <c r="M500" i="12"/>
  <c r="M501" i="12"/>
  <c r="M502" i="12"/>
  <c r="M503" i="12"/>
  <c r="M505" i="12"/>
  <c r="M507" i="12"/>
  <c r="M508" i="12"/>
  <c r="M509" i="12"/>
  <c r="M510" i="12"/>
  <c r="M511" i="12"/>
  <c r="M512" i="12"/>
  <c r="M515" i="12"/>
  <c r="M516" i="12"/>
  <c r="M520" i="12"/>
  <c r="M522" i="12"/>
  <c r="M524" i="12"/>
  <c r="M528" i="12"/>
  <c r="M529" i="12"/>
  <c r="M532" i="12"/>
  <c r="M534" i="12"/>
  <c r="M535" i="12"/>
  <c r="M538" i="12"/>
  <c r="M539" i="12"/>
  <c r="M540" i="12"/>
  <c r="M542" i="12"/>
  <c r="M547" i="12"/>
  <c r="M550" i="12"/>
  <c r="M555" i="12"/>
  <c r="M556" i="12"/>
  <c r="M559" i="12"/>
  <c r="M564" i="12"/>
  <c r="M565" i="12"/>
  <c r="M566" i="12"/>
  <c r="M567" i="12"/>
  <c r="M568" i="12"/>
  <c r="M569" i="12"/>
  <c r="M570" i="12"/>
  <c r="M573" i="12"/>
  <c r="M574" i="12"/>
  <c r="M575" i="12"/>
  <c r="M576" i="12"/>
  <c r="M577" i="12"/>
  <c r="M578" i="12"/>
  <c r="M579" i="12"/>
  <c r="M580" i="12"/>
  <c r="M585" i="12"/>
  <c r="M587" i="12"/>
  <c r="M588" i="12"/>
  <c r="M591" i="12"/>
  <c r="M593" i="12"/>
  <c r="M602" i="12"/>
  <c r="M609" i="12"/>
  <c r="M611" i="12"/>
  <c r="M612" i="12"/>
  <c r="M613" i="12"/>
  <c r="M616" i="12"/>
  <c r="M617" i="12"/>
  <c r="M618" i="12"/>
  <c r="M619" i="12"/>
  <c r="M620" i="12"/>
  <c r="M621" i="12"/>
  <c r="M622" i="12"/>
  <c r="M623" i="12"/>
  <c r="M624" i="12"/>
  <c r="M625" i="12"/>
  <c r="M626" i="12"/>
  <c r="M627" i="12"/>
  <c r="M628" i="12"/>
  <c r="M629" i="12"/>
  <c r="M630" i="12"/>
  <c r="M631" i="12"/>
  <c r="M632" i="12"/>
  <c r="M633" i="12"/>
  <c r="M634" i="12"/>
  <c r="M635" i="12"/>
  <c r="M636" i="12"/>
  <c r="M637" i="12"/>
  <c r="M638" i="12"/>
  <c r="M639" i="12"/>
  <c r="M641" i="12"/>
  <c r="M642" i="12"/>
  <c r="M643" i="12"/>
  <c r="M644" i="12"/>
  <c r="M645" i="12"/>
  <c r="M646" i="12"/>
  <c r="M647" i="12"/>
  <c r="M649" i="12"/>
  <c r="M652" i="12"/>
  <c r="M655" i="12"/>
  <c r="M656" i="12"/>
  <c r="M657" i="12"/>
  <c r="M658" i="12"/>
  <c r="M660" i="12"/>
  <c r="M662" i="12"/>
  <c r="M664" i="12"/>
  <c r="M665" i="12"/>
  <c r="M666" i="12"/>
  <c r="M667" i="12"/>
  <c r="M669" i="12"/>
  <c r="M670" i="12"/>
  <c r="M673" i="12"/>
  <c r="M674" i="12"/>
  <c r="M679" i="12"/>
  <c r="M682" i="12"/>
  <c r="M683" i="12"/>
  <c r="M684" i="12"/>
  <c r="M685" i="12"/>
  <c r="M686" i="12"/>
  <c r="M687" i="12"/>
  <c r="M700" i="12"/>
  <c r="M701" i="12"/>
  <c r="M706" i="12"/>
  <c r="M707" i="12"/>
  <c r="M711" i="12"/>
  <c r="M712" i="12"/>
  <c r="M716" i="12"/>
  <c r="M717" i="12"/>
  <c r="M718" i="12"/>
  <c r="M719" i="12"/>
  <c r="M720" i="12"/>
  <c r="M721" i="12"/>
  <c r="M722" i="12"/>
  <c r="M723" i="12"/>
  <c r="M724" i="12"/>
  <c r="M725" i="12"/>
  <c r="M726" i="12"/>
  <c r="M727" i="12"/>
  <c r="M730" i="12"/>
  <c r="M735" i="12"/>
  <c r="M736" i="12"/>
  <c r="M737" i="12"/>
  <c r="M738" i="12"/>
  <c r="M739" i="12"/>
  <c r="M740" i="12"/>
  <c r="M743" i="12"/>
  <c r="M748" i="12"/>
  <c r="M752" i="12"/>
  <c r="M758" i="12"/>
  <c r="M759" i="12"/>
  <c r="M761" i="12"/>
  <c r="M762" i="12"/>
  <c r="M764" i="12"/>
  <c r="M766" i="12"/>
  <c r="M767" i="12"/>
  <c r="M768" i="12"/>
  <c r="M769" i="12"/>
  <c r="M771" i="12"/>
  <c r="M772" i="12"/>
  <c r="M773" i="12"/>
  <c r="M775" i="12"/>
  <c r="M777" i="12"/>
  <c r="M781" i="12"/>
  <c r="M782" i="12"/>
  <c r="M783" i="12"/>
  <c r="M784" i="12"/>
  <c r="M785" i="12"/>
  <c r="M786" i="12"/>
  <c r="M787" i="12"/>
  <c r="M789" i="12"/>
  <c r="M790" i="12"/>
  <c r="M793" i="12"/>
  <c r="M796" i="12"/>
  <c r="M798" i="12"/>
  <c r="M829" i="12"/>
  <c r="M830" i="12"/>
  <c r="M837" i="12"/>
  <c r="M840" i="12"/>
  <c r="M848" i="12"/>
  <c r="M849" i="12"/>
  <c r="M862" i="12"/>
  <c r="M865" i="12"/>
  <c r="M874" i="12"/>
  <c r="M876" i="12"/>
  <c r="M877" i="12"/>
  <c r="M878" i="12"/>
  <c r="M879" i="12"/>
  <c r="M880" i="12"/>
  <c r="M881" i="12"/>
  <c r="M882" i="12"/>
  <c r="M884" i="12"/>
  <c r="M885" i="12"/>
  <c r="M892" i="12"/>
  <c r="M893" i="12"/>
  <c r="M894" i="12"/>
  <c r="M895" i="12"/>
  <c r="M896" i="12"/>
  <c r="M897" i="12"/>
  <c r="M900" i="12"/>
  <c r="M901" i="12"/>
  <c r="M904" i="12"/>
  <c r="M907" i="12"/>
  <c r="M908" i="12"/>
  <c r="M913" i="12"/>
  <c r="M914" i="12"/>
  <c r="M915" i="12"/>
  <c r="M916" i="12"/>
  <c r="M921" i="12"/>
  <c r="M922" i="12"/>
  <c r="M923" i="12"/>
  <c r="M924" i="12"/>
  <c r="M925" i="12"/>
  <c r="M926" i="12"/>
  <c r="M927" i="12"/>
  <c r="M928" i="12"/>
  <c r="M929" i="12"/>
  <c r="M930" i="12"/>
  <c r="M931" i="12"/>
  <c r="M932" i="12"/>
  <c r="M933" i="12"/>
  <c r="M934" i="12"/>
  <c r="M935" i="12"/>
  <c r="M936" i="12"/>
  <c r="M937" i="12"/>
  <c r="M938" i="12"/>
  <c r="M939" i="12"/>
  <c r="M940" i="12"/>
  <c r="M941" i="12"/>
  <c r="M942" i="12"/>
  <c r="M943" i="12"/>
  <c r="M944" i="12"/>
  <c r="M945" i="12"/>
  <c r="M946" i="12"/>
  <c r="M947" i="12"/>
  <c r="M948" i="12"/>
  <c r="M949" i="12"/>
  <c r="M951" i="12"/>
  <c r="M952" i="12"/>
  <c r="M953" i="12"/>
  <c r="M954" i="12"/>
  <c r="M955" i="12"/>
  <c r="M956" i="12"/>
  <c r="M957" i="12"/>
  <c r="M958" i="12"/>
  <c r="M959" i="12"/>
  <c r="M960" i="12"/>
  <c r="M961" i="12"/>
  <c r="M962" i="12"/>
  <c r="M968" i="12"/>
  <c r="M969" i="12"/>
  <c r="M970" i="12"/>
  <c r="M972" i="12"/>
  <c r="M973" i="12"/>
  <c r="M977" i="12"/>
  <c r="M983" i="12"/>
  <c r="M984" i="12"/>
  <c r="M986" i="12"/>
  <c r="M987" i="12"/>
  <c r="M988" i="12"/>
  <c r="M991" i="12"/>
  <c r="M992" i="12"/>
  <c r="M994" i="12"/>
  <c r="M995" i="12"/>
  <c r="M996" i="12"/>
  <c r="M997" i="12"/>
  <c r="M998" i="12"/>
  <c r="M999" i="12"/>
  <c r="M1000" i="12"/>
  <c r="M1003" i="12"/>
  <c r="M1004" i="12"/>
  <c r="M1005" i="12"/>
  <c r="M1006" i="12"/>
  <c r="M1012" i="12"/>
  <c r="M1016" i="12"/>
  <c r="M1022" i="12"/>
  <c r="M1031" i="12"/>
  <c r="M1034" i="12"/>
  <c r="M1035" i="12"/>
  <c r="M1036" i="12"/>
  <c r="M1038" i="12"/>
  <c r="M1039" i="12"/>
  <c r="M1040" i="12"/>
  <c r="M1041" i="12"/>
  <c r="M1043" i="12"/>
  <c r="M1044" i="12"/>
  <c r="M1051" i="12"/>
  <c r="M1053" i="12"/>
  <c r="M1054" i="12"/>
  <c r="M1058" i="12"/>
  <c r="M1060" i="12"/>
  <c r="M1062" i="12"/>
  <c r="M1063" i="12"/>
  <c r="M1065" i="12"/>
  <c r="M1068" i="12"/>
  <c r="M1069" i="12"/>
  <c r="M1070" i="12"/>
  <c r="M1074" i="12"/>
  <c r="M1075" i="12"/>
  <c r="M1076" i="12"/>
  <c r="M1079" i="12"/>
  <c r="M1081" i="12"/>
  <c r="M1085" i="12"/>
  <c r="M1086" i="12"/>
  <c r="M1088" i="12"/>
  <c r="M1089" i="12"/>
  <c r="M1091" i="12"/>
  <c r="M1092" i="12"/>
  <c r="M1093" i="12"/>
  <c r="M1094" i="12"/>
  <c r="M1095" i="12"/>
  <c r="M1100" i="12"/>
  <c r="M1101" i="12"/>
  <c r="M1103" i="12"/>
  <c r="M1104" i="12"/>
  <c r="M1106" i="12"/>
  <c r="M1111" i="12"/>
  <c r="M1115" i="12"/>
  <c r="M1116" i="12"/>
  <c r="M1117" i="12"/>
  <c r="M1119" i="12"/>
  <c r="M1121" i="12"/>
  <c r="M1122" i="12"/>
  <c r="M1123" i="12"/>
  <c r="M1124" i="12"/>
  <c r="M1130" i="12"/>
  <c r="M1131" i="12"/>
  <c r="M1133" i="12"/>
  <c r="M1134" i="12"/>
  <c r="M1135" i="12"/>
  <c r="M1138" i="12"/>
  <c r="M1139" i="12"/>
  <c r="M1146" i="12"/>
  <c r="M1149" i="12"/>
  <c r="M1164" i="12"/>
  <c r="M1165" i="12"/>
  <c r="M1171" i="12"/>
  <c r="M1172" i="12"/>
  <c r="M1176" i="12"/>
  <c r="M1179" i="12"/>
  <c r="M1180" i="12"/>
  <c r="M1181" i="12"/>
  <c r="M1182" i="12"/>
  <c r="M1188" i="12"/>
  <c r="M1190" i="12"/>
  <c r="M1191" i="12"/>
  <c r="M1192" i="12"/>
  <c r="M1194" i="12"/>
  <c r="M1197" i="12"/>
  <c r="M1198" i="12"/>
  <c r="M1199" i="12"/>
  <c r="M1200" i="12"/>
  <c r="M1201" i="12"/>
  <c r="M1202" i="12"/>
  <c r="M1203" i="12"/>
  <c r="M1204" i="12"/>
  <c r="M1205" i="12"/>
  <c r="M1206" i="12"/>
  <c r="M1207" i="12"/>
  <c r="M1214" i="12"/>
  <c r="M1215" i="12"/>
  <c r="M1216" i="12"/>
  <c r="M1217" i="12"/>
  <c r="M1219" i="12"/>
  <c r="M1220" i="12"/>
  <c r="M1221" i="12"/>
  <c r="M1222" i="12"/>
  <c r="M1230" i="12"/>
  <c r="M1231" i="12"/>
  <c r="M1234" i="12"/>
  <c r="M1235" i="12"/>
  <c r="M1237" i="12"/>
  <c r="M1238" i="12"/>
  <c r="M1243" i="12"/>
  <c r="M1245" i="12"/>
  <c r="M1247" i="12"/>
  <c r="M1248" i="12"/>
  <c r="M1249" i="12"/>
  <c r="M1251" i="12"/>
  <c r="M1253" i="12"/>
  <c r="M1259" i="12"/>
  <c r="M1260" i="12"/>
  <c r="M1261" i="12"/>
  <c r="M1262" i="12"/>
  <c r="M1273" i="12"/>
  <c r="M1275" i="12"/>
  <c r="M1276" i="12"/>
  <c r="C88" i="28" l="1"/>
  <c r="I88" i="28"/>
  <c r="C123" i="28"/>
  <c r="I123" i="28"/>
  <c r="C119" i="28"/>
  <c r="I119" i="28"/>
  <c r="C114" i="28"/>
  <c r="I114" i="28"/>
  <c r="C143" i="28"/>
  <c r="I143" i="28"/>
  <c r="C11" i="28"/>
  <c r="I11" i="28"/>
  <c r="B841" i="25" l="1"/>
  <c r="J841" i="25"/>
  <c r="K841" i="25"/>
  <c r="B483" i="25"/>
  <c r="J483" i="25"/>
  <c r="K483" i="25"/>
  <c r="B433" i="25"/>
  <c r="J433" i="25"/>
  <c r="K433" i="25"/>
  <c r="B485" i="25"/>
  <c r="J485" i="25"/>
  <c r="K485" i="25"/>
  <c r="B477" i="25"/>
  <c r="J477" i="25"/>
  <c r="K477" i="25"/>
  <c r="B458" i="25"/>
  <c r="J458" i="25"/>
  <c r="K458" i="25"/>
  <c r="B356" i="25"/>
  <c r="J356" i="25"/>
  <c r="K356" i="25"/>
  <c r="B464" i="25"/>
  <c r="J464" i="25"/>
  <c r="K464" i="25"/>
  <c r="B462" i="25"/>
  <c r="J462" i="25"/>
  <c r="K462" i="25"/>
  <c r="L841" i="25" l="1"/>
  <c r="M172" i="12" s="1"/>
  <c r="L483" i="25"/>
  <c r="M530" i="12" s="1"/>
  <c r="L433" i="25"/>
  <c r="M67" i="12" s="1"/>
  <c r="L485" i="25"/>
  <c r="M533" i="12" s="1"/>
  <c r="L477" i="25"/>
  <c r="M537" i="12" s="1"/>
  <c r="L356" i="25"/>
  <c r="M276" i="12" s="1"/>
  <c r="L458" i="25"/>
  <c r="M71" i="12" s="1"/>
  <c r="L462" i="25"/>
  <c r="M271" i="12" s="1"/>
  <c r="L464" i="25"/>
  <c r="M272" i="12" s="1"/>
  <c r="B441" i="25"/>
  <c r="J441" i="25"/>
  <c r="K441" i="25"/>
  <c r="L441" i="25" l="1"/>
  <c r="M273" i="12" s="1"/>
  <c r="C43" i="28"/>
  <c r="I43" i="28"/>
  <c r="C41" i="28"/>
  <c r="I41" i="28"/>
  <c r="C37" i="28"/>
  <c r="I37" i="28"/>
  <c r="F94" i="28" l="1"/>
  <c r="C94" i="28"/>
  <c r="I94" i="28"/>
  <c r="B468" i="25" l="1"/>
  <c r="J468" i="25"/>
  <c r="K468" i="25"/>
  <c r="L468" i="25" l="1"/>
  <c r="M527" i="12" s="1"/>
  <c r="B783" i="25" l="1"/>
  <c r="J783" i="25"/>
  <c r="K783" i="25"/>
  <c r="L783" i="25" l="1"/>
  <c r="M1269" i="12" s="1"/>
  <c r="B435" i="25"/>
  <c r="J435" i="25"/>
  <c r="K435" i="25"/>
  <c r="L435" i="25" l="1"/>
  <c r="M69" i="12" s="1"/>
  <c r="C8" i="28" l="1"/>
  <c r="I8" i="28"/>
  <c r="C129" i="28"/>
  <c r="I129" i="28"/>
  <c r="C131" i="28"/>
  <c r="I131" i="28"/>
  <c r="B785" i="25" l="1"/>
  <c r="J785" i="25"/>
  <c r="K785" i="25"/>
  <c r="B514" i="25"/>
  <c r="J514" i="25"/>
  <c r="K514" i="25"/>
  <c r="B423" i="25"/>
  <c r="J423" i="25"/>
  <c r="K423" i="25"/>
  <c r="L423" i="25" l="1"/>
  <c r="M963" i="12" s="1"/>
  <c r="L785" i="25"/>
  <c r="M1270" i="12" s="1"/>
  <c r="L514" i="25"/>
  <c r="M1267" i="12" s="1"/>
  <c r="B494" i="25"/>
  <c r="J494" i="25"/>
  <c r="K494" i="25"/>
  <c r="B202" i="25"/>
  <c r="J202" i="25"/>
  <c r="K202" i="25"/>
  <c r="B200" i="25"/>
  <c r="J200" i="25"/>
  <c r="K200" i="25"/>
  <c r="L494" i="25" l="1"/>
  <c r="M598" i="12" s="1"/>
  <c r="L202" i="25"/>
  <c r="M320" i="12" s="1"/>
  <c r="L200" i="25"/>
  <c r="M319" i="12" s="1"/>
  <c r="B558" i="25" l="1"/>
  <c r="J558" i="25"/>
  <c r="K558" i="25"/>
  <c r="L558" i="25" l="1"/>
  <c r="B721" i="25" l="1"/>
  <c r="J721" i="25"/>
  <c r="K721" i="25"/>
  <c r="L721" i="25" l="1"/>
  <c r="M1140" i="12" s="1"/>
  <c r="B209" i="25"/>
  <c r="J209" i="25"/>
  <c r="K209" i="25"/>
  <c r="M121" i="20"/>
  <c r="K97" i="21"/>
  <c r="L209" i="25" l="1"/>
  <c r="M603" i="12" s="1"/>
  <c r="B21" i="25"/>
  <c r="J21" i="25"/>
  <c r="K21" i="25"/>
  <c r="K99" i="21"/>
  <c r="C84" i="28"/>
  <c r="I84" i="28"/>
  <c r="L21" i="25" l="1"/>
  <c r="M856" i="12" s="1"/>
  <c r="K98" i="21" l="1"/>
  <c r="M111" i="20"/>
  <c r="T1042" i="12" l="1"/>
  <c r="C71" i="28" l="1"/>
  <c r="I71" i="28"/>
  <c r="C4" i="28" l="1"/>
  <c r="I4" i="28"/>
  <c r="B470" i="25"/>
  <c r="J470" i="25"/>
  <c r="K470" i="25"/>
  <c r="L470" i="25" l="1"/>
  <c r="M536" i="12" s="1"/>
  <c r="B517" i="25"/>
  <c r="C136" i="28" l="1"/>
  <c r="I136" i="28"/>
  <c r="C70" i="28" l="1"/>
  <c r="I70" i="28"/>
  <c r="C40" i="28" l="1"/>
  <c r="I40" i="28"/>
  <c r="C141" i="28"/>
  <c r="I141" i="28"/>
  <c r="C81" i="28"/>
  <c r="I81" i="28"/>
  <c r="C82" i="28"/>
  <c r="I82" i="28"/>
  <c r="C53" i="28" l="1"/>
  <c r="I53" i="28"/>
  <c r="C120" i="28"/>
  <c r="I120" i="28"/>
  <c r="C149" i="28"/>
  <c r="I149" i="28"/>
  <c r="C32" i="28"/>
  <c r="I32" i="28"/>
  <c r="C31" i="28"/>
  <c r="I31" i="28"/>
  <c r="C38" i="28"/>
  <c r="I38" i="28"/>
  <c r="C6" i="28"/>
  <c r="I6" i="28"/>
  <c r="C63" i="28"/>
  <c r="I63" i="28"/>
  <c r="C155" i="28" l="1"/>
  <c r="I155" i="28"/>
  <c r="C111" i="28"/>
  <c r="I111" i="28"/>
  <c r="C122" i="28"/>
  <c r="I122" i="28"/>
  <c r="C47" i="28"/>
  <c r="I47" i="28"/>
  <c r="C49" i="28"/>
  <c r="I49" i="28"/>
  <c r="C86" i="28"/>
  <c r="I86" i="28"/>
  <c r="C64" i="28"/>
  <c r="I64" i="28"/>
  <c r="C79" i="28"/>
  <c r="I79" i="28"/>
  <c r="C78" i="28" l="1"/>
  <c r="I78" i="28"/>
  <c r="C148" i="28"/>
  <c r="I148" i="28"/>
  <c r="C67" i="28"/>
  <c r="I67" i="28"/>
  <c r="C66" i="28"/>
  <c r="I66" i="28"/>
  <c r="C68" i="28"/>
  <c r="I68" i="28"/>
  <c r="C138" i="28"/>
  <c r="I138" i="28"/>
  <c r="C112" i="28"/>
  <c r="I112" i="28"/>
  <c r="C109" i="28"/>
  <c r="I109" i="28"/>
  <c r="C34" i="28" l="1"/>
  <c r="I34" i="28"/>
  <c r="C33" i="28"/>
  <c r="I33" i="28"/>
  <c r="C150" i="28"/>
  <c r="I150" i="28"/>
  <c r="C142" i="28" l="1"/>
  <c r="I142" i="28"/>
  <c r="K986" i="25" l="1"/>
  <c r="K981" i="25"/>
  <c r="K980" i="25"/>
  <c r="K979" i="25"/>
  <c r="K978" i="25"/>
  <c r="K977" i="25"/>
  <c r="K976" i="25"/>
  <c r="K975" i="25"/>
  <c r="K974" i="25"/>
  <c r="K973" i="25"/>
  <c r="K971" i="25"/>
  <c r="K969" i="25"/>
  <c r="K967" i="25"/>
  <c r="K965" i="25"/>
  <c r="K964" i="25"/>
  <c r="K962" i="25"/>
  <c r="K960" i="25"/>
  <c r="K958" i="25"/>
  <c r="K957" i="25"/>
  <c r="K956" i="25"/>
  <c r="K955" i="25"/>
  <c r="K954" i="25"/>
  <c r="K953" i="25"/>
  <c r="K952" i="25"/>
  <c r="K951" i="25"/>
  <c r="K950" i="25"/>
  <c r="K949" i="25"/>
  <c r="K948" i="25"/>
  <c r="K947" i="25"/>
  <c r="K941" i="25"/>
  <c r="K940" i="25"/>
  <c r="K937" i="25"/>
  <c r="K935" i="25"/>
  <c r="K934" i="25"/>
  <c r="K933" i="25"/>
  <c r="K932" i="25"/>
  <c r="K931" i="25"/>
  <c r="K929" i="25"/>
  <c r="K927" i="25"/>
  <c r="K925" i="25"/>
  <c r="K923" i="25"/>
  <c r="K921" i="25"/>
  <c r="K920" i="25"/>
  <c r="K919" i="25"/>
  <c r="K918" i="25"/>
  <c r="K917" i="25"/>
  <c r="K915" i="25"/>
  <c r="K913" i="25"/>
  <c r="K912" i="25"/>
  <c r="K910" i="25"/>
  <c r="K908" i="25"/>
  <c r="K906" i="25"/>
  <c r="K904" i="25"/>
  <c r="K902" i="25"/>
  <c r="K900" i="25"/>
  <c r="K898" i="25"/>
  <c r="K896" i="25"/>
  <c r="K895" i="25"/>
  <c r="K894" i="25"/>
  <c r="K892" i="25"/>
  <c r="K891" i="25"/>
  <c r="K888" i="25"/>
  <c r="K887" i="25"/>
  <c r="K886" i="25"/>
  <c r="K885" i="25"/>
  <c r="K884" i="25"/>
  <c r="K882" i="25"/>
  <c r="K881" i="25"/>
  <c r="K879" i="25"/>
  <c r="K878" i="25"/>
  <c r="K876" i="25"/>
  <c r="K875" i="25"/>
  <c r="K874" i="25"/>
  <c r="K872" i="25"/>
  <c r="K871" i="25"/>
  <c r="K869" i="25"/>
  <c r="K867" i="25"/>
  <c r="K866" i="25"/>
  <c r="K864" i="25"/>
  <c r="K863" i="25"/>
  <c r="K862" i="25"/>
  <c r="K861" i="25"/>
  <c r="K860" i="25"/>
  <c r="K859" i="25"/>
  <c r="K857" i="25"/>
  <c r="K856" i="25"/>
  <c r="K854" i="25"/>
  <c r="K853" i="25"/>
  <c r="K851" i="25"/>
  <c r="K849" i="25"/>
  <c r="K847" i="25"/>
  <c r="K846" i="25"/>
  <c r="K845" i="25"/>
  <c r="K842" i="25"/>
  <c r="K840" i="25"/>
  <c r="K838" i="25"/>
  <c r="K837" i="25"/>
  <c r="K836" i="25"/>
  <c r="K835" i="25"/>
  <c r="K834" i="25"/>
  <c r="K833" i="25"/>
  <c r="K832" i="25"/>
  <c r="K831" i="25"/>
  <c r="K827" i="25"/>
  <c r="K826" i="25"/>
  <c r="K825" i="25"/>
  <c r="K824" i="25"/>
  <c r="K821" i="25"/>
  <c r="K819" i="25"/>
  <c r="K817" i="25"/>
  <c r="K816" i="25"/>
  <c r="K815" i="25"/>
  <c r="K813" i="25"/>
  <c r="K811" i="25"/>
  <c r="K809" i="25"/>
  <c r="K807" i="25"/>
  <c r="K806" i="25"/>
  <c r="K804" i="25"/>
  <c r="K802" i="25"/>
  <c r="K800" i="25"/>
  <c r="K799" i="25"/>
  <c r="K797" i="25"/>
  <c r="K795" i="25"/>
  <c r="K794" i="25"/>
  <c r="K793" i="25"/>
  <c r="K792" i="25"/>
  <c r="K790" i="25"/>
  <c r="K786" i="25"/>
  <c r="K784" i="25"/>
  <c r="K782" i="25"/>
  <c r="K781" i="25"/>
  <c r="K780" i="25"/>
  <c r="K779" i="25"/>
  <c r="K778" i="25"/>
  <c r="K775" i="25"/>
  <c r="K772" i="25"/>
  <c r="K771" i="25"/>
  <c r="K770" i="25"/>
  <c r="K769" i="25"/>
  <c r="K768" i="25"/>
  <c r="K767" i="25"/>
  <c r="K766" i="25"/>
  <c r="K764" i="25"/>
  <c r="K763" i="25"/>
  <c r="K761" i="25"/>
  <c r="K760" i="25"/>
  <c r="K759" i="25"/>
  <c r="K758" i="25"/>
  <c r="K755" i="25"/>
  <c r="K753" i="25"/>
  <c r="K752" i="25"/>
  <c r="K751" i="25"/>
  <c r="K749" i="25"/>
  <c r="K747" i="25"/>
  <c r="K743" i="25"/>
  <c r="K741" i="25"/>
  <c r="K740" i="25"/>
  <c r="K738" i="25"/>
  <c r="K737" i="25"/>
  <c r="K736" i="25"/>
  <c r="K735" i="25"/>
  <c r="K734" i="25"/>
  <c r="K728" i="25"/>
  <c r="K726" i="25"/>
  <c r="K725" i="25"/>
  <c r="K724" i="25"/>
  <c r="K722" i="25"/>
  <c r="K719" i="25"/>
  <c r="K718" i="25"/>
  <c r="K717" i="25"/>
  <c r="K716" i="25"/>
  <c r="K715" i="25"/>
  <c r="K713" i="25"/>
  <c r="K710" i="25"/>
  <c r="K708" i="25"/>
  <c r="K707" i="25"/>
  <c r="K705" i="25"/>
  <c r="K703" i="25"/>
  <c r="K702" i="25"/>
  <c r="K699" i="25"/>
  <c r="K697" i="25"/>
  <c r="K696" i="25"/>
  <c r="K693" i="25"/>
  <c r="K691" i="25"/>
  <c r="K689" i="25"/>
  <c r="K688" i="25"/>
  <c r="K686" i="25"/>
  <c r="K684" i="25"/>
  <c r="K682" i="25"/>
  <c r="K681" i="25"/>
  <c r="K680" i="25"/>
  <c r="K679" i="25"/>
  <c r="K678" i="25"/>
  <c r="K676" i="25"/>
  <c r="K674" i="25"/>
  <c r="K673" i="25"/>
  <c r="K671" i="25"/>
  <c r="K669" i="25"/>
  <c r="K667" i="25"/>
  <c r="K665" i="25"/>
  <c r="K663" i="25"/>
  <c r="K661" i="25"/>
  <c r="K659" i="25"/>
  <c r="K657" i="25"/>
  <c r="K655" i="25"/>
  <c r="K653" i="25"/>
  <c r="K651" i="25"/>
  <c r="K650" i="25"/>
  <c r="K648" i="25"/>
  <c r="K646" i="25"/>
  <c r="K645" i="25"/>
  <c r="K644" i="25"/>
  <c r="K643" i="25"/>
  <c r="K642" i="25"/>
  <c r="K641" i="25"/>
  <c r="K640" i="25"/>
  <c r="K638" i="25"/>
  <c r="K637" i="25"/>
  <c r="K635" i="25"/>
  <c r="K634" i="25"/>
  <c r="K633" i="25"/>
  <c r="K631" i="25"/>
  <c r="K629" i="25"/>
  <c r="K627" i="25"/>
  <c r="K625" i="25"/>
  <c r="K620" i="25"/>
  <c r="K618" i="25"/>
  <c r="K616" i="25"/>
  <c r="K614" i="25"/>
  <c r="K612" i="25"/>
  <c r="K610" i="25"/>
  <c r="K608" i="25"/>
  <c r="K606" i="25"/>
  <c r="K604" i="25"/>
  <c r="K602" i="25"/>
  <c r="K601" i="25"/>
  <c r="K600" i="25"/>
  <c r="K599" i="25"/>
  <c r="K597" i="25"/>
  <c r="K593" i="25"/>
  <c r="K592" i="25"/>
  <c r="K590" i="25"/>
  <c r="K589" i="25"/>
  <c r="K587" i="25"/>
  <c r="K585" i="25"/>
  <c r="K583" i="25"/>
  <c r="K581" i="25"/>
  <c r="K579" i="25"/>
  <c r="K577" i="25"/>
  <c r="K574" i="25"/>
  <c r="K571" i="25"/>
  <c r="K568" i="25"/>
  <c r="K567" i="25"/>
  <c r="K565" i="25"/>
  <c r="K564" i="25"/>
  <c r="K563" i="25"/>
  <c r="K561" i="25"/>
  <c r="K559" i="25"/>
  <c r="K557" i="25"/>
  <c r="K556" i="25"/>
  <c r="K555" i="25"/>
  <c r="K554" i="25"/>
  <c r="K552" i="25"/>
  <c r="K550" i="25"/>
  <c r="K549" i="25"/>
  <c r="K548" i="25"/>
  <c r="K546" i="25"/>
  <c r="K545" i="25"/>
  <c r="K543" i="25"/>
  <c r="K542" i="25"/>
  <c r="K540" i="25"/>
  <c r="K538" i="25"/>
  <c r="K536" i="25"/>
  <c r="K534" i="25"/>
  <c r="K529" i="25"/>
  <c r="K528" i="25"/>
  <c r="K527" i="25"/>
  <c r="K526" i="25"/>
  <c r="K524" i="25"/>
  <c r="K523" i="25"/>
  <c r="K521" i="25"/>
  <c r="K520" i="25"/>
  <c r="K518" i="25"/>
  <c r="K517" i="25"/>
  <c r="K515" i="25"/>
  <c r="K513" i="25"/>
  <c r="K511" i="25"/>
  <c r="K509" i="25"/>
  <c r="K507" i="25"/>
  <c r="K506" i="25"/>
  <c r="K504" i="25"/>
  <c r="K503" i="25"/>
  <c r="K501" i="25"/>
  <c r="K500" i="25"/>
  <c r="K498" i="25"/>
  <c r="K496" i="25"/>
  <c r="K495" i="25"/>
  <c r="K493" i="25"/>
  <c r="K492" i="25"/>
  <c r="K490" i="25"/>
  <c r="K489" i="25"/>
  <c r="K486" i="25"/>
  <c r="K484" i="25"/>
  <c r="K482" i="25"/>
  <c r="K481" i="25"/>
  <c r="K480" i="25"/>
  <c r="K479" i="25"/>
  <c r="K478" i="25"/>
  <c r="K476" i="25"/>
  <c r="K474" i="25"/>
  <c r="K472" i="25"/>
  <c r="K471" i="25"/>
  <c r="K467" i="25"/>
  <c r="K465" i="25"/>
  <c r="K463" i="25"/>
  <c r="K461" i="25"/>
  <c r="K460" i="25"/>
  <c r="K459" i="25"/>
  <c r="K457" i="25"/>
  <c r="K456" i="25"/>
  <c r="K454" i="25"/>
  <c r="K452" i="25"/>
  <c r="K450" i="25"/>
  <c r="K448" i="25"/>
  <c r="K445" i="25"/>
  <c r="K443" i="25"/>
  <c r="K442" i="25"/>
  <c r="K440" i="25"/>
  <c r="K436" i="25"/>
  <c r="K434" i="25"/>
  <c r="K431" i="25"/>
  <c r="K429" i="25"/>
  <c r="K427" i="25"/>
  <c r="K426" i="25"/>
  <c r="K424" i="25"/>
  <c r="K422" i="25"/>
  <c r="K420" i="25"/>
  <c r="K419" i="25"/>
  <c r="K417" i="25"/>
  <c r="K415" i="25"/>
  <c r="K414" i="25"/>
  <c r="K412" i="25"/>
  <c r="K411" i="25"/>
  <c r="K409" i="25"/>
  <c r="K407" i="25"/>
  <c r="K405" i="25"/>
  <c r="K403" i="25"/>
  <c r="K398" i="25"/>
  <c r="K396" i="25"/>
  <c r="K394" i="25"/>
  <c r="K393" i="25"/>
  <c r="K392" i="25"/>
  <c r="K390" i="25"/>
  <c r="K389" i="25"/>
  <c r="K388" i="25"/>
  <c r="K386" i="25"/>
  <c r="K385" i="25"/>
  <c r="K384" i="25"/>
  <c r="K383" i="25"/>
  <c r="K382" i="25"/>
  <c r="K380" i="25"/>
  <c r="K379" i="25"/>
  <c r="K378" i="25"/>
  <c r="K376" i="25"/>
  <c r="K375" i="25"/>
  <c r="K373" i="25"/>
  <c r="K371" i="25"/>
  <c r="K368" i="25"/>
  <c r="K367" i="25"/>
  <c r="K365" i="25"/>
  <c r="K363" i="25"/>
  <c r="K362" i="25"/>
  <c r="K361" i="25"/>
  <c r="K360" i="25"/>
  <c r="K359" i="25"/>
  <c r="K358" i="25"/>
  <c r="K355" i="25"/>
  <c r="K353" i="25"/>
  <c r="K350" i="25"/>
  <c r="K348" i="25"/>
  <c r="K345" i="25"/>
  <c r="K344" i="25"/>
  <c r="K342" i="25"/>
  <c r="K341" i="25"/>
  <c r="K340" i="25"/>
  <c r="K339" i="25"/>
  <c r="K337" i="25"/>
  <c r="K334" i="25"/>
  <c r="K332" i="25"/>
  <c r="K330" i="25"/>
  <c r="K328" i="25"/>
  <c r="K326" i="25"/>
  <c r="K324" i="25"/>
  <c r="K323" i="25"/>
  <c r="K322" i="25"/>
  <c r="K320" i="25"/>
  <c r="K319" i="25"/>
  <c r="K318" i="25"/>
  <c r="K315" i="25"/>
  <c r="K313" i="25"/>
  <c r="K311" i="25"/>
  <c r="K310" i="25"/>
  <c r="K309" i="25"/>
  <c r="K306" i="25"/>
  <c r="K305" i="25"/>
  <c r="K304" i="25"/>
  <c r="K303" i="25"/>
  <c r="K302" i="25"/>
  <c r="K300" i="25"/>
  <c r="K298" i="25"/>
  <c r="K296" i="25"/>
  <c r="K294" i="25"/>
  <c r="K293" i="25"/>
  <c r="K292" i="25"/>
  <c r="K291" i="25"/>
  <c r="K290" i="25"/>
  <c r="K289" i="25"/>
  <c r="K288" i="25"/>
  <c r="K285" i="25"/>
  <c r="K284" i="25"/>
  <c r="K282" i="25"/>
  <c r="K280" i="25"/>
  <c r="K278" i="25"/>
  <c r="K276" i="25"/>
  <c r="K274" i="25"/>
  <c r="K272" i="25"/>
  <c r="K270" i="25"/>
  <c r="K269" i="25"/>
  <c r="K268" i="25"/>
  <c r="K266" i="25"/>
  <c r="K264" i="25"/>
  <c r="K262" i="25"/>
  <c r="K260" i="25"/>
  <c r="K258" i="25"/>
  <c r="K256" i="25"/>
  <c r="K254" i="25"/>
  <c r="K253" i="25"/>
  <c r="K251" i="25"/>
  <c r="K249" i="25"/>
  <c r="K248" i="25"/>
  <c r="K247" i="25"/>
  <c r="K245" i="25"/>
  <c r="K243" i="25"/>
  <c r="K242" i="25"/>
  <c r="K241" i="25"/>
  <c r="K240" i="25"/>
  <c r="K239" i="25"/>
  <c r="K238" i="25"/>
  <c r="K237" i="25"/>
  <c r="K236" i="25"/>
  <c r="K235" i="25"/>
  <c r="K233" i="25"/>
  <c r="K231" i="25"/>
  <c r="K230" i="25"/>
  <c r="K229" i="25"/>
  <c r="K228" i="25"/>
  <c r="K227" i="25"/>
  <c r="K225" i="25"/>
  <c r="K223" i="25"/>
  <c r="K222" i="25"/>
  <c r="K221" i="25"/>
  <c r="K220" i="25"/>
  <c r="K219" i="25"/>
  <c r="K218" i="25"/>
  <c r="K217" i="25"/>
  <c r="K215" i="25"/>
  <c r="K214" i="25"/>
  <c r="K212" i="25"/>
  <c r="K210" i="25"/>
  <c r="K208" i="25"/>
  <c r="K207" i="25"/>
  <c r="K206" i="25"/>
  <c r="K204" i="25"/>
  <c r="K203" i="25"/>
  <c r="K201" i="25"/>
  <c r="K199" i="25"/>
  <c r="K198" i="25"/>
  <c r="K195" i="25"/>
  <c r="K192" i="25"/>
  <c r="K188" i="25"/>
  <c r="K185" i="25"/>
  <c r="K182" i="25"/>
  <c r="K180" i="25"/>
  <c r="K178" i="25"/>
  <c r="K177" i="25"/>
  <c r="K176" i="25"/>
  <c r="K175" i="25"/>
  <c r="K174" i="25"/>
  <c r="K173" i="25"/>
  <c r="K172" i="25"/>
  <c r="K170" i="25"/>
  <c r="K169" i="25"/>
  <c r="K167" i="25"/>
  <c r="K166" i="25"/>
  <c r="K165" i="25"/>
  <c r="K164" i="25"/>
  <c r="K163" i="25"/>
  <c r="K162" i="25"/>
  <c r="K161" i="25"/>
  <c r="K160" i="25"/>
  <c r="K159" i="25"/>
  <c r="K158" i="25"/>
  <c r="K157" i="25"/>
  <c r="K155" i="25"/>
  <c r="K153" i="25"/>
  <c r="K152" i="25"/>
  <c r="K150" i="25"/>
  <c r="K149" i="25"/>
  <c r="K147" i="25"/>
  <c r="K145" i="25"/>
  <c r="K143" i="25"/>
  <c r="K140" i="25"/>
  <c r="K138" i="25"/>
  <c r="K135" i="25"/>
  <c r="K134" i="25"/>
  <c r="K131" i="25"/>
  <c r="K129" i="25"/>
  <c r="K127" i="25"/>
  <c r="K125" i="25"/>
  <c r="K122" i="25"/>
  <c r="K119" i="25"/>
  <c r="K117" i="25"/>
  <c r="K114" i="25"/>
  <c r="K112" i="25"/>
  <c r="K111" i="25"/>
  <c r="K110" i="25"/>
  <c r="K109" i="25"/>
  <c r="K107" i="25"/>
  <c r="K105" i="25"/>
  <c r="K103" i="25"/>
  <c r="K102" i="25"/>
  <c r="K101" i="25"/>
  <c r="K99" i="25"/>
  <c r="K98" i="25"/>
  <c r="K95" i="25"/>
  <c r="K92" i="25"/>
  <c r="K90" i="25"/>
  <c r="K88" i="25"/>
  <c r="K87" i="25"/>
  <c r="K86" i="25"/>
  <c r="K84" i="25"/>
  <c r="K82" i="25"/>
  <c r="K80" i="25"/>
  <c r="K79" i="25"/>
  <c r="K77" i="25"/>
  <c r="K75" i="25"/>
  <c r="K73" i="25"/>
  <c r="K71" i="25"/>
  <c r="K69" i="25"/>
  <c r="K68" i="25"/>
  <c r="K67" i="25"/>
  <c r="K65" i="25"/>
  <c r="K63" i="25"/>
  <c r="K62" i="25"/>
  <c r="K61" i="25"/>
  <c r="K60" i="25"/>
  <c r="K59" i="25"/>
  <c r="K58" i="25"/>
  <c r="K57" i="25"/>
  <c r="K56" i="25"/>
  <c r="K54" i="25"/>
  <c r="K52" i="25"/>
  <c r="K51" i="25"/>
  <c r="K50" i="25"/>
  <c r="K49" i="25"/>
  <c r="K47" i="25"/>
  <c r="K45" i="25"/>
  <c r="K42" i="25"/>
  <c r="K41" i="25"/>
  <c r="K40" i="25"/>
  <c r="K39" i="25"/>
  <c r="K34" i="25"/>
  <c r="K33" i="25"/>
  <c r="K32" i="25"/>
  <c r="K30" i="25"/>
  <c r="K29" i="25"/>
  <c r="K28" i="25"/>
  <c r="K27" i="25"/>
  <c r="K25" i="25"/>
  <c r="K23" i="25"/>
  <c r="K20" i="25"/>
  <c r="K19" i="25"/>
  <c r="K17" i="25"/>
  <c r="K16" i="25"/>
  <c r="K14" i="25"/>
  <c r="K12" i="25"/>
  <c r="K10" i="25"/>
  <c r="K7" i="25"/>
  <c r="K6" i="25"/>
  <c r="K5" i="25"/>
  <c r="C26" i="28"/>
  <c r="I26" i="28"/>
  <c r="C16" i="28"/>
  <c r="I16" i="28"/>
  <c r="C17" i="28"/>
  <c r="I17" i="28"/>
  <c r="K189" i="25"/>
  <c r="C57" i="28"/>
  <c r="I57" i="28"/>
  <c r="C62" i="28"/>
  <c r="I62" i="28"/>
  <c r="C85" i="28"/>
  <c r="I85" i="28"/>
  <c r="C83" i="28"/>
  <c r="I83" i="28"/>
  <c r="C80" i="28"/>
  <c r="I80" i="28"/>
  <c r="C7" i="28"/>
  <c r="I7" i="28"/>
  <c r="C65" i="28" l="1"/>
  <c r="I65" i="28"/>
  <c r="F18" i="28" l="1"/>
  <c r="K744" i="25" s="1"/>
  <c r="C18" i="28"/>
  <c r="I18" i="28"/>
  <c r="C52" i="28"/>
  <c r="I52" i="28"/>
  <c r="F3" i="28" l="1"/>
  <c r="K36" i="25" s="1"/>
  <c r="C3" i="28"/>
  <c r="I3" i="28"/>
  <c r="C126" i="28"/>
  <c r="I126" i="28"/>
  <c r="C10" i="28"/>
  <c r="C9" i="28"/>
  <c r="C29" i="28"/>
  <c r="C51" i="28"/>
  <c r="C55" i="28"/>
  <c r="C56" i="28"/>
  <c r="C74" i="28"/>
  <c r="C87" i="28"/>
  <c r="C89" i="28"/>
  <c r="C110" i="28"/>
  <c r="C113" i="28"/>
  <c r="C130" i="28"/>
  <c r="C139" i="28"/>
  <c r="C140" i="28"/>
  <c r="C145" i="28"/>
  <c r="C147" i="28"/>
  <c r="B289" i="25" l="1"/>
  <c r="J289" i="25"/>
  <c r="B291" i="25"/>
  <c r="J291" i="25"/>
  <c r="K103" i="21"/>
  <c r="M122" i="20"/>
  <c r="L289" i="25" l="1"/>
  <c r="M493" i="12" s="1"/>
  <c r="L291" i="25"/>
  <c r="M50" i="12" s="1"/>
  <c r="B493" i="25"/>
  <c r="J493" i="25"/>
  <c r="L493" i="25" l="1"/>
  <c r="M413" i="12" s="1"/>
  <c r="B492" i="25"/>
  <c r="J492" i="25"/>
  <c r="L492" i="25" l="1"/>
  <c r="M414" i="12" s="1"/>
  <c r="B920" i="25"/>
  <c r="J920" i="25"/>
  <c r="L920" i="25" l="1"/>
  <c r="M964" i="12" s="1"/>
  <c r="B932" i="25"/>
  <c r="J932" i="25"/>
  <c r="L932" i="25" l="1"/>
  <c r="M872" i="12" s="1"/>
  <c r="B918" i="25"/>
  <c r="J918" i="25"/>
  <c r="L918" i="25" l="1"/>
  <c r="M668" i="12" s="1"/>
  <c r="B986" i="25"/>
  <c r="J986" i="25"/>
  <c r="L986" i="25" l="1"/>
  <c r="M842" i="12" s="1"/>
  <c r="B460" i="25"/>
  <c r="J460" i="25"/>
  <c r="L460" i="25" l="1"/>
  <c r="M72" i="12" s="1"/>
  <c r="I9" i="28"/>
  <c r="K101" i="21" l="1"/>
  <c r="C360" i="23"/>
  <c r="D360" i="23"/>
  <c r="C359" i="23"/>
  <c r="D359" i="23"/>
  <c r="C358" i="23"/>
  <c r="D358" i="23"/>
  <c r="C357" i="23"/>
  <c r="D357" i="23"/>
  <c r="C356" i="23"/>
  <c r="D356" i="23"/>
  <c r="C355" i="23"/>
  <c r="D355" i="23"/>
  <c r="C354" i="23"/>
  <c r="D354" i="23"/>
  <c r="C353" i="23"/>
  <c r="D353" i="23"/>
  <c r="C352" i="23"/>
  <c r="D352" i="23"/>
  <c r="C351" i="23"/>
  <c r="D351" i="23"/>
  <c r="C350" i="23"/>
  <c r="D350" i="23"/>
  <c r="C349" i="23"/>
  <c r="D349" i="23"/>
  <c r="E32" i="24" l="1"/>
  <c r="M16" i="20"/>
  <c r="C348" i="23" l="1"/>
  <c r="D348" i="23"/>
  <c r="C347" i="23"/>
  <c r="D347" i="23"/>
  <c r="C346" i="23"/>
  <c r="D346" i="23"/>
  <c r="C345" i="23"/>
  <c r="D345" i="23"/>
  <c r="C344" i="23"/>
  <c r="D344" i="23"/>
  <c r="C343" i="23"/>
  <c r="D343" i="23"/>
  <c r="C342" i="23"/>
  <c r="D342" i="23"/>
  <c r="E33" i="24"/>
  <c r="M18" i="20"/>
  <c r="I29" i="28" l="1"/>
  <c r="C327" i="23" l="1"/>
  <c r="D327" i="23"/>
  <c r="E34" i="24"/>
  <c r="B981" i="25"/>
  <c r="J981" i="25"/>
  <c r="K100" i="21"/>
  <c r="L981" i="25" l="1"/>
  <c r="M663" i="12" s="1"/>
  <c r="B145" i="25"/>
  <c r="J145" i="25"/>
  <c r="B501" i="25"/>
  <c r="J501" i="25"/>
  <c r="B965" i="25"/>
  <c r="J965" i="25"/>
  <c r="B857" i="25"/>
  <c r="J857" i="25"/>
  <c r="B650" i="25"/>
  <c r="J650" i="25"/>
  <c r="B409" i="25"/>
  <c r="J409" i="25"/>
  <c r="L409" i="25" l="1"/>
  <c r="M1162" i="12" s="1"/>
  <c r="L501" i="25"/>
  <c r="M1263" i="12" s="1"/>
  <c r="L857" i="25"/>
  <c r="M1078" i="12" s="1"/>
  <c r="L965" i="25"/>
  <c r="M1148" i="12" s="1"/>
  <c r="L650" i="25"/>
  <c r="M554" i="12" s="1"/>
  <c r="L145" i="25"/>
  <c r="M1226" i="12" s="1"/>
  <c r="I87" i="28"/>
  <c r="I113" i="28"/>
  <c r="I55" i="28"/>
  <c r="I56" i="28"/>
  <c r="I140" i="28"/>
  <c r="I51" i="28"/>
  <c r="I10" i="28"/>
  <c r="B743" i="25" l="1"/>
  <c r="J743" i="25"/>
  <c r="L743" i="25" l="1"/>
  <c r="M1136" i="12" s="1"/>
  <c r="B419" i="25"/>
  <c r="J419" i="25"/>
  <c r="L419" i="25" l="1"/>
  <c r="M1147" i="12" s="1"/>
  <c r="C368" i="23"/>
  <c r="D368" i="23"/>
  <c r="C367" i="23"/>
  <c r="D367" i="23"/>
  <c r="C366" i="23"/>
  <c r="D366" i="23"/>
  <c r="C365" i="23"/>
  <c r="D365" i="23"/>
  <c r="C364" i="23"/>
  <c r="D364" i="23"/>
  <c r="C363" i="23"/>
  <c r="D363" i="23"/>
  <c r="C362" i="23"/>
  <c r="D362" i="23"/>
  <c r="C361" i="23"/>
  <c r="D361" i="23"/>
  <c r="B542" i="25" l="1"/>
  <c r="J542" i="25"/>
  <c r="E35" i="24"/>
  <c r="K104" i="21"/>
  <c r="L542" i="25" l="1"/>
  <c r="M526" i="12" s="1"/>
  <c r="B950" i="25"/>
  <c r="J950" i="25"/>
  <c r="B952" i="25"/>
  <c r="J952" i="25"/>
  <c r="L952" i="25" l="1"/>
  <c r="M1156" i="12" s="1"/>
  <c r="L950" i="25"/>
  <c r="M1155" i="12" s="1"/>
  <c r="B954" i="25"/>
  <c r="J954" i="25"/>
  <c r="B62" i="25"/>
  <c r="J62" i="25"/>
  <c r="B480" i="25"/>
  <c r="J480" i="25"/>
  <c r="L954" i="25" l="1"/>
  <c r="M1157" i="12" s="1"/>
  <c r="L62" i="25"/>
  <c r="M1049" i="12" s="1"/>
  <c r="L480" i="25"/>
  <c r="M1161" i="12" s="1"/>
  <c r="B51" i="25"/>
  <c r="J51" i="25"/>
  <c r="L51" i="25" l="1"/>
  <c r="M386" i="12" s="1"/>
  <c r="B293" i="25"/>
  <c r="J293" i="25"/>
  <c r="L293" i="25" l="1"/>
  <c r="M1187" i="12" s="1"/>
  <c r="B564" i="25"/>
  <c r="J564" i="25"/>
  <c r="B876" i="25"/>
  <c r="J876" i="25"/>
  <c r="B42" i="25"/>
  <c r="J42" i="25"/>
  <c r="B319" i="25"/>
  <c r="J319" i="25"/>
  <c r="B165" i="25"/>
  <c r="J165" i="25"/>
  <c r="L564" i="25" l="1"/>
  <c r="M792" i="12" s="1"/>
  <c r="L165" i="25"/>
  <c r="M504" i="12" s="1"/>
  <c r="L42" i="25"/>
  <c r="M648" i="12" s="1"/>
  <c r="L319" i="25"/>
  <c r="M514" i="12" s="1"/>
  <c r="L876" i="25"/>
  <c r="M791" i="12" s="1"/>
  <c r="B160" i="25"/>
  <c r="J160" i="25"/>
  <c r="L160" i="25" l="1"/>
  <c r="M302" i="12" s="1"/>
  <c r="B600" i="25"/>
  <c r="B290" i="25" l="1"/>
  <c r="J290" i="25"/>
  <c r="B288" i="25"/>
  <c r="J288" i="25"/>
  <c r="L290" i="25" l="1"/>
  <c r="L288" i="25"/>
  <c r="T1117" i="12"/>
  <c r="S1117" i="12"/>
  <c r="Q1117" i="12"/>
  <c r="G1117" i="12"/>
  <c r="X1117" i="12"/>
  <c r="M115" i="20" l="1"/>
  <c r="T1115" i="12"/>
  <c r="S1115" i="12"/>
  <c r="Q1115" i="12"/>
  <c r="G1115" i="12"/>
  <c r="X1115" i="12"/>
  <c r="B556" i="25" l="1"/>
  <c r="J556" i="25"/>
  <c r="B478" i="25"/>
  <c r="J478" i="25"/>
  <c r="L556" i="25" l="1"/>
  <c r="M1120" i="12" s="1"/>
  <c r="L478" i="25"/>
  <c r="M1118" i="12" s="1"/>
  <c r="C370" i="23"/>
  <c r="D370" i="23"/>
  <c r="C369" i="23"/>
  <c r="D369" i="23"/>
  <c r="E36" i="24"/>
  <c r="B867" i="25" l="1"/>
  <c r="J867" i="25"/>
  <c r="B214" i="25"/>
  <c r="J214" i="25"/>
  <c r="B32" i="25"/>
  <c r="J32" i="25"/>
  <c r="B28" i="25"/>
  <c r="J28" i="25"/>
  <c r="L867" i="25" l="1"/>
  <c r="M342" i="12" s="1"/>
  <c r="L32" i="25"/>
  <c r="M797" i="12" s="1"/>
  <c r="L28" i="25"/>
  <c r="M384" i="12" s="1"/>
  <c r="L214" i="25"/>
  <c r="M597" i="12" s="1"/>
  <c r="B27" i="25"/>
  <c r="J27" i="25"/>
  <c r="L27" i="25" l="1"/>
  <c r="M385" i="12" s="1"/>
  <c r="I130" i="28"/>
  <c r="I110" i="28" l="1"/>
  <c r="I147" i="28"/>
  <c r="I89" i="28"/>
  <c r="I145" i="28"/>
  <c r="I74" i="28" l="1"/>
  <c r="K3" i="25"/>
  <c r="I139" i="28" l="1"/>
  <c r="B688" i="25" l="1"/>
  <c r="J688" i="25"/>
  <c r="L688" i="25" s="1"/>
  <c r="M543" i="12" s="1"/>
  <c r="T543" i="12"/>
  <c r="S543" i="12"/>
  <c r="Q543" i="12"/>
  <c r="G543" i="12"/>
  <c r="X543" i="12"/>
  <c r="C330" i="23" l="1"/>
  <c r="D330" i="23"/>
  <c r="E37" i="24"/>
  <c r="B420" i="25" l="1"/>
  <c r="J420" i="25"/>
  <c r="L420" i="25" s="1"/>
  <c r="M950" i="12" s="1"/>
  <c r="T950" i="12"/>
  <c r="S950" i="12"/>
  <c r="Q950" i="12"/>
  <c r="G950" i="12"/>
  <c r="X950" i="12"/>
  <c r="B846" i="25" l="1"/>
  <c r="J846" i="25"/>
  <c r="L846" i="25" s="1"/>
  <c r="M838" i="12" s="1"/>
  <c r="B807" i="25" l="1"/>
  <c r="J807" i="25"/>
  <c r="L807" i="25" s="1"/>
  <c r="M421" i="12" s="1"/>
  <c r="B503" i="25" l="1"/>
  <c r="J503" i="25"/>
  <c r="L503" i="25" s="1"/>
  <c r="B424" i="25" l="1"/>
  <c r="J424" i="25"/>
  <c r="L424" i="25" s="1"/>
  <c r="M714" i="12" s="1"/>
  <c r="C20" i="23" l="1"/>
  <c r="D20" i="23"/>
  <c r="C19" i="23"/>
  <c r="D19" i="23"/>
  <c r="E38" i="24"/>
  <c r="M112" i="20" l="1"/>
  <c r="J956" i="25" l="1"/>
  <c r="L956" i="25" s="1"/>
  <c r="M1151" i="12" s="1"/>
  <c r="E29" i="26" l="1"/>
  <c r="C29" i="26"/>
  <c r="E7" i="26"/>
  <c r="C7" i="26"/>
  <c r="E4" i="26"/>
  <c r="C4" i="26"/>
  <c r="E30" i="26"/>
  <c r="C30" i="26"/>
  <c r="C31" i="26"/>
  <c r="E31" i="26"/>
  <c r="B225" i="25" l="1"/>
  <c r="J225" i="25"/>
  <c r="L225" i="25" s="1"/>
  <c r="M432" i="12" s="1"/>
  <c r="B376" i="25" l="1"/>
  <c r="J376" i="25"/>
  <c r="L376" i="25" s="1"/>
  <c r="M561" i="12" s="1"/>
  <c r="B935" i="25" l="1"/>
  <c r="J935" i="25"/>
  <c r="L935" i="25" s="1"/>
  <c r="B386" i="25"/>
  <c r="J386" i="25"/>
  <c r="L386" i="25" s="1"/>
  <c r="B415" i="25"/>
  <c r="J415" i="25"/>
  <c r="L415" i="25" s="1"/>
  <c r="J412" i="25"/>
  <c r="L412" i="25" s="1"/>
  <c r="J411" i="25"/>
  <c r="L411" i="25" s="1"/>
  <c r="M562" i="12" s="1"/>
  <c r="O412" i="25"/>
  <c r="E6" i="26"/>
  <c r="C6" i="26"/>
  <c r="B39" i="25" l="1"/>
  <c r="J39" i="25"/>
  <c r="L39" i="25" s="1"/>
  <c r="M1061" i="12" s="1"/>
  <c r="B713" i="25"/>
  <c r="J713" i="25"/>
  <c r="L713" i="25" s="1"/>
  <c r="M422" i="12" s="1"/>
  <c r="B155" i="25"/>
  <c r="J155" i="25"/>
  <c r="L155" i="25" s="1"/>
  <c r="M681" i="12" s="1"/>
  <c r="B638" i="25"/>
  <c r="J638" i="25"/>
  <c r="L638" i="25" s="1"/>
  <c r="M1059" i="12" s="1"/>
  <c r="B40" i="25"/>
  <c r="J40" i="25"/>
  <c r="L40" i="25" s="1"/>
  <c r="M1072" i="12" s="1"/>
  <c r="B166" i="25" l="1"/>
  <c r="J166" i="25"/>
  <c r="L166" i="25" s="1"/>
  <c r="M1055" i="12" s="1"/>
  <c r="B19" i="25" l="1"/>
  <c r="J19" i="25"/>
  <c r="L19" i="25" s="1"/>
  <c r="M1057" i="12" s="1"/>
  <c r="B851" i="25" l="1"/>
  <c r="J851" i="25"/>
  <c r="L851" i="25" s="1"/>
  <c r="M32" i="12" s="1"/>
  <c r="B550" i="25"/>
  <c r="J550" i="25"/>
  <c r="L550" i="25" s="1"/>
  <c r="M866" i="12" s="1"/>
  <c r="J980" i="25" l="1"/>
  <c r="L980" i="25" s="1"/>
  <c r="M478" i="12" s="1"/>
  <c r="J979" i="25"/>
  <c r="L979" i="25" s="1"/>
  <c r="J978" i="25"/>
  <c r="L978" i="25" s="1"/>
  <c r="M523" i="12" s="1"/>
  <c r="J977" i="25"/>
  <c r="L977" i="25" s="1"/>
  <c r="M521" i="12" s="1"/>
  <c r="J976" i="25"/>
  <c r="L976" i="25" s="1"/>
  <c r="M477" i="12" s="1"/>
  <c r="J975" i="25"/>
  <c r="L975" i="25" s="1"/>
  <c r="M981" i="12" s="1"/>
  <c r="J974" i="25"/>
  <c r="L974" i="25" s="1"/>
  <c r="M1174" i="12" s="1"/>
  <c r="J973" i="25"/>
  <c r="L973" i="25" s="1"/>
  <c r="M1175" i="12" s="1"/>
  <c r="J971" i="25"/>
  <c r="L971" i="25" s="1"/>
  <c r="M1153" i="12" s="1"/>
  <c r="J969" i="25"/>
  <c r="L969" i="25" s="1"/>
  <c r="M1154" i="12" s="1"/>
  <c r="J967" i="25"/>
  <c r="L967" i="25" s="1"/>
  <c r="M1152" i="12" s="1"/>
  <c r="J964" i="25"/>
  <c r="L964" i="25" s="1"/>
  <c r="M788" i="12" s="1"/>
  <c r="J962" i="25"/>
  <c r="L962" i="25" s="1"/>
  <c r="M402" i="12" s="1"/>
  <c r="J960" i="25"/>
  <c r="L960" i="25" s="1"/>
  <c r="M403" i="12" s="1"/>
  <c r="J958" i="25"/>
  <c r="L958" i="25" s="1"/>
  <c r="M398" i="12" s="1"/>
  <c r="J957" i="25"/>
  <c r="L957" i="25" s="1"/>
  <c r="M397" i="12" s="1"/>
  <c r="J955" i="25"/>
  <c r="L955" i="25" s="1"/>
  <c r="J953" i="25"/>
  <c r="L953" i="25" s="1"/>
  <c r="J951" i="25"/>
  <c r="L951" i="25" s="1"/>
  <c r="J949" i="25"/>
  <c r="L949" i="25" s="1"/>
  <c r="J948" i="25"/>
  <c r="L948" i="25" s="1"/>
  <c r="M1150" i="12" s="1"/>
  <c r="J947" i="25"/>
  <c r="L947" i="25" s="1"/>
  <c r="J941" i="25"/>
  <c r="L941" i="25" s="1"/>
  <c r="M1178" i="12" s="1"/>
  <c r="J940" i="25"/>
  <c r="L940" i="25" s="1"/>
  <c r="M1177" i="12" s="1"/>
  <c r="J937" i="25"/>
  <c r="L937" i="25" s="1"/>
  <c r="M650" i="12" s="1"/>
  <c r="J934" i="25"/>
  <c r="L934" i="25" s="1"/>
  <c r="M548" i="12" s="1"/>
  <c r="J933" i="25"/>
  <c r="L933" i="25" s="1"/>
  <c r="M873" i="12" s="1"/>
  <c r="J931" i="25"/>
  <c r="L931" i="25" s="1"/>
  <c r="J929" i="25"/>
  <c r="L929" i="25" s="1"/>
  <c r="M871" i="12" s="1"/>
  <c r="J927" i="25"/>
  <c r="L927" i="25" s="1"/>
  <c r="M870" i="12" s="1"/>
  <c r="J925" i="25"/>
  <c r="L925" i="25" s="1"/>
  <c r="M869" i="12" s="1"/>
  <c r="J923" i="25"/>
  <c r="L923" i="25" s="1"/>
  <c r="M1042" i="12" s="1"/>
  <c r="J921" i="25"/>
  <c r="L921" i="25" s="1"/>
  <c r="M966" i="12" s="1"/>
  <c r="J919" i="25"/>
  <c r="L919" i="25" s="1"/>
  <c r="J917" i="25"/>
  <c r="L917" i="25" s="1"/>
  <c r="J915" i="25"/>
  <c r="L915" i="25" s="1"/>
  <c r="M875" i="12" s="1"/>
  <c r="J913" i="25"/>
  <c r="L913" i="25" s="1"/>
  <c r="M40" i="12" s="1"/>
  <c r="J912" i="25"/>
  <c r="L912" i="25" s="1"/>
  <c r="M480" i="12" s="1"/>
  <c r="J910" i="25"/>
  <c r="L910" i="25" s="1"/>
  <c r="M297" i="12" s="1"/>
  <c r="J908" i="25"/>
  <c r="L908" i="25" s="1"/>
  <c r="M296" i="12" s="1"/>
  <c r="J906" i="25"/>
  <c r="L906" i="25" s="1"/>
  <c r="M295" i="12" s="1"/>
  <c r="J904" i="25"/>
  <c r="L904" i="25" s="1"/>
  <c r="M294" i="12" s="1"/>
  <c r="J902" i="25"/>
  <c r="L902" i="25" s="1"/>
  <c r="M293" i="12" s="1"/>
  <c r="J900" i="25"/>
  <c r="L900" i="25" s="1"/>
  <c r="M292" i="12" s="1"/>
  <c r="J898" i="25"/>
  <c r="L898" i="25" s="1"/>
  <c r="M291" i="12" s="1"/>
  <c r="J896" i="25"/>
  <c r="L896" i="25" s="1"/>
  <c r="M290" i="12" s="1"/>
  <c r="J895" i="25"/>
  <c r="L895" i="25" s="1"/>
  <c r="M506" i="12" s="1"/>
  <c r="J894" i="25"/>
  <c r="L894" i="25" s="1"/>
  <c r="M990" i="12" s="1"/>
  <c r="J892" i="25"/>
  <c r="L892" i="25" s="1"/>
  <c r="M989" i="12" s="1"/>
  <c r="J891" i="25"/>
  <c r="L891" i="25" s="1"/>
  <c r="M485" i="12" s="1"/>
  <c r="J888" i="25"/>
  <c r="L888" i="25" s="1"/>
  <c r="M794" i="12" s="1"/>
  <c r="J887" i="25"/>
  <c r="L887" i="25" s="1"/>
  <c r="M26" i="12" s="1"/>
  <c r="J886" i="25"/>
  <c r="L886" i="25" s="1"/>
  <c r="M410" i="12" s="1"/>
  <c r="J885" i="25"/>
  <c r="L885" i="25" s="1"/>
  <c r="M411" i="12" s="1"/>
  <c r="J884" i="25"/>
  <c r="L884" i="25" s="1"/>
  <c r="M678" i="12" s="1"/>
  <c r="J882" i="25"/>
  <c r="L882" i="25" s="1"/>
  <c r="M1254" i="12" s="1"/>
  <c r="J881" i="25"/>
  <c r="L881" i="25" s="1"/>
  <c r="M525" i="12" s="1"/>
  <c r="J879" i="25"/>
  <c r="L879" i="25" s="1"/>
  <c r="M851" i="12" s="1"/>
  <c r="J878" i="25"/>
  <c r="L878" i="25" s="1"/>
  <c r="M541" i="12" s="1"/>
  <c r="J875" i="25"/>
  <c r="L875" i="25" s="1"/>
  <c r="J874" i="25"/>
  <c r="L874" i="25" s="1"/>
  <c r="M583" i="12" s="1"/>
  <c r="J872" i="25"/>
  <c r="L872" i="25" s="1"/>
  <c r="M1166" i="12" s="1"/>
  <c r="J871" i="25"/>
  <c r="L871" i="25" s="1"/>
  <c r="M615" i="12" s="1"/>
  <c r="J869" i="25"/>
  <c r="L869" i="25" s="1"/>
  <c r="M821" i="12" s="1"/>
  <c r="J866" i="25"/>
  <c r="L866" i="25" s="1"/>
  <c r="M487" i="12" s="1"/>
  <c r="J864" i="25"/>
  <c r="L864" i="25" s="1"/>
  <c r="M469" i="12" s="1"/>
  <c r="J863" i="25"/>
  <c r="L863" i="25" s="1"/>
  <c r="M160" i="12" s="1"/>
  <c r="J862" i="25"/>
  <c r="L862" i="25" s="1"/>
  <c r="M362" i="12" s="1"/>
  <c r="J861" i="25"/>
  <c r="L861" i="25" s="1"/>
  <c r="M363" i="12" s="1"/>
  <c r="J860" i="25"/>
  <c r="L860" i="25" s="1"/>
  <c r="M1097" i="12" s="1"/>
  <c r="J859" i="25"/>
  <c r="L859" i="25" s="1"/>
  <c r="M1098" i="12" s="1"/>
  <c r="J856" i="25"/>
  <c r="L856" i="25" s="1"/>
  <c r="M1137" i="12" s="1"/>
  <c r="J854" i="25"/>
  <c r="L854" i="25" s="1"/>
  <c r="M303" i="12" s="1"/>
  <c r="J853" i="25"/>
  <c r="L853" i="25" s="1"/>
  <c r="M774" i="12" s="1"/>
  <c r="J849" i="25"/>
  <c r="L849" i="25" s="1"/>
  <c r="M659" i="12" s="1"/>
  <c r="J847" i="25"/>
  <c r="L847" i="25" s="1"/>
  <c r="M325" i="12" s="1"/>
  <c r="J845" i="25"/>
  <c r="L845" i="25" s="1"/>
  <c r="J842" i="25"/>
  <c r="L842" i="25" s="1"/>
  <c r="M755" i="12" s="1"/>
  <c r="J840" i="25"/>
  <c r="L840" i="25" s="1"/>
  <c r="J838" i="25"/>
  <c r="L838" i="25" s="1"/>
  <c r="M801" i="12" s="1"/>
  <c r="J837" i="25"/>
  <c r="L837" i="25" s="1"/>
  <c r="J836" i="25"/>
  <c r="L836" i="25" s="1"/>
  <c r="M169" i="12" s="1"/>
  <c r="J835" i="25"/>
  <c r="L835" i="25" s="1"/>
  <c r="M159" i="12" s="1"/>
  <c r="J834" i="25"/>
  <c r="L834" i="25" s="1"/>
  <c r="M336" i="12" s="1"/>
  <c r="J833" i="25"/>
  <c r="L833" i="25" s="1"/>
  <c r="M889" i="12" s="1"/>
  <c r="J832" i="25"/>
  <c r="L832" i="25" s="1"/>
  <c r="M886" i="12" s="1"/>
  <c r="J831" i="25"/>
  <c r="L831" i="25" s="1"/>
  <c r="M887" i="12" s="1"/>
  <c r="J827" i="25"/>
  <c r="L827" i="25" s="1"/>
  <c r="M427" i="12" s="1"/>
  <c r="J826" i="25"/>
  <c r="L826" i="25" s="1"/>
  <c r="M728" i="12" s="1"/>
  <c r="J825" i="25"/>
  <c r="L825" i="25" s="1"/>
  <c r="M1071" i="12" s="1"/>
  <c r="J824" i="25"/>
  <c r="L824" i="25" s="1"/>
  <c r="M1212" i="12" s="1"/>
  <c r="J821" i="25"/>
  <c r="L821" i="25" s="1"/>
  <c r="M654" i="12" s="1"/>
  <c r="J819" i="25"/>
  <c r="L819" i="25" s="1"/>
  <c r="M653" i="12" s="1"/>
  <c r="J817" i="25"/>
  <c r="L817" i="25" s="1"/>
  <c r="M651" i="12" s="1"/>
  <c r="J816" i="25"/>
  <c r="L816" i="25" s="1"/>
  <c r="M164" i="12" s="1"/>
  <c r="J815" i="25"/>
  <c r="L815" i="25" s="1"/>
  <c r="M158" i="12" s="1"/>
  <c r="J813" i="25"/>
  <c r="L813" i="25" s="1"/>
  <c r="M322" i="12" s="1"/>
  <c r="J811" i="25"/>
  <c r="L811" i="25" s="1"/>
  <c r="M839" i="12" s="1"/>
  <c r="J809" i="25"/>
  <c r="L809" i="25" s="1"/>
  <c r="M323" i="12" s="1"/>
  <c r="J806" i="25"/>
  <c r="L806" i="25" s="1"/>
  <c r="M1173" i="12" s="1"/>
  <c r="J804" i="25"/>
  <c r="L804" i="25" s="1"/>
  <c r="M910" i="12" s="1"/>
  <c r="J802" i="25"/>
  <c r="L802" i="25" s="1"/>
  <c r="M911" i="12" s="1"/>
  <c r="J800" i="25"/>
  <c r="L800" i="25" s="1"/>
  <c r="M1090" i="12" s="1"/>
  <c r="J799" i="25"/>
  <c r="L799" i="25" s="1"/>
  <c r="M1167" i="12" s="1"/>
  <c r="J797" i="25"/>
  <c r="L797" i="25" s="1"/>
  <c r="M883" i="12" s="1"/>
  <c r="J795" i="25"/>
  <c r="L795" i="25" s="1"/>
  <c r="M890" i="12" s="1"/>
  <c r="J794" i="25"/>
  <c r="L794" i="25" s="1"/>
  <c r="M275" i="12" s="1"/>
  <c r="J793" i="25"/>
  <c r="L793" i="25" s="1"/>
  <c r="M1277" i="12" s="1"/>
  <c r="J792" i="25"/>
  <c r="L792" i="25" s="1"/>
  <c r="M1278" i="12" s="1"/>
  <c r="J790" i="25"/>
  <c r="L790" i="25" s="1"/>
  <c r="M324" i="12" s="1"/>
  <c r="J786" i="25"/>
  <c r="L786" i="25" s="1"/>
  <c r="M307" i="12" s="1"/>
  <c r="J784" i="25"/>
  <c r="L784" i="25" s="1"/>
  <c r="J782" i="25"/>
  <c r="L782" i="25" s="1"/>
  <c r="J781" i="25"/>
  <c r="L781" i="25" s="1"/>
  <c r="M473" i="12" s="1"/>
  <c r="J780" i="25"/>
  <c r="L780" i="25" s="1"/>
  <c r="M979" i="12" s="1"/>
  <c r="J779" i="25"/>
  <c r="L779" i="25" s="1"/>
  <c r="J778" i="25"/>
  <c r="L778" i="25" s="1"/>
  <c r="M415" i="12" s="1"/>
  <c r="J775" i="25"/>
  <c r="L775" i="25" s="1"/>
  <c r="M1019" i="12" s="1"/>
  <c r="J772" i="25"/>
  <c r="L772" i="25" s="1"/>
  <c r="M52" i="12" s="1"/>
  <c r="J771" i="25"/>
  <c r="L771" i="25" s="1"/>
  <c r="M1017" i="12" s="1"/>
  <c r="J770" i="25"/>
  <c r="L770" i="25" s="1"/>
  <c r="M919" i="12" s="1"/>
  <c r="J769" i="25"/>
  <c r="L769" i="25" s="1"/>
  <c r="M920" i="12" s="1"/>
  <c r="J768" i="25"/>
  <c r="L768" i="25" s="1"/>
  <c r="M605" i="12" s="1"/>
  <c r="J767" i="25"/>
  <c r="L767" i="25" s="1"/>
  <c r="M604" i="12" s="1"/>
  <c r="J766" i="25"/>
  <c r="L766" i="25" s="1"/>
  <c r="M1169" i="12" s="1"/>
  <c r="J764" i="25"/>
  <c r="L764" i="25" s="1"/>
  <c r="M1170" i="12" s="1"/>
  <c r="J763" i="25"/>
  <c r="L763" i="25" s="1"/>
  <c r="M1168" i="12" s="1"/>
  <c r="J761" i="25"/>
  <c r="L761" i="25" s="1"/>
  <c r="M34" i="12" s="1"/>
  <c r="J760" i="25"/>
  <c r="L760" i="25" s="1"/>
  <c r="J759" i="25"/>
  <c r="L759" i="25" s="1"/>
  <c r="M284" i="12" s="1"/>
  <c r="J758" i="25"/>
  <c r="L758" i="25" s="1"/>
  <c r="M1096" i="12" s="1"/>
  <c r="J755" i="25"/>
  <c r="L755" i="25" s="1"/>
  <c r="M1186" i="12" s="1"/>
  <c r="J753" i="25"/>
  <c r="L753" i="25" s="1"/>
  <c r="M606" i="12" s="1"/>
  <c r="J752" i="25"/>
  <c r="L752" i="25" s="1"/>
  <c r="M608" i="12" s="1"/>
  <c r="J751" i="25"/>
  <c r="L751" i="25" s="1"/>
  <c r="M167" i="12" s="1"/>
  <c r="J749" i="25"/>
  <c r="L749" i="25" s="1"/>
  <c r="M467" i="12" s="1"/>
  <c r="J747" i="25"/>
  <c r="L747" i="25" s="1"/>
  <c r="M455" i="12" s="1"/>
  <c r="J744" i="25"/>
  <c r="L744" i="25" s="1"/>
  <c r="M310" i="12" s="1"/>
  <c r="J741" i="25"/>
  <c r="L741" i="25" s="1"/>
  <c r="M483" i="12" s="1"/>
  <c r="J740" i="25"/>
  <c r="L740" i="25" s="1"/>
  <c r="M165" i="12" s="1"/>
  <c r="J738" i="25"/>
  <c r="L738" i="25" s="1"/>
  <c r="M993" i="12" s="1"/>
  <c r="J737" i="25"/>
  <c r="L737" i="25" s="1"/>
  <c r="M610" i="12" s="1"/>
  <c r="J736" i="25"/>
  <c r="L736" i="25" s="1"/>
  <c r="M329" i="12" s="1"/>
  <c r="J735" i="25"/>
  <c r="L735" i="25" s="1"/>
  <c r="M1023" i="12" s="1"/>
  <c r="J734" i="25"/>
  <c r="L734" i="25" s="1"/>
  <c r="M145" i="12" s="1"/>
  <c r="J728" i="25"/>
  <c r="L728" i="25" s="1"/>
  <c r="M1064" i="12" s="1"/>
  <c r="J726" i="25"/>
  <c r="L726" i="25" s="1"/>
  <c r="M355" i="12" s="1"/>
  <c r="J725" i="25"/>
  <c r="L725" i="25" s="1"/>
  <c r="M1127" i="12" s="1"/>
  <c r="J724" i="25"/>
  <c r="L724" i="25" s="1"/>
  <c r="M1126" i="12" s="1"/>
  <c r="J722" i="25"/>
  <c r="L722" i="25" s="1"/>
  <c r="M382" i="12" s="1"/>
  <c r="J719" i="25"/>
  <c r="L719" i="25" s="1"/>
  <c r="M980" i="12" s="1"/>
  <c r="J718" i="25"/>
  <c r="L718" i="25" s="1"/>
  <c r="J717" i="25"/>
  <c r="L717" i="25" s="1"/>
  <c r="M1128" i="12" s="1"/>
  <c r="J716" i="25"/>
  <c r="L716" i="25" s="1"/>
  <c r="M184" i="12" s="1"/>
  <c r="J715" i="25"/>
  <c r="L715" i="25" s="1"/>
  <c r="M235" i="12" s="1"/>
  <c r="J710" i="25"/>
  <c r="L710" i="25" s="1"/>
  <c r="M465" i="12" s="1"/>
  <c r="J708" i="25"/>
  <c r="L708" i="25" s="1"/>
  <c r="M466" i="12" s="1"/>
  <c r="J707" i="25"/>
  <c r="L707" i="25" s="1"/>
  <c r="M173" i="12" s="1"/>
  <c r="J705" i="25"/>
  <c r="L705" i="25" s="1"/>
  <c r="M596" i="12" s="1"/>
  <c r="J703" i="25"/>
  <c r="L703" i="25" s="1"/>
  <c r="M1209" i="12" s="1"/>
  <c r="J702" i="25"/>
  <c r="L702" i="25" s="1"/>
  <c r="M1210" i="12" s="1"/>
  <c r="J699" i="25"/>
  <c r="L699" i="25" s="1"/>
  <c r="M1208" i="12" s="1"/>
  <c r="J697" i="25"/>
  <c r="L697" i="25" s="1"/>
  <c r="M909" i="12" s="1"/>
  <c r="J696" i="25"/>
  <c r="L696" i="25" s="1"/>
  <c r="M170" i="12" s="1"/>
  <c r="J693" i="25"/>
  <c r="L693" i="25" s="1"/>
  <c r="M1213" i="12" s="1"/>
  <c r="J691" i="25"/>
  <c r="L691" i="25" s="1"/>
  <c r="M1211" i="12" s="1"/>
  <c r="J689" i="25"/>
  <c r="L689" i="25" s="1"/>
  <c r="M1082" i="12" s="1"/>
  <c r="J686" i="25"/>
  <c r="L686" i="25" s="1"/>
  <c r="M171" i="12" s="1"/>
  <c r="J684" i="25"/>
  <c r="L684" i="25" s="1"/>
  <c r="M571" i="12" s="1"/>
  <c r="J682" i="25"/>
  <c r="L682" i="25" s="1"/>
  <c r="M549" i="12" s="1"/>
  <c r="J681" i="25"/>
  <c r="L681" i="25" s="1"/>
  <c r="M745" i="12" s="1"/>
  <c r="J680" i="25"/>
  <c r="L680" i="25" s="1"/>
  <c r="M344" i="12" s="1"/>
  <c r="J679" i="25"/>
  <c r="L679" i="25" s="1"/>
  <c r="M746" i="12" s="1"/>
  <c r="J678" i="25"/>
  <c r="L678" i="25" s="1"/>
  <c r="M190" i="12" s="1"/>
  <c r="J676" i="25"/>
  <c r="L676" i="25" s="1"/>
  <c r="M1250" i="12" s="1"/>
  <c r="J674" i="25"/>
  <c r="L674" i="25" s="1"/>
  <c r="M710" i="12" s="1"/>
  <c r="J673" i="25"/>
  <c r="L673" i="25" s="1"/>
  <c r="J671" i="25"/>
  <c r="L671" i="25" s="1"/>
  <c r="M836" i="12" s="1"/>
  <c r="J669" i="25"/>
  <c r="L669" i="25" s="1"/>
  <c r="M835" i="12" s="1"/>
  <c r="J667" i="25"/>
  <c r="L667" i="25" s="1"/>
  <c r="M834" i="12" s="1"/>
  <c r="J665" i="25"/>
  <c r="L665" i="25" s="1"/>
  <c r="M833" i="12" s="1"/>
  <c r="J663" i="25"/>
  <c r="L663" i="25" s="1"/>
  <c r="M832" i="12" s="1"/>
  <c r="J661" i="25"/>
  <c r="L661" i="25" s="1"/>
  <c r="M827" i="12" s="1"/>
  <c r="J659" i="25"/>
  <c r="L659" i="25" s="1"/>
  <c r="M826" i="12" s="1"/>
  <c r="J657" i="25"/>
  <c r="L657" i="25" s="1"/>
  <c r="M825" i="12" s="1"/>
  <c r="J655" i="25"/>
  <c r="L655" i="25" s="1"/>
  <c r="M824" i="12" s="1"/>
  <c r="J653" i="25"/>
  <c r="L653" i="25" s="1"/>
  <c r="M823" i="12" s="1"/>
  <c r="J651" i="25"/>
  <c r="L651" i="25" s="1"/>
  <c r="M822" i="12" s="1"/>
  <c r="J648" i="25"/>
  <c r="L648" i="25" s="1"/>
  <c r="M853" i="12" s="1"/>
  <c r="J646" i="25"/>
  <c r="L646" i="25" s="1"/>
  <c r="M854" i="12" s="1"/>
  <c r="J645" i="25"/>
  <c r="L645" i="25" s="1"/>
  <c r="M855" i="12" s="1"/>
  <c r="J644" i="25"/>
  <c r="L644" i="25" s="1"/>
  <c r="M978" i="12" s="1"/>
  <c r="J643" i="25"/>
  <c r="L643" i="25" s="1"/>
  <c r="J642" i="25"/>
  <c r="L642" i="25" s="1"/>
  <c r="M182" i="12" s="1"/>
  <c r="J641" i="25"/>
  <c r="L641" i="25" s="1"/>
  <c r="J640" i="25"/>
  <c r="L640" i="25" s="1"/>
  <c r="J637" i="25"/>
  <c r="L637" i="25" s="1"/>
  <c r="J635" i="25"/>
  <c r="L635" i="25" s="1"/>
  <c r="M1077" i="12" s="1"/>
  <c r="J634" i="25"/>
  <c r="L634" i="25" s="1"/>
  <c r="M708" i="12" s="1"/>
  <c r="J633" i="25"/>
  <c r="L633" i="25" s="1"/>
  <c r="J631" i="25"/>
  <c r="L631" i="25" s="1"/>
  <c r="M448" i="12" s="1"/>
  <c r="J629" i="25"/>
  <c r="L629" i="25" s="1"/>
  <c r="M447" i="12" s="1"/>
  <c r="J627" i="25"/>
  <c r="L627" i="25" s="1"/>
  <c r="M454" i="12" s="1"/>
  <c r="J625" i="25"/>
  <c r="L625" i="25" s="1"/>
  <c r="M453" i="12" s="1"/>
  <c r="J620" i="25"/>
  <c r="L620" i="25" s="1"/>
  <c r="M451" i="12" s="1"/>
  <c r="J618" i="25"/>
  <c r="L618" i="25" s="1"/>
  <c r="M450" i="12" s="1"/>
  <c r="J616" i="25"/>
  <c r="L616" i="25" s="1"/>
  <c r="M449" i="12" s="1"/>
  <c r="J614" i="25"/>
  <c r="L614" i="25" s="1"/>
  <c r="M445" i="12" s="1"/>
  <c r="J612" i="25"/>
  <c r="L612" i="25" s="1"/>
  <c r="M444" i="12" s="1"/>
  <c r="J610" i="25"/>
  <c r="L610" i="25" s="1"/>
  <c r="M443" i="12" s="1"/>
  <c r="J608" i="25"/>
  <c r="L608" i="25" s="1"/>
  <c r="M442" i="12" s="1"/>
  <c r="J606" i="25"/>
  <c r="L606" i="25" s="1"/>
  <c r="M439" i="12" s="1"/>
  <c r="J604" i="25"/>
  <c r="L604" i="25" s="1"/>
  <c r="M438" i="12" s="1"/>
  <c r="J602" i="25"/>
  <c r="L602" i="25" s="1"/>
  <c r="M437" i="12" s="1"/>
  <c r="J601" i="25"/>
  <c r="L601" i="25" s="1"/>
  <c r="J600" i="25"/>
  <c r="L600" i="25" s="1"/>
  <c r="J599" i="25"/>
  <c r="L599" i="25" s="1"/>
  <c r="M1142" i="12" s="1"/>
  <c r="J597" i="25"/>
  <c r="L597" i="25" s="1"/>
  <c r="M795" i="12" s="1"/>
  <c r="J593" i="25"/>
  <c r="L593" i="25" s="1"/>
  <c r="M744" i="12" s="1"/>
  <c r="J592" i="25"/>
  <c r="L592" i="25" s="1"/>
  <c r="M742" i="12" s="1"/>
  <c r="J590" i="25"/>
  <c r="L590" i="25" s="1"/>
  <c r="M590" i="12" s="1"/>
  <c r="J589" i="25"/>
  <c r="L589" i="25" s="1"/>
  <c r="M589" i="12" s="1"/>
  <c r="J587" i="25"/>
  <c r="L587" i="25" s="1"/>
  <c r="M985" i="12" s="1"/>
  <c r="J585" i="25"/>
  <c r="L585" i="25" s="1"/>
  <c r="M143" i="12" s="1"/>
  <c r="J583" i="25"/>
  <c r="L583" i="25" s="1"/>
  <c r="M1268" i="12" s="1"/>
  <c r="J581" i="25"/>
  <c r="L581" i="25" s="1"/>
  <c r="M1024" i="12" s="1"/>
  <c r="J579" i="25"/>
  <c r="L579" i="25" s="1"/>
  <c r="M1033" i="12" s="1"/>
  <c r="J577" i="25"/>
  <c r="L577" i="25" s="1"/>
  <c r="M1026" i="12" s="1"/>
  <c r="J574" i="25"/>
  <c r="L574" i="25" s="1"/>
  <c r="M1029" i="12" s="1"/>
  <c r="J571" i="25"/>
  <c r="L571" i="25" s="1"/>
  <c r="M1028" i="12" s="1"/>
  <c r="J568" i="25"/>
  <c r="L568" i="25" s="1"/>
  <c r="M1027" i="12" s="1"/>
  <c r="J567" i="25"/>
  <c r="L567" i="25" s="1"/>
  <c r="M780" i="12" s="1"/>
  <c r="J565" i="25"/>
  <c r="L565" i="25" s="1"/>
  <c r="M428" i="12" s="1"/>
  <c r="J563" i="25"/>
  <c r="L563" i="25" s="1"/>
  <c r="J561" i="25"/>
  <c r="L561" i="25" s="1"/>
  <c r="M1246" i="12" s="1"/>
  <c r="J559" i="25"/>
  <c r="L559" i="25" s="1"/>
  <c r="M377" i="12" s="1"/>
  <c r="J557" i="25"/>
  <c r="L557" i="25" s="1"/>
  <c r="J555" i="25"/>
  <c r="L555" i="25" s="1"/>
  <c r="M1102" i="12" s="1"/>
  <c r="J554" i="25"/>
  <c r="L554" i="25" s="1"/>
  <c r="M5" i="12" s="1"/>
  <c r="J552" i="25"/>
  <c r="L552" i="25" s="1"/>
  <c r="M558" i="12" s="1"/>
  <c r="J549" i="25"/>
  <c r="L549" i="25" s="1"/>
  <c r="M713" i="12" s="1"/>
  <c r="J548" i="25"/>
  <c r="L548" i="25" s="1"/>
  <c r="M828" i="12" s="1"/>
  <c r="J546" i="25"/>
  <c r="L546" i="25" s="1"/>
  <c r="M1046" i="12" s="1"/>
  <c r="J545" i="25"/>
  <c r="L545" i="25" s="1"/>
  <c r="J543" i="25"/>
  <c r="L543" i="25" s="1"/>
  <c r="M87" i="12" s="1"/>
  <c r="J540" i="25"/>
  <c r="L540" i="25" s="1"/>
  <c r="M1073" i="12" s="1"/>
  <c r="J538" i="25"/>
  <c r="L538" i="25" s="1"/>
  <c r="M1264" i="12" s="1"/>
  <c r="J536" i="25"/>
  <c r="L536" i="25" s="1"/>
  <c r="M1272" i="12" s="1"/>
  <c r="J534" i="25"/>
  <c r="L534" i="25" s="1"/>
  <c r="M1266" i="12" s="1"/>
  <c r="J529" i="25"/>
  <c r="L529" i="25" s="1"/>
  <c r="M187" i="12" s="1"/>
  <c r="J528" i="25"/>
  <c r="L528" i="25" s="1"/>
  <c r="M188" i="12" s="1"/>
  <c r="J527" i="25"/>
  <c r="L527" i="25" s="1"/>
  <c r="M186" i="12" s="1"/>
  <c r="J526" i="25"/>
  <c r="L526" i="25" s="1"/>
  <c r="M189" i="12" s="1"/>
  <c r="J524" i="25"/>
  <c r="L524" i="25" s="1"/>
  <c r="M317" i="12" s="1"/>
  <c r="J523" i="25"/>
  <c r="L523" i="25" s="1"/>
  <c r="M1125" i="12" s="1"/>
  <c r="J521" i="25"/>
  <c r="L521" i="25" s="1"/>
  <c r="M800" i="12" s="1"/>
  <c r="J520" i="25"/>
  <c r="L520" i="25" s="1"/>
  <c r="M1037" i="12" s="1"/>
  <c r="J518" i="25"/>
  <c r="L518" i="25" s="1"/>
  <c r="M326" i="12" s="1"/>
  <c r="J517" i="25"/>
  <c r="L517" i="25" s="1"/>
  <c r="M328" i="12" s="1"/>
  <c r="J515" i="25"/>
  <c r="L515" i="25" s="1"/>
  <c r="M765" i="12" s="1"/>
  <c r="J513" i="25"/>
  <c r="L513" i="25" s="1"/>
  <c r="J511" i="25"/>
  <c r="L511" i="25" s="1"/>
  <c r="M1265" i="12" s="1"/>
  <c r="J509" i="25"/>
  <c r="L509" i="25" s="1"/>
  <c r="M1271" i="12" s="1"/>
  <c r="J507" i="25"/>
  <c r="L507" i="25" s="1"/>
  <c r="M1274" i="12" s="1"/>
  <c r="J506" i="25"/>
  <c r="L506" i="25" s="1"/>
  <c r="M176" i="12" s="1"/>
  <c r="J504" i="25"/>
  <c r="L504" i="25" s="1"/>
  <c r="M715" i="12" s="1"/>
  <c r="J500" i="25"/>
  <c r="L500" i="25" s="1"/>
  <c r="M709" i="12" s="1"/>
  <c r="J498" i="25"/>
  <c r="L498" i="25" s="1"/>
  <c r="M267" i="12" s="1"/>
  <c r="J496" i="25"/>
  <c r="L496" i="25" s="1"/>
  <c r="M857" i="12" s="1"/>
  <c r="J495" i="25"/>
  <c r="L495" i="25" s="1"/>
  <c r="M1143" i="12" s="1"/>
  <c r="J490" i="25"/>
  <c r="L490" i="25" s="1"/>
  <c r="M1236" i="12" s="1"/>
  <c r="J489" i="25"/>
  <c r="L489" i="25" s="1"/>
  <c r="M179" i="12" s="1"/>
  <c r="J486" i="25"/>
  <c r="L486" i="25" s="1"/>
  <c r="M1025" i="12" s="1"/>
  <c r="J484" i="25"/>
  <c r="L484" i="25" s="1"/>
  <c r="J482" i="25"/>
  <c r="L482" i="25" s="1"/>
  <c r="J481" i="25"/>
  <c r="L481" i="25" s="1"/>
  <c r="M1159" i="12" s="1"/>
  <c r="J479" i="25"/>
  <c r="L479" i="25" s="1"/>
  <c r="J476" i="25"/>
  <c r="L476" i="25" s="1"/>
  <c r="J474" i="25"/>
  <c r="L474" i="25" s="1"/>
  <c r="M1112" i="12" s="1"/>
  <c r="J472" i="25"/>
  <c r="L472" i="25" s="1"/>
  <c r="M757" i="12" s="1"/>
  <c r="J471" i="25"/>
  <c r="L471" i="25" s="1"/>
  <c r="M690" i="12" s="1"/>
  <c r="J467" i="25"/>
  <c r="L467" i="25" s="1"/>
  <c r="J465" i="25"/>
  <c r="L465" i="25" s="1"/>
  <c r="M305" i="12" s="1"/>
  <c r="J463" i="25"/>
  <c r="L463" i="25" s="1"/>
  <c r="J461" i="25"/>
  <c r="L461" i="25" s="1"/>
  <c r="J459" i="25"/>
  <c r="L459" i="25" s="1"/>
  <c r="J457" i="25"/>
  <c r="L457" i="25" s="1"/>
  <c r="J456" i="25"/>
  <c r="L456" i="25" s="1"/>
  <c r="M180" i="12" s="1"/>
  <c r="J454" i="25"/>
  <c r="L454" i="25" s="1"/>
  <c r="M1233" i="12" s="1"/>
  <c r="J452" i="25"/>
  <c r="L452" i="25" s="1"/>
  <c r="M343" i="12" s="1"/>
  <c r="J450" i="25"/>
  <c r="L450" i="25" s="1"/>
  <c r="M841" i="12" s="1"/>
  <c r="J448" i="25"/>
  <c r="L448" i="25" s="1"/>
  <c r="M852" i="12" s="1"/>
  <c r="J445" i="25"/>
  <c r="L445" i="25" s="1"/>
  <c r="M1080" i="12" s="1"/>
  <c r="J443" i="25"/>
  <c r="L443" i="25" s="1"/>
  <c r="M751" i="12" s="1"/>
  <c r="J442" i="25"/>
  <c r="L442" i="25" s="1"/>
  <c r="M1114" i="12" s="1"/>
  <c r="J440" i="25"/>
  <c r="L440" i="25" s="1"/>
  <c r="J436" i="25"/>
  <c r="L436" i="25" s="1"/>
  <c r="M1232" i="12" s="1"/>
  <c r="J434" i="25"/>
  <c r="L434" i="25" s="1"/>
  <c r="J431" i="25"/>
  <c r="L431" i="25" s="1"/>
  <c r="M1224" i="12" s="1"/>
  <c r="J429" i="25"/>
  <c r="L429" i="25" s="1"/>
  <c r="M1113" i="12" s="1"/>
  <c r="J427" i="25"/>
  <c r="L427" i="25" s="1"/>
  <c r="M269" i="12" s="1"/>
  <c r="J426" i="25"/>
  <c r="L426" i="25" s="1"/>
  <c r="M971" i="12" s="1"/>
  <c r="J422" i="25"/>
  <c r="L422" i="25" s="1"/>
  <c r="J417" i="25"/>
  <c r="L417" i="25" s="1"/>
  <c r="M1021" i="12" s="1"/>
  <c r="J414" i="25"/>
  <c r="L414" i="25" s="1"/>
  <c r="M563" i="12" s="1"/>
  <c r="J407" i="25"/>
  <c r="L407" i="25" s="1"/>
  <c r="M399" i="12" s="1"/>
  <c r="J405" i="25"/>
  <c r="L405" i="25" s="1"/>
  <c r="M395" i="12" s="1"/>
  <c r="J403" i="25"/>
  <c r="L403" i="25" s="1"/>
  <c r="M1218" i="12" s="1"/>
  <c r="J398" i="25"/>
  <c r="L398" i="25" s="1"/>
  <c r="M1032" i="12" s="1"/>
  <c r="J396" i="25"/>
  <c r="L396" i="25" s="1"/>
  <c r="M1020" i="12" s="1"/>
  <c r="J394" i="25"/>
  <c r="L394" i="25" s="1"/>
  <c r="M756" i="12" s="1"/>
  <c r="J393" i="25"/>
  <c r="L393" i="25" s="1"/>
  <c r="M249" i="12" s="1"/>
  <c r="J392" i="25"/>
  <c r="L392" i="25" s="1"/>
  <c r="M431" i="12" s="1"/>
  <c r="J390" i="25"/>
  <c r="L390" i="25" s="1"/>
  <c r="M592" i="12" s="1"/>
  <c r="J389" i="25"/>
  <c r="L389" i="25" s="1"/>
  <c r="M84" i="12" s="1"/>
  <c r="J388" i="25"/>
  <c r="L388" i="25" s="1"/>
  <c r="M332" i="12" s="1"/>
  <c r="J385" i="25"/>
  <c r="L385" i="25" s="1"/>
  <c r="M560" i="12" s="1"/>
  <c r="J384" i="25"/>
  <c r="L384" i="25" s="1"/>
  <c r="M412" i="12" s="1"/>
  <c r="J383" i="25"/>
  <c r="L383" i="25" s="1"/>
  <c r="M584" i="12" s="1"/>
  <c r="J382" i="25"/>
  <c r="L382" i="25" s="1"/>
  <c r="J380" i="25"/>
  <c r="L380" i="25" s="1"/>
  <c r="M770" i="12" s="1"/>
  <c r="J379" i="25"/>
  <c r="L379" i="25" s="1"/>
  <c r="M85" i="12" s="1"/>
  <c r="J378" i="25"/>
  <c r="L378" i="25" s="1"/>
  <c r="J375" i="25"/>
  <c r="L375" i="25" s="1"/>
  <c r="J373" i="25"/>
  <c r="L373" i="25" s="1"/>
  <c r="M289" i="12" s="1"/>
  <c r="J371" i="25"/>
  <c r="L371" i="25" s="1"/>
  <c r="M1223" i="12" s="1"/>
  <c r="J368" i="25"/>
  <c r="L368" i="25" s="1"/>
  <c r="M557" i="12" s="1"/>
  <c r="J367" i="25"/>
  <c r="L367" i="25" s="1"/>
  <c r="M181" i="12" s="1"/>
  <c r="J365" i="25"/>
  <c r="L365" i="25" s="1"/>
  <c r="M435" i="12" s="1"/>
  <c r="J363" i="25"/>
  <c r="L363" i="25" s="1"/>
  <c r="M1160" i="12" s="1"/>
  <c r="J362" i="25"/>
  <c r="L362" i="25" s="1"/>
  <c r="M697" i="12" s="1"/>
  <c r="J361" i="25"/>
  <c r="L361" i="25" s="1"/>
  <c r="J360" i="25"/>
  <c r="L360" i="25" s="1"/>
  <c r="M698" i="12" s="1"/>
  <c r="J359" i="25"/>
  <c r="L359" i="25" s="1"/>
  <c r="J358" i="25"/>
  <c r="L358" i="25" s="1"/>
  <c r="M699" i="12" s="1"/>
  <c r="J355" i="25"/>
  <c r="L355" i="25" s="1"/>
  <c r="J353" i="25"/>
  <c r="L353" i="25" s="1"/>
  <c r="M753" i="12" s="1"/>
  <c r="J350" i="25"/>
  <c r="L350" i="25" s="1"/>
  <c r="M1008" i="12" s="1"/>
  <c r="J348" i="25"/>
  <c r="L348" i="25" s="1"/>
  <c r="M81" i="12" s="1"/>
  <c r="J345" i="25"/>
  <c r="L345" i="25" s="1"/>
  <c r="M809" i="12" s="1"/>
  <c r="J344" i="25"/>
  <c r="L344" i="25" s="1"/>
  <c r="M812" i="12" s="1"/>
  <c r="J342" i="25"/>
  <c r="L342" i="25" s="1"/>
  <c r="M83" i="12" s="1"/>
  <c r="J341" i="25"/>
  <c r="L341" i="25" s="1"/>
  <c r="M1163" i="12" s="1"/>
  <c r="J340" i="25"/>
  <c r="L340" i="25" s="1"/>
  <c r="J339" i="25"/>
  <c r="L339" i="25" s="1"/>
  <c r="M178" i="12" s="1"/>
  <c r="J337" i="25"/>
  <c r="L337" i="25" s="1"/>
  <c r="M418" i="12" s="1"/>
  <c r="J334" i="25"/>
  <c r="L334" i="25" s="1"/>
  <c r="M807" i="12" s="1"/>
  <c r="J332" i="25"/>
  <c r="L332" i="25" s="1"/>
  <c r="M799" i="12" s="1"/>
  <c r="J330" i="25"/>
  <c r="L330" i="25" s="1"/>
  <c r="M803" i="12" s="1"/>
  <c r="J328" i="25"/>
  <c r="L328" i="25" s="1"/>
  <c r="M805" i="12" s="1"/>
  <c r="J326" i="25"/>
  <c r="L326" i="25" s="1"/>
  <c r="M804" i="12" s="1"/>
  <c r="J324" i="25"/>
  <c r="L324" i="25" s="1"/>
  <c r="M802" i="12" s="1"/>
  <c r="J323" i="25"/>
  <c r="L323" i="25" s="1"/>
  <c r="M1048" i="12" s="1"/>
  <c r="J322" i="25"/>
  <c r="L322" i="25" s="1"/>
  <c r="M270" i="12" s="1"/>
  <c r="J320" i="25"/>
  <c r="L320" i="25" s="1"/>
  <c r="M676" i="12" s="1"/>
  <c r="J318" i="25"/>
  <c r="L318" i="25" s="1"/>
  <c r="J315" i="25"/>
  <c r="L315" i="25" s="1"/>
  <c r="M1241" i="12" s="1"/>
  <c r="J313" i="25"/>
  <c r="L313" i="25" s="1"/>
  <c r="M1242" i="12" s="1"/>
  <c r="J311" i="25"/>
  <c r="L311" i="25" s="1"/>
  <c r="M22" i="12" s="1"/>
  <c r="J310" i="25"/>
  <c r="L310" i="25" s="1"/>
  <c r="M14" i="12" s="1"/>
  <c r="J309" i="25"/>
  <c r="L309" i="25" s="1"/>
  <c r="M1189" i="12" s="1"/>
  <c r="J306" i="25"/>
  <c r="L306" i="25" s="1"/>
  <c r="M1010" i="12" s="1"/>
  <c r="J305" i="25"/>
  <c r="L305" i="25" s="1"/>
  <c r="M1011" i="12" s="1"/>
  <c r="J304" i="25"/>
  <c r="L304" i="25" s="1"/>
  <c r="M974" i="12" s="1"/>
  <c r="J303" i="25"/>
  <c r="L303" i="25" s="1"/>
  <c r="M586" i="12" s="1"/>
  <c r="J302" i="25"/>
  <c r="L302" i="25" s="1"/>
  <c r="M531" i="12" s="1"/>
  <c r="J300" i="25"/>
  <c r="L300" i="25" s="1"/>
  <c r="M845" i="12" s="1"/>
  <c r="J298" i="25"/>
  <c r="L298" i="25" s="1"/>
  <c r="M847" i="12" s="1"/>
  <c r="J296" i="25"/>
  <c r="L296" i="25" s="1"/>
  <c r="M843" i="12" s="1"/>
  <c r="J294" i="25"/>
  <c r="L294" i="25" s="1"/>
  <c r="M846" i="12" s="1"/>
  <c r="J292" i="25"/>
  <c r="L292" i="25" s="1"/>
  <c r="J285" i="25"/>
  <c r="L285" i="25" s="1"/>
  <c r="M316" i="12" s="1"/>
  <c r="J284" i="25"/>
  <c r="L284" i="25" s="1"/>
  <c r="M1009" i="12" s="1"/>
  <c r="J282" i="25"/>
  <c r="L282" i="25" s="1"/>
  <c r="M1013" i="12" s="1"/>
  <c r="J280" i="25"/>
  <c r="L280" i="25" s="1"/>
  <c r="M844" i="12" s="1"/>
  <c r="J278" i="25"/>
  <c r="L278" i="25" s="1"/>
  <c r="M408" i="12" s="1"/>
  <c r="J276" i="25"/>
  <c r="L276" i="25" s="1"/>
  <c r="M268" i="12" s="1"/>
  <c r="J274" i="25"/>
  <c r="L274" i="25" s="1"/>
  <c r="M819" i="12" s="1"/>
  <c r="J272" i="25"/>
  <c r="L272" i="25" s="1"/>
  <c r="M816" i="12" s="1"/>
  <c r="J270" i="25"/>
  <c r="L270" i="25" s="1"/>
  <c r="M82" i="12" s="1"/>
  <c r="J269" i="25"/>
  <c r="L269" i="25" s="1"/>
  <c r="J268" i="25"/>
  <c r="L268" i="25" s="1"/>
  <c r="M1050" i="12" s="1"/>
  <c r="J266" i="25"/>
  <c r="L266" i="25" s="1"/>
  <c r="M820" i="12" s="1"/>
  <c r="J264" i="25"/>
  <c r="L264" i="25" s="1"/>
  <c r="M818" i="12" s="1"/>
  <c r="J262" i="25"/>
  <c r="L262" i="25" s="1"/>
  <c r="M817" i="12" s="1"/>
  <c r="J260" i="25"/>
  <c r="L260" i="25" s="1"/>
  <c r="M815" i="12" s="1"/>
  <c r="J258" i="25"/>
  <c r="L258" i="25" s="1"/>
  <c r="M808" i="12" s="1"/>
  <c r="J256" i="25"/>
  <c r="L256" i="25" s="1"/>
  <c r="M810" i="12" s="1"/>
  <c r="J254" i="25"/>
  <c r="L254" i="25" s="1"/>
  <c r="M806" i="12" s="1"/>
  <c r="J253" i="25"/>
  <c r="L253" i="25" s="1"/>
  <c r="M1083" i="12" s="1"/>
  <c r="J251" i="25"/>
  <c r="L251" i="25" s="1"/>
  <c r="M288" i="12" s="1"/>
  <c r="J249" i="25"/>
  <c r="L249" i="25" s="1"/>
  <c r="M286" i="12" s="1"/>
  <c r="J248" i="25"/>
  <c r="L248" i="25" s="1"/>
  <c r="M1145" i="12" s="1"/>
  <c r="J247" i="25"/>
  <c r="L247" i="25" s="1"/>
  <c r="M1144" i="12" s="1"/>
  <c r="J245" i="25"/>
  <c r="L245" i="25" s="1"/>
  <c r="M114" i="12" s="1"/>
  <c r="J243" i="25"/>
  <c r="L243" i="25" s="1"/>
  <c r="M306" i="12" s="1"/>
  <c r="J242" i="25"/>
  <c r="L242" i="25" s="1"/>
  <c r="M120" i="12" s="1"/>
  <c r="J241" i="25"/>
  <c r="L241" i="25" s="1"/>
  <c r="M119" i="12" s="1"/>
  <c r="J240" i="25"/>
  <c r="L240" i="25" s="1"/>
  <c r="M118" i="12" s="1"/>
  <c r="J239" i="25"/>
  <c r="L239" i="25" s="1"/>
  <c r="M117" i="12" s="1"/>
  <c r="J238" i="25"/>
  <c r="L238" i="25" s="1"/>
  <c r="M116" i="12" s="1"/>
  <c r="J237" i="25"/>
  <c r="L237" i="25" s="1"/>
  <c r="M115" i="12" s="1"/>
  <c r="J236" i="25"/>
  <c r="L236" i="25" s="1"/>
  <c r="M113" i="12" s="1"/>
  <c r="J235" i="25"/>
  <c r="L235" i="25" s="1"/>
  <c r="M121" i="12" s="1"/>
  <c r="J233" i="25"/>
  <c r="L233" i="25" s="1"/>
  <c r="M976" i="12" s="1"/>
  <c r="J231" i="25"/>
  <c r="L231" i="25" s="1"/>
  <c r="M222" i="12" s="1"/>
  <c r="J230" i="25"/>
  <c r="L230" i="25" s="1"/>
  <c r="M705" i="12" s="1"/>
  <c r="J229" i="25"/>
  <c r="L229" i="25" s="1"/>
  <c r="M702" i="12" s="1"/>
  <c r="J228" i="25"/>
  <c r="L228" i="25" s="1"/>
  <c r="M694" i="12" s="1"/>
  <c r="J227" i="25"/>
  <c r="L227" i="25" s="1"/>
  <c r="M692" i="12" s="1"/>
  <c r="J223" i="25"/>
  <c r="L223" i="25" s="1"/>
  <c r="M831" i="12" s="1"/>
  <c r="J222" i="25"/>
  <c r="L222" i="25" s="1"/>
  <c r="M236" i="12" s="1"/>
  <c r="J221" i="25"/>
  <c r="L221" i="25" s="1"/>
  <c r="M244" i="12" s="1"/>
  <c r="J220" i="25"/>
  <c r="L220" i="25" s="1"/>
  <c r="M814" i="12" s="1"/>
  <c r="J219" i="25"/>
  <c r="L219" i="25" s="1"/>
  <c r="M813" i="12" s="1"/>
  <c r="J218" i="25"/>
  <c r="L218" i="25" s="1"/>
  <c r="M811" i="12" s="1"/>
  <c r="J217" i="25"/>
  <c r="L217" i="25" s="1"/>
  <c r="M594" i="12" s="1"/>
  <c r="J215" i="25"/>
  <c r="L215" i="25" s="1"/>
  <c r="M481" i="12" s="1"/>
  <c r="J212" i="25"/>
  <c r="L212" i="25" s="1"/>
  <c r="M917" i="12" s="1"/>
  <c r="J210" i="25"/>
  <c r="L210" i="25" s="1"/>
  <c r="M918" i="12" s="1"/>
  <c r="J208" i="25"/>
  <c r="L208" i="25" s="1"/>
  <c r="J207" i="25"/>
  <c r="L207" i="25" s="1"/>
  <c r="M582" i="12" s="1"/>
  <c r="J206" i="25"/>
  <c r="L206" i="25" s="1"/>
  <c r="J204" i="25"/>
  <c r="L204" i="25" s="1"/>
  <c r="M581" i="12" s="1"/>
  <c r="J203" i="25"/>
  <c r="L203" i="25" s="1"/>
  <c r="J201" i="25"/>
  <c r="L201" i="25" s="1"/>
  <c r="J199" i="25"/>
  <c r="L199" i="25" s="1"/>
  <c r="J198" i="25"/>
  <c r="L198" i="25" s="1"/>
  <c r="M23" i="12" s="1"/>
  <c r="J195" i="25"/>
  <c r="L195" i="25" s="1"/>
  <c r="M396" i="12" s="1"/>
  <c r="J192" i="25"/>
  <c r="L192" i="25" s="1"/>
  <c r="M1132" i="12" s="1"/>
  <c r="J189" i="25"/>
  <c r="L189" i="25" s="1"/>
  <c r="M519" i="12" s="1"/>
  <c r="J188" i="25"/>
  <c r="L188" i="25" s="1"/>
  <c r="M607" i="12" s="1"/>
  <c r="J185" i="25"/>
  <c r="L185" i="25" s="1"/>
  <c r="M731" i="12" s="1"/>
  <c r="J182" i="25"/>
  <c r="L182" i="25" s="1"/>
  <c r="M902" i="12" s="1"/>
  <c r="J180" i="25"/>
  <c r="L180" i="25" s="1"/>
  <c r="M1030" i="12" s="1"/>
  <c r="J178" i="25"/>
  <c r="L178" i="25" s="1"/>
  <c r="M982" i="12" s="1"/>
  <c r="J177" i="25"/>
  <c r="L177" i="25" s="1"/>
  <c r="J176" i="25"/>
  <c r="L176" i="25" s="1"/>
  <c r="M1099" i="12" s="1"/>
  <c r="J175" i="25"/>
  <c r="L175" i="25" s="1"/>
  <c r="M553" i="12" s="1"/>
  <c r="J174" i="25"/>
  <c r="L174" i="25" s="1"/>
  <c r="M491" i="12" s="1"/>
  <c r="J173" i="25"/>
  <c r="L173" i="25" s="1"/>
  <c r="M490" i="12" s="1"/>
  <c r="J172" i="25"/>
  <c r="L172" i="25" s="1"/>
  <c r="M1084" i="12" s="1"/>
  <c r="J170" i="25"/>
  <c r="L170" i="25" s="1"/>
  <c r="M552" i="12" s="1"/>
  <c r="J169" i="25"/>
  <c r="L169" i="25" s="1"/>
  <c r="M1141" i="12" s="1"/>
  <c r="J167" i="25"/>
  <c r="L167" i="25" s="1"/>
  <c r="M337" i="12" s="1"/>
  <c r="J164" i="25"/>
  <c r="L164" i="25" s="1"/>
  <c r="J163" i="25"/>
  <c r="L163" i="25" s="1"/>
  <c r="M1066" i="12" s="1"/>
  <c r="J162" i="25"/>
  <c r="L162" i="25" s="1"/>
  <c r="M6" i="12" s="1"/>
  <c r="J161" i="25"/>
  <c r="L161" i="25" s="1"/>
  <c r="M778" i="12" s="1"/>
  <c r="J159" i="25"/>
  <c r="L159" i="25" s="1"/>
  <c r="J158" i="25"/>
  <c r="L158" i="25" s="1"/>
  <c r="J157" i="25"/>
  <c r="L157" i="25" s="1"/>
  <c r="J153" i="25"/>
  <c r="L153" i="25" s="1"/>
  <c r="M863" i="12" s="1"/>
  <c r="J152" i="25"/>
  <c r="L152" i="25" s="1"/>
  <c r="M903" i="12" s="1"/>
  <c r="J150" i="25"/>
  <c r="L150" i="25" s="1"/>
  <c r="M1227" i="12" s="1"/>
  <c r="J149" i="25"/>
  <c r="L149" i="25" s="1"/>
  <c r="M1229" i="12" s="1"/>
  <c r="J147" i="25"/>
  <c r="L147" i="25" s="1"/>
  <c r="M1228" i="12" s="1"/>
  <c r="J143" i="25"/>
  <c r="L143" i="25" s="1"/>
  <c r="M1225" i="12" s="1"/>
  <c r="J140" i="25"/>
  <c r="L140" i="25" s="1"/>
  <c r="M1109" i="12" s="1"/>
  <c r="J138" i="25"/>
  <c r="L138" i="25" s="1"/>
  <c r="M1108" i="12" s="1"/>
  <c r="J135" i="25"/>
  <c r="L135" i="25" s="1"/>
  <c r="M691" i="12" s="1"/>
  <c r="J134" i="25"/>
  <c r="L134" i="25" s="1"/>
  <c r="M474" i="12" s="1"/>
  <c r="J131" i="25"/>
  <c r="L131" i="25" s="1"/>
  <c r="M1255" i="12" s="1"/>
  <c r="J129" i="25"/>
  <c r="L129" i="25" s="1"/>
  <c r="M345" i="12" s="1"/>
  <c r="J127" i="25"/>
  <c r="L127" i="25" s="1"/>
  <c r="M223" i="12" s="1"/>
  <c r="J125" i="25"/>
  <c r="L125" i="25" s="1"/>
  <c r="M221" i="12" s="1"/>
  <c r="J122" i="25"/>
  <c r="L122" i="25" s="1"/>
  <c r="M1185" i="12" s="1"/>
  <c r="J119" i="25"/>
  <c r="L119" i="25" s="1"/>
  <c r="M1184" i="12" s="1"/>
  <c r="J117" i="25"/>
  <c r="L117" i="25" s="1"/>
  <c r="M1183" i="12" s="1"/>
  <c r="J114" i="25"/>
  <c r="L114" i="25" s="1"/>
  <c r="M1007" i="12" s="1"/>
  <c r="J112" i="25"/>
  <c r="L112" i="25" s="1"/>
  <c r="M1015" i="12" s="1"/>
  <c r="J111" i="25"/>
  <c r="L111" i="25" s="1"/>
  <c r="M1014" i="12" s="1"/>
  <c r="J110" i="25"/>
  <c r="L110" i="25" s="1"/>
  <c r="M704" i="12" s="1"/>
  <c r="J109" i="25"/>
  <c r="L109" i="25" s="1"/>
  <c r="M703" i="12" s="1"/>
  <c r="J107" i="25"/>
  <c r="L107" i="25" s="1"/>
  <c r="M1110" i="12" s="1"/>
  <c r="J105" i="25"/>
  <c r="L105" i="25" s="1"/>
  <c r="M1105" i="12" s="1"/>
  <c r="J103" i="25"/>
  <c r="L103" i="25" s="1"/>
  <c r="M243" i="12" s="1"/>
  <c r="J102" i="25"/>
  <c r="L102" i="25" s="1"/>
  <c r="M696" i="12" s="1"/>
  <c r="J101" i="25"/>
  <c r="L101" i="25" s="1"/>
  <c r="M695" i="12" s="1"/>
  <c r="J99" i="25"/>
  <c r="L99" i="25" s="1"/>
  <c r="M1107" i="12" s="1"/>
  <c r="J98" i="25"/>
  <c r="L98" i="25" s="1"/>
  <c r="M693" i="12" s="1"/>
  <c r="J95" i="25"/>
  <c r="L95" i="25" s="1"/>
  <c r="M551" i="12" s="1"/>
  <c r="J92" i="25"/>
  <c r="L92" i="25" s="1"/>
  <c r="M346" i="12" s="1"/>
  <c r="J90" i="25"/>
  <c r="L90" i="25" s="1"/>
  <c r="M672" i="12" s="1"/>
  <c r="J88" i="25"/>
  <c r="L88" i="25" s="1"/>
  <c r="M671" i="12" s="1"/>
  <c r="J87" i="25"/>
  <c r="L87" i="25" s="1"/>
  <c r="M661" i="12" s="1"/>
  <c r="J86" i="25"/>
  <c r="L86" i="25" s="1"/>
  <c r="M614" i="12" s="1"/>
  <c r="J84" i="25"/>
  <c r="L84" i="25" s="1"/>
  <c r="M747" i="12" s="1"/>
  <c r="J82" i="25"/>
  <c r="L82" i="25" s="1"/>
  <c r="M749" i="12" s="1"/>
  <c r="J80" i="25"/>
  <c r="L80" i="25" s="1"/>
  <c r="M750" i="12" s="1"/>
  <c r="J79" i="25"/>
  <c r="L79" i="25" s="1"/>
  <c r="M760" i="12" s="1"/>
  <c r="J77" i="25"/>
  <c r="L77" i="25" s="1"/>
  <c r="M407" i="12" s="1"/>
  <c r="J75" i="25"/>
  <c r="L75" i="25" s="1"/>
  <c r="M400" i="12" s="1"/>
  <c r="J73" i="25"/>
  <c r="L73" i="25" s="1"/>
  <c r="M404" i="12" s="1"/>
  <c r="J71" i="25"/>
  <c r="L71" i="25" s="1"/>
  <c r="M401" i="12" s="1"/>
  <c r="J69" i="25"/>
  <c r="L69" i="25" s="1"/>
  <c r="M405" i="12" s="1"/>
  <c r="J68" i="25"/>
  <c r="L68" i="25" s="1"/>
  <c r="M1158" i="12" s="1"/>
  <c r="J67" i="25"/>
  <c r="L67" i="25" s="1"/>
  <c r="M1196" i="12" s="1"/>
  <c r="J65" i="25"/>
  <c r="L65" i="25" s="1"/>
  <c r="M1195" i="12" s="1"/>
  <c r="J63" i="25"/>
  <c r="L63" i="25" s="1"/>
  <c r="M1193" i="12" s="1"/>
  <c r="J61" i="25"/>
  <c r="L61" i="25" s="1"/>
  <c r="J60" i="25"/>
  <c r="L60" i="25" s="1"/>
  <c r="M391" i="12" s="1"/>
  <c r="J59" i="25"/>
  <c r="L59" i="25" s="1"/>
  <c r="M12" i="12" s="1"/>
  <c r="J58" i="25"/>
  <c r="L58" i="25" s="1"/>
  <c r="M389" i="12" s="1"/>
  <c r="J57" i="25"/>
  <c r="L57" i="25" s="1"/>
  <c r="M11" i="12" s="1"/>
  <c r="J56" i="25"/>
  <c r="L56" i="25" s="1"/>
  <c r="M387" i="12" s="1"/>
  <c r="J54" i="25"/>
  <c r="L54" i="25" s="1"/>
  <c r="M15" i="12" s="1"/>
  <c r="J52" i="25"/>
  <c r="L52" i="25" s="1"/>
  <c r="M16" i="12" s="1"/>
  <c r="J50" i="25"/>
  <c r="L50" i="25" s="1"/>
  <c r="J49" i="25"/>
  <c r="L49" i="25" s="1"/>
  <c r="M390" i="12" s="1"/>
  <c r="J47" i="25"/>
  <c r="L47" i="25" s="1"/>
  <c r="M17" i="12" s="1"/>
  <c r="J45" i="25"/>
  <c r="L45" i="25" s="1"/>
  <c r="M124" i="12" s="1"/>
  <c r="J41" i="25"/>
  <c r="L41" i="25" s="1"/>
  <c r="J36" i="25"/>
  <c r="L36" i="25" s="1"/>
  <c r="M29" i="12" s="1"/>
  <c r="J34" i="25"/>
  <c r="L34" i="25" s="1"/>
  <c r="M675" i="12" s="1"/>
  <c r="J33" i="25"/>
  <c r="L33" i="25" s="1"/>
  <c r="J30" i="25"/>
  <c r="L30" i="25" s="1"/>
  <c r="M572" i="12" s="1"/>
  <c r="J29" i="25"/>
  <c r="L29" i="25" s="1"/>
  <c r="J25" i="25"/>
  <c r="L25" i="25" s="1"/>
  <c r="M285" i="12" s="1"/>
  <c r="J23" i="25"/>
  <c r="L23" i="25" s="1"/>
  <c r="M287" i="12" s="1"/>
  <c r="J20" i="25"/>
  <c r="L20" i="25" s="1"/>
  <c r="J17" i="25"/>
  <c r="L17" i="25" s="1"/>
  <c r="M394" i="12" s="1"/>
  <c r="J16" i="25"/>
  <c r="L16" i="25" s="1"/>
  <c r="M348" i="12" s="1"/>
  <c r="J14" i="25"/>
  <c r="L14" i="25" s="1"/>
  <c r="M8" i="12" s="1"/>
  <c r="J12" i="25"/>
  <c r="L12" i="25" s="1"/>
  <c r="M230" i="12" s="1"/>
  <c r="J10" i="25"/>
  <c r="L10" i="25" s="1"/>
  <c r="M776" i="12" s="1"/>
  <c r="J7" i="25"/>
  <c r="L7" i="25" s="1"/>
  <c r="M850" i="12" s="1"/>
  <c r="J6" i="25"/>
  <c r="L6" i="25" s="1"/>
  <c r="M1067" i="12" s="1"/>
  <c r="J5" i="25"/>
  <c r="L5" i="25" s="1"/>
  <c r="J3" i="25"/>
  <c r="L3" i="25" s="1"/>
  <c r="M680" i="12" s="1"/>
  <c r="B305" i="25" l="1"/>
  <c r="E5" i="26" l="1"/>
  <c r="C5" i="26" l="1"/>
  <c r="B948" i="25" l="1"/>
  <c r="B933" i="25" l="1"/>
  <c r="C185" i="23" l="1"/>
  <c r="D185" i="23"/>
  <c r="C184" i="23"/>
  <c r="D184" i="23"/>
  <c r="C183" i="23"/>
  <c r="D183" i="23"/>
  <c r="E39" i="24"/>
  <c r="K102" i="21"/>
  <c r="B6" i="25" l="1"/>
  <c r="K105" i="21"/>
  <c r="K107" i="21" l="1"/>
  <c r="M150" i="20"/>
  <c r="T112" i="12" l="1"/>
  <c r="S112" i="12"/>
  <c r="Q112" i="12"/>
  <c r="G112" i="12"/>
  <c r="X112" i="12"/>
  <c r="K118" i="21" l="1"/>
  <c r="T842" i="12" l="1"/>
  <c r="S842" i="12"/>
  <c r="Q842" i="12"/>
  <c r="G842" i="12"/>
  <c r="X842" i="12"/>
  <c r="B910" i="25"/>
  <c r="B908" i="25"/>
  <c r="B906" i="25" l="1"/>
  <c r="B904" i="25"/>
  <c r="B902" i="25"/>
  <c r="B900" i="25"/>
  <c r="B898" i="25"/>
  <c r="B896" i="25"/>
  <c r="B879" i="25"/>
  <c r="B869" i="25"/>
  <c r="B838" i="25"/>
  <c r="B671" i="25"/>
  <c r="B669" i="25"/>
  <c r="B667" i="25"/>
  <c r="B665" i="25"/>
  <c r="B663" i="25"/>
  <c r="B661" i="25"/>
  <c r="B659" i="25"/>
  <c r="B657" i="25"/>
  <c r="B655" i="25" l="1"/>
  <c r="B653" i="25" l="1"/>
  <c r="B651" i="25"/>
  <c r="B648" i="25"/>
  <c r="B646" i="25"/>
  <c r="B645" i="25"/>
  <c r="E40" i="24"/>
  <c r="B521" i="25"/>
  <c r="B496" i="25"/>
  <c r="B450" i="25"/>
  <c r="B448" i="25" l="1"/>
  <c r="B390" i="25"/>
  <c r="B373" i="25"/>
  <c r="B345" i="25"/>
  <c r="B334" i="25"/>
  <c r="B332" i="25"/>
  <c r="B330" i="25"/>
  <c r="B328" i="25"/>
  <c r="B326" i="25"/>
  <c r="B324" i="25"/>
  <c r="B300" i="25"/>
  <c r="B298" i="25"/>
  <c r="B296" i="25"/>
  <c r="B294" i="25"/>
  <c r="B280" i="25"/>
  <c r="B274" i="25"/>
  <c r="B272" i="25"/>
  <c r="B266" i="25"/>
  <c r="B264" i="25"/>
  <c r="B262" i="25"/>
  <c r="B260" i="25"/>
  <c r="B258" i="25"/>
  <c r="B256" i="25"/>
  <c r="B254" i="25"/>
  <c r="B251" i="25"/>
  <c r="B249" i="25"/>
  <c r="B223" i="25"/>
  <c r="B215" i="25" l="1"/>
  <c r="B153" i="25"/>
  <c r="B25" i="25"/>
  <c r="B23" i="25"/>
  <c r="B17" i="25"/>
  <c r="B16" i="25"/>
  <c r="B7" i="25" l="1"/>
  <c r="C331" i="23" l="1"/>
  <c r="D331" i="23"/>
  <c r="B344" i="25"/>
  <c r="B220" i="25"/>
  <c r="B219" i="25"/>
  <c r="B218" i="25"/>
  <c r="B217" i="25"/>
  <c r="E41" i="24"/>
  <c r="K110" i="21"/>
  <c r="K106" i="21"/>
  <c r="K113" i="21" l="1"/>
  <c r="K114" i="21"/>
  <c r="B980" i="25" l="1"/>
  <c r="B881" i="25"/>
  <c r="T525" i="12"/>
  <c r="S525" i="12"/>
  <c r="Q525" i="12"/>
  <c r="G525" i="12"/>
  <c r="X525" i="12"/>
  <c r="B590" i="25"/>
  <c r="B380" i="25" l="1"/>
  <c r="K115" i="21"/>
  <c r="K116" i="21"/>
  <c r="T1198" i="12"/>
  <c r="S1198" i="12"/>
  <c r="Q1198" i="12"/>
  <c r="G1198" i="12"/>
  <c r="X1198" i="12"/>
  <c r="B979" i="25" l="1"/>
  <c r="B393" i="25" l="1"/>
  <c r="T249" i="12"/>
  <c r="S249" i="12"/>
  <c r="Q249" i="12"/>
  <c r="G249" i="12"/>
  <c r="X249" i="12"/>
  <c r="K117" i="21" l="1"/>
  <c r="B674" i="25" l="1"/>
  <c r="B673" i="25"/>
  <c r="B634" i="25"/>
  <c r="B633" i="25"/>
  <c r="B362" i="25"/>
  <c r="B361" i="25"/>
  <c r="B360" i="25"/>
  <c r="B359" i="25"/>
  <c r="B358" i="25"/>
  <c r="B230" i="25"/>
  <c r="B229" i="25"/>
  <c r="B228" i="25"/>
  <c r="B227" i="25"/>
  <c r="B135" i="25"/>
  <c r="B109" i="25"/>
  <c r="B102" i="25"/>
  <c r="B101" i="25"/>
  <c r="B98" i="25" l="1"/>
  <c r="B635" i="25" l="1"/>
  <c r="B323" i="25" l="1"/>
  <c r="B45" i="25" l="1"/>
  <c r="B67" i="25"/>
  <c r="B268" i="25"/>
  <c r="B68" i="25" l="1"/>
  <c r="B341" i="25"/>
  <c r="B481" i="25"/>
  <c r="B363" i="25"/>
  <c r="B60" i="25"/>
  <c r="B58" i="25"/>
  <c r="B56" i="25"/>
  <c r="B49" i="25"/>
  <c r="B304" i="25"/>
  <c r="B956" i="25" l="1"/>
  <c r="B856" i="25" l="1"/>
  <c r="C341" i="23"/>
  <c r="D341" i="23"/>
  <c r="C340" i="23"/>
  <c r="D340" i="23"/>
  <c r="C339" i="23"/>
  <c r="D339" i="23"/>
  <c r="C338" i="23"/>
  <c r="D338" i="23"/>
  <c r="K119" i="21"/>
  <c r="E42" i="24"/>
  <c r="M114" i="20"/>
  <c r="C269" i="23"/>
  <c r="D269" i="23"/>
  <c r="C268" i="23"/>
  <c r="D268" i="23"/>
  <c r="C267" i="23"/>
  <c r="D267" i="23"/>
  <c r="C266" i="23"/>
  <c r="D266" i="23"/>
  <c r="C265" i="23"/>
  <c r="D265" i="23"/>
  <c r="C264" i="23"/>
  <c r="D264" i="23"/>
  <c r="C263" i="23"/>
  <c r="D263" i="23"/>
  <c r="C262" i="23"/>
  <c r="D262" i="23"/>
  <c r="C261" i="23"/>
  <c r="D261" i="23"/>
  <c r="C260" i="23"/>
  <c r="D260" i="23"/>
  <c r="C259" i="23"/>
  <c r="D259" i="23"/>
  <c r="C258" i="23"/>
  <c r="D258" i="23"/>
  <c r="C257" i="23"/>
  <c r="D257" i="23"/>
  <c r="C256" i="23"/>
  <c r="D256" i="23"/>
  <c r="E43" i="24"/>
  <c r="B878" i="25" l="1"/>
  <c r="B786" i="25"/>
  <c r="C178" i="23"/>
  <c r="D178" i="23"/>
  <c r="C182" i="23"/>
  <c r="D182" i="23"/>
  <c r="C181" i="23"/>
  <c r="D181" i="23"/>
  <c r="C176" i="23"/>
  <c r="D176" i="23"/>
  <c r="C174" i="23"/>
  <c r="D174" i="23"/>
  <c r="C171" i="23"/>
  <c r="D171" i="23"/>
  <c r="C169" i="23"/>
  <c r="D169" i="23"/>
  <c r="C168" i="23"/>
  <c r="D168" i="23"/>
  <c r="C180" i="23"/>
  <c r="D180" i="23"/>
  <c r="C179" i="23"/>
  <c r="D179" i="23"/>
  <c r="C177" i="23"/>
  <c r="D177" i="23"/>
  <c r="C175" i="23"/>
  <c r="D175" i="23"/>
  <c r="C173" i="23"/>
  <c r="D173" i="23"/>
  <c r="C172" i="23"/>
  <c r="D172" i="23"/>
  <c r="C170" i="23"/>
  <c r="D170" i="23"/>
  <c r="C167" i="23"/>
  <c r="D167" i="23"/>
  <c r="C166" i="23"/>
  <c r="D166" i="23"/>
  <c r="C165" i="23"/>
  <c r="D165" i="23"/>
  <c r="C164" i="23"/>
  <c r="D164" i="23"/>
  <c r="C163" i="23"/>
  <c r="D163" i="23"/>
  <c r="C162" i="23"/>
  <c r="D162" i="23"/>
  <c r="C161" i="23"/>
  <c r="D161" i="23"/>
  <c r="C160" i="23"/>
  <c r="D160" i="23"/>
  <c r="C159" i="23"/>
  <c r="D159" i="23"/>
  <c r="K109" i="21" l="1"/>
  <c r="K112" i="21" l="1"/>
  <c r="B975" i="25" l="1"/>
  <c r="B309" i="25"/>
  <c r="B719" i="25"/>
  <c r="B302" i="25"/>
  <c r="B977" i="25"/>
  <c r="B978" i="25" l="1"/>
  <c r="C270" i="23" l="1"/>
  <c r="D270" i="23"/>
  <c r="B888" i="25" l="1"/>
  <c r="B875" i="25"/>
  <c r="B825" i="25"/>
  <c r="B811" i="25"/>
  <c r="B641" i="25"/>
  <c r="B640" i="25" l="1"/>
  <c r="B601" i="25"/>
  <c r="B597" i="25"/>
  <c r="C221" i="23"/>
  <c r="D221" i="23"/>
  <c r="C220" i="23"/>
  <c r="D220" i="23"/>
  <c r="C219" i="23"/>
  <c r="D219" i="23"/>
  <c r="C218" i="23"/>
  <c r="D218" i="23"/>
  <c r="C217" i="23"/>
  <c r="D217" i="23"/>
  <c r="E44" i="24"/>
  <c r="B563" i="25"/>
  <c r="B549" i="25"/>
  <c r="B546" i="25"/>
  <c r="B545" i="25"/>
  <c r="B337" i="25"/>
  <c r="B318" i="25"/>
  <c r="B292" i="25"/>
  <c r="B233" i="25"/>
  <c r="B164" i="25"/>
  <c r="B159" i="25"/>
  <c r="B158" i="25"/>
  <c r="B157" i="25"/>
  <c r="B41" i="25"/>
  <c r="B34" i="25"/>
  <c r="B33" i="25" l="1"/>
  <c r="B30" i="25"/>
  <c r="K108" i="21"/>
  <c r="C383" i="23"/>
  <c r="D383" i="23"/>
  <c r="C382" i="23"/>
  <c r="D382" i="23"/>
  <c r="C381" i="23"/>
  <c r="D381" i="23"/>
  <c r="C380" i="23"/>
  <c r="D380" i="23"/>
  <c r="C379" i="23"/>
  <c r="D379" i="23"/>
  <c r="C378" i="23"/>
  <c r="D378" i="23"/>
  <c r="C377" i="23"/>
  <c r="D377" i="23"/>
  <c r="C376" i="23"/>
  <c r="D376" i="23"/>
  <c r="C375" i="23"/>
  <c r="D375" i="23"/>
  <c r="C374" i="23"/>
  <c r="D374" i="23"/>
  <c r="C373" i="23"/>
  <c r="D373" i="23"/>
  <c r="C372" i="23"/>
  <c r="D372" i="23"/>
  <c r="C371" i="23"/>
  <c r="D371" i="23"/>
  <c r="M151" i="20"/>
  <c r="B29" i="25"/>
  <c r="E45" i="24"/>
  <c r="B426" i="25" l="1"/>
  <c r="B845" i="25"/>
  <c r="B718" i="25"/>
  <c r="B728" i="25" l="1"/>
  <c r="B520" i="25"/>
  <c r="K128" i="21"/>
  <c r="M132" i="20"/>
  <c r="B761" i="25" l="1"/>
  <c r="B760" i="25"/>
  <c r="K111" i="21"/>
  <c r="M202" i="20"/>
  <c r="M127" i="20" l="1"/>
  <c r="B163" i="25"/>
  <c r="B378" i="25" l="1"/>
  <c r="B681" i="25" l="1"/>
  <c r="B679" i="25"/>
  <c r="B593" i="25"/>
  <c r="B592" i="25" l="1"/>
  <c r="B780" i="25" l="1"/>
  <c r="B644" i="25"/>
  <c r="B779" i="25" l="1"/>
  <c r="B643" i="25" l="1"/>
  <c r="T598" i="12" l="1"/>
  <c r="S598" i="12"/>
  <c r="Q598" i="12"/>
  <c r="G598" i="12"/>
  <c r="X598" i="12"/>
  <c r="B790" i="25" l="1"/>
  <c r="B680" i="25" l="1"/>
  <c r="C444" i="23" l="1"/>
  <c r="D444" i="23"/>
  <c r="C443" i="23"/>
  <c r="D443" i="23"/>
  <c r="C442" i="23"/>
  <c r="D442" i="23"/>
  <c r="C441" i="23"/>
  <c r="D441" i="23"/>
  <c r="C440" i="23"/>
  <c r="D440" i="23"/>
  <c r="C439" i="23"/>
  <c r="D439" i="23"/>
  <c r="B452" i="25" l="1"/>
  <c r="E46" i="24"/>
  <c r="B552" i="25" l="1"/>
  <c r="B375" i="25" l="1"/>
  <c r="B368" i="25"/>
  <c r="B744" i="25" l="1"/>
  <c r="B682" i="25"/>
  <c r="B524" i="25" l="1"/>
  <c r="B414" i="25"/>
  <c r="B385" i="25" l="1"/>
  <c r="B540" i="25" l="1"/>
  <c r="B536" i="25"/>
  <c r="B509" i="25" l="1"/>
  <c r="B507" i="25" l="1"/>
  <c r="O934" i="25" l="1"/>
  <c r="B557" i="25" l="1"/>
  <c r="B411" i="25" l="1"/>
  <c r="C429" i="23" l="1"/>
  <c r="D429" i="23"/>
  <c r="C426" i="23"/>
  <c r="D426" i="23"/>
  <c r="C428" i="23"/>
  <c r="D428" i="23"/>
  <c r="C427" i="23"/>
  <c r="D427" i="23"/>
  <c r="B800" i="25" l="1"/>
  <c r="E47" i="24"/>
  <c r="B422" i="25"/>
  <c r="B784" i="25"/>
  <c r="B782" i="25"/>
  <c r="B583" i="25"/>
  <c r="B538" i="25"/>
  <c r="B534" i="25"/>
  <c r="B513" i="25" l="1"/>
  <c r="B511" i="25"/>
  <c r="B285" i="25" l="1"/>
  <c r="B201" i="25" l="1"/>
  <c r="B199" i="25"/>
  <c r="C194" i="23" l="1"/>
  <c r="D194" i="23"/>
  <c r="C193" i="23"/>
  <c r="D193" i="23"/>
  <c r="C192" i="23"/>
  <c r="D192" i="23"/>
  <c r="C191" i="23"/>
  <c r="D191" i="23"/>
  <c r="C190" i="23"/>
  <c r="D190" i="23"/>
  <c r="E48" i="24"/>
  <c r="M17" i="20"/>
  <c r="M218" i="20" l="1"/>
  <c r="B703" i="25" l="1"/>
  <c r="B699" i="25" l="1"/>
  <c r="B693" i="25"/>
  <c r="B691" i="25" l="1"/>
  <c r="B490" i="25" l="1"/>
  <c r="B371" i="25" l="1"/>
  <c r="B322" i="25"/>
  <c r="E49" i="24" l="1"/>
  <c r="M129" i="20"/>
  <c r="B874" i="25" l="1"/>
  <c r="B383" i="25"/>
  <c r="B207" i="25"/>
  <c r="B204" i="25"/>
  <c r="B382" i="25" l="1"/>
  <c r="B206" i="25"/>
  <c r="B203" i="25"/>
  <c r="K182" i="21"/>
  <c r="M207" i="20"/>
  <c r="T581" i="12"/>
  <c r="S581" i="12"/>
  <c r="Q581" i="12"/>
  <c r="G581" i="12"/>
  <c r="X581" i="12"/>
  <c r="B915" i="25"/>
  <c r="B913" i="25"/>
  <c r="T40" i="12"/>
  <c r="S40" i="12"/>
  <c r="Q40" i="12"/>
  <c r="G40" i="12"/>
  <c r="X40" i="12"/>
  <c r="B833" i="25"/>
  <c r="C151" i="23"/>
  <c r="D151" i="23"/>
  <c r="B832" i="25"/>
  <c r="B831" i="25"/>
  <c r="E50" i="24"/>
  <c r="B797" i="25"/>
  <c r="B795" i="25"/>
  <c r="C216" i="23"/>
  <c r="D216" i="23"/>
  <c r="C215" i="23"/>
  <c r="D215" i="23"/>
  <c r="C214" i="23"/>
  <c r="D214" i="23"/>
  <c r="C213" i="23"/>
  <c r="D213" i="23"/>
  <c r="C212" i="23"/>
  <c r="D212" i="23"/>
  <c r="C211" i="23"/>
  <c r="D211" i="23"/>
  <c r="C210" i="23"/>
  <c r="D210" i="23"/>
  <c r="C209" i="23"/>
  <c r="D209" i="23"/>
  <c r="C208" i="23"/>
  <c r="D208" i="23"/>
  <c r="C207" i="23"/>
  <c r="D207" i="23"/>
  <c r="C206" i="23"/>
  <c r="D206" i="23"/>
  <c r="C205" i="23"/>
  <c r="D205" i="23"/>
  <c r="C204" i="23"/>
  <c r="D204" i="23"/>
  <c r="C203" i="23"/>
  <c r="D203" i="23"/>
  <c r="C202" i="23"/>
  <c r="D202" i="23"/>
  <c r="C201" i="23"/>
  <c r="D201" i="23"/>
  <c r="C200" i="23"/>
  <c r="D200" i="23"/>
  <c r="C199" i="23"/>
  <c r="D199" i="23"/>
  <c r="C198" i="23"/>
  <c r="D198" i="23"/>
  <c r="C197" i="23"/>
  <c r="D197" i="23"/>
  <c r="C196" i="23"/>
  <c r="D196" i="23"/>
  <c r="C195" i="23"/>
  <c r="D195" i="23"/>
  <c r="E51" i="24"/>
  <c r="B465" i="25"/>
  <c r="B454" i="25" l="1"/>
  <c r="B243" i="25"/>
  <c r="T494" i="12" l="1"/>
  <c r="S494" i="12"/>
  <c r="Q494" i="12"/>
  <c r="G494" i="12"/>
  <c r="X494" i="12"/>
  <c r="T37" i="12"/>
  <c r="S37" i="12"/>
  <c r="Q37" i="12"/>
  <c r="G37" i="12"/>
  <c r="X37" i="12"/>
  <c r="T968" i="12" l="1"/>
  <c r="S968" i="12"/>
  <c r="Q968" i="12"/>
  <c r="G968" i="12"/>
  <c r="X968" i="12"/>
  <c r="T789" i="12" l="1"/>
  <c r="S789" i="12"/>
  <c r="Q789" i="12"/>
  <c r="O789" i="12"/>
  <c r="G789" i="12"/>
  <c r="X789" i="12"/>
  <c r="T1260" i="12" l="1"/>
  <c r="S1260" i="12"/>
  <c r="Q1260" i="12"/>
  <c r="G1260" i="12"/>
  <c r="X1260" i="12"/>
  <c r="B976" i="25" l="1"/>
  <c r="O976" i="25"/>
  <c r="B974" i="25"/>
  <c r="O974" i="25"/>
  <c r="B973" i="25"/>
  <c r="O973" i="25"/>
  <c r="B971" i="25"/>
  <c r="O971" i="25"/>
  <c r="B969" i="25"/>
  <c r="O969" i="25"/>
  <c r="B967" i="25"/>
  <c r="O967" i="25"/>
  <c r="B964" i="25"/>
  <c r="O964" i="25"/>
  <c r="B962" i="25"/>
  <c r="O962" i="25"/>
  <c r="B960" i="25"/>
  <c r="O960" i="25"/>
  <c r="B958" i="25"/>
  <c r="O958" i="25"/>
  <c r="B957" i="25"/>
  <c r="O957" i="25"/>
  <c r="B955" i="25"/>
  <c r="O955" i="25"/>
  <c r="B953" i="25"/>
  <c r="O953" i="25"/>
  <c r="B951" i="25"/>
  <c r="O951" i="25"/>
  <c r="B949" i="25"/>
  <c r="O949" i="25"/>
  <c r="B947" i="25"/>
  <c r="O947" i="25"/>
  <c r="B941" i="25"/>
  <c r="O941" i="25"/>
  <c r="B940" i="25"/>
  <c r="O940" i="25"/>
  <c r="B937" i="25"/>
  <c r="O937" i="25"/>
  <c r="B931" i="25"/>
  <c r="O931" i="25"/>
  <c r="B929" i="25"/>
  <c r="O929" i="25"/>
  <c r="B927" i="25"/>
  <c r="O927" i="25"/>
  <c r="B925" i="25"/>
  <c r="O925" i="25"/>
  <c r="B923" i="25"/>
  <c r="O923" i="25"/>
  <c r="B921" i="25"/>
  <c r="O921" i="25"/>
  <c r="B919" i="25"/>
  <c r="O919" i="25"/>
  <c r="B917" i="25"/>
  <c r="O917" i="25"/>
  <c r="B912" i="25"/>
  <c r="O912" i="25"/>
  <c r="B895" i="25"/>
  <c r="O895" i="25"/>
  <c r="B894" i="25"/>
  <c r="O894" i="25"/>
  <c r="B892" i="25"/>
  <c r="O892" i="25"/>
  <c r="B891" i="25"/>
  <c r="O891" i="25"/>
  <c r="B887" i="25"/>
  <c r="O887" i="25"/>
  <c r="B886" i="25"/>
  <c r="O886" i="25"/>
  <c r="B885" i="25"/>
  <c r="O885" i="25"/>
  <c r="B884" i="25"/>
  <c r="O884" i="25"/>
  <c r="B882" i="25"/>
  <c r="O882" i="25"/>
  <c r="B872" i="25"/>
  <c r="O872" i="25"/>
  <c r="B871" i="25"/>
  <c r="O871" i="25"/>
  <c r="B866" i="25"/>
  <c r="O866" i="25"/>
  <c r="B864" i="25"/>
  <c r="O864" i="25"/>
  <c r="B863" i="25"/>
  <c r="O863" i="25"/>
  <c r="B862" i="25"/>
  <c r="O862" i="25"/>
  <c r="B861" i="25"/>
  <c r="O861" i="25"/>
  <c r="B860" i="25"/>
  <c r="O860" i="25"/>
  <c r="B859" i="25"/>
  <c r="O859" i="25"/>
  <c r="B854" i="25"/>
  <c r="O854" i="25"/>
  <c r="B853" i="25"/>
  <c r="O853" i="25"/>
  <c r="B849" i="25"/>
  <c r="O849" i="25"/>
  <c r="B847" i="25"/>
  <c r="O847" i="25"/>
  <c r="B842" i="25"/>
  <c r="O842" i="25"/>
  <c r="B840" i="25"/>
  <c r="O840" i="25"/>
  <c r="B837" i="25"/>
  <c r="O837" i="25"/>
  <c r="B836" i="25"/>
  <c r="O836" i="25"/>
  <c r="B835" i="25"/>
  <c r="O835" i="25"/>
  <c r="B834" i="25"/>
  <c r="O834" i="25"/>
  <c r="B827" i="25"/>
  <c r="O827" i="25"/>
  <c r="B826" i="25"/>
  <c r="O826" i="25"/>
  <c r="B824" i="25"/>
  <c r="O824" i="25"/>
  <c r="B821" i="25"/>
  <c r="O821" i="25"/>
  <c r="B819" i="25"/>
  <c r="O819" i="25"/>
  <c r="B817" i="25"/>
  <c r="O817" i="25"/>
  <c r="B816" i="25"/>
  <c r="O816" i="25"/>
  <c r="B815" i="25"/>
  <c r="O815" i="25"/>
  <c r="B813" i="25"/>
  <c r="O813" i="25"/>
  <c r="B809" i="25"/>
  <c r="O809" i="25"/>
  <c r="B806" i="25"/>
  <c r="O806" i="25"/>
  <c r="B804" i="25"/>
  <c r="O804" i="25"/>
  <c r="B802" i="25"/>
  <c r="O802" i="25"/>
  <c r="B799" i="25"/>
  <c r="O799" i="25"/>
  <c r="B794" i="25"/>
  <c r="O794" i="25"/>
  <c r="B793" i="25"/>
  <c r="O793" i="25"/>
  <c r="B792" i="25"/>
  <c r="O792" i="25"/>
  <c r="B781" i="25"/>
  <c r="O781" i="25"/>
  <c r="B778" i="25"/>
  <c r="O778" i="25"/>
  <c r="B775" i="25"/>
  <c r="O775" i="25"/>
  <c r="B772" i="25"/>
  <c r="O772" i="25"/>
  <c r="B771" i="25"/>
  <c r="O771" i="25"/>
  <c r="B770" i="25"/>
  <c r="O770" i="25"/>
  <c r="B769" i="25"/>
  <c r="O769" i="25"/>
  <c r="B768" i="25"/>
  <c r="O768" i="25"/>
  <c r="B767" i="25"/>
  <c r="O767" i="25"/>
  <c r="B766" i="25"/>
  <c r="O766" i="25"/>
  <c r="B764" i="25"/>
  <c r="O764" i="25"/>
  <c r="B763" i="25"/>
  <c r="O763" i="25"/>
  <c r="B759" i="25"/>
  <c r="O759" i="25"/>
  <c r="B758" i="25"/>
  <c r="O758" i="25"/>
  <c r="B755" i="25"/>
  <c r="O755" i="25"/>
  <c r="B753" i="25"/>
  <c r="O753" i="25"/>
  <c r="B752" i="25"/>
  <c r="O752" i="25"/>
  <c r="B751" i="25"/>
  <c r="O751" i="25"/>
  <c r="B749" i="25"/>
  <c r="O749" i="25"/>
  <c r="B747" i="25"/>
  <c r="O747" i="25"/>
  <c r="B741" i="25"/>
  <c r="O741" i="25"/>
  <c r="B740" i="25"/>
  <c r="O740" i="25"/>
  <c r="B738" i="25"/>
  <c r="O738" i="25"/>
  <c r="B737" i="25"/>
  <c r="O737" i="25"/>
  <c r="B736" i="25"/>
  <c r="O736" i="25"/>
  <c r="B735" i="25"/>
  <c r="O735" i="25"/>
  <c r="B734" i="25"/>
  <c r="O734" i="25"/>
  <c r="B726" i="25"/>
  <c r="O726" i="25"/>
  <c r="B725" i="25"/>
  <c r="O725" i="25"/>
  <c r="B724" i="25"/>
  <c r="O724" i="25"/>
  <c r="B722" i="25"/>
  <c r="O722" i="25"/>
  <c r="B717" i="25"/>
  <c r="O717" i="25"/>
  <c r="B716" i="25"/>
  <c r="O716" i="25"/>
  <c r="B715" i="25"/>
  <c r="O715" i="25"/>
  <c r="B710" i="25"/>
  <c r="O710" i="25"/>
  <c r="B708" i="25"/>
  <c r="O708" i="25"/>
  <c r="B707" i="25"/>
  <c r="O707" i="25"/>
  <c r="B705" i="25"/>
  <c r="O705" i="25"/>
  <c r="B702" i="25"/>
  <c r="O702" i="25"/>
  <c r="B697" i="25"/>
  <c r="O697" i="25"/>
  <c r="B696" i="25"/>
  <c r="O696" i="25"/>
  <c r="B689" i="25"/>
  <c r="O689" i="25"/>
  <c r="B686" i="25"/>
  <c r="O686" i="25"/>
  <c r="B684" i="25"/>
  <c r="O684" i="25"/>
  <c r="B678" i="25"/>
  <c r="O678" i="25"/>
  <c r="B676" i="25"/>
  <c r="O676" i="25"/>
  <c r="B642" i="25"/>
  <c r="O642" i="25"/>
  <c r="B637" i="25"/>
  <c r="O637" i="25"/>
  <c r="B631" i="25"/>
  <c r="O631" i="25"/>
  <c r="B629" i="25"/>
  <c r="O629" i="25"/>
  <c r="B627" i="25"/>
  <c r="O627" i="25"/>
  <c r="B625" i="25"/>
  <c r="O625" i="25"/>
  <c r="B620" i="25"/>
  <c r="O620" i="25"/>
  <c r="B618" i="25"/>
  <c r="O618" i="25"/>
  <c r="B616" i="25"/>
  <c r="O616" i="25"/>
  <c r="B614" i="25"/>
  <c r="O614" i="25"/>
  <c r="B612" i="25"/>
  <c r="O612" i="25"/>
  <c r="B610" i="25"/>
  <c r="O610" i="25"/>
  <c r="B608" i="25"/>
  <c r="O608" i="25"/>
  <c r="B606" i="25"/>
  <c r="O606" i="25"/>
  <c r="B604" i="25"/>
  <c r="O604" i="25"/>
  <c r="B602" i="25"/>
  <c r="O602" i="25"/>
  <c r="B599" i="25"/>
  <c r="O599" i="25"/>
  <c r="B589" i="25"/>
  <c r="O589" i="25"/>
  <c r="B587" i="25"/>
  <c r="O587" i="25"/>
  <c r="B585" i="25"/>
  <c r="O585" i="25"/>
  <c r="B581" i="25"/>
  <c r="O581" i="25"/>
  <c r="B579" i="25"/>
  <c r="O579" i="25"/>
  <c r="B577" i="25"/>
  <c r="O577" i="25"/>
  <c r="B574" i="25"/>
  <c r="O574" i="25"/>
  <c r="B571" i="25"/>
  <c r="O571" i="25"/>
  <c r="B568" i="25"/>
  <c r="O568" i="25"/>
  <c r="B567" i="25"/>
  <c r="O567" i="25"/>
  <c r="B565" i="25"/>
  <c r="O565" i="25"/>
  <c r="B561" i="25"/>
  <c r="O561" i="25"/>
  <c r="B559" i="25"/>
  <c r="O559" i="25"/>
  <c r="B555" i="25"/>
  <c r="O555" i="25"/>
  <c r="B554" i="25"/>
  <c r="O554" i="25"/>
  <c r="B548" i="25"/>
  <c r="O548" i="25"/>
  <c r="B543" i="25"/>
  <c r="O543" i="25"/>
  <c r="B529" i="25"/>
  <c r="O529" i="25"/>
  <c r="B528" i="25"/>
  <c r="O528" i="25"/>
  <c r="B527" i="25"/>
  <c r="O527" i="25"/>
  <c r="B526" i="25"/>
  <c r="O526" i="25"/>
  <c r="B523" i="25"/>
  <c r="O523" i="25"/>
  <c r="B518" i="25"/>
  <c r="O518" i="25"/>
  <c r="B515" i="25"/>
  <c r="O515" i="25"/>
  <c r="B506" i="25"/>
  <c r="O506" i="25"/>
  <c r="B504" i="25"/>
  <c r="O504" i="25"/>
  <c r="B500" i="25"/>
  <c r="O500" i="25"/>
  <c r="B498" i="25"/>
  <c r="O498" i="25"/>
  <c r="B495" i="25"/>
  <c r="O495" i="25"/>
  <c r="B489" i="25"/>
  <c r="O489" i="25"/>
  <c r="B486" i="25"/>
  <c r="O486" i="25"/>
  <c r="B484" i="25"/>
  <c r="O484" i="25"/>
  <c r="B482" i="25"/>
  <c r="O482" i="25"/>
  <c r="B479" i="25"/>
  <c r="O479" i="25"/>
  <c r="B476" i="25"/>
  <c r="O476" i="25"/>
  <c r="B474" i="25"/>
  <c r="O474" i="25"/>
  <c r="B472" i="25"/>
  <c r="O472" i="25"/>
  <c r="B471" i="25"/>
  <c r="O471" i="25"/>
  <c r="B467" i="25"/>
  <c r="O467" i="25"/>
  <c r="B463" i="25"/>
  <c r="O463" i="25"/>
  <c r="B461" i="25"/>
  <c r="O461" i="25"/>
  <c r="B459" i="25"/>
  <c r="O459" i="25"/>
  <c r="B457" i="25"/>
  <c r="O457" i="25"/>
  <c r="B456" i="25"/>
  <c r="O456" i="25"/>
  <c r="B445" i="25"/>
  <c r="O445" i="25"/>
  <c r="B443" i="25"/>
  <c r="O443" i="25"/>
  <c r="B442" i="25"/>
  <c r="O442" i="25"/>
  <c r="B440" i="25"/>
  <c r="O440" i="25"/>
  <c r="B436" i="25"/>
  <c r="O436" i="25"/>
  <c r="B434" i="25"/>
  <c r="O434" i="25"/>
  <c r="B431" i="25"/>
  <c r="O431" i="25"/>
  <c r="B429" i="25"/>
  <c r="O429" i="25"/>
  <c r="B427" i="25"/>
  <c r="O427" i="25"/>
  <c r="B417" i="25"/>
  <c r="O417" i="25"/>
  <c r="B407" i="25"/>
  <c r="O407" i="25"/>
  <c r="B405" i="25"/>
  <c r="O405" i="25"/>
  <c r="B398" i="25"/>
  <c r="O398" i="25"/>
  <c r="B396" i="25"/>
  <c r="O396" i="25"/>
  <c r="B394" i="25"/>
  <c r="O394" i="25"/>
  <c r="B392" i="25"/>
  <c r="O392" i="25"/>
  <c r="B389" i="25"/>
  <c r="O389" i="25"/>
  <c r="B388" i="25"/>
  <c r="O388" i="25"/>
  <c r="B384" i="25"/>
  <c r="O384" i="25"/>
  <c r="B379" i="25"/>
  <c r="O379" i="25"/>
  <c r="B367" i="25"/>
  <c r="O367" i="25"/>
  <c r="B365" i="25"/>
  <c r="O365" i="25"/>
  <c r="B355" i="25"/>
  <c r="O355" i="25"/>
  <c r="B353" i="25"/>
  <c r="O353" i="25"/>
  <c r="B350" i="25"/>
  <c r="O350" i="25"/>
  <c r="B348" i="25"/>
  <c r="O348" i="25"/>
  <c r="B342" i="25"/>
  <c r="O342" i="25"/>
  <c r="B340" i="25"/>
  <c r="O340" i="25"/>
  <c r="B339" i="25"/>
  <c r="O339" i="25"/>
  <c r="B320" i="25"/>
  <c r="O320" i="25"/>
  <c r="B315" i="25"/>
  <c r="O315" i="25"/>
  <c r="B313" i="25"/>
  <c r="O313" i="25"/>
  <c r="B311" i="25"/>
  <c r="O311" i="25"/>
  <c r="B310" i="25"/>
  <c r="O310" i="25"/>
  <c r="B306" i="25"/>
  <c r="O306" i="25"/>
  <c r="B303" i="25"/>
  <c r="O303" i="25"/>
  <c r="B284" i="25"/>
  <c r="O284" i="25"/>
  <c r="B282" i="25"/>
  <c r="O282" i="25"/>
  <c r="B278" i="25"/>
  <c r="O278" i="25"/>
  <c r="B276" i="25"/>
  <c r="O276" i="25"/>
  <c r="B270" i="25"/>
  <c r="O270" i="25"/>
  <c r="B269" i="25"/>
  <c r="O269" i="25"/>
  <c r="B253" i="25"/>
  <c r="O253" i="25"/>
  <c r="B248" i="25"/>
  <c r="O248" i="25"/>
  <c r="B247" i="25"/>
  <c r="O247" i="25"/>
  <c r="B245" i="25"/>
  <c r="O245" i="25"/>
  <c r="B242" i="25"/>
  <c r="O242" i="25"/>
  <c r="B241" i="25"/>
  <c r="O241" i="25"/>
  <c r="B240" i="25"/>
  <c r="O240" i="25"/>
  <c r="B239" i="25"/>
  <c r="O239" i="25"/>
  <c r="B238" i="25"/>
  <c r="O238" i="25"/>
  <c r="B237" i="25"/>
  <c r="O237" i="25"/>
  <c r="B236" i="25"/>
  <c r="O236" i="25"/>
  <c r="B235" i="25"/>
  <c r="O235" i="25"/>
  <c r="B231" i="25"/>
  <c r="O231" i="25"/>
  <c r="B222" i="25"/>
  <c r="O222" i="25"/>
  <c r="B221" i="25"/>
  <c r="O221" i="25"/>
  <c r="B212" i="25"/>
  <c r="O212" i="25"/>
  <c r="B210" i="25"/>
  <c r="O210" i="25"/>
  <c r="B208" i="25"/>
  <c r="O208" i="25"/>
  <c r="B198" i="25"/>
  <c r="O198" i="25"/>
  <c r="B195" i="25"/>
  <c r="O195" i="25"/>
  <c r="B192" i="25"/>
  <c r="O192" i="25"/>
  <c r="B189" i="25"/>
  <c r="O189" i="25"/>
  <c r="B188" i="25"/>
  <c r="O188" i="25"/>
  <c r="B185" i="25"/>
  <c r="O185" i="25"/>
  <c r="B182" i="25"/>
  <c r="O182" i="25"/>
  <c r="B180" i="25"/>
  <c r="O180" i="25"/>
  <c r="B178" i="25"/>
  <c r="O178" i="25"/>
  <c r="B177" i="25"/>
  <c r="O177" i="25"/>
  <c r="B176" i="25"/>
  <c r="O176" i="25"/>
  <c r="B175" i="25"/>
  <c r="O175" i="25"/>
  <c r="B174" i="25"/>
  <c r="O174" i="25"/>
  <c r="B173" i="25"/>
  <c r="O173" i="25"/>
  <c r="B172" i="25"/>
  <c r="O172" i="25"/>
  <c r="B170" i="25"/>
  <c r="O170" i="25"/>
  <c r="B169" i="25"/>
  <c r="O169" i="25"/>
  <c r="B167" i="25"/>
  <c r="O167" i="25"/>
  <c r="B162" i="25"/>
  <c r="O162" i="25"/>
  <c r="B161" i="25"/>
  <c r="O161" i="25"/>
  <c r="B152" i="25"/>
  <c r="O152" i="25"/>
  <c r="B150" i="25"/>
  <c r="O150" i="25"/>
  <c r="B149" i="25"/>
  <c r="O149" i="25"/>
  <c r="B147" i="25"/>
  <c r="O147" i="25"/>
  <c r="B143" i="25"/>
  <c r="O143" i="25"/>
  <c r="B140" i="25"/>
  <c r="O140" i="25"/>
  <c r="B138" i="25"/>
  <c r="O138" i="25"/>
  <c r="B134" i="25"/>
  <c r="O134" i="25"/>
  <c r="B131" i="25"/>
  <c r="O131" i="25"/>
  <c r="B129" i="25"/>
  <c r="O129" i="25"/>
  <c r="B127" i="25"/>
  <c r="O127" i="25"/>
  <c r="B125" i="25"/>
  <c r="O125" i="25"/>
  <c r="B122" i="25"/>
  <c r="O122" i="25"/>
  <c r="B119" i="25"/>
  <c r="O119" i="25"/>
  <c r="B117" i="25"/>
  <c r="O117" i="25"/>
  <c r="B114" i="25"/>
  <c r="O114" i="25"/>
  <c r="B112" i="25"/>
  <c r="O112" i="25"/>
  <c r="B111" i="25"/>
  <c r="O111" i="25"/>
  <c r="B110" i="25"/>
  <c r="O110" i="25"/>
  <c r="B107" i="25"/>
  <c r="O107" i="25"/>
  <c r="B105" i="25"/>
  <c r="O105" i="25"/>
  <c r="B103" i="25"/>
  <c r="O103" i="25"/>
  <c r="B99" i="25"/>
  <c r="O99" i="25"/>
  <c r="B95" i="25"/>
  <c r="O95" i="25"/>
  <c r="B92" i="25"/>
  <c r="O92" i="25"/>
  <c r="B90" i="25"/>
  <c r="O90" i="25"/>
  <c r="B88" i="25"/>
  <c r="O88" i="25"/>
  <c r="B87" i="25"/>
  <c r="O87" i="25"/>
  <c r="B86" i="25"/>
  <c r="O86" i="25"/>
  <c r="B84" i="25"/>
  <c r="O84" i="25"/>
  <c r="B82" i="25"/>
  <c r="O82" i="25"/>
  <c r="B80" i="25"/>
  <c r="O80" i="25"/>
  <c r="B79" i="25"/>
  <c r="O79" i="25"/>
  <c r="B77" i="25"/>
  <c r="O77" i="25"/>
  <c r="B75" i="25"/>
  <c r="O75" i="25"/>
  <c r="B73" i="25"/>
  <c r="O73" i="25"/>
  <c r="B71" i="25"/>
  <c r="O71" i="25"/>
  <c r="B69" i="25"/>
  <c r="O69" i="25"/>
  <c r="B65" i="25"/>
  <c r="O65" i="25"/>
  <c r="B63" i="25"/>
  <c r="O63" i="25"/>
  <c r="B61" i="25"/>
  <c r="O61" i="25"/>
  <c r="B59" i="25"/>
  <c r="O59" i="25"/>
  <c r="B57" i="25"/>
  <c r="O57" i="25"/>
  <c r="B54" i="25"/>
  <c r="O54" i="25"/>
  <c r="B52" i="25"/>
  <c r="O52" i="25"/>
  <c r="B50" i="25"/>
  <c r="O50" i="25"/>
  <c r="B47" i="25"/>
  <c r="O47" i="25"/>
  <c r="B36" i="25"/>
  <c r="O36" i="25"/>
  <c r="B20" i="25"/>
  <c r="O20" i="25"/>
  <c r="B14" i="25"/>
  <c r="O14" i="25"/>
  <c r="B12" i="25"/>
  <c r="O12" i="25"/>
  <c r="B10" i="25"/>
  <c r="O10" i="25"/>
  <c r="B5" i="25"/>
  <c r="O5" i="25"/>
  <c r="B3" i="25"/>
  <c r="O3" i="25"/>
  <c r="T873" i="12" l="1"/>
  <c r="S873" i="12"/>
  <c r="Q873" i="12"/>
  <c r="M128" i="20"/>
  <c r="G873" i="12"/>
  <c r="X873" i="12"/>
  <c r="K190" i="21" l="1"/>
  <c r="M203" i="20"/>
  <c r="T1099" i="12" l="1"/>
  <c r="S1099" i="12"/>
  <c r="Q1099" i="12"/>
  <c r="G1099" i="12"/>
  <c r="X1099" i="12"/>
  <c r="T678" i="12" l="1"/>
  <c r="S678" i="12"/>
  <c r="Q678" i="12"/>
  <c r="G678" i="12"/>
  <c r="X678" i="12"/>
  <c r="T1219" i="12" l="1"/>
  <c r="S1219" i="12"/>
  <c r="Q1219" i="12"/>
  <c r="G1219" i="12"/>
  <c r="X1219" i="12"/>
  <c r="T615" i="12"/>
  <c r="S615" i="12"/>
  <c r="Q615" i="12"/>
  <c r="G615" i="12"/>
  <c r="X615" i="12"/>
  <c r="T774" i="12" l="1"/>
  <c r="S774" i="12"/>
  <c r="Q774" i="12"/>
  <c r="G774" i="12"/>
  <c r="X774" i="12"/>
  <c r="T1277" i="12" l="1"/>
  <c r="S1277" i="12"/>
  <c r="Q1277" i="12"/>
  <c r="G1277" i="12"/>
  <c r="X1277" i="12"/>
  <c r="T1278" i="12" l="1"/>
  <c r="S1278" i="12"/>
  <c r="Q1278" i="12"/>
  <c r="G1278" i="12"/>
  <c r="X1278" i="12"/>
  <c r="C252" i="23" l="1"/>
  <c r="D252" i="23"/>
  <c r="C251" i="23"/>
  <c r="D251" i="23"/>
  <c r="C250" i="23"/>
  <c r="D250" i="23"/>
  <c r="C249" i="23"/>
  <c r="D249" i="23"/>
  <c r="C248" i="23"/>
  <c r="D248" i="23"/>
  <c r="C247" i="23"/>
  <c r="D247" i="23"/>
  <c r="C246" i="23"/>
  <c r="D246" i="23"/>
  <c r="C245" i="23"/>
  <c r="D245" i="23"/>
  <c r="C244" i="23"/>
  <c r="D244" i="23"/>
  <c r="C243" i="23"/>
  <c r="D243" i="23"/>
  <c r="C242" i="23"/>
  <c r="D242" i="23"/>
  <c r="C241" i="23"/>
  <c r="D241" i="23"/>
  <c r="C240" i="23"/>
  <c r="D240" i="23"/>
  <c r="C239" i="23"/>
  <c r="D239" i="23"/>
  <c r="K183" i="21" l="1"/>
  <c r="M220" i="20"/>
  <c r="T303" i="12" l="1"/>
  <c r="S303" i="12"/>
  <c r="Q303" i="12"/>
  <c r="G303" i="12"/>
  <c r="X303" i="12"/>
  <c r="K199" i="21"/>
  <c r="M232" i="20"/>
  <c r="G664" i="12" l="1"/>
  <c r="G663" i="12"/>
  <c r="G764" i="12"/>
  <c r="G478" i="12"/>
  <c r="G523" i="12"/>
  <c r="G521" i="12"/>
  <c r="G477" i="12"/>
  <c r="G981" i="12"/>
  <c r="G1174" i="12"/>
  <c r="G1175" i="12"/>
  <c r="G1153" i="12"/>
  <c r="G1154" i="12"/>
  <c r="G1152" i="12"/>
  <c r="G1148" i="12"/>
  <c r="G666" i="12"/>
  <c r="G784" i="12"/>
  <c r="G781" i="12"/>
  <c r="G507" i="12"/>
  <c r="G512" i="12"/>
  <c r="G45" i="12"/>
  <c r="G43" i="12"/>
  <c r="G508" i="12"/>
  <c r="G101" i="12"/>
  <c r="G60" i="12"/>
  <c r="G1181" i="12"/>
  <c r="G379" i="12"/>
  <c r="G726" i="12"/>
  <c r="G788" i="12"/>
  <c r="G402" i="12"/>
  <c r="G403" i="12"/>
  <c r="G398" i="12"/>
  <c r="G397" i="12"/>
  <c r="G509" i="12"/>
  <c r="G511" i="12"/>
  <c r="G1149" i="12"/>
  <c r="G1151" i="12"/>
  <c r="G896" i="12"/>
  <c r="G347" i="12"/>
  <c r="G95" i="12"/>
  <c r="G641" i="12"/>
  <c r="G984" i="12"/>
  <c r="G999" i="12"/>
  <c r="G630" i="12"/>
  <c r="G339" i="12"/>
  <c r="G44" i="12"/>
  <c r="G1157" i="12"/>
  <c r="G1156" i="12"/>
  <c r="G1155" i="12"/>
  <c r="G1150" i="12"/>
  <c r="G667" i="12"/>
  <c r="G782" i="12"/>
  <c r="G961" i="12"/>
  <c r="G1086" i="12"/>
  <c r="G969" i="12"/>
  <c r="G274" i="12"/>
  <c r="G510" i="12"/>
  <c r="G970" i="12"/>
  <c r="G1178" i="12"/>
  <c r="G1177" i="12"/>
  <c r="G650" i="12"/>
  <c r="G548" i="12"/>
  <c r="G872" i="12"/>
  <c r="G871" i="12"/>
  <c r="G870" i="12"/>
  <c r="G869" i="12"/>
  <c r="G1042" i="12"/>
  <c r="G966" i="12"/>
  <c r="G964" i="12"/>
  <c r="G668" i="12"/>
  <c r="G875" i="12"/>
  <c r="G480" i="12"/>
  <c r="G1103" i="12"/>
  <c r="G644" i="12"/>
  <c r="G646" i="12"/>
  <c r="G283" i="12"/>
  <c r="G577" i="12"/>
  <c r="G55" i="12"/>
  <c r="G111" i="12"/>
  <c r="G110" i="12"/>
  <c r="G374" i="12"/>
  <c r="G373" i="12"/>
  <c r="G372" i="12"/>
  <c r="G375" i="12"/>
  <c r="G840" i="12"/>
  <c r="G297" i="12"/>
  <c r="G296" i="12"/>
  <c r="G295" i="12"/>
  <c r="G294" i="12"/>
  <c r="G293" i="12"/>
  <c r="G292" i="12"/>
  <c r="G291" i="12"/>
  <c r="G290" i="12"/>
  <c r="G506" i="12"/>
  <c r="G990" i="12"/>
  <c r="G989" i="12"/>
  <c r="G42" i="12"/>
  <c r="G38" i="12"/>
  <c r="G1104" i="12"/>
  <c r="G340" i="12"/>
  <c r="G848" i="12"/>
  <c r="G1119" i="12"/>
  <c r="G485" i="12"/>
  <c r="G1085" i="12"/>
  <c r="G665" i="12"/>
  <c r="G393" i="12"/>
  <c r="G962" i="12"/>
  <c r="G227" i="12"/>
  <c r="G775" i="12"/>
  <c r="G1075" i="12"/>
  <c r="G794" i="12"/>
  <c r="G629" i="12"/>
  <c r="G895" i="12"/>
  <c r="G894" i="12"/>
  <c r="G645" i="12"/>
  <c r="G997" i="12"/>
  <c r="G1000" i="12"/>
  <c r="G26" i="12"/>
  <c r="G725" i="12"/>
  <c r="G724" i="12"/>
  <c r="G723" i="12"/>
  <c r="G722" i="12"/>
  <c r="G721" i="12"/>
  <c r="G720" i="12"/>
  <c r="G719" i="12"/>
  <c r="G718" i="12"/>
  <c r="G717" i="12"/>
  <c r="G716" i="12"/>
  <c r="G410" i="12"/>
  <c r="G411" i="12"/>
  <c r="G1254" i="12"/>
  <c r="G655" i="12"/>
  <c r="G102" i="12"/>
  <c r="G105" i="12"/>
  <c r="G851" i="12"/>
  <c r="G879" i="12"/>
  <c r="G1076" i="12"/>
  <c r="G541" i="12"/>
  <c r="G163" i="12"/>
  <c r="G174" i="12"/>
  <c r="G683" i="12"/>
  <c r="G791" i="12"/>
  <c r="G1261" i="12"/>
  <c r="G583" i="12"/>
  <c r="G952" i="12"/>
  <c r="G1166" i="12"/>
  <c r="G643" i="12"/>
  <c r="G821" i="12"/>
  <c r="G1069" i="12"/>
  <c r="G1276" i="12"/>
  <c r="G409" i="12"/>
  <c r="G342" i="12"/>
  <c r="G487" i="12"/>
  <c r="G106" i="12"/>
  <c r="G468" i="12"/>
  <c r="G469" i="12"/>
  <c r="G162" i="12"/>
  <c r="G160" i="12"/>
  <c r="G380" i="12"/>
  <c r="G362" i="12"/>
  <c r="G363" i="12"/>
  <c r="G1097" i="12"/>
  <c r="G1098" i="12"/>
  <c r="G761" i="12"/>
  <c r="G762" i="12"/>
  <c r="G932" i="12"/>
  <c r="G954" i="12"/>
  <c r="G107" i="12"/>
  <c r="G1044" i="12"/>
  <c r="G1043" i="12"/>
  <c r="G1078" i="12"/>
  <c r="G1137" i="12"/>
  <c r="G108" i="12"/>
  <c r="G1106" i="12"/>
  <c r="G642" i="12"/>
  <c r="G417" i="12"/>
  <c r="G32" i="12"/>
  <c r="G359" i="12"/>
  <c r="G211" i="12"/>
  <c r="G213" i="12"/>
  <c r="G215" i="12"/>
  <c r="G647" i="12"/>
  <c r="G99" i="12"/>
  <c r="G977" i="12"/>
  <c r="G924" i="12"/>
  <c r="G1040" i="12"/>
  <c r="G1041" i="12"/>
  <c r="G93" i="12"/>
  <c r="G576" i="12"/>
  <c r="G659" i="12"/>
  <c r="G568" i="12"/>
  <c r="G567" i="12"/>
  <c r="G566" i="12"/>
  <c r="G564" i="12"/>
  <c r="G565" i="12"/>
  <c r="G325" i="12"/>
  <c r="G376" i="12"/>
  <c r="G838" i="12"/>
  <c r="G471" i="12"/>
  <c r="G35" i="12"/>
  <c r="G1054" i="12"/>
  <c r="G1262" i="12"/>
  <c r="G103" i="12"/>
  <c r="G104" i="12"/>
  <c r="G907" i="12"/>
  <c r="G755" i="12"/>
  <c r="G172" i="12"/>
  <c r="G639" i="12"/>
  <c r="G801" i="12"/>
  <c r="G65" i="12"/>
  <c r="G169" i="12"/>
  <c r="G168" i="12"/>
  <c r="G159" i="12"/>
  <c r="G884" i="12"/>
  <c r="G41" i="12"/>
  <c r="G336" i="12"/>
  <c r="G889" i="12"/>
  <c r="G886" i="12"/>
  <c r="G887" i="12"/>
  <c r="G94" i="12"/>
  <c r="G947" i="12"/>
  <c r="G936" i="12"/>
  <c r="G427" i="12"/>
  <c r="G426" i="12"/>
  <c r="G945" i="12"/>
  <c r="G499" i="12"/>
  <c r="G728" i="12"/>
  <c r="G1074" i="12"/>
  <c r="G1091" i="12"/>
  <c r="G434" i="12"/>
  <c r="G1071" i="12"/>
  <c r="G1212" i="12"/>
  <c r="G486" i="12"/>
  <c r="G960" i="12"/>
  <c r="G913" i="12"/>
  <c r="G783" i="12"/>
  <c r="G654" i="12"/>
  <c r="G937" i="12"/>
  <c r="G653" i="12"/>
  <c r="G651" i="12"/>
  <c r="G973" i="12"/>
  <c r="G164" i="12"/>
  <c r="G158" i="12"/>
  <c r="G322" i="12"/>
  <c r="G839" i="12"/>
  <c r="G323" i="12"/>
  <c r="G421" i="12"/>
  <c r="G901" i="12"/>
  <c r="G1173" i="12"/>
  <c r="G609" i="12"/>
  <c r="G423" i="12"/>
  <c r="G98" i="12"/>
  <c r="G862" i="12"/>
  <c r="G524" i="12"/>
  <c r="G522" i="12"/>
  <c r="G353" i="12"/>
  <c r="G352" i="12"/>
  <c r="G739" i="12"/>
  <c r="G910" i="12"/>
  <c r="G911" i="12"/>
  <c r="G1090" i="12"/>
  <c r="G972" i="12"/>
  <c r="G740" i="12"/>
  <c r="G738" i="12"/>
  <c r="G737" i="12"/>
  <c r="G736" i="12"/>
  <c r="G381" i="12"/>
  <c r="G225" i="12"/>
  <c r="G226" i="12"/>
  <c r="G300" i="12"/>
  <c r="G1167" i="12"/>
  <c r="G327" i="12"/>
  <c r="G883" i="12"/>
  <c r="G890" i="12"/>
  <c r="G275" i="12"/>
  <c r="G569" i="12"/>
  <c r="G191" i="12"/>
  <c r="G58" i="12"/>
  <c r="G324" i="12"/>
  <c r="G1035" i="12"/>
  <c r="G992" i="12"/>
  <c r="G61" i="12"/>
  <c r="G1101" i="12"/>
  <c r="G542" i="12"/>
  <c r="G529" i="12"/>
  <c r="G1093" i="12"/>
  <c r="G1092" i="12"/>
  <c r="G1094" i="12"/>
  <c r="G354" i="12"/>
  <c r="G307" i="12"/>
  <c r="G161" i="12"/>
  <c r="G938" i="12"/>
  <c r="G1270" i="12"/>
  <c r="G1269" i="12"/>
  <c r="G1231" i="12"/>
  <c r="G473" i="12"/>
  <c r="G998" i="12"/>
  <c r="G1088" i="12"/>
  <c r="G979" i="12"/>
  <c r="G674" i="12"/>
  <c r="G673" i="12"/>
  <c r="G687" i="12"/>
  <c r="G685" i="12"/>
  <c r="G333" i="12"/>
  <c r="G27" i="12"/>
  <c r="G415" i="12"/>
  <c r="G1124" i="12"/>
  <c r="G908" i="12"/>
  <c r="G1019" i="12"/>
  <c r="G914" i="12"/>
  <c r="G52" i="12"/>
  <c r="G1017" i="12"/>
  <c r="G1016" i="12"/>
  <c r="G946" i="12"/>
  <c r="G934" i="12"/>
  <c r="G1176" i="12"/>
  <c r="G309" i="12"/>
  <c r="G166" i="12"/>
  <c r="G1190" i="12"/>
  <c r="G619" i="12"/>
  <c r="G1204" i="12"/>
  <c r="G588" i="12"/>
  <c r="G484" i="12"/>
  <c r="G686" i="12"/>
  <c r="G1065" i="12"/>
  <c r="G301" i="12"/>
  <c r="G56" i="12"/>
  <c r="G900" i="12"/>
  <c r="G919" i="12"/>
  <c r="G920" i="12"/>
  <c r="G921" i="12"/>
  <c r="G922" i="12"/>
  <c r="G605" i="12"/>
  <c r="G604" i="12"/>
  <c r="G1169" i="12"/>
  <c r="G1172" i="12"/>
  <c r="G1170" i="12"/>
  <c r="G1168" i="12"/>
  <c r="G298" i="12"/>
  <c r="G34" i="12"/>
  <c r="G284" i="12"/>
  <c r="G1220" i="12"/>
  <c r="G682" i="12"/>
  <c r="G210" i="12"/>
  <c r="G1096" i="12"/>
  <c r="G1205" i="12"/>
  <c r="G1186" i="12"/>
  <c r="G632" i="12"/>
  <c r="G1234" i="12"/>
  <c r="G183" i="12"/>
  <c r="G96" i="12"/>
  <c r="G100" i="12"/>
  <c r="G304" i="12"/>
  <c r="G214" i="12"/>
  <c r="G573" i="12"/>
  <c r="G606" i="12"/>
  <c r="G608" i="12"/>
  <c r="G167" i="12"/>
  <c r="G467" i="12"/>
  <c r="G625" i="12"/>
  <c r="G455" i="12"/>
  <c r="G941" i="12"/>
  <c r="G956" i="12"/>
  <c r="G1063" i="12"/>
  <c r="G1237" i="12"/>
  <c r="G77" i="12"/>
  <c r="G1122" i="12"/>
  <c r="G1121" i="12"/>
  <c r="G940" i="12"/>
  <c r="G1191" i="12"/>
  <c r="G425" i="12"/>
  <c r="G310" i="12"/>
  <c r="G224" i="12"/>
  <c r="G1136" i="12"/>
  <c r="G1068" i="12"/>
  <c r="G383" i="12"/>
  <c r="G483" i="12"/>
  <c r="G165" i="12"/>
  <c r="G993" i="12"/>
  <c r="G610" i="12"/>
  <c r="G329" i="12"/>
  <c r="G192" i="12"/>
  <c r="G1023" i="12"/>
  <c r="G145" i="12"/>
  <c r="G1022" i="12"/>
  <c r="G47" i="12"/>
  <c r="G772" i="12"/>
  <c r="G771" i="12"/>
  <c r="G773" i="12"/>
  <c r="G957" i="12"/>
  <c r="G1214" i="12"/>
  <c r="G1216" i="12"/>
  <c r="G1215" i="12"/>
  <c r="G1064" i="12"/>
  <c r="G897" i="12"/>
  <c r="G787" i="12"/>
  <c r="G575" i="12"/>
  <c r="G574" i="12"/>
  <c r="G299" i="12"/>
  <c r="G54" i="12"/>
  <c r="G355" i="12"/>
  <c r="G1127" i="12"/>
  <c r="G1126" i="12"/>
  <c r="G382" i="12"/>
  <c r="G88" i="12"/>
  <c r="G175" i="12"/>
  <c r="G547" i="12"/>
  <c r="G479" i="12"/>
  <c r="G885" i="12"/>
  <c r="G1146" i="12"/>
  <c r="G1140" i="12"/>
  <c r="G915" i="12"/>
  <c r="G980" i="12"/>
  <c r="G1038" i="12"/>
  <c r="G1039" i="12"/>
  <c r="G349" i="12"/>
  <c r="G500" i="12"/>
  <c r="G1005" i="12"/>
  <c r="G470" i="12"/>
  <c r="G904" i="12"/>
  <c r="G1100" i="12"/>
  <c r="G1248" i="12"/>
  <c r="G935" i="12"/>
  <c r="G669" i="12"/>
  <c r="G657" i="12"/>
  <c r="G865" i="12"/>
  <c r="G1128" i="12"/>
  <c r="G730" i="12"/>
  <c r="G184" i="12"/>
  <c r="G235" i="12"/>
  <c r="G422" i="12"/>
  <c r="G465" i="12"/>
  <c r="G466" i="12"/>
  <c r="G1034" i="12"/>
  <c r="G1036" i="12"/>
  <c r="G173" i="12"/>
  <c r="G358" i="12"/>
  <c r="G596" i="12"/>
  <c r="G1209" i="12"/>
  <c r="G1210" i="12"/>
  <c r="G1207" i="12"/>
  <c r="G1208" i="12"/>
  <c r="G1275" i="12"/>
  <c r="G909" i="12"/>
  <c r="G430" i="12"/>
  <c r="G170" i="12"/>
  <c r="G1213" i="12"/>
  <c r="G1211" i="12"/>
  <c r="G684" i="12"/>
  <c r="G463" i="12"/>
  <c r="G462" i="12"/>
  <c r="G461" i="12"/>
  <c r="G460" i="12"/>
  <c r="G459" i="12"/>
  <c r="G458" i="12"/>
  <c r="G251" i="12"/>
  <c r="G228" i="12"/>
  <c r="G768" i="12"/>
  <c r="G769" i="12"/>
  <c r="G767" i="12"/>
  <c r="G735" i="12"/>
  <c r="G1006" i="12"/>
  <c r="G137" i="12"/>
  <c r="G1082" i="12"/>
  <c r="G53" i="12"/>
  <c r="G436" i="12"/>
  <c r="G334" i="12"/>
  <c r="G1259" i="12"/>
  <c r="G942" i="12"/>
  <c r="G216" i="12"/>
  <c r="G171" i="12"/>
  <c r="G356" i="12"/>
  <c r="G638" i="12"/>
  <c r="G1188" i="12"/>
  <c r="G142" i="12"/>
  <c r="G727" i="12"/>
  <c r="G571" i="12"/>
  <c r="G916" i="12"/>
  <c r="G550" i="12"/>
  <c r="G549" i="12"/>
  <c r="G745" i="12"/>
  <c r="G344" i="12"/>
  <c r="G951" i="12"/>
  <c r="G925" i="12"/>
  <c r="G746" i="12"/>
  <c r="G277" i="12"/>
  <c r="G278" i="12"/>
  <c r="G136" i="12"/>
  <c r="G18" i="12"/>
  <c r="G146" i="12"/>
  <c r="G138" i="12"/>
  <c r="G141" i="12"/>
  <c r="G139" i="12"/>
  <c r="G19" i="12"/>
  <c r="G129" i="12"/>
  <c r="G212" i="12"/>
  <c r="G109" i="12"/>
  <c r="G21" i="12"/>
  <c r="G20" i="12"/>
  <c r="G190" i="12"/>
  <c r="G502" i="12"/>
  <c r="G130" i="12"/>
  <c r="G798" i="12"/>
  <c r="G983" i="12"/>
  <c r="G1250" i="12"/>
  <c r="G1247" i="12"/>
  <c r="G241" i="12"/>
  <c r="G621" i="12"/>
  <c r="G624" i="12"/>
  <c r="G623" i="12"/>
  <c r="G622" i="12"/>
  <c r="G620" i="12"/>
  <c r="G710" i="12"/>
  <c r="G1179" i="12"/>
  <c r="G1180" i="12"/>
  <c r="G24" i="12"/>
  <c r="G616" i="12"/>
  <c r="G219" i="12"/>
  <c r="G92" i="12"/>
  <c r="G91" i="12"/>
  <c r="G97" i="12"/>
  <c r="G836" i="12"/>
  <c r="G835" i="12"/>
  <c r="G834" i="12"/>
  <c r="G833" i="12"/>
  <c r="G832" i="12"/>
  <c r="G633" i="12"/>
  <c r="G635" i="12"/>
  <c r="G827" i="12"/>
  <c r="G825" i="12"/>
  <c r="G824" i="12"/>
  <c r="G823" i="12"/>
  <c r="G822" i="12"/>
  <c r="G237" i="12"/>
  <c r="G554" i="12"/>
  <c r="G853" i="12"/>
  <c r="G854" i="12"/>
  <c r="G855" i="12"/>
  <c r="G1221" i="12"/>
  <c r="G948" i="12"/>
  <c r="G931" i="12"/>
  <c r="G1222" i="12"/>
  <c r="G978" i="12"/>
  <c r="G182" i="12"/>
  <c r="G1059" i="12"/>
  <c r="G923" i="12"/>
  <c r="G707" i="12"/>
  <c r="G701" i="12"/>
  <c r="G700" i="12"/>
  <c r="G78" i="12"/>
  <c r="G66" i="12"/>
  <c r="G1077" i="12"/>
  <c r="G708" i="12"/>
  <c r="G448" i="12"/>
  <c r="G447" i="12"/>
  <c r="G454" i="12"/>
  <c r="G453" i="12"/>
  <c r="G441" i="12"/>
  <c r="G440" i="12"/>
  <c r="G446" i="12"/>
  <c r="G452" i="12"/>
  <c r="G451" i="12"/>
  <c r="G450" i="12"/>
  <c r="G449" i="12"/>
  <c r="G445" i="12"/>
  <c r="G444" i="12"/>
  <c r="G443" i="12"/>
  <c r="G442" i="12"/>
  <c r="G439" i="12"/>
  <c r="G438" i="12"/>
  <c r="G437" i="12"/>
  <c r="G939" i="12"/>
  <c r="G943" i="12"/>
  <c r="G1142" i="12"/>
  <c r="G795" i="12"/>
  <c r="G532" i="12"/>
  <c r="G1245" i="12"/>
  <c r="G995" i="12"/>
  <c r="G986" i="12"/>
  <c r="G631" i="12"/>
  <c r="G433" i="12"/>
  <c r="G351" i="12"/>
  <c r="G793" i="12"/>
  <c r="G882" i="12"/>
  <c r="G786" i="12"/>
  <c r="G591" i="12"/>
  <c r="G1095" i="12"/>
  <c r="G790" i="12"/>
  <c r="G147" i="12"/>
  <c r="G464" i="12"/>
  <c r="G929" i="12"/>
  <c r="G744" i="12"/>
  <c r="G742" i="12"/>
  <c r="G743" i="12"/>
  <c r="G590" i="12"/>
  <c r="G589" i="12"/>
  <c r="G392" i="12"/>
  <c r="G985" i="12"/>
  <c r="G279" i="12"/>
  <c r="G634" i="12"/>
  <c r="G143" i="12"/>
  <c r="G1268" i="12"/>
  <c r="G1024" i="12"/>
  <c r="G1033" i="12"/>
  <c r="G1235" i="12"/>
  <c r="G1273" i="12"/>
  <c r="G1026" i="12"/>
  <c r="G1029" i="12"/>
  <c r="G1028" i="12"/>
  <c r="G1027" i="12"/>
  <c r="G780" i="12"/>
  <c r="G428" i="12"/>
  <c r="G792" i="12"/>
  <c r="G628" i="12"/>
  <c r="G627" i="12"/>
  <c r="G4" i="12"/>
  <c r="G64" i="12"/>
  <c r="G1246" i="12"/>
  <c r="G429" i="12"/>
  <c r="G377" i="12"/>
  <c r="G944" i="12"/>
  <c r="G76" i="12"/>
  <c r="G1120" i="12"/>
  <c r="G535" i="12"/>
  <c r="G662" i="12"/>
  <c r="G516" i="12"/>
  <c r="G1102" i="12"/>
  <c r="G930" i="12"/>
  <c r="G5" i="12"/>
  <c r="G558" i="12"/>
  <c r="G866" i="12"/>
  <c r="G711" i="12"/>
  <c r="G713" i="12"/>
  <c r="G712" i="12"/>
  <c r="G828" i="12"/>
  <c r="G1046" i="12"/>
  <c r="G796" i="12"/>
  <c r="G87" i="12"/>
  <c r="G526" i="12"/>
  <c r="G1073" i="12"/>
  <c r="G1089" i="12"/>
  <c r="G1264" i="12"/>
  <c r="G1272" i="12"/>
  <c r="G1266" i="12"/>
  <c r="G366" i="12"/>
  <c r="G1200" i="12"/>
  <c r="G1199" i="12"/>
  <c r="G1203" i="12"/>
  <c r="G1202" i="12"/>
  <c r="G1201" i="12"/>
  <c r="G280" i="12"/>
  <c r="G282" i="12"/>
  <c r="G281" i="12"/>
  <c r="G892" i="12"/>
  <c r="G126" i="12"/>
  <c r="G185" i="12"/>
  <c r="G187" i="12"/>
  <c r="G188" i="12"/>
  <c r="G186" i="12"/>
  <c r="G189" i="12"/>
  <c r="G232" i="12"/>
  <c r="G317" i="12"/>
  <c r="G318" i="12"/>
  <c r="G1125" i="12"/>
  <c r="G308" i="12"/>
  <c r="G1003" i="12"/>
  <c r="G800" i="12"/>
  <c r="G1037" i="12"/>
  <c r="G326" i="12"/>
  <c r="G328" i="12"/>
  <c r="G765" i="12"/>
  <c r="G766" i="12"/>
  <c r="G231" i="12"/>
  <c r="G1267" i="12"/>
  <c r="G1265" i="12"/>
  <c r="G1271" i="12"/>
  <c r="G1274" i="12"/>
  <c r="G176" i="12"/>
  <c r="G715" i="12"/>
  <c r="G748" i="12"/>
  <c r="G1263" i="12"/>
  <c r="G709" i="12"/>
  <c r="G476" i="12"/>
  <c r="G267" i="12"/>
  <c r="G857" i="12"/>
  <c r="G177" i="12"/>
  <c r="G1143" i="12"/>
  <c r="G534" i="12"/>
  <c r="G357" i="12"/>
  <c r="G234" i="12"/>
  <c r="G413" i="12"/>
  <c r="G414" i="12"/>
  <c r="G996" i="12"/>
  <c r="G1062" i="12"/>
  <c r="G652" i="12"/>
  <c r="G580" i="12"/>
  <c r="G501" i="12"/>
  <c r="G1236" i="12"/>
  <c r="G505" i="12"/>
  <c r="G578" i="12"/>
  <c r="G229" i="12"/>
  <c r="G179" i="12"/>
  <c r="G1025" i="12"/>
  <c r="G533" i="12"/>
  <c r="G530" i="12"/>
  <c r="G1159" i="12"/>
  <c r="G1161" i="12"/>
  <c r="G1118" i="12"/>
  <c r="G537" i="12"/>
  <c r="G1112" i="12"/>
  <c r="G757" i="12"/>
  <c r="G690" i="12"/>
  <c r="G536" i="12"/>
  <c r="G528" i="12"/>
  <c r="G527" i="12"/>
  <c r="G305" i="12"/>
  <c r="G272" i="12"/>
  <c r="G271" i="12"/>
  <c r="G70" i="12"/>
  <c r="G72" i="12"/>
  <c r="G71" i="12"/>
  <c r="G68" i="12"/>
  <c r="G180" i="12"/>
  <c r="G579" i="12"/>
  <c r="G1233" i="12"/>
  <c r="G343" i="12"/>
  <c r="G841" i="12"/>
  <c r="G852" i="12"/>
  <c r="G617" i="12"/>
  <c r="G1080" i="12"/>
  <c r="G570" i="12"/>
  <c r="G991" i="12"/>
  <c r="G1171" i="12"/>
  <c r="G1079" i="12"/>
  <c r="G758" i="12"/>
  <c r="G658" i="12"/>
  <c r="G515" i="12"/>
  <c r="G350" i="12"/>
  <c r="G31" i="12"/>
  <c r="G751" i="12"/>
  <c r="G1114" i="12"/>
  <c r="G378" i="12"/>
  <c r="G273" i="12"/>
  <c r="G489" i="12"/>
  <c r="G538" i="12"/>
  <c r="G587" i="12"/>
  <c r="G1232" i="12"/>
  <c r="G69" i="12"/>
  <c r="G67" i="12"/>
  <c r="G1138" i="12"/>
  <c r="G80" i="12"/>
  <c r="G752" i="12"/>
  <c r="G57" i="12"/>
  <c r="G1230" i="12"/>
  <c r="G1224" i="12"/>
  <c r="G1113" i="12"/>
  <c r="G626" i="12"/>
  <c r="G618" i="12"/>
  <c r="G269" i="12"/>
  <c r="G971" i="12"/>
  <c r="G1053" i="12"/>
  <c r="G714" i="12"/>
  <c r="G963" i="12"/>
  <c r="G1116" i="12"/>
  <c r="G10" i="12"/>
  <c r="G1147" i="12"/>
  <c r="G874" i="12"/>
  <c r="G1021" i="12"/>
  <c r="G388" i="12"/>
  <c r="G880" i="12"/>
  <c r="G563" i="12"/>
  <c r="G562" i="12"/>
  <c r="G893" i="12"/>
  <c r="G1162" i="12"/>
  <c r="G399" i="12"/>
  <c r="G395" i="12"/>
  <c r="G1218" i="12"/>
  <c r="G1217" i="12"/>
  <c r="G338" i="12"/>
  <c r="G1070" i="12"/>
  <c r="G994" i="12"/>
  <c r="G1032" i="12"/>
  <c r="G540" i="12"/>
  <c r="G539" i="12"/>
  <c r="G420" i="12"/>
  <c r="G1020" i="12"/>
  <c r="G233" i="12"/>
  <c r="G74" i="12"/>
  <c r="G756" i="12"/>
  <c r="G431" i="12"/>
  <c r="G592" i="12"/>
  <c r="G958" i="12"/>
  <c r="G75" i="12"/>
  <c r="G73" i="12"/>
  <c r="G84" i="12"/>
  <c r="G777" i="12"/>
  <c r="G59" i="12"/>
  <c r="G555" i="12"/>
  <c r="G559" i="12"/>
  <c r="G332" i="12"/>
  <c r="G560" i="12"/>
  <c r="G412" i="12"/>
  <c r="G656" i="12"/>
  <c r="G584" i="12"/>
  <c r="G770" i="12"/>
  <c r="G85" i="12"/>
  <c r="G62" i="12"/>
  <c r="G602" i="12"/>
  <c r="G585" i="12"/>
  <c r="G785" i="12"/>
  <c r="G561" i="12"/>
  <c r="G311" i="12"/>
  <c r="G289" i="12"/>
  <c r="G636" i="12"/>
  <c r="G881" i="12"/>
  <c r="G1223" i="12"/>
  <c r="G90" i="12"/>
  <c r="G312" i="12"/>
  <c r="G86" i="12"/>
  <c r="G556" i="12"/>
  <c r="G1253" i="12"/>
  <c r="G557" i="12"/>
  <c r="G144" i="12"/>
  <c r="G181" i="12"/>
  <c r="G949" i="12"/>
  <c r="G435" i="12"/>
  <c r="G1123" i="12"/>
  <c r="G927" i="12"/>
  <c r="G637" i="12"/>
  <c r="G830" i="12"/>
  <c r="G706" i="12"/>
  <c r="G13" i="12"/>
  <c r="G1160" i="12"/>
  <c r="G926" i="12"/>
  <c r="G697" i="12"/>
  <c r="G698" i="12"/>
  <c r="G699" i="12"/>
  <c r="G46" i="12"/>
  <c r="G276" i="12"/>
  <c r="G753" i="12"/>
  <c r="G1008" i="12"/>
  <c r="G81" i="12"/>
  <c r="G79" i="12"/>
  <c r="G1004" i="12"/>
  <c r="G933" i="12"/>
  <c r="G248" i="12"/>
  <c r="G809" i="12"/>
  <c r="G812" i="12"/>
  <c r="G83" i="12"/>
  <c r="G1163" i="12"/>
  <c r="G878" i="12"/>
  <c r="G178" i="12"/>
  <c r="G418" i="12"/>
  <c r="G1251" i="12"/>
  <c r="G1164" i="12"/>
  <c r="G807" i="12"/>
  <c r="G799" i="12"/>
  <c r="G803" i="12"/>
  <c r="G805" i="12"/>
  <c r="G804" i="12"/>
  <c r="G802" i="12"/>
  <c r="G1048" i="12"/>
  <c r="G270" i="12"/>
  <c r="G1249" i="12"/>
  <c r="G676" i="12"/>
  <c r="G514" i="12"/>
  <c r="G1241" i="12"/>
  <c r="G1243" i="12"/>
  <c r="G1242" i="12"/>
  <c r="G953" i="12"/>
  <c r="G22" i="12"/>
  <c r="G14" i="12"/>
  <c r="G1189" i="12"/>
  <c r="G1010" i="12"/>
  <c r="G1011" i="12"/>
  <c r="G974" i="12"/>
  <c r="G586" i="12"/>
  <c r="G531" i="12"/>
  <c r="G837" i="12"/>
  <c r="G845" i="12"/>
  <c r="G847" i="12"/>
  <c r="G843" i="12"/>
  <c r="G846" i="12"/>
  <c r="G1187" i="12"/>
  <c r="G51" i="12"/>
  <c r="G50" i="12"/>
  <c r="G493" i="12"/>
  <c r="G492" i="12"/>
  <c r="G247" i="12"/>
  <c r="G245" i="12"/>
  <c r="G316" i="12"/>
  <c r="G1009" i="12"/>
  <c r="G1013" i="12"/>
  <c r="G844" i="12"/>
  <c r="G408" i="12"/>
  <c r="G63" i="12"/>
  <c r="G268" i="12"/>
  <c r="G819" i="12"/>
  <c r="G816" i="12"/>
  <c r="G82" i="12"/>
  <c r="G1050" i="12"/>
  <c r="G820" i="12"/>
  <c r="G818" i="12"/>
  <c r="G817" i="12"/>
  <c r="G815" i="12"/>
  <c r="G808" i="12"/>
  <c r="G810" i="12"/>
  <c r="G806" i="12"/>
  <c r="G1083" i="12"/>
  <c r="G288" i="12"/>
  <c r="G286" i="12"/>
  <c r="G28" i="12"/>
  <c r="G1145" i="12"/>
  <c r="G1144" i="12"/>
  <c r="G7" i="12"/>
  <c r="G114" i="12"/>
  <c r="G306" i="12"/>
  <c r="G120" i="12"/>
  <c r="G119" i="12"/>
  <c r="G118" i="12"/>
  <c r="G117" i="12"/>
  <c r="G116" i="12"/>
  <c r="G115" i="12"/>
  <c r="G113" i="12"/>
  <c r="G123" i="12"/>
  <c r="G122" i="12"/>
  <c r="G121" i="12"/>
  <c r="G976" i="12"/>
  <c r="G222" i="12"/>
  <c r="G220" i="12"/>
  <c r="G705" i="12"/>
  <c r="G702" i="12"/>
  <c r="G694" i="12"/>
  <c r="G692" i="12"/>
  <c r="G432" i="12"/>
  <c r="G831" i="12"/>
  <c r="G829" i="12"/>
  <c r="G236" i="12"/>
  <c r="G244" i="12"/>
  <c r="G814" i="12"/>
  <c r="G813" i="12"/>
  <c r="G811" i="12"/>
  <c r="G849" i="12"/>
  <c r="G594" i="12"/>
  <c r="G482" i="12"/>
  <c r="G481" i="12"/>
  <c r="G597" i="12"/>
  <c r="G917" i="12"/>
  <c r="G918" i="12"/>
  <c r="G89" i="12"/>
  <c r="G603" i="12"/>
  <c r="G582" i="12"/>
  <c r="G321" i="12"/>
  <c r="G320" i="12"/>
  <c r="G319" i="12"/>
  <c r="G315" i="12"/>
  <c r="G313" i="12"/>
  <c r="G314" i="12"/>
  <c r="G1192" i="12"/>
  <c r="G1051" i="12"/>
  <c r="G1197" i="12"/>
  <c r="G23" i="12"/>
  <c r="G1165" i="12"/>
  <c r="G1139" i="12"/>
  <c r="G877" i="12"/>
  <c r="G876" i="12"/>
  <c r="G39" i="12"/>
  <c r="G396" i="12"/>
  <c r="G660" i="12"/>
  <c r="G406" i="12"/>
  <c r="G1135" i="12"/>
  <c r="G1131" i="12"/>
  <c r="G1134" i="12"/>
  <c r="G1133" i="12"/>
  <c r="G1132" i="12"/>
  <c r="G1130" i="12"/>
  <c r="G371" i="12"/>
  <c r="G370" i="12"/>
  <c r="G369" i="12"/>
  <c r="G368" i="12"/>
  <c r="G367" i="12"/>
  <c r="G361" i="12"/>
  <c r="G520" i="12"/>
  <c r="G519" i="12"/>
  <c r="G607" i="12"/>
  <c r="G360" i="12"/>
  <c r="G365" i="12"/>
  <c r="G731" i="12"/>
  <c r="G902" i="12"/>
  <c r="G1031" i="12"/>
  <c r="G1030" i="12"/>
  <c r="G982" i="12"/>
  <c r="G553" i="12"/>
  <c r="G491" i="12"/>
  <c r="G490" i="12"/>
  <c r="G1084" i="12"/>
  <c r="G49" i="12"/>
  <c r="G48" i="12"/>
  <c r="G125" i="12"/>
  <c r="G552" i="12"/>
  <c r="G1141" i="12"/>
  <c r="G337" i="12"/>
  <c r="G1058" i="12"/>
  <c r="G1055" i="12"/>
  <c r="G504" i="12"/>
  <c r="G1066" i="12"/>
  <c r="G959" i="12"/>
  <c r="G6" i="12"/>
  <c r="G778" i="12"/>
  <c r="G302" i="12"/>
  <c r="G681" i="12"/>
  <c r="G419" i="12"/>
  <c r="G863" i="12"/>
  <c r="G903" i="12"/>
  <c r="G1227" i="12"/>
  <c r="G1229" i="12"/>
  <c r="G1228" i="12"/>
  <c r="G1226" i="12"/>
  <c r="G1225" i="12"/>
  <c r="G1206" i="12"/>
  <c r="G1238" i="12"/>
  <c r="G1109" i="12"/>
  <c r="G1108" i="12"/>
  <c r="G955" i="12"/>
  <c r="G928" i="12"/>
  <c r="G261" i="12"/>
  <c r="G691" i="12"/>
  <c r="G475" i="12"/>
  <c r="G474" i="12"/>
  <c r="G1255" i="12"/>
  <c r="G345" i="12"/>
  <c r="G223" i="12"/>
  <c r="G221" i="12"/>
  <c r="G1185" i="12"/>
  <c r="G1182" i="12"/>
  <c r="G1184" i="12"/>
  <c r="G1183" i="12"/>
  <c r="G1081" i="12"/>
  <c r="G1012" i="12"/>
  <c r="G1007" i="12"/>
  <c r="G1015" i="12"/>
  <c r="G1014" i="12"/>
  <c r="G704" i="12"/>
  <c r="G703" i="12"/>
  <c r="G1111" i="12"/>
  <c r="G1110" i="12"/>
  <c r="G1105" i="12"/>
  <c r="G243" i="12"/>
  <c r="G696" i="12"/>
  <c r="G695" i="12"/>
  <c r="G495" i="12"/>
  <c r="G1107" i="12"/>
  <c r="G693" i="12"/>
  <c r="G551" i="12"/>
  <c r="G346" i="12"/>
  <c r="G672" i="12"/>
  <c r="G671" i="12"/>
  <c r="G670" i="12"/>
  <c r="G661" i="12"/>
  <c r="G246" i="12"/>
  <c r="G988" i="12"/>
  <c r="G987" i="12"/>
  <c r="G614" i="12"/>
  <c r="G613" i="12"/>
  <c r="G612" i="12"/>
  <c r="G611" i="12"/>
  <c r="G239" i="12"/>
  <c r="G747" i="12"/>
  <c r="G749" i="12"/>
  <c r="G750" i="12"/>
  <c r="G759" i="12"/>
  <c r="G457" i="12"/>
  <c r="G649" i="12"/>
  <c r="G456" i="12"/>
  <c r="G503" i="12"/>
  <c r="G760" i="12"/>
  <c r="G407" i="12"/>
  <c r="G400" i="12"/>
  <c r="G404" i="12"/>
  <c r="G401" i="12"/>
  <c r="G405" i="12"/>
  <c r="G1158" i="12"/>
  <c r="G1196" i="12"/>
  <c r="G1195" i="12"/>
  <c r="G1194" i="12"/>
  <c r="G1193" i="12"/>
  <c r="G1049" i="12"/>
  <c r="G391" i="12"/>
  <c r="G12" i="12"/>
  <c r="G389" i="12"/>
  <c r="G11" i="12"/>
  <c r="G387" i="12"/>
  <c r="G15" i="12"/>
  <c r="G16" i="12"/>
  <c r="G386" i="12"/>
  <c r="G390" i="12"/>
  <c r="G17" i="12"/>
  <c r="G124" i="12"/>
  <c r="G30" i="12"/>
  <c r="G335" i="12"/>
  <c r="G250" i="12"/>
  <c r="G648" i="12"/>
  <c r="G127" i="12"/>
  <c r="G1072" i="12"/>
  <c r="G1061" i="12"/>
  <c r="G29" i="12"/>
  <c r="G675" i="12"/>
  <c r="G797" i="12"/>
  <c r="G572" i="12"/>
  <c r="G384" i="12"/>
  <c r="G385" i="12"/>
  <c r="G285" i="12"/>
  <c r="G287" i="12"/>
  <c r="G856" i="12"/>
  <c r="G1057" i="12"/>
  <c r="G1060" i="12"/>
  <c r="G394" i="12"/>
  <c r="G348" i="12"/>
  <c r="G593" i="12"/>
  <c r="G36" i="12"/>
  <c r="G9" i="12"/>
  <c r="G8" i="12"/>
  <c r="G230" i="12"/>
  <c r="G776" i="12"/>
  <c r="G679" i="12"/>
  <c r="G850" i="12"/>
  <c r="G1067" i="12"/>
  <c r="G680" i="12"/>
  <c r="M125" i="20" l="1"/>
  <c r="O884" i="12" l="1"/>
  <c r="T663" i="12"/>
  <c r="T764" i="12"/>
  <c r="T478" i="12"/>
  <c r="T523" i="12"/>
  <c r="T521" i="12"/>
  <c r="T477" i="12"/>
  <c r="T981" i="12"/>
  <c r="T1174" i="12"/>
  <c r="T1175" i="12"/>
  <c r="T1153" i="12"/>
  <c r="T1154" i="12"/>
  <c r="T1152" i="12"/>
  <c r="T1148" i="12"/>
  <c r="T666" i="12"/>
  <c r="T784" i="12"/>
  <c r="T781" i="12"/>
  <c r="T507" i="12"/>
  <c r="T512" i="12"/>
  <c r="T45" i="12"/>
  <c r="T43" i="12"/>
  <c r="T508" i="12"/>
  <c r="T101" i="12"/>
  <c r="T60" i="12"/>
  <c r="T1181" i="12"/>
  <c r="T379" i="12"/>
  <c r="T726" i="12"/>
  <c r="T788" i="12"/>
  <c r="T402" i="12"/>
  <c r="T403" i="12"/>
  <c r="T398" i="12"/>
  <c r="T397" i="12"/>
  <c r="T509" i="12"/>
  <c r="T511" i="12"/>
  <c r="T1149" i="12"/>
  <c r="T1151" i="12"/>
  <c r="T896" i="12"/>
  <c r="T347" i="12"/>
  <c r="T95" i="12"/>
  <c r="T641" i="12"/>
  <c r="T984" i="12"/>
  <c r="T999" i="12"/>
  <c r="T630" i="12"/>
  <c r="T339" i="12"/>
  <c r="T44" i="12"/>
  <c r="T1157" i="12"/>
  <c r="T1156" i="12"/>
  <c r="T1155" i="12"/>
  <c r="T1150" i="12"/>
  <c r="T667" i="12"/>
  <c r="T782" i="12"/>
  <c r="T961" i="12"/>
  <c r="T1086" i="12"/>
  <c r="T969" i="12"/>
  <c r="T274" i="12"/>
  <c r="T510" i="12"/>
  <c r="T970" i="12"/>
  <c r="T1178" i="12"/>
  <c r="T1177" i="12"/>
  <c r="T650" i="12"/>
  <c r="T548" i="12"/>
  <c r="T872" i="12"/>
  <c r="T871" i="12"/>
  <c r="T870" i="12"/>
  <c r="T869" i="12"/>
  <c r="T966" i="12"/>
  <c r="T964" i="12"/>
  <c r="T668" i="12"/>
  <c r="T875" i="12"/>
  <c r="T480" i="12"/>
  <c r="T1103" i="12"/>
  <c r="T644" i="12"/>
  <c r="T646" i="12"/>
  <c r="T283" i="12"/>
  <c r="T577" i="12"/>
  <c r="T55" i="12"/>
  <c r="T111" i="12"/>
  <c r="T110" i="12"/>
  <c r="T374" i="12"/>
  <c r="T373" i="12"/>
  <c r="T372" i="12"/>
  <c r="T375" i="12"/>
  <c r="T840" i="12"/>
  <c r="T297" i="12"/>
  <c r="T296" i="12"/>
  <c r="T295" i="12"/>
  <c r="T294" i="12"/>
  <c r="T293" i="12"/>
  <c r="T292" i="12"/>
  <c r="T291" i="12"/>
  <c r="T290" i="12"/>
  <c r="T506" i="12"/>
  <c r="T990" i="12"/>
  <c r="T989" i="12"/>
  <c r="T42" i="12"/>
  <c r="T38" i="12"/>
  <c r="T1104" i="12"/>
  <c r="T340" i="12"/>
  <c r="T848" i="12"/>
  <c r="T1119" i="12"/>
  <c r="T485" i="12"/>
  <c r="T1085" i="12"/>
  <c r="T665" i="12"/>
  <c r="T393" i="12"/>
  <c r="T962" i="12"/>
  <c r="T227" i="12"/>
  <c r="T775" i="12"/>
  <c r="T1075" i="12"/>
  <c r="T794" i="12"/>
  <c r="T629" i="12"/>
  <c r="T895" i="12"/>
  <c r="T894" i="12"/>
  <c r="T645" i="12"/>
  <c r="T997" i="12"/>
  <c r="T1000" i="12"/>
  <c r="T26" i="12"/>
  <c r="T725" i="12"/>
  <c r="T724" i="12"/>
  <c r="T723" i="12"/>
  <c r="T722" i="12"/>
  <c r="T721" i="12"/>
  <c r="T720" i="12"/>
  <c r="T719" i="12"/>
  <c r="T718" i="12"/>
  <c r="T717" i="12"/>
  <c r="T716" i="12"/>
  <c r="T410" i="12"/>
  <c r="T411" i="12"/>
  <c r="T1254" i="12"/>
  <c r="T655" i="12"/>
  <c r="T102" i="12"/>
  <c r="T105" i="12"/>
  <c r="T851" i="12"/>
  <c r="T879" i="12"/>
  <c r="T1076" i="12"/>
  <c r="T541" i="12"/>
  <c r="T163" i="12"/>
  <c r="T174" i="12"/>
  <c r="T683" i="12"/>
  <c r="T791" i="12"/>
  <c r="T1261" i="12"/>
  <c r="T583" i="12"/>
  <c r="T952" i="12"/>
  <c r="T1166" i="12"/>
  <c r="T643" i="12"/>
  <c r="T821" i="12"/>
  <c r="T1069" i="12"/>
  <c r="T1276" i="12"/>
  <c r="T409" i="12"/>
  <c r="T342" i="12"/>
  <c r="T487" i="12"/>
  <c r="T106" i="12"/>
  <c r="T468" i="12"/>
  <c r="T469" i="12"/>
  <c r="T162" i="12"/>
  <c r="T160" i="12"/>
  <c r="T380" i="12"/>
  <c r="T362" i="12"/>
  <c r="T363" i="12"/>
  <c r="T1097" i="12"/>
  <c r="T1098" i="12"/>
  <c r="T761" i="12"/>
  <c r="T762" i="12"/>
  <c r="T932" i="12"/>
  <c r="T954" i="12"/>
  <c r="T107" i="12"/>
  <c r="T1044" i="12"/>
  <c r="T1043" i="12"/>
  <c r="T1078" i="12"/>
  <c r="T1137" i="12"/>
  <c r="T108" i="12"/>
  <c r="T1106" i="12"/>
  <c r="T642" i="12"/>
  <c r="T417" i="12"/>
  <c r="T32" i="12"/>
  <c r="T359" i="12"/>
  <c r="T211" i="12"/>
  <c r="T213" i="12"/>
  <c r="T215" i="12"/>
  <c r="T647" i="12"/>
  <c r="T99" i="12"/>
  <c r="T977" i="12"/>
  <c r="T924" i="12"/>
  <c r="T1040" i="12"/>
  <c r="T1041" i="12"/>
  <c r="T93" i="12"/>
  <c r="T576" i="12"/>
  <c r="T659" i="12"/>
  <c r="T568" i="12"/>
  <c r="T567" i="12"/>
  <c r="T566" i="12"/>
  <c r="T564" i="12"/>
  <c r="T565" i="12"/>
  <c r="T325" i="12"/>
  <c r="T376" i="12"/>
  <c r="T838" i="12"/>
  <c r="T471" i="12"/>
  <c r="T35" i="12"/>
  <c r="T1054" i="12"/>
  <c r="T1262" i="12"/>
  <c r="T103" i="12"/>
  <c r="T104" i="12"/>
  <c r="T907" i="12"/>
  <c r="T755" i="12"/>
  <c r="T172" i="12"/>
  <c r="T639" i="12"/>
  <c r="T801" i="12"/>
  <c r="T65" i="12"/>
  <c r="T169" i="12"/>
  <c r="T168" i="12"/>
  <c r="T159" i="12"/>
  <c r="T884" i="12"/>
  <c r="T41" i="12"/>
  <c r="T336" i="12"/>
  <c r="T889" i="12"/>
  <c r="T886" i="12"/>
  <c r="T887" i="12"/>
  <c r="T94" i="12"/>
  <c r="T947" i="12"/>
  <c r="T936" i="12"/>
  <c r="T427" i="12"/>
  <c r="T426" i="12"/>
  <c r="T945" i="12"/>
  <c r="T499" i="12"/>
  <c r="T728" i="12"/>
  <c r="T1074" i="12"/>
  <c r="T1091" i="12"/>
  <c r="T434" i="12"/>
  <c r="T1071" i="12"/>
  <c r="T1212" i="12"/>
  <c r="T486" i="12"/>
  <c r="T960" i="12"/>
  <c r="T913" i="12"/>
  <c r="T783" i="12"/>
  <c r="T654" i="12"/>
  <c r="T937" i="12"/>
  <c r="T653" i="12"/>
  <c r="T651" i="12"/>
  <c r="T973" i="12"/>
  <c r="T164" i="12"/>
  <c r="T158" i="12"/>
  <c r="T322" i="12"/>
  <c r="T839" i="12"/>
  <c r="T323" i="12"/>
  <c r="T421" i="12"/>
  <c r="T901" i="12"/>
  <c r="T1173" i="12"/>
  <c r="T609" i="12"/>
  <c r="T423" i="12"/>
  <c r="T98" i="12"/>
  <c r="T862" i="12"/>
  <c r="T524" i="12"/>
  <c r="T522" i="12"/>
  <c r="T353" i="12"/>
  <c r="T352" i="12"/>
  <c r="T739" i="12"/>
  <c r="T910" i="12"/>
  <c r="T911" i="12"/>
  <c r="T1090" i="12"/>
  <c r="T972" i="12"/>
  <c r="T740" i="12"/>
  <c r="T738" i="12"/>
  <c r="T737" i="12"/>
  <c r="T736" i="12"/>
  <c r="T381" i="12"/>
  <c r="T225" i="12"/>
  <c r="T226" i="12"/>
  <c r="T300" i="12"/>
  <c r="T1167" i="12"/>
  <c r="T327" i="12"/>
  <c r="T883" i="12"/>
  <c r="T890" i="12"/>
  <c r="T275" i="12"/>
  <c r="T569" i="12"/>
  <c r="T191" i="12"/>
  <c r="T58" i="12"/>
  <c r="T324" i="12"/>
  <c r="T1035" i="12"/>
  <c r="T992" i="12"/>
  <c r="T61" i="12"/>
  <c r="T1101" i="12"/>
  <c r="T542" i="12"/>
  <c r="T529" i="12"/>
  <c r="T1093" i="12"/>
  <c r="T1092" i="12"/>
  <c r="T1094" i="12"/>
  <c r="T354" i="12"/>
  <c r="T307" i="12"/>
  <c r="T161" i="12"/>
  <c r="T938" i="12"/>
  <c r="T1270" i="12"/>
  <c r="T1269" i="12"/>
  <c r="T1231" i="12"/>
  <c r="T473" i="12"/>
  <c r="T998" i="12"/>
  <c r="T1088" i="12"/>
  <c r="T979" i="12"/>
  <c r="T674" i="12"/>
  <c r="T673" i="12"/>
  <c r="T687" i="12"/>
  <c r="T685" i="12"/>
  <c r="T333" i="12"/>
  <c r="T27" i="12"/>
  <c r="T415" i="12"/>
  <c r="T1124" i="12"/>
  <c r="T908" i="12"/>
  <c r="T1019" i="12"/>
  <c r="T914" i="12"/>
  <c r="T52" i="12"/>
  <c r="T1017" i="12"/>
  <c r="T1016" i="12"/>
  <c r="T946" i="12"/>
  <c r="T934" i="12"/>
  <c r="T1176" i="12"/>
  <c r="T309" i="12"/>
  <c r="T166" i="12"/>
  <c r="T1190" i="12"/>
  <c r="T619" i="12"/>
  <c r="T1204" i="12"/>
  <c r="T588" i="12"/>
  <c r="T484" i="12"/>
  <c r="T686" i="12"/>
  <c r="T1065" i="12"/>
  <c r="T301" i="12"/>
  <c r="T56" i="12"/>
  <c r="T900" i="12"/>
  <c r="T919" i="12"/>
  <c r="T920" i="12"/>
  <c r="T921" i="12"/>
  <c r="T922" i="12"/>
  <c r="T605" i="12"/>
  <c r="T604" i="12"/>
  <c r="T1169" i="12"/>
  <c r="T1172" i="12"/>
  <c r="T1170" i="12"/>
  <c r="T1168" i="12"/>
  <c r="T298" i="12"/>
  <c r="T34" i="12"/>
  <c r="T284" i="12"/>
  <c r="T1220" i="12"/>
  <c r="T682" i="12"/>
  <c r="T210" i="12"/>
  <c r="T1096" i="12"/>
  <c r="T1205" i="12"/>
  <c r="T1186" i="12"/>
  <c r="T632" i="12"/>
  <c r="T1234" i="12"/>
  <c r="T183" i="12"/>
  <c r="T96" i="12"/>
  <c r="T100" i="12"/>
  <c r="T304" i="12"/>
  <c r="T214" i="12"/>
  <c r="T573" i="12"/>
  <c r="T606" i="12"/>
  <c r="T608" i="12"/>
  <c r="T167" i="12"/>
  <c r="T467" i="12"/>
  <c r="T625" i="12"/>
  <c r="T455" i="12"/>
  <c r="T941" i="12"/>
  <c r="T956" i="12"/>
  <c r="T1063" i="12"/>
  <c r="T1237" i="12"/>
  <c r="T77" i="12"/>
  <c r="T1122" i="12"/>
  <c r="T1121" i="12"/>
  <c r="T940" i="12"/>
  <c r="T1191" i="12"/>
  <c r="T425" i="12"/>
  <c r="T310" i="12"/>
  <c r="T224" i="12"/>
  <c r="T1136" i="12"/>
  <c r="T1068" i="12"/>
  <c r="T383" i="12"/>
  <c r="T483" i="12"/>
  <c r="T165" i="12"/>
  <c r="T993" i="12"/>
  <c r="T610" i="12"/>
  <c r="T329" i="12"/>
  <c r="T192" i="12"/>
  <c r="T1023" i="12"/>
  <c r="T145" i="12"/>
  <c r="T1022" i="12"/>
  <c r="T47" i="12"/>
  <c r="T772" i="12"/>
  <c r="T771" i="12"/>
  <c r="T773" i="12"/>
  <c r="T957" i="12"/>
  <c r="T1214" i="12"/>
  <c r="T1216" i="12"/>
  <c r="T1215" i="12"/>
  <c r="T1064" i="12"/>
  <c r="T897" i="12"/>
  <c r="T787" i="12"/>
  <c r="T575" i="12"/>
  <c r="T574" i="12"/>
  <c r="T299" i="12"/>
  <c r="T54" i="12"/>
  <c r="T355" i="12"/>
  <c r="T1127" i="12"/>
  <c r="T1126" i="12"/>
  <c r="T382" i="12"/>
  <c r="T88" i="12"/>
  <c r="T175" i="12"/>
  <c r="T547" i="12"/>
  <c r="T479" i="12"/>
  <c r="T885" i="12"/>
  <c r="T1146" i="12"/>
  <c r="T1140" i="12"/>
  <c r="T915" i="12"/>
  <c r="T980" i="12"/>
  <c r="T1038" i="12"/>
  <c r="T1039" i="12"/>
  <c r="T349" i="12"/>
  <c r="T500" i="12"/>
  <c r="T1005" i="12"/>
  <c r="T470" i="12"/>
  <c r="T904" i="12"/>
  <c r="T1100" i="12"/>
  <c r="T1248" i="12"/>
  <c r="T935" i="12"/>
  <c r="T669" i="12"/>
  <c r="T657" i="12"/>
  <c r="T865" i="12"/>
  <c r="T1128" i="12"/>
  <c r="T730" i="12"/>
  <c r="T184" i="12"/>
  <c r="T235" i="12"/>
  <c r="T422" i="12"/>
  <c r="T465" i="12"/>
  <c r="T466" i="12"/>
  <c r="T1034" i="12"/>
  <c r="T1036" i="12"/>
  <c r="T173" i="12"/>
  <c r="T358" i="12"/>
  <c r="T596" i="12"/>
  <c r="T1209" i="12"/>
  <c r="T1210" i="12"/>
  <c r="T1207" i="12"/>
  <c r="T1208" i="12"/>
  <c r="T1275" i="12"/>
  <c r="T909" i="12"/>
  <c r="T430" i="12"/>
  <c r="T170" i="12"/>
  <c r="T1213" i="12"/>
  <c r="T1211" i="12"/>
  <c r="T684" i="12"/>
  <c r="T463" i="12"/>
  <c r="T462" i="12"/>
  <c r="T461" i="12"/>
  <c r="T460" i="12"/>
  <c r="T459" i="12"/>
  <c r="T458" i="12"/>
  <c r="T251" i="12"/>
  <c r="T228" i="12"/>
  <c r="T768" i="12"/>
  <c r="T769" i="12"/>
  <c r="T767" i="12"/>
  <c r="T735" i="12"/>
  <c r="T1006" i="12"/>
  <c r="T137" i="12"/>
  <c r="T1082" i="12"/>
  <c r="T53" i="12"/>
  <c r="T436" i="12"/>
  <c r="T334" i="12"/>
  <c r="T1259" i="12"/>
  <c r="T942" i="12"/>
  <c r="T216" i="12"/>
  <c r="T171" i="12"/>
  <c r="T356" i="12"/>
  <c r="T638" i="12"/>
  <c r="T1188" i="12"/>
  <c r="T142" i="12"/>
  <c r="T727" i="12"/>
  <c r="T571" i="12"/>
  <c r="T916" i="12"/>
  <c r="T550" i="12"/>
  <c r="T549" i="12"/>
  <c r="T745" i="12"/>
  <c r="T344" i="12"/>
  <c r="T951" i="12"/>
  <c r="T925" i="12"/>
  <c r="T746" i="12"/>
  <c r="T277" i="12"/>
  <c r="T278" i="12"/>
  <c r="T136" i="12"/>
  <c r="T18" i="12"/>
  <c r="T146" i="12"/>
  <c r="T138" i="12"/>
  <c r="T141" i="12"/>
  <c r="T139" i="12"/>
  <c r="T19" i="12"/>
  <c r="T129" i="12"/>
  <c r="T212" i="12"/>
  <c r="T109" i="12"/>
  <c r="T21" i="12"/>
  <c r="T20" i="12"/>
  <c r="T190" i="12"/>
  <c r="T502" i="12"/>
  <c r="T130" i="12"/>
  <c r="T798" i="12"/>
  <c r="T983" i="12"/>
  <c r="T1250" i="12"/>
  <c r="T1247" i="12"/>
  <c r="T241" i="12"/>
  <c r="T621" i="12"/>
  <c r="T624" i="12"/>
  <c r="T623" i="12"/>
  <c r="T622" i="12"/>
  <c r="T620" i="12"/>
  <c r="T710" i="12"/>
  <c r="T1179" i="12"/>
  <c r="T1180" i="12"/>
  <c r="T24" i="12"/>
  <c r="T616" i="12"/>
  <c r="T219" i="12"/>
  <c r="T92" i="12"/>
  <c r="T91" i="12"/>
  <c r="T97" i="12"/>
  <c r="T836" i="12"/>
  <c r="T835" i="12"/>
  <c r="T834" i="12"/>
  <c r="T833" i="12"/>
  <c r="T832" i="12"/>
  <c r="T633" i="12"/>
  <c r="T635" i="12"/>
  <c r="T827" i="12"/>
  <c r="T826" i="12"/>
  <c r="T825" i="12"/>
  <c r="T824" i="12"/>
  <c r="T823" i="12"/>
  <c r="T822" i="12"/>
  <c r="T237" i="12"/>
  <c r="T554" i="12"/>
  <c r="T853" i="12"/>
  <c r="T854" i="12"/>
  <c r="T855" i="12"/>
  <c r="T1221" i="12"/>
  <c r="T948" i="12"/>
  <c r="T931" i="12"/>
  <c r="T1222" i="12"/>
  <c r="T978" i="12"/>
  <c r="T182" i="12"/>
  <c r="T1059" i="12"/>
  <c r="T923" i="12"/>
  <c r="T707" i="12"/>
  <c r="T701" i="12"/>
  <c r="T700" i="12"/>
  <c r="T78" i="12"/>
  <c r="T66" i="12"/>
  <c r="T1077" i="12"/>
  <c r="T708" i="12"/>
  <c r="T448" i="12"/>
  <c r="T447" i="12"/>
  <c r="T454" i="12"/>
  <c r="T453" i="12"/>
  <c r="T441" i="12"/>
  <c r="T440" i="12"/>
  <c r="T446" i="12"/>
  <c r="T452" i="12"/>
  <c r="T451" i="12"/>
  <c r="T450" i="12"/>
  <c r="T449" i="12"/>
  <c r="T445" i="12"/>
  <c r="T444" i="12"/>
  <c r="T443" i="12"/>
  <c r="T442" i="12"/>
  <c r="T439" i="12"/>
  <c r="T438" i="12"/>
  <c r="T437" i="12"/>
  <c r="T939" i="12"/>
  <c r="T943" i="12"/>
  <c r="T1142" i="12"/>
  <c r="T795" i="12"/>
  <c r="T532" i="12"/>
  <c r="T1245" i="12"/>
  <c r="T995" i="12"/>
  <c r="T986" i="12"/>
  <c r="T631" i="12"/>
  <c r="T433" i="12"/>
  <c r="T351" i="12"/>
  <c r="T793" i="12"/>
  <c r="T882" i="12"/>
  <c r="T786" i="12"/>
  <c r="T591" i="12"/>
  <c r="T1095" i="12"/>
  <c r="T790" i="12"/>
  <c r="T147" i="12"/>
  <c r="T464" i="12"/>
  <c r="T929" i="12"/>
  <c r="T744" i="12"/>
  <c r="T742" i="12"/>
  <c r="T743" i="12"/>
  <c r="T590" i="12"/>
  <c r="T589" i="12"/>
  <c r="T392" i="12"/>
  <c r="T985" i="12"/>
  <c r="T279" i="12"/>
  <c r="T634" i="12"/>
  <c r="T143" i="12"/>
  <c r="T1268" i="12"/>
  <c r="T1024" i="12"/>
  <c r="T1033" i="12"/>
  <c r="T1235" i="12"/>
  <c r="T1273" i="12"/>
  <c r="T1026" i="12"/>
  <c r="T1029" i="12"/>
  <c r="T1028" i="12"/>
  <c r="T1027" i="12"/>
  <c r="T780" i="12"/>
  <c r="T428" i="12"/>
  <c r="T792" i="12"/>
  <c r="T628" i="12"/>
  <c r="T627" i="12"/>
  <c r="T4" i="12"/>
  <c r="T64" i="12"/>
  <c r="T1246" i="12"/>
  <c r="T429" i="12"/>
  <c r="T377" i="12"/>
  <c r="T944" i="12"/>
  <c r="T76" i="12"/>
  <c r="T1120" i="12"/>
  <c r="T535" i="12"/>
  <c r="T662" i="12"/>
  <c r="T516" i="12"/>
  <c r="T1102" i="12"/>
  <c r="T930" i="12"/>
  <c r="T5" i="12"/>
  <c r="T558" i="12"/>
  <c r="T866" i="12"/>
  <c r="T711" i="12"/>
  <c r="T713" i="12"/>
  <c r="T712" i="12"/>
  <c r="T828" i="12"/>
  <c r="T1046" i="12"/>
  <c r="T796" i="12"/>
  <c r="T87" i="12"/>
  <c r="T526" i="12"/>
  <c r="T1073" i="12"/>
  <c r="T1089" i="12"/>
  <c r="T1264" i="12"/>
  <c r="T1272" i="12"/>
  <c r="T1266" i="12"/>
  <c r="T366" i="12"/>
  <c r="T1200" i="12"/>
  <c r="T1199" i="12"/>
  <c r="T1203" i="12"/>
  <c r="T1202" i="12"/>
  <c r="T1201" i="12"/>
  <c r="T280" i="12"/>
  <c r="T282" i="12"/>
  <c r="T281" i="12"/>
  <c r="T892" i="12"/>
  <c r="T126" i="12"/>
  <c r="T185" i="12"/>
  <c r="T187" i="12"/>
  <c r="T188" i="12"/>
  <c r="T186" i="12"/>
  <c r="T189" i="12"/>
  <c r="T232" i="12"/>
  <c r="T317" i="12"/>
  <c r="T318" i="12"/>
  <c r="T1125" i="12"/>
  <c r="T308" i="12"/>
  <c r="T1003" i="12"/>
  <c r="T800" i="12"/>
  <c r="T1037" i="12"/>
  <c r="T326" i="12"/>
  <c r="T328" i="12"/>
  <c r="T765" i="12"/>
  <c r="T766" i="12"/>
  <c r="T231" i="12"/>
  <c r="T1267" i="12"/>
  <c r="T1265" i="12"/>
  <c r="T1271" i="12"/>
  <c r="T1274" i="12"/>
  <c r="T176" i="12"/>
  <c r="T715" i="12"/>
  <c r="T748" i="12"/>
  <c r="T1263" i="12"/>
  <c r="T709" i="12"/>
  <c r="T476" i="12"/>
  <c r="T267" i="12"/>
  <c r="T857" i="12"/>
  <c r="T177" i="12"/>
  <c r="T1143" i="12"/>
  <c r="T534" i="12"/>
  <c r="T357" i="12"/>
  <c r="T234" i="12"/>
  <c r="T413" i="12"/>
  <c r="T414" i="12"/>
  <c r="T996" i="12"/>
  <c r="T1062" i="12"/>
  <c r="T652" i="12"/>
  <c r="T580" i="12"/>
  <c r="T501" i="12"/>
  <c r="T1236" i="12"/>
  <c r="T505" i="12"/>
  <c r="T578" i="12"/>
  <c r="T229" i="12"/>
  <c r="T179" i="12"/>
  <c r="T1025" i="12"/>
  <c r="T533" i="12"/>
  <c r="T530" i="12"/>
  <c r="T1159" i="12"/>
  <c r="T1161" i="12"/>
  <c r="T1118" i="12"/>
  <c r="T537" i="12"/>
  <c r="T1112" i="12"/>
  <c r="T757" i="12"/>
  <c r="T690" i="12"/>
  <c r="T536" i="12"/>
  <c r="T528" i="12"/>
  <c r="T527" i="12"/>
  <c r="T305" i="12"/>
  <c r="T272" i="12"/>
  <c r="T271" i="12"/>
  <c r="T70" i="12"/>
  <c r="T72" i="12"/>
  <c r="T71" i="12"/>
  <c r="T68" i="12"/>
  <c r="T180" i="12"/>
  <c r="T579" i="12"/>
  <c r="T1233" i="12"/>
  <c r="T343" i="12"/>
  <c r="T841" i="12"/>
  <c r="T852" i="12"/>
  <c r="T617" i="12"/>
  <c r="T1080" i="12"/>
  <c r="T570" i="12"/>
  <c r="T991" i="12"/>
  <c r="T1171" i="12"/>
  <c r="T1079" i="12"/>
  <c r="T758" i="12"/>
  <c r="T658" i="12"/>
  <c r="T515" i="12"/>
  <c r="T350" i="12"/>
  <c r="T31" i="12"/>
  <c r="T751" i="12"/>
  <c r="T1114" i="12"/>
  <c r="T378" i="12"/>
  <c r="T273" i="12"/>
  <c r="T489" i="12"/>
  <c r="T538" i="12"/>
  <c r="T587" i="12"/>
  <c r="T1232" i="12"/>
  <c r="T69" i="12"/>
  <c r="T67" i="12"/>
  <c r="T1138" i="12"/>
  <c r="T80" i="12"/>
  <c r="T752" i="12"/>
  <c r="T57" i="12"/>
  <c r="T1230" i="12"/>
  <c r="T1224" i="12"/>
  <c r="T1113" i="12"/>
  <c r="T626" i="12"/>
  <c r="T618" i="12"/>
  <c r="T269" i="12"/>
  <c r="T971" i="12"/>
  <c r="T1053" i="12"/>
  <c r="T714" i="12"/>
  <c r="T1116" i="12"/>
  <c r="T10" i="12"/>
  <c r="T1147" i="12"/>
  <c r="T874" i="12"/>
  <c r="T1021" i="12"/>
  <c r="T388" i="12"/>
  <c r="T880" i="12"/>
  <c r="T563" i="12"/>
  <c r="T562" i="12"/>
  <c r="T893" i="12"/>
  <c r="T1162" i="12"/>
  <c r="T399" i="12"/>
  <c r="T395" i="12"/>
  <c r="T1218" i="12"/>
  <c r="T1217" i="12"/>
  <c r="T338" i="12"/>
  <c r="T1070" i="12"/>
  <c r="T994" i="12"/>
  <c r="T1032" i="12"/>
  <c r="T540" i="12"/>
  <c r="T539" i="12"/>
  <c r="T420" i="12"/>
  <c r="T1020" i="12"/>
  <c r="T233" i="12"/>
  <c r="T74" i="12"/>
  <c r="T756" i="12"/>
  <c r="T431" i="12"/>
  <c r="T592" i="12"/>
  <c r="T958" i="12"/>
  <c r="T75" i="12"/>
  <c r="T73" i="12"/>
  <c r="T84" i="12"/>
  <c r="T777" i="12"/>
  <c r="T59" i="12"/>
  <c r="T555" i="12"/>
  <c r="T559" i="12"/>
  <c r="T332" i="12"/>
  <c r="T560" i="12"/>
  <c r="T412" i="12"/>
  <c r="T656" i="12"/>
  <c r="T584" i="12"/>
  <c r="T770" i="12"/>
  <c r="T85" i="12"/>
  <c r="T62" i="12"/>
  <c r="T602" i="12"/>
  <c r="T585" i="12"/>
  <c r="T785" i="12"/>
  <c r="T561" i="12"/>
  <c r="T311" i="12"/>
  <c r="T289" i="12"/>
  <c r="T636" i="12"/>
  <c r="T881" i="12"/>
  <c r="T1223" i="12"/>
  <c r="T90" i="12"/>
  <c r="T312" i="12"/>
  <c r="T86" i="12"/>
  <c r="T556" i="12"/>
  <c r="T1253" i="12"/>
  <c r="T557" i="12"/>
  <c r="T144" i="12"/>
  <c r="T181" i="12"/>
  <c r="T949" i="12"/>
  <c r="T435" i="12"/>
  <c r="T1123" i="12"/>
  <c r="T927" i="12"/>
  <c r="T637" i="12"/>
  <c r="T830" i="12"/>
  <c r="T706" i="12"/>
  <c r="T13" i="12"/>
  <c r="T1160" i="12"/>
  <c r="T926" i="12"/>
  <c r="T697" i="12"/>
  <c r="T698" i="12"/>
  <c r="T699" i="12"/>
  <c r="T46" i="12"/>
  <c r="T276" i="12"/>
  <c r="T753" i="12"/>
  <c r="T1008" i="12"/>
  <c r="T81" i="12"/>
  <c r="T79" i="12"/>
  <c r="T1004" i="12"/>
  <c r="T933" i="12"/>
  <c r="T248" i="12"/>
  <c r="T809" i="12"/>
  <c r="T812" i="12"/>
  <c r="T83" i="12"/>
  <c r="T1163" i="12"/>
  <c r="T878" i="12"/>
  <c r="T178" i="12"/>
  <c r="T418" i="12"/>
  <c r="T1251" i="12"/>
  <c r="T1164" i="12"/>
  <c r="T807" i="12"/>
  <c r="T799" i="12"/>
  <c r="T803" i="12"/>
  <c r="T805" i="12"/>
  <c r="T804" i="12"/>
  <c r="T802" i="12"/>
  <c r="T1048" i="12"/>
  <c r="T270" i="12"/>
  <c r="T1249" i="12"/>
  <c r="T676" i="12"/>
  <c r="T514" i="12"/>
  <c r="T1241" i="12"/>
  <c r="T1243" i="12"/>
  <c r="T1242" i="12"/>
  <c r="T953" i="12"/>
  <c r="T22" i="12"/>
  <c r="T14" i="12"/>
  <c r="T1189" i="12"/>
  <c r="T1010" i="12"/>
  <c r="T1011" i="12"/>
  <c r="T974" i="12"/>
  <c r="T586" i="12"/>
  <c r="T531" i="12"/>
  <c r="T837" i="12"/>
  <c r="T845" i="12"/>
  <c r="T847" i="12"/>
  <c r="T843" i="12"/>
  <c r="T846" i="12"/>
  <c r="T1187" i="12"/>
  <c r="T51" i="12"/>
  <c r="T50" i="12"/>
  <c r="T493" i="12"/>
  <c r="T492" i="12"/>
  <c r="T247" i="12"/>
  <c r="T245" i="12"/>
  <c r="T316" i="12"/>
  <c r="T1009" i="12"/>
  <c r="T1013" i="12"/>
  <c r="T844" i="12"/>
  <c r="T408" i="12"/>
  <c r="T63" i="12"/>
  <c r="T268" i="12"/>
  <c r="T819" i="12"/>
  <c r="T816" i="12"/>
  <c r="T82" i="12"/>
  <c r="T1050" i="12"/>
  <c r="T820" i="12"/>
  <c r="T818" i="12"/>
  <c r="T817" i="12"/>
  <c r="T815" i="12"/>
  <c r="T808" i="12"/>
  <c r="T810" i="12"/>
  <c r="T806" i="12"/>
  <c r="T1083" i="12"/>
  <c r="T288" i="12"/>
  <c r="T286" i="12"/>
  <c r="T28" i="12"/>
  <c r="T1145" i="12"/>
  <c r="T1144" i="12"/>
  <c r="T7" i="12"/>
  <c r="T114" i="12"/>
  <c r="T306" i="12"/>
  <c r="T120" i="12"/>
  <c r="T119" i="12"/>
  <c r="T118" i="12"/>
  <c r="T117" i="12"/>
  <c r="T116" i="12"/>
  <c r="T115" i="12"/>
  <c r="T113" i="12"/>
  <c r="T123" i="12"/>
  <c r="T122" i="12"/>
  <c r="T121" i="12"/>
  <c r="T976" i="12"/>
  <c r="T222" i="12"/>
  <c r="T220" i="12"/>
  <c r="T705" i="12"/>
  <c r="T702" i="12"/>
  <c r="T694" i="12"/>
  <c r="T692" i="12"/>
  <c r="T432" i="12"/>
  <c r="T831" i="12"/>
  <c r="T829" i="12"/>
  <c r="T236" i="12"/>
  <c r="T244" i="12"/>
  <c r="T814" i="12"/>
  <c r="T813" i="12"/>
  <c r="T811" i="12"/>
  <c r="T849" i="12"/>
  <c r="T594" i="12"/>
  <c r="T482" i="12"/>
  <c r="T481" i="12"/>
  <c r="T597" i="12"/>
  <c r="T917" i="12"/>
  <c r="T918" i="12"/>
  <c r="T89" i="12"/>
  <c r="T603" i="12"/>
  <c r="T582" i="12"/>
  <c r="T321" i="12"/>
  <c r="T320" i="12"/>
  <c r="T319" i="12"/>
  <c r="T315" i="12"/>
  <c r="T313" i="12"/>
  <c r="T314" i="12"/>
  <c r="T1192" i="12"/>
  <c r="T1051" i="12"/>
  <c r="T1197" i="12"/>
  <c r="T23" i="12"/>
  <c r="T1165" i="12"/>
  <c r="T1139" i="12"/>
  <c r="T877" i="12"/>
  <c r="T876" i="12"/>
  <c r="T39" i="12"/>
  <c r="T396" i="12"/>
  <c r="T660" i="12"/>
  <c r="T406" i="12"/>
  <c r="T1135" i="12"/>
  <c r="T1131" i="12"/>
  <c r="T1134" i="12"/>
  <c r="T1133" i="12"/>
  <c r="T1132" i="12"/>
  <c r="T1130" i="12"/>
  <c r="T371" i="12"/>
  <c r="T370" i="12"/>
  <c r="T369" i="12"/>
  <c r="T368" i="12"/>
  <c r="T367" i="12"/>
  <c r="T361" i="12"/>
  <c r="T520" i="12"/>
  <c r="T519" i="12"/>
  <c r="T607" i="12"/>
  <c r="T360" i="12"/>
  <c r="T365" i="12"/>
  <c r="T731" i="12"/>
  <c r="T902" i="12"/>
  <c r="T1031" i="12"/>
  <c r="T1030" i="12"/>
  <c r="T982" i="12"/>
  <c r="T553" i="12"/>
  <c r="T491" i="12"/>
  <c r="T490" i="12"/>
  <c r="T1084" i="12"/>
  <c r="T49" i="12"/>
  <c r="T48" i="12"/>
  <c r="T125" i="12"/>
  <c r="T552" i="12"/>
  <c r="T1141" i="12"/>
  <c r="T337" i="12"/>
  <c r="T1058" i="12"/>
  <c r="T1055" i="12"/>
  <c r="T504" i="12"/>
  <c r="T1066" i="12"/>
  <c r="T959" i="12"/>
  <c r="T6" i="12"/>
  <c r="T778" i="12"/>
  <c r="T302" i="12"/>
  <c r="T681" i="12"/>
  <c r="T419" i="12"/>
  <c r="T863" i="12"/>
  <c r="T903" i="12"/>
  <c r="T1227" i="12"/>
  <c r="T1229" i="12"/>
  <c r="T1228" i="12"/>
  <c r="T1226" i="12"/>
  <c r="T1225" i="12"/>
  <c r="T1206" i="12"/>
  <c r="T1238" i="12"/>
  <c r="T1109" i="12"/>
  <c r="T1108" i="12"/>
  <c r="T955" i="12"/>
  <c r="T928" i="12"/>
  <c r="T261" i="12"/>
  <c r="T691" i="12"/>
  <c r="T475" i="12"/>
  <c r="T474" i="12"/>
  <c r="T1255" i="12"/>
  <c r="T345" i="12"/>
  <c r="T223" i="12"/>
  <c r="T221" i="12"/>
  <c r="T1185" i="12"/>
  <c r="T1182" i="12"/>
  <c r="T1184" i="12"/>
  <c r="T1183" i="12"/>
  <c r="T1081" i="12"/>
  <c r="T1012" i="12"/>
  <c r="T1007" i="12"/>
  <c r="T1015" i="12"/>
  <c r="T1014" i="12"/>
  <c r="T704" i="12"/>
  <c r="T703" i="12"/>
  <c r="T1111" i="12"/>
  <c r="T1110" i="12"/>
  <c r="T1105" i="12"/>
  <c r="T243" i="12"/>
  <c r="T696" i="12"/>
  <c r="T695" i="12"/>
  <c r="T495" i="12"/>
  <c r="T1107" i="12"/>
  <c r="T693" i="12"/>
  <c r="T551" i="12"/>
  <c r="T346" i="12"/>
  <c r="T672" i="12"/>
  <c r="T671" i="12"/>
  <c r="T670" i="12"/>
  <c r="T661" i="12"/>
  <c r="T246" i="12"/>
  <c r="T988" i="12"/>
  <c r="T987" i="12"/>
  <c r="T614" i="12"/>
  <c r="T613" i="12"/>
  <c r="T612" i="12"/>
  <c r="T611" i="12"/>
  <c r="T239" i="12"/>
  <c r="T747" i="12"/>
  <c r="T749" i="12"/>
  <c r="T750" i="12"/>
  <c r="T759" i="12"/>
  <c r="T457" i="12"/>
  <c r="T649" i="12"/>
  <c r="T456" i="12"/>
  <c r="T503" i="12"/>
  <c r="T760" i="12"/>
  <c r="T407" i="12"/>
  <c r="T400" i="12"/>
  <c r="T404" i="12"/>
  <c r="T401" i="12"/>
  <c r="T405" i="12"/>
  <c r="T1158" i="12"/>
  <c r="T1196" i="12"/>
  <c r="T1195" i="12"/>
  <c r="T1194" i="12"/>
  <c r="T1193" i="12"/>
  <c r="T1049" i="12"/>
  <c r="T391" i="12"/>
  <c r="T12" i="12"/>
  <c r="T389" i="12"/>
  <c r="T11" i="12"/>
  <c r="T387" i="12"/>
  <c r="T15" i="12"/>
  <c r="T16" i="12"/>
  <c r="T386" i="12"/>
  <c r="T390" i="12"/>
  <c r="T17" i="12"/>
  <c r="T124" i="12"/>
  <c r="T30" i="12"/>
  <c r="T335" i="12"/>
  <c r="T250" i="12"/>
  <c r="T648" i="12"/>
  <c r="T127" i="12"/>
  <c r="T1072" i="12"/>
  <c r="T1061" i="12"/>
  <c r="T29" i="12"/>
  <c r="T675" i="12"/>
  <c r="T797" i="12"/>
  <c r="T572" i="12"/>
  <c r="T384" i="12"/>
  <c r="T385" i="12"/>
  <c r="T285" i="12"/>
  <c r="T287" i="12"/>
  <c r="T856" i="12"/>
  <c r="T1057" i="12"/>
  <c r="T1060" i="12"/>
  <c r="T394" i="12"/>
  <c r="T348" i="12"/>
  <c r="T593" i="12"/>
  <c r="T36" i="12"/>
  <c r="T9" i="12"/>
  <c r="T8" i="12"/>
  <c r="T230" i="12"/>
  <c r="T776" i="12"/>
  <c r="T850" i="12"/>
  <c r="T1067" i="12"/>
  <c r="T680" i="12"/>
  <c r="S664" i="12"/>
  <c r="S663" i="12"/>
  <c r="S764" i="12"/>
  <c r="S478" i="12"/>
  <c r="S523" i="12"/>
  <c r="S521" i="12"/>
  <c r="S477" i="12"/>
  <c r="S981" i="12"/>
  <c r="S1174" i="12"/>
  <c r="S1175" i="12"/>
  <c r="S1153" i="12"/>
  <c r="S1154" i="12"/>
  <c r="S1152" i="12"/>
  <c r="S1148" i="12"/>
  <c r="S666" i="12"/>
  <c r="S784" i="12"/>
  <c r="S781" i="12"/>
  <c r="S507" i="12"/>
  <c r="S512" i="12"/>
  <c r="S45" i="12"/>
  <c r="S43" i="12"/>
  <c r="S508" i="12"/>
  <c r="S101" i="12"/>
  <c r="S60" i="12"/>
  <c r="S1181" i="12"/>
  <c r="S379" i="12"/>
  <c r="S726" i="12"/>
  <c r="S788" i="12"/>
  <c r="S402" i="12"/>
  <c r="S403" i="12"/>
  <c r="S398" i="12"/>
  <c r="S397" i="12"/>
  <c r="S509" i="12"/>
  <c r="S511" i="12"/>
  <c r="S1149" i="12"/>
  <c r="S1151" i="12"/>
  <c r="S896" i="12"/>
  <c r="S347" i="12"/>
  <c r="S95" i="12"/>
  <c r="S641" i="12"/>
  <c r="S984" i="12"/>
  <c r="S999" i="12"/>
  <c r="S630" i="12"/>
  <c r="S339" i="12"/>
  <c r="S44" i="12"/>
  <c r="S1150" i="12"/>
  <c r="S667" i="12"/>
  <c r="S782" i="12"/>
  <c r="S961" i="12"/>
  <c r="S1086" i="12"/>
  <c r="S969" i="12"/>
  <c r="S274" i="12"/>
  <c r="S510" i="12"/>
  <c r="S970" i="12"/>
  <c r="S1178" i="12"/>
  <c r="S1177" i="12"/>
  <c r="S650" i="12"/>
  <c r="S548" i="12"/>
  <c r="S872" i="12"/>
  <c r="S871" i="12"/>
  <c r="S870" i="12"/>
  <c r="S869" i="12"/>
  <c r="S1042" i="12"/>
  <c r="S966" i="12"/>
  <c r="S964" i="12"/>
  <c r="S668" i="12"/>
  <c r="S875" i="12"/>
  <c r="S480" i="12"/>
  <c r="S1103" i="12"/>
  <c r="S644" i="12"/>
  <c r="S646" i="12"/>
  <c r="S283" i="12"/>
  <c r="S577" i="12"/>
  <c r="S55" i="12"/>
  <c r="S111" i="12"/>
  <c r="S110" i="12"/>
  <c r="S374" i="12"/>
  <c r="S373" i="12"/>
  <c r="S372" i="12"/>
  <c r="S375" i="12"/>
  <c r="S840" i="12"/>
  <c r="S297" i="12"/>
  <c r="S296" i="12"/>
  <c r="S295" i="12"/>
  <c r="S294" i="12"/>
  <c r="S293" i="12"/>
  <c r="S292" i="12"/>
  <c r="S291" i="12"/>
  <c r="S290" i="12"/>
  <c r="S506" i="12"/>
  <c r="S990" i="12"/>
  <c r="S989" i="12"/>
  <c r="S42" i="12"/>
  <c r="S38" i="12"/>
  <c r="S1104" i="12"/>
  <c r="S340" i="12"/>
  <c r="S848" i="12"/>
  <c r="S1119" i="12"/>
  <c r="S485" i="12"/>
  <c r="S1085" i="12"/>
  <c r="S665" i="12"/>
  <c r="S393" i="12"/>
  <c r="S962" i="12"/>
  <c r="S227" i="12"/>
  <c r="S775" i="12"/>
  <c r="S1075" i="12"/>
  <c r="S794" i="12"/>
  <c r="S629" i="12"/>
  <c r="S895" i="12"/>
  <c r="S894" i="12"/>
  <c r="S645" i="12"/>
  <c r="S997" i="12"/>
  <c r="S1000" i="12"/>
  <c r="S26" i="12"/>
  <c r="S725" i="12"/>
  <c r="S724" i="12"/>
  <c r="S723" i="12"/>
  <c r="S722" i="12"/>
  <c r="S721" i="12"/>
  <c r="S720" i="12"/>
  <c r="S719" i="12"/>
  <c r="S718" i="12"/>
  <c r="S717" i="12"/>
  <c r="S716" i="12"/>
  <c r="S410" i="12"/>
  <c r="S411" i="12"/>
  <c r="S1254" i="12"/>
  <c r="S655" i="12"/>
  <c r="S102" i="12"/>
  <c r="S105" i="12"/>
  <c r="S851" i="12"/>
  <c r="S879" i="12"/>
  <c r="S1076" i="12"/>
  <c r="S541" i="12"/>
  <c r="S163" i="12"/>
  <c r="S174" i="12"/>
  <c r="S683" i="12"/>
  <c r="S791" i="12"/>
  <c r="S1261" i="12"/>
  <c r="S583" i="12"/>
  <c r="S952" i="12"/>
  <c r="S1166" i="12"/>
  <c r="S643" i="12"/>
  <c r="S821" i="12"/>
  <c r="S1069" i="12"/>
  <c r="S1276" i="12"/>
  <c r="S409" i="12"/>
  <c r="S342" i="12"/>
  <c r="S487" i="12"/>
  <c r="S106" i="12"/>
  <c r="S468" i="12"/>
  <c r="S469" i="12"/>
  <c r="S162" i="12"/>
  <c r="S160" i="12"/>
  <c r="S380" i="12"/>
  <c r="S362" i="12"/>
  <c r="S363" i="12"/>
  <c r="S1097" i="12"/>
  <c r="S1098" i="12"/>
  <c r="S761" i="12"/>
  <c r="S762" i="12"/>
  <c r="S932" i="12"/>
  <c r="S954" i="12"/>
  <c r="S107" i="12"/>
  <c r="S1044" i="12"/>
  <c r="S1043" i="12"/>
  <c r="S1078" i="12"/>
  <c r="S1137" i="12"/>
  <c r="S108" i="12"/>
  <c r="S1106" i="12"/>
  <c r="S642" i="12"/>
  <c r="S417" i="12"/>
  <c r="S32" i="12"/>
  <c r="S359" i="12"/>
  <c r="S211" i="12"/>
  <c r="S213" i="12"/>
  <c r="S215" i="12"/>
  <c r="S647" i="12"/>
  <c r="S99" i="12"/>
  <c r="S977" i="12"/>
  <c r="S924" i="12"/>
  <c r="S1040" i="12"/>
  <c r="S1041" i="12"/>
  <c r="S93" i="12"/>
  <c r="S576" i="12"/>
  <c r="S659" i="12"/>
  <c r="S568" i="12"/>
  <c r="S567" i="12"/>
  <c r="S566" i="12"/>
  <c r="S564" i="12"/>
  <c r="S565" i="12"/>
  <c r="S325" i="12"/>
  <c r="S376" i="12"/>
  <c r="S838" i="12"/>
  <c r="S471" i="12"/>
  <c r="S35" i="12"/>
  <c r="S1054" i="12"/>
  <c r="S1262" i="12"/>
  <c r="S103" i="12"/>
  <c r="S104" i="12"/>
  <c r="S907" i="12"/>
  <c r="S755" i="12"/>
  <c r="S172" i="12"/>
  <c r="S639" i="12"/>
  <c r="S801" i="12"/>
  <c r="S65" i="12"/>
  <c r="S169" i="12"/>
  <c r="S168" i="12"/>
  <c r="S159" i="12"/>
  <c r="S884" i="12"/>
  <c r="S41" i="12"/>
  <c r="S336" i="12"/>
  <c r="S889" i="12"/>
  <c r="S886" i="12"/>
  <c r="S887" i="12"/>
  <c r="S94" i="12"/>
  <c r="S947" i="12"/>
  <c r="S936" i="12"/>
  <c r="S427" i="12"/>
  <c r="S426" i="12"/>
  <c r="S945" i="12"/>
  <c r="S499" i="12"/>
  <c r="S728" i="12"/>
  <c r="S1074" i="12"/>
  <c r="S1091" i="12"/>
  <c r="S434" i="12"/>
  <c r="S1071" i="12"/>
  <c r="S1212" i="12"/>
  <c r="S486" i="12"/>
  <c r="S960" i="12"/>
  <c r="S913" i="12"/>
  <c r="S783" i="12"/>
  <c r="S654" i="12"/>
  <c r="S937" i="12"/>
  <c r="S653" i="12"/>
  <c r="S651" i="12"/>
  <c r="S973" i="12"/>
  <c r="S164" i="12"/>
  <c r="S158" i="12"/>
  <c r="S322" i="12"/>
  <c r="S839" i="12"/>
  <c r="S323" i="12"/>
  <c r="S421" i="12"/>
  <c r="S901" i="12"/>
  <c r="S1173" i="12"/>
  <c r="S609" i="12"/>
  <c r="S423" i="12"/>
  <c r="S98" i="12"/>
  <c r="S862" i="12"/>
  <c r="S524" i="12"/>
  <c r="S522" i="12"/>
  <c r="S353" i="12"/>
  <c r="S352" i="12"/>
  <c r="S739" i="12"/>
  <c r="S910" i="12"/>
  <c r="S911" i="12"/>
  <c r="S1090" i="12"/>
  <c r="S972" i="12"/>
  <c r="S740" i="12"/>
  <c r="S738" i="12"/>
  <c r="S737" i="12"/>
  <c r="S736" i="12"/>
  <c r="S381" i="12"/>
  <c r="S225" i="12"/>
  <c r="S226" i="12"/>
  <c r="S300" i="12"/>
  <c r="S1167" i="12"/>
  <c r="S327" i="12"/>
  <c r="S883" i="12"/>
  <c r="S890" i="12"/>
  <c r="S275" i="12"/>
  <c r="S569" i="12"/>
  <c r="S191" i="12"/>
  <c r="S58" i="12"/>
  <c r="S324" i="12"/>
  <c r="S1035" i="12"/>
  <c r="S992" i="12"/>
  <c r="S61" i="12"/>
  <c r="S1101" i="12"/>
  <c r="S542" i="12"/>
  <c r="S529" i="12"/>
  <c r="S1093" i="12"/>
  <c r="S1092" i="12"/>
  <c r="S1094" i="12"/>
  <c r="S354" i="12"/>
  <c r="S307" i="12"/>
  <c r="S161" i="12"/>
  <c r="S938" i="12"/>
  <c r="S1270" i="12"/>
  <c r="S1269" i="12"/>
  <c r="S1231" i="12"/>
  <c r="S473" i="12"/>
  <c r="S998" i="12"/>
  <c r="S1088" i="12"/>
  <c r="S979" i="12"/>
  <c r="S674" i="12"/>
  <c r="S673" i="12"/>
  <c r="S687" i="12"/>
  <c r="S685" i="12"/>
  <c r="S333" i="12"/>
  <c r="S27" i="12"/>
  <c r="S415" i="12"/>
  <c r="S1124" i="12"/>
  <c r="S908" i="12"/>
  <c r="S1019" i="12"/>
  <c r="S914" i="12"/>
  <c r="S52" i="12"/>
  <c r="S1017" i="12"/>
  <c r="S1016" i="12"/>
  <c r="S946" i="12"/>
  <c r="S934" i="12"/>
  <c r="S1176" i="12"/>
  <c r="S309" i="12"/>
  <c r="S166" i="12"/>
  <c r="S1190" i="12"/>
  <c r="S619" i="12"/>
  <c r="S1204" i="12"/>
  <c r="S588" i="12"/>
  <c r="S484" i="12"/>
  <c r="S686" i="12"/>
  <c r="S1065" i="12"/>
  <c r="S301" i="12"/>
  <c r="S56" i="12"/>
  <c r="S900" i="12"/>
  <c r="S919" i="12"/>
  <c r="S920" i="12"/>
  <c r="S921" i="12"/>
  <c r="S922" i="12"/>
  <c r="S605" i="12"/>
  <c r="S604" i="12"/>
  <c r="S1169" i="12"/>
  <c r="S1172" i="12"/>
  <c r="S1170" i="12"/>
  <c r="S1168" i="12"/>
  <c r="S298" i="12"/>
  <c r="S34" i="12"/>
  <c r="S284" i="12"/>
  <c r="S1220" i="12"/>
  <c r="S682" i="12"/>
  <c r="S210" i="12"/>
  <c r="S1096" i="12"/>
  <c r="S1205" i="12"/>
  <c r="S1186" i="12"/>
  <c r="S632" i="12"/>
  <c r="S1234" i="12"/>
  <c r="S183" i="12"/>
  <c r="S96" i="12"/>
  <c r="S100" i="12"/>
  <c r="S304" i="12"/>
  <c r="S214" i="12"/>
  <c r="S573" i="12"/>
  <c r="S606" i="12"/>
  <c r="S608" i="12"/>
  <c r="S167" i="12"/>
  <c r="S467" i="12"/>
  <c r="S625" i="12"/>
  <c r="S455" i="12"/>
  <c r="S941" i="12"/>
  <c r="S956" i="12"/>
  <c r="S1063" i="12"/>
  <c r="S1237" i="12"/>
  <c r="S77" i="12"/>
  <c r="S1122" i="12"/>
  <c r="S1121" i="12"/>
  <c r="S940" i="12"/>
  <c r="S1191" i="12"/>
  <c r="S425" i="12"/>
  <c r="S310" i="12"/>
  <c r="S224" i="12"/>
  <c r="S1136" i="12"/>
  <c r="S1068" i="12"/>
  <c r="S383" i="12"/>
  <c r="S483" i="12"/>
  <c r="S165" i="12"/>
  <c r="S993" i="12"/>
  <c r="S610" i="12"/>
  <c r="S329" i="12"/>
  <c r="S192" i="12"/>
  <c r="S1023" i="12"/>
  <c r="S145" i="12"/>
  <c r="S1022" i="12"/>
  <c r="S47" i="12"/>
  <c r="S772" i="12"/>
  <c r="S771" i="12"/>
  <c r="S773" i="12"/>
  <c r="S957" i="12"/>
  <c r="S1214" i="12"/>
  <c r="S1216" i="12"/>
  <c r="S1215" i="12"/>
  <c r="S1064" i="12"/>
  <c r="S897" i="12"/>
  <c r="S787" i="12"/>
  <c r="S575" i="12"/>
  <c r="S574" i="12"/>
  <c r="S299" i="12"/>
  <c r="S54" i="12"/>
  <c r="S355" i="12"/>
  <c r="S1127" i="12"/>
  <c r="S1126" i="12"/>
  <c r="S382" i="12"/>
  <c r="S88" i="12"/>
  <c r="S175" i="12"/>
  <c r="S547" i="12"/>
  <c r="S479" i="12"/>
  <c r="S885" i="12"/>
  <c r="S1146" i="12"/>
  <c r="S1140" i="12"/>
  <c r="S915" i="12"/>
  <c r="S980" i="12"/>
  <c r="S1038" i="12"/>
  <c r="S1039" i="12"/>
  <c r="S349" i="12"/>
  <c r="S500" i="12"/>
  <c r="S1005" i="12"/>
  <c r="S470" i="12"/>
  <c r="S904" i="12"/>
  <c r="S1100" i="12"/>
  <c r="S1248" i="12"/>
  <c r="S935" i="12"/>
  <c r="S669" i="12"/>
  <c r="S657" i="12"/>
  <c r="S865" i="12"/>
  <c r="S1128" i="12"/>
  <c r="S730" i="12"/>
  <c r="S184" i="12"/>
  <c r="S235" i="12"/>
  <c r="S422" i="12"/>
  <c r="S465" i="12"/>
  <c r="S466" i="12"/>
  <c r="S1034" i="12"/>
  <c r="S1036" i="12"/>
  <c r="S173" i="12"/>
  <c r="S358" i="12"/>
  <c r="S596" i="12"/>
  <c r="S1209" i="12"/>
  <c r="S1210" i="12"/>
  <c r="S1207" i="12"/>
  <c r="S1208" i="12"/>
  <c r="S1275" i="12"/>
  <c r="S909" i="12"/>
  <c r="S430" i="12"/>
  <c r="S170" i="12"/>
  <c r="S1213" i="12"/>
  <c r="S1211" i="12"/>
  <c r="S684" i="12"/>
  <c r="S463" i="12"/>
  <c r="S462" i="12"/>
  <c r="S461" i="12"/>
  <c r="S460" i="12"/>
  <c r="S459" i="12"/>
  <c r="S458" i="12"/>
  <c r="S251" i="12"/>
  <c r="S228" i="12"/>
  <c r="S768" i="12"/>
  <c r="S769" i="12"/>
  <c r="S767" i="12"/>
  <c r="S735" i="12"/>
  <c r="S1006" i="12"/>
  <c r="S137" i="12"/>
  <c r="S1082" i="12"/>
  <c r="S53" i="12"/>
  <c r="S436" i="12"/>
  <c r="S334" i="12"/>
  <c r="S1259" i="12"/>
  <c r="S942" i="12"/>
  <c r="S216" i="12"/>
  <c r="S171" i="12"/>
  <c r="S356" i="12"/>
  <c r="S638" i="12"/>
  <c r="S1188" i="12"/>
  <c r="S142" i="12"/>
  <c r="S727" i="12"/>
  <c r="S571" i="12"/>
  <c r="S916" i="12"/>
  <c r="S550" i="12"/>
  <c r="S549" i="12"/>
  <c r="S745" i="12"/>
  <c r="S344" i="12"/>
  <c r="S951" i="12"/>
  <c r="S925" i="12"/>
  <c r="S746" i="12"/>
  <c r="S277" i="12"/>
  <c r="S278" i="12"/>
  <c r="S136" i="12"/>
  <c r="S18" i="12"/>
  <c r="S146" i="12"/>
  <c r="S138" i="12"/>
  <c r="S141" i="12"/>
  <c r="S139" i="12"/>
  <c r="S19" i="12"/>
  <c r="S129" i="12"/>
  <c r="S212" i="12"/>
  <c r="S109" i="12"/>
  <c r="S21" i="12"/>
  <c r="S20" i="12"/>
  <c r="S190" i="12"/>
  <c r="S502" i="12"/>
  <c r="S130" i="12"/>
  <c r="S798" i="12"/>
  <c r="S983" i="12"/>
  <c r="S1250" i="12"/>
  <c r="S1247" i="12"/>
  <c r="S241" i="12"/>
  <c r="S621" i="12"/>
  <c r="S624" i="12"/>
  <c r="S623" i="12"/>
  <c r="S622" i="12"/>
  <c r="S620" i="12"/>
  <c r="S710" i="12"/>
  <c r="S1179" i="12"/>
  <c r="S1180" i="12"/>
  <c r="S24" i="12"/>
  <c r="S616" i="12"/>
  <c r="S219" i="12"/>
  <c r="S92" i="12"/>
  <c r="S91" i="12"/>
  <c r="S97" i="12"/>
  <c r="S836" i="12"/>
  <c r="S835" i="12"/>
  <c r="S834" i="12"/>
  <c r="S833" i="12"/>
  <c r="S832" i="12"/>
  <c r="S633" i="12"/>
  <c r="S635" i="12"/>
  <c r="S827" i="12"/>
  <c r="S826" i="12"/>
  <c r="S825" i="12"/>
  <c r="S824" i="12"/>
  <c r="S823" i="12"/>
  <c r="S822" i="12"/>
  <c r="S237" i="12"/>
  <c r="S554" i="12"/>
  <c r="S853" i="12"/>
  <c r="S854" i="12"/>
  <c r="S855" i="12"/>
  <c r="S1221" i="12"/>
  <c r="S948" i="12"/>
  <c r="S931" i="12"/>
  <c r="S1222" i="12"/>
  <c r="S978" i="12"/>
  <c r="S182" i="12"/>
  <c r="S1059" i="12"/>
  <c r="S923" i="12"/>
  <c r="S707" i="12"/>
  <c r="S701" i="12"/>
  <c r="S700" i="12"/>
  <c r="S78" i="12"/>
  <c r="S66" i="12"/>
  <c r="S1077" i="12"/>
  <c r="S708" i="12"/>
  <c r="S448" i="12"/>
  <c r="S447" i="12"/>
  <c r="S454" i="12"/>
  <c r="S453" i="12"/>
  <c r="S441" i="12"/>
  <c r="S440" i="12"/>
  <c r="S446" i="12"/>
  <c r="S452" i="12"/>
  <c r="S451" i="12"/>
  <c r="S450" i="12"/>
  <c r="S449" i="12"/>
  <c r="S445" i="12"/>
  <c r="S444" i="12"/>
  <c r="S443" i="12"/>
  <c r="S442" i="12"/>
  <c r="S439" i="12"/>
  <c r="S438" i="12"/>
  <c r="S437" i="12"/>
  <c r="S939" i="12"/>
  <c r="S943" i="12"/>
  <c r="S1142" i="12"/>
  <c r="S795" i="12"/>
  <c r="S532" i="12"/>
  <c r="S1245" i="12"/>
  <c r="S995" i="12"/>
  <c r="S986" i="12"/>
  <c r="S631" i="12"/>
  <c r="S433" i="12"/>
  <c r="S351" i="12"/>
  <c r="S793" i="12"/>
  <c r="S882" i="12"/>
  <c r="S786" i="12"/>
  <c r="S591" i="12"/>
  <c r="S1095" i="12"/>
  <c r="S790" i="12"/>
  <c r="S147" i="12"/>
  <c r="S464" i="12"/>
  <c r="S929" i="12"/>
  <c r="S744" i="12"/>
  <c r="S742" i="12"/>
  <c r="S743" i="12"/>
  <c r="S590" i="12"/>
  <c r="S589" i="12"/>
  <c r="S392" i="12"/>
  <c r="S985" i="12"/>
  <c r="S279" i="12"/>
  <c r="S634" i="12"/>
  <c r="S143" i="12"/>
  <c r="S1268" i="12"/>
  <c r="S1024" i="12"/>
  <c r="S1033" i="12"/>
  <c r="S1235" i="12"/>
  <c r="S1273" i="12"/>
  <c r="S1026" i="12"/>
  <c r="S1029" i="12"/>
  <c r="S1028" i="12"/>
  <c r="S1027" i="12"/>
  <c r="S428" i="12"/>
  <c r="S792" i="12"/>
  <c r="S628" i="12"/>
  <c r="S627" i="12"/>
  <c r="S4" i="12"/>
  <c r="S64" i="12"/>
  <c r="S1246" i="12"/>
  <c r="S429" i="12"/>
  <c r="S377" i="12"/>
  <c r="S944" i="12"/>
  <c r="S76" i="12"/>
  <c r="S1120" i="12"/>
  <c r="S535" i="12"/>
  <c r="S662" i="12"/>
  <c r="S516" i="12"/>
  <c r="S1102" i="12"/>
  <c r="S930" i="12"/>
  <c r="S5" i="12"/>
  <c r="S558" i="12"/>
  <c r="S866" i="12"/>
  <c r="S711" i="12"/>
  <c r="S713" i="12"/>
  <c r="S712" i="12"/>
  <c r="S828" i="12"/>
  <c r="S1046" i="12"/>
  <c r="S796" i="12"/>
  <c r="S87" i="12"/>
  <c r="S526" i="12"/>
  <c r="S1073" i="12"/>
  <c r="S1089" i="12"/>
  <c r="S1264" i="12"/>
  <c r="S1272" i="12"/>
  <c r="S1266" i="12"/>
  <c r="S366" i="12"/>
  <c r="S1200" i="12"/>
  <c r="S1199" i="12"/>
  <c r="S1203" i="12"/>
  <c r="S1202" i="12"/>
  <c r="S1201" i="12"/>
  <c r="S280" i="12"/>
  <c r="S282" i="12"/>
  <c r="S281" i="12"/>
  <c r="S892" i="12"/>
  <c r="S126" i="12"/>
  <c r="S185" i="12"/>
  <c r="S187" i="12"/>
  <c r="S188" i="12"/>
  <c r="S186" i="12"/>
  <c r="S189" i="12"/>
  <c r="S232" i="12"/>
  <c r="S317" i="12"/>
  <c r="S318" i="12"/>
  <c r="S1125" i="12"/>
  <c r="S308" i="12"/>
  <c r="S1003" i="12"/>
  <c r="S800" i="12"/>
  <c r="S1037" i="12"/>
  <c r="S326" i="12"/>
  <c r="S328" i="12"/>
  <c r="S765" i="12"/>
  <c r="S766" i="12"/>
  <c r="S231" i="12"/>
  <c r="S1267" i="12"/>
  <c r="S1265" i="12"/>
  <c r="S1271" i="12"/>
  <c r="S1274" i="12"/>
  <c r="S176" i="12"/>
  <c r="S715" i="12"/>
  <c r="S748" i="12"/>
  <c r="S1263" i="12"/>
  <c r="S709" i="12"/>
  <c r="S476" i="12"/>
  <c r="S267" i="12"/>
  <c r="S857" i="12"/>
  <c r="S177" i="12"/>
  <c r="S1143" i="12"/>
  <c r="S534" i="12"/>
  <c r="S357" i="12"/>
  <c r="S234" i="12"/>
  <c r="S413" i="12"/>
  <c r="S414" i="12"/>
  <c r="S996" i="12"/>
  <c r="S1062" i="12"/>
  <c r="S652" i="12"/>
  <c r="S580" i="12"/>
  <c r="S501" i="12"/>
  <c r="S1236" i="12"/>
  <c r="S505" i="12"/>
  <c r="S578" i="12"/>
  <c r="S229" i="12"/>
  <c r="S179" i="12"/>
  <c r="S1025" i="12"/>
  <c r="S533" i="12"/>
  <c r="S530" i="12"/>
  <c r="S1159" i="12"/>
  <c r="S1161" i="12"/>
  <c r="S1118" i="12"/>
  <c r="S537" i="12"/>
  <c r="S1112" i="12"/>
  <c r="S757" i="12"/>
  <c r="S690" i="12"/>
  <c r="S536" i="12"/>
  <c r="S528" i="12"/>
  <c r="S527" i="12"/>
  <c r="S305" i="12"/>
  <c r="S272" i="12"/>
  <c r="S271" i="12"/>
  <c r="S70" i="12"/>
  <c r="S72" i="12"/>
  <c r="S71" i="12"/>
  <c r="S68" i="12"/>
  <c r="S180" i="12"/>
  <c r="S579" i="12"/>
  <c r="S1233" i="12"/>
  <c r="S343" i="12"/>
  <c r="S841" i="12"/>
  <c r="S852" i="12"/>
  <c r="S617" i="12"/>
  <c r="S1080" i="12"/>
  <c r="S570" i="12"/>
  <c r="S991" i="12"/>
  <c r="S1171" i="12"/>
  <c r="S1079" i="12"/>
  <c r="S758" i="12"/>
  <c r="S658" i="12"/>
  <c r="S515" i="12"/>
  <c r="S350" i="12"/>
  <c r="S31" i="12"/>
  <c r="S751" i="12"/>
  <c r="S1114" i="12"/>
  <c r="S378" i="12"/>
  <c r="S273" i="12"/>
  <c r="S489" i="12"/>
  <c r="S538" i="12"/>
  <c r="S587" i="12"/>
  <c r="S1232" i="12"/>
  <c r="S69" i="12"/>
  <c r="S67" i="12"/>
  <c r="S1138" i="12"/>
  <c r="S80" i="12"/>
  <c r="S752" i="12"/>
  <c r="S57" i="12"/>
  <c r="S1230" i="12"/>
  <c r="S1224" i="12"/>
  <c r="S1113" i="12"/>
  <c r="S626" i="12"/>
  <c r="S618" i="12"/>
  <c r="S269" i="12"/>
  <c r="S971" i="12"/>
  <c r="S1053" i="12"/>
  <c r="S714" i="12"/>
  <c r="S963" i="12"/>
  <c r="S1116" i="12"/>
  <c r="S10" i="12"/>
  <c r="S1147" i="12"/>
  <c r="S874" i="12"/>
  <c r="S1021" i="12"/>
  <c r="S388" i="12"/>
  <c r="S880" i="12"/>
  <c r="S563" i="12"/>
  <c r="S562" i="12"/>
  <c r="S893" i="12"/>
  <c r="S1162" i="12"/>
  <c r="S399" i="12"/>
  <c r="S395" i="12"/>
  <c r="S1218" i="12"/>
  <c r="S1217" i="12"/>
  <c r="S338" i="12"/>
  <c r="S1070" i="12"/>
  <c r="S994" i="12"/>
  <c r="S1032" i="12"/>
  <c r="S540" i="12"/>
  <c r="S539" i="12"/>
  <c r="S420" i="12"/>
  <c r="S1020" i="12"/>
  <c r="S233" i="12"/>
  <c r="S74" i="12"/>
  <c r="S756" i="12"/>
  <c r="S431" i="12"/>
  <c r="S592" i="12"/>
  <c r="S958" i="12"/>
  <c r="S75" i="12"/>
  <c r="S73" i="12"/>
  <c r="S84" i="12"/>
  <c r="S777" i="12"/>
  <c r="S59" i="12"/>
  <c r="S555" i="12"/>
  <c r="S559" i="12"/>
  <c r="S332" i="12"/>
  <c r="S560" i="12"/>
  <c r="S412" i="12"/>
  <c r="S656" i="12"/>
  <c r="S584" i="12"/>
  <c r="S770" i="12"/>
  <c r="S85" i="12"/>
  <c r="S62" i="12"/>
  <c r="S602" i="12"/>
  <c r="S585" i="12"/>
  <c r="S785" i="12"/>
  <c r="S561" i="12"/>
  <c r="S311" i="12"/>
  <c r="S289" i="12"/>
  <c r="S636" i="12"/>
  <c r="S881" i="12"/>
  <c r="S1223" i="12"/>
  <c r="S90" i="12"/>
  <c r="S312" i="12"/>
  <c r="S86" i="12"/>
  <c r="S556" i="12"/>
  <c r="S1253" i="12"/>
  <c r="S557" i="12"/>
  <c r="S144" i="12"/>
  <c r="S181" i="12"/>
  <c r="S949" i="12"/>
  <c r="S435" i="12"/>
  <c r="S1123" i="12"/>
  <c r="S927" i="12"/>
  <c r="S637" i="12"/>
  <c r="S830" i="12"/>
  <c r="S706" i="12"/>
  <c r="S13" i="12"/>
  <c r="S1160" i="12"/>
  <c r="S926" i="12"/>
  <c r="S697" i="12"/>
  <c r="S698" i="12"/>
  <c r="S699" i="12"/>
  <c r="S46" i="12"/>
  <c r="S276" i="12"/>
  <c r="S753" i="12"/>
  <c r="S1008" i="12"/>
  <c r="S81" i="12"/>
  <c r="S79" i="12"/>
  <c r="S1004" i="12"/>
  <c r="S933" i="12"/>
  <c r="S248" i="12"/>
  <c r="S809" i="12"/>
  <c r="S812" i="12"/>
  <c r="S83" i="12"/>
  <c r="S1163" i="12"/>
  <c r="S878" i="12"/>
  <c r="S178" i="12"/>
  <c r="S418" i="12"/>
  <c r="S1251" i="12"/>
  <c r="S1164" i="12"/>
  <c r="S807" i="12"/>
  <c r="S799" i="12"/>
  <c r="S803" i="12"/>
  <c r="S805" i="12"/>
  <c r="S804" i="12"/>
  <c r="S802" i="12"/>
  <c r="S1048" i="12"/>
  <c r="S270" i="12"/>
  <c r="S1249" i="12"/>
  <c r="S676" i="12"/>
  <c r="S514" i="12"/>
  <c r="S1241" i="12"/>
  <c r="S1243" i="12"/>
  <c r="S1242" i="12"/>
  <c r="S953" i="12"/>
  <c r="S22" i="12"/>
  <c r="S14" i="12"/>
  <c r="S1189" i="12"/>
  <c r="S1010" i="12"/>
  <c r="S1011" i="12"/>
  <c r="S586" i="12"/>
  <c r="S531" i="12"/>
  <c r="S837" i="12"/>
  <c r="S845" i="12"/>
  <c r="S847" i="12"/>
  <c r="S843" i="12"/>
  <c r="S846" i="12"/>
  <c r="S1187" i="12"/>
  <c r="S51" i="12"/>
  <c r="S50" i="12"/>
  <c r="S493" i="12"/>
  <c r="S492" i="12"/>
  <c r="S247" i="12"/>
  <c r="S245" i="12"/>
  <c r="S316" i="12"/>
  <c r="S1009" i="12"/>
  <c r="S1013" i="12"/>
  <c r="S844" i="12"/>
  <c r="S408" i="12"/>
  <c r="S63" i="12"/>
  <c r="S268" i="12"/>
  <c r="S819" i="12"/>
  <c r="S816" i="12"/>
  <c r="S82" i="12"/>
  <c r="S1050" i="12"/>
  <c r="S820" i="12"/>
  <c r="S818" i="12"/>
  <c r="S817" i="12"/>
  <c r="S815" i="12"/>
  <c r="S808" i="12"/>
  <c r="S810" i="12"/>
  <c r="S806" i="12"/>
  <c r="S1083" i="12"/>
  <c r="S288" i="12"/>
  <c r="S286" i="12"/>
  <c r="S28" i="12"/>
  <c r="S1145" i="12"/>
  <c r="S1144" i="12"/>
  <c r="S7" i="12"/>
  <c r="S114" i="12"/>
  <c r="S306" i="12"/>
  <c r="S120" i="12"/>
  <c r="S119" i="12"/>
  <c r="S118" i="12"/>
  <c r="S117" i="12"/>
  <c r="S116" i="12"/>
  <c r="S115" i="12"/>
  <c r="S113" i="12"/>
  <c r="S123" i="12"/>
  <c r="S122" i="12"/>
  <c r="S121" i="12"/>
  <c r="S976" i="12"/>
  <c r="S222" i="12"/>
  <c r="S220" i="12"/>
  <c r="S705" i="12"/>
  <c r="S702" i="12"/>
  <c r="S694" i="12"/>
  <c r="S692" i="12"/>
  <c r="S432" i="12"/>
  <c r="S831" i="12"/>
  <c r="S829" i="12"/>
  <c r="S236" i="12"/>
  <c r="S244" i="12"/>
  <c r="S814" i="12"/>
  <c r="S813" i="12"/>
  <c r="S811" i="12"/>
  <c r="S849" i="12"/>
  <c r="S594" i="12"/>
  <c r="S482" i="12"/>
  <c r="S481" i="12"/>
  <c r="S597" i="12"/>
  <c r="S917" i="12"/>
  <c r="S918" i="12"/>
  <c r="S89" i="12"/>
  <c r="S603" i="12"/>
  <c r="S582" i="12"/>
  <c r="S321" i="12"/>
  <c r="S320" i="12"/>
  <c r="S319" i="12"/>
  <c r="S315" i="12"/>
  <c r="S313" i="12"/>
  <c r="S314" i="12"/>
  <c r="S1192" i="12"/>
  <c r="S1051" i="12"/>
  <c r="S1197" i="12"/>
  <c r="S23" i="12"/>
  <c r="S1165" i="12"/>
  <c r="S1139" i="12"/>
  <c r="S877" i="12"/>
  <c r="S876" i="12"/>
  <c r="S39" i="12"/>
  <c r="S396" i="12"/>
  <c r="S660" i="12"/>
  <c r="S406" i="12"/>
  <c r="S1135" i="12"/>
  <c r="S1131" i="12"/>
  <c r="S1134" i="12"/>
  <c r="S1133" i="12"/>
  <c r="S1132" i="12"/>
  <c r="S1130" i="12"/>
  <c r="S371" i="12"/>
  <c r="S370" i="12"/>
  <c r="S369" i="12"/>
  <c r="S368" i="12"/>
  <c r="S367" i="12"/>
  <c r="S361" i="12"/>
  <c r="S520" i="12"/>
  <c r="S519" i="12"/>
  <c r="S607" i="12"/>
  <c r="S360" i="12"/>
  <c r="S365" i="12"/>
  <c r="S731" i="12"/>
  <c r="S902" i="12"/>
  <c r="S1031" i="12"/>
  <c r="S1030" i="12"/>
  <c r="S982" i="12"/>
  <c r="S553" i="12"/>
  <c r="S491" i="12"/>
  <c r="S490" i="12"/>
  <c r="S1084" i="12"/>
  <c r="S49" i="12"/>
  <c r="S48" i="12"/>
  <c r="S125" i="12"/>
  <c r="S552" i="12"/>
  <c r="S1141" i="12"/>
  <c r="S337" i="12"/>
  <c r="S1058" i="12"/>
  <c r="S1055" i="12"/>
  <c r="S504" i="12"/>
  <c r="S1066" i="12"/>
  <c r="S959" i="12"/>
  <c r="S6" i="12"/>
  <c r="S778" i="12"/>
  <c r="S302" i="12"/>
  <c r="S681" i="12"/>
  <c r="S419" i="12"/>
  <c r="S863" i="12"/>
  <c r="S903" i="12"/>
  <c r="S1227" i="12"/>
  <c r="S1229" i="12"/>
  <c r="S1228" i="12"/>
  <c r="S1226" i="12"/>
  <c r="S1225" i="12"/>
  <c r="S1206" i="12"/>
  <c r="S1238" i="12"/>
  <c r="S1109" i="12"/>
  <c r="S1108" i="12"/>
  <c r="S955" i="12"/>
  <c r="S928" i="12"/>
  <c r="S261" i="12"/>
  <c r="S691" i="12"/>
  <c r="S475" i="12"/>
  <c r="S474" i="12"/>
  <c r="S1255" i="12"/>
  <c r="S345" i="12"/>
  <c r="S223" i="12"/>
  <c r="S221" i="12"/>
  <c r="S1185" i="12"/>
  <c r="S1182" i="12"/>
  <c r="S1184" i="12"/>
  <c r="S1183" i="12"/>
  <c r="S1081" i="12"/>
  <c r="S1012" i="12"/>
  <c r="S1007" i="12"/>
  <c r="S1015" i="12"/>
  <c r="S1014" i="12"/>
  <c r="S704" i="12"/>
  <c r="S703" i="12"/>
  <c r="S1111" i="12"/>
  <c r="S1110" i="12"/>
  <c r="S1105" i="12"/>
  <c r="S243" i="12"/>
  <c r="S696" i="12"/>
  <c r="S695" i="12"/>
  <c r="S495" i="12"/>
  <c r="S1107" i="12"/>
  <c r="S693" i="12"/>
  <c r="S551" i="12"/>
  <c r="S346" i="12"/>
  <c r="S672" i="12"/>
  <c r="S671" i="12"/>
  <c r="S670" i="12"/>
  <c r="S661" i="12"/>
  <c r="S246" i="12"/>
  <c r="S988" i="12"/>
  <c r="S987" i="12"/>
  <c r="S614" i="12"/>
  <c r="S613" i="12"/>
  <c r="S612" i="12"/>
  <c r="S611" i="12"/>
  <c r="S239" i="12"/>
  <c r="S747" i="12"/>
  <c r="S749" i="12"/>
  <c r="S750" i="12"/>
  <c r="S759" i="12"/>
  <c r="S457" i="12"/>
  <c r="S649" i="12"/>
  <c r="S456" i="12"/>
  <c r="S503" i="12"/>
  <c r="S760" i="12"/>
  <c r="S407" i="12"/>
  <c r="S400" i="12"/>
  <c r="S404" i="12"/>
  <c r="S401" i="12"/>
  <c r="S405" i="12"/>
  <c r="S1196" i="12"/>
  <c r="S1195" i="12"/>
  <c r="S1194" i="12"/>
  <c r="S1193" i="12"/>
  <c r="S1049" i="12"/>
  <c r="S391" i="12"/>
  <c r="S12" i="12"/>
  <c r="S389" i="12"/>
  <c r="S11" i="12"/>
  <c r="S387" i="12"/>
  <c r="S15" i="12"/>
  <c r="S16" i="12"/>
  <c r="S386" i="12"/>
  <c r="S390" i="12"/>
  <c r="S17" i="12"/>
  <c r="S30" i="12"/>
  <c r="S335" i="12"/>
  <c r="S250" i="12"/>
  <c r="S648" i="12"/>
  <c r="S127" i="12"/>
  <c r="S1072" i="12"/>
  <c r="S1061" i="12"/>
  <c r="S29" i="12"/>
  <c r="S675" i="12"/>
  <c r="S797" i="12"/>
  <c r="S572" i="12"/>
  <c r="S384" i="12"/>
  <c r="S385" i="12"/>
  <c r="S285" i="12"/>
  <c r="S287" i="12"/>
  <c r="S856" i="12"/>
  <c r="S1057" i="12"/>
  <c r="S1060" i="12"/>
  <c r="S394" i="12"/>
  <c r="S348" i="12"/>
  <c r="S593" i="12"/>
  <c r="S36" i="12"/>
  <c r="S9" i="12"/>
  <c r="S8" i="12"/>
  <c r="S230" i="12"/>
  <c r="S776" i="12"/>
  <c r="S679" i="12"/>
  <c r="S850" i="12"/>
  <c r="S1067" i="12"/>
  <c r="S680" i="12"/>
  <c r="Q664" i="12"/>
  <c r="Q663" i="12"/>
  <c r="Q764" i="12"/>
  <c r="Q478" i="12"/>
  <c r="Q523" i="12"/>
  <c r="Q521" i="12"/>
  <c r="Q477" i="12"/>
  <c r="Q981" i="12"/>
  <c r="Q1174" i="12"/>
  <c r="Q1175" i="12"/>
  <c r="Q1153" i="12"/>
  <c r="Q1154" i="12"/>
  <c r="Q1152" i="12"/>
  <c r="Q1148" i="12"/>
  <c r="Q666" i="12"/>
  <c r="Q784" i="12"/>
  <c r="Q781" i="12"/>
  <c r="Q507" i="12"/>
  <c r="Q512" i="12"/>
  <c r="Q45" i="12"/>
  <c r="Q43" i="12"/>
  <c r="Q508" i="12"/>
  <c r="Q101" i="12"/>
  <c r="Q60" i="12"/>
  <c r="Q1181" i="12"/>
  <c r="Q379" i="12"/>
  <c r="Q726" i="12"/>
  <c r="Q788" i="12"/>
  <c r="Q402" i="12"/>
  <c r="Q403" i="12"/>
  <c r="Q398" i="12"/>
  <c r="Q397" i="12"/>
  <c r="Q509" i="12"/>
  <c r="Q511" i="12"/>
  <c r="Q1149" i="12"/>
  <c r="Q1151" i="12"/>
  <c r="Q896" i="12"/>
  <c r="Q347" i="12"/>
  <c r="Q95" i="12"/>
  <c r="Q641" i="12"/>
  <c r="Q984" i="12"/>
  <c r="Q999" i="12"/>
  <c r="Q630" i="12"/>
  <c r="Q339" i="12"/>
  <c r="Q44" i="12"/>
  <c r="Q1157" i="12"/>
  <c r="Q1156" i="12"/>
  <c r="Q1155" i="12"/>
  <c r="Q1150" i="12"/>
  <c r="Q667" i="12"/>
  <c r="Q782" i="12"/>
  <c r="Q961" i="12"/>
  <c r="Q1086" i="12"/>
  <c r="Q969" i="12"/>
  <c r="Q274" i="12"/>
  <c r="Q510" i="12"/>
  <c r="Q970" i="12"/>
  <c r="Q1178" i="12"/>
  <c r="Q1177" i="12"/>
  <c r="Q650" i="12"/>
  <c r="Q548" i="12"/>
  <c r="Q872" i="12"/>
  <c r="Q871" i="12"/>
  <c r="Q870" i="12"/>
  <c r="Q869" i="12"/>
  <c r="Q1042" i="12"/>
  <c r="Q966" i="12"/>
  <c r="Q964" i="12"/>
  <c r="Q668" i="12"/>
  <c r="Q875" i="12"/>
  <c r="Q480" i="12"/>
  <c r="Q1103" i="12"/>
  <c r="Q644" i="12"/>
  <c r="Q646" i="12"/>
  <c r="Q283" i="12"/>
  <c r="Q577" i="12"/>
  <c r="Q55" i="12"/>
  <c r="Q111" i="12"/>
  <c r="Q110" i="12"/>
  <c r="Q374" i="12"/>
  <c r="Q373" i="12"/>
  <c r="Q372" i="12"/>
  <c r="Q375" i="12"/>
  <c r="Q840" i="12"/>
  <c r="Q297" i="12"/>
  <c r="Q296" i="12"/>
  <c r="Q295" i="12"/>
  <c r="Q294" i="12"/>
  <c r="Q293" i="12"/>
  <c r="Q292" i="12"/>
  <c r="Q291" i="12"/>
  <c r="Q290" i="12"/>
  <c r="Q506" i="12"/>
  <c r="Q990" i="12"/>
  <c r="Q989" i="12"/>
  <c r="Q42" i="12"/>
  <c r="Q38" i="12"/>
  <c r="Q1104" i="12"/>
  <c r="Q340" i="12"/>
  <c r="Q848" i="12"/>
  <c r="Q1119" i="12"/>
  <c r="Q485" i="12"/>
  <c r="Q1085" i="12"/>
  <c r="Q665" i="12"/>
  <c r="Q393" i="12"/>
  <c r="Q962" i="12"/>
  <c r="Q227" i="12"/>
  <c r="Q775" i="12"/>
  <c r="Q1075" i="12"/>
  <c r="Q794" i="12"/>
  <c r="Q629" i="12"/>
  <c r="Q895" i="12"/>
  <c r="Q894" i="12"/>
  <c r="Q645" i="12"/>
  <c r="Q997" i="12"/>
  <c r="Q1000" i="12"/>
  <c r="Q26" i="12"/>
  <c r="Q725" i="12"/>
  <c r="Q724" i="12"/>
  <c r="Q723" i="12"/>
  <c r="Q722" i="12"/>
  <c r="Q721" i="12"/>
  <c r="Q720" i="12"/>
  <c r="Q719" i="12"/>
  <c r="Q718" i="12"/>
  <c r="Q717" i="12"/>
  <c r="Q716" i="12"/>
  <c r="Q410" i="12"/>
  <c r="Q411" i="12"/>
  <c r="Q1254" i="12"/>
  <c r="Q655" i="12"/>
  <c r="Q102" i="12"/>
  <c r="Q105" i="12"/>
  <c r="Q851" i="12"/>
  <c r="Q879" i="12"/>
  <c r="Q1076" i="12"/>
  <c r="Q541" i="12"/>
  <c r="Q163" i="12"/>
  <c r="Q174" i="12"/>
  <c r="Q683" i="12"/>
  <c r="Q791" i="12"/>
  <c r="Q1261" i="12"/>
  <c r="Q583" i="12"/>
  <c r="Q952" i="12"/>
  <c r="Q1166" i="12"/>
  <c r="Q643" i="12"/>
  <c r="Q821" i="12"/>
  <c r="Q1069" i="12"/>
  <c r="Q1276" i="12"/>
  <c r="Q409" i="12"/>
  <c r="Q342" i="12"/>
  <c r="Q487" i="12"/>
  <c r="Q106" i="12"/>
  <c r="Q468" i="12"/>
  <c r="Q469" i="12"/>
  <c r="Q162" i="12"/>
  <c r="Q160" i="12"/>
  <c r="Q380" i="12"/>
  <c r="Q362" i="12"/>
  <c r="Q363" i="12"/>
  <c r="Q1097" i="12"/>
  <c r="Q1098" i="12"/>
  <c r="Q761" i="12"/>
  <c r="Q762" i="12"/>
  <c r="Q932" i="12"/>
  <c r="Q954" i="12"/>
  <c r="Q107" i="12"/>
  <c r="Q1044" i="12"/>
  <c r="Q1043" i="12"/>
  <c r="Q1078" i="12"/>
  <c r="Q1137" i="12"/>
  <c r="Q108" i="12"/>
  <c r="Q1106" i="12"/>
  <c r="Q642" i="12"/>
  <c r="Q417" i="12"/>
  <c r="Q32" i="12"/>
  <c r="Q359" i="12"/>
  <c r="Q211" i="12"/>
  <c r="Q213" i="12"/>
  <c r="Q215" i="12"/>
  <c r="Q647" i="12"/>
  <c r="Q99" i="12"/>
  <c r="Q977" i="12"/>
  <c r="Q924" i="12"/>
  <c r="Q1040" i="12"/>
  <c r="Q1041" i="12"/>
  <c r="Q93" i="12"/>
  <c r="Q576" i="12"/>
  <c r="Q659" i="12"/>
  <c r="Q568" i="12"/>
  <c r="Q567" i="12"/>
  <c r="Q566" i="12"/>
  <c r="Q564" i="12"/>
  <c r="Q565" i="12"/>
  <c r="Q325" i="12"/>
  <c r="Q376" i="12"/>
  <c r="Q838" i="12"/>
  <c r="Q471" i="12"/>
  <c r="Q35" i="12"/>
  <c r="Q1054" i="12"/>
  <c r="Q1262" i="12"/>
  <c r="Q103" i="12"/>
  <c r="Q104" i="12"/>
  <c r="Q907" i="12"/>
  <c r="Q755" i="12"/>
  <c r="Q172" i="12"/>
  <c r="Q639" i="12"/>
  <c r="Q801" i="12"/>
  <c r="Q65" i="12"/>
  <c r="Q169" i="12"/>
  <c r="Q168" i="12"/>
  <c r="Q159" i="12"/>
  <c r="Q884" i="12"/>
  <c r="Q41" i="12"/>
  <c r="Q336" i="12"/>
  <c r="Q889" i="12"/>
  <c r="Q886" i="12"/>
  <c r="Q887" i="12"/>
  <c r="Q94" i="12"/>
  <c r="Q947" i="12"/>
  <c r="Q936" i="12"/>
  <c r="Q427" i="12"/>
  <c r="Q426" i="12"/>
  <c r="Q945" i="12"/>
  <c r="Q499" i="12"/>
  <c r="Q728" i="12"/>
  <c r="Q1074" i="12"/>
  <c r="Q1091" i="12"/>
  <c r="Q434" i="12"/>
  <c r="Q1071" i="12"/>
  <c r="Q1212" i="12"/>
  <c r="Q486" i="12"/>
  <c r="Q960" i="12"/>
  <c r="Q913" i="12"/>
  <c r="Q783" i="12"/>
  <c r="Q654" i="12"/>
  <c r="Q937" i="12"/>
  <c r="Q653" i="12"/>
  <c r="Q651" i="12"/>
  <c r="Q973" i="12"/>
  <c r="Q164" i="12"/>
  <c r="Q158" i="12"/>
  <c r="Q322" i="12"/>
  <c r="Q839" i="12"/>
  <c r="Q323" i="12"/>
  <c r="Q421" i="12"/>
  <c r="Q901" i="12"/>
  <c r="Q1173" i="12"/>
  <c r="Q609" i="12"/>
  <c r="Q423" i="12"/>
  <c r="Q98" i="12"/>
  <c r="Q862" i="12"/>
  <c r="Q524" i="12"/>
  <c r="Q522" i="12"/>
  <c r="Q353" i="12"/>
  <c r="Q352" i="12"/>
  <c r="Q739" i="12"/>
  <c r="Q910" i="12"/>
  <c r="Q911" i="12"/>
  <c r="Q1090" i="12"/>
  <c r="Q972" i="12"/>
  <c r="Q740" i="12"/>
  <c r="Q738" i="12"/>
  <c r="Q737" i="12"/>
  <c r="Q736" i="12"/>
  <c r="Q381" i="12"/>
  <c r="Q225" i="12"/>
  <c r="Q226" i="12"/>
  <c r="Q300" i="12"/>
  <c r="Q1167" i="12"/>
  <c r="Q327" i="12"/>
  <c r="Q883" i="12"/>
  <c r="Q890" i="12"/>
  <c r="Q275" i="12"/>
  <c r="Q569" i="12"/>
  <c r="Q191" i="12"/>
  <c r="Q58" i="12"/>
  <c r="Q324" i="12"/>
  <c r="Q1035" i="12"/>
  <c r="Q992" i="12"/>
  <c r="Q61" i="12"/>
  <c r="Q1101" i="12"/>
  <c r="Q542" i="12"/>
  <c r="Q529" i="12"/>
  <c r="Q1093" i="12"/>
  <c r="Q1092" i="12"/>
  <c r="Q1094" i="12"/>
  <c r="Q354" i="12"/>
  <c r="Q307" i="12"/>
  <c r="Q161" i="12"/>
  <c r="Q938" i="12"/>
  <c r="Q1270" i="12"/>
  <c r="Q1269" i="12"/>
  <c r="Q1231" i="12"/>
  <c r="Q473" i="12"/>
  <c r="Q998" i="12"/>
  <c r="Q1088" i="12"/>
  <c r="Q979" i="12"/>
  <c r="Q674" i="12"/>
  <c r="Q673" i="12"/>
  <c r="Q687" i="12"/>
  <c r="Q685" i="12"/>
  <c r="Q333" i="12"/>
  <c r="Q27" i="12"/>
  <c r="Q415" i="12"/>
  <c r="Q1124" i="12"/>
  <c r="Q908" i="12"/>
  <c r="Q1019" i="12"/>
  <c r="Q914" i="12"/>
  <c r="Q52" i="12"/>
  <c r="Q1017" i="12"/>
  <c r="Q1016" i="12"/>
  <c r="Q946" i="12"/>
  <c r="Q934" i="12"/>
  <c r="Q1176" i="12"/>
  <c r="Q309" i="12"/>
  <c r="Q166" i="12"/>
  <c r="Q1190" i="12"/>
  <c r="Q619" i="12"/>
  <c r="Q1204" i="12"/>
  <c r="Q588" i="12"/>
  <c r="Q484" i="12"/>
  <c r="Q686" i="12"/>
  <c r="Q1065" i="12"/>
  <c r="Q301" i="12"/>
  <c r="Q56" i="12"/>
  <c r="Q900" i="12"/>
  <c r="Q919" i="12"/>
  <c r="Q920" i="12"/>
  <c r="Q921" i="12"/>
  <c r="Q922" i="12"/>
  <c r="Q605" i="12"/>
  <c r="Q604" i="12"/>
  <c r="Q1169" i="12"/>
  <c r="Q1172" i="12"/>
  <c r="Q1170" i="12"/>
  <c r="Q1168" i="12"/>
  <c r="Q298" i="12"/>
  <c r="Q34" i="12"/>
  <c r="Q284" i="12"/>
  <c r="Q1220" i="12"/>
  <c r="Q682" i="12"/>
  <c r="Q210" i="12"/>
  <c r="Q1096" i="12"/>
  <c r="Q1205" i="12"/>
  <c r="Q1186" i="12"/>
  <c r="Q632" i="12"/>
  <c r="Q1234" i="12"/>
  <c r="Q183" i="12"/>
  <c r="Q96" i="12"/>
  <c r="Q100" i="12"/>
  <c r="Q304" i="12"/>
  <c r="Q214" i="12"/>
  <c r="Q573" i="12"/>
  <c r="Q606" i="12"/>
  <c r="Q608" i="12"/>
  <c r="Q167" i="12"/>
  <c r="Q467" i="12"/>
  <c r="Q625" i="12"/>
  <c r="Q455" i="12"/>
  <c r="Q941" i="12"/>
  <c r="Q956" i="12"/>
  <c r="Q1063" i="12"/>
  <c r="Q1237" i="12"/>
  <c r="Q77" i="12"/>
  <c r="Q1122" i="12"/>
  <c r="Q1121" i="12"/>
  <c r="Q940" i="12"/>
  <c r="Q1191" i="12"/>
  <c r="Q425" i="12"/>
  <c r="Q310" i="12"/>
  <c r="Q224" i="12"/>
  <c r="Q1136" i="12"/>
  <c r="Q1068" i="12"/>
  <c r="Q383" i="12"/>
  <c r="Q483" i="12"/>
  <c r="Q165" i="12"/>
  <c r="Q993" i="12"/>
  <c r="Q610" i="12"/>
  <c r="Q329" i="12"/>
  <c r="Q192" i="12"/>
  <c r="Q1023" i="12"/>
  <c r="Q145" i="12"/>
  <c r="Q1022" i="12"/>
  <c r="Q47" i="12"/>
  <c r="Q772" i="12"/>
  <c r="Q771" i="12"/>
  <c r="Q773" i="12"/>
  <c r="Q957" i="12"/>
  <c r="Q1214" i="12"/>
  <c r="Q1216" i="12"/>
  <c r="Q1215" i="12"/>
  <c r="Q1064" i="12"/>
  <c r="Q897" i="12"/>
  <c r="Q787" i="12"/>
  <c r="Q575" i="12"/>
  <c r="Q574" i="12"/>
  <c r="Q299" i="12"/>
  <c r="Q54" i="12"/>
  <c r="Q355" i="12"/>
  <c r="Q1127" i="12"/>
  <c r="Q1126" i="12"/>
  <c r="Q382" i="12"/>
  <c r="Q88" i="12"/>
  <c r="Q175" i="12"/>
  <c r="Q547" i="12"/>
  <c r="Q479" i="12"/>
  <c r="Q885" i="12"/>
  <c r="Q1146" i="12"/>
  <c r="Q1140" i="12"/>
  <c r="Q915" i="12"/>
  <c r="Q980" i="12"/>
  <c r="Q1038" i="12"/>
  <c r="Q1039" i="12"/>
  <c r="Q349" i="12"/>
  <c r="Q500" i="12"/>
  <c r="Q1005" i="12"/>
  <c r="Q470" i="12"/>
  <c r="Q904" i="12"/>
  <c r="Q1100" i="12"/>
  <c r="Q1248" i="12"/>
  <c r="Q935" i="12"/>
  <c r="Q669" i="12"/>
  <c r="Q657" i="12"/>
  <c r="Q865" i="12"/>
  <c r="Q1128" i="12"/>
  <c r="Q730" i="12"/>
  <c r="Q184" i="12"/>
  <c r="Q235" i="12"/>
  <c r="Q422" i="12"/>
  <c r="Q465" i="12"/>
  <c r="Q466" i="12"/>
  <c r="Q1034" i="12"/>
  <c r="Q1036" i="12"/>
  <c r="Q173" i="12"/>
  <c r="Q358" i="12"/>
  <c r="Q596" i="12"/>
  <c r="Q1209" i="12"/>
  <c r="Q1210" i="12"/>
  <c r="Q1207" i="12"/>
  <c r="Q1208" i="12"/>
  <c r="Q1275" i="12"/>
  <c r="Q909" i="12"/>
  <c r="Q430" i="12"/>
  <c r="Q170" i="12"/>
  <c r="Q1213" i="12"/>
  <c r="Q1211" i="12"/>
  <c r="Q684" i="12"/>
  <c r="Q463" i="12"/>
  <c r="Q462" i="12"/>
  <c r="Q461" i="12"/>
  <c r="Q460" i="12"/>
  <c r="Q459" i="12"/>
  <c r="Q458" i="12"/>
  <c r="Q251" i="12"/>
  <c r="Q228" i="12"/>
  <c r="Q768" i="12"/>
  <c r="Q769" i="12"/>
  <c r="Q767" i="12"/>
  <c r="Q735" i="12"/>
  <c r="Q1006" i="12"/>
  <c r="Q137" i="12"/>
  <c r="Q1082" i="12"/>
  <c r="Q53" i="12"/>
  <c r="Q436" i="12"/>
  <c r="Q334" i="12"/>
  <c r="Q1259" i="12"/>
  <c r="Q942" i="12"/>
  <c r="Q216" i="12"/>
  <c r="Q171" i="12"/>
  <c r="Q356" i="12"/>
  <c r="Q638" i="12"/>
  <c r="Q1188" i="12"/>
  <c r="Q142" i="12"/>
  <c r="Q727" i="12"/>
  <c r="Q571" i="12"/>
  <c r="Q916" i="12"/>
  <c r="Q550" i="12"/>
  <c r="Q549" i="12"/>
  <c r="Q745" i="12"/>
  <c r="Q344" i="12"/>
  <c r="Q951" i="12"/>
  <c r="Q925" i="12"/>
  <c r="Q746" i="12"/>
  <c r="Q277" i="12"/>
  <c r="Q278" i="12"/>
  <c r="Q136" i="12"/>
  <c r="Q18" i="12"/>
  <c r="Q146" i="12"/>
  <c r="Q138" i="12"/>
  <c r="Q141" i="12"/>
  <c r="Q139" i="12"/>
  <c r="Q19" i="12"/>
  <c r="Q129" i="12"/>
  <c r="Q212" i="12"/>
  <c r="Q109" i="12"/>
  <c r="Q21" i="12"/>
  <c r="Q20" i="12"/>
  <c r="Q190" i="12"/>
  <c r="Q502" i="12"/>
  <c r="Q130" i="12"/>
  <c r="Q798" i="12"/>
  <c r="Q983" i="12"/>
  <c r="Q1250" i="12"/>
  <c r="Q1247" i="12"/>
  <c r="Q241" i="12"/>
  <c r="Q621" i="12"/>
  <c r="Q624" i="12"/>
  <c r="Q623" i="12"/>
  <c r="Q622" i="12"/>
  <c r="Q620" i="12"/>
  <c r="Q710" i="12"/>
  <c r="Q1179" i="12"/>
  <c r="Q1180" i="12"/>
  <c r="Q24" i="12"/>
  <c r="Q616" i="12"/>
  <c r="Q219" i="12"/>
  <c r="Q92" i="12"/>
  <c r="Q91" i="12"/>
  <c r="Q97" i="12"/>
  <c r="Q836" i="12"/>
  <c r="Q835" i="12"/>
  <c r="Q834" i="12"/>
  <c r="Q833" i="12"/>
  <c r="Q832" i="12"/>
  <c r="Q633" i="12"/>
  <c r="Q635" i="12"/>
  <c r="Q827" i="12"/>
  <c r="Q826" i="12"/>
  <c r="Q825" i="12"/>
  <c r="Q824" i="12"/>
  <c r="Q823" i="12"/>
  <c r="Q822" i="12"/>
  <c r="Q237" i="12"/>
  <c r="Q554" i="12"/>
  <c r="Q853" i="12"/>
  <c r="Q854" i="12"/>
  <c r="Q855" i="12"/>
  <c r="Q1221" i="12"/>
  <c r="Q948" i="12"/>
  <c r="Q931" i="12"/>
  <c r="Q1222" i="12"/>
  <c r="Q978" i="12"/>
  <c r="Q182" i="12"/>
  <c r="Q1059" i="12"/>
  <c r="Q923" i="12"/>
  <c r="Q707" i="12"/>
  <c r="Q701" i="12"/>
  <c r="Q700" i="12"/>
  <c r="Q78" i="12"/>
  <c r="Q66" i="12"/>
  <c r="Q1077" i="12"/>
  <c r="Q708" i="12"/>
  <c r="Q448" i="12"/>
  <c r="Q447" i="12"/>
  <c r="Q454" i="12"/>
  <c r="Q453" i="12"/>
  <c r="Q441" i="12"/>
  <c r="Q440" i="12"/>
  <c r="Q446" i="12"/>
  <c r="Q452" i="12"/>
  <c r="Q451" i="12"/>
  <c r="Q450" i="12"/>
  <c r="Q449" i="12"/>
  <c r="Q445" i="12"/>
  <c r="Q444" i="12"/>
  <c r="Q443" i="12"/>
  <c r="Q442" i="12"/>
  <c r="Q439" i="12"/>
  <c r="Q438" i="12"/>
  <c r="Q437" i="12"/>
  <c r="Q939" i="12"/>
  <c r="Q943" i="12"/>
  <c r="Q1142" i="12"/>
  <c r="Q795" i="12"/>
  <c r="Q532" i="12"/>
  <c r="Q1245" i="12"/>
  <c r="Q995" i="12"/>
  <c r="Q986" i="12"/>
  <c r="Q631" i="12"/>
  <c r="Q433" i="12"/>
  <c r="Q351" i="12"/>
  <c r="Q793" i="12"/>
  <c r="Q882" i="12"/>
  <c r="Q786" i="12"/>
  <c r="Q591" i="12"/>
  <c r="Q1095" i="12"/>
  <c r="Q790" i="12"/>
  <c r="Q147" i="12"/>
  <c r="Q464" i="12"/>
  <c r="Q929" i="12"/>
  <c r="Q744" i="12"/>
  <c r="Q742" i="12"/>
  <c r="Q743" i="12"/>
  <c r="Q590" i="12"/>
  <c r="Q589" i="12"/>
  <c r="Q392" i="12"/>
  <c r="Q985" i="12"/>
  <c r="Q279" i="12"/>
  <c r="Q634" i="12"/>
  <c r="Q143" i="12"/>
  <c r="Q1268" i="12"/>
  <c r="Q1024" i="12"/>
  <c r="Q1033" i="12"/>
  <c r="Q1235" i="12"/>
  <c r="Q1273" i="12"/>
  <c r="Q1026" i="12"/>
  <c r="Q1029" i="12"/>
  <c r="Q1028" i="12"/>
  <c r="Q1027" i="12"/>
  <c r="Q780" i="12"/>
  <c r="Q428" i="12"/>
  <c r="Q792" i="12"/>
  <c r="Q628" i="12"/>
  <c r="Q627" i="12"/>
  <c r="Q4" i="12"/>
  <c r="Q64" i="12"/>
  <c r="Q1246" i="12"/>
  <c r="Q429" i="12"/>
  <c r="Q377" i="12"/>
  <c r="Q944" i="12"/>
  <c r="Q76" i="12"/>
  <c r="Q1120" i="12"/>
  <c r="Q535" i="12"/>
  <c r="Q662" i="12"/>
  <c r="Q516" i="12"/>
  <c r="Q1102" i="12"/>
  <c r="Q930" i="12"/>
  <c r="Q5" i="12"/>
  <c r="Q558" i="12"/>
  <c r="Q866" i="12"/>
  <c r="Q711" i="12"/>
  <c r="Q713" i="12"/>
  <c r="Q712" i="12"/>
  <c r="Q828" i="12"/>
  <c r="Q1046" i="12"/>
  <c r="Q796" i="12"/>
  <c r="Q87" i="12"/>
  <c r="Q526" i="12"/>
  <c r="Q1073" i="12"/>
  <c r="Q1089" i="12"/>
  <c r="Q1264" i="12"/>
  <c r="Q1272" i="12"/>
  <c r="Q1266" i="12"/>
  <c r="Q366" i="12"/>
  <c r="Q1200" i="12"/>
  <c r="Q1199" i="12"/>
  <c r="Q1203" i="12"/>
  <c r="Q1202" i="12"/>
  <c r="Q1201" i="12"/>
  <c r="Q280" i="12"/>
  <c r="Q282" i="12"/>
  <c r="Q281" i="12"/>
  <c r="Q892" i="12"/>
  <c r="Q126" i="12"/>
  <c r="Q185" i="12"/>
  <c r="Q187" i="12"/>
  <c r="Q188" i="12"/>
  <c r="Q186" i="12"/>
  <c r="Q189" i="12"/>
  <c r="Q232" i="12"/>
  <c r="Q317" i="12"/>
  <c r="Q318" i="12"/>
  <c r="Q1125" i="12"/>
  <c r="Q308" i="12"/>
  <c r="Q1003" i="12"/>
  <c r="Q800" i="12"/>
  <c r="Q1037" i="12"/>
  <c r="Q326" i="12"/>
  <c r="Q328" i="12"/>
  <c r="Q765" i="12"/>
  <c r="Q766" i="12"/>
  <c r="Q231" i="12"/>
  <c r="Q1267" i="12"/>
  <c r="Q1265" i="12"/>
  <c r="Q1271" i="12"/>
  <c r="Q1274" i="12"/>
  <c r="Q176" i="12"/>
  <c r="Q715" i="12"/>
  <c r="Q748" i="12"/>
  <c r="Q1263" i="12"/>
  <c r="Q709" i="12"/>
  <c r="Q476" i="12"/>
  <c r="Q267" i="12"/>
  <c r="Q857" i="12"/>
  <c r="Q177" i="12"/>
  <c r="Q1143" i="12"/>
  <c r="Q534" i="12"/>
  <c r="Q357" i="12"/>
  <c r="Q234" i="12"/>
  <c r="Q413" i="12"/>
  <c r="Q414" i="12"/>
  <c r="Q996" i="12"/>
  <c r="Q1062" i="12"/>
  <c r="Q652" i="12"/>
  <c r="Q580" i="12"/>
  <c r="Q501" i="12"/>
  <c r="Q1236" i="12"/>
  <c r="Q505" i="12"/>
  <c r="Q578" i="12"/>
  <c r="Q229" i="12"/>
  <c r="Q179" i="12"/>
  <c r="Q1025" i="12"/>
  <c r="Q533" i="12"/>
  <c r="Q530" i="12"/>
  <c r="Q1159" i="12"/>
  <c r="Q1161" i="12"/>
  <c r="Q1118" i="12"/>
  <c r="Q537" i="12"/>
  <c r="Q1112" i="12"/>
  <c r="Q757" i="12"/>
  <c r="Q690" i="12"/>
  <c r="Q536" i="12"/>
  <c r="Q528" i="12"/>
  <c r="Q527" i="12"/>
  <c r="Q305" i="12"/>
  <c r="Q272" i="12"/>
  <c r="Q271" i="12"/>
  <c r="Q70" i="12"/>
  <c r="Q72" i="12"/>
  <c r="Q71" i="12"/>
  <c r="Q68" i="12"/>
  <c r="Q180" i="12"/>
  <c r="Q579" i="12"/>
  <c r="Q1233" i="12"/>
  <c r="Q343" i="12"/>
  <c r="Q841" i="12"/>
  <c r="Q852" i="12"/>
  <c r="Q617" i="12"/>
  <c r="Q1080" i="12"/>
  <c r="Q570" i="12"/>
  <c r="Q991" i="12"/>
  <c r="Q1171" i="12"/>
  <c r="Q1079" i="12"/>
  <c r="Q758" i="12"/>
  <c r="Q658" i="12"/>
  <c r="Q515" i="12"/>
  <c r="Q350" i="12"/>
  <c r="Q31" i="12"/>
  <c r="Q751" i="12"/>
  <c r="Q1114" i="12"/>
  <c r="Q378" i="12"/>
  <c r="Q273" i="12"/>
  <c r="Q489" i="12"/>
  <c r="Q538" i="12"/>
  <c r="Q587" i="12"/>
  <c r="Q1232" i="12"/>
  <c r="Q69" i="12"/>
  <c r="Q67" i="12"/>
  <c r="Q1138" i="12"/>
  <c r="Q80" i="12"/>
  <c r="Q752" i="12"/>
  <c r="Q57" i="12"/>
  <c r="Q1230" i="12"/>
  <c r="Q1224" i="12"/>
  <c r="Q1113" i="12"/>
  <c r="Q626" i="12"/>
  <c r="Q618" i="12"/>
  <c r="Q269" i="12"/>
  <c r="Q971" i="12"/>
  <c r="Q1053" i="12"/>
  <c r="Q714" i="12"/>
  <c r="Q963" i="12"/>
  <c r="Q1116" i="12"/>
  <c r="Q10" i="12"/>
  <c r="Q1147" i="12"/>
  <c r="Q874" i="12"/>
  <c r="Q1021" i="12"/>
  <c r="Q388" i="12"/>
  <c r="Q880" i="12"/>
  <c r="Q563" i="12"/>
  <c r="Q562" i="12"/>
  <c r="Q893" i="12"/>
  <c r="Q1162" i="12"/>
  <c r="Q399" i="12"/>
  <c r="Q395" i="12"/>
  <c r="Q1218" i="12"/>
  <c r="Q1217" i="12"/>
  <c r="Q338" i="12"/>
  <c r="Q1070" i="12"/>
  <c r="Q994" i="12"/>
  <c r="Q1032" i="12"/>
  <c r="Q540" i="12"/>
  <c r="Q539" i="12"/>
  <c r="Q420" i="12"/>
  <c r="Q1020" i="12"/>
  <c r="Q233" i="12"/>
  <c r="Q74" i="12"/>
  <c r="Q756" i="12"/>
  <c r="Q431" i="12"/>
  <c r="Q592" i="12"/>
  <c r="Q958" i="12"/>
  <c r="Q75" i="12"/>
  <c r="Q73" i="12"/>
  <c r="Q84" i="12"/>
  <c r="Q777" i="12"/>
  <c r="Q59" i="12"/>
  <c r="Q555" i="12"/>
  <c r="Q559" i="12"/>
  <c r="Q332" i="12"/>
  <c r="Q560" i="12"/>
  <c r="Q412" i="12"/>
  <c r="Q656" i="12"/>
  <c r="Q584" i="12"/>
  <c r="Q770" i="12"/>
  <c r="Q85" i="12"/>
  <c r="Q62" i="12"/>
  <c r="Q602" i="12"/>
  <c r="Q585" i="12"/>
  <c r="Q785" i="12"/>
  <c r="Q561" i="12"/>
  <c r="Q311" i="12"/>
  <c r="Q289" i="12"/>
  <c r="Q636" i="12"/>
  <c r="Q881" i="12"/>
  <c r="Q1223" i="12"/>
  <c r="Q90" i="12"/>
  <c r="Q312" i="12"/>
  <c r="Q86" i="12"/>
  <c r="Q556" i="12"/>
  <c r="Q1253" i="12"/>
  <c r="Q557" i="12"/>
  <c r="Q144" i="12"/>
  <c r="Q181" i="12"/>
  <c r="Q949" i="12"/>
  <c r="Q435" i="12"/>
  <c r="Q1123" i="12"/>
  <c r="Q927" i="12"/>
  <c r="Q637" i="12"/>
  <c r="Q830" i="12"/>
  <c r="Q706" i="12"/>
  <c r="Q13" i="12"/>
  <c r="Q1160" i="12"/>
  <c r="Q926" i="12"/>
  <c r="Q697" i="12"/>
  <c r="Q698" i="12"/>
  <c r="Q699" i="12"/>
  <c r="Q46" i="12"/>
  <c r="Q276" i="12"/>
  <c r="Q753" i="12"/>
  <c r="Q1008" i="12"/>
  <c r="Q81" i="12"/>
  <c r="Q79" i="12"/>
  <c r="Q1004" i="12"/>
  <c r="Q933" i="12"/>
  <c r="Q248" i="12"/>
  <c r="Q809" i="12"/>
  <c r="Q812" i="12"/>
  <c r="Q83" i="12"/>
  <c r="Q1163" i="12"/>
  <c r="Q878" i="12"/>
  <c r="Q178" i="12"/>
  <c r="Q418" i="12"/>
  <c r="Q1251" i="12"/>
  <c r="Q1164" i="12"/>
  <c r="Q807" i="12"/>
  <c r="Q799" i="12"/>
  <c r="Q803" i="12"/>
  <c r="Q805" i="12"/>
  <c r="Q804" i="12"/>
  <c r="Q802" i="12"/>
  <c r="Q1048" i="12"/>
  <c r="Q270" i="12"/>
  <c r="Q1249" i="12"/>
  <c r="Q676" i="12"/>
  <c r="Q514" i="12"/>
  <c r="Q1241" i="12"/>
  <c r="Q1243" i="12"/>
  <c r="Q1242" i="12"/>
  <c r="Q953" i="12"/>
  <c r="Q22" i="12"/>
  <c r="Q14" i="12"/>
  <c r="Q1189" i="12"/>
  <c r="Q1010" i="12"/>
  <c r="Q1011" i="12"/>
  <c r="Q974" i="12"/>
  <c r="Q586" i="12"/>
  <c r="Q531" i="12"/>
  <c r="Q837" i="12"/>
  <c r="Q845" i="12"/>
  <c r="Q847" i="12"/>
  <c r="Q843" i="12"/>
  <c r="Q846" i="12"/>
  <c r="Q1187" i="12"/>
  <c r="Q51" i="12"/>
  <c r="Q50" i="12"/>
  <c r="Q493" i="12"/>
  <c r="Q492" i="12"/>
  <c r="Q247" i="12"/>
  <c r="Q245" i="12"/>
  <c r="Q316" i="12"/>
  <c r="Q1009" i="12"/>
  <c r="Q1013" i="12"/>
  <c r="Q844" i="12"/>
  <c r="Q408" i="12"/>
  <c r="Q63" i="12"/>
  <c r="Q268" i="12"/>
  <c r="Q819" i="12"/>
  <c r="Q816" i="12"/>
  <c r="Q82" i="12"/>
  <c r="Q1050" i="12"/>
  <c r="Q820" i="12"/>
  <c r="Q818" i="12"/>
  <c r="Q817" i="12"/>
  <c r="Q815" i="12"/>
  <c r="Q808" i="12"/>
  <c r="Q810" i="12"/>
  <c r="Q806" i="12"/>
  <c r="Q1083" i="12"/>
  <c r="Q288" i="12"/>
  <c r="Q286" i="12"/>
  <c r="Q28" i="12"/>
  <c r="Q1145" i="12"/>
  <c r="Q1144" i="12"/>
  <c r="Q7" i="12"/>
  <c r="Q114" i="12"/>
  <c r="Q306" i="12"/>
  <c r="Q120" i="12"/>
  <c r="Q119" i="12"/>
  <c r="Q118" i="12"/>
  <c r="Q117" i="12"/>
  <c r="Q116" i="12"/>
  <c r="Q115" i="12"/>
  <c r="Q113" i="12"/>
  <c r="Q123" i="12"/>
  <c r="Q122" i="12"/>
  <c r="Q121" i="12"/>
  <c r="Q976" i="12"/>
  <c r="Q222" i="12"/>
  <c r="Q220" i="12"/>
  <c r="Q705" i="12"/>
  <c r="Q702" i="12"/>
  <c r="Q694" i="12"/>
  <c r="Q692" i="12"/>
  <c r="Q432" i="12"/>
  <c r="Q831" i="12"/>
  <c r="Q829" i="12"/>
  <c r="Q236" i="12"/>
  <c r="Q244" i="12"/>
  <c r="Q814" i="12"/>
  <c r="Q813" i="12"/>
  <c r="Q811" i="12"/>
  <c r="Q849" i="12"/>
  <c r="Q594" i="12"/>
  <c r="Q482" i="12"/>
  <c r="Q481" i="12"/>
  <c r="Q597" i="12"/>
  <c r="Q917" i="12"/>
  <c r="Q918" i="12"/>
  <c r="Q89" i="12"/>
  <c r="Q603" i="12"/>
  <c r="Q582" i="12"/>
  <c r="Q321" i="12"/>
  <c r="Q320" i="12"/>
  <c r="Q319" i="12"/>
  <c r="Q315" i="12"/>
  <c r="Q313" i="12"/>
  <c r="Q314" i="12"/>
  <c r="Q1192" i="12"/>
  <c r="Q1051" i="12"/>
  <c r="Q1197" i="12"/>
  <c r="Q23" i="12"/>
  <c r="Q1165" i="12"/>
  <c r="Q1139" i="12"/>
  <c r="Q877" i="12"/>
  <c r="Q876" i="12"/>
  <c r="Q39" i="12"/>
  <c r="Q396" i="12"/>
  <c r="Q660" i="12"/>
  <c r="Q406" i="12"/>
  <c r="Q1135" i="12"/>
  <c r="Q1131" i="12"/>
  <c r="Q1134" i="12"/>
  <c r="Q1133" i="12"/>
  <c r="Q1132" i="12"/>
  <c r="Q1130" i="12"/>
  <c r="Q371" i="12"/>
  <c r="Q370" i="12"/>
  <c r="Q369" i="12"/>
  <c r="Q368" i="12"/>
  <c r="Q367" i="12"/>
  <c r="Q361" i="12"/>
  <c r="Q520" i="12"/>
  <c r="Q519" i="12"/>
  <c r="Q607" i="12"/>
  <c r="Q360" i="12"/>
  <c r="Q365" i="12"/>
  <c r="Q731" i="12"/>
  <c r="Q902" i="12"/>
  <c r="Q1031" i="12"/>
  <c r="Q1030" i="12"/>
  <c r="Q982" i="12"/>
  <c r="Q553" i="12"/>
  <c r="Q491" i="12"/>
  <c r="Q490" i="12"/>
  <c r="Q1084" i="12"/>
  <c r="Q49" i="12"/>
  <c r="Q48" i="12"/>
  <c r="Q125" i="12"/>
  <c r="Q552" i="12"/>
  <c r="Q1141" i="12"/>
  <c r="Q337" i="12"/>
  <c r="Q1058" i="12"/>
  <c r="Q1055" i="12"/>
  <c r="Q504" i="12"/>
  <c r="Q1066" i="12"/>
  <c r="Q959" i="12"/>
  <c r="Q6" i="12"/>
  <c r="Q778" i="12"/>
  <c r="Q302" i="12"/>
  <c r="Q681" i="12"/>
  <c r="Q419" i="12"/>
  <c r="Q863" i="12"/>
  <c r="Q903" i="12"/>
  <c r="Q1227" i="12"/>
  <c r="Q1229" i="12"/>
  <c r="Q1228" i="12"/>
  <c r="Q1226" i="12"/>
  <c r="Q1225" i="12"/>
  <c r="Q1206" i="12"/>
  <c r="Q1238" i="12"/>
  <c r="Q1109" i="12"/>
  <c r="Q1108" i="12"/>
  <c r="Q955" i="12"/>
  <c r="Q928" i="12"/>
  <c r="Q261" i="12"/>
  <c r="Q691" i="12"/>
  <c r="Q475" i="12"/>
  <c r="Q474" i="12"/>
  <c r="Q1255" i="12"/>
  <c r="Q345" i="12"/>
  <c r="Q223" i="12"/>
  <c r="Q221" i="12"/>
  <c r="Q1185" i="12"/>
  <c r="Q1182" i="12"/>
  <c r="Q1184" i="12"/>
  <c r="Q1183" i="12"/>
  <c r="Q1081" i="12"/>
  <c r="Q1012" i="12"/>
  <c r="Q1007" i="12"/>
  <c r="Q1015" i="12"/>
  <c r="Q1014" i="12"/>
  <c r="Q704" i="12"/>
  <c r="Q703" i="12"/>
  <c r="Q1111" i="12"/>
  <c r="Q1110" i="12"/>
  <c r="Q1105" i="12"/>
  <c r="Q243" i="12"/>
  <c r="Q696" i="12"/>
  <c r="Q695" i="12"/>
  <c r="Q495" i="12"/>
  <c r="Q1107" i="12"/>
  <c r="Q693" i="12"/>
  <c r="Q551" i="12"/>
  <c r="Q346" i="12"/>
  <c r="Q672" i="12"/>
  <c r="Q671" i="12"/>
  <c r="Q670" i="12"/>
  <c r="Q661" i="12"/>
  <c r="Q246" i="12"/>
  <c r="Q988" i="12"/>
  <c r="Q987" i="12"/>
  <c r="Q614" i="12"/>
  <c r="Q613" i="12"/>
  <c r="Q612" i="12"/>
  <c r="Q611" i="12"/>
  <c r="Q239" i="12"/>
  <c r="Q747" i="12"/>
  <c r="Q749" i="12"/>
  <c r="Q750" i="12"/>
  <c r="Q759" i="12"/>
  <c r="Q457" i="12"/>
  <c r="Q649" i="12"/>
  <c r="Q456" i="12"/>
  <c r="Q503" i="12"/>
  <c r="Q760" i="12"/>
  <c r="Q407" i="12"/>
  <c r="Q400" i="12"/>
  <c r="Q404" i="12"/>
  <c r="Q401" i="12"/>
  <c r="Q405" i="12"/>
  <c r="Q1158" i="12"/>
  <c r="Q1196" i="12"/>
  <c r="Q1195" i="12"/>
  <c r="Q1194" i="12"/>
  <c r="Q1193" i="12"/>
  <c r="Q1049" i="12"/>
  <c r="Q391" i="12"/>
  <c r="Q12" i="12"/>
  <c r="Q389" i="12"/>
  <c r="Q11" i="12"/>
  <c r="Q387" i="12"/>
  <c r="Q15" i="12"/>
  <c r="Q16" i="12"/>
  <c r="Q386" i="12"/>
  <c r="Q390" i="12"/>
  <c r="Q17" i="12"/>
  <c r="Q124" i="12"/>
  <c r="Q30" i="12"/>
  <c r="Q335" i="12"/>
  <c r="Q250" i="12"/>
  <c r="Q648" i="12"/>
  <c r="Q127" i="12"/>
  <c r="Q1072" i="12"/>
  <c r="Q1061" i="12"/>
  <c r="Q29" i="12"/>
  <c r="Q675" i="12"/>
  <c r="Q797" i="12"/>
  <c r="Q572" i="12"/>
  <c r="Q384" i="12"/>
  <c r="Q385" i="12"/>
  <c r="Q285" i="12"/>
  <c r="Q287" i="12"/>
  <c r="Q856" i="12"/>
  <c r="Q1057" i="12"/>
  <c r="Q1060" i="12"/>
  <c r="Q394" i="12"/>
  <c r="Q348" i="12"/>
  <c r="Q593" i="12"/>
  <c r="Q36" i="12"/>
  <c r="Q9" i="12"/>
  <c r="Q8" i="12"/>
  <c r="Q230" i="12"/>
  <c r="Q776" i="12"/>
  <c r="Q679" i="12"/>
  <c r="Q850" i="12"/>
  <c r="Q1067" i="12"/>
  <c r="Q680" i="12"/>
  <c r="X761" i="16" l="1"/>
  <c r="X760" i="16"/>
  <c r="X759" i="16"/>
  <c r="X758" i="16"/>
  <c r="X757" i="16"/>
  <c r="X756" i="16"/>
  <c r="X755" i="16"/>
  <c r="X754" i="16"/>
  <c r="X753" i="16"/>
  <c r="X749" i="16"/>
  <c r="X748" i="16"/>
  <c r="X742" i="16"/>
  <c r="X741" i="16"/>
  <c r="X738" i="16"/>
  <c r="X737" i="16"/>
  <c r="X728" i="16"/>
  <c r="X726" i="16"/>
  <c r="X722" i="16"/>
  <c r="X720" i="16"/>
  <c r="X719" i="16"/>
  <c r="X717" i="16"/>
  <c r="X715" i="16"/>
  <c r="X713" i="16"/>
  <c r="X711" i="16"/>
  <c r="X708" i="16"/>
  <c r="X705" i="16"/>
  <c r="X704" i="16"/>
  <c r="X703" i="16"/>
  <c r="X702" i="16"/>
  <c r="X701" i="16"/>
  <c r="X700" i="16"/>
  <c r="X694" i="16"/>
  <c r="X693" i="16"/>
  <c r="X690" i="16"/>
  <c r="X689" i="16"/>
  <c r="X688" i="16"/>
  <c r="X678" i="16"/>
  <c r="X676" i="16"/>
  <c r="X675" i="16"/>
  <c r="X673" i="16"/>
  <c r="X670" i="16"/>
  <c r="X669" i="16"/>
  <c r="X667" i="16"/>
  <c r="X666" i="16"/>
  <c r="X665" i="16"/>
  <c r="X664" i="16"/>
  <c r="X663" i="16"/>
  <c r="X662" i="16"/>
  <c r="X657" i="16"/>
  <c r="X656" i="16"/>
  <c r="X653" i="16"/>
  <c r="X646" i="16"/>
  <c r="X642" i="16"/>
  <c r="X629" i="16"/>
  <c r="X626" i="16"/>
  <c r="X625" i="16"/>
  <c r="X623" i="16"/>
  <c r="X621" i="16"/>
  <c r="X620" i="16"/>
  <c r="X618" i="16"/>
  <c r="X617" i="16"/>
  <c r="X616" i="16"/>
  <c r="X614" i="16"/>
  <c r="X611" i="16"/>
  <c r="X610" i="16"/>
  <c r="X609" i="16"/>
  <c r="X604" i="16"/>
  <c r="X602" i="16"/>
  <c r="X600" i="16"/>
  <c r="X596" i="16"/>
  <c r="X595" i="16"/>
  <c r="X593" i="16"/>
  <c r="X592" i="16"/>
  <c r="X591" i="16"/>
  <c r="X590" i="16"/>
  <c r="X589" i="16"/>
  <c r="X584" i="16"/>
  <c r="X583" i="16"/>
  <c r="X582" i="16"/>
  <c r="X580" i="16"/>
  <c r="X577" i="16"/>
  <c r="X573" i="16"/>
  <c r="X572" i="16"/>
  <c r="X570" i="16"/>
  <c r="X567" i="16"/>
  <c r="X566" i="16"/>
  <c r="X565" i="16"/>
  <c r="X560" i="16"/>
  <c r="X558" i="16"/>
  <c r="X555" i="16"/>
  <c r="X549" i="16"/>
  <c r="X546" i="16"/>
  <c r="X545" i="16"/>
  <c r="X544" i="16"/>
  <c r="X543" i="16"/>
  <c r="X542" i="16"/>
  <c r="X541" i="16"/>
  <c r="X540" i="16"/>
  <c r="X538" i="16"/>
  <c r="X533" i="16"/>
  <c r="X532" i="16"/>
  <c r="X524" i="16"/>
  <c r="X515" i="16"/>
  <c r="X514" i="16"/>
  <c r="X512" i="16"/>
  <c r="X511" i="16"/>
  <c r="X504" i="16"/>
  <c r="X503" i="16"/>
  <c r="X502" i="16"/>
  <c r="X500" i="16"/>
  <c r="X487" i="16"/>
  <c r="X486" i="16"/>
  <c r="X485" i="16"/>
  <c r="X484" i="16"/>
  <c r="X481" i="16"/>
  <c r="X480" i="16"/>
  <c r="X475" i="16"/>
  <c r="X466" i="16"/>
  <c r="X464" i="16"/>
  <c r="X462" i="16"/>
  <c r="X461" i="16"/>
  <c r="X460" i="16"/>
  <c r="X459" i="16"/>
  <c r="X458" i="16"/>
  <c r="X457" i="16"/>
  <c r="X456" i="16"/>
  <c r="X455" i="16"/>
  <c r="X454" i="16"/>
  <c r="X453" i="16"/>
  <c r="X452" i="16"/>
  <c r="X451" i="16"/>
  <c r="X450" i="16"/>
  <c r="X446" i="16"/>
  <c r="X443" i="16"/>
  <c r="X442" i="16"/>
  <c r="X441" i="16"/>
  <c r="X438" i="16"/>
  <c r="X437" i="16"/>
  <c r="X436" i="16"/>
  <c r="X435" i="16"/>
  <c r="X434" i="16"/>
  <c r="X433" i="16"/>
  <c r="X432" i="16"/>
  <c r="X431" i="16"/>
  <c r="X430" i="16"/>
  <c r="X429" i="16"/>
  <c r="X428" i="16"/>
  <c r="X427" i="16"/>
  <c r="X426" i="16"/>
  <c r="X410" i="16"/>
  <c r="X404" i="16"/>
  <c r="X392" i="16"/>
  <c r="X383" i="16"/>
  <c r="X375" i="16"/>
  <c r="X373" i="16"/>
  <c r="X371" i="16"/>
  <c r="X370" i="16"/>
  <c r="X369" i="16"/>
  <c r="X366" i="16"/>
  <c r="X360" i="16"/>
  <c r="X359" i="16"/>
  <c r="X357" i="16"/>
  <c r="X355" i="16"/>
  <c r="X352" i="16"/>
  <c r="X351" i="16"/>
  <c r="X350" i="16"/>
  <c r="X349" i="16"/>
  <c r="X348" i="16"/>
  <c r="X346" i="16"/>
  <c r="X341" i="16"/>
  <c r="X340" i="16"/>
  <c r="X330" i="16"/>
  <c r="X328" i="16"/>
  <c r="X327" i="16"/>
  <c r="X326" i="16"/>
  <c r="X325" i="16"/>
  <c r="X320" i="16"/>
  <c r="X316" i="16"/>
  <c r="X315" i="16"/>
  <c r="X310" i="16"/>
  <c r="X296" i="16"/>
  <c r="X295" i="16"/>
  <c r="X292" i="16"/>
  <c r="X290" i="16"/>
  <c r="X284" i="16"/>
  <c r="X283" i="16"/>
  <c r="X277" i="16"/>
  <c r="X274" i="16"/>
  <c r="X272" i="16"/>
  <c r="X264" i="16"/>
  <c r="X263" i="16"/>
  <c r="X262" i="16"/>
  <c r="X261" i="16"/>
  <c r="X258" i="16"/>
  <c r="X256" i="16"/>
  <c r="X254" i="16"/>
  <c r="X252" i="16"/>
  <c r="X251" i="16"/>
  <c r="X250" i="16"/>
  <c r="X245" i="16"/>
  <c r="X243" i="16"/>
  <c r="X242" i="16"/>
  <c r="X241" i="16"/>
  <c r="X240" i="16"/>
  <c r="X238" i="16"/>
  <c r="X237" i="16"/>
  <c r="X236" i="16"/>
  <c r="X235" i="16"/>
  <c r="X231" i="16"/>
  <c r="X229" i="16"/>
  <c r="X228" i="16"/>
  <c r="X227" i="16"/>
  <c r="X226" i="16"/>
  <c r="X225" i="16"/>
  <c r="X224" i="16"/>
  <c r="X223" i="16"/>
  <c r="X220" i="16"/>
  <c r="X219" i="16"/>
  <c r="X217" i="16"/>
  <c r="X216" i="16"/>
  <c r="X212" i="16"/>
  <c r="X209" i="16"/>
  <c r="X207" i="16"/>
  <c r="X206" i="16"/>
  <c r="X199" i="16"/>
  <c r="X198" i="16"/>
  <c r="X197" i="16"/>
  <c r="X196" i="16"/>
  <c r="X187" i="16"/>
  <c r="X183" i="16"/>
  <c r="X182" i="16"/>
  <c r="X178" i="16"/>
  <c r="X177" i="16"/>
  <c r="X176" i="16"/>
  <c r="X175" i="16"/>
  <c r="X174" i="16"/>
  <c r="X173" i="16"/>
  <c r="X172" i="16"/>
  <c r="X170" i="16"/>
  <c r="X169" i="16"/>
  <c r="X168" i="16"/>
  <c r="X165" i="16"/>
  <c r="X162" i="16"/>
  <c r="X154" i="16"/>
  <c r="X153" i="16"/>
  <c r="X152" i="16"/>
  <c r="X151" i="16"/>
  <c r="X131" i="16"/>
  <c r="X130" i="16"/>
  <c r="X129" i="16"/>
  <c r="X122" i="16"/>
  <c r="X119" i="16"/>
  <c r="X117" i="16"/>
  <c r="X115" i="16"/>
  <c r="X113" i="16"/>
  <c r="X112" i="16"/>
  <c r="X109" i="16"/>
  <c r="X102" i="16"/>
  <c r="X100" i="16"/>
  <c r="X99" i="16"/>
  <c r="X96" i="16"/>
  <c r="X95" i="16"/>
  <c r="X94" i="16"/>
  <c r="X93" i="16"/>
  <c r="X92" i="16"/>
  <c r="X91" i="16"/>
  <c r="X86" i="16"/>
  <c r="X84" i="16"/>
  <c r="X78" i="16"/>
  <c r="X77" i="16"/>
  <c r="X73" i="16"/>
  <c r="X72" i="16"/>
  <c r="X70" i="16"/>
  <c r="X68" i="16"/>
  <c r="X52" i="16"/>
  <c r="X48" i="16"/>
  <c r="X47" i="16"/>
  <c r="X46" i="16"/>
  <c r="X45" i="16"/>
  <c r="X43" i="16"/>
  <c r="X42" i="16"/>
  <c r="X40" i="16"/>
  <c r="X33" i="16"/>
  <c r="X25" i="16"/>
  <c r="X24" i="16"/>
  <c r="X22" i="16"/>
  <c r="X20" i="16"/>
  <c r="X15" i="16"/>
  <c r="X13" i="16"/>
  <c r="X9" i="16"/>
  <c r="X8" i="16"/>
  <c r="X5" i="16"/>
  <c r="X4" i="16"/>
  <c r="X3" i="16"/>
  <c r="E66" i="24"/>
  <c r="E65" i="24"/>
  <c r="E64" i="24"/>
  <c r="E63" i="24"/>
  <c r="E62" i="24"/>
  <c r="E61" i="24"/>
  <c r="E60" i="24"/>
  <c r="E59" i="24"/>
  <c r="E58" i="24"/>
  <c r="E57" i="24"/>
  <c r="E56" i="24"/>
  <c r="E55" i="24"/>
  <c r="E54" i="24"/>
  <c r="E53" i="24"/>
  <c r="E52" i="24"/>
  <c r="E3" i="24"/>
  <c r="K151" i="21"/>
  <c r="K141" i="21"/>
  <c r="K142" i="21"/>
  <c r="K145" i="21"/>
  <c r="K147" i="21"/>
  <c r="K146" i="21"/>
  <c r="K148" i="21"/>
  <c r="K191" i="21"/>
  <c r="K155" i="21"/>
  <c r="K156" i="21"/>
  <c r="K160" i="21"/>
  <c r="K163" i="21"/>
  <c r="K152" i="21"/>
  <c r="K161" i="21"/>
  <c r="K158" i="21"/>
  <c r="K175" i="21"/>
  <c r="K169" i="21"/>
  <c r="K173" i="21"/>
  <c r="K166" i="21"/>
  <c r="K170" i="21"/>
  <c r="K157" i="21"/>
  <c r="K179" i="21"/>
  <c r="K172" i="21"/>
  <c r="K180" i="21"/>
  <c r="K178" i="21"/>
  <c r="K123" i="21"/>
  <c r="K130" i="21"/>
  <c r="K121" i="21"/>
  <c r="K122" i="21"/>
  <c r="K129" i="21"/>
  <c r="K132" i="21"/>
  <c r="K134" i="21"/>
  <c r="K181" i="21"/>
  <c r="K177" i="21"/>
  <c r="K137" i="21"/>
  <c r="K138" i="21"/>
  <c r="K131" i="21"/>
  <c r="K139" i="21"/>
  <c r="K136" i="21"/>
  <c r="K194" i="21"/>
  <c r="K140" i="21"/>
  <c r="K135" i="21"/>
  <c r="K144" i="21"/>
  <c r="K149" i="21"/>
  <c r="K143" i="21"/>
  <c r="K150" i="21"/>
  <c r="K154" i="21"/>
  <c r="K153" i="21"/>
  <c r="K159" i="21"/>
  <c r="K165" i="21"/>
  <c r="K162" i="21"/>
  <c r="K164" i="21"/>
  <c r="K167" i="21"/>
  <c r="K171" i="21"/>
  <c r="K168" i="21"/>
  <c r="K174" i="21"/>
  <c r="K176" i="21"/>
  <c r="K120" i="21"/>
  <c r="K127" i="21"/>
  <c r="K124" i="21"/>
  <c r="K210" i="21"/>
  <c r="K126" i="21"/>
  <c r="K133" i="21"/>
  <c r="K211" i="21"/>
  <c r="M228" i="20"/>
  <c r="M217" i="20"/>
  <c r="M215" i="20"/>
  <c r="M209" i="20"/>
  <c r="M201" i="20"/>
  <c r="M200" i="20"/>
  <c r="M199" i="20"/>
  <c r="M198" i="20"/>
  <c r="M197" i="20"/>
  <c r="M196" i="20"/>
  <c r="M195" i="20"/>
  <c r="M194" i="20"/>
  <c r="M193" i="20"/>
  <c r="M192" i="20"/>
  <c r="M191" i="20"/>
  <c r="M190" i="20"/>
  <c r="M189" i="20"/>
  <c r="M188" i="20"/>
  <c r="M187" i="20"/>
  <c r="M186" i="20"/>
  <c r="M185" i="20"/>
  <c r="M184" i="20"/>
  <c r="M183" i="20"/>
  <c r="M182" i="20"/>
  <c r="M181" i="20"/>
  <c r="M180" i="20"/>
  <c r="M179" i="20"/>
  <c r="M178" i="20"/>
  <c r="M177" i="20"/>
  <c r="M176" i="20"/>
  <c r="M175" i="20"/>
  <c r="M174" i="20"/>
  <c r="M173" i="20"/>
  <c r="M172" i="20"/>
  <c r="M171" i="20"/>
  <c r="M170" i="20"/>
  <c r="M169" i="20"/>
  <c r="M168" i="20"/>
  <c r="M167" i="20"/>
  <c r="M166" i="20"/>
  <c r="M165" i="20"/>
  <c r="M164" i="20"/>
  <c r="M163" i="20"/>
  <c r="M162" i="20"/>
  <c r="M161" i="20"/>
  <c r="M160" i="20"/>
  <c r="M159" i="20"/>
  <c r="M158" i="20"/>
  <c r="M157" i="20"/>
  <c r="M156" i="20"/>
  <c r="M155" i="20"/>
  <c r="M154" i="20"/>
  <c r="M153" i="20"/>
  <c r="M152" i="20"/>
  <c r="M149" i="20"/>
  <c r="M148" i="20"/>
  <c r="M147" i="20"/>
  <c r="M146" i="20"/>
  <c r="M145" i="20"/>
  <c r="M143" i="20"/>
  <c r="M141" i="20"/>
  <c r="M139" i="20"/>
  <c r="M137" i="20"/>
  <c r="M134" i="20"/>
  <c r="M133" i="20"/>
  <c r="M131" i="20"/>
  <c r="M124" i="20"/>
  <c r="M120" i="20"/>
  <c r="M30" i="20"/>
  <c r="M29" i="20"/>
  <c r="M144" i="20"/>
  <c r="M142" i="20"/>
  <c r="M140" i="20"/>
  <c r="M138" i="20"/>
  <c r="M136" i="20"/>
  <c r="M135" i="20"/>
  <c r="M28" i="20"/>
  <c r="M27" i="20"/>
  <c r="M130" i="20"/>
  <c r="M26" i="20"/>
  <c r="M25" i="20"/>
  <c r="M126" i="20"/>
  <c r="M24" i="20"/>
  <c r="M23" i="20"/>
  <c r="M22" i="20"/>
  <c r="M123" i="20"/>
  <c r="M119" i="20"/>
  <c r="M20" i="20"/>
  <c r="M118" i="20"/>
  <c r="M117" i="20"/>
  <c r="M116" i="20"/>
  <c r="X664" i="12"/>
  <c r="X663" i="12"/>
  <c r="X764" i="12"/>
  <c r="X478" i="12"/>
  <c r="X523" i="12"/>
  <c r="X521" i="12"/>
  <c r="X477" i="12"/>
  <c r="X981" i="12"/>
  <c r="X1174" i="12"/>
  <c r="X1175" i="12"/>
  <c r="X1153" i="12"/>
  <c r="X1154" i="12"/>
  <c r="X1152" i="12"/>
  <c r="X1148" i="12"/>
  <c r="X666" i="12"/>
  <c r="X784" i="12"/>
  <c r="X781" i="12"/>
  <c r="X507" i="12"/>
  <c r="X512" i="12"/>
  <c r="X45" i="12"/>
  <c r="X43" i="12"/>
  <c r="X508" i="12"/>
  <c r="X101" i="12"/>
  <c r="X60" i="12"/>
  <c r="X1181" i="12"/>
  <c r="X379" i="12"/>
  <c r="X726" i="12"/>
  <c r="X788" i="12"/>
  <c r="X402" i="12"/>
  <c r="X403" i="12"/>
  <c r="X398" i="12"/>
  <c r="X397" i="12"/>
  <c r="X509" i="12"/>
  <c r="X511" i="12"/>
  <c r="X1149" i="12"/>
  <c r="X1151" i="12"/>
  <c r="X896" i="12"/>
  <c r="X347" i="12"/>
  <c r="X95" i="12"/>
  <c r="X641" i="12"/>
  <c r="X984" i="12"/>
  <c r="X999" i="12"/>
  <c r="X630" i="12"/>
  <c r="X339" i="12"/>
  <c r="X44" i="12"/>
  <c r="X1157" i="12"/>
  <c r="X1156" i="12"/>
  <c r="X1155" i="12"/>
  <c r="X1150" i="12"/>
  <c r="X667" i="12"/>
  <c r="X782" i="12"/>
  <c r="X961" i="12"/>
  <c r="X1086" i="12"/>
  <c r="X969" i="12"/>
  <c r="X274" i="12"/>
  <c r="X510" i="12"/>
  <c r="X970" i="12"/>
  <c r="X1178" i="12"/>
  <c r="X1177" i="12"/>
  <c r="X650" i="12"/>
  <c r="X548" i="12"/>
  <c r="X872" i="12"/>
  <c r="X871" i="12"/>
  <c r="X870" i="12"/>
  <c r="X869" i="12"/>
  <c r="X1042" i="12"/>
  <c r="X966" i="12"/>
  <c r="X964" i="12"/>
  <c r="X668" i="12"/>
  <c r="X875" i="12"/>
  <c r="X480" i="12"/>
  <c r="X1103" i="12"/>
  <c r="X644" i="12"/>
  <c r="X646" i="12"/>
  <c r="X283" i="12"/>
  <c r="X577" i="12"/>
  <c r="X55" i="12"/>
  <c r="X111" i="12"/>
  <c r="X110" i="12"/>
  <c r="X374" i="12"/>
  <c r="X373" i="12"/>
  <c r="X372" i="12"/>
  <c r="X375" i="12"/>
  <c r="X840" i="12"/>
  <c r="X297" i="12"/>
  <c r="X296" i="12"/>
  <c r="X295" i="12"/>
  <c r="X294" i="12"/>
  <c r="X293" i="12"/>
  <c r="X292" i="12"/>
  <c r="X291" i="12"/>
  <c r="X290" i="12"/>
  <c r="X506" i="12"/>
  <c r="X990" i="12"/>
  <c r="X989" i="12"/>
  <c r="X42" i="12"/>
  <c r="X38" i="12"/>
  <c r="X1104" i="12"/>
  <c r="X340" i="12"/>
  <c r="X848" i="12"/>
  <c r="X1119" i="12"/>
  <c r="X485" i="12"/>
  <c r="X1085" i="12"/>
  <c r="X665" i="12"/>
  <c r="X393" i="12"/>
  <c r="X962" i="12"/>
  <c r="X227" i="12"/>
  <c r="X775" i="12"/>
  <c r="X1075" i="12"/>
  <c r="X794" i="12"/>
  <c r="X629" i="12"/>
  <c r="X895" i="12"/>
  <c r="X894" i="12"/>
  <c r="X645" i="12"/>
  <c r="X997" i="12"/>
  <c r="X1000" i="12"/>
  <c r="X26" i="12"/>
  <c r="X725" i="12"/>
  <c r="X724" i="12"/>
  <c r="X723" i="12"/>
  <c r="X722" i="12"/>
  <c r="X721" i="12"/>
  <c r="X720" i="12"/>
  <c r="X719" i="12"/>
  <c r="X718" i="12"/>
  <c r="X717" i="12"/>
  <c r="X716" i="12"/>
  <c r="X410" i="12"/>
  <c r="X411" i="12"/>
  <c r="X1254" i="12"/>
  <c r="X655" i="12"/>
  <c r="X102" i="12"/>
  <c r="X105" i="12"/>
  <c r="X851" i="12"/>
  <c r="X879" i="12"/>
  <c r="X1076" i="12"/>
  <c r="X541" i="12"/>
  <c r="X163" i="12"/>
  <c r="X174" i="12"/>
  <c r="X683" i="12"/>
  <c r="X791" i="12"/>
  <c r="X1261" i="12"/>
  <c r="X583" i="12"/>
  <c r="X952" i="12"/>
  <c r="X1166" i="12"/>
  <c r="X643" i="12"/>
  <c r="X821" i="12"/>
  <c r="X1069" i="12"/>
  <c r="X1276" i="12"/>
  <c r="X409" i="12"/>
  <c r="X342" i="12"/>
  <c r="X487" i="12"/>
  <c r="X106" i="12"/>
  <c r="X468" i="12"/>
  <c r="X469" i="12"/>
  <c r="X162" i="12"/>
  <c r="X160" i="12"/>
  <c r="X380" i="12"/>
  <c r="X362" i="12"/>
  <c r="X363" i="12"/>
  <c r="X1097" i="12"/>
  <c r="X1098" i="12"/>
  <c r="X761" i="12"/>
  <c r="X762" i="12"/>
  <c r="X932" i="12"/>
  <c r="X954" i="12"/>
  <c r="X107" i="12"/>
  <c r="X1044" i="12"/>
  <c r="X1043" i="12"/>
  <c r="X1078" i="12"/>
  <c r="X1137" i="12"/>
  <c r="X108" i="12"/>
  <c r="X1106" i="12"/>
  <c r="X642" i="12"/>
  <c r="X417" i="12"/>
  <c r="X32" i="12"/>
  <c r="X359" i="12"/>
  <c r="X211" i="12"/>
  <c r="X213" i="12"/>
  <c r="X215" i="12"/>
  <c r="X647" i="12"/>
  <c r="X99" i="12"/>
  <c r="X977" i="12"/>
  <c r="X924" i="12"/>
  <c r="X1040" i="12"/>
  <c r="X1041" i="12"/>
  <c r="X93" i="12"/>
  <c r="X576" i="12"/>
  <c r="X659" i="12"/>
  <c r="X568" i="12"/>
  <c r="X567" i="12"/>
  <c r="X566" i="12"/>
  <c r="X564" i="12"/>
  <c r="X565" i="12"/>
  <c r="X325" i="12"/>
  <c r="X376" i="12"/>
  <c r="X838" i="12"/>
  <c r="X471" i="12"/>
  <c r="X35" i="12"/>
  <c r="X1054" i="12"/>
  <c r="X1262" i="12"/>
  <c r="X103" i="12"/>
  <c r="X104" i="12"/>
  <c r="X907" i="12"/>
  <c r="X755" i="12"/>
  <c r="X172" i="12"/>
  <c r="X639" i="12"/>
  <c r="X801" i="12"/>
  <c r="X65" i="12"/>
  <c r="X169" i="12"/>
  <c r="X168" i="12"/>
  <c r="X159" i="12"/>
  <c r="X884" i="12"/>
  <c r="X41" i="12"/>
  <c r="X336" i="12"/>
  <c r="X889" i="12"/>
  <c r="X886" i="12"/>
  <c r="X887" i="12"/>
  <c r="X94" i="12"/>
  <c r="X947" i="12"/>
  <c r="X936" i="12"/>
  <c r="X427" i="12"/>
  <c r="X426" i="12"/>
  <c r="X945" i="12"/>
  <c r="X499" i="12"/>
  <c r="X728" i="12"/>
  <c r="X1074" i="12"/>
  <c r="X1091" i="12"/>
  <c r="X434" i="12"/>
  <c r="X1071" i="12"/>
  <c r="X1212" i="12"/>
  <c r="X486" i="12"/>
  <c r="X960" i="12"/>
  <c r="X913" i="12"/>
  <c r="X783" i="12"/>
  <c r="X654" i="12"/>
  <c r="X937" i="12"/>
  <c r="X653" i="12"/>
  <c r="X651" i="12"/>
  <c r="X973" i="12"/>
  <c r="X164" i="12"/>
  <c r="X158" i="12"/>
  <c r="X322" i="12"/>
  <c r="X839" i="12"/>
  <c r="X323" i="12"/>
  <c r="X421" i="12"/>
  <c r="X901" i="12"/>
  <c r="X1173" i="12"/>
  <c r="X609" i="12"/>
  <c r="X423" i="12"/>
  <c r="X98" i="12"/>
  <c r="X862" i="12"/>
  <c r="X524" i="12"/>
  <c r="X522" i="12"/>
  <c r="X353" i="12"/>
  <c r="X352" i="12"/>
  <c r="X739" i="12"/>
  <c r="X910" i="12"/>
  <c r="X911" i="12"/>
  <c r="X1090" i="12"/>
  <c r="X972" i="12"/>
  <c r="X740" i="12"/>
  <c r="X738" i="12"/>
  <c r="X737" i="12"/>
  <c r="X736" i="12"/>
  <c r="X381" i="12"/>
  <c r="X225" i="12"/>
  <c r="X226" i="12"/>
  <c r="X300" i="12"/>
  <c r="X1167" i="12"/>
  <c r="X327" i="12"/>
  <c r="X883" i="12"/>
  <c r="X890" i="12"/>
  <c r="X275" i="12"/>
  <c r="X569" i="12"/>
  <c r="X191" i="12"/>
  <c r="X58" i="12"/>
  <c r="X324" i="12"/>
  <c r="X1035" i="12"/>
  <c r="X992" i="12"/>
  <c r="X61" i="12"/>
  <c r="X1101" i="12"/>
  <c r="X542" i="12"/>
  <c r="X529" i="12"/>
  <c r="X1093" i="12"/>
  <c r="X1092" i="12"/>
  <c r="X1094" i="12"/>
  <c r="X354" i="12"/>
  <c r="X307" i="12"/>
  <c r="X161" i="12"/>
  <c r="X938" i="12"/>
  <c r="X1270" i="12"/>
  <c r="X1269" i="12"/>
  <c r="X1231" i="12"/>
  <c r="X473" i="12"/>
  <c r="X998" i="12"/>
  <c r="X1088" i="12"/>
  <c r="X979" i="12"/>
  <c r="X674" i="12"/>
  <c r="X673" i="12"/>
  <c r="X687" i="12"/>
  <c r="X685" i="12"/>
  <c r="X333" i="12"/>
  <c r="X27" i="12"/>
  <c r="X415" i="12"/>
  <c r="X1124" i="12"/>
  <c r="X908" i="12"/>
  <c r="X1019" i="12"/>
  <c r="X914" i="12"/>
  <c r="X52" i="12"/>
  <c r="X1017" i="12"/>
  <c r="X1016" i="12"/>
  <c r="X946" i="12"/>
  <c r="X934" i="12"/>
  <c r="X1176" i="12"/>
  <c r="X309" i="12"/>
  <c r="X166" i="12"/>
  <c r="X1190" i="12"/>
  <c r="X619" i="12"/>
  <c r="X1204" i="12"/>
  <c r="X588" i="12"/>
  <c r="X484" i="12"/>
  <c r="X686" i="12"/>
  <c r="X1065" i="12"/>
  <c r="X301" i="12"/>
  <c r="X56" i="12"/>
  <c r="X900" i="12"/>
  <c r="X919" i="12"/>
  <c r="X920" i="12"/>
  <c r="X921" i="12"/>
  <c r="X922" i="12"/>
  <c r="X605" i="12"/>
  <c r="X604" i="12"/>
  <c r="X1169" i="12"/>
  <c r="X1172" i="12"/>
  <c r="X1170" i="12"/>
  <c r="X1168" i="12"/>
  <c r="X298" i="12"/>
  <c r="X34" i="12"/>
  <c r="X284" i="12"/>
  <c r="X1220" i="12"/>
  <c r="X682" i="12"/>
  <c r="X210" i="12"/>
  <c r="X1096" i="12"/>
  <c r="X1205" i="12"/>
  <c r="X1186" i="12"/>
  <c r="X632" i="12"/>
  <c r="X1234" i="12"/>
  <c r="X183" i="12"/>
  <c r="X96" i="12"/>
  <c r="X100" i="12"/>
  <c r="X304" i="12"/>
  <c r="X214" i="12"/>
  <c r="X573" i="12"/>
  <c r="X606" i="12"/>
  <c r="X608" i="12"/>
  <c r="X167" i="12"/>
  <c r="X467" i="12"/>
  <c r="X625" i="12"/>
  <c r="X455" i="12"/>
  <c r="X941" i="12"/>
  <c r="X956" i="12"/>
  <c r="X1063" i="12"/>
  <c r="X1237" i="12"/>
  <c r="X77" i="12"/>
  <c r="X1122" i="12"/>
  <c r="X1121" i="12"/>
  <c r="X940" i="12"/>
  <c r="X1191" i="12"/>
  <c r="X425" i="12"/>
  <c r="X310" i="12"/>
  <c r="X224" i="12"/>
  <c r="X1136" i="12"/>
  <c r="X1068" i="12"/>
  <c r="X383" i="12"/>
  <c r="X483" i="12"/>
  <c r="X165" i="12"/>
  <c r="X993" i="12"/>
  <c r="X610" i="12"/>
  <c r="X329" i="12"/>
  <c r="X192" i="12"/>
  <c r="X1023" i="12"/>
  <c r="X145" i="12"/>
  <c r="X1022" i="12"/>
  <c r="X47" i="12"/>
  <c r="X772" i="12"/>
  <c r="X771" i="12"/>
  <c r="X773" i="12"/>
  <c r="X957" i="12"/>
  <c r="X1214" i="12"/>
  <c r="X1216" i="12"/>
  <c r="X1215" i="12"/>
  <c r="X1064" i="12"/>
  <c r="X897" i="12"/>
  <c r="X787" i="12"/>
  <c r="X575" i="12"/>
  <c r="X574" i="12"/>
  <c r="X299" i="12"/>
  <c r="X54" i="12"/>
  <c r="X355" i="12"/>
  <c r="X1127" i="12"/>
  <c r="X1126" i="12"/>
  <c r="X382" i="12"/>
  <c r="X88" i="12"/>
  <c r="X175" i="12"/>
  <c r="X547" i="12"/>
  <c r="X479" i="12"/>
  <c r="X885" i="12"/>
  <c r="X1146" i="12"/>
  <c r="X1140" i="12"/>
  <c r="X915" i="12"/>
  <c r="X980" i="12"/>
  <c r="X1038" i="12"/>
  <c r="X1039" i="12"/>
  <c r="X349" i="12"/>
  <c r="X500" i="12"/>
  <c r="X1005" i="12"/>
  <c r="X470" i="12"/>
  <c r="X904" i="12"/>
  <c r="X1100" i="12"/>
  <c r="X1248" i="12"/>
  <c r="X935" i="12"/>
  <c r="X669" i="12"/>
  <c r="X657" i="12"/>
  <c r="X865" i="12"/>
  <c r="X1128" i="12"/>
  <c r="X730" i="12"/>
  <c r="X184" i="12"/>
  <c r="X235" i="12"/>
  <c r="X422" i="12"/>
  <c r="X465" i="12"/>
  <c r="X466" i="12"/>
  <c r="X1034" i="12"/>
  <c r="X1036" i="12"/>
  <c r="X173" i="12"/>
  <c r="X358" i="12"/>
  <c r="X596" i="12"/>
  <c r="X1209" i="12"/>
  <c r="X1210" i="12"/>
  <c r="X1207" i="12"/>
  <c r="X1208" i="12"/>
  <c r="X1275" i="12"/>
  <c r="X909" i="12"/>
  <c r="X430" i="12"/>
  <c r="X170" i="12"/>
  <c r="X1213" i="12"/>
  <c r="X1211" i="12"/>
  <c r="X684" i="12"/>
  <c r="X463" i="12"/>
  <c r="X462" i="12"/>
  <c r="X461" i="12"/>
  <c r="X460" i="12"/>
  <c r="X459" i="12"/>
  <c r="X458" i="12"/>
  <c r="X251" i="12"/>
  <c r="X228" i="12"/>
  <c r="X768" i="12"/>
  <c r="X769" i="12"/>
  <c r="X767" i="12"/>
  <c r="X735" i="12"/>
  <c r="X1006" i="12"/>
  <c r="X137" i="12"/>
  <c r="X1082" i="12"/>
  <c r="X53" i="12"/>
  <c r="X436" i="12"/>
  <c r="X334" i="12"/>
  <c r="X1259" i="12"/>
  <c r="X942" i="12"/>
  <c r="X216" i="12"/>
  <c r="X171" i="12"/>
  <c r="X356" i="12"/>
  <c r="X638" i="12"/>
  <c r="X1188" i="12"/>
  <c r="X142" i="12"/>
  <c r="X727" i="12"/>
  <c r="X571" i="12"/>
  <c r="X916" i="12"/>
  <c r="X550" i="12"/>
  <c r="X549" i="12"/>
  <c r="X745" i="12"/>
  <c r="X344" i="12"/>
  <c r="X951" i="12"/>
  <c r="X925" i="12"/>
  <c r="X746" i="12"/>
  <c r="X277" i="12"/>
  <c r="X278" i="12"/>
  <c r="X136" i="12"/>
  <c r="X18" i="12"/>
  <c r="X146" i="12"/>
  <c r="X138" i="12"/>
  <c r="X141" i="12"/>
  <c r="X139" i="12"/>
  <c r="X19" i="12"/>
  <c r="X129" i="12"/>
  <c r="X212" i="12"/>
  <c r="X109" i="12"/>
  <c r="X21" i="12"/>
  <c r="X20" i="12"/>
  <c r="X190" i="12"/>
  <c r="X502" i="12"/>
  <c r="X130" i="12"/>
  <c r="X798" i="12"/>
  <c r="X983" i="12"/>
  <c r="X1250" i="12"/>
  <c r="X1247" i="12"/>
  <c r="X241" i="12"/>
  <c r="X621" i="12"/>
  <c r="X624" i="12"/>
  <c r="X623" i="12"/>
  <c r="X622" i="12"/>
  <c r="X620" i="12"/>
  <c r="X710" i="12"/>
  <c r="X1179" i="12"/>
  <c r="X1180" i="12"/>
  <c r="X24" i="12"/>
  <c r="X616" i="12"/>
  <c r="X219" i="12"/>
  <c r="X92" i="12"/>
  <c r="X91" i="12"/>
  <c r="X97" i="12"/>
  <c r="X836" i="12"/>
  <c r="X835" i="12"/>
  <c r="X834" i="12"/>
  <c r="X833" i="12"/>
  <c r="X832" i="12"/>
  <c r="X633" i="12"/>
  <c r="X635" i="12"/>
  <c r="X827" i="12"/>
  <c r="X826" i="12"/>
  <c r="X825" i="12"/>
  <c r="X824" i="12"/>
  <c r="X823" i="12"/>
  <c r="X822" i="12"/>
  <c r="X237" i="12"/>
  <c r="X554" i="12"/>
  <c r="X853" i="12"/>
  <c r="X854" i="12"/>
  <c r="X855" i="12"/>
  <c r="X1221" i="12"/>
  <c r="X948" i="12"/>
  <c r="X931" i="12"/>
  <c r="X1222" i="12"/>
  <c r="X978" i="12"/>
  <c r="X182" i="12"/>
  <c r="X1059" i="12"/>
  <c r="X923" i="12"/>
  <c r="X707" i="12"/>
  <c r="X701" i="12"/>
  <c r="X700" i="12"/>
  <c r="X78" i="12"/>
  <c r="X66" i="12"/>
  <c r="X1077" i="12"/>
  <c r="X708" i="12"/>
  <c r="X448" i="12"/>
  <c r="X447" i="12"/>
  <c r="X454" i="12"/>
  <c r="X453" i="12"/>
  <c r="X441" i="12"/>
  <c r="X440" i="12"/>
  <c r="X446" i="12"/>
  <c r="X452" i="12"/>
  <c r="X451" i="12"/>
  <c r="X450" i="12"/>
  <c r="X449" i="12"/>
  <c r="X445" i="12"/>
  <c r="X444" i="12"/>
  <c r="X443" i="12"/>
  <c r="X442" i="12"/>
  <c r="X439" i="12"/>
  <c r="X438" i="12"/>
  <c r="X437" i="12"/>
  <c r="X939" i="12"/>
  <c r="X943" i="12"/>
  <c r="X1142" i="12"/>
  <c r="X795" i="12"/>
  <c r="X532" i="12"/>
  <c r="X1245" i="12"/>
  <c r="X995" i="12"/>
  <c r="X986" i="12"/>
  <c r="X631" i="12"/>
  <c r="X433" i="12"/>
  <c r="X351" i="12"/>
  <c r="X793" i="12"/>
  <c r="X882" i="12"/>
  <c r="X786" i="12"/>
  <c r="X591" i="12"/>
  <c r="X1095" i="12"/>
  <c r="X790" i="12"/>
  <c r="X147" i="12"/>
  <c r="X464" i="12"/>
  <c r="X929" i="12"/>
  <c r="X744" i="12"/>
  <c r="X742" i="12"/>
  <c r="X743" i="12"/>
  <c r="X590" i="12"/>
  <c r="X589" i="12"/>
  <c r="X392" i="12"/>
  <c r="X985" i="12"/>
  <c r="X279" i="12"/>
  <c r="X634" i="12"/>
  <c r="X143" i="12"/>
  <c r="X1268" i="12"/>
  <c r="X1024" i="12"/>
  <c r="X1033" i="12"/>
  <c r="X1235" i="12"/>
  <c r="X1273" i="12"/>
  <c r="X1026" i="12"/>
  <c r="X1029" i="12"/>
  <c r="X1028" i="12"/>
  <c r="X1027" i="12"/>
  <c r="X780" i="12"/>
  <c r="X428" i="12"/>
  <c r="X792" i="12"/>
  <c r="X628" i="12"/>
  <c r="X627" i="12"/>
  <c r="X4" i="12"/>
  <c r="X64" i="12"/>
  <c r="X1246" i="12"/>
  <c r="X429" i="12"/>
  <c r="X377" i="12"/>
  <c r="X944" i="12"/>
  <c r="X76" i="12"/>
  <c r="X1120" i="12"/>
  <c r="X535" i="12"/>
  <c r="X662" i="12"/>
  <c r="X516" i="12"/>
  <c r="X1102" i="12"/>
  <c r="X930" i="12"/>
  <c r="X5" i="12"/>
  <c r="X558" i="12"/>
  <c r="X866" i="12"/>
  <c r="X711" i="12"/>
  <c r="X713" i="12"/>
  <c r="X712" i="12"/>
  <c r="X828" i="12"/>
  <c r="X1046" i="12"/>
  <c r="X796" i="12"/>
  <c r="X87" i="12"/>
  <c r="X526" i="12"/>
  <c r="X1073" i="12"/>
  <c r="X1089" i="12"/>
  <c r="X1264" i="12"/>
  <c r="X1272" i="12"/>
  <c r="X1266" i="12"/>
  <c r="X366" i="12"/>
  <c r="X1200" i="12"/>
  <c r="X1199" i="12"/>
  <c r="X1203" i="12"/>
  <c r="X1202" i="12"/>
  <c r="X1201" i="12"/>
  <c r="X280" i="12"/>
  <c r="X282" i="12"/>
  <c r="X281" i="12"/>
  <c r="X892" i="12"/>
  <c r="X126" i="12"/>
  <c r="X185" i="12"/>
  <c r="X187" i="12"/>
  <c r="X188" i="12"/>
  <c r="X186" i="12"/>
  <c r="X189" i="12"/>
  <c r="X232" i="12"/>
  <c r="X317" i="12"/>
  <c r="X318" i="12"/>
  <c r="X1125" i="12"/>
  <c r="X308" i="12"/>
  <c r="X1003" i="12"/>
  <c r="X800" i="12"/>
  <c r="X1037" i="12"/>
  <c r="X326" i="12"/>
  <c r="X328" i="12"/>
  <c r="X765" i="12"/>
  <c r="X766" i="12"/>
  <c r="X231" i="12"/>
  <c r="X1267" i="12"/>
  <c r="X1265" i="12"/>
  <c r="X1271" i="12"/>
  <c r="X1274" i="12"/>
  <c r="X176" i="12"/>
  <c r="X715" i="12"/>
  <c r="X748" i="12"/>
  <c r="X1263" i="12"/>
  <c r="X709" i="12"/>
  <c r="X476" i="12"/>
  <c r="X267" i="12"/>
  <c r="X857" i="12"/>
  <c r="X177" i="12"/>
  <c r="X1143" i="12"/>
  <c r="X534" i="12"/>
  <c r="X357" i="12"/>
  <c r="X234" i="12"/>
  <c r="X413" i="12"/>
  <c r="X414" i="12"/>
  <c r="X996" i="12"/>
  <c r="X1062" i="12"/>
  <c r="X652" i="12"/>
  <c r="X580" i="12"/>
  <c r="X501" i="12"/>
  <c r="X1236" i="12"/>
  <c r="X505" i="12"/>
  <c r="X578" i="12"/>
  <c r="X229" i="12"/>
  <c r="X179" i="12"/>
  <c r="X1025" i="12"/>
  <c r="X533" i="12"/>
  <c r="X530" i="12"/>
  <c r="X1159" i="12"/>
  <c r="X1161" i="12"/>
  <c r="X1118" i="12"/>
  <c r="X537" i="12"/>
  <c r="X1112" i="12"/>
  <c r="X757" i="12"/>
  <c r="X690" i="12"/>
  <c r="X536" i="12"/>
  <c r="X528" i="12"/>
  <c r="X527" i="12"/>
  <c r="X305" i="12"/>
  <c r="X272" i="12"/>
  <c r="X271" i="12"/>
  <c r="X70" i="12"/>
  <c r="X72" i="12"/>
  <c r="X71" i="12"/>
  <c r="X68" i="12"/>
  <c r="X180" i="12"/>
  <c r="X579" i="12"/>
  <c r="X1233" i="12"/>
  <c r="X343" i="12"/>
  <c r="X841" i="12"/>
  <c r="X852" i="12"/>
  <c r="X617" i="12"/>
  <c r="X1080" i="12"/>
  <c r="X570" i="12"/>
  <c r="X991" i="12"/>
  <c r="X1171" i="12"/>
  <c r="X1079" i="12"/>
  <c r="X758" i="12"/>
  <c r="X658" i="12"/>
  <c r="X515" i="12"/>
  <c r="X350" i="12"/>
  <c r="X31" i="12"/>
  <c r="X751" i="12"/>
  <c r="X1114" i="12"/>
  <c r="X378" i="12"/>
  <c r="X273" i="12"/>
  <c r="X489" i="12"/>
  <c r="X538" i="12"/>
  <c r="X587" i="12"/>
  <c r="X1232" i="12"/>
  <c r="X69" i="12"/>
  <c r="X67" i="12"/>
  <c r="X1138" i="12"/>
  <c r="X80" i="12"/>
  <c r="X752" i="12"/>
  <c r="X57" i="12"/>
  <c r="X1230" i="12"/>
  <c r="X1224" i="12"/>
  <c r="X1113" i="12"/>
  <c r="X626" i="12"/>
  <c r="X618" i="12"/>
  <c r="X269" i="12"/>
  <c r="X971" i="12"/>
  <c r="X1053" i="12"/>
  <c r="X714" i="12"/>
  <c r="X963" i="12"/>
  <c r="X1116" i="12"/>
  <c r="X10" i="12"/>
  <c r="X1147" i="12"/>
  <c r="X874" i="12"/>
  <c r="X1021" i="12"/>
  <c r="X388" i="12"/>
  <c r="X880" i="12"/>
  <c r="X563" i="12"/>
  <c r="X562" i="12"/>
  <c r="X893" i="12"/>
  <c r="X1162" i="12"/>
  <c r="X399" i="12"/>
  <c r="X395" i="12"/>
  <c r="X1218" i="12"/>
  <c r="X1217" i="12"/>
  <c r="X338" i="12"/>
  <c r="X1070" i="12"/>
  <c r="X994" i="12"/>
  <c r="X1032" i="12"/>
  <c r="X540" i="12"/>
  <c r="X539" i="12"/>
  <c r="X420" i="12"/>
  <c r="X1020" i="12"/>
  <c r="X233" i="12"/>
  <c r="X74" i="12"/>
  <c r="X756" i="12"/>
  <c r="X431" i="12"/>
  <c r="X592" i="12"/>
  <c r="X958" i="12"/>
  <c r="X75" i="12"/>
  <c r="X73" i="12"/>
  <c r="X84" i="12"/>
  <c r="X777" i="12"/>
  <c r="X59" i="12"/>
  <c r="X555" i="12"/>
  <c r="X559" i="12"/>
  <c r="X332" i="12"/>
  <c r="X560" i="12"/>
  <c r="X412" i="12"/>
  <c r="X656" i="12"/>
  <c r="X584" i="12"/>
  <c r="X770" i="12"/>
  <c r="X85" i="12"/>
  <c r="X62" i="12"/>
  <c r="X602" i="12"/>
  <c r="X585" i="12"/>
  <c r="X785" i="12"/>
  <c r="X561" i="12"/>
  <c r="X311" i="12"/>
  <c r="X289" i="12"/>
  <c r="X636" i="12"/>
  <c r="X881" i="12"/>
  <c r="X1223" i="12"/>
  <c r="X90" i="12"/>
  <c r="X312" i="12"/>
  <c r="X86" i="12"/>
  <c r="X556" i="12"/>
  <c r="X1253" i="12"/>
  <c r="X557" i="12"/>
  <c r="X144" i="12"/>
  <c r="X181" i="12"/>
  <c r="X949" i="12"/>
  <c r="X435" i="12"/>
  <c r="X1123" i="12"/>
  <c r="X927" i="12"/>
  <c r="X637" i="12"/>
  <c r="X830" i="12"/>
  <c r="X706" i="12"/>
  <c r="X13" i="12"/>
  <c r="X1160" i="12"/>
  <c r="X926" i="12"/>
  <c r="X697" i="12"/>
  <c r="X698" i="12"/>
  <c r="X699" i="12"/>
  <c r="X46" i="12"/>
  <c r="X276" i="12"/>
  <c r="X753" i="12"/>
  <c r="X1008" i="12"/>
  <c r="X81" i="12"/>
  <c r="X79" i="12"/>
  <c r="X1004" i="12"/>
  <c r="X933" i="12"/>
  <c r="X248" i="12"/>
  <c r="X809" i="12"/>
  <c r="X812" i="12"/>
  <c r="X83" i="12"/>
  <c r="X1163" i="12"/>
  <c r="X878" i="12"/>
  <c r="X178" i="12"/>
  <c r="X418" i="12"/>
  <c r="X1251" i="12"/>
  <c r="X1164" i="12"/>
  <c r="X807" i="12"/>
  <c r="X799" i="12"/>
  <c r="X803" i="12"/>
  <c r="X805" i="12"/>
  <c r="X804" i="12"/>
  <c r="X802" i="12"/>
  <c r="X1048" i="12"/>
  <c r="X270" i="12"/>
  <c r="X1249" i="12"/>
  <c r="X676" i="12"/>
  <c r="X514" i="12"/>
  <c r="X1241" i="12"/>
  <c r="X1243" i="12"/>
  <c r="X1242" i="12"/>
  <c r="X953" i="12"/>
  <c r="X22" i="12"/>
  <c r="X14" i="12"/>
  <c r="X1189" i="12"/>
  <c r="X1010" i="12"/>
  <c r="X1011" i="12"/>
  <c r="X974" i="12"/>
  <c r="X586" i="12"/>
  <c r="X531" i="12"/>
  <c r="X837" i="12"/>
  <c r="X845" i="12"/>
  <c r="X847" i="12"/>
  <c r="X843" i="12"/>
  <c r="X846" i="12"/>
  <c r="X1187" i="12"/>
  <c r="X51" i="12"/>
  <c r="X50" i="12"/>
  <c r="X493" i="12"/>
  <c r="X492" i="12"/>
  <c r="X247" i="12"/>
  <c r="X245" i="12"/>
  <c r="X316" i="12"/>
  <c r="X1009" i="12"/>
  <c r="X1013" i="12"/>
  <c r="X844" i="12"/>
  <c r="X408" i="12"/>
  <c r="X63" i="12"/>
  <c r="X268" i="12"/>
  <c r="X819" i="12"/>
  <c r="X816" i="12"/>
  <c r="X82" i="12"/>
  <c r="X1050" i="12"/>
  <c r="X820" i="12"/>
  <c r="X818" i="12"/>
  <c r="X817" i="12"/>
  <c r="X815" i="12"/>
  <c r="X808" i="12"/>
  <c r="X810" i="12"/>
  <c r="X806" i="12"/>
  <c r="X1083" i="12"/>
  <c r="X288" i="12"/>
  <c r="X286" i="12"/>
  <c r="X28" i="12"/>
  <c r="X1145" i="12"/>
  <c r="X1144" i="12"/>
  <c r="X7" i="12"/>
  <c r="X114" i="12"/>
  <c r="X306" i="12"/>
  <c r="X120" i="12"/>
  <c r="X119" i="12"/>
  <c r="X118" i="12"/>
  <c r="X117" i="12"/>
  <c r="X116" i="12"/>
  <c r="X115" i="12"/>
  <c r="X113" i="12"/>
  <c r="X123" i="12"/>
  <c r="X122" i="12"/>
  <c r="X121" i="12"/>
  <c r="X976" i="12"/>
  <c r="X222" i="12"/>
  <c r="X220" i="12"/>
  <c r="X705" i="12"/>
  <c r="X702" i="12"/>
  <c r="X694" i="12"/>
  <c r="X692" i="12"/>
  <c r="X432" i="12"/>
  <c r="X831" i="12"/>
  <c r="X829" i="12"/>
  <c r="X236" i="12"/>
  <c r="X244" i="12"/>
  <c r="X814" i="12"/>
  <c r="X813" i="12"/>
  <c r="X811" i="12"/>
  <c r="X849" i="12"/>
  <c r="X594" i="12"/>
  <c r="X482" i="12"/>
  <c r="X481" i="12"/>
  <c r="X597" i="12"/>
  <c r="X917" i="12"/>
  <c r="X918" i="12"/>
  <c r="X89" i="12"/>
  <c r="X603" i="12"/>
  <c r="X582" i="12"/>
  <c r="X321" i="12"/>
  <c r="X320" i="12"/>
  <c r="X319" i="12"/>
  <c r="X315" i="12"/>
  <c r="X313" i="12"/>
  <c r="X314" i="12"/>
  <c r="X1192" i="12"/>
  <c r="X1051" i="12"/>
  <c r="X1197" i="12"/>
  <c r="X23" i="12"/>
  <c r="X1165" i="12"/>
  <c r="X1139" i="12"/>
  <c r="X877" i="12"/>
  <c r="X876" i="12"/>
  <c r="X39" i="12"/>
  <c r="X396" i="12"/>
  <c r="X660" i="12"/>
  <c r="X406" i="12"/>
  <c r="X1135" i="12"/>
  <c r="X1131" i="12"/>
  <c r="X1134" i="12"/>
  <c r="X1133" i="12"/>
  <c r="X1132" i="12"/>
  <c r="X1130" i="12"/>
  <c r="X371" i="12"/>
  <c r="X370" i="12"/>
  <c r="X369" i="12"/>
  <c r="X368" i="12"/>
  <c r="X367" i="12"/>
  <c r="X361" i="12"/>
  <c r="X520" i="12"/>
  <c r="X519" i="12"/>
  <c r="X607" i="12"/>
  <c r="X360" i="12"/>
  <c r="X365" i="12"/>
  <c r="X731" i="12"/>
  <c r="X902" i="12"/>
  <c r="X1031" i="12"/>
  <c r="X1030" i="12"/>
  <c r="X982" i="12"/>
  <c r="X553" i="12"/>
  <c r="X491" i="12"/>
  <c r="X490" i="12"/>
  <c r="X1084" i="12"/>
  <c r="X49" i="12"/>
  <c r="X48" i="12"/>
  <c r="X125" i="12"/>
  <c r="X552" i="12"/>
  <c r="X1141" i="12"/>
  <c r="X337" i="12"/>
  <c r="X1058" i="12"/>
  <c r="X1055" i="12"/>
  <c r="X504" i="12"/>
  <c r="X1066" i="12"/>
  <c r="X959" i="12"/>
  <c r="X6" i="12"/>
  <c r="X778" i="12"/>
  <c r="X302" i="12"/>
  <c r="X681" i="12"/>
  <c r="X419" i="12"/>
  <c r="X863" i="12"/>
  <c r="X903" i="12"/>
  <c r="X1227" i="12"/>
  <c r="X1229" i="12"/>
  <c r="X1228" i="12"/>
  <c r="X1226" i="12"/>
  <c r="X1225" i="12"/>
  <c r="X1206" i="12"/>
  <c r="X1238" i="12"/>
  <c r="X1109" i="12"/>
  <c r="X1108" i="12"/>
  <c r="X955" i="12"/>
  <c r="X928" i="12"/>
  <c r="X261" i="12"/>
  <c r="X691" i="12"/>
  <c r="X475" i="12"/>
  <c r="X474" i="12"/>
  <c r="X1255" i="12"/>
  <c r="X345" i="12"/>
  <c r="X223" i="12"/>
  <c r="X221" i="12"/>
  <c r="X1185" i="12"/>
  <c r="X1182" i="12"/>
  <c r="X1184" i="12"/>
  <c r="X1183" i="12"/>
  <c r="X1081" i="12"/>
  <c r="X1012" i="12"/>
  <c r="X1007" i="12"/>
  <c r="X1015" i="12"/>
  <c r="X1014" i="12"/>
  <c r="X704" i="12"/>
  <c r="X703" i="12"/>
  <c r="X1111" i="12"/>
  <c r="X1110" i="12"/>
  <c r="X1105" i="12"/>
  <c r="X243" i="12"/>
  <c r="X696" i="12"/>
  <c r="X695" i="12"/>
  <c r="X495" i="12"/>
  <c r="X1107" i="12"/>
  <c r="X693" i="12"/>
  <c r="X551" i="12"/>
  <c r="X346" i="12"/>
  <c r="X672" i="12"/>
  <c r="X671" i="12"/>
  <c r="X670" i="12"/>
  <c r="X661" i="12"/>
  <c r="X246" i="12"/>
  <c r="X988" i="12"/>
  <c r="X987" i="12"/>
  <c r="X614" i="12"/>
  <c r="X613" i="12"/>
  <c r="X612" i="12"/>
  <c r="X611" i="12"/>
  <c r="X239" i="12"/>
  <c r="X747" i="12"/>
  <c r="X749" i="12"/>
  <c r="X750" i="12"/>
  <c r="X759" i="12"/>
  <c r="X457" i="12"/>
  <c r="X649" i="12"/>
  <c r="X456" i="12"/>
  <c r="X503" i="12"/>
  <c r="X760" i="12"/>
  <c r="X407" i="12"/>
  <c r="X400" i="12"/>
  <c r="X404" i="12"/>
  <c r="X401" i="12"/>
  <c r="X405" i="12"/>
  <c r="X1158" i="12"/>
  <c r="X1196" i="12"/>
  <c r="X1195" i="12"/>
  <c r="X1194" i="12"/>
  <c r="X1193" i="12"/>
  <c r="X1049" i="12"/>
  <c r="X391" i="12"/>
  <c r="X12" i="12"/>
  <c r="X389" i="12"/>
  <c r="X11" i="12"/>
  <c r="X387" i="12"/>
  <c r="X15" i="12"/>
  <c r="X16" i="12"/>
  <c r="X386" i="12"/>
  <c r="X390" i="12"/>
  <c r="X17" i="12"/>
  <c r="X124" i="12"/>
  <c r="X30" i="12"/>
  <c r="X335" i="12"/>
  <c r="X250" i="12"/>
  <c r="X648" i="12"/>
  <c r="X127" i="12"/>
  <c r="X1072" i="12"/>
  <c r="X1061" i="12"/>
  <c r="X29" i="12"/>
  <c r="X675" i="12"/>
  <c r="X797" i="12"/>
  <c r="X572" i="12"/>
  <c r="X384" i="12"/>
  <c r="X385" i="12"/>
  <c r="X285" i="12"/>
  <c r="X287" i="12"/>
  <c r="X856" i="12"/>
  <c r="X1057" i="12"/>
  <c r="X1060" i="12"/>
  <c r="X394" i="12"/>
  <c r="X348" i="12"/>
  <c r="X593" i="12"/>
  <c r="X36" i="12"/>
  <c r="X9" i="12"/>
  <c r="X8" i="12"/>
  <c r="X230" i="12"/>
  <c r="X776" i="12"/>
  <c r="X679" i="12"/>
  <c r="X850" i="12"/>
  <c r="X1067" i="12"/>
  <c r="X680" i="12"/>
  <c r="C386" i="23" l="1"/>
  <c r="D386" i="23"/>
  <c r="C385" i="23"/>
  <c r="D385" i="23"/>
  <c r="C384" i="23"/>
  <c r="D384" i="23"/>
  <c r="C255" i="23" l="1"/>
  <c r="D255" i="23"/>
  <c r="C254" i="23"/>
  <c r="D254" i="23"/>
  <c r="C253" i="23"/>
  <c r="D253" i="23"/>
  <c r="C144" i="23" l="1"/>
  <c r="D144" i="23"/>
  <c r="C143" i="23"/>
  <c r="D143" i="23"/>
  <c r="C142" i="23"/>
  <c r="D142" i="23"/>
  <c r="C141" i="23"/>
  <c r="D141" i="23"/>
  <c r="C140" i="23"/>
  <c r="D140" i="23"/>
  <c r="C286" i="23" l="1"/>
  <c r="D286" i="23"/>
  <c r="C285" i="23"/>
  <c r="D285" i="23"/>
  <c r="C284" i="23"/>
  <c r="D284" i="23"/>
  <c r="C283" i="23"/>
  <c r="D283" i="23"/>
  <c r="C282" i="23"/>
  <c r="D282" i="23"/>
  <c r="C281" i="23"/>
  <c r="D281" i="23"/>
  <c r="C280" i="23"/>
  <c r="D280" i="23"/>
  <c r="C279" i="23"/>
  <c r="D279" i="23"/>
  <c r="C278" i="23"/>
  <c r="D278" i="23"/>
  <c r="C277" i="23"/>
  <c r="D277" i="23"/>
  <c r="C276" i="23"/>
  <c r="D276" i="23"/>
  <c r="C275" i="23"/>
  <c r="D275" i="23"/>
  <c r="C274" i="23"/>
  <c r="D274" i="23"/>
  <c r="C273" i="23"/>
  <c r="D273" i="23"/>
  <c r="C272" i="23"/>
  <c r="D272" i="23"/>
  <c r="C271" i="23"/>
  <c r="D271" i="23"/>
  <c r="C289" i="23"/>
  <c r="D289" i="23"/>
  <c r="C288" i="23"/>
  <c r="D288" i="23"/>
  <c r="C287" i="23"/>
  <c r="D287" i="23"/>
  <c r="C302" i="23"/>
  <c r="D302" i="23"/>
  <c r="C301" i="23"/>
  <c r="D301" i="23"/>
  <c r="C300" i="23"/>
  <c r="D300" i="23"/>
  <c r="C299" i="23"/>
  <c r="D299" i="23"/>
  <c r="C298" i="23"/>
  <c r="D298" i="23"/>
  <c r="C297" i="23"/>
  <c r="D297" i="23"/>
  <c r="C296" i="23"/>
  <c r="D296" i="23"/>
  <c r="C295" i="23"/>
  <c r="D295" i="23"/>
  <c r="C294" i="23"/>
  <c r="D294" i="23"/>
  <c r="C293" i="23"/>
  <c r="D293" i="23"/>
  <c r="C292" i="23"/>
  <c r="D292" i="23"/>
  <c r="C291" i="23"/>
  <c r="D291" i="23"/>
  <c r="C290" i="23"/>
  <c r="D290" i="23"/>
  <c r="C309" i="23" l="1"/>
  <c r="D309" i="23"/>
  <c r="C308" i="23"/>
  <c r="D308" i="23"/>
  <c r="C307" i="23"/>
  <c r="D307" i="23"/>
  <c r="C306" i="23"/>
  <c r="D306" i="23"/>
  <c r="C305" i="23"/>
  <c r="D305" i="23"/>
  <c r="C304" i="23"/>
  <c r="D304" i="23"/>
  <c r="C303" i="23"/>
  <c r="D303" i="23"/>
  <c r="C326" i="23"/>
  <c r="D326" i="23"/>
  <c r="C329" i="23"/>
  <c r="D329" i="23"/>
  <c r="C328" i="23"/>
  <c r="D328" i="23"/>
  <c r="C310" i="23" l="1"/>
  <c r="C311" i="23"/>
  <c r="C312" i="23"/>
  <c r="C313" i="23"/>
  <c r="C314" i="23"/>
  <c r="C315" i="23"/>
  <c r="C316" i="23"/>
  <c r="C317" i="23"/>
  <c r="D310" i="23"/>
  <c r="D311" i="23"/>
  <c r="D312" i="23"/>
  <c r="D313" i="23"/>
  <c r="D314" i="23"/>
  <c r="D315" i="23"/>
  <c r="D316" i="23"/>
  <c r="D31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Administrador</author>
    <author>Marcos</author>
    <author>Rafael Genaro de Brito</author>
    <author>Priscila Bucinskas de Miranda</author>
    <author>Wellington Carlos Duarte</author>
    <author>Helena Cardoso Correa povoa</author>
  </authors>
  <commentList>
    <comment ref="A2" authorId="0" shapeId="0" xr:uid="{854E0E37-8216-4534-9710-6462D631AA16}">
      <text>
        <r>
          <rPr>
            <sz val="10"/>
            <color indexed="81"/>
            <rFont val="Lucida Console"/>
            <family val="3"/>
          </rPr>
          <t xml:space="preserve">Ordenado por: DESCRIÇÃO, CÓDIGO_x000D_
_x000D_
          1ª Coluna  ==  DESCRIÇÃO_x000D_
          2ª Coluna  ==  CÓDIGO_x000D_
</t>
        </r>
      </text>
    </comment>
    <comment ref="C2" authorId="1" shapeId="0" xr:uid="{00000000-0006-0000-0000-000002000000}">
      <text>
        <r>
          <rPr>
            <b/>
            <sz val="9"/>
            <color indexed="81"/>
            <rFont val="Segoe UI"/>
            <family val="2"/>
          </rPr>
          <t xml:space="preserve">Filtro aplicado: </t>
        </r>
        <r>
          <rPr>
            <sz val="9"/>
            <color indexed="81"/>
            <rFont val="Segoe UI"/>
            <family val="2"/>
          </rPr>
          <t>( "CH" , "CI" , "CJ" , "CO" , "CR" , "CT" , "CX" )</t>
        </r>
      </text>
    </comment>
    <comment ref="J2" authorId="1" shapeId="0" xr:uid="{00000000-0006-0000-0000-000003000000}">
      <text>
        <r>
          <rPr>
            <b/>
            <sz val="9"/>
            <color indexed="81"/>
            <rFont val="Segoe UI"/>
            <family val="2"/>
          </rPr>
          <t>ATA.NR</t>
        </r>
        <r>
          <rPr>
            <sz val="9"/>
            <color indexed="81"/>
            <rFont val="Segoe UI"/>
            <family val="2"/>
          </rPr>
          <t xml:space="preserve">
</t>
        </r>
      </text>
    </comment>
    <comment ref="K2" authorId="1" shapeId="0" xr:uid="{00000000-0006-0000-0000-000004000000}">
      <text>
        <r>
          <rPr>
            <b/>
            <sz val="9"/>
            <color indexed="81"/>
            <rFont val="Segoe UI"/>
            <family val="2"/>
          </rPr>
          <t>ATA.ANO</t>
        </r>
        <r>
          <rPr>
            <sz val="9"/>
            <color indexed="81"/>
            <rFont val="Segoe UI"/>
            <family val="2"/>
          </rPr>
          <t xml:space="preserve">
</t>
        </r>
      </text>
    </comment>
    <comment ref="L2" authorId="1" shapeId="0" xr:uid="{00000000-0006-0000-0000-000005000000}">
      <text>
        <r>
          <rPr>
            <b/>
            <sz val="9"/>
            <color indexed="81"/>
            <rFont val="Segoe UI"/>
            <family val="2"/>
          </rPr>
          <t>ATA.VENC</t>
        </r>
        <r>
          <rPr>
            <sz val="9"/>
            <color indexed="81"/>
            <rFont val="Segoe UI"/>
            <family val="2"/>
          </rPr>
          <t xml:space="preserve">
</t>
        </r>
      </text>
    </comment>
    <comment ref="M2" authorId="2" shapeId="0" xr:uid="{00000000-0006-0000-0000-000006000000}">
      <text>
        <r>
          <rPr>
            <b/>
            <sz val="9"/>
            <color indexed="81"/>
            <rFont val="Segoe UI"/>
            <family val="2"/>
          </rPr>
          <t>Saldo da Secretaria</t>
        </r>
      </text>
    </comment>
    <comment ref="N2" authorId="1" shapeId="0" xr:uid="{00000000-0006-0000-0000-000007000000}">
      <text>
        <r>
          <rPr>
            <b/>
            <sz val="9"/>
            <color indexed="81"/>
            <rFont val="Segoe UI"/>
            <family val="2"/>
          </rPr>
          <t xml:space="preserve">Filtro aplicado: </t>
        </r>
        <r>
          <rPr>
            <sz val="9"/>
            <color indexed="81"/>
            <rFont val="Segoe UI"/>
            <family val="2"/>
          </rPr>
          <t>( "Aguardando" )</t>
        </r>
      </text>
    </comment>
    <comment ref="O2" authorId="1" shapeId="0" xr:uid="{00000000-0006-0000-0000-000008000000}">
      <text>
        <r>
          <rPr>
            <b/>
            <sz val="9"/>
            <color indexed="81"/>
            <rFont val="Segoe UI"/>
            <family val="2"/>
          </rPr>
          <t xml:space="preserve">Filtro aplicado: </t>
        </r>
        <r>
          <rPr>
            <sz val="9"/>
            <color indexed="81"/>
            <rFont val="Segoe UI"/>
            <family val="2"/>
          </rPr>
          <t>( "BOBINA DE SACO PLÁSTICO E SEDA CALANDRADO" )</t>
        </r>
      </text>
    </comment>
    <comment ref="P2" authorId="0" shapeId="0" xr:uid="{53591F65-93D7-4E06-BA8D-50C48C85A161}">
      <text>
        <r>
          <rPr>
            <sz val="10"/>
            <color indexed="81"/>
            <rFont val="Lucida Console"/>
            <family val="3"/>
          </rPr>
          <t>Filtro aplicado: ( PE  80/20 )</t>
        </r>
      </text>
    </comment>
    <comment ref="S2" authorId="2" shapeId="0" xr:uid="{00000000-0006-0000-0000-00000A000000}">
      <text>
        <r>
          <rPr>
            <b/>
            <sz val="9"/>
            <color indexed="81"/>
            <rFont val="Segoe UI"/>
            <family val="2"/>
          </rPr>
          <t>IMPRÓSPERO</t>
        </r>
        <r>
          <rPr>
            <sz val="9"/>
            <color indexed="81"/>
            <rFont val="Segoe UI"/>
            <family val="2"/>
          </rPr>
          <t xml:space="preserve">
</t>
        </r>
      </text>
    </comment>
    <comment ref="B3" authorId="1" shapeId="0" xr:uid="{00000000-0006-0000-0000-000059050000}">
      <text>
        <r>
          <rPr>
            <sz val="10"/>
            <color indexed="81"/>
            <rFont val="Lucida Console"/>
            <family val="3"/>
          </rPr>
          <t>DESCRIÇÃO:_x000D_
ABRACADEIRA DE NYLON COMPRIMENTO 300 MM</t>
        </r>
      </text>
    </comment>
    <comment ref="V3" authorId="1" shapeId="0" xr:uid="{00000000-0006-0000-0000-00005A050000}">
      <text>
        <r>
          <rPr>
            <sz val="10"/>
            <color indexed="81"/>
            <rFont val="Lucida Console"/>
            <family val="3"/>
          </rPr>
          <t>95229|ABRACADEIRA DE NYLON COMPRIMENTO 300 MM|PC|55|46|12|0|0|23/09/2021|9|2020|14/01/2021|Suspenso|||||*|</t>
        </r>
      </text>
    </comment>
    <comment ref="B4" authorId="1" shapeId="0" xr:uid="{00000000-0006-0000-0000-000069040000}">
      <text>
        <r>
          <rPr>
            <b/>
            <sz val="9"/>
            <color indexed="81"/>
            <rFont val="Segoe UI"/>
            <family val="2"/>
          </rPr>
          <t>DESCRIÇÃO:</t>
        </r>
        <r>
          <rPr>
            <sz val="9"/>
            <color indexed="81"/>
            <rFont val="Segoe UI"/>
            <family val="2"/>
          </rPr>
          <t>_x000D_
ABRACADEIRA GALVANIZADA TIPO "D" 1 1/4"</t>
        </r>
      </text>
    </comment>
    <comment ref="V4" authorId="1" shapeId="0" xr:uid="{00000000-0006-0000-0000-00006A040000}">
      <text>
        <r>
          <rPr>
            <b/>
            <sz val="9"/>
            <color indexed="81"/>
            <rFont val="Segoe UI"/>
            <family val="2"/>
          </rPr>
          <t>80650|ABRACADEIRA GALVANIZADA TIPO "D" 1 1/4"|PC|55|46|12|0|0|20/12/2018|58|2018|08/03/2019|Inativo|ELÉTRICA|||Nova Abertura Ata 58/18|*|</t>
        </r>
      </text>
    </comment>
    <comment ref="B5" authorId="1" shapeId="0" xr:uid="{00000000-0006-0000-0000-00004F040000}">
      <text>
        <r>
          <rPr>
            <b/>
            <sz val="9"/>
            <color indexed="81"/>
            <rFont val="Segoe UI"/>
            <family val="2"/>
          </rPr>
          <t>DESCRIÇÃO:</t>
        </r>
        <r>
          <rPr>
            <sz val="9"/>
            <color indexed="81"/>
            <rFont val="Segoe UI"/>
            <family val="2"/>
          </rPr>
          <t>_x000D_
ABRAÇADEIRA GALVANIZADA TIPO D  - 1.1/2".</t>
        </r>
      </text>
    </comment>
    <comment ref="V5" authorId="1" shapeId="0" xr:uid="{00000000-0006-0000-0000-000050040000}">
      <text>
        <r>
          <rPr>
            <sz val="10"/>
            <color indexed="81"/>
            <rFont val="Lucida Console"/>
            <family val="3"/>
          </rPr>
          <t>78399|ABRAÇADEIRA GALVANIZADA TIPO D  - 1.1/2".|PC|55|46|12|9|100|17/01/2020|126|2019|06/05/2020|Suspenso|MATERIAL ELÉTRICO|PE 153/20|16/09/2020||*|</t>
        </r>
      </text>
    </comment>
    <comment ref="A6" authorId="1" shapeId="0" xr:uid="{00000000-0006-0000-0000-000020010000}">
      <text>
        <r>
          <rPr>
            <sz val="9"/>
            <color indexed="81"/>
            <rFont val="Segoe UI"/>
            <family val="2"/>
          </rPr>
          <t>130695|TOALHA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CM.|CX|62|26|12|1000|12000|20/12/2018|81|2018|26/03/2019|Aguardando|PAPEL TOALHA|PE   2/19|12/03/2019||*|</t>
        </r>
      </text>
    </comment>
    <comment ref="B6" authorId="1" shapeId="0" xr:uid="{00000000-0006-0000-0000-000021010000}">
      <text>
        <r>
          <rPr>
            <b/>
            <sz val="9"/>
            <color indexed="81"/>
            <rFont val="Segoe UI"/>
            <family val="2"/>
          </rPr>
          <t>DESCRIÇÃO:</t>
        </r>
        <r>
          <rPr>
            <sz val="9"/>
            <color indexed="81"/>
            <rFont val="Segoe UI"/>
            <family val="2"/>
          </rPr>
          <t>_x000D_
ABRAÇADEIRA GALVANIZADA TIPO D DE 3/4", COM PARAFUSO E PORCA.</t>
        </r>
      </text>
    </comment>
    <comment ref="V6" authorId="1" shapeId="0" xr:uid="{00000000-0006-0000-0000-000022010000}">
      <text>
        <r>
          <rPr>
            <sz val="10"/>
            <color indexed="81"/>
            <rFont val="Lucida Console"/>
            <family val="3"/>
          </rPr>
          <t>14013|ABRAÇADEIRA GALVANIZADA TIPO D DE 3/4", COM PARAFUSO E PORCA.|PC|55|46|12|84|1000|17/01/2020|126|2019|06/05/2020|Suspenso|MATERIAL ELÉTRICO|PE 153/20|16/09/2020||*|</t>
        </r>
      </text>
    </comment>
    <comment ref="B7" authorId="1" shapeId="0" xr:uid="{00000000-0006-0000-0000-0000E5010000}">
      <text>
        <r>
          <rPr>
            <b/>
            <sz val="9"/>
            <color indexed="81"/>
            <rFont val="Segoe UI"/>
            <family val="2"/>
          </rPr>
          <t>DESCRIÇÃO:</t>
        </r>
        <r>
          <rPr>
            <sz val="9"/>
            <color indexed="81"/>
            <rFont val="Segoe UI"/>
            <family val="2"/>
          </rPr>
          <t>_x000D_
ABRAÇADEIRA TIPO D - 1/2".</t>
        </r>
      </text>
    </comment>
    <comment ref="V7" authorId="1" shapeId="0" xr:uid="{00000000-0006-0000-0000-0000E6010000}">
      <text>
        <r>
          <rPr>
            <b/>
            <sz val="9"/>
            <color indexed="81"/>
            <rFont val="Segoe UI"/>
            <family val="2"/>
          </rPr>
          <t>20752|ABRAÇADEIRA TIPO D - 1/2".|PC|||12|0|0|20/12/2018|58|2018|08/03/2019|Inativo|ELÉTRICA|||Nova Abertura Ata 58/18|*|</t>
        </r>
      </text>
    </comment>
    <comment ref="B8" authorId="1" shapeId="0" xr:uid="{00000000-0006-0000-0000-00001C000000}">
      <text>
        <r>
          <rPr>
            <b/>
            <sz val="9"/>
            <color indexed="81"/>
            <rFont val="Segoe UI"/>
            <family val="2"/>
          </rPr>
          <t>DESCRIÇÃO:</t>
        </r>
        <r>
          <rPr>
            <sz val="9"/>
            <color indexed="81"/>
            <rFont val="Segoe UI"/>
            <family val="2"/>
          </rPr>
          <t>_x000D_
AÇÚCAR REFINADO AMORFO, MICROCRISTALINO, PACOTE COM 1 KG</t>
        </r>
      </text>
    </comment>
    <comment ref="V8" authorId="3" shapeId="0" xr:uid="{FC64F333-9603-4B6F-8D18-D1871048FC10}">
      <text>
        <r>
          <rPr>
            <sz val="9"/>
            <color indexed="81"/>
            <rFont val="Segoe UI"/>
            <family val="2"/>
          </rPr>
          <t>10867|AÇÚCAR REFINADO AMORFO, MICROCRISTALINO, PACOTE COM 1 KG|PT|71|20|12|2917|35000|11/11/2020|16|2021|19/01/2022|Aguardando|GENEROS ALIMENTICIOS|PE 203/21|||*|</t>
        </r>
      </text>
    </comment>
    <comment ref="B9" authorId="1" shapeId="0" xr:uid="{00000000-0006-0000-0000-00001E000000}">
      <text>
        <r>
          <rPr>
            <b/>
            <sz val="9"/>
            <color indexed="81"/>
            <rFont val="Segoe UI"/>
            <family val="2"/>
          </rPr>
          <t>DESCRIÇÃO:</t>
        </r>
        <r>
          <rPr>
            <sz val="9"/>
            <color indexed="81"/>
            <rFont val="Segoe UI"/>
            <family val="2"/>
          </rPr>
          <t>_x000D_
AÇÚCAR REFINADO AMORFO, MICROCRISTALINO, PACOTE COM 5 KG</t>
        </r>
      </text>
    </comment>
    <comment ref="V9" authorId="2" shapeId="0" xr:uid="{00000000-0006-0000-0000-00001F000000}">
      <text>
        <r>
          <rPr>
            <sz val="9"/>
            <color indexed="81"/>
            <rFont val="Segoe UI"/>
            <family val="2"/>
          </rPr>
          <t>10870|AÇÚCAR REFINADO AMORFO, MICROCRISTALINO, PACOTE COM 5 KG|PT|71|20|12|0|0|19/10/2018||||Inativo|AÇÚCAR|||Item fora de estoque|*|</t>
        </r>
      </text>
    </comment>
    <comment ref="B10" authorId="1" shapeId="0" xr:uid="{00000000-0006-0000-0000-000033030000}">
      <text>
        <r>
          <rPr>
            <b/>
            <sz val="9"/>
            <color indexed="81"/>
            <rFont val="Segoe UI"/>
            <family val="2"/>
          </rPr>
          <t>DESCRIÇÃO:</t>
        </r>
        <r>
          <rPr>
            <sz val="9"/>
            <color indexed="81"/>
            <rFont val="Segoe UI"/>
            <family val="2"/>
          </rPr>
          <t>_x000D_
ADAPTADOR CURTO DE 2.1/2" X 75 MM EM PVC - MARROM</t>
        </r>
      </text>
    </comment>
    <comment ref="V10" authorId="2" shapeId="0" xr:uid="{00000000-0006-0000-0000-000034030000}">
      <text>
        <r>
          <rPr>
            <sz val="9"/>
            <color indexed="81"/>
            <rFont val="Segoe UI"/>
            <family val="2"/>
          </rPr>
          <t>58622|ADAPTADOR CURTO DE 2.1/2" X 75 MM EM PVC - MARROM|PC|||12|0|0|14/11/2018|20|2018|21/01/2019|Inativo|HIDRÁULICA|PP  12/19|11/07/2019|Fora do estoque.|*|</t>
        </r>
      </text>
    </comment>
    <comment ref="B11" authorId="1" shapeId="0" xr:uid="{00000000-0006-0000-0000-00006C000000}">
      <text>
        <r>
          <rPr>
            <b/>
            <sz val="9"/>
            <color indexed="81"/>
            <rFont val="Segoe UI"/>
            <family val="2"/>
          </rPr>
          <t>DESCRIÇÃO:</t>
        </r>
        <r>
          <rPr>
            <sz val="9"/>
            <color indexed="81"/>
            <rFont val="Segoe UI"/>
            <family val="2"/>
          </rPr>
          <t>_x000D_
ADAPTADOR DE PVC - COLA 1.1/2.</t>
        </r>
      </text>
    </comment>
    <comment ref="V11" authorId="1" shapeId="0" xr:uid="{00000000-0006-0000-0000-00006D000000}">
      <text>
        <r>
          <rPr>
            <sz val="10"/>
            <color indexed="81"/>
            <rFont val="Lucida Console"/>
            <family val="3"/>
          </rPr>
          <t>12830|ADAPTADOR DE PVC - COLA 1.1/2.|PC|61|8|12|50|600|24/11/2020|76|2019|09/03/2020|Aguardando|MATERIAL HIDRAULICO|PE  16/20|18/05/2020||*|</t>
        </r>
      </text>
    </comment>
    <comment ref="B12" authorId="1" shapeId="0" xr:uid="{00000000-0006-0000-0000-000070000000}">
      <text>
        <r>
          <rPr>
            <b/>
            <sz val="9"/>
            <color indexed="81"/>
            <rFont val="Segoe UI"/>
            <family val="2"/>
          </rPr>
          <t>DESCRIÇÃO:</t>
        </r>
        <r>
          <rPr>
            <sz val="9"/>
            <color indexed="81"/>
            <rFont val="Segoe UI"/>
            <family val="2"/>
          </rPr>
          <t>_x000D_
ADAPTADOR DE PVC - COLA 3/4.</t>
        </r>
      </text>
    </comment>
    <comment ref="V12" authorId="4" shapeId="0" xr:uid="{9947FE29-13FE-44C8-ABE2-B521D0B50FF4}">
      <text>
        <r>
          <rPr>
            <sz val="9"/>
            <color indexed="81"/>
            <rFont val="Segoe UI"/>
            <family val="2"/>
          </rPr>
          <t>12835|ADAPTADOR DE PVC - COLA 3/4.|PC|61|8|12|50|600|24/11/2020|293|2020|30/11/2021|Aguardando|MATERIAL HIDRAULICO|PE  16/20|18/05/2020||*|</t>
        </r>
      </text>
    </comment>
    <comment ref="B13" authorId="1" shapeId="0" xr:uid="{00000000-0006-0000-0000-000093020000}">
      <text>
        <r>
          <rPr>
            <b/>
            <sz val="9"/>
            <color indexed="81"/>
            <rFont val="Segoe UI"/>
            <family val="2"/>
          </rPr>
          <t>DESCRIÇÃO:</t>
        </r>
        <r>
          <rPr>
            <sz val="9"/>
            <color indexed="81"/>
            <rFont val="Segoe UI"/>
            <family val="2"/>
          </rPr>
          <t>_x000D_
ADAPTADOR DE PVC - SOLDÁVEL DE  1/2.</t>
        </r>
      </text>
    </comment>
    <comment ref="V13" authorId="2" shapeId="0" xr:uid="{00000000-0006-0000-0000-000094020000}">
      <text>
        <r>
          <rPr>
            <sz val="9"/>
            <color indexed="81"/>
            <rFont val="Segoe UI"/>
            <family val="2"/>
          </rPr>
          <t>37443|ADAPTADOR DE PVC - SOLDÁVEL DE  1/2.|PC|||12|0|0|14/11/2018|20|2018|21/01/2019|Inativo|HIDRÁULICA|PP  12/19|11/07/2019|Fora do estoque.|*|</t>
        </r>
      </text>
    </comment>
    <comment ref="B14" authorId="1" shapeId="0" xr:uid="{00000000-0006-0000-0000-00003B020000}">
      <text>
        <r>
          <rPr>
            <b/>
            <sz val="9"/>
            <color indexed="81"/>
            <rFont val="Segoe UI"/>
            <family val="2"/>
          </rPr>
          <t>DESCRIÇÃO:</t>
        </r>
        <r>
          <rPr>
            <sz val="9"/>
            <color indexed="81"/>
            <rFont val="Segoe UI"/>
            <family val="2"/>
          </rPr>
          <t>_x000D_
ADAPTADOR DE PVC RIGIDO DE 2" SOLDAVEL</t>
        </r>
      </text>
    </comment>
    <comment ref="V14" authorId="4" shapeId="0" xr:uid="{406FA2C9-AE13-4AEC-86E7-3F20F534F65A}">
      <text>
        <r>
          <rPr>
            <sz val="9"/>
            <color indexed="81"/>
            <rFont val="Segoe UI"/>
            <family val="2"/>
          </rPr>
          <t>28181|ADAPTADOR DE PVC RIGIDO DE 2" SOLDAVEL|PC|61|8|12|2|20|24/10/2019|293|2020|30/11/2021|Aguardando|HIDRÁULICA|PE  16/20|18/05/2020||*|</t>
        </r>
      </text>
    </comment>
    <comment ref="B15" authorId="1" shapeId="0" xr:uid="{00000000-0006-0000-0000-000068000000}">
      <text>
        <r>
          <rPr>
            <b/>
            <sz val="9"/>
            <color indexed="81"/>
            <rFont val="Segoe UI"/>
            <family val="2"/>
          </rPr>
          <t>DESCRIÇÃO:</t>
        </r>
        <r>
          <rPr>
            <sz val="9"/>
            <color indexed="81"/>
            <rFont val="Segoe UI"/>
            <family val="2"/>
          </rPr>
          <t>_x000D_
ADAPTADOR DE PVC RIGIDO SOLDAVEL C/ FLANGE SEXTAVADA FIXO - 25 MM X 3/4"</t>
        </r>
      </text>
    </comment>
    <comment ref="V15" authorId="1" shapeId="0" xr:uid="{00000000-0006-0000-0000-000069000000}">
      <text>
        <r>
          <rPr>
            <sz val="10"/>
            <color indexed="81"/>
            <rFont val="Lucida Console"/>
            <family val="3"/>
          </rPr>
          <t>12824|ADAPTADOR DE PVC RIGIDO SOLDAVEL C/ FLANGE SEXTAVADA FIXO - 25 MM X 3/4"|PC|61|8|12|13|150|24/11/2020|87|2020|31/03/2021|Aguardando|MATERIAL ELETRICO|PE  10/20|30/04/2020||*|</t>
        </r>
      </text>
    </comment>
    <comment ref="B16" authorId="1" shapeId="0" xr:uid="{00000000-0006-0000-0000-000066000000}">
      <text>
        <r>
          <rPr>
            <b/>
            <sz val="9"/>
            <color indexed="81"/>
            <rFont val="Segoe UI"/>
            <family val="2"/>
          </rPr>
          <t>DESCRIÇÃO:</t>
        </r>
        <r>
          <rPr>
            <sz val="9"/>
            <color indexed="81"/>
            <rFont val="Segoe UI"/>
            <family val="2"/>
          </rPr>
          <t>_x000D_
ADAPTADOR DE PVC RIGIDO SOLDAVEL C/ FLANGE SEXTAVADA FIXO - 50 MM X 1 1/2"</t>
        </r>
      </text>
    </comment>
    <comment ref="V16" authorId="1" shapeId="0" xr:uid="{00000000-0006-0000-0000-000067000000}">
      <text>
        <r>
          <rPr>
            <sz val="10"/>
            <color indexed="81"/>
            <rFont val="Lucida Console"/>
            <family val="3"/>
          </rPr>
          <t>12821|ADAPTADOR DE PVC RIGIDO SOLDAVEL C/ FLANGE SEXTAVADA FIXO - 50 MM X 1 1/2"|PC|61|8|12|9|100|24/11/2020|87|2020|31/03/2021|Aguardando|MATERIAL ELETRICO|PE  10/20|30/04/2020||*|</t>
        </r>
      </text>
    </comment>
    <comment ref="B17" authorId="1" shapeId="0" xr:uid="{00000000-0006-0000-0000-000060000000}">
      <text>
        <r>
          <rPr>
            <b/>
            <sz val="9"/>
            <color indexed="81"/>
            <rFont val="Segoe UI"/>
            <family val="2"/>
          </rPr>
          <t>DESCRIÇÃO:</t>
        </r>
        <r>
          <rPr>
            <sz val="9"/>
            <color indexed="81"/>
            <rFont val="Segoe UI"/>
            <family val="2"/>
          </rPr>
          <t>_x000D_
ADAPTADOR DE PVC RIGIDO SOLDAVEL C/ FLANGE SEXTAVADA FIXO P/ CAIXA D'AGUA - 32 MM X 1"</t>
        </r>
      </text>
    </comment>
    <comment ref="V17" authorId="1" shapeId="0" xr:uid="{00000000-0006-0000-0000-000061000000}">
      <text>
        <r>
          <rPr>
            <sz val="10"/>
            <color indexed="81"/>
            <rFont val="Lucida Console"/>
            <family val="3"/>
          </rPr>
          <t>12813|ADAPTADOR DE PVC RIGIDO SOLDAVEL C/ FLANGE SEXTAVADA FIXO P/ CAIXA D'AGUA - 32 MM X 1"|PC|61|8|12|5|60|24/11/2020|87|2020|31/03/2021|Aguardando|MATERIAL ELETRICO|PE  10/20|30/04/2020||*|</t>
        </r>
      </text>
    </comment>
    <comment ref="B18" authorId="1" shapeId="0" xr:uid="{00000000-0006-0000-0000-00007B050000}">
      <text>
        <r>
          <rPr>
            <b/>
            <sz val="9"/>
            <color indexed="81"/>
            <rFont val="Segoe UI"/>
            <family val="2"/>
          </rPr>
          <t>DESCRIÇÃO:</t>
        </r>
        <r>
          <rPr>
            <sz val="9"/>
            <color indexed="81"/>
            <rFont val="Segoe UI"/>
            <family val="2"/>
          </rPr>
          <t>_x000D_
ADAPTADOR DE PVC SOLDÁVEL COM FLANGE 20 MM X 1/2" PARA CAIXA D'ÁGUA, MARROM, NBR 5648, A MARCA, MEDIDA E NBR DEVERÃO VIR LITOGRAFADA NA PEÇA</t>
        </r>
      </text>
    </comment>
    <comment ref="V18" authorId="2" shapeId="0" xr:uid="{00000000-0006-0000-0000-00007C050000}">
      <text>
        <r>
          <rPr>
            <sz val="9"/>
            <color indexed="81"/>
            <rFont val="Segoe UI"/>
            <family val="2"/>
          </rPr>
          <t>96378|ADAPTADOR DE PVC SOLDÁVEL COM FLANGE 20 MM X 1/2" PARA CAIXA D'ÁGUA, MARROM, NBR 5648, A MARCA, MEDIDA E NBR DEVERÃO VIR LITOGRAFADA NA PEÇA|PC|||12|0|0|14/11/2018|70|2019|09/03/2020|Inativo|MATERIAL HIDRAULICO|PP  12/19|11/07/2019|Fora do estoque.|*|</t>
        </r>
      </text>
    </comment>
    <comment ref="B19" authorId="1" shapeId="0" xr:uid="{00000000-0006-0000-0000-00006F050000}">
      <text>
        <r>
          <rPr>
            <b/>
            <sz val="9"/>
            <color indexed="81"/>
            <rFont val="Segoe UI"/>
            <family val="2"/>
          </rPr>
          <t>DESCRIÇÃO:</t>
        </r>
        <r>
          <rPr>
            <sz val="9"/>
            <color indexed="81"/>
            <rFont val="Segoe UI"/>
            <family val="2"/>
          </rPr>
          <t>_x000D_
ADAPTADOR DE PVC SOLDÁVEL CURTO C/BOLSA E ROSCA - PARA ÁGUA - 60MM X 2", MARROM, NBR 5648, A MARCA, MEDIDA E NBR DEVERÃO VIR LITOGRAFADA NA PEÇA</t>
        </r>
      </text>
    </comment>
    <comment ref="V19" authorId="2" shapeId="0" xr:uid="{00000000-0006-0000-0000-000070050000}">
      <text>
        <r>
          <rPr>
            <sz val="9"/>
            <color indexed="81"/>
            <rFont val="Segoe UI"/>
            <family val="2"/>
          </rPr>
          <t>96093|ADAPTADOR DE PVC SOLDÁVEL CURTO C/BOLSA E ROSCA - PARA ÁGUA - 60MM X 2", MARROM, NBR 5648, A MARCA, MEDIDA E NBR DEVERÃO VIR LITOGRAFADA NA PEÇA|PC|||12|0|0|14/11/2018|76|2019|09/03/2020|Inativo|HIDRÁULICA|||Fora do estoque.|*|</t>
        </r>
      </text>
    </comment>
    <comment ref="B20" authorId="1" shapeId="0" xr:uid="{00000000-0006-0000-0000-000065050000}">
      <text>
        <r>
          <rPr>
            <b/>
            <sz val="9"/>
            <color indexed="81"/>
            <rFont val="Segoe UI"/>
            <family val="2"/>
          </rPr>
          <t>DESCRIÇÃO:</t>
        </r>
        <r>
          <rPr>
            <sz val="9"/>
            <color indexed="81"/>
            <rFont val="Segoe UI"/>
            <family val="2"/>
          </rPr>
          <t xml:space="preserve">_x000D_
ADAPTADOR DE PVC SOLDÁVEL CURTO COM BOLSA E ROSCA PARA ÁGUA MARROM 32 MM X 1", DE ACORDO COM A NORMA NBR 5648 E A MARCA DEVERÁ VIR LITOGRAFADA NA PEÇA </t>
        </r>
      </text>
    </comment>
    <comment ref="V20" authorId="2" shapeId="0" xr:uid="{00000000-0006-0000-0000-000066050000}">
      <text>
        <r>
          <rPr>
            <sz val="9"/>
            <color indexed="81"/>
            <rFont val="Segoe UI"/>
            <family val="2"/>
          </rPr>
          <t>95704|ADAPTADOR DE PVC SOLDÁVEL CURTO COM BOLSA E ROSCA PARA ÁGUA MARROM 32 MM X 1", DE ACORDO COM A NORMA NBR 5648 E A MARCA DEVERÁ VIR LITOGRAFADA NA PEÇA|PC|||12|0|0|14/11/2018|76|2019|09/03/2020|Inativo|HIDRÁULICA|||Fora do estoque.|*|</t>
        </r>
      </text>
    </comment>
    <comment ref="B21" authorId="1" shapeId="0" xr:uid="{00000000-0006-0000-0000-000067050000}">
      <text>
        <r>
          <rPr>
            <b/>
            <sz val="9"/>
            <color indexed="81"/>
            <rFont val="Segoe UI"/>
            <family val="2"/>
          </rPr>
          <t>DESCRIÇÃO:</t>
        </r>
        <r>
          <rPr>
            <sz val="9"/>
            <color indexed="81"/>
            <rFont val="Segoe UI"/>
            <family val="2"/>
          </rPr>
          <t xml:space="preserve">_x000D_
ADAPTADOR DE PVC SOLDÁVEL CURTO COM BOLSA E ROSCA PARA ÁGUA, MARROM, 40 MM X 1 1/4", NBR 5648, A MARCA, MEDIDA E NBR DEVERÃO VIR LITOGRAFADA NA PEÇA
</t>
        </r>
      </text>
    </comment>
    <comment ref="V21" authorId="2" shapeId="0" xr:uid="{00000000-0006-0000-0000-000068050000}">
      <text>
        <r>
          <rPr>
            <sz val="10"/>
            <color indexed="81"/>
            <rFont val="Lucida Console"/>
            <family val="3"/>
          </rPr>
          <t>95705|ADAPTADOR DE PVC SOLDÁVEL CURTO COM BOLSA E ROSCA PARA ÁGUA, MARROM, 40 MM X 1 1/4", NBR 5648, A MARCA, MEDIDA E NBR DEVERÃO VIR LITOGRAFADA NA PEÇA|PC|||12|0|0|14/11/2018|76|2019|09/03/2020|Inativo|HIDRÁULICA|||Fora do estoque.|*|</t>
        </r>
      </text>
    </comment>
    <comment ref="B22" authorId="1" shapeId="0" xr:uid="{00000000-0006-0000-0000-00003D020000}">
      <text>
        <r>
          <rPr>
            <b/>
            <sz val="9"/>
            <color indexed="81"/>
            <rFont val="Segoe UI"/>
            <family val="2"/>
          </rPr>
          <t>DESCRIÇÃO:</t>
        </r>
        <r>
          <rPr>
            <sz val="9"/>
            <color indexed="81"/>
            <rFont val="Segoe UI"/>
            <family val="2"/>
          </rPr>
          <t>_x000D_
ADAPTADOR EM PVC RIGIDO SOLDAVEL DE 1"</t>
        </r>
      </text>
    </comment>
    <comment ref="V22" authorId="1" shapeId="0" xr:uid="{00000000-0006-0000-0000-00003E020000}">
      <text>
        <r>
          <rPr>
            <sz val="10"/>
            <color indexed="81"/>
            <rFont val="Lucida Console"/>
            <family val="3"/>
          </rPr>
          <t>28184|ADAPTADOR EM PVC RIGIDO SOLDAVEL DE 1"|PC|61|8|12|13|150|24/11/2020|87|2020|31/03/2021|Aguardando|MATERIAL ELETRICO|PE  10/20|30/04/2020||*|</t>
        </r>
      </text>
    </comment>
    <comment ref="B23" authorId="1" shapeId="0" xr:uid="{00000000-0006-0000-0000-000084010000}">
      <text>
        <r>
          <rPr>
            <b/>
            <sz val="9"/>
            <color indexed="81"/>
            <rFont val="Segoe UI"/>
            <family val="2"/>
          </rPr>
          <t>DESCRIÇÃO:</t>
        </r>
        <r>
          <rPr>
            <sz val="9"/>
            <color indexed="81"/>
            <rFont val="Segoe UI"/>
            <family val="2"/>
          </rPr>
          <t>_x000D_
ADESIVO PARA CHAPISCO, CONCRETO E ARGAMASSA - BALDE COM 18 LITROS - VALIDADE MÍNIMA DE 12 MESES A PARTIR DA DATA DE ENTREGA</t>
        </r>
      </text>
    </comment>
    <comment ref="V23" authorId="4" shapeId="0" xr:uid="{197D09BD-A30B-4C06-8653-9EC46B3A5141}">
      <text>
        <r>
          <rPr>
            <sz val="9"/>
            <color indexed="81"/>
            <rFont val="Segoe UI"/>
            <family val="2"/>
          </rPr>
          <t>16053|ADESIVO PARA CHAPISCO, CONCRETO E ARGAMASSA - BALDE COM 18 LITROS - VALIDADE MÍNIMA DE 12 MESES A PARTIR DA DATA DE ENTREGA|BD|51|33|12|25|300|22/04/2021|174|2020|16/08/2021|Aguardando||PE  99/20|03/08/2020||*|</t>
        </r>
      </text>
    </comment>
    <comment ref="B24" authorId="1" shapeId="0" xr:uid="{00000000-0006-0000-0000-00003F050000}">
      <text>
        <r>
          <rPr>
            <b/>
            <sz val="9"/>
            <color indexed="81"/>
            <rFont val="Segoe UI"/>
            <family val="2"/>
          </rPr>
          <t>DESCRIÇÃO:</t>
        </r>
        <r>
          <rPr>
            <sz val="9"/>
            <color indexed="81"/>
            <rFont val="Segoe UI"/>
            <family val="2"/>
          </rPr>
          <t>_x000D_
ADESIVO PLÁSTICO PARA TUBOS E CONEXÕES DE PVC RÍGIDO - FRASCO COM 175 GRAMAS</t>
        </r>
      </text>
    </comment>
    <comment ref="V24" authorId="2" shapeId="0" xr:uid="{00000000-0006-0000-0000-000040050000}">
      <text>
        <r>
          <rPr>
            <sz val="9"/>
            <color indexed="81"/>
            <rFont val="Segoe UI"/>
            <family val="2"/>
          </rPr>
          <t>94310|ADESIVO PLÁSTICO PARA TUBOS E CONEXÕES DE PVC RÍGIDO - FRASCO COM 175 GRAMAS|FR|||12|0|0|14/11/2018|76|2019|09/03/2020|Inativo|HIDRÁULICA|PP  12/19|11/07/2019|Fora do estoque.|*|</t>
        </r>
      </text>
    </comment>
    <comment ref="B25" authorId="1" shapeId="0" xr:uid="{00000000-0006-0000-0000-0000370A0000}">
      <text>
        <r>
          <rPr>
            <sz val="10"/>
            <color indexed="81"/>
            <rFont val="Lucida Console"/>
            <family val="3"/>
          </rPr>
          <t xml:space="preserve">DESCRIÇÃO:_x000D_
ADESIVO SELANTE A BASE DE POLIURETANO, PARA A CONSTRUCAO CIVIL. ADERENCIA A MADEIRA, CONCRETO, ALVENARIA, GESSO, PVC, FERRO E ALUMINIO, ENTRE OUTRAS - TUBO COM, NO MINIMO, 350 GRAMAS. </t>
        </r>
      </text>
    </comment>
    <comment ref="V25" authorId="1" shapeId="0" xr:uid="{00000000-0006-0000-0000-0000380A0000}">
      <text>
        <r>
          <rPr>
            <sz val="10"/>
            <color indexed="81"/>
            <rFont val="Lucida Console"/>
            <family val="3"/>
          </rPr>
          <t>140326|ADESIVO SELANTE A BASE DE POLIURETANO, PARA A CONSTRUCAO CIVIL. ADERENCIA A MADEIRA, CONCRETO, ALVENARIA, GESSO, PVC, FERRO E ALUMINIO, ENTRE OUTRAS - TUBO COM, NO MINIMO, 350 GRAMAS.|TB|51|33|12|42|500|17/12/2020||||Suspenso||||Item seria incluido na reabertura da Ata 88/2020, porém a Ata não será reaberta, conforme memo 37/SGAF/DRM/2021.|*|</t>
        </r>
      </text>
    </comment>
    <comment ref="B26" authorId="1" shapeId="0" xr:uid="{00000000-0006-0000-0000-0000AD080000}">
      <text>
        <r>
          <rPr>
            <b/>
            <sz val="9"/>
            <color indexed="81"/>
            <rFont val="Segoe UI"/>
            <family val="2"/>
          </rPr>
          <t>DESCRIÇÃO:</t>
        </r>
        <r>
          <rPr>
            <sz val="9"/>
            <color indexed="81"/>
            <rFont val="Segoe UI"/>
            <family val="2"/>
          </rPr>
          <t>_x000D_
ADESIVO SELANTE PARA VEDACAO/CALAFETACAO  DE CALHAS RUFOS E AFINS,  A BASE DE POLIURETANO - TUBO DE 350 A 400 GRAMAS</t>
        </r>
      </text>
    </comment>
    <comment ref="V26" authorId="4" shapeId="0" xr:uid="{1F387E57-F526-4BE4-9AD4-9B7B3051126D}">
      <text>
        <r>
          <rPr>
            <sz val="9"/>
            <color indexed="81"/>
            <rFont val="Segoe UI"/>
            <family val="2"/>
          </rPr>
          <t>132769|ADESIVO SELANTE PARA VEDACAO/CALAFETACAO  DE CALHAS RUFOS E AFINS,  A BASE DE POLIURETANO - TUBO DE 350 A 400 GRAMAS|TB|51|33|12|0|0|22/04/2021|174|2020|16/08/2021|Aguardando|MATERIAL DE CONSTRUÇÃO|PE  99/20|03/08/2020||*|</t>
        </r>
      </text>
    </comment>
    <comment ref="B27" authorId="1" shapeId="0" xr:uid="{00000000-0006-0000-0000-000013070000}">
      <text>
        <r>
          <rPr>
            <b/>
            <sz val="9"/>
            <color indexed="81"/>
            <rFont val="Segoe UI"/>
            <family val="2"/>
          </rPr>
          <t>DESCRIÇÃO:</t>
        </r>
        <r>
          <rPr>
            <sz val="9"/>
            <color indexed="81"/>
            <rFont val="Segoe UI"/>
            <family val="2"/>
          </rPr>
          <t>_x000D_
ADUBO QUÍMICO GRANULADO FORMULAÇÃO 04-14-8 - SACO COM 50 KG.</t>
        </r>
      </text>
    </comment>
    <comment ref="V27" authorId="1" shapeId="0" xr:uid="{00000000-0006-0000-0000-000014070000}">
      <text>
        <r>
          <rPr>
            <b/>
            <sz val="9"/>
            <color indexed="81"/>
            <rFont val="Segoe UI"/>
            <family val="2"/>
          </rPr>
          <t>114370|ADUBO QUÍMICO GRANULADO FORMULAÇÃO 04-14-8 - SACO COM 50 KG.|SC|||12|0|0|31/07/2018||||Inativo|PLANTAS ORNAMENTAIS||||*|</t>
        </r>
      </text>
    </comment>
    <comment ref="B28" authorId="1" shapeId="0" xr:uid="{00000000-0006-0000-0000-0000EB010000}">
      <text>
        <r>
          <rPr>
            <b/>
            <sz val="9"/>
            <color indexed="81"/>
            <rFont val="Segoe UI"/>
            <family val="2"/>
          </rPr>
          <t>DESCRIÇÃO:</t>
        </r>
        <r>
          <rPr>
            <sz val="9"/>
            <color indexed="81"/>
            <rFont val="Segoe UI"/>
            <family val="2"/>
          </rPr>
          <t>_x000D_
AGAPANTO (AGAPHANTHUS AFRICANUS) - PORTE DE 0,30 M - FLORIDO - CAIXA COM 06 UNIDADES.</t>
        </r>
      </text>
    </comment>
    <comment ref="V28" authorId="1" shapeId="0" xr:uid="{00000000-0006-0000-0000-0000EC010000}">
      <text>
        <r>
          <rPr>
            <b/>
            <sz val="9"/>
            <color indexed="81"/>
            <rFont val="Segoe UI"/>
            <family val="2"/>
          </rPr>
          <t>22640|AGAPANTO (AGAPHANTHUS AFRICANUS) - PORTE DE 0,30 M - FLORIDO - CAIXA COM 06 UNIDADES.|CX|48|18|12|0|0|31/07/2018||||Inativo|PLANTAS ORNAMENTAIS||||*|</t>
        </r>
      </text>
    </comment>
    <comment ref="B29" authorId="1" shapeId="0" xr:uid="{00000000-0006-0000-0000-00004E000000}">
      <text>
        <r>
          <rPr>
            <b/>
            <sz val="9"/>
            <color indexed="81"/>
            <rFont val="Segoe UI"/>
            <family val="2"/>
          </rPr>
          <t>DESCRIÇÃO:</t>
        </r>
        <r>
          <rPr>
            <sz val="9"/>
            <color indexed="81"/>
            <rFont val="Segoe UI"/>
            <family val="2"/>
          </rPr>
          <t>_x000D_
ÁGUA SANITÁRIA, FRASCO COM 01 LITRO</t>
        </r>
      </text>
    </comment>
    <comment ref="V29" authorId="4" shapeId="0" xr:uid="{4D21EDF9-6D88-4669-B172-7233023D5834}">
      <text>
        <r>
          <rPr>
            <sz val="9"/>
            <color indexed="81"/>
            <rFont val="Segoe UI"/>
            <family val="2"/>
          </rPr>
          <t>12685|ÁGUA SANITÁRIA, FRASCO COM 01 LITRO|FR|72|10|12|17|200|10/09/2021|308|2020|28/12/2021|Aguardando|MATERIAIS DE LIMPEZA DOMISSANEANTES|PP 236/19|30/01/2020||*|</t>
        </r>
      </text>
    </comment>
    <comment ref="B30" authorId="1" shapeId="0" xr:uid="{00000000-0006-0000-0000-00005C000000}">
      <text>
        <r>
          <rPr>
            <b/>
            <sz val="9"/>
            <color indexed="81"/>
            <rFont val="Segoe UI"/>
            <family val="2"/>
          </rPr>
          <t>DESCRIÇÃO:</t>
        </r>
        <r>
          <rPr>
            <sz val="9"/>
            <color indexed="81"/>
            <rFont val="Segoe UI"/>
            <family val="2"/>
          </rPr>
          <t>_x000D_
AGUARRAZ MINERAL/VEGETAL - 900 ML, NBR 11702/1992- TIPO 4.5.10.</t>
        </r>
      </text>
    </comment>
    <comment ref="V30" authorId="1" shapeId="0" xr:uid="{00000000-0006-0000-0000-00005D000000}">
      <text>
        <r>
          <rPr>
            <sz val="10"/>
            <color indexed="81"/>
            <rFont val="Lucida Console"/>
            <family val="3"/>
          </rPr>
          <t>12806|AGUARRAZ MINERAL/VEGETAL - 900 ML, NBR 11702/1992- TIPO 4.5.10.|LT|76|16|12|0|0|18/09/2020|15|2020|25/01/2021|Aguardando|MATERIAL DE PINTURA|PP 238/19|03/02/2020||*|</t>
        </r>
      </text>
    </comment>
    <comment ref="B31" authorId="1" shapeId="0" xr:uid="{00000000-0006-0000-0000-000069030000}">
      <text>
        <r>
          <rPr>
            <b/>
            <sz val="9"/>
            <color indexed="81"/>
            <rFont val="Segoe UI"/>
            <family val="2"/>
          </rPr>
          <t>DESCRIÇÃO:</t>
        </r>
        <r>
          <rPr>
            <sz val="9"/>
            <color indexed="81"/>
            <rFont val="Segoe UI"/>
            <family val="2"/>
          </rPr>
          <t>_x000D_
AJUGA (AJUGA REPTANS) - PORTE 0,10 M, COR TONS RÓSEOS, CAIXA COM 15 UNIDADES.</t>
        </r>
      </text>
    </comment>
    <comment ref="V31" authorId="1" shapeId="0" xr:uid="{00000000-0006-0000-0000-00006A030000}">
      <text>
        <r>
          <rPr>
            <b/>
            <sz val="9"/>
            <color indexed="81"/>
            <rFont val="Segoe UI"/>
            <family val="2"/>
          </rPr>
          <t>61401|AJUGA (AJUGA REPTANS) - PORTE 0,10 M, COR TONS RÓSEOS, CAIXA COM 15 UNIDADES.|CX|||12|0|0|31/07/2018||||Inativo|PLANTAS ORNAMENTAIS||||*|</t>
        </r>
      </text>
    </comment>
    <comment ref="B32" authorId="1" shapeId="0" xr:uid="{00000000-0006-0000-0000-000021080000}">
      <text>
        <r>
          <rPr>
            <b/>
            <sz val="9"/>
            <color indexed="81"/>
            <rFont val="Segoe UI"/>
            <family val="2"/>
          </rPr>
          <t>DESCRIÇÃO:</t>
        </r>
        <r>
          <rPr>
            <sz val="9"/>
            <color indexed="81"/>
            <rFont val="Segoe UI"/>
            <family val="2"/>
          </rPr>
          <t>_x000D_
ÁLCOOL ETÍLICO HIDRATADO EM GEL 70° INPM - PARA USO DOMÉSTICO - FRASCO COM NO MÍNIMO 480 GR. AUTORIZAÇÃO FUNCIONAMENTO FABRICANTE ANVISA, LAUDO ANALÍTICO LOTE DO PRODUTO - VALIDADE MÍNIMA DE 01 ANO. DEVERÁ SER ENTREGUE EM CAIXAS DE PAPELÃO RESISTENTE, TIPO ONDULADO DUPLO.</t>
        </r>
      </text>
    </comment>
    <comment ref="V32" authorId="1" shapeId="0" xr:uid="{00000000-0006-0000-0000-000022080000}">
      <text>
        <r>
          <rPr>
            <sz val="10"/>
            <color indexed="81"/>
            <rFont val="Lucida Console"/>
            <family val="3"/>
          </rPr>
          <t>127331|ÁLCOOL ETÍLICO HIDRATADO EM GEL 70° INPM - PARA USO DOMÉSTICO - FRASCO COM NO MÍNIMO 480 GR. AUTORIZAÇÃO FUNCIONAMENTO FABRICANTE ANVISA, LAUDO ANALÍTICO LOTE DO PRODUTO - VALIDADE MÍNIMA DE 01 ANO. DEVERÁ SER ENTREGUE EM CAIXAS DE PAPELÃO RESISTENTE, TIPO ONDULADO DUPLO.|FR|72|8|12|292|3500|06/10/2020|14|2020|22/01/2021|Aguardando|MATERIAL DE LIMPEZA (DOMISSANEANTES)|PP 236/19|30/01/2020||*|</t>
        </r>
      </text>
    </comment>
    <comment ref="B33" authorId="1" shapeId="0" xr:uid="{00000000-0006-0000-0000-0000F5090000}">
      <text>
        <r>
          <rPr>
            <sz val="10"/>
            <color indexed="81"/>
            <rFont val="Lucida Console"/>
            <family val="3"/>
          </rPr>
          <t>DESCRIÇÃO:_x000D_
ALCOOL ETILICO HIDRATADO EM GEL 70° INPM - PARA USO DOMESTICO- GALAO COM 5 LITROS</t>
        </r>
      </text>
    </comment>
    <comment ref="V33" authorId="1" shapeId="0" xr:uid="{00000000-0006-0000-0000-0000F6090000}">
      <text>
        <r>
          <rPr>
            <sz val="10"/>
            <color indexed="81"/>
            <rFont val="Lucida Console"/>
            <family val="3"/>
          </rPr>
          <t>139236|ALCOOL ETILICO HIDRATADO EM GEL 70° INPM - PARA USO DOMESTICO- GALAO COM 5 LITROS|GL|72|8|12||2000|06/10/2020|146|2020|01/01/2021||ALCOOL GEL E DISPENSER||||*|</t>
        </r>
      </text>
    </comment>
    <comment ref="B34" authorId="1" shapeId="0" xr:uid="{00000000-0006-0000-0000-0000CB060000}">
      <text>
        <r>
          <rPr>
            <b/>
            <sz val="9"/>
            <color indexed="81"/>
            <rFont val="Segoe UI"/>
            <family val="2"/>
          </rPr>
          <t>DESCRIÇÃO:</t>
        </r>
        <r>
          <rPr>
            <sz val="9"/>
            <color indexed="81"/>
            <rFont val="Segoe UI"/>
            <family val="2"/>
          </rPr>
          <t xml:space="preserve">_x000D_
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r>
      </text>
    </comment>
    <comment ref="V34" authorId="1" shapeId="0" xr:uid="{00000000-0006-0000-0000-0000CC060000}">
      <text>
        <r>
          <rPr>
            <sz val="9"/>
            <color indexed="81"/>
            <rFont val="Segoe UI"/>
            <family val="2"/>
          </rPr>
          <t>112109|ÁLCOOL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2.|FR|72|8|12|1500|18000|16/04/2020|2|2021|29/06/2021|Aguardando|ALCOOL GEL E DISPENSER|PE  62/20|13/07/2020||*|</t>
        </r>
      </text>
    </comment>
    <comment ref="B35" authorId="1" shapeId="0" xr:uid="{00000000-0006-0000-0000-0000F3070000}">
      <text>
        <r>
          <rPr>
            <b/>
            <sz val="9"/>
            <color indexed="81"/>
            <rFont val="Segoe UI"/>
            <family val="2"/>
          </rPr>
          <t>DESCRIÇÃO:</t>
        </r>
        <r>
          <rPr>
            <sz val="9"/>
            <color indexed="81"/>
            <rFont val="Segoe UI"/>
            <family val="2"/>
          </rPr>
          <t>_x000D_
ÁLCOOL GEL A 70%, TIPO REFIL, COM HIDRATANTE ALOE VERA - REFIL COM 800 ML - AUTORIZAÇÃO FUNCIONAMENTO FABRICANTE ANVISA.</t>
        </r>
      </text>
    </comment>
    <comment ref="V35" authorId="2" shapeId="0" xr:uid="{00000000-0006-0000-0000-0000F4070000}">
      <text>
        <r>
          <rPr>
            <sz val="10"/>
            <color indexed="81"/>
            <rFont val="Lucida Console"/>
            <family val="3"/>
          </rPr>
          <t>125633|ÁLCOOL GEL A 70%, TIPO REFIL, COM HIDRATANTE ALOE VERA - REFIL COM 800 ML - AUTORIZAÇÃO FUNCIONAMENTO FABRICANTE ANVISA.|RF|||12|0|0|16/04/2020|110|2019|20/04/2020|Inativo|ALCOOL GEL|PE   1/19|26/04/2019|Item fora de estoque|*|</t>
        </r>
      </text>
    </comment>
    <comment ref="B36" authorId="1" shapeId="0" xr:uid="{00000000-0006-0000-0000-000020000000}">
      <text>
        <r>
          <rPr>
            <b/>
            <sz val="9"/>
            <color indexed="81"/>
            <rFont val="Segoe UI"/>
            <family val="2"/>
          </rPr>
          <t>DESCRIÇÃO:</t>
        </r>
        <r>
          <rPr>
            <sz val="9"/>
            <color indexed="81"/>
            <rFont val="Segoe UI"/>
            <family val="2"/>
          </rPr>
          <t>_x000D_
ALMOFADA ENTINTADA PARA CARIMBO - PEQUENA (L=50/60 XC=80/100 MM DO TECIDO).</t>
        </r>
      </text>
    </comment>
    <comment ref="V36" authorId="2" shapeId="0" xr:uid="{00000000-0006-0000-0000-000021000000}">
      <text>
        <r>
          <rPr>
            <sz val="9"/>
            <color indexed="81"/>
            <rFont val="Segoe UI"/>
            <family val="2"/>
          </rPr>
          <t>11059|ALMOFADA ENTINTADA PARA CARIMBO - PEQUENA (L=50/60 XC=80/100 MM DO TECIDO).|PC|||12|0|0|05/12/2017||||Inativo|MATERIAL DE ESCRITORIO E ESCOLAR|||Item fora de estoque|*|</t>
        </r>
      </text>
    </comment>
    <comment ref="B37" authorId="2" shapeId="0" xr:uid="{00000000-0006-0000-0000-0000DF090000}">
      <text>
        <r>
          <rPr>
            <b/>
            <sz val="9"/>
            <color indexed="81"/>
            <rFont val="Segoe UI"/>
            <family val="2"/>
          </rPr>
          <t>DESCRIÇÃO:</t>
        </r>
        <r>
          <rPr>
            <sz val="9"/>
            <color indexed="81"/>
            <rFont val="Segoe UI"/>
            <family val="2"/>
          </rPr>
          <t>_x000D_
ANEL DE VEDACAO PARA BACIA SANITARIA, CONFECCIONADO EM BORRACHA BUTILICA, MEDIDAS MINIMAS: 85 MM (DIAMETRO INTERNO), 110 MM (DIAMETRO EXTERNO) E 20 MM (LARGURA).</t>
        </r>
      </text>
    </comment>
    <comment ref="V37" authorId="1" shapeId="0" xr:uid="{00000000-0006-0000-0000-0000E0090000}">
      <text>
        <r>
          <rPr>
            <sz val="10"/>
            <color indexed="81"/>
            <rFont val="Lucida Console"/>
            <family val="3"/>
          </rPr>
          <t>138054|ANEL DE VEDACAO PARA BACIA SANITARIA, CONFECCIONADO EM BORRACHA BUTILICA, MEDIDAS MINIMAS: 85 MM (DIAMETRO INTERNO), 110 MM (DIAMETRO EXTERNO) E 20 MM (LARGURA).|PC|61|10|12|13|150|31/07/2019|191|2020|07/09/2021|Suspenso|MATERIAL HIDRAULICO|PE  10/20|30/04/2020||*|</t>
        </r>
      </text>
    </comment>
    <comment ref="B38" authorId="1" shapeId="0" xr:uid="{00000000-0006-0000-0000-0000D7080000}">
      <text>
        <r>
          <rPr>
            <b/>
            <sz val="9"/>
            <color indexed="81"/>
            <rFont val="Segoe UI"/>
            <family val="2"/>
          </rPr>
          <t>DESCRIÇÃO:</t>
        </r>
        <r>
          <rPr>
            <sz val="9"/>
            <color indexed="81"/>
            <rFont val="Segoe UI"/>
            <family val="2"/>
          </rPr>
          <t>_x000D_
APOIO PARA BEBE ESPUMADO, TIPO POLTRONINHA, CONFECCIONADO EM ESPUMA DE ALTA DENSIDADE (D-23), REVESTIMENTO EM COURVIN, MEDINDO 40 X 50 X 15 CM (VARIACAO: +/- 2 CM), PESANDO APROXIMADAMENTE 1 KG. CERTIFICADO PELO INMETRO.</t>
        </r>
      </text>
    </comment>
    <comment ref="V38" authorId="1" shapeId="0" xr:uid="{00000000-0006-0000-0000-0000D8080000}">
      <text>
        <r>
          <rPr>
            <b/>
            <sz val="9"/>
            <color indexed="81"/>
            <rFont val="Segoe UI"/>
            <family val="2"/>
          </rPr>
          <t>133661|APOIO PARA BEBE ESPUMADO, TIPO POLTRONINHA, CONFECCIONADO EM ESPUMA DE ALTA DENSIDADE (D-23), REVESTIMENTO EM COURVIN, MEDINDO 40 X 50 X 15 CM (VARIACAO: +/- 2 CM), PESANDO APROXIMADAMENTE 1 KG. CERTIFICADO PELO INMETRO.|UN|||12|25|300|03/09/2018||||- ok -|BRINQUEDOS E PLAYGROUND||||*|</t>
        </r>
      </text>
    </comment>
    <comment ref="B39" authorId="1" shapeId="0" xr:uid="{00000000-0006-0000-0000-00007A010000}">
      <text>
        <r>
          <rPr>
            <b/>
            <sz val="9"/>
            <color indexed="81"/>
            <rFont val="Segoe UI"/>
            <family val="2"/>
          </rPr>
          <t>DESCRIÇÃO:</t>
        </r>
        <r>
          <rPr>
            <sz val="9"/>
            <color indexed="81"/>
            <rFont val="Segoe UI"/>
            <family val="2"/>
          </rPr>
          <t>_x000D_
AREIA MÉDIA LAVADA
EQUIVALÊNCIA APROXIMADA EM TONELADAS: 1,30 A 1,50</t>
        </r>
      </text>
    </comment>
    <comment ref="V39" authorId="2" shapeId="0" xr:uid="{00000000-0006-0000-0000-00007B010000}">
      <text>
        <r>
          <rPr>
            <sz val="9"/>
            <color indexed="81"/>
            <rFont val="Segoe UI"/>
            <family val="2"/>
          </rPr>
          <t>15806|AREIA MÉDIA LAVADA
EQUIVALÊNCIA APROXIMADA EM TONELADAS: 1,30 A 1,50|M3|51|2|12|84|1000|27/12/2017||||Inativo|AREIA, PEDRA, PEDREGULHO|||Item descontinuado trocado pelo código 134246|*|</t>
        </r>
      </text>
    </comment>
    <comment ref="B40" authorId="2" shapeId="0" xr:uid="{00000000-0006-0000-0000-000033090000}">
      <text>
        <r>
          <rPr>
            <b/>
            <sz val="9"/>
            <color indexed="81"/>
            <rFont val="Segoe UI"/>
            <family val="2"/>
          </rPr>
          <t>DESCRIÇÃO:</t>
        </r>
        <r>
          <rPr>
            <sz val="9"/>
            <color indexed="81"/>
            <rFont val="Segoe UI"/>
            <family val="2"/>
          </rPr>
          <t>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V40" authorId="4" shapeId="0" xr:uid="{661A0E8D-7704-4956-B863-463AB3AE257A}">
      <text>
        <r>
          <rPr>
            <sz val="9"/>
            <color indexed="81"/>
            <rFont val="Segoe UI"/>
            <family val="2"/>
          </rPr>
          <t>134246|AREIA MEDIA LAVADA(GRANULAMETRIA 0,6 A 2,4 MM), CONFORME ABNT. O MATERIAL ENTREGUE DEVERA ESTAR APTO A ENSAIOS DE PENEIRAMENTO, CONFORME TABELA 2 - LIMITES DA DISTRIBUICAO GRANULOMETRICA DO AGREGADO MIUDO (ABNT 7211/2005).EQUIVALENCIA APROXIMADA EM TONELADAS: 1,30 A 1,50|M3|51|2|12|92|1100|19/11/2021|78|2021|16/03/2022|Aguardando|PEDRISCO, PEDREGULHO E AREIA|PE 253/20|21/01/2021||*|</t>
        </r>
      </text>
    </comment>
    <comment ref="B41" authorId="1" shapeId="0" xr:uid="{00000000-0006-0000-0000-0000D1070000}">
      <text>
        <r>
          <rPr>
            <b/>
            <sz val="9"/>
            <color indexed="81"/>
            <rFont val="Segoe UI"/>
            <family val="2"/>
          </rPr>
          <t>DESCRIÇÃO:</t>
        </r>
        <r>
          <rPr>
            <sz val="9"/>
            <color indexed="81"/>
            <rFont val="Segoe UI"/>
            <family val="2"/>
          </rPr>
          <t>_x000D_
ARMÁRIO ALTO EM MADEIRA</t>
        </r>
      </text>
    </comment>
    <comment ref="V41" authorId="1" shapeId="0" xr:uid="{00000000-0006-0000-0000-0000D2070000}">
      <text>
        <r>
          <rPr>
            <sz val="9"/>
            <color indexed="81"/>
            <rFont val="Segoe UI"/>
            <family val="2"/>
          </rPr>
          <t>123234|ARMÁRIO ALTO EM MADEIRA|UN|||12|34|400|14/09/2018||||- ok -|MÓVEIS ADMINISTRATIVOS||||*|</t>
        </r>
      </text>
    </comment>
    <comment ref="B42" authorId="1" shapeId="0" xr:uid="{00000000-0006-0000-0000-0000D9080000}">
      <text>
        <r>
          <rPr>
            <b/>
            <sz val="9"/>
            <color indexed="81"/>
            <rFont val="Segoe UI"/>
            <family val="2"/>
          </rPr>
          <t>DESCRIÇÃO:</t>
        </r>
        <r>
          <rPr>
            <sz val="9"/>
            <color indexed="81"/>
            <rFont val="Segoe UI"/>
            <family val="2"/>
          </rPr>
          <t>_x000D_
ARMÁRIO BAIXO EM MADEIRA</t>
        </r>
      </text>
    </comment>
    <comment ref="V42" authorId="1" shapeId="0" xr:uid="{00000000-0006-0000-0000-0000DA080000}">
      <text>
        <r>
          <rPr>
            <sz val="9"/>
            <color indexed="81"/>
            <rFont val="Segoe UI"/>
            <family val="2"/>
          </rPr>
          <t>133771|ARMÁRIO BAIXO EM MADEIRA|UN|||12|9|100|14/09/2018||||- ok -|MÓVEIS ADMINISTRATIVOS||||*|</t>
        </r>
      </text>
    </comment>
    <comment ref="B43" authorId="1" shapeId="0" xr:uid="{00000000-0006-0000-0000-0000A5090000}">
      <text>
        <r>
          <rPr>
            <b/>
            <sz val="9"/>
            <color indexed="81"/>
            <rFont val="Segoe UI"/>
            <family val="2"/>
          </rPr>
          <t>DESCRIÇÃO:</t>
        </r>
        <r>
          <rPr>
            <sz val="9"/>
            <color indexed="81"/>
            <rFont val="Segoe UI"/>
            <family val="2"/>
          </rPr>
          <t>_x000D_
ARMÁRIO DE AÇO 2 PORTAS</t>
        </r>
      </text>
    </comment>
    <comment ref="V43" authorId="1" shapeId="0" xr:uid="{00000000-0006-0000-0000-0000A6090000}">
      <text>
        <r>
          <rPr>
            <sz val="9"/>
            <color indexed="81"/>
            <rFont val="Segoe UI"/>
            <family val="2"/>
          </rPr>
          <t>135680|ARMÁRIO DE AÇO 2 PORTAS|UN|||12|17|200|14/09/2018||||- ok -|MÓVEIS ADMINISTRATIVOS||||*|</t>
        </r>
      </text>
    </comment>
    <comment ref="B44" authorId="1" shapeId="0" xr:uid="{00000000-0006-0000-0000-000075090000}">
      <text>
        <r>
          <rPr>
            <b/>
            <sz val="9"/>
            <color indexed="81"/>
            <rFont val="Segoe UI"/>
            <family val="2"/>
          </rPr>
          <t>DESCRIÇÃO:</t>
        </r>
        <r>
          <rPr>
            <sz val="9"/>
            <color indexed="81"/>
            <rFont val="Segoe UI"/>
            <family val="2"/>
          </rPr>
          <t>_x000D_
ARO DE MALABARES, 32CM DE DIAMETRO, EM POLIPROPILENO INJETADO, DIVERSAS CORES</t>
        </r>
      </text>
    </comment>
    <comment ref="V44" authorId="1" shapeId="0" xr:uid="{00000000-0006-0000-0000-000076090000}">
      <text>
        <r>
          <rPr>
            <b/>
            <sz val="9"/>
            <color indexed="81"/>
            <rFont val="Segoe UI"/>
            <family val="2"/>
          </rPr>
          <t>135228|ARO DE MALABARES, 32CM DE DIAMETRO, EM POLIPROPILENO INJETADO, DIVERSAS CORES|UN|||12|120|1440|21/08/2018||||- ok -|MATERIAL ESPORTIVO||||*|</t>
        </r>
      </text>
    </comment>
    <comment ref="B45" authorId="1" shapeId="0" xr:uid="{00000000-0006-0000-0000-0000A7090000}">
      <text>
        <r>
          <rPr>
            <b/>
            <sz val="9"/>
            <color indexed="81"/>
            <rFont val="Segoe UI"/>
            <family val="2"/>
          </rPr>
          <t>DESCRIÇÃO:</t>
        </r>
        <r>
          <rPr>
            <sz val="9"/>
            <color indexed="81"/>
            <rFont val="Segoe UI"/>
            <family val="2"/>
          </rPr>
          <t>_x000D_
ARQUIVO DE AÇO 4 GAVETAS</t>
        </r>
      </text>
    </comment>
    <comment ref="V45" authorId="1" shapeId="0" xr:uid="{00000000-0006-0000-0000-0000A8090000}">
      <text>
        <r>
          <rPr>
            <sz val="9"/>
            <color indexed="81"/>
            <rFont val="Segoe UI"/>
            <family val="2"/>
          </rPr>
          <t>135681|ARQUIVO DE AÇO 4 GAVETAS|UN|||12|5|50|14/09/2018||||- ok -|MÓVEIS ADMINISTRATIVOS||||*|</t>
        </r>
      </text>
    </comment>
    <comment ref="B46" authorId="1" shapeId="0" xr:uid="{00000000-0006-0000-0000-000087020000}">
      <text>
        <r>
          <rPr>
            <b/>
            <sz val="9"/>
            <color indexed="81"/>
            <rFont val="Segoe UI"/>
            <family val="2"/>
          </rPr>
          <t>DESCRIÇÃO:</t>
        </r>
        <r>
          <rPr>
            <sz val="9"/>
            <color indexed="81"/>
            <rFont val="Segoe UI"/>
            <family val="2"/>
          </rPr>
          <t>_x000D_
ARRUELA DE ALUMINIO PARA ELETRODUTO ROSQUEÁVEL - 1".</t>
        </r>
      </text>
    </comment>
    <comment ref="V46" authorId="1" shapeId="0" xr:uid="{00000000-0006-0000-0000-000088020000}">
      <text>
        <r>
          <rPr>
            <b/>
            <sz val="9"/>
            <color indexed="81"/>
            <rFont val="Segoe UI"/>
            <family val="2"/>
          </rPr>
          <t>35452|ARRUELA DE ALUMINIO PARA ELETRODUTO ROSQUEÁVEL - 1".|PC|||12|0|0|20/12/2018|58|2018|08/03/2019|Inativo|ELÉTRICA|||Nova Abertura Ata 58/18|*|</t>
        </r>
      </text>
    </comment>
    <comment ref="B47" authorId="1" shapeId="0" xr:uid="{00000000-0006-0000-0000-00006B060000}">
      <text>
        <r>
          <rPr>
            <b/>
            <sz val="9"/>
            <color indexed="81"/>
            <rFont val="Segoe UI"/>
            <family val="2"/>
          </rPr>
          <t>DESCRIÇÃO:</t>
        </r>
        <r>
          <rPr>
            <sz val="9"/>
            <color indexed="81"/>
            <rFont val="Segoe UI"/>
            <family val="2"/>
          </rPr>
          <t>_x000D_
ARRUELA DE ALUMÍNIO PARA ELETRODUTO ROSQUEÁVEL 1.1/2".</t>
        </r>
      </text>
    </comment>
    <comment ref="V47" authorId="1" shapeId="0" xr:uid="{00000000-0006-0000-0000-00006C060000}">
      <text>
        <r>
          <rPr>
            <b/>
            <sz val="9"/>
            <color indexed="81"/>
            <rFont val="Segoe UI"/>
            <family val="2"/>
          </rPr>
          <t>107039|ARRUELA DE ALUMÍNIO PARA ELETRODUTO ROSQUEÁVEL 1.1/2".|PC|||12|0|0|20/12/2018|58|2018|08/03/2019|Inativo|ELÉTRICA|||Nova Abertura Ata 58/18|*|</t>
        </r>
      </text>
    </comment>
    <comment ref="B48" authorId="1" shapeId="0" xr:uid="{00000000-0006-0000-0000-000035010000}">
      <text>
        <r>
          <rPr>
            <b/>
            <sz val="9"/>
            <color indexed="81"/>
            <rFont val="Segoe UI"/>
            <family val="2"/>
          </rPr>
          <t>DESCRIÇÃO:</t>
        </r>
        <r>
          <rPr>
            <sz val="9"/>
            <color indexed="81"/>
            <rFont val="Segoe UI"/>
            <family val="2"/>
          </rPr>
          <t>_x000D_
ARRUELA DE ALUMÍNIO PARA ELETRODUTO ROSQUEÁVEL 1/2".</t>
        </r>
      </text>
    </comment>
    <comment ref="V48" authorId="1" shapeId="0" xr:uid="{00000000-0006-0000-0000-000036010000}">
      <text>
        <r>
          <rPr>
            <b/>
            <sz val="9"/>
            <color indexed="81"/>
            <rFont val="Segoe UI"/>
            <family val="2"/>
          </rPr>
          <t>14756|ARRUELA DE ALUMÍNIO PARA ELETRODUTO ROSQUEÁVEL 1/2".|PC|||12|0|0|20/12/2018|58|2018|08/03/2019|Inativo|ELÉTRICA|||Nova Abertura Ata 58/18|*|</t>
        </r>
      </text>
    </comment>
    <comment ref="B49" authorId="1" shapeId="0" xr:uid="{00000000-0006-0000-0000-000037010000}">
      <text>
        <r>
          <rPr>
            <b/>
            <sz val="9"/>
            <color indexed="81"/>
            <rFont val="Segoe UI"/>
            <family val="2"/>
          </rPr>
          <t>DESCRIÇÃO:</t>
        </r>
        <r>
          <rPr>
            <sz val="9"/>
            <color indexed="81"/>
            <rFont val="Segoe UI"/>
            <family val="2"/>
          </rPr>
          <t>_x000D_
ARRUELA DE ALUMÍNIO PARA ELETRODUTO ROSQUEÁVEL 3/4".</t>
        </r>
      </text>
    </comment>
    <comment ref="V49" authorId="1" shapeId="0" xr:uid="{00000000-0006-0000-0000-000038010000}">
      <text>
        <r>
          <rPr>
            <b/>
            <sz val="9"/>
            <color indexed="81"/>
            <rFont val="Segoe UI"/>
            <family val="2"/>
          </rPr>
          <t>14768|ARRUELA DE ALUMÍNIO PARA ELETRODUTO ROSQUEÁVEL 3/4".|PC|||12|0|0|20/12/2018|58|2018|08/03/2019|Inativo|ELÉTRICA|||Nova Abertura Ata 58/18|*|</t>
        </r>
      </text>
    </comment>
    <comment ref="B50" authorId="1" shapeId="0" xr:uid="{00000000-0006-0000-0000-00001F020000}">
      <text>
        <r>
          <rPr>
            <b/>
            <sz val="9"/>
            <color indexed="81"/>
            <rFont val="Segoe UI"/>
            <family val="2"/>
          </rPr>
          <t>DESCRIÇÃO:</t>
        </r>
        <r>
          <rPr>
            <sz val="9"/>
            <color indexed="81"/>
            <rFont val="Segoe UI"/>
            <family val="2"/>
          </rPr>
          <t>_x000D_
ASSENTO EM MADEIRA  REVESTIDO C/ LAMINADO MELAMINICO 10 MM LISO 29,5 X 29,5 CM - VERDE CLARO</t>
        </r>
      </text>
    </comment>
    <comment ref="V50" authorId="1" shapeId="0" xr:uid="{00000000-0006-0000-0000-000020020000}">
      <text>
        <r>
          <rPr>
            <sz val="10"/>
            <color indexed="81"/>
            <rFont val="Lucida Console"/>
            <family val="3"/>
          </rPr>
          <t>26506|ASSENTO EM MADEIRA  REVESTIDO C/ LAMINADO MELAMINICO 10 MM LISO 29,5 X 29,5 CM - VERDE CLARO|PC|78|6|12|209|2500|19/05/2020|181|2020|24/08/2021|Suspenso|ENCOSTO E ASSENTO EM MADEIRA|PE  71/19|01/10/2019||*|</t>
        </r>
      </text>
    </comment>
    <comment ref="B51" authorId="1" shapeId="0" xr:uid="{00000000-0006-0000-0000-000021020000}">
      <text>
        <r>
          <rPr>
            <b/>
            <sz val="9"/>
            <color indexed="81"/>
            <rFont val="Segoe UI"/>
            <family val="2"/>
          </rPr>
          <t>DESCRIÇÃO:</t>
        </r>
        <r>
          <rPr>
            <sz val="9"/>
            <color indexed="81"/>
            <rFont val="Segoe UI"/>
            <family val="2"/>
          </rPr>
          <t xml:space="preserve">_x000D_
ASSENTO EM MADEIRA  REVESTIDO COM LAMINADO MELAMÍNICO 10MM LISO 37 X 35,5 CM - VERDE CLARO. </t>
        </r>
      </text>
    </comment>
    <comment ref="V51" authorId="2" shapeId="0" xr:uid="{00000000-0006-0000-0000-000022020000}">
      <text>
        <r>
          <rPr>
            <sz val="9"/>
            <color indexed="81"/>
            <rFont val="Segoe UI"/>
            <family val="2"/>
          </rPr>
          <t>26508|ASSENTO EM MADEIRA  REVESTIDO COM LAMINADO MELAMÍNICO 10MM LISO 37 X 35,5 CM - VERDE CLARO.|PC|78|6|12|0|0|20/08/2018|183|2017|29/10/2018|Inativo|TAMPO E ENCOSTO DE CONJUNTO ESCOLAR|||Item excluído do estoque|*|</t>
        </r>
      </text>
    </comment>
    <comment ref="B52" authorId="1" shapeId="0" xr:uid="{00000000-0006-0000-0000-000005070000}">
      <text>
        <r>
          <rPr>
            <b/>
            <sz val="9"/>
            <color indexed="81"/>
            <rFont val="Segoe UI"/>
            <family val="2"/>
          </rPr>
          <t>DESCRIÇÃO:</t>
        </r>
        <r>
          <rPr>
            <sz val="9"/>
            <color indexed="81"/>
            <rFont val="Segoe UI"/>
            <family val="2"/>
          </rPr>
          <t>_x000D_
ASSENTO PARA VASO SANITÁRIO EM POLIURETANO EXPANDIDO COM TAMPA EM POLIPROPILENO, FIXAÇÃO COM ELEMENTOS DE PLÁSTICO COM POSSIBILIDADE DE AJUSTE EM TODAS AS DIREÇÕES</t>
        </r>
      </text>
    </comment>
    <comment ref="V52" authorId="1" shapeId="0" xr:uid="{00000000-0006-0000-0000-000006070000}">
      <text>
        <r>
          <rPr>
            <sz val="10"/>
            <color indexed="81"/>
            <rFont val="Lucida Console"/>
            <family val="3"/>
          </rPr>
          <t>113611|ASSENTO PARA VASO SANITÁRIO EM POLIURETANO EXPANDIDO COM TAMPA EM POLIPROPILENO, FIXAÇÃO COM ELEMENTOS DE PLÁSTICO COM POSSIBILIDADE DE AJUSTE EM TODAS AS DIREÇÕES|PC|51|37|12|42|500|17/12/2020|101|2020|27/04/2021|Aguardando|MATERIAL HIDRAULICO|PE  16/20|18/05/2020||*|</t>
        </r>
      </text>
    </comment>
    <comment ref="B53" authorId="1" shapeId="0" xr:uid="{00000000-0006-0000-0000-0000B7050000}">
      <text>
        <r>
          <rPr>
            <b/>
            <sz val="9"/>
            <color indexed="81"/>
            <rFont val="Segoe UI"/>
            <family val="2"/>
          </rPr>
          <t>DESCRIÇÃO:</t>
        </r>
        <r>
          <rPr>
            <sz val="9"/>
            <color indexed="81"/>
            <rFont val="Segoe UI"/>
            <family val="2"/>
          </rPr>
          <t>_x000D_
AZULZINHA (EVOLVULUS GLOMERATUS), PORTE 0,10 M, FLORIDA, CAIXA COM 15 UNIDADES.</t>
        </r>
      </text>
    </comment>
    <comment ref="V53" authorId="1" shapeId="0" xr:uid="{00000000-0006-0000-0000-0000B8050000}">
      <text>
        <r>
          <rPr>
            <b/>
            <sz val="9"/>
            <color indexed="81"/>
            <rFont val="Segoe UI"/>
            <family val="2"/>
          </rPr>
          <t>100651|AZULZINHA (EVOLVULUS GLOMERATUS), PORTE 0,10 M, FLORIDA, CAIXA COM 15 UNIDADES.|CX|||12|0|0|31/07/2018||||Inativo|PLANTAS ORNAMENTAIS||||*|</t>
        </r>
      </text>
    </comment>
    <comment ref="B54" authorId="1" shapeId="0" xr:uid="{00000000-0006-0000-0000-000045060000}">
      <text>
        <r>
          <rPr>
            <b/>
            <sz val="9"/>
            <color indexed="81"/>
            <rFont val="Segoe UI"/>
            <family val="2"/>
          </rPr>
          <t>DESCRIÇÃO:</t>
        </r>
        <r>
          <rPr>
            <sz val="9"/>
            <color indexed="81"/>
            <rFont val="Segoe UI"/>
            <family val="2"/>
          </rPr>
          <t>_x000D_
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r>
      </text>
    </comment>
    <comment ref="V54" authorId="1" shapeId="0" xr:uid="{00000000-0006-0000-0000-000046060000}">
      <text>
        <r>
          <rPr>
            <sz val="9"/>
            <color indexed="81"/>
            <rFont val="Segoe UI"/>
            <family val="2"/>
          </rPr>
          <t>106575|BALANÇA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+/- 3CM.|UN|||12|2|17|27/08/2018||||- ok -|ELETRODOMÉSTICOS||||*|</t>
        </r>
      </text>
    </comment>
    <comment ref="B55" authorId="1" shapeId="0" xr:uid="{00000000-0006-0000-0000-0000FF080000}">
      <text>
        <r>
          <rPr>
            <b/>
            <sz val="9"/>
            <color indexed="81"/>
            <rFont val="Segoe UI"/>
            <family val="2"/>
          </rPr>
          <t>DESCRIÇÃO:</t>
        </r>
        <r>
          <rPr>
            <sz val="9"/>
            <color indexed="81"/>
            <rFont val="Segoe UI"/>
            <family val="2"/>
          </rPr>
          <t>_x000D_
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r>
      </text>
    </comment>
    <comment ref="V55" authorId="1" shapeId="0" xr:uid="{00000000-0006-0000-0000-000000090000}">
      <text>
        <r>
          <rPr>
            <sz val="9"/>
            <color indexed="81"/>
            <rFont val="Segoe UI"/>
            <family val="2"/>
          </rPr>
          <t>133975|BALANCO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&lt;|CJ|||12|9|100|03/09/2018||||- ok -|BRINQUEDOS E PLAYGROUND||||*|</t>
        </r>
      </text>
    </comment>
    <comment ref="B56" authorId="1" shapeId="0" xr:uid="{00000000-0006-0000-0000-0000E5060000}">
      <text>
        <r>
          <rPr>
            <b/>
            <sz val="9"/>
            <color indexed="81"/>
            <rFont val="Segoe UI"/>
            <family val="2"/>
          </rPr>
          <t>DESCRIÇÃO:</t>
        </r>
        <r>
          <rPr>
            <sz val="9"/>
            <color indexed="81"/>
            <rFont val="Segoe UI"/>
            <family val="2"/>
          </rPr>
          <t>_x000D_
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r>
      </text>
    </comment>
    <comment ref="V56" authorId="1" shapeId="0" xr:uid="{00000000-0006-0000-0000-0000E6060000}">
      <text>
        <r>
          <rPr>
            <b/>
            <sz val="9"/>
            <color indexed="81"/>
            <rFont val="Segoe UI"/>
            <family val="2"/>
          </rPr>
          <t>112165|BALANCO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CM)|UN|||12|25|300|03/09/2018||||- ok -|BRINQUEDOS E PLAYGROUND||||*|</t>
        </r>
      </text>
    </comment>
    <comment ref="B57" authorId="1" shapeId="0" xr:uid="{00000000-0006-0000-0000-00004B030000}">
      <text>
        <r>
          <rPr>
            <b/>
            <sz val="9"/>
            <color indexed="81"/>
            <rFont val="Segoe UI"/>
            <family val="2"/>
          </rPr>
          <t>DESCRIÇÃO:</t>
        </r>
        <r>
          <rPr>
            <sz val="9"/>
            <color indexed="81"/>
            <rFont val="Segoe UI"/>
            <family val="2"/>
          </rPr>
          <t>_x000D_
BALCÃO TÉRMICO COM 06 CUBAS - TIPO GASTRONORM, INFANTIL, 65CM, CUBAS GN 1/2 X 100, CUBAS EM AÇO INOX, PLATIBANDA DOS DOIS LADOS - 220V. 
PROFUNDIDADE MÍNIMA: 6 CM</t>
        </r>
      </text>
    </comment>
    <comment ref="V57" authorId="1" shapeId="0" xr:uid="{00000000-0006-0000-0000-00004C030000}">
      <text>
        <r>
          <rPr>
            <sz val="9"/>
            <color indexed="81"/>
            <rFont val="Segoe UI"/>
            <family val="2"/>
          </rPr>
          <t>59189|BALCÃO TÉRMICO COM 06 CUBAS - TIPO GASTRONORM, INFANTIL, 65CM, CUBAS GN 1/2 X 100, CUBAS EM AÇO INOX, PLATIBANDA DOS DOIS LADOS - 220V. 
PROFUNDIDADE MÍNIMA: 6 CM|UN|52|3|12|2|15|27/08/2018||||- ok -|ELETRODOMÉSTICOS||||*|</t>
        </r>
      </text>
    </comment>
    <comment ref="B58" authorId="1" shapeId="0" xr:uid="{00000000-0006-0000-0000-00004F070000}">
      <text>
        <r>
          <rPr>
            <b/>
            <sz val="9"/>
            <color indexed="81"/>
            <rFont val="Segoe UI"/>
            <family val="2"/>
          </rPr>
          <t>DESCRIÇÃO:</t>
        </r>
        <r>
          <rPr>
            <sz val="9"/>
            <color indexed="81"/>
            <rFont val="Segoe UI"/>
            <family val="2"/>
          </rPr>
          <t>_x000D_
BALCÃO TÉRMICO COM 06 CUBAS EM AÇO INOX 430, 220V, CUBAS EM AÇO INOX 304 COM TAMPAS, PÉS COM PINTURA ELETROSTÁTICA RODÍZIOS COM TRAVA E LUMINÁRIA - MEDIDAS: COMPRIMENTO 1110 MM X LARGURA 595 MM X  ALTURA DO BUFFET X 220 MM ALTURA TOTAL 1235 MM (VARIAÇÃO +/- 05 CM).</t>
        </r>
      </text>
    </comment>
    <comment ref="V58" authorId="1" shapeId="0" xr:uid="{00000000-0006-0000-0000-000050070000}">
      <text>
        <r>
          <rPr>
            <b/>
            <sz val="9"/>
            <color indexed="81"/>
            <rFont val="Segoe UI"/>
            <family val="2"/>
          </rPr>
          <t>115859|BALCÃO TÉRMICO COM 06 CUBAS EM AÇO INOX 430, 220V, CUBAS EM AÇO INOX 304 COM TAMPAS, PÉS COM PINTURA ELETROSTÁTICA RODÍZIOS COM TRAVA E LUMINÁRIA - MEDIDAS: COMPRIMENTO 1110 MM X LARGURA 595 MM X  ALTURA DO BUFFET X 220 MM ALTURA TOTAL 1235 MM (VARIAÇÃO +/- 05 CM).|UN|||12|0|0|27/08/2018||||- ok -|EQUIPAMENTOS DE COZINHA||||*|</t>
        </r>
      </text>
    </comment>
    <comment ref="B59" authorId="1" shapeId="0" xr:uid="{00000000-0006-0000-0000-0000E9020000}">
      <text>
        <r>
          <rPr>
            <b/>
            <sz val="9"/>
            <color indexed="81"/>
            <rFont val="Segoe UI"/>
            <family val="2"/>
          </rPr>
          <t>DESCRIÇÃO:</t>
        </r>
        <r>
          <rPr>
            <sz val="9"/>
            <color indexed="81"/>
            <rFont val="Segoe UI"/>
            <family val="2"/>
          </rPr>
          <t>_x000D_
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r>
      </text>
    </comment>
    <comment ref="V59" authorId="1" shapeId="0" xr:uid="{00000000-0006-0000-0000-0000EA020000}">
      <text>
        <r>
          <rPr>
            <sz val="9"/>
            <color indexed="81"/>
            <rFont val="Segoe UI"/>
            <family val="2"/>
          </rPr>
          <t>51142|BALCÃO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CM|UN|||12|2|15|27/08/2018||||- ok -|ELETRODOMÉSTICOS||||*|</t>
        </r>
      </text>
    </comment>
    <comment ref="B60" authorId="1" shapeId="0" xr:uid="{00000000-0006-0000-0000-00009F090000}">
      <text>
        <r>
          <rPr>
            <b/>
            <sz val="9"/>
            <color indexed="81"/>
            <rFont val="Segoe UI"/>
            <family val="2"/>
          </rPr>
          <t>DESCRIÇÃO:</t>
        </r>
        <r>
          <rPr>
            <sz val="9"/>
            <color indexed="81"/>
            <rFont val="Segoe UI"/>
            <family val="2"/>
          </rPr>
          <t>_x000D_
BAMBOLE, CONFECCIONADO EM MATERIAL PLASTICO SUPER REFORCADO, ALTA DENSIDADE, DIAMETRO MINIMO DE 63 CM, SOLDAGEM POR EMBORRACHAMENTO OU TERMO FUSAO. TUBO DE, NO MINIMO, 16 MM DE DIAMETRO. CORES DIVERSAS</t>
        </r>
      </text>
    </comment>
    <comment ref="V60" authorId="1" shapeId="0" xr:uid="{00000000-0006-0000-0000-0000A0090000}">
      <text>
        <r>
          <rPr>
            <sz val="9"/>
            <color indexed="81"/>
            <rFont val="Segoe UI"/>
            <family val="2"/>
          </rPr>
          <t>135604|BAMBOLE, CONFECCIONADO EM MATERIAL PLASTICO SUPER REFORCADO, ALTA DENSIDADE, DIAMETRO MINIMO DE 63 CM, SOLDAGEM POR EMBORRACHAMENTO OU TERMO FUSAO. TUBO DE, NO MINIMO, 16 MM DE DIAMETRO. CORES DIVERSAS|UN|||12|82|980|21/08/2018||||- ok -|MATERIAL ESPORTIVO||||*|</t>
        </r>
      </text>
    </comment>
    <comment ref="B61" authorId="1" shapeId="0" xr:uid="{00000000-0006-0000-0000-000041070000}">
      <text>
        <r>
          <rPr>
            <b/>
            <sz val="9"/>
            <color indexed="81"/>
            <rFont val="Segoe UI"/>
            <family val="2"/>
          </rPr>
          <t>DESCRIÇÃO:</t>
        </r>
        <r>
          <rPr>
            <sz val="9"/>
            <color indexed="81"/>
            <rFont val="Segoe UI"/>
            <family val="2"/>
          </rPr>
          <t>_x000D_
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r>
      </text>
    </comment>
    <comment ref="V61" authorId="1" shapeId="0" xr:uid="{00000000-0006-0000-0000-000042070000}">
      <text>
        <r>
          <rPr>
            <b/>
            <sz val="9"/>
            <color indexed="81"/>
            <rFont val="Segoe UI"/>
            <family val="2"/>
          </rPr>
          <t>115483|BANCO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1900MM|PC|||12|0|0|01/10/2018||||- ok -|BANCO VICE E VERSA||||*|</t>
        </r>
      </text>
    </comment>
    <comment ref="B62" authorId="1" shapeId="0" xr:uid="{00000000-0006-0000-0000-0000D5020000}">
      <text>
        <r>
          <rPr>
            <b/>
            <sz val="9"/>
            <color indexed="81"/>
            <rFont val="Segoe UI"/>
            <family val="2"/>
          </rPr>
          <t>DESCRIÇÃO:</t>
        </r>
        <r>
          <rPr>
            <sz val="9"/>
            <color indexed="81"/>
            <rFont val="Segoe UI"/>
            <family val="2"/>
          </rPr>
          <t>_x000D_
BANCO ESTILO COLONIAL,C/ 08 MADEIRAS, PES EM FERRO FUNDIDO,MEDINDO:1,50 M COMPR, 0,70 M ALT E 0,50 M PROF</t>
        </r>
      </text>
    </comment>
    <comment ref="V62" authorId="1" shapeId="0" xr:uid="{00000000-0006-0000-0000-0000D6020000}">
      <text>
        <r>
          <rPr>
            <b/>
            <sz val="9"/>
            <color indexed="81"/>
            <rFont val="Segoe UI"/>
            <family val="2"/>
          </rPr>
          <t>49252|BANCO ESTILO COLONIAL,C/ 08 MADEIRAS, PES EM FERRO FUNDIDO,MEDINDO:1,50 M COMPR, 0,70 M ALT E 0,50 M PROF|PC|||12|0|0|01/10/2018||||- ok -|BANCO VICE E VERSA||||*|</t>
        </r>
      </text>
    </comment>
    <comment ref="B63" authorId="1" shapeId="0" xr:uid="{00000000-0006-0000-0000-00000B020000}">
      <text>
        <r>
          <rPr>
            <b/>
            <sz val="9"/>
            <color indexed="81"/>
            <rFont val="Segoe UI"/>
            <family val="2"/>
          </rPr>
          <t>DESCRIÇÃO:</t>
        </r>
        <r>
          <rPr>
            <sz val="9"/>
            <color indexed="81"/>
            <rFont val="Segoe UI"/>
            <family val="2"/>
          </rPr>
          <t>_x000D_
BANCO SUECO DE MADEIRA C/ TRAVE DE EQUILIBRIO - 4,00 X 0,30 X 0,35 M</t>
        </r>
      </text>
    </comment>
    <comment ref="V63" authorId="1" shapeId="0" xr:uid="{00000000-0006-0000-0000-00000C020000}">
      <text>
        <r>
          <rPr>
            <b/>
            <sz val="9"/>
            <color indexed="81"/>
            <rFont val="Segoe UI"/>
            <family val="2"/>
          </rPr>
          <t>25362|BANCO SUECO DE MADEIRA C/ TRAVE DE EQUILIBRIO - 4,00 X 0,30 X 0,35 M|UN|||12|8|96|21/08/2018||||- ok -|MATERIAL ESPORTIVO||||*|</t>
        </r>
      </text>
    </comment>
    <comment ref="B64" authorId="1" shapeId="0" xr:uid="{00000000-0006-0000-0000-000067040000}">
      <text>
        <r>
          <rPr>
            <b/>
            <sz val="9"/>
            <color indexed="81"/>
            <rFont val="Segoe UI"/>
            <family val="2"/>
          </rPr>
          <t>DESCRIÇÃO:</t>
        </r>
        <r>
          <rPr>
            <sz val="9"/>
            <color indexed="81"/>
            <rFont val="Segoe UI"/>
            <family val="2"/>
          </rPr>
          <t>_x000D_
BANCO VICE VERSA EM CONCRETO FUGE ENVERNIZADO, MADEIRA DE LEI ENVERNIZADA, COMPRIMENTO 1780 MM</t>
        </r>
      </text>
    </comment>
    <comment ref="V64" authorId="1" shapeId="0" xr:uid="{00000000-0006-0000-0000-000068040000}">
      <text>
        <r>
          <rPr>
            <b/>
            <sz val="9"/>
            <color indexed="81"/>
            <rFont val="Segoe UI"/>
            <family val="2"/>
          </rPr>
          <t>80417|BANCO VICE VERSA EM CONCRETO FUGE ENVERNIZADO, MADEIRA DE LEI ENVERNIZADA, COMPRIMENTO 1780 MM|PC|||12|25|300|01/10/2018||||- ok -|BANCO VICE E VERSA||||*|</t>
        </r>
      </text>
    </comment>
    <comment ref="B65" authorId="1" shapeId="0" xr:uid="{00000000-0006-0000-0000-0000DB070000}">
      <text>
        <r>
          <rPr>
            <b/>
            <sz val="9"/>
            <color indexed="81"/>
            <rFont val="Segoe UI"/>
            <family val="2"/>
          </rPr>
          <t>DESCRIÇÃO:</t>
        </r>
        <r>
          <rPr>
            <sz val="9"/>
            <color indexed="81"/>
            <rFont val="Segoe UI"/>
            <family val="2"/>
          </rPr>
          <t>_x000D_
BARRA CHATA DE ALUMINIO 3/4" X 1/8" - BARRA COM 06 METROS</t>
        </r>
      </text>
    </comment>
    <comment ref="V65" authorId="1" shapeId="0" xr:uid="{00000000-0006-0000-0000-0000DC070000}">
      <text>
        <r>
          <rPr>
            <sz val="9"/>
            <color indexed="81"/>
            <rFont val="Segoe UI"/>
            <family val="2"/>
          </rPr>
          <t>123618|BARRA CHATA DE ALUMINIO 3/4" X 1/8" - BARRA COM 06 METROS|BR|69|2|12|0|0|25/09/2019||||Suspenso|BARRA DE CONSTRUÇÃO, FERROS, CANTONEIRAS E TUBOS DE PVC|PE  29/19|02/07/2019|Fracassado.|*|</t>
        </r>
      </text>
    </comment>
    <comment ref="B66" authorId="1" shapeId="0" xr:uid="{00000000-0006-0000-0000-0000F3040000}">
      <text>
        <r>
          <rPr>
            <b/>
            <sz val="9"/>
            <color indexed="81"/>
            <rFont val="Segoe UI"/>
            <family val="2"/>
          </rPr>
          <t>DESCRIÇÃO:</t>
        </r>
        <r>
          <rPr>
            <sz val="9"/>
            <color indexed="81"/>
            <rFont val="Segoe UI"/>
            <family val="2"/>
          </rPr>
          <t>_x000D_
BARRA DE FERRO TEE 1 X 1/8 - BARRA COM 06 METROS</t>
        </r>
      </text>
    </comment>
    <comment ref="V66" authorId="1" shapeId="0" xr:uid="{00000000-0006-0000-0000-0000F4040000}">
      <text>
        <r>
          <rPr>
            <sz val="10"/>
            <color indexed="81"/>
            <rFont val="Lucida Console"/>
            <family val="3"/>
          </rPr>
          <t>88856|BARRA DE FERRO TEE 1 X 1/8 - BARRA COM 06 METROS|BR|69|2|12|34|400|19/05/2021|104|2020|03/05/2021|Aguardando|FERRAGENS|PE  17/20|19/05/2020||*|</t>
        </r>
      </text>
    </comment>
    <comment ref="B67" authorId="1" shapeId="0" xr:uid="{00000000-0006-0000-0000-000053030000}">
      <text>
        <r>
          <rPr>
            <b/>
            <sz val="9"/>
            <color indexed="81"/>
            <rFont val="Segoe UI"/>
            <family val="2"/>
          </rPr>
          <t>DESCRIÇÃO:</t>
        </r>
        <r>
          <rPr>
            <sz val="9"/>
            <color indexed="81"/>
            <rFont val="Segoe UI"/>
            <family val="2"/>
          </rPr>
          <t>_x000D_
BARRA/FIO REDONDO DE AÇO CA 50 PARA CONSTRUÇÃO - NBR 7480 - 3/8" - BARRA COM 12 METROS DE COMPRIMENTO - O MATERIAL DEVERÁ SER ENTREGUE DOBRADO AO MEIO, AMARRADO EM FECHO, COM 10 BARRAS CADA FECHO.</t>
        </r>
      </text>
    </comment>
    <comment ref="V67" authorId="1" shapeId="0" xr:uid="{00000000-0006-0000-0000-000054030000}">
      <text>
        <r>
          <rPr>
            <sz val="10"/>
            <color indexed="81"/>
            <rFont val="Lucida Console"/>
            <family val="3"/>
          </rPr>
          <t>59882|BARRA/FIO REDONDO DE AÇO CA 50 PARA CONSTRUÇÃO - NBR 7480 - 3/8" - BARRA COM 12 METROS DE COMPRIMENTO - O MATERIAL DEVERÁ SER ENTREGUE DOBRADO AO MEIO, AMARRADO EM FECHO, COM 10 BARRAS CADA FECHO.|BR|69|8|12|250|3000|19/05/2021|233|2019|21/09/2020|Aguardando|FERROS, CANTONEIRAS, BARRA FIO REDONDO E TUBO DE PVC|PP 125/19|24/09/2019||*|</t>
        </r>
      </text>
    </comment>
    <comment ref="B68" authorId="1" shapeId="0" xr:uid="{00000000-0006-0000-0000-00008F030000}">
      <text>
        <r>
          <rPr>
            <b/>
            <sz val="9"/>
            <color indexed="81"/>
            <rFont val="Segoe UI"/>
            <family val="2"/>
          </rPr>
          <t>DESCRIÇÃO:</t>
        </r>
        <r>
          <rPr>
            <sz val="9"/>
            <color indexed="81"/>
            <rFont val="Segoe UI"/>
            <family val="2"/>
          </rPr>
          <t>_x000D_
BARRA/FIO REDONDO DE AÇO CA 50 PARA CONSTRUÇÃO NBR 7480 - 1/2" - BARRA COM 12 METROS.</t>
        </r>
      </text>
    </comment>
    <comment ref="V68" authorId="1" shapeId="0" xr:uid="{00000000-0006-0000-0000-000090030000}">
      <text>
        <r>
          <rPr>
            <sz val="9"/>
            <color indexed="81"/>
            <rFont val="Segoe UI"/>
            <family val="2"/>
          </rPr>
          <t>64603|BARRA/FIO REDONDO DE AÇO CA 50 PARA CONSTRUÇÃO NBR 7480 - 1/2" - BARRA COM 12 METROS.|BR|||12|0|0|20/05/2020||||Suspenso|BARRA DE CONSTRUÇÃO, FERROS, CANTONEIRAS E TUBOS DE PVC||||*|</t>
        </r>
      </text>
    </comment>
    <comment ref="B69" authorId="1" shapeId="0" xr:uid="{00000000-0006-0000-0000-000055030000}">
      <text>
        <r>
          <rPr>
            <b/>
            <sz val="9"/>
            <color indexed="81"/>
            <rFont val="Segoe UI"/>
            <family val="2"/>
          </rPr>
          <t>DESCRIÇÃO:</t>
        </r>
        <r>
          <rPr>
            <sz val="9"/>
            <color indexed="81"/>
            <rFont val="Segoe UI"/>
            <family val="2"/>
          </rPr>
          <t>_x000D_
BARRA/FIO REDONDO DE AÇO CA 50 PARA CONSTRUÇÃO NBR 7480 - 5/16" - BARRA COM 12 METROS.</t>
        </r>
      </text>
    </comment>
    <comment ref="V69" authorId="1" shapeId="0" xr:uid="{00000000-0006-0000-0000-000056030000}">
      <text>
        <r>
          <rPr>
            <sz val="10"/>
            <color indexed="81"/>
            <rFont val="Lucida Console"/>
            <family val="3"/>
          </rPr>
          <t>59942|BARRA/FIO REDONDO DE AÇO CA 50 PARA CONSTRUÇÃO NBR 7480 - 5/16" - BARRA COM 12 METROS.|BR|69|8|12|100|1200|19/05/2021|233|2019|21/09/2020|Aguardando|FERROS, CANTONEIRAS, BARRA FIO REDONDO E TUBO DE PVC|PP 125/19|24/09/2019||*|</t>
        </r>
      </text>
    </comment>
    <comment ref="B70" authorId="1" shapeId="0" xr:uid="{00000000-0006-0000-0000-000095030000}">
      <text>
        <r>
          <rPr>
            <b/>
            <sz val="9"/>
            <color indexed="81"/>
            <rFont val="Segoe UI"/>
            <family val="2"/>
          </rPr>
          <t>DESCRIÇÃO:</t>
        </r>
        <r>
          <rPr>
            <sz val="9"/>
            <color indexed="81"/>
            <rFont val="Segoe UI"/>
            <family val="2"/>
          </rPr>
          <t>_x000D_
BARRA/FIO REDONDO DE AÇO CA 50 PARA CONSTRUÇÃO NBR 7480 - 5/8" - BARRA COM 12 METROS.</t>
        </r>
      </text>
    </comment>
    <comment ref="V70" authorId="1" shapeId="0" xr:uid="{00000000-0006-0000-0000-000096030000}">
      <text>
        <r>
          <rPr>
            <sz val="9"/>
            <color indexed="81"/>
            <rFont val="Segoe UI"/>
            <family val="2"/>
          </rPr>
          <t>64606|BARRA/FIO REDONDO DE AÇO CA 50 PARA CONSTRUÇÃO NBR 7480 - 5/8" - BARRA COM 12 METROS.|BR|||12|0|0|20/05/2020||||Suspenso|BARRA DE CONSTRUÇÃO, FERROS, CANTONEIRAS E TUBOS DE PVC|||Item excluído do estoque|*|</t>
        </r>
      </text>
    </comment>
    <comment ref="B71" authorId="1" shapeId="0" xr:uid="{00000000-0006-0000-0000-000091030000}">
      <text>
        <r>
          <rPr>
            <b/>
            <sz val="9"/>
            <color indexed="81"/>
            <rFont val="Segoe UI"/>
            <family val="2"/>
          </rPr>
          <t>DESCRIÇÃO:</t>
        </r>
        <r>
          <rPr>
            <sz val="9"/>
            <color indexed="81"/>
            <rFont val="Segoe UI"/>
            <family val="2"/>
          </rPr>
          <t>_x000D_
BARRA/FIO REDONDO PARA CONSTRUCAO, DE ACO CA50 - 1/4"</t>
        </r>
      </text>
    </comment>
    <comment ref="V71" authorId="1" shapeId="0" xr:uid="{00000000-0006-0000-0000-000092030000}">
      <text>
        <r>
          <rPr>
            <sz val="10"/>
            <color indexed="81"/>
            <rFont val="Lucida Console"/>
            <family val="3"/>
          </rPr>
          <t>64604|BARRA/FIO REDONDO PARA CONSTRUCAO, DE ACO CA50 - 1/4"|BR|69|8|12|100|1200|19/05/2021|233|2019|21/09/2020|Aguardando|FERROS, CANTONEIRAS, BARRA FIO REDONDO E TUBO DE PVC|PP 125/19|24/09/2019||*|</t>
        </r>
      </text>
    </comment>
    <comment ref="B72" authorId="1" shapeId="0" xr:uid="{00000000-0006-0000-0000-000093030000}">
      <text>
        <r>
          <rPr>
            <b/>
            <sz val="9"/>
            <color indexed="81"/>
            <rFont val="Segoe UI"/>
            <family val="2"/>
          </rPr>
          <t>DESCRIÇÃO:</t>
        </r>
        <r>
          <rPr>
            <sz val="9"/>
            <color indexed="81"/>
            <rFont val="Segoe UI"/>
            <family val="2"/>
          </rPr>
          <t>_x000D_
BARRA/FIO REDONDO PARA CONSTRUCAO, DE ACO CA50 - 3/16" - BARRA COM 12 METROS</t>
        </r>
      </text>
    </comment>
    <comment ref="V72" authorId="1" shapeId="0" xr:uid="{00000000-0006-0000-0000-000094030000}">
      <text>
        <r>
          <rPr>
            <sz val="10"/>
            <color indexed="81"/>
            <rFont val="Lucida Console"/>
            <family val="3"/>
          </rPr>
          <t>64605|BARRA/FIO REDONDO PARA CONSTRUCAO, DE ACO CA50 - 3/16" - BARRA COM 12 METROS|BR|69|8|12|67|800|19/05/2021|233|2019|21/09/2020|Aguardando|FERROS, CANTONEIRAS, BARRA FIO REDONDO E TUBO DE PVC|PP 125/19|24/09/2019||*|</t>
        </r>
      </text>
    </comment>
    <comment ref="B73" authorId="1" shapeId="0" xr:uid="{00000000-0006-0000-0000-0000EF020000}">
      <text>
        <r>
          <rPr>
            <b/>
            <sz val="9"/>
            <color indexed="81"/>
            <rFont val="Segoe UI"/>
            <family val="2"/>
          </rPr>
          <t>DESCRIÇÃO:</t>
        </r>
        <r>
          <rPr>
            <sz val="9"/>
            <color indexed="81"/>
            <rFont val="Segoe UI"/>
            <family val="2"/>
          </rPr>
          <t>_x000D_
BATENTE DE GARAPEIRA 0,62 X 2,10 M.</t>
        </r>
      </text>
    </comment>
    <comment ref="V73" authorId="2" shapeId="0" xr:uid="{00000000-0006-0000-0000-0000F0020000}">
      <text>
        <r>
          <rPr>
            <sz val="9"/>
            <color indexed="81"/>
            <rFont val="Segoe UI"/>
            <family val="2"/>
          </rPr>
          <t>51337|BATENTE DE GARAPEIRA 0,62 X 2,10 M.|PC|||12|0|0|22/05/2019|189|2018|16/09/2019|Inativo|CHAPAS, MADEIRAS, FOLHAS DE PORTA, BATENTES E FITAS DE BORDA|PP 111/19|18/09/2019|Item excluído do estoque|*|</t>
        </r>
      </text>
    </comment>
    <comment ref="B74" authorId="1" shapeId="0" xr:uid="{00000000-0006-0000-0000-0000FD020000}">
      <text>
        <r>
          <rPr>
            <b/>
            <sz val="9"/>
            <color indexed="81"/>
            <rFont val="Segoe UI"/>
            <family val="2"/>
          </rPr>
          <t>DESCRIÇÃO:</t>
        </r>
        <r>
          <rPr>
            <sz val="9"/>
            <color indexed="81"/>
            <rFont val="Segoe UI"/>
            <family val="2"/>
          </rPr>
          <t>_x000D_
BATENTE DE GARAPEIRA 0,72 X 2,10 M</t>
        </r>
      </text>
    </comment>
    <comment ref="V74" authorId="1" shapeId="0" xr:uid="{00000000-0006-0000-0000-0000FE020000}">
      <text>
        <r>
          <rPr>
            <sz val="10"/>
            <color indexed="81"/>
            <rFont val="Lucida Console"/>
            <family val="3"/>
          </rPr>
          <t>53016|BATENTE DE GARAPEIRA 0,72 X 2,10 M|JG|74|10|12|0|0|07/08/2018||||Inativo|MATERIAIS DE CONSTRUÇÃO|PE  99/20|03/08/2020||*|</t>
        </r>
      </text>
    </comment>
    <comment ref="B75" authorId="1" shapeId="0" xr:uid="{00000000-0006-0000-0000-0000F1020000}">
      <text>
        <r>
          <rPr>
            <b/>
            <sz val="9"/>
            <color indexed="81"/>
            <rFont val="Segoe UI"/>
            <family val="2"/>
          </rPr>
          <t>DESCRIÇÃO:</t>
        </r>
        <r>
          <rPr>
            <sz val="9"/>
            <color indexed="81"/>
            <rFont val="Segoe UI"/>
            <family val="2"/>
          </rPr>
          <t>_x000D_
BATENTE DE GARAPEIRA 0,82 X 2,10 M.</t>
        </r>
      </text>
    </comment>
    <comment ref="V75" authorId="2" shapeId="0" xr:uid="{00000000-0006-0000-0000-0000F2020000}">
      <text>
        <r>
          <rPr>
            <sz val="9"/>
            <color indexed="81"/>
            <rFont val="Segoe UI"/>
            <family val="2"/>
          </rPr>
          <t>51338|BATENTE DE GARAPEIRA 0,82 X 2,10 M.|PC|74|10|12|0|0|22/05/2019|189|2018|16/09/2019|Inativo|CHAPAS, MADEIRAS, FOLHAS DE PORTA, BATENTES E FITAS DE BORDA|PP 111/19|18/09/2019|Item fora de estoque|*|</t>
        </r>
      </text>
    </comment>
    <comment ref="B76" authorId="1" shapeId="0" xr:uid="{00000000-0006-0000-0000-00005D040000}">
      <text>
        <r>
          <rPr>
            <b/>
            <sz val="9"/>
            <color indexed="81"/>
            <rFont val="Segoe UI"/>
            <family val="2"/>
          </rPr>
          <t>DESCRIÇÃO:</t>
        </r>
        <r>
          <rPr>
            <sz val="9"/>
            <color indexed="81"/>
            <rFont val="Segoe UI"/>
            <family val="2"/>
          </rPr>
          <t>_x000D_
BATENTE DE GARAPEIRA 0,92 X 2,10 M - OBSERVAÇÃO: LARGURA DE 14 CM E ESPESSURA DE 4 CM.</t>
        </r>
      </text>
    </comment>
    <comment ref="V76" authorId="4" shapeId="0" xr:uid="{A57396B0-5612-489D-A0BD-17E05ED5CB36}">
      <text>
        <r>
          <rPr>
            <sz val="10"/>
            <color indexed="81"/>
            <rFont val="Lucida Console"/>
            <family val="3"/>
          </rPr>
          <t>80300|BATENTE DE GARAPEIRA 0,92 X 2,10 M - OBSERVAÇÃO: LARGURA DE 14 CM E ESPESSURA DE 4 CM.|PC|74|10|12|9|100|19/05/2021|194|2020|07/09/2021|Inativo|CHAPAS, MADEIRAS, FOLHAS DE PORTA, BATENTES, COLAS E FITAS DE BORDA|PP 111/19|18/09/2019||*|</t>
        </r>
      </text>
    </comment>
    <comment ref="B77" authorId="1" shapeId="0" xr:uid="{00000000-0006-0000-0000-000097060000}">
      <text>
        <r>
          <rPr>
            <b/>
            <sz val="9"/>
            <color indexed="81"/>
            <rFont val="Segoe UI"/>
            <family val="2"/>
          </rPr>
          <t>DESCRIÇÃO:</t>
        </r>
        <r>
          <rPr>
            <sz val="9"/>
            <color indexed="81"/>
            <rFont val="Segoe UI"/>
            <family val="2"/>
          </rPr>
          <t>_x000D_
BAÚ CRIATIVO EM MDF COM 80 PEÇAS MEDINDO 115 X 115 X 30 MM (CADA) COM PEÇAS SÃO EM FORMATO DE ESTRELINHAS COLORIDAS. PODENDO VARIAR +/- 5MM.</t>
        </r>
      </text>
    </comment>
    <comment ref="V77" authorId="1" shapeId="0" xr:uid="{00000000-0006-0000-0000-000098060000}">
      <text>
        <r>
          <rPr>
            <sz val="9"/>
            <color indexed="81"/>
            <rFont val="Segoe UI"/>
            <family val="2"/>
          </rPr>
          <t>110284|BAÚ CRIATIVO EM MDF COM 80 PEÇAS MEDINDO 115 X 115 X 30 MM (CADA) COM PEÇAS SÃO EM FORMATO DE ESTRELINHAS COLORIDAS. PODENDO VARIAR +/- 5MM.|JG|||12|17|200|03/09/2018||||- ok -|BRINQUEDOS E PLAYGROUND||||*|</t>
        </r>
      </text>
    </comment>
    <comment ref="B78" authorId="1" shapeId="0" xr:uid="{00000000-0006-0000-0000-0000F5040000}">
      <text>
        <r>
          <rPr>
            <b/>
            <sz val="9"/>
            <color indexed="81"/>
            <rFont val="Segoe UI"/>
            <family val="2"/>
          </rPr>
          <t>DESCRIÇÃO:</t>
        </r>
        <r>
          <rPr>
            <sz val="9"/>
            <color indexed="81"/>
            <rFont val="Segoe UI"/>
            <family val="2"/>
          </rPr>
          <t>_x000D_
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r>
      </text>
    </comment>
    <comment ref="V78" authorId="1" shapeId="0" xr:uid="{00000000-0006-0000-0000-0000F6040000}">
      <text>
        <r>
          <rPr>
            <sz val="9"/>
            <color indexed="81"/>
            <rFont val="Segoe UI"/>
            <family val="2"/>
          </rPr>
          <t>89608|BEBEDOURO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VOLTS|UN|||12|1|10|27/08/2018||||- ok -|EQUIPAMENTOS DE COZINHA||||*|</t>
        </r>
      </text>
    </comment>
    <comment ref="B79" authorId="1" shapeId="0" xr:uid="{00000000-0006-0000-0000-00007B020000}">
      <text>
        <r>
          <rPr>
            <b/>
            <sz val="9"/>
            <color indexed="81"/>
            <rFont val="Segoe UI"/>
            <family val="2"/>
          </rPr>
          <t>DESCRIÇÃO:</t>
        </r>
        <r>
          <rPr>
            <sz val="9"/>
            <color indexed="81"/>
            <rFont val="Segoe UI"/>
            <family val="2"/>
          </rPr>
          <t>_x000D_
BELA EMÍLIA (PLUMBAGO CAPENSIS), PORTE 0,60 A 0,80 M, ACONDICIONADOS EM SACOS PLÁSTICOS DE POLIETILENO NA COR PRETA, FLORIDA.</t>
        </r>
      </text>
    </comment>
    <comment ref="V79" authorId="1" shapeId="0" xr:uid="{00000000-0006-0000-0000-00007C020000}">
      <text>
        <r>
          <rPr>
            <b/>
            <sz val="9"/>
            <color indexed="81"/>
            <rFont val="Segoe UI"/>
            <family val="2"/>
          </rPr>
          <t>34791|BELA EMÍLIA (PLUMBAGO CAPENSIS), PORTE 0,60 A 0,80 M, ACONDICIONADOS EM SACOS PLÁSTICOS DE POLIETILENO NA COR PRETA, FLORIDA.|UN|48|20|12|0|0|31/07/2018||||Inativo|PLANTAS ORNAMENTAIS||||*|</t>
        </r>
      </text>
    </comment>
    <comment ref="B80" authorId="1" shapeId="0" xr:uid="{00000000-0006-0000-0000-00004F030000}">
      <text>
        <r>
          <rPr>
            <b/>
            <sz val="9"/>
            <color indexed="81"/>
            <rFont val="Segoe UI"/>
            <family val="2"/>
          </rPr>
          <t>DESCRIÇÃO:</t>
        </r>
        <r>
          <rPr>
            <sz val="9"/>
            <color indexed="81"/>
            <rFont val="Segoe UI"/>
            <family val="2"/>
          </rPr>
          <t>_x000D_
BIRI AMARELA (CANNA INDICA), PORTE 0,50M, FLORIDA, EMBALADA EM SACO PLÁSTICO DE 1 LITRO.</t>
        </r>
      </text>
    </comment>
    <comment ref="V80" authorId="1" shapeId="0" xr:uid="{00000000-0006-0000-0000-000050030000}">
      <text>
        <r>
          <rPr>
            <b/>
            <sz val="9"/>
            <color indexed="81"/>
            <rFont val="Segoe UI"/>
            <family val="2"/>
          </rPr>
          <t>59426|BIRI AMARELA (CANNA INDICA), PORTE 0,50M, FLORIDA, EMBALADA EM SACO PLÁSTICO DE 1 LITRO.|UN|||12|0|0|31/07/2018||||Inativo|PLANTAS ORNAMENTAIS||||*|</t>
        </r>
      </text>
    </comment>
    <comment ref="B81" authorId="1" shapeId="0" xr:uid="{00000000-0006-0000-0000-00007D020000}">
      <text>
        <r>
          <rPr>
            <b/>
            <sz val="9"/>
            <color indexed="81"/>
            <rFont val="Segoe UI"/>
            <family val="2"/>
          </rPr>
          <t>DESCRIÇÃO:</t>
        </r>
        <r>
          <rPr>
            <sz val="9"/>
            <color indexed="81"/>
            <rFont val="Segoe UI"/>
            <family val="2"/>
          </rPr>
          <t>_x000D_
BLOCO DE CONCRETO - 10 X 20 X 40 CM</t>
        </r>
      </text>
    </comment>
    <comment ref="V81" authorId="4" shapeId="0" xr:uid="{DE9FE105-1C24-4149-8263-8979F96D7F31}">
      <text>
        <r>
          <rPr>
            <sz val="10"/>
            <color indexed="81"/>
            <rFont val="Lucida Console"/>
            <family val="3"/>
          </rPr>
          <t>34801|BLOCO DE CONCRETO - 10 X 20 X 40 CM|PC|51|7|12|584|7000|17/06/2021|224|2020|01/10/2021|Aguardando|BLOCOS E CANALETAS DE CONCRETO|PP 156/19|29/11/2019||*|</t>
        </r>
      </text>
    </comment>
    <comment ref="B82" authorId="1" shapeId="0" xr:uid="{00000000-0006-0000-0000-000003020000}">
      <text>
        <r>
          <rPr>
            <b/>
            <sz val="9"/>
            <color indexed="81"/>
            <rFont val="Segoe UI"/>
            <family val="2"/>
          </rPr>
          <t>DESCRIÇÃO:</t>
        </r>
        <r>
          <rPr>
            <sz val="9"/>
            <color indexed="81"/>
            <rFont val="Segoe UI"/>
            <family val="2"/>
          </rPr>
          <t>_x000D_
BLOCO DE CONCRETO - 15 X 20 X 40 CM</t>
        </r>
      </text>
    </comment>
    <comment ref="V82" authorId="3" shapeId="0" xr:uid="{0A63CFA5-8C09-443A-8FB5-4E3632CC28B1}">
      <text>
        <r>
          <rPr>
            <sz val="9"/>
            <color indexed="81"/>
            <rFont val="Segoe UI"/>
            <family val="2"/>
          </rPr>
          <t>24371|BLOCO DE CONCRETO - 15 X 20 X 40 CM|PC|51|7|12|2917|35000|17/06/2021|224|2020|01/10/2021|Aguardando|BLOCOS E CANALETAS DE CONCRETO|PE 173/21|||*|</t>
        </r>
      </text>
    </comment>
    <comment ref="B83" authorId="1" shapeId="0" xr:uid="{00000000-0006-0000-0000-00006F020000}">
      <text>
        <r>
          <rPr>
            <b/>
            <sz val="9"/>
            <color indexed="81"/>
            <rFont val="Segoe UI"/>
            <family val="2"/>
          </rPr>
          <t>DESCRIÇÃO:</t>
        </r>
        <r>
          <rPr>
            <sz val="9"/>
            <color indexed="81"/>
            <rFont val="Segoe UI"/>
            <family val="2"/>
          </rPr>
          <t>_x000D_
BLOCO DE CONCRETO - 20 X 20 X 40 CM</t>
        </r>
      </text>
    </comment>
    <comment ref="V83" authorId="4" shapeId="0" xr:uid="{98DB2CE3-C548-4ACD-B21B-1C93A9F85E8A}">
      <text>
        <r>
          <rPr>
            <sz val="9"/>
            <color indexed="81"/>
            <rFont val="Segoe UI"/>
            <family val="2"/>
          </rPr>
          <t>32534|BLOCO DE CONCRETO - 20 X 20 X 40 CM|PC|51|7|12|417|5000|17/06/2021|224|2020|01/10/2021|Aguardando|BLOCOS E CANALETAS DE CONCRETO|PE 173/21|||*|</t>
        </r>
      </text>
    </comment>
    <comment ref="B84" authorId="1" shapeId="0" xr:uid="{00000000-0006-0000-0000-0000ED020000}">
      <text>
        <r>
          <rPr>
            <b/>
            <sz val="9"/>
            <color indexed="81"/>
            <rFont val="Segoe UI"/>
            <family val="2"/>
          </rPr>
          <t>DESCRIÇÃO:</t>
        </r>
        <r>
          <rPr>
            <sz val="9"/>
            <color indexed="81"/>
            <rFont val="Segoe UI"/>
            <family val="2"/>
          </rPr>
          <t>_x000D_
BLOCO DE CONCRETO COM FUNÇÃO ESTRUTURAL - 14 X 19 X 39 CM</t>
        </r>
      </text>
    </comment>
    <comment ref="V84" authorId="2" shapeId="0" xr:uid="{00000000-0006-0000-0000-0000EE020000}">
      <text>
        <r>
          <rPr>
            <sz val="9"/>
            <color indexed="81"/>
            <rFont val="Segoe UI"/>
            <family val="2"/>
          </rPr>
          <t>51334|BLOCO DE CONCRETO COM FUNÇÃO ESTRUTURAL - 14 X 19 X 39 CM|PC|||12|84|1000|24/05/2019|198|2018|25/09/2019|Aguardando|BLOCOS E TUBOS DE CONCRETO|PP 158/18|18/10/2018||*|</t>
        </r>
      </text>
    </comment>
    <comment ref="B85" authorId="1" shapeId="0" xr:uid="{00000000-0006-0000-0000-0000D7020000}">
      <text>
        <r>
          <rPr>
            <b/>
            <sz val="9"/>
            <color indexed="81"/>
            <rFont val="Segoe UI"/>
            <family val="2"/>
          </rPr>
          <t>DESCRIÇÃO:</t>
        </r>
        <r>
          <rPr>
            <sz val="9"/>
            <color indexed="81"/>
            <rFont val="Segoe UI"/>
            <family val="2"/>
          </rPr>
          <t>_x000D_
BLOCO DE CONCRETO COM FUNÇÃO ESTRUTURAL - 19 X 19 X 39 CM</t>
        </r>
      </text>
    </comment>
    <comment ref="V85" authorId="2" shapeId="0" xr:uid="{00000000-0006-0000-0000-0000D8020000}">
      <text>
        <r>
          <rPr>
            <sz val="9"/>
            <color indexed="81"/>
            <rFont val="Segoe UI"/>
            <family val="2"/>
          </rPr>
          <t>49685|BLOCO DE CONCRETO COM FUNÇÃO ESTRUTURAL - 19 X 19 X 39 CM|PC|||12|42|500|24/05/2019|198|2018|25/09/2019|Aguardando|BLOCOS E TUBOS DE CONCRETO|PP 158/18|18/10/2018||*|</t>
        </r>
      </text>
    </comment>
    <comment ref="B86" authorId="1" shapeId="0" xr:uid="{00000000-0006-0000-0000-0000B5020000}">
      <text>
        <r>
          <rPr>
            <b/>
            <sz val="9"/>
            <color indexed="81"/>
            <rFont val="Segoe UI"/>
            <family val="2"/>
          </rPr>
          <t>DESCRIÇÃO:</t>
        </r>
        <r>
          <rPr>
            <sz val="9"/>
            <color indexed="81"/>
            <rFont val="Segoe UI"/>
            <family val="2"/>
          </rPr>
          <t>_x000D_
BLOQUETE DE CONCRETO SEXTAVADO - 8 X 25 X 25 CM</t>
        </r>
      </text>
    </comment>
    <comment ref="V86" authorId="1" shapeId="0" xr:uid="{00000000-0006-0000-0000-0000B6020000}">
      <text>
        <r>
          <rPr>
            <b/>
            <sz val="9"/>
            <color indexed="81"/>
            <rFont val="Segoe UI"/>
            <family val="2"/>
          </rPr>
          <t>43516|BLOQUETE DE CONCRETO SEXTAVADO - 8 X 25 X 25 CM|M2|||12|0|0|27/06/2018||||Inativo|BLOCOS E BLOQUETES||||*|</t>
        </r>
      </text>
    </comment>
    <comment ref="B87" authorId="1" shapeId="0" xr:uid="{00000000-0006-0000-0000-00003B040000}">
      <text>
        <r>
          <rPr>
            <b/>
            <sz val="9"/>
            <color indexed="81"/>
            <rFont val="Segoe UI"/>
            <family val="2"/>
          </rPr>
          <t>DESCRIÇÃO:</t>
        </r>
        <r>
          <rPr>
            <sz val="9"/>
            <color indexed="81"/>
            <rFont val="Segoe UI"/>
            <family val="2"/>
          </rPr>
          <t>_x000D_
BOBINA DE SACO PLÁSTICO PICOTADO, PARA EMBALAGEM - MEDIDA: 35 X 45 CM, COM ESPESSURA DE 0,01 MM POR PAREDE, BOBINAS COM 400 SACOS CADA.</t>
        </r>
      </text>
    </comment>
    <comment ref="V87" authorId="1" shapeId="0" xr:uid="{00000000-0006-0000-0000-00003C040000}">
      <text>
        <r>
          <rPr>
            <sz val="9"/>
            <color indexed="81"/>
            <rFont val="Segoe UI"/>
            <family val="2"/>
          </rPr>
          <t>77819|BOBINA DE SACO PLÁSTICO PICOTADO, PARA EMBALAGEM - MEDIDA: 35 X 45 CM, COM ESPESSURA DE 0,01 MM POR PAREDE, BOBINAS COM 400 SACOS CADA.|BB|52|15|12|209|2500|24/11/2020|64|2020|17/03/2021|Aguardando|BOBINA DE SACO PLASTICO E FILME DE POLIETILENO|PP   5/20|24/03/2020||*|</t>
        </r>
      </text>
    </comment>
    <comment ref="B88" authorId="1" shapeId="0" xr:uid="{00000000-0006-0000-0000-000037060000}">
      <text>
        <r>
          <rPr>
            <b/>
            <sz val="9"/>
            <color indexed="81"/>
            <rFont val="Segoe UI"/>
            <family val="2"/>
          </rPr>
          <t>DESCRIÇÃO:</t>
        </r>
        <r>
          <rPr>
            <sz val="9"/>
            <color indexed="81"/>
            <rFont val="Segoe UI"/>
            <family val="2"/>
          </rPr>
          <t>_x000D_
BOLA BORRACHA INICIACAO TIPO N°08 MATRIZADA FABRICADA EM BORRACHA MODELO QUADRICULADA COM CAMARA DE BUTIL COM SELO DO INMETRO, C/ VALVULA REMOVIVEL, SUBSTITUIVEL E LUBRIFICADA C/ PESO 110 A 120 G,  E CIRCUNFERENCIA 40 A 42 CM</t>
        </r>
      </text>
    </comment>
    <comment ref="V88" authorId="1" shapeId="0" xr:uid="{00000000-0006-0000-0000-000038060000}">
      <text>
        <r>
          <rPr>
            <b/>
            <sz val="9"/>
            <color indexed="81"/>
            <rFont val="Segoe UI"/>
            <family val="2"/>
          </rPr>
          <t>106093|BOLA BORRACHA INICIACAO TIPO N°08 MATRIZADA FABRICADA EM BORRACHA MODELO QUADRICULADA COM CAMARA DE BUTIL COM SELO DO INMETRO, C/ VALVULA REMOVIVEL, SUBSTITUIVEL E LUBRIFICADA C/ PESO 110 A 120 G,  E CIRCUNFERENCIA 40 A 42 CM|UN|||12|40|480|20/08/2018||||- ok -|BOLAS||||*|</t>
        </r>
      </text>
    </comment>
    <comment ref="B89" authorId="1" shapeId="0" xr:uid="{00000000-0006-0000-0000-00009E010000}">
      <text>
        <r>
          <rPr>
            <b/>
            <sz val="9"/>
            <color indexed="81"/>
            <rFont val="Segoe UI"/>
            <family val="2"/>
          </rPr>
          <t>DESCRIÇÃO:</t>
        </r>
        <r>
          <rPr>
            <sz val="9"/>
            <color indexed="81"/>
            <rFont val="Segoe UI"/>
            <family val="2"/>
          </rPr>
          <t xml:space="preserve">_x000D_
BOLA DE BASQUETE, OFICIAL, EM BORRACHA, MATRIZADA, CÂMARA DE BUTIL, MIOLO DE VÁLVULA SUBSTITUÍVEL, PESO 500 A 540GR, CIRCUNFERÊNCIA ENTRE 72 A 74CM. </t>
        </r>
      </text>
    </comment>
    <comment ref="V89" authorId="1" shapeId="0" xr:uid="{00000000-0006-0000-0000-00009F010000}">
      <text>
        <r>
          <rPr>
            <b/>
            <sz val="9"/>
            <color indexed="81"/>
            <rFont val="Segoe UI"/>
            <family val="2"/>
          </rPr>
          <t>16669|BOLA DE BASQUETE, OFICIAL, EM BORRACHA, MATRIZADA, CÂMARA DE BUTIL, MIOLO DE VÁLVULA SUBSTITUÍVEL, PESO 500 A 540GR, CIRCUNFERÊNCIA ENTRE 72 A 74CM.|PC|58|2|12|0|0|20/08/2018||||Inativo|BOLAS||||*|</t>
        </r>
      </text>
    </comment>
    <comment ref="B90" authorId="1" shapeId="0" xr:uid="{00000000-0006-0000-0000-0000B9020000}">
      <text>
        <r>
          <rPr>
            <b/>
            <sz val="9"/>
            <color indexed="81"/>
            <rFont val="Segoe UI"/>
            <family val="2"/>
          </rPr>
          <t>DESCRIÇÃO:</t>
        </r>
        <r>
          <rPr>
            <sz val="9"/>
            <color indexed="81"/>
            <rFont val="Segoe UI"/>
            <family val="2"/>
          </rPr>
          <t xml:space="preserve">_x000D_
BOLA DE BOBATH - TAM 0,65 M. </t>
        </r>
      </text>
    </comment>
    <comment ref="V90" authorId="1" shapeId="0" xr:uid="{00000000-0006-0000-0000-0000BA020000}">
      <text>
        <r>
          <rPr>
            <b/>
            <sz val="9"/>
            <color indexed="81"/>
            <rFont val="Segoe UI"/>
            <family val="2"/>
          </rPr>
          <t>44136|BOLA DE BOBATH - TAM 0,65 M.|UN|||12|0|0|20/08/2018||||Inativo|BOLAS||||*|</t>
        </r>
      </text>
    </comment>
    <comment ref="B91" authorId="1" shapeId="0" xr:uid="{00000000-0006-0000-0000-000037050000}">
      <text>
        <r>
          <rPr>
            <b/>
            <sz val="9"/>
            <color indexed="81"/>
            <rFont val="Segoe UI"/>
            <family val="2"/>
          </rPr>
          <t>DESCRIÇÃO:</t>
        </r>
        <r>
          <rPr>
            <sz val="9"/>
            <color indexed="81"/>
            <rFont val="Segoe UI"/>
            <family val="2"/>
          </rPr>
          <t>_x000D_
BOLA DE BORRACHA N° 10 C/ VALVULA, INFANTIL, MATRIZADA, CAMARA DE BUTIL, MIOLO DE VALVULA SUBSTITUIVEL E LUBRIFICADO, PESO DE 180 A 200 G, CIRCUNFERENCIA ENTRE 45 A 50 CM</t>
        </r>
      </text>
    </comment>
    <comment ref="V91" authorId="1" shapeId="0" xr:uid="{00000000-0006-0000-0000-000038050000}">
      <text>
        <r>
          <rPr>
            <b/>
            <sz val="9"/>
            <color indexed="81"/>
            <rFont val="Segoe UI"/>
            <family val="2"/>
          </rPr>
          <t>93718|BOLA DE BORRACHA N° 10 C/ VALVULA, INFANTIL, MATRIZADA, CAMARA DE BUTIL, MIOLO DE VALVULA SUBSTITUIVEL E LUBRIFICADO, PESO DE 180 A 200 G, CIRCUNFERENCIA ENTRE 45 A 50 CM|UN|||12|40|480|20/08/2018||||- ok -|BOLAS||||*|</t>
        </r>
      </text>
    </comment>
    <comment ref="B92" authorId="1" shapeId="0" xr:uid="{00000000-0006-0000-0000-000039050000}">
      <text>
        <r>
          <rPr>
            <b/>
            <sz val="9"/>
            <color indexed="81"/>
            <rFont val="Segoe UI"/>
            <family val="2"/>
          </rPr>
          <t>DESCRIÇÃO:</t>
        </r>
        <r>
          <rPr>
            <sz val="9"/>
            <color indexed="81"/>
            <rFont val="Segoe UI"/>
            <family val="2"/>
          </rPr>
          <t>_x000D_
BOLA DE BORRACHA N° 12 C/ VALVULA, INFANTIL, MATRIZADA, CAMARA DE BUTIL, MIOLO DE VALVULA SUBSTITUIVEL E LUBRIFICADO, PESO DE 250 A 270 G, CIRCUNFERENCIA ENTRE 57 A 59 CM</t>
        </r>
      </text>
    </comment>
    <comment ref="V92" authorId="1" shapeId="0" xr:uid="{00000000-0006-0000-0000-00003A050000}">
      <text>
        <r>
          <rPr>
            <b/>
            <sz val="9"/>
            <color indexed="81"/>
            <rFont val="Segoe UI"/>
            <family val="2"/>
          </rPr>
          <t>93719|BOLA DE BORRACHA N° 12 C/ VALVULA, INFANTIL, MATRIZADA, CAMARA DE BUTIL, MIOLO DE VALVULA SUBSTITUIVEL E LUBRIFICADO, PESO DE 250 A 270 G, CIRCUNFERENCIA ENTRE 57 A 59 CM|UN|||12|40|480|20/08/2018||||- ok -|BOLAS||||*|</t>
        </r>
      </text>
    </comment>
    <comment ref="B93" authorId="1" shapeId="0" xr:uid="{00000000-0006-0000-0000-00000B080000}">
      <text>
        <r>
          <rPr>
            <b/>
            <sz val="9"/>
            <color indexed="81"/>
            <rFont val="Segoe UI"/>
            <family val="2"/>
          </rPr>
          <t>DESCRIÇÃO:</t>
        </r>
        <r>
          <rPr>
            <sz val="9"/>
            <color indexed="81"/>
            <rFont val="Segoe UI"/>
            <family val="2"/>
          </rPr>
          <t>_x000D_
BOLA DE FUTEBOL DE CAMPO MASCULINO, EM PU EXTRA SOFT COM MICROFIBRA E SUBSTRATO KV CARBON,  4TH EDITION COM BUTIL, MIOLO DE VÁLVULA REMOVÍVEL, PESO 420 A 445 GRAMAS, CIRCUNFERÊNCIA 68,5 A 69,5 CM.</t>
        </r>
      </text>
    </comment>
    <comment ref="V93" authorId="1" shapeId="0" xr:uid="{00000000-0006-0000-0000-00000C080000}">
      <text>
        <r>
          <rPr>
            <b/>
            <sz val="9"/>
            <color indexed="81"/>
            <rFont val="Segoe UI"/>
            <family val="2"/>
          </rPr>
          <t>126172|BOLA DE FUTEBOL DE CAMPO MASCULINO, EM PU EXTRA SOFT COM MICROFIBRA E SUBSTRATO KV CARBON,  4TH EDITION COM BUTIL, MIOLO DE VÁLVULA REMOVÍVEL, PESO 420 A 445 GRAMAS, CIRCUNFERÊNCIA 68,5 A 69,5 CM.|UN|||12|0|0|20/08/2018||||Inativo|BOLAS||||*|</t>
        </r>
      </text>
    </comment>
    <comment ref="B94" authorId="1" shapeId="0" xr:uid="{00000000-0006-0000-0000-0000C5070000}">
      <text>
        <r>
          <rPr>
            <b/>
            <sz val="9"/>
            <color indexed="81"/>
            <rFont val="Segoe UI"/>
            <family val="2"/>
          </rPr>
          <t>DESCRIÇÃO:</t>
        </r>
        <r>
          <rPr>
            <sz val="9"/>
            <color indexed="81"/>
            <rFont val="Segoe UI"/>
            <family val="2"/>
          </rPr>
          <t xml:space="preserve">_x000D_
BOLA DE FUTEBOL DE CAMPO OFICIAL - ADULTO - TERMOTEC COM 08 GOMOS CONFECCIONADA EM PU ULTRA 100% - CÂMARA ARBILITY TERMOTEC EM PU ULTRA 100%, COM CAMADA NEOGEL- MIOLO SLIP SYSTEM REMOVÍVEL E LUBRIFICADO - PESO 420 A 445 GRAMAS E CIRCUNFERÊNCIA 68 A 70 CM. </t>
        </r>
      </text>
    </comment>
    <comment ref="V94" authorId="1" shapeId="0" xr:uid="{00000000-0006-0000-0000-0000C6070000}">
      <text>
        <r>
          <rPr>
            <b/>
            <sz val="9"/>
            <color indexed="81"/>
            <rFont val="Segoe UI"/>
            <family val="2"/>
          </rPr>
          <t>122688|BOLA DE FUTEBOL DE CAMPO OFICIAL - ADULTO - TERMOTEC COM 08 GOMOS CONFECCIONADA EM PU ULTRA 100% - CÂMARA ARBILITY TERMOTEC EM PU ULTRA 100%, COM CAMADA NEOGEL- MIOLO SLIP SYSTEM REMOVÍVEL E LUBRIFICADO - PESO 420 A 445 GRAMAS E CIRCUNFERÊNCIA 68 A 70 CM.|UN|||12|0|0|20/08/2018||||Inativo|BOLAS||||*|</t>
        </r>
      </text>
    </comment>
    <comment ref="B95" authorId="1" shapeId="0" xr:uid="{00000000-0006-0000-0000-000081090000}">
      <text>
        <r>
          <rPr>
            <b/>
            <sz val="9"/>
            <color indexed="81"/>
            <rFont val="Segoe UI"/>
            <family val="2"/>
          </rPr>
          <t>DESCRIÇÃO:</t>
        </r>
        <r>
          <rPr>
            <sz val="9"/>
            <color indexed="81"/>
            <rFont val="Segoe UI"/>
            <family val="2"/>
          </rPr>
          <t>_x000D_
BOLA DE FUTSAL COM GUIZO, CONFECCIONADA EM PU, MATERIAL LEVE E FLEXIVEL, A PECA APRESENTA DIVISAO EM 32 GOMOS, MIOLO SUBSTITUIVEL E CIRCUNFERENCIA  DE 64CM, APROXIMADAMENTE 480G, COSTURADA A MAO</t>
        </r>
      </text>
    </comment>
    <comment ref="V95" authorId="1" shapeId="0" xr:uid="{00000000-0006-0000-0000-000082090000}">
      <text>
        <r>
          <rPr>
            <b/>
            <sz val="9"/>
            <color indexed="81"/>
            <rFont val="Segoe UI"/>
            <family val="2"/>
          </rPr>
          <t>135234|BOLA DE FUTSAL COM GUIZO, CONFECCIONADA EM PU, MATERIAL LEVE E FLEXIVEL, A PECA APRESENTA DIVISAO EM 32 GOMOS, MIOLO SUBSTITUIVEL E CIRCUNFERENCIA  DE 64CM, APROXIMADAMENTE 480G, COSTURADA A MAO|UN|||12|8|96|20/08/2018||||- ok -|BOLAS||||*|</t>
        </r>
      </text>
    </comment>
    <comment ref="B96" authorId="1" shapeId="0" xr:uid="{00000000-0006-0000-0000-0000B5060000}">
      <text>
        <r>
          <rPr>
            <b/>
            <sz val="9"/>
            <color indexed="81"/>
            <rFont val="Segoe UI"/>
            <family val="2"/>
          </rPr>
          <t>DESCRIÇÃO:</t>
        </r>
        <r>
          <rPr>
            <sz val="9"/>
            <color indexed="81"/>
            <rFont val="Segoe UI"/>
            <family val="2"/>
          </rPr>
          <t xml:space="preserve">_x000D_
BOLA DE HANDBALL OFICIAL CONFECCIONADA EM POLIURETANO (PU), COSTURADA, COM 32 GOMOS, CAMARA AIRBILITY, MIOLO SLIP SYSTEM REMOVIVEL E LUBRIFICADO, DIAMETRO 49 A 51 CM, PESO 230 A 270G. </t>
        </r>
      </text>
    </comment>
    <comment ref="V96" authorId="1" shapeId="0" xr:uid="{00000000-0006-0000-0000-0000B6060000}">
      <text>
        <r>
          <rPr>
            <b/>
            <sz val="9"/>
            <color indexed="81"/>
            <rFont val="Segoe UI"/>
            <family val="2"/>
          </rPr>
          <t>111188|BOLA DE HANDBALL OFICIAL CONFECCIONADA EM POLIURETANO (PU), COSTURADA, COM 32 GOMOS, CAMARA AIRBILITY, MIOLO SLIP SYSTEM REMOVIVEL E LUBRIFICADO, DIAMETRO 49 A 51 CM, PESO 230 A 270G.|UN|||12|0|0|20/08/2018||||Inativo|BOLAS||||*|</t>
        </r>
      </text>
    </comment>
    <comment ref="B97" authorId="1" shapeId="0" xr:uid="{00000000-0006-0000-0000-000035050000}">
      <text>
        <r>
          <rPr>
            <b/>
            <sz val="9"/>
            <color indexed="81"/>
            <rFont val="Segoe UI"/>
            <family val="2"/>
          </rPr>
          <t>DESCRIÇÃO:</t>
        </r>
        <r>
          <rPr>
            <sz val="9"/>
            <color indexed="81"/>
            <rFont val="Segoe UI"/>
            <family val="2"/>
          </rPr>
          <t xml:space="preserve">_x000D_
BOLA DE HANDBALL, OFICIAL, EM POLIURETANO (PU), COSTURADA, CAMARA DE LATEX, MIOLO DE VALVULA LUBRIFICADO, CIRCUNFERENCIA DE 50 A 51,5 CM, PESO DE 230 A 270 GR. </t>
        </r>
      </text>
    </comment>
    <comment ref="V97" authorId="1" shapeId="0" xr:uid="{00000000-0006-0000-0000-000036050000}">
      <text>
        <r>
          <rPr>
            <b/>
            <sz val="9"/>
            <color indexed="81"/>
            <rFont val="Segoe UI"/>
            <family val="2"/>
          </rPr>
          <t>93688|BOLA DE HANDBALL, OFICIAL, EM POLIURETANO (PU), COSTURADA, CAMARA DE LATEX, MIOLO DE VALVULA LUBRIFICADO, CIRCUNFERENCIA DE 50 A 51,5 CM, PESO DE 230 A 270 GR.|PC|||12|0|0|20/08/2018||||Inativo|BOLAS||||*|</t>
        </r>
      </text>
    </comment>
    <comment ref="B98" authorId="1" shapeId="0" xr:uid="{00000000-0006-0000-0000-000085070000}">
      <text>
        <r>
          <rPr>
            <b/>
            <sz val="9"/>
            <color indexed="81"/>
            <rFont val="Segoe UI"/>
            <family val="2"/>
          </rPr>
          <t>DESCRIÇÃO:</t>
        </r>
        <r>
          <rPr>
            <sz val="9"/>
            <color indexed="81"/>
            <rFont val="Segoe UI"/>
            <family val="2"/>
          </rPr>
          <t xml:space="preserve">_x000D_
BOLA DE RUGBY - COMPRIMENTO : 280 - 300 MILÍMETROS X DE UM EXTREMO A OUTRO : 760 - 790 X MILÍMETROS X LARGURA :  580 - 620 MILÍMETROS X PESO : 400 - 440 GRAMAS. </t>
        </r>
      </text>
    </comment>
    <comment ref="V98" authorId="1" shapeId="0" xr:uid="{00000000-0006-0000-0000-000086070000}">
      <text>
        <r>
          <rPr>
            <b/>
            <sz val="9"/>
            <color indexed="81"/>
            <rFont val="Segoe UI"/>
            <family val="2"/>
          </rPr>
          <t>119117|BOLA DE RUGBY - COMPRIMENTO : 280 - 300 MILÍMETROS X DE UM EXTREMO A OUTRO : 760 - 790 X MILÍMETROS X LARGURA :  580 - 620 MILÍMETROS X PESO : 400 - 440 GRAMAS.|UN|||12|0|0|20/08/2018||||Inativo|BOLAS||||*|</t>
        </r>
      </text>
    </comment>
    <comment ref="B99" authorId="1" shapeId="0" xr:uid="{00000000-0006-0000-0000-000015080000}">
      <text>
        <r>
          <rPr>
            <b/>
            <sz val="9"/>
            <color indexed="81"/>
            <rFont val="Segoe UI"/>
            <family val="2"/>
          </rPr>
          <t>DESCRIÇÃO:</t>
        </r>
        <r>
          <rPr>
            <sz val="9"/>
            <color indexed="81"/>
            <rFont val="Segoe UI"/>
            <family val="2"/>
          </rPr>
          <t xml:space="preserve">_x000D_
BOLA DE TÊNIS DE MESA PROFISSIONAL, 40 MM (3 ESTRELAS - MODELO DOS JOGOS OLÍMPICOS), CONFECCIONADO EM ACETATO DE CELULÓIDE, PESO APROX. 27 GRAMAS/UNID, APROVADA PELA I.T.T.F. - PACOTE COM 6 UNIDADES. </t>
        </r>
      </text>
    </comment>
    <comment ref="V99" authorId="1" shapeId="0" xr:uid="{00000000-0006-0000-0000-000016080000}">
      <text>
        <r>
          <rPr>
            <b/>
            <sz val="9"/>
            <color indexed="81"/>
            <rFont val="Segoe UI"/>
            <family val="2"/>
          </rPr>
          <t>126828|BOLA DE TÊNIS DE MESA PROFISSIONAL, 40 MM (3 ESTRELAS - MODELO DOS JOGOS OLÍMPICOS), CONFECCIONADO EM ACETATO DE CELULÓIDE, PESO APROX. 27 GRAMAS/UNID, APROVADA PELA I.T.T.F. - PACOTE COM 6 UNIDADES.|PT|||12|8|96|20/08/2018||||- ok -|BOLAS||||*|</t>
        </r>
      </text>
    </comment>
    <comment ref="B100" authorId="1" shapeId="0" xr:uid="{00000000-0006-0000-0000-0000B3060000}">
      <text>
        <r>
          <rPr>
            <b/>
            <sz val="9"/>
            <color indexed="81"/>
            <rFont val="Segoe UI"/>
            <family val="2"/>
          </rPr>
          <t>DESCRIÇÃO:</t>
        </r>
        <r>
          <rPr>
            <sz val="9"/>
            <color indexed="81"/>
            <rFont val="Segoe UI"/>
            <family val="2"/>
          </rPr>
          <t xml:space="preserve">_x000D_
BOLA DE VÔLEI OFICIAL DA CBV, MATRIZADA, COM 18 GOMOS, CONFECCIONADA EM MICROFIBRA DE PU, CÂMARA AIRBILITY, MIOLO SLIP SYSTEM REMOVÍVEL E LUBRIFICADO, DIÂMETRO 65 A 67CM, PESO 260 A 280G. APROVADA PELA FIVB. </t>
        </r>
      </text>
    </comment>
    <comment ref="V100" authorId="1" shapeId="0" xr:uid="{00000000-0006-0000-0000-0000B4060000}">
      <text>
        <r>
          <rPr>
            <b/>
            <sz val="9"/>
            <color indexed="81"/>
            <rFont val="Segoe UI"/>
            <family val="2"/>
          </rPr>
          <t>111187|BOLA DE VÔLEI OFICIAL DA CBV, MATRIZADA, COM 18 GOMOS, CONFECCIONADA EM MICROFIBRA DE PU, CÂMARA AIRBILITY, MIOLO SLIP SYSTEM REMOVÍVEL E LUBRIFICADO, DIÂMETRO 65 A 67CM, PESO 260 A 280G. APROVADA PELA FIVB.|UN|||12|0|0|20/08/2018||||Inativo|BOLAS||||*|</t>
        </r>
      </text>
    </comment>
    <comment ref="B101" authorId="1" shapeId="0" xr:uid="{00000000-0006-0000-0000-0000A1090000}">
      <text>
        <r>
          <rPr>
            <b/>
            <sz val="9"/>
            <color indexed="81"/>
            <rFont val="Segoe UI"/>
            <family val="2"/>
          </rPr>
          <t>DESCRIÇÃO:</t>
        </r>
        <r>
          <rPr>
            <sz val="9"/>
            <color indexed="81"/>
            <rFont val="Segoe UI"/>
            <family val="2"/>
          </rPr>
          <t>_x000D_
BOLA INICIACAO N° 14, FABRICADA EM BORRACHA, MATRIZADA, MODELO QUADRICULADA, CAMARA AIRBILITY, COM VALVULA REMOVIVEL, SUBSTITUIVEL E LUBRIFICADA, COM PESO 350 A 370 G, E CIRCUNFERENCIA 65 A 67 CM. COM SELO DO INMETRO</t>
        </r>
      </text>
    </comment>
    <comment ref="V101" authorId="1" shapeId="0" xr:uid="{00000000-0006-0000-0000-0000A2090000}">
      <text>
        <r>
          <rPr>
            <b/>
            <sz val="9"/>
            <color indexed="81"/>
            <rFont val="Segoe UI"/>
            <family val="2"/>
          </rPr>
          <t>135650|BOLA INICIACAO N° 14, FABRICADA EM BORRACHA, MATRIZADA, MODELO QUADRICULADA, CAMARA AIRBILITY, COM VALVULA REMOVIVEL, SUBSTITUIVEL E LUBRIFICADA, COM PESO 350 A 370 G, E CIRCUNFERENCIA 65 A 67 CM. COM SELO DO INMETRO|UN|||12|40|480|20/08/2018||||- ok -|BOLAS||||*|</t>
        </r>
      </text>
    </comment>
    <comment ref="B102" authorId="1" shapeId="0" xr:uid="{00000000-0006-0000-0000-00008D080000}">
      <text>
        <r>
          <rPr>
            <b/>
            <sz val="9"/>
            <color indexed="81"/>
            <rFont val="Segoe UI"/>
            <family val="2"/>
          </rPr>
          <t>DESCRIÇÃO:</t>
        </r>
        <r>
          <rPr>
            <sz val="9"/>
            <color indexed="81"/>
            <rFont val="Segoe UI"/>
            <family val="2"/>
          </rPr>
          <t xml:space="preserve">_x000D_
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r>
      </text>
    </comment>
    <comment ref="V102" authorId="1" shapeId="0" xr:uid="{00000000-0006-0000-0000-00008E080000}">
      <text>
        <r>
          <rPr>
            <sz val="9"/>
            <color indexed="81"/>
            <rFont val="Segoe UI"/>
            <family val="2"/>
          </rPr>
          <t>132609|BOLA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(FIBA).|UN|||12|2|20|20/08/2018||||- ok -|BOLAS||||*|</t>
        </r>
      </text>
    </comment>
    <comment ref="B103" authorId="1" shapeId="0" xr:uid="{00000000-0006-0000-0000-0000ED070000}">
      <text>
        <r>
          <rPr>
            <b/>
            <sz val="9"/>
            <color indexed="81"/>
            <rFont val="Segoe UI"/>
            <family val="2"/>
          </rPr>
          <t>DESCRIÇÃO:</t>
        </r>
        <r>
          <rPr>
            <sz val="9"/>
            <color indexed="81"/>
            <rFont val="Segoe UI"/>
            <family val="2"/>
          </rPr>
          <t xml:space="preserve">_x000D_
BOLA OFICIAL DE FUTSAL, TAMANHO MIRIM (SUB -11), FUSIONADA COM 8 GOMOS, CONFECCIONADA EM PU, CIRCUNFERENCIA 50-55CM, PESO 300-350GR, CAMARA RESISTENTE A PRESSAO E TEMPERATURAS ELEVADAS, MIOLO REMOVIVEL E LUBRIFICADO, MARCA APROVADA PELA FEDERACAO INTERNACIONAL DE FUTEBOL (FIFA/CBF) </t>
        </r>
      </text>
    </comment>
    <comment ref="V103" authorId="1" shapeId="0" xr:uid="{00000000-0006-0000-0000-0000EE070000}">
      <text>
        <r>
          <rPr>
            <b/>
            <sz val="9"/>
            <color indexed="81"/>
            <rFont val="Segoe UI"/>
            <family val="2"/>
          </rPr>
          <t>125309|BOLA OFICIAL DE FUTSAL, TAMANHO MIRIM (SUB -11), FUSIONADA COM 8 GOMOS, CONFECCIONADA EM PU, CIRCUNFERENCIA 50-55CM, PESO 300-350GR, CAMARA RESISTENTE A PRESSAO E TEMPERATURAS ELEVADAS, MIOLO REMOVIVEL E LUBRIFICADO, MARCA APROVADA PELA FEDERACAO INTERNACIONAL DE FUTEBOL (FIFA/CBF)|UN|||12|40|480|20/08/2018||||- ok -|BOLAS||||*|</t>
        </r>
      </text>
    </comment>
    <comment ref="B104" authorId="1" shapeId="0" xr:uid="{00000000-0006-0000-0000-0000EB070000}">
      <text>
        <r>
          <rPr>
            <b/>
            <sz val="9"/>
            <color indexed="81"/>
            <rFont val="Segoe UI"/>
            <family val="2"/>
          </rPr>
          <t>DESCRIÇÃO:</t>
        </r>
        <r>
          <rPr>
            <sz val="9"/>
            <color indexed="81"/>
            <rFont val="Segoe UI"/>
            <family val="2"/>
          </rPr>
          <t>_x000D_
BOLA OFICIAL DE FUTSAL, TAMANHO MIRIM (SUB-13), FUSIONADA COM 8 GOMOS, CONFECCIONADA EM PU, CIRCUNFERENCIA 55-59CM, PESO 350-380GR, CAMARA RESISTENTE A PRESSAO E TEMPERATURAS ELEVADAS, MIOLO REMOVIVEL E LUBRIFICADO, MARCA APROVADA PELA FEDERACAO INTERNACIONAL DE FUTEBOL (FIFA/CBF).</t>
        </r>
      </text>
    </comment>
    <comment ref="V104" authorId="1" shapeId="0" xr:uid="{00000000-0006-0000-0000-0000EC070000}">
      <text>
        <r>
          <rPr>
            <b/>
            <sz val="9"/>
            <color indexed="81"/>
            <rFont val="Segoe UI"/>
            <family val="2"/>
          </rPr>
          <t>125308|BOLA OFICIAL DE FUTSAL, TAMANHO MIRIM (SUB-13), FUSIONADA COM 8 GOMOS, CONFECCIONADA EM PU, CIRCUNFERENCIA 55-59CM, PESO 350-380GR, CAMARA RESISTENTE A PRESSAO E TEMPERATURAS ELEVADAS, MIOLO REMOVIVEL E LUBRIFICADO, MARCA APROVADA PELA FEDERACAO INTERNACIONAL DE FUTEBOL (FIFA/CBF).|UN|||12|40|480|20/08/2018||||- ok -|BOLAS||||*|</t>
        </r>
      </text>
    </comment>
    <comment ref="B105" authorId="1" shapeId="0" xr:uid="{00000000-0006-0000-0000-00008B080000}">
      <text>
        <r>
          <rPr>
            <b/>
            <sz val="9"/>
            <color indexed="81"/>
            <rFont val="Segoe UI"/>
            <family val="2"/>
          </rPr>
          <t>DESCRIÇÃO:</t>
        </r>
        <r>
          <rPr>
            <sz val="9"/>
            <color indexed="81"/>
            <rFont val="Segoe UI"/>
            <family val="2"/>
          </rPr>
          <t>_x000D_
BOLA OFICIAL DE HANDBALL, TAMANHO INFANTIL, COSTURADA COM 32 GOMOS, CONFECCIONADA EM PU ULTRA GRIP, CIRCUNFERENCIA 49-51CM, PESO 230-270GR, CAMARA RESISTENTE A PRESSAO E TEMPERATURAS ELEVADAS, MIOLO REMOVIVEL E LUBRIFICADO, MARCA APROVADA PELA FEDERACAO INTERNACIONAL DE HANDBALL (IHF)</t>
        </r>
      </text>
    </comment>
    <comment ref="V105" authorId="1" shapeId="0" xr:uid="{00000000-0006-0000-0000-00008C080000}">
      <text>
        <r>
          <rPr>
            <b/>
            <sz val="9"/>
            <color indexed="81"/>
            <rFont val="Segoe UI"/>
            <family val="2"/>
          </rPr>
          <t>132604|BOLA OFICIAL DE HANDBALL, TAMANHO INFANTIL, COSTURADA COM 32 GOMOS, CONFECCIONADA EM PU ULTRA GRIP, CIRCUNFERENCIA 49-51CM, PESO 230-270GR, CAMARA RESISTENTE A PRESSAO E TEMPERATURAS ELEVADAS, MIOLO REMOVIVEL E LUBRIFICADO, MARCA APROVADA PELA FEDERACAO INTERNACIONAL DE HANDBALL (IHF)|UN|||12|40|480|20/08/2018||||- ok -|BOLAS||||*|</t>
        </r>
      </text>
    </comment>
    <comment ref="B106" authorId="1" shapeId="0" xr:uid="{00000000-0006-0000-0000-000055080000}">
      <text>
        <r>
          <rPr>
            <b/>
            <sz val="9"/>
            <color indexed="81"/>
            <rFont val="Segoe UI"/>
            <family val="2"/>
          </rPr>
          <t>DESCRIÇÃO:</t>
        </r>
        <r>
          <rPr>
            <sz val="9"/>
            <color indexed="81"/>
            <rFont val="Segoe UI"/>
            <family val="2"/>
          </rPr>
          <t>_x000D_
BOLA OFICIAL DE VOLEI, MATRIZADA COM 16 GOMOS, CONFECCIONADA EM MICROFIBRA, CIRCUNFERENCIA 65-67CM, PESO 260-280GR, CAMARA RESISTENTE A PRESSAO E TEMPERATURAS ELEVADAS, MIOLO REMOVIVEL E LUBRIFICADO, MARCA APROVADO PELA FEDERACAO INTERNACIONAL DE VOLEIBOL (FIVB) OU 3 FEDERACOES ESTADUAIS.</t>
        </r>
      </text>
    </comment>
    <comment ref="V106" authorId="1" shapeId="0" xr:uid="{00000000-0006-0000-0000-000056080000}">
      <text>
        <r>
          <rPr>
            <b/>
            <sz val="9"/>
            <color indexed="81"/>
            <rFont val="Segoe UI"/>
            <family val="2"/>
          </rPr>
          <t>129987|BOLA OFICIAL DE VOLEI, MATRIZADA COM 16 GOMOS, CONFECCIONADA EM MICROFIBRA, CIRCUNFERENCIA 65-67CM, PESO 260-280GR, CAMARA RESISTENTE A PRESSAO E TEMPERATURAS ELEVADAS, MIOLO REMOVIVEL E LUBRIFICADO, MARCA APROVADO PELA FEDERACAO INTERNACIONAL DE VOLEIBOL (FIVB) OU 3 FEDERACOES ESTADUAIS.|UN|||12|40|480|20/08/2018||||- ok -|BOLAS||||*|</t>
        </r>
      </text>
    </comment>
    <comment ref="B107" authorId="1" shapeId="0" xr:uid="{00000000-0006-0000-0000-000039080000}">
      <text>
        <r>
          <rPr>
            <b/>
            <sz val="9"/>
            <color indexed="81"/>
            <rFont val="Segoe UI"/>
            <family val="2"/>
          </rPr>
          <t>DESCRIÇÃO:</t>
        </r>
        <r>
          <rPr>
            <sz val="9"/>
            <color indexed="81"/>
            <rFont val="Segoe UI"/>
            <family val="2"/>
          </rPr>
          <t>_x000D_
BOLA PARA PILATES COM DIMENSOES DE 55 CM, CAPACIDADE DE 150 KG DESENVOLVIDA EM POLICLORETO DE VINILA</t>
        </r>
      </text>
    </comment>
    <comment ref="V107" authorId="1" shapeId="0" xr:uid="{00000000-0006-0000-0000-00003A080000}">
      <text>
        <r>
          <rPr>
            <sz val="9"/>
            <color indexed="81"/>
            <rFont val="Segoe UI"/>
            <family val="2"/>
          </rPr>
          <t>128557|BOLA PARA PILATES COM DIMENSOES DE 55 CM, CAPACIDADE DE 150 KG DESENVOLVIDA EM POLICLORETO DE VINILA|UN|||12|42|500|03/09/2018||||- ok -|BRINQUEDOS E PLAYGROUND||||*|</t>
        </r>
      </text>
    </comment>
    <comment ref="B108" authorId="1" shapeId="0" xr:uid="{00000000-0006-0000-0000-00002B080000}">
      <text>
        <r>
          <rPr>
            <b/>
            <sz val="9"/>
            <color indexed="81"/>
            <rFont val="Segoe UI"/>
            <family val="2"/>
          </rPr>
          <t>DESCRIÇÃO:</t>
        </r>
        <r>
          <rPr>
            <sz val="9"/>
            <color indexed="81"/>
            <rFont val="Segoe UI"/>
            <family val="2"/>
          </rPr>
          <t xml:space="preserve">_x000D_
BOLA PARA PILATES COM DIMENSÕES DE 65 CM, CAPACIDADE DE 200 KG DESENVOLVIDA EM POLICLORETO DE VINILA. </t>
        </r>
      </text>
    </comment>
    <comment ref="V108" authorId="1" shapeId="0" xr:uid="{00000000-0006-0000-0000-00002C080000}">
      <text>
        <r>
          <rPr>
            <b/>
            <sz val="9"/>
            <color indexed="81"/>
            <rFont val="Segoe UI"/>
            <family val="2"/>
          </rPr>
          <t>127580|BOLA PARA PILATES COM DIMENSÕES DE 65 CM, CAPACIDADE DE 200 KG DESENVOLVIDA EM POLICLORETO DE VINILA.|UN|||12|0|0|20/08/2018||||Inativo|BOLAS||||*|</t>
        </r>
      </text>
    </comment>
    <comment ref="B109" authorId="1" shapeId="0" xr:uid="{00000000-0006-0000-0000-000069050000}">
      <text>
        <r>
          <rPr>
            <b/>
            <sz val="9"/>
            <color indexed="81"/>
            <rFont val="Segoe UI"/>
            <family val="2"/>
          </rPr>
          <t>DESCRIÇÃO:</t>
        </r>
        <r>
          <rPr>
            <sz val="9"/>
            <color indexed="81"/>
            <rFont val="Segoe UI"/>
            <family val="2"/>
          </rPr>
          <t>_x000D_
BOMBA DE AR DUPLA ACAO, INFLA NOS DOIS SENTIDOS (VAI E VEM), PARA BOLAS E PNEUS</t>
        </r>
      </text>
    </comment>
    <comment ref="V109" authorId="1" shapeId="0" xr:uid="{00000000-0006-0000-0000-00006A050000}">
      <text>
        <r>
          <rPr>
            <b/>
            <sz val="9"/>
            <color indexed="81"/>
            <rFont val="Segoe UI"/>
            <family val="2"/>
          </rPr>
          <t>95766|BOMBA DE AR DUPLA ACAO, INFLA NOS DOIS SENTIDOS (VAI E VEM), PARA BOLAS E PNEUS|UN|||12|8|96|21/08/2018||||- ok -|MATERIAL ESPORTIVO||||*|</t>
        </r>
      </text>
    </comment>
    <comment ref="B110" authorId="1" shapeId="0" xr:uid="{00000000-0006-0000-0000-0000FB080000}">
      <text>
        <r>
          <rPr>
            <b/>
            <sz val="9"/>
            <color indexed="81"/>
            <rFont val="Segoe UI"/>
            <family val="2"/>
          </rPr>
          <t>DESCRIÇÃO:</t>
        </r>
        <r>
          <rPr>
            <sz val="9"/>
            <color indexed="81"/>
            <rFont val="Segoe UI"/>
            <family val="2"/>
          </rPr>
          <t>_x000D_
BONECA BEBE BRANCA, CORPO MACIO EM TECIDO COM ENCHIMENTO EM FIBRA, MEMBROS EM VINIL (NAO TOXICO), COM ROUPA EM TECIDO ANTIALERGICO LAVAVEL, ALTURA MINIMA DE 35 CM - FAIXA ETARIA: + 3 ANOS - SELO DE APROVACAO DO INMETRO</t>
        </r>
      </text>
    </comment>
    <comment ref="V110" authorId="1" shapeId="0" xr:uid="{00000000-0006-0000-0000-0000FC080000}">
      <text>
        <r>
          <rPr>
            <sz val="9"/>
            <color indexed="81"/>
            <rFont val="Segoe UI"/>
            <family val="2"/>
          </rPr>
          <t>133973|BONECA BEBE BRANCA, CORPO MACIO EM TECIDO COM ENCHIMENTO EM FIBRA, MEMBROS EM VINIL (NAO TOXICO), COM ROUPA EM TECIDO ANTIALERGICO LAVAVEL, ALTURA MINIMA DE 35 CM - FAIXA ETARIA: + 3 ANOS - SELO DE APROVACAO DO INMETRO|UN|||12|42|500|03/09/2018||||- ok -|BRINQUEDOS E PLAYGROUND||||*|</t>
        </r>
      </text>
    </comment>
    <comment ref="B111" authorId="1" shapeId="0" xr:uid="{00000000-0006-0000-0000-0000FD080000}">
      <text>
        <r>
          <rPr>
            <b/>
            <sz val="9"/>
            <color indexed="81"/>
            <rFont val="Segoe UI"/>
            <family val="2"/>
          </rPr>
          <t>DESCRIÇÃO:</t>
        </r>
        <r>
          <rPr>
            <sz val="9"/>
            <color indexed="81"/>
            <rFont val="Segoe UI"/>
            <family val="2"/>
          </rPr>
          <t>_x000D_
BONECA BEBE NEGRA, CORPO MACIO EM TECIDO COM ENCHIMENTO EM FIBRA, MEMBROS EM VINIL (NAO TOXICO), COM ROUPA EM TECIDO ANTIALERGICO LAVAVEL, ALTURA MINIMA DE 35 CM - FAIXA ETARIA: + 3 ANOS - SELO DE APROVACAO DO INMETRO</t>
        </r>
      </text>
    </comment>
    <comment ref="V111" authorId="1" shapeId="0" xr:uid="{00000000-0006-0000-0000-0000FE080000}">
      <text>
        <r>
          <rPr>
            <sz val="9"/>
            <color indexed="81"/>
            <rFont val="Segoe UI"/>
            <family val="2"/>
          </rPr>
          <t>133974|BONECA BEBE NEGRA, CORPO MACIO EM TECIDO COM ENCHIMENTO EM FIBRA, MEMBROS EM VINIL (NAO TOXICO), COM ROUPA EM TECIDO ANTIALERGICO LAVAVEL, ALTURA MINIMA DE 35 CM - FAIXA ETARIA: + 3 ANOS - SELO DE APROVACAO DO INMETRO|UN|||12|42|500|03/09/2018||||- ok -|BRINQUEDOS E PLAYGROUND||||*|</t>
        </r>
      </text>
    </comment>
    <comment ref="B112" authorId="2" shapeId="0" xr:uid="{00000000-0006-0000-0000-00009B050000}">
      <text>
        <r>
          <rPr>
            <b/>
            <sz val="9"/>
            <color indexed="81"/>
            <rFont val="Segoe UI"/>
            <family val="2"/>
          </rPr>
          <t>DESCRIÇÃO:</t>
        </r>
        <r>
          <rPr>
            <sz val="9"/>
            <color indexed="81"/>
            <rFont val="Segoe UI"/>
            <family val="2"/>
          </rPr>
          <t xml:space="preserve">_x000D_
BOTA DE PVC, CANO LONGO - N° 38 </t>
        </r>
      </text>
    </comment>
    <comment ref="V112" authorId="2" shapeId="0" xr:uid="{00000000-0006-0000-0000-00009C050000}">
      <text>
        <r>
          <rPr>
            <sz val="10"/>
            <color indexed="81"/>
            <rFont val="Lucida Console"/>
            <family val="3"/>
          </rPr>
          <t>98747|BOTA DE PVC, CANO LONGO - N° 38|PR|54|19|12|0||22/08/2019|151|2019|16/06/2020|Suspenso|EQUIPAMENTO DE PROTECAO INDIVIDUAL|PE   7/19|23/07/2019|Item não é comprado por ata.|*|</t>
        </r>
      </text>
    </comment>
    <comment ref="B113" authorId="1" shapeId="0" xr:uid="{00000000-0006-0000-0000-0000D3010000}">
      <text>
        <r>
          <rPr>
            <b/>
            <sz val="9"/>
            <color indexed="81"/>
            <rFont val="Segoe UI"/>
            <family val="2"/>
          </rPr>
          <t>DESCRIÇÃO:</t>
        </r>
        <r>
          <rPr>
            <sz val="9"/>
            <color indexed="81"/>
            <rFont val="Segoe UI"/>
            <family val="2"/>
          </rPr>
          <t>_x000D_
BROCA DE ACO RAPIDO HELICOIDAL DE 1/2" COM HASTE CILINDRICA</t>
        </r>
      </text>
    </comment>
    <comment ref="V113" authorId="1" shapeId="0" xr:uid="{00000000-0006-0000-0000-0000D4010000}">
      <text>
        <r>
          <rPr>
            <sz val="9"/>
            <color indexed="81"/>
            <rFont val="Segoe UI"/>
            <family val="2"/>
          </rPr>
          <t>19998|BROCA DE ACO RAPIDO HELICOIDAL DE 1/2" COM HASTE CILINDRICA|PC|70|31|12|9|100|24/10/2019|70|2019|28/02/2020|Suspenso|FERRAGENS|PE   2/20|23/04/2020||*|</t>
        </r>
      </text>
    </comment>
    <comment ref="B114" authorId="1" shapeId="0" xr:uid="{00000000-0006-0000-0000-0000E3010000}">
      <text>
        <r>
          <rPr>
            <b/>
            <sz val="9"/>
            <color indexed="81"/>
            <rFont val="Segoe UI"/>
            <family val="2"/>
          </rPr>
          <t>DESCRIÇÃO:</t>
        </r>
        <r>
          <rPr>
            <sz val="9"/>
            <color indexed="81"/>
            <rFont val="Segoe UI"/>
            <family val="2"/>
          </rPr>
          <t>_x000D_
BROCA DE ACO RAPIDO HELICOIDAL DE 1/4" C/ HASTE CILINDRICA</t>
        </r>
      </text>
    </comment>
    <comment ref="V114" authorId="1" shapeId="0" xr:uid="{00000000-0006-0000-0000-0000E4010000}">
      <text>
        <r>
          <rPr>
            <sz val="9"/>
            <color indexed="81"/>
            <rFont val="Segoe UI"/>
            <family val="2"/>
          </rPr>
          <t>20144|BROCA DE ACO RAPIDO HELICOIDAL DE 1/4" C/ HASTE CILINDRICA|PC|70|31|12|125|1500|24/11/2020|55|2020|12/03/2021|Aguardando|FERRAGENS|PE   2/20|23/04/2020||*|</t>
        </r>
      </text>
    </comment>
    <comment ref="B115" authorId="1" shapeId="0" xr:uid="{00000000-0006-0000-0000-0000D5010000}">
      <text>
        <r>
          <rPr>
            <b/>
            <sz val="9"/>
            <color indexed="81"/>
            <rFont val="Segoe UI"/>
            <family val="2"/>
          </rPr>
          <t>DESCRIÇÃO:</t>
        </r>
        <r>
          <rPr>
            <sz val="9"/>
            <color indexed="81"/>
            <rFont val="Segoe UI"/>
            <family val="2"/>
          </rPr>
          <t>_x000D_
BROCA DE ACO RAPIDO HELICOIDAL DE 1/8" COM HASTE CILINDRICA</t>
        </r>
      </text>
    </comment>
    <comment ref="V115" authorId="1" shapeId="0" xr:uid="{00000000-0006-0000-0000-0000D6010000}">
      <text>
        <r>
          <rPr>
            <sz val="9"/>
            <color indexed="81"/>
            <rFont val="Segoe UI"/>
            <family val="2"/>
          </rPr>
          <t>20001|BROCA DE ACO RAPIDO HELICOIDAL DE 1/8" COM HASTE CILINDRICA|PC|70|31|12|67|800|24/10/2019|70|2019|28/02/2020|Suspenso|FERRAGENS|PE   2/20|23/04/2020||*|</t>
        </r>
      </text>
    </comment>
    <comment ref="B116" authorId="1" shapeId="0" xr:uid="{00000000-0006-0000-0000-0000D7010000}">
      <text>
        <r>
          <rPr>
            <b/>
            <sz val="9"/>
            <color indexed="81"/>
            <rFont val="Segoe UI"/>
            <family val="2"/>
          </rPr>
          <t>DESCRIÇÃO:</t>
        </r>
        <r>
          <rPr>
            <sz val="9"/>
            <color indexed="81"/>
            <rFont val="Segoe UI"/>
            <family val="2"/>
          </rPr>
          <t>_x000D_
BROCA DE ACO RAPIDO HELICOIDAL DE 3/16" COM HASTE CILINDRIC</t>
        </r>
      </text>
    </comment>
    <comment ref="V116" authorId="1" shapeId="0" xr:uid="{00000000-0006-0000-0000-0000D8010000}">
      <text>
        <r>
          <rPr>
            <sz val="9"/>
            <color indexed="81"/>
            <rFont val="Segoe UI"/>
            <family val="2"/>
          </rPr>
          <t>20034|BROCA DE ACO RAPIDO HELICOIDAL DE 3/16" COM HASTE CILINDRIC|PC|70|31|12|125|1500|24/10/2019|70|2019|28/02/2020|Suspenso|FERRAGENS|PE   2/20|23/04/2020||*|</t>
        </r>
      </text>
    </comment>
    <comment ref="B117" authorId="1" shapeId="0" xr:uid="{00000000-0006-0000-0000-0000D9010000}">
      <text>
        <r>
          <rPr>
            <b/>
            <sz val="9"/>
            <color indexed="81"/>
            <rFont val="Segoe UI"/>
            <family val="2"/>
          </rPr>
          <t>DESCRIÇÃO:</t>
        </r>
        <r>
          <rPr>
            <sz val="9"/>
            <color indexed="81"/>
            <rFont val="Segoe UI"/>
            <family val="2"/>
          </rPr>
          <t>_x000D_
BROCA DE ACO RAPIDO HELICOIDAL DE 3/32" COM HASTE CILINDRIC</t>
        </r>
      </text>
    </comment>
    <comment ref="V117" authorId="1" shapeId="0" xr:uid="{00000000-0006-0000-0000-0000DA010000}">
      <text>
        <r>
          <rPr>
            <sz val="9"/>
            <color indexed="81"/>
            <rFont val="Segoe UI"/>
            <family val="2"/>
          </rPr>
          <t>20035|BROCA DE ACO RAPIDO HELICOIDAL DE 3/32" COM HASTE CILINDRIC|PC|70|31|12|20|230|24/10/2019|70|2019|28/02/2020|Suspenso|FERRAGENS|PE   2/20|23/04/2020||*|</t>
        </r>
      </text>
    </comment>
    <comment ref="B118" authorId="1" shapeId="0" xr:uid="{00000000-0006-0000-0000-0000DB010000}">
      <text>
        <r>
          <rPr>
            <b/>
            <sz val="9"/>
            <color indexed="81"/>
            <rFont val="Segoe UI"/>
            <family val="2"/>
          </rPr>
          <t>DESCRIÇÃO:</t>
        </r>
        <r>
          <rPr>
            <sz val="9"/>
            <color indexed="81"/>
            <rFont val="Segoe UI"/>
            <family val="2"/>
          </rPr>
          <t>_x000D_
BROCA DE ACO RAPIDO HELICOIDAL DE 3/8" COM HASTE CILINDRICA</t>
        </r>
      </text>
    </comment>
    <comment ref="V118" authorId="1" shapeId="0" xr:uid="{00000000-0006-0000-0000-0000DC010000}">
      <text>
        <r>
          <rPr>
            <sz val="9"/>
            <color indexed="81"/>
            <rFont val="Segoe UI"/>
            <family val="2"/>
          </rPr>
          <t>20037|BROCA DE ACO RAPIDO HELICOIDAL DE 3/8" COM HASTE CILINDRICA|PC|70|31|12|5|50|14/02/2020|155|2019|26/06/2020|Suspenso|CADEADOS, FECHADURA E GONZO|PE  28/19|24/07/2019||*|</t>
        </r>
      </text>
    </comment>
    <comment ref="B119" authorId="1" shapeId="0" xr:uid="{00000000-0006-0000-0000-0000DD010000}">
      <text>
        <r>
          <rPr>
            <b/>
            <sz val="9"/>
            <color indexed="81"/>
            <rFont val="Segoe UI"/>
            <family val="2"/>
          </rPr>
          <t>DESCRIÇÃO:</t>
        </r>
        <r>
          <rPr>
            <sz val="9"/>
            <color indexed="81"/>
            <rFont val="Segoe UI"/>
            <family val="2"/>
          </rPr>
          <t>_x000D_
BROCA DE ACO RAPIDO HELICOIDAL DE 5/16" COM HASTE CILINDRIC</t>
        </r>
      </text>
    </comment>
    <comment ref="V119" authorId="1" shapeId="0" xr:uid="{00000000-0006-0000-0000-0000DE010000}">
      <text>
        <r>
          <rPr>
            <sz val="9"/>
            <color indexed="81"/>
            <rFont val="Segoe UI"/>
            <family val="2"/>
          </rPr>
          <t>20104|BROCA DE ACO RAPIDO HELICOIDAL DE 5/16" COM HASTE CILINDRIC|PC|70|31|12|21|250|24/10/2019|70|2019|28/02/2020|Suspenso|FERRAGENS|PE   2/20|23/04/2020||*|</t>
        </r>
      </text>
    </comment>
    <comment ref="B120" authorId="1" shapeId="0" xr:uid="{00000000-0006-0000-0000-0000DF010000}">
      <text>
        <r>
          <rPr>
            <b/>
            <sz val="9"/>
            <color indexed="81"/>
            <rFont val="Segoe UI"/>
            <family val="2"/>
          </rPr>
          <t>DESCRIÇÃO:</t>
        </r>
        <r>
          <rPr>
            <sz val="9"/>
            <color indexed="81"/>
            <rFont val="Segoe UI"/>
            <family val="2"/>
          </rPr>
          <t>_x000D_
BROCA DE ACO RAPIDO HELICOIDAL DE 5/32" COM HASTE CILINDRIC</t>
        </r>
      </text>
    </comment>
    <comment ref="V120" authorId="1" shapeId="0" xr:uid="{00000000-0006-0000-0000-0000E0010000}">
      <text>
        <r>
          <rPr>
            <sz val="9"/>
            <color indexed="81"/>
            <rFont val="Segoe UI"/>
            <family val="2"/>
          </rPr>
          <t>20106|BROCA DE ACO RAPIDO HELICOIDAL DE 5/32" COM HASTE CILINDRIC|PC|70|31|12|25|300|24/10/2019|70|2019|28/02/2020|Suspenso|FERRAGENS|PE   2/20|23/04/2020||*|</t>
        </r>
      </text>
    </comment>
    <comment ref="B121" authorId="1" shapeId="0" xr:uid="{00000000-0006-0000-0000-0000CD010000}">
      <text>
        <r>
          <rPr>
            <b/>
            <sz val="9"/>
            <color indexed="81"/>
            <rFont val="Segoe UI"/>
            <family val="2"/>
          </rPr>
          <t>DESCRIÇÃO:</t>
        </r>
        <r>
          <rPr>
            <sz val="9"/>
            <color indexed="81"/>
            <rFont val="Segoe UI"/>
            <family val="2"/>
          </rPr>
          <t>_x000D_
BROCA DE WIDIA 1/4"</t>
        </r>
      </text>
    </comment>
    <comment ref="V121" authorId="1" shapeId="0" xr:uid="{00000000-0006-0000-0000-0000CE010000}">
      <text>
        <r>
          <rPr>
            <sz val="9"/>
            <color indexed="81"/>
            <rFont val="Segoe UI"/>
            <family val="2"/>
          </rPr>
          <t>19871|BROCA DE WIDIA 1/4"|PC|70|31|12|13|150|24/10/2019|70|2019|28/02/2020|Suspenso|FERRAGENS|PE   2/20|23/04/2020||*|</t>
        </r>
      </text>
    </comment>
    <comment ref="B122" authorId="1" shapeId="0" xr:uid="{00000000-0006-0000-0000-0000CF010000}">
      <text>
        <r>
          <rPr>
            <b/>
            <sz val="9"/>
            <color indexed="81"/>
            <rFont val="Segoe UI"/>
            <family val="2"/>
          </rPr>
          <t>DESCRIÇÃO:</t>
        </r>
        <r>
          <rPr>
            <sz val="9"/>
            <color indexed="81"/>
            <rFont val="Segoe UI"/>
            <family val="2"/>
          </rPr>
          <t>_x000D_
BROCA DE WIDIA 1/8"</t>
        </r>
      </text>
    </comment>
    <comment ref="V122" authorId="1" shapeId="0" xr:uid="{00000000-0006-0000-0000-0000D0010000}">
      <text>
        <r>
          <rPr>
            <sz val="9"/>
            <color indexed="81"/>
            <rFont val="Segoe UI"/>
            <family val="2"/>
          </rPr>
          <t>19872|BROCA DE WIDIA 1/8"|PC|||12|9|100|24/10/2019|9|2018|09/01/2019|Aguardando|FERRAGENS|PP  11/19|15/03/2019|Item descontinuado.|*|</t>
        </r>
      </text>
    </comment>
    <comment ref="B123" authorId="1" shapeId="0" xr:uid="{00000000-0006-0000-0000-0000D1010000}">
      <text>
        <r>
          <rPr>
            <b/>
            <sz val="9"/>
            <color indexed="81"/>
            <rFont val="Segoe UI"/>
            <family val="2"/>
          </rPr>
          <t>DESCRIÇÃO:</t>
        </r>
        <r>
          <rPr>
            <sz val="9"/>
            <color indexed="81"/>
            <rFont val="Segoe UI"/>
            <family val="2"/>
          </rPr>
          <t>_x000D_
BROCA DE WIDIA 3/16"</t>
        </r>
      </text>
    </comment>
    <comment ref="V123" authorId="1" shapeId="0" xr:uid="{00000000-0006-0000-0000-0000D2010000}">
      <text>
        <r>
          <rPr>
            <sz val="9"/>
            <color indexed="81"/>
            <rFont val="Segoe UI"/>
            <family val="2"/>
          </rPr>
          <t>19881|BROCA DE WIDIA 3/16"|PC|70|31|12|5|60|24/10/2019|9|2018|09/01/2019|Suspenso|FERRAGENS|PP  11/19|15/03/2019|Item descontinuado.|*|</t>
        </r>
      </text>
    </comment>
    <comment ref="B124" authorId="1" shapeId="0" xr:uid="{00000000-0006-0000-0000-00005E000000}">
      <text>
        <r>
          <rPr>
            <b/>
            <sz val="9"/>
            <color indexed="81"/>
            <rFont val="Segoe UI"/>
            <family val="2"/>
          </rPr>
          <t>DESCRIÇÃO:</t>
        </r>
        <r>
          <rPr>
            <sz val="9"/>
            <color indexed="81"/>
            <rFont val="Segoe UI"/>
            <family val="2"/>
          </rPr>
          <t>_x000D_
BROXA RETANGULAR - 16,5 X 6 CM</t>
        </r>
      </text>
    </comment>
    <comment ref="V124" authorId="4" shapeId="0" xr:uid="{F7DC4D45-2C73-4BBF-8B6B-14195B5CBA0E}">
      <text>
        <r>
          <rPr>
            <sz val="10"/>
            <color indexed="81"/>
            <rFont val="Lucida Console"/>
            <family val="3"/>
          </rPr>
          <t>12812|BROXA RETANGULAR - 16,5 X 6 CM|PC|76|11|12|4|40|24/10/2019|16|2019|29/01/2020|Suspenso|MATERIAL DE PINTURA, DISCOS ABRASIVOS E COLA PARA MADEIRA|PE 147/20|04/09/2020||*|</t>
        </r>
      </text>
    </comment>
    <comment ref="B125" authorId="1" shapeId="0" xr:uid="{00000000-0006-0000-0000-000033010000}">
      <text>
        <r>
          <rPr>
            <b/>
            <sz val="9"/>
            <color indexed="81"/>
            <rFont val="Segoe UI"/>
            <family val="2"/>
          </rPr>
          <t>DESCRIÇÃO:</t>
        </r>
        <r>
          <rPr>
            <sz val="9"/>
            <color indexed="81"/>
            <rFont val="Segoe UI"/>
            <family val="2"/>
          </rPr>
          <t>_x000D_
BUCHA DE ALUMÍNIO PARA ELETRODUTO ROSQUEÁVEL 1/2".</t>
        </r>
      </text>
    </comment>
    <comment ref="V125" authorId="1" shapeId="0" xr:uid="{00000000-0006-0000-0000-000034010000}">
      <text>
        <r>
          <rPr>
            <b/>
            <sz val="9"/>
            <color indexed="81"/>
            <rFont val="Segoe UI"/>
            <family val="2"/>
          </rPr>
          <t>14755|BUCHA DE ALUMÍNIO PARA ELETRODUTO ROSQUEÁVEL 1/2".|PC|||12|0|0|01/09/2017||||Inativo|ELÉTRICA||||*|</t>
        </r>
      </text>
    </comment>
    <comment ref="B126" authorId="1" shapeId="0" xr:uid="{00000000-0006-0000-0000-000017040000}">
      <text>
        <r>
          <rPr>
            <b/>
            <sz val="9"/>
            <color indexed="81"/>
            <rFont val="Segoe UI"/>
            <family val="2"/>
          </rPr>
          <t>DESCRIÇÃO:</t>
        </r>
        <r>
          <rPr>
            <sz val="9"/>
            <color indexed="81"/>
            <rFont val="Segoe UI"/>
            <family val="2"/>
          </rPr>
          <t>_x000D_
BUCHA DE ALUMÍNIO PARA ELETRODUTO ROSQUEÁVEL 3/4".</t>
        </r>
      </text>
    </comment>
    <comment ref="V126" authorId="1" shapeId="0" xr:uid="{00000000-0006-0000-0000-000018040000}">
      <text>
        <r>
          <rPr>
            <b/>
            <sz val="9"/>
            <color indexed="81"/>
            <rFont val="Segoe UI"/>
            <family val="2"/>
          </rPr>
          <t>76800|BUCHA DE ALUMÍNIO PARA ELETRODUTO ROSQUEÁVEL 3/4".|PC|||12|0|0|01/09/2017||||Inativo|ELÉTRICA||||*|</t>
        </r>
      </text>
    </comment>
    <comment ref="B127" authorId="1" shapeId="0" xr:uid="{00000000-0006-0000-0000-000054000000}">
      <text>
        <r>
          <rPr>
            <b/>
            <sz val="9"/>
            <color indexed="81"/>
            <rFont val="Segoe UI"/>
            <family val="2"/>
          </rPr>
          <t>DESCRIÇÃO:</t>
        </r>
        <r>
          <rPr>
            <sz val="9"/>
            <color indexed="81"/>
            <rFont val="Segoe UI"/>
            <family val="2"/>
          </rPr>
          <t>_x000D_
BUCHA DE FIBRA DE COCO - MÉDIA - N° 03.</t>
        </r>
      </text>
    </comment>
    <comment ref="V127" authorId="2" shapeId="0" xr:uid="{00000000-0006-0000-0000-000055000000}">
      <text>
        <r>
          <rPr>
            <sz val="9"/>
            <color indexed="81"/>
            <rFont val="Segoe UI"/>
            <family val="2"/>
          </rPr>
          <t>12720|BUCHA DE FIBRA DE COCO - MÉDIA - N° 03.|PC|72|6|12|0|0|26/04/2018|103|2017|02/07/2018|Inativo|MATERIAL DE LIMPEZA|||Item excluído do estoque|*|</t>
        </r>
      </text>
    </comment>
    <comment ref="B128" authorId="1" shapeId="0" xr:uid="{00000000-0006-0000-0000-0000E2000000}">
      <text>
        <r>
          <rPr>
            <b/>
            <sz val="9"/>
            <color indexed="81"/>
            <rFont val="Segoe UI"/>
            <family val="2"/>
          </rPr>
          <t>DESCRIÇÃO:</t>
        </r>
        <r>
          <rPr>
            <sz val="9"/>
            <color indexed="81"/>
            <rFont val="Segoe UI"/>
            <family val="2"/>
          </rPr>
          <t>_x000D_
BUCHA DE FIXACAO - N° 06 DE PLASTICO</t>
        </r>
      </text>
    </comment>
    <comment ref="V128" authorId="1" shapeId="0" xr:uid="{00000000-0006-0000-0000-0000E3000000}">
      <text>
        <r>
          <rPr>
            <sz val="10"/>
            <color indexed="81"/>
            <rFont val="Lucida Console"/>
            <family val="3"/>
          </rPr>
          <t>13178|BUCHA DE FIXACAO - N° 06 DE PLASTICO|PC|67|9|12|0|0|23/09/2020|9|2020|14/01/2021|Suspenso|MATERIAL ELETRICO|PP 218/19|27/01/2020||*|</t>
        </r>
      </text>
    </comment>
    <comment ref="B129" authorId="1" shapeId="0" xr:uid="{00000000-0006-0000-0000-00006D050000}">
      <text>
        <r>
          <rPr>
            <b/>
            <sz val="9"/>
            <color indexed="81"/>
            <rFont val="Segoe UI"/>
            <family val="2"/>
          </rPr>
          <t>DESCRIÇÃO:</t>
        </r>
        <r>
          <rPr>
            <sz val="9"/>
            <color indexed="81"/>
            <rFont val="Segoe UI"/>
            <family val="2"/>
          </rPr>
          <t>_x000D_
BUCHA DE FIXAÇÃO N° 06 - DE NYLON.</t>
        </r>
      </text>
    </comment>
    <comment ref="V129" authorId="1" shapeId="0" xr:uid="{00000000-0006-0000-0000-00006E050000}">
      <text>
        <r>
          <rPr>
            <b/>
            <sz val="9"/>
            <color indexed="81"/>
            <rFont val="Segoe UI"/>
            <family val="2"/>
          </rPr>
          <t>96005|BUCHA DE FIXAÇÃO N° 06 - DE NYLON.|PC|||12|0|0|01/09/2017||||Inativo|ELÉTRICA||||*|</t>
        </r>
      </text>
    </comment>
    <comment ref="B130" authorId="1" shapeId="0" xr:uid="{00000000-0006-0000-0000-00005F050000}">
      <text>
        <r>
          <rPr>
            <b/>
            <sz val="9"/>
            <color indexed="81"/>
            <rFont val="Segoe UI"/>
            <family val="2"/>
          </rPr>
          <t>DESCRIÇÃO:</t>
        </r>
        <r>
          <rPr>
            <sz val="9"/>
            <color indexed="81"/>
            <rFont val="Segoe UI"/>
            <family val="2"/>
          </rPr>
          <t>_x000D_
BUCHA DE FIXAÇÃO N° 08 - DE NYLON.</t>
        </r>
      </text>
    </comment>
    <comment ref="V130" authorId="1" shapeId="0" xr:uid="{00000000-0006-0000-0000-000060050000}">
      <text>
        <r>
          <rPr>
            <b/>
            <sz val="9"/>
            <color indexed="81"/>
            <rFont val="Segoe UI"/>
            <family val="2"/>
          </rPr>
          <t>95349|BUCHA DE FIXAÇÃO N° 08 - DE NYLON.|PC|||12|0|0|01/09/2017||||Inativo|ELÉTRICA||||*|</t>
        </r>
      </text>
    </comment>
    <comment ref="B131" authorId="1" shapeId="0" xr:uid="{00000000-0006-0000-0000-000049020000}">
      <text>
        <r>
          <rPr>
            <b/>
            <sz val="9"/>
            <color indexed="81"/>
            <rFont val="Segoe UI"/>
            <family val="2"/>
          </rPr>
          <t>DESCRIÇÃO:</t>
        </r>
        <r>
          <rPr>
            <sz val="9"/>
            <color indexed="81"/>
            <rFont val="Segoe UI"/>
            <family val="2"/>
          </rPr>
          <t>_x000D_
BUCHA DE FIXACAO N° 10 - DE NYLON</t>
        </r>
      </text>
    </comment>
    <comment ref="V131" authorId="1" shapeId="0" xr:uid="{00000000-0006-0000-0000-00004A020000}">
      <text>
        <r>
          <rPr>
            <sz val="10"/>
            <color indexed="81"/>
            <rFont val="Lucida Console"/>
            <family val="3"/>
          </rPr>
          <t>29293|BUCHA DE FIXACAO N° 10 - DE NYLON|PC|67|9|12|0|0|23/09/2020|9|2020|14/01/2021|Suspenso|MATERIAL ELETRICO|PP 218/19|27/01/2020||*|</t>
        </r>
      </text>
    </comment>
    <comment ref="B132" authorId="1" shapeId="0" xr:uid="{00000000-0006-0000-0000-00004B020000}">
      <text>
        <r>
          <rPr>
            <b/>
            <sz val="9"/>
            <color indexed="81"/>
            <rFont val="Segoe UI"/>
            <family val="2"/>
          </rPr>
          <t>DESCRIÇÃO:</t>
        </r>
        <r>
          <rPr>
            <sz val="9"/>
            <color indexed="81"/>
            <rFont val="Segoe UI"/>
            <family val="2"/>
          </rPr>
          <t>_x000D_
BUCHA DE FIXACAO N° 12 - DE NYLON</t>
        </r>
      </text>
    </comment>
    <comment ref="V132" authorId="1" shapeId="0" xr:uid="{00000000-0006-0000-0000-00004C020000}">
      <text>
        <r>
          <rPr>
            <sz val="9"/>
            <color indexed="81"/>
            <rFont val="Segoe UI"/>
            <family val="2"/>
          </rPr>
          <t>29294|BUCHA DE FIXACAO N° 12 - DE NYLON|PC|67|9|12|0|0|25/09/2019||||Suspenso|||||*|</t>
        </r>
      </text>
    </comment>
    <comment ref="B133" authorId="1" shapeId="0" xr:uid="{00000000-0006-0000-0000-0000E4000000}">
      <text>
        <r>
          <rPr>
            <b/>
            <sz val="9"/>
            <color indexed="81"/>
            <rFont val="Segoe UI"/>
            <family val="2"/>
          </rPr>
          <t>DESCRIÇÃO:</t>
        </r>
        <r>
          <rPr>
            <sz val="9"/>
            <color indexed="81"/>
            <rFont val="Segoe UI"/>
            <family val="2"/>
          </rPr>
          <t>_x000D_
BUCHA DE FIXACAO N° 8 DE PLASTICO</t>
        </r>
      </text>
    </comment>
    <comment ref="V133" authorId="1" shapeId="0" xr:uid="{00000000-0006-0000-0000-0000E5000000}">
      <text>
        <r>
          <rPr>
            <sz val="10"/>
            <color indexed="81"/>
            <rFont val="Lucida Console"/>
            <family val="3"/>
          </rPr>
          <t>13179|BUCHA DE FIXACAO N° 8 DE PLASTICO|PC|67|9|12|0|0|23/09/2020|9|2020|14/01/2021|Suspenso|MATERIAL ELETRICO|PP 218/19|27/01/2020||*|</t>
        </r>
      </text>
    </comment>
    <comment ref="B134" authorId="1" shapeId="0" xr:uid="{00000000-0006-0000-0000-00004F090000}">
      <text>
        <r>
          <rPr>
            <b/>
            <sz val="9"/>
            <color indexed="81"/>
            <rFont val="Segoe UI"/>
            <family val="2"/>
          </rPr>
          <t>DESCRIÇÃO:</t>
        </r>
        <r>
          <rPr>
            <sz val="9"/>
            <color indexed="81"/>
            <rFont val="Segoe UI"/>
            <family val="2"/>
          </rPr>
          <t xml:space="preserve">_x000D_
BUCHA DE FIXACAO UNIVERSAL Nº 10 DE NYLON PARA BASES OCAS E MACICAS </t>
        </r>
      </text>
    </comment>
    <comment ref="V134" authorId="1" shapeId="0" xr:uid="{00000000-0006-0000-0000-000050090000}">
      <text>
        <r>
          <rPr>
            <sz val="10"/>
            <color indexed="81"/>
            <rFont val="Lucida Console"/>
            <family val="3"/>
          </rPr>
          <t>134568|BUCHA DE FIXACAO UNIVERSAL Nº 10 DE NYLON PARA BASES OCAS E MACICAS|PC|67|9|12|0|0|23/09/2020|9|2020|14/01/2021|Suspenso|MATERIAL ELETRICO|PP 218/19|27/01/2020||*|</t>
        </r>
      </text>
    </comment>
    <comment ref="B135" authorId="1" shapeId="0" xr:uid="{00000000-0006-0000-0000-00004D090000}">
      <text>
        <r>
          <rPr>
            <b/>
            <sz val="9"/>
            <color indexed="81"/>
            <rFont val="Segoe UI"/>
            <family val="2"/>
          </rPr>
          <t>DESCRIÇÃO:</t>
        </r>
        <r>
          <rPr>
            <sz val="9"/>
            <color indexed="81"/>
            <rFont val="Segoe UI"/>
            <family val="2"/>
          </rPr>
          <t xml:space="preserve">_x000D_
BUCHA DE FIXACAO UNIVERSAL Nº 8 DE NYLON PARA BASES OCAS E MACICAS </t>
        </r>
      </text>
    </comment>
    <comment ref="V135" authorId="1" shapeId="0" xr:uid="{00000000-0006-0000-0000-00004E090000}">
      <text>
        <r>
          <rPr>
            <sz val="10"/>
            <color indexed="81"/>
            <rFont val="Lucida Console"/>
            <family val="3"/>
          </rPr>
          <t>134567|BUCHA DE FIXACAO UNIVERSAL Nº 8 DE NYLON PARA BASES OCAS E MACICAS|PC|67|9|12|0|0|23/09/2020|9|2020|14/01/2021|Suspenso|MATERIAL ELETRICO|PP 218/19|27/01/2020||*|</t>
        </r>
      </text>
    </comment>
    <comment ref="B136" authorId="1" shapeId="0" xr:uid="{00000000-0006-0000-0000-00007D050000}">
      <text>
        <r>
          <rPr>
            <b/>
            <sz val="9"/>
            <color indexed="81"/>
            <rFont val="Segoe UI"/>
            <family val="2"/>
          </rPr>
          <t>DESCRIÇÃO:</t>
        </r>
        <r>
          <rPr>
            <sz val="9"/>
            <color indexed="81"/>
            <rFont val="Segoe UI"/>
            <family val="2"/>
          </rPr>
          <t>_x000D_
BUCHA DE REDUÇÃO CURTA DE PVC SOLDÁVEL   - PARA ÁGUA - MARROM - 25 X 20 MM, NBR 5648, A MARCA, MEDIDA E NBR DEVERÃO VIR LITOGRAFADA NA PEÇA</t>
        </r>
      </text>
    </comment>
    <comment ref="V136" authorId="2" shapeId="0" xr:uid="{00000000-0006-0000-0000-00007E050000}">
      <text>
        <r>
          <rPr>
            <sz val="9"/>
            <color indexed="81"/>
            <rFont val="Segoe UI"/>
            <family val="2"/>
          </rPr>
          <t>96381|BUCHA DE REDUÇÃO CURTA DE PVC SOLDÁVEL   - PARA ÁGUA - MARROM - 25 X 20 MM, NBR 5648, A MARCA, MEDIDA E NBR DEVERÃO VIR LITOGRAFADA NA PEÇA|PC|||12|0|0|14/11/2018|70|2019|09/03/2020|Inativo|MATERIAL HIDRAULICO|PP  12/19|11/07/2019|Fora do estoque.|*|</t>
        </r>
      </text>
    </comment>
    <comment ref="B137" authorId="1" shapeId="0" xr:uid="{00000000-0006-0000-0000-0000BB050000}">
      <text>
        <r>
          <rPr>
            <b/>
            <sz val="9"/>
            <color indexed="81"/>
            <rFont val="Segoe UI"/>
            <family val="2"/>
          </rPr>
          <t>DESCRIÇÃO:</t>
        </r>
        <r>
          <rPr>
            <sz val="9"/>
            <color indexed="81"/>
            <rFont val="Segoe UI"/>
            <family val="2"/>
          </rPr>
          <t>_x000D_
BUCHA DE REDUÇÃO CURTA DE PVC SOLDÁVEL   - PARA ÁGUA - MARROM - 50 X 25MM</t>
        </r>
      </text>
    </comment>
    <comment ref="V137" authorId="2" shapeId="0" xr:uid="{00000000-0006-0000-0000-0000BC050000}">
      <text>
        <r>
          <rPr>
            <sz val="9"/>
            <color indexed="81"/>
            <rFont val="Segoe UI"/>
            <family val="2"/>
          </rPr>
          <t>100846|BUCHA DE REDUÇÃO CURTA DE PVC SOLDÁVEL   - PARA ÁGUA - MARROM - 50 X 25MM|PC|||12|0|0|14/11/2018|70|2019|09/03/2020|Inativo|MATERIAL HIDRAULICO|PP  12/19|11/07/2019|Fora do estoque.|*|</t>
        </r>
      </text>
    </comment>
    <comment ref="B138" authorId="1" shapeId="0" xr:uid="{00000000-0006-0000-0000-000075050000}">
      <text>
        <r>
          <rPr>
            <b/>
            <sz val="9"/>
            <color indexed="81"/>
            <rFont val="Segoe UI"/>
            <family val="2"/>
          </rPr>
          <t>DESCRIÇÃO:</t>
        </r>
        <r>
          <rPr>
            <sz val="9"/>
            <color indexed="81"/>
            <rFont val="Segoe UI"/>
            <family val="2"/>
          </rPr>
          <t>_x000D_
BUCHA DE REDUÇÃO CURTA DE PVC SOLDÁVEL   - PARA ÁGUA - MARROM - 50 X 40MM, NBR 5648, A MARCA, MEDIDA E NBR DEVERÃO VIR LITOGRAFADA NA PEÇA</t>
        </r>
      </text>
    </comment>
    <comment ref="V138" authorId="2" shapeId="0" xr:uid="{00000000-0006-0000-0000-000076050000}">
      <text>
        <r>
          <rPr>
            <sz val="9"/>
            <color indexed="81"/>
            <rFont val="Segoe UI"/>
            <family val="2"/>
          </rPr>
          <t>96096|BUCHA DE REDUÇÃO CURTA DE PVC SOLDÁVEL   - PARA ÁGUA - MARROM - 50 X 40MM, NBR 5648, A MARCA, MEDIDA E NBR DEVERÃO VIR LITOGRAFADA NA PEÇA|PC|||12|0|0|14/11/2018|70|2019|09/03/2020|Inativo|MATERIAL HIDRAULICO|PP  12/19|11/07/2019|Fora do estoque.|*|</t>
        </r>
      </text>
    </comment>
    <comment ref="B139" authorId="1" shapeId="0" xr:uid="{00000000-0006-0000-0000-000071050000}">
      <text>
        <r>
          <rPr>
            <b/>
            <sz val="9"/>
            <color indexed="81"/>
            <rFont val="Segoe UI"/>
            <family val="2"/>
          </rPr>
          <t>DESCRIÇÃO:</t>
        </r>
        <r>
          <rPr>
            <sz val="9"/>
            <color indexed="81"/>
            <rFont val="Segoe UI"/>
            <family val="2"/>
          </rPr>
          <t>_x000D_
BUCHA DE REDUÇÃO CURTA DE PVC SOLDÁVEL  - PARA ÁGUA - MARROM - 32 X 25MM, NBR 5648, A MARCA, MEDIDA E NBR DEVERÃO VIR LITOGRAFADA NA PEÇA</t>
        </r>
      </text>
    </comment>
    <comment ref="V139" authorId="2" shapeId="0" xr:uid="{00000000-0006-0000-0000-000072050000}">
      <text>
        <r>
          <rPr>
            <sz val="9"/>
            <color indexed="81"/>
            <rFont val="Segoe UI"/>
            <family val="2"/>
          </rPr>
          <t>96094|BUCHA DE REDUÇÃO CURTA DE PVC SOLDÁVEL  - PARA ÁGUA - MARROM - 32 X 25MM, NBR 5648, A MARCA, MEDIDA E NBR DEVERÃO VIR LITOGRAFADA NA PEÇA|PC|||12|0|0|14/11/2018|76|2019|09/03/2020|Inativo|HIDRÁULICA|||Fora do estoque.|*|</t>
        </r>
      </text>
    </comment>
    <comment ref="B140" authorId="2" shapeId="0" xr:uid="{00000000-0006-0000-0000-000077050000}">
      <text>
        <r>
          <rPr>
            <sz val="10"/>
            <color indexed="81"/>
            <rFont val="Lucida Console"/>
            <family val="3"/>
          </rPr>
          <t>DESCRIÇÃO:_x000D_
BUCHA DE REDUCAO CURTA DE PVC SOLDAVEL  - PARA AGUA - MARROM - 60 X 50MM, NBR 5648, A MARCA, MEDIDA E NBR DEVERAO VIR LITOGRAFADA NA PECA</t>
        </r>
      </text>
    </comment>
    <comment ref="V140" authorId="2" shapeId="0" xr:uid="{00000000-0006-0000-0000-000078050000}">
      <text>
        <r>
          <rPr>
            <sz val="10"/>
            <color indexed="81"/>
            <rFont val="Lucida Console"/>
            <family val="3"/>
          </rPr>
          <t>96097|BUCHA DE REDUCAO CURTA DE PVC SOLDAVEL  - PARA AGUA - MARROM - 60 X 50MM, NBR 5648, A MARCA, MEDIDA E NBR DEVERAO VIR LITOGRAFADA NA PECA|PC|61|8|12||20|16/03/2020|156|2019|01/07/2020|Aguardando|ELÉTRICA|PP  76/19||Novo no estoque.|*|</t>
        </r>
      </text>
    </comment>
    <comment ref="B141" authorId="1" shapeId="0" xr:uid="{00000000-0006-0000-0000-000073050000}">
      <text>
        <r>
          <rPr>
            <b/>
            <sz val="9"/>
            <color indexed="81"/>
            <rFont val="Segoe UI"/>
            <family val="2"/>
          </rPr>
          <t>DESCRIÇÃO:</t>
        </r>
        <r>
          <rPr>
            <sz val="9"/>
            <color indexed="81"/>
            <rFont val="Segoe UI"/>
            <family val="2"/>
          </rPr>
          <t>_x000D_
BUCHA DE REDUÇÃO CURTA DE PVC SOLDÁVEL-  PARA ÁGUA - MARROM - 40 X 32MM, NBR 5648, A MARCA, MEDIDA E NBR DEVERÃO VIR LITOGRAFADANA PEÇA</t>
        </r>
      </text>
    </comment>
    <comment ref="V141" authorId="2" shapeId="0" xr:uid="{00000000-0006-0000-0000-000074050000}">
      <text>
        <r>
          <rPr>
            <sz val="9"/>
            <color indexed="81"/>
            <rFont val="Segoe UI"/>
            <family val="2"/>
          </rPr>
          <t>96095|BUCHA DE REDUÇÃO CURTA DE PVC SOLDÁVEL-  PARA ÁGUA - MARROM - 40 X 32MM, NBR 5648, A MARCA, MEDIDA E NBR DEVERÃO VIR LITOGRAFADANA PEÇA|PC|||12|0|0|14/11/2018|70|2019|09/03/2020|Inativo|MATERIAL HIDRAULICO|PP  12/19|11/07/2019|Fora do estoque.|*|</t>
        </r>
      </text>
    </comment>
    <comment ref="B142" authorId="1" shapeId="0" xr:uid="{00000000-0006-0000-0000-00009D050000}">
      <text>
        <r>
          <rPr>
            <b/>
            <sz val="9"/>
            <color indexed="81"/>
            <rFont val="Segoe UI"/>
            <family val="2"/>
          </rPr>
          <t>DESCRIÇÃO:</t>
        </r>
        <r>
          <rPr>
            <sz val="9"/>
            <color indexed="81"/>
            <rFont val="Segoe UI"/>
            <family val="2"/>
          </rPr>
          <t>_x000D_
BUCHA DE REDUÇÃO DE PVC ROSCAVEL 3/4" X 1/2", PARA ÁGUA, BRANCO, NBR 5648, A MARCA, MEDIDA E NBR DEVERÃO VIR LITOGRAFADA NA PEÇA</t>
        </r>
      </text>
    </comment>
    <comment ref="V142" authorId="2" shapeId="0" xr:uid="{00000000-0006-0000-0000-00009E050000}">
      <text>
        <r>
          <rPr>
            <sz val="9"/>
            <color indexed="81"/>
            <rFont val="Segoe UI"/>
            <family val="2"/>
          </rPr>
          <t>98985|BUCHA DE REDUÇÃO DE PVC ROSCAVEL 3/4" X 1/2", PARA ÁGUA, BRANCO, NBR 5648, A MARCA, MEDIDA E NBR DEVERÃO VIR LITOGRAFADA NA PEÇA|PC|||12|0|0|14/11/2018|70|2019|09/03/2020|Inativo|MATERIAL HIDRAULICO|PP  12/19|11/07/2019|Fora do estoque.|*|</t>
        </r>
      </text>
    </comment>
    <comment ref="B143" authorId="1" shapeId="0" xr:uid="{00000000-0006-0000-0000-000087040000}">
      <text>
        <r>
          <rPr>
            <b/>
            <sz val="9"/>
            <color indexed="81"/>
            <rFont val="Segoe UI"/>
            <family val="2"/>
          </rPr>
          <t>DESCRIÇÃO:</t>
        </r>
        <r>
          <rPr>
            <sz val="9"/>
            <color indexed="81"/>
            <rFont val="Segoe UI"/>
            <family val="2"/>
          </rPr>
          <t>_x000D_
BUCHA DE REDUCAO EM LATAO 3/4 X 1/2</t>
        </r>
      </text>
    </comment>
    <comment ref="V143" authorId="1" shapeId="0" xr:uid="{00000000-0006-0000-0000-000088040000}">
      <text>
        <r>
          <rPr>
            <sz val="10"/>
            <color indexed="81"/>
            <rFont val="Lucida Console"/>
            <family val="3"/>
          </rPr>
          <t>82452|BUCHA DE REDUCAO EM LATAO 3/4 X 1/2|PC|61|8|12|5|50|17/12/2020|101|2020|27/04/2021|Aguardando|MATERIAL HIDRAULICO|PE  16/20|18/05/2020||*|</t>
        </r>
      </text>
    </comment>
    <comment ref="B144" authorId="1" shapeId="0" xr:uid="{00000000-0006-0000-0000-0000A9020000}">
      <text>
        <r>
          <rPr>
            <b/>
            <sz val="9"/>
            <color indexed="81"/>
            <rFont val="Segoe UI"/>
            <family val="2"/>
          </rPr>
          <t>DESCRIÇÃO:</t>
        </r>
        <r>
          <rPr>
            <sz val="9"/>
            <color indexed="81"/>
            <rFont val="Segoe UI"/>
            <family val="2"/>
          </rPr>
          <t>_x000D_
BUCHA DE REDUÇÃO EM PVC RÍGIDO SOLDÁVEL 60 X 50 MM</t>
        </r>
      </text>
    </comment>
    <comment ref="V144" authorId="2" shapeId="0" xr:uid="{00000000-0006-0000-0000-0000AA020000}">
      <text>
        <r>
          <rPr>
            <sz val="9"/>
            <color indexed="81"/>
            <rFont val="Segoe UI"/>
            <family val="2"/>
          </rPr>
          <t>40882|BUCHA DE REDUÇÃO EM PVC RÍGIDO SOLDÁVEL 60 X 50 MM|PC|||12|0|0|14/11/2018|20|2018|21/01/2019|Inativo|HIDRÁULICA|PP  12/19|11/07/2019|Fora do estoque.|*|</t>
        </r>
      </text>
    </comment>
    <comment ref="B145" authorId="1" shapeId="0" xr:uid="{00000000-0006-0000-0000-00006F060000}">
      <text>
        <r>
          <rPr>
            <b/>
            <sz val="9"/>
            <color indexed="81"/>
            <rFont val="Segoe UI"/>
            <family val="2"/>
          </rPr>
          <t>DESCRIÇÃO:</t>
        </r>
        <r>
          <rPr>
            <sz val="9"/>
            <color indexed="81"/>
            <rFont val="Segoe UI"/>
            <family val="2"/>
          </rPr>
          <t>_x000D_
BUCHA DE REDUCAO EM PVC RIGIDO SOLDAVEL DE 4" X 2" - ESGOTO".</t>
        </r>
      </text>
    </comment>
    <comment ref="V145" authorId="1" shapeId="0" xr:uid="{00000000-0006-0000-0000-000070060000}">
      <text>
        <r>
          <rPr>
            <sz val="10"/>
            <color indexed="81"/>
            <rFont val="Lucida Console"/>
            <family val="3"/>
          </rPr>
          <t>107401|BUCHA DE REDUCAO EM PVC RIGIDO SOLDAVEL DE 4" X 2" - ESGOTO".|PC|61|8|12|7|80|31/07/2019|191|2020|07/09/2021|Suspenso|MATERIAL HIDRAULICO|PE  10/20|30/04/2020||*|</t>
        </r>
      </text>
    </comment>
    <comment ref="B146" authorId="1" shapeId="0" xr:uid="{00000000-0006-0000-0000-000079050000}">
      <text>
        <r>
          <rPr>
            <b/>
            <sz val="9"/>
            <color indexed="81"/>
            <rFont val="Segoe UI"/>
            <family val="2"/>
          </rPr>
          <t>DESCRIÇÃO:</t>
        </r>
        <r>
          <rPr>
            <sz val="9"/>
            <color indexed="81"/>
            <rFont val="Segoe UI"/>
            <family val="2"/>
          </rPr>
          <t>_x000D_
BUCHA DE REDUÇÃO LONGA DE PVC SOLDÁVEL   - PARA ÁGUA - MARROM - 50 X 25MM, NBR 5648, A MARCA, MEDIDA E NBR DEVERÃO VIR LITOGRAFADA NA PEÇA</t>
        </r>
      </text>
    </comment>
    <comment ref="V146" authorId="2" shapeId="0" xr:uid="{00000000-0006-0000-0000-00007A050000}">
      <text>
        <r>
          <rPr>
            <sz val="9"/>
            <color indexed="81"/>
            <rFont val="Segoe UI"/>
            <family val="2"/>
          </rPr>
          <t>96098|BUCHA DE REDUÇÃO LONGA DE PVC SOLDÁVEL   - PARA ÁGUA - MARROM - 50 X 25MM, NBR 5648, A MARCA, MEDIDA E NBR DEVERÃO VIR LITOGRAFADA NA PEÇA|PC|||12|0|0|14/11/2018|70|2019|09/03/2020|Inativo|MATERIAL HIDRAULICO|PP  12/19|11/07/2019|Fora do estoque.|*|</t>
        </r>
      </text>
    </comment>
    <comment ref="B147" authorId="1" shapeId="0" xr:uid="{00000000-0006-0000-0000-00009F040000}">
      <text>
        <r>
          <rPr>
            <b/>
            <sz val="9"/>
            <color indexed="81"/>
            <rFont val="Segoe UI"/>
            <family val="2"/>
          </rPr>
          <t>DESCRIÇÃO:</t>
        </r>
        <r>
          <rPr>
            <sz val="9"/>
            <color indexed="81"/>
            <rFont val="Segoe UI"/>
            <family val="2"/>
          </rPr>
          <t>_x000D_
BULBINE FRUTESCENS, PORTE 0,20 M - CAIXA COM 15 UNIDADES.</t>
        </r>
      </text>
    </comment>
    <comment ref="V147" authorId="1" shapeId="0" xr:uid="{00000000-0006-0000-0000-0000A0040000}">
      <text>
        <r>
          <rPr>
            <b/>
            <sz val="9"/>
            <color indexed="81"/>
            <rFont val="Segoe UI"/>
            <family val="2"/>
          </rPr>
          <t>85132|BULBINE FRUTESCENS, PORTE 0,20 M - CAIXA COM 15 UNIDADES.|CX|||12|0|0|31/07/2018||||Inativo|PLANTAS ORNAMENTAIS||||*|</t>
        </r>
      </text>
    </comment>
    <comment ref="B148" authorId="1" shapeId="0" xr:uid="{00000000-0006-0000-0000-0000FD090000}">
      <text>
        <r>
          <rPr>
            <sz val="10"/>
            <color indexed="81"/>
            <rFont val="Lucida Console"/>
            <family val="3"/>
          </rPr>
          <t>DESCRIÇÃO:_x000D_
CABO (FLEXIVEL), ENCORDOAMENTO CLASSE 5, SECAO 1,5 MM²  COR PRETA, ISOLACAO NAO HALOGENADO 70ºC, 450/750 V  ANTI-CHAMA, CONFORME NBR VIGENTE E CERTIFICACAO COMPULSORIA INMETRO. ROLO COM 100 METROS.CARACTERISTICAS E NORMA TECNICA LITOGRAFADAS NO MATERIAL.</t>
        </r>
      </text>
    </comment>
    <comment ref="V148" authorId="3" shapeId="0" xr:uid="{96248CD5-4A47-461C-852A-5F9EF091EF3C}">
      <text>
        <r>
          <rPr>
            <sz val="9"/>
            <color indexed="81"/>
            <rFont val="Segoe UI"/>
            <family val="2"/>
          </rPr>
          <t>140028|CABO (FLEXIVEL), ENCORDOAMENTO CLASSE 5, SECAO 1,5 MM²  COR PRETA, ISOLACAO NAO HALOGENADO 70ºC, 450/750 V  ANTI-CHAMA, CONFORME NBR VIGENTE E CERTIFICACAO COMPULSORIA INMETRO. ROLO COM 100 METROS.CARACTERISTICAS E NORMA TECNICA LITOGRAFADAS NO MATERIAL.|RL|55|19|12|0|0|12/11/2020|61|2021|04/03/2022|Aguardando|SIM|PE  11/21|19/02/2021||*|</t>
        </r>
      </text>
    </comment>
    <comment ref="B149" authorId="1" shapeId="0" xr:uid="{00000000-0006-0000-0000-00000F0A0000}">
      <text>
        <r>
          <rPr>
            <sz val="10"/>
            <color indexed="81"/>
            <rFont val="Lucida Console"/>
            <family val="3"/>
          </rPr>
          <t>DESCRIÇÃO:_x000D_
CABO (FLEXIVEL), ENCORDOAMENTO CLASSE 5, SECAO 120,0 MM²  COR VERDE, ISOLACAO NAO HALOGENADO 70ºC, 450/750 V  ANTI-CHAMA, CONFORME NBR VIGENTE E CERTIFICACAO COMPULSORIA INMETRO. ROLO COM 100 METROS.CARACTERISTICAS E NORMA TECNICA LITOGRAFADAS NO MATERIAL.</t>
        </r>
      </text>
    </comment>
    <comment ref="V149" authorId="3" shapeId="0" xr:uid="{857E7A19-4C09-4E94-B205-15DC5BDE8D5D}">
      <text>
        <r>
          <rPr>
            <sz val="9"/>
            <color indexed="81"/>
            <rFont val="Segoe UI"/>
            <family val="2"/>
          </rPr>
          <t>140047|CABO (FLEXIVEL), ENCORDOAMENTO CLASSE 5, SECAO 120,0 MM²  COR VERDE, ISOLACAO NAO HALOGENADO 70ºC, 450/750 V  ANTI-CHAMA, CONFORME NBR VIGENTE E CERTIFICACAO COMPULSORIA INMETRO. ROLO COM 100 METROS.CARACTERISTICAS E NORMA TECNICA LITOGRAFADAS NO MATERIAL.|M|55|19|12|0|0|12/11/2020|61|2021|04/03/2022|Aguardando|SIM|PE  11/21|19/02/2021||*|</t>
        </r>
      </text>
    </comment>
    <comment ref="B150" authorId="1" shapeId="0" xr:uid="{00000000-0006-0000-0000-00000B0A0000}">
      <text>
        <r>
          <rPr>
            <sz val="10"/>
            <color indexed="81"/>
            <rFont val="Lucida Console"/>
            <family val="3"/>
          </rPr>
          <t>DESCRIÇÃO:_x000D_
CABO (FLEXIVEL), ENCORDOAMENTO CLASSE 5, SECAO 16,0 MM²  COR PRETA, ISOLACAO NAO HALOGENADO 70ºC, 450/750 V  ANTI-CHAMA, CONFORME NBR VIGENTE E CERTIFICACAO COMPULSORIA INMETRO. CARACTERISTICAS E NORMA TECNICA LITOGRAFADAS NO MATERIAL.</t>
        </r>
      </text>
    </comment>
    <comment ref="V150" authorId="3" shapeId="0" xr:uid="{8358D825-15D3-4569-AD0D-057776BA4B95}">
      <text>
        <r>
          <rPr>
            <sz val="9"/>
            <color indexed="81"/>
            <rFont val="Segoe UI"/>
            <family val="2"/>
          </rPr>
          <t>140042|CABO (FLEXIVEL), ENCORDOAMENTO CLASSE 5, SECAO 16,0 MM²  COR PRETA, ISOLACAO NAO HALOGENADO 70ºC, 450/750 V  ANTI-CHAMA, CONFORME NBR VIGENTE E CERTIFICACAO COMPULSORIA INMETRO. CARACTERISTICAS E NORMA TECNICA LITOGRAFADAS NO MATERIAL.|M|55|19|12|834|10000|12/11/2020|61|2021|04/03/2022|Aguardando|SIM|PE  11/21|19/02/2021||*|</t>
        </r>
      </text>
    </comment>
    <comment ref="B151" authorId="1" shapeId="0" xr:uid="{00000000-0006-0000-0000-00000D0A0000}">
      <text>
        <r>
          <rPr>
            <sz val="10"/>
            <color indexed="81"/>
            <rFont val="Lucida Console"/>
            <family val="3"/>
          </rPr>
          <t>DESCRIÇÃO:_x000D_
CABO (FLEXIVEL), ENCORDOAMENTO CLASSE 5, SECAO 16,0 MM²  COR VERDE, ISOLACAO NAO HALOGENADO 70ºC, 450/750 V  ANTI-CHAMA, CONFORME NBR VIGENTE E CERTIFICACAO COMPULSORIA INMETRO. CARACTERISTICAS E NORMA TECNICA LITOGRAFADAS NO MATERIAL.</t>
        </r>
      </text>
    </comment>
    <comment ref="V151" authorId="3" shapeId="0" xr:uid="{1845B9B5-118A-467D-8B23-DCD6141AC52A}">
      <text>
        <r>
          <rPr>
            <sz val="9"/>
            <color indexed="81"/>
            <rFont val="Segoe UI"/>
            <family val="2"/>
          </rPr>
          <t>140043|CABO (FLEXIVEL), ENCORDOAMENTO CLASSE 5, SECAO 16,0 MM²  COR VERDE, ISOLACAO NAO HALOGENADO 70ºC, 450/750 V  ANTI-CHAMA, CONFORME NBR VIGENTE E CERTIFICACAO COMPULSORIA INMETRO. CARACTERISTICAS E NORMA TECNICA LITOGRAFADAS NO MATERIAL.|M|55|19|12|334|4000|12/11/2020|61|2021|04/03/2022|Aguardando|SIM|PE  11/21|19/02/2021||*|</t>
        </r>
      </text>
    </comment>
    <comment ref="B152" authorId="1" shapeId="0" xr:uid="{00000000-0006-0000-0000-0000010A0000}">
      <text>
        <r>
          <rPr>
            <sz val="10"/>
            <color indexed="81"/>
            <rFont val="Lucida Console"/>
            <family val="3"/>
          </rPr>
          <t>DESCRIÇÃO:_x000D_
CABO (FLEXIVEL), ENCORDOAMENTO CLASSE 5, SECAO 2,5 MM²  COR  PRETO, ISOLACAO NAO HALOGENADO 70ºC, 450/750 V  ANTI-CHAMA, CONFORME NBR VIGENTE E CERTIFICACAO COMPULSORIA INMETRO. ROLO COM 100 METROS.CARACTERISTICAS E NORMA TECNICA LITOGRAFADAS NO MATERIAL.</t>
        </r>
      </text>
    </comment>
    <comment ref="V152" authorId="3" shapeId="0" xr:uid="{847870A0-3984-41EA-B425-B38AE0E49FAB}">
      <text>
        <r>
          <rPr>
            <sz val="9"/>
            <color indexed="81"/>
            <rFont val="Segoe UI"/>
            <family val="2"/>
          </rPr>
          <t>140032|CABO (FLEXIVEL), ENCORDOAMENTO CLASSE 5, SECAO 2,5 MM²  COR  PRETO, ISOLACAO NAO HALOGENADO 70ºC, 450/750 V  ANTI-CHAMA, CONFORME NBR VIGENTE E CERTIFICACAO COMPULSORIA INMETRO. ROLO COM 100 METROS.CARACTERISTICAS E NORMA TECNICA LITOGRAFADAS NO MATERIAL.|RL|55|19|12|50|600|12/11/2020|61|2021|04/03/2022|Aguardando|SIM|PE  11/21|19/02/2021||*|</t>
        </r>
      </text>
    </comment>
    <comment ref="B153" authorId="1" shapeId="0" xr:uid="{00000000-0006-0000-0000-0000FF090000}">
      <text>
        <r>
          <rPr>
            <sz val="10"/>
            <color indexed="81"/>
            <rFont val="Lucida Console"/>
            <family val="3"/>
          </rPr>
          <t>DESCRIÇÃO:_x000D_
CABO (FLEXIVEL), ENCORDOAMENTO CLASSE 5, SECAO 2,5 MM²  COR VERDE, ISOLACAO NAO HALOGENADO 70ºC, 450/750 V  ANTI-CHAMA, CONFORME NBR VIGENTE E CERTIFICACAO COMPULSORIA INMETRO. ROLO COM 100 METROS.CARACTERISTICAS E NORMA TECNICA LITOGRAFADAS NO MATERIAL.</t>
        </r>
      </text>
    </comment>
    <comment ref="V153" authorId="3" shapeId="0" xr:uid="{28FA168F-DE51-4DF9-9AE9-E785FB4B859F}">
      <text>
        <r>
          <rPr>
            <sz val="9"/>
            <color indexed="81"/>
            <rFont val="Segoe UI"/>
            <family val="2"/>
          </rPr>
          <t>140030|CABO (FLEXIVEL), ENCORDOAMENTO CLASSE 5, SECAO 2,5 MM²  COR VERDE, ISOLACAO NAO HALOGENADO 70ºC, 450/750 V  ANTI-CHAMA, CONFORME NBR VIGENTE E CERTIFICACAO COMPULSORIA INMETRO. ROLO COM 100 METROS.CARACTERISTICAS E NORMA TECNICA LITOGRAFADAS NO MATERIAL.|RL|55|19|12|17|200|12/11/2020|61|2021|04/03/2022|Aguardando|SIM|PE  11/21|19/02/2021||*|</t>
        </r>
      </text>
    </comment>
    <comment ref="B154" authorId="1" shapeId="0" xr:uid="{00000000-0006-0000-0000-0000030A0000}">
      <text>
        <r>
          <rPr>
            <sz val="10"/>
            <color indexed="81"/>
            <rFont val="Lucida Console"/>
            <family val="3"/>
          </rPr>
          <t>DESCRIÇÃO:_x000D_
CABO (FLEXIVEL), ENCORDOAMENTO CLASSE 5, SECAO 4,00 MM²  COR PRETA, ISOLACAO NAO HALOGENADO 70ºC, 450/750 V  ANTI-CHAMA, CONFORME NBR VIGENTE E CERTIFICACAO COMPULSORIA INMETRO. ROLO COM 100 METROS.CARACTERISTICAS E NORMA TECNICA LITOGRAFADAS NO MATERIAL.</t>
        </r>
      </text>
    </comment>
    <comment ref="V154" authorId="3" shapeId="0" xr:uid="{184F5BD4-BF76-41CE-B597-E1847B85275F}">
      <text>
        <r>
          <rPr>
            <sz val="9"/>
            <color indexed="81"/>
            <rFont val="Segoe UI"/>
            <family val="2"/>
          </rPr>
          <t>140033|CABO (FLEXIVEL), ENCORDOAMENTO CLASSE 5, SECAO 4,00 MM²  COR PRETA, ISOLACAO NAO HALOGENADO 70ºC, 450/750 V  ANTI-CHAMA, CONFORME NBR VIGENTE E CERTIFICACAO COMPULSORIA INMETRO. ROLO COM 100 METROS.CARACTERISTICAS E NORMA TECNICA LITOGRAFADAS NO MATERIAL.|RL|55|19|12|34|400|12/11/2020|61|2021|04/03/2022|Aguardando|SIM|PE  11/21|19/02/2021||*|</t>
        </r>
      </text>
    </comment>
    <comment ref="B155" authorId="1" shapeId="0" xr:uid="{00000000-0006-0000-0000-0000050A0000}">
      <text>
        <r>
          <rPr>
            <sz val="10"/>
            <color indexed="81"/>
            <rFont val="Lucida Console"/>
            <family val="3"/>
          </rPr>
          <t>DESCRIÇÃO:_x000D_
CABO (FLEXIVEL), ENCORDOAMENTO CLASSE 5, SECAO 4,00 MM²  COR VERDE, ISOLACAO NAO HALOGENADO 70ºC, 450/750 V  ANTI-CHAMA, CONFORME NBR VIGENTE E CERTIFICACAO COMPULSORIA INMETRO. ROLO COM 100 METROS.CARACTERISTICAS E NORMA TECNICA LITOGRAFADAS NO MATERIAL.</t>
        </r>
      </text>
    </comment>
    <comment ref="V155" authorId="3" shapeId="0" xr:uid="{ECA4DCBD-6F18-41C1-BC60-C6E20BC38B33}">
      <text>
        <r>
          <rPr>
            <sz val="9"/>
            <color indexed="81"/>
            <rFont val="Segoe UI"/>
            <family val="2"/>
          </rPr>
          <t>140035|CABO (FLEXIVEL), ENCORDOAMENTO CLASSE 5, SECAO 4,00 MM²  COR VERDE, ISOLACAO NAO HALOGENADO 70ºC, 450/750 V  ANTI-CHAMA, CONFORME NBR VIGENTE E CERTIFICACAO COMPULSORIA INMETRO. ROLO COM 100 METROS.CARACTERISTICAS E NORMA TECNICA LITOGRAFADAS NO MATERIAL.|RL|55|19|12|9|101|12/11/2020|61|2021|04/03/2022|Aguardando|SIM|PE  11/21|19/02/2021||*|</t>
        </r>
      </text>
    </comment>
    <comment ref="B156" authorId="1" shapeId="0" xr:uid="{00000000-0006-0000-0000-0000070A0000}">
      <text>
        <r>
          <rPr>
            <sz val="10"/>
            <color indexed="81"/>
            <rFont val="Lucida Console"/>
            <family val="3"/>
          </rPr>
          <t>DESCRIÇÃO:_x000D_
CABO (FLEXIVEL), ENCORDOAMENTO CLASSE 5, SECAO 6,00 MM²  COR PRETA, ISOLACAO NAO HALOGENADO 70ºC, 450/750 V  ANTI-CHAMA, CONFORME NBR VIGENTE E CERTIFICACAO COMPULSORIA INMETRO. ROLO COM 100 METROS.CARACTERISTICAS E NORMA TECNICA LITOGRAFADAS NO MATERIAL.</t>
        </r>
      </text>
    </comment>
    <comment ref="V156" authorId="3" shapeId="0" xr:uid="{08E8BC12-CC14-4CBB-89DC-71E4F82C086A}">
      <text>
        <r>
          <rPr>
            <sz val="10"/>
            <color indexed="81"/>
            <rFont val="Lucida Console"/>
            <family val="3"/>
          </rPr>
          <t>140036|CABO (FLEXIVEL), ENCORDOAMENTO CLASSE 5, SECAO 6,00 MM²  COR PRETA, ISOLACAO NAO HALOGENADO 70ºC, 450/750 V  ANTI-CHAMA, CONFORME NBR VIGENTE E CERTIFICACAO COMPULSORIA INMETRO. ROLO COM 100 METROS.CARACTERISTICAS E NORMA TECNICA LITOGRAFADAS NO MATERIAL.|RL|55|19|12|30|360|12/11/2020|61|2021|04/03/2022|Aguardando|SIM|PE  31/22|||*|</t>
        </r>
      </text>
    </comment>
    <comment ref="B157" authorId="1" shapeId="0" xr:uid="{00000000-0006-0000-0000-0000090A0000}">
      <text>
        <r>
          <rPr>
            <sz val="10"/>
            <color indexed="81"/>
            <rFont val="Lucida Console"/>
            <family val="3"/>
          </rPr>
          <t>DESCRIÇÃO:_x000D_
CABO (FLEXIVEL), ENCORDOAMENTO CLASSE 5, SECAO 6,00 MM²  COR VERDE, ISOLACAO NAO HALOGENADO 70ºC, 450/750 V  ANTI-CHAMA, CONFORME NBR VIGENTE E CERTIFICACAO COMPULSORIA INMETRO. ROLO COM 100 METROS.CARACTERISTICAS E NORMA TECNICA LITOGRAFADAS NO MATERIAL.</t>
        </r>
      </text>
    </comment>
    <comment ref="V157" authorId="3" shapeId="0" xr:uid="{88C6D8E7-D8FF-4668-993E-EE2573FA2DFB}">
      <text>
        <r>
          <rPr>
            <sz val="9"/>
            <color indexed="81"/>
            <rFont val="Segoe UI"/>
            <family val="2"/>
          </rPr>
          <t>140038|CABO (FLEXIVEL), ENCORDOAMENTO CLASSE 5, SECAO 6,00 MM²  COR VERDE, ISOLACAO NAO HALOGENADO 70ºC, 450/750 V  ANTI-CHAMA, CONFORME NBR VIGENTE E CERTIFICACAO COMPULSORIA INMETRO. ROLO COM 100 METROS.CARACTERISTICAS E NORMA TECNICA LITOGRAFADAS NO MATERIAL.|RL|55|19|12|17|200|12/11/2020|61|2021|04/03/2022|Aguardando|SIM|PE  11/21|19/02/2021||*|</t>
        </r>
      </text>
    </comment>
    <comment ref="B158" authorId="1" shapeId="0" xr:uid="{00000000-0006-0000-0000-000097070000}">
      <text>
        <r>
          <rPr>
            <b/>
            <sz val="9"/>
            <color indexed="81"/>
            <rFont val="Segoe UI"/>
            <family val="2"/>
          </rPr>
          <t>DESCRIÇÃO:</t>
        </r>
        <r>
          <rPr>
            <sz val="9"/>
            <color indexed="81"/>
            <rFont val="Segoe UI"/>
            <family val="2"/>
          </rPr>
          <t>_x000D_
CABO DE COBRE FLEXIVEL BITOLA 10MM², 6,6/1 KV, ISOLACAO DE PVC 70ºC, COR VERDE - ANTICHAMA - ROLO COM 100 METROS</t>
        </r>
      </text>
    </comment>
    <comment ref="V158" authorId="1" shapeId="0" xr:uid="{00000000-0006-0000-0000-000098070000}">
      <text>
        <r>
          <rPr>
            <sz val="10"/>
            <color indexed="81"/>
            <rFont val="Lucida Console"/>
            <family val="3"/>
          </rPr>
          <t>119627|CABO DE COBRE FLEXIVEL BITOLA 10MM², 6,6/1 KV, ISOLACAO DE PVC 70ºC, COR VERDE - ANTICHAMA - ROLO COM 100 METROS|M|55|19|12|84|1000|17/01/2020|126|2019|06/05/2020|Inativo|MATERIAL ELÉTRICO|PE 153/20|16/09/2020||*|</t>
        </r>
      </text>
    </comment>
    <comment ref="B159" authorId="1" shapeId="0" xr:uid="{00000000-0006-0000-0000-0000D5070000}">
      <text>
        <r>
          <rPr>
            <b/>
            <sz val="9"/>
            <color indexed="81"/>
            <rFont val="Segoe UI"/>
            <family val="2"/>
          </rPr>
          <t>DESCRIÇÃO:</t>
        </r>
        <r>
          <rPr>
            <sz val="9"/>
            <color indexed="81"/>
            <rFont val="Segoe UI"/>
            <family val="2"/>
          </rPr>
          <t xml:space="preserve">_x000D_
CABO DE COBRE FLEXIVEL BITOLA 120 MM2 , ISOLACAO 0,6/1 KV, COR PRETA - ANTICHAMA </t>
        </r>
      </text>
    </comment>
    <comment ref="V159" authorId="1" shapeId="0" xr:uid="{00000000-0006-0000-0000-0000D6070000}">
      <text>
        <r>
          <rPr>
            <sz val="10"/>
            <color indexed="81"/>
            <rFont val="Lucida Console"/>
            <family val="3"/>
          </rPr>
          <t>123371|CABO DE COBRE FLEXIVEL BITOLA 120 MM2 , ISOLACAO 0,6/1 KV, COR PRETA - ANTICHAMA|M|55|19|12|25|300|17/01/2020|126|2019|06/05/2020|Inativo|MATERIAL ELÉTRICO|PE 153/20|16/09/2020||*|</t>
        </r>
      </text>
    </comment>
    <comment ref="B160" authorId="1" shapeId="0" xr:uid="{00000000-0006-0000-0000-00004D080000}">
      <text>
        <r>
          <rPr>
            <b/>
            <sz val="9"/>
            <color indexed="81"/>
            <rFont val="Segoe UI"/>
            <family val="2"/>
          </rPr>
          <t>DESCRIÇÃO:</t>
        </r>
        <r>
          <rPr>
            <sz val="9"/>
            <color indexed="81"/>
            <rFont val="Segoe UI"/>
            <family val="2"/>
          </rPr>
          <t>_x000D_
CABO DE COBRE FLEXIVEL BITOLA 120MM², 750 V, ISOLACAO DE PVC - 70°C - COR VERDE</t>
        </r>
      </text>
    </comment>
    <comment ref="V160" authorId="1" shapeId="0" xr:uid="{00000000-0006-0000-0000-00004E080000}">
      <text>
        <r>
          <rPr>
            <sz val="10"/>
            <color indexed="81"/>
            <rFont val="Lucida Console"/>
            <family val="3"/>
          </rPr>
          <t>129959|CABO DE COBRE FLEXIVEL BITOLA 120MM², 750 V, ISOLACAO DE PVC - 70°C - COR VERDE|M|55|19|12|9|100|17/01/2020|126|2019|06/05/2020|Inativo|MATERIAL ELÉTRICO|PE 153/20|16/09/2020||*|</t>
        </r>
      </text>
    </comment>
    <comment ref="B161" authorId="1" shapeId="0" xr:uid="{00000000-0006-0000-0000-00002F070000}">
      <text>
        <r>
          <rPr>
            <b/>
            <sz val="9"/>
            <color indexed="81"/>
            <rFont val="Segoe UI"/>
            <family val="2"/>
          </rPr>
          <t>DESCRIÇÃO:</t>
        </r>
        <r>
          <rPr>
            <sz val="9"/>
            <color indexed="81"/>
            <rFont val="Segoe UI"/>
            <family val="2"/>
          </rPr>
          <t>_x000D_
CABO DE COBRE FLEXIVEL BITOLA 240 MM2 ISOLACAO 0,6/1KV , TEMPERATURA 70° C, COR PRETA - ANTICHAMA</t>
        </r>
      </text>
    </comment>
    <comment ref="V161" authorId="2" shapeId="0" xr:uid="{00000000-0006-0000-0000-000030070000}">
      <text>
        <r>
          <rPr>
            <sz val="9"/>
            <color indexed="81"/>
            <rFont val="Segoe UI"/>
            <family val="2"/>
          </rPr>
          <t>114976|CABO DE COBRE FLEXIVEL BITOLA 240 MM2 ISOLACAO 0,6/1KV , TEMPERATURA 70° C, COR PRETA - ANTICHAMA|M|55|19|12|0|0|20/12/2018|78|2018|25/03/2019|Suspenso|ELÉTRICA|PP  11/18|09/04/2018|Nova Abertura Ata 78/18|*|</t>
        </r>
      </text>
    </comment>
    <comment ref="B162" authorId="1" shapeId="0" xr:uid="{00000000-0006-0000-0000-00004F080000}">
      <text>
        <r>
          <rPr>
            <b/>
            <sz val="9"/>
            <color indexed="81"/>
            <rFont val="Segoe UI"/>
            <family val="2"/>
          </rPr>
          <t>DESCRIÇÃO:</t>
        </r>
        <r>
          <rPr>
            <sz val="9"/>
            <color indexed="81"/>
            <rFont val="Segoe UI"/>
            <family val="2"/>
          </rPr>
          <t>_x000D_
CABO DE COBRE FLEXIVEL BITOLA 240MM², 750 V, ISOLACAO DE PVC - 70°C - COR AZUL-CLARO</t>
        </r>
      </text>
    </comment>
    <comment ref="V162" authorId="2" shapeId="0" xr:uid="{00000000-0006-0000-0000-000050080000}">
      <text>
        <r>
          <rPr>
            <sz val="9"/>
            <color indexed="81"/>
            <rFont val="Segoe UI"/>
            <family val="2"/>
          </rPr>
          <t>129960|CABO DE COBRE FLEXIVEL BITOLA 240MM², 750 V, ISOLACAO DE PVC - 70°C - COR AZUL-CLARO|M|55|19|12|0|0|20/12/2018|78|2018|25/03/2019|Suspenso|ELÉTRICA|PP  11/18|09/04/2018|Não estimado por ter muito no estoque|*|</t>
        </r>
      </text>
    </comment>
    <comment ref="B163" authorId="1" shapeId="0" xr:uid="{00000000-0006-0000-0000-00007B080000}">
      <text>
        <r>
          <rPr>
            <b/>
            <sz val="9"/>
            <color indexed="81"/>
            <rFont val="Segoe UI"/>
            <family val="2"/>
          </rPr>
          <t>DESCRIÇÃO:</t>
        </r>
        <r>
          <rPr>
            <sz val="9"/>
            <color indexed="81"/>
            <rFont val="Segoe UI"/>
            <family val="2"/>
          </rPr>
          <t>_x000D_
CABO DE COBRE FLEXIVEL BITOLA 25 MM², 0,6/1 KV ISOLACAO DE PVC 70° C, ANTICHAMA, COR AZUL-CLARO</t>
        </r>
      </text>
    </comment>
    <comment ref="V163" authorId="1" shapeId="0" xr:uid="{00000000-0006-0000-0000-00007C080000}">
      <text>
        <r>
          <rPr>
            <sz val="10"/>
            <color indexed="81"/>
            <rFont val="Lucida Console"/>
            <family val="3"/>
          </rPr>
          <t>132231|CABO DE COBRE FLEXIVEL BITOLA 25 MM², 0,6/1 KV ISOLACAO DE PVC 70° C, ANTICHAMA, COR AZUL-CLARO|M|55|19|12|0|0|23/09/2020|9|2020|14/01/2021|Aguardando|MATERIAL ELETRICO|PP 218/19|27/01/2020||*|</t>
        </r>
      </text>
    </comment>
    <comment ref="B164" authorId="1" shapeId="0" xr:uid="{00000000-0006-0000-0000-000099070000}">
      <text>
        <r>
          <rPr>
            <b/>
            <sz val="9"/>
            <color indexed="81"/>
            <rFont val="Segoe UI"/>
            <family val="2"/>
          </rPr>
          <t>DESCRIÇÃO:</t>
        </r>
        <r>
          <rPr>
            <sz val="9"/>
            <color indexed="81"/>
            <rFont val="Segoe UI"/>
            <family val="2"/>
          </rPr>
          <t>_x000D_
CABO DE COBRE FLEXIVEL BITOLA 25 MM², 0.6/1 KV, ISOLACAO DE PVC 70ºC, COR VERDE - ANTICHAMA 
- ROLO COM 100 METROS</t>
        </r>
      </text>
    </comment>
    <comment ref="V164" authorId="1" shapeId="0" xr:uid="{00000000-0006-0000-0000-00009A070000}">
      <text>
        <r>
          <rPr>
            <sz val="10"/>
            <color indexed="81"/>
            <rFont val="Lucida Console"/>
            <family val="3"/>
          </rPr>
          <t>119628|CABO DE COBRE FLEXIVEL BITOLA 25 MM², 0.6/1 KV, ISOLACAO DE PVC 70ºC, COR VERDE - ANTICHAMA 
- ROLO COM 100 METROS|M|55|19|12|42|500|17/01/2020|126|2019|06/05/2020|Inativo|MATERIAL ELÉTRICO|PE 153/20|16/09/2020||*|</t>
        </r>
      </text>
    </comment>
    <comment ref="B165" authorId="1" shapeId="0" xr:uid="{00000000-0006-0000-0000-00007D060000}">
      <text>
        <r>
          <rPr>
            <b/>
            <sz val="9"/>
            <color indexed="81"/>
            <rFont val="Segoe UI"/>
            <family val="2"/>
          </rPr>
          <t>DESCRIÇÃO:</t>
        </r>
        <r>
          <rPr>
            <sz val="9"/>
            <color indexed="81"/>
            <rFont val="Segoe UI"/>
            <family val="2"/>
          </rPr>
          <t>_x000D_
CABO DE COBRE FLEXIVEL BITOLA 35 MM²,  0,6/1 KV ISOLACAO DE PVC 70° C, COR PRETA</t>
        </r>
      </text>
    </comment>
    <comment ref="V165" authorId="1" shapeId="0" xr:uid="{00000000-0006-0000-0000-00007E060000}">
      <text>
        <r>
          <rPr>
            <sz val="10"/>
            <color indexed="81"/>
            <rFont val="Lucida Console"/>
            <family val="3"/>
          </rPr>
          <t>108463|CABO DE COBRE FLEXIVEL BITOLA 35 MM²,  0,6/1 KV ISOLACAO DE PVC 70° C, COR PRETA|M|55|19|12|342|4100|17/01/2020|126|2019|06/05/2020|Inativo|MATERIAL ELÉTRICO|PE 153/20|16/09/2020||*|</t>
        </r>
      </text>
    </comment>
    <comment ref="B166" authorId="1" shapeId="0" xr:uid="{00000000-0006-0000-0000-0000F7060000}">
      <text>
        <r>
          <rPr>
            <b/>
            <sz val="9"/>
            <color indexed="81"/>
            <rFont val="Segoe UI"/>
            <family val="2"/>
          </rPr>
          <t>DESCRIÇÃO:</t>
        </r>
        <r>
          <rPr>
            <sz val="9"/>
            <color indexed="81"/>
            <rFont val="Segoe UI"/>
            <family val="2"/>
          </rPr>
          <t>_x000D_
CABO DE COBRE FLEXIVEL BITOLA 70 MM²</t>
        </r>
      </text>
    </comment>
    <comment ref="V166" authorId="1" shapeId="0" xr:uid="{00000000-0006-0000-0000-0000F8060000}">
      <text>
        <r>
          <rPr>
            <sz val="10"/>
            <color indexed="81"/>
            <rFont val="Lucida Console"/>
            <family val="3"/>
          </rPr>
          <t>112965|CABO DE COBRE FLEXIVEL BITOLA 70 MM²|M|55|19|12|55|650|17/01/2020|126|2019|06/05/2020|Inativo|MATERIAL ELÉTRICO|PE 153/20|16/09/2020|Suspender compra apenas da ata 126/2019|*|</t>
        </r>
      </text>
    </comment>
    <comment ref="B167" authorId="1" shapeId="0" xr:uid="{00000000-0006-0000-0000-0000A7060000}">
      <text>
        <r>
          <rPr>
            <b/>
            <sz val="9"/>
            <color indexed="81"/>
            <rFont val="Segoe UI"/>
            <family val="2"/>
          </rPr>
          <t>DESCRIÇÃO:</t>
        </r>
        <r>
          <rPr>
            <sz val="9"/>
            <color indexed="81"/>
            <rFont val="Segoe UI"/>
            <family val="2"/>
          </rPr>
          <t>_x000D_
CABO DE COBRE FLEXIVEL BITOLA 70 MM²,  0,6/1 KV ISOLACAO DE PVC 70° COR AZUL CLARO - ANTI-CHAMA.</t>
        </r>
      </text>
    </comment>
    <comment ref="V167" authorId="1" shapeId="0" xr:uid="{00000000-0006-0000-0000-0000A8060000}">
      <text>
        <r>
          <rPr>
            <sz val="10"/>
            <color indexed="81"/>
            <rFont val="Lucida Console"/>
            <family val="3"/>
          </rPr>
          <t>110891|CABO DE COBRE FLEXIVEL BITOLA 70 MM²,  0,6/1 KV ISOLACAO DE PVC 70° COR AZUL CLARO - ANTI-CHAMA.|M|55|19|12|9|100|17/01/2020|126|2019|06/05/2020|Inativo|MATERIAL ELÉTRICO|PE 153/20|16/09/2020||*|</t>
        </r>
      </text>
    </comment>
    <comment ref="B168" authorId="1" shapeId="0" xr:uid="{00000000-0006-0000-0000-0000D7070000}">
      <text>
        <r>
          <rPr>
            <b/>
            <sz val="9"/>
            <color indexed="81"/>
            <rFont val="Segoe UI"/>
            <family val="2"/>
          </rPr>
          <t>DESCRIÇÃO:</t>
        </r>
        <r>
          <rPr>
            <sz val="9"/>
            <color indexed="81"/>
            <rFont val="Segoe UI"/>
            <family val="2"/>
          </rPr>
          <t>_x000D_
CABO DE COBRE FLEXIVEL BITOLA 95 MM2 , ISOLACAO 0,6/1 KV, COR AZUL - ANTICHAMA</t>
        </r>
      </text>
    </comment>
    <comment ref="V168" authorId="2" shapeId="0" xr:uid="{00000000-0006-0000-0000-0000D8070000}">
      <text>
        <r>
          <rPr>
            <sz val="9"/>
            <color indexed="81"/>
            <rFont val="Segoe UI"/>
            <family val="2"/>
          </rPr>
          <t>123372|CABO DE COBRE FLEXIVEL BITOLA 95 MM2 , ISOLACAO 0,6/1 KV, COR AZUL - ANTICHAMA|M|55|19|12|0|0|20/12/2018|78|2018|25/03/2019|Suspenso|ELÉTRICA|PP  11/18|09/04/2018|Nova Abertura Ata 78/18|*|</t>
        </r>
      </text>
    </comment>
    <comment ref="B169" authorId="1" shapeId="0" xr:uid="{00000000-0006-0000-0000-0000D9070000}">
      <text>
        <r>
          <rPr>
            <b/>
            <sz val="9"/>
            <color indexed="81"/>
            <rFont val="Segoe UI"/>
            <family val="2"/>
          </rPr>
          <t>DESCRIÇÃO:</t>
        </r>
        <r>
          <rPr>
            <sz val="9"/>
            <color indexed="81"/>
            <rFont val="Segoe UI"/>
            <family val="2"/>
          </rPr>
          <t xml:space="preserve">_x000D_
CABO DE COBRE FLEXIVEL BITOLA 95 MM2 , ISOLACAO 0,6/1 KV, COR PRETA - ANTICHAMA </t>
        </r>
      </text>
    </comment>
    <comment ref="V169" authorId="1" shapeId="0" xr:uid="{00000000-0006-0000-0000-0000DA070000}">
      <text>
        <r>
          <rPr>
            <sz val="10"/>
            <color indexed="81"/>
            <rFont val="Lucida Console"/>
            <family val="3"/>
          </rPr>
          <t>123373|CABO DE COBRE FLEXIVEL BITOLA 95 MM2 , ISOLACAO 0,6/1 KV, COR PRETA - ANTICHAMA|M|55|19|12|125|1500|17/01/2020|126|2019|06/05/2020|Inativo|MATERIAL ELÉTRICO|PE 153/20|16/09/2020||*|</t>
        </r>
      </text>
    </comment>
    <comment ref="B170" authorId="1" shapeId="0" xr:uid="{00000000-0006-0000-0000-0000DF050000}">
      <text>
        <r>
          <rPr>
            <b/>
            <sz val="9"/>
            <color indexed="81"/>
            <rFont val="Segoe UI"/>
            <family val="2"/>
          </rPr>
          <t>DESCRIÇÃO:</t>
        </r>
        <r>
          <rPr>
            <sz val="9"/>
            <color indexed="81"/>
            <rFont val="Segoe UI"/>
            <family val="2"/>
          </rPr>
          <t>_x000D_
CABO DE COBRE FLEXIVEL, BITOLA 10,0 MM2, 1KV, ISOLACAO DE PVC 70º, COR AZUL CLARO</t>
        </r>
      </text>
    </comment>
    <comment ref="V170" authorId="1" shapeId="0" xr:uid="{00000000-0006-0000-0000-0000E0050000}">
      <text>
        <r>
          <rPr>
            <sz val="10"/>
            <color indexed="81"/>
            <rFont val="Lucida Console"/>
            <family val="3"/>
          </rPr>
          <t>101917|CABO DE COBRE FLEXIVEL, BITOLA 10,0 MM2, 1KV, ISOLACAO DE PVC 70º, COR AZUL CLARO|M|55|19|12|209|2500|17/01/2020|126|2019|06/05/2020|Inativo|MATERIAL ELÉTRICO|PE 153/20|16/09/2020||*|</t>
        </r>
      </text>
    </comment>
    <comment ref="B171" authorId="1" shapeId="0" xr:uid="{00000000-0006-0000-0000-0000A9050000}">
      <text>
        <r>
          <rPr>
            <b/>
            <sz val="9"/>
            <color indexed="81"/>
            <rFont val="Segoe UI"/>
            <family val="2"/>
          </rPr>
          <t>DESCRIÇÃO:</t>
        </r>
        <r>
          <rPr>
            <sz val="9"/>
            <color indexed="81"/>
            <rFont val="Segoe UI"/>
            <family val="2"/>
          </rPr>
          <t>_x000D_
CABO DE COBRE FLEXIVEL, BITOLA 10,0MM2, 1KV,  ISOLACAO DE PVC 70ºC, COR PRETA</t>
        </r>
      </text>
    </comment>
    <comment ref="V171" authorId="1" shapeId="0" xr:uid="{00000000-0006-0000-0000-0000AA050000}">
      <text>
        <r>
          <rPr>
            <sz val="10"/>
            <color indexed="81"/>
            <rFont val="Lucida Console"/>
            <family val="3"/>
          </rPr>
          <t>99810|CABO DE COBRE FLEXIVEL, BITOLA 10,0MM2, 1KV,  ISOLACAO DE PVC 70ºC, COR PRETA|M|55|19|12|834|10000|17/01/2020|126|2019|06/05/2020|Inativo|MATERIAL ELÉTRICO|PE 153/20|16/09/2020||*|</t>
        </r>
      </text>
    </comment>
    <comment ref="B172" authorId="1" shapeId="0" xr:uid="{00000000-0006-0000-0000-0000E1070000}">
      <text>
        <r>
          <rPr>
            <b/>
            <sz val="9"/>
            <color indexed="81"/>
            <rFont val="Segoe UI"/>
            <family val="2"/>
          </rPr>
          <t>DESCRIÇÃO:</t>
        </r>
        <r>
          <rPr>
            <sz val="9"/>
            <color indexed="81"/>
            <rFont val="Segoe UI"/>
            <family val="2"/>
          </rPr>
          <t>_x000D_
CABO DE COBRE FLEXIVEL, BITOLA 35,0MM2, 1KV,  ISOLACAO DE PVC 70ºC, COR AZUL CLARO- ANTICHAMA</t>
        </r>
      </text>
    </comment>
    <comment ref="V172" authorId="1" shapeId="0" xr:uid="{00000000-0006-0000-0000-0000E2070000}">
      <text>
        <r>
          <rPr>
            <sz val="10"/>
            <color indexed="81"/>
            <rFont val="Lucida Console"/>
            <family val="3"/>
          </rPr>
          <t>124980|CABO DE COBRE FLEXIVEL, BITOLA 35,0MM2, 1KV,  ISOLACAO DE PVC 70ºC, COR AZUL CLARO- ANTICHAMA|M|55|19|12|67|800|17/01/2020|126|2019|06/05/2020|Inativo|MATERIAL ELÉTRICO|PE 153/20|16/09/2020||*|</t>
        </r>
      </text>
    </comment>
    <comment ref="B173" authorId="1" shapeId="0" xr:uid="{00000000-0006-0000-0000-0000F5050000}">
      <text>
        <r>
          <rPr>
            <b/>
            <sz val="9"/>
            <color indexed="81"/>
            <rFont val="Segoe UI"/>
            <family val="2"/>
          </rPr>
          <t>DESCRIÇÃO:</t>
        </r>
        <r>
          <rPr>
            <sz val="9"/>
            <color indexed="81"/>
            <rFont val="Segoe UI"/>
            <family val="2"/>
          </rPr>
          <t>_x000D_
CABO DE COBRE FLEXIVEL, BITOLA 35,0MM2, 1KV,  ISOLACAO DE PVC 70ºC, COR VERDE - ANTICHAMA</t>
        </r>
      </text>
    </comment>
    <comment ref="V173" authorId="1" shapeId="0" xr:uid="{00000000-0006-0000-0000-0000F6050000}">
      <text>
        <r>
          <rPr>
            <sz val="10"/>
            <color indexed="81"/>
            <rFont val="Lucida Console"/>
            <family val="3"/>
          </rPr>
          <t>102791|CABO DE COBRE FLEXIVEL, BITOLA 35,0MM2, 1KV,  ISOLACAO DE PVC 70ºC, COR VERDE - ANTICHAMA|M|55|19|12|84|1000|17/01/2020|126|2019|06/05/2020|Inativo|MATERIAL ELÉTRICO|PE 153/20|16/09/2020|Sem estimativa nesta ata por causa de saldo em estoque.|*|</t>
        </r>
      </text>
    </comment>
    <comment ref="B174" authorId="1" shapeId="0" xr:uid="{00000000-0006-0000-0000-000079080000}">
      <text>
        <r>
          <rPr>
            <b/>
            <sz val="9"/>
            <color indexed="81"/>
            <rFont val="Segoe UI"/>
            <family val="2"/>
          </rPr>
          <t>DESCRIÇÃO:</t>
        </r>
        <r>
          <rPr>
            <sz val="9"/>
            <color indexed="81"/>
            <rFont val="Segoe UI"/>
            <family val="2"/>
          </rPr>
          <t>_x000D_
CABO DE COBRE FLEXIVEL, BITOLA 50MM2, 750 V, ISOLACAO DE PVC 70° C, COR VERDE - ANTICHAMA</t>
        </r>
      </text>
    </comment>
    <comment ref="V174" authorId="2" shapeId="0" xr:uid="{00000000-0006-0000-0000-00007A080000}">
      <text>
        <r>
          <rPr>
            <sz val="9"/>
            <color indexed="81"/>
            <rFont val="Segoe UI"/>
            <family val="2"/>
          </rPr>
          <t>132230|CABO DE COBRE FLEXIVEL, BITOLA 50MM2, 750 V, ISOLACAO DE PVC 70° C, COR VERDE - ANTICHAMA|M|55|19|12|0|0|20/12/2018|78|2018|25/03/2019|Suspenso|ELÉTRICA|PP  11/18|09/04/2018|Nova Abertura Ata 78/18|*|</t>
        </r>
      </text>
    </comment>
    <comment ref="B175" authorId="1" shapeId="0" xr:uid="{00000000-0006-0000-0000-000035060000}">
      <text>
        <r>
          <rPr>
            <b/>
            <sz val="9"/>
            <color indexed="81"/>
            <rFont val="Segoe UI"/>
            <family val="2"/>
          </rPr>
          <t>DESCRIÇÃO:</t>
        </r>
        <r>
          <rPr>
            <sz val="9"/>
            <color indexed="81"/>
            <rFont val="Segoe UI"/>
            <family val="2"/>
          </rPr>
          <t>_x000D_
CABO EXTENSOR EM ALUMINIO PLASTIFICADO, 2,50MT</t>
        </r>
      </text>
    </comment>
    <comment ref="V175" authorId="1" shapeId="0" xr:uid="{00000000-0006-0000-0000-000036060000}">
      <text>
        <r>
          <rPr>
            <b/>
            <sz val="9"/>
            <color indexed="81"/>
            <rFont val="Segoe UI"/>
            <family val="2"/>
          </rPr>
          <t>106064|CABO EXTENSOR EM ALUMINIO PLASTIFICADO, 2,50MT|PC|||12|5|60|27/06/2018||||- ok -|PINTURA||||*|</t>
        </r>
      </text>
    </comment>
    <comment ref="B176" authorId="1" shapeId="0" xr:uid="{00000000-0006-0000-0000-0000E9030000}">
      <text>
        <r>
          <rPr>
            <b/>
            <sz val="9"/>
            <color indexed="81"/>
            <rFont val="Segoe UI"/>
            <family val="2"/>
          </rPr>
          <t>DESCRIÇÃO:</t>
        </r>
        <r>
          <rPr>
            <sz val="9"/>
            <color indexed="81"/>
            <rFont val="Segoe UI"/>
            <family val="2"/>
          </rPr>
          <t>_x000D_
CABO FLEXIVEL - 1,5MM - PRETO</t>
        </r>
      </text>
    </comment>
    <comment ref="V176" authorId="1" shapeId="0" xr:uid="{00000000-0006-0000-0000-0000EA030000}">
      <text>
        <r>
          <rPr>
            <sz val="10"/>
            <color indexed="81"/>
            <rFont val="Lucida Console"/>
            <family val="3"/>
          </rPr>
          <t>74124|CABO FLEXIVEL - 1,5MM - PRETO|M|55|19|12|834|10000|17/01/2020|126|2019|06/05/2020|Inativo|MATERIAL ELÉTRICO|PE 153/20|16/09/2020||*|</t>
        </r>
      </text>
    </comment>
    <comment ref="B177" authorId="1" shapeId="0" xr:uid="{00000000-0006-0000-0000-0000D9030000}">
      <text>
        <r>
          <rPr>
            <b/>
            <sz val="9"/>
            <color indexed="81"/>
            <rFont val="Segoe UI"/>
            <family val="2"/>
          </rPr>
          <t>DESCRIÇÃO:</t>
        </r>
        <r>
          <rPr>
            <sz val="9"/>
            <color indexed="81"/>
            <rFont val="Segoe UI"/>
            <family val="2"/>
          </rPr>
          <t>_x000D_
CABO FLEXIVEL - 2,5 MM2 - AZUL - ROLO COM 100 METROS</t>
        </r>
      </text>
    </comment>
    <comment ref="V177" authorId="1" shapeId="0" xr:uid="{00000000-0006-0000-0000-0000DA030000}">
      <text>
        <r>
          <rPr>
            <sz val="9"/>
            <color indexed="81"/>
            <rFont val="Segoe UI"/>
            <family val="2"/>
          </rPr>
          <t>69470|CABO FLEXIVEL - 2,5 MM2 - AZUL - ROLO COM 100 METROS|RL|55|19|12|0|0|20/12/2018|78|2018|25/03/2019|Inativo|ELÉTRICA||||*|</t>
        </r>
      </text>
    </comment>
    <comment ref="B178" authorId="1" shapeId="0" xr:uid="{00000000-0006-0000-0000-000069020000}">
      <text>
        <r>
          <rPr>
            <b/>
            <sz val="9"/>
            <color indexed="81"/>
            <rFont val="Segoe UI"/>
            <family val="2"/>
          </rPr>
          <t>DESCRIÇÃO:</t>
        </r>
        <r>
          <rPr>
            <sz val="9"/>
            <color indexed="81"/>
            <rFont val="Segoe UI"/>
            <family val="2"/>
          </rPr>
          <t>_x000D_
CABO FLEXÍVEL - 2,5 MM² - PRETO.</t>
        </r>
      </text>
    </comment>
    <comment ref="V178" authorId="1" shapeId="0" xr:uid="{00000000-0006-0000-0000-00006A020000}">
      <text>
        <r>
          <rPr>
            <sz val="10"/>
            <color indexed="81"/>
            <rFont val="Lucida Console"/>
            <family val="3"/>
          </rPr>
          <t>31321|CABO FLEXÍVEL - 2,5 MM² - PRETO.|M|55|19|12|2500|30000|17/01/2020|126|2019|06/05/2020|Inativo|MATERIAL ELÉTRICO|PE 153/20|16/09/2020||*|</t>
        </r>
      </text>
    </comment>
    <comment ref="B179" authorId="1" shapeId="0" xr:uid="{00000000-0006-0000-0000-0000B7030000}">
      <text>
        <r>
          <rPr>
            <b/>
            <sz val="9"/>
            <color indexed="81"/>
            <rFont val="Segoe UI"/>
            <family val="2"/>
          </rPr>
          <t>DESCRIÇÃO:</t>
        </r>
        <r>
          <rPr>
            <sz val="9"/>
            <color indexed="81"/>
            <rFont val="Segoe UI"/>
            <family val="2"/>
          </rPr>
          <t>_x000D_
CABO FLEXIVEL - 2,5 MM2 - VERDE</t>
        </r>
      </text>
    </comment>
    <comment ref="V179" authorId="1" shapeId="0" xr:uid="{00000000-0006-0000-0000-0000B8030000}">
      <text>
        <r>
          <rPr>
            <sz val="10"/>
            <color indexed="81"/>
            <rFont val="Lucida Console"/>
            <family val="3"/>
          </rPr>
          <t>65748|CABO FLEXIVEL - 2,5 MM2 - VERDE|M|55|19|12|834|10000|17/01/2020|126|2019|06/05/2020|Inativo|MATERIAL ELÉTRICO|PE 153/20|16/09/2020||*|</t>
        </r>
      </text>
    </comment>
    <comment ref="B180" authorId="1" shapeId="0" xr:uid="{00000000-0006-0000-0000-00008D030000}">
      <text>
        <r>
          <rPr>
            <b/>
            <sz val="9"/>
            <color indexed="81"/>
            <rFont val="Segoe UI"/>
            <family val="2"/>
          </rPr>
          <t>DESCRIÇÃO:</t>
        </r>
        <r>
          <rPr>
            <sz val="9"/>
            <color indexed="81"/>
            <rFont val="Segoe UI"/>
            <family val="2"/>
          </rPr>
          <t>_x000D_
CABO FLEXIVEL - 6 MM² - PRETO</t>
        </r>
      </text>
    </comment>
    <comment ref="V180" authorId="1" shapeId="0" xr:uid="{00000000-0006-0000-0000-00008E030000}">
      <text>
        <r>
          <rPr>
            <sz val="10"/>
            <color indexed="81"/>
            <rFont val="Lucida Console"/>
            <family val="3"/>
          </rPr>
          <t>64302|CABO FLEXIVEL - 6 MM² - PRETO|M|55|19|12|1017|12200|17/01/2020|126|2019|06/05/2020|Inativo|MATERIAL ELÉTRICO|PE 153/20|16/09/2020||*|</t>
        </r>
      </text>
    </comment>
    <comment ref="B181" authorId="1" shapeId="0" xr:uid="{00000000-0006-0000-0000-0000A7020000}">
      <text>
        <r>
          <rPr>
            <b/>
            <sz val="9"/>
            <color indexed="81"/>
            <rFont val="Segoe UI"/>
            <family val="2"/>
          </rPr>
          <t>DESCRIÇÃO:</t>
        </r>
        <r>
          <rPr>
            <sz val="9"/>
            <color indexed="81"/>
            <rFont val="Segoe UI"/>
            <family val="2"/>
          </rPr>
          <t>_x000D_
CABO FLEXÍVEL - 6 MM² - VERDE.</t>
        </r>
      </text>
    </comment>
    <comment ref="V181" authorId="1" shapeId="0" xr:uid="{00000000-0006-0000-0000-0000A8020000}">
      <text>
        <r>
          <rPr>
            <sz val="10"/>
            <color indexed="81"/>
            <rFont val="Lucida Console"/>
            <family val="3"/>
          </rPr>
          <t>40685|CABO FLEXÍVEL - 6 MM² - VERDE.|M|55|19|12|209|2500|17/01/2020|126|2019|06/05/2020|Inativo|MATERIAL ELÉTRICO|PE 153/20|16/09/2020||*|</t>
        </r>
      </text>
    </comment>
    <comment ref="B182" authorId="1" shapeId="0" xr:uid="{00000000-0006-0000-0000-000005050000}">
      <text>
        <r>
          <rPr>
            <b/>
            <sz val="9"/>
            <color indexed="81"/>
            <rFont val="Segoe UI"/>
            <family val="2"/>
          </rPr>
          <t>DESCRIÇÃO:</t>
        </r>
        <r>
          <rPr>
            <sz val="9"/>
            <color indexed="81"/>
            <rFont val="Segoe UI"/>
            <family val="2"/>
          </rPr>
          <t>_x000D_
CABO FLEXIVEL 25MM, 1KV - COR PRETO</t>
        </r>
      </text>
    </comment>
    <comment ref="V182" authorId="1" shapeId="0" xr:uid="{00000000-0006-0000-0000-000006050000}">
      <text>
        <r>
          <rPr>
            <sz val="10"/>
            <color indexed="81"/>
            <rFont val="Lucida Console"/>
            <family val="3"/>
          </rPr>
          <t>92111|CABO FLEXIVEL 25MM, 1KV - COR PRETO|M|55|19|12|167|2000|17/01/2020|126|2019|06/05/2020|Inativo|MATERIAL ELÉTRICO|PE 153/20|16/09/2020||*|</t>
        </r>
      </text>
    </comment>
    <comment ref="B183" authorId="1" shapeId="0" xr:uid="{00000000-0006-0000-0000-0000B7060000}">
      <text>
        <r>
          <rPr>
            <b/>
            <sz val="9"/>
            <color indexed="81"/>
            <rFont val="Segoe UI"/>
            <family val="2"/>
          </rPr>
          <t>DESCRIÇÃO:</t>
        </r>
        <r>
          <rPr>
            <sz val="9"/>
            <color indexed="81"/>
            <rFont val="Segoe UI"/>
            <family val="2"/>
          </rPr>
          <t xml:space="preserve">_x000D_
CABO FLEXIVEL 35 MM, 750 V ANTICHAMA, COR AZUL  ROLO COM 100 METROS, DE ACORDO COM A NORMA NBR </t>
        </r>
      </text>
    </comment>
    <comment ref="V183" authorId="1" shapeId="0" xr:uid="{00000000-0006-0000-0000-0000B8060000}">
      <text>
        <r>
          <rPr>
            <sz val="9"/>
            <color indexed="81"/>
            <rFont val="Segoe UI"/>
            <family val="2"/>
          </rPr>
          <t>111305|CABO FLEXIVEL 35 MM, 750 V ANTICHAMA, COR AZUL  ROLO COM 100 METROS, DE ACORDO COM A NORMA NBR|RL|||12|0|0|20/12/2018|78|2018|25/03/2019|Inativo|ELÉTRICA||||*|</t>
        </r>
      </text>
    </comment>
    <comment ref="B184" authorId="1" shapeId="0" xr:uid="{00000000-0006-0000-0000-000005060000}">
      <text>
        <r>
          <rPr>
            <b/>
            <sz val="9"/>
            <color indexed="81"/>
            <rFont val="Segoe UI"/>
            <family val="2"/>
          </rPr>
          <t>DESCRIÇÃO:</t>
        </r>
        <r>
          <rPr>
            <sz val="9"/>
            <color indexed="81"/>
            <rFont val="Segoe UI"/>
            <family val="2"/>
          </rPr>
          <t>_x000D_
CABO FLEXIVEL BITOLA 16,0 MM2, 1 KV, ISOLACAO DE PVC 70º,  ANTICHAMA. COR AZUL CLARA</t>
        </r>
      </text>
    </comment>
    <comment ref="V184" authorId="1" shapeId="0" xr:uid="{00000000-0006-0000-0000-000006060000}">
      <text>
        <r>
          <rPr>
            <sz val="10"/>
            <color indexed="81"/>
            <rFont val="Lucida Console"/>
            <family val="3"/>
          </rPr>
          <t>103251|CABO FLEXIVEL BITOLA 16,0 MM2, 1 KV, ISOLACAO DE PVC 70º,  ANTICHAMA. COR AZUL CLARA|M|55|19|12|209|2500|17/01/2020|126|2019|06/05/2020|Inativo|MATERIAL ELÉTRICO|PE 153/20|16/09/2020||*|</t>
        </r>
      </text>
    </comment>
    <comment ref="B185" authorId="1" shapeId="0" xr:uid="{00000000-0006-0000-0000-000015040000}">
      <text>
        <r>
          <rPr>
            <b/>
            <sz val="9"/>
            <color indexed="81"/>
            <rFont val="Segoe UI"/>
            <family val="2"/>
          </rPr>
          <t>DESCRIÇÃO:</t>
        </r>
        <r>
          <rPr>
            <sz val="9"/>
            <color indexed="81"/>
            <rFont val="Segoe UI"/>
            <family val="2"/>
          </rPr>
          <t>_x000D_
CABO FLEXÍVEL BITOLA 16,0 MM², 750 VOLTS, ISOLAÇÃO DE PVC 70° C, COR AZUL CLARA.</t>
        </r>
      </text>
    </comment>
    <comment ref="V185" authorId="1" shapeId="0" xr:uid="{00000000-0006-0000-0000-000016040000}">
      <text>
        <r>
          <rPr>
            <sz val="9"/>
            <color indexed="81"/>
            <rFont val="Segoe UI"/>
            <family val="2"/>
          </rPr>
          <t>76782|CABO FLEXÍVEL BITOLA 16,0 MM², 750 VOLTS, ISOLAÇÃO DE PVC 70° C, COR AZUL CLARA.|M|||12|0|0|20/12/2018|78|2018|25/03/2019|Inativo|ELÉTRICA||||*|</t>
        </r>
      </text>
    </comment>
    <comment ref="B186" authorId="1" shapeId="0" xr:uid="{00000000-0006-0000-0000-00000F040000}">
      <text>
        <r>
          <rPr>
            <b/>
            <sz val="9"/>
            <color indexed="81"/>
            <rFont val="Segoe UI"/>
            <family val="2"/>
          </rPr>
          <t>DESCRIÇÃO:</t>
        </r>
        <r>
          <rPr>
            <sz val="9"/>
            <color indexed="81"/>
            <rFont val="Segoe UI"/>
            <family val="2"/>
          </rPr>
          <t>_x000D_
CABO FLEXIVEL BITOLA 16,0 MM², 750 VOLTS, ISOLACAO DE PVC 70° C, COR PRETA</t>
        </r>
      </text>
    </comment>
    <comment ref="V186" authorId="1" shapeId="0" xr:uid="{00000000-0006-0000-0000-000010040000}">
      <text>
        <r>
          <rPr>
            <sz val="10"/>
            <color indexed="81"/>
            <rFont val="Lucida Console"/>
            <family val="3"/>
          </rPr>
          <t>76777|CABO FLEXIVEL BITOLA 16,0 MM², 750 VOLTS, ISOLACAO DE PVC 70° C, COR PRETA|M|55|19|12|917|11000|17/01/2020|126|2019|06/05/2020|Inativo|MATERIAL ELÉTRICO|PE 153/20|16/09/2020||*|</t>
        </r>
      </text>
    </comment>
    <comment ref="B187" authorId="1" shapeId="0" xr:uid="{00000000-0006-0000-0000-000013040000}">
      <text>
        <r>
          <rPr>
            <b/>
            <sz val="9"/>
            <color indexed="81"/>
            <rFont val="Segoe UI"/>
            <family val="2"/>
          </rPr>
          <t>DESCRIÇÃO:</t>
        </r>
        <r>
          <rPr>
            <sz val="9"/>
            <color indexed="81"/>
            <rFont val="Segoe UI"/>
            <family val="2"/>
          </rPr>
          <t>_x000D_
CABO FLEXÍVEL BITOLA 16,0 MM², 750 VOLTS, ISOLAÇÃO DE PVC 70° C, COR VERDE.</t>
        </r>
      </text>
    </comment>
    <comment ref="V187" authorId="1" shapeId="0" xr:uid="{00000000-0006-0000-0000-000014040000}">
      <text>
        <r>
          <rPr>
            <sz val="10"/>
            <color indexed="81"/>
            <rFont val="Lucida Console"/>
            <family val="3"/>
          </rPr>
          <t>76781|CABO FLEXÍVEL BITOLA 16,0 MM², 750 VOLTS, ISOLAÇÃO DE PVC 70° C, COR VERDE.|M|55|19|12|200|2400|17/01/2020|126|2019|06/05/2020|Inativo|MATERIAL ELÉTRICO|PE 153/20|16/09/2020||*|</t>
        </r>
      </text>
    </comment>
    <comment ref="B188" authorId="1" shapeId="0" xr:uid="{00000000-0006-0000-0000-000011040000}">
      <text>
        <r>
          <rPr>
            <b/>
            <sz val="9"/>
            <color indexed="81"/>
            <rFont val="Segoe UI"/>
            <family val="2"/>
          </rPr>
          <t>DESCRIÇÃO:</t>
        </r>
        <r>
          <rPr>
            <sz val="9"/>
            <color indexed="81"/>
            <rFont val="Segoe UI"/>
            <family val="2"/>
          </rPr>
          <t>_x000D_
CABO FLEXÍVEL BITOLA 4,0 MM², 750 VOLTS, ISOLAÇÃO DE PVC 70° C, ANTICHAMA, COR VERDE.</t>
        </r>
      </text>
    </comment>
    <comment ref="V188" authorId="1" shapeId="0" xr:uid="{00000000-0006-0000-0000-000012040000}">
      <text>
        <r>
          <rPr>
            <sz val="10"/>
            <color indexed="81"/>
            <rFont val="Lucida Console"/>
            <family val="3"/>
          </rPr>
          <t>76780|CABO FLEXÍVEL BITOLA 4,0 MM², 750 VOLTS, ISOLAÇÃO DE PVC 70° C, ANTICHAMA, COR VERDE.|M|55|19|12|1667|20000|17/01/2020|126|2019|06/05/2020|Inativo|MATERIAL ELÉTRICO|PE 153/20|16/09/2020||*|</t>
        </r>
      </text>
    </comment>
    <comment ref="B189" authorId="1" shapeId="0" xr:uid="{00000000-0006-0000-0000-00000D040000}">
      <text>
        <r>
          <rPr>
            <b/>
            <sz val="9"/>
            <color indexed="81"/>
            <rFont val="Segoe UI"/>
            <family val="2"/>
          </rPr>
          <t>DESCRIÇÃO:</t>
        </r>
        <r>
          <rPr>
            <sz val="9"/>
            <color indexed="81"/>
            <rFont val="Segoe UI"/>
            <family val="2"/>
          </rPr>
          <t>_x000D_
CABO FLEXIVEL BITOLA 4,0 MM², 750 VOLTS, ISOLAÇÃO DE PVC 70° C, COR PRETA</t>
        </r>
      </text>
    </comment>
    <comment ref="V189" authorId="1" shapeId="0" xr:uid="{00000000-0006-0000-0000-00000E040000}">
      <text>
        <r>
          <rPr>
            <sz val="10"/>
            <color indexed="81"/>
            <rFont val="Lucida Console"/>
            <family val="3"/>
          </rPr>
          <t>76776|CABO FLEXIVEL BITOLA 4,0 MM², 750 VOLTS, ISOLAÇÃO DE PVC 70° C, COR PRETA|M|55|19|12|4167|50000|17/01/2020|126|2019|06/05/2020|Inativo|MATERIAL ELÉTRICO|PE 153/20|16/09/2020||*|</t>
        </r>
      </text>
    </comment>
    <comment ref="B190" authorId="1" shapeId="0" xr:uid="{00000000-0006-0000-0000-000063050000}">
      <text>
        <r>
          <rPr>
            <b/>
            <sz val="9"/>
            <color indexed="81"/>
            <rFont val="Segoe UI"/>
            <family val="2"/>
          </rPr>
          <t>DESCRIÇÃO:</t>
        </r>
        <r>
          <rPr>
            <sz val="9"/>
            <color indexed="81"/>
            <rFont val="Segoe UI"/>
            <family val="2"/>
          </rPr>
          <t>_x000D_
CABO FLEXIVEL BITOLA 50 MM², ISOLACAO DE PVC 70° C, 1KV, 750V, ANTICHAMA, COR PRETA</t>
        </r>
      </text>
    </comment>
    <comment ref="V190" authorId="1" shapeId="0" xr:uid="{00000000-0006-0000-0000-000064050000}">
      <text>
        <r>
          <rPr>
            <sz val="10"/>
            <color indexed="81"/>
            <rFont val="Lucida Console"/>
            <family val="3"/>
          </rPr>
          <t>95513|CABO FLEXIVEL BITOLA 50 MM², ISOLACAO DE PVC 70° C, 1KV, 750V, ANTICHAMA, COR PRETA|M|55|19|12|250|3000|17/01/2020|126|2019|06/05/2020|Inativo|MATERIAL ELÉTRICO|PE 153/20|16/09/2020||*|</t>
        </r>
      </text>
    </comment>
    <comment ref="B191" authorId="1" shapeId="0" xr:uid="{00000000-0006-0000-0000-000051070000}">
      <text>
        <r>
          <rPr>
            <b/>
            <sz val="9"/>
            <color indexed="81"/>
            <rFont val="Segoe UI"/>
            <family val="2"/>
          </rPr>
          <t>DESCRIÇÃO:</t>
        </r>
        <r>
          <rPr>
            <sz val="9"/>
            <color indexed="81"/>
            <rFont val="Segoe UI"/>
            <family val="2"/>
          </rPr>
          <t>_x000D_
CABO FLEXÍVEL DE 1,5 MM², VERDE - ROLO COM 100 METROS.</t>
        </r>
      </text>
    </comment>
    <comment ref="V191" authorId="1" shapeId="0" xr:uid="{00000000-0006-0000-0000-000052070000}">
      <text>
        <r>
          <rPr>
            <sz val="10"/>
            <color indexed="81"/>
            <rFont val="Lucida Console"/>
            <family val="3"/>
          </rPr>
          <t>115900|CABO FLEXÍVEL DE 1,5 MM², VERDE - ROLO COM 100 METROS.|RL|||12|0|0|17/01/2020|78|2018|25/03/2019|Inativo|ELÉTRICA|PE 153/20|16/09/2020||*|</t>
        </r>
      </text>
    </comment>
    <comment ref="B192" authorId="1" shapeId="0" xr:uid="{00000000-0006-0000-0000-000073060000}">
      <text>
        <r>
          <rPr>
            <b/>
            <sz val="9"/>
            <color indexed="81"/>
            <rFont val="Segoe UI"/>
            <family val="2"/>
          </rPr>
          <t>DESCRIÇÃO:</t>
        </r>
        <r>
          <rPr>
            <sz val="9"/>
            <color indexed="81"/>
            <rFont val="Segoe UI"/>
            <family val="2"/>
          </rPr>
          <t>_x000D_
CABO FLEXIVEL PP BITOLA 4 X 2,50 MM.</t>
        </r>
      </text>
    </comment>
    <comment ref="V192" authorId="1" shapeId="0" xr:uid="{00000000-0006-0000-0000-000074060000}">
      <text>
        <r>
          <rPr>
            <sz val="9"/>
            <color indexed="81"/>
            <rFont val="Segoe UI"/>
            <family val="2"/>
          </rPr>
          <t>107713|CABO FLEXIVEL PP BITOLA 4 X 2,50 MM.|M|||12|0|0|20/12/2018|78|2018|25/03/2019|Inativo|ELÉTRICA|||Não é do estoque|*|</t>
        </r>
      </text>
    </comment>
    <comment ref="B193" authorId="1" shapeId="0" xr:uid="{00000000-0006-0000-0000-0000130A0000}">
      <text>
        <r>
          <rPr>
            <sz val="10"/>
            <color indexed="81"/>
            <rFont val="Lucida Console"/>
            <family val="3"/>
          </rPr>
          <t>DESCRIÇÃO:_x000D_
CABO FLEXIVEL, ENCORDOAMENTO CLASSE 5, SECAO 10,00 MM²  COR AZUL CLARO, ISOLACAO HEPR 90ºC, 0,6/1KV E COBERTURA NAO HALOGENADA,  ANTI-CHAMA CONFORME NBR VIGENTE E CERTIFICACAO COMPULSORIA INMETRO.CARACTERISTICAS E NORMA TECNICA LITOGRAFADAS NO MATERIAL.</t>
        </r>
      </text>
    </comment>
    <comment ref="V193" authorId="3" shapeId="0" xr:uid="{EF3E4C02-DC9B-4A15-BC97-6A7BD79B16F3}">
      <text>
        <r>
          <rPr>
            <sz val="9"/>
            <color indexed="81"/>
            <rFont val="Segoe UI"/>
            <family val="2"/>
          </rPr>
          <t>140049|CABO FLEXIVEL, ENCORDOAMENTO CLASSE 5, SECAO 10,00 MM²  COR AZUL CLARO, ISOLACAO HEPR 90ºC, 0,6/1KV E COBERTURA NAO HALOGENADA,  ANTI-CHAMA CONFORME NBR VIGENTE E CERTIFICACAO COMPULSORIA INMETRO.CARACTERISTICAS E NORMA TECNICA LITOGRAFADAS NO MATERIAL.|M|55|19|12|100|1200|12/11/2020|61|2021|04/03/2022|Aguardando|SIM|PE  11/21|19/02/2021||*|</t>
        </r>
      </text>
    </comment>
    <comment ref="B194" authorId="1" shapeId="0" xr:uid="{00000000-0006-0000-0000-0000110A0000}">
      <text>
        <r>
          <rPr>
            <sz val="10"/>
            <color indexed="81"/>
            <rFont val="Lucida Console"/>
            <family val="3"/>
          </rPr>
          <t>DESCRIÇÃO:_x000D_
CABO FLEXIVEL, ENCORDOAMENTO CLASSE 5, SECAO 10,00 MM²  COR PRETA, ISOLACAO HEPR 90ºC, 0,6/1KV E COBERTURA NAO HALOGENADA,  ANTI-CHAMA CONFORME NBR VIGENTE E CERTIFICACAO COMPULSORIA INMETRO.CARACTERISTICAS E NORMA TECNICA LITOGRAFADAS NO MATERIAL.</t>
        </r>
      </text>
    </comment>
    <comment ref="V194" authorId="3" shapeId="0" xr:uid="{E6BD671E-6D2D-4600-AC5F-B2F3A237D36E}">
      <text>
        <r>
          <rPr>
            <sz val="9"/>
            <color indexed="81"/>
            <rFont val="Segoe UI"/>
            <family val="2"/>
          </rPr>
          <t>140048|CABO FLEXIVEL, ENCORDOAMENTO CLASSE 5, SECAO 10,00 MM²  COR PRETA, ISOLACAO HEPR 90ºC, 0,6/1KV E COBERTURA NAO HALOGENADA,  ANTI-CHAMA CONFORME NBR VIGENTE E CERTIFICACAO COMPULSORIA INMETRO.CARACTERISTICAS E NORMA TECNICA LITOGRAFADAS NO MATERIAL.|M|55|19|12|500|6000|12/11/2020|61|2021|04/03/2022|Aguardando|SIM|PE  11/21|19/02/2021||*|</t>
        </r>
      </text>
    </comment>
    <comment ref="B195" authorId="1" shapeId="0" xr:uid="{00000000-0006-0000-0000-0000150A0000}">
      <text>
        <r>
          <rPr>
            <sz val="10"/>
            <color indexed="81"/>
            <rFont val="Lucida Console"/>
            <family val="3"/>
          </rPr>
          <t>DESCRIÇÃO:_x000D_
CABO FLEXIVEL, ENCORDOAMENTO CLASSE 5, SECAO 10,00 MM²  COR VERDE, ISOLACAO HEPR 90ºC, 0,6/1KV E COBERTURA NAO HALOGENADA,  ANTI-CHAMA CONFORME NBR VIGENTE E CERTIFICACAO COMPULSORIA INMETRO.CARACTERISTICAS E NORMA TECNICA LITOGRAFADAS NO MATERIAL.</t>
        </r>
      </text>
    </comment>
    <comment ref="V195" authorId="3" shapeId="0" xr:uid="{C2790672-90AB-4899-8849-5B8222FB16A1}">
      <text>
        <r>
          <rPr>
            <sz val="9"/>
            <color indexed="81"/>
            <rFont val="Segoe UI"/>
            <family val="2"/>
          </rPr>
          <t>140050|CABO FLEXIVEL, ENCORDOAMENTO CLASSE 5, SECAO 10,00 MM²  COR VERDE, ISOLACAO HEPR 90ºC, 0,6/1KV E COBERTURA NAO HALOGENADA,  ANTI-CHAMA CONFORME NBR VIGENTE E CERTIFICACAO COMPULSORIA INMETRO.CARACTERISTICAS E NORMA TECNICA LITOGRAFADAS NO MATERIAL.|M|55|19|12|100|1200|12/11/2020|61|2021|04/03/2022|Aguardando|SIM|PE  11/21|19/02/2021||*|</t>
        </r>
      </text>
    </comment>
    <comment ref="B196" authorId="1" shapeId="0" xr:uid="{00000000-0006-0000-0000-00002B0A0000}">
      <text>
        <r>
          <rPr>
            <sz val="10"/>
            <color indexed="81"/>
            <rFont val="Lucida Console"/>
            <family val="3"/>
          </rPr>
          <t>DESCRIÇÃO:_x000D_
CABO FLEXIVEL, ENCORDOAMENTO CLASSE 5, SECAO 120,00 MM²  COR PRETA, ISOLACAO HEPR 90ºC, 0,6/1KV E COBERTURA NAO HALOGENADA,  ANTI-CHAMA CONFORME NBR VIGENTE E CERTIFICACAO COMPULSORIA INMETRO.CARACTERISTICAS E NORMA TECNICA LITOGRAFADAS NO MATERIAL.</t>
        </r>
      </text>
    </comment>
    <comment ref="V196" authorId="3" shapeId="0" xr:uid="{2C2CC1FD-E7D1-40E5-8EB6-DADEB263E8FE}">
      <text>
        <r>
          <rPr>
            <sz val="9"/>
            <color indexed="81"/>
            <rFont val="Segoe UI"/>
            <family val="2"/>
          </rPr>
          <t>140061|CABO FLEXIVEL, ENCORDOAMENTO CLASSE 5, SECAO 120,00 MM²  COR PRETA, ISOLACAO HEPR 90ºC, 0,6/1KV E COBERTURA NAO HALOGENADA,  ANTI-CHAMA CONFORME NBR VIGENTE E CERTIFICACAO COMPULSORIA INMETRO.CARACTERISTICAS E NORMA TECNICA LITOGRAFADAS NO MATERIAL.|M|55|19|12|0|0|12/11/2020|61|2021|04/03/2022|Aguardando|SIM|PE  11/21|19/02/2021||*|</t>
        </r>
      </text>
    </comment>
    <comment ref="B197" authorId="1" shapeId="0" xr:uid="{00000000-0006-0000-0000-0000170A0000}">
      <text>
        <r>
          <rPr>
            <sz val="10"/>
            <color indexed="81"/>
            <rFont val="Lucida Console"/>
            <family val="3"/>
          </rPr>
          <t>DESCRIÇÃO:_x000D_
CABO FLEXIVEL, ENCORDOAMENTO CLASSE 5, SECAO 16,00 MM²  COR AZUL, ISOLACAO HEPR 90ºC, 0,6/1KV E COBERTURA NAO HALOGENADA,  ANTI-CHAMA CONFORME NBR VIGENTE E CERTIFICACAO COMPULSORIA INMETRO.CARACTERISTICAS E NORMA TECNICA LITOGRAFADAS NO MATERIAL.</t>
        </r>
      </text>
    </comment>
    <comment ref="V197" authorId="3" shapeId="0" xr:uid="{DF4DBF47-8A54-4F88-A668-D90FEB058F43}">
      <text>
        <r>
          <rPr>
            <sz val="9"/>
            <color indexed="81"/>
            <rFont val="Segoe UI"/>
            <family val="2"/>
          </rPr>
          <t>140051|CABO FLEXIVEL, ENCORDOAMENTO CLASSE 5, SECAO 16,00 MM²  COR AZUL, ISOLACAO HEPR 90ºC, 0,6/1KV E COBERTURA NAO HALOGENADA,  ANTI-CHAMA CONFORME NBR VIGENTE E CERTIFICACAO COMPULSORIA INMETRO.CARACTERISTICAS E NORMA TECNICA LITOGRAFADAS NO MATERIAL.|M|55|19|12|75|900|12/11/2020|61|2021|04/03/2022|Aguardando|SIM|PE  11/21|19/02/2021||*|</t>
        </r>
      </text>
    </comment>
    <comment ref="B198" authorId="1" shapeId="0" xr:uid="{00000000-0006-0000-0000-0000310A0000}">
      <text>
        <r>
          <rPr>
            <sz val="10"/>
            <color indexed="81"/>
            <rFont val="Lucida Console"/>
            <family val="3"/>
          </rPr>
          <t>DESCRIÇÃO:_x000D_
CABO FLEXIVEL, ENCORDOAMENTO CLASSE 5, SECAO 25,00 MM²  COR AZUL CLARO, ISOLACAO HEPR 90ºC, 0,6/1KV E COBERTURA NAO HALOGENADA,  ANTI-CHAMA CONFORME NBR VIGENTE E CERTIFICACAO COMPULSORIA INMETRO.CARACTERISTICAS E NORMA TECNICA LITOGRAFADAS NO MATERIAL.</t>
        </r>
      </text>
    </comment>
    <comment ref="V198" authorId="3" shapeId="0" xr:uid="{C6210189-043F-4FF8-81F9-3491D085A4B7}">
      <text>
        <r>
          <rPr>
            <sz val="9"/>
            <color indexed="81"/>
            <rFont val="Segoe UI"/>
            <family val="2"/>
          </rPr>
          <t>140242|CABO FLEXIVEL, ENCORDOAMENTO CLASSE 5, SECAO 25,00 MM²  COR AZUL CLARO, ISOLACAO HEPR 90ºC, 0,6/1KV E COBERTURA NAO HALOGENADA,  ANTI-CHAMA CONFORME NBR VIGENTE E CERTIFICACAO COMPULSORIA INMETRO.CARACTERISTICAS E NORMA TECNICA LITOGRAFADAS NO MATERIAL.|M|55|19|12|67|800|12/11/2020|61|2021|04/03/2022|Aguardando|SIM|PE  11/21|19/02/2021||*|</t>
        </r>
      </text>
    </comment>
    <comment ref="B199" authorId="1" shapeId="0" xr:uid="{00000000-0006-0000-0000-0000190A0000}">
      <text>
        <r>
          <rPr>
            <sz val="10"/>
            <color indexed="81"/>
            <rFont val="Lucida Console"/>
            <family val="3"/>
          </rPr>
          <t>DESCRIÇÃO:_x000D_
CABO FLEXIVEL, ENCORDOAMENTO CLASSE 5, SECAO 25,00 MM²  COR PRETA, ISOLACAO HEPR 90ºC, 0,6/1KV E COBERTURA NAO HALOGENADA,  ANTI-CHAMA CONFORME NBR VIGENTE E CERTIFICACAO COMPULSORIA INMETRO.CARACTERISTICAS E NORMA TECNICA LITOGRAFADAS NO MATERIAL.</t>
        </r>
      </text>
    </comment>
    <comment ref="V199" authorId="3" shapeId="0" xr:uid="{FEEF815C-C9B1-4502-ACD6-4C8791920997}">
      <text>
        <r>
          <rPr>
            <sz val="9"/>
            <color indexed="81"/>
            <rFont val="Segoe UI"/>
            <family val="2"/>
          </rPr>
          <t>140052|CABO FLEXIVEL, ENCORDOAMENTO CLASSE 5, SECAO 25,00 MM²  COR PRETA, ISOLACAO HEPR 90ºC, 0,6/1KV E COBERTURA NAO HALOGENADA,  ANTI-CHAMA CONFORME NBR VIGENTE E CERTIFICACAO COMPULSORIA INMETRO.CARACTERISTICAS E NORMA TECNICA LITOGRAFADAS NO MATERIAL.|M|55|19|12|100|1200|12/11/2020|61|2021|04/03/2022|Aguardando|SIM|PE  11/21|19/02/2021||*|</t>
        </r>
      </text>
    </comment>
    <comment ref="B200" authorId="1" shapeId="0" xr:uid="{00000000-0006-0000-0000-00001B0A0000}">
      <text>
        <r>
          <rPr>
            <sz val="10"/>
            <color indexed="81"/>
            <rFont val="Lucida Console"/>
            <family val="3"/>
          </rPr>
          <t>DESCRIÇÃO:_x000D_
CABO FLEXIVEL, ENCORDOAMENTO CLASSE 5, SECAO 25,00 MM²  COR VERDE, ISOLACAO HEPR 90ºC, 0,6/1KV E COBERTURA NAO HALOGENADA,  ANTI-CHAMA CONFORME NBR VIGENTE E CERTIFICACAO COMPULSORIA INMETRO.CARACTERISTICAS E NORMA TECNICA LITOGRAFADAS NO MATERIAL.</t>
        </r>
      </text>
    </comment>
    <comment ref="V200" authorId="3" shapeId="0" xr:uid="{2958C184-DA45-40F0-A499-5A1252D57F6A}">
      <text>
        <r>
          <rPr>
            <sz val="10"/>
            <color indexed="81"/>
            <rFont val="Lucida Console"/>
            <family val="3"/>
          </rPr>
          <t>140053|CABO FLEXIVEL, ENCORDOAMENTO CLASSE 5, SECAO 25,00 MM²  COR VERDE, ISOLACAO HEPR 90ºC, 0,6/1KV E COBERTURA NAO HALOGENADA,  ANTI-CHAMA CONFORME NBR VIGENTE E CERTIFICACAO COMPULSORIA INMETRO.CARACTERISTICAS E NORMA TECNICA LITOGRAFADAS NO MATERIAL.|M|55|19|12|42|500|12/11/2020|61|2021|04/03/2022|Aguardando|SIM|PE  31/22|||*|</t>
        </r>
      </text>
    </comment>
    <comment ref="B201" authorId="1" shapeId="0" xr:uid="{00000000-0006-0000-0000-0000210A0000}">
      <text>
        <r>
          <rPr>
            <sz val="10"/>
            <color indexed="81"/>
            <rFont val="Lucida Console"/>
            <family val="3"/>
          </rPr>
          <t>DESCRIÇÃO:_x000D_
CABO FLEXIVEL, ENCORDOAMENTO CLASSE 5, SECAO 35,00 MM²  COR AZUL CLARO, ISOLACAO HEPR 90ºC, 0,6/1KV E COBERTURA NAO HALOGENADA,  ANTI-CHAMA CONFORME NBR VIGENTE E CERTIFICACAO COMPULSORIA INMETRO.CARACTERISTICAS E NORMA TECNICA LITOGRAFADAS NO MATERIAL.</t>
        </r>
      </text>
    </comment>
    <comment ref="V201" authorId="3" shapeId="0" xr:uid="{B9ED2DE3-3896-49BC-9507-4C5303A2E55E}">
      <text>
        <r>
          <rPr>
            <sz val="9"/>
            <color indexed="81"/>
            <rFont val="Segoe UI"/>
            <family val="2"/>
          </rPr>
          <t>140056|CABO FLEXIVEL, ENCORDOAMENTO CLASSE 5, SECAO 35,00 MM²  COR AZUL CLARO, ISOLACAO HEPR 90ºC, 0,6/1KV E COBERTURA NAO HALOGENADA,  ANTI-CHAMA CONFORME NBR VIGENTE E CERTIFICACAO COMPULSORIA INMETRO.CARACTERISTICAS E NORMA TECNICA LITOGRAFADAS NO MATERIAL.|M|55|19|12|25|300|12/11/2020|61|2021|04/03/2022|Aguardando|SIM|PE  11/21|19/02/2021||*|</t>
        </r>
      </text>
    </comment>
    <comment ref="B202" authorId="1" shapeId="0" xr:uid="{00000000-0006-0000-0000-00001F0A0000}">
      <text>
        <r>
          <rPr>
            <sz val="10"/>
            <color indexed="81"/>
            <rFont val="Lucida Console"/>
            <family val="3"/>
          </rPr>
          <t>DESCRIÇÃO:_x000D_
CABO FLEXIVEL, ENCORDOAMENTO CLASSE 5, SECAO 35,00 MM²  COR PRETA, ISOLACAO HEPR 90ºC, 0,6/1KV E COBERTURA NAO HALOGENADA,  ANTI-CHAMA CONFORME NBR VIGENTE E CERTIFICACAO COMPULSORIA INMETRO.CARACTERISTICAS E NORMA TECNICA LITOGRAFADAS NO MATERIAL.</t>
        </r>
      </text>
    </comment>
    <comment ref="V202" authorId="3" shapeId="0" xr:uid="{E9C6E6B1-C6DF-4BE3-8E88-B6E7F0D7AE04}">
      <text>
        <r>
          <rPr>
            <sz val="9"/>
            <color indexed="81"/>
            <rFont val="Segoe UI"/>
            <family val="2"/>
          </rPr>
          <t>140055|CABO FLEXIVEL, ENCORDOAMENTO CLASSE 5, SECAO 35,00 MM²  COR PRETA, ISOLACAO HEPR 90ºC, 0,6/1KV E COBERTURA NAO HALOGENADA,  ANTI-CHAMA CONFORME NBR VIGENTE E CERTIFICACAO COMPULSORIA INMETRO.CARACTERISTICAS E NORMA TECNICA LITOGRAFADAS NO MATERIAL.|M|55|19|12|34|400|12/11/2020|61|2021|04/03/2022|Aguardando|SIM|PE  11/21|19/02/2021||*|</t>
        </r>
      </text>
    </comment>
    <comment ref="B203" authorId="1" shapeId="0" xr:uid="{00000000-0006-0000-0000-00001D0A0000}">
      <text>
        <r>
          <rPr>
            <sz val="10"/>
            <color indexed="81"/>
            <rFont val="Lucida Console"/>
            <family val="3"/>
          </rPr>
          <t>DESCRIÇÃO:_x000D_
CABO FLEXIVEL, ENCORDOAMENTO CLASSE 5, SECAO 35,00 MM²  COR VERDE, ISOLACAO HEPR 90ºC, 0,6/1KV E COBERTURA NAO HALOGENADA,  ANTI-CHAMA CONFORME NBR VIGENTE E CERTIFICACAO COMPULSORIA INMETRO.CARACTERISTICAS E NORMA TECNICA LITOGRAFADAS NO MATERIAL.</t>
        </r>
      </text>
    </comment>
    <comment ref="V203" authorId="3" shapeId="0" xr:uid="{F871A846-703F-4346-A7BB-527E66E7DA65}">
      <text>
        <r>
          <rPr>
            <sz val="9"/>
            <color indexed="81"/>
            <rFont val="Segoe UI"/>
            <family val="2"/>
          </rPr>
          <t>140054|CABO FLEXIVEL, ENCORDOAMENTO CLASSE 5, SECAO 35,00 MM²  COR VERDE, ISOLACAO HEPR 90ºC, 0,6/1KV E COBERTURA NAO HALOGENADA,  ANTI-CHAMA CONFORME NBR VIGENTE E CERTIFICACAO COMPULSORIA INMETRO.CARACTERISTICAS E NORMA TECNICA LITOGRAFADAS NO MATERIAL.|M|55|19|12|25|300|12/11/2020|61|2021|04/03/2022|Aguardando|SIM|PE  11/21|19/02/2021||*|</t>
        </r>
      </text>
    </comment>
    <comment ref="B204" authorId="1" shapeId="0" xr:uid="{00000000-0006-0000-0000-0000230A0000}">
      <text>
        <r>
          <rPr>
            <sz val="10"/>
            <color indexed="81"/>
            <rFont val="Lucida Console"/>
            <family val="3"/>
          </rPr>
          <t>DESCRIÇÃO:_x000D_
CABO FLEXIVEL, ENCORDOAMENTO CLASSE 5, SECAO 50,00 MM²  COR PRETA, ISOLACAO HEPR 90ºC, 0,6/1KV E COBERTURA NAO HALOGENADA,  ANTI-CHAMA CONFORME NBR VIGENTE E CERTIFICACAO COMPULSORIA INMETRO.CARACTERISTICAS E NORMA TECNICA LITOGRAFADAS NO MATERIAL.</t>
        </r>
      </text>
    </comment>
    <comment ref="V204" authorId="3" shapeId="0" xr:uid="{72D29CB9-C026-49B0-92BF-FD64FFB62AC4}">
      <text>
        <r>
          <rPr>
            <sz val="9"/>
            <color indexed="81"/>
            <rFont val="Segoe UI"/>
            <family val="2"/>
          </rPr>
          <t>140057|CABO FLEXIVEL, ENCORDOAMENTO CLASSE 5, SECAO 50,00 MM²  COR PRETA, ISOLACAO HEPR 90ºC, 0,6/1KV E COBERTURA NAO HALOGENADA,  ANTI-CHAMA CONFORME NBR VIGENTE E CERTIFICACAO COMPULSORIA INMETRO.CARACTERISTICAS E NORMA TECNICA LITOGRAFADAS NO MATERIAL.|M|55|19|12|25|300|12/11/2020|61|2021|04/03/2022|Aguardando|SIM|PE  11/21|19/02/2021||*|</t>
        </r>
      </text>
    </comment>
    <comment ref="B205" authorId="1" shapeId="0" xr:uid="{00000000-0006-0000-0000-0000250A0000}">
      <text>
        <r>
          <rPr>
            <sz val="10"/>
            <color indexed="81"/>
            <rFont val="Lucida Console"/>
            <family val="3"/>
          </rPr>
          <t>DESCRIÇÃO:_x000D_
CABO FLEXIVEL, ENCORDOAMENTO CLASSE 5, SECAO 70,00 MM²  COR AZUL CLARO, ISOLACAO HEPR 90ºC, 0,6/1KV E COBERTURA NAO HALOGENADA,  ANTI-CHAMA CONFORME NBR VIGENTE E CERTIFICACAO COMPULSORIA INMETRO.CARACTERISTICAS E NORMA TECNICA LITOGRAFADAS NO MATERIAL.</t>
        </r>
      </text>
    </comment>
    <comment ref="V205" authorId="3" shapeId="0" xr:uid="{BC437DA2-1CE9-443C-ACED-B3043ED8214A}">
      <text>
        <r>
          <rPr>
            <sz val="9"/>
            <color indexed="81"/>
            <rFont val="Segoe UI"/>
            <family val="2"/>
          </rPr>
          <t>140058|CABO FLEXIVEL, ENCORDOAMENTO CLASSE 5, SECAO 70,00 MM²  COR AZUL CLARO, ISOLACAO HEPR 90ºC, 0,6/1KV E COBERTURA NAO HALOGENADA,  ANTI-CHAMA CONFORME NBR VIGENTE E CERTIFICACAO COMPULSORIA INMETRO.CARACTERISTICAS E NORMA TECNICA LITOGRAFADAS NO MATERIAL.|M|55|19|12|0|0|12/11/2020|61|2021|04/03/2022|Aguardando|SIM|PE  11/21|19/02/2021||*|</t>
        </r>
      </text>
    </comment>
    <comment ref="B206" authorId="1" shapeId="0" xr:uid="{00000000-0006-0000-0000-0000270A0000}">
      <text>
        <r>
          <rPr>
            <sz val="10"/>
            <color indexed="81"/>
            <rFont val="Lucida Console"/>
            <family val="3"/>
          </rPr>
          <t>DESCRIÇÃO:_x000D_
CABO FLEXIVEL, ENCORDOAMENTO CLASSE 5, SECAO 70,00 MM²  COR PRETA, ISOLACAO HEPR 90ºC, 0,6/1KV E COBERTURA NAO HALOGENADA,  ANTI-CHAMA CONFORME NBR VIGENTE E CERTIFICACAO COMPULSORIA INMETRO.CARACTERISTICAS E NORMA TECNICA LITOGRAFADAS NO MATERIAL.</t>
        </r>
      </text>
    </comment>
    <comment ref="V206" authorId="3" shapeId="0" xr:uid="{BD52A768-27D5-4155-8047-4BE2A4DEE334}">
      <text>
        <r>
          <rPr>
            <sz val="9"/>
            <color indexed="81"/>
            <rFont val="Segoe UI"/>
            <family val="2"/>
          </rPr>
          <t>140059|CABO FLEXIVEL, ENCORDOAMENTO CLASSE 5, SECAO 70,00 MM²  COR PRETA, ISOLACAO HEPR 90ºC, 0,6/1KV E COBERTURA NAO HALOGENADA,  ANTI-CHAMA CONFORME NBR VIGENTE E CERTIFICACAO COMPULSORIA INMETRO.CARACTERISTICAS E NORMA TECNICA LITOGRAFADAS NO MATERIAL.|M|55|19|12|34|400|12/11/2020|61|2021|04/03/2022|Aguardando|SIM|PE  31/22|||*|</t>
        </r>
      </text>
    </comment>
    <comment ref="B207" authorId="1" shapeId="0" xr:uid="{00000000-0006-0000-0000-0000290A0000}">
      <text>
        <r>
          <rPr>
            <sz val="10"/>
            <color indexed="81"/>
            <rFont val="Lucida Console"/>
            <family val="3"/>
          </rPr>
          <t>DESCRIÇÃO:_x000D_
CABO FLEXIVEL, ENCORDOAMENTO CLASSE 5, SECAO 95,00 MM²  COR PRETA, ISOLACAO HEPR 90ºC, 0,6/1KV E COBERTURA NAO HALOGENADA,  ANTI-CHAMA CONFORME NBR VIGENTE E CERTIFICACAO COMPULSORIA INMETRO.CARACTERISTICAS E NORMA TECNICA LITOGRAFADAS NO MATERIAL.</t>
        </r>
      </text>
    </comment>
    <comment ref="V207" authorId="3" shapeId="0" xr:uid="{CD884F93-EC62-4CCD-AA69-65E0951FBD28}">
      <text>
        <r>
          <rPr>
            <sz val="9"/>
            <color indexed="81"/>
            <rFont val="Segoe UI"/>
            <family val="2"/>
          </rPr>
          <t>140060|CABO FLEXIVEL, ENCORDOAMENTO CLASSE 5, SECAO 95,00 MM²  COR PRETA, ISOLACAO HEPR 90ºC, 0,6/1KV E COBERTURA NAO HALOGENADA,  ANTI-CHAMA CONFORME NBR VIGENTE E CERTIFICACAO COMPULSORIA INMETRO.CARACTERISTICAS E NORMA TECNICA LITOGRAFADAS NO MATERIAL.|M|55|19|12|25|300|12/11/2020|61|2021|04/03/2022|Aguardando|SIM|PE  11/21|19/02/2021||*|</t>
        </r>
      </text>
    </comment>
    <comment ref="B208" authorId="1" shapeId="0" xr:uid="{00000000-0006-0000-0000-00002F0A0000}">
      <text>
        <r>
          <rPr>
            <sz val="10"/>
            <color indexed="81"/>
            <rFont val="Lucida Console"/>
            <family val="3"/>
          </rPr>
          <t>DESCRIÇÃO:_x000D_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V208" authorId="3" shapeId="0" xr:uid="{33A9B469-2681-4296-859B-0E1F9A098088}">
      <text>
        <r>
          <rPr>
            <sz val="9"/>
            <color indexed="81"/>
            <rFont val="Segoe UI"/>
            <family val="2"/>
          </rPr>
          <t>140241|CABO MULTIPOLAR FLEXIVEL, ENCORDOAMENTO CLASSE 5, 3 X 1.5 MM² ISOLACAO HEPR ISOL. 0,6/1KV E COBERTURA NAO HALOGENADA, ANTI-CHAMA CONFORME NBR VIGENTE E CERTIFICACAO COMPULSORIA INMETRO. ROLO COM 100 METROS.CARACTERISTICAS E NORMA TECNICA LITOGRAFADAS NO MATERIAL.|M|55|19|12|75|900|12/11/2020|61|2021|04/03/2022|Aguardando|SIM|PE  11/21|19/02/2021||*|</t>
        </r>
      </text>
    </comment>
    <comment ref="B209" authorId="1" shapeId="0" xr:uid="{00000000-0006-0000-0000-00002D0A0000}">
      <text>
        <r>
          <rPr>
            <sz val="10"/>
            <color indexed="81"/>
            <rFont val="Lucida Console"/>
            <family val="3"/>
          </rPr>
          <t>DESCRIÇÃO:_x000D_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V209" authorId="3" shapeId="0" xr:uid="{EC209934-3563-4ED7-A507-8C9A9E8FFB8C}">
      <text>
        <r>
          <rPr>
            <sz val="9"/>
            <color indexed="81"/>
            <rFont val="Segoe UI"/>
            <family val="2"/>
          </rPr>
          <t>140063|CABO MULTIPOLAR FLEXIVEL, ENCORDOAMENTO CLASSE 5, 3 X 2.5 MM² ISOLACAO HEPR ISOL. 0,6/1KV E COBERTURA NAO HALOGENADA, ANTI-CHAMA CONFORME NBR VIGENTE E CERTIFICACAO COMPULSORIA INMETRO. ROLO COM 100 METROS.CARACTERISTICAS E NORMA TECNICA LITOGRAFADAS NO MATERIAL.|M|55|19|12|417|5000|12/11/2020|61|2021|04/03/2022|Aguardando|SIM|PE  11/21|19/02/2021||*|</t>
        </r>
      </text>
    </comment>
    <comment ref="B210" authorId="1" shapeId="0" xr:uid="{00000000-0006-0000-0000-0000C3060000}">
      <text>
        <r>
          <rPr>
            <b/>
            <sz val="9"/>
            <color indexed="81"/>
            <rFont val="Segoe UI"/>
            <family val="2"/>
          </rPr>
          <t>DESCRIÇÃO:</t>
        </r>
        <r>
          <rPr>
            <sz val="9"/>
            <color indexed="81"/>
            <rFont val="Segoe UI"/>
            <family val="2"/>
          </rPr>
          <t>_x000D_
CABO PARA ROLO DE PINTURA TIPO GARFO - GAIOLA SEM ROSCA,  230 MM, EM AÇO CARBONO CABO PLÁSTICO EM POLIPROPILENO.</t>
        </r>
      </text>
    </comment>
    <comment ref="V210" authorId="1" shapeId="0" xr:uid="{00000000-0006-0000-0000-0000C4060000}">
      <text>
        <r>
          <rPr>
            <b/>
            <sz val="9"/>
            <color indexed="81"/>
            <rFont val="Segoe UI"/>
            <family val="2"/>
          </rPr>
          <t>111831|CABO PARA ROLO DE PINTURA TIPO GARFO - GAIOLA SEM ROSCA,  230 MM, EM AÇO CARBONO CABO PLÁSTICO EM POLIPROPILENO.|PC|||12|0|0|10/09/2018||||Inativo|MATERIAL DE PINTURA, DISCOS ABRASIVOS E COLA PARA MADEIRA||||*|</t>
        </r>
      </text>
    </comment>
    <comment ref="B211" authorId="1" shapeId="0" xr:uid="{00000000-0006-0000-0000-00001D080000}">
      <text>
        <r>
          <rPr>
            <b/>
            <sz val="9"/>
            <color indexed="81"/>
            <rFont val="Segoe UI"/>
            <family val="2"/>
          </rPr>
          <t>DESCRIÇÃO:</t>
        </r>
        <r>
          <rPr>
            <sz val="9"/>
            <color indexed="81"/>
            <rFont val="Segoe UI"/>
            <family val="2"/>
          </rPr>
          <t>_x000D_
CABO PP 2 X 10,0 MM, ANTICHAMA - ROLO COM 100 METROS, EM ATENDIMENTO A ABNT NBR - IEC 60332</t>
        </r>
      </text>
    </comment>
    <comment ref="V211" authorId="1" shapeId="0" xr:uid="{00000000-0006-0000-0000-00001E080000}">
      <text>
        <r>
          <rPr>
            <sz val="9"/>
            <color indexed="81"/>
            <rFont val="Segoe UI"/>
            <family val="2"/>
          </rPr>
          <t>127199|CABO PP 2 X 10,0 MM, ANTICHAMA - ROLO COM 100 METROS, EM ATENDIMENTO A ABNT NBR - IEC 60332|RL|||12|0|0|20/12/2018|78|2018|25/03/2019|Inativo|ELÉTRICA|||Não é do estoque|*|</t>
        </r>
      </text>
    </comment>
    <comment ref="B212" authorId="1" shapeId="0" xr:uid="{00000000-0006-0000-0000-00006B050000}">
      <text>
        <r>
          <rPr>
            <b/>
            <sz val="9"/>
            <color indexed="81"/>
            <rFont val="Segoe UI"/>
            <family val="2"/>
          </rPr>
          <t>DESCRIÇÃO:</t>
        </r>
        <r>
          <rPr>
            <sz val="9"/>
            <color indexed="81"/>
            <rFont val="Segoe UI"/>
            <family val="2"/>
          </rPr>
          <t>_x000D_
CABO PP 2 X 4,0 MM, ANTICHAMA - ROLO COM 100 METROS, EM ATENDIMENTO A ABNT NBR - IEC 60332</t>
        </r>
      </text>
    </comment>
    <comment ref="V212" authorId="1" shapeId="0" xr:uid="{00000000-0006-0000-0000-00006C050000}">
      <text>
        <r>
          <rPr>
            <sz val="10"/>
            <color indexed="81"/>
            <rFont val="Lucida Console"/>
            <family val="3"/>
          </rPr>
          <t>95799|CABO PP 2 X 4,0 MM, ANTICHAMA - ROLO COM 100 METROS, EM ATENDIMENTO A ABNT NBR - IEC 60332|RL|||12|1|3|17/01/2020|78|2018|25/03/2019|Inativo|ELÉTRICA|PE 153/20|16/09/2020|Não é do estoque|*|</t>
        </r>
      </text>
    </comment>
    <comment ref="B213" authorId="1" shapeId="0" xr:uid="{00000000-0006-0000-0000-00001B080000}">
      <text>
        <r>
          <rPr>
            <b/>
            <sz val="9"/>
            <color indexed="81"/>
            <rFont val="Segoe UI"/>
            <family val="2"/>
          </rPr>
          <t>DESCRIÇÃO:</t>
        </r>
        <r>
          <rPr>
            <sz val="9"/>
            <color indexed="81"/>
            <rFont val="Segoe UI"/>
            <family val="2"/>
          </rPr>
          <t>_x000D_
CABO PP 2 X 6,0 MM, ANTICHAMA - ROLO COM 100 METROS, EM ATENDIMENTO A ABNT NBR - IEC 
60332</t>
        </r>
      </text>
    </comment>
    <comment ref="V213" authorId="1" shapeId="0" xr:uid="{00000000-0006-0000-0000-00001C080000}">
      <text>
        <r>
          <rPr>
            <sz val="9"/>
            <color indexed="81"/>
            <rFont val="Segoe UI"/>
            <family val="2"/>
          </rPr>
          <t>127198|CABO PP 2 X 6,0 MM, ANTICHAMA - ROLO COM 100 METROS, EM ATENDIMENTO A ABNT NBR - IEC 
60332|RL|||12|0|0|20/12/2018|78|2018|25/03/2019|Inativo|ELÉTRICA|||Não é do estoque|*|</t>
        </r>
      </text>
    </comment>
    <comment ref="B214" authorId="1" shapeId="0" xr:uid="{00000000-0006-0000-0000-0000AF060000}">
      <text>
        <r>
          <rPr>
            <b/>
            <sz val="9"/>
            <color indexed="81"/>
            <rFont val="Segoe UI"/>
            <family val="2"/>
          </rPr>
          <t>DESCRIÇÃO:</t>
        </r>
        <r>
          <rPr>
            <sz val="9"/>
            <color indexed="81"/>
            <rFont val="Segoe UI"/>
            <family val="2"/>
          </rPr>
          <t>_x000D_
CABO PP 3 X 1,5 MM 750 V ANTICHAMA ROLO COM 100 METROS  DE ACORDO COM A NORMA NBR</t>
        </r>
      </text>
    </comment>
    <comment ref="V214" authorId="1" shapeId="0" xr:uid="{00000000-0006-0000-0000-0000B0060000}">
      <text>
        <r>
          <rPr>
            <sz val="9"/>
            <color indexed="81"/>
            <rFont val="Segoe UI"/>
            <family val="2"/>
          </rPr>
          <t>111157|CABO PP 3 X 1,5 MM 750 V ANTICHAMA ROLO COM 100 METROS  DE ACORDO COM A NORMA NBR|RL|||12|0|0|20/12/2018|78|2018|25/03/2019|Inativo|ELÉTRICA|||Não é do estoque|*|</t>
        </r>
      </text>
    </comment>
    <comment ref="B215" authorId="1" shapeId="0" xr:uid="{00000000-0006-0000-0000-000019080000}">
      <text>
        <r>
          <rPr>
            <b/>
            <sz val="9"/>
            <color indexed="81"/>
            <rFont val="Segoe UI"/>
            <family val="2"/>
          </rPr>
          <t>DESCRIÇÃO:</t>
        </r>
        <r>
          <rPr>
            <sz val="9"/>
            <color indexed="81"/>
            <rFont val="Segoe UI"/>
            <family val="2"/>
          </rPr>
          <t>_x000D_
CABO PP 3 X 4MM², 750V, ANTICHAMA, CONFORME NBR 13249</t>
        </r>
      </text>
    </comment>
    <comment ref="V215" authorId="1" shapeId="0" xr:uid="{00000000-0006-0000-0000-00001A080000}">
      <text>
        <r>
          <rPr>
            <sz val="9"/>
            <color indexed="81"/>
            <rFont val="Segoe UI"/>
            <family val="2"/>
          </rPr>
          <t>127160|CABO PP 3 X 4MM², 750V, ANTICHAMA, CONFORME NBR 13249|M|||12|0|0|20/12/2018|78|2018|25/03/2019|Inativo|ELÉTRICA|||Não é do estoque|*|</t>
        </r>
      </text>
    </comment>
    <comment ref="B216" authorId="1" shapeId="0" xr:uid="{00000000-0006-0000-0000-0000AB050000}">
      <text>
        <r>
          <rPr>
            <b/>
            <sz val="9"/>
            <color indexed="81"/>
            <rFont val="Segoe UI"/>
            <family val="2"/>
          </rPr>
          <t>DESCRIÇÃO:</t>
        </r>
        <r>
          <rPr>
            <sz val="9"/>
            <color indexed="81"/>
            <rFont val="Segoe UI"/>
            <family val="2"/>
          </rPr>
          <t>_x000D_
CABO PP 750 V, 4 X 16 MM²,  CONDUTORES DE COBRE ELETROLITICO FLEXIVEL, ISOLACAO ANTICHAMA 70°, COBERTURA EM PVC FLEXIVEL PARA TENSOES ATE 750 V - NBR 13249</t>
        </r>
      </text>
    </comment>
    <comment ref="V216" authorId="1" shapeId="0" xr:uid="{00000000-0006-0000-0000-0000AC050000}">
      <text>
        <r>
          <rPr>
            <sz val="9"/>
            <color indexed="81"/>
            <rFont val="Segoe UI"/>
            <family val="2"/>
          </rPr>
          <t>100061|CABO PP 750 V, 4 X 16 MM²,  CONDUTORES DE COBRE ELETROLITICO FLEXIVEL, ISOLACAO ANTICHAMA 70°, COBERTURA EM PVC FLEXIVEL PARA TENSOES ATE 750 V - NBR 13249|M|||12|0|0|20/12/2018|78|2018|25/03/2019|Inativo|ELÉTRICA|||Não é do estoque|*|</t>
        </r>
      </text>
    </comment>
    <comment ref="B217" authorId="1" shapeId="0" xr:uid="{00000000-0006-0000-0000-0000D9090000}">
      <text>
        <r>
          <rPr>
            <b/>
            <sz val="9"/>
            <color indexed="81"/>
            <rFont val="Segoe UI"/>
            <family val="2"/>
          </rPr>
          <t>DESCRIÇÃO:</t>
        </r>
        <r>
          <rPr>
            <sz val="9"/>
            <color indexed="81"/>
            <rFont val="Segoe UI"/>
            <family val="2"/>
          </rPr>
          <t>_x000D_
CABO PP DE COBRE FLEXIVEL COM PRIMEIRA E SEGUNDA CAMADA EM PVC, ISOLACAO DE 750 V,  3 VIAS DE 1,5 MM, SENDO A VIA TERRA NA COR VERDE.</t>
        </r>
      </text>
    </comment>
    <comment ref="V217" authorId="1" shapeId="0" xr:uid="{00000000-0006-0000-0000-0000DA090000}">
      <text>
        <r>
          <rPr>
            <sz val="10"/>
            <color indexed="81"/>
            <rFont val="Lucida Console"/>
            <family val="3"/>
          </rPr>
          <t>136910|CABO PP DE COBRE FLEXIVEL COM PRIMEIRA E SEGUNDA CAMADA EM PVC, ISOLACAO DE 750 V,  3 VIAS DE 1,5 MM, SENDO A VIA TERRA NA COR VERDE.|M|55|19|12|0|0|23/09/2020|9|2020|14/01/2021|Aguardando|MATERIAL ELETRICO|PP 218/19|27/01/2020||*|</t>
        </r>
      </text>
    </comment>
    <comment ref="B218" authorId="1" shapeId="0" xr:uid="{00000000-0006-0000-0000-0000DB090000}">
      <text>
        <r>
          <rPr>
            <b/>
            <sz val="9"/>
            <color indexed="81"/>
            <rFont val="Segoe UI"/>
            <family val="2"/>
          </rPr>
          <t>DESCRIÇÃO:</t>
        </r>
        <r>
          <rPr>
            <sz val="9"/>
            <color indexed="81"/>
            <rFont val="Segoe UI"/>
            <family val="2"/>
          </rPr>
          <t>_x000D_
CABO PP DE COBRE FLEXIVEL COM PRIMEIRA E SEGUNDA CAMADA EM PVC, ISOLACAO DE 750 V,  3 VIAS DE 2,5 MM, SENDO A VIA TERRA NA COR VERDE.</t>
        </r>
      </text>
    </comment>
    <comment ref="V218" authorId="1" shapeId="0" xr:uid="{00000000-0006-0000-0000-0000DC090000}">
      <text>
        <r>
          <rPr>
            <sz val="10"/>
            <color indexed="81"/>
            <rFont val="Lucida Console"/>
            <family val="3"/>
          </rPr>
          <t>136911|CABO PP DE COBRE FLEXIVEL COM PRIMEIRA E SEGUNDA CAMADA EM PVC, ISOLACAO DE 750 V,  3 VIAS DE 2,5 MM, SENDO A VIA TERRA NA COR VERDE.|M|55|19|12|0|0|23/09/2020|9|2020|14/01/2021|Aguardando|MATERIAL ELETRICO|PP 218/19|27/01/2020||*|</t>
        </r>
      </text>
    </comment>
    <comment ref="B219" authorId="1" shapeId="0" xr:uid="{00000000-0006-0000-0000-00003B050000}">
      <text>
        <r>
          <rPr>
            <b/>
            <sz val="9"/>
            <color indexed="81"/>
            <rFont val="Segoe UI"/>
            <family val="2"/>
          </rPr>
          <t>DESCRIÇÃO:</t>
        </r>
        <r>
          <rPr>
            <sz val="9"/>
            <color indexed="81"/>
            <rFont val="Segoe UI"/>
            <family val="2"/>
          </rPr>
          <t>_x000D_
CACTO MARGARIDA (LAMPANTUS PRODUCTUS), PORTE 0,10M, FLORIDO, COR ROSEA, CAIXA COM 15 UNIDADES.</t>
        </r>
      </text>
    </comment>
    <comment ref="V219" authorId="1" shapeId="0" xr:uid="{00000000-0006-0000-0000-00003C050000}">
      <text>
        <r>
          <rPr>
            <b/>
            <sz val="9"/>
            <color indexed="81"/>
            <rFont val="Segoe UI"/>
            <family val="2"/>
          </rPr>
          <t>94116|CACTO MARGARIDA (LAMPANTUS PRODUCTUS), PORTE 0,10M, FLORIDO, COR ROSEA, CAIXA COM 15 UNIDADES.|CX|||12|0|0|31/07/2018||||Inativo|PLANTAS ORNAMENTAIS||||*|</t>
        </r>
      </text>
    </comment>
    <comment ref="B220" authorId="1" shapeId="0" xr:uid="{00000000-0006-0000-0000-0000C7010000}">
      <text>
        <r>
          <rPr>
            <b/>
            <sz val="9"/>
            <color indexed="81"/>
            <rFont val="Segoe UI"/>
            <family val="2"/>
          </rPr>
          <t>DESCRIÇÃO:</t>
        </r>
        <r>
          <rPr>
            <sz val="9"/>
            <color indexed="81"/>
            <rFont val="Segoe UI"/>
            <family val="2"/>
          </rPr>
          <t>_x000D_
CADEADO DE LATAO - 25 MM, COM HASTE DE ACO CEMENTADO, TRAVAS OBLIQUAS, CORPO EM LATAO MACICO E CILINDRO EM LATAO</t>
        </r>
      </text>
    </comment>
    <comment ref="V220" authorId="1" shapeId="0" xr:uid="{00000000-0006-0000-0000-0000C8010000}">
      <text>
        <r>
          <rPr>
            <sz val="9"/>
            <color indexed="81"/>
            <rFont val="Segoe UI"/>
            <family val="2"/>
          </rPr>
          <t>17699|CADEADO DE LATAO - 25 MM, COM HASTE DE ACO CEMENTADO, TRAVAS OBLIQUAS, CORPO EM LATAO MACICO E CILINDRO EM LATAO|PC|51|12|12|9|100|24/10/2019|9|2018|09/01/2019|Inativo|FERRAGENS|PP  11/19|15/03/2019|Item descontinuado. Trocado pelo de 30mm.|*|</t>
        </r>
      </text>
    </comment>
    <comment ref="B221" authorId="1" shapeId="0" xr:uid="{00000000-0006-0000-0000-0000E6000000}">
      <text>
        <r>
          <rPr>
            <b/>
            <sz val="9"/>
            <color indexed="81"/>
            <rFont val="Segoe UI"/>
            <family val="2"/>
          </rPr>
          <t>DESCRIÇÃO:</t>
        </r>
        <r>
          <rPr>
            <sz val="9"/>
            <color indexed="81"/>
            <rFont val="Segoe UI"/>
            <family val="2"/>
          </rPr>
          <t>_x000D_
CADEADO DE LATÃO - 30 MM</t>
        </r>
      </text>
    </comment>
    <comment ref="V221" authorId="1" shapeId="0" xr:uid="{00000000-0006-0000-0000-0000E7000000}">
      <text>
        <r>
          <rPr>
            <sz val="10"/>
            <color indexed="81"/>
            <rFont val="Lucida Console"/>
            <family val="3"/>
          </rPr>
          <t>13180|CADEADO DE LATÃO - 30 MM|PC|51|12|12|0|0|28/01/2021|121|2020|31/05/2021|Suspenso|CADEADO, FECHADURA E GONZO|PE  32/20|05/06/2020||*|</t>
        </r>
      </text>
    </comment>
    <comment ref="B222" authorId="1" shapeId="0" xr:uid="{00000000-0006-0000-0000-0000C9010000}">
      <text>
        <r>
          <rPr>
            <b/>
            <sz val="9"/>
            <color indexed="81"/>
            <rFont val="Segoe UI"/>
            <family val="2"/>
          </rPr>
          <t>DESCRIÇÃO:</t>
        </r>
        <r>
          <rPr>
            <sz val="9"/>
            <color indexed="81"/>
            <rFont val="Segoe UI"/>
            <family val="2"/>
          </rPr>
          <t>_x000D_
CADEADO DE LATÃO - 40 MM</t>
        </r>
      </text>
    </comment>
    <comment ref="V222" authorId="1" shapeId="0" xr:uid="{00000000-0006-0000-0000-0000CA010000}">
      <text>
        <r>
          <rPr>
            <sz val="10"/>
            <color indexed="81"/>
            <rFont val="Lucida Console"/>
            <family val="3"/>
          </rPr>
          <t>17704|CADEADO DE LATÃO - 40 MM|PC|51|12|12|0|0|28/01/2021|121|2020|31/05/2021|Suspenso|CADEADO, FECHADURA E GONZO|PE  32/20|05/06/2020||*|</t>
        </r>
      </text>
    </comment>
    <comment ref="B223" authorId="1" shapeId="0" xr:uid="{00000000-0006-0000-0000-0000E8000000}">
      <text>
        <r>
          <rPr>
            <b/>
            <sz val="9"/>
            <color indexed="81"/>
            <rFont val="Segoe UI"/>
            <family val="2"/>
          </rPr>
          <t>DESCRIÇÃO:</t>
        </r>
        <r>
          <rPr>
            <sz val="9"/>
            <color indexed="81"/>
            <rFont val="Segoe UI"/>
            <family val="2"/>
          </rPr>
          <t>_x000D_
CADEADO DE LATÃO - 50 MM</t>
        </r>
      </text>
    </comment>
    <comment ref="V223" authorId="1" shapeId="0" xr:uid="{00000000-0006-0000-0000-0000E9000000}">
      <text>
        <r>
          <rPr>
            <sz val="10"/>
            <color indexed="81"/>
            <rFont val="Lucida Console"/>
            <family val="3"/>
          </rPr>
          <t>13181|CADEADO DE LATÃO - 50 MM|PC|51|12|12|0|0|28/01/2021|121|2020|31/05/2021|Suspenso|CADEADO, FECHADURA E GONZO|PE  32/20|05/06/2020||*|</t>
        </r>
      </text>
    </comment>
    <comment ref="B224" authorId="1" shapeId="0" xr:uid="{00000000-0006-0000-0000-000087060000}">
      <text>
        <r>
          <rPr>
            <b/>
            <sz val="9"/>
            <color indexed="81"/>
            <rFont val="Segoe UI"/>
            <family val="2"/>
          </rPr>
          <t>DESCRIÇÃO:</t>
        </r>
        <r>
          <rPr>
            <sz val="9"/>
            <color indexed="81"/>
            <rFont val="Segoe UI"/>
            <family val="2"/>
          </rPr>
          <t>_x000D_
CADEADO EM LATAO MACICO 35 MM, COM HASTE DE ACO TEMPERADO E CROMADO, COM CHAVES, PESO MINIMO DO CADEADO SEM AS CHAVES: 134 GRAMAS</t>
        </r>
      </text>
    </comment>
    <comment ref="V224" authorId="1" shapeId="0" xr:uid="{00000000-0006-0000-0000-000088060000}">
      <text>
        <r>
          <rPr>
            <b/>
            <sz val="9"/>
            <color indexed="81"/>
            <rFont val="Segoe UI"/>
            <family val="2"/>
          </rPr>
          <t>109885|CADEADO EM LATAO MACICO 35 MM, COM HASTE DE ACO TEMPERADO E CROMADO, COM CHAVES, PESO MINIMO DO CADEADO SEM AS CHAVES: 134 GRAMAS|PC|||12|0|0|19/10/2018||||Inativo|FERRAGENS||||*|</t>
        </r>
      </text>
    </comment>
    <comment ref="B225" authorId="1" shapeId="0" xr:uid="{00000000-0006-0000-0000-000063070000}">
      <text>
        <r>
          <rPr>
            <b/>
            <sz val="9"/>
            <color indexed="81"/>
            <rFont val="Segoe UI"/>
            <family val="2"/>
          </rPr>
          <t>DESCRIÇÃO:</t>
        </r>
        <r>
          <rPr>
            <sz val="9"/>
            <color indexed="81"/>
            <rFont val="Segoe UI"/>
            <family val="2"/>
          </rPr>
          <t>_x000D_
CADEADO EM LATAO MACICO 45 MM, COM HASTE DE ACO TEMPERADO E CROMADO, COM CHAVES, PESO MINIMO DO CADEADO SEM AS CHAVES DE 190 GRAMAS E COM MAXIMO DE 210 GRAMAS</t>
        </r>
      </text>
    </comment>
    <comment ref="V225" authorId="1" shapeId="0" xr:uid="{00000000-0006-0000-0000-000064070000}">
      <text>
        <r>
          <rPr>
            <sz val="9"/>
            <color indexed="81"/>
            <rFont val="Segoe UI"/>
            <family val="2"/>
          </rPr>
          <t>117395|CADEADO EM LATAO MACICO 45 MM, COM HASTE DE ACO TEMPERADO E CROMADO, COM CHAVES, PESO MINIMO DO CADEADO SEM AS CHAVES DE 190 GRAMAS E COM MAXIMO DE 210 GRAMAS|PC|||12|0|0|24/10/2019|9|2018|09/01/2019|Inativo|FERRAGENS|PP  11/19|15/03/2019|Item descontinuado. Trocado pelo de 40mm.|*|</t>
        </r>
      </text>
    </comment>
    <comment ref="B226" authorId="1" shapeId="0" xr:uid="{00000000-0006-0000-0000-000061070000}">
      <text>
        <r>
          <rPr>
            <b/>
            <sz val="9"/>
            <color indexed="81"/>
            <rFont val="Segoe UI"/>
            <family val="2"/>
          </rPr>
          <t>DESCRIÇÃO:</t>
        </r>
        <r>
          <rPr>
            <sz val="9"/>
            <color indexed="81"/>
            <rFont val="Segoe UI"/>
            <family val="2"/>
          </rPr>
          <t>_x000D_
CADEADO EM LATAO MACICO 60 MM, COM HASTE DE ACO TEMPERADO E CROMADO, COM CHAVES, PESO MINIMO DO CADEADO SEM AS CHAVES DE 400 GRAMAS E COM MAXIMO DE 450 GRAMAS</t>
        </r>
      </text>
    </comment>
    <comment ref="V226" authorId="1" shapeId="0" xr:uid="{00000000-0006-0000-0000-000062070000}">
      <text>
        <r>
          <rPr>
            <sz val="9"/>
            <color indexed="81"/>
            <rFont val="Segoe UI"/>
            <family val="2"/>
          </rPr>
          <t>116999|CADEADO EM LATAO MACICO 60 MM, COM HASTE DE ACO TEMPERADO E CROMADO, COM CHAVES, PESO MINIMO DO CADEADO SEM AS CHAVES DE 400 GRAMAS E COM MAXIMO DE 450 GRAMAS|PC|||12|0|0|24/10/2019|9|2018|09/01/2019|Inativo|FERRAGENS|PP  11/19|15/03/2019|Item descontinuado. Trocado pelo de 50mm.|*|</t>
        </r>
      </text>
    </comment>
    <comment ref="B227" authorId="1" shapeId="0" xr:uid="{00000000-0006-0000-0000-0000C1080000}">
      <text>
        <r>
          <rPr>
            <b/>
            <sz val="9"/>
            <color indexed="81"/>
            <rFont val="Segoe UI"/>
            <family val="2"/>
          </rPr>
          <t>DESCRIÇÃO:</t>
        </r>
        <r>
          <rPr>
            <sz val="9"/>
            <color indexed="81"/>
            <rFont val="Segoe UI"/>
            <family val="2"/>
          </rPr>
          <t>_x000D_
CADEIRA FIXA EMPILHÁVEL</t>
        </r>
      </text>
    </comment>
    <comment ref="V227" authorId="1" shapeId="0" xr:uid="{00000000-0006-0000-0000-0000C2080000}">
      <text>
        <r>
          <rPr>
            <b/>
            <sz val="9"/>
            <color indexed="81"/>
            <rFont val="Segoe UI"/>
            <family val="2"/>
          </rPr>
          <t>133196|CADEIRA FIXA EMPILHÁVEL|UN|||12|125|1500|14/09/2018||||- ok -|MÓVEIS ADMINISTRATIVOS||||*|</t>
        </r>
      </text>
    </comment>
    <comment ref="B228" authorId="1" shapeId="0" xr:uid="{00000000-0006-0000-0000-0000C7050000}">
      <text>
        <r>
          <rPr>
            <b/>
            <sz val="9"/>
            <color indexed="81"/>
            <rFont val="Segoe UI"/>
            <family val="2"/>
          </rPr>
          <t>DESCRIÇÃO:</t>
        </r>
        <r>
          <rPr>
            <sz val="9"/>
            <color indexed="81"/>
            <rFont val="Segoe UI"/>
            <family val="2"/>
          </rPr>
          <t>_x000D_
CADERNO BROCHURA COM PAUTA, 96 FOLHAS -  20 X 27,5 CM (VARIAÇÃO +/- 1 CM).</t>
        </r>
      </text>
    </comment>
    <comment ref="V228" authorId="2" shapeId="0" xr:uid="{00000000-0006-0000-0000-0000C8050000}">
      <text>
        <r>
          <rPr>
            <sz val="9"/>
            <color indexed="81"/>
            <rFont val="Segoe UI"/>
            <family val="2"/>
          </rPr>
          <t>101527|CADERNO BROCHURA COM PAUTA, 96 FOLHAS -  20 X 27,5 CM (VARIAÇÃO +/- 1 CM).|PC|||12|0|0|05/12/2017||||Inativo|MATERIAL DE ESCRITORIO E ESCOLAR|||Item fora de estoque|*|</t>
        </r>
      </text>
    </comment>
    <comment ref="B229" authorId="1" shapeId="0" xr:uid="{00000000-0006-0000-0000-0000B9030000}">
      <text>
        <r>
          <rPr>
            <b/>
            <sz val="9"/>
            <color indexed="81"/>
            <rFont val="Segoe UI"/>
            <family val="2"/>
          </rPr>
          <t>DESCRIÇÃO:</t>
        </r>
        <r>
          <rPr>
            <sz val="9"/>
            <color indexed="81"/>
            <rFont val="Segoe UI"/>
            <family val="2"/>
          </rPr>
          <t>_x000D_
CADERNO BROCHURA, PAUTADO, MEDIDAS: 210 X 145 MM - 96 FOLHAS (VARIAÇÃO +/- 10 MM)</t>
        </r>
      </text>
    </comment>
    <comment ref="V229" authorId="2" shapeId="0" xr:uid="{00000000-0006-0000-0000-0000BA030000}">
      <text>
        <r>
          <rPr>
            <sz val="9"/>
            <color indexed="81"/>
            <rFont val="Segoe UI"/>
            <family val="2"/>
          </rPr>
          <t>65812|CADERNO BROCHURA, PAUTADO, MEDIDAS: 210 X 145 MM - 96 FOLHAS (VARIAÇÃO +/- 10 MM)|PC|||12|0|0|05/12/2017||||Inativo|MATERIAL DE ESCRITORIO E ESCOLAR|||Item fora de estoque|*|</t>
        </r>
      </text>
    </comment>
    <comment ref="B230" authorId="1" shapeId="0" xr:uid="{00000000-0006-0000-0000-00001A000000}">
      <text>
        <r>
          <rPr>
            <b/>
            <sz val="9"/>
            <color indexed="81"/>
            <rFont val="Segoe UI"/>
            <family val="2"/>
          </rPr>
          <t>DESCRIÇÃO:</t>
        </r>
        <r>
          <rPr>
            <sz val="9"/>
            <color indexed="81"/>
            <rFont val="Segoe UI"/>
            <family val="2"/>
          </rPr>
          <t>_x000D_
CAFÉ TORRADO E MOÍDO, PACOTE COM 500 GRAMAS - EMBALAGEM TIJOLINHO</t>
        </r>
      </text>
    </comment>
    <comment ref="V230" authorId="3" shapeId="0" xr:uid="{968FD0C1-2CC4-41F0-B099-B1DC54888706}">
      <text>
        <r>
          <rPr>
            <sz val="9"/>
            <color indexed="81"/>
            <rFont val="Segoe UI"/>
            <family val="2"/>
          </rPr>
          <t>10719|CAFÉ TORRADO E MOÍDO, PACOTE COM 500 GRAMAS - EMBALAGEM TIJOLINHO|PT|71|26|12|5000|60000|04/12/2020|85|2021|23/03/2022|Aguardando|CAFÉ|PE  10/22|||*|</t>
        </r>
      </text>
    </comment>
    <comment ref="B231" authorId="1" shapeId="0" xr:uid="{00000000-0006-0000-0000-0000F3030000}">
      <text>
        <r>
          <rPr>
            <b/>
            <sz val="9"/>
            <color indexed="81"/>
            <rFont val="Segoe UI"/>
            <family val="2"/>
          </rPr>
          <t>DESCRIÇÃO:</t>
        </r>
        <r>
          <rPr>
            <sz val="9"/>
            <color indexed="81"/>
            <rFont val="Segoe UI"/>
            <family val="2"/>
          </rPr>
          <t>_x000D_
CAIBRO DE GARAPEIRA - MEDIDAS: 05 CM X 06 CM X 3,00 M.</t>
        </r>
      </text>
    </comment>
    <comment ref="V231" authorId="1" shapeId="0" xr:uid="{00000000-0006-0000-0000-0000F4030000}">
      <text>
        <r>
          <rPr>
            <sz val="10"/>
            <color indexed="81"/>
            <rFont val="Lucida Console"/>
            <family val="3"/>
          </rPr>
          <t>74918|CAIBRO DE GARAPEIRA - MEDIDAS: 05 CM X 06 CM X 3,00 M.|PC|74|3|12|0|0|22/05/2019|189|2018|16/09/2019|Inativo|CHAPAS, MADEIRAS, FOLHAS DE PORTA, BATENTES E FITAS DE BORDA|PP 111/19|18/09/2019|Item fora de estoque|*|</t>
        </r>
      </text>
    </comment>
    <comment ref="B232" authorId="1" shapeId="0" xr:uid="{00000000-0006-0000-0000-00000B040000}">
      <text>
        <r>
          <rPr>
            <b/>
            <sz val="9"/>
            <color indexed="81"/>
            <rFont val="Segoe UI"/>
            <family val="2"/>
          </rPr>
          <t>DESCRIÇÃO:</t>
        </r>
        <r>
          <rPr>
            <sz val="9"/>
            <color indexed="81"/>
            <rFont val="Segoe UI"/>
            <family val="2"/>
          </rPr>
          <t>_x000D_
CAIBRO DE GARAPEIRA - MEDIDAS: 05 CM X 06 CM X 4,50 M.</t>
        </r>
      </text>
    </comment>
    <comment ref="V232" authorId="1" shapeId="0" xr:uid="{00000000-0006-0000-0000-00000C040000}">
      <text>
        <r>
          <rPr>
            <sz val="10"/>
            <color indexed="81"/>
            <rFont val="Lucida Console"/>
            <family val="3"/>
          </rPr>
          <t>76630|CAIBRO DE GARAPEIRA - MEDIDAS: 05 CM X 06 CM X 4,50 M.|PC|||12|0|0|22/05/2019|189|2018|16/09/2019|Inativo|CHAPAS, MADEIRAS, FOLHAS DE PORTA, BATENTES E FITAS DE BORDA|||Item fora de estoque|*|</t>
        </r>
      </text>
    </comment>
    <comment ref="B233" authorId="1" shapeId="0" xr:uid="{00000000-0006-0000-0000-0000FF020000}">
      <text>
        <r>
          <rPr>
            <b/>
            <sz val="9"/>
            <color indexed="81"/>
            <rFont val="Segoe UI"/>
            <family val="2"/>
          </rPr>
          <t>DESCRIÇÃO:</t>
        </r>
        <r>
          <rPr>
            <sz val="9"/>
            <color indexed="81"/>
            <rFont val="Segoe UI"/>
            <family val="2"/>
          </rPr>
          <t>_x000D_
CAIBRO DE GARAPEIRA - MEDIDAS: 05 CM X 06 CM X 5,00 M.</t>
        </r>
      </text>
    </comment>
    <comment ref="V233" authorId="2" shapeId="0" xr:uid="{00000000-0006-0000-0000-000000030000}">
      <text>
        <r>
          <rPr>
            <sz val="9"/>
            <color indexed="81"/>
            <rFont val="Segoe UI"/>
            <family val="2"/>
          </rPr>
          <t>53181|CAIBRO DE GARAPEIRA - MEDIDAS: 05 CM X 06 CM X 5,00 M.|PC|74|3|12|0|0|22/05/2019|189|2018|16/09/2019|Inativo|CHAPAS, MADEIRAS, FOLHAS DE PORTA, BATENTES E FITAS DE BORDA|PP 111/19|18/09/2019|Item fora de estoque|*|</t>
        </r>
      </text>
    </comment>
    <comment ref="B234" authorId="1" shapeId="0" xr:uid="{00000000-0006-0000-0000-0000CF030000}">
      <text>
        <r>
          <rPr>
            <b/>
            <sz val="9"/>
            <color indexed="81"/>
            <rFont val="Segoe UI"/>
            <family val="2"/>
          </rPr>
          <t>DESCRIÇÃO:</t>
        </r>
        <r>
          <rPr>
            <sz val="9"/>
            <color indexed="81"/>
            <rFont val="Segoe UI"/>
            <family val="2"/>
          </rPr>
          <t>_x000D_
CAIXA D'ÁGUA EM POLIETILENO C/TAMPA - CAPACIDADE DE 500 LITROS</t>
        </r>
      </text>
    </comment>
    <comment ref="V234" authorId="2" shapeId="0" xr:uid="{00000000-0006-0000-0000-0000D0030000}">
      <text>
        <r>
          <rPr>
            <sz val="9"/>
            <color indexed="81"/>
            <rFont val="Segoe UI"/>
            <family val="2"/>
          </rPr>
          <t>67578|CAIXA D'ÁGUA EM POLIETILENO C/TAMPA - CAPACIDADE DE 500 LITROS|PC|61|13|12|0|0|14/11/2018|20|2018|21/01/2019|Inativo|HIDRÁULICA|PP  12/19|11/07/2019|Fora do estoque.|*|</t>
        </r>
      </text>
    </comment>
    <comment ref="B235" authorId="1" shapeId="0" xr:uid="{00000000-0006-0000-0000-000003060000}">
      <text>
        <r>
          <rPr>
            <b/>
            <sz val="9"/>
            <color indexed="81"/>
            <rFont val="Segoe UI"/>
            <family val="2"/>
          </rPr>
          <t>DESCRIÇÃO:</t>
        </r>
        <r>
          <rPr>
            <sz val="9"/>
            <color indexed="81"/>
            <rFont val="Segoe UI"/>
            <family val="2"/>
          </rPr>
          <t>_x000D_
CAIXA D'AGUA EM POLIETILENO, COM TAMPA - CAPACIDADE 1.000 LITROS</t>
        </r>
      </text>
    </comment>
    <comment ref="V235" authorId="1" shapeId="0" xr:uid="{00000000-0006-0000-0000-000004060000}">
      <text>
        <r>
          <rPr>
            <sz val="10"/>
            <color indexed="81"/>
            <rFont val="Lucida Console"/>
            <family val="3"/>
          </rPr>
          <t>103142|CAIXA D'AGUA EM POLIETILENO, COM TAMPA - CAPACIDADE 1.000 LITROS|PC|61|13|12|2|15|31/07/2019|191|2020|07/09/2021|Suspenso|MATERIAL HIDRAULICO|PE  10/20|30/04/2020||*|</t>
        </r>
      </text>
    </comment>
    <comment ref="B236" authorId="1" shapeId="0" xr:uid="{00000000-0006-0000-0000-0000B7010000}">
      <text>
        <r>
          <rPr>
            <b/>
            <sz val="9"/>
            <color indexed="81"/>
            <rFont val="Segoe UI"/>
            <family val="2"/>
          </rPr>
          <t>DESCRIÇÃO:</t>
        </r>
        <r>
          <rPr>
            <sz val="9"/>
            <color indexed="81"/>
            <rFont val="Segoe UI"/>
            <family val="2"/>
          </rPr>
          <t>_x000D_
CAIXA DE DESCARGA COM CORPO PLASTICO (ACOMPANHA ENGATE E</t>
        </r>
      </text>
    </comment>
    <comment ref="V236" authorId="1" shapeId="0" xr:uid="{00000000-0006-0000-0000-0000B8010000}">
      <text>
        <r>
          <rPr>
            <sz val="10"/>
            <color indexed="81"/>
            <rFont val="Lucida Console"/>
            <family val="3"/>
          </rPr>
          <t>17426|CAIXA DE DESCARGA COM CORPO PLASTICO (ACOMPANHA ENGATE E|PC|61|11|12|2|20|31/07/2019|191|2020|07/09/2021|Suspenso|MATERIAL HIDRAULICO|PE  10/20|30/04/2020||*|</t>
        </r>
      </text>
    </comment>
    <comment ref="B237" authorId="1" shapeId="0" xr:uid="{00000000-0006-0000-0000-000019050000}">
      <text>
        <r>
          <rPr>
            <b/>
            <sz val="9"/>
            <color indexed="81"/>
            <rFont val="Segoe UI"/>
            <family val="2"/>
          </rPr>
          <t>DESCRIÇÃO:</t>
        </r>
        <r>
          <rPr>
            <sz val="9"/>
            <color indexed="81"/>
            <rFont val="Segoe UI"/>
            <family val="2"/>
          </rPr>
          <t>_x000D_
CAIXA DE DESCARGA EM PVC COM PUXADOR SEM ENGATE CAPACIDADE DE 08 LITROS</t>
        </r>
      </text>
    </comment>
    <comment ref="V237" authorId="2" shapeId="0" xr:uid="{00000000-0006-0000-0000-00001A050000}">
      <text>
        <r>
          <rPr>
            <sz val="9"/>
            <color indexed="81"/>
            <rFont val="Segoe UI"/>
            <family val="2"/>
          </rPr>
          <t>93149|CAIXA DE DESCARGA EM PVC COM PUXADOR SEM ENGATE CAPACIDADE DE 08 LITROS|PC|||12|0|0|14/11/2018|76|2019|09/03/2020|Inativo|HIDRÁULICA|PP  12/19|11/07/2019|Fora do estoque.|*|</t>
        </r>
      </text>
    </comment>
    <comment ref="B238" authorId="1" shapeId="0" xr:uid="{00000000-0006-0000-0000-000007070000}">
      <text>
        <r>
          <rPr>
            <b/>
            <sz val="9"/>
            <color indexed="81"/>
            <rFont val="Segoe UI"/>
            <family val="2"/>
          </rPr>
          <t>DESCRIÇÃO:</t>
        </r>
        <r>
          <rPr>
            <sz val="9"/>
            <color indexed="81"/>
            <rFont val="Segoe UI"/>
            <family val="2"/>
          </rPr>
          <t>_x000D_
CAIXA DE PASSAGEM EM CHAPA METALICA DE SOBREPOR</t>
        </r>
      </text>
    </comment>
    <comment ref="V238" authorId="3" shapeId="0" xr:uid="{DD92C3D2-C2BF-4EDC-880A-44D973313221}">
      <text>
        <r>
          <rPr>
            <sz val="9"/>
            <color indexed="81"/>
            <rFont val="Segoe UI"/>
            <family val="2"/>
          </rPr>
          <t>113634|CAIXA DE PASSAGEM EM CHAPA METALICA DE SOBREPOR|UN|55|31|12|0|0|23/09/2020|58|2021|02/03/2022|Aguardando|MATERIAL ELETRICO|PE   5/21|02/02/2021||*|</t>
        </r>
      </text>
    </comment>
    <comment ref="B239" authorId="1" shapeId="0" xr:uid="{00000000-0006-0000-0000-00009C000000}">
      <text>
        <r>
          <rPr>
            <b/>
            <sz val="9"/>
            <color indexed="81"/>
            <rFont val="Segoe UI"/>
            <family val="2"/>
          </rPr>
          <t>DESCRIÇÃO:</t>
        </r>
        <r>
          <rPr>
            <sz val="9"/>
            <color indexed="81"/>
            <rFont val="Segoe UI"/>
            <family val="2"/>
          </rPr>
          <t>_x000D_
CAIXA DE PASSAGEM RETANGULAR 2 X 4 - EM PVC.</t>
        </r>
      </text>
    </comment>
    <comment ref="V239" authorId="1" shapeId="0" xr:uid="{00000000-0006-0000-0000-00009D000000}">
      <text>
        <r>
          <rPr>
            <sz val="10"/>
            <color indexed="81"/>
            <rFont val="Lucida Console"/>
            <family val="3"/>
          </rPr>
          <t>12971|CAIXA DE PASSAGEM RETANGULAR 2 X 4 - EM PVC.|PC|55|31|12|21|250|17/01/2020|126|2019|06/05/2020|Suspenso|MATERIAL ELÉTRICO|PE 153/20|16/09/2020||*|</t>
        </r>
      </text>
    </comment>
    <comment ref="B240" authorId="2" shapeId="0" xr:uid="{00000000-0006-0000-0000-000016010000}">
      <text>
        <r>
          <rPr>
            <sz val="10"/>
            <color indexed="81"/>
            <rFont val="Lucida Console"/>
            <family val="3"/>
          </rPr>
          <t>DESCRIÇÃO:_x000D_
CAIXA PARA ARQUIVO MORTO EM POLIONDA</t>
        </r>
      </text>
    </comment>
    <comment ref="V240" authorId="1" shapeId="0" xr:uid="{00000000-0006-0000-0000-000017010000}">
      <text>
        <r>
          <rPr>
            <sz val="10"/>
            <color indexed="81"/>
            <rFont val="Lucida Console"/>
            <family val="3"/>
          </rPr>
          <t>13768|CAIXA PARA ARQUIVO MORTO EM POLIONDA|PC|45|11|12|834|10000|02/03/2020|211|2020|21/09/2021|Suspenso|MATERIAL DE ESCRITÓRIO||||*|</t>
        </r>
      </text>
    </comment>
    <comment ref="B241" authorId="1" shapeId="0" xr:uid="{00000000-0006-0000-0000-000051050000}">
      <text>
        <r>
          <rPr>
            <b/>
            <sz val="9"/>
            <color indexed="81"/>
            <rFont val="Segoe UI"/>
            <family val="2"/>
          </rPr>
          <t>DESCRIÇÃO:</t>
        </r>
        <r>
          <rPr>
            <sz val="9"/>
            <color indexed="81"/>
            <rFont val="Segoe UI"/>
            <family val="2"/>
          </rPr>
          <t>_x000D_
CAIXA SIFONADA REDONDA DE PVC COM GRELHA E PORTA GRELHA COM 03 ENTRADAS - 100 X 50 MM</t>
        </r>
      </text>
    </comment>
    <comment ref="V241" authorId="2" shapeId="0" xr:uid="{00000000-0006-0000-0000-000052050000}">
      <text>
        <r>
          <rPr>
            <sz val="9"/>
            <color indexed="81"/>
            <rFont val="Segoe UI"/>
            <family val="2"/>
          </rPr>
          <t>95145|CAIXA SIFONADA REDONDA DE PVC COM GRELHA E PORTA GRELHA COM 03 ENTRADAS - 100 X 50 MM|PC|||12|0|0|14/11/2018|76|2019|09/03/2020|Inativo|HIDRÁULICA|||Fora do estoque.|*|</t>
        </r>
      </text>
    </comment>
    <comment ref="B242" authorId="2" shapeId="0" xr:uid="{00000000-0006-0000-0000-000053050000}">
      <text>
        <r>
          <rPr>
            <sz val="10"/>
            <color indexed="81"/>
            <rFont val="Lucida Console"/>
            <family val="3"/>
          </rPr>
          <t>DESCRIÇÃO:_x000D_
CAIXA SIFONADA REDONDA DE PVC COM GRELHA E PORTA GRELHA COM 07 ENTRADAS - 150 X 50 MM</t>
        </r>
      </text>
    </comment>
    <comment ref="V242" authorId="2" shapeId="0" xr:uid="{00000000-0006-0000-0000-000054050000}">
      <text>
        <r>
          <rPr>
            <sz val="10"/>
            <color indexed="81"/>
            <rFont val="Lucida Console"/>
            <family val="3"/>
          </rPr>
          <t>95146|CAIXA SIFONADA REDONDA DE PVC COM GRELHA E PORTA GRELHA COM 07 ENTRADAS - 150 X 50 MM|PC|61|11|12||30|16/03/2020|156|2019|01/07/2020|Aguardando|ELÉTRICA|PP  76/19||Novo no estoque.|*|</t>
        </r>
      </text>
    </comment>
    <comment ref="B243" authorId="1" shapeId="0" xr:uid="{00000000-0006-0000-0000-0000C4000000}">
      <text>
        <r>
          <rPr>
            <b/>
            <sz val="9"/>
            <color indexed="81"/>
            <rFont val="Segoe UI"/>
            <family val="2"/>
          </rPr>
          <t>DESCRIÇÃO:</t>
        </r>
        <r>
          <rPr>
            <sz val="9"/>
            <color indexed="81"/>
            <rFont val="Segoe UI"/>
            <family val="2"/>
          </rPr>
          <t>_x000D_
CAIXA SIFONADA REDONDA EM PVC RIGIDO DE 100 X 100 X 50 MM - 4" X 4"X 2"</t>
        </r>
      </text>
    </comment>
    <comment ref="V243" authorId="1" shapeId="0" xr:uid="{00000000-0006-0000-0000-0000C5000000}">
      <text>
        <r>
          <rPr>
            <sz val="10"/>
            <color indexed="81"/>
            <rFont val="Lucida Console"/>
            <family val="3"/>
          </rPr>
          <t>13092|CAIXA SIFONADA REDONDA EM PVC RIGIDO DE 100 X 100 X 50 MM - 4" X 4"X 2"|PC|61|11|12|21|250|24/11/2020|87|2020|31/03/2021|Aguardando|MATERIAL ELETRICO|PE  10/20|30/04/2020||*|</t>
        </r>
      </text>
    </comment>
    <comment ref="B244" authorId="1" shapeId="0" xr:uid="{00000000-0006-0000-0000-0000B5010000}">
      <text>
        <r>
          <rPr>
            <b/>
            <sz val="9"/>
            <color indexed="81"/>
            <rFont val="Segoe UI"/>
            <family val="2"/>
          </rPr>
          <t>DESCRIÇÃO:</t>
        </r>
        <r>
          <rPr>
            <sz val="9"/>
            <color indexed="81"/>
            <rFont val="Segoe UI"/>
            <family val="2"/>
          </rPr>
          <t>_x000D_
CAIXA SIFONADA REDONDA EM PVC RIGIDO DE 100 X 150 X 50 MM (4" X 6" X 2")</t>
        </r>
      </text>
    </comment>
    <comment ref="V244" authorId="1" shapeId="0" xr:uid="{00000000-0006-0000-0000-0000B6010000}">
      <text>
        <r>
          <rPr>
            <sz val="10"/>
            <color indexed="81"/>
            <rFont val="Lucida Console"/>
            <family val="3"/>
          </rPr>
          <t>17422|CAIXA SIFONADA REDONDA EM PVC RIGIDO DE 100 X 150 X 50 MM (4" X 6" X 2")|PC|61|11|12|4|40|31/07/2019|191|2020|07/09/2021|Suspenso|MATERIAL HIDRAULICO|PE  10/20|30/04/2020||*|</t>
        </r>
      </text>
    </comment>
    <comment ref="B245" authorId="1" shapeId="0" xr:uid="{00000000-0006-0000-0000-000017020000}">
      <text>
        <r>
          <rPr>
            <b/>
            <sz val="9"/>
            <color indexed="81"/>
            <rFont val="Segoe UI"/>
            <family val="2"/>
          </rPr>
          <t>DESCRIÇÃO:</t>
        </r>
        <r>
          <rPr>
            <sz val="9"/>
            <color indexed="81"/>
            <rFont val="Segoe UI"/>
            <family val="2"/>
          </rPr>
          <t>_x000D_
CAIXILHO DE FERRO PERFILADO - DE CORRER - 1,20 X 2,00 M</t>
        </r>
      </text>
    </comment>
    <comment ref="V245" authorId="5" shapeId="0" xr:uid="{F93691E8-8A21-487D-B8CD-61B7103F46C4}">
      <text>
        <r>
          <rPr>
            <sz val="10"/>
            <color indexed="81"/>
            <rFont val="Lucida Console"/>
            <family val="3"/>
          </rPr>
          <t>26282|CAIXILHO DE FERRO PERFILADO - DE CORRER - 1,20 X 2,00 M|PC|51|26|12|0|0|08/09/2020|105|2021|07/04/2022|Aguardando|MATERIAL DE CONSTRUÇÃO|PE  26/21|16/03/2021||*|</t>
        </r>
      </text>
    </comment>
    <comment ref="B246" authorId="1" shapeId="0" xr:uid="{00000000-0006-0000-0000-0000AA000000}">
      <text>
        <r>
          <rPr>
            <b/>
            <sz val="9"/>
            <color indexed="81"/>
            <rFont val="Segoe UI"/>
            <family val="2"/>
          </rPr>
          <t>DESCRIÇÃO:</t>
        </r>
        <r>
          <rPr>
            <sz val="9"/>
            <color indexed="81"/>
            <rFont val="Segoe UI"/>
            <family val="2"/>
          </rPr>
          <t>_x000D_
CAIXILHO DE FERRO PERFILADO BASCULANTE - MEDIDAS: 0,80 X 0,80M</t>
        </r>
      </text>
    </comment>
    <comment ref="V246" authorId="2" shapeId="0" xr:uid="{00000000-0006-0000-0000-0000AB000000}">
      <text>
        <r>
          <rPr>
            <sz val="9"/>
            <color indexed="81"/>
            <rFont val="Segoe UI"/>
            <family val="2"/>
          </rPr>
          <t>13033|CAIXILHO DE FERRO PERFILADO BASCULANTE - MEDIDAS: 0,80 X 0,80M|PC|51|26|12|5|50|07/08/2018||||Inativo|MATERIAIS DE CONSTRUÇÃO|||Excluído do estoque.|*|</t>
        </r>
      </text>
    </comment>
    <comment ref="B247" authorId="1" shapeId="0" xr:uid="{00000000-0006-0000-0000-000019020000}">
      <text>
        <r>
          <rPr>
            <b/>
            <sz val="9"/>
            <color indexed="81"/>
            <rFont val="Segoe UI"/>
            <family val="2"/>
          </rPr>
          <t>DESCRIÇÃO:</t>
        </r>
        <r>
          <rPr>
            <sz val="9"/>
            <color indexed="81"/>
            <rFont val="Segoe UI"/>
            <family val="2"/>
          </rPr>
          <t>_x000D_
CAIXILHO DE FERRO PERFILADO BASCULANTE - MEDIDAS: 1,00 X 1,00M</t>
        </r>
      </text>
    </comment>
    <comment ref="V247" authorId="2" shapeId="0" xr:uid="{00000000-0006-0000-0000-00001A020000}">
      <text>
        <r>
          <rPr>
            <sz val="9"/>
            <color indexed="81"/>
            <rFont val="Segoe UI"/>
            <family val="2"/>
          </rPr>
          <t>26368|CAIXILHO DE FERRO PERFILADO BASCULANTE - MEDIDAS: 1,00 X 1,00M|PC|51|26|12|2|15|10/08/2018|194|2017|13/11/2018|Inativo|MATERIAIS DE CONSTRUÇÃO|PP   2/19|11/07/2019|Excluído do estoque.|*|</t>
        </r>
      </text>
    </comment>
    <comment ref="B248" authorId="1" shapeId="0" xr:uid="{00000000-0006-0000-0000-000075020000}">
      <text>
        <r>
          <rPr>
            <b/>
            <sz val="9"/>
            <color indexed="81"/>
            <rFont val="Segoe UI"/>
            <family val="2"/>
          </rPr>
          <t>DESCRIÇÃO:</t>
        </r>
        <r>
          <rPr>
            <sz val="9"/>
            <color indexed="81"/>
            <rFont val="Segoe UI"/>
            <family val="2"/>
          </rPr>
          <t>_x000D_
CAIXILHO DE FERRO PERFILADO DE CORRER, S/ GRADE - MEDIDAS:1,20 X 1,50M</t>
        </r>
      </text>
    </comment>
    <comment ref="V248" authorId="5" shapeId="0" xr:uid="{80A52F63-2914-4898-856E-DD7533940A3E}">
      <text>
        <r>
          <rPr>
            <sz val="10"/>
            <color indexed="81"/>
            <rFont val="Lucida Console"/>
            <family val="3"/>
          </rPr>
          <t>34214|CAIXILHO DE FERRO PERFILADO DE CORRER, S/ GRADE - MEDIDAS:1,20 X 1,50M|PC|51|26|12|0|0|08/09/2020|105|2021|07/04/2022|Aguardando|MATERIAL DE CONSTRUÇÃO|PE  26/21|16/03/2021||*|</t>
        </r>
      </text>
    </comment>
    <comment ref="B249" authorId="2" shapeId="0" xr:uid="{00000000-0006-0000-0000-0000F9020000}">
      <text>
        <r>
          <rPr>
            <b/>
            <sz val="9"/>
            <color indexed="81"/>
            <rFont val="Segoe UI"/>
            <family val="2"/>
          </rPr>
          <t>DESCRIÇÃO:</t>
        </r>
        <r>
          <rPr>
            <sz val="9"/>
            <color indexed="81"/>
            <rFont val="Segoe UI"/>
            <family val="2"/>
          </rPr>
          <t>_x000D_
CAIXILHO DE FERRO PERFILADO, BASCULANTE - MEDIDAS: 0,80 X 0,60M</t>
        </r>
      </text>
    </comment>
    <comment ref="V249" authorId="1" shapeId="0" xr:uid="{00000000-0006-0000-0000-0000FA020000}">
      <text>
        <r>
          <rPr>
            <sz val="10"/>
            <color indexed="81"/>
            <rFont val="Lucida Console"/>
            <family val="3"/>
          </rPr>
          <t>52946|CAIXILHO DE FERRO PERFILADO, BASCULANTE - MEDIDAS: 0,80 X 0,60M|PC|51|26|12|4|40|14/02/2020|166|2020|10/08/2021|Suspenso|MATERIAIS DE CONSTRUÇÃO|PP  70/19|10/07/2019||*|</t>
        </r>
      </text>
    </comment>
    <comment ref="B250" authorId="1" shapeId="0" xr:uid="{00000000-0006-0000-0000-000058000000}">
      <text>
        <r>
          <rPr>
            <b/>
            <sz val="9"/>
            <color indexed="81"/>
            <rFont val="Segoe UI"/>
            <family val="2"/>
          </rPr>
          <t>DESCRIÇÃO:</t>
        </r>
        <r>
          <rPr>
            <sz val="9"/>
            <color indexed="81"/>
            <rFont val="Segoe UI"/>
            <family val="2"/>
          </rPr>
          <t>_x000D_
CAL HIDRATADA - SACO COM 20 KG - TIPO CH - III - PLASTICIDADE MAIOR OU IGUAL A 110, NBR 7175 - VALIDADE MÍNIMA DE 12 MESES - O MATERIAL DEVERÁ SER ENTREGUE EM LOTE PALETIZADO PROTEGIDO COM FILME PLÁSTICO.</t>
        </r>
      </text>
    </comment>
    <comment ref="V250" authorId="5" shapeId="0" xr:uid="{5585183C-A547-446B-BE5E-386C18A1B7E6}">
      <text>
        <r>
          <rPr>
            <sz val="10"/>
            <color indexed="81"/>
            <rFont val="Lucida Console"/>
            <family val="3"/>
          </rPr>
          <t>12763|CAL HIDRATADA - SACO COM 20 KG - TIPO CH - III - PLASTICIDADE MAIOR OU IGUAL A 110, NBR 7175 - VALIDADE MÍNIMA DE 12 MESES - O MATERIAL DEVERÁ SER ENTREGUE EM LOTE PALETIZADO PROTEGIDO COM FILME PLÁSTICO.|SO|51|3|12|59|700|08/09/2020|105|2021|07/04/2022|Aguardando|MATERIAL DE CONSTRUÇÃO|PE  26/21|16/03/2021||*|</t>
        </r>
      </text>
    </comment>
    <comment ref="B251" authorId="1" shapeId="0" xr:uid="{00000000-0006-0000-0000-0000C9050000}">
      <text>
        <r>
          <rPr>
            <b/>
            <sz val="9"/>
            <color indexed="81"/>
            <rFont val="Segoe UI"/>
            <family val="2"/>
          </rPr>
          <t>DESCRIÇÃO:</t>
        </r>
        <r>
          <rPr>
            <sz val="9"/>
            <color indexed="81"/>
            <rFont val="Segoe UI"/>
            <family val="2"/>
          </rPr>
          <t>_x000D_
CAL PARA PINTURA, COM FIXADOR - COR BRANCA - SACO COM 8 KG.</t>
        </r>
      </text>
    </comment>
    <comment ref="V251" authorId="2" shapeId="0" xr:uid="{00000000-0006-0000-0000-0000CA050000}">
      <text>
        <r>
          <rPr>
            <sz val="9"/>
            <color indexed="81"/>
            <rFont val="Segoe UI"/>
            <family val="2"/>
          </rPr>
          <t>101528|CAL PARA PINTURA, COM FIXADOR - COR BRANCA - SACO COM 8 KG.|SC|||12|0|0|27/12/2017||||Inativo|AREIA, PEDRA, PEDREGULHO|||Não pertence ao estoque.|*|</t>
        </r>
      </text>
    </comment>
    <comment ref="B252" authorId="1" shapeId="0" xr:uid="{00000000-0006-0000-0000-00005B060000}">
      <text>
        <r>
          <rPr>
            <sz val="10"/>
            <color indexed="81"/>
            <rFont val="Lucida Console"/>
            <family val="3"/>
          </rPr>
          <t>DESCRIÇÃO:_x000D_
CALCA DE BRIM, N° 38, CONFECCIONADA EM TECIDO 100% ALGODAO, COM ACABAMENTO ESPECIAL PARA PROTECAO AO ARCO ELETRICO E EXPOSICAO A CHAMAS, NA COR CINZA.</t>
        </r>
      </text>
    </comment>
    <comment ref="V252" authorId="2" shapeId="0" xr:uid="{00000000-0006-0000-0000-00005C060000}">
      <text>
        <r>
          <rPr>
            <sz val="10"/>
            <color indexed="81"/>
            <rFont val="Lucida Console"/>
            <family val="3"/>
          </rPr>
          <t>106914|CALCA DE BRIM, N° 38, CONFECCIONADA EM TECIDO 100% ALGODAO, COM ACABAMENTO ESPECIAL PARA PROTECAO AO ARCO ELETRICO E EXPOSICAO A CHAMAS, NA COR CINZA.|PC|54|4|12|0|||151|2019|16/06/2020|Suspenso|EQUIPAMENTO DE PROTECAO INDIVIDUAL|PE   7/19|23/07/2019||*|</t>
        </r>
      </text>
    </comment>
    <comment ref="B253" authorId="1" shapeId="0" xr:uid="{00000000-0006-0000-0000-00005D060000}">
      <text>
        <r>
          <rPr>
            <sz val="10"/>
            <color indexed="81"/>
            <rFont val="Lucida Console"/>
            <family val="3"/>
          </rPr>
          <t>DESCRIÇÃO:_x000D_
CALCA DE BRIM, N° 42, CONFECCIONADA EM TECIDO 100% ALGODAO, COM ACABAMENTO ESPECIAL PARA PROTECAO AO ARCO ELETRICO E EXPOSICAO A CHAMAS, NA COR CINZA.</t>
        </r>
      </text>
    </comment>
    <comment ref="V253" authorId="2" shapeId="0" xr:uid="{00000000-0006-0000-0000-00005E060000}">
      <text>
        <r>
          <rPr>
            <sz val="10"/>
            <color indexed="81"/>
            <rFont val="Lucida Console"/>
            <family val="3"/>
          </rPr>
          <t>106916|CALCA DE BRIM, N° 42, CONFECCIONADA EM TECIDO 100% ALGODAO, COM ACABAMENTO ESPECIAL PARA PROTECAO AO ARCO ELETRICO E EXPOSICAO A CHAMAS, NA COR CINZA.|PC|54|4|12|0|||151|2019|16/06/2020|Suspenso|EQUIPAMENTO DE PROTECAO INDIVIDUAL|PE   7/19|23/07/2019||*|</t>
        </r>
      </text>
    </comment>
    <comment ref="B254" authorId="1" shapeId="0" xr:uid="{00000000-0006-0000-0000-00005F060000}">
      <text>
        <r>
          <rPr>
            <sz val="10"/>
            <color indexed="81"/>
            <rFont val="Lucida Console"/>
            <family val="3"/>
          </rPr>
          <t>DESCRIÇÃO:_x000D_
CALCA DE BRIM, N° 44, CONFECCIONADA EM TECIDO 100% ALGODAO, COM ACABAMENTO ESPECIAL PARA PROTECAO AO ARCO ELETRICO E EXPOSICAO A CHAMAS, NA COR CINZA.</t>
        </r>
      </text>
    </comment>
    <comment ref="V254" authorId="2" shapeId="0" xr:uid="{00000000-0006-0000-0000-000060060000}">
      <text>
        <r>
          <rPr>
            <sz val="10"/>
            <color indexed="81"/>
            <rFont val="Lucida Console"/>
            <family val="3"/>
          </rPr>
          <t>106917|CALCA DE BRIM, N° 44, CONFECCIONADA EM TECIDO 100% ALGODAO, COM ACABAMENTO ESPECIAL PARA PROTECAO AO ARCO ELETRICO E EXPOSICAO A CHAMAS, NA COR CINZA.|PC|54|4|12|0|||151|2019|16/06/2020|Suspenso|EQUIPAMENTO DE PROTECAO INDIVIDUAL|PE   7/19|23/07/2019||*|</t>
        </r>
      </text>
    </comment>
    <comment ref="B255" authorId="1" shapeId="0" xr:uid="{00000000-0006-0000-0000-000061060000}">
      <text>
        <r>
          <rPr>
            <sz val="10"/>
            <color indexed="81"/>
            <rFont val="Lucida Console"/>
            <family val="3"/>
          </rPr>
          <t>DESCRIÇÃO:_x000D_
CALCA DE BRIM, N° 46, CONFECCIONADA EM TECIDO 100% ALGODAO, COM ACABAMENTO ESPECIAL PARA PROTECAO AO ARCO ELETRICO E EXPOSICAO A CHAMAS, NA COR CINZA.</t>
        </r>
      </text>
    </comment>
    <comment ref="V255" authorId="2" shapeId="0" xr:uid="{00000000-0006-0000-0000-000062060000}">
      <text>
        <r>
          <rPr>
            <sz val="10"/>
            <color indexed="81"/>
            <rFont val="Lucida Console"/>
            <family val="3"/>
          </rPr>
          <t>106918|CALCA DE BRIM, N° 46, CONFECCIONADA EM TECIDO 100% ALGODAO, COM ACABAMENTO ESPECIAL PARA PROTECAO AO ARCO ELETRICO E EXPOSICAO A CHAMAS, NA COR CINZA.|PC|54|4|12|0|||151|2019|16/06/2020|Suspenso|EQUIPAMENTO DE PROTECAO INDIVIDUAL|PE   7/19|23/07/2019||*|</t>
        </r>
      </text>
    </comment>
    <comment ref="B256" authorId="1" shapeId="0" xr:uid="{00000000-0006-0000-0000-000063060000}">
      <text>
        <r>
          <rPr>
            <sz val="10"/>
            <color indexed="81"/>
            <rFont val="Lucida Console"/>
            <family val="3"/>
          </rPr>
          <t>DESCRIÇÃO:_x000D_
CALCA DE BRIM, N° 48, CONFECCIONADA EM TECIDO 100% ALGODAO, COM ACABAMENTO ESPECIAL PARA PROTECAO AO ARCO ELETRICO E EXPOSICAO A CHAMAS, NA COR CINZA.</t>
        </r>
      </text>
    </comment>
    <comment ref="V256" authorId="2" shapeId="0" xr:uid="{00000000-0006-0000-0000-000064060000}">
      <text>
        <r>
          <rPr>
            <sz val="10"/>
            <color indexed="81"/>
            <rFont val="Lucida Console"/>
            <family val="3"/>
          </rPr>
          <t>106919|CALCA DE BRIM, N° 48, CONFECCIONADA EM TECIDO 100% ALGODAO, COM ACABAMENTO ESPECIAL PARA PROTECAO AO ARCO ELETRICO E EXPOSICAO A CHAMAS, NA COR CINZA.|PC|54|4|12|0|||151|2019|16/06/2020|Suspenso|EQUIPAMENTO DE PROTECAO INDIVIDUAL|PE   7/19|23/07/2019||*|</t>
        </r>
      </text>
    </comment>
    <comment ref="B257" authorId="1" shapeId="0" xr:uid="{00000000-0006-0000-0000-000063090000}">
      <text>
        <r>
          <rPr>
            <sz val="10"/>
            <color indexed="81"/>
            <rFont val="Lucida Console"/>
            <family val="3"/>
          </rPr>
          <t>DESCRIÇÃO:_x000D_
CALCADO DE SEGURANCA, TIPO BOTINA - Nº 38</t>
        </r>
      </text>
    </comment>
    <comment ref="V257" authorId="2" shapeId="0" xr:uid="{00000000-0006-0000-0000-000064090000}">
      <text>
        <r>
          <rPr>
            <sz val="9"/>
            <color indexed="81"/>
            <rFont val="Segoe UI"/>
            <family val="2"/>
          </rPr>
          <t>135012|CALCADO DE SEGURANCA, TIPO BOTINA - Nº 38|PR|54|4|12|0|||151|2019|16/06/2020|Aguardando|EQUIPAMENTO DE PROTECAO INDIVIDUAL|PE   7/19|23/07/2019||*|</t>
        </r>
      </text>
    </comment>
    <comment ref="B258" authorId="1" shapeId="0" xr:uid="{00000000-0006-0000-0000-000065090000}">
      <text>
        <r>
          <rPr>
            <sz val="10"/>
            <color indexed="81"/>
            <rFont val="Lucida Console"/>
            <family val="3"/>
          </rPr>
          <t>DESCRIÇÃO:_x000D_
CALCADO DE SEGURANCA, TIPO BOTINA - Nº 39</t>
        </r>
      </text>
    </comment>
    <comment ref="V258" authorId="2" shapeId="0" xr:uid="{00000000-0006-0000-0000-000066090000}">
      <text>
        <r>
          <rPr>
            <sz val="9"/>
            <color indexed="81"/>
            <rFont val="Segoe UI"/>
            <family val="2"/>
          </rPr>
          <t>135013|CALCADO DE SEGURANCA, TIPO BOTINA - Nº 39|PR|54|4|12|0|||151|2019|16/06/2020|Aguardando|EQUIPAMENTO DE PROTECAO INDIVIDUAL|PE   7/19|23/07/2019||*|</t>
        </r>
      </text>
    </comment>
    <comment ref="B259" authorId="1" shapeId="0" xr:uid="{00000000-0006-0000-0000-000067090000}">
      <text>
        <r>
          <rPr>
            <sz val="10"/>
            <color indexed="81"/>
            <rFont val="Lucida Console"/>
            <family val="3"/>
          </rPr>
          <t>DESCRIÇÃO:_x000D_
CALCADO DE SEGURANCA, TIPO BOTINA - Nº 40</t>
        </r>
      </text>
    </comment>
    <comment ref="V259" authorId="2" shapeId="0" xr:uid="{00000000-0006-0000-0000-000068090000}">
      <text>
        <r>
          <rPr>
            <sz val="9"/>
            <color indexed="81"/>
            <rFont val="Segoe UI"/>
            <family val="2"/>
          </rPr>
          <t>135014|CALCADO DE SEGURANCA, TIPO BOTINA - Nº 40|PR|54|4|12|0|||151|2019|16/06/2020|Aguardando|EQUIPAMENTO DE PROTECAO INDIVIDUAL|PE   7/19|23/07/2019||*|</t>
        </r>
      </text>
    </comment>
    <comment ref="B260" authorId="1" shapeId="0" xr:uid="{00000000-0006-0000-0000-000069090000}">
      <text>
        <r>
          <rPr>
            <sz val="10"/>
            <color indexed="81"/>
            <rFont val="Lucida Console"/>
            <family val="3"/>
          </rPr>
          <t>DESCRIÇÃO:_x000D_
CALCADO DE SEGURANCA, TIPO BOTINA - Nº 42</t>
        </r>
      </text>
    </comment>
    <comment ref="V260" authorId="2" shapeId="0" xr:uid="{00000000-0006-0000-0000-00006A090000}">
      <text>
        <r>
          <rPr>
            <sz val="9"/>
            <color indexed="81"/>
            <rFont val="Segoe UI"/>
            <family val="2"/>
          </rPr>
          <t>135016|CALCADO DE SEGURANCA, TIPO BOTINA - Nº 42|PR|54|4|12|0|||151|2019|16/06/2020|Aguardando|EQUIPAMENTO DE PROTECAO INDIVIDUAL|PE   7/19|23/07/2019||*|</t>
        </r>
      </text>
    </comment>
    <comment ref="B261" authorId="1" shapeId="0" xr:uid="{00000000-0006-0000-0000-0000FA000000}">
      <text>
        <r>
          <rPr>
            <b/>
            <sz val="9"/>
            <color indexed="81"/>
            <rFont val="Segoe UI"/>
            <family val="2"/>
          </rPr>
          <t>DESCRIÇÃO:</t>
        </r>
        <r>
          <rPr>
            <sz val="9"/>
            <color indexed="81"/>
            <rFont val="Segoe UI"/>
            <family val="2"/>
          </rPr>
          <t>_x000D_
CÂMARA DE AR PARA PNEU 17.5/25.</t>
        </r>
      </text>
    </comment>
    <comment ref="V261" authorId="1" shapeId="0" xr:uid="{00000000-0006-0000-0000-0000FB000000}">
      <text>
        <r>
          <rPr>
            <b/>
            <sz val="9"/>
            <color indexed="81"/>
            <rFont val="Segoe UI"/>
            <family val="2"/>
          </rPr>
          <t>13228|CÂMARA DE AR PARA PNEU 17.5/25.|PC|||12|0|0|13/09/2018||||Inativo|PNEUS||||*|</t>
        </r>
      </text>
    </comment>
    <comment ref="B262" authorId="0" shapeId="0" xr:uid="{ADAF2C46-42EE-49B6-A2A8-95D3F14BF0F0}">
      <text>
        <r>
          <rPr>
            <sz val="10"/>
            <color indexed="81"/>
            <rFont val="Lucida Console"/>
            <family val="3"/>
          </rPr>
          <t>DESCRIÇÃO:_x000D_
CAMISA DE BRIM, N° 7, CONFECCIONADA EM TECIDO 100% ALGODAO, NA COR AZUL MARINHO.</t>
        </r>
      </text>
    </comment>
    <comment ref="V262" authorId="1" shapeId="0" xr:uid="{00000000-0006-0000-0000-00000D000000}">
      <text>
        <r>
          <rPr>
            <sz val="9"/>
            <color indexed="81"/>
            <rFont val="Segoe UI"/>
            <family val="2"/>
          </rPr>
          <t>105709|CAMISA DE BRIM, N° 7, CONFECCIONADA EM TECIDO 100% ALGODAO, NA COR AZUL MARINHO.|PC|54|19|12|0||||||Aguardando|||||*|</t>
        </r>
      </text>
    </comment>
    <comment ref="B263" authorId="1" shapeId="0" xr:uid="{00000000-0006-0000-0000-0000B1020000}">
      <text>
        <r>
          <rPr>
            <sz val="10"/>
            <color indexed="81"/>
            <rFont val="Lucida Console"/>
            <family val="3"/>
          </rPr>
          <t>DESCRIÇÃO:_x000D_
CANALETA DE CONCRETO C/ FUNCAO ESTRUTURAL - 14 X 19 X 39 CM (VARIACAO + 1 CM)</t>
        </r>
      </text>
    </comment>
    <comment ref="V263" authorId="1" shapeId="0" xr:uid="{00000000-0006-0000-0000-0000B2020000}">
      <text>
        <r>
          <rPr>
            <sz val="9"/>
            <color indexed="81"/>
            <rFont val="Segoe UI"/>
            <family val="2"/>
          </rPr>
          <t>43022|CANALETA DE CONCRETO C/ FUNCAO ESTRUTURAL - 14 X 19 X 39 CM (VARIACAO + 1 CM)|PC|51|7|12||1000|09/07/2020|276|2019|11/11/2020|Aguardando|BLOCOS E CANALETAS DE CONCRETO|||Este item não entrará no estoque.|*|</t>
        </r>
      </text>
    </comment>
    <comment ref="B264" authorId="2" shapeId="0" xr:uid="{00000000-0006-0000-0000-0000E5090000}">
      <text>
        <r>
          <rPr>
            <sz val="10"/>
            <color indexed="81"/>
            <rFont val="Lucida Console"/>
            <family val="3"/>
          </rPr>
          <t xml:space="preserve">DESCRIÇÃO:_x000D_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V264" authorId="1" shapeId="0" xr:uid="{00000000-0006-0000-0000-0000E6090000}">
      <text>
        <r>
          <rPr>
            <sz val="10"/>
            <color indexed="81"/>
            <rFont val="Lucida Console"/>
            <family val="3"/>
          </rPr>
          <t>138459|CANETA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INMETRO.|UN|45|10|12|2500|30000|02/03/2020|211|2020|21/09/2021|Suspenso|||||*|</t>
        </r>
      </text>
    </comment>
    <comment ref="B265" authorId="2" shapeId="0" xr:uid="{00000000-0006-0000-0000-0000E7090000}">
      <text>
        <r>
          <rPr>
            <sz val="10"/>
            <color indexed="81"/>
            <rFont val="Lucida Console"/>
            <family val="3"/>
          </rPr>
          <t xml:space="preserve">DESCRIÇÃO:_x000D_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V265" authorId="1" shapeId="0" xr:uid="{00000000-0006-0000-0000-0000E8090000}">
      <text>
        <r>
          <rPr>
            <sz val="10"/>
            <color indexed="81"/>
            <rFont val="Lucida Console"/>
            <family val="3"/>
          </rPr>
          <t>138460|CANETA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INMETRO.|UN|45|10|12|1500|18000|02/03/2020|211|2020|21/09/2021|Suspenso|||||*|</t>
        </r>
      </text>
    </comment>
    <comment ref="B266" authorId="2" shapeId="0" xr:uid="{00000000-0006-0000-0000-000014000000}">
      <text>
        <r>
          <rPr>
            <sz val="10"/>
            <color indexed="81"/>
            <rFont val="Lucida Console"/>
            <family val="3"/>
          </rPr>
          <t>DESCRIÇÃO:_x000D_
CANETA MARCA TEXTO - AMARELA</t>
        </r>
      </text>
    </comment>
    <comment ref="V266" authorId="1" shapeId="0" xr:uid="{00000000-0006-0000-0000-000015000000}">
      <text>
        <r>
          <rPr>
            <sz val="10"/>
            <color indexed="81"/>
            <rFont val="Lucida Console"/>
            <family val="3"/>
          </rPr>
          <t>10392|CANETA MARCA TEXTO - AMARELA|PC|45|10|12|417|5000|02/03/2020|211|2020|21/09/2021|Suspenso|MATERIAL DE ESCRITÓRIO|PE 127/20|10/08/2020||*|</t>
        </r>
      </text>
    </comment>
    <comment ref="B267" authorId="1" shapeId="0" xr:uid="{00000000-0006-0000-0000-0000DD030000}">
      <text>
        <r>
          <rPr>
            <b/>
            <sz val="9"/>
            <color indexed="81"/>
            <rFont val="Segoe UI"/>
            <family val="2"/>
          </rPr>
          <t>DESCRIÇÃO:</t>
        </r>
        <r>
          <rPr>
            <sz val="9"/>
            <color indexed="81"/>
            <rFont val="Segoe UI"/>
            <family val="2"/>
          </rPr>
          <t>_x000D_
CANO DE ALUMINIO P/ CHUVEIRO - 40 CM</t>
        </r>
      </text>
    </comment>
    <comment ref="V267" authorId="1" shapeId="0" xr:uid="{00000000-0006-0000-0000-0000DE030000}">
      <text>
        <r>
          <rPr>
            <sz val="10"/>
            <color indexed="81"/>
            <rFont val="Lucida Console"/>
            <family val="3"/>
          </rPr>
          <t>70967|CANO DE ALUMINIO P/ CHUVEIRO - 40 CM|PC|61|3|12|5|50|24/11/2020|87|2020|31/03/2021|Aguardando|MATERIAL ELETRICO|PE  10/20|30/04/2020||*|</t>
        </r>
      </text>
    </comment>
    <comment ref="B268" authorId="1" shapeId="0" xr:uid="{00000000-0006-0000-0000-000009020000}">
      <text>
        <r>
          <rPr>
            <b/>
            <sz val="9"/>
            <color indexed="81"/>
            <rFont val="Segoe UI"/>
            <family val="2"/>
          </rPr>
          <t>DESCRIÇÃO:</t>
        </r>
        <r>
          <rPr>
            <sz val="9"/>
            <color indexed="81"/>
            <rFont val="Segoe UI"/>
            <family val="2"/>
          </rPr>
          <t>_x000D_
CANOPLA COMPLETA PARA VÁLVULA DE DESCARGA</t>
        </r>
      </text>
    </comment>
    <comment ref="V268" authorId="1" shapeId="0" xr:uid="{00000000-0006-0000-0000-00000A020000}">
      <text>
        <r>
          <rPr>
            <sz val="10"/>
            <color indexed="81"/>
            <rFont val="Lucida Console"/>
            <family val="3"/>
          </rPr>
          <t>24500|CANOPLA COMPLETA PARA VÁLVULA DE DESCARGA|PC|61|14|12|21|250|24/11/2020|87|2020|31/03/2021|Aguardando|MATERIAL ELETRICO|PE  10/20|30/04/2020||*|</t>
        </r>
      </text>
    </comment>
    <comment ref="B269" authorId="1" shapeId="0" xr:uid="{00000000-0006-0000-0000-00003F030000}">
      <text>
        <r>
          <rPr>
            <b/>
            <sz val="9"/>
            <color indexed="81"/>
            <rFont val="Segoe UI"/>
            <family val="2"/>
          </rPr>
          <t>DESCRIÇÃO:</t>
        </r>
        <r>
          <rPr>
            <sz val="9"/>
            <color indexed="81"/>
            <rFont val="Segoe UI"/>
            <family val="2"/>
          </rPr>
          <t>_x000D_
CANTONEIRA DE FERRO - 1.1/2" X 1/8" BARRA COM 06 MET</t>
        </r>
      </text>
    </comment>
    <comment ref="V269" authorId="1" shapeId="0" xr:uid="{00000000-0006-0000-0000-000040030000}">
      <text>
        <r>
          <rPr>
            <sz val="9"/>
            <color indexed="81"/>
            <rFont val="Segoe UI"/>
            <family val="2"/>
          </rPr>
          <t>59018|CANTONEIRA DE FERRO - 1.1/2" X 1/8" BARRA COM 06 MET|BR|69|3|12|25|300|25/06/2019|39|2020|01/03/2021|Aguardando|FERROS, CANTONEIRAS, BARRA FIO REDONDO E TUBOS DE PVC|PE   7/20|09/03/2020||*|</t>
        </r>
      </text>
    </comment>
    <comment ref="B270" authorId="1" shapeId="0" xr:uid="{00000000-0006-0000-0000-000053020000}">
      <text>
        <r>
          <rPr>
            <b/>
            <sz val="9"/>
            <color indexed="81"/>
            <rFont val="Segoe UI"/>
            <family val="2"/>
          </rPr>
          <t>DESCRIÇÃO:</t>
        </r>
        <r>
          <rPr>
            <sz val="9"/>
            <color indexed="81"/>
            <rFont val="Segoe UI"/>
            <family val="2"/>
          </rPr>
          <t xml:space="preserve">_x000D_
CANTONEIRA DE FERRO - 2 X 2 X 1/4" - BARRA DE 06 M. </t>
        </r>
      </text>
    </comment>
    <comment ref="V270" authorId="2" shapeId="0" xr:uid="{00000000-0006-0000-0000-000054020000}">
      <text>
        <r>
          <rPr>
            <sz val="9"/>
            <color indexed="81"/>
            <rFont val="Segoe UI"/>
            <family val="2"/>
          </rPr>
          <t>29868|CANTONEIRA DE FERRO - 2 X 2 X 1/4" - BARRA DE 06 M.|KG|||12|0|0|10/08/2018|246|2018|20/12/2019|Inativo|FERROS, TUBOS DE FERRO, BARRA DE FERRO, CANTONEIRA, CHAPAS E PERFIL|PE  91/18|28/12/2018||*|</t>
        </r>
      </text>
    </comment>
    <comment ref="B271" authorId="1" shapeId="0" xr:uid="{00000000-0006-0000-0000-000097030000}">
      <text>
        <r>
          <rPr>
            <b/>
            <sz val="9"/>
            <color indexed="81"/>
            <rFont val="Segoe UI"/>
            <family val="2"/>
          </rPr>
          <t>DESCRIÇÃO:</t>
        </r>
        <r>
          <rPr>
            <sz val="9"/>
            <color indexed="81"/>
            <rFont val="Segoe UI"/>
            <family val="2"/>
          </rPr>
          <t>_x000D_
CANTONEIRA DE FERRO - BARRA COM 6 M - 1" X 1/8"</t>
        </r>
      </text>
    </comment>
    <comment ref="V271" authorId="1" shapeId="0" xr:uid="{00000000-0006-0000-0000-000098030000}">
      <text>
        <r>
          <rPr>
            <sz val="9"/>
            <color indexed="81"/>
            <rFont val="Segoe UI"/>
            <family val="2"/>
          </rPr>
          <t>64607|CANTONEIRA DE FERRO - BARRA COM 6 M - 1" X 1/8"|BR|69|3|12|42|500|20/05/2020|233|2019|21/09/2020|Suspenso|FERROS, CANTONEIRAS, BARRA FIO REDONDO E TUBO DE PVC|PP 125/19|24/09/2019||*|</t>
        </r>
      </text>
    </comment>
    <comment ref="B272" authorId="1" shapeId="0" xr:uid="{00000000-0006-0000-0000-000099030000}">
      <text>
        <r>
          <rPr>
            <b/>
            <sz val="9"/>
            <color indexed="81"/>
            <rFont val="Segoe UI"/>
            <family val="2"/>
          </rPr>
          <t>DESCRIÇÃO:</t>
        </r>
        <r>
          <rPr>
            <sz val="9"/>
            <color indexed="81"/>
            <rFont val="Segoe UI"/>
            <family val="2"/>
          </rPr>
          <t>_x000D_
CANTONEIRA DE FERRO - BARRA COM 6 M - 3/4" X 1/8"</t>
        </r>
      </text>
    </comment>
    <comment ref="V272" authorId="1" shapeId="0" xr:uid="{00000000-0006-0000-0000-00009A030000}">
      <text>
        <r>
          <rPr>
            <sz val="9"/>
            <color indexed="81"/>
            <rFont val="Segoe UI"/>
            <family val="2"/>
          </rPr>
          <t>64609|CANTONEIRA DE FERRO - BARRA COM 6 M - 3/4" X 1/8"|BR|69|3|12|25|300|20/05/2020|233|2019|21/09/2020|Suspenso|FERROS, CANTONEIRAS, BARRA FIO REDONDO E TUBO DE PVC|PP 125/19|24/09/2019||*|</t>
        </r>
      </text>
    </comment>
    <comment ref="B273" authorId="1" shapeId="0" xr:uid="{00000000-0006-0000-0000-000061030000}">
      <text>
        <r>
          <rPr>
            <b/>
            <sz val="9"/>
            <color indexed="81"/>
            <rFont val="Segoe UI"/>
            <family val="2"/>
          </rPr>
          <t>DESCRIÇÃO:</t>
        </r>
        <r>
          <rPr>
            <sz val="9"/>
            <color indexed="81"/>
            <rFont val="Segoe UI"/>
            <family val="2"/>
          </rPr>
          <t>_x000D_
CANTONEIRA DE FERRO 2" X 1/8" - BARRA COM 06 METROS</t>
        </r>
      </text>
    </comment>
    <comment ref="V273" authorId="1" shapeId="0" xr:uid="{00000000-0006-0000-0000-000062030000}">
      <text>
        <r>
          <rPr>
            <sz val="9"/>
            <color indexed="81"/>
            <rFont val="Segoe UI"/>
            <family val="2"/>
          </rPr>
          <t>61046|CANTONEIRA DE FERRO 2" X 1/8" - BARRA COM 06 METROS|BR|69|3|12|0|0|20/05/2020|233|2019|21/09/2020|Suspenso|FERROS, CANTONEIRAS, BARRA FIO REDONDO E TUBO DE PVC|PP 125/19|24/09/2019||*|</t>
        </r>
      </text>
    </comment>
    <comment ref="B274" authorId="1" shapeId="0" xr:uid="{00000000-0006-0000-0000-000059090000}">
      <text>
        <r>
          <rPr>
            <b/>
            <sz val="9"/>
            <color indexed="81"/>
            <rFont val="Segoe UI"/>
            <family val="2"/>
          </rPr>
          <t>DESCRIÇÃO:</t>
        </r>
        <r>
          <rPr>
            <sz val="9"/>
            <color indexed="81"/>
            <rFont val="Segoe UI"/>
            <family val="2"/>
          </rPr>
          <t>_x000D_
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r>
      </text>
    </comment>
    <comment ref="V274" authorId="1" shapeId="0" xr:uid="{00000000-0006-0000-0000-00005A090000}">
      <text>
        <r>
          <rPr>
            <sz val="9"/>
            <color indexed="81"/>
            <rFont val="Segoe UI"/>
            <family val="2"/>
          </rPr>
          <t>134967|CANTONEIRA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CM)|UN|||12|84|1000|25/05/2018||||- ok -|MOBILIÁRIO MDF INFANTIL||||*|</t>
        </r>
      </text>
    </comment>
    <comment ref="B275" authorId="1" shapeId="0" xr:uid="{00000000-0006-0000-0000-000055070000}">
      <text>
        <r>
          <rPr>
            <b/>
            <sz val="9"/>
            <color indexed="81"/>
            <rFont val="Segoe UI"/>
            <family val="2"/>
          </rPr>
          <t>DESCRIÇÃO:</t>
        </r>
        <r>
          <rPr>
            <sz val="9"/>
            <color indexed="81"/>
            <rFont val="Segoe UI"/>
            <family val="2"/>
          </rPr>
          <t>_x000D_
CANTONEIRA EM AÇO PARA FIXAÇÃO DE BALS, MEDINDO 47 MM X 20 MM X 25 MM, COM 3 FUROS.</t>
        </r>
      </text>
    </comment>
    <comment ref="V275" authorId="1" shapeId="0" xr:uid="{00000000-0006-0000-0000-000056070000}">
      <text>
        <r>
          <rPr>
            <sz val="9"/>
            <color indexed="81"/>
            <rFont val="Segoe UI"/>
            <family val="2"/>
          </rPr>
          <t>116466|CANTONEIRA EM AÇO PARA FIXAÇÃO DE BALS, MEDINDO 47 MM X 20 MM X 25 MM, COM 3 FUROS.|UN|69|3|12|709|8500|25/06/2019|204|2018|08/10/2019|Suspenso|BARRA DE CONSTRUÇÃO, FERROS, CANTONEIRAS E TUBOS DE PVC|PP 170/18|23/10/2018||*|</t>
        </r>
      </text>
    </comment>
    <comment ref="B276" authorId="1" shapeId="0" xr:uid="{00000000-0006-0000-0000-000083020000}">
      <text>
        <r>
          <rPr>
            <b/>
            <sz val="9"/>
            <color indexed="81"/>
            <rFont val="Segoe UI"/>
            <family val="2"/>
          </rPr>
          <t>DESCRIÇÃO:</t>
        </r>
        <r>
          <rPr>
            <sz val="9"/>
            <color indexed="81"/>
            <rFont val="Segoe UI"/>
            <family val="2"/>
          </rPr>
          <t>_x000D_
CANTONEIRA EM ALUMÍNIO - 10 MM DE VÃO - BARRA COM 3 METROS (PARA ACABAMENTO EM PAREDES DE AZULEJO GROSSO).</t>
        </r>
      </text>
    </comment>
    <comment ref="V276" authorId="4" shapeId="0" xr:uid="{627561E3-EEF7-4CCB-B722-88718E2B47AB}">
      <text>
        <r>
          <rPr>
            <sz val="9"/>
            <color indexed="81"/>
            <rFont val="Segoe UI"/>
            <family val="2"/>
          </rPr>
          <t>35256|CANTONEIRA EM ALUMÍNIO - 10 MM DE VÃO - BARRA COM 3 METROS (PARA ACABAMENTO EM PAREDES DE AZULEJO GROSSO).|BR|69|3|12|17|200|20/05/2020|75|2021|15/03/2022|Aguardando||PE 247/20|18/02/2021||*|</t>
        </r>
      </text>
    </comment>
    <comment ref="B277" authorId="1" shapeId="0" xr:uid="{00000000-0006-0000-0000-000081050000}">
      <text>
        <r>
          <rPr>
            <b/>
            <sz val="9"/>
            <color indexed="81"/>
            <rFont val="Segoe UI"/>
            <family val="2"/>
          </rPr>
          <t>DESCRIÇÃO:</t>
        </r>
        <r>
          <rPr>
            <sz val="9"/>
            <color indexed="81"/>
            <rFont val="Segoe UI"/>
            <family val="2"/>
          </rPr>
          <t>_x000D_
CAP DE PVC BRANCO (ESGOTO) 100 MM, DE ACORDO COM A NORMA NBR 5688 E A MARCA DEVERÁ VIR LITOGRAFADA NA PEÇA, COM GUARNIÇÃO DE BORRACHA TIPO ANEL</t>
        </r>
      </text>
    </comment>
    <comment ref="V277" authorId="2" shapeId="0" xr:uid="{00000000-0006-0000-0000-000082050000}">
      <text>
        <r>
          <rPr>
            <sz val="9"/>
            <color indexed="81"/>
            <rFont val="Segoe UI"/>
            <family val="2"/>
          </rPr>
          <t>96383|CAP DE PVC BRANCO (ESGOTO) 100 MM, DE ACORDO COM A NORMA NBR 5688 E A MARCA DEVERÁ VIR LITOGRAFADA NA PEÇA, COM GUARNIÇÃO DE BORRACHA TIPO ANEL|PC|||12|0|0|14/11/2018|70|2019|09/03/2020|Inativo|MATERIAL HIDRAULICO|PP  12/19|11/07/2019|Fora do estoque.|*|</t>
        </r>
      </text>
    </comment>
    <comment ref="B278" authorId="1" shapeId="0" xr:uid="{00000000-0006-0000-0000-00007F050000}">
      <text>
        <r>
          <rPr>
            <b/>
            <sz val="9"/>
            <color indexed="81"/>
            <rFont val="Segoe UI"/>
            <family val="2"/>
          </rPr>
          <t>DESCRIÇÃO:</t>
        </r>
        <r>
          <rPr>
            <sz val="9"/>
            <color indexed="81"/>
            <rFont val="Segoe UI"/>
            <family val="2"/>
          </rPr>
          <t>_x000D_
CAP DE PVC BRANCO (ESGOTO) 75 MM, DE ACORDO COM A NORMA NBR 5688 E A MARCA DEVERÁ VIR LITOGRAFADA NA PEÇA, COM GUARNIÇÃO DE BORRACHA TIPO ANEL</t>
        </r>
      </text>
    </comment>
    <comment ref="V278" authorId="2" shapeId="0" xr:uid="{00000000-0006-0000-0000-000080050000}">
      <text>
        <r>
          <rPr>
            <sz val="9"/>
            <color indexed="81"/>
            <rFont val="Segoe UI"/>
            <family val="2"/>
          </rPr>
          <t>96382|CAP DE PVC BRANCO (ESGOTO) 75 MM, DE ACORDO COM A NORMA NBR 5688 E A MARCA DEVERÁ VIR LITOGRAFADA NA PEÇA, COM GUARNIÇÃO DE BORRACHA TIPO ANEL|PC|||12|0|0|14/11/2018|70|2019|09/03/2020|Inativo|MATERIAL HIDRAULICO|PP  12/19|11/07/2019|Fora do estoque.|*|</t>
        </r>
      </text>
    </comment>
    <comment ref="B279" authorId="1" shapeId="0" xr:uid="{00000000-0006-0000-0000-00008B040000}">
      <text>
        <r>
          <rPr>
            <b/>
            <sz val="9"/>
            <color indexed="81"/>
            <rFont val="Segoe UI"/>
            <family val="2"/>
          </rPr>
          <t>DESCRIÇÃO:</t>
        </r>
        <r>
          <rPr>
            <sz val="9"/>
            <color indexed="81"/>
            <rFont val="Segoe UI"/>
            <family val="2"/>
          </rPr>
          <t>_x000D_
CAP EM PVC BRANCO (ESGOTO) 50 MM, DE ACORDO COM NBR 5688 E A MARCA, MEDIDA E NBR DEVERÃO VIR LITROGRAFA NA PEÇA, COM GUARNIÇÃO DE BORRACHA TIPO ANEL</t>
        </r>
      </text>
    </comment>
    <comment ref="V279" authorId="2" shapeId="0" xr:uid="{00000000-0006-0000-0000-00008C040000}">
      <text>
        <r>
          <rPr>
            <sz val="9"/>
            <color indexed="81"/>
            <rFont val="Segoe UI"/>
            <family val="2"/>
          </rPr>
          <t>82553|CAP EM PVC BRANCO (ESGOTO) 50 MM, DE ACORDO COM NBR 5688 E A MARCA, MEDIDA E NBR DEVERÃO VIR LITROGRAFA NA PEÇA, COM GUARNIÇÃO DE BORRACHA TIPO ANEL|PC|||12|0|0|14/11/2018|20|2018|21/01/2019|Inativo|HIDRÁULICA|PP  12/19|11/07/2019|Fora do estoque.|*|</t>
        </r>
      </text>
    </comment>
    <comment ref="B280" authorId="1" shapeId="0" xr:uid="{00000000-0006-0000-0000-00001F040000}">
      <text>
        <r>
          <rPr>
            <b/>
            <sz val="9"/>
            <color indexed="81"/>
            <rFont val="Segoe UI"/>
            <family val="2"/>
          </rPr>
          <t>DESCRIÇÃO:</t>
        </r>
        <r>
          <rPr>
            <sz val="9"/>
            <color indexed="81"/>
            <rFont val="Segoe UI"/>
            <family val="2"/>
          </rPr>
          <t>_x000D_
CAP EM PVC DE 1 PARA ÁGUA MARROM - 32MM, DE ACORDO COM NBR 5648 E A MARCA, MEDIDA E NBR DEVERÃO VIR LITOGRAFADA NA PEÇA</t>
        </r>
      </text>
    </comment>
    <comment ref="V280" authorId="5" shapeId="0" xr:uid="{CE71422A-B17A-4193-8D7E-BE7ADEDD52B3}">
      <text>
        <r>
          <rPr>
            <sz val="10"/>
            <color indexed="81"/>
            <rFont val="Lucida Console"/>
            <family val="3"/>
          </rPr>
          <t>77110|CAP EM PVC DE 1 PARA ÁGUA MARROM - 32MM, DE ACORDO COM NBR 5648 E A MARCA, MEDIDA E NBR DEVERÃO VIR LITOGRAFADA NA PEÇA|PC|61|8|12|0|0|17/12/2020|161|2021|06/07/2022|Aguardando|MATERIAL HIDRAULICO|PE  88/21|01/06/2021||*|</t>
        </r>
      </text>
    </comment>
    <comment ref="B281" authorId="1" shapeId="0" xr:uid="{00000000-0006-0000-0000-00001B040000}">
      <text>
        <r>
          <rPr>
            <b/>
            <sz val="9"/>
            <color indexed="81"/>
            <rFont val="Segoe UI"/>
            <family val="2"/>
          </rPr>
          <t>DESCRIÇÃO:</t>
        </r>
        <r>
          <rPr>
            <sz val="9"/>
            <color indexed="81"/>
            <rFont val="Segoe UI"/>
            <family val="2"/>
          </rPr>
          <t xml:space="preserve">_x000D_
CAP EM PVC DE 1/2 PARA ÁGUA MARROM - 20MM, DE ACORDO COM NBR 5648 E A MARCA, MEDIDA E NBR DEVERÃO VIR LITOGRAFADA NA PEÇA </t>
        </r>
      </text>
    </comment>
    <comment ref="V281" authorId="2" shapeId="0" xr:uid="{00000000-0006-0000-0000-00001C040000}">
      <text>
        <r>
          <rPr>
            <sz val="9"/>
            <color indexed="81"/>
            <rFont val="Segoe UI"/>
            <family val="2"/>
          </rPr>
          <t>77108|CAP EM PVC DE 1/2 PARA ÁGUA MARROM - 20MM, DE ACORDO COM NBR 5648 E A MARCA, MEDIDA E NBR DEVERÃO VIR LITOGRAFADA NA PEÇA|PC|||12|0|0|14/11/2018|20|2018|21/01/2019|Inativo|HIDRÁULICA|PP  12/19|11/07/2019|Fora do estoque.|*|</t>
        </r>
      </text>
    </comment>
    <comment ref="B282" authorId="1" shapeId="0" xr:uid="{00000000-0006-0000-0000-00001D040000}">
      <text>
        <r>
          <rPr>
            <b/>
            <sz val="9"/>
            <color indexed="81"/>
            <rFont val="Segoe UI"/>
            <family val="2"/>
          </rPr>
          <t>DESCRIÇÃO:</t>
        </r>
        <r>
          <rPr>
            <sz val="9"/>
            <color indexed="81"/>
            <rFont val="Segoe UI"/>
            <family val="2"/>
          </rPr>
          <t>_x000D_
CAP EM PVC DE 3/4 PARA ÁGUA MARROM - 25MM - DE ACORDO COM A NBR 5648, SENDO QUE A MARCA, MEDIDA E NBR DEVERÃO VIR LITOGRAFADA NA PEÇA</t>
        </r>
      </text>
    </comment>
    <comment ref="V282" authorId="1" shapeId="0" xr:uid="{00000000-0006-0000-0000-00001E040000}">
      <text>
        <r>
          <rPr>
            <sz val="10"/>
            <color indexed="81"/>
            <rFont val="Lucida Console"/>
            <family val="3"/>
          </rPr>
          <t>77109|CAP EM PVC DE 3/4 PARA ÁGUA MARROM - 25MM - DE ACORDO COM A NBR 5648, SENDO QUE A MARCA, MEDIDA E NBR DEVERÃO VIR LITOGRAFADA NA PEÇA|PC|61|8|12|17|200|17/12/2020|101|2020|27/04/2021|Aguardando|MATERIAL HIDRAULICO|PE  16/20|18/05/2020||*|</t>
        </r>
      </text>
    </comment>
    <comment ref="B283" authorId="1" shapeId="0" xr:uid="{00000000-0006-0000-0000-000003090000}">
      <text>
        <r>
          <rPr>
            <b/>
            <sz val="9"/>
            <color indexed="81"/>
            <rFont val="Segoe UI"/>
            <family val="2"/>
          </rPr>
          <t>DESCRIÇÃO:</t>
        </r>
        <r>
          <rPr>
            <sz val="9"/>
            <color indexed="81"/>
            <rFont val="Segoe UI"/>
            <family val="2"/>
          </rPr>
          <t>_x000D_
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r>
      </text>
    </comment>
    <comment ref="V283" authorId="1" shapeId="0" xr:uid="{00000000-0006-0000-0000-000004090000}">
      <text>
        <r>
          <rPr>
            <b/>
            <sz val="9"/>
            <color indexed="81"/>
            <rFont val="Segoe UI"/>
            <family val="2"/>
          </rPr>
          <t>133977|CARRINHO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INMETRO|UN|||12|25|300|03/09/2018||||- ok -|BRINQUEDOS E PLAYGROUND||||*|</t>
        </r>
      </text>
    </comment>
    <comment ref="B284" authorId="1" shapeId="0" xr:uid="{00000000-0006-0000-0000-0000C9060000}">
      <text>
        <r>
          <rPr>
            <b/>
            <sz val="9"/>
            <color indexed="81"/>
            <rFont val="Segoe UI"/>
            <family val="2"/>
          </rPr>
          <t>DESCRIÇÃO:</t>
        </r>
        <r>
          <rPr>
            <sz val="9"/>
            <color indexed="81"/>
            <rFont val="Segoe UI"/>
            <family val="2"/>
          </rPr>
          <t>_x000D_
CARRINHO DE MAO 150 KG ( 60 LITROS), TOTALMENTE GALVANIZADO, CHAPA 20 G (0,95 MM), PNEU E CAMARA 3,25 X 8  RODA COM ROLAMENTO, PARAFUSOS E PORCAS GALVANIZADAS, MONTADO</t>
        </r>
      </text>
    </comment>
    <comment ref="V284" authorId="4" shapeId="0" xr:uid="{54BA417C-5340-4283-995D-CCD93FDA1EC6}">
      <text>
        <r>
          <rPr>
            <sz val="9"/>
            <color indexed="81"/>
            <rFont val="Segoe UI"/>
            <family val="2"/>
          </rPr>
          <t>112064|CARRINHO DE MAO 150 KG ( 60 LITROS), TOTALMENTE GALVANIZADO, CHAPA 20 G (0,95 MM), PNEU E CAMARA 3,25 X 8  RODA COM ROLAMENTO, PARAFUSOS E PORCAS GALVANIZADAS, MONTADO|UN|70|38|12|3|30|22/04/2021|174|2020|16/08/2021|Aguardando|MATERIAL DE CONSTRUÇÃO|PE  99/20|03/08/2020||*|</t>
        </r>
      </text>
    </comment>
    <comment ref="B285" authorId="1" shapeId="0" xr:uid="{00000000-0006-0000-0000-000040000000}">
      <text>
        <r>
          <rPr>
            <b/>
            <sz val="9"/>
            <color indexed="81"/>
            <rFont val="Segoe UI"/>
            <family val="2"/>
          </rPr>
          <t>DESCRIÇÃO:</t>
        </r>
        <r>
          <rPr>
            <sz val="9"/>
            <color indexed="81"/>
            <rFont val="Segoe UI"/>
            <family val="2"/>
          </rPr>
          <t xml:space="preserve">_x000D_
CARTOLINA - AMARELA - 50 X 66 CM - 180 G/M2     (VARIAÇÃO +/- 05 CM)  </t>
        </r>
      </text>
    </comment>
    <comment ref="V285" authorId="3" shapeId="0" xr:uid="{90740BB9-3C64-4234-A58C-8EAAD968A77A}">
      <text>
        <r>
          <rPr>
            <sz val="9"/>
            <color indexed="81"/>
            <rFont val="Segoe UI"/>
            <family val="2"/>
          </rPr>
          <t>12635|CARTOLINA - AMARELA - 50 X 66 CM - 180 G/M2     (VARIAÇÃO +/- 05 CM)|FL|57|16|12|2084|25000|19/12/2019|143|2021|20/05/2022|Aguardando|ARTIGOS DE PAPELARIA|PE  61/21|30/04/2021||*|</t>
        </r>
      </text>
    </comment>
    <comment ref="B286" authorId="1" shapeId="0" xr:uid="{00000000-0006-0000-0000-0000ED010000}">
      <text>
        <r>
          <rPr>
            <b/>
            <sz val="9"/>
            <color indexed="81"/>
            <rFont val="Segoe UI"/>
            <family val="2"/>
          </rPr>
          <t>DESCRIÇÃO:</t>
        </r>
        <r>
          <rPr>
            <sz val="9"/>
            <color indexed="81"/>
            <rFont val="Segoe UI"/>
            <family val="2"/>
          </rPr>
          <t>_x000D_
CARTOLINA - AZUL CLARO - 50 X 66 CM - 180 G/M2     (VARIAÇÃO +/- 05 CM).</t>
        </r>
      </text>
    </comment>
    <comment ref="V286" authorId="3" shapeId="0" xr:uid="{F2A89884-1EB1-476D-8E2A-E326C1B241E5}">
      <text>
        <r>
          <rPr>
            <sz val="9"/>
            <color indexed="81"/>
            <rFont val="Segoe UI"/>
            <family val="2"/>
          </rPr>
          <t>23687|CARTOLINA - AZUL CLARO - 50 X 66 CM - 180 G/M2     (VARIAÇÃO +/- 05 CM).|FL|57|16|12|2084|25000|19/12/2019|143|2021|20/05/2022|Aguardando|ARTIGOS DE PAPELARIA|PE  61/21|30/04/2021||*|</t>
        </r>
      </text>
    </comment>
    <comment ref="B287" authorId="1" shapeId="0" xr:uid="{00000000-0006-0000-0000-00003E000000}">
      <text>
        <r>
          <rPr>
            <b/>
            <sz val="9"/>
            <color indexed="81"/>
            <rFont val="Segoe UI"/>
            <family val="2"/>
          </rPr>
          <t>DESCRIÇÃO:</t>
        </r>
        <r>
          <rPr>
            <sz val="9"/>
            <color indexed="81"/>
            <rFont val="Segoe UI"/>
            <family val="2"/>
          </rPr>
          <t>_x000D_
CARTOLINA - BRANCA - 50 X 66 CM – 180 G/M2   (VARIAÇÃO +/- 05 CM)</t>
        </r>
      </text>
    </comment>
    <comment ref="V287" authorId="3" shapeId="0" xr:uid="{9715443D-6608-4A00-B4AB-C3F2ECACB022}">
      <text>
        <r>
          <rPr>
            <sz val="9"/>
            <color indexed="81"/>
            <rFont val="Segoe UI"/>
            <family val="2"/>
          </rPr>
          <t>12623|CARTOLINA - BRANCA - 50 X 66 CM – 180 G/M2   (VARIAÇÃO +/- 05 CM)|FL|57|16|12|3334|40000|19/12/2019|143|2021|20/05/2022|Aguardando|ARTIGOS DE PAPELARIA|PE  61/21|30/04/2021||*|</t>
        </r>
      </text>
    </comment>
    <comment ref="B288" authorId="1" shapeId="0" xr:uid="{00000000-0006-0000-0000-0000EF010000}">
      <text>
        <r>
          <rPr>
            <b/>
            <sz val="9"/>
            <color indexed="81"/>
            <rFont val="Segoe UI"/>
            <family val="2"/>
          </rPr>
          <t>DESCRIÇÃO:</t>
        </r>
        <r>
          <rPr>
            <sz val="9"/>
            <color indexed="81"/>
            <rFont val="Segoe UI"/>
            <family val="2"/>
          </rPr>
          <t>_x000D_
CARTOLINA - ROSA - 50 X 66 CM - 180 G/M2   (VARIAÇÃO +/- 05 CM).</t>
        </r>
      </text>
    </comment>
    <comment ref="V288" authorId="3" shapeId="0" xr:uid="{49CB52E0-006C-4B05-8C3D-950B905256DD}">
      <text>
        <r>
          <rPr>
            <sz val="9"/>
            <color indexed="81"/>
            <rFont val="Segoe UI"/>
            <family val="2"/>
          </rPr>
          <t>23692|CARTOLINA - ROSA - 50 X 66 CM - 180 G/M2   (VARIAÇÃO +/- 05 CM).|FL|57|16|12|2084|25000|19/12/2019|143|2021|20/05/2022|Aguardando|ARTIGOS DE PAPELARIA|PE  61/21|30/04/2021||*|</t>
        </r>
      </text>
    </comment>
    <comment ref="B289" authorId="1" shapeId="0" xr:uid="{00000000-0006-0000-0000-0000C7020000}">
      <text>
        <r>
          <rPr>
            <b/>
            <sz val="9"/>
            <color indexed="81"/>
            <rFont val="Segoe UI"/>
            <family val="2"/>
          </rPr>
          <t>DESCRIÇÃO:</t>
        </r>
        <r>
          <rPr>
            <sz val="9"/>
            <color indexed="81"/>
            <rFont val="Segoe UI"/>
            <family val="2"/>
          </rPr>
          <t>_x000D_
CARTOLINA - VERDE CLARO - 50 X 66 CM - GRAMATURA 180G/M2 (VARIAÇÃO +/- 05 CM).</t>
        </r>
      </text>
    </comment>
    <comment ref="V289" authorId="3" shapeId="0" xr:uid="{4B62EF4B-20E9-4D84-8F10-F43D89C45FF4}">
      <text>
        <r>
          <rPr>
            <sz val="9"/>
            <color indexed="81"/>
            <rFont val="Segoe UI"/>
            <family val="2"/>
          </rPr>
          <t>47447|CARTOLINA - VERDE CLARO - 50 X 66 CM - GRAMATURA 180G/M2 (VARIAÇÃO +/- 05 CM).|FL|57|16|12|2084|25000|19/12/2019|143|2021|20/05/2022|Aguardando|ARTIGOS DE PAPELARIA|PE  61/21|30/04/2021||*|</t>
        </r>
      </text>
    </comment>
    <comment ref="B290" authorId="1" shapeId="0" xr:uid="{00000000-0006-0000-0000-0000E1080000}">
      <text>
        <r>
          <rPr>
            <b/>
            <sz val="9"/>
            <color indexed="81"/>
            <rFont val="Segoe UI"/>
            <family val="2"/>
          </rPr>
          <t>DESCRIÇÃO:</t>
        </r>
        <r>
          <rPr>
            <sz val="9"/>
            <color indexed="81"/>
            <rFont val="Segoe UI"/>
            <family val="2"/>
          </rPr>
          <t>_x000D_
CARTOLINA DUPLA FACE / COLOR SET AMARELA (COR VIVA, VIBRANTE, UNIFORME E SEM MANCHAS) - 48 X 66 CM (VARIACAO +/- 5 CM).</t>
        </r>
      </text>
    </comment>
    <comment ref="V290" authorId="3" shapeId="0" xr:uid="{C1FEF834-B029-4CAD-9202-2A79C1D75235}">
      <text>
        <r>
          <rPr>
            <sz val="9"/>
            <color indexed="81"/>
            <rFont val="Segoe UI"/>
            <family val="2"/>
          </rPr>
          <t>133843|CARTOLINA DUPLA FACE / COLOR SET AMARELA (COR VIVA, VIBRANTE, UNIFORME E SEM MANCHAS) - 48 X 66 CM (VARIACAO +/- 5 CM).|FL|57|16|12|2084|25000|19/12/2019|143|2021|20/05/2022|Aguardando|ARTIGOS DE PAPELARIA|PE  61/21|30/04/2021||*|</t>
        </r>
      </text>
    </comment>
    <comment ref="B291" authorId="1" shapeId="0" xr:uid="{00000000-0006-0000-0000-0000E3080000}">
      <text>
        <r>
          <rPr>
            <b/>
            <sz val="9"/>
            <color indexed="81"/>
            <rFont val="Segoe UI"/>
            <family val="2"/>
          </rPr>
          <t>DESCRIÇÃO:</t>
        </r>
        <r>
          <rPr>
            <sz val="9"/>
            <color indexed="81"/>
            <rFont val="Segoe UI"/>
            <family val="2"/>
          </rPr>
          <t>_x000D_
CARTOLINA DUPLA FACE / COLOR SET AZUL ESCURO (COR VIVA, VIBRANTE, UNIFORME E SEM MANCHAS) - 48 X 66 CM (VARIACAO +/- 5 CM).</t>
        </r>
      </text>
    </comment>
    <comment ref="V291" authorId="3" shapeId="0" xr:uid="{69703D23-44C7-4750-A5BF-988B39A50345}">
      <text>
        <r>
          <rPr>
            <sz val="9"/>
            <color indexed="81"/>
            <rFont val="Segoe UI"/>
            <family val="2"/>
          </rPr>
          <t>133844|CARTOLINA DUPLA FACE / COLOR SET AZUL ESCURO (COR VIVA, VIBRANTE, UNIFORME E SEM MANCHAS) - 48 X 66 CM (VARIACAO +/- 5 CM).|FL|57|16|12|2084|25000|19/12/2019|143|2021|20/05/2022|Aguardando|ARTIGOS DE PAPELARIA|PE  61/21|30/04/2021||*|</t>
        </r>
      </text>
    </comment>
    <comment ref="B292" authorId="1" shapeId="0" xr:uid="{00000000-0006-0000-0000-0000E5080000}">
      <text>
        <r>
          <rPr>
            <b/>
            <sz val="9"/>
            <color indexed="81"/>
            <rFont val="Segoe UI"/>
            <family val="2"/>
          </rPr>
          <t>DESCRIÇÃO:</t>
        </r>
        <r>
          <rPr>
            <sz val="9"/>
            <color indexed="81"/>
            <rFont val="Segoe UI"/>
            <family val="2"/>
          </rPr>
          <t>_x000D_
CARTOLINA DUPLA FACE / COLOR SET LARANJA (COR VIVA, VIBRANTE, UNIFORME E SEM MANCHAS) - 48 X 66 CM (VARIACAO +/- 5 CM).</t>
        </r>
      </text>
    </comment>
    <comment ref="V292" authorId="3" shapeId="0" xr:uid="{3030BAE5-3CD3-46C2-9E17-5CB00F0D287A}">
      <text>
        <r>
          <rPr>
            <sz val="9"/>
            <color indexed="81"/>
            <rFont val="Segoe UI"/>
            <family val="2"/>
          </rPr>
          <t>133845|CARTOLINA DUPLA FACE / COLOR SET LARANJA (COR VIVA, VIBRANTE, UNIFORME E SEM MANCHAS) - 48 X 66 CM (VARIACAO +/- 5 CM).|FL|57|16|12|2084|25000|19/12/2019|143|2021|20/05/2022|Aguardando|ARTIGOS DE PAPELARIA|PE  61/21|30/04/2021||*|</t>
        </r>
      </text>
    </comment>
    <comment ref="B293" authorId="1" shapeId="0" xr:uid="{00000000-0006-0000-0000-0000E7080000}">
      <text>
        <r>
          <rPr>
            <b/>
            <sz val="9"/>
            <color indexed="81"/>
            <rFont val="Segoe UI"/>
            <family val="2"/>
          </rPr>
          <t>DESCRIÇÃO:</t>
        </r>
        <r>
          <rPr>
            <sz val="9"/>
            <color indexed="81"/>
            <rFont val="Segoe UI"/>
            <family val="2"/>
          </rPr>
          <t>_x000D_
CARTOLINA DUPLA FACE / COLOR SET MARROM (COR VIVA, VIBRANTE, UNIFORME E SEM MANCHAS) - 48 X 66 CM (VARIACAO +/- 5 CM).</t>
        </r>
      </text>
    </comment>
    <comment ref="V293" authorId="3" shapeId="0" xr:uid="{53BC0D9C-A25D-4AE0-BDFF-1F8F5DFC2116}">
      <text>
        <r>
          <rPr>
            <sz val="9"/>
            <color indexed="81"/>
            <rFont val="Segoe UI"/>
            <family val="2"/>
          </rPr>
          <t>133846|CARTOLINA DUPLA FACE / COLOR SET MARROM (COR VIVA, VIBRANTE, UNIFORME E SEM MANCHAS) - 48 X 66 CM (VARIACAO +/- 5 CM).|FL|57|16|12|2084|25000|19/12/2019|143|2021|20/05/2022|Aguardando|ARTIGOS DE PAPELARIA|PE  61/21|30/04/2021||*|</t>
        </r>
      </text>
    </comment>
    <comment ref="B294" authorId="1" shapeId="0" xr:uid="{00000000-0006-0000-0000-0000E9080000}">
      <text>
        <r>
          <rPr>
            <b/>
            <sz val="9"/>
            <color indexed="81"/>
            <rFont val="Segoe UI"/>
            <family val="2"/>
          </rPr>
          <t>DESCRIÇÃO:</t>
        </r>
        <r>
          <rPr>
            <sz val="9"/>
            <color indexed="81"/>
            <rFont val="Segoe UI"/>
            <family val="2"/>
          </rPr>
          <t>_x000D_
CARTOLINA DUPLA FACE / COLOR SET PRETA (COR VIVA, VIBRANTE, UNIFORME E SEM MANCHAS) - 48 X 66 CM (VARIACAO +/- 5 CM).</t>
        </r>
      </text>
    </comment>
    <comment ref="V294" authorId="3" shapeId="0" xr:uid="{2657C3BC-90F0-4D9B-8FEF-105F7EEA7550}">
      <text>
        <r>
          <rPr>
            <sz val="9"/>
            <color indexed="81"/>
            <rFont val="Segoe UI"/>
            <family val="2"/>
          </rPr>
          <t>133847|CARTOLINA DUPLA FACE / COLOR SET PRETA (COR VIVA, VIBRANTE, UNIFORME E SEM MANCHAS) - 48 X 66 CM (VARIACAO +/- 5 CM).|FL|57|16|12|2084|25000|19/12/2019|143|2021|20/05/2022|Aguardando|ARTIGOS DE PAPELARIA|PE  61/21|30/04/2021||*|</t>
        </r>
      </text>
    </comment>
    <comment ref="B295" authorId="1" shapeId="0" xr:uid="{00000000-0006-0000-0000-0000EB080000}">
      <text>
        <r>
          <rPr>
            <b/>
            <sz val="9"/>
            <color indexed="81"/>
            <rFont val="Segoe UI"/>
            <family val="2"/>
          </rPr>
          <t>DESCRIÇÃO:</t>
        </r>
        <r>
          <rPr>
            <sz val="9"/>
            <color indexed="81"/>
            <rFont val="Segoe UI"/>
            <family val="2"/>
          </rPr>
          <t>_x000D_
CARTOLINA DUPLA FACE / COLOR SET ROSA (COR VIVA, VIBRANTE, UNIFORME E SEM MANCHAS) - 48 X 66 CM (VARIACAO +/- 5 CM).</t>
        </r>
      </text>
    </comment>
    <comment ref="V295" authorId="3" shapeId="0" xr:uid="{12BDC5E4-FBF6-41DA-98DE-1E5E1ABAC30E}">
      <text>
        <r>
          <rPr>
            <sz val="9"/>
            <color indexed="81"/>
            <rFont val="Segoe UI"/>
            <family val="2"/>
          </rPr>
          <t>133848|CARTOLINA DUPLA FACE / COLOR SET ROSA (COR VIVA, VIBRANTE, UNIFORME E SEM MANCHAS) - 48 X 66 CM (VARIACAO +/- 5 CM).|FL|57|16|12|2084|25000|19/12/2019|143|2021|20/05/2022|Aguardando|ARTIGOS DE PAPELARIA|PE  61/21|30/04/2021||*|</t>
        </r>
      </text>
    </comment>
    <comment ref="B296" authorId="1" shapeId="0" xr:uid="{00000000-0006-0000-0000-0000ED080000}">
      <text>
        <r>
          <rPr>
            <b/>
            <sz val="9"/>
            <color indexed="81"/>
            <rFont val="Segoe UI"/>
            <family val="2"/>
          </rPr>
          <t>DESCRIÇÃO:</t>
        </r>
        <r>
          <rPr>
            <sz val="9"/>
            <color indexed="81"/>
            <rFont val="Segoe UI"/>
            <family val="2"/>
          </rPr>
          <t>_x000D_
CARTOLINA DUPLA FACE / COLOR SET VERDE ESCURO (COR VIVA, VIBRANTE, UNIFORME E SEM MANCHAS) - 48 X 66 CM (VARIACAO +/- 5 CM).</t>
        </r>
      </text>
    </comment>
    <comment ref="V296" authorId="3" shapeId="0" xr:uid="{97DDD137-CD38-4C77-B5EE-24596DFE2694}">
      <text>
        <r>
          <rPr>
            <sz val="9"/>
            <color indexed="81"/>
            <rFont val="Segoe UI"/>
            <family val="2"/>
          </rPr>
          <t>133849|CARTOLINA DUPLA FACE / COLOR SET VERDE ESCURO (COR VIVA, VIBRANTE, UNIFORME E SEM MANCHAS) - 48 X 66 CM (VARIACAO +/- 5 CM).|FL|57|16|12|2084|25000|19/12/2019|143|2021|20/05/2022|Aguardando|ARTIGOS DE PAPELARIA|PE  61/21|30/04/2021||*|</t>
        </r>
      </text>
    </comment>
    <comment ref="B297" authorId="1" shapeId="0" xr:uid="{00000000-0006-0000-0000-0000EF080000}">
      <text>
        <r>
          <rPr>
            <b/>
            <sz val="9"/>
            <color indexed="81"/>
            <rFont val="Segoe UI"/>
            <family val="2"/>
          </rPr>
          <t>DESCRIÇÃO:</t>
        </r>
        <r>
          <rPr>
            <sz val="9"/>
            <color indexed="81"/>
            <rFont val="Segoe UI"/>
            <family val="2"/>
          </rPr>
          <t>_x000D_
CARTOLINA DUPLA FACE / COLOR SET VERMELHA (COR VIVA, VIBRANTE, UNIFORME E SEM MANCHAS) - 48 X 66 CM (VARIACAO +/- 5 CM).</t>
        </r>
      </text>
    </comment>
    <comment ref="V297" authorId="3" shapeId="0" xr:uid="{27FBC515-60DB-4213-ABEC-24CA2A8143E8}">
      <text>
        <r>
          <rPr>
            <sz val="9"/>
            <color indexed="81"/>
            <rFont val="Segoe UI"/>
            <family val="2"/>
          </rPr>
          <t>133850|CARTOLINA DUPLA FACE / COLOR SET VERMELHA (COR VIVA, VIBRANTE, UNIFORME E SEM MANCHAS) - 48 X 66 CM (VARIACAO +/- 5 CM).|FL|57|16|12|2084|25000|19/12/2019|143|2021|20/05/2022|Aguardando|ARTIGOS DE PAPELARIA|PE  61/21|30/04/2021||*|</t>
        </r>
      </text>
    </comment>
    <comment ref="B298" authorId="1" shapeId="0" xr:uid="{00000000-0006-0000-0000-0000CD060000}">
      <text>
        <r>
          <rPr>
            <b/>
            <sz val="9"/>
            <color indexed="81"/>
            <rFont val="Segoe UI"/>
            <family val="2"/>
          </rPr>
          <t>DESCRIÇÃO:</t>
        </r>
        <r>
          <rPr>
            <sz val="9"/>
            <color indexed="81"/>
            <rFont val="Segoe UI"/>
            <family val="2"/>
          </rPr>
          <t>_x000D_
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r>
      </text>
    </comment>
    <comment ref="V298" authorId="1" shapeId="0" xr:uid="{00000000-0006-0000-0000-0000CE060000}">
      <text>
        <r>
          <rPr>
            <sz val="9"/>
            <color indexed="81"/>
            <rFont val="Segoe UI"/>
            <family val="2"/>
          </rPr>
          <t>112118|CASINHA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CM.|CJ|||12|5|50|03/09/2018||||- ok -|BRINQUEDOS E PLAYGROUND||||*|</t>
        </r>
      </text>
    </comment>
    <comment ref="B299" authorId="1" shapeId="0" xr:uid="{00000000-0006-0000-0000-000047060000}">
      <text>
        <r>
          <rPr>
            <b/>
            <sz val="9"/>
            <color indexed="81"/>
            <rFont val="Segoe UI"/>
            <family val="2"/>
          </rPr>
          <t>DESCRIÇÃO:</t>
        </r>
        <r>
          <rPr>
            <sz val="9"/>
            <color indexed="81"/>
            <rFont val="Segoe UI"/>
            <family val="2"/>
          </rPr>
          <t xml:space="preserve">_x000D_
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r>
      </text>
    </comment>
    <comment ref="V299" authorId="1" shapeId="0" xr:uid="{00000000-0006-0000-0000-000048060000}">
      <text>
        <r>
          <rPr>
            <sz val="9"/>
            <color indexed="81"/>
            <rFont val="Segoe UI"/>
            <family val="2"/>
          </rPr>
          <t>106590|CENTRAL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MESES.|UN|||12|4|45|27/08/2018||||- ok -|EQUIPAMENTOS DE COZINHA||||*|</t>
        </r>
      </text>
    </comment>
    <comment ref="B300" authorId="1" shapeId="0" xr:uid="{00000000-0006-0000-0000-00005F070000}">
      <text>
        <r>
          <rPr>
            <b/>
            <sz val="9"/>
            <color indexed="81"/>
            <rFont val="Segoe UI"/>
            <family val="2"/>
          </rPr>
          <t>DESCRIÇÃO:</t>
        </r>
        <r>
          <rPr>
            <sz val="9"/>
            <color indexed="81"/>
            <rFont val="Segoe UI"/>
            <family val="2"/>
          </rPr>
          <t>_x000D_
CENTRO DE ATIVIDADES BERÇÁRIO, COM 11 PEÇAS EM FORMATO HEXAGONAL, MATERIAL EM ESPUMA REVESTIDO DE VINILONA, CONTENDO: 05 TRIÂNGULOS, 01 TRAPÉZIO, 01 ESCADA, 01 DUPLA ONDA, 01 ESCALADA E 02 RAMPAS - MEDIDAS: 160  X 160 X 20 CM.  CORES VARIADAS. PODENDO VARIAR +/- 5 CM.</t>
        </r>
      </text>
    </comment>
    <comment ref="V300" authorId="1" shapeId="0" xr:uid="{00000000-0006-0000-0000-000060070000}">
      <text>
        <r>
          <rPr>
            <sz val="9"/>
            <color indexed="81"/>
            <rFont val="Segoe UI"/>
            <family val="2"/>
          </rPr>
          <t>116884|CENTRO DE ATIVIDADES BERÇÁRIO, COM 11 PEÇAS EM FORMATO HEXAGONAL, MATERIAL EM ESPUMA REVESTIDO DE VINILONA, CONTENDO: 05 TRIÂNGULOS, 01 TRAPÉZIO, 01 ESCADA, 01 DUPLA ONDA, 01 ESCALADA E 02 RAMPAS - MEDIDAS: 160  X 160 X 20 CM.  CORES VARIADAS. PODENDO VARIAR +/- 5 CM.|UN|||12|11|130|03/09/2018||||- ok -|BRINQUEDOS E PLAYGROUND||||*|</t>
        </r>
      </text>
    </comment>
    <comment ref="B301" authorId="1" shapeId="0" xr:uid="{00000000-0006-0000-0000-0000E7060000}">
      <text>
        <r>
          <rPr>
            <b/>
            <sz val="9"/>
            <color indexed="81"/>
            <rFont val="Segoe UI"/>
            <family val="2"/>
          </rPr>
          <t>DESCRIÇÃO:</t>
        </r>
        <r>
          <rPr>
            <sz val="9"/>
            <color indexed="81"/>
            <rFont val="Segoe UI"/>
            <family val="2"/>
          </rPr>
          <t>_x000D_
CENTRO DE ATIVIDADES, CONFECCIONADO EM PLASTICO, 100% ATOXICO, ACOLCHOADO, LAVAVEL, NAO POSSUI CANTOS VIVOS, CONTEM MOBILE, CHOCALHOS LATERAIS E ESPELHOS GIRATORIOS - MEDIDAS APROX. (A X L X P): 57 X 56 X 49,5 CM - COM SELO DE APROVACAO DO INMETRO</t>
        </r>
      </text>
    </comment>
    <comment ref="V301" authorId="1" shapeId="0" xr:uid="{00000000-0006-0000-0000-0000E8060000}">
      <text>
        <r>
          <rPr>
            <sz val="9"/>
            <color indexed="81"/>
            <rFont val="Segoe UI"/>
            <family val="2"/>
          </rPr>
          <t>112175|CENTRO DE ATIVIDADES, CONFECCIONADO EM PLASTICO, 100% ATOXICO, ACOLCHOADO, LAVAVEL, NAO POSSUI CANTOS VIVOS, CONTEM MOBILE, CHOCALHOS LATERAIS E ESPELHOS GIRATORIOS - MEDIDAS APROX. (A X L X P): 57 X 56 X 49,5 CM - COM SELO DE APROVACAO DO INMETRO|UN|||12|17|200|03/09/2018||||- ok -|BRINQUEDOS E PLAYGROUND||||*|</t>
        </r>
      </text>
    </comment>
    <comment ref="B302" authorId="1" shapeId="0" xr:uid="{00000000-0006-0000-0000-00001C010000}">
      <text>
        <r>
          <rPr>
            <b/>
            <sz val="9"/>
            <color indexed="81"/>
            <rFont val="Segoe UI"/>
            <family val="2"/>
          </rPr>
          <t>DESCRIÇÃO:</t>
        </r>
        <r>
          <rPr>
            <sz val="9"/>
            <color indexed="81"/>
            <rFont val="Segoe UI"/>
            <family val="2"/>
          </rPr>
          <t xml:space="preserve">_x000D_
CESTO DE PLÁSTICO PARA LIXO, 6 LITROS - FECHADO. </t>
        </r>
      </text>
    </comment>
    <comment ref="V302" authorId="1" shapeId="0" xr:uid="{00000000-0006-0000-0000-00001D010000}">
      <text>
        <r>
          <rPr>
            <sz val="10"/>
            <color indexed="81"/>
            <rFont val="Lucida Console"/>
            <family val="3"/>
          </rPr>
          <t>13991|CESTO DE PLÁSTICO PARA LIXO, 6 LITROS - FECHADO.|PC|72|6|12|59|700|14/05/2020|220|2019|08/09/2020|Suspenso|MATERIAIS DE LIMPEZA (UTENSILIOS E ACESSORIOS)|PE 207/20|19/01/2021||*|</t>
        </r>
      </text>
    </comment>
    <comment ref="B303" authorId="2" shapeId="0" xr:uid="{00000000-0006-0000-0000-00002D080000}">
      <text>
        <r>
          <rPr>
            <b/>
            <sz val="9"/>
            <color indexed="81"/>
            <rFont val="Segoe UI"/>
            <family val="2"/>
          </rPr>
          <t>DESCRIÇÃO:</t>
        </r>
        <r>
          <rPr>
            <sz val="9"/>
            <color indexed="81"/>
            <rFont val="Segoe UI"/>
            <family val="2"/>
          </rPr>
          <t>_x000D_
CHA DE ERVA MATE TOSTADO - CAIXA COM 250 GR</t>
        </r>
      </text>
    </comment>
    <comment ref="V303" authorId="4" shapeId="0" xr:uid="{2007CA07-EDC1-4157-9CE6-784F7064780B}">
      <text>
        <r>
          <rPr>
            <sz val="10"/>
            <color indexed="81"/>
            <rFont val="Lucida Console"/>
            <family val="3"/>
          </rPr>
          <t>127664|CHA DE ERVA MATE TOSTADO - CAIXA COM 250 GR|CX|71|34|12|667|8000|26/08/2021|33|2020|15/02/2021|Aguardando|GENEROS ALIMENTICIOS (BISCOITO, BOLO, SUCO, ETC.)|PP  72/19|11/02/2020||*|</t>
        </r>
      </text>
    </comment>
    <comment ref="B304" authorId="1" shapeId="0" xr:uid="{00000000-0006-0000-0000-0000B1060000}">
      <text>
        <r>
          <rPr>
            <b/>
            <sz val="9"/>
            <color indexed="81"/>
            <rFont val="Segoe UI"/>
            <family val="2"/>
          </rPr>
          <t>DESCRIÇÃO:</t>
        </r>
        <r>
          <rPr>
            <sz val="9"/>
            <color indexed="81"/>
            <rFont val="Segoe UI"/>
            <family val="2"/>
          </rPr>
          <t xml:space="preserve">_x000D_
CHAPA DE AÇO CARBONO GALVANIZADA ZINCADA N°14 - MEDIDAS: 2,00M X 1,20M. </t>
        </r>
      </text>
    </comment>
    <comment ref="V304" authorId="2" shapeId="0" xr:uid="{00000000-0006-0000-0000-0000B2060000}">
      <text>
        <r>
          <rPr>
            <sz val="9"/>
            <color indexed="81"/>
            <rFont val="Segoe UI"/>
            <family val="2"/>
          </rPr>
          <t>111170|CHAPA DE AÇO CARBONO GALVANIZADA ZINCADA N°14 - MEDIDAS: 2,00M X 1,20M.|CH|||12|0|0|10/08/2018|175|2017|10/10/2018|Inativo|TUBO DE FERRO, CANTONEIRAS E CHAPAS|PE  46/19|03/09/2019|Fora do estoque.|*|</t>
        </r>
      </text>
    </comment>
    <comment ref="B305" authorId="1" shapeId="0" xr:uid="{00000000-0006-0000-0000-00009B030000}">
      <text>
        <r>
          <rPr>
            <b/>
            <sz val="9"/>
            <color indexed="81"/>
            <rFont val="Segoe UI"/>
            <family val="2"/>
          </rPr>
          <t>DESCRIÇÃO:</t>
        </r>
        <r>
          <rPr>
            <sz val="9"/>
            <color indexed="81"/>
            <rFont val="Segoe UI"/>
            <family val="2"/>
          </rPr>
          <t>_x000D_
CHAPA DE AÇO CARBONO GALVANIZADO ZINCADO N. 24 - ESP = 0,64 MM - 2 X 1.</t>
        </r>
      </text>
    </comment>
    <comment ref="V305" authorId="1" shapeId="0" xr:uid="{00000000-0006-0000-0000-00009C030000}">
      <text>
        <r>
          <rPr>
            <sz val="9"/>
            <color indexed="81"/>
            <rFont val="Segoe UI"/>
            <family val="2"/>
          </rPr>
          <t>64610|CHAPA DE AÇO CARBONO GALVANIZADO ZINCADO N. 24 - ESP = 0,64 MM - 2 X 1.|PC|69|1|12|17|200|23/09/2020|16|2020|27/01/2021|Suspenso|CHAPA DE ACO, PERFIL E TUBO QUADRADO|PP 232/19|10/02/2020||*|</t>
        </r>
      </text>
    </comment>
    <comment ref="B306" authorId="1" shapeId="0" xr:uid="{00000000-0006-0000-0000-0000E1010000}">
      <text>
        <r>
          <rPr>
            <b/>
            <sz val="9"/>
            <color indexed="81"/>
            <rFont val="Segoe UI"/>
            <family val="2"/>
          </rPr>
          <t>DESCRIÇÃO:</t>
        </r>
        <r>
          <rPr>
            <sz val="9"/>
            <color indexed="81"/>
            <rFont val="Segoe UI"/>
            <family val="2"/>
          </rPr>
          <t>_x000D_
CHAPA DE AÇO CARBONO GALVANIZADO ZINCADO N° 22 ESP=0,80 MM -2 X 1.</t>
        </r>
      </text>
    </comment>
    <comment ref="V306" authorId="1" shapeId="0" xr:uid="{00000000-0006-0000-0000-0000E2010000}">
      <text>
        <r>
          <rPr>
            <sz val="10"/>
            <color indexed="81"/>
            <rFont val="Lucida Console"/>
            <family val="3"/>
          </rPr>
          <t>20135|CHAPA DE AÇO CARBONO GALVANIZADO ZINCADO N° 22 ESP=0,80 MM -2 X 1.|PC|69|1|12|30|350|19/05/2021|16|2020|27/01/2021|Aguardando|CHAPA DE ACO, PERFIL E TUBO QUADRADO|PP 232/19|10/02/2020||*|</t>
        </r>
      </text>
    </comment>
    <comment ref="B307" authorId="1" shapeId="0" xr:uid="{00000000-0006-0000-0000-000031070000}">
      <text>
        <r>
          <rPr>
            <b/>
            <sz val="9"/>
            <color indexed="81"/>
            <rFont val="Segoe UI"/>
            <family val="2"/>
          </rPr>
          <t>DESCRIÇÃO:</t>
        </r>
        <r>
          <rPr>
            <sz val="9"/>
            <color indexed="81"/>
            <rFont val="Segoe UI"/>
            <family val="2"/>
          </rPr>
          <t>_x000D_
CHAPA DE ACO INOX, BLANQUE: 430, ESPESSURA: 1,5MM, COMPRIMENTO: 2,00M E LARGURA: 1,20M</t>
        </r>
      </text>
    </comment>
    <comment ref="V307" authorId="2" shapeId="0" xr:uid="{00000000-0006-0000-0000-000032070000}">
      <text>
        <r>
          <rPr>
            <sz val="10"/>
            <color indexed="81"/>
            <rFont val="Lucida Console"/>
            <family val="3"/>
          </rPr>
          <t>115060|CHAPA DE ACO INOX, BLANQUE: 430, ESPESSURA: 1,5MM, COMPRIMENTO: 2,00M E LARGURA: 1,20M|UN|69|11|12|0|0|12/05/2020|198|2019|15/08/2020|Suspenso|FERROS, CANTONEIRAS, DISCOS, ETC|PE  46/19|03/09/2019||*|</t>
        </r>
      </text>
    </comment>
    <comment ref="B308" authorId="1" shapeId="0" xr:uid="{00000000-0006-0000-0000-000003040000}">
      <text>
        <r>
          <rPr>
            <b/>
            <sz val="9"/>
            <color indexed="81"/>
            <rFont val="Segoe UI"/>
            <family val="2"/>
          </rPr>
          <t>DESCRIÇÃO:</t>
        </r>
        <r>
          <rPr>
            <sz val="9"/>
            <color indexed="81"/>
            <rFont val="Segoe UI"/>
            <family val="2"/>
          </rPr>
          <t>_x000D_
CHAPA DE ACO INOXIDAVEL 304 - A 240 - MED. 0,40 MM X 1240 MM X 3500 MM</t>
        </r>
      </text>
    </comment>
    <comment ref="V308" authorId="2" shapeId="0" xr:uid="{00000000-0006-0000-0000-000004040000}">
      <text>
        <r>
          <rPr>
            <sz val="9"/>
            <color indexed="81"/>
            <rFont val="Segoe UI"/>
            <family val="2"/>
          </rPr>
          <t>76217|CHAPA DE ACO INOXIDAVEL 304 - A 240 - MED. 0,40 MM X 1240 MM X 3500 MM|KG|||12|3|30|10/08/2018|175|2017|10/10/2018|Inativo|TUBO DE FERRO, CANTONEIRAS E CHAPAS|PE  46/19|03/09/2019|Fora do estoque.|*|</t>
        </r>
      </text>
    </comment>
    <comment ref="B309" authorId="1" shapeId="0" xr:uid="{00000000-0006-0000-0000-0000F9060000}">
      <text>
        <r>
          <rPr>
            <b/>
            <sz val="9"/>
            <color indexed="81"/>
            <rFont val="Segoe UI"/>
            <family val="2"/>
          </rPr>
          <t>DESCRIÇÃO:</t>
        </r>
        <r>
          <rPr>
            <sz val="9"/>
            <color indexed="81"/>
            <rFont val="Segoe UI"/>
            <family val="2"/>
          </rPr>
          <t xml:space="preserve">_x000D_
CHAPA DE FERRO PRETA - 2M (COMPRIMENTO) X 1,20M (LARGURA)  X 1/4" (ESPESSURA). </t>
        </r>
      </text>
    </comment>
    <comment ref="V309" authorId="2" shapeId="0" xr:uid="{00000000-0006-0000-0000-0000FA060000}">
      <text>
        <r>
          <rPr>
            <sz val="9"/>
            <color indexed="81"/>
            <rFont val="Segoe UI"/>
            <family val="2"/>
          </rPr>
          <t>113099|CHAPA DE FERRO PRETA - 2M (COMPRIMENTO) X 1,20M (LARGURA)  X 1/4" (ESPESSURA).|CH|||12|0|0|10/08/2018|175|2017|10/10/2018|Inativo|TUBO DE FERRO, CANTONEIRAS E CHAPAS|PE  46/19|03/09/2019|Fora do estoque.|*|</t>
        </r>
      </text>
    </comment>
    <comment ref="B310" authorId="1" shapeId="0" xr:uid="{00000000-0006-0000-0000-000089060000}">
      <text>
        <r>
          <rPr>
            <b/>
            <sz val="9"/>
            <color indexed="81"/>
            <rFont val="Segoe UI"/>
            <family val="2"/>
          </rPr>
          <t>DESCRIÇÃO:</t>
        </r>
        <r>
          <rPr>
            <sz val="9"/>
            <color indexed="81"/>
            <rFont val="Segoe UI"/>
            <family val="2"/>
          </rPr>
          <t>_x000D_
CHAPA DE LAMINADO MELAMINICO  PARA LOUSA LISA QUADRICULADA (5X5CM) DE FUNDO BRANCO ACABAMENTO BRILHANTE C/ 3,08 X 1,25 M ESP =1,0MM. COR PADRAO: BRANCOLINE</t>
        </r>
      </text>
    </comment>
    <comment ref="V310" authorId="3" shapeId="0" xr:uid="{774A452C-3922-492D-97F9-183F03FE9EAC}">
      <text>
        <r>
          <rPr>
            <sz val="9"/>
            <color indexed="81"/>
            <rFont val="Segoe UI"/>
            <family val="2"/>
          </rPr>
          <t>109944|CHAPA DE LAMINADO MELAMINICO  PARA LOUSA LISA QUADRICULADA (5X5CM) DE FUNDO BRANCO ACABAMENTO BRILHANTE C/ 3,08 X 1,25 M ESP =1,0MM. COR PADRAO: BRANCOLINE|PC|74|8|12|42|500|24/11/2020|90|2021|28/03/2022|Aguardando|MADEIRA|PE  23/21|08/03/2021||*|</t>
        </r>
      </text>
    </comment>
    <comment ref="B311" authorId="1" shapeId="0" xr:uid="{00000000-0006-0000-0000-0000C9020000}">
      <text>
        <r>
          <rPr>
            <b/>
            <sz val="9"/>
            <color indexed="81"/>
            <rFont val="Segoe UI"/>
            <family val="2"/>
          </rPr>
          <t>DESCRIÇÃO:</t>
        </r>
        <r>
          <rPr>
            <sz val="9"/>
            <color indexed="81"/>
            <rFont val="Segoe UI"/>
            <family val="2"/>
          </rPr>
          <t>_x000D_
CHAPA DE LAMINADO MELAMÍNICO COM 3,08 X 1,25 M, ESPESSURA 0,8 MM - COR VERDE CLARO.</t>
        </r>
      </text>
    </comment>
    <comment ref="V311" authorId="2" shapeId="0" xr:uid="{00000000-0006-0000-0000-0000CA020000}">
      <text>
        <r>
          <rPr>
            <sz val="9"/>
            <color indexed="81"/>
            <rFont val="Segoe UI"/>
            <family val="2"/>
          </rPr>
          <t>48178|CHAPA DE LAMINADO MELAMÍNICO COM 3,08 X 1,25 M, ESPESSURA 0,8 MM - COR VERDE CLARO.|PC|74|8|12|0|0|17/01/2020|129|2019|08/05/2020|Inativo|CHAPAS, MADEIRAS, FOLHAS DE PORTA, BATENTES E FITAS DE BORDA|PP  21/19|06/08/2019|Item excluído do estoque|*|</t>
        </r>
      </text>
    </comment>
    <comment ref="B312" authorId="1" shapeId="0" xr:uid="{00000000-0006-0000-0000-0000B7020000}">
      <text>
        <r>
          <rPr>
            <b/>
            <sz val="9"/>
            <color indexed="81"/>
            <rFont val="Segoe UI"/>
            <family val="2"/>
          </rPr>
          <t>DESCRIÇÃO:</t>
        </r>
        <r>
          <rPr>
            <sz val="9"/>
            <color indexed="81"/>
            <rFont val="Segoe UI"/>
            <family val="2"/>
          </rPr>
          <t>_x000D_
CHAPA DE MADEIRA CHAPADUR - MED: 2,75 X 1,22 M - ESPES:3,2 MM</t>
        </r>
      </text>
    </comment>
    <comment ref="V312" authorId="2" shapeId="0" xr:uid="{00000000-0006-0000-0000-0000B8020000}">
      <text>
        <r>
          <rPr>
            <sz val="9"/>
            <color indexed="81"/>
            <rFont val="Segoe UI"/>
            <family val="2"/>
          </rPr>
          <t>43794|CHAPA DE MADEIRA CHAPADUR - MED: 2,75 X 1,22 M - ESPES:3,2 MM|PC|||12|0|0|22/05/2019|189|2018|16/09/2019|Inativo|CHAPAS, MADEIRAS, FOLHAS DE PORTA, BATENTES E FITAS DE BORDA|PP 111/19|18/09/2019|Item excluído do estoque|*|</t>
        </r>
      </text>
    </comment>
    <comment ref="B313" authorId="1" shapeId="0" xr:uid="{00000000-0006-0000-0000-00008E010000}">
      <text>
        <r>
          <rPr>
            <b/>
            <sz val="9"/>
            <color indexed="81"/>
            <rFont val="Segoe UI"/>
            <family val="2"/>
          </rPr>
          <t>DESCRIÇÃO:</t>
        </r>
        <r>
          <rPr>
            <sz val="9"/>
            <color indexed="81"/>
            <rFont val="Segoe UI"/>
            <family val="2"/>
          </rPr>
          <t>_x000D_
CHAPA DE MADEIRA COMPENSADA DE VIROLA - MEDIDAS: 2,20 M X 1,60 M X 20 MM</t>
        </r>
      </text>
    </comment>
    <comment ref="V313" authorId="2" shapeId="0" xr:uid="{00000000-0006-0000-0000-00008F010000}">
      <text>
        <r>
          <rPr>
            <sz val="9"/>
            <color indexed="81"/>
            <rFont val="Segoe UI"/>
            <family val="2"/>
          </rPr>
          <t>16306|CHAPA DE MADEIRA COMPENSADA DE VIROLA - MEDIDAS: 2,20 M X 1,60 M X 20 MM|PC|||12|0|0|22/05/2019|189|2018|16/09/2019|Inativo|CHAPAS, MADEIRAS, FOLHAS DE PORTA, BATENTES E FITAS DE BORDA|PP 111/19|18/09/2019|Item fora de estoque|*|</t>
        </r>
      </text>
    </comment>
    <comment ref="B314" authorId="1" shapeId="0" xr:uid="{00000000-0006-0000-0000-00008C010000}">
      <text>
        <r>
          <rPr>
            <b/>
            <sz val="9"/>
            <color indexed="81"/>
            <rFont val="Segoe UI"/>
            <family val="2"/>
          </rPr>
          <t>DESCRIÇÃO:</t>
        </r>
        <r>
          <rPr>
            <sz val="9"/>
            <color indexed="81"/>
            <rFont val="Segoe UI"/>
            <family val="2"/>
          </rPr>
          <t>_x000D_
CHAPA DE MADEIRA COMPENSADA DE VIROLA - MEDIDAS: 2,20 M X 1,60 M X 6 MM</t>
        </r>
      </text>
    </comment>
    <comment ref="V314" authorId="2" shapeId="0" xr:uid="{00000000-0006-0000-0000-00008D010000}">
      <text>
        <r>
          <rPr>
            <sz val="9"/>
            <color indexed="81"/>
            <rFont val="Segoe UI"/>
            <family val="2"/>
          </rPr>
          <t>16300|CHAPA DE MADEIRA COMPENSADA DE VIROLA - MEDIDAS: 2,20 M X 1,60 M X 6 MM|PC|74|9|12|0|0|25/06/2020|189|2018|16/09/2019|Inativo|CHAPAS, MADEIRAS, FOLHAS DE PORTA, BATENTES E FITAS DE BORDA|PP 111/19|18/09/2019|Item excluído do estoque|*|</t>
        </r>
      </text>
    </comment>
    <comment ref="B315" authorId="1" shapeId="0" xr:uid="{00000000-0006-0000-0000-000090010000}">
      <text>
        <r>
          <rPr>
            <b/>
            <sz val="9"/>
            <color indexed="81"/>
            <rFont val="Segoe UI"/>
            <family val="2"/>
          </rPr>
          <t>DESCRIÇÃO:</t>
        </r>
        <r>
          <rPr>
            <sz val="9"/>
            <color indexed="81"/>
            <rFont val="Segoe UI"/>
            <family val="2"/>
          </rPr>
          <t>_x000D_
CHAPA DE MADEIRA COMPENSADA DE VIROLA COM 2,20 X 1,60 M ESP.4,0 MM</t>
        </r>
      </text>
    </comment>
    <comment ref="V315" authorId="2" shapeId="0" xr:uid="{00000000-0006-0000-0000-000091010000}">
      <text>
        <r>
          <rPr>
            <sz val="9"/>
            <color indexed="81"/>
            <rFont val="Segoe UI"/>
            <family val="2"/>
          </rPr>
          <t>16308|CHAPA DE MADEIRA COMPENSADA DE VIROLA COM 2,20 X 1,60 M ESP.4,0 MM|PC|||12|0|0|22/05/2019|189|2018|16/09/2019|Inativo|CHAPAS, MADEIRAS, FOLHAS DE PORTA, BATENTES E FITAS DE BORDA|||Item fora de estoque|*|</t>
        </r>
      </text>
    </comment>
    <comment ref="B316" authorId="1" shapeId="0" xr:uid="{00000000-0006-0000-0000-000015020000}">
      <text>
        <r>
          <rPr>
            <b/>
            <sz val="9"/>
            <color indexed="81"/>
            <rFont val="Segoe UI"/>
            <family val="2"/>
          </rPr>
          <t>DESCRIÇÃO:</t>
        </r>
        <r>
          <rPr>
            <sz val="9"/>
            <color indexed="81"/>
            <rFont val="Segoe UI"/>
            <family val="2"/>
          </rPr>
          <t>_x000D_
CHAPA DE MADEIRA COMPENSADA NAVAL C/ 2,20 X 1,60 M ESP.</t>
        </r>
      </text>
    </comment>
    <comment ref="V316" authorId="3" shapeId="0" xr:uid="{88E9FBF7-AD23-45BA-A787-407F73B83079}">
      <text>
        <r>
          <rPr>
            <sz val="9"/>
            <color indexed="81"/>
            <rFont val="Segoe UI"/>
            <family val="2"/>
          </rPr>
          <t>26215|CHAPA DE MADEIRA COMPENSADA NAVAL C/ 2,20 X 1,60 M ESP.|PC|74|9|12|5|50|24/11/2020|90|2021|27/03/2022|Aguardando|MADEIRA|PE  23/21|08/03/2021||*|</t>
        </r>
      </text>
    </comment>
    <comment ref="B317" authorId="1" shapeId="0" xr:uid="{00000000-0006-0000-0000-000009040000}">
      <text>
        <r>
          <rPr>
            <b/>
            <sz val="9"/>
            <color indexed="81"/>
            <rFont val="Segoe UI"/>
            <family val="2"/>
          </rPr>
          <t>DESCRIÇÃO:</t>
        </r>
        <r>
          <rPr>
            <sz val="9"/>
            <color indexed="81"/>
            <rFont val="Segoe UI"/>
            <family val="2"/>
          </rPr>
          <t>_x000D_
CHAPA DE MADEIRA COMPENSADO LAMINADO DE VIROLA - MEDIDAS: 2,20 M X 1,60 M X 15 MM</t>
        </r>
      </text>
    </comment>
    <comment ref="V317" authorId="3" shapeId="0" xr:uid="{4851A318-FF1F-48E2-8727-CE0D1990889F}">
      <text>
        <r>
          <rPr>
            <sz val="9"/>
            <color indexed="81"/>
            <rFont val="Segoe UI"/>
            <family val="2"/>
          </rPr>
          <t>76583|CHAPA DE MADEIRA COMPENSADO LAMINADO DE VIROLA - MEDIDAS: 2,20 M X 1,60 M X 15 MM|PC|74|9|12|0|0|24/11/2020|90|2021|27/03/2022|Aguardando|MADEIRA|PE  23/21|08/03/2021||*|</t>
        </r>
      </text>
    </comment>
    <comment ref="B318" authorId="1" shapeId="0" xr:uid="{00000000-0006-0000-0000-000007040000}">
      <text>
        <r>
          <rPr>
            <b/>
            <sz val="9"/>
            <color indexed="81"/>
            <rFont val="Segoe UI"/>
            <family val="2"/>
          </rPr>
          <t>DESCRIÇÃO:</t>
        </r>
        <r>
          <rPr>
            <sz val="9"/>
            <color indexed="81"/>
            <rFont val="Segoe UI"/>
            <family val="2"/>
          </rPr>
          <t>_x000D_
CHAPA DE MADEIRA COMPENSADO LAMINADO DE VIROLA COM 2,20 X 1,60 M - ESP. 10 MM.</t>
        </r>
      </text>
    </comment>
    <comment ref="V318" authorId="1" shapeId="0" xr:uid="{00000000-0006-0000-0000-000008040000}">
      <text>
        <r>
          <rPr>
            <sz val="9"/>
            <color indexed="81"/>
            <rFont val="Segoe UI"/>
            <family val="2"/>
          </rPr>
          <t>76582|CHAPA DE MADEIRA COMPENSADO LAMINADO DE VIROLA COM 2,20 X 1,60 M - ESP. 10 MM.|PC|74|9|12|5|50|24/10/2019|127|2017|13/08/2018|Aguardando|CHAPAS, MADEIRAS, FOLHAS DE PORTA, BATENTES, COLAS E FITAS DE BORDA|PE  23/21|08/03/2021|Item fora de estoque|*|</t>
        </r>
      </text>
    </comment>
    <comment ref="B319" authorId="1" shapeId="0" xr:uid="{00000000-0006-0000-0000-000092010000}">
      <text>
        <r>
          <rPr>
            <b/>
            <sz val="9"/>
            <color indexed="81"/>
            <rFont val="Segoe UI"/>
            <family val="2"/>
          </rPr>
          <t>DESCRIÇÃO:</t>
        </r>
        <r>
          <rPr>
            <sz val="9"/>
            <color indexed="81"/>
            <rFont val="Segoe UI"/>
            <family val="2"/>
          </rPr>
          <t>_x000D_
CHAPA DE MADEIRA RESINADA COM 2,20 X 1,10 M ESP. 10,0 MM.</t>
        </r>
      </text>
    </comment>
    <comment ref="V319" authorId="4" shapeId="0" xr:uid="{5DD89D82-E6E2-4960-82DF-D79A4DCF75A6}">
      <text>
        <r>
          <rPr>
            <sz val="10"/>
            <color indexed="81"/>
            <rFont val="Lucida Console"/>
            <family val="3"/>
          </rPr>
          <t>16363|CHAPA DE MADEIRA RESINADA COM 2,20 X 1,10 M ESP. 10,0 MM.|PC|74|8|12|0|0|19/05/2021|194|2020|07/09/2021|Inativo|CHAPAS, MADEIRAS, FOLHAS DE PORTA, BATENTES, COLAS E FITAS DE BORDA|PP 111/19|18/09/2019||*|</t>
        </r>
      </text>
    </comment>
    <comment ref="B320" authorId="1" shapeId="0" xr:uid="{00000000-0006-0000-0000-000094010000}">
      <text>
        <r>
          <rPr>
            <b/>
            <sz val="9"/>
            <color indexed="81"/>
            <rFont val="Segoe UI"/>
            <family val="2"/>
          </rPr>
          <t>DESCRIÇÃO:</t>
        </r>
        <r>
          <rPr>
            <sz val="9"/>
            <color indexed="81"/>
            <rFont val="Segoe UI"/>
            <family val="2"/>
          </rPr>
          <t>_x000D_
CHAPA DE MADEIRA RESINADA COM 2,20 X 1,10 M ESP. 15,0 MM</t>
        </r>
      </text>
    </comment>
    <comment ref="V320" authorId="4" shapeId="0" xr:uid="{0250BD25-4DB7-490C-BC66-CAFC5C5DBF54}">
      <text>
        <r>
          <rPr>
            <sz val="10"/>
            <color indexed="81"/>
            <rFont val="Lucida Console"/>
            <family val="3"/>
          </rPr>
          <t>16365|CHAPA DE MADEIRA RESINADA COM 2,20 X 1,10 M ESP. 15,0 MM|PC|74|8|12|25|300|19/05/2021|194|2020|07/09/2021|Inativo|CHAPAS, MADEIRAS, FOLHAS DE PORTA, BATENTES, COLAS E FITAS DE BORDA|PP 111/19|18/09/2019||*|</t>
        </r>
      </text>
    </comment>
    <comment ref="B321" authorId="1" shapeId="0" xr:uid="{00000000-0006-0000-0000-000096010000}">
      <text>
        <r>
          <rPr>
            <b/>
            <sz val="9"/>
            <color indexed="81"/>
            <rFont val="Segoe UI"/>
            <family val="2"/>
          </rPr>
          <t>DESCRIÇÃO:</t>
        </r>
        <r>
          <rPr>
            <sz val="9"/>
            <color indexed="81"/>
            <rFont val="Segoe UI"/>
            <family val="2"/>
          </rPr>
          <t>_x000D_
CHAPA DE MADEIRA RESINADA COM 2,20 X 1,10 M ESP. 20,0 MM.</t>
        </r>
      </text>
    </comment>
    <comment ref="V321" authorId="2" shapeId="0" xr:uid="{00000000-0006-0000-0000-000097010000}">
      <text>
        <r>
          <rPr>
            <sz val="9"/>
            <color indexed="81"/>
            <rFont val="Segoe UI"/>
            <family val="2"/>
          </rPr>
          <t>16374|CHAPA DE MADEIRA RESINADA COM 2,20 X 1,10 M ESP. 20,0 MM.|PC|||12|0|0|22/05/2019|189|2018|16/09/2019|Inativo|CHAPAS, MADEIRAS, FOLHAS DE PORTA, BATENTES E FITAS DE BORDA|PP 111/19|18/09/2019|Item fora de estoque|*|</t>
        </r>
      </text>
    </comment>
    <comment ref="B322" authorId="1" shapeId="0" xr:uid="{00000000-0006-0000-0000-000095070000}">
      <text>
        <r>
          <rPr>
            <b/>
            <sz val="9"/>
            <color indexed="81"/>
            <rFont val="Segoe UI"/>
            <family val="2"/>
          </rPr>
          <t>DESCRIÇÃO:</t>
        </r>
        <r>
          <rPr>
            <sz val="9"/>
            <color indexed="81"/>
            <rFont val="Segoe UI"/>
            <family val="2"/>
          </rPr>
          <t>_x000D_
CHAPA EM MDF ALTO BRILHO - MEDIDAS: 2,75 X 1,86 M X 06 MM DE ESPESSURA. NA COR BRANCO NEVE. O MATERIAL DEVERÁ SER ENTREGUE EM FARDOS LACRADOS E AS CHAPAS PROTEGIDAS COM PELÍCULAS PROTETORAS EM CADA CHAPA.</t>
        </r>
      </text>
    </comment>
    <comment ref="V322" authorId="3" shapeId="0" xr:uid="{CFE0B7E7-105D-40F8-ABE3-7A222F7AF46D}">
      <text>
        <r>
          <rPr>
            <sz val="9"/>
            <color indexed="81"/>
            <rFont val="Segoe UI"/>
            <family val="2"/>
          </rPr>
          <t>119621|CHAPA EM MDF ALTO BRILHO - MEDIDAS: 2,75 X 1,86 M X 06 MM DE ESPESSURA. NA COR BRANCO NEVE. O MATERIAL DEVERÁ SER ENTREGUE EM FARDOS LACRADOS E AS CHAPAS PROTEGIDAS COM PELÍCULAS PROTETORAS EM CADA CHAPA.|CH|74|9|12|59|700|28/01/2021|131|2021|06/05/2022|Aguardando|FOLHA DE PORTA E CHAPAS|PE  56/21|22/04/2021||*|</t>
        </r>
      </text>
    </comment>
    <comment ref="B323" authorId="1" shapeId="0" xr:uid="{00000000-0006-0000-0000-000091070000}">
      <text>
        <r>
          <rPr>
            <b/>
            <sz val="9"/>
            <color indexed="81"/>
            <rFont val="Segoe UI"/>
            <family val="2"/>
          </rPr>
          <t>DESCRIÇÃO:</t>
        </r>
        <r>
          <rPr>
            <sz val="9"/>
            <color indexed="81"/>
            <rFont val="Segoe UI"/>
            <family val="2"/>
          </rPr>
          <t>_x000D_
CHAPA EM MDF ALTO BRILHO - MEDIDAS: 2,75 X 1,86 M X 15 MM DE ESPESSURA. NA COR BRANCO NEVE. O MATERIAL DEVERÁ SER ENTREGUE EM FARDOS LACRADOS E AS CHAPAS PROTEGIDAS COM PELÍCULAS PROTETORAS EM CADA CHAPA.</t>
        </r>
      </text>
    </comment>
    <comment ref="V323" authorId="3" shapeId="0" xr:uid="{C61F5D36-1F14-4034-BCB0-9B0119DCD729}">
      <text>
        <r>
          <rPr>
            <sz val="9"/>
            <color indexed="81"/>
            <rFont val="Segoe UI"/>
            <family val="2"/>
          </rPr>
          <t>119554|CHAPA EM MDF ALTO BRILHO - MEDIDAS: 2,75 X 1,86 M X 15 MM DE ESPESSURA. NA COR BRANCO NEVE. O MATERIAL DEVERÁ SER ENTREGUE EM FARDOS LACRADOS E AS CHAPAS PROTEGIDAS COM PELÍCULAS PROTETORAS EM CADA CHAPA.|CH|74|9|12|25|300|28/01/2021|131|2021|06/05/2022|Aguardando|FOLHA DE PORTA E CHAPAS|PE  56/21|22/04/2021||*|</t>
        </r>
      </text>
    </comment>
    <comment ref="B324" authorId="1" shapeId="0" xr:uid="{00000000-0006-0000-0000-000049070000}">
      <text>
        <r>
          <rPr>
            <b/>
            <sz val="9"/>
            <color indexed="81"/>
            <rFont val="Segoe UI"/>
            <family val="2"/>
          </rPr>
          <t>DESCRIÇÃO:</t>
        </r>
        <r>
          <rPr>
            <sz val="9"/>
            <color indexed="81"/>
            <rFont val="Segoe UI"/>
            <family val="2"/>
          </rPr>
          <t xml:space="preserve">_x000D_
CHAPA EM MDF CARVALHO 2 FACES, MEDINDO 2,75 X 1,83 M X 15 MM DE ESPESSURA. </t>
        </r>
      </text>
    </comment>
    <comment ref="V324" authorId="1" shapeId="0" xr:uid="{00000000-0006-0000-0000-00004A070000}">
      <text>
        <r>
          <rPr>
            <sz val="10"/>
            <color indexed="81"/>
            <rFont val="Lucida Console"/>
            <family val="3"/>
          </rPr>
          <t>115807|CHAPA EM MDF CARVALHO 2 FACES, MEDINDO 2,75 X 1,83 M X 15 MM DE ESPESSURA.|UN|69|1|12|0|0|28/01/2021|115|2020|26/05/2021|Aguardando|FOLHA DE PORTA E CHAPAS|PE  56/21|22/04/2021||*|</t>
        </r>
      </text>
    </comment>
    <comment ref="B325" authorId="1" shapeId="0" xr:uid="{00000000-0006-0000-0000-0000FB070000}">
      <text>
        <r>
          <rPr>
            <b/>
            <sz val="9"/>
            <color indexed="81"/>
            <rFont val="Segoe UI"/>
            <family val="2"/>
          </rPr>
          <t>DESCRIÇÃO:</t>
        </r>
        <r>
          <rPr>
            <sz val="9"/>
            <color indexed="81"/>
            <rFont val="Segoe UI"/>
            <family val="2"/>
          </rPr>
          <t xml:space="preserve">_x000D_
CHAPA EM MDF ULTRA TX, BRANCO, DUAS FACES COM PROTECAO CONTRA UMIDADE E CUPIM. MEDINDO: 2,75M X 1,83M X 18MM. </t>
        </r>
      </text>
    </comment>
    <comment ref="V325" authorId="1" shapeId="0" xr:uid="{00000000-0006-0000-0000-0000FC070000}">
      <text>
        <r>
          <rPr>
            <sz val="10"/>
            <color indexed="81"/>
            <rFont val="Lucida Console"/>
            <family val="3"/>
          </rPr>
          <t>126044|CHAPA EM MDF ULTRA TX, BRANCO, DUAS FACES COM PROTECAO CONTRA UMIDADE E CUPIM. MEDINDO: 2,75M X 1,83M X 18MM.|CH|69|1|12|0|0|28/01/2021|115|2020|26/05/2021|Aguardando|FOLHA DE PORTA E CHAPAS|PE  56/21|22/04/2021||*|</t>
        </r>
      </text>
    </comment>
    <comment ref="B326" authorId="1" shapeId="0" xr:uid="{00000000-0006-0000-0000-0000FB030000}">
      <text>
        <r>
          <rPr>
            <b/>
            <sz val="9"/>
            <color indexed="81"/>
            <rFont val="Segoe UI"/>
            <family val="2"/>
          </rPr>
          <t>DESCRIÇÃO:</t>
        </r>
        <r>
          <rPr>
            <sz val="9"/>
            <color indexed="81"/>
            <rFont val="Segoe UI"/>
            <family val="2"/>
          </rPr>
          <t xml:space="preserve">_x000D_
CHAPA EM MDF, BRANCO, 02 FACES - MED. 2,75 M X 1,83 M X 15 MM. </t>
        </r>
      </text>
    </comment>
    <comment ref="V326" authorId="3" shapeId="0" xr:uid="{EEFE6A05-019C-4822-B4B4-05AB56C66014}">
      <text>
        <r>
          <rPr>
            <sz val="9"/>
            <color indexed="81"/>
            <rFont val="Segoe UI"/>
            <family val="2"/>
          </rPr>
          <t>75334|CHAPA EM MDF, BRANCO, 02 FACES - MED. 2,75 M X 1,83 M X 15 MM.|CH|69|1|12|125|1500|28/01/2021|131|2021|06/05/2022|Aguardando|FOLHA DE PORTA E CHAPAS|PE  56/21|22/04/2021||*|</t>
        </r>
      </text>
    </comment>
    <comment ref="B327" authorId="1" shapeId="0" xr:uid="{00000000-0006-0000-0000-00005B070000}">
      <text>
        <r>
          <rPr>
            <b/>
            <sz val="9"/>
            <color indexed="81"/>
            <rFont val="Segoe UI"/>
            <family val="2"/>
          </rPr>
          <t>DESCRIÇÃO:</t>
        </r>
        <r>
          <rPr>
            <sz val="9"/>
            <color indexed="81"/>
            <rFont val="Segoe UI"/>
            <family val="2"/>
          </rPr>
          <t xml:space="preserve">_x000D_
CHAPA EM MDF, BRANCO, 02 FACES 2,75 X 1,83 X 25 MM. </t>
        </r>
      </text>
    </comment>
    <comment ref="V327" authorId="2" shapeId="0" xr:uid="{00000000-0006-0000-0000-00005C070000}">
      <text>
        <r>
          <rPr>
            <sz val="9"/>
            <color indexed="81"/>
            <rFont val="Segoe UI"/>
            <family val="2"/>
          </rPr>
          <t>116771|CHAPA EM MDF, BRANCO, 02 FACES 2,75 X 1,83 X 25 MM.|CH|69|1|12|0|0|19/10/2018|2|2018|07/01/2019|Inativo|CHAPAS E COLAS|PP  21/19|06/08/2019|Item excluído do estoque|*|</t>
        </r>
      </text>
    </comment>
    <comment ref="B328" authorId="1" shapeId="0" xr:uid="{00000000-0006-0000-0000-0000F9030000}">
      <text>
        <r>
          <rPr>
            <b/>
            <sz val="9"/>
            <color indexed="81"/>
            <rFont val="Segoe UI"/>
            <family val="2"/>
          </rPr>
          <t>DESCRIÇÃO:</t>
        </r>
        <r>
          <rPr>
            <sz val="9"/>
            <color indexed="81"/>
            <rFont val="Segoe UI"/>
            <family val="2"/>
          </rPr>
          <t xml:space="preserve">_x000D_
CHAPA EM MDF, CRU - MED. 2,75 M X 1,83 M X 09 MM. </t>
        </r>
      </text>
    </comment>
    <comment ref="V328" authorId="4" shapeId="0" xr:uid="{720CC743-F171-4A41-9DBE-6A6B53D4C9B0}">
      <text>
        <r>
          <rPr>
            <sz val="9"/>
            <color indexed="81"/>
            <rFont val="Segoe UI"/>
            <family val="2"/>
          </rPr>
          <t>75324|CHAPA EM MDF, CRU - MED. 2,75 M X 1,83 M X 09 MM.|PC|69|1|12|34|400|22/04/2021|174|2020|16/08/2021|Aguardando|CHAPAS E COLAS|PE  99/20|03/08/2020||*|</t>
        </r>
      </text>
    </comment>
    <comment ref="B329" authorId="1" shapeId="0" xr:uid="{00000000-0006-0000-0000-000075060000}">
      <text>
        <r>
          <rPr>
            <b/>
            <sz val="9"/>
            <color indexed="81"/>
            <rFont val="Segoe UI"/>
            <family val="2"/>
          </rPr>
          <t>DESCRIÇÃO:</t>
        </r>
        <r>
          <rPr>
            <sz val="9"/>
            <color indexed="81"/>
            <rFont val="Segoe UI"/>
            <family val="2"/>
          </rPr>
          <t>_x000D_
CHAVE DE NÍVEL TIPO BOIA 15 A 220 V COM CONTATO REVERSÍVEL COM CABO DE 2 M.</t>
        </r>
      </text>
    </comment>
    <comment ref="V329" authorId="4" shapeId="0" xr:uid="{4ABA5AC0-53C2-4A4D-BCB9-CA14D822BCCF}">
      <text>
        <r>
          <rPr>
            <sz val="10"/>
            <color indexed="81"/>
            <rFont val="Lucida Console"/>
            <family val="3"/>
          </rPr>
          <t>107889|CHAVE DE NÍVEL TIPO BOIA 15 A 220 V COM CONTATO REVERSÍVEL COM CABO DE 2 M.|UN|55|9|12|30|350|17/01/2020|228|2020|05/10/2021|Inativo|MATERIAL ELÉTRICO|PE 153/20|16/09/2020||*|</t>
        </r>
      </text>
    </comment>
    <comment ref="B330" authorId="1" shapeId="0" xr:uid="{00000000-0006-0000-0000-000043060000}">
      <text>
        <r>
          <rPr>
            <b/>
            <sz val="9"/>
            <color indexed="81"/>
            <rFont val="Segoe UI"/>
            <family val="2"/>
          </rPr>
          <t>DESCRIÇÃO:</t>
        </r>
        <r>
          <rPr>
            <sz val="9"/>
            <color indexed="81"/>
            <rFont val="Segoe UI"/>
            <family val="2"/>
          </rPr>
          <t xml:space="preserve">_x000D_
CHUMBADOR CBA   5/16"  X  3.1/4" </t>
        </r>
      </text>
    </comment>
    <comment ref="V330" authorId="1" shapeId="0" xr:uid="{00000000-0006-0000-0000-000044060000}">
      <text>
        <r>
          <rPr>
            <sz val="10"/>
            <color indexed="81"/>
            <rFont val="Lucida Console"/>
            <family val="3"/>
          </rPr>
          <t>106546|CHUMBADOR CBA   5/16"  X  3.1/4"|PC|67|9|12|0|0|23/09/2020|9|2020|14/01/2021|Suspenso|MATERIAL ELETRICO|PP 218/19|27/01/2020||*|</t>
        </r>
      </text>
    </comment>
    <comment ref="B331" authorId="1" shapeId="0" xr:uid="{00000000-0006-0000-0000-000041060000}">
      <text>
        <r>
          <rPr>
            <b/>
            <sz val="9"/>
            <color indexed="81"/>
            <rFont val="Segoe UI"/>
            <family val="2"/>
          </rPr>
          <t>DESCRIÇÃO:</t>
        </r>
        <r>
          <rPr>
            <sz val="9"/>
            <color indexed="81"/>
            <rFont val="Segoe UI"/>
            <family val="2"/>
          </rPr>
          <t xml:space="preserve">_x000D_
CHUMBADOR CBA  5/16" X 2.1/4" </t>
        </r>
      </text>
    </comment>
    <comment ref="V331" authorId="1" shapeId="0" xr:uid="{00000000-0006-0000-0000-000042060000}">
      <text>
        <r>
          <rPr>
            <sz val="10"/>
            <color indexed="81"/>
            <rFont val="Lucida Console"/>
            <family val="3"/>
          </rPr>
          <t>106544|CHUMBADOR CBA  5/16" X 2.1/4"|PC|67|9|12|17|200|25/09/2019||||Suspenso|SIM|PP 218/19|27/01/2020||*|</t>
        </r>
      </text>
    </comment>
    <comment ref="B332" authorId="1" shapeId="0" xr:uid="{00000000-0006-0000-0000-0000E3020000}">
      <text>
        <r>
          <rPr>
            <b/>
            <sz val="9"/>
            <color indexed="81"/>
            <rFont val="Segoe UI"/>
            <family val="2"/>
          </rPr>
          <t>DESCRIÇÃO:</t>
        </r>
        <r>
          <rPr>
            <sz val="9"/>
            <color indexed="81"/>
            <rFont val="Segoe UI"/>
            <family val="2"/>
          </rPr>
          <t>_x000D_
CHUVEIRO ELÉTRICO AUTOMÁTICO - CORPO EM PLÁSTICO 220V/5400W.</t>
        </r>
      </text>
    </comment>
    <comment ref="V332" authorId="4" shapeId="0" xr:uid="{C8F63C0C-8372-4735-8BEE-D609CE05D4D5}">
      <text>
        <r>
          <rPr>
            <sz val="10"/>
            <color indexed="81"/>
            <rFont val="Lucida Console"/>
            <family val="3"/>
          </rPr>
          <t>50797|CHUVEIRO ELÉTRICO AUTOMÁTICO - CORPO EM PLÁSTICO 220V/5400W.|PC|61|16|12|27|320|17/01/2020|228|2020|05/10/2021|Inativo|MATERIAL ELÉTRICO|PE 153/20|16/09/2020||*|</t>
        </r>
      </text>
    </comment>
    <comment ref="B333" authorId="1" shapeId="0" xr:uid="{00000000-0006-0000-0000-000015070000}">
      <text>
        <r>
          <rPr>
            <b/>
            <sz val="9"/>
            <color indexed="81"/>
            <rFont val="Segoe UI"/>
            <family val="2"/>
          </rPr>
          <t>DESCRIÇÃO:</t>
        </r>
        <r>
          <rPr>
            <sz val="9"/>
            <color indexed="81"/>
            <rFont val="Segoe UI"/>
            <family val="2"/>
          </rPr>
          <t>_x000D_
CICA (CYCA REVOLUTA), PORTE 1,00 A 1,5 M (EXCLUINDO-SE O TORRÃO), FORNECIDAS EM TORRÕES E ACONDICIONADAS EM VASOS PLÁSTICOS OU ENVOLVIDAS EM SACOS DE ESTOPA COM AMARRIO.</t>
        </r>
      </text>
    </comment>
    <comment ref="V333" authorId="1" shapeId="0" xr:uid="{00000000-0006-0000-0000-000016070000}">
      <text>
        <r>
          <rPr>
            <b/>
            <sz val="9"/>
            <color indexed="81"/>
            <rFont val="Segoe UI"/>
            <family val="2"/>
          </rPr>
          <t>114372|CICA (CYCA REVOLUTA), PORTE 1,00 A 1,5 M (EXCLUINDO-SE O TORRÃO), FORNECIDAS EM TORRÕES E ACONDICIONADAS EM VASOS PLÁSTICOS OU ENVOLVIDAS EM SACOS DE ESTOPA COM AMARRIO.|UN|||12|0|0|31/07/2018||||Inativo|PLANTAS ORNAMENTAIS||||*|</t>
        </r>
      </text>
    </comment>
    <comment ref="B334" authorId="1" shapeId="0" xr:uid="{00000000-0006-0000-0000-0000B1050000}">
      <text>
        <r>
          <rPr>
            <b/>
            <sz val="9"/>
            <color indexed="81"/>
            <rFont val="Segoe UI"/>
            <family val="2"/>
          </rPr>
          <t>DESCRIÇÃO:</t>
        </r>
        <r>
          <rPr>
            <sz val="9"/>
            <color indexed="81"/>
            <rFont val="Segoe UI"/>
            <family val="2"/>
          </rPr>
          <t>_x000D_
CIMENTO COLA AC3 - SACO C/20 KG</t>
        </r>
      </text>
    </comment>
    <comment ref="V334" authorId="3" shapeId="0" xr:uid="{B74A9DE6-C3F5-4B05-9A15-E7D901463ACA}">
      <text>
        <r>
          <rPr>
            <sz val="9"/>
            <color indexed="81"/>
            <rFont val="Segoe UI"/>
            <family val="2"/>
          </rPr>
          <t>100362|CIMENTO COLA AC3 - SACO C/20 KG|SO|||12|584|7000|22/04/2021|174|2020|16/08/2021|Aguardando|MATERIAL DE CONSTRUÇÃO|PE 120/21|||*|</t>
        </r>
      </text>
    </comment>
    <comment ref="B335" authorId="1" shapeId="0" xr:uid="{00000000-0006-0000-0000-00005A000000}">
      <text>
        <r>
          <rPr>
            <b/>
            <sz val="9"/>
            <color indexed="81"/>
            <rFont val="Segoe UI"/>
            <family val="2"/>
          </rPr>
          <t>DESCRIÇÃO:</t>
        </r>
        <r>
          <rPr>
            <sz val="9"/>
            <color indexed="81"/>
            <rFont val="Segoe UI"/>
            <family val="2"/>
          </rPr>
          <t>_x000D_
CIMENTO COLANTE - SACO COM  20 KG - ARGAMASSA DE CIMENTO, ADITIVOS ESPECIAIS E AGREGADOS MINERAIS, PARA ASSENTAMENTO DE PLACAS CERÂMICAS, USO INTERNO, TIPO ARGAMASSA COLANTE AC I, CONFORME NBR 14081 - O MATERIAL DEVERÁ SER ENTREGUE EM LOTE PALETIZADO PROTEGIDO COM FILME PLÁSTICO.</t>
        </r>
      </text>
    </comment>
    <comment ref="V335" authorId="1" shapeId="0" xr:uid="{00000000-0006-0000-0000-00005B000000}">
      <text>
        <r>
          <rPr>
            <b/>
            <sz val="9"/>
            <color indexed="81"/>
            <rFont val="Segoe UI"/>
            <family val="2"/>
          </rPr>
          <t>12798|CIMENTO COLANTE - SACO COM  20 KG - ARGAMASSA DE CIMENTO, ADITIVOS ESPECIAIS E AGREGADOS MINERAIS, PARA ASSENTAMENTO DE PLACAS CERÂMICAS, USO INTERNO, TIPO ARGAMASSA COLANTE AC I, CONFORME NBR 14081 - O MATERIAL DEVERÁ SER ENTREGUE EM LOTE PALETIZADO PROTEGIDO COM FILME PLÁSTICO.|SO|51|4|12|0|0|07/08/2018||||Inativo|MATERIAIS DE CONSTRUÇÃO||||*|</t>
        </r>
      </text>
    </comment>
    <comment ref="B336" authorId="1" shapeId="0" xr:uid="{00000000-0006-0000-0000-0000CF070000}">
      <text>
        <r>
          <rPr>
            <b/>
            <sz val="9"/>
            <color indexed="81"/>
            <rFont val="Segoe UI"/>
            <family val="2"/>
          </rPr>
          <t>DESCRIÇÃO:</t>
        </r>
        <r>
          <rPr>
            <sz val="9"/>
            <color indexed="81"/>
            <rFont val="Segoe UI"/>
            <family val="2"/>
          </rPr>
          <t>_x000D_
CIMENTO COLANTE - SACO COM 20 KG (PARA USO INTERNO E EXTERNO)</t>
        </r>
      </text>
    </comment>
    <comment ref="V336" authorId="1" shapeId="0" xr:uid="{00000000-0006-0000-0000-0000D0070000}">
      <text>
        <r>
          <rPr>
            <sz val="10"/>
            <color indexed="81"/>
            <rFont val="Lucida Console"/>
            <family val="3"/>
          </rPr>
          <t>123146|CIMENTO COLANTE - SACO COM 20 KG (PARA USO INTERNO E EXTERNO)|SO|51|4|12|500|6000|14/02/2020|166|2020|10/08/2021|Suspenso|MATERIAIS DE CONSTRUÇÃO|PP  70/19|10/07/2019||*|</t>
        </r>
      </text>
    </comment>
    <comment ref="B337" authorId="1" shapeId="0" xr:uid="{00000000-0006-0000-0000-00002D010000}">
      <text>
        <r>
          <rPr>
            <b/>
            <sz val="9"/>
            <color indexed="81"/>
            <rFont val="Segoe UI"/>
            <family val="2"/>
          </rPr>
          <t>DESCRIÇÃO:</t>
        </r>
        <r>
          <rPr>
            <sz val="9"/>
            <color indexed="81"/>
            <rFont val="Segoe UI"/>
            <family val="2"/>
          </rPr>
          <t>_x000D_
CIMENTO COMUM CPII-32 - SACO COM 50 KG - O MATERIAL DEVERÁ SER ENTREGUE EM LOTE PALETIZADO PROTEGIDO COM FILME PLÁSTICO - VALIDADE MÍNIMA DE 3 MESES.</t>
        </r>
      </text>
    </comment>
    <comment ref="V337" authorId="4" shapeId="0" xr:uid="{C1BE1978-DBA9-4852-8608-3B8644FA8F1C}">
      <text>
        <r>
          <rPr>
            <sz val="10"/>
            <color indexed="81"/>
            <rFont val="Lucida Console"/>
            <family val="3"/>
          </rPr>
          <t>14662|CIMENTO COMUM CPII-32 - SACO COM 50 KG - O MATERIAL DEVERÁ SER ENTREGUE EM LOTE PALETIZADO PROTEGIDO COM FILME PLÁSTICO - VALIDADE MÍNIMA DE 3 MESES.|SO|51|3|12|500|6000|17/06/2021|54|2020|12/03/2021|Aguardando|MATERIAL DE CONSTRUÇÃO|PE  26/21|16/03/2021||*|</t>
        </r>
      </text>
    </comment>
    <comment ref="B338" authorId="1" shapeId="0" xr:uid="{00000000-0006-0000-0000-000011030000}">
      <text>
        <r>
          <rPr>
            <b/>
            <sz val="9"/>
            <color indexed="81"/>
            <rFont val="Segoe UI"/>
            <family val="2"/>
          </rPr>
          <t>DESCRIÇÃO:</t>
        </r>
        <r>
          <rPr>
            <sz val="9"/>
            <color indexed="81"/>
            <rFont val="Segoe UI"/>
            <family val="2"/>
          </rPr>
          <t>_x000D_
CINERÁRIA FOLHA FINA (SENECIO DOUGLASII) - PORTE 0,10 M, CAIXA COM 15 UNIDADES.</t>
        </r>
      </text>
    </comment>
    <comment ref="V338" authorId="1" shapeId="0" xr:uid="{00000000-0006-0000-0000-000012030000}">
      <text>
        <r>
          <rPr>
            <b/>
            <sz val="9"/>
            <color indexed="81"/>
            <rFont val="Segoe UI"/>
            <family val="2"/>
          </rPr>
          <t>54313|CINERÁRIA FOLHA FINA (SENECIO DOUGLASII) - PORTE 0,10 M, CAIXA COM 15 UNIDADES.|CX|48|18|12|0|0|31/07/2018||||Inativo|PLANTAS ORNAMENTAIS||||*|</t>
        </r>
      </text>
    </comment>
    <comment ref="B339" authorId="1" shapeId="0" xr:uid="{00000000-0006-0000-0000-000077090000}">
      <text>
        <r>
          <rPr>
            <b/>
            <sz val="9"/>
            <color indexed="81"/>
            <rFont val="Segoe UI"/>
            <family val="2"/>
          </rPr>
          <t>DESCRIÇÃO:</t>
        </r>
        <r>
          <rPr>
            <sz val="9"/>
            <color indexed="81"/>
            <rFont val="Segoe UI"/>
            <family val="2"/>
          </rPr>
          <t>_x000D_
CINTA FLAG RUGBY - CINTA REGULAVEL, COM BANDAS A PROVA DE RASGO. COMPRIMENTO FLAG 34 CM, CINTA REGULAVEL ENTRE 74 CM E 102 CM, MATERIAL 100%  EM POLIESTER</t>
        </r>
      </text>
    </comment>
    <comment ref="V339" authorId="1" shapeId="0" xr:uid="{00000000-0006-0000-0000-000078090000}">
      <text>
        <r>
          <rPr>
            <b/>
            <sz val="9"/>
            <color indexed="81"/>
            <rFont val="Segoe UI"/>
            <family val="2"/>
          </rPr>
          <t>135229|CINTA FLAG RUGBY - CINTA REGULAVEL, COM BANDAS A PROVA DE RASGO. COMPRIMENTO FLAG 34 CM, CINTA REGULAVEL ENTRE 74 CM E 102 CM, MATERIAL 100%  EM POLIESTER|UN|||12|56|672|21/08/2018||||- ok -|MATERIAL ESPORTIVO||||*|</t>
        </r>
      </text>
    </comment>
    <comment ref="B340" authorId="1" shapeId="0" xr:uid="{00000000-0006-0000-0000-0000D3080000}">
      <text>
        <r>
          <rPr>
            <b/>
            <sz val="9"/>
            <color indexed="81"/>
            <rFont val="Segoe UI"/>
            <family val="2"/>
          </rPr>
          <t>DESCRIÇÃO:</t>
        </r>
        <r>
          <rPr>
            <sz val="9"/>
            <color indexed="81"/>
            <rFont val="Segoe UI"/>
            <family val="2"/>
          </rPr>
          <t>_x000D_
CIRCUITO ESPUMADO INFANTIL MULTICOLORIDO, CONFECCIONADO EM ESPUMA DE ALTA DENSIDADE (D-23), REVESTIMENTO EM COURVIN, COMPOSTO POR 4 PECAS COLORIDAS, SENDO ESCADA, PUFF, RAMPA E TAPETE. DIMENSAO APROX. AREA: 120 X 120 X 25 CM (VARIACAO: +/- 10 CM), PESO TOTAL APROX.: 6,5 KG. CERTIFICADO PELO INMETRO.</t>
        </r>
      </text>
    </comment>
    <comment ref="V340" authorId="1" shapeId="0" xr:uid="{00000000-0006-0000-0000-0000D4080000}">
      <text>
        <r>
          <rPr>
            <sz val="9"/>
            <color indexed="81"/>
            <rFont val="Segoe UI"/>
            <family val="2"/>
          </rPr>
          <t>133658|CIRCUITO ESPUMADO INFANTIL MULTICOLORIDO, CONFECCIONADO EM ESPUMA DE ALTA DENSIDADE (D-23), REVESTIMENTO EM COURVIN, COMPOSTO POR 4 PECAS COLORIDAS, SENDO ESCADA, PUFF, RAMPA E TAPETE. DIMENSAO APROX. AREA: 120 X 120 X 25 CM (VARIACAO: +/- 10 CM), PESO TOTAL APROX.: 6,5 KG. CERTIFICADO PELO INMETRO.|UN|||12|13|150|03/09/2018||||- ok -|BRINQUEDOS E PLAYGROUND||||*|</t>
        </r>
      </text>
    </comment>
    <comment ref="B341" authorId="2" shapeId="0" xr:uid="{00000000-0006-0000-0000-000024000000}">
      <text>
        <r>
          <rPr>
            <sz val="10"/>
            <color indexed="81"/>
            <rFont val="Lucida Console"/>
            <family val="3"/>
          </rPr>
          <t>DESCRIÇÃO:_x000D_
CLIPS 30 MM DE COMPRIMENTO - CX C/ 100 UN</t>
        </r>
      </text>
    </comment>
    <comment ref="V341" authorId="1" shapeId="0" xr:uid="{00000000-0006-0000-0000-000025000000}">
      <text>
        <r>
          <rPr>
            <sz val="10"/>
            <color indexed="81"/>
            <rFont val="Lucida Console"/>
            <family val="3"/>
          </rPr>
          <t>11109|CLIPS 30 MM DE COMPRIMENTO - CX C/ 100 UN|CX|45|12|12|84|1000|02/03/2020|211|2020|21/09/2021|Suspenso|MATERIAL DE ESCRITÓRIO||||*|</t>
        </r>
      </text>
    </comment>
    <comment ref="B342" authorId="1" shapeId="0" xr:uid="{00000000-0006-0000-0000-000059080000}">
      <text>
        <r>
          <rPr>
            <b/>
            <sz val="9"/>
            <color indexed="81"/>
            <rFont val="Segoe UI"/>
            <family val="2"/>
          </rPr>
          <t>DESCRIÇÃO:</t>
        </r>
        <r>
          <rPr>
            <sz val="9"/>
            <color indexed="81"/>
            <rFont val="Segoe UI"/>
            <family val="2"/>
          </rPr>
          <t>_x000D_
COADOR DE PAPEL PARA CAFÉ N° 103 - CAIXA COM 30 UNIDADES</t>
        </r>
      </text>
    </comment>
    <comment ref="V342" authorId="3" shapeId="0" xr:uid="{DA17437A-8D55-4519-BD49-09454C0C4684}">
      <text>
        <r>
          <rPr>
            <sz val="9"/>
            <color indexed="81"/>
            <rFont val="Segoe UI"/>
            <family val="2"/>
          </rPr>
          <t>130024|COADOR DE PAPEL PARA CAFÉ N° 103 - CAIXA COM 30 UNIDADES|CX|52|8|12|417|5000|22/04/2021|178|2020|20/08/2021|Aguardando|UTENSILIOS DESCARTAVEIS|PE  44/19|20/08/2019||*|</t>
        </r>
      </text>
    </comment>
    <comment ref="B343" authorId="1" shapeId="0" xr:uid="{00000000-0006-0000-0000-000085030000}">
      <text>
        <r>
          <rPr>
            <b/>
            <sz val="9"/>
            <color indexed="81"/>
            <rFont val="Segoe UI"/>
            <family val="2"/>
          </rPr>
          <t>DESCRIÇÃO:</t>
        </r>
        <r>
          <rPr>
            <sz val="9"/>
            <color indexed="81"/>
            <rFont val="Segoe UI"/>
            <family val="2"/>
          </rPr>
          <t>_x000D_
COLA DE CONTATO PARA LAMINADO MELAMINICO - 2,8 KG.  VALIDADE MÍNIMA DE 12 MESES A PARTIR DA DATA DE ENTREGA</t>
        </r>
      </text>
    </comment>
    <comment ref="V343" authorId="4" shapeId="0" xr:uid="{C46D4F2B-B3D4-4238-B3C3-BCCC12131255}">
      <text>
        <r>
          <rPr>
            <sz val="9"/>
            <color indexed="81"/>
            <rFont val="Segoe UI"/>
            <family val="2"/>
          </rPr>
          <t>63839|COLA DE CONTATO PARA LAMINADO MELAMINICO - 2,8 KG.  VALIDADE MÍNIMA DE 12 MESES A PARTIR DA DATA DE ENTREGA|GL|74|4|12|25|300|22/04/2021|174|2020|16/08/2021|Aguardando|CHAPAS E COLAS|PE  99/20|03/08/2020||*|</t>
        </r>
      </text>
    </comment>
    <comment ref="B344" authorId="1" shapeId="0" xr:uid="{00000000-0006-0000-0000-000089050000}">
      <text>
        <r>
          <rPr>
            <b/>
            <sz val="9"/>
            <color indexed="81"/>
            <rFont val="Segoe UI"/>
            <family val="2"/>
          </rPr>
          <t>DESCRIÇÃO:</t>
        </r>
        <r>
          <rPr>
            <sz val="9"/>
            <color indexed="81"/>
            <rFont val="Segoe UI"/>
            <family val="2"/>
          </rPr>
          <t xml:space="preserve">_x000D_
COLA HOTMELT, BRANCA, GRANULADA - PARA COLADEIRA DE FITA DE BORDO AM 753B - SACO COM 25 KG. </t>
        </r>
      </text>
    </comment>
    <comment ref="V344" authorId="2" shapeId="0" xr:uid="{00000000-0006-0000-0000-00008A050000}">
      <text>
        <r>
          <rPr>
            <sz val="9"/>
            <color indexed="81"/>
            <rFont val="Segoe UI"/>
            <family val="2"/>
          </rPr>
          <t>97965|COLA HOTMELT, BRANCA, GRANULADA - PARA COLADEIRA DE FITA DE BORDO AM 753B - SACO COM 25 KG.|SO|74|4|12|1|5|17/01/2020|129|2019|08/05/2020|Aguardando|FITA DE BORDA EM PVC E CHAPAS|PE  23/20|08/06/2020||*|</t>
        </r>
      </text>
    </comment>
    <comment ref="B345" authorId="1" shapeId="0" xr:uid="{00000000-0006-0000-0000-0000EA000000}">
      <text>
        <r>
          <rPr>
            <b/>
            <sz val="9"/>
            <color indexed="81"/>
            <rFont val="Segoe UI"/>
            <family val="2"/>
          </rPr>
          <t>DESCRIÇÃO:</t>
        </r>
        <r>
          <rPr>
            <sz val="9"/>
            <color indexed="81"/>
            <rFont val="Segoe UI"/>
            <family val="2"/>
          </rPr>
          <t>_x000D_
COLA PARA MADEIRA - FRASCO COM 01 LITRO.</t>
        </r>
      </text>
    </comment>
    <comment ref="V345" authorId="1" shapeId="0" xr:uid="{00000000-0006-0000-0000-0000EB000000}">
      <text>
        <r>
          <rPr>
            <sz val="10"/>
            <color indexed="81"/>
            <rFont val="Lucida Console"/>
            <family val="3"/>
          </rPr>
          <t>13186|COLA PARA MADEIRA - FRASCO COM 01 LITRO.|FR|74|4|12|9|100|17/12/2020|88|2020|01/04/2021|Suspenso|MATERIAL DE PINTURA, DISCOS ABRASIVOS E COLA PARA MADEIRA|PE   6/20|28/04/2021|Memo 37/SGAF/DRM/2021 informando que Ata não será reaberta|*|</t>
        </r>
      </text>
    </comment>
    <comment ref="B346" authorId="1" shapeId="0" xr:uid="{00000000-0006-0000-0000-0000B4000000}">
      <text>
        <r>
          <rPr>
            <b/>
            <sz val="9"/>
            <color indexed="81"/>
            <rFont val="Segoe UI"/>
            <family val="2"/>
          </rPr>
          <t>DESCRIÇÃO:</t>
        </r>
        <r>
          <rPr>
            <sz val="9"/>
            <color indexed="81"/>
            <rFont val="Segoe UI"/>
            <family val="2"/>
          </rPr>
          <t>_x000D_
COLA PARA TUBO PVC - 75 GRAMAS</t>
        </r>
      </text>
    </comment>
    <comment ref="V346" authorId="5" shapeId="0" xr:uid="{AC7D9B56-790D-42BB-ABDD-D1750DCCD8C0}">
      <text>
        <r>
          <rPr>
            <sz val="10"/>
            <color indexed="81"/>
            <rFont val="Lucida Console"/>
            <family val="3"/>
          </rPr>
          <t>13063|COLA PARA TUBO PVC - 75 GRAMAS|TB|61|9|12|125|1500|17/12/2020|161|2021|06/07/2022|Aguardando|MATERIAL HIDRAULICO|PE  88/21|01/06/2021||*|</t>
        </r>
      </text>
    </comment>
    <comment ref="B347" authorId="1" shapeId="0" xr:uid="{00000000-0006-0000-0000-000083090000}">
      <text>
        <r>
          <rPr>
            <b/>
            <sz val="9"/>
            <color indexed="81"/>
            <rFont val="Segoe UI"/>
            <family val="2"/>
          </rPr>
          <t>DESCRIÇÃO:</t>
        </r>
        <r>
          <rPr>
            <sz val="9"/>
            <color indexed="81"/>
            <rFont val="Segoe UI"/>
            <family val="2"/>
          </rPr>
          <t>_x000D_
COLCHAO PARA SALTO EM ALTURA D-20, INDICADO PARA SALTO EM ALTURA E GINASTICA, ESPUMA DE ALTA DENSIDADE (D-20), REVESTIMENTO DE LONA RESISTENTE E IMPERMEAVEL COM ZIPER - MEDIDAS: 2,50 X 2,00 X 0,30 METROS, COM ALCAS DE TRANSPORTE E TELA DE RESPIRO LATERAL.</t>
        </r>
      </text>
    </comment>
    <comment ref="V347" authorId="1" shapeId="0" xr:uid="{00000000-0006-0000-0000-000084090000}">
      <text>
        <r>
          <rPr>
            <sz val="9"/>
            <color indexed="81"/>
            <rFont val="Segoe UI"/>
            <family val="2"/>
          </rPr>
          <t>135235|COLCHAO PARA SALTO EM ALTURA D-20, INDICADO PARA SALTO EM ALTURA E GINASTICA, ESPUMA DE ALTA DENSIDADE (D-20), REVESTIMENTO DE LONA RESISTENTE E IMPERMEAVEL COM ZIPER - MEDIDAS: 2,50 X 2,00 X 0,30 METROS, COM ALCAS DE TRANSPORTE E TELA DE RESPIRO LATERAL.|UN|||12|1|10|21/08/2018||||- ok -|MATERIAL ESPORTIVO||||*|</t>
        </r>
      </text>
    </comment>
    <comment ref="B348" authorId="1" shapeId="0" xr:uid="{00000000-0006-0000-0000-00002A000000}">
      <text>
        <r>
          <rPr>
            <b/>
            <sz val="9"/>
            <color indexed="81"/>
            <rFont val="Segoe UI"/>
            <family val="2"/>
          </rPr>
          <t>DESCRIÇÃO:</t>
        </r>
        <r>
          <rPr>
            <sz val="9"/>
            <color indexed="81"/>
            <rFont val="Segoe UI"/>
            <family val="2"/>
          </rPr>
          <t>_x000D_
COLCHETE LATONADO N° 08 - CAIXA COM 72 UNIDADES.</t>
        </r>
      </text>
    </comment>
    <comment ref="V348" authorId="1" shapeId="0" xr:uid="{00000000-0006-0000-0000-00002B000000}">
      <text>
        <r>
          <rPr>
            <sz val="10"/>
            <color indexed="81"/>
            <rFont val="Lucida Console"/>
            <family val="3"/>
          </rPr>
          <t>11287|COLCHETE LATONADO N° 08 - CAIXA COM 72 UNIDADES.|CX|45|12|12|0|0|19/12/2019|93|2019|01/04/2020|Suspenso|ARTIGOS DE PAPELARIA|PP  19/19|11/04/2019||*|</t>
        </r>
      </text>
    </comment>
    <comment ref="B349" authorId="1" shapeId="0" xr:uid="{00000000-0006-0000-0000-00001F060000}">
      <text>
        <r>
          <rPr>
            <b/>
            <sz val="9"/>
            <color indexed="81"/>
            <rFont val="Segoe UI"/>
            <family val="2"/>
          </rPr>
          <t>DESCRIÇÃO:</t>
        </r>
        <r>
          <rPr>
            <sz val="9"/>
            <color indexed="81"/>
            <rFont val="Segoe UI"/>
            <family val="2"/>
          </rPr>
          <t>_x000D_
COLETE EM POLIESTER  TAMANHO P, CONJUNTO COM 18 UNIDADES
PARA TREINAMENTO EM JOGOS ESPORTIVOS, ABERTO NAS LATERAIS, COM ELASTICO LATERAL REVESTIDO EM DEBRUM NAS BORDAS
CORES A DEFINIR</t>
        </r>
      </text>
    </comment>
    <comment ref="V349" authorId="1" shapeId="0" xr:uid="{00000000-0006-0000-0000-000020060000}">
      <text>
        <r>
          <rPr>
            <b/>
            <sz val="9"/>
            <color indexed="81"/>
            <rFont val="Segoe UI"/>
            <family val="2"/>
          </rPr>
          <t>105058|COLETE EM POLIESTER  TAMANHO P, CONJUNTO COM 18 UNIDADES
PARA TREINAMENTO EM JOGOS ESPORTIVOS, ABERTO NAS LATERAIS, COM ELASTICO LATERAL REVESTIDO EM DEBRUM NAS BORDAS
CORES A DEFINIR|JG|||12|8|96|21/08/2018||||- ok -|MATERIAL ESPORTIVO||||*|</t>
        </r>
      </text>
    </comment>
    <comment ref="B350" authorId="1" shapeId="0" xr:uid="{00000000-0006-0000-0000-00006B030000}">
      <text>
        <r>
          <rPr>
            <b/>
            <sz val="9"/>
            <color indexed="81"/>
            <rFont val="Segoe UI"/>
            <family val="2"/>
          </rPr>
          <t>DESCRIÇÃO:</t>
        </r>
        <r>
          <rPr>
            <sz val="9"/>
            <color indexed="81"/>
            <rFont val="Segoe UI"/>
            <family val="2"/>
          </rPr>
          <t>_x000D_
COLEUS (SOLENOSTEMON SCUTELLARIOIDES) - PORTE 0,15 M, CAIXA COM 15 UNIDADES.</t>
        </r>
      </text>
    </comment>
    <comment ref="V350" authorId="1" shapeId="0" xr:uid="{00000000-0006-0000-0000-00006C030000}">
      <text>
        <r>
          <rPr>
            <b/>
            <sz val="9"/>
            <color indexed="81"/>
            <rFont val="Segoe UI"/>
            <family val="2"/>
          </rPr>
          <t>61403|COLEUS (SOLENOSTEMON SCUTELLARIOIDES) - PORTE 0,15 M, CAIXA COM 15 UNIDADES.|CX|48|17|12|0|0|31/07/2018||||Inativo|PLANTAS ORNAMENTAIS||||*|</t>
        </r>
      </text>
    </comment>
    <comment ref="B351" authorId="1" shapeId="0" xr:uid="{00000000-0006-0000-0000-0000AF040000}">
      <text>
        <r>
          <rPr>
            <b/>
            <sz val="9"/>
            <color indexed="81"/>
            <rFont val="Segoe UI"/>
            <family val="2"/>
          </rPr>
          <t>DESCRIÇÃO:</t>
        </r>
        <r>
          <rPr>
            <sz val="9"/>
            <color indexed="81"/>
            <rFont val="Segoe UI"/>
            <family val="2"/>
          </rPr>
          <t>_x000D_
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r>
      </text>
    </comment>
    <comment ref="V351" authorId="1" shapeId="0" xr:uid="{00000000-0006-0000-0000-0000B0040000}">
      <text>
        <r>
          <rPr>
            <sz val="9"/>
            <color indexed="81"/>
            <rFont val="Segoe UI"/>
            <family val="2"/>
          </rPr>
          <t>85162|COMPOSTO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ABASTECIMENTO.|T|||12|1|1|31/07/2018||||- ok -|PLANTAS ORNAMENTAIS||||*|</t>
        </r>
      </text>
    </comment>
    <comment ref="B352" authorId="1" shapeId="0" xr:uid="{00000000-0006-0000-0000-00007B070000}">
      <text>
        <r>
          <rPr>
            <b/>
            <sz val="9"/>
            <color indexed="81"/>
            <rFont val="Segoe UI"/>
            <family val="2"/>
          </rPr>
          <t>DESCRIÇÃO:</t>
        </r>
        <r>
          <rPr>
            <sz val="9"/>
            <color indexed="81"/>
            <rFont val="Segoe UI"/>
            <family val="2"/>
          </rPr>
          <t>_x000D_
CONDULETE DE ALUMÍNIO TIPO C 11/2",  SEM ROSCA.</t>
        </r>
      </text>
    </comment>
    <comment ref="V352" authorId="1" shapeId="0" xr:uid="{00000000-0006-0000-0000-00007C070000}">
      <text>
        <r>
          <rPr>
            <b/>
            <sz val="9"/>
            <color indexed="81"/>
            <rFont val="Segoe UI"/>
            <family val="2"/>
          </rPr>
          <t>118778|CONDULETE DE ALUMÍNIO TIPO C 11/2",  SEM ROSCA.|PC|||12|0|0|20/12/2018|58|2018|08/03/2019|Inativo|ELÉTRICA|||Nova Abertura Ata 58/18|*|</t>
        </r>
      </text>
    </comment>
    <comment ref="B353" authorId="1" shapeId="0" xr:uid="{00000000-0006-0000-0000-00007D070000}">
      <text>
        <r>
          <rPr>
            <b/>
            <sz val="9"/>
            <color indexed="81"/>
            <rFont val="Segoe UI"/>
            <family val="2"/>
          </rPr>
          <t>DESCRIÇÃO:</t>
        </r>
        <r>
          <rPr>
            <sz val="9"/>
            <color indexed="81"/>
            <rFont val="Segoe UI"/>
            <family val="2"/>
          </rPr>
          <t>_x000D_
CONDULETE DE ALUMÍNIO TIPO E 11/2", SEM ROSCA.</t>
        </r>
      </text>
    </comment>
    <comment ref="V353" authorId="1" shapeId="0" xr:uid="{00000000-0006-0000-0000-00007E070000}">
      <text>
        <r>
          <rPr>
            <b/>
            <sz val="9"/>
            <color indexed="81"/>
            <rFont val="Segoe UI"/>
            <family val="2"/>
          </rPr>
          <t>118779|CONDULETE DE ALUMÍNIO TIPO E 11/2", SEM ROSCA.|PC|55|32|12|0|0|20/12/2018|58|2018|08/03/2019|Inativo|ELÉTRICA|||Nova Abertura Ata 58/18|*|</t>
        </r>
      </text>
    </comment>
    <comment ref="B354" authorId="1" shapeId="0" xr:uid="{00000000-0006-0000-0000-000033070000}">
      <text>
        <r>
          <rPr>
            <b/>
            <sz val="9"/>
            <color indexed="81"/>
            <rFont val="Segoe UI"/>
            <family val="2"/>
          </rPr>
          <t>DESCRIÇÃO:</t>
        </r>
        <r>
          <rPr>
            <sz val="9"/>
            <color indexed="81"/>
            <rFont val="Segoe UI"/>
            <family val="2"/>
          </rPr>
          <t>_x000D_
CONDULETE EM LIGA DE ALUMÍNIO FUNDIDO TIPO "E" - 3/4.</t>
        </r>
      </text>
    </comment>
    <comment ref="V354" authorId="1" shapeId="0" xr:uid="{00000000-0006-0000-0000-000034070000}">
      <text>
        <r>
          <rPr>
            <b/>
            <sz val="9"/>
            <color indexed="81"/>
            <rFont val="Segoe UI"/>
            <family val="2"/>
          </rPr>
          <t>115150|CONDULETE EM LIGA DE ALUMÍNIO FUNDIDO TIPO "E" - 3/4.|PC|||12|0|0|20/12/2018|58|2018|08/03/2019|Inativo|ELÉTRICA|||Nova Abertura Ata 58/18|*|</t>
        </r>
      </text>
    </comment>
    <comment ref="B355" authorId="1" shapeId="0" xr:uid="{00000000-0006-0000-0000-00003F060000}">
      <text>
        <r>
          <rPr>
            <b/>
            <sz val="9"/>
            <color indexed="81"/>
            <rFont val="Segoe UI"/>
            <family val="2"/>
          </rPr>
          <t>DESCRIÇÃO:</t>
        </r>
        <r>
          <rPr>
            <sz val="9"/>
            <color indexed="81"/>
            <rFont val="Segoe UI"/>
            <family val="2"/>
          </rPr>
          <t>_x000D_
CONDULETE EM LIGA DE ALUMINIO FUNDIDO TIPO "MULTIPLO" - Ø  3/4" - SEM VEDAÇÃO.</t>
        </r>
      </text>
    </comment>
    <comment ref="V355" authorId="1" shapeId="0" xr:uid="{00000000-0006-0000-0000-000040060000}">
      <text>
        <r>
          <rPr>
            <sz val="10"/>
            <color indexed="81"/>
            <rFont val="Lucida Console"/>
            <family val="3"/>
          </rPr>
          <t>106414|CONDULETE EM LIGA DE ALUMINIO FUNDIDO TIPO "MULTIPLO" - Ø  3/4" - SEM VEDAÇÃO.|PC|55|32|12|109|1300|17/01/2020|126|2019|06/05/2020|Suspenso|MATERIAL ELÉTRICO|PE 153/20|16/09/2020||*|</t>
        </r>
      </text>
    </comment>
    <comment ref="B356" authorId="1" shapeId="0" xr:uid="{00000000-0006-0000-0000-0000A7050000}">
      <text>
        <r>
          <rPr>
            <b/>
            <sz val="9"/>
            <color indexed="81"/>
            <rFont val="Segoe UI"/>
            <family val="2"/>
          </rPr>
          <t>DESCRIÇÃO:</t>
        </r>
        <r>
          <rPr>
            <sz val="9"/>
            <color indexed="81"/>
            <rFont val="Segoe UI"/>
            <family val="2"/>
          </rPr>
          <t>_x000D_
CONDULETE EM LIGA DE ALUMÍNIO FUNDIDO TIPO "TB" - DIÂMETRO 1" - SEM VEDAÇÃO.</t>
        </r>
      </text>
    </comment>
    <comment ref="V356" authorId="1" shapeId="0" xr:uid="{00000000-0006-0000-0000-0000A8050000}">
      <text>
        <r>
          <rPr>
            <b/>
            <sz val="9"/>
            <color indexed="81"/>
            <rFont val="Segoe UI"/>
            <family val="2"/>
          </rPr>
          <t>99803|CONDULETE EM LIGA DE ALUMÍNIO FUNDIDO TIPO "TB" - DIÂMETRO 1" - SEM VEDAÇÃO.|PC|||12|0|0|20/12/2018|58|2018|08/03/2019|Inativo|ELÉTRICA|||Nova Abertura Ata 58/18|*|</t>
        </r>
      </text>
    </comment>
    <comment ref="B357" authorId="1" shapeId="0" xr:uid="{00000000-0006-0000-0000-0000D3030000}">
      <text>
        <r>
          <rPr>
            <b/>
            <sz val="9"/>
            <color indexed="81"/>
            <rFont val="Segoe UI"/>
            <family val="2"/>
          </rPr>
          <t>DESCRIÇÃO:</t>
        </r>
        <r>
          <rPr>
            <sz val="9"/>
            <color indexed="81"/>
            <rFont val="Segoe UI"/>
            <family val="2"/>
          </rPr>
          <t>_x000D_
CONDULETE EM LIGA DE ALUMÍNIO FUNDIDO, TIPO "B" 3/4", SEM VEDAÇÃO.</t>
        </r>
      </text>
    </comment>
    <comment ref="V357" authorId="1" shapeId="0" xr:uid="{00000000-0006-0000-0000-0000D4030000}">
      <text>
        <r>
          <rPr>
            <b/>
            <sz val="9"/>
            <color indexed="81"/>
            <rFont val="Segoe UI"/>
            <family val="2"/>
          </rPr>
          <t>69091|CONDULETE EM LIGA DE ALUMÍNIO FUNDIDO, TIPO "B" 3/4", SEM VEDAÇÃO.|PC|||12|0|0|20/12/2018|58|2018|08/03/2019|Inativo|ELÉTRICA|||Nova Abertura Ata 58/18|*|</t>
        </r>
      </text>
    </comment>
    <comment ref="B358" authorId="1" shapeId="0" xr:uid="{00000000-0006-0000-0000-0000F3050000}">
      <text>
        <r>
          <rPr>
            <b/>
            <sz val="9"/>
            <color indexed="81"/>
            <rFont val="Segoe UI"/>
            <family val="2"/>
          </rPr>
          <t>DESCRIÇÃO:</t>
        </r>
        <r>
          <rPr>
            <sz val="9"/>
            <color indexed="81"/>
            <rFont val="Segoe UI"/>
            <family val="2"/>
          </rPr>
          <t>_x000D_
CONDULETE EM LIGA DE ALUMÍNIO FUNDIDO, TIPO "C",  Ø2", SEM VEDAÇÃO</t>
        </r>
      </text>
    </comment>
    <comment ref="V358" authorId="1" shapeId="0" xr:uid="{00000000-0006-0000-0000-0000F4050000}">
      <text>
        <r>
          <rPr>
            <b/>
            <sz val="9"/>
            <color indexed="81"/>
            <rFont val="Segoe UI"/>
            <family val="2"/>
          </rPr>
          <t>102777|CONDULETE EM LIGA DE ALUMÍNIO FUNDIDO, TIPO "C",  Ø2", SEM VEDAÇÃO|PC|55|32|12|0|0|20/12/2018|58|2018|08/03/2019|Inativo|ELÉTRICA|||Nova Abertura Ata 58/18|*|</t>
        </r>
      </text>
    </comment>
    <comment ref="B359" authorId="1" shapeId="0" xr:uid="{00000000-0006-0000-0000-00001F080000}">
      <text>
        <r>
          <rPr>
            <b/>
            <sz val="9"/>
            <color indexed="81"/>
            <rFont val="Segoe UI"/>
            <family val="2"/>
          </rPr>
          <t>DESCRIÇÃO:</t>
        </r>
        <r>
          <rPr>
            <sz val="9"/>
            <color indexed="81"/>
            <rFont val="Segoe UI"/>
            <family val="2"/>
          </rPr>
          <t>_x000D_
CONE EM POLIPROPILENO PARA TREINAMENTO, 23 CM DE ALTURA E BASE DE 14,5 CM</t>
        </r>
      </text>
    </comment>
    <comment ref="V359" authorId="1" shapeId="0" xr:uid="{00000000-0006-0000-0000-000020080000}">
      <text>
        <r>
          <rPr>
            <b/>
            <sz val="9"/>
            <color indexed="81"/>
            <rFont val="Segoe UI"/>
            <family val="2"/>
          </rPr>
          <t>127262|CONE EM POLIPROPILENO PARA TREINAMENTO, 23 CM DE ALTURA E BASE DE 14,5 CM|UN|||12|80|960|21/08/2018||||- ok -|MATERIAL ESPORTIVO||||*|</t>
        </r>
      </text>
    </comment>
    <comment ref="B360" authorId="1" shapeId="0" xr:uid="{00000000-0006-0000-0000-000051010000}">
      <text>
        <r>
          <rPr>
            <b/>
            <sz val="9"/>
            <color indexed="81"/>
            <rFont val="Segoe UI"/>
            <family val="2"/>
          </rPr>
          <t>DESCRIÇÃO:</t>
        </r>
        <r>
          <rPr>
            <sz val="9"/>
            <color indexed="81"/>
            <rFont val="Segoe UI"/>
            <family val="2"/>
          </rPr>
          <t>_x000D_
CONECTOR A PRESSAO TIPO SPLIT BOLT-SIMPLES/SIMPLES P/ 2CABOS DE COBRE DE 150MM2</t>
        </r>
      </text>
    </comment>
    <comment ref="V360" authorId="2" shapeId="0" xr:uid="{00000000-0006-0000-0000-000052010000}">
      <text>
        <r>
          <rPr>
            <sz val="9"/>
            <color indexed="81"/>
            <rFont val="Segoe UI"/>
            <family val="2"/>
          </rPr>
          <t>15271|CONECTOR A PRESSAO TIPO SPLIT BOLT-SIMPLES/SIMPLES P/ 2CABOS DE COBRE DE 150MM2|PC|55|34|12|5|60|30/11/2017|10|2017|06/02/2018|Aguardando|ELÉTRICA|PP  11/18|09/04/2018|Impróspero no PP 11/18.|*|</t>
        </r>
      </text>
    </comment>
    <comment ref="B361" authorId="1" shapeId="0" xr:uid="{00000000-0006-0000-0000-00005A010000}">
      <text>
        <r>
          <rPr>
            <b/>
            <sz val="9"/>
            <color indexed="81"/>
            <rFont val="Segoe UI"/>
            <family val="2"/>
          </rPr>
          <t>DESCRIÇÃO:</t>
        </r>
        <r>
          <rPr>
            <sz val="9"/>
            <color indexed="81"/>
            <rFont val="Segoe UI"/>
            <family val="2"/>
          </rPr>
          <t>_x000D_
CONECTOR A PRESSAO TIPO SPLIT BOLT-SIMPLES/SIMPLES P/ 2CABOS DE COBRE DE 185MM2</t>
        </r>
      </text>
    </comment>
    <comment ref="V361" authorId="2" shapeId="0" xr:uid="{00000000-0006-0000-0000-00005B010000}">
      <text>
        <r>
          <rPr>
            <sz val="9"/>
            <color indexed="81"/>
            <rFont val="Segoe UI"/>
            <family val="2"/>
          </rPr>
          <t>15464|CONECTOR A PRESSAO TIPO SPLIT BOLT-SIMPLES/SIMPLES P/ 2CABOS DE COBRE DE 185MM2|PC|55|34|12|0|0|30/11/2017|10|2017|06/02/2018|Suspenso|ELÉTRICA|PP  11/18|09/04/2018||*|</t>
        </r>
      </text>
    </comment>
    <comment ref="B362" authorId="1" shapeId="0" xr:uid="{00000000-0006-0000-0000-000049080000}">
      <text>
        <r>
          <rPr>
            <b/>
            <sz val="9"/>
            <color indexed="81"/>
            <rFont val="Segoe UI"/>
            <family val="2"/>
          </rPr>
          <t>DESCRIÇÃO:</t>
        </r>
        <r>
          <rPr>
            <sz val="9"/>
            <color indexed="81"/>
            <rFont val="Segoe UI"/>
            <family val="2"/>
          </rPr>
          <t>_x000D_
CONECTOR DE ALUMINIO PARA CONDULETE MULTIPLO DE 1.1/2"</t>
        </r>
      </text>
    </comment>
    <comment ref="V362" authorId="1" shapeId="0" xr:uid="{00000000-0006-0000-0000-00004A080000}">
      <text>
        <r>
          <rPr>
            <sz val="10"/>
            <color indexed="81"/>
            <rFont val="Lucida Console"/>
            <family val="3"/>
          </rPr>
          <t>128819|CONECTOR DE ALUMINIO PARA CONDULETE MULTIPLO DE 1.1/2"|UN|55|34|12|13|150|17/01/2020|126|2019|06/05/2020|Suspenso|MATERIAL ELÉTRICO|PE 153/20|16/09/2020||*|</t>
        </r>
      </text>
    </comment>
    <comment ref="B363" authorId="1" shapeId="0" xr:uid="{00000000-0006-0000-0000-000047080000}">
      <text>
        <r>
          <rPr>
            <b/>
            <sz val="9"/>
            <color indexed="81"/>
            <rFont val="Segoe UI"/>
            <family val="2"/>
          </rPr>
          <t>DESCRIÇÃO:</t>
        </r>
        <r>
          <rPr>
            <sz val="9"/>
            <color indexed="81"/>
            <rFont val="Segoe UI"/>
            <family val="2"/>
          </rPr>
          <t>_x000D_
CONECTOR DE ALUMINIO PARA CONDULETE MULTIPLO DE 3/4"</t>
        </r>
      </text>
    </comment>
    <comment ref="V363" authorId="1" shapeId="0" xr:uid="{00000000-0006-0000-0000-000048080000}">
      <text>
        <r>
          <rPr>
            <sz val="10"/>
            <color indexed="81"/>
            <rFont val="Lucida Console"/>
            <family val="3"/>
          </rPr>
          <t>128818|CONECTOR DE ALUMINIO PARA CONDULETE MULTIPLO DE 3/4"|UN|55|34|12|125|1500|17/01/2020|126|2019|06/05/2020|Suspenso|MATERIAL ELÉTRICO|PE 153/20|16/09/2020||*|</t>
        </r>
      </text>
    </comment>
    <comment ref="B364" authorId="2" shapeId="0" xr:uid="{00000000-0006-0000-0000-0000E9070000}">
      <text>
        <r>
          <rPr>
            <sz val="10"/>
            <color indexed="81"/>
            <rFont val="Lucida Console"/>
            <family val="3"/>
          </rPr>
          <t>DESCRIÇÃO:_x000D_
CONECTOR RJ-45 MACHO, PARA CABO UTP CATEGORIA 5E</t>
        </r>
      </text>
    </comment>
    <comment ref="V364" authorId="1" shapeId="0" xr:uid="{00000000-0006-0000-0000-0000EA070000}">
      <text>
        <r>
          <rPr>
            <sz val="9"/>
            <color indexed="81"/>
            <rFont val="Segoe UI"/>
            <family val="2"/>
          </rPr>
          <t>125269|CONECTOR RJ-45 MACHO, PARA CABO UTP CATEGORIA 5E|UN|60|21|12|0|||51|2020|08/03/2021|Aguardando|-|PP   7/20|16/03/2020||*|</t>
        </r>
      </text>
    </comment>
    <comment ref="B365" authorId="1" shapeId="0" xr:uid="{00000000-0006-0000-0000-00004F010000}">
      <text>
        <r>
          <rPr>
            <b/>
            <sz val="9"/>
            <color indexed="81"/>
            <rFont val="Segoe UI"/>
            <family val="2"/>
          </rPr>
          <t>DESCRIÇÃO:</t>
        </r>
        <r>
          <rPr>
            <sz val="9"/>
            <color indexed="81"/>
            <rFont val="Segoe UI"/>
            <family val="2"/>
          </rPr>
          <t>_x000D_
CONECTOR TIPO SPLIT BOLT-SIMPLES / SIMPLES P/ 2 CABOS DE COBRE DE 10MM2</t>
        </r>
      </text>
    </comment>
    <comment ref="V365" authorId="3" shapeId="0" xr:uid="{BFE56EBD-06C0-457A-88B3-17220D47B535}">
      <text>
        <r>
          <rPr>
            <sz val="9"/>
            <color indexed="81"/>
            <rFont val="Segoe UI"/>
            <family val="2"/>
          </rPr>
          <t>15267|CONECTOR TIPO SPLIT BOLT-SIMPLES / SIMPLES P/ 2 CABOS DE COBRE DE 10MM2|PC|55|34|12|0|0|23/09/2020|58|2021|02/03/2022|Aguardando|MATERIAL ELETRICO|PE   5/21|02/02/2021||*|</t>
        </r>
      </text>
    </comment>
    <comment ref="B366" authorId="1" shapeId="0" xr:uid="{00000000-0006-0000-0000-00002B040000}">
      <text>
        <r>
          <rPr>
            <b/>
            <sz val="9"/>
            <color indexed="81"/>
            <rFont val="Segoe UI"/>
            <family val="2"/>
          </rPr>
          <t>DESCRIÇÃO:</t>
        </r>
        <r>
          <rPr>
            <sz val="9"/>
            <color indexed="81"/>
            <rFont val="Segoe UI"/>
            <family val="2"/>
          </rPr>
          <t>_x000D_
CONECTOR TIPO SPLIT BOLT-SIMPLES / SIMPLES P/ 2 CABOS DE COBRE DE 120 MM2</t>
        </r>
      </text>
    </comment>
    <comment ref="V366" authorId="2" shapeId="0" xr:uid="{00000000-0006-0000-0000-00002C040000}">
      <text>
        <r>
          <rPr>
            <sz val="9"/>
            <color indexed="81"/>
            <rFont val="Segoe UI"/>
            <family val="2"/>
          </rPr>
          <t>77493|CONECTOR TIPO SPLIT BOLT-SIMPLES / SIMPLES P/ 2 CABOS DE COBRE DE 120 MM2|PC|55|34|12|5|60|30/11/2017|10|2017|06/02/2018|Aguardando|ELÉTRICA|PP  11/18|09/04/2018|Impróspero no PP 11/18|*|</t>
        </r>
      </text>
    </comment>
    <comment ref="B367" authorId="1" shapeId="0" xr:uid="{00000000-0006-0000-0000-00005C010000}">
      <text>
        <r>
          <rPr>
            <b/>
            <sz val="9"/>
            <color indexed="81"/>
            <rFont val="Segoe UI"/>
            <family val="2"/>
          </rPr>
          <t>DESCRIÇÃO:</t>
        </r>
        <r>
          <rPr>
            <sz val="9"/>
            <color indexed="81"/>
            <rFont val="Segoe UI"/>
            <family val="2"/>
          </rPr>
          <t>_x000D_
CONECTOR TIPO SPLIT BOLT-SIMPLES / SIMPLES P/ 2 CABOS DE COBRE DE 240MM2</t>
        </r>
      </text>
    </comment>
    <comment ref="V367" authorId="2" shapeId="0" xr:uid="{00000000-0006-0000-0000-00005D010000}">
      <text>
        <r>
          <rPr>
            <sz val="9"/>
            <color indexed="81"/>
            <rFont val="Segoe UI"/>
            <family val="2"/>
          </rPr>
          <t>15465|CONECTOR TIPO SPLIT BOLT-SIMPLES / SIMPLES P/ 2 CABOS DE COBRE DE 240MM2|PC|55|34|12|5|60|30/11/2017|10|2017|06/02/2018|Aguardando|ELÉTRICA|PP  11/18|09/04/2018|Impróspero no PP 11/18|*|</t>
        </r>
      </text>
    </comment>
    <comment ref="B368" authorId="1" shapeId="0" xr:uid="{00000000-0006-0000-0000-00005E010000}">
      <text>
        <r>
          <rPr>
            <b/>
            <sz val="9"/>
            <color indexed="81"/>
            <rFont val="Segoe UI"/>
            <family val="2"/>
          </rPr>
          <t>DESCRIÇÃO:</t>
        </r>
        <r>
          <rPr>
            <sz val="9"/>
            <color indexed="81"/>
            <rFont val="Segoe UI"/>
            <family val="2"/>
          </rPr>
          <t>_x000D_
CONECTOR TIPO SPLIT BOLT-SIMPLES / SIMPLES P/ 2 CABOS DE COBRE DE 25MM2</t>
        </r>
      </text>
    </comment>
    <comment ref="V368" authorId="2" shapeId="0" xr:uid="{00000000-0006-0000-0000-00005F010000}">
      <text>
        <r>
          <rPr>
            <sz val="9"/>
            <color indexed="81"/>
            <rFont val="Segoe UI"/>
            <family val="2"/>
          </rPr>
          <t>15466|CONECTOR TIPO SPLIT BOLT-SIMPLES / SIMPLES P/ 2 CABOS DE COBRE DE 25MM2|PC|55|34|12|8|90|30/11/2017|10|2017|06/02/2018|Aguardando|ELÉTRICA|PP  11/18|09/04/2018|Impróspero no PP 11/18|*|</t>
        </r>
      </text>
    </comment>
    <comment ref="B369" authorId="1" shapeId="0" xr:uid="{00000000-0006-0000-0000-000060010000}">
      <text>
        <r>
          <rPr>
            <b/>
            <sz val="9"/>
            <color indexed="81"/>
            <rFont val="Segoe UI"/>
            <family val="2"/>
          </rPr>
          <t>DESCRIÇÃO:</t>
        </r>
        <r>
          <rPr>
            <sz val="9"/>
            <color indexed="81"/>
            <rFont val="Segoe UI"/>
            <family val="2"/>
          </rPr>
          <t>_x000D_
CONECTOR TIPO SPLIT BOLT-SIMPLES / SIMPLES P/ 2 CABOS DE COBRE DE 35MM2</t>
        </r>
      </text>
    </comment>
    <comment ref="V369" authorId="2" shapeId="0" xr:uid="{00000000-0006-0000-0000-000061010000}">
      <text>
        <r>
          <rPr>
            <sz val="9"/>
            <color indexed="81"/>
            <rFont val="Segoe UI"/>
            <family val="2"/>
          </rPr>
          <t>15467|CONECTOR TIPO SPLIT BOLT-SIMPLES / SIMPLES P/ 2 CABOS DE COBRE DE 35MM2|PC|55|34|12|17|200|30/11/2017|10|2017|06/02/2018|Aguardando|ELÉTRICA|PP  11/18|09/04/2018|Impróspero no PP 11/18|*|</t>
        </r>
      </text>
    </comment>
    <comment ref="B370" authorId="1" shapeId="0" xr:uid="{00000000-0006-0000-0000-000062010000}">
      <text>
        <r>
          <rPr>
            <b/>
            <sz val="9"/>
            <color indexed="81"/>
            <rFont val="Segoe UI"/>
            <family val="2"/>
          </rPr>
          <t>DESCRIÇÃO:</t>
        </r>
        <r>
          <rPr>
            <sz val="9"/>
            <color indexed="81"/>
            <rFont val="Segoe UI"/>
            <family val="2"/>
          </rPr>
          <t>_x000D_
CONECTOR TIPO SPLIT BOLT-SIMPLES / SIMPLES P/ 2 CABOS DE COBRE DE 70MM2</t>
        </r>
      </text>
    </comment>
    <comment ref="V370" authorId="2" shapeId="0" xr:uid="{00000000-0006-0000-0000-000063010000}">
      <text>
        <r>
          <rPr>
            <sz val="9"/>
            <color indexed="81"/>
            <rFont val="Segoe UI"/>
            <family val="2"/>
          </rPr>
          <t>15473|CONECTOR TIPO SPLIT BOLT-SIMPLES / SIMPLES P/ 2 CABOS DE COBRE DE 70MM2|PC|55|34|12|5|60|30/11/2017|10|2017|06/02/2018|Aguardando|ELÉTRICA|PP  11/18|09/04/2018|Impróspero no PP 11/18|*|</t>
        </r>
      </text>
    </comment>
    <comment ref="B371" authorId="1" shapeId="0" xr:uid="{00000000-0006-0000-0000-000064010000}">
      <text>
        <r>
          <rPr>
            <b/>
            <sz val="9"/>
            <color indexed="81"/>
            <rFont val="Segoe UI"/>
            <family val="2"/>
          </rPr>
          <t>DESCRIÇÃO:</t>
        </r>
        <r>
          <rPr>
            <sz val="9"/>
            <color indexed="81"/>
            <rFont val="Segoe UI"/>
            <family val="2"/>
          </rPr>
          <t>_x000D_
CONECTOR TIPO SPLIT BOLT-SIMPLES / SIMPLES P/ 2 CABOS DE COBRE DE 95 MM2</t>
        </r>
      </text>
    </comment>
    <comment ref="V371" authorId="1" shapeId="0" xr:uid="{00000000-0006-0000-0000-000065010000}">
      <text>
        <r>
          <rPr>
            <sz val="9"/>
            <color indexed="81"/>
            <rFont val="Segoe UI"/>
            <family val="2"/>
          </rPr>
          <t>15475|CONECTOR TIPO SPLIT BOLT-SIMPLES / SIMPLES P/ 2 CABOS DE COBRE DE 95 MM2|PC|55|34|12|5|60|30/11/2017|10|2017|06/02/2018|Inativo|ELÉTRICA|PP  11/18|09/04/2018|Impróspero no PP 11/18|*|</t>
        </r>
      </text>
    </comment>
    <comment ref="B372" authorId="1" shapeId="0" xr:uid="{00000000-0006-0000-0000-0000F5080000}">
      <text>
        <r>
          <rPr>
            <b/>
            <sz val="9"/>
            <color indexed="81"/>
            <rFont val="Segoe UI"/>
            <family val="2"/>
          </rPr>
          <t>DESCRIÇÃO:</t>
        </r>
        <r>
          <rPr>
            <sz val="9"/>
            <color indexed="81"/>
            <rFont val="Segoe UI"/>
            <family val="2"/>
          </rPr>
          <t>_x000D_
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72" authorId="1" shapeId="0" xr:uid="{00000000-0006-0000-0000-0000F6080000}">
      <text>
        <r>
          <rPr>
            <sz val="9"/>
            <color indexed="81"/>
            <rFont val="Segoe UI"/>
            <family val="2"/>
          </rPr>
          <t>133878|CONFECCAO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ANEXA.|UN|||12|9|100|14/12/2017||||- ok -|MEDALHAS E TROFÉUS||||*|</t>
        </r>
      </text>
    </comment>
    <comment ref="B373" authorId="1" shapeId="0" xr:uid="{00000000-0006-0000-0000-0000F7080000}">
      <text>
        <r>
          <rPr>
            <b/>
            <sz val="9"/>
            <color indexed="81"/>
            <rFont val="Segoe UI"/>
            <family val="2"/>
          </rPr>
          <t>DESCRIÇÃO:</t>
        </r>
        <r>
          <rPr>
            <sz val="9"/>
            <color indexed="81"/>
            <rFont val="Segoe UI"/>
            <family val="2"/>
          </rPr>
          <t>_x000D_
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73" authorId="1" shapeId="0" xr:uid="{00000000-0006-0000-0000-0000F8080000}">
      <text>
        <r>
          <rPr>
            <sz val="9"/>
            <color indexed="81"/>
            <rFont val="Segoe UI"/>
            <family val="2"/>
          </rPr>
          <t>133879|CONFECCAO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ANEXA.|UN|||12|509|6100|14/12/2017||||- ok -|MEDALHAS E TROFÉUS||||*|</t>
        </r>
      </text>
    </comment>
    <comment ref="B374" authorId="1" shapeId="0" xr:uid="{00000000-0006-0000-0000-0000F9080000}">
      <text>
        <r>
          <rPr>
            <b/>
            <sz val="9"/>
            <color indexed="81"/>
            <rFont val="Segoe UI"/>
            <family val="2"/>
          </rPr>
          <t>DESCRIÇÃO:</t>
        </r>
        <r>
          <rPr>
            <sz val="9"/>
            <color indexed="81"/>
            <rFont val="Segoe UI"/>
            <family val="2"/>
          </rPr>
          <t>_x000D_
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74" authorId="1" shapeId="0" xr:uid="{00000000-0006-0000-0000-0000FA080000}">
      <text>
        <r>
          <rPr>
            <b/>
            <sz val="9"/>
            <color indexed="81"/>
            <rFont val="Segoe UI"/>
            <family val="2"/>
          </rPr>
          <t>133880|CONFECCAO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ANEXA.|UN|||12|175|2100|14/12/2017||||- ok -|MEDALHAS E TROFÉUS||||*|</t>
        </r>
      </text>
    </comment>
    <comment ref="B375" authorId="1" shapeId="0" xr:uid="{00000000-0006-0000-0000-0000F3080000}">
      <text>
        <r>
          <rPr>
            <b/>
            <sz val="9"/>
            <color indexed="81"/>
            <rFont val="Segoe UI"/>
            <family val="2"/>
          </rPr>
          <t>DESCRIÇÃO:</t>
        </r>
        <r>
          <rPr>
            <sz val="9"/>
            <color indexed="81"/>
            <rFont val="Segoe UI"/>
            <family val="2"/>
          </rPr>
          <t>_x000D_
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r>
      </text>
    </comment>
    <comment ref="V375" authorId="1" shapeId="0" xr:uid="{00000000-0006-0000-0000-0000F4080000}">
      <text>
        <r>
          <rPr>
            <sz val="9"/>
            <color indexed="81"/>
            <rFont val="Segoe UI"/>
            <family val="2"/>
          </rPr>
          <t>133877|CONFECCAO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ANEXA.|UN|||12|13|150|14/12/2017||||- ok -|MEDALHAS E TROFÉUS||||*|</t>
        </r>
      </text>
    </comment>
    <comment ref="B376" authorId="1" shapeId="0" xr:uid="{00000000-0006-0000-0000-0000F9070000}">
      <text>
        <r>
          <rPr>
            <b/>
            <sz val="9"/>
            <color indexed="81"/>
            <rFont val="Segoe UI"/>
            <family val="2"/>
          </rPr>
          <t>DESCRIÇÃO:</t>
        </r>
        <r>
          <rPr>
            <sz val="9"/>
            <color indexed="81"/>
            <rFont val="Segoe UI"/>
            <family val="2"/>
          </rPr>
          <t>_x000D_
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r>
      </text>
    </comment>
    <comment ref="V376" authorId="1" shapeId="0" xr:uid="{00000000-0006-0000-0000-0000FA070000}">
      <text>
        <r>
          <rPr>
            <b/>
            <sz val="9"/>
            <color indexed="81"/>
            <rFont val="Segoe UI"/>
            <family val="2"/>
          </rPr>
          <t>125695|CONJUNTO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CM).|CJ|||12|0|0|14/03/2018||||- ok -|CONJUNTO ESCOLAR INFANTIL||||*|</t>
        </r>
      </text>
    </comment>
    <comment ref="B377" authorId="1" shapeId="0" xr:uid="{00000000-0006-0000-0000-000061040000}">
      <text>
        <r>
          <rPr>
            <b/>
            <sz val="9"/>
            <color indexed="81"/>
            <rFont val="Segoe UI"/>
            <family val="2"/>
          </rPr>
          <t>DESCRIÇÃO:</t>
        </r>
        <r>
          <rPr>
            <sz val="9"/>
            <color indexed="81"/>
            <rFont val="Segoe UI"/>
            <family val="2"/>
          </rPr>
          <t>_x000D_
CONJUNTO DE CRUZETA, MOLA E PARAFUSO PARA VALVULA DE DESCARGA</t>
        </r>
      </text>
    </comment>
    <comment ref="V377" authorId="1" shapeId="0" xr:uid="{00000000-0006-0000-0000-000062040000}">
      <text>
        <r>
          <rPr>
            <sz val="10"/>
            <color indexed="81"/>
            <rFont val="Lucida Console"/>
            <family val="3"/>
          </rPr>
          <t>80385|CONJUNTO DE CRUZETA, MOLA E PARAFUSO PARA VALVULA DE DESCARGA|CJ|61|15|12|5|50|24/11/2020|87|2020|31/03/2021|Aguardando|MATERIAL ELETRICO|PE  10/20|30/04/2020||*|</t>
        </r>
      </text>
    </comment>
    <comment ref="B378" authorId="1" shapeId="0" xr:uid="{00000000-0006-0000-0000-000063030000}">
      <text>
        <r>
          <rPr>
            <b/>
            <sz val="9"/>
            <color indexed="81"/>
            <rFont val="Segoe UI"/>
            <family val="2"/>
          </rPr>
          <t>DESCRIÇÃO:</t>
        </r>
        <r>
          <rPr>
            <sz val="9"/>
            <color indexed="81"/>
            <rFont val="Segoe UI"/>
            <family val="2"/>
          </rPr>
          <t>_x000D_
CONJUNTO DE CUBOS DE ATIVIDADES COMPOSTO DE 02 PECAS, CONFECCIONADO EM ESPUMA - DIMENSOES: 20 X 20 CM
POSSUI OBJETOS COMO: ZIPER, CADARÇO, VELCRO, FECHO GANCHO, BOTÃO DE PRESSÃO - FAIXA ETÁRIA: + 2 ANOS</t>
        </r>
      </text>
    </comment>
    <comment ref="V378" authorId="1" shapeId="0" xr:uid="{00000000-0006-0000-0000-000064030000}">
      <text>
        <r>
          <rPr>
            <sz val="9"/>
            <color indexed="81"/>
            <rFont val="Segoe UI"/>
            <family val="2"/>
          </rPr>
          <t>61149|CONJUNTO DE CUBOS DE ATIVIDADES COMPOSTO DE 02 PECAS, CONFECCIONADO EM ESPUMA - DIMENSOES: 20 X 20 CM
POSSUI OBJETOS COMO: ZIPER, CADARÇO, VELCRO, FECHO GANCHO, BOTÃO DE PRESSÃO - FAIXA ETÁRIA: + 2 ANOS|CJ|||12|17|200|03/09/2018||||- ok -|BRINQUEDOS E PLAYGROUND||||*|</t>
        </r>
      </text>
    </comment>
    <comment ref="B379" authorId="1" shapeId="0" xr:uid="{00000000-0006-0000-0000-00009B090000}">
      <text>
        <r>
          <rPr>
            <b/>
            <sz val="9"/>
            <color indexed="81"/>
            <rFont val="Segoe UI"/>
            <family val="2"/>
          </rPr>
          <t>DESCRIÇÃO:</t>
        </r>
        <r>
          <rPr>
            <sz val="9"/>
            <color indexed="81"/>
            <rFont val="Segoe UI"/>
            <family val="2"/>
          </rPr>
          <t>_x000D_
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r>
      </text>
    </comment>
    <comment ref="V379" authorId="1" shapeId="0" xr:uid="{00000000-0006-0000-0000-00009C090000}">
      <text>
        <r>
          <rPr>
            <sz val="9"/>
            <color indexed="81"/>
            <rFont val="Segoe UI"/>
            <family val="2"/>
          </rPr>
          <t>135408|CONJUNTO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INMETRO|CJ|||12|334|4000|13/07/2018||||- ok -|CONJUNTO ESCOLAR FUNDAMENTAL||||*|</t>
        </r>
      </text>
    </comment>
    <comment ref="B380" authorId="1" shapeId="0" xr:uid="{00000000-0006-0000-0000-00004B080000}">
      <text>
        <r>
          <rPr>
            <b/>
            <sz val="9"/>
            <color indexed="81"/>
            <rFont val="Segoe UI"/>
            <family val="2"/>
          </rPr>
          <t>DESCRIÇÃO:</t>
        </r>
        <r>
          <rPr>
            <sz val="9"/>
            <color indexed="81"/>
            <rFont val="Segoe UI"/>
            <family val="2"/>
          </rPr>
          <t>_x000D_
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r>
      </text>
    </comment>
    <comment ref="V380" authorId="1" shapeId="0" xr:uid="{00000000-0006-0000-0000-00004C080000}">
      <text>
        <r>
          <rPr>
            <sz val="9"/>
            <color indexed="81"/>
            <rFont val="Segoe UI"/>
            <family val="2"/>
          </rPr>
          <t>128888|CONJUNTO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VIGENTES|CJ|||12|67|800|14/03/2018||||- ok -|CONJUNTO ESCOLAR INFANTIL||||*|</t>
        </r>
      </text>
    </comment>
    <comment ref="B381" authorId="1" shapeId="0" xr:uid="{00000000-0006-0000-0000-000065070000}">
      <text>
        <r>
          <rPr>
            <b/>
            <sz val="9"/>
            <color indexed="81"/>
            <rFont val="Segoe UI"/>
            <family val="2"/>
          </rPr>
          <t>DESCRIÇÃO:</t>
        </r>
        <r>
          <rPr>
            <sz val="9"/>
            <color indexed="81"/>
            <rFont val="Segoe UI"/>
            <family val="2"/>
          </rPr>
          <t>_x000D_
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r>
      </text>
    </comment>
    <comment ref="V381" authorId="1" shapeId="0" xr:uid="{00000000-0006-0000-0000-000066070000}">
      <text>
        <r>
          <rPr>
            <sz val="10"/>
            <color indexed="81"/>
            <rFont val="Lucida Console"/>
            <family val="3"/>
          </rPr>
          <t>117795|CONTAINER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MARROM|UN|||12|13|150|28/01/2021|111|2020|20/05/2021|Suspenso|UTENSÍLIOS DE LIMPEZA|||Não está no estoque|*|</t>
        </r>
      </text>
    </comment>
    <comment ref="B382" authorId="1" shapeId="0" xr:uid="{00000000-0006-0000-0000-000039060000}">
      <text>
        <r>
          <rPr>
            <b/>
            <sz val="9"/>
            <color indexed="81"/>
            <rFont val="Segoe UI"/>
            <family val="2"/>
          </rPr>
          <t>DESCRIÇÃO:</t>
        </r>
        <r>
          <rPr>
            <sz val="9"/>
            <color indexed="81"/>
            <rFont val="Segoe UI"/>
            <family val="2"/>
          </rPr>
          <t>_x000D_
CONTATOR LC1 D18M7  - 220V NA+NF (SCH)</t>
        </r>
      </text>
    </comment>
    <comment ref="V382" authorId="1" shapeId="0" xr:uid="{00000000-0006-0000-0000-00003A060000}">
      <text>
        <r>
          <rPr>
            <sz val="9"/>
            <color indexed="81"/>
            <rFont val="Segoe UI"/>
            <family val="2"/>
          </rPr>
          <t>106128|CONTATOR LC1 D18M7  - 220V NA+NF (SCH)|PC|50|2|12|9|100|23/09/2020|17|2020|29/01/2021|Aguardando|DISJUNTORES, REATORES, LÂMPADAS, LUMINARIAS, CONTATOR E DISTRIBUIDOR GERAL PARA TELEFONIA|PP 241/19|21/02/2020||*|</t>
        </r>
      </text>
    </comment>
    <comment ref="B383" authorId="1" shapeId="0" xr:uid="{00000000-0006-0000-0000-000081060000}">
      <text>
        <r>
          <rPr>
            <b/>
            <sz val="9"/>
            <color indexed="81"/>
            <rFont val="Segoe UI"/>
            <family val="2"/>
          </rPr>
          <t>DESCRIÇÃO:</t>
        </r>
        <r>
          <rPr>
            <sz val="9"/>
            <color indexed="81"/>
            <rFont val="Segoe UI"/>
            <family val="2"/>
          </rPr>
          <t>_x000D_
CONTRATACAO DE EMPRESA ESPECIALIZADA EM REALIZACAO DE EXAME FONOAUDIOLOGICO</t>
        </r>
      </text>
    </comment>
    <comment ref="V383" authorId="1" shapeId="0" xr:uid="{00000000-0006-0000-0000-000082060000}">
      <text>
        <r>
          <rPr>
            <sz val="9"/>
            <color indexed="81"/>
            <rFont val="Segoe UI"/>
            <family val="2"/>
          </rPr>
          <t>109226|CONTRATACAO DE EMPRESA ESPECIALIZADA EM REALIZACAO DE EXAME FONOAUDIOLOGICO|UN|||12|84|1000|30/11/2018|24|2018|25/01/2019|Aguardando|PRESTAÇÃO DE SERVIÇOS DE REALIZAÇÃO DE EXAME MÉDICO ADMISSIONAL (FONOAUDIOLOGIA)|||Nova Abertura Ata 24/18|*|</t>
        </r>
      </text>
    </comment>
    <comment ref="B384" authorId="1" shapeId="0" xr:uid="{00000000-0006-0000-0000-000044000000}">
      <text>
        <r>
          <rPr>
            <b/>
            <sz val="9"/>
            <color indexed="81"/>
            <rFont val="Segoe UI"/>
            <family val="2"/>
          </rPr>
          <t>DESCRIÇÃO:</t>
        </r>
        <r>
          <rPr>
            <sz val="9"/>
            <color indexed="81"/>
            <rFont val="Segoe UI"/>
            <family val="2"/>
          </rPr>
          <t>_x000D_
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r>
      </text>
    </comment>
    <comment ref="V384" authorId="3" shapeId="0" xr:uid="{18B733D7-E091-44DB-A5A0-01BD23B656BC}">
      <text>
        <r>
          <rPr>
            <sz val="9"/>
            <color indexed="81"/>
            <rFont val="Segoe UI"/>
            <family val="2"/>
          </rPr>
          <t>12654|COPO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ABNT.|PT|52|6|12|6667|80000|22/04/2021|178|2020|20/08/2021|Aguardando|UTENSILIOS DESCARTAVEIS|PE  44/19|20/08/2019||*|</t>
        </r>
      </text>
    </comment>
    <comment ref="B385" authorId="1" shapeId="0" xr:uid="{00000000-0006-0000-0000-000042000000}">
      <text>
        <r>
          <rPr>
            <b/>
            <sz val="9"/>
            <color indexed="81"/>
            <rFont val="Segoe UI"/>
            <family val="2"/>
          </rPr>
          <t>DESCRIÇÃO:</t>
        </r>
        <r>
          <rPr>
            <sz val="9"/>
            <color indexed="81"/>
            <rFont val="Segoe UI"/>
            <family val="2"/>
          </rPr>
          <t>_x000D_
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r>
      </text>
    </comment>
    <comment ref="V385" authorId="3" shapeId="0" xr:uid="{4DF5DDF4-C78E-4CCE-887E-BABA770C47C9}">
      <text>
        <r>
          <rPr>
            <sz val="9"/>
            <color indexed="81"/>
            <rFont val="Segoe UI"/>
            <family val="2"/>
          </rPr>
          <t>12652|COPO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ABNT|PT|52|6|12|250|3000|22/04/2021|178|2020|20/08/2021|Aguardando|UTENSILIOS DESCARTAVEIS|PE  44/19|20/08/2019||*|</t>
        </r>
      </text>
    </comment>
    <comment ref="B386" authorId="1" shapeId="0" xr:uid="{00000000-0006-0000-0000-000064000000}">
      <text>
        <r>
          <rPr>
            <b/>
            <sz val="9"/>
            <color indexed="81"/>
            <rFont val="Segoe UI"/>
            <family val="2"/>
          </rPr>
          <t>DESCRIÇÃO:</t>
        </r>
        <r>
          <rPr>
            <sz val="9"/>
            <color indexed="81"/>
            <rFont val="Segoe UI"/>
            <family val="2"/>
          </rPr>
          <t>_x000D_
CORANTE PARA COLORIR TINTA LATEX - AMARELO - 50 ML, CONFORME ABNT NBR 11702/1992 - TIPO 4.5.11</t>
        </r>
      </text>
    </comment>
    <comment ref="V386" authorId="6" shapeId="0" xr:uid="{00000000-0006-0000-0000-000065000000}">
      <text>
        <r>
          <rPr>
            <sz val="9"/>
            <color indexed="81"/>
            <rFont val="Segoe UI"/>
            <family val="2"/>
          </rPr>
          <t>12820|CORANTE PARA COLORIR TINTA LATEX - AMARELO - 50 ML, CONFORME ABNT NBR 11702/1992 - TIPO 4.5.11|TB|76|6|12|13|150|22/05/2019|192|2019|07/08/2020|Aguardando|MATERIAL DE PINTURA|PP 103/19|16/08/2019||*|</t>
        </r>
      </text>
    </comment>
    <comment ref="B387" authorId="1" shapeId="0" xr:uid="{00000000-0006-0000-0000-00006A000000}">
      <text>
        <r>
          <rPr>
            <b/>
            <sz val="9"/>
            <color indexed="81"/>
            <rFont val="Segoe UI"/>
            <family val="2"/>
          </rPr>
          <t>DESCRIÇÃO:</t>
        </r>
        <r>
          <rPr>
            <sz val="9"/>
            <color indexed="81"/>
            <rFont val="Segoe UI"/>
            <family val="2"/>
          </rPr>
          <t>_x000D_
CORANTE PARA COLORIR TINTA LÁTEX - AZUL ESCURO - 50 ML, ABNT NBR 11702/1992 - TIPO 4.5.11.</t>
        </r>
      </text>
    </comment>
    <comment ref="V387" authorId="6" shapeId="0" xr:uid="{00000000-0006-0000-0000-00006B000000}">
      <text>
        <r>
          <rPr>
            <sz val="9"/>
            <color indexed="81"/>
            <rFont val="Segoe UI"/>
            <family val="2"/>
          </rPr>
          <t>12829|CORANTE PARA COLORIR TINTA LÁTEX - AZUL ESCURO - 50 ML, ABNT NBR 11702/1992 - TIPO 4.5.11.|TB|76|6|12|29|340|30/11/2018|192|2019|07/08/2020|Aguardando|MATERIAL DE PINTURA|PP 103/19|16/08/2019||*|</t>
        </r>
      </text>
    </comment>
    <comment ref="B388" authorId="1" shapeId="0" xr:uid="{00000000-0006-0000-0000-000027030000}">
      <text>
        <r>
          <rPr>
            <b/>
            <sz val="9"/>
            <color indexed="81"/>
            <rFont val="Segoe UI"/>
            <family val="2"/>
          </rPr>
          <t>DESCRIÇÃO:</t>
        </r>
        <r>
          <rPr>
            <sz val="9"/>
            <color indexed="81"/>
            <rFont val="Segoe UI"/>
            <family val="2"/>
          </rPr>
          <t>_x000D_
CORANTE PARA COLORIR TINTA LÁTEX - OCRE - 50 ML, ABNT NBR 11702/1992 - TIPO 4.5.11.</t>
        </r>
      </text>
    </comment>
    <comment ref="V388" authorId="2" shapeId="0" xr:uid="{00000000-0006-0000-0000-000028030000}">
      <text>
        <r>
          <rPr>
            <sz val="9"/>
            <color indexed="81"/>
            <rFont val="Segoe UI"/>
            <family val="2"/>
          </rPr>
          <t>57444|CORANTE PARA COLORIR TINTA LÁTEX - OCRE - 50 ML, ABNT NBR 11702/1992 - TIPO 4.5.11.|TB|76|6|12|14|160|30/11/2018|34|2018|19/02/2019|Aguardando|MATERIAL DE PINTURA|PP  26/19|18/06/2019|Nova Abertura Ata 34/18 - Impróspero|*|</t>
        </r>
      </text>
    </comment>
    <comment ref="B389" authorId="1" shapeId="0" xr:uid="{00000000-0006-0000-0000-00006E000000}">
      <text>
        <r>
          <rPr>
            <b/>
            <sz val="9"/>
            <color indexed="81"/>
            <rFont val="Segoe UI"/>
            <family val="2"/>
          </rPr>
          <t>DESCRIÇÃO:</t>
        </r>
        <r>
          <rPr>
            <sz val="9"/>
            <color indexed="81"/>
            <rFont val="Segoe UI"/>
            <family val="2"/>
          </rPr>
          <t>_x000D_
CORANTE PARA COLORIR TINTA LÁTEX - PRETO - 50 ML, ABNT NBR 11702/1992 - TIPO 4.5.11.</t>
        </r>
      </text>
    </comment>
    <comment ref="V389" authorId="6" shapeId="0" xr:uid="{00000000-0006-0000-0000-00006F000000}">
      <text>
        <r>
          <rPr>
            <sz val="9"/>
            <color indexed="81"/>
            <rFont val="Segoe UI"/>
            <family val="2"/>
          </rPr>
          <t>12831|CORANTE PARA COLORIR TINTA LÁTEX - PRETO - 50 ML, ABNT NBR 11702/1992 - TIPO 4.5.11.|TB|76|6|12|13|150|30/11/2018|192|2019|07/08/2020|Aguardando|MATERIAL DE PINTURA|PP 103/19|16/08/2019||*|</t>
        </r>
      </text>
    </comment>
    <comment ref="B390" authorId="1" shapeId="0" xr:uid="{00000000-0006-0000-0000-000062000000}">
      <text>
        <r>
          <rPr>
            <b/>
            <sz val="9"/>
            <color indexed="81"/>
            <rFont val="Segoe UI"/>
            <family val="2"/>
          </rPr>
          <t>DESCRIÇÃO:</t>
        </r>
        <r>
          <rPr>
            <sz val="9"/>
            <color indexed="81"/>
            <rFont val="Segoe UI"/>
            <family val="2"/>
          </rPr>
          <t>_x000D_
CORANTE PARA COLORIR TINTA LÁTEX - VERDE - 50 ML, ABNT NBR 11702/1992 - TIPO 4.5.11.</t>
        </r>
      </text>
    </comment>
    <comment ref="V390" authorId="6" shapeId="0" xr:uid="{00000000-0006-0000-0000-000063000000}">
      <text>
        <r>
          <rPr>
            <sz val="9"/>
            <color indexed="81"/>
            <rFont val="Segoe UI"/>
            <family val="2"/>
          </rPr>
          <t>12818|CORANTE PARA COLORIR TINTA LÁTEX - VERDE - 50 ML, ABNT NBR 11702/1992 - TIPO 4.5.11.|TB|76|6|12|34|400|30/11/2018|192|2019|07/08/2020|Aguardando|MATERIAL DE PINTURA|PP 103/19|16/08/2019||*|</t>
        </r>
      </text>
    </comment>
    <comment ref="B391" authorId="1" shapeId="0" xr:uid="{00000000-0006-0000-0000-000072000000}">
      <text>
        <r>
          <rPr>
            <b/>
            <sz val="9"/>
            <color indexed="81"/>
            <rFont val="Segoe UI"/>
            <family val="2"/>
          </rPr>
          <t>DESCRIÇÃO:</t>
        </r>
        <r>
          <rPr>
            <sz val="9"/>
            <color indexed="81"/>
            <rFont val="Segoe UI"/>
            <family val="2"/>
          </rPr>
          <t>_x000D_
CORANTE PARA COLORIR TINTA LÁTEX - VERMELHO - 50 ML, ABNT NBR 11702/1992 - TIPO 4.5.11.</t>
        </r>
      </text>
    </comment>
    <comment ref="V391" authorId="6" shapeId="0" xr:uid="{00000000-0006-0000-0000-000073000000}">
      <text>
        <r>
          <rPr>
            <sz val="9"/>
            <color indexed="81"/>
            <rFont val="Segoe UI"/>
            <family val="2"/>
          </rPr>
          <t>12838|CORANTE PARA COLORIR TINTA LÁTEX - VERMELHO - 50 ML, ABNT NBR 11702/1992 - TIPO 4.5.11.|TB|76|6|12|25|300|30/11/2018|192|2019|07/08/2020|Aguardando|MATERIAL DE PINTURA|PP 103/19|16/08/2019||*|</t>
        </r>
      </text>
    </comment>
    <comment ref="B392" authorId="1" shapeId="0" xr:uid="{00000000-0006-0000-0000-00008F040000}">
      <text>
        <r>
          <rPr>
            <b/>
            <sz val="9"/>
            <color indexed="81"/>
            <rFont val="Segoe UI"/>
            <family val="2"/>
          </rPr>
          <t>DESCRIÇÃO:</t>
        </r>
        <r>
          <rPr>
            <sz val="9"/>
            <color indexed="81"/>
            <rFont val="Segoe UI"/>
            <family val="2"/>
          </rPr>
          <t>_x000D_
CORANTE PARA COLORIR TINTA LÁTEX - VIOLETA - 50 ML, ABNT NBR 11702/1992 - TIPO 4.5.11</t>
        </r>
      </text>
    </comment>
    <comment ref="V392" authorId="2" shapeId="0" xr:uid="{00000000-0006-0000-0000-000090040000}">
      <text>
        <r>
          <rPr>
            <sz val="9"/>
            <color indexed="81"/>
            <rFont val="Segoe UI"/>
            <family val="2"/>
          </rPr>
          <t>82916|CORANTE PARA COLORIR TINTA LÁTEX - VIOLETA - 50 ML, ABNT NBR 11702/1992 - TIPO 4.5.11|TB|76|6|12|0|0|30/11/2018|34|2018|19/02/2019|Suspenso|MATERIAL DE PINTURA|PP  26/19|18/06/2019|Não estimado por ter muito no est|*|</t>
        </r>
      </text>
    </comment>
    <comment ref="B393" authorId="1" shapeId="0" xr:uid="{00000000-0006-0000-0000-0000C5080000}">
      <text>
        <r>
          <rPr>
            <b/>
            <sz val="9"/>
            <color indexed="81"/>
            <rFont val="Segoe UI"/>
            <family val="2"/>
          </rPr>
          <t>DESCRIÇÃO:</t>
        </r>
        <r>
          <rPr>
            <sz val="9"/>
            <color indexed="81"/>
            <rFont val="Segoe UI"/>
            <family val="2"/>
          </rPr>
          <t>_x000D_
CORDA DE PULAR 2,60M - MATERIAL EM POLIESTER COM APOIO EMBORRACHADO PARA AS MAOS, COM VARIACAO DE +/- 40 CM</t>
        </r>
      </text>
    </comment>
    <comment ref="V393" authorId="1" shapeId="0" xr:uid="{00000000-0006-0000-0000-0000C6080000}">
      <text>
        <r>
          <rPr>
            <b/>
            <sz val="9"/>
            <color indexed="81"/>
            <rFont val="Segoe UI"/>
            <family val="2"/>
          </rPr>
          <t>133215|CORDA DE PULAR 2,60M - MATERIAL EM POLIESTER COM APOIO EMBORRACHADO PARA AS MAOS, COM VARIACAO DE +/- 40 CM|UN|||12|40|480|21/08/2018||||- ok -|MATERIAL ESPORTIVO||||*|</t>
        </r>
      </text>
    </comment>
    <comment ref="B394" authorId="1" shapeId="0" xr:uid="{00000000-0006-0000-0000-00002C000000}">
      <text>
        <r>
          <rPr>
            <b/>
            <sz val="9"/>
            <color indexed="81"/>
            <rFont val="Segoe UI"/>
            <family val="2"/>
          </rPr>
          <t>DESCRIÇÃO:</t>
        </r>
        <r>
          <rPr>
            <sz val="9"/>
            <color indexed="81"/>
            <rFont val="Segoe UI"/>
            <family val="2"/>
          </rPr>
          <t>_x000D_
CORRETIVO LÍQUIDO A BASE DE ÁGUA - FRASCO COM 18 ML.</t>
        </r>
      </text>
    </comment>
    <comment ref="V394" authorId="3" shapeId="0" xr:uid="{E0721EDB-0184-4CB8-99F2-6DDBF7DC8121}">
      <text>
        <r>
          <rPr>
            <sz val="9"/>
            <color indexed="81"/>
            <rFont val="Segoe UI"/>
            <family val="2"/>
          </rPr>
          <t>11448|CORRETIVO LÍQUIDO A BASE DE ÁGUA - FRASCO COM 18 ML.|FR|45|9|12|125|1500|19/12/2019|143|2021|20/05/2022|Aguardando|ARTIGOS DE PAPELARIA|PE  61/21|30/04/2021||*|</t>
        </r>
      </text>
    </comment>
    <comment ref="B395" authorId="1" shapeId="0" xr:uid="{00000000-0006-0000-0000-000017030000}">
      <text>
        <r>
          <rPr>
            <b/>
            <sz val="9"/>
            <color indexed="81"/>
            <rFont val="Segoe UI"/>
            <family val="2"/>
          </rPr>
          <t>DESCRIÇÃO:</t>
        </r>
        <r>
          <rPr>
            <sz val="9"/>
            <color indexed="81"/>
            <rFont val="Segoe UI"/>
            <family val="2"/>
          </rPr>
          <t>_x000D_
COTOVELO 45 GRAUS EM PVC - RIGIDO SOLDAVEL - 6"- (150 MM) -</t>
        </r>
      </text>
    </comment>
    <comment ref="V395" authorId="1" shapeId="0" xr:uid="{00000000-0006-0000-0000-000018030000}">
      <text>
        <r>
          <rPr>
            <sz val="10"/>
            <color indexed="81"/>
            <rFont val="Lucida Console"/>
            <family val="3"/>
          </rPr>
          <t>54586|COTOVELO 45 GRAUS EM PVC - RIGIDO SOLDAVEL - 6"- (150 MM) -|PC|61|2|12|3|30|24/11/2020|87|2020|31/03/2021|Aguardando|MATERIAL ELETRICO|PE  10/20|30/04/2020||*|</t>
        </r>
      </text>
    </comment>
    <comment ref="B396" authorId="1" shapeId="0" xr:uid="{00000000-0006-0000-0000-000078010000}">
      <text>
        <r>
          <rPr>
            <b/>
            <sz val="9"/>
            <color indexed="81"/>
            <rFont val="Segoe UI"/>
            <family val="2"/>
          </rPr>
          <t>DESCRIÇÃO:</t>
        </r>
        <r>
          <rPr>
            <sz val="9"/>
            <color indexed="81"/>
            <rFont val="Segoe UI"/>
            <family val="2"/>
          </rPr>
          <t>_x000D_
COTOVELO 45 GRAUS EM PVC RIGIDO SOLDAVEL 2"</t>
        </r>
      </text>
    </comment>
    <comment ref="V396" authorId="1" shapeId="0" xr:uid="{00000000-0006-0000-0000-000079010000}">
      <text>
        <r>
          <rPr>
            <sz val="10"/>
            <color indexed="81"/>
            <rFont val="Lucida Console"/>
            <family val="3"/>
          </rPr>
          <t>15761|COTOVELO 45 GRAUS EM PVC RIGIDO SOLDAVEL 2"|PC|61|8|12|13|150|24/11/2020|87|2020|31/03/2021|Suspenso|MATERIAL ELETRICO|PE  10/20|30/04/2020||*|</t>
        </r>
      </text>
    </comment>
    <comment ref="B397" authorId="1" shapeId="0" xr:uid="{00000000-0006-0000-0000-00008F090000}">
      <text>
        <r>
          <rPr>
            <b/>
            <sz val="9"/>
            <color indexed="81"/>
            <rFont val="Segoe UI"/>
            <family val="2"/>
          </rPr>
          <t>DESCRIÇÃO:</t>
        </r>
        <r>
          <rPr>
            <sz val="9"/>
            <color indexed="81"/>
            <rFont val="Segoe UI"/>
            <family val="2"/>
          </rPr>
          <t>_x000D_
COTOVELO 45° DE PVC - 1" PARA AGUA, DE ACORDO COM A NORMA NBR 5648. TODAS AS INFORMACOES DEVERAO ESTAR LITOGRAFADAS NA PECA.</t>
        </r>
      </text>
    </comment>
    <comment ref="V397" authorId="1" shapeId="0" xr:uid="{00000000-0006-0000-0000-000090090000}">
      <text>
        <r>
          <rPr>
            <sz val="10"/>
            <color indexed="81"/>
            <rFont val="Lucida Console"/>
            <family val="3"/>
          </rPr>
          <t>135299|COTOVELO 45° DE PVC - 1" PARA AGUA, DE ACORDO COM A NORMA NBR 5648. TODAS AS INFORMACOES DEVERAO ESTAR LITOGRAFADAS NA PECA.|PC|61|8|12|5|50|31/07/2019|191|2020|07/09/2021|Suspenso|MATERIAL HIDRAULICO|PE  10/20|30/04/2020||*|</t>
        </r>
      </text>
    </comment>
    <comment ref="B398" authorId="1" shapeId="0" xr:uid="{00000000-0006-0000-0000-000091090000}">
      <text>
        <r>
          <rPr>
            <b/>
            <sz val="9"/>
            <color indexed="81"/>
            <rFont val="Segoe UI"/>
            <family val="2"/>
          </rPr>
          <t>DESCRIÇÃO:</t>
        </r>
        <r>
          <rPr>
            <sz val="9"/>
            <color indexed="81"/>
            <rFont val="Segoe UI"/>
            <family val="2"/>
          </rPr>
          <t>_x000D_
COTOVELO 45°, EM PVC SOLDAVEL PARA AGUA, MARROM, 2" (50 MM), DE ACORDO COM A NBR 5648. TODAS AS INFORMACOES DEVERAO ESTAR LITOGRAFADAS NA PECA.</t>
        </r>
      </text>
    </comment>
    <comment ref="V398" authorId="1" shapeId="0" xr:uid="{00000000-0006-0000-0000-000092090000}">
      <text>
        <r>
          <rPr>
            <sz val="10"/>
            <color indexed="81"/>
            <rFont val="Lucida Console"/>
            <family val="3"/>
          </rPr>
          <t>135300|COTOVELO 45°, EM PVC SOLDAVEL PARA AGUA, MARROM, 2" (50 MM), DE ACORDO COM A NBR 5648. TODAS AS INFORMACOES DEVERAO ESTAR LITOGRAFADAS NA PECA.|PC|61|8|12|13|150|24/11/2020|87|2020|31/03/2021|Aguardando|MATERIAL ELETRICO|PE  10/20|30/04/2020||*|</t>
        </r>
      </text>
    </comment>
    <comment ref="B399" authorId="1" shapeId="0" xr:uid="{00000000-0006-0000-0000-000019030000}">
      <text>
        <r>
          <rPr>
            <b/>
            <sz val="9"/>
            <color indexed="81"/>
            <rFont val="Segoe UI"/>
            <family val="2"/>
          </rPr>
          <t>DESCRIÇÃO:</t>
        </r>
        <r>
          <rPr>
            <sz val="9"/>
            <color indexed="81"/>
            <rFont val="Segoe UI"/>
            <family val="2"/>
          </rPr>
          <t>_x000D_
COTOVELO 90 GRAUS EM PVC - RIGIDO SOLDAVEL - 6"- (150 MM) -</t>
        </r>
      </text>
    </comment>
    <comment ref="V399" authorId="1" shapeId="0" xr:uid="{00000000-0006-0000-0000-00001A030000}">
      <text>
        <r>
          <rPr>
            <sz val="10"/>
            <color indexed="81"/>
            <rFont val="Lucida Console"/>
            <family val="3"/>
          </rPr>
          <t>54587|COTOVELO 90 GRAUS EM PVC - RIGIDO SOLDAVEL - 6"- (150 MM) -|PC|61|2|12|2|20|24/11/2020|87|2020|31/03/2021|Aguardando|MATERIAL ELETRICO|PE  10/20|30/04/2020||*|</t>
        </r>
      </text>
    </comment>
    <comment ref="B400" authorId="1" shapeId="0" xr:uid="{00000000-0006-0000-0000-000086000000}">
      <text>
        <r>
          <rPr>
            <b/>
            <sz val="9"/>
            <color indexed="81"/>
            <rFont val="Segoe UI"/>
            <family val="2"/>
          </rPr>
          <t>DESCRIÇÃO:</t>
        </r>
        <r>
          <rPr>
            <sz val="9"/>
            <color indexed="81"/>
            <rFont val="Segoe UI"/>
            <family val="2"/>
          </rPr>
          <t>_x000D_
COTOVELO 90 GRAUS EM PVC RIGIDO SOLDAVEL DE 32 MM (1")</t>
        </r>
      </text>
    </comment>
    <comment ref="V400" authorId="1" shapeId="0" xr:uid="{00000000-0006-0000-0000-000087000000}">
      <text>
        <r>
          <rPr>
            <sz val="10"/>
            <color indexed="81"/>
            <rFont val="Lucida Console"/>
            <family val="3"/>
          </rPr>
          <t>12891|COTOVELO 90 GRAUS EM PVC RIGIDO SOLDAVEL DE 32 MM (1")|PC|61|8|12|9|100|24/11/2020|87|2020|31/03/2021|Aguardando|MATERIAL ELETRICO|PE  10/20|30/04/2020||*|</t>
        </r>
      </text>
    </comment>
    <comment ref="B401" authorId="1" shapeId="0" xr:uid="{00000000-0006-0000-0000-000082000000}">
      <text>
        <r>
          <rPr>
            <b/>
            <sz val="9"/>
            <color indexed="81"/>
            <rFont val="Segoe UI"/>
            <family val="2"/>
          </rPr>
          <t>DESCRIÇÃO:</t>
        </r>
        <r>
          <rPr>
            <sz val="9"/>
            <color indexed="81"/>
            <rFont val="Segoe UI"/>
            <family val="2"/>
          </rPr>
          <t>_x000D_
COTOVELO 90 GRAUS EM PVC RIGIDO SOLDAVEL DE 4" (ESGOTO)</t>
        </r>
      </text>
    </comment>
    <comment ref="V401" authorId="1" shapeId="0" xr:uid="{00000000-0006-0000-0000-000083000000}">
      <text>
        <r>
          <rPr>
            <sz val="10"/>
            <color indexed="81"/>
            <rFont val="Lucida Console"/>
            <family val="3"/>
          </rPr>
          <t>12884|COTOVELO 90 GRAUS EM PVC RIGIDO SOLDAVEL DE 4" (ESGOTO)|PC|61|8|12|34|400|24/11/2020|87|2020|31/03/2021|Aguardando|MATERIAL ELETRICO|PE  10/20|30/04/2020||*|</t>
        </r>
      </text>
    </comment>
    <comment ref="B402" authorId="1" shapeId="0" xr:uid="{00000000-0006-0000-0000-000095090000}">
      <text>
        <r>
          <rPr>
            <b/>
            <sz val="9"/>
            <color indexed="81"/>
            <rFont val="Segoe UI"/>
            <family val="2"/>
          </rPr>
          <t>DESCRIÇÃO:</t>
        </r>
        <r>
          <rPr>
            <sz val="9"/>
            <color indexed="81"/>
            <rFont val="Segoe UI"/>
            <family val="2"/>
          </rPr>
          <t>_x000D_
COTOVELO 90° DE REDUCAO DE PVC SOLDAVEL X ROSCA AZUL COM BUCHA DE LATAO 25 MM X 1/2", DE ACORDO COM A NBR 5648. TODAS AS INFORMACOES DEVERAO ESTAR LITOGRAFADAS NA PECA.</t>
        </r>
      </text>
    </comment>
    <comment ref="V402" authorId="1" shapeId="0" xr:uid="{00000000-0006-0000-0000-000096090000}">
      <text>
        <r>
          <rPr>
            <sz val="10"/>
            <color indexed="81"/>
            <rFont val="Lucida Console"/>
            <family val="3"/>
          </rPr>
          <t>135302|COTOVELO 90° DE REDUCAO DE PVC SOLDAVEL X ROSCA AZUL COM BUCHA DE LATAO 25 MM X 1/2", DE ACORDO COM A NBR 5648. TODAS AS INFORMACOES DEVERAO ESTAR LITOGRAFADAS NA PECA.|PC|61|8|12|0|0|24/11/2020|87|2020|31/03/2021|Aguardando|MATERIAL ELETRICO|PE  10/20|30/04/2020||*|</t>
        </r>
      </text>
    </comment>
    <comment ref="B403" authorId="1" shapeId="0" xr:uid="{00000000-0006-0000-0000-000093090000}">
      <text>
        <r>
          <rPr>
            <b/>
            <sz val="9"/>
            <color indexed="81"/>
            <rFont val="Segoe UI"/>
            <family val="2"/>
          </rPr>
          <t>DESCRIÇÃO:</t>
        </r>
        <r>
          <rPr>
            <sz val="9"/>
            <color indexed="81"/>
            <rFont val="Segoe UI"/>
            <family val="2"/>
          </rPr>
          <t>_x000D_
COTOVELO DE 45°, EM PVC BRANCO, PARA ESGOTO, DE 4" (100 MM), DE ACORDO COM A NORMA NBR 5688. TODAS AS INFORMACOES DEVERAO ESTAR LITOGRAFADAS NA PECA.</t>
        </r>
      </text>
    </comment>
    <comment ref="V403" authorId="3" shapeId="0" xr:uid="{D0C1818B-7734-4112-970C-F477C11E66DC}">
      <text>
        <r>
          <rPr>
            <sz val="9"/>
            <color indexed="81"/>
            <rFont val="Segoe UI"/>
            <family val="2"/>
          </rPr>
          <t>135301|COTOVELO DE 45°, EM PVC BRANCO, PARA ESGOTO, DE 4" (100 MM), DE ACORDO COM A NORMA NBR 5688. TODAS AS INFORMACOES DEVERAO ESTAR LITOGRAFADAS NA PECA.|PC|61|8|12|34|400|24/11/2020|87|2020|31/03/2021|Aguardando|MATERIAL ELETRICO|PE 182/21|||*|</t>
        </r>
      </text>
    </comment>
    <comment ref="B404" authorId="1" shapeId="0" xr:uid="{00000000-0006-0000-0000-000084000000}">
      <text>
        <r>
          <rPr>
            <b/>
            <sz val="9"/>
            <color indexed="81"/>
            <rFont val="Segoe UI"/>
            <family val="2"/>
          </rPr>
          <t>DESCRIÇÃO:</t>
        </r>
        <r>
          <rPr>
            <sz val="9"/>
            <color indexed="81"/>
            <rFont val="Segoe UI"/>
            <family val="2"/>
          </rPr>
          <t>_x000D_
COTOVELO EM PVC - COLA - 1.1/2" X 90º</t>
        </r>
      </text>
    </comment>
    <comment ref="V404" authorId="1" shapeId="0" xr:uid="{00000000-0006-0000-0000-000085000000}">
      <text>
        <r>
          <rPr>
            <sz val="10"/>
            <color indexed="81"/>
            <rFont val="Lucida Console"/>
            <family val="3"/>
          </rPr>
          <t>12886|COTOVELO EM PVC - COLA - 1.1/2" X 90º|PC|61|8|12|42|500|17/12/2020|101|2020|27/04/2021|Aguardando|MATERIAL HIDRAULICO|PE  16/20|18/05/2020||*|</t>
        </r>
      </text>
    </comment>
    <comment ref="B405" authorId="1" shapeId="0" xr:uid="{00000000-0006-0000-0000-000080000000}">
      <text>
        <r>
          <rPr>
            <b/>
            <sz val="9"/>
            <color indexed="81"/>
            <rFont val="Segoe UI"/>
            <family val="2"/>
          </rPr>
          <t>DESCRIÇÃO:</t>
        </r>
        <r>
          <rPr>
            <sz val="9"/>
            <color indexed="81"/>
            <rFont val="Segoe UI"/>
            <family val="2"/>
          </rPr>
          <t>_x000D_
COTOVELO EM PVC - COLA PARA ESGOTO - 2" X 90º.</t>
        </r>
      </text>
    </comment>
    <comment ref="V405" authorId="1" shapeId="0" xr:uid="{00000000-0006-0000-0000-000081000000}">
      <text>
        <r>
          <rPr>
            <sz val="10"/>
            <color indexed="81"/>
            <rFont val="Lucida Console"/>
            <family val="3"/>
          </rPr>
          <t>12881|COTOVELO EM PVC - COLA PARA ESGOTO - 2" X 90º.|PC|61|8|12|50|600|17/12/2020|101|2020|27/04/2021|Aguardando|MATERIAL HIDRAULICO|PE  16/20|18/05/2020||*|</t>
        </r>
      </text>
    </comment>
    <comment ref="B406" authorId="1" shapeId="0" xr:uid="{00000000-0006-0000-0000-000074010000}">
      <text>
        <r>
          <rPr>
            <b/>
            <sz val="9"/>
            <color indexed="81"/>
            <rFont val="Segoe UI"/>
            <family val="2"/>
          </rPr>
          <t>DESCRIÇÃO:</t>
        </r>
        <r>
          <rPr>
            <sz val="9"/>
            <color indexed="81"/>
            <rFont val="Segoe UI"/>
            <family val="2"/>
          </rPr>
          <t>_x000D_
COTOVELO EM PVC - COLA/ROSCA -3/4".</t>
        </r>
      </text>
    </comment>
    <comment ref="V406" authorId="2" shapeId="0" xr:uid="{00000000-0006-0000-0000-000075010000}">
      <text>
        <r>
          <rPr>
            <sz val="9"/>
            <color indexed="81"/>
            <rFont val="Segoe UI"/>
            <family val="2"/>
          </rPr>
          <t>15706|COTOVELO EM PVC - COLA/ROSCA -3/4".|PC|61|8|12|0|0|14/11/2018|20|2018|21/01/2019|Inativo|HIDRÁULICA|PP  12/19|11/07/2019|Fora de estoque.|*|</t>
        </r>
      </text>
    </comment>
    <comment ref="B407" authorId="1" shapeId="0" xr:uid="{00000000-0006-0000-0000-000088000000}">
      <text>
        <r>
          <rPr>
            <b/>
            <sz val="9"/>
            <color indexed="81"/>
            <rFont val="Segoe UI"/>
            <family val="2"/>
          </rPr>
          <t>DESCRIÇÃO:</t>
        </r>
        <r>
          <rPr>
            <sz val="9"/>
            <color indexed="81"/>
            <rFont val="Segoe UI"/>
            <family val="2"/>
          </rPr>
          <t>_x000D_
COTOVELO EM PVC - RÍGIDO - COLA 3/4".</t>
        </r>
      </text>
    </comment>
    <comment ref="V407" authorId="1" shapeId="0" xr:uid="{00000000-0006-0000-0000-000089000000}">
      <text>
        <r>
          <rPr>
            <sz val="10"/>
            <color indexed="81"/>
            <rFont val="Lucida Console"/>
            <family val="3"/>
          </rPr>
          <t>12894|COTOVELO EM PVC - RÍGIDO - COLA 3/4".|PC|61|8|12|250|3000|17/12/2020|101|2020|27/04/2021|Aguardando|MATERIAL HIDRAULICO|PE  16/20|18/05/2020||*|</t>
        </r>
      </text>
    </comment>
    <comment ref="B408" authorId="1" shapeId="0" xr:uid="{00000000-0006-0000-0000-00000D020000}">
      <text>
        <r>
          <rPr>
            <b/>
            <sz val="9"/>
            <color indexed="81"/>
            <rFont val="Segoe UI"/>
            <family val="2"/>
          </rPr>
          <t>DESCRIÇÃO:</t>
        </r>
        <r>
          <rPr>
            <sz val="9"/>
            <color indexed="81"/>
            <rFont val="Segoe UI"/>
            <family val="2"/>
          </rPr>
          <t>_x000D_
COTOVELO EM PVC AZUL - COLA E ROSCA DE 3/4"</t>
        </r>
      </text>
    </comment>
    <comment ref="V408" authorId="1" shapeId="0" xr:uid="{00000000-0006-0000-0000-00000E020000}">
      <text>
        <r>
          <rPr>
            <sz val="10"/>
            <color indexed="81"/>
            <rFont val="Lucida Console"/>
            <family val="3"/>
          </rPr>
          <t>25523|COTOVELO EM PVC AZUL - COLA E ROSCA DE 3/4"|PC|61|8|12|0|0|24/11/2020|87|2020|31/03/2021|Aguardando|MATERIAL ELETRICO|PE  10/20|30/04/2020||*|</t>
        </r>
      </text>
    </comment>
    <comment ref="B409" authorId="1" shapeId="0" xr:uid="{00000000-0006-0000-0000-00005B080000}">
      <text>
        <r>
          <rPr>
            <b/>
            <sz val="9"/>
            <color indexed="81"/>
            <rFont val="Segoe UI"/>
            <family val="2"/>
          </rPr>
          <t>DESCRIÇÃO:</t>
        </r>
        <r>
          <rPr>
            <sz val="9"/>
            <color indexed="81"/>
            <rFont val="Segoe UI"/>
            <family val="2"/>
          </rPr>
          <t>_x000D_
CROSSANDRA INFUNDIBULIFORMES, PORTE 0,30 A 0,90M, COR ALARANJADA OU SALMAO, FLORIDA,  CAIXA COM 15 UNIDADES.</t>
        </r>
      </text>
    </comment>
    <comment ref="V409" authorId="1" shapeId="0" xr:uid="{00000000-0006-0000-0000-00005C080000}">
      <text>
        <r>
          <rPr>
            <b/>
            <sz val="9"/>
            <color indexed="81"/>
            <rFont val="Segoe UI"/>
            <family val="2"/>
          </rPr>
          <t>130367|CROSSANDRA INFUNDIBULIFORMES, PORTE 0,30 A 0,90M, COR ALARANJADA OU SALMAO, FLORIDA,  CAIXA COM 15 UNIDADES.|CX|||12|0|0|31/07/2018||||Inativo|PLANTAS ORNAMENTAIS||||*|</t>
        </r>
      </text>
    </comment>
    <comment ref="B410" authorId="1" shapeId="0" xr:uid="{00000000-0006-0000-0000-000097080000}">
      <text>
        <r>
          <rPr>
            <b/>
            <sz val="9"/>
            <color indexed="81"/>
            <rFont val="Segoe UI"/>
            <family val="2"/>
          </rPr>
          <t>DESCRIÇÃO:</t>
        </r>
        <r>
          <rPr>
            <sz val="9"/>
            <color indexed="81"/>
            <rFont val="Segoe UI"/>
            <family val="2"/>
          </rPr>
          <t>_x000D_
CUMEEIRA ARTICULADA FIBRA SINTETICA CRFS, 1,10 X 06 MM - INFERIOR</t>
        </r>
      </text>
    </comment>
    <comment ref="V410" authorId="1" shapeId="0" xr:uid="{00000000-0006-0000-0000-000098080000}">
      <text>
        <r>
          <rPr>
            <sz val="10"/>
            <color indexed="81"/>
            <rFont val="Lucida Console"/>
            <family val="3"/>
          </rPr>
          <t>132715|CUMEEIRA ARTICULADA FIBRA SINTETICA CRFS, 1,10 X 06 MM - INFERIOR|PC|51|17|12|0|0|24/10/2019|47|2019|17/02/2020|Aguardando|MATERIAL DE CONSTRUÇÃO|PE  99/20|03/08/2020||*|</t>
        </r>
      </text>
    </comment>
    <comment ref="B411" authorId="1" shapeId="0" xr:uid="{00000000-0006-0000-0000-000095080000}">
      <text>
        <r>
          <rPr>
            <b/>
            <sz val="9"/>
            <color indexed="81"/>
            <rFont val="Segoe UI"/>
            <family val="2"/>
          </rPr>
          <t>DESCRIÇÃO:</t>
        </r>
        <r>
          <rPr>
            <sz val="9"/>
            <color indexed="81"/>
            <rFont val="Segoe UI"/>
            <family val="2"/>
          </rPr>
          <t>_x000D_
CUMEEIRA ARTICULADA FIBRA SINTETICA CRFS, 1,10 X 06 MM - SUPERIOR</t>
        </r>
      </text>
    </comment>
    <comment ref="V411" authorId="1" shapeId="0" xr:uid="{00000000-0006-0000-0000-000096080000}">
      <text>
        <r>
          <rPr>
            <sz val="10"/>
            <color indexed="81"/>
            <rFont val="Lucida Console"/>
            <family val="3"/>
          </rPr>
          <t>132714|CUMEEIRA ARTICULADA FIBRA SINTETICA CRFS, 1,10 X 06 MM - SUPERIOR|PC|51|17|12|0|0|24/10/2019|47|2019|17/02/2020|Aguardando|MATERIAL DE CONSTRUÇÃO|PE  99/20|03/08/2020||*|</t>
        </r>
      </text>
    </comment>
    <comment ref="B412" authorId="1" shapeId="0" xr:uid="{00000000-0006-0000-0000-0000DF020000}">
      <text>
        <r>
          <rPr>
            <b/>
            <sz val="9"/>
            <color indexed="81"/>
            <rFont val="Segoe UI"/>
            <family val="2"/>
          </rPr>
          <t>DESCRIÇÃO:</t>
        </r>
        <r>
          <rPr>
            <sz val="9"/>
            <color indexed="81"/>
            <rFont val="Segoe UI"/>
            <family val="2"/>
          </rPr>
          <t>_x000D_
CUMEEIRA DE BARRO COZIDO</t>
        </r>
      </text>
    </comment>
    <comment ref="V412" authorId="4" shapeId="0" xr:uid="{64537A6F-E9F5-4F10-8AEB-F565340F8483}">
      <text>
        <r>
          <rPr>
            <sz val="9"/>
            <color indexed="81"/>
            <rFont val="Segoe UI"/>
            <family val="2"/>
          </rPr>
          <t>50475|CUMEEIRA DE BARRO COZIDO|PC|51|17|12|0|0|22/04/2021|174|2020|16/08/2021|Aguardando|MATERIAL DE CONSTRUÇÃO|PE  99/20|03/08/2020||*|</t>
        </r>
      </text>
    </comment>
    <comment ref="B413" authorId="1" shapeId="0" xr:uid="{00000000-0006-0000-0000-0000CD030000}">
      <text>
        <r>
          <rPr>
            <b/>
            <sz val="9"/>
            <color indexed="81"/>
            <rFont val="Segoe UI"/>
            <family val="2"/>
          </rPr>
          <t>DESCRIÇÃO:</t>
        </r>
        <r>
          <rPr>
            <sz val="9"/>
            <color indexed="81"/>
            <rFont val="Segoe UI"/>
            <family val="2"/>
          </rPr>
          <t>_x000D_
CUMEEIRA DE FIBRA SINTETICA 10 GRAUS PARA TELHA ONDULADA ESP. 6 MM</t>
        </r>
      </text>
    </comment>
    <comment ref="V413" authorId="4" shapeId="0" xr:uid="{1D350C83-928B-40D9-98D9-750555F29808}">
      <text>
        <r>
          <rPr>
            <sz val="9"/>
            <color indexed="81"/>
            <rFont val="Segoe UI"/>
            <family val="2"/>
          </rPr>
          <t>67376|CUMEEIRA DE FIBRA SINTETICA 10 GRAUS PARA TELHA ONDULADA ESP. 6 MM|PC|51|17|12|0|0|22/04/2021|174|2020|16/08/2021|Aguardando|MATERIAL DE CONSTRUÇÃO|PE  99/20|03/08/2020||*|</t>
        </r>
      </text>
    </comment>
    <comment ref="B414" authorId="1" shapeId="0" xr:uid="{00000000-0006-0000-0000-0000CB030000}">
      <text>
        <r>
          <rPr>
            <b/>
            <sz val="9"/>
            <color indexed="81"/>
            <rFont val="Segoe UI"/>
            <family val="2"/>
          </rPr>
          <t>DESCRIÇÃO:</t>
        </r>
        <r>
          <rPr>
            <sz val="9"/>
            <color indexed="81"/>
            <rFont val="Segoe UI"/>
            <family val="2"/>
          </rPr>
          <t>_x000D_
CUMEEIRA DE FIBRA SINTETICA 30 GRAUS PARA TELHA ONDULADA ESP. 6 MM</t>
        </r>
      </text>
    </comment>
    <comment ref="V414" authorId="3" shapeId="0" xr:uid="{C6DD3722-7A3D-409B-A796-9C655E9104B5}">
      <text>
        <r>
          <rPr>
            <sz val="9"/>
            <color indexed="81"/>
            <rFont val="Segoe UI"/>
            <family val="2"/>
          </rPr>
          <t>67375|CUMEEIRA DE FIBRA SINTETICA 30 GRAUS PARA TELHA ONDULADA ESP. 6 MM|PC|51|17|12|9|100|22/04/2021|174|2020|16/08/2021|Aguardando|MATERIAL DE CONSTRUÇÃO|PE 120/21|||*|</t>
        </r>
      </text>
    </comment>
    <comment ref="B415" authorId="1" shapeId="0" xr:uid="{00000000-0006-0000-0000-000011070000}">
      <text>
        <r>
          <rPr>
            <b/>
            <sz val="9"/>
            <color indexed="81"/>
            <rFont val="Segoe UI"/>
            <family val="2"/>
          </rPr>
          <t>DESCRIÇÃO:</t>
        </r>
        <r>
          <rPr>
            <sz val="9"/>
            <color indexed="81"/>
            <rFont val="Segoe UI"/>
            <family val="2"/>
          </rPr>
          <t>_x000D_
CUMEEIRA NORMAL (PARA TELHA DE CONCRETO), INCLINACAO MINIMA: 30 OU 16,40º. SOBREPOSICAO TRANSVERSAL: 10 CM. RESISTENCIA A FLEXAO: ACIMA DE 300 KG. SEGUNDO AS NORMAS TECNICAS ABNT: NBR 13858-1 / 13858-2</t>
        </r>
      </text>
    </comment>
    <comment ref="V415" authorId="4" shapeId="0" xr:uid="{9DD320F7-81AF-447C-8DA8-6E15352C416F}">
      <text>
        <r>
          <rPr>
            <sz val="9"/>
            <color indexed="81"/>
            <rFont val="Segoe UI"/>
            <family val="2"/>
          </rPr>
          <t>114299|CUMEEIRA NORMAL (PARA TELHA DE CONCRETO), INCLINACAO MINIMA: 30 OU 16,40º. SOBREPOSICAO TRANSVERSAL: 10 CM. RESISTENCIA A FLEXAO: ACIMA DE 300 KG. SEGUNDO AS NORMAS TECNICAS ABNT: NBR 13858-1 / 13858-2|PC|51|17|12|0|0|22/04/2021|174|2020|16/08/2021|Aguardando|MATERIAL DE CONSTRUÇÃO|PE  99/20|03/08/2020||*|</t>
        </r>
      </text>
    </comment>
    <comment ref="B416" authorId="1" shapeId="0" xr:uid="{00000000-0006-0000-0000-000039010000}">
      <text>
        <r>
          <rPr>
            <b/>
            <sz val="9"/>
            <color indexed="81"/>
            <rFont val="Segoe UI"/>
            <family val="2"/>
          </rPr>
          <t>DESCRIÇÃO:</t>
        </r>
        <r>
          <rPr>
            <sz val="9"/>
            <color indexed="81"/>
            <rFont val="Segoe UI"/>
            <family val="2"/>
          </rPr>
          <t>_x000D_
CURVA 90 GRAUS DE ACO CARBONO GALVANIZADO P/ ELETRODUTO</t>
        </r>
      </text>
    </comment>
    <comment ref="V416" authorId="3" shapeId="0" xr:uid="{B42D8D5F-61EF-4180-B841-D16F7E52DEFC}">
      <text>
        <r>
          <rPr>
            <sz val="9"/>
            <color indexed="81"/>
            <rFont val="Segoe UI"/>
            <family val="2"/>
          </rPr>
          <t>14784|CURVA 90 GRAUS DE ACO CARBONO GALVANIZADO P/ ELETRODUTO|PC|55|32|12|25|300|23/09/2020|58|2021|02/03/2022|Aguardando|MATERIAL ELETRICO|PE   5/21|02/02/2021||*|</t>
        </r>
      </text>
    </comment>
    <comment ref="B417" authorId="1" shapeId="0" xr:uid="{00000000-0006-0000-0000-000023080000}">
      <text>
        <r>
          <rPr>
            <b/>
            <sz val="9"/>
            <color indexed="81"/>
            <rFont val="Segoe UI"/>
            <family val="2"/>
          </rPr>
          <t>DESCRIÇÃO:</t>
        </r>
        <r>
          <rPr>
            <sz val="9"/>
            <color indexed="81"/>
            <rFont val="Segoe UI"/>
            <family val="2"/>
          </rPr>
          <t>_x000D_
CURVA ELETRODUTO GALVANIZADO QUÍMICO 3/4" X 90º.</t>
        </r>
      </text>
    </comment>
    <comment ref="V417" authorId="1" shapeId="0" xr:uid="{00000000-0006-0000-0000-000024080000}">
      <text>
        <r>
          <rPr>
            <b/>
            <sz val="9"/>
            <color indexed="81"/>
            <rFont val="Segoe UI"/>
            <family val="2"/>
          </rPr>
          <t>127336|CURVA ELETRODUTO GALVANIZADO QUÍMICO 3/4" X 90º.|UN|||12|0|0|20/12/2018|58|2018|08/03/2019|Inativo|ELÉTRICA|||Nova Abertura Ata 58/18|*|</t>
        </r>
      </text>
    </comment>
    <comment ref="B418" authorId="1" shapeId="0" xr:uid="{00000000-0006-0000-0000-000067020000}">
      <text>
        <r>
          <rPr>
            <b/>
            <sz val="9"/>
            <color indexed="81"/>
            <rFont val="Segoe UI"/>
            <family val="2"/>
          </rPr>
          <t>DESCRIÇÃO:</t>
        </r>
        <r>
          <rPr>
            <sz val="9"/>
            <color indexed="81"/>
            <rFont val="Segoe UI"/>
            <family val="2"/>
          </rPr>
          <t>_x000D_
DESENTUPIDOR DE BACIA SANITÁRIA, CABO LONGO.</t>
        </r>
      </text>
    </comment>
    <comment ref="V418" authorId="2" shapeId="0" xr:uid="{00000000-0006-0000-0000-000068020000}">
      <text>
        <r>
          <rPr>
            <sz val="9"/>
            <color indexed="81"/>
            <rFont val="Segoe UI"/>
            <family val="2"/>
          </rPr>
          <t>30772|DESENTUPIDOR DE BACIA SANITÁRIA, CABO LONGO.|PC|72|5|12|0|0|08/05/2019|220|2019|08/09/2020|Inativo|MATERIAIS DE LIMPEZA (FOSFORO, VASSOURA, LAVATINA, BUCHA, LA DE AÇO, ETC)|PP  86/19|11/10/2019|Item excluído do estoque|*|</t>
        </r>
      </text>
    </comment>
    <comment ref="B419" authorId="1" shapeId="0" xr:uid="{00000000-0006-0000-0000-000018010000}">
      <text>
        <r>
          <rPr>
            <b/>
            <sz val="9"/>
            <color indexed="81"/>
            <rFont val="Segoe UI"/>
            <family val="2"/>
          </rPr>
          <t>DESCRIÇÃO:</t>
        </r>
        <r>
          <rPr>
            <sz val="9"/>
            <color indexed="81"/>
            <rFont val="Segoe UI"/>
            <family val="2"/>
          </rPr>
          <t>_x000D_
DESENTUPIDOR DE PIA</t>
        </r>
      </text>
    </comment>
    <comment ref="V419" authorId="2" shapeId="0" xr:uid="{00000000-0006-0000-0000-000019010000}">
      <text>
        <r>
          <rPr>
            <sz val="9"/>
            <color indexed="81"/>
            <rFont val="Segoe UI"/>
            <family val="2"/>
          </rPr>
          <t>13889|DESENTUPIDOR DE PIA|PC|||12|25|300|26/04/2018|103|2017|02/07/2018|Inativo|MATERIAL DE LIMPEZA|PP 132/18|09/08/2018|Item fora de estoque|*|</t>
        </r>
      </text>
    </comment>
    <comment ref="B420" authorId="1" shapeId="0" xr:uid="{00000000-0006-0000-0000-000003030000}">
      <text>
        <r>
          <rPr>
            <b/>
            <sz val="9"/>
            <color indexed="81"/>
            <rFont val="Segoe UI"/>
            <family val="2"/>
          </rPr>
          <t>DESCRIÇÃO:</t>
        </r>
        <r>
          <rPr>
            <sz val="9"/>
            <color indexed="81"/>
            <rFont val="Segoe UI"/>
            <family val="2"/>
          </rPr>
          <t xml:space="preserve">_x000D_
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r>
      </text>
    </comment>
    <comment ref="V420" authorId="2" shapeId="0" xr:uid="{00000000-0006-0000-0000-000004030000}">
      <text>
        <r>
          <rPr>
            <sz val="10"/>
            <color indexed="81"/>
            <rFont val="Lucida Console"/>
            <family val="3"/>
          </rPr>
          <t>53465|DESINFETANTE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FABRICANTE.|KG|72|10|12|34|400|19/12/2019||||Aguardando|MATERIAIS DE LIMPEZA (DOMISSANEANTES)||||*|</t>
        </r>
      </text>
    </comment>
    <comment ref="B421" authorId="1" shapeId="0" xr:uid="{00000000-0006-0000-0000-00008F070000}">
      <text>
        <r>
          <rPr>
            <b/>
            <sz val="9"/>
            <color indexed="81"/>
            <rFont val="Segoe UI"/>
            <family val="2"/>
          </rPr>
          <t>DESCRIÇÃO:</t>
        </r>
        <r>
          <rPr>
            <sz val="9"/>
            <color indexed="81"/>
            <rFont val="Segoe UI"/>
            <family val="2"/>
          </rPr>
          <t>_x000D_
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r>
      </text>
    </comment>
    <comment ref="V421" authorId="1" shapeId="0" xr:uid="{00000000-0006-0000-0000-000090070000}">
      <text>
        <r>
          <rPr>
            <sz val="10"/>
            <color indexed="81"/>
            <rFont val="Lucida Console"/>
            <family val="3"/>
          </rPr>
          <t>119407|DESINFETANTE,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LITROS.|GL|72|10|12|25|300|28/01/2021|105|2020|04/05/2021|Suspenso|MATERIAL DE LIMPEZA (DOMISSANEANTES)|PE  19/20|25/05/2020||*|</t>
        </r>
      </text>
    </comment>
    <comment ref="B422" authorId="1" shapeId="0" xr:uid="{00000000-0006-0000-0000-000001060000}">
      <text>
        <r>
          <rPr>
            <b/>
            <sz val="9"/>
            <color indexed="81"/>
            <rFont val="Segoe UI"/>
            <family val="2"/>
          </rPr>
          <t>DESCRIÇÃO:</t>
        </r>
        <r>
          <rPr>
            <sz val="9"/>
            <color indexed="81"/>
            <rFont val="Segoe UI"/>
            <family val="2"/>
          </rPr>
          <t xml:space="preserve">_x000D_
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r>
      </text>
    </comment>
    <comment ref="V422" authorId="3" shapeId="0" xr:uid="{E7900C45-4790-4483-8F64-B5660B562DE3}">
      <text>
        <r>
          <rPr>
            <sz val="10"/>
            <color indexed="81"/>
            <rFont val="Lucida Console"/>
            <family val="3"/>
          </rPr>
          <t>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ANVISA/MS.|FR|72|10|12|1667|20000|10/09/2021|308|2020|28/12/2021|Aguardando|MATERIAIS DE LIMPEZA DOMISSANEANTES|PE 254/21|||*|</t>
        </r>
      </text>
    </comment>
    <comment ref="B423" authorId="1" shapeId="0" xr:uid="{00000000-0006-0000-0000-000087070000}">
      <text>
        <r>
          <rPr>
            <b/>
            <sz val="9"/>
            <color indexed="81"/>
            <rFont val="Segoe UI"/>
            <family val="2"/>
          </rPr>
          <t>DESCRIÇÃO:</t>
        </r>
        <r>
          <rPr>
            <sz val="9"/>
            <color indexed="81"/>
            <rFont val="Segoe UI"/>
            <family val="2"/>
          </rPr>
          <t>_x000D_
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r>
      </text>
    </comment>
    <comment ref="V423" authorId="1" shapeId="0" xr:uid="{00000000-0006-0000-0000-000088070000}">
      <text>
        <r>
          <rPr>
            <b/>
            <sz val="9"/>
            <color indexed="81"/>
            <rFont val="Segoe UI"/>
            <family val="2"/>
          </rPr>
          <t>119169|DIABOLO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DEFINIR|UN|||12|20|240|21/08/2018||||- ok -|MATERIAL ESPORTIVO||||*|</t>
        </r>
      </text>
    </comment>
    <comment ref="B424" authorId="1" shapeId="0" xr:uid="{00000000-0006-0000-0000-0000EB090000}">
      <text>
        <r>
          <rPr>
            <b/>
            <sz val="9"/>
            <color indexed="81"/>
            <rFont val="Segoe UI"/>
            <family val="2"/>
          </rPr>
          <t>DESCRIÇÃO:</t>
        </r>
        <r>
          <rPr>
            <sz val="9"/>
            <color indexed="81"/>
            <rFont val="Segoe UI"/>
            <family val="2"/>
          </rPr>
          <t>_x000D_
DISCO DE CORTE 14" X 1/8" X 1" DE ACORDO COM AS NORMAS DA ABNT</t>
        </r>
      </text>
    </comment>
    <comment ref="V424" authorId="1" shapeId="0" xr:uid="{00000000-0006-0000-0000-0000EC090000}">
      <text>
        <r>
          <rPr>
            <sz val="9"/>
            <color indexed="81"/>
            <rFont val="Segoe UI"/>
            <family val="2"/>
          </rPr>
          <t>138475|DISCO DE CORTE 14" X 1/8" X 1" DE ACORDO COM AS NORMAS DA ABNT|PC|83|4|12|17|200|24/10/2019||||Suspenso|SIM|PE   6/20|28/04/2021||*|</t>
        </r>
      </text>
    </comment>
    <comment ref="B425" authorId="1" shapeId="0" xr:uid="{00000000-0006-0000-0000-00008B060000}">
      <text>
        <r>
          <rPr>
            <b/>
            <sz val="9"/>
            <color indexed="81"/>
            <rFont val="Segoe UI"/>
            <family val="2"/>
          </rPr>
          <t>DESCRIÇÃO:</t>
        </r>
        <r>
          <rPr>
            <sz val="9"/>
            <color indexed="81"/>
            <rFont val="Segoe UI"/>
            <family val="2"/>
          </rPr>
          <t>_x000D_
DISCO DE CORTE 14" X 3/16" X 1" DE ACORDO COM AS NORMAS DA ABNT</t>
        </r>
      </text>
    </comment>
    <comment ref="V425" authorId="2" shapeId="0" xr:uid="{00000000-0006-0000-0000-00008C060000}">
      <text>
        <r>
          <rPr>
            <sz val="9"/>
            <color indexed="81"/>
            <rFont val="Segoe UI"/>
            <family val="2"/>
          </rPr>
          <t>109986|DISCO DE CORTE 14" X 3/16" X 1" DE ACORDO COM AS NORMAS DA ABNT|PC|83|4|12|0|0|25/09/2019||||Suspenso|SIM|PE  46/19|03/09/2019|Item estimado em duplicidade com outro código.|*|</t>
        </r>
      </text>
    </comment>
    <comment ref="B426" authorId="1" shapeId="0" xr:uid="{00000000-0006-0000-0000-0000BD070000}">
      <text>
        <r>
          <rPr>
            <b/>
            <sz val="9"/>
            <color indexed="81"/>
            <rFont val="Segoe UI"/>
            <family val="2"/>
          </rPr>
          <t>DESCRIÇÃO:</t>
        </r>
        <r>
          <rPr>
            <sz val="9"/>
            <color indexed="81"/>
            <rFont val="Segoe UI"/>
            <family val="2"/>
          </rPr>
          <t>_x000D_
DISCO DE CORTE 4 1/2" DE DIAMETRO EXTERNO, 01 MM DE ESPESSURA E 7/8" DE DIAMETRO DE FURO</t>
        </r>
      </text>
    </comment>
    <comment ref="V426" authorId="1" shapeId="0" xr:uid="{00000000-0006-0000-0000-0000BE070000}">
      <text>
        <r>
          <rPr>
            <sz val="9"/>
            <color indexed="81"/>
            <rFont val="Segoe UI"/>
            <family val="2"/>
          </rPr>
          <t>122304|DISCO DE CORTE 4 1/2" DE DIAMETRO EXTERNO, 01 MM DE ESPESSURA E 7/8" DE DIAMETRO DE FURO|UN|83|4|12|92|1100|25/09/2019|114|2018|07/06/2019|Suspenso|PINTURA E DISCO ABRASIVO|PE  17/20|19/05/2020||*|</t>
        </r>
      </text>
    </comment>
    <comment ref="B427" authorId="1" shapeId="0" xr:uid="{00000000-0006-0000-0000-0000BF070000}">
      <text>
        <r>
          <rPr>
            <b/>
            <sz val="9"/>
            <color indexed="81"/>
            <rFont val="Segoe UI"/>
            <family val="2"/>
          </rPr>
          <t>DESCRIÇÃO:</t>
        </r>
        <r>
          <rPr>
            <sz val="9"/>
            <color indexed="81"/>
            <rFont val="Segoe UI"/>
            <family val="2"/>
          </rPr>
          <t>_x000D_
DISCO DE CORTE 4 1/2" DE DIAMETRO EXTERNO, 1/8 MM DE ESPESSURA E 7/8" DE DIAMETRO DE FURO</t>
        </r>
      </text>
    </comment>
    <comment ref="V427" authorId="1" shapeId="0" xr:uid="{00000000-0006-0000-0000-0000C0070000}">
      <text>
        <r>
          <rPr>
            <sz val="9"/>
            <color indexed="81"/>
            <rFont val="Segoe UI"/>
            <family val="2"/>
          </rPr>
          <t>122305|DISCO DE CORTE 4 1/2" DE DIAMETRO EXTERNO, 1/8 MM DE ESPESSURA E 7/8" DE DIAMETRO DE FURO|UN|83|4|12|50|600|24/11/2020|55|2020|12/03/2021|Aguardando|FERRAGENS|PE   2/20|23/04/2020||*|</t>
        </r>
      </text>
    </comment>
    <comment ref="B428" authorId="1" shapeId="0" xr:uid="{00000000-0006-0000-0000-000071040000}">
      <text>
        <r>
          <rPr>
            <b/>
            <sz val="9"/>
            <color indexed="81"/>
            <rFont val="Segoe UI"/>
            <family val="2"/>
          </rPr>
          <t>DESCRIÇÃO:</t>
        </r>
        <r>
          <rPr>
            <sz val="9"/>
            <color indexed="81"/>
            <rFont val="Segoe UI"/>
            <family val="2"/>
          </rPr>
          <t>_x000D_
DISCO DE CORTE 7" X 1/8" X 7/8" (DIAM.EXT X ESPESSURA X DIAM. FURO) - CONFORME NORMAS ABNT.</t>
        </r>
      </text>
    </comment>
    <comment ref="V428" authorId="1" shapeId="0" xr:uid="{00000000-0006-0000-0000-000072040000}">
      <text>
        <r>
          <rPr>
            <sz val="10"/>
            <color indexed="81"/>
            <rFont val="Lucida Console"/>
            <family val="3"/>
          </rPr>
          <t>81455|DISCO DE CORTE 7" X 1/8" X 7/8" (DIAM.EXT X ESPESSURA X DIAM. FURO) - CONFORME NORMAS ABNT.|PC|83|4|12|25|300|17/12/2020|88|2020|01/04/2021|Suspenso|MATERIAL DE PINTURA, DISCOS ABRASIVOS E COLA PARA MADEIRA|PE   6/20|28/04/2021|Memo 37/SGAF/DRM/2021 informando que Ata não será reaberta|*|</t>
        </r>
      </text>
    </comment>
    <comment ref="B429" authorId="1" shapeId="0" xr:uid="{00000000-0006-0000-0000-000063040000}">
      <text>
        <r>
          <rPr>
            <b/>
            <sz val="9"/>
            <color indexed="81"/>
            <rFont val="Segoe UI"/>
            <family val="2"/>
          </rPr>
          <t>DESCRIÇÃO:</t>
        </r>
        <r>
          <rPr>
            <sz val="9"/>
            <color indexed="81"/>
            <rFont val="Segoe UI"/>
            <family val="2"/>
          </rPr>
          <t>_x000D_
DISCO DE CORTE 9" X 1/8" X 7/8"</t>
        </r>
      </text>
    </comment>
    <comment ref="V429" authorId="1" shapeId="0" xr:uid="{00000000-0006-0000-0000-000064040000}">
      <text>
        <r>
          <rPr>
            <sz val="9"/>
            <color indexed="81"/>
            <rFont val="Segoe UI"/>
            <family val="2"/>
          </rPr>
          <t>80387|DISCO DE CORTE 9" X 1/8" X 7/8"|PC|83|4|12|34|400|25/09/2019||||Suspenso|PINTURA E DISCO ABRASIVO|PE  17/20|19/05/2020||*|</t>
        </r>
      </text>
    </comment>
    <comment ref="B430" authorId="1" shapeId="0" xr:uid="{00000000-0006-0000-0000-0000E1050000}">
      <text>
        <r>
          <rPr>
            <b/>
            <sz val="9"/>
            <color indexed="81"/>
            <rFont val="Segoe UI"/>
            <family val="2"/>
          </rPr>
          <t>DESCRIÇÃO:</t>
        </r>
        <r>
          <rPr>
            <sz val="9"/>
            <color indexed="81"/>
            <rFont val="Segoe UI"/>
            <family val="2"/>
          </rPr>
          <t>_x000D_
DISCO DE CORTE FERRO 4.1/2" X 3/64" X 7/8" (115 X 1,0 X 23)  - CONF. NORMAS DA ABNT</t>
        </r>
      </text>
    </comment>
    <comment ref="V430" authorId="1" shapeId="0" xr:uid="{00000000-0006-0000-0000-0000E2050000}">
      <text>
        <r>
          <rPr>
            <sz val="10"/>
            <color indexed="81"/>
            <rFont val="Lucida Console"/>
            <family val="3"/>
          </rPr>
          <t>101947|DISCO DE CORTE FERRO 4.1/2" X 3/64" X 7/8" (115 X 1,0 X 23)  - CONF. NORMAS DA ABNT|PC|83|4|12|0|0|12/05/2020||||Inativo|SIM|PP  64/18|25/06/2018|Item estimado em duplicidade com outro código.|*|</t>
        </r>
      </text>
    </comment>
    <comment ref="B431" authorId="1" shapeId="0" xr:uid="{00000000-0006-0000-0000-0000F7020000}">
      <text>
        <r>
          <rPr>
            <b/>
            <sz val="9"/>
            <color indexed="81"/>
            <rFont val="Segoe UI"/>
            <family val="2"/>
          </rPr>
          <t>DESCRIÇÃO:</t>
        </r>
        <r>
          <rPr>
            <sz val="9"/>
            <color indexed="81"/>
            <rFont val="Segoe UI"/>
            <family val="2"/>
          </rPr>
          <t>_x000D_
DISCO DE CORTE PARA POLICORTE - MED. 10" DIAMETRO EXTERNO -3/4" DIAMETRO INTERNO - 1/8" ESPESSURA</t>
        </r>
      </text>
    </comment>
    <comment ref="V431" authorId="1" shapeId="0" xr:uid="{00000000-0006-0000-0000-0000F8020000}">
      <text>
        <r>
          <rPr>
            <sz val="9"/>
            <color indexed="81"/>
            <rFont val="Segoe UI"/>
            <family val="2"/>
          </rPr>
          <t>52129|DISCO DE CORTE PARA POLICORTE - MED. 10" DIAMETRO EXTERNO -3/4" DIAMETRO INTERNO - 1/8" ESPESSURA|PC|70|30|12|59|700|24/10/2019|70|2019|28/02/2020|Suspenso|FERRAGENS|PE   2/20|23/04/2020||*|</t>
        </r>
      </text>
    </comment>
    <comment ref="B432" authorId="1" shapeId="0" xr:uid="{00000000-0006-0000-0000-0000BD010000}">
      <text>
        <r>
          <rPr>
            <b/>
            <sz val="9"/>
            <color indexed="81"/>
            <rFont val="Segoe UI"/>
            <family val="2"/>
          </rPr>
          <t>DESCRIÇÃO:</t>
        </r>
        <r>
          <rPr>
            <sz val="9"/>
            <color indexed="81"/>
            <rFont val="Segoe UI"/>
            <family val="2"/>
          </rPr>
          <t>_x000D_
DISCO DE DESBASTE 7" X 1/4" X 7/8" - CONFORME NORMAS DA ABNT</t>
        </r>
      </text>
    </comment>
    <comment ref="V432" authorId="1" shapeId="0" xr:uid="{00000000-0006-0000-0000-0000BE010000}">
      <text>
        <r>
          <rPr>
            <sz val="10"/>
            <color indexed="81"/>
            <rFont val="Lucida Console"/>
            <family val="3"/>
          </rPr>
          <t>17562|DISCO DE DESBASTE 7" X 1/4" X 7/8" - CONFORME NORMAS DA ABNT|PC|83|8|12|0|0|17/12/2020|88|2020|01/04/2021|Suspenso|MATERIAL DE PINTURA, DISCOS ABRASIVOS E COLA PARA MADEIRA|PE   6/20|28/04/2021|Memo 37/SGAF/DRM/2021 informando que Ata não será reaberta|*|</t>
        </r>
      </text>
    </comment>
    <comment ref="B433" authorId="1" shapeId="0" xr:uid="{00000000-0006-0000-0000-0000B1040000}">
      <text>
        <r>
          <rPr>
            <b/>
            <sz val="9"/>
            <color indexed="81"/>
            <rFont val="Segoe UI"/>
            <family val="2"/>
          </rPr>
          <t>DESCRIÇÃO:</t>
        </r>
        <r>
          <rPr>
            <sz val="9"/>
            <color indexed="81"/>
            <rFont val="Segoe UI"/>
            <family val="2"/>
          </rPr>
          <t>_x000D_
DISCO DE DESBASTE DE  FERRO - 4 1/2" X 3/16" X 7/8" - PARA USO EM LIXADEIRA E FABRICADO CONFORME NORMAS ABNT</t>
        </r>
      </text>
    </comment>
    <comment ref="V433" authorId="1" shapeId="0" xr:uid="{00000000-0006-0000-0000-0000B2040000}">
      <text>
        <r>
          <rPr>
            <sz val="9"/>
            <color indexed="81"/>
            <rFont val="Segoe UI"/>
            <family val="2"/>
          </rPr>
          <t>85798|DISCO DE DESBASTE DE  FERRO - 4 1/2" X 3/16" X 7/8" - PARA USO EM LIXADEIRA E FABRICADO CONFORME NORMAS ABNT|PC|83|4|12|21|250|25/09/2019||||Suspenso|MATERIAIS PARA PINTURA E DISCO ABRASIVO|PE  17/20|19/05/2020||*|</t>
        </r>
      </text>
    </comment>
    <comment ref="B434" authorId="1" shapeId="0" xr:uid="{00000000-0006-0000-0000-0000B1070000}">
      <text>
        <r>
          <rPr>
            <b/>
            <sz val="9"/>
            <color indexed="81"/>
            <rFont val="Segoe UI"/>
            <family val="2"/>
          </rPr>
          <t>DESCRIÇÃO:</t>
        </r>
        <r>
          <rPr>
            <sz val="9"/>
            <color indexed="81"/>
            <rFont val="Segoe UI"/>
            <family val="2"/>
          </rPr>
          <t>_x000D_
DISCO DE DESBASTE DE 4 ¹/2  X 1/4 X 7/8 - CONFORME NORMAS DA ABNT</t>
        </r>
      </text>
    </comment>
    <comment ref="V434" authorId="1" shapeId="0" xr:uid="{00000000-0006-0000-0000-0000B2070000}">
      <text>
        <r>
          <rPr>
            <sz val="9"/>
            <color indexed="81"/>
            <rFont val="Segoe UI"/>
            <family val="2"/>
          </rPr>
          <t>121214|DISCO DE DESBASTE DE 4 ¹/2  X 1/4 X 7/8 - CONFORME NORMAS DA ABNT|UN|83|8|12|38|450|26/02/2019|114|2018|07/06/2019|Suspenso|SIM|PP  64/18|25/06/2018||*|</t>
        </r>
      </text>
    </comment>
    <comment ref="B435" authorId="1" shapeId="0" xr:uid="{00000000-0006-0000-0000-0000A3020000}">
      <text>
        <r>
          <rPr>
            <b/>
            <sz val="9"/>
            <color indexed="81"/>
            <rFont val="Segoe UI"/>
            <family val="2"/>
          </rPr>
          <t>DESCRIÇÃO:</t>
        </r>
        <r>
          <rPr>
            <sz val="9"/>
            <color indexed="81"/>
            <rFont val="Segoe UI"/>
            <family val="2"/>
          </rPr>
          <t>_x000D_
DISCO DIAMANTADO (SECO) - DIAMETRO EXTERNO 110 MM E FURO 20 MM - CONFORME NORMAS ABNT</t>
        </r>
      </text>
    </comment>
    <comment ref="V435" authorId="1" shapeId="0" xr:uid="{00000000-0006-0000-0000-0000A4020000}">
      <text>
        <r>
          <rPr>
            <sz val="9"/>
            <color indexed="81"/>
            <rFont val="Segoe UI"/>
            <family val="2"/>
          </rPr>
          <t>40251|DISCO DIAMANTADO (SECO) - DIAMETRO EXTERNO 110 MM E FURO 20 MM - CONFORME NORMAS ABNT|PC|83|4|12|67|800|24/11/2020|55|2020|12/03/2021|Aguardando|FERRAGENS|PE   2/20|23/04/2020||*|</t>
        </r>
      </text>
    </comment>
    <comment ref="B436" authorId="1" shapeId="0" xr:uid="{00000000-0006-0000-0000-0000B5050000}">
      <text>
        <r>
          <rPr>
            <b/>
            <sz val="9"/>
            <color indexed="81"/>
            <rFont val="Segoe UI"/>
            <family val="2"/>
          </rPr>
          <t>DESCRIÇÃO:</t>
        </r>
        <r>
          <rPr>
            <sz val="9"/>
            <color indexed="81"/>
            <rFont val="Segoe UI"/>
            <family val="2"/>
          </rPr>
          <t>_x000D_
DISCO DIAMANTADO CORTE SECO, TURBO, DIAMETRO 110/20MM, CONFORME NORMAS ABNT</t>
        </r>
      </text>
    </comment>
    <comment ref="V436" authorId="2" shapeId="0" xr:uid="{00000000-0006-0000-0000-0000B6050000}">
      <text>
        <r>
          <rPr>
            <sz val="9"/>
            <color indexed="81"/>
            <rFont val="Segoe UI"/>
            <family val="2"/>
          </rPr>
          <t>100595|DISCO DIAMANTADO CORTE SECO, TURBO, DIAMETRO 110/20MM, CONFORME NORMAS ABNT|PC|83|4|12|25|300|26/02/2019||||Inativo|SIM|PP  64/18|25/06/2018|Item estimado em duplicidade com outro código.|*|</t>
        </r>
      </text>
    </comment>
    <comment ref="B437" authorId="1" shapeId="0" xr:uid="{00000000-0006-0000-0000-0000CB040000}">
      <text>
        <r>
          <rPr>
            <b/>
            <sz val="9"/>
            <color indexed="81"/>
            <rFont val="Segoe UI"/>
            <family val="2"/>
          </rPr>
          <t>DESCRIÇÃO:</t>
        </r>
        <r>
          <rPr>
            <sz val="9"/>
            <color indexed="81"/>
            <rFont val="Segoe UI"/>
            <family val="2"/>
          </rPr>
          <t>_x000D_
DISJUNTOR NORMA DIN CURVA B PADRAO, BIPOLAR, 10 AMPERES</t>
        </r>
      </text>
    </comment>
    <comment ref="V437" authorId="1" shapeId="0" xr:uid="{00000000-0006-0000-0000-0000CC040000}">
      <text>
        <r>
          <rPr>
            <sz val="9"/>
            <color indexed="81"/>
            <rFont val="Segoe UI"/>
            <family val="2"/>
          </rPr>
          <t>88718|DISJUNTOR NORMA DIN CURVA B PADRAO, BIPOLAR, 10 AMPERES|PC|55|26|12|6|70|23/09/2020|17|2020|29/01/2021|Aguardando|DISJUNTORES, REATORES, LÂMPADAS, LUMINARIAS, CONTATOR E DISTRIBUIDOR GERAL PARA TELEFONIA|PP 241/19|21/02/2020||*|</t>
        </r>
      </text>
    </comment>
    <comment ref="B438" authorId="1" shapeId="0" xr:uid="{00000000-0006-0000-0000-0000CD040000}">
      <text>
        <r>
          <rPr>
            <b/>
            <sz val="9"/>
            <color indexed="81"/>
            <rFont val="Segoe UI"/>
            <family val="2"/>
          </rPr>
          <t>DESCRIÇÃO:</t>
        </r>
        <r>
          <rPr>
            <sz val="9"/>
            <color indexed="81"/>
            <rFont val="Segoe UI"/>
            <family val="2"/>
          </rPr>
          <t>_x000D_
DISJUNTOR NORMA DIN CURVA B PADRAO, BIPOLAR, 20 AMPERES</t>
        </r>
      </text>
    </comment>
    <comment ref="V438" authorId="1" shapeId="0" xr:uid="{00000000-0006-0000-0000-0000CE040000}">
      <text>
        <r>
          <rPr>
            <sz val="9"/>
            <color indexed="81"/>
            <rFont val="Segoe UI"/>
            <family val="2"/>
          </rPr>
          <t>88719|DISJUNTOR NORMA DIN CURVA B PADRAO, BIPOLAR, 20 AMPERES|PC|55|26|12|11|130|23/09/2020|17|2020|29/01/2021|Aguardando|DISJUNTORES, REATORES, LÂMPADAS, LUMINARIAS, CONTATOR E DISTRIBUIDOR GERAL PARA TELEFONIA|PP 241/19|21/02/2020||*|</t>
        </r>
      </text>
    </comment>
    <comment ref="B439" authorId="1" shapeId="0" xr:uid="{00000000-0006-0000-0000-0000CF040000}">
      <text>
        <r>
          <rPr>
            <b/>
            <sz val="9"/>
            <color indexed="81"/>
            <rFont val="Segoe UI"/>
            <family val="2"/>
          </rPr>
          <t>DESCRIÇÃO:</t>
        </r>
        <r>
          <rPr>
            <sz val="9"/>
            <color indexed="81"/>
            <rFont val="Segoe UI"/>
            <family val="2"/>
          </rPr>
          <t>_x000D_
DISJUNTOR NORMA DIN CURVA C PADRAO, BIPOLAR, 10 AMPERES</t>
        </r>
      </text>
    </comment>
    <comment ref="V439" authorId="1" shapeId="0" xr:uid="{00000000-0006-0000-0000-0000D0040000}">
      <text>
        <r>
          <rPr>
            <sz val="9"/>
            <color indexed="81"/>
            <rFont val="Segoe UI"/>
            <family val="2"/>
          </rPr>
          <t>88726|DISJUNTOR NORMA DIN CURVA C PADRAO, BIPOLAR, 10 AMPERES|PC|55|26|12|10|120|23/09/2020|17|2020|29/01/2021|Aguardando|DISJUNTORES, REATORES, LÂMPADAS, LUMINARIAS, CONTATOR E DISTRIBUIDOR GERAL PARA TELEFONIA|PP 241/19|21/02/2020||*|</t>
        </r>
      </text>
    </comment>
    <comment ref="B440" authorId="1" shapeId="0" xr:uid="{00000000-0006-0000-0000-0000E3040000}">
      <text>
        <r>
          <rPr>
            <b/>
            <sz val="9"/>
            <color indexed="81"/>
            <rFont val="Segoe UI"/>
            <family val="2"/>
          </rPr>
          <t>DESCRIÇÃO:</t>
        </r>
        <r>
          <rPr>
            <sz val="9"/>
            <color indexed="81"/>
            <rFont val="Segoe UI"/>
            <family val="2"/>
          </rPr>
          <t xml:space="preserve">_x000D_
DISJUNTOR NORMA DIN CURVA C PADRÃO, BIPOLAR, 100 AMPERES. </t>
        </r>
      </text>
    </comment>
    <comment ref="V440" authorId="1" shapeId="0" xr:uid="{00000000-0006-0000-0000-0000E4040000}">
      <text>
        <r>
          <rPr>
            <sz val="9"/>
            <color indexed="81"/>
            <rFont val="Segoe UI"/>
            <family val="2"/>
          </rPr>
          <t>88742|DISJUNTOR NORMA DIN CURVA C PADRÃO, BIPOLAR, 100 AMPERES.|PC|55|26|12|1|10|24/10/2019||||Aguardando|DISJUNTORES, REATORES, LÂMPADAS E LUMINÁRIAS||||*|</t>
        </r>
      </text>
    </comment>
    <comment ref="B441" authorId="1" shapeId="0" xr:uid="{00000000-0006-0000-0000-0000E5040000}">
      <text>
        <r>
          <rPr>
            <b/>
            <sz val="9"/>
            <color indexed="81"/>
            <rFont val="Segoe UI"/>
            <family val="2"/>
          </rPr>
          <t>DESCRIÇÃO:</t>
        </r>
        <r>
          <rPr>
            <sz val="9"/>
            <color indexed="81"/>
            <rFont val="Segoe UI"/>
            <family val="2"/>
          </rPr>
          <t xml:space="preserve">_x000D_
DISJUNTOR NORMA DIN CURVA C PADRÃO, BIPOLAR, 125 AMPERES. </t>
        </r>
      </text>
    </comment>
    <comment ref="V441" authorId="1" shapeId="0" xr:uid="{00000000-0006-0000-0000-0000E6040000}">
      <text>
        <r>
          <rPr>
            <b/>
            <sz val="9"/>
            <color indexed="81"/>
            <rFont val="Segoe UI"/>
            <family val="2"/>
          </rPr>
          <t>88743|DISJUNTOR NORMA DIN CURVA C PADRÃO, BIPOLAR, 125 AMPERES.|PC|||12|0|0|07/08/2018||||Inativo|DISJUNTORES, REATORES, LÂMPADAS E LUMINÁRIAS||||*|</t>
        </r>
      </text>
    </comment>
    <comment ref="B442" authorId="1" shapeId="0" xr:uid="{00000000-0006-0000-0000-0000D1040000}">
      <text>
        <r>
          <rPr>
            <b/>
            <sz val="9"/>
            <color indexed="81"/>
            <rFont val="Segoe UI"/>
            <family val="2"/>
          </rPr>
          <t>DESCRIÇÃO:</t>
        </r>
        <r>
          <rPr>
            <sz val="9"/>
            <color indexed="81"/>
            <rFont val="Segoe UI"/>
            <family val="2"/>
          </rPr>
          <t>_x000D_
DISJUNTOR NORMA DIN CURVA C PADRAO, BIPOLAR, 20 AMPERES</t>
        </r>
      </text>
    </comment>
    <comment ref="V442" authorId="1" shapeId="0" xr:uid="{00000000-0006-0000-0000-0000D2040000}">
      <text>
        <r>
          <rPr>
            <sz val="9"/>
            <color indexed="81"/>
            <rFont val="Segoe UI"/>
            <family val="2"/>
          </rPr>
          <t>88727|DISJUNTOR NORMA DIN CURVA C PADRAO, BIPOLAR, 20 AMPERES|PC|55|26|12|25|300|23/09/2020|17|2020|29/01/2021|Aguardando|DISJUNTORES, REATORES, LÂMPADAS, LUMINARIAS, CONTATOR E DISTRIBUIDOR GERAL PARA TELEFONIA|PP 241/19|21/02/2020||*|</t>
        </r>
      </text>
    </comment>
    <comment ref="B443" authorId="1" shapeId="0" xr:uid="{00000000-0006-0000-0000-0000D3040000}">
      <text>
        <r>
          <rPr>
            <b/>
            <sz val="9"/>
            <color indexed="81"/>
            <rFont val="Segoe UI"/>
            <family val="2"/>
          </rPr>
          <t>DESCRIÇÃO:</t>
        </r>
        <r>
          <rPr>
            <sz val="9"/>
            <color indexed="81"/>
            <rFont val="Segoe UI"/>
            <family val="2"/>
          </rPr>
          <t xml:space="preserve">_x000D_
DISJUNTOR NORMA DIN CURVA C PADRÂO, BIPOLAR, 32 AMPERES. </t>
        </r>
      </text>
    </comment>
    <comment ref="V443" authorId="1" shapeId="0" xr:uid="{00000000-0006-0000-0000-0000D4040000}">
      <text>
        <r>
          <rPr>
            <sz val="9"/>
            <color indexed="81"/>
            <rFont val="Segoe UI"/>
            <family val="2"/>
          </rPr>
          <t>88728|DISJUNTOR NORMA DIN CURVA C PADRÂO, BIPOLAR, 32 AMPERES.|PC|55|26|12|21|250|23/09/2020|17|2020|29/01/2021|Aguardando|DISJUNTORES, REATORES, LÂMPADAS, LUMINARIAS, CONTATOR E DISTRIBUIDOR GERAL PARA TELEFONIA|PP 241/19|21/02/2020||*|</t>
        </r>
      </text>
    </comment>
    <comment ref="B444" authorId="1" shapeId="0" xr:uid="{00000000-0006-0000-0000-0000D5040000}">
      <text>
        <r>
          <rPr>
            <b/>
            <sz val="9"/>
            <color indexed="81"/>
            <rFont val="Segoe UI"/>
            <family val="2"/>
          </rPr>
          <t>DESCRIÇÃO:</t>
        </r>
        <r>
          <rPr>
            <sz val="9"/>
            <color indexed="81"/>
            <rFont val="Segoe UI"/>
            <family val="2"/>
          </rPr>
          <t>_x000D_
DISJUNTOR NORMA DIN CURVA C PADRAO, BIPOLAR, 40 AMPERES</t>
        </r>
      </text>
    </comment>
    <comment ref="V444" authorId="1" shapeId="0" xr:uid="{00000000-0006-0000-0000-0000D6040000}">
      <text>
        <r>
          <rPr>
            <sz val="9"/>
            <color indexed="81"/>
            <rFont val="Segoe UI"/>
            <family val="2"/>
          </rPr>
          <t>88729|DISJUNTOR NORMA DIN CURVA C PADRAO, BIPOLAR, 40 AMPERES|PC|55|26|12|9|100|23/09/2020|17|2020|29/01/2021|Aguardando|DISJUNTORES, REATORES, LÂMPADAS, LUMINARIAS, CONTATOR E DISTRIBUIDOR GERAL PARA TELEFONIA|PP 241/19|21/02/2020||*|</t>
        </r>
      </text>
    </comment>
    <comment ref="B445" authorId="1" shapeId="0" xr:uid="{00000000-0006-0000-0000-0000D7040000}">
      <text>
        <r>
          <rPr>
            <b/>
            <sz val="9"/>
            <color indexed="81"/>
            <rFont val="Segoe UI"/>
            <family val="2"/>
          </rPr>
          <t>DESCRIÇÃO:</t>
        </r>
        <r>
          <rPr>
            <sz val="9"/>
            <color indexed="81"/>
            <rFont val="Segoe UI"/>
            <family val="2"/>
          </rPr>
          <t xml:space="preserve">_x000D_
DISJUNTOR NORMA DIN CURVA C PADRÃO, BIPOLAR, 50 AMPERES. </t>
        </r>
      </text>
    </comment>
    <comment ref="V445" authorId="1" shapeId="0" xr:uid="{00000000-0006-0000-0000-0000D8040000}">
      <text>
        <r>
          <rPr>
            <sz val="9"/>
            <color indexed="81"/>
            <rFont val="Segoe UI"/>
            <family val="2"/>
          </rPr>
          <t>88730|DISJUNTOR NORMA DIN CURVA C PADRÃO, BIPOLAR, 50 AMPERES.|PC|55|26|12|2|20|23/09/2020|17|2020|29/01/2021|Aguardando|DISJUNTORES, REATORES, LÂMPADAS, LUMINARIAS, CONTATOR E DISTRIBUIDOR GERAL PARA TELEFONIA|PP 241/19|21/02/2020||*|</t>
        </r>
      </text>
    </comment>
    <comment ref="B446" authorId="1" shapeId="0" xr:uid="{00000000-0006-0000-0000-0000E1040000}">
      <text>
        <r>
          <rPr>
            <b/>
            <sz val="9"/>
            <color indexed="81"/>
            <rFont val="Segoe UI"/>
            <family val="2"/>
          </rPr>
          <t>DESCRIÇÃO:</t>
        </r>
        <r>
          <rPr>
            <sz val="9"/>
            <color indexed="81"/>
            <rFont val="Segoe UI"/>
            <family val="2"/>
          </rPr>
          <t xml:space="preserve">_x000D_
DISJUNTOR NORMA DIN CURVA C PADRÃO, BIPOLAR, 63 AMPERES. </t>
        </r>
      </text>
    </comment>
    <comment ref="V446" authorId="5" shapeId="0" xr:uid="{6E505BDC-D272-45B7-84AC-BBC3273D4D7C}">
      <text>
        <r>
          <rPr>
            <sz val="10"/>
            <color indexed="81"/>
            <rFont val="Lucida Console"/>
            <family val="3"/>
          </rPr>
          <t>88740|DISJUNTOR NORMA DIN CURVA C PADRÃO, BIPOLAR, 63 AMPERES.|PC|55|26|12|0|0|23/09/2020|39|2021|10/02/2022|Aguardando|DISJUNTORES, LAMPADAS E LUMINARIAS|PP 241/19|21/02/2020||*|</t>
        </r>
      </text>
    </comment>
    <comment ref="B447" authorId="1" shapeId="0" xr:uid="{00000000-0006-0000-0000-0000EB040000}">
      <text>
        <r>
          <rPr>
            <b/>
            <sz val="9"/>
            <color indexed="81"/>
            <rFont val="Segoe UI"/>
            <family val="2"/>
          </rPr>
          <t>DESCRIÇÃO:</t>
        </r>
        <r>
          <rPr>
            <sz val="9"/>
            <color indexed="81"/>
            <rFont val="Segoe UI"/>
            <family val="2"/>
          </rPr>
          <t>_x000D_
DISJUNTOR NORMA DIN CURVA C PADRAO, TRIPOLAR, 100 AMPERES</t>
        </r>
      </text>
    </comment>
    <comment ref="V447" authorId="5" shapeId="0" xr:uid="{9E93892D-B390-471C-B366-28ECAB4E1FDE}">
      <text>
        <r>
          <rPr>
            <sz val="10"/>
            <color indexed="81"/>
            <rFont val="Lucida Console"/>
            <family val="3"/>
          </rPr>
          <t>88746|DISJUNTOR NORMA DIN CURVA C PADRAO, TRIPOLAR, 100 AMPERES|PC|55|26|12|0|0|23/09/2020|39|2021|10/02/2022|Aguardando|DISJUNTORES, LAMPADAS E LUMINARIAS|PP 241/19|21/02/2020||*|</t>
        </r>
      </text>
    </comment>
    <comment ref="B448" authorId="1" shapeId="0" xr:uid="{00000000-0006-0000-0000-0000ED040000}">
      <text>
        <r>
          <rPr>
            <b/>
            <sz val="9"/>
            <color indexed="81"/>
            <rFont val="Segoe UI"/>
            <family val="2"/>
          </rPr>
          <t>DESCRIÇÃO:</t>
        </r>
        <r>
          <rPr>
            <sz val="9"/>
            <color indexed="81"/>
            <rFont val="Segoe UI"/>
            <family val="2"/>
          </rPr>
          <t>_x000D_
DISJUNTOR NORMA DIN CURVA C PADRAO, TRIPOLAR, 125 AMPERES</t>
        </r>
      </text>
    </comment>
    <comment ref="V448" authorId="1" shapeId="0" xr:uid="{00000000-0006-0000-0000-0000EE040000}">
      <text>
        <r>
          <rPr>
            <sz val="9"/>
            <color indexed="81"/>
            <rFont val="Segoe UI"/>
            <family val="2"/>
          </rPr>
          <t>88747|DISJUNTOR NORMA DIN CURVA C PADRAO, TRIPOLAR, 125 AMPERES|PC|55|26|12|0|0|23/09/2020|17|2020|29/01/2021|Aguardando|DISJUNTORES, REATORES, LÂMPADAS, LUMINARIAS, CONTATOR E DISTRIBUIDOR GERAL PARA TELEFONIA|PP 241/19|21/02/2020||*|</t>
        </r>
      </text>
    </comment>
    <comment ref="B449" authorId="1" shapeId="0" xr:uid="{00000000-0006-0000-0000-0000D9040000}">
      <text>
        <r>
          <rPr>
            <b/>
            <sz val="9"/>
            <color indexed="81"/>
            <rFont val="Segoe UI"/>
            <family val="2"/>
          </rPr>
          <t>DESCRIÇÃO:</t>
        </r>
        <r>
          <rPr>
            <sz val="9"/>
            <color indexed="81"/>
            <rFont val="Segoe UI"/>
            <family val="2"/>
          </rPr>
          <t xml:space="preserve">_x000D_
DISJUNTOR NORMA DIN CURVA C PADRÃO, TRIPOLAR, 20 AMPERES. </t>
        </r>
      </text>
    </comment>
    <comment ref="V449" authorId="1" shapeId="0" xr:uid="{00000000-0006-0000-0000-0000DA040000}">
      <text>
        <r>
          <rPr>
            <sz val="9"/>
            <color indexed="81"/>
            <rFont val="Segoe UI"/>
            <family val="2"/>
          </rPr>
          <t>88732|DISJUNTOR NORMA DIN CURVA C PADRÃO, TRIPOLAR, 20 AMPERES.|PC|55|26|12|6|70|23/09/2020|17|2020|29/01/2021|Aguardando|DISJUNTORES, REATORES, LÂMPADAS, LUMINARIAS, CONTATOR E DISTRIBUIDOR GERAL PARA TELEFONIA|PP 241/19|21/02/2020||*|</t>
        </r>
      </text>
    </comment>
    <comment ref="B450" authorId="1" shapeId="0" xr:uid="{00000000-0006-0000-0000-0000DB040000}">
      <text>
        <r>
          <rPr>
            <b/>
            <sz val="9"/>
            <color indexed="81"/>
            <rFont val="Segoe UI"/>
            <family val="2"/>
          </rPr>
          <t>DESCRIÇÃO:</t>
        </r>
        <r>
          <rPr>
            <sz val="9"/>
            <color indexed="81"/>
            <rFont val="Segoe UI"/>
            <family val="2"/>
          </rPr>
          <t>_x000D_
DISJUNTOR NORMA DIN CURVA C PADRAO, TRIPOLAR, 32 AMPERES</t>
        </r>
      </text>
    </comment>
    <comment ref="V450" authorId="1" shapeId="0" xr:uid="{00000000-0006-0000-0000-0000DC040000}">
      <text>
        <r>
          <rPr>
            <sz val="9"/>
            <color indexed="81"/>
            <rFont val="Segoe UI"/>
            <family val="2"/>
          </rPr>
          <t>88733|DISJUNTOR NORMA DIN CURVA C PADRAO, TRIPOLAR, 32 AMPERES|PC|55|26|12|5|50|23/09/2020|17|2020|29/01/2021|Aguardando|DISJUNTORES, REATORES, LÂMPADAS, LUMINARIAS, CONTATOR E DISTRIBUIDOR GERAL PARA TELEFONIA|PP 241/19|21/02/2020||*|</t>
        </r>
      </text>
    </comment>
    <comment ref="B451" authorId="1" shapeId="0" xr:uid="{00000000-0006-0000-0000-0000DD040000}">
      <text>
        <r>
          <rPr>
            <b/>
            <sz val="9"/>
            <color indexed="81"/>
            <rFont val="Segoe UI"/>
            <family val="2"/>
          </rPr>
          <t>DESCRIÇÃO:</t>
        </r>
        <r>
          <rPr>
            <sz val="9"/>
            <color indexed="81"/>
            <rFont val="Segoe UI"/>
            <family val="2"/>
          </rPr>
          <t>_x000D_
DISJUNTOR NORMA DIN CURVA C PADRAO, TRIPOLAR, 40 AMPERES</t>
        </r>
      </text>
    </comment>
    <comment ref="V451" authorId="1" shapeId="0" xr:uid="{00000000-0006-0000-0000-0000DE040000}">
      <text>
        <r>
          <rPr>
            <sz val="9"/>
            <color indexed="81"/>
            <rFont val="Segoe UI"/>
            <family val="2"/>
          </rPr>
          <t>88734|DISJUNTOR NORMA DIN CURVA C PADRAO, TRIPOLAR, 40 AMPERES|PC|55|26|12|0|0|23/09/2020|17|2020|29/01/2021|Aguardando|DISJUNTORES, REATORES, LÂMPADAS, LUMINARIAS, CONTATOR E DISTRIBUIDOR GERAL PARA TELEFONIA|PP 241/19|21/02/2020||*|</t>
        </r>
      </text>
    </comment>
    <comment ref="B452" authorId="1" shapeId="0" xr:uid="{00000000-0006-0000-0000-0000DF040000}">
      <text>
        <r>
          <rPr>
            <b/>
            <sz val="9"/>
            <color indexed="81"/>
            <rFont val="Segoe UI"/>
            <family val="2"/>
          </rPr>
          <t>DESCRIÇÃO:</t>
        </r>
        <r>
          <rPr>
            <sz val="9"/>
            <color indexed="81"/>
            <rFont val="Segoe UI"/>
            <family val="2"/>
          </rPr>
          <t>_x000D_
DISJUNTOR NORMA DIN CURVA C PADRAO, TRIPOLAR, 50 AMPERES</t>
        </r>
      </text>
    </comment>
    <comment ref="V452" authorId="1" shapeId="0" xr:uid="{00000000-0006-0000-0000-0000E0040000}">
      <text>
        <r>
          <rPr>
            <sz val="9"/>
            <color indexed="81"/>
            <rFont val="Segoe UI"/>
            <family val="2"/>
          </rPr>
          <t>88735|DISJUNTOR NORMA DIN CURVA C PADRAO, TRIPOLAR, 50 AMPERES|PC|55|26|12|3|30|23/09/2020|17|2020|29/01/2021|Aguardando|DISJUNTORES, REATORES, LÂMPADAS, LUMINARIAS, CONTATOR E DISTRIBUIDOR GERAL PARA TELEFONIA|PP 241/19|21/02/2020||*|</t>
        </r>
      </text>
    </comment>
    <comment ref="B453" authorId="1" shapeId="0" xr:uid="{00000000-0006-0000-0000-0000E7040000}">
      <text>
        <r>
          <rPr>
            <b/>
            <sz val="9"/>
            <color indexed="81"/>
            <rFont val="Segoe UI"/>
            <family val="2"/>
          </rPr>
          <t>DESCRIÇÃO:</t>
        </r>
        <r>
          <rPr>
            <sz val="9"/>
            <color indexed="81"/>
            <rFont val="Segoe UI"/>
            <family val="2"/>
          </rPr>
          <t>_x000D_
DISJUNTOR NORMA DIN CURVA C PADRAO, TRIPOLAR, 63 AMPERES</t>
        </r>
      </text>
    </comment>
    <comment ref="V453" authorId="5" shapeId="0" xr:uid="{5DAB161D-473F-4E51-977C-CFF795C49CA3}">
      <text>
        <r>
          <rPr>
            <sz val="10"/>
            <color indexed="81"/>
            <rFont val="Lucida Console"/>
            <family val="3"/>
          </rPr>
          <t>88744|DISJUNTOR NORMA DIN CURVA C PADRAO, TRIPOLAR, 63 AMPERES|PC|55|26|12|3|30|23/09/2020|39|2021|10/02/2022|Aguardando|DISJUNTORES, LAMPADAS E LUMINARIAS|PP 241/19|21/02/2020||*|</t>
        </r>
      </text>
    </comment>
    <comment ref="B454" authorId="1" shapeId="0" xr:uid="{00000000-0006-0000-0000-0000E9040000}">
      <text>
        <r>
          <rPr>
            <b/>
            <sz val="9"/>
            <color indexed="81"/>
            <rFont val="Segoe UI"/>
            <family val="2"/>
          </rPr>
          <t>DESCRIÇÃO:</t>
        </r>
        <r>
          <rPr>
            <sz val="9"/>
            <color indexed="81"/>
            <rFont val="Segoe UI"/>
            <family val="2"/>
          </rPr>
          <t xml:space="preserve">_x000D_
DISJUNTOR NORMA DIN CURVA C PADRÃO, TRIPOLAR, 80 AMPERES. </t>
        </r>
      </text>
    </comment>
    <comment ref="V454" authorId="5" shapeId="0" xr:uid="{7744467F-25CD-473E-9FDE-4F7708CABDB3}">
      <text>
        <r>
          <rPr>
            <sz val="10"/>
            <color indexed="81"/>
            <rFont val="Lucida Console"/>
            <family val="3"/>
          </rPr>
          <t>88745|DISJUNTOR NORMA DIN CURVA C PADRÃO, TRIPOLAR, 80 AMPERES.|PC|55|26|12|5|50|23/09/2020|39|2021|10/02/2022|Aguardando|DISJUNTORES, LAMPADAS E LUMINARIAS|PE 248/20|21/01/2021||*|</t>
        </r>
      </text>
    </comment>
    <comment ref="B455" authorId="1" shapeId="0" xr:uid="{00000000-0006-0000-0000-0000A1060000}">
      <text>
        <r>
          <rPr>
            <b/>
            <sz val="9"/>
            <color indexed="81"/>
            <rFont val="Segoe UI"/>
            <family val="2"/>
          </rPr>
          <t>DESCRIÇÃO:</t>
        </r>
        <r>
          <rPr>
            <sz val="9"/>
            <color indexed="81"/>
            <rFont val="Segoe UI"/>
            <family val="2"/>
          </rPr>
          <t xml:space="preserve">_x000D_
DISJUNTOR NORMA DIN, CURVA C PADRÂO, BIPOLAR - 25 AMPERES. </t>
        </r>
      </text>
    </comment>
    <comment ref="V455" authorId="1" shapeId="0" xr:uid="{00000000-0006-0000-0000-0000A2060000}">
      <text>
        <r>
          <rPr>
            <sz val="9"/>
            <color indexed="81"/>
            <rFont val="Segoe UI"/>
            <family val="2"/>
          </rPr>
          <t>110771|DISJUNTOR NORMA DIN, CURVA C PADRÂO, BIPOLAR - 25 AMPERES.|PC|55|26|12|13|150|23/09/2020|17|2020|29/01/2021|Aguardando|DISJUNTORES, REATORES, LÂMPADAS, LUMINARIAS, CONTATOR E DISTRIBUIDOR GERAL PARA TELEFONIA|PP 241/19|21/02/2020||*|</t>
        </r>
      </text>
    </comment>
    <comment ref="B456" authorId="1" shapeId="0" xr:uid="{00000000-0006-0000-0000-00008E000000}">
      <text>
        <r>
          <rPr>
            <b/>
            <sz val="9"/>
            <color indexed="81"/>
            <rFont val="Segoe UI"/>
            <family val="2"/>
          </rPr>
          <t>DESCRIÇÃO:</t>
        </r>
        <r>
          <rPr>
            <sz val="9"/>
            <color indexed="81"/>
            <rFont val="Segoe UI"/>
            <family val="2"/>
          </rPr>
          <t xml:space="preserve">_x000D_
DISJUNTOR TERMOMAGNÉTICO BIPOLAR UL 20A X 110 / 220V. </t>
        </r>
      </text>
    </comment>
    <comment ref="V456" authorId="1" shapeId="0" xr:uid="{00000000-0006-0000-0000-00008F000000}">
      <text>
        <r>
          <rPr>
            <b/>
            <sz val="9"/>
            <color indexed="81"/>
            <rFont val="Segoe UI"/>
            <family val="2"/>
          </rPr>
          <t>12933|DISJUNTOR TERMOMAGNÉTICO BIPOLAR UL 20A X 110 / 220V.|PC|55|26|12|0|0|07/08/2018||||Inativo|DISJUNTORES, REATORES, LÂMPADAS E LUMINÁRIAS||||*|</t>
        </r>
      </text>
    </comment>
    <comment ref="B457" authorId="1" shapeId="0" xr:uid="{00000000-0006-0000-0000-000092000000}">
      <text>
        <r>
          <rPr>
            <b/>
            <sz val="9"/>
            <color indexed="81"/>
            <rFont val="Segoe UI"/>
            <family val="2"/>
          </rPr>
          <t>DESCRIÇÃO:</t>
        </r>
        <r>
          <rPr>
            <sz val="9"/>
            <color indexed="81"/>
            <rFont val="Segoe UI"/>
            <family val="2"/>
          </rPr>
          <t xml:space="preserve">_x000D_
DISJUNTOR TERMOMAGNÉTICO BIPOLAR UL 40A X 110 / 220V. 
</t>
        </r>
      </text>
    </comment>
    <comment ref="V457" authorId="2" shapeId="0" xr:uid="{00000000-0006-0000-0000-000093000000}">
      <text>
        <r>
          <rPr>
            <sz val="10"/>
            <color indexed="81"/>
            <rFont val="Lucida Console"/>
            <family val="3"/>
          </rPr>
          <t>12937|DISJUNTOR TERMOMAGNÉTICO BIPOLAR UL 40A X 110 / 220V.|PC|55|26|12|4|40|24/10/2019||||- ok -|DISJUNTORES, REATORES, LÂMPADAS E LUMINÁRIAS||||*|</t>
        </r>
      </text>
    </comment>
    <comment ref="B458" authorId="1" shapeId="0" xr:uid="{00000000-0006-0000-0000-0000CB050000}">
      <text>
        <r>
          <rPr>
            <b/>
            <sz val="9"/>
            <color indexed="81"/>
            <rFont val="Segoe UI"/>
            <family val="2"/>
          </rPr>
          <t>DESCRIÇÃO:</t>
        </r>
        <r>
          <rPr>
            <sz val="9"/>
            <color indexed="81"/>
            <rFont val="Segoe UI"/>
            <family val="2"/>
          </rPr>
          <t xml:space="preserve">_x000D_
DISJUNTOR TERMOMAGNÉTICO TRIPOLAR DIM - 40A. </t>
        </r>
      </text>
    </comment>
    <comment ref="V458" authorId="1" shapeId="0" xr:uid="{00000000-0006-0000-0000-0000CC050000}">
      <text>
        <r>
          <rPr>
            <b/>
            <sz val="9"/>
            <color indexed="81"/>
            <rFont val="Segoe UI"/>
            <family val="2"/>
          </rPr>
          <t>101611|DISJUNTOR TERMOMAGNÉTICO TRIPOLAR DIM - 40A.|PC|||12|0|0|07/08/2018||||Inativo|DISJUNTORES, REATORES, LÂMPADAS E LUMINÁRIAS||||*|</t>
        </r>
      </text>
    </comment>
    <comment ref="B459" authorId="1" shapeId="0" xr:uid="{00000000-0006-0000-0000-0000CD050000}">
      <text>
        <r>
          <rPr>
            <b/>
            <sz val="9"/>
            <color indexed="81"/>
            <rFont val="Segoe UI"/>
            <family val="2"/>
          </rPr>
          <t>DESCRIÇÃO:</t>
        </r>
        <r>
          <rPr>
            <sz val="9"/>
            <color indexed="81"/>
            <rFont val="Segoe UI"/>
            <family val="2"/>
          </rPr>
          <t xml:space="preserve">_x000D_
DISJUNTOR TERMOMAGNÉTICO UNIPOLAR DIM - 10A X 110 X 220 V. </t>
        </r>
      </text>
    </comment>
    <comment ref="V459" authorId="1" shapeId="0" xr:uid="{00000000-0006-0000-0000-0000CE050000}">
      <text>
        <r>
          <rPr>
            <b/>
            <sz val="9"/>
            <color indexed="81"/>
            <rFont val="Segoe UI"/>
            <family val="2"/>
          </rPr>
          <t>101614|DISJUNTOR TERMOMAGNÉTICO UNIPOLAR DIM - 10A X 110 X 220 V.|PC|||12|0|0|07/08/2018||||Inativo|DISJUNTORES, REATORES, LÂMPADAS E LUMINÁRIAS||||*|</t>
        </r>
      </text>
    </comment>
    <comment ref="B460" authorId="1" shapeId="0" xr:uid="{00000000-0006-0000-0000-0000CF050000}">
      <text>
        <r>
          <rPr>
            <b/>
            <sz val="9"/>
            <color indexed="81"/>
            <rFont val="Segoe UI"/>
            <family val="2"/>
          </rPr>
          <t>DESCRIÇÃO:</t>
        </r>
        <r>
          <rPr>
            <sz val="9"/>
            <color indexed="81"/>
            <rFont val="Segoe UI"/>
            <family val="2"/>
          </rPr>
          <t xml:space="preserve">_x000D_
DISJUNTOR TERMOMAGNÉTICO UNIPOLAR DIM - 20A X 110 X 220 V. </t>
        </r>
      </text>
    </comment>
    <comment ref="V460" authorId="1" shapeId="0" xr:uid="{00000000-0006-0000-0000-0000D0050000}">
      <text>
        <r>
          <rPr>
            <b/>
            <sz val="9"/>
            <color indexed="81"/>
            <rFont val="Segoe UI"/>
            <family val="2"/>
          </rPr>
          <t>101615|DISJUNTOR TERMOMAGNÉTICO UNIPOLAR DIM - 20A X 110 X 220 V.|PC|||12|0|0|07/08/2018||||Inativo|DISJUNTORES, REATORES, LÂMPADAS E LUMINÁRIAS||||*|</t>
        </r>
      </text>
    </comment>
    <comment ref="B461" authorId="1" shapeId="0" xr:uid="{00000000-0006-0000-0000-0000D1050000}">
      <text>
        <r>
          <rPr>
            <b/>
            <sz val="9"/>
            <color indexed="81"/>
            <rFont val="Segoe UI"/>
            <family val="2"/>
          </rPr>
          <t>DESCRIÇÃO:</t>
        </r>
        <r>
          <rPr>
            <sz val="9"/>
            <color indexed="81"/>
            <rFont val="Segoe UI"/>
            <family val="2"/>
          </rPr>
          <t xml:space="preserve">_x000D_
DISJUNTOR TERMOMAGNÉTICO UNIPOLAR DIM - 25A X 110 X 220 V. </t>
        </r>
      </text>
    </comment>
    <comment ref="V461" authorId="1" shapeId="0" xr:uid="{00000000-0006-0000-0000-0000D2050000}">
      <text>
        <r>
          <rPr>
            <b/>
            <sz val="9"/>
            <color indexed="81"/>
            <rFont val="Segoe UI"/>
            <family val="2"/>
          </rPr>
          <t>101616|DISJUNTOR TERMOMAGNÉTICO UNIPOLAR DIM - 25A X 110 X 220 V.|PC|||12|0|0|07/08/2018||||Inativo|DISJUNTORES, REATORES, LÂMPADAS E LUMINÁRIAS||||*|</t>
        </r>
      </text>
    </comment>
    <comment ref="B462" authorId="1" shapeId="0" xr:uid="{00000000-0006-0000-0000-0000D3050000}">
      <text>
        <r>
          <rPr>
            <b/>
            <sz val="9"/>
            <color indexed="81"/>
            <rFont val="Segoe UI"/>
            <family val="2"/>
          </rPr>
          <t>DESCRIÇÃO:</t>
        </r>
        <r>
          <rPr>
            <sz val="9"/>
            <color indexed="81"/>
            <rFont val="Segoe UI"/>
            <family val="2"/>
          </rPr>
          <t xml:space="preserve">_x000D_
DISJUNTOR TERMOMAGNÉTICO UNIPOLAR DIM - 40A X 110 X 220 V. </t>
        </r>
      </text>
    </comment>
    <comment ref="V462" authorId="1" shapeId="0" xr:uid="{00000000-0006-0000-0000-0000D4050000}">
      <text>
        <r>
          <rPr>
            <b/>
            <sz val="9"/>
            <color indexed="81"/>
            <rFont val="Segoe UI"/>
            <family val="2"/>
          </rPr>
          <t>101617|DISJUNTOR TERMOMAGNÉTICO UNIPOLAR DIM - 40A X 110 X 220 V.|PC|||12|0|0|07/08/2018||||Inativo|DISJUNTORES, REATORES, LÂMPADAS E LUMINÁRIAS||||*|</t>
        </r>
      </text>
    </comment>
    <comment ref="B463" authorId="1" shapeId="0" xr:uid="{00000000-0006-0000-0000-0000D5050000}">
      <text>
        <r>
          <rPr>
            <b/>
            <sz val="9"/>
            <color indexed="81"/>
            <rFont val="Segoe UI"/>
            <family val="2"/>
          </rPr>
          <t>DESCRIÇÃO:</t>
        </r>
        <r>
          <rPr>
            <sz val="9"/>
            <color indexed="81"/>
            <rFont val="Segoe UI"/>
            <family val="2"/>
          </rPr>
          <t xml:space="preserve">_x000D_
DISJUNTOR TERMOMAGNÉTICO UNIPOLAR DIM - 50A X 110 X 220 V. </t>
        </r>
      </text>
    </comment>
    <comment ref="V463" authorId="1" shapeId="0" xr:uid="{00000000-0006-0000-0000-0000D6050000}">
      <text>
        <r>
          <rPr>
            <b/>
            <sz val="9"/>
            <color indexed="81"/>
            <rFont val="Segoe UI"/>
            <family val="2"/>
          </rPr>
          <t>101618|DISJUNTOR TERMOMAGNÉTICO UNIPOLAR DIM - 50A X 110 X 220 V.|PC|||12|0|0|07/08/2018||||Inativo|DISJUNTORES, REATORES, LÂMPADAS E LUMINÁRIAS||||*|</t>
        </r>
      </text>
    </comment>
    <comment ref="B464" authorId="1" shapeId="0" xr:uid="{00000000-0006-0000-0000-00009D040000}">
      <text>
        <r>
          <rPr>
            <b/>
            <sz val="9"/>
            <color indexed="81"/>
            <rFont val="Segoe UI"/>
            <family val="2"/>
          </rPr>
          <t>DESCRIÇÃO:</t>
        </r>
        <r>
          <rPr>
            <sz val="9"/>
            <color indexed="81"/>
            <rFont val="Segoe UI"/>
            <family val="2"/>
          </rPr>
          <t xml:space="preserve">_x000D_
DISJUNTOR TERMOMAGNÉTICO UNIPOLAR DIM 32 A - 110/220 V. </t>
        </r>
      </text>
    </comment>
    <comment ref="V464" authorId="1" shapeId="0" xr:uid="{00000000-0006-0000-0000-00009E040000}">
      <text>
        <r>
          <rPr>
            <b/>
            <sz val="9"/>
            <color indexed="81"/>
            <rFont val="Segoe UI"/>
            <family val="2"/>
          </rPr>
          <t>84763|DISJUNTOR TERMOMAGNÉTICO UNIPOLAR DIM 32 A - 110/220 V.|PC|||12|0|0|07/08/2018||||Inativo|DISJUNTORES, REATORES, LÂMPADAS E LUMINÁRIAS||||*|</t>
        </r>
      </text>
    </comment>
    <comment ref="B465" authorId="1" shapeId="0" xr:uid="{00000000-0006-0000-0000-0000FD050000}">
      <text>
        <r>
          <rPr>
            <b/>
            <sz val="9"/>
            <color indexed="81"/>
            <rFont val="Segoe UI"/>
            <family val="2"/>
          </rPr>
          <t>DESCRIÇÃO:</t>
        </r>
        <r>
          <rPr>
            <sz val="9"/>
            <color indexed="81"/>
            <rFont val="Segoe UI"/>
            <family val="2"/>
          </rPr>
          <t>_x000D_
DISJUNTOR TRIPOLAR IN = 125A, TENSÃO MÍNIMA DE OPERAÇÃO 240V, CURVA C, NBR 60947-2 - CATEGORIA "A".</t>
        </r>
      </text>
    </comment>
    <comment ref="V465" authorId="5" shapeId="0" xr:uid="{1A2E9F53-C757-4468-922C-6E5D3ACD412D}">
      <text>
        <r>
          <rPr>
            <sz val="10"/>
            <color indexed="81"/>
            <rFont val="Lucida Console"/>
            <family val="3"/>
          </rPr>
          <t>102820|DISJUNTOR TRIPOLAR IN = 125A, TENSÃO MÍNIMA DE OPERAÇÃO 240V, CURVA C, NBR 60947-2 - CATEGORIA "A".|PC|55|26|12|0|0|23/09/2020|39|2021|10/02/2022|Aguardando|DISJUNTORES, LAMPADAS E LUMINARIAS|PP 241/19|21/02/2020||*|</t>
        </r>
      </text>
    </comment>
    <comment ref="B466" authorId="1" shapeId="0" xr:uid="{00000000-0006-0000-0000-0000FB050000}">
      <text>
        <r>
          <rPr>
            <b/>
            <sz val="9"/>
            <color indexed="81"/>
            <rFont val="Segoe UI"/>
            <family val="2"/>
          </rPr>
          <t>DESCRIÇÃO:</t>
        </r>
        <r>
          <rPr>
            <sz val="9"/>
            <color indexed="81"/>
            <rFont val="Segoe UI"/>
            <family val="2"/>
          </rPr>
          <t xml:space="preserve">_x000D_
DISJUNTOR TRIPOLAR IN = 150A, TENSÃO MÍNIMA DE OPERAÇÃO 240V, CURVA C, NBR 60947-2 - CATEGORIA "A". </t>
        </r>
      </text>
    </comment>
    <comment ref="V466" authorId="1" shapeId="0" xr:uid="{00000000-0006-0000-0000-0000FC050000}">
      <text>
        <r>
          <rPr>
            <sz val="9"/>
            <color indexed="81"/>
            <rFont val="Segoe UI"/>
            <family val="2"/>
          </rPr>
          <t>102819|DISJUNTOR TRIPOLAR IN = 150A, TENSÃO MÍNIMA DE OPERAÇÃO 240V, CURVA C, NBR 60947-2 - CATEGORIA "A".|PC|55|26|12|1|5|23/09/2020|17|2020|29/01/2021|Aguardando|DISJUNTORES, REATORES, LÂMPADAS, LUMINARIAS, CONTATOR E DISTRIBUIDOR GERAL PARA TELEFONIA|PP 241/19|21/02/2020||*|</t>
        </r>
      </text>
    </comment>
    <comment ref="B467" authorId="1" shapeId="0" xr:uid="{00000000-0006-0000-0000-0000A5060000}">
      <text>
        <r>
          <rPr>
            <b/>
            <sz val="9"/>
            <color indexed="81"/>
            <rFont val="Segoe UI"/>
            <family val="2"/>
          </rPr>
          <t>DESCRIÇÃO:</t>
        </r>
        <r>
          <rPr>
            <sz val="9"/>
            <color indexed="81"/>
            <rFont val="Segoe UI"/>
            <family val="2"/>
          </rPr>
          <t>_x000D_
DISJUNTOR TRIPOLAR IN = 225 A, TENSAO MINIMA DE OPERACAO 240V, CURVA C, NBR 60947-2 - CATEGORIA "A"</t>
        </r>
      </text>
    </comment>
    <comment ref="V467" authorId="1" shapeId="0" xr:uid="{00000000-0006-0000-0000-0000A6060000}">
      <text>
        <r>
          <rPr>
            <sz val="9"/>
            <color indexed="81"/>
            <rFont val="Segoe UI"/>
            <family val="2"/>
          </rPr>
          <t>110888|DISJUNTOR TRIPOLAR IN = 225 A, TENSAO MINIMA DE OPERACAO 240V, CURVA C, NBR 60947-2 - CATEGORIA "A"|PC|55|26|12|0|0|23/09/2020|17|2020|29/01/2021|Aguardando|DISJUNTORES, REATORES, LÂMPADAS, LUMINARIAS, CONTATOR E DISTRIBUIDOR GERAL PARA TELEFONIA|PP 241/19|21/02/2020||*|</t>
        </r>
      </text>
    </comment>
    <comment ref="B468" authorId="1" shapeId="0" xr:uid="{00000000-0006-0000-0000-000053080000}">
      <text>
        <r>
          <rPr>
            <b/>
            <sz val="9"/>
            <color indexed="81"/>
            <rFont val="Segoe UI"/>
            <family val="2"/>
          </rPr>
          <t>DESCRIÇÃO:</t>
        </r>
        <r>
          <rPr>
            <sz val="9"/>
            <color indexed="81"/>
            <rFont val="Segoe UI"/>
            <family val="2"/>
          </rPr>
          <t>_x000D_
DISJUNTOR TRIPOLAR IN 300 A, TENSAO MINIMA DE OPERACAO 220V, CURVA C, NBR 60947-2 - CATEGORIA A</t>
        </r>
      </text>
    </comment>
    <comment ref="V468" authorId="2" shapeId="0" xr:uid="{00000000-0006-0000-0000-000054080000}">
      <text>
        <r>
          <rPr>
            <sz val="9"/>
            <color indexed="81"/>
            <rFont val="Segoe UI"/>
            <family val="2"/>
          </rPr>
          <t>129962|DISJUNTOR TRIPOLAR IN 300 A, TENSAO MINIMA DE OPERACAO 220V, CURVA C, NBR 60947-2 - CATEGORIA A|PC|55|26|12|1|3|07/08/2018|191|2017|12/11/2018|Aguardando|DISJUNTORES, REATORES, LAMPADAS, LUMINARIAS, CONTATOR E DISTRIBUIDOR GERAL PARA TELEFONIA|PP  68/19|14/06/2019||*|</t>
        </r>
      </text>
    </comment>
    <comment ref="B469" authorId="1" shapeId="0" xr:uid="{00000000-0006-0000-0000-000051080000}">
      <text>
        <r>
          <rPr>
            <b/>
            <sz val="9"/>
            <color indexed="81"/>
            <rFont val="Segoe UI"/>
            <family val="2"/>
          </rPr>
          <t>DESCRIÇÃO:</t>
        </r>
        <r>
          <rPr>
            <sz val="9"/>
            <color indexed="81"/>
            <rFont val="Segoe UI"/>
            <family val="2"/>
          </rPr>
          <t>_x000D_
DISJUNTOR TRIPOLAR IN 350 A, TENSAO MINIMA DE OPERACAO 220 V, CURVA C, NBR 60947-2, CATEGORIA A</t>
        </r>
      </text>
    </comment>
    <comment ref="V469" authorId="5" shapeId="0" xr:uid="{772E7E89-4309-4876-924E-2D606AB6E931}">
      <text>
        <r>
          <rPr>
            <sz val="10"/>
            <color indexed="81"/>
            <rFont val="Lucida Console"/>
            <family val="3"/>
          </rPr>
          <t>129961|DISJUNTOR TRIPOLAR IN 350 A, TENSAO MINIMA DE OPERACAO 220 V, CURVA C, NBR 60947-2, CATEGORIA A|PC|55|26|12|0|0|23/09/2020|39|2021|10/02/2022|Aguardando|DISJUNTORES, LAMPADAS E LUMINARIAS|PP 241/19|21/02/2020||*|</t>
        </r>
      </text>
    </comment>
    <comment ref="B470" authorId="1" shapeId="0" xr:uid="{00000000-0006-0000-0000-000019060000}">
      <text>
        <r>
          <rPr>
            <b/>
            <sz val="9"/>
            <color indexed="81"/>
            <rFont val="Segoe UI"/>
            <family val="2"/>
          </rPr>
          <t>DESCRIÇÃO:</t>
        </r>
        <r>
          <rPr>
            <sz val="9"/>
            <color indexed="81"/>
            <rFont val="Segoe UI"/>
            <family val="2"/>
          </rPr>
          <t xml:space="preserve">_x000D_
DISPENSADOR PARA PAPEL TOALHA INTERFOLHA. DIMENSÕES: 320X250X130MM (AXLXP). MATERIAL: PLÁSTICO. ABERTURA E FECHAMENTO POR PRESSÃO. UTILIZAÇÃO PAPEL TOALHA 3 DOBRAS E 2 DOBRAS 23X23. </t>
        </r>
      </text>
    </comment>
    <comment ref="V470" authorId="2" shapeId="0" xr:uid="{00000000-0006-0000-0000-00001A060000}">
      <text>
        <r>
          <rPr>
            <sz val="10"/>
            <color indexed="81"/>
            <rFont val="Lucida Console"/>
            <family val="3"/>
          </rPr>
          <t>104832|DISPENSADOR PARA PAPEL TOALHA INTERFOLHA. DIMENSÕES: 320X250X130MM (AXLXP). MATERIAL: PLÁSTICO. ABERTURA E FECHAMENTO POR PRESSÃO. UTILIZAÇÃO PAPEL TOALHA 3 DOBRAS E 2 DOBRAS 23X23.|UN|51|37|12|0|0|05/03/2020|176|2019|25/07/2020|Inativo|PORTA PAPEL HIGIENICO, RESERVATORIO PARA SABONETEIRA, DISPENSADOR PARA PAPEL TOALHA, SABONETEIRA E PAPEL HIGIENICO.|PE  42/19|26/07/2019|Item excluído do estoque|*|</t>
        </r>
      </text>
    </comment>
    <comment ref="B471" authorId="1" shapeId="0" xr:uid="{00000000-0006-0000-0000-0000F5070000}">
      <text>
        <r>
          <rPr>
            <b/>
            <sz val="9"/>
            <color indexed="81"/>
            <rFont val="Segoe UI"/>
            <family val="2"/>
          </rPr>
          <t>DESCRIÇÃO:</t>
        </r>
        <r>
          <rPr>
            <sz val="9"/>
            <color indexed="81"/>
            <rFont val="Segoe UI"/>
            <family val="2"/>
          </rPr>
          <t>_x000D_
DISPENSER EM ACRÍLICO PARA ÁLCOOL GEL, COM RESERVATÓRIO INTERNO E BICO DOSADOR, COM VISOR FRONTAL - CAPACIDADE PARA REFIL DE 800 ML.</t>
        </r>
      </text>
    </comment>
    <comment ref="V471" authorId="2" shapeId="0" xr:uid="{00000000-0006-0000-0000-0000F6070000}">
      <text>
        <r>
          <rPr>
            <sz val="10"/>
            <color indexed="81"/>
            <rFont val="Lucida Console"/>
            <family val="3"/>
          </rPr>
          <t>125634|DISPENSER EM ACRÍLICO PARA ÁLCOOL GEL, COM RESERVATÓRIO INTERNO E BICO DOSADOR, COM VISOR FRONTAL - CAPACIDADE PARA REFIL DE 800 ML.|UN|||12|17|200|16/04/2020|110|2019|20/04/2020|Aguardando|ALCOOL GEL|PE   1/19|26/04/2019|Item fora de estoque|*|</t>
        </r>
      </text>
    </comment>
    <comment ref="B472" authorId="1" shapeId="0" xr:uid="{00000000-0006-0000-0000-0000DD050000}">
      <text>
        <r>
          <rPr>
            <b/>
            <sz val="9"/>
            <color indexed="81"/>
            <rFont val="Segoe UI"/>
            <family val="2"/>
          </rPr>
          <t>DESCRIÇÃO:</t>
        </r>
        <r>
          <rPr>
            <sz val="9"/>
            <color indexed="81"/>
            <rFont val="Segoe UI"/>
            <family val="2"/>
          </rPr>
          <t>_x000D_
DISPOSITIVO DE PROTECAO CONTRA SOBRETENSOES TRANSITORIAS, TENSAO NOMINAL MINIMA 220V, CORRENTE MINIMA DE SURTO 40KA (8/20US) PADRAO IEC (CONF. NORMA ABNT 5410)</t>
        </r>
      </text>
    </comment>
    <comment ref="V472" authorId="3" shapeId="0" xr:uid="{060710CF-9A78-451D-B879-D7B9BE31F755}">
      <text>
        <r>
          <rPr>
            <sz val="9"/>
            <color indexed="81"/>
            <rFont val="Segoe UI"/>
            <family val="2"/>
          </rPr>
          <t>101891|DISPOSITIVO DE PROTECAO CONTRA SOBRETENSOES TRANSITORIAS, TENSAO NOMINAL MINIMA 220V, CORRENTE MINIMA DE SURTO 40KA (8/20US) PADRAO IEC (CONF. NORMA ABNT 5410)|PC|55|24|12|2|20|23/09/2020|58|2021|02/03/2022|Aguardando|MATERIAL ELETRICO|PE   5/21|02/02/2021||*|</t>
        </r>
      </text>
    </comment>
    <comment ref="B473" authorId="1" shapeId="0" xr:uid="{00000000-0006-0000-0000-000025070000}">
      <text>
        <r>
          <rPr>
            <b/>
            <sz val="9"/>
            <color indexed="81"/>
            <rFont val="Segoe UI"/>
            <family val="2"/>
          </rPr>
          <t>DESCRIÇÃO:</t>
        </r>
        <r>
          <rPr>
            <sz val="9"/>
            <color indexed="81"/>
            <rFont val="Segoe UI"/>
            <family val="2"/>
          </rPr>
          <t>_x000D_
DISTRIBUIDOR GERAL PARA TELEFONIA, COM VENEZIANAS, DE EMBUTIR, DE CHAPA DE METAL COM FUNDO DE CHAPA DE METAL COM CHAPA DE MADEIRA, DIMENSOES: 30 X 30 X 15 CM</t>
        </r>
      </text>
    </comment>
    <comment ref="V473" authorId="1" shapeId="0" xr:uid="{00000000-0006-0000-0000-000026070000}">
      <text>
        <r>
          <rPr>
            <sz val="9"/>
            <color indexed="81"/>
            <rFont val="Segoe UI"/>
            <family val="2"/>
          </rPr>
          <t>114772|DISTRIBUIDOR GERAL PARA TELEFONIA, COM VENEZIANAS, DE EMBUTIR, DE CHAPA DE METAL COM FUNDO DE CHAPA DE METAL COM CHAPA DE MADEIRA, DIMENSOES: 30 X 30 X 15 CM|PC|55|31|12|0|0|24/10/2019|2|2019|01/01/2020|Aguardando|DISJUNTORES, REATORES, LAMPADAS, LUMINARIAS, CONTATOR E DISTRIBUIDOR GERAL PARA TELEFONIA|PP 208/18|22/01/2019||*|</t>
        </r>
      </text>
    </comment>
    <comment ref="B474" authorId="1" shapeId="0" xr:uid="{00000000-0006-0000-0000-0000EE000000}">
      <text>
        <r>
          <rPr>
            <b/>
            <sz val="9"/>
            <color indexed="81"/>
            <rFont val="Segoe UI"/>
            <family val="2"/>
          </rPr>
          <t>DESCRIÇÃO:</t>
        </r>
        <r>
          <rPr>
            <sz val="9"/>
            <color indexed="81"/>
            <rFont val="Segoe UI"/>
            <family val="2"/>
          </rPr>
          <t>_x000D_
DOBRADICA DE FERRO POLIDO 2.1/2"</t>
        </r>
      </text>
    </comment>
    <comment ref="V474" authorId="4" shapeId="0" xr:uid="{1098ABC2-24AB-449F-8595-19302B947743}">
      <text>
        <r>
          <rPr>
            <sz val="9"/>
            <color indexed="81"/>
            <rFont val="Segoe UI"/>
            <family val="2"/>
          </rPr>
          <t>13199|DOBRADICA DE FERRO POLIDO 2.1/2"|PC|51|8|12|5|60|14/02/2020|75|2021|15/03/2022|Aguardando||PE 247/20|18/02/2021||*|</t>
        </r>
      </text>
    </comment>
    <comment ref="B475" authorId="1" shapeId="0" xr:uid="{00000000-0006-0000-0000-0000F0000000}">
      <text>
        <r>
          <rPr>
            <b/>
            <sz val="9"/>
            <color indexed="81"/>
            <rFont val="Segoe UI"/>
            <family val="2"/>
          </rPr>
          <t>DESCRIÇÃO:</t>
        </r>
        <r>
          <rPr>
            <sz val="9"/>
            <color indexed="81"/>
            <rFont val="Segoe UI"/>
            <family val="2"/>
          </rPr>
          <t>_x000D_
DOBRADICA DE FERRO POLIDO 3.1/2"</t>
        </r>
      </text>
    </comment>
    <comment ref="V475" authorId="2" shapeId="0" xr:uid="{00000000-0006-0000-0000-0000F1000000}">
      <text>
        <r>
          <rPr>
            <sz val="9"/>
            <color indexed="81"/>
            <rFont val="Segoe UI"/>
            <family val="2"/>
          </rPr>
          <t>13202|DOBRADICA DE FERRO POLIDO 3.1/2"|PC|51|8|12|125|1500|15/02/2018|69|2017|16/05/2018|Inativo|CADEADOS, GONZOS, FECHADURAS|PE  28/19|24/07/2019||*|</t>
        </r>
      </text>
    </comment>
    <comment ref="B476" authorId="1" shapeId="0" xr:uid="{00000000-0006-0000-0000-0000DF030000}">
      <text>
        <r>
          <rPr>
            <b/>
            <sz val="9"/>
            <color indexed="81"/>
            <rFont val="Segoe UI"/>
            <family val="2"/>
          </rPr>
          <t>DESCRIÇÃO:</t>
        </r>
        <r>
          <rPr>
            <sz val="9"/>
            <color indexed="81"/>
            <rFont val="Segoe UI"/>
            <family val="2"/>
          </rPr>
          <t>_x000D_
DOBRADICA DE PRESSAO EM ACO, CURVA, COMPLETA, PARA ARMARIOS</t>
        </r>
      </text>
    </comment>
    <comment ref="V476" authorId="1" shapeId="0" xr:uid="{00000000-0006-0000-0000-0000E0030000}">
      <text>
        <r>
          <rPr>
            <sz val="10"/>
            <color indexed="81"/>
            <rFont val="Lucida Console"/>
            <family val="3"/>
          </rPr>
          <t>71190|DOBRADICA DE PRESSAO EM ACO, CURVA, COMPLETA, PARA ARMARIOS|PC|51|10|12|0|0|14/02/2020|69|2017|16/05/2018|Inativo|CADEADOS, GONZOS, FECHADURAS|PE  28/19|24/07/2019||*|</t>
        </r>
      </text>
    </comment>
    <comment ref="B477" authorId="1" shapeId="0" xr:uid="{00000000-0006-0000-0000-0000C9090000}">
      <text>
        <r>
          <rPr>
            <b/>
            <sz val="9"/>
            <color indexed="81"/>
            <rFont val="Segoe UI"/>
            <family val="2"/>
          </rPr>
          <t>DESCRIÇÃO:</t>
        </r>
        <r>
          <rPr>
            <sz val="9"/>
            <color indexed="81"/>
            <rFont val="Segoe UI"/>
            <family val="2"/>
          </rPr>
          <t>_x000D_
DOBRADICA DE PRESSAO EM ACO, CURVA, COMPLETA, PARA ARMARIOS - 35 MM, FABRICADA EM ACO ZINCADO, ABERTURA COM ANGULO DE 110°, COM PARAFUSOS E COM MOLA, SEM AMORTECEDOR.</t>
        </r>
      </text>
    </comment>
    <comment ref="V477" authorId="4" shapeId="0" xr:uid="{AE10C6F5-999D-49A9-AB3F-1DAA68CB8E7E}">
      <text>
        <r>
          <rPr>
            <sz val="9"/>
            <color indexed="81"/>
            <rFont val="Segoe UI"/>
            <family val="2"/>
          </rPr>
          <t>136553|DOBRADICA DE PRESSAO EM ACO, CURVA, COMPLETA, PARA ARMARIOS - 35 MM, FABRICADA EM ACO ZINCADO, ABERTURA COM ANGULO DE 110°, COM PARAFUSOS E COM MOLA, SEM AMORTECEDOR.|PC|51|10|12|417|5000|08/09/2020|296|2020|30/11/2021|Aguardando|CADEADOS, FECHADURA E GONZO|PE  28/19|24/07/2019||*|</t>
        </r>
      </text>
    </comment>
    <comment ref="B478" authorId="1" shapeId="0" xr:uid="{00000000-0006-0000-0000-0000CF090000}">
      <text>
        <r>
          <rPr>
            <b/>
            <sz val="9"/>
            <color indexed="81"/>
            <rFont val="Segoe UI"/>
            <family val="2"/>
          </rPr>
          <t>DESCRIÇÃO:</t>
        </r>
        <r>
          <rPr>
            <sz val="9"/>
            <color indexed="81"/>
            <rFont val="Segoe UI"/>
            <family val="2"/>
          </rPr>
          <t>_x000D_
DOBRADICA PARA PORTA EM ACO ZINCADO, MEDIDAS 3.1/2" X 2.1/4", ESPESSURA MINIMA DE 1,5 MM</t>
        </r>
      </text>
    </comment>
    <comment ref="V478" authorId="4" shapeId="0" xr:uid="{6A4A0945-4A39-4022-BE93-1E7F208D0161}">
      <text>
        <r>
          <rPr>
            <sz val="9"/>
            <color indexed="81"/>
            <rFont val="Segoe UI"/>
            <family val="2"/>
          </rPr>
          <t>136556|DOBRADICA PARA PORTA EM ACO ZINCADO, MEDIDAS 3.1/2" X 2.1/4", ESPESSURA MINIMA DE 1,5 MM|PC|51|10|12|125|1500|08/09/2020|296|2020|30/11/2021|Aguardando|CADEADOS, FECHADURA E GONZO|PE  28/19|24/07/2019||*|</t>
        </r>
      </text>
    </comment>
    <comment ref="B479" authorId="1" shapeId="0" xr:uid="{00000000-0006-0000-0000-000031060000}">
      <text>
        <r>
          <rPr>
            <b/>
            <sz val="9"/>
            <color indexed="81"/>
            <rFont val="Segoe UI"/>
            <family val="2"/>
          </rPr>
          <t>DESCRIÇÃO:</t>
        </r>
        <r>
          <rPr>
            <sz val="9"/>
            <color indexed="81"/>
            <rFont val="Segoe UI"/>
            <family val="2"/>
          </rPr>
          <t>_x000D_
DUCHA HIGIENICA AQUECIDA COMPLETA, CONTENDO: MANGUEIRA FLEXIVEL, DUCHA MANUAL, SUPORTE PARA DUCHA MANUAL, DISPOSITIVO ECONOMIZADOR DE AGUA, TENSAO DE 220 VOLTS, POTÊNCIA DE 2500 WATTS (PODENDO VARIAR +/- 200 WATTS)</t>
        </r>
      </text>
    </comment>
    <comment ref="V479" authorId="2" shapeId="0" xr:uid="{00000000-0006-0000-0000-000032060000}">
      <text>
        <r>
          <rPr>
            <sz val="9"/>
            <color indexed="81"/>
            <rFont val="Segoe UI"/>
            <family val="2"/>
          </rPr>
          <t>105941|DUCHA HIGIENICA AQUECIDA COMPLETA, CONTENDO: MANGUEIRA FLEXIVEL, DUCHA MANUAL, SUPORTE PARA DUCHA MANUAL, DISPOSITIVO ECONOMIZADOR DE AGUA, TENSAO DE 220 VOLTS, POTÊNCIA DE 2500 WATTS (PODENDO VARIAR +/- 200 WATTS)|PC|61|16|12|0|0|31/07/2019||||Inativo|MATERIAL HIDRAULICO|PP 101/17|14/11/2017|Descontinuado por troca de código/especificação.|*|</t>
        </r>
      </text>
    </comment>
    <comment ref="B480" authorId="1" shapeId="0" xr:uid="{00000000-0006-0000-0000-000031090000}">
      <text>
        <r>
          <rPr>
            <b/>
            <sz val="9"/>
            <color indexed="81"/>
            <rFont val="Segoe UI"/>
            <family val="2"/>
          </rPr>
          <t>DESCRIÇÃO:</t>
        </r>
        <r>
          <rPr>
            <sz val="9"/>
            <color indexed="81"/>
            <rFont val="Segoe UI"/>
            <family val="2"/>
          </rPr>
          <t>_x000D_
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r>
      </text>
    </comment>
    <comment ref="V480" authorId="1" shapeId="0" xr:uid="{00000000-0006-0000-0000-000032090000}">
      <text>
        <r>
          <rPr>
            <sz val="10"/>
            <color indexed="81"/>
            <rFont val="Lucida Console"/>
            <family val="3"/>
          </rPr>
          <t>134045|DUCHA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MESES|UN|61|16|12|13|150|31/07/2019|191|2020|07/09/2021|Suspenso|MATERIAL HIDRAULICO|PE  10/20|30/04/2020||*|</t>
        </r>
      </text>
    </comment>
    <comment ref="B481" authorId="1" shapeId="0" xr:uid="{00000000-0006-0000-0000-0000A6010000}">
      <text>
        <r>
          <rPr>
            <b/>
            <sz val="9"/>
            <color indexed="81"/>
            <rFont val="Segoe UI"/>
            <family val="2"/>
          </rPr>
          <t>DESCRIÇÃO:</t>
        </r>
        <r>
          <rPr>
            <sz val="9"/>
            <color indexed="81"/>
            <rFont val="Segoe UI"/>
            <family val="2"/>
          </rPr>
          <t>_x000D_
ELASTICO - EMBALAGEM COM 100GR</t>
        </r>
      </text>
    </comment>
    <comment ref="V481" authorId="1" shapeId="0" xr:uid="{00000000-0006-0000-0000-0000A7010000}">
      <text>
        <r>
          <rPr>
            <sz val="10"/>
            <color indexed="81"/>
            <rFont val="Lucida Console"/>
            <family val="3"/>
          </rPr>
          <t>17132|ELASTICO - EMBALAGEM COM 100GR|PT|45|12|12|84|1000|19/12/2019|99|2020|23/04/2021|Suspenso|ARTIGOS DE PAPELARIA|PE  61/21|30/04/2021||*|</t>
        </r>
      </text>
    </comment>
    <comment ref="B482" authorId="1" shapeId="0" xr:uid="{00000000-0006-0000-0000-0000A8010000}">
      <text>
        <r>
          <rPr>
            <b/>
            <sz val="9"/>
            <color indexed="81"/>
            <rFont val="Segoe UI"/>
            <family val="2"/>
          </rPr>
          <t>DESCRIÇÃO:</t>
        </r>
        <r>
          <rPr>
            <sz val="9"/>
            <color indexed="81"/>
            <rFont val="Segoe UI"/>
            <family val="2"/>
          </rPr>
          <t>_x000D_
ELÁSTICO TIPO LÁTEX - PACOTE COM 01 KG.</t>
        </r>
      </text>
    </comment>
    <comment ref="V482" authorId="2" shapeId="0" xr:uid="{00000000-0006-0000-0000-0000A9010000}">
      <text>
        <r>
          <rPr>
            <sz val="9"/>
            <color indexed="81"/>
            <rFont val="Segoe UI"/>
            <family val="2"/>
          </rPr>
          <t>17134|ELÁSTICO TIPO LÁTEX - PACOTE COM 01 KG.|PT|||12|0|0|20/12/2018|61|2018|12/03/2019|Inativo|MATERIAL DE ESCRITORIO E ESCOLAR|||Item fora de estoque|*|</t>
        </r>
      </text>
    </comment>
    <comment ref="B483" authorId="1" shapeId="0" xr:uid="{00000000-0006-0000-0000-00007F060000}">
      <text>
        <r>
          <rPr>
            <b/>
            <sz val="9"/>
            <color indexed="81"/>
            <rFont val="Segoe UI"/>
            <family val="2"/>
          </rPr>
          <t>DESCRIÇÃO:</t>
        </r>
        <r>
          <rPr>
            <sz val="9"/>
            <color indexed="81"/>
            <rFont val="Segoe UI"/>
            <family val="2"/>
          </rPr>
          <t>_x000D_
ELEMENTO FILTRANTE DE MICRO-FIBRA DE PP</t>
        </r>
      </text>
    </comment>
    <comment ref="V483" authorId="1" shapeId="0" xr:uid="{00000000-0006-0000-0000-000080060000}">
      <text>
        <r>
          <rPr>
            <sz val="10"/>
            <color indexed="81"/>
            <rFont val="Lucida Console"/>
            <family val="3"/>
          </rPr>
          <t>108711|ELEMENTO FILTRANTE DE MICRO-FIBRA DE PP|UN|61|10|12|0|0|24/11/2020|87|2020|31/03/2021|Aguardando|MATERIAL ELETRICO|PE  10/20|30/04/2020||*|</t>
        </r>
      </text>
    </comment>
    <comment ref="B484" authorId="1" shapeId="0" xr:uid="{00000000-0006-0000-0000-0000ED060000}">
      <text>
        <r>
          <rPr>
            <b/>
            <sz val="9"/>
            <color indexed="81"/>
            <rFont val="Segoe UI"/>
            <family val="2"/>
          </rPr>
          <t>DESCRIÇÃO:</t>
        </r>
        <r>
          <rPr>
            <sz val="9"/>
            <color indexed="81"/>
            <rFont val="Segoe UI"/>
            <family val="2"/>
          </rPr>
          <t>_x000D_
ELETRODO PARA SOLDA 2,5 MM E 6013.</t>
        </r>
      </text>
    </comment>
    <comment ref="V484" authorId="1" shapeId="0" xr:uid="{00000000-0006-0000-0000-0000EE060000}">
      <text>
        <r>
          <rPr>
            <sz val="9"/>
            <color indexed="81"/>
            <rFont val="Segoe UI"/>
            <family val="2"/>
          </rPr>
          <t>112330|ELETRODO PARA SOLDA 2,5 MM E 6013.|KG|||12|92|1100|14/08/2017|262|2016|08/11/2017|Inativo|ELÉTRICA|||Novo código 133371|*|</t>
        </r>
      </text>
    </comment>
    <comment ref="B485" authorId="1" shapeId="0" xr:uid="{00000000-0006-0000-0000-0000CB080000}">
      <text>
        <r>
          <rPr>
            <b/>
            <sz val="9"/>
            <color indexed="81"/>
            <rFont val="Segoe UI"/>
            <family val="2"/>
          </rPr>
          <t>DESCRIÇÃO:</t>
        </r>
        <r>
          <rPr>
            <sz val="9"/>
            <color indexed="81"/>
            <rFont val="Segoe UI"/>
            <family val="2"/>
          </rPr>
          <t>_x000D_
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r>
      </text>
    </comment>
    <comment ref="V485" authorId="4" shapeId="0" xr:uid="{A336D4CD-45A1-4099-8E4A-60BC86CE8FAF}">
      <text>
        <r>
          <rPr>
            <sz val="9"/>
            <color indexed="81"/>
            <rFont val="Segoe UI"/>
            <family val="2"/>
          </rPr>
          <t>133371|ELETRODO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LINHA|KG|70|33|12|67|800|24/10/2019|75|2021|15/03/2022|Aguardando|FERRAGENS|PE   2/20|23/04/2020||*|</t>
        </r>
      </text>
    </comment>
    <comment ref="B486" authorId="1" shapeId="0" xr:uid="{00000000-0006-0000-0000-0000AB070000}">
      <text>
        <r>
          <rPr>
            <b/>
            <sz val="9"/>
            <color indexed="81"/>
            <rFont val="Segoe UI"/>
            <family val="2"/>
          </rPr>
          <t>DESCRIÇÃO:</t>
        </r>
        <r>
          <rPr>
            <sz val="9"/>
            <color indexed="81"/>
            <rFont val="Segoe UI"/>
            <family val="2"/>
          </rPr>
          <t>_x000D_
ELETRODUTO CORRUGADO 1" - COR: AMARELA</t>
        </r>
      </text>
    </comment>
    <comment ref="V486" authorId="1" shapeId="0" xr:uid="{00000000-0006-0000-0000-0000AC070000}">
      <text>
        <r>
          <rPr>
            <sz val="10"/>
            <color indexed="81"/>
            <rFont val="Lucida Console"/>
            <family val="3"/>
          </rPr>
          <t>120995|ELETRODUTO CORRUGADO 1" - COR: AMARELA|M|55|32|12|0|0|23/09/2020|9|2020|14/01/2021|Suspenso|MATERIAL ELETRICO|PP 218/19|27/01/2020||*|</t>
        </r>
      </text>
    </comment>
    <comment ref="B487" authorId="1" shapeId="0" xr:uid="{00000000-0006-0000-0000-000057080000}">
      <text>
        <r>
          <rPr>
            <b/>
            <sz val="9"/>
            <color indexed="81"/>
            <rFont val="Segoe UI"/>
            <family val="2"/>
          </rPr>
          <t>DESCRIÇÃO:</t>
        </r>
        <r>
          <rPr>
            <sz val="9"/>
            <color indexed="81"/>
            <rFont val="Segoe UI"/>
            <family val="2"/>
          </rPr>
          <t>_x000D_
ELETRODUTO CORRUGADO EM PEAD (POLIETILENO DE ALTA DENSIDADE) PARA PROTECAO DE CABOS SUBTERRANEOS - DIAMETRO 110MM (4")</t>
        </r>
      </text>
    </comment>
    <comment ref="V487" authorId="1" shapeId="0" xr:uid="{00000000-0006-0000-0000-000058080000}">
      <text>
        <r>
          <rPr>
            <sz val="10"/>
            <color indexed="81"/>
            <rFont val="Lucida Console"/>
            <family val="3"/>
          </rPr>
          <t>129991|ELETRODUTO CORRUGADO EM PEAD (POLIETILENO DE ALTA DENSIDADE) PARA PROTECAO DE CABOS SUBTERRANEOS - DIAMETRO 110MM (4")|M|55|32|12|50|600|17/01/2020|126|2019|06/05/2020|Suspenso|MATERIAL ELÉTRICO|PE 153/20|16/09/2020||*|</t>
        </r>
      </text>
    </comment>
    <comment ref="B488" authorId="1" shapeId="0" xr:uid="{00000000-0006-0000-0000-0000A5050000}">
      <text>
        <r>
          <rPr>
            <b/>
            <sz val="9"/>
            <color indexed="81"/>
            <rFont val="Segoe UI"/>
            <family val="2"/>
          </rPr>
          <t>DESCRIÇÃO:</t>
        </r>
        <r>
          <rPr>
            <sz val="9"/>
            <color indexed="81"/>
            <rFont val="Segoe UI"/>
            <family val="2"/>
          </rPr>
          <t>_x000D_
ELETRODUTO DE ACO CARBONO GALVANIZADO A FOGO - DIAMETRO 1 1/2" - BARRA COM 3 M</t>
        </r>
      </text>
    </comment>
    <comment ref="V488" authorId="3" shapeId="0" xr:uid="{C4DB81A4-E08B-48CB-882C-D7C915362026}">
      <text>
        <r>
          <rPr>
            <sz val="9"/>
            <color indexed="81"/>
            <rFont val="Segoe UI"/>
            <family val="2"/>
          </rPr>
          <t>99787|ELETRODUTO DE ACO CARBONO GALVANIZADO A FOGO - DIAMETRO 1 1/2" - BARRA COM 3 M|PC|55|32|12|0|0|23/09/2020|58|2021|02/03/2022|Aguardando|MATERIAL ELETRICO|PE   5/21|02/02/2021||*|</t>
        </r>
      </text>
    </comment>
    <comment ref="B489" authorId="1" shapeId="0" xr:uid="{00000000-0006-0000-0000-00005F030000}">
      <text>
        <r>
          <rPr>
            <b/>
            <sz val="9"/>
            <color indexed="81"/>
            <rFont val="Segoe UI"/>
            <family val="2"/>
          </rPr>
          <t>DESCRIÇÃO:</t>
        </r>
        <r>
          <rPr>
            <sz val="9"/>
            <color indexed="81"/>
            <rFont val="Segoe UI"/>
            <family val="2"/>
          </rPr>
          <t>_x000D_
ELETRODUTO DE FERRO GALVANIZADO - 3/4"</t>
        </r>
      </text>
    </comment>
    <comment ref="V489" authorId="3" shapeId="0" xr:uid="{0F4D1DAA-3600-4786-814E-16BBFC5E7E9D}">
      <text>
        <r>
          <rPr>
            <sz val="9"/>
            <color indexed="81"/>
            <rFont val="Segoe UI"/>
            <family val="2"/>
          </rPr>
          <t>60889|ELETRODUTO DE FERRO GALVANIZADO - 3/4"|BR|55|32|12|17|200|23/09/2020|58|2021|02/03/2022|Aguardando|MATERIAL ELETRICO|PE   5/21|02/02/2021||*|</t>
        </r>
      </text>
    </comment>
    <comment ref="B490" authorId="1" shapeId="0" xr:uid="{00000000-0006-0000-0000-00003D010000}">
      <text>
        <r>
          <rPr>
            <b/>
            <sz val="9"/>
            <color indexed="81"/>
            <rFont val="Segoe UI"/>
            <family val="2"/>
          </rPr>
          <t>DESCRIÇÃO:</t>
        </r>
        <r>
          <rPr>
            <sz val="9"/>
            <color indexed="81"/>
            <rFont val="Segoe UI"/>
            <family val="2"/>
          </rPr>
          <t>_x000D_
ELETRODUTO FLEXIVEL CORRUGADO DE 1.1/2"</t>
        </r>
      </text>
    </comment>
    <comment ref="V490" authorId="1" shapeId="0" xr:uid="{00000000-0006-0000-0000-00003E010000}">
      <text>
        <r>
          <rPr>
            <sz val="10"/>
            <color indexed="81"/>
            <rFont val="Lucida Console"/>
            <family val="3"/>
          </rPr>
          <t>14885|ELETRODUTO FLEXIVEL CORRUGADO DE 1.1/2"|M|55|32|12|25|300|17/01/2020|126|2019|06/05/2020|Suspenso|MATERIAL ELÉTRICO|PE 153/20|16/09/2020||*|</t>
        </r>
      </text>
    </comment>
    <comment ref="B491" authorId="1" shapeId="0" xr:uid="{00000000-0006-0000-0000-00003F010000}">
      <text>
        <r>
          <rPr>
            <b/>
            <sz val="9"/>
            <color indexed="81"/>
            <rFont val="Segoe UI"/>
            <family val="2"/>
          </rPr>
          <t>DESCRIÇÃO:</t>
        </r>
        <r>
          <rPr>
            <sz val="9"/>
            <color indexed="81"/>
            <rFont val="Segoe UI"/>
            <family val="2"/>
          </rPr>
          <t>_x000D_
ELETRODUTO FLEXÍVEL CORRUGADO DE 2".</t>
        </r>
      </text>
    </comment>
    <comment ref="V491" authorId="1" shapeId="0" xr:uid="{00000000-0006-0000-0000-000040010000}">
      <text>
        <r>
          <rPr>
            <sz val="10"/>
            <color indexed="81"/>
            <rFont val="Lucida Console"/>
            <family val="3"/>
          </rPr>
          <t>14887|ELETRODUTO FLEXÍVEL CORRUGADO DE 2".|M|55|32|12|59|700|17/01/2020|126|2019|06/05/2020|Suspenso|MATERIAL ELÉTRICO|PE 153/20|16/09/2020||*|</t>
        </r>
      </text>
    </comment>
    <comment ref="B492" authorId="1" shapeId="0" xr:uid="{00000000-0006-0000-0000-00001B020000}">
      <text>
        <r>
          <rPr>
            <b/>
            <sz val="9"/>
            <color indexed="81"/>
            <rFont val="Segoe UI"/>
            <family val="2"/>
          </rPr>
          <t>DESCRIÇÃO:</t>
        </r>
        <r>
          <rPr>
            <sz val="9"/>
            <color indexed="81"/>
            <rFont val="Segoe UI"/>
            <family val="2"/>
          </rPr>
          <t xml:space="preserve">_x000D_
ENCOSTO EM MADEIRA  COMPENSADA MULTILAMINADA, COM FRENTE E VERSO REVESTIDA EM LAMINADO MELAMÍNICO LISO BRILHANTE VERDE-CLARO, MED. 400MM X 200MM X 10MM. </t>
        </r>
      </text>
    </comment>
    <comment ref="V492" authorId="1" shapeId="0" xr:uid="{00000000-0006-0000-0000-00001C020000}">
      <text>
        <r>
          <rPr>
            <b/>
            <sz val="9"/>
            <color indexed="81"/>
            <rFont val="Segoe UI"/>
            <family val="2"/>
          </rPr>
          <t>26503|ENCOSTO EM MADEIRA  COMPENSADA MULTILAMINADA, COM FRENTE E VERSO REVESTIDA EM LAMINADO MELAMÍNICO LISO BRILHANTE VERDE-CLARO, MED. 400MM X 200MM X 10MM.|PC|78|6|12|0|0|20/08/2018||||Inativo|TAMPO E ENCOSTO DE CONJUNTO ESCOLAR|||Não vai mais comprar|*|</t>
        </r>
      </text>
    </comment>
    <comment ref="B493" authorId="1" shapeId="0" xr:uid="{00000000-0006-0000-0000-00001D020000}">
      <text>
        <r>
          <rPr>
            <b/>
            <sz val="9"/>
            <color indexed="81"/>
            <rFont val="Segoe UI"/>
            <family val="2"/>
          </rPr>
          <t>DESCRIÇÃO:</t>
        </r>
        <r>
          <rPr>
            <sz val="9"/>
            <color indexed="81"/>
            <rFont val="Segoe UI"/>
            <family val="2"/>
          </rPr>
          <t>_x000D_
ENCOSTO EM MADEIRA  EM LAMINADO MELAMINICO 10MM LISO 30 X 16CM - VERDE CLARO</t>
        </r>
      </text>
    </comment>
    <comment ref="V493" authorId="1" shapeId="0" xr:uid="{00000000-0006-0000-0000-00001E020000}">
      <text>
        <r>
          <rPr>
            <sz val="10"/>
            <color indexed="81"/>
            <rFont val="Lucida Console"/>
            <family val="3"/>
          </rPr>
          <t>26504|ENCOSTO EM MADEIRA  EM LAMINADO MELAMINICO 10MM LISO 30 X 16CM - VERDE CLARO|PC|78|6|12|209|2500|19/05/2020|181|2020|24/08/2021|Suspenso|ENCOSTO E ASSENTO EM MADEIRA|PE  71/19|01/10/2019||*|</t>
        </r>
      </text>
    </comment>
    <comment ref="B494" authorId="2" shapeId="0" xr:uid="{00000000-0006-0000-0000-0000E1090000}">
      <text>
        <r>
          <rPr>
            <b/>
            <sz val="9"/>
            <color indexed="81"/>
            <rFont val="Segoe UI"/>
            <family val="2"/>
          </rPr>
          <t>DESCRIÇÃO:</t>
        </r>
        <r>
          <rPr>
            <sz val="9"/>
            <color indexed="81"/>
            <rFont val="Segoe UI"/>
            <family val="2"/>
          </rPr>
          <t>_x000D_
ENGATE DE PVC BRANCO FLEXIVEL DE 40 CM, COMPOSTO POR PORCAS E NIPLE ½" EM PVC RIGIDO E ANEIS DE VEDACAO DE BORRACHA FIXOS NAS EXTREMIDADES. MATERIAL DE ACORDO COM A ABNT NBR 14878:2015 E A MARCA DEVERA SER LITOGRAFADA NO PRODUTO.</t>
        </r>
      </text>
    </comment>
    <comment ref="V494" authorId="3" shapeId="0" xr:uid="{C0897527-D7F1-42CD-88A0-7D8286B325D3}">
      <text>
        <r>
          <rPr>
            <sz val="10"/>
            <color indexed="81"/>
            <rFont val="Lucida Console"/>
            <family val="3"/>
          </rPr>
          <t>138055|ENGATE DE PVC BRANCO FLEXIVEL DE 40 CM, COMPOSTO POR PORCAS E NIPLE ½" EM PVC RIGIDO E ANEIS DE VEDACAO DE BORRACHA FIXOS NAS EXTREMIDADES. MATERIAL DE ACORDO COM A ABNT NBR 14878:2015 E A MARCA DEVERA SER LITOGRAFADA NO PRODUTO.|PC|61|11|12|42|500|24/11/2020|87|2020|31/03/2021|Aguardando|MATERIAL ELETRICO|PE 182/21|||*|</t>
        </r>
      </text>
    </comment>
    <comment ref="B495" authorId="1" shapeId="0" xr:uid="{00000000-0006-0000-0000-0000BC000000}">
      <text>
        <r>
          <rPr>
            <b/>
            <sz val="9"/>
            <color indexed="81"/>
            <rFont val="Segoe UI"/>
            <family val="2"/>
          </rPr>
          <t>DESCRIÇÃO:</t>
        </r>
        <r>
          <rPr>
            <sz val="9"/>
            <color indexed="81"/>
            <rFont val="Segoe UI"/>
            <family val="2"/>
          </rPr>
          <t>_x000D_
ENGATE DE PVC DE 1/2" X 40 CM.</t>
        </r>
      </text>
    </comment>
    <comment ref="V495" authorId="2" shapeId="0" xr:uid="{00000000-0006-0000-0000-0000BD000000}">
      <text>
        <r>
          <rPr>
            <sz val="9"/>
            <color indexed="81"/>
            <rFont val="Segoe UI"/>
            <family val="2"/>
          </rPr>
          <t>13084|ENGATE DE PVC DE 1/2" X 40 CM.|PC|61|1|12|0|0|14/11/2018|20|2018|21/01/2019|Inativo|HIDRÁULICA|PP  12/19|11/07/2019|Descontinuado no estoque.|*|</t>
        </r>
      </text>
    </comment>
    <comment ref="B496" authorId="2" shapeId="0" xr:uid="{00000000-0006-0000-0000-000030000000}">
      <text>
        <r>
          <rPr>
            <sz val="10"/>
            <color indexed="81"/>
            <rFont val="Lucida Console"/>
            <family val="3"/>
          </rPr>
          <t>DESCRIÇÃO:_x000D_
ENVELOPE PARDO TIPO SACO - 162 X 229MM - GRAMATURA MINIMA 80 G/M²</t>
        </r>
      </text>
    </comment>
    <comment ref="V496" authorId="1" shapeId="0" xr:uid="{00000000-0006-0000-0000-000031000000}">
      <text>
        <r>
          <rPr>
            <sz val="10"/>
            <color indexed="81"/>
            <rFont val="Lucida Console"/>
            <family val="3"/>
          </rPr>
          <t>11857|ENVELOPE PARDO TIPO SACO - 162 X 229MM - GRAMATURA MINIMA 80 G/M²|UN|45|11|12|834|10000|02/03/2020|211|2020|21/09/2021|Suspenso|MATERIAL DE ESCRITÓRIO||||*|</t>
        </r>
      </text>
    </comment>
    <comment ref="B497" authorId="2" shapeId="0" xr:uid="{00000000-0006-0000-0000-000036000000}">
      <text>
        <r>
          <rPr>
            <sz val="10"/>
            <color indexed="81"/>
            <rFont val="Lucida Console"/>
            <family val="3"/>
          </rPr>
          <t>DESCRIÇÃO:_x000D_
ENVELOPE PARDO TIPO SACO 240 X 340MM- GRAMATURA MINIMA 80 G/M²</t>
        </r>
      </text>
    </comment>
    <comment ref="V497" authorId="1" shapeId="0" xr:uid="{00000000-0006-0000-0000-000037000000}">
      <text>
        <r>
          <rPr>
            <sz val="10"/>
            <color indexed="81"/>
            <rFont val="Lucida Console"/>
            <family val="3"/>
          </rPr>
          <t>12613|ENVELOPE PARDO TIPO SACO 240 X 340MM- GRAMATURA MINIMA 80 G/M²|UN|45|11|12|2917|35000|02/03/2020|211|2020|21/09/2021|Suspenso|MATERIAL DE ESCRITÓRIO||||*|</t>
        </r>
      </text>
    </comment>
    <comment ref="B498" authorId="2" shapeId="0" xr:uid="{00000000-0006-0000-0000-000038000000}">
      <text>
        <r>
          <rPr>
            <sz val="10"/>
            <color indexed="81"/>
            <rFont val="Lucida Console"/>
            <family val="3"/>
          </rPr>
          <t>DESCRIÇÃO:_x000D_
ENVELOPE PARDO TIPO SACO 310  X 410 MM- GRAMATURA MINIMA 80 G/M²</t>
        </r>
      </text>
    </comment>
    <comment ref="V498" authorId="1" shapeId="0" xr:uid="{00000000-0006-0000-0000-000039000000}">
      <text>
        <r>
          <rPr>
            <sz val="10"/>
            <color indexed="81"/>
            <rFont val="Lucida Console"/>
            <family val="3"/>
          </rPr>
          <t>12614|ENVELOPE PARDO TIPO SACO 310  X 410 MM- GRAMATURA MINIMA 80 G/M²|UN|45|11|12|1834|22000|02/03/2020|211|2020|21/09/2021|Suspenso|MATERIAL DE ESCRITÓRIO||||*|</t>
        </r>
      </text>
    </comment>
    <comment ref="B499" authorId="1" shapeId="0" xr:uid="{00000000-0006-0000-0000-0000B9070000}">
      <text>
        <r>
          <rPr>
            <b/>
            <sz val="9"/>
            <color indexed="81"/>
            <rFont val="Segoe UI"/>
            <family val="2"/>
          </rPr>
          <t>DESCRIÇÃO:</t>
        </r>
        <r>
          <rPr>
            <sz val="9"/>
            <color indexed="81"/>
            <rFont val="Segoe UI"/>
            <family val="2"/>
          </rPr>
          <t>_x000D_
ESCADA DE COORDENACAO PARA TREINAMENTO ESPORTIVO, COM FAIXAS DE 50MM DE LARGURA, CONFECCIONADA EM TECIDO SINTETICO COM REFORCOS INTERNOS NOS DEGRAUS E NAS LATERAIS - MEDIDAS: 0,60M DE LARGURA E 5M DE COMPRIMENTO, SENDO AS DIVISOES EM 10 PASSADAS DE 50 CM</t>
        </r>
      </text>
    </comment>
    <comment ref="V499" authorId="1" shapeId="0" xr:uid="{00000000-0006-0000-0000-0000BA070000}">
      <text>
        <r>
          <rPr>
            <b/>
            <sz val="9"/>
            <color indexed="81"/>
            <rFont val="Segoe UI"/>
            <family val="2"/>
          </rPr>
          <t>121514|ESCADA DE COORDENACAO PARA TREINAMENTO ESPORTIVO, COM FAIXAS DE 50MM DE LARGURA, CONFECCIONADA EM TECIDO SINTETICO COM REFORCOS INTERNOS NOS DEGRAUS E NAS LATERAIS - MEDIDAS: 0,60M DE LARGURA E 5M DE COMPRIMENTO, SENDO AS DIVISOES EM 10 PASSADAS DE 50 CM|UN|||12|8|96|21/08/2018||||- ok -|MATERIAL ESPORTIVO||||*|</t>
        </r>
      </text>
    </comment>
    <comment ref="B500" authorId="1" shapeId="0" xr:uid="{00000000-0006-0000-0000-00001D060000}">
      <text>
        <r>
          <rPr>
            <b/>
            <sz val="9"/>
            <color indexed="81"/>
            <rFont val="Segoe UI"/>
            <family val="2"/>
          </rPr>
          <t>DESCRIÇÃO:</t>
        </r>
        <r>
          <rPr>
            <sz val="9"/>
            <color indexed="81"/>
            <rFont val="Segoe UI"/>
            <family val="2"/>
          </rPr>
          <t>_x000D_
ESCADA EM ALUMÍNIO REFORÇADA, TIPO TESOURA COM PLATAFORMA, COM APOIO NA PARTE SUPERIOR PARA MÃOS, SEM RODAS, ACESSO SIMPLES, COM 7 DEGRAUS MAIS PLATAFORMA. DEGRAUS COM REFORÇO ESTRUTURAL</t>
        </r>
      </text>
    </comment>
    <comment ref="V500" authorId="1" shapeId="0" xr:uid="{00000000-0006-0000-0000-00001E060000}">
      <text>
        <r>
          <rPr>
            <sz val="9"/>
            <color indexed="81"/>
            <rFont val="Segoe UI"/>
            <family val="2"/>
          </rPr>
          <t>105034|ESCADA EM ALUMÍNIO REFORÇADA, TIPO TESOURA COM PLATAFORMA, COM APOIO NA PARTE SUPERIOR PARA MÃOS, SEM RODAS, ACESSO SIMPLES, COM 7 DEGRAUS MAIS PLATAFORMA. DEGRAUS COM REFORÇO ESTRUTURAL|UN|||12|2|15|27/08/2018||||- ok -|ELETRODOMÉSTICOS||||*|</t>
        </r>
      </text>
    </comment>
    <comment ref="B501" authorId="1" shapeId="0" xr:uid="{00000000-0006-0000-0000-0000C1030000}">
      <text>
        <r>
          <rPr>
            <b/>
            <sz val="9"/>
            <color indexed="81"/>
            <rFont val="Segoe UI"/>
            <family val="2"/>
          </rPr>
          <t>DESCRIÇÃO:</t>
        </r>
        <r>
          <rPr>
            <sz val="9"/>
            <color indexed="81"/>
            <rFont val="Segoe UI"/>
            <family val="2"/>
          </rPr>
          <t>_x000D_
ESCORREGADOR TOBOGUINHO EM PLÁSTICO RESISTENTE - MEDIDAS: 150 CM DE COMPRIMENTO POR 90 CM DE ALTURA. CORES VARIADAS. PODENDO VARIAR +/- 10 CM.</t>
        </r>
      </text>
    </comment>
    <comment ref="V501" authorId="1" shapeId="0" xr:uid="{00000000-0006-0000-0000-0000C2030000}">
      <text>
        <r>
          <rPr>
            <b/>
            <sz val="9"/>
            <color indexed="81"/>
            <rFont val="Segoe UI"/>
            <family val="2"/>
          </rPr>
          <t>66223|ESCORREGADOR TOBOGUINHO EM PLÁSTICO RESISTENTE - MEDIDAS: 150 CM DE COMPRIMENTO POR 90 CM DE ALTURA. CORES VARIADAS. PODENDO VARIAR +/- 10 CM.|UN|58|9|12|10|120|03/09/2018||||- ok -|BRINQUEDOS E PLAYGROUND||||*|</t>
        </r>
      </text>
    </comment>
    <comment ref="B502" authorId="1" shapeId="0" xr:uid="{00000000-0006-0000-0000-000061050000}">
      <text>
        <r>
          <rPr>
            <b/>
            <sz val="9"/>
            <color indexed="81"/>
            <rFont val="Segoe UI"/>
            <family val="2"/>
          </rPr>
          <t>DESCRIÇÃO:</t>
        </r>
        <r>
          <rPr>
            <sz val="9"/>
            <color indexed="81"/>
            <rFont val="Segoe UI"/>
            <family val="2"/>
          </rPr>
          <t xml:space="preserve">_x000D_
ESCOVA DE AÇO MANUAL, CABO DE MADEIRA 4 FL . </t>
        </r>
      </text>
    </comment>
    <comment ref="V502" authorId="2" shapeId="0" xr:uid="{00000000-0006-0000-0000-000062050000}">
      <text>
        <r>
          <rPr>
            <sz val="9"/>
            <color indexed="81"/>
            <rFont val="Segoe UI"/>
            <family val="2"/>
          </rPr>
          <t>95461|ESCOVA DE AÇO MANUAL, CABO DE MADEIRA 4 FL .|PC|||12|2|20|30/11/2018|34|2018|19/02/2019|Aguardando|MATERIAL DE PINTURA|PP  26/19|18/06/2019|Impróspero no PP|*|</t>
        </r>
      </text>
    </comment>
    <comment ref="B503" authorId="1" shapeId="0" xr:uid="{00000000-0006-0000-0000-00008C000000}">
      <text>
        <r>
          <rPr>
            <b/>
            <sz val="9"/>
            <color indexed="81"/>
            <rFont val="Segoe UI"/>
            <family val="2"/>
          </rPr>
          <t>DESCRIÇÃO:</t>
        </r>
        <r>
          <rPr>
            <sz val="9"/>
            <color indexed="81"/>
            <rFont val="Segoe UI"/>
            <family val="2"/>
          </rPr>
          <t>_x000D_
ESPATULA DE ACO CARBONO COM CABO - N° 08</t>
        </r>
      </text>
    </comment>
    <comment ref="V503" authorId="2" shapeId="0" xr:uid="{00000000-0006-0000-0000-00008D000000}">
      <text>
        <r>
          <rPr>
            <sz val="9"/>
            <color indexed="81"/>
            <rFont val="Segoe UI"/>
            <family val="2"/>
          </rPr>
          <t>12925|ESPATULA DE ACO CARBONO COM CABO - N° 08|PC|70|17||0||||||Inativo|||||*|</t>
        </r>
      </text>
    </comment>
    <comment ref="B504" authorId="1" shapeId="0" xr:uid="{00000000-0006-0000-0000-000027010000}">
      <text>
        <r>
          <rPr>
            <b/>
            <sz val="9"/>
            <color indexed="81"/>
            <rFont val="Segoe UI"/>
            <family val="2"/>
          </rPr>
          <t>DESCRIÇÃO:</t>
        </r>
        <r>
          <rPr>
            <sz val="9"/>
            <color indexed="81"/>
            <rFont val="Segoe UI"/>
            <family val="2"/>
          </rPr>
          <t>_x000D_
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r>
      </text>
    </comment>
    <comment ref="V504" authorId="3" shapeId="0" xr:uid="{9D117217-515E-4CFB-8BCD-7A885C86F1FD}">
      <text>
        <r>
          <rPr>
            <sz val="9"/>
            <color indexed="81"/>
            <rFont val="Segoe UI"/>
            <family val="2"/>
          </rPr>
          <t>14154|ESPONJA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ESFREGADURA.|PC|72|6|12|1000|12000|10/09/2021|275|2020|15/11/2021|Aguardando|MATERIAIS DE LIMPEZA (UTENSILIOS E ACESSORIOS)|PE 191/20|27/10/2020||*|</t>
        </r>
      </text>
    </comment>
    <comment ref="B505" authorId="1" shapeId="0" xr:uid="{00000000-0006-0000-0000-0000BD030000}">
      <text>
        <r>
          <rPr>
            <b/>
            <sz val="9"/>
            <color indexed="81"/>
            <rFont val="Segoe UI"/>
            <family val="2"/>
          </rPr>
          <t>DESCRIÇÃO:</t>
        </r>
        <r>
          <rPr>
            <sz val="9"/>
            <color indexed="81"/>
            <rFont val="Segoe UI"/>
            <family val="2"/>
          </rPr>
          <t xml:space="preserve">_x000D_
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r>
      </text>
    </comment>
    <comment ref="V505" authorId="1" shapeId="0" xr:uid="{00000000-0006-0000-0000-0000BE030000}">
      <text>
        <r>
          <rPr>
            <sz val="9"/>
            <color indexed="81"/>
            <rFont val="Segoe UI"/>
            <family val="2"/>
          </rPr>
          <t>66118|ESPREMEDOR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REMOVÍVEL.|UN|52|10|12|1|7|27/08/2018||||- ok -|ELETRODOMÉSTICOS||||*|</t>
        </r>
      </text>
    </comment>
    <comment ref="B506" authorId="1" shapeId="0" xr:uid="{00000000-0006-0000-0000-0000DF080000}">
      <text>
        <r>
          <rPr>
            <b/>
            <sz val="9"/>
            <color indexed="81"/>
            <rFont val="Segoe UI"/>
            <family val="2"/>
          </rPr>
          <t>DESCRIÇÃO:</t>
        </r>
        <r>
          <rPr>
            <sz val="9"/>
            <color indexed="81"/>
            <rFont val="Segoe UI"/>
            <family val="2"/>
          </rPr>
          <t>_x000D_
ESPUDE BRANCO DE BORRACHA DE 1.1/2" PARA BACIAS CONVENCIONAIS DE 2"</t>
        </r>
      </text>
    </comment>
    <comment ref="V506" authorId="1" shapeId="0" xr:uid="{00000000-0006-0000-0000-0000E0080000}">
      <text>
        <r>
          <rPr>
            <sz val="10"/>
            <color indexed="81"/>
            <rFont val="Lucida Console"/>
            <family val="3"/>
          </rPr>
          <t>133819|ESPUDE BRANCO DE BORRACHA DE 1.1/2" PARA BACIAS CONVENCIONAIS DE 2"|PC|61|11|12|0|0|31/07/2019|191|2020|07/09/2021|Suspenso|MATERIAL HIDRAULICO|PE  10/20|30/04/2020||*|</t>
        </r>
      </text>
    </comment>
    <comment ref="B507" authorId="1" shapeId="0" xr:uid="{00000000-0006-0000-0000-0000AB090000}">
      <text>
        <r>
          <rPr>
            <b/>
            <sz val="9"/>
            <color indexed="81"/>
            <rFont val="Segoe UI"/>
            <family val="2"/>
          </rPr>
          <t>DESCRIÇÃO:</t>
        </r>
        <r>
          <rPr>
            <sz val="9"/>
            <color indexed="81"/>
            <rFont val="Segoe UI"/>
            <family val="2"/>
          </rPr>
          <t>_x000D_
ESTAÇÃO DE TRABALHO</t>
        </r>
      </text>
    </comment>
    <comment ref="V507" authorId="1" shapeId="0" xr:uid="{00000000-0006-0000-0000-0000AC090000}">
      <text>
        <r>
          <rPr>
            <sz val="9"/>
            <color indexed="81"/>
            <rFont val="Segoe UI"/>
            <family val="2"/>
          </rPr>
          <t>135683|ESTAÇÃO DE TRABALHO|UN|||12|6|70|14/09/2018||||- ok -|MÓVEIS ADMINISTRATIVOS||||*|</t>
        </r>
      </text>
    </comment>
    <comment ref="B508" authorId="1" shapeId="0" xr:uid="{00000000-0006-0000-0000-0000A3090000}">
      <text>
        <r>
          <rPr>
            <b/>
            <sz val="9"/>
            <color indexed="81"/>
            <rFont val="Segoe UI"/>
            <family val="2"/>
          </rPr>
          <t>DESCRIÇÃO:</t>
        </r>
        <r>
          <rPr>
            <sz val="9"/>
            <color indexed="81"/>
            <rFont val="Segoe UI"/>
            <family val="2"/>
          </rPr>
          <t>_x000D_
ESTANTE DE ACO CARBON</t>
        </r>
      </text>
    </comment>
    <comment ref="V508" authorId="1" shapeId="0" xr:uid="{00000000-0006-0000-0000-0000A4090000}">
      <text>
        <r>
          <rPr>
            <sz val="9"/>
            <color indexed="81"/>
            <rFont val="Segoe UI"/>
            <family val="2"/>
          </rPr>
          <t>135679|ESTANTE DE ACO CARBON|UN|||12|4|40|14/09/2018||||- ok -|MÓVEIS ADMINISTRATIVOS||||*|</t>
        </r>
      </text>
    </comment>
    <comment ref="B509" authorId="1" shapeId="0" xr:uid="{00000000-0006-0000-0000-00008D090000}">
      <text>
        <r>
          <rPr>
            <b/>
            <sz val="9"/>
            <color indexed="81"/>
            <rFont val="Segoe UI"/>
            <family val="2"/>
          </rPr>
          <t>DESCRIÇÃO:</t>
        </r>
        <r>
          <rPr>
            <sz val="9"/>
            <color indexed="81"/>
            <rFont val="Segoe UI"/>
            <family val="2"/>
          </rPr>
          <t>_x000D_
ESTANTE DE LIVROS 3 PRATELEIRAS PLANAS</t>
        </r>
      </text>
    </comment>
    <comment ref="V509" authorId="1" shapeId="0" xr:uid="{00000000-0006-0000-0000-00008E090000}">
      <text>
        <r>
          <rPr>
            <sz val="9"/>
            <color indexed="81"/>
            <rFont val="Segoe UI"/>
            <family val="2"/>
          </rPr>
          <t>135255|ESTANTE DE LIVROS 3 PRATELEIRAS PLANAS|UN|||12|2|20|14/09/2018||||- ok -|MÓVEIS ADMINISTRATIVOS||||*|</t>
        </r>
      </text>
    </comment>
    <comment ref="B510" authorId="1" shapeId="0" xr:uid="{00000000-0006-0000-0000-000057090000}">
      <text>
        <r>
          <rPr>
            <b/>
            <sz val="9"/>
            <color indexed="81"/>
            <rFont val="Segoe UI"/>
            <family val="2"/>
          </rPr>
          <t>DESCRIÇÃO:</t>
        </r>
        <r>
          <rPr>
            <sz val="9"/>
            <color indexed="81"/>
            <rFont val="Segoe UI"/>
            <family val="2"/>
          </rPr>
          <t>_x000D_
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r>
      </text>
    </comment>
    <comment ref="V510" authorId="1" shapeId="0" xr:uid="{00000000-0006-0000-0000-000058090000}">
      <text>
        <r>
          <rPr>
            <sz val="9"/>
            <color indexed="81"/>
            <rFont val="Segoe UI"/>
            <family val="2"/>
          </rPr>
          <t>134966|ESTANTE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CM)|UN|||12|134|1600|25/05/2018||||- ok -|MOBILIÁRIO MDF INFANTIL||||*|</t>
        </r>
      </text>
    </comment>
    <comment ref="B511" authorId="1" shapeId="0" xr:uid="{00000000-0006-0000-0000-00008B090000}">
      <text>
        <r>
          <rPr>
            <b/>
            <sz val="9"/>
            <color indexed="81"/>
            <rFont val="Segoe UI"/>
            <family val="2"/>
          </rPr>
          <t>DESCRIÇÃO:</t>
        </r>
        <r>
          <rPr>
            <sz val="9"/>
            <color indexed="81"/>
            <rFont val="Segoe UI"/>
            <family val="2"/>
          </rPr>
          <t>_x000D_
ESTANTE EXPOSITOR 4 PRATELEIRAS ARTICULADAS</t>
        </r>
      </text>
    </comment>
    <comment ref="V511" authorId="1" shapeId="0" xr:uid="{00000000-0006-0000-0000-00008C090000}">
      <text>
        <r>
          <rPr>
            <sz val="9"/>
            <color indexed="81"/>
            <rFont val="Segoe UI"/>
            <family val="2"/>
          </rPr>
          <t>135254|ESTANTE EXPOSITOR 4 PRATELEIRAS ARTICULADAS|UN|||12|2|15|14/09/2018||||- ok -|MÓVEIS ADMINISTRATIVOS||||*|</t>
        </r>
      </text>
    </comment>
    <comment ref="B512" authorId="1" shapeId="0" xr:uid="{00000000-0006-0000-0000-0000A9090000}">
      <text>
        <r>
          <rPr>
            <b/>
            <sz val="9"/>
            <color indexed="81"/>
            <rFont val="Segoe UI"/>
            <family val="2"/>
          </rPr>
          <t>DESCRIÇÃO:</t>
        </r>
        <r>
          <rPr>
            <sz val="9"/>
            <color indexed="81"/>
            <rFont val="Segoe UI"/>
            <family val="2"/>
          </rPr>
          <t>_x000D_
ESTANTE PARA BIBLIOTECA DUPLA FACE - 10 PRATELEIRAS</t>
        </r>
      </text>
    </comment>
    <comment ref="V512" authorId="1" shapeId="0" xr:uid="{00000000-0006-0000-0000-0000AA090000}">
      <text>
        <r>
          <rPr>
            <sz val="9"/>
            <color indexed="81"/>
            <rFont val="Segoe UI"/>
            <family val="2"/>
          </rPr>
          <t>135682|ESTANTE PARA BIBLIOTECA DUPLA FACE - 10 PRATELEIRAS|UN|||12|1|10|14/09/2018||||- ok -|MÓVEIS ADMINISTRATIVOS||||*|</t>
        </r>
      </text>
    </comment>
    <comment ref="B513" authorId="2" shapeId="0" xr:uid="{00000000-0006-0000-0000-0000C5020000}">
      <text>
        <r>
          <rPr>
            <sz val="10"/>
            <color indexed="81"/>
            <rFont val="Lucida Console"/>
            <family val="3"/>
          </rPr>
          <t>DESCRIÇÃO:_x000D_
ESTILETE DE METAL C/ LAMINA ESTREITA</t>
        </r>
      </text>
    </comment>
    <comment ref="V513" authorId="1" shapeId="0" xr:uid="{00000000-0006-0000-0000-0000C6020000}">
      <text>
        <r>
          <rPr>
            <sz val="10"/>
            <color indexed="81"/>
            <rFont val="Lucida Console"/>
            <family val="3"/>
          </rPr>
          <t>46420|ESTILETE DE METAL C/ LAMINA ESTREITA|PC|45|16|12|250|3000|02/03/2020|211|2020|21/09/2021|Suspenso|||||*|</t>
        </r>
      </text>
    </comment>
    <comment ref="B514" authorId="1" shapeId="0" xr:uid="{00000000-0006-0000-0000-00004D020000}">
      <text>
        <r>
          <rPr>
            <b/>
            <sz val="9"/>
            <color indexed="81"/>
            <rFont val="Segoe UI"/>
            <family val="2"/>
          </rPr>
          <t>DESCRIÇÃO:</t>
        </r>
        <r>
          <rPr>
            <sz val="9"/>
            <color indexed="81"/>
            <rFont val="Segoe UI"/>
            <family val="2"/>
          </rPr>
          <t xml:space="preserve">_x000D_
ESTOPA BRANCA - PACOTE COM 500 GR. NA EMBALAGEM DEVERÁ CONTER MARCA DO FABRICANTE </t>
        </r>
      </text>
    </comment>
    <comment ref="V514" authorId="1" shapeId="0" xr:uid="{00000000-0006-0000-0000-00004E020000}">
      <text>
        <r>
          <rPr>
            <sz val="10"/>
            <color indexed="81"/>
            <rFont val="Lucida Console"/>
            <family val="3"/>
          </rPr>
          <t>29296|ESTOPA BRANCA - PACOTE COM 500 GR. NA EMBALAGEM DEVERÁ CONTER MARCA DO FABRICANTE|PT|72|7|12|25|300|14/05/2020|220|2019|08/09/2020|Suspenso|MATERIAIS DE LIMPEZA (UTENSILIOS E ACESSORIOS)|PE 207/20|19/01/2021||*|</t>
        </r>
      </text>
    </comment>
    <comment ref="B515" authorId="1" shapeId="0" xr:uid="{00000000-0006-0000-0000-00006D030000}">
      <text>
        <r>
          <rPr>
            <b/>
            <sz val="9"/>
            <color indexed="81"/>
            <rFont val="Segoe UI"/>
            <family val="2"/>
          </rPr>
          <t>DESCRIÇÃO:</t>
        </r>
        <r>
          <rPr>
            <sz val="9"/>
            <color indexed="81"/>
            <rFont val="Segoe UI"/>
            <family val="2"/>
          </rPr>
          <t>_x000D_
ESTRELA DO EGITO (PENTAS LANCEOTATA) - PORTE 0,10 M, CORES DIVERSAS - FLORIDAS - CAIXA COM 15 UNIDADES.</t>
        </r>
      </text>
    </comment>
    <comment ref="V515" authorId="1" shapeId="0" xr:uid="{00000000-0006-0000-0000-00006E030000}">
      <text>
        <r>
          <rPr>
            <sz val="9"/>
            <color indexed="81"/>
            <rFont val="Segoe UI"/>
            <family val="2"/>
          </rPr>
          <t>61414|ESTRELA DO EGITO (PENTAS LANCEOTATA) - PORTE 0,10 M, CORES DIVERSAS - FLORIDAS - CAIXA COM 15 UNIDADES.|CX|48|17|12|42|500|31/07/2018||||- ok -|PLANTAS ORNAMENTAIS||||*|</t>
        </r>
      </text>
    </comment>
    <comment ref="B516" authorId="1" shapeId="0" xr:uid="{00000000-0006-0000-0000-000055040000}">
      <text>
        <r>
          <rPr>
            <b/>
            <sz val="9"/>
            <color indexed="81"/>
            <rFont val="Segoe UI"/>
            <family val="2"/>
          </rPr>
          <t>DESCRIÇÃO:</t>
        </r>
        <r>
          <rPr>
            <sz val="9"/>
            <color indexed="81"/>
            <rFont val="Segoe UI"/>
            <family val="2"/>
          </rPr>
          <t>_x000D_
ESTRELITIZIA (ESTRILITIZIA REGIANAE), PORTE 0,80M - TOUCEIRAS.</t>
        </r>
      </text>
    </comment>
    <comment ref="V516" authorId="1" shapeId="0" xr:uid="{00000000-0006-0000-0000-000056040000}">
      <text>
        <r>
          <rPr>
            <b/>
            <sz val="9"/>
            <color indexed="81"/>
            <rFont val="Segoe UI"/>
            <family val="2"/>
          </rPr>
          <t>78789|ESTRELITIZIA (ESTRILITIZIA REGIANAE), PORTE 0,80M - TOUCEIRAS.|UN|48|17|12|0|0|31/07/2018||||Inativo|PLANTAS ORNAMENTAIS||||*|</t>
        </r>
      </text>
    </comment>
    <comment ref="B517" authorId="2" shapeId="0" xr:uid="{00000000-0006-0000-0000-0000C2000000}">
      <text>
        <r>
          <rPr>
            <sz val="10"/>
            <color indexed="81"/>
            <rFont val="Lucida Console"/>
            <family val="3"/>
          </rPr>
          <t>DESCRIÇÃO:_x000D_
ETIQUETA ADESIVA - 36 X 102 MM - FOLHA C/ 24 UNIDADES - TIPO FORMULARIO CONTINUO</t>
        </r>
      </text>
    </comment>
    <comment ref="V517" authorId="1" shapeId="0" xr:uid="{00000000-0006-0000-0000-0000C3000000}">
      <text>
        <r>
          <rPr>
            <sz val="10"/>
            <color indexed="81"/>
            <rFont val="Lucida Console"/>
            <family val="3"/>
          </rPr>
          <t>13091|ETIQUETA ADESIVA - 36 X 102 MM - FOLHA C/ 24 UNIDADES - TIPO FORMULARIO CONTINUO|FL|45|14|12|500|6000|02/03/2020|211|2020|21/09/2021|Suspenso|MATERIAL DE ESCRITÓRIO||||*|</t>
        </r>
      </text>
    </comment>
    <comment ref="B518" authorId="2" shapeId="0" xr:uid="{00000000-0006-0000-0000-000022000000}">
      <text>
        <r>
          <rPr>
            <sz val="10"/>
            <color indexed="81"/>
            <rFont val="Lucida Console"/>
            <family val="3"/>
          </rPr>
          <t>DESCRIÇÃO:_x000D_
EXTRATOR DE GRAMPOS - TIPO ESPATULA</t>
        </r>
      </text>
    </comment>
    <comment ref="V518" authorId="1" shapeId="0" xr:uid="{00000000-0006-0000-0000-000023000000}">
      <text>
        <r>
          <rPr>
            <sz val="10"/>
            <color indexed="81"/>
            <rFont val="Lucida Console"/>
            <family val="3"/>
          </rPr>
          <t>11072|EXTRATOR DE GRAMPOS - TIPO ESPATULA|PC|45|12|12|42|500|02/03/2020|211|2020|21/09/2021|Suspenso|MATERIAL DE ESCRITÓRIO||||*|</t>
        </r>
      </text>
    </comment>
    <comment ref="B519" authorId="1" shapeId="0" xr:uid="{00000000-0006-0000-0000-000056010000}">
      <text>
        <r>
          <rPr>
            <b/>
            <sz val="9"/>
            <color indexed="81"/>
            <rFont val="Segoe UI"/>
            <family val="2"/>
          </rPr>
          <t>DESCRIÇÃO:</t>
        </r>
        <r>
          <rPr>
            <sz val="9"/>
            <color indexed="81"/>
            <rFont val="Segoe UI"/>
            <family val="2"/>
          </rPr>
          <t>_x000D_
FECHADURA DE EMBUTIR C/ TAMBOR - EXTERNA</t>
        </r>
      </text>
    </comment>
    <comment ref="V519" authorId="1" shapeId="0" xr:uid="{00000000-0006-0000-0000-000057010000}">
      <text>
        <r>
          <rPr>
            <sz val="10"/>
            <color indexed="81"/>
            <rFont val="Lucida Console"/>
            <family val="3"/>
          </rPr>
          <t>15436|FECHADURA DE EMBUTIR C/ TAMBOR - EXTERNA|PC|51|9|12|25|300|28/01/2021|121|2020|31/05/2021|Suspenso|CADEADO, FECHADURA E GONZO|PE  32/20|05/06/2020||*|</t>
        </r>
      </text>
    </comment>
    <comment ref="B520" authorId="1" shapeId="0" xr:uid="{00000000-0006-0000-0000-000058010000}">
      <text>
        <r>
          <rPr>
            <b/>
            <sz val="9"/>
            <color indexed="81"/>
            <rFont val="Segoe UI"/>
            <family val="2"/>
          </rPr>
          <t>DESCRIÇÃO:</t>
        </r>
        <r>
          <rPr>
            <sz val="9"/>
            <color indexed="81"/>
            <rFont val="Segoe UI"/>
            <family val="2"/>
          </rPr>
          <t>_x000D_
FECHADURA DE EMBUTIR SEM TAMBOR - INTERNA</t>
        </r>
      </text>
    </comment>
    <comment ref="V520" authorId="2" shapeId="0" xr:uid="{00000000-0006-0000-0000-000059010000}">
      <text>
        <r>
          <rPr>
            <sz val="9"/>
            <color indexed="81"/>
            <rFont val="Segoe UI"/>
            <family val="2"/>
          </rPr>
          <t>15438|FECHADURA DE EMBUTIR SEM TAMBOR - INTERNA|PC|51|9|12|30|350|15/02/2018|69|2017|16/05/2018|Inativo|CADEADOS, GONZOS, FECHADURAS|PE  28/19|24/07/2019||*|</t>
        </r>
      </text>
    </comment>
    <comment ref="B521" authorId="1" shapeId="0" xr:uid="{00000000-0006-0000-0000-0000CB090000}">
      <text>
        <r>
          <rPr>
            <b/>
            <sz val="9"/>
            <color indexed="81"/>
            <rFont val="Segoe UI"/>
            <family val="2"/>
          </rPr>
          <t>DESCRIÇÃO:</t>
        </r>
        <r>
          <rPr>
            <sz val="9"/>
            <color indexed="81"/>
            <rFont val="Segoe UI"/>
            <family val="2"/>
          </rPr>
          <t>_x000D_
FECHADURA DE SOBREPOR PARA GAVETA, COM CILINDRO, MEDINDO 22 MM DE CORPO, ACABAMENTO NIQUELADO E ROTACAO DA CHAVE 180º COM DOIS PONTOS DE EXTRACAO</t>
        </r>
      </text>
    </comment>
    <comment ref="V521" authorId="1" shapeId="0" xr:uid="{00000000-0006-0000-0000-0000CC090000}">
      <text>
        <r>
          <rPr>
            <sz val="10"/>
            <color indexed="81"/>
            <rFont val="Lucida Console"/>
            <family val="3"/>
          </rPr>
          <t>136554|FECHADURA DE SOBREPOR PARA GAVETA, COM CILINDRO, MEDINDO 22 MM DE CORPO, ACABAMENTO NIQUELADO E ROTACAO DA CHAVE 180º COM DOIS PONTOS DE EXTRACAO|PC|51|9|12|125|1500|12/05/2020|206|2020|16/09/2021|Suspenso|TRAVA DE SEGURANCA, PUXADORES E FECHADURAS|PP  95/19|29/08/2018||*|</t>
        </r>
      </text>
    </comment>
    <comment ref="B522" authorId="1" shapeId="0" xr:uid="{00000000-0006-0000-0000-00007F070000}">
      <text>
        <r>
          <rPr>
            <b/>
            <sz val="9"/>
            <color indexed="81"/>
            <rFont val="Segoe UI"/>
            <family val="2"/>
          </rPr>
          <t>DESCRIÇÃO:</t>
        </r>
        <r>
          <rPr>
            <sz val="9"/>
            <color indexed="81"/>
            <rFont val="Segoe UI"/>
            <family val="2"/>
          </rPr>
          <t>_x000D_
FECHADURA DE SOBREPOR PARA GAVETA, COM CILINDRO, MEDINDO 22 MM DE CORPO, ACABAMENTO NIQUELADO E ROTACAO DA CHAVE 360º COM DOIS PONTOS DE EXTRACAO</t>
        </r>
      </text>
    </comment>
    <comment ref="V522" authorId="1" shapeId="0" xr:uid="{00000000-0006-0000-0000-000080070000}">
      <text>
        <r>
          <rPr>
            <sz val="10"/>
            <color indexed="81"/>
            <rFont val="Lucida Console"/>
            <family val="3"/>
          </rPr>
          <t>118864|FECHADURA DE SOBREPOR PARA GAVETA, COM CILINDRO, MEDINDO 22 MM DE CORPO, ACABAMENTO NIQUELADO E ROTACAO DA CHAVE 360º COM DOIS PONTOS DE EXTRACAO|PC|51|9|12|0|0|14/02/2020|69|2017|16/05/2018|Inativo|CADEADOS, GONZOS, FECHADURAS|PE  28/19|24/07/2019|Excluído do estoque.|*|</t>
        </r>
      </text>
    </comment>
    <comment ref="B523" authorId="1" shapeId="0" xr:uid="{00000000-0006-0000-0000-0000CD090000}">
      <text>
        <r>
          <rPr>
            <b/>
            <sz val="9"/>
            <color indexed="81"/>
            <rFont val="Segoe UI"/>
            <family val="2"/>
          </rPr>
          <t>DESCRIÇÃO:</t>
        </r>
        <r>
          <rPr>
            <sz val="9"/>
            <color indexed="81"/>
            <rFont val="Segoe UI"/>
            <family val="2"/>
          </rPr>
          <t>_x000D_
FECHADURA DE SOBREPOR PARA GAVETA, COM CILINDRO, MEDINDO 31 MM DE CORPO, ACABAMENTO NIQUELADO E ROTACAO DA CHAVE DE 180º COM DOIS PONTOS DE EXTRACAO</t>
        </r>
      </text>
    </comment>
    <comment ref="V523" authorId="1" shapeId="0" xr:uid="{00000000-0006-0000-0000-0000CE090000}">
      <text>
        <r>
          <rPr>
            <sz val="10"/>
            <color indexed="81"/>
            <rFont val="Lucida Console"/>
            <family val="3"/>
          </rPr>
          <t>136555|FECHADURA DE SOBREPOR PARA GAVETA, COM CILINDRO, MEDINDO 31 MM DE CORPO, ACABAMENTO NIQUELADO E ROTACAO DA CHAVE DE 180º COM DOIS PONTOS DE EXTRACAO|PC|51|9|12|142|1700|12/05/2020|206|2020|16/09/2021|Suspenso|TRAVA DE SEGURANCA, PUXADORES E FECHADURAS|PP  95/19|29/08/2018||*|</t>
        </r>
      </text>
    </comment>
    <comment ref="B524" authorId="1" shapeId="0" xr:uid="{00000000-0006-0000-0000-000081070000}">
      <text>
        <r>
          <rPr>
            <b/>
            <sz val="9"/>
            <color indexed="81"/>
            <rFont val="Segoe UI"/>
            <family val="2"/>
          </rPr>
          <t>DESCRIÇÃO:</t>
        </r>
        <r>
          <rPr>
            <sz val="9"/>
            <color indexed="81"/>
            <rFont val="Segoe UI"/>
            <family val="2"/>
          </rPr>
          <t>_x000D_
FECHADURA DE SOBREPOR PARA GAVETA, COM CILINDRO, MEDINDO 31 MM DE CORPO, ACABAMENTO NIQUELADO E ROTACAO DA CHAVE DE 360º COM DOIS PONTOS DE EXTRACAO</t>
        </r>
      </text>
    </comment>
    <comment ref="V524" authorId="1" shapeId="0" xr:uid="{00000000-0006-0000-0000-000082070000}">
      <text>
        <r>
          <rPr>
            <sz val="10"/>
            <color indexed="81"/>
            <rFont val="Lucida Console"/>
            <family val="3"/>
          </rPr>
          <t>118865|FECHADURA DE SOBREPOR PARA GAVETA, COM CILINDRO, MEDINDO 31 MM DE CORPO, ACABAMENTO NIQUELADO E ROTACAO DA CHAVE DE 360º COM DOIS PONTOS DE EXTRACAO|PC|51|9|12|0|0|14/02/2020|107|2018|23/05/2019|Inativo|CADEADOS, GONZOS, FECHADURAS|PE  28/19|24/07/2019|Item excluído do estoque|*|</t>
        </r>
      </text>
    </comment>
    <comment ref="B525" authorId="2" shapeId="0" xr:uid="{00000000-0006-0000-0000-000089080000}">
      <text>
        <r>
          <rPr>
            <b/>
            <sz val="9"/>
            <color indexed="81"/>
            <rFont val="Segoe UI"/>
            <family val="2"/>
          </rPr>
          <t>DESCRIÇÃO:</t>
        </r>
        <r>
          <rPr>
            <sz val="9"/>
            <color indexed="81"/>
            <rFont val="Segoe UI"/>
            <family val="2"/>
          </rPr>
          <t>_x000D_
FECHO CHATO COM PORTA CADEADO ZINCADO 5" REFORCADO, COM PARAFUSOS, MATERIAL DO FECHO:  ACO CARBONO, MEDIDA: 127MM.</t>
        </r>
      </text>
    </comment>
    <comment ref="V525" authorId="2" shapeId="0" xr:uid="{00000000-0006-0000-0000-00008A080000}">
      <text>
        <r>
          <rPr>
            <sz val="9"/>
            <color indexed="81"/>
            <rFont val="Segoe UI"/>
            <family val="2"/>
          </rPr>
          <t>132465|FECHO CHATO COM PORTA CADEADO ZINCADO 5" REFORCADO, COM PARAFUSOS, MATERIAL DO FECHO:  ACO CARBONO, MEDIDA: 127MM.|UN|51|11|12|17|200|14/02/2020|155|2019|26/06/2020|Aguardando|CADEADOS, FECHADURA E GONZO|PE  28/19|24/07/2019||*|</t>
        </r>
      </text>
    </comment>
    <comment ref="B526" authorId="1" shapeId="0" xr:uid="{00000000-0006-0000-0000-000039040000}">
      <text>
        <r>
          <rPr>
            <b/>
            <sz val="9"/>
            <color indexed="81"/>
            <rFont val="Segoe UI"/>
            <family val="2"/>
          </rPr>
          <t>DESCRIÇÃO:</t>
        </r>
        <r>
          <rPr>
            <sz val="9"/>
            <color indexed="81"/>
            <rFont val="Segoe UI"/>
            <family val="2"/>
          </rPr>
          <t>_x000D_
FERRO "U" PENDURAL, MEDIDAS: 40 MM DE LARGURA X 7 MM DE ESPESSURA X 40 CM.</t>
        </r>
      </text>
    </comment>
    <comment ref="V526" authorId="1" shapeId="0" xr:uid="{00000000-0006-0000-0000-00003A040000}">
      <text>
        <r>
          <rPr>
            <sz val="9"/>
            <color indexed="81"/>
            <rFont val="Segoe UI"/>
            <family val="2"/>
          </rPr>
          <t>77786|FERRO "U" PENDURAL, MEDIDAS: 40 MM DE LARGURA X 7 MM DE ESPESSURA X 40 CM.|PC|69|8|12|0|0|20/05/2020|233|2019|21/09/2020|Aguardando|FERROS, CANTONEIRAS, BARRA FIO REDONDO E TUBO DE PVC|PP 125/19|24/09/2019||*|</t>
        </r>
      </text>
    </comment>
    <comment ref="B527" authorId="1" shapeId="0" xr:uid="{00000000-0006-0000-0000-00009D030000}">
      <text>
        <r>
          <rPr>
            <b/>
            <sz val="9"/>
            <color indexed="81"/>
            <rFont val="Segoe UI"/>
            <family val="2"/>
          </rPr>
          <t>DESCRIÇÃO:</t>
        </r>
        <r>
          <rPr>
            <sz val="9"/>
            <color indexed="81"/>
            <rFont val="Segoe UI"/>
            <family val="2"/>
          </rPr>
          <t>_x000D_
FERRO CHATO - 1" X 1/4" - BARRA COM 06 METROS</t>
        </r>
      </text>
    </comment>
    <comment ref="V527" authorId="4" shapeId="0" xr:uid="{C18262DC-B3A2-4B4A-A0D9-33FBE0D76718}">
      <text>
        <r>
          <rPr>
            <sz val="9"/>
            <color indexed="81"/>
            <rFont val="Segoe UI"/>
            <family val="2"/>
          </rPr>
          <t>64625|FERRO CHATO - 1" X 1/4" - BARRA COM 06 METROS|BR|69|8|12|42|500|20/05/2020|233|2019|21/09/2020|Suspenso|FERROS, CANTONEIRAS, BARRA FIO REDONDO E TUBO DE PVC|PE 281/21|||*|</t>
        </r>
      </text>
    </comment>
    <comment ref="B528" authorId="1" shapeId="0" xr:uid="{00000000-0006-0000-0000-00009F030000}">
      <text>
        <r>
          <rPr>
            <b/>
            <sz val="9"/>
            <color indexed="81"/>
            <rFont val="Segoe UI"/>
            <family val="2"/>
          </rPr>
          <t>DESCRIÇÃO:</t>
        </r>
        <r>
          <rPr>
            <sz val="9"/>
            <color indexed="81"/>
            <rFont val="Segoe UI"/>
            <family val="2"/>
          </rPr>
          <t>_x000D_
FERRO CHATO - 1.1/2" X 1/4" - BARRA COM 06 METROS</t>
        </r>
      </text>
    </comment>
    <comment ref="V528" authorId="1" shapeId="0" xr:uid="{00000000-0006-0000-0000-0000A0030000}">
      <text>
        <r>
          <rPr>
            <sz val="10"/>
            <color indexed="81"/>
            <rFont val="Lucida Console"/>
            <family val="3"/>
          </rPr>
          <t>64626|FERRO CHATO - 1.1/2" X 1/4" - BARRA COM 06 METROS|BR|69|8|12|59|700|28/01/2021|104|2020|03/05/2021|Suspenso|FERRAGENS|PE  17/20|19/05/2020||*|</t>
        </r>
      </text>
    </comment>
    <comment ref="B529" authorId="1" shapeId="0" xr:uid="{00000000-0006-0000-0000-00003B070000}">
      <text>
        <r>
          <rPr>
            <b/>
            <sz val="9"/>
            <color indexed="81"/>
            <rFont val="Segoe UI"/>
            <family val="2"/>
          </rPr>
          <t>DESCRIÇÃO:</t>
        </r>
        <r>
          <rPr>
            <sz val="9"/>
            <color indexed="81"/>
            <rFont val="Segoe UI"/>
            <family val="2"/>
          </rPr>
          <t xml:space="preserve">_x000D_
FERRO CHATO - 1.1/4 X 1/8" - BARRA C/ 06 METROS. </t>
        </r>
      </text>
    </comment>
    <comment ref="V529" authorId="2" shapeId="0" xr:uid="{00000000-0006-0000-0000-00003C070000}">
      <text>
        <r>
          <rPr>
            <sz val="9"/>
            <color indexed="81"/>
            <rFont val="Segoe UI"/>
            <family val="2"/>
          </rPr>
          <t>115246|FERRO CHATO - 1.1/4 X 1/8" - BARRA C/ 06 METROS.|BR|||12|0|0|10/08/2018|175|2017|10/10/2018|Inativo|TUBO DE FERRO, CANTONEIRAS E CHAPAS|PE  46/19|03/09/2019|Fora do estoque.|*|</t>
        </r>
      </text>
    </comment>
    <comment ref="B530" authorId="1" shapeId="0" xr:uid="{00000000-0006-0000-0000-0000B1030000}">
      <text>
        <r>
          <rPr>
            <b/>
            <sz val="9"/>
            <color indexed="81"/>
            <rFont val="Segoe UI"/>
            <family val="2"/>
          </rPr>
          <t>DESCRIÇÃO:</t>
        </r>
        <r>
          <rPr>
            <sz val="9"/>
            <color indexed="81"/>
            <rFont val="Segoe UI"/>
            <family val="2"/>
          </rPr>
          <t>_x000D_
FERRO CHATO 1 1/2" X 1/8" - BARRA COM 6 METROS.</t>
        </r>
      </text>
    </comment>
    <comment ref="V530" authorId="1" shapeId="0" xr:uid="{00000000-0006-0000-0000-0000B2030000}">
      <text>
        <r>
          <rPr>
            <sz val="10"/>
            <color indexed="81"/>
            <rFont val="Lucida Console"/>
            <family val="3"/>
          </rPr>
          <t>64860|FERRO CHATO 1 1/2" X 1/8" - BARRA COM 6 METROS.|BR|69|8|12|42|500|19/05/2021|233|2019|21/09/2020|Aguardando|FERROS, CANTONEIRAS, BARRA FIO REDONDO E TUBO DE PVC|PP 125/19|24/09/2019||*|</t>
        </r>
      </text>
    </comment>
    <comment ref="B531" authorId="1" shapeId="0" xr:uid="{00000000-0006-0000-0000-00002F020000}">
      <text>
        <r>
          <rPr>
            <b/>
            <sz val="9"/>
            <color indexed="81"/>
            <rFont val="Segoe UI"/>
            <family val="2"/>
          </rPr>
          <t>DESCRIÇÃO:</t>
        </r>
        <r>
          <rPr>
            <sz val="9"/>
            <color indexed="81"/>
            <rFont val="Segoe UI"/>
            <family val="2"/>
          </rPr>
          <t>_x000D_
FERRO CHATO 1 X 1/ 8" BARRA C/ 06 METROS.</t>
        </r>
      </text>
    </comment>
    <comment ref="V531" authorId="2" shapeId="0" xr:uid="{00000000-0006-0000-0000-000030020000}">
      <text>
        <r>
          <rPr>
            <sz val="10"/>
            <color indexed="81"/>
            <rFont val="Lucida Console"/>
            <family val="3"/>
          </rPr>
          <t>27287|FERRO CHATO 1 X 1/ 8" BARRA C/ 06 METROS.|BR|51|13|12|0|0|12/05/2020|198|2019|15/08/2020|Suspenso|FERROS, CANTONEIRAS, DISCOS, ETC|PE  46/19|03/09/2019||*|</t>
        </r>
      </text>
    </comment>
    <comment ref="B532" authorId="1" shapeId="0" xr:uid="{00000000-0006-0000-0000-0000BD040000}">
      <text>
        <r>
          <rPr>
            <b/>
            <sz val="9"/>
            <color indexed="81"/>
            <rFont val="Segoe UI"/>
            <family val="2"/>
          </rPr>
          <t>DESCRIÇÃO:</t>
        </r>
        <r>
          <rPr>
            <sz val="9"/>
            <color indexed="81"/>
            <rFont val="Segoe UI"/>
            <family val="2"/>
          </rPr>
          <t xml:space="preserve">_x000D_
FERRO CHATO 1/2" X 1/4" - BARRA C/ 06 METROS. </t>
        </r>
      </text>
    </comment>
    <comment ref="V532" authorId="1" shapeId="0" xr:uid="{00000000-0006-0000-0000-0000BE040000}">
      <text>
        <r>
          <rPr>
            <sz val="10"/>
            <color indexed="81"/>
            <rFont val="Lucida Console"/>
            <family val="3"/>
          </rPr>
          <t>87348|FERRO CHATO 1/2" X 1/4" - BARRA C/ 06 METROS.|BR|51|13|12|0|0|28/01/2021|104|2020|03/05/2021|Suspenso|FERRAGENS|PE  17/20|19/05/2020||*|</t>
        </r>
      </text>
    </comment>
    <comment ref="B533" authorId="1" shapeId="0" xr:uid="{00000000-0006-0000-0000-0000B3030000}">
      <text>
        <r>
          <rPr>
            <b/>
            <sz val="9"/>
            <color indexed="81"/>
            <rFont val="Segoe UI"/>
            <family val="2"/>
          </rPr>
          <t>DESCRIÇÃO:</t>
        </r>
        <r>
          <rPr>
            <sz val="9"/>
            <color indexed="81"/>
            <rFont val="Segoe UI"/>
            <family val="2"/>
          </rPr>
          <t>_x000D_
FERRO CHATO 3/4" X 1/8" BARRA C/ 06 METROS</t>
        </r>
      </text>
    </comment>
    <comment ref="V533" authorId="1" shapeId="0" xr:uid="{00000000-0006-0000-0000-0000B4030000}">
      <text>
        <r>
          <rPr>
            <sz val="10"/>
            <color indexed="81"/>
            <rFont val="Lucida Console"/>
            <family val="3"/>
          </rPr>
          <t>64861|FERRO CHATO 3/4" X 1/8" BARRA C/ 06 METROS|BR|69|8|12|42|500|19/05/2021|233|2019|21/09/2020|Aguardando|FERROS, CANTONEIRAS, BARRA FIO REDONDO E TUBO DE PVC|PP 125/19|24/09/2019||*|</t>
        </r>
      </text>
    </comment>
    <comment ref="B534" authorId="1" shapeId="0" xr:uid="{00000000-0006-0000-0000-0000D5030000}">
      <text>
        <r>
          <rPr>
            <b/>
            <sz val="9"/>
            <color indexed="81"/>
            <rFont val="Segoe UI"/>
            <family val="2"/>
          </rPr>
          <t>DESCRIÇÃO:</t>
        </r>
        <r>
          <rPr>
            <sz val="9"/>
            <color indexed="81"/>
            <rFont val="Segoe UI"/>
            <family val="2"/>
          </rPr>
          <t xml:space="preserve">_x000D_
FERRO CHATO DE 1/2" X 1/8" - BARRA C/ 06 METROS. </t>
        </r>
      </text>
    </comment>
    <comment ref="V534" authorId="2" shapeId="0" xr:uid="{00000000-0006-0000-0000-0000D6030000}">
      <text>
        <r>
          <rPr>
            <sz val="9"/>
            <color indexed="81"/>
            <rFont val="Segoe UI"/>
            <family val="2"/>
          </rPr>
          <t>69203|FERRO CHATO DE 1/2" X 1/8" - BARRA C/ 06 METROS.|BR|||12|0|0|01/10/2018||||Inativo|TUBO DE FERRO, CANTONEIRAS E CHAPAS|||Fora do estoque.|*|</t>
        </r>
      </text>
    </comment>
    <comment ref="B535" authorId="1" shapeId="0" xr:uid="{00000000-0006-0000-0000-000059040000}">
      <text>
        <r>
          <rPr>
            <b/>
            <sz val="9"/>
            <color indexed="81"/>
            <rFont val="Segoe UI"/>
            <family val="2"/>
          </rPr>
          <t>DESCRIÇÃO:</t>
        </r>
        <r>
          <rPr>
            <sz val="9"/>
            <color indexed="81"/>
            <rFont val="Segoe UI"/>
            <family val="2"/>
          </rPr>
          <t xml:space="preserve">_x000D_
FERRO CHATO DE 2 1/2" X 1/2" DE ESPESSURA -  BARRA COM 06 METROS. </t>
        </r>
      </text>
    </comment>
    <comment ref="V535" authorId="1" shapeId="0" xr:uid="{00000000-0006-0000-0000-00005A040000}">
      <text>
        <r>
          <rPr>
            <sz val="10"/>
            <color indexed="81"/>
            <rFont val="Lucida Console"/>
            <family val="3"/>
          </rPr>
          <t>80057|FERRO CHATO DE 2 1/2" X 1/2" DE ESPESSURA -  BARRA COM 06 METROS.|BR|||12|0|0|12/05/2020|175|2017|10/10/2018|Inativo|TUBO DE FERRO, CANTONEIRAS E CHAPAS|PE  46/19|03/09/2019|Fora do estoque.|*|</t>
        </r>
      </text>
    </comment>
    <comment ref="B536" authorId="1" shapeId="0" xr:uid="{00000000-0006-0000-0000-0000A1030000}">
      <text>
        <r>
          <rPr>
            <b/>
            <sz val="9"/>
            <color indexed="81"/>
            <rFont val="Segoe UI"/>
            <family val="2"/>
          </rPr>
          <t>DESCRIÇÃO:</t>
        </r>
        <r>
          <rPr>
            <sz val="9"/>
            <color indexed="81"/>
            <rFont val="Segoe UI"/>
            <family val="2"/>
          </rPr>
          <t>_x000D_
FERRO REDONDO - 1/2" - MECANICO - BARRA COM 06 METROS</t>
        </r>
      </text>
    </comment>
    <comment ref="V536" authorId="1" shapeId="0" xr:uid="{00000000-0006-0000-0000-0000A2030000}">
      <text>
        <r>
          <rPr>
            <sz val="10"/>
            <color indexed="81"/>
            <rFont val="Lucida Console"/>
            <family val="3"/>
          </rPr>
          <t>64627|FERRO REDONDO - 1/2" - MECANICO - BARRA COM 06 METROS|BR|69|8|12|67|800|19/05/2021|233|2019|21/09/2020|Aguardando|FERROS, CANTONEIRAS, BARRA FIO REDONDO E TUBO DE PVC|PP 125/19|24/09/2019||*|</t>
        </r>
      </text>
    </comment>
    <comment ref="B537" authorId="1" shapeId="0" xr:uid="{00000000-0006-0000-0000-0000A9030000}">
      <text>
        <r>
          <rPr>
            <b/>
            <sz val="9"/>
            <color indexed="81"/>
            <rFont val="Segoe UI"/>
            <family val="2"/>
          </rPr>
          <t>DESCRIÇÃO:</t>
        </r>
        <r>
          <rPr>
            <sz val="9"/>
            <color indexed="81"/>
            <rFont val="Segoe UI"/>
            <family val="2"/>
          </rPr>
          <t>_x000D_
FERRO REDONDO 3/8" MECANICO, BARRA C/ 06 METROS</t>
        </r>
      </text>
    </comment>
    <comment ref="V537" authorId="1" shapeId="0" xr:uid="{00000000-0006-0000-0000-0000AA030000}">
      <text>
        <r>
          <rPr>
            <sz val="9"/>
            <color indexed="81"/>
            <rFont val="Segoe UI"/>
            <family val="2"/>
          </rPr>
          <t>64817|FERRO REDONDO 3/8" MECANICO, BARRA C/ 06 METROS|BR|69|8|12|17|200|20/05/2020|233|2019|21/09/2020|Suspenso|FERROS, CANTONEIRAS, BARRA FIO REDONDO E TUBO DE PVC|PP 125/19|24/09/2019||*|</t>
        </r>
      </text>
    </comment>
    <comment ref="B538" authorId="1" shapeId="0" xr:uid="{00000000-0006-0000-0000-00005B030000}">
      <text>
        <r>
          <rPr>
            <b/>
            <sz val="9"/>
            <color indexed="81"/>
            <rFont val="Segoe UI"/>
            <family val="2"/>
          </rPr>
          <t>DESCRIÇÃO:</t>
        </r>
        <r>
          <rPr>
            <sz val="9"/>
            <color indexed="81"/>
            <rFont val="Segoe UI"/>
            <family val="2"/>
          </rPr>
          <t>_x000D_
FERRO REDONDO DE 5/8" - BARRA COM 06 METROS (FERRO MECANICO)</t>
        </r>
      </text>
    </comment>
    <comment ref="V538" authorId="1" shapeId="0" xr:uid="{00000000-0006-0000-0000-00005C030000}">
      <text>
        <r>
          <rPr>
            <sz val="10"/>
            <color indexed="81"/>
            <rFont val="Lucida Console"/>
            <family val="3"/>
          </rPr>
          <t>60517|FERRO REDONDO DE 5/8" - BARRA COM 06 METROS (FERRO MECANICO)|BR|51|13|12|17|200|28/01/2021|104|2020|03/05/2021|Suspenso|FERRAGENS|PE  17/20|19/05/2020||*|</t>
        </r>
      </text>
    </comment>
    <comment ref="B539" authorId="1" shapeId="0" xr:uid="{00000000-0006-0000-0000-000005030000}">
      <text>
        <r>
          <rPr>
            <b/>
            <sz val="9"/>
            <color indexed="81"/>
            <rFont val="Segoe UI"/>
            <family val="2"/>
          </rPr>
          <t>DESCRIÇÃO:</t>
        </r>
        <r>
          <rPr>
            <sz val="9"/>
            <color indexed="81"/>
            <rFont val="Segoe UI"/>
            <family val="2"/>
          </rPr>
          <t>_x000D_
FERRO TIPO U DE 2" X 1/8</t>
        </r>
      </text>
    </comment>
    <comment ref="V539" authorId="1" shapeId="0" xr:uid="{00000000-0006-0000-0000-000006030000}">
      <text>
        <r>
          <rPr>
            <sz val="9"/>
            <color indexed="81"/>
            <rFont val="Segoe UI"/>
            <family val="2"/>
          </rPr>
          <t>53813|FERRO TIPO U DE 2" X 1/8|BR|51|13|12|17|200|25/09/2019|175|2017|10/10/2018|Suspenso|TUBO DE FERRO, CANTONEIRAS E CHAPAS|PE  17/20|19/05/2020||*|</t>
        </r>
      </text>
    </comment>
    <comment ref="B540" authorId="1" shapeId="0" xr:uid="{00000000-0006-0000-0000-000007030000}">
      <text>
        <r>
          <rPr>
            <b/>
            <sz val="9"/>
            <color indexed="81"/>
            <rFont val="Segoe UI"/>
            <family val="2"/>
          </rPr>
          <t>DESCRIÇÃO:</t>
        </r>
        <r>
          <rPr>
            <sz val="9"/>
            <color indexed="81"/>
            <rFont val="Segoe UI"/>
            <family val="2"/>
          </rPr>
          <t>_x000D_
FERRO TIPO U DE 3" X 1/8" - BARRA COM 06 METROS</t>
        </r>
      </text>
    </comment>
    <comment ref="V540" authorId="1" shapeId="0" xr:uid="{00000000-0006-0000-0000-000008030000}">
      <text>
        <r>
          <rPr>
            <sz val="9"/>
            <color indexed="81"/>
            <rFont val="Segoe UI"/>
            <family val="2"/>
          </rPr>
          <t>53814|FERRO TIPO U DE 3" X 1/8" - BARRA COM 06 METROS|BR|51|13|12|13|150|25/09/2019|175|2017|10/10/2018|Suspenso|TUBO DE FERRO, CANTONEIRAS E CHAPAS|PE  17/20|19/05/2020||*|</t>
        </r>
      </text>
    </comment>
    <comment ref="B541" authorId="1" shapeId="0" xr:uid="{00000000-0006-0000-0000-00007D080000}">
      <text>
        <r>
          <rPr>
            <b/>
            <sz val="9"/>
            <color indexed="81"/>
            <rFont val="Segoe UI"/>
            <family val="2"/>
          </rPr>
          <t>DESCRIÇÃO:</t>
        </r>
        <r>
          <rPr>
            <sz val="9"/>
            <color indexed="81"/>
            <rFont val="Segoe UI"/>
            <family val="2"/>
          </rPr>
          <t>_x000D_
FERRO TIPO U DE 6" X 1/8" - BARRA COM 06 METROS</t>
        </r>
      </text>
    </comment>
    <comment ref="V541" authorId="2" shapeId="0" xr:uid="{00000000-0006-0000-0000-00007E080000}">
      <text>
        <r>
          <rPr>
            <sz val="10"/>
            <color indexed="81"/>
            <rFont val="Lucida Console"/>
            <family val="3"/>
          </rPr>
          <t>132232|FERRO TIPO U DE 6" X 1/8" - BARRA COM 06 METROS|BR|51|13|12|0|0|12/05/2020|198|2019|15/08/2020|Suspenso|FERROS, CANTONEIRAS, DISCOS, ETC|PE  46/19|03/09/2019||*|</t>
        </r>
      </text>
    </comment>
    <comment ref="B542" authorId="1" shapeId="0" xr:uid="{00000000-0006-0000-0000-00003D070000}">
      <text>
        <r>
          <rPr>
            <b/>
            <sz val="9"/>
            <color indexed="81"/>
            <rFont val="Segoe UI"/>
            <family val="2"/>
          </rPr>
          <t>DESCRIÇÃO:</t>
        </r>
        <r>
          <rPr>
            <sz val="9"/>
            <color indexed="81"/>
            <rFont val="Segoe UI"/>
            <family val="2"/>
          </rPr>
          <t>_x000D_
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r>
      </text>
    </comment>
    <comment ref="V542" authorId="1" shapeId="0" xr:uid="{00000000-0006-0000-0000-00003E070000}">
      <text>
        <r>
          <rPr>
            <sz val="10"/>
            <color indexed="81"/>
            <rFont val="Lucida Console"/>
            <family val="3"/>
          </rPr>
          <t>115282|FILME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COMPRIMENTO.|BB|73|10|12|50|600|24/11/2020|64|2020|17/03/2021|Suspenso|BOBINA DE SACO PLASTICO E FILME DE POLIETILENO|PP   5/20|24/03/2020||*|</t>
        </r>
      </text>
    </comment>
    <comment ref="B543" authorId="2" shapeId="0" xr:uid="{00000000-0006-0000-0000-0000B3050000}">
      <text>
        <r>
          <rPr>
            <b/>
            <sz val="9"/>
            <color indexed="81"/>
            <rFont val="Segoe UI"/>
            <family val="2"/>
          </rPr>
          <t>DESCRIÇÃO:</t>
        </r>
        <r>
          <rPr>
            <sz val="9"/>
            <color indexed="81"/>
            <rFont val="Segoe UI"/>
            <family val="2"/>
          </rPr>
          <t>_x000D_
FIO DE NYLON DE 3,0MM, QUADRADO, USO EM ROCADEIRA LATERAL STIHL FS 220 - PESO APROXIMADO: ROLO C/2 KG</t>
        </r>
      </text>
    </comment>
    <comment ref="V543" authorId="1" shapeId="0" xr:uid="{00000000-0006-0000-0000-0000B4050000}">
      <text>
        <r>
          <rPr>
            <sz val="9"/>
            <color indexed="81"/>
            <rFont val="Segoe UI"/>
            <family val="2"/>
          </rPr>
          <t>100383|FIO DE NYLON DE 3,0MM, QUADRADO, USO EM ROCADEIRA LATERAL STIHL FS 220 - PESO APROXIMADO: ROLO C/2 KG|RL|80|7|12|0|||230|2018|22/11/2019|Aguardando|PECAS PARA MAQUINAS|PP 195/18|26/11/2018||*|</t>
        </r>
      </text>
    </comment>
    <comment ref="B544" authorId="2" shapeId="0" xr:uid="{00000000-0006-0000-0000-000018000000}">
      <text>
        <r>
          <rPr>
            <sz val="10"/>
            <color indexed="81"/>
            <rFont val="Lucida Console"/>
            <family val="3"/>
          </rPr>
          <t>DESCRIÇÃO:_x000D_
FITA ADESIVA CREPADA  - 19 MM X 50 M</t>
        </r>
      </text>
    </comment>
    <comment ref="V544" authorId="1" shapeId="0" xr:uid="{00000000-0006-0000-0000-000019000000}">
      <text>
        <r>
          <rPr>
            <sz val="10"/>
            <color indexed="81"/>
            <rFont val="Lucida Console"/>
            <family val="3"/>
          </rPr>
          <t>10547|FITA ADESIVA CREPADA  - 19 MM X 50 M|RL|45|14|12|417|5000|02/03/2020|211|2020|21/09/2021|Suspenso|MATERIAL DE ESCRITÓRIO||||*|</t>
        </r>
      </text>
    </comment>
    <comment ref="B545" authorId="2" shapeId="0" xr:uid="{00000000-0006-0000-0000-000083080000}">
      <text>
        <r>
          <rPr>
            <sz val="10"/>
            <color indexed="81"/>
            <rFont val="Lucida Console"/>
            <family val="3"/>
          </rPr>
          <t>DESCRIÇÃO:_x000D_
FITA ADESIVA TRANSPARENTE, MEDINDO APROXIMADAMENTE 19MM X 50M. COMPOSICAO: FILME DE POLIPROPILENO, COM ADESIVO A BASE DE RESINA, BORRACHA SINTETICA E PIGMENTO, ADESIVO HOT MELT</t>
        </r>
      </text>
    </comment>
    <comment ref="V545" authorId="1" shapeId="0" xr:uid="{00000000-0006-0000-0000-000084080000}">
      <text>
        <r>
          <rPr>
            <sz val="10"/>
            <color indexed="81"/>
            <rFont val="Lucida Console"/>
            <family val="3"/>
          </rPr>
          <t>132296|FITA ADESIVA TRANSPARENTE, MEDINDO APROXIMADAMENTE 19MM X 50M. COMPOSICAO: FILME DE POLIPROPILENO, COM ADESIVO A BASE DE RESINA, BORRACHA SINTETICA E PIGMENTO, ADESIVO HOT MELT|RL|45|14|12|834|10000|02/03/2020|211|2020|21/09/2021|Suspenso|||||*|</t>
        </r>
      </text>
    </comment>
    <comment ref="B546" authorId="2" shapeId="0" xr:uid="{00000000-0006-0000-0000-000085080000}">
      <text>
        <r>
          <rPr>
            <sz val="10"/>
            <color indexed="81"/>
            <rFont val="Lucida Console"/>
            <family val="3"/>
          </rPr>
          <t>DESCRIÇÃO:_x000D_
FITA ADESIVA TRANSPARENTE, MEDINDO APROXIMADAMENTE 48MM X 50M (VARIACAO +/- 05 MM) -  COMPOSICAO: FILME DE POLIPROPILENO, COM ADESIVO A BASE DE RESINA, BORRACHA SINTETICA E PIGMENTO, ADESIVO HOT MELT</t>
        </r>
      </text>
    </comment>
    <comment ref="V546" authorId="1" shapeId="0" xr:uid="{00000000-0006-0000-0000-000086080000}">
      <text>
        <r>
          <rPr>
            <sz val="10"/>
            <color indexed="81"/>
            <rFont val="Lucida Console"/>
            <family val="3"/>
          </rPr>
          <t>132297|FITA ADESIVA TRANSPARENTE, MEDINDO APROXIMADAMENTE 48MM X 50M (VARIACAO +/- 05 MM) -  COMPOSICAO: FILME DE POLIPROPILENO, COM ADESIVO A BASE DE RESINA, BORRACHA SINTETICA E PIGMENTO, ADESIVO HOT MELT|RL|45|14|12|1834|22000|02/03/2020|211|2020|21/09/2021|Suspenso|||||*|</t>
        </r>
      </text>
    </comment>
    <comment ref="B547" authorId="1" shapeId="0" xr:uid="{00000000-0006-0000-0000-000033060000}">
      <text>
        <r>
          <rPr>
            <b/>
            <sz val="9"/>
            <color indexed="81"/>
            <rFont val="Segoe UI"/>
            <family val="2"/>
          </rPr>
          <t>DESCRIÇÃO:</t>
        </r>
        <r>
          <rPr>
            <sz val="9"/>
            <color indexed="81"/>
            <rFont val="Segoe UI"/>
            <family val="2"/>
          </rPr>
          <t>_x000D_
FITA BORDO 22MM - COR NIAGARA - ROLO COM 50 METROS.</t>
        </r>
      </text>
    </comment>
    <comment ref="V547" authorId="1" shapeId="0" xr:uid="{00000000-0006-0000-0000-000034060000}">
      <text>
        <r>
          <rPr>
            <b/>
            <sz val="9"/>
            <color indexed="81"/>
            <rFont val="Segoe UI"/>
            <family val="2"/>
          </rPr>
          <t>105972|FITA BORDO 22MM - COR NIAGARA - ROLO COM 50 METROS.|RL|||12|0|0|14/08/2018||||Inativo|LIXAS SERRA DE FITA E FITAS DE BORDA||||*|</t>
        </r>
      </text>
    </comment>
    <comment ref="B548" authorId="1" shapeId="0" xr:uid="{00000000-0006-0000-0000-000049090000}">
      <text>
        <r>
          <rPr>
            <b/>
            <sz val="9"/>
            <color indexed="81"/>
            <rFont val="Segoe UI"/>
            <family val="2"/>
          </rPr>
          <t>DESCRIÇÃO:</t>
        </r>
        <r>
          <rPr>
            <sz val="9"/>
            <color indexed="81"/>
            <rFont val="Segoe UI"/>
            <family val="2"/>
          </rPr>
          <t>_x000D_
FITA DE BORDA CARVALHO MALVA OU SIMILAR, MEDINDO: 22 MM X 0,45 MM X 20 M.</t>
        </r>
      </text>
    </comment>
    <comment ref="V548" authorId="3" shapeId="0" xr:uid="{BAC96A2F-02C6-43FB-9462-26D2DBBAE3CF}">
      <text>
        <r>
          <rPr>
            <sz val="9"/>
            <color indexed="81"/>
            <rFont val="Segoe UI"/>
            <family val="2"/>
          </rPr>
          <t>134556|FITA DE BORDA CARVALHO MALVA OU SIMILAR, MEDINDO: 22 MM X 0,45 MM X 20 M.|RL|74|2|12|4|40|24/11/2020|145|2021|26/05/2022|Aguardando|MADEIRAS|PE  89/22|||*|</t>
        </r>
      </text>
    </comment>
    <comment ref="B549" authorId="2" shapeId="0" xr:uid="{00000000-0006-0000-0000-00008D050000}">
      <text>
        <r>
          <rPr>
            <b/>
            <sz val="9"/>
            <color indexed="81"/>
            <rFont val="Segoe UI"/>
            <family val="2"/>
          </rPr>
          <t>DESCRIÇÃO:</t>
        </r>
        <r>
          <rPr>
            <sz val="9"/>
            <color indexed="81"/>
            <rFont val="Segoe UI"/>
            <family val="2"/>
          </rPr>
          <t>_x000D_
FITA DE BORDA EM PVC TEXTURIZADA, 22MM - ROLO COM 300 MTS NA COR BRANCA, ESPESSURA DE 0,45 MM.</t>
        </r>
      </text>
    </comment>
    <comment ref="V549" authorId="1" shapeId="0" xr:uid="{00000000-0006-0000-0000-00008E050000}">
      <text>
        <r>
          <rPr>
            <sz val="9"/>
            <color indexed="81"/>
            <rFont val="Segoe UI"/>
            <family val="2"/>
          </rPr>
          <t>98359|FITA DE BORDA EM PVC TEXTURIZADA, 22MM - ROLO COM 300 MTS NA COR BRANCA, ESPESSURA DE 0,45 MM.|RL|70|47|12|9|100|24/11/2020|86|2020|30/03/2021|Aguardando|MADEIRAS|PE  23/21|08/03/2021||*|</t>
        </r>
      </text>
    </comment>
    <comment ref="B550" authorId="1" shapeId="0" xr:uid="{00000000-0006-0000-0000-00008F050000}">
      <text>
        <r>
          <rPr>
            <b/>
            <sz val="9"/>
            <color indexed="81"/>
            <rFont val="Segoe UI"/>
            <family val="2"/>
          </rPr>
          <t>DESCRIÇÃO:</t>
        </r>
        <r>
          <rPr>
            <sz val="9"/>
            <color indexed="81"/>
            <rFont val="Segoe UI"/>
            <family val="2"/>
          </rPr>
          <t>_x000D_
FITA DE BORDA EM PVC TEXTURIZADA, 35MM - ROLO COM 50 METROS.</t>
        </r>
      </text>
    </comment>
    <comment ref="V550" authorId="2" shapeId="0" xr:uid="{00000000-0006-0000-0000-000090050000}">
      <text>
        <r>
          <rPr>
            <sz val="9"/>
            <color indexed="81"/>
            <rFont val="Segoe UI"/>
            <family val="2"/>
          </rPr>
          <t>98360|FITA DE BORDA EM PVC TEXTURIZADA, 35MM - ROLO COM 50 METROS.|RL|70|47|12|4|45|14/08/2017|267|2016|16/11/2017|Inativo|LIXAS SERRA DE FITA E FITAS DE BORDA||||*|</t>
        </r>
      </text>
    </comment>
    <comment ref="B551" authorId="1" shapeId="0" xr:uid="{00000000-0006-0000-0000-0000B6000000}">
      <text>
        <r>
          <rPr>
            <b/>
            <sz val="9"/>
            <color indexed="81"/>
            <rFont val="Segoe UI"/>
            <family val="2"/>
          </rPr>
          <t>DESCRIÇÃO:</t>
        </r>
        <r>
          <rPr>
            <sz val="9"/>
            <color indexed="81"/>
            <rFont val="Segoe UI"/>
            <family val="2"/>
          </rPr>
          <t>_x000D_
FITA DE TEFLON - 18 MM X 25 METROS.</t>
        </r>
      </text>
    </comment>
    <comment ref="V551" authorId="5" shapeId="0" xr:uid="{8916666E-B1C3-445F-8275-ED3A14639F4C}">
      <text>
        <r>
          <rPr>
            <sz val="10"/>
            <color indexed="81"/>
            <rFont val="Lucida Console"/>
            <family val="3"/>
          </rPr>
          <t>13064|FITA DE TEFLON - 18 MM X 25 METROS.|RL|61|9|12|167|2000|17/12/2020|161|2021|06/07/2022|Aguardando|MATERIAL HIDRAULICO|PE  88/21|01/06/2021||*|</t>
        </r>
      </text>
    </comment>
    <comment ref="B552" authorId="1" shapeId="0" xr:uid="{00000000-0006-0000-0000-000031010000}">
      <text>
        <r>
          <rPr>
            <b/>
            <sz val="9"/>
            <color indexed="81"/>
            <rFont val="Segoe UI"/>
            <family val="2"/>
          </rPr>
          <t>DESCRIÇÃO:</t>
        </r>
        <r>
          <rPr>
            <sz val="9"/>
            <color indexed="81"/>
            <rFont val="Segoe UI"/>
            <family val="2"/>
          </rPr>
          <t>_x000D_
FITA ISOLANTE 19 MM X 10 M DE AUTO FUSAO (ALTA TENSAO) -PRETA</t>
        </r>
      </text>
    </comment>
    <comment ref="V552" authorId="1" shapeId="0" xr:uid="{00000000-0006-0000-0000-000032010000}">
      <text>
        <r>
          <rPr>
            <sz val="10"/>
            <color indexed="81"/>
            <rFont val="Lucida Console"/>
            <family val="3"/>
          </rPr>
          <t>14754|FITA ISOLANTE 19 MM X 10 M DE AUTO FUSAO (ALTA TENSAO) -PRETA|RL|55|40|12|13|150|17/01/2020|126|2019|06/05/2020|Suspenso|MATERIAL ELÉTRICO|PE 153/20|16/09/2020||*|</t>
        </r>
      </text>
    </comment>
    <comment ref="B553" authorId="1" shapeId="0" xr:uid="{00000000-0006-0000-0000-000041010000}">
      <text>
        <r>
          <rPr>
            <b/>
            <sz val="9"/>
            <color indexed="81"/>
            <rFont val="Segoe UI"/>
            <family val="2"/>
          </rPr>
          <t>DESCRIÇÃO:</t>
        </r>
        <r>
          <rPr>
            <sz val="9"/>
            <color indexed="81"/>
            <rFont val="Segoe UI"/>
            <family val="2"/>
          </rPr>
          <t xml:space="preserve">_x000D_
FITA ISOLANTE 19 MM X 20 M. </t>
        </r>
      </text>
    </comment>
    <comment ref="V553" authorId="2" shapeId="0" xr:uid="{00000000-0006-0000-0000-000042010000}">
      <text>
        <r>
          <rPr>
            <sz val="9"/>
            <color indexed="81"/>
            <rFont val="Segoe UI"/>
            <family val="2"/>
          </rPr>
          <t>14921|FITA ISOLANTE 19 MM X 20 M.|RL|55|40|12|125|1500|19/10/2018|70|2019|28/02/2020|Aguardando|FERRAGENS|PP  11/19|15/03/2019||*|</t>
        </r>
      </text>
    </comment>
    <comment ref="B554" authorId="1" shapeId="0" xr:uid="{00000000-0006-0000-0000-000017050000}">
      <text>
        <r>
          <rPr>
            <b/>
            <sz val="9"/>
            <color indexed="81"/>
            <rFont val="Segoe UI"/>
            <family val="2"/>
          </rPr>
          <t>DESCRIÇÃO:</t>
        </r>
        <r>
          <rPr>
            <sz val="9"/>
            <color indexed="81"/>
            <rFont val="Segoe UI"/>
            <family val="2"/>
          </rPr>
          <t xml:space="preserve">_x000D_
FITA PLASTICA P/ ISOLAMENTO DE TRAFEGO PRETA/AMARELA - ROLO COM 100 M </t>
        </r>
      </text>
    </comment>
    <comment ref="V554" authorId="4" shapeId="0" xr:uid="{97D38483-A883-4CAC-B87E-43C56FDFC7D8}">
      <text>
        <r>
          <rPr>
            <sz val="9"/>
            <color indexed="81"/>
            <rFont val="Segoe UI"/>
            <family val="2"/>
          </rPr>
          <t>93139|FITA PLASTICA P/ ISOLAMENTO DE TRAFEGO PRETA/AMARELA - ROLO COM 100 M|RL|54|8|12|9|100|20/01/2020|31|2021|03/02/2022|Aguardando|MATERIAL DE PINTURA|PE 222/20|15/12/2020||*|</t>
        </r>
      </text>
    </comment>
    <comment ref="B555" authorId="1" shapeId="0" xr:uid="{00000000-0006-0000-0000-0000E7020000}">
      <text>
        <r>
          <rPr>
            <b/>
            <sz val="9"/>
            <color indexed="81"/>
            <rFont val="Segoe UI"/>
            <family val="2"/>
          </rPr>
          <t>DESCRIÇÃO:</t>
        </r>
        <r>
          <rPr>
            <sz val="9"/>
            <color indexed="81"/>
            <rFont val="Segoe UI"/>
            <family val="2"/>
          </rPr>
          <t xml:space="preserve">_x000D_
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r>
      </text>
    </comment>
    <comment ref="V555" authorId="1" shapeId="0" xr:uid="{00000000-0006-0000-0000-0000E8020000}">
      <text>
        <r>
          <rPr>
            <sz val="9"/>
            <color indexed="81"/>
            <rFont val="Segoe UI"/>
            <family val="2"/>
          </rPr>
          <t>51116|FOGÃO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+/- 5CM).|UN|52|2|12|1|5|27/08/2018||||- ok -|EQUIPAMENTOS DE COZINHA||||*|</t>
        </r>
      </text>
    </comment>
    <comment ref="B556" authorId="1" shapeId="0" xr:uid="{00000000-0006-0000-0000-0000B3020000}">
      <text>
        <r>
          <rPr>
            <b/>
            <sz val="9"/>
            <color indexed="81"/>
            <rFont val="Segoe UI"/>
            <family val="2"/>
          </rPr>
          <t>DESCRIÇÃO:</t>
        </r>
        <r>
          <rPr>
            <sz val="9"/>
            <color indexed="81"/>
            <rFont val="Segoe UI"/>
            <family val="2"/>
          </rPr>
          <t>_x000D_
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r>
      </text>
    </comment>
    <comment ref="V556" authorId="1" shapeId="0" xr:uid="{00000000-0006-0000-0000-0000B4020000}">
      <text>
        <r>
          <rPr>
            <sz val="9"/>
            <color indexed="81"/>
            <rFont val="Segoe UI"/>
            <family val="2"/>
          </rPr>
          <t>43408|FOGUETINHO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ABNT|UN|||12|5|50|03/09/2018||||- ok -|BRINQUEDOS E PLAYGROUND||||*|</t>
        </r>
      </text>
    </comment>
    <comment ref="B557" authorId="1" shapeId="0" xr:uid="{00000000-0006-0000-0000-0000AB020000}">
      <text>
        <r>
          <rPr>
            <b/>
            <sz val="9"/>
            <color indexed="81"/>
            <rFont val="Segoe UI"/>
            <family val="2"/>
          </rPr>
          <t>DESCRIÇÃO:</t>
        </r>
        <r>
          <rPr>
            <sz val="9"/>
            <color indexed="81"/>
            <rFont val="Segoe UI"/>
            <family val="2"/>
          </rPr>
          <t>_x000D_
FOLHA DE PORTA - EM IMBUIA - 0,92 X 2,10 M</t>
        </r>
      </text>
    </comment>
    <comment ref="V557" authorId="3" shapeId="0" xr:uid="{B9C606E6-FFE7-4F5D-B840-8B489D08956F}">
      <text>
        <r>
          <rPr>
            <sz val="9"/>
            <color indexed="81"/>
            <rFont val="Segoe UI"/>
            <family val="2"/>
          </rPr>
          <t>42566|FOLHA DE PORTA - EM IMBUIA - 0,92 X 2,10 M|UN|51|28|12|3|30|24/11/2020|145|2021|26/05/2022|Aguardando|MADEIRAS|PE  56/21|22/04/2021||*|</t>
        </r>
      </text>
    </comment>
    <comment ref="B558" authorId="1" shapeId="0" xr:uid="{00000000-0006-0000-0000-00004D040000}">
      <text>
        <r>
          <rPr>
            <b/>
            <sz val="9"/>
            <color indexed="81"/>
            <rFont val="Segoe UI"/>
            <family val="2"/>
          </rPr>
          <t>DESCRIÇÃO:</t>
        </r>
        <r>
          <rPr>
            <sz val="9"/>
            <color indexed="81"/>
            <rFont val="Segoe UI"/>
            <family val="2"/>
          </rPr>
          <t>_x000D_
FOLHA DE PORTA DE IMBUIA - MED. 1,02 X 2,10 M</t>
        </r>
      </text>
    </comment>
    <comment ref="V558" authorId="3" shapeId="0" xr:uid="{239563FE-2F6D-4237-9132-EDB1155EA149}">
      <text>
        <r>
          <rPr>
            <sz val="9"/>
            <color indexed="81"/>
            <rFont val="Segoe UI"/>
            <family val="2"/>
          </rPr>
          <t>78307|FOLHA DE PORTA DE IMBUIA - MED. 1,02 X 2,10 M|PC|51|28|12|0|0|24/11/2020|145|2021|26/05/2022|Aguardando|MADEIRAS|PE  56/21|22/04/2021||*|</t>
        </r>
      </text>
    </comment>
    <comment ref="B559" authorId="1" shapeId="0" xr:uid="{00000000-0006-0000-0000-0000E5020000}">
      <text>
        <r>
          <rPr>
            <b/>
            <sz val="9"/>
            <color indexed="81"/>
            <rFont val="Segoe UI"/>
            <family val="2"/>
          </rPr>
          <t>DESCRIÇÃO:</t>
        </r>
        <r>
          <rPr>
            <sz val="9"/>
            <color indexed="81"/>
            <rFont val="Segoe UI"/>
            <family val="2"/>
          </rPr>
          <t xml:space="preserve">_x000D_
FOLHA DE PORTA EM IMBUIA - MED: 0,62 X 2,10 M. </t>
        </r>
      </text>
    </comment>
    <comment ref="V559" authorId="1" shapeId="0" xr:uid="{00000000-0006-0000-0000-0000E6020000}">
      <text>
        <r>
          <rPr>
            <sz val="10"/>
            <color indexed="81"/>
            <rFont val="Lucida Console"/>
            <family val="3"/>
          </rPr>
          <t>51073|FOLHA DE PORTA EM IMBUIA - MED: 0,62 X 2,10 M.|PC|||12|0|0|17/01/2020|127|2017|13/08/2018|Inativo|CHAPAS, MADEIRAS, FOLHAS DE PORTA, BATENTES E FITAS DE BORDA|PP  98/18||Item fora de estoque|*|</t>
        </r>
      </text>
    </comment>
    <comment ref="B560" authorId="1" shapeId="0" xr:uid="{00000000-0006-0000-0000-0000E1020000}">
      <text>
        <r>
          <rPr>
            <b/>
            <sz val="9"/>
            <color indexed="81"/>
            <rFont val="Segoe UI"/>
            <family val="2"/>
          </rPr>
          <t>DESCRIÇÃO:</t>
        </r>
        <r>
          <rPr>
            <sz val="9"/>
            <color indexed="81"/>
            <rFont val="Segoe UI"/>
            <family val="2"/>
          </rPr>
          <t>_x000D_
FOLHA DE PORTA EM IMBUIA - MED: 0,72 X 2,10 M</t>
        </r>
      </text>
    </comment>
    <comment ref="V560" authorId="3" shapeId="0" xr:uid="{418D84AC-39EC-4148-88AE-F88D68D32019}">
      <text>
        <r>
          <rPr>
            <sz val="9"/>
            <color indexed="81"/>
            <rFont val="Segoe UI"/>
            <family val="2"/>
          </rPr>
          <t>50591|FOLHA DE PORTA EM IMBUIA - MED: 0,72 X 2,10 M|PC|51|28|12|0|0|24/11/2020|145|2021|26/05/2022|Aguardando|MADEIRAS|PE  56/21|22/04/2021||*|</t>
        </r>
      </text>
    </comment>
    <comment ref="B561" authorId="1" shapeId="0" xr:uid="{00000000-0006-0000-0000-0000CD020000}">
      <text>
        <r>
          <rPr>
            <b/>
            <sz val="9"/>
            <color indexed="81"/>
            <rFont val="Segoe UI"/>
            <family val="2"/>
          </rPr>
          <t>DESCRIÇÃO:</t>
        </r>
        <r>
          <rPr>
            <sz val="9"/>
            <color indexed="81"/>
            <rFont val="Segoe UI"/>
            <family val="2"/>
          </rPr>
          <t>_x000D_
FOLHA DE PORTA EM IMBUIA - MED: 0,82 X 2,10 M</t>
        </r>
      </text>
    </comment>
    <comment ref="V561" authorId="3" shapeId="0" xr:uid="{C03F8DFA-73FB-4781-AD57-5FA08C948EFB}">
      <text>
        <r>
          <rPr>
            <sz val="9"/>
            <color indexed="81"/>
            <rFont val="Segoe UI"/>
            <family val="2"/>
          </rPr>
          <t>49033|FOLHA DE PORTA EM IMBUIA - MED: 0,82 X 2,10 M|PC|51|28|12|4|40|24/11/2020|145|2021|26/05/2022|Aguardando|MADEIRAS|PE  56/21|22/04/2021||*|</t>
        </r>
      </text>
    </comment>
    <comment ref="B562" authorId="1" shapeId="0" xr:uid="{00000000-0006-0000-0000-000021030000}">
      <text>
        <r>
          <rPr>
            <b/>
            <sz val="9"/>
            <color indexed="81"/>
            <rFont val="Segoe UI"/>
            <family val="2"/>
          </rPr>
          <t>DESCRIÇÃO:</t>
        </r>
        <r>
          <rPr>
            <sz val="9"/>
            <color indexed="81"/>
            <rFont val="Segoe UI"/>
            <family val="2"/>
          </rPr>
          <t>_x000D_
FOLHA DE PORTA TIPO MEXICANA - MED.: 0,82 X 2,10 M</t>
        </r>
      </text>
    </comment>
    <comment ref="V562" authorId="3" shapeId="0" xr:uid="{1B08E25B-8126-4E1D-8760-71D67D2E50FA}">
      <text>
        <r>
          <rPr>
            <sz val="9"/>
            <color indexed="81"/>
            <rFont val="Segoe UI"/>
            <family val="2"/>
          </rPr>
          <t>56519|FOLHA DE PORTA TIPO MEXICANA - MED.: 0,82 X 2,10 M|PC|51|28|12|3|30|24/11/2020|145|2021|26/05/2022|Aguardando|MADEIRAS|PE  56/21|22/04/2021||*|</t>
        </r>
      </text>
    </comment>
    <comment ref="B563" authorId="1" shapeId="0" xr:uid="{00000000-0006-0000-0000-000023030000}">
      <text>
        <r>
          <rPr>
            <b/>
            <sz val="9"/>
            <color indexed="81"/>
            <rFont val="Segoe UI"/>
            <family val="2"/>
          </rPr>
          <t>DESCRIÇÃO:</t>
        </r>
        <r>
          <rPr>
            <sz val="9"/>
            <color indexed="81"/>
            <rFont val="Segoe UI"/>
            <family val="2"/>
          </rPr>
          <t>_x000D_
FOLHA DE PORTA TIPO MEXICANA - MED.: 0,92 X 2,10 M</t>
        </r>
      </text>
    </comment>
    <comment ref="V563" authorId="3" shapeId="0" xr:uid="{1FACBF01-8400-4505-8869-71EE7E5B7E60}">
      <text>
        <r>
          <rPr>
            <sz val="9"/>
            <color indexed="81"/>
            <rFont val="Segoe UI"/>
            <family val="2"/>
          </rPr>
          <t>56520|FOLHA DE PORTA TIPO MEXICANA - MED.: 0,92 X 2,10 M|PC|51|28|12|5|50|24/11/2020|145|2021|26/05/2022|Aguardando|MADEIRAS|PE  56/21|22/04/2021||*|</t>
        </r>
      </text>
    </comment>
    <comment ref="B564" authorId="1" shapeId="0" xr:uid="{00000000-0006-0000-0000-0000FF070000}">
      <text>
        <r>
          <rPr>
            <b/>
            <sz val="9"/>
            <color indexed="81"/>
            <rFont val="Segoe UI"/>
            <family val="2"/>
          </rPr>
          <t>DESCRIÇÃO:</t>
        </r>
        <r>
          <rPr>
            <sz val="9"/>
            <color indexed="81"/>
            <rFont val="Segoe UI"/>
            <family val="2"/>
          </rPr>
          <t>_x000D_
FORNECIMENTO E INSTALAÇÃO DE TOLDO EM POLICARBONATO, TIPO CAPOTA</t>
        </r>
      </text>
    </comment>
    <comment ref="V564" authorId="1" shapeId="0" xr:uid="{00000000-0006-0000-0000-000000080000}">
      <text>
        <r>
          <rPr>
            <b/>
            <sz val="9"/>
            <color indexed="81"/>
            <rFont val="Segoe UI"/>
            <family val="2"/>
          </rPr>
          <t>126052|FORNECIMENTO E INSTALAÇÃO DE TOLDO EM POLICARBONATO, TIPO CAPOTA|M2|||12|50|600|24/08/2018||||- ok -|TOLDOS||||*|</t>
        </r>
      </text>
    </comment>
    <comment ref="B565" authorId="1" shapeId="0" xr:uid="{00000000-0006-0000-0000-0000FD070000}">
      <text>
        <r>
          <rPr>
            <b/>
            <sz val="9"/>
            <color indexed="81"/>
            <rFont val="Segoe UI"/>
            <family val="2"/>
          </rPr>
          <t>DESCRIÇÃO:</t>
        </r>
        <r>
          <rPr>
            <sz val="9"/>
            <color indexed="81"/>
            <rFont val="Segoe UI"/>
            <family val="2"/>
          </rPr>
          <t>_x000D_
FORNECIMENTO E INSTALAÇÃO DE TOLDO EM POLICARBONATO, TIPO COBERTURA</t>
        </r>
      </text>
    </comment>
    <comment ref="V565" authorId="1" shapeId="0" xr:uid="{00000000-0006-0000-0000-0000FE070000}">
      <text>
        <r>
          <rPr>
            <b/>
            <sz val="9"/>
            <color indexed="81"/>
            <rFont val="Segoe UI"/>
            <family val="2"/>
          </rPr>
          <t>126051|FORNECIMENTO E INSTALAÇÃO DE TOLDO EM POLICARBONATO, TIPO COBERTURA|M2|||12|70|840|24/08/2018||||- ok -|TOLDOS||||*|</t>
        </r>
      </text>
    </comment>
    <comment ref="B566" authorId="1" shapeId="0" xr:uid="{00000000-0006-0000-0000-000001080000}">
      <text>
        <r>
          <rPr>
            <b/>
            <sz val="9"/>
            <color indexed="81"/>
            <rFont val="Segoe UI"/>
            <family val="2"/>
          </rPr>
          <t>DESCRIÇÃO:</t>
        </r>
        <r>
          <rPr>
            <sz val="9"/>
            <color indexed="81"/>
            <rFont val="Segoe UI"/>
            <family val="2"/>
          </rPr>
          <t>_x000D_
FORNECIMENTO E INSTALAÇÃO DE TOLDO EM POLICARBONATO, TIPO TÚNEL</t>
        </r>
      </text>
    </comment>
    <comment ref="V566" authorId="1" shapeId="0" xr:uid="{00000000-0006-0000-0000-000002080000}">
      <text>
        <r>
          <rPr>
            <b/>
            <sz val="9"/>
            <color indexed="81"/>
            <rFont val="Segoe UI"/>
            <family val="2"/>
          </rPr>
          <t>126053|FORNECIMENTO E INSTALAÇÃO DE TOLDO EM POLICARBONATO, TIPO TÚNEL|M2|||12|100|1200|24/08/2018||||- ok -|TOLDOS||||*|</t>
        </r>
      </text>
    </comment>
    <comment ref="B567" authorId="1" shapeId="0" xr:uid="{00000000-0006-0000-0000-000003080000}">
      <text>
        <r>
          <rPr>
            <b/>
            <sz val="9"/>
            <color indexed="81"/>
            <rFont val="Segoe UI"/>
            <family val="2"/>
          </rPr>
          <t>DESCRIÇÃO:</t>
        </r>
        <r>
          <rPr>
            <sz val="9"/>
            <color indexed="81"/>
            <rFont val="Segoe UI"/>
            <family val="2"/>
          </rPr>
          <t>_x000D_
FORNECIMENTO E INSTALAÇÃO DE TOLDO FIXO EM POLICARBONATO</t>
        </r>
      </text>
    </comment>
    <comment ref="V567" authorId="1" shapeId="0" xr:uid="{00000000-0006-0000-0000-000004080000}">
      <text>
        <r>
          <rPr>
            <sz val="9"/>
            <color indexed="81"/>
            <rFont val="Segoe UI"/>
            <family val="2"/>
          </rPr>
          <t>126054|FORNECIMENTO E INSTALAÇÃO DE TOLDO FIXO EM POLICARBONATO|M2|||12|62|740|24/08/2018||||- ok -|TOLDOS||||*|</t>
        </r>
      </text>
    </comment>
    <comment ref="B568" authorId="1" shapeId="0" xr:uid="{00000000-0006-0000-0000-000005080000}">
      <text>
        <r>
          <rPr>
            <b/>
            <sz val="9"/>
            <color indexed="81"/>
            <rFont val="Segoe UI"/>
            <family val="2"/>
          </rPr>
          <t>DESCRIÇÃO:</t>
        </r>
        <r>
          <rPr>
            <sz val="9"/>
            <color indexed="81"/>
            <rFont val="Segoe UI"/>
            <family val="2"/>
          </rPr>
          <t>_x000D_
FORNECIMENTO E INSTALAÇÃO DE TOLDO TIPO CORTINA 100% POLIESTER, COM VISOR</t>
        </r>
      </text>
    </comment>
    <comment ref="V568" authorId="1" shapeId="0" xr:uid="{00000000-0006-0000-0000-000006080000}">
      <text>
        <r>
          <rPr>
            <b/>
            <sz val="9"/>
            <color indexed="81"/>
            <rFont val="Segoe UI"/>
            <family val="2"/>
          </rPr>
          <t>126055|FORNECIMENTO E INSTALAÇÃO DE TOLDO TIPO CORTINA 100% POLIESTER, COM VISOR|M2|||12|45|540|24/08/2018||||- ok -|TOLDOS||||*|</t>
        </r>
      </text>
    </comment>
    <comment ref="B569" authorId="1" shapeId="0" xr:uid="{00000000-0006-0000-0000-000053070000}">
      <text>
        <r>
          <rPr>
            <b/>
            <sz val="9"/>
            <color indexed="81"/>
            <rFont val="Segoe UI"/>
            <family val="2"/>
          </rPr>
          <t>DESCRIÇÃO:</t>
        </r>
        <r>
          <rPr>
            <sz val="9"/>
            <color indexed="81"/>
            <rFont val="Segoe UI"/>
            <family val="2"/>
          </rPr>
          <t xml:space="preserve">_x000D_
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r>
      </text>
    </comment>
    <comment ref="V569" authorId="1" shapeId="0" xr:uid="{00000000-0006-0000-0000-000054070000}">
      <text>
        <r>
          <rPr>
            <b/>
            <sz val="9"/>
            <color indexed="81"/>
            <rFont val="Segoe UI"/>
            <family val="2"/>
          </rPr>
          <t>116334|FORNO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CM).|UN|||12|0|0|27/08/2018||||- ok -|EQUIPAMENTOS DE COZINHA||||*|</t>
        </r>
      </text>
    </comment>
    <comment ref="B570" authorId="1" shapeId="0" xr:uid="{00000000-0006-0000-0000-000079030000}">
      <text>
        <r>
          <rPr>
            <b/>
            <sz val="9"/>
            <color indexed="81"/>
            <rFont val="Segoe UI"/>
            <family val="2"/>
          </rPr>
          <t>DESCRIÇÃO:</t>
        </r>
        <r>
          <rPr>
            <sz val="9"/>
            <color indexed="81"/>
            <rFont val="Segoe UI"/>
            <family val="2"/>
          </rPr>
          <t>_x000D_
FORNO MICROONDAS DE 28 LITROS - SEM DOURADOR - 220 V. 
VARIAÇÃO: +/- 2 L</t>
        </r>
      </text>
    </comment>
    <comment ref="V570" authorId="1" shapeId="0" xr:uid="{00000000-0006-0000-0000-00007A030000}">
      <text>
        <r>
          <rPr>
            <sz val="9"/>
            <color indexed="81"/>
            <rFont val="Segoe UI"/>
            <family val="2"/>
          </rPr>
          <t>62914|FORNO MICROONDAS DE 28 LITROS - SEM DOURADOR - 220 V. 
VARIAÇÃO: +/- 2 L|UN|52|2|12|2|20|27/08/2018||||- ok -|EQUIPAMENTOS DE COZINHA||||*|</t>
        </r>
      </text>
    </comment>
    <comment ref="B571" authorId="1" shapeId="0" xr:uid="{00000000-0006-0000-0000-000093050000}">
      <text>
        <r>
          <rPr>
            <b/>
            <sz val="9"/>
            <color indexed="81"/>
            <rFont val="Segoe UI"/>
            <family val="2"/>
          </rPr>
          <t>DESCRIÇÃO:</t>
        </r>
        <r>
          <rPr>
            <sz val="9"/>
            <color indexed="81"/>
            <rFont val="Segoe UI"/>
            <family val="2"/>
          </rPr>
          <t>_x000D_
FORRO EM PVC BRANCO LISO, REGUA DE 6 M DE COMPRIMENTO, 20 CM DE LARGURA - 10 MM DE ESPESSURA (ESPESSURA COM TOLERANCIA DE +/- 2 MM)</t>
        </r>
      </text>
    </comment>
    <comment ref="V571" authorId="3" shapeId="0" xr:uid="{A27B513F-5243-4BB5-8A0D-EDC59DB4D6B3}">
      <text>
        <r>
          <rPr>
            <sz val="9"/>
            <color indexed="81"/>
            <rFont val="Segoe UI"/>
            <family val="2"/>
          </rPr>
          <t>98702|FORRO EM PVC BRANCO LISO, REGUA DE 6 M DE COMPRIMENTO, 20 CM DE LARGURA - 10 MM DE ESPESSURA (ESPESSURA COM TOLERANCIA DE +/- 2 MM)|M2|51|24|12|417|5000|22/04/2021|174|2020|16/08/2021|Aguardando|MATERIAL DE CONSTRUÇÃO|PE 120/21|||*|</t>
        </r>
      </text>
    </comment>
    <comment ref="B572" authorId="1" shapeId="0" xr:uid="{00000000-0006-0000-0000-000046000000}">
      <text>
        <r>
          <rPr>
            <b/>
            <sz val="9"/>
            <color indexed="81"/>
            <rFont val="Segoe UI"/>
            <family val="2"/>
          </rPr>
          <t>DESCRIÇÃO:</t>
        </r>
        <r>
          <rPr>
            <sz val="9"/>
            <color indexed="81"/>
            <rFont val="Segoe UI"/>
            <family val="2"/>
          </rPr>
          <t xml:space="preserve">_x000D_
FÓSFORO PARA ACENDIMENTO, PEQUENO, PACOTE COM 10 CAIXAS DE 40 UNIDADES CADA. </t>
        </r>
      </text>
    </comment>
    <comment ref="V572" authorId="2" shapeId="0" xr:uid="{00000000-0006-0000-0000-000047000000}">
      <text>
        <r>
          <rPr>
            <sz val="9"/>
            <color indexed="81"/>
            <rFont val="Segoe UI"/>
            <family val="2"/>
          </rPr>
          <t>12657|FÓSFORO PARA ACENDIMENTO, PEQUENO, PACOTE COM 10 CAIXAS DE 40 UNIDADES CADA.|PT|81|9|12|0|0|08/05/2019|220|2019|08/09/2020|Inativo|UTENSILIOS DE LIMPEZA|PP  86/19|11/10/2019|Item excluído do estoque|*|</t>
        </r>
      </text>
    </comment>
    <comment ref="B573" authorId="1" shapeId="0" xr:uid="{00000000-0006-0000-0000-0000AD060000}">
      <text>
        <r>
          <rPr>
            <b/>
            <sz val="9"/>
            <color indexed="81"/>
            <rFont val="Segoe UI"/>
            <family val="2"/>
          </rPr>
          <t>DESCRIÇÃO:</t>
        </r>
        <r>
          <rPr>
            <sz val="9"/>
            <color indexed="81"/>
            <rFont val="Segoe UI"/>
            <family val="2"/>
          </rPr>
          <t>_x000D_
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r>
      </text>
    </comment>
    <comment ref="V573" authorId="1" shapeId="0" xr:uid="{00000000-0006-0000-0000-0000AE060000}">
      <text>
        <r>
          <rPr>
            <sz val="9"/>
            <color indexed="81"/>
            <rFont val="Segoe UI"/>
            <family val="2"/>
          </rPr>
          <t>110944|FREEZER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PORTUGUÊS).|UN|||12|1|8|27/08/2018||||- ok -|EQUIPAMENTOS DE COZINHA||||*|</t>
        </r>
      </text>
    </comment>
    <comment ref="B574" authorId="1" shapeId="0" xr:uid="{00000000-0006-0000-0000-000049060000}">
      <text>
        <r>
          <rPr>
            <b/>
            <sz val="9"/>
            <color indexed="81"/>
            <rFont val="Segoe UI"/>
            <family val="2"/>
          </rPr>
          <t>DESCRIÇÃO:</t>
        </r>
        <r>
          <rPr>
            <sz val="9"/>
            <color indexed="81"/>
            <rFont val="Segoe UI"/>
            <family val="2"/>
          </rPr>
          <t xml:space="preserve">_x000D_
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r>
      </text>
    </comment>
    <comment ref="V574" authorId="1" shapeId="0" xr:uid="{00000000-0006-0000-0000-00004A060000}">
      <text>
        <r>
          <rPr>
            <b/>
            <sz val="9"/>
            <color indexed="81"/>
            <rFont val="Segoe UI"/>
            <family val="2"/>
          </rPr>
          <t>106604|FREEZER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MESES.|UN|||12|0|0|27/08/2018||||- ok -|EQUIPAMENTOS DE COZINHA||||*|</t>
        </r>
      </text>
    </comment>
    <comment ref="B575" authorId="1" shapeId="0" xr:uid="{00000000-0006-0000-0000-00004B060000}">
      <text>
        <r>
          <rPr>
            <b/>
            <sz val="9"/>
            <color indexed="81"/>
            <rFont val="Segoe UI"/>
            <family val="2"/>
          </rPr>
          <t>DESCRIÇÃO:</t>
        </r>
        <r>
          <rPr>
            <sz val="9"/>
            <color indexed="81"/>
            <rFont val="Segoe UI"/>
            <family val="2"/>
          </rPr>
          <t>_x000D_
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r>
      </text>
    </comment>
    <comment ref="V575" authorId="1" shapeId="0" xr:uid="{00000000-0006-0000-0000-00004C060000}">
      <text>
        <r>
          <rPr>
            <sz val="9"/>
            <color indexed="81"/>
            <rFont val="Segoe UI"/>
            <family val="2"/>
          </rPr>
          <t>106606|FREEZER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MESES.|UN|||12|1|10|27/08/2018||||- ok -|ELETRODOMÉSTICOS||||*|</t>
        </r>
      </text>
    </comment>
    <comment ref="B576" authorId="1" shapeId="0" xr:uid="{00000000-0006-0000-0000-000009080000}">
      <text>
        <r>
          <rPr>
            <b/>
            <sz val="9"/>
            <color indexed="81"/>
            <rFont val="Segoe UI"/>
            <family val="2"/>
          </rPr>
          <t>DESCRIÇÃO:</t>
        </r>
        <r>
          <rPr>
            <sz val="9"/>
            <color indexed="81"/>
            <rFont val="Segoe UI"/>
            <family val="2"/>
          </rPr>
          <t>_x000D_
FRIGOBAR COM CAPACIDADE PARA 80 LITROS, BRANCO, 220V
VARIAÇÃO: +/- 4 L</t>
        </r>
      </text>
    </comment>
    <comment ref="V576" authorId="1" shapeId="0" xr:uid="{00000000-0006-0000-0000-00000A080000}">
      <text>
        <r>
          <rPr>
            <sz val="9"/>
            <color indexed="81"/>
            <rFont val="Segoe UI"/>
            <family val="2"/>
          </rPr>
          <t>126155|FRIGOBAR COM CAPACIDADE PARA 80 LITROS, BRANCO, 220V
VARIAÇÃO: +/- 4 L|UN|||12|1|6|27/08/2018||||- ok -|EQUIPAMENTOS DE COZINHA||||*|</t>
        </r>
      </text>
    </comment>
    <comment ref="B577" authorId="1" shapeId="0" xr:uid="{00000000-0006-0000-0000-000001090000}">
      <text>
        <r>
          <rPr>
            <b/>
            <sz val="9"/>
            <color indexed="81"/>
            <rFont val="Segoe UI"/>
            <family val="2"/>
          </rPr>
          <t>DESCRIÇÃO:</t>
        </r>
        <r>
          <rPr>
            <sz val="9"/>
            <color indexed="81"/>
            <rFont val="Segoe UI"/>
            <family val="2"/>
          </rPr>
          <t>_x000D_
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r>
      </text>
    </comment>
    <comment ref="V577" authorId="1" shapeId="0" xr:uid="{00000000-0006-0000-0000-000002090000}">
      <text>
        <r>
          <rPr>
            <sz val="9"/>
            <color indexed="81"/>
            <rFont val="Segoe UI"/>
            <family val="2"/>
          </rPr>
          <t>133976|GAIOLA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&lt;|UN|||12|5|50|03/09/2018||||- ok -|BRINQUEDOS E PLAYGROUND||||*|</t>
        </r>
      </text>
    </comment>
    <comment ref="B578" authorId="1" shapeId="0" xr:uid="{00000000-0006-0000-0000-0000BB030000}">
      <text>
        <r>
          <rPr>
            <b/>
            <sz val="9"/>
            <color indexed="81"/>
            <rFont val="Segoe UI"/>
            <family val="2"/>
          </rPr>
          <t>DESCRIÇÃO:</t>
        </r>
        <r>
          <rPr>
            <sz val="9"/>
            <color indexed="81"/>
            <rFont val="Segoe UI"/>
            <family val="2"/>
          </rPr>
          <t>_x000D_
GANGORRA COM 3 PRANCHA,TUBO DE D.4" PAREDE 1,50 MM, PINTURA E/ESMALTE SINTÉTICO, ALT.0,70M,LARG 2,40 M, COMPRIMENTO 2,80 M. PODENDO VARIAR +/- 5 CM
PINTURA RESISTENTE A INTEMPERES, CORES VIBRANTES - FABRICADO CONFORME NORMAS DA ABNT</t>
        </r>
      </text>
    </comment>
    <comment ref="V578" authorId="1" shapeId="0" xr:uid="{00000000-0006-0000-0000-0000BC030000}">
      <text>
        <r>
          <rPr>
            <sz val="9"/>
            <color indexed="81"/>
            <rFont val="Segoe UI"/>
            <family val="2"/>
          </rPr>
          <t>65874|GANGORRA COM 3 PRANCHA,TUBO DE D.4" PAREDE 1,50 MM, PINTURA E/ESMALTE SINTÉTICO, ALT.0,70M,LARG 2,40 M, COMPRIMENTO 2,80 M. PODENDO VARIAR +/- 5 CM
PINTURA RESISTENTE A INTEMPERES, CORES VIBRANTES - FABRICADO CONFORME NORMAS DA ABNT|UN|||12|5|50|03/09/2018||||- ok -|BRINQUEDOS E PLAYGROUND||||*|</t>
        </r>
      </text>
    </comment>
    <comment ref="B579" authorId="1" shapeId="0" xr:uid="{00000000-0006-0000-0000-00008B030000}">
      <text>
        <r>
          <rPr>
            <b/>
            <sz val="9"/>
            <color indexed="81"/>
            <rFont val="Segoe UI"/>
            <family val="2"/>
          </rPr>
          <t>DESCRIÇÃO:</t>
        </r>
        <r>
          <rPr>
            <sz val="9"/>
            <color indexed="81"/>
            <rFont val="Segoe UI"/>
            <family val="2"/>
          </rPr>
          <t>_x000D_
GANGORRA CROCODILO EM PLÁSTICO RESISTENTE - DIMENSÕES: 48 X 41 X 152 CM (AXLXC). CORES VARIADAS. PODENDO VARIAR +/- 5 CM.</t>
        </r>
      </text>
    </comment>
    <comment ref="V579" authorId="1" shapeId="0" xr:uid="{00000000-0006-0000-0000-00008C030000}">
      <text>
        <r>
          <rPr>
            <sz val="9"/>
            <color indexed="81"/>
            <rFont val="Segoe UI"/>
            <family val="2"/>
          </rPr>
          <t>64294|GANGORRA CROCODILO EM PLÁSTICO RESISTENTE - DIMENSÕES: 48 X 41 X 152 CM (AXLXC). CORES VARIADAS. PODENDO VARIAR +/- 5 CM.|UN|58|9|12|17|200|03/09/2018||||- ok -|BRINQUEDOS E PLAYGROUND||||*|</t>
        </r>
      </text>
    </comment>
    <comment ref="B580" authorId="1" shapeId="0" xr:uid="{00000000-0006-0000-0000-0000C3030000}">
      <text>
        <r>
          <rPr>
            <b/>
            <sz val="9"/>
            <color indexed="81"/>
            <rFont val="Segoe UI"/>
            <family val="2"/>
          </rPr>
          <t>DESCRIÇÃO:</t>
        </r>
        <r>
          <rPr>
            <sz val="9"/>
            <color indexed="81"/>
            <rFont val="Segoe UI"/>
            <family val="2"/>
          </rPr>
          <t xml:space="preserve">_x000D_
GANGORRA TIPO CAVALINHO EM PLÁSTICO RESISTENTE - MEDIDA: 43 CM DE ALTURA. CORES VARIADAS. PODENDO VARIAR +/- 5 CM. </t>
        </r>
      </text>
    </comment>
    <comment ref="V580" authorId="1" shapeId="0" xr:uid="{00000000-0006-0000-0000-0000C4030000}">
      <text>
        <r>
          <rPr>
            <sz val="9"/>
            <color indexed="81"/>
            <rFont val="Segoe UI"/>
            <family val="2"/>
          </rPr>
          <t>66226|GANGORRA TIPO CAVALINHO EM PLÁSTICO RESISTENTE - MEDIDA: 43 CM DE ALTURA. CORES VARIADAS. PODENDO VARIAR +/- 5 CM.|UN|58|8|12|13|150|03/09/2018||||- ok -|BRINQUEDOS E PLAYGROUND||||*|</t>
        </r>
      </text>
    </comment>
    <comment ref="B581" authorId="2" shapeId="0" xr:uid="{00000000-0006-0000-0000-000098010000}">
      <text>
        <r>
          <rPr>
            <b/>
            <sz val="9"/>
            <color indexed="81"/>
            <rFont val="Segoe UI"/>
            <family val="2"/>
          </rPr>
          <t>DESCRIÇÃO:</t>
        </r>
        <r>
          <rPr>
            <sz val="9"/>
            <color indexed="81"/>
            <rFont val="Segoe UI"/>
            <family val="2"/>
          </rPr>
          <t>_x000D_
GARRAFA TERMICA - 1 LITRO, TAMPA EM FORMATO DE ROSCA</t>
        </r>
      </text>
    </comment>
    <comment ref="V581" authorId="3" shapeId="0" xr:uid="{C8851107-FAC0-44B6-8D64-8E52B4E4E89F}">
      <text>
        <r>
          <rPr>
            <sz val="9"/>
            <color indexed="81"/>
            <rFont val="Segoe UI"/>
            <family val="2"/>
          </rPr>
          <t>16528|GARRAFA TERMICA - 1 LITRO, TAMPA EM FORMATO DE ROSCA|PC|73|4|12|75|900|13/08/2020|285|2020|17/11/2021|Aguardando|GARRAFAS TERMICAS E UTENSILIOS DOMESTICOS|PP 198/19|11/12/2019||*|</t>
        </r>
      </text>
    </comment>
    <comment ref="B582" authorId="1" shapeId="0" xr:uid="{00000000-0006-0000-0000-00009A010000}">
      <text>
        <r>
          <rPr>
            <b/>
            <sz val="9"/>
            <color indexed="81"/>
            <rFont val="Segoe UI"/>
            <family val="2"/>
          </rPr>
          <t>DESCRIÇÃO:</t>
        </r>
        <r>
          <rPr>
            <sz val="9"/>
            <color indexed="81"/>
            <rFont val="Segoe UI"/>
            <family val="2"/>
          </rPr>
          <t>_x000D_
GARRAFA TÉRMICA - 5 LITROS, CORES A DEFINIR</t>
        </r>
      </text>
    </comment>
    <comment ref="V582" authorId="2" shapeId="0" xr:uid="{00000000-0006-0000-0000-00009B010000}">
      <text>
        <r>
          <rPr>
            <sz val="9"/>
            <color indexed="81"/>
            <rFont val="Segoe UI"/>
            <family val="2"/>
          </rPr>
          <t>16532|GARRAFA TÉRMICA - 5 LITROS, CORES A DEFINIR|PC|73|4|12|0|0|24/10/2018|9|2019|20/01/2020|Inativo|GARRAFA TERMICA E GARRAFAO TERMICO|PP 227/18|08/02/2019|Item excluído do estoque|*|</t>
        </r>
      </text>
    </comment>
    <comment ref="B583" authorId="1" shapeId="0" xr:uid="{00000000-0006-0000-0000-00006D080000}">
      <text>
        <r>
          <rPr>
            <b/>
            <sz val="9"/>
            <color indexed="81"/>
            <rFont val="Segoe UI"/>
            <family val="2"/>
          </rPr>
          <t>DESCRIÇÃO:</t>
        </r>
        <r>
          <rPr>
            <sz val="9"/>
            <color indexed="81"/>
            <rFont val="Segoe UI"/>
            <family val="2"/>
          </rPr>
          <t>_x000D_
GARRAFÃO TÉRMICO C/ TORNEIRA - CAPACIDADE DE 06 LITROS, CORES A DEFINIR</t>
        </r>
      </text>
    </comment>
    <comment ref="V583" authorId="2" shapeId="0" xr:uid="{00000000-0006-0000-0000-00006E080000}">
      <text>
        <r>
          <rPr>
            <sz val="9"/>
            <color indexed="81"/>
            <rFont val="Segoe UI"/>
            <family val="2"/>
          </rPr>
          <t>130853|GARRAFÃO TÉRMICO C/ TORNEIRA - CAPACIDADE DE 06 LITROS, CORES A DEFINIR|PC|||12|0|0|24/10/2018|9|2019|20/01/2020|Inativo|GARRAFA TERMICA E GARRAFAO TERMICO|PP 227/18|08/02/2019|Não pertence ao estoque.|*|</t>
        </r>
      </text>
    </comment>
    <comment ref="B584" authorId="1" shapeId="0" xr:uid="{00000000-0006-0000-0000-0000DB020000}">
      <text>
        <r>
          <rPr>
            <b/>
            <sz val="9"/>
            <color indexed="81"/>
            <rFont val="Segoe UI"/>
            <family val="2"/>
          </rPr>
          <t>DESCRIÇÃO:</t>
        </r>
        <r>
          <rPr>
            <sz val="9"/>
            <color indexed="81"/>
            <rFont val="Segoe UI"/>
            <family val="2"/>
          </rPr>
          <t>_x000D_
GARRAFÃO TÉRMICO C/ TORNEIRA - CAPACIDADE DE 09 LITROS, CORES A DEFINIR</t>
        </r>
      </text>
    </comment>
    <comment ref="V584" authorId="1" shapeId="0" xr:uid="{00000000-0006-0000-0000-0000DC020000}">
      <text>
        <r>
          <rPr>
            <sz val="9"/>
            <color indexed="81"/>
            <rFont val="Segoe UI"/>
            <family val="2"/>
          </rPr>
          <t>49864|GARRAFÃO TÉRMICO C/ TORNEIRA - CAPACIDADE DE 09 LITROS, CORES A DEFINIR|PC|73|4|12|5|50|04/10/2019|9|2019|20/01/2020|Aguardando|GARRAFA TERMICA E GARRAFAO TERMICO|PP 227/18|08/02/2019|Item excluído do estoque|*|</t>
        </r>
      </text>
    </comment>
    <comment ref="B585" authorId="1" shapeId="0" xr:uid="{00000000-0006-0000-0000-0000D1020000}">
      <text>
        <r>
          <rPr>
            <b/>
            <sz val="9"/>
            <color indexed="81"/>
            <rFont val="Segoe UI"/>
            <family val="2"/>
          </rPr>
          <t>DESCRIÇÃO:</t>
        </r>
        <r>
          <rPr>
            <sz val="9"/>
            <color indexed="81"/>
            <rFont val="Segoe UI"/>
            <family val="2"/>
          </rPr>
          <t>_x000D_
GAZANIA (GAZANIA RIGENS), PORTE 0,15 M,  FLORIDA, CORES DIVERSAS, CAIXA COM 15 UNIDADES.</t>
        </r>
      </text>
    </comment>
    <comment ref="V585" authorId="1" shapeId="0" xr:uid="{00000000-0006-0000-0000-0000D2020000}">
      <text>
        <r>
          <rPr>
            <b/>
            <sz val="9"/>
            <color indexed="81"/>
            <rFont val="Segoe UI"/>
            <family val="2"/>
          </rPr>
          <t>49200|GAZANIA (GAZANIA RIGENS), PORTE 0,15 M,  FLORIDA, CORES DIVERSAS, CAIXA COM 15 UNIDADES.|CX|48|17|12|0|0|31/07/2018||||Inativo|PLANTAS ORNAMENTAIS||||*|</t>
        </r>
      </text>
    </comment>
    <comment ref="B586" authorId="1" shapeId="0" xr:uid="{00000000-0006-0000-0000-000031020000}">
      <text>
        <r>
          <rPr>
            <b/>
            <sz val="9"/>
            <color indexed="81"/>
            <rFont val="Segoe UI"/>
            <family val="2"/>
          </rPr>
          <t>DESCRIÇÃO:</t>
        </r>
        <r>
          <rPr>
            <sz val="9"/>
            <color indexed="81"/>
            <rFont val="Segoe UI"/>
            <family val="2"/>
          </rPr>
          <t>_x000D_
GESSO ESTUQUE, EMBALAGEM C/ 01 KG</t>
        </r>
      </text>
    </comment>
    <comment ref="V586" authorId="4" shapeId="0" xr:uid="{BF0E21B4-9241-490B-B1A9-D55EE133047C}">
      <text>
        <r>
          <rPr>
            <sz val="9"/>
            <color indexed="81"/>
            <rFont val="Segoe UI"/>
            <family val="2"/>
          </rPr>
          <t>27353|GESSO ESTUQUE, EMBALAGEM C/ 01 KG|SO|51|3|12|42|500|22/04/2021|174|2020|16/08/2021|Aguardando|MATERIAL DE CONSTRUÇÃO|PE  99/20|03/08/2020||*|</t>
        </r>
      </text>
    </comment>
    <comment ref="B587" authorId="1" shapeId="0" xr:uid="{00000000-0006-0000-0000-000059030000}">
      <text>
        <r>
          <rPr>
            <b/>
            <sz val="9"/>
            <color indexed="81"/>
            <rFont val="Segoe UI"/>
            <family val="2"/>
          </rPr>
          <t>DESCRIÇÃO:</t>
        </r>
        <r>
          <rPr>
            <sz val="9"/>
            <color indexed="81"/>
            <rFont val="Segoe UI"/>
            <family val="2"/>
          </rPr>
          <t>_x000D_
GIRA-GIRA COM 06 LUGARES, EM FERRO TUBULAR, DIÂMETRO 1,26M- ALTURA 0,66 M. PODENDO VARIAR +/- 5 CM.
PINTURA EM ESMALTE SINTÉTICO, RESISTENTE A INTEMPERES, CORES VIBRANTES- FABRICADO CONFORME NORMAS DA ABNT - VARIACAO: +/- 0,05 M.</t>
        </r>
      </text>
    </comment>
    <comment ref="V587" authorId="1" shapeId="0" xr:uid="{00000000-0006-0000-0000-00005A030000}">
      <text>
        <r>
          <rPr>
            <sz val="9"/>
            <color indexed="81"/>
            <rFont val="Segoe UI"/>
            <family val="2"/>
          </rPr>
          <t>60359|GIRA-GIRA COM 06 LUGARES, EM FERRO TUBULAR, DIÂMETRO 1,26M- ALTURA 0,66 M. PODENDO VARIAR +/- 5 CM.
PINTURA EM ESMALTE SINTÉTICO, RESISTENTE A INTEMPERES, CORES VIBRANTES- FABRICADO CONFORME NORMAS DA ABNT - VARIACAO: +/- 0,05 M.|UN|||12|3|30|03/09/2018||||- ok -|BRINQUEDOS E PLAYGROUND||||*|</t>
        </r>
      </text>
    </comment>
    <comment ref="B588" authorId="1" shapeId="0" xr:uid="{00000000-0006-0000-0000-0000EF060000}">
      <text>
        <r>
          <rPr>
            <b/>
            <sz val="9"/>
            <color indexed="81"/>
            <rFont val="Segoe UI"/>
            <family val="2"/>
          </rPr>
          <t>DESCRIÇÃO:</t>
        </r>
        <r>
          <rPr>
            <sz val="9"/>
            <color indexed="81"/>
            <rFont val="Segoe UI"/>
            <family val="2"/>
          </rPr>
          <t>_x000D_
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r>
      </text>
    </comment>
    <comment ref="V588" authorId="1" shapeId="0" xr:uid="{00000000-0006-0000-0000-0000F0060000}">
      <text>
        <r>
          <rPr>
            <sz val="9"/>
            <color indexed="81"/>
            <rFont val="Segoe UI"/>
            <family val="2"/>
          </rPr>
          <t>112334|GIRA-GIRA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&lt;|UN|||12|3|30|03/09/2018||||- ok -|BRINQUEDOS E PLAYGROUND||||*|</t>
        </r>
      </text>
    </comment>
    <comment ref="B589" authorId="1" shapeId="0" xr:uid="{00000000-0006-0000-0000-000091040000}">
      <text>
        <r>
          <rPr>
            <b/>
            <sz val="9"/>
            <color indexed="81"/>
            <rFont val="Segoe UI"/>
            <family val="2"/>
          </rPr>
          <t>DESCRIÇÃO:</t>
        </r>
        <r>
          <rPr>
            <sz val="9"/>
            <color indexed="81"/>
            <rFont val="Segoe UI"/>
            <family val="2"/>
          </rPr>
          <t>_x000D_
GONZO COM ABAS Nº 3 (65MM)</t>
        </r>
      </text>
    </comment>
    <comment ref="V589" authorId="1" shapeId="0" xr:uid="{00000000-0006-0000-0000-000092040000}">
      <text>
        <r>
          <rPr>
            <sz val="10"/>
            <color indexed="81"/>
            <rFont val="Lucida Console"/>
            <family val="3"/>
          </rPr>
          <t>82995|GONZO COM ABAS Nº 3 (65MM)|PC|51|8|12|59|700|14/02/2020|206|2020|16/09/2021|Suspenso|CADEADOS, FECHADURA E GONZO|PE  28/19|24/07/2019||*|</t>
        </r>
      </text>
    </comment>
    <comment ref="B590" authorId="1" shapeId="0" xr:uid="{00000000-0006-0000-0000-000093040000}">
      <text>
        <r>
          <rPr>
            <b/>
            <sz val="9"/>
            <color indexed="81"/>
            <rFont val="Segoe UI"/>
            <family val="2"/>
          </rPr>
          <t>DESCRIÇÃO:</t>
        </r>
        <r>
          <rPr>
            <sz val="9"/>
            <color indexed="81"/>
            <rFont val="Segoe UI"/>
            <family val="2"/>
          </rPr>
          <t>_x000D_
GONZO COM CHUMBADOR N. 3 (65MM)</t>
        </r>
      </text>
    </comment>
    <comment ref="V590" authorId="1" shapeId="0" xr:uid="{00000000-0006-0000-0000-000094040000}">
      <text>
        <r>
          <rPr>
            <sz val="10"/>
            <color indexed="81"/>
            <rFont val="Lucida Console"/>
            <family val="3"/>
          </rPr>
          <t>82996|GONZO COM CHUMBADOR N. 3 (65MM)|PC|51|8|12|0|0|28/01/2021|121|2020|31/05/2021|Suspenso|CADEADO, FECHADURA E GONZO|PE  32/20|05/06/2020||*|</t>
        </r>
      </text>
    </comment>
    <comment ref="B591" authorId="1" shapeId="0" xr:uid="{00000000-0006-0000-0000-0000A7040000}">
      <text>
        <r>
          <rPr>
            <b/>
            <sz val="9"/>
            <color indexed="81"/>
            <rFont val="Segoe UI"/>
            <family val="2"/>
          </rPr>
          <t>DESCRIÇÃO:</t>
        </r>
        <r>
          <rPr>
            <sz val="9"/>
            <color indexed="81"/>
            <rFont val="Segoe UI"/>
            <family val="2"/>
          </rPr>
          <t>_x000D_
GRAMA AMENDOIM (ARACHIS REFENS) - PORTE DE 0,15M - CAIXA COM 15 UNIDADES.</t>
        </r>
      </text>
    </comment>
    <comment ref="V591" authorId="1" shapeId="0" xr:uid="{00000000-0006-0000-0000-0000A8040000}">
      <text>
        <r>
          <rPr>
            <b/>
            <sz val="9"/>
            <color indexed="81"/>
            <rFont val="Segoe UI"/>
            <family val="2"/>
          </rPr>
          <t>85141|GRAMA AMENDOIM (ARACHIS REFENS) - PORTE DE 0,15M - CAIXA COM 15 UNIDADES.|CX|||12|25|300|31/07/2018||||- ok -|PLANTAS ORNAMENTAIS||||*|</t>
        </r>
      </text>
    </comment>
    <comment ref="B592" authorId="1" shapeId="0" xr:uid="{00000000-0006-0000-0000-0000F5020000}">
      <text>
        <r>
          <rPr>
            <b/>
            <sz val="9"/>
            <color indexed="81"/>
            <rFont val="Segoe UI"/>
            <family val="2"/>
          </rPr>
          <t>DESCRIÇÃO:</t>
        </r>
        <r>
          <rPr>
            <sz val="9"/>
            <color indexed="81"/>
            <rFont val="Segoe UI"/>
            <family val="2"/>
          </rPr>
          <t>_x000D_
GRAMPEADOR GRANDE, TAMANHO 26/6, MEDIDAS: 163 X 40 X 54 MM (VARIAÇÃO +/- 05 MM).</t>
        </r>
      </text>
    </comment>
    <comment ref="V592" authorId="4" shapeId="0" xr:uid="{D57DA586-F49E-4038-A77F-802C0B8639FE}">
      <text>
        <r>
          <rPr>
            <sz val="9"/>
            <color indexed="81"/>
            <rFont val="Segoe UI"/>
            <family val="2"/>
          </rPr>
          <t>51579|GRAMPEADOR GRANDE, TAMANHO 26/6, MEDIDAS: 163 X 40 X 54 MM (VARIAÇÃO +/- 05 MM).|PC|45|12|12|125|1500|19/12/2019|211|2020|21/09/2021|Suspenso|MATERIAL DE ESCRITORIO|PE  61/21|30/04/2021||*|</t>
        </r>
      </text>
    </comment>
    <comment ref="B593" authorId="1" shapeId="0" xr:uid="{00000000-0006-0000-0000-000028000000}">
      <text>
        <r>
          <rPr>
            <b/>
            <sz val="9"/>
            <color indexed="81"/>
            <rFont val="Segoe UI"/>
            <family val="2"/>
          </rPr>
          <t>DESCRIÇÃO:</t>
        </r>
        <r>
          <rPr>
            <sz val="9"/>
            <color indexed="81"/>
            <rFont val="Segoe UI"/>
            <family val="2"/>
          </rPr>
          <t>_x000D_
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r>
      </text>
    </comment>
    <comment ref="V593" authorId="2" shapeId="0" xr:uid="{00000000-0006-0000-0000-000029000000}">
      <text>
        <r>
          <rPr>
            <sz val="9"/>
            <color indexed="81"/>
            <rFont val="Segoe UI"/>
            <family val="2"/>
          </rPr>
          <t>11187|GRAMPEADOR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16/6.|PC|||12|0|0|05/12/2017||||Inativo|MATERIAL DE ESCRITORIO E ESCOLAR|||Item fora de estoque|*|</t>
        </r>
      </text>
    </comment>
    <comment ref="B594" authorId="1" shapeId="0" xr:uid="{00000000-0006-0000-0000-0000AA010000}">
      <text>
        <r>
          <rPr>
            <b/>
            <sz val="9"/>
            <color indexed="81"/>
            <rFont val="Segoe UI"/>
            <family val="2"/>
          </rPr>
          <t>DESCRIÇÃO:</t>
        </r>
        <r>
          <rPr>
            <sz val="9"/>
            <color indexed="81"/>
            <rFont val="Segoe UI"/>
            <family val="2"/>
          </rPr>
          <t>_x000D_
GRAMPO 26/6, COBREADO, P/ GRAMPEADOR - CX C/ 5000 UNIDADES.</t>
        </r>
      </text>
    </comment>
    <comment ref="V594" authorId="1" shapeId="0" xr:uid="{00000000-0006-0000-0000-0000AB010000}">
      <text>
        <r>
          <rPr>
            <sz val="10"/>
            <color indexed="81"/>
            <rFont val="Lucida Console"/>
            <family val="3"/>
          </rPr>
          <t>17136|GRAMPO 26/6, COBREADO, P/ GRAMPEADOR - CX C/ 5000 UNIDADES.|CX|45|12|12|167|2000|05/03/2020|211|2020|21/09/2021|Suspenso|MATERIAL DE ESCRITÓRIO|PP  92/19|26/07/2019||*|</t>
        </r>
      </text>
    </comment>
    <comment ref="B595" authorId="2" shapeId="0" xr:uid="{00000000-0006-0000-0000-000026000000}">
      <text>
        <r>
          <rPr>
            <sz val="10"/>
            <color indexed="81"/>
            <rFont val="Lucida Console"/>
            <family val="3"/>
          </rPr>
          <t>DESCRIÇÃO:_x000D_
GRAMPO P/ PAPEL N°1 TIPO TRANCADO - CX COM 12 UNID</t>
        </r>
      </text>
    </comment>
    <comment ref="V595" authorId="2" shapeId="0" xr:uid="{00000000-0006-0000-0000-000027000000}">
      <text>
        <r>
          <rPr>
            <sz val="9"/>
            <color indexed="81"/>
            <rFont val="Segoe UI"/>
            <family val="2"/>
          </rPr>
          <t>11116|GRAMPO P/ PAPEL N°1 TIPO TRANCADO - CX COM 12 UNID|CX|45|12|12|0|0|02/03/2020||||Aguardando|||||*|</t>
        </r>
      </text>
    </comment>
    <comment ref="B596" authorId="1" shapeId="0" xr:uid="{00000000-0006-0000-0000-0000F1050000}">
      <text>
        <r>
          <rPr>
            <b/>
            <sz val="9"/>
            <color indexed="81"/>
            <rFont val="Segoe UI"/>
            <family val="2"/>
          </rPr>
          <t>DESCRIÇÃO:</t>
        </r>
        <r>
          <rPr>
            <sz val="9"/>
            <color indexed="81"/>
            <rFont val="Segoe UI"/>
            <family val="2"/>
          </rPr>
          <t>_x000D_
GRELHA P/RALO EM INOX, 100MM (4")</t>
        </r>
      </text>
    </comment>
    <comment ref="V596" authorId="3" shapeId="0" xr:uid="{CD8D499C-7E33-4393-9730-EA7DB132D43B}">
      <text>
        <r>
          <rPr>
            <sz val="9"/>
            <color indexed="81"/>
            <rFont val="Segoe UI"/>
            <family val="2"/>
          </rPr>
          <t>102588|GRELHA P/RALO EM INOX, 100MM (4")|PC|61|11|12|0|0|24/11/2020|87|2020|31/03/2021|Suspenso|MATERIAL ELETRICO|PE 182/21|||*|</t>
        </r>
      </text>
    </comment>
    <comment ref="B597" authorId="1" shapeId="0" xr:uid="{00000000-0006-0000-0000-0000A4010000}">
      <text>
        <r>
          <rPr>
            <b/>
            <sz val="9"/>
            <color indexed="81"/>
            <rFont val="Segoe UI"/>
            <family val="2"/>
          </rPr>
          <t>DESCRIÇÃO:</t>
        </r>
        <r>
          <rPr>
            <sz val="9"/>
            <color indexed="81"/>
            <rFont val="Segoe UI"/>
            <family val="2"/>
          </rPr>
          <t>_x000D_
GUARDANAPO DE PAPEL 23 X 22 CM - PACOTE COM 50 UNIDADES. EM FOLHA AMPLA, FIBRAS 100% CELULÓSICAS,  COR BRANCA, MACIO, COM ALTO PODER DE ABSORÇÃO, EM  EMBALAGEM  COM 50 (CINQUENTA) UNIDADES, ACONDICIONADO EM CAIXA - PODENDO VARIAR +/- 2 MM</t>
        </r>
      </text>
    </comment>
    <comment ref="V597" authorId="4" shapeId="0" xr:uid="{F1F98C2E-7200-4B14-9922-E02B46F2F165}">
      <text>
        <r>
          <rPr>
            <sz val="9"/>
            <color indexed="81"/>
            <rFont val="Segoe UI"/>
            <family val="2"/>
          </rPr>
          <t>17115|GUARDANAPO DE PAPEL 23 X 22 CM - PACOTE COM 50 UNIDADES. EM FOLHA AMPLA, FIBRAS 100% CELULÓSICAS,  COR BRANCA, MACIO, COM ALTO PODER DE ABSORÇÃO, EM  EMBALAGEM  COM 50 (CINQUENTA) UNIDADES, ACONDICIONADO EM CAIXA - PODENDO VARIAR +/- 2 MM|PT|79|1|12|834|10000|22/04/2021|178|2020|20/08/2021|Aguardando|UTENSILIOS DESCARTAVEIS|PE 122/21|||*|</t>
        </r>
      </text>
    </comment>
    <comment ref="B598" authorId="2" shapeId="0" xr:uid="{00000000-0006-0000-0000-0000D1030000}">
      <text>
        <r>
          <rPr>
            <b/>
            <sz val="9"/>
            <color indexed="81"/>
            <rFont val="Segoe UI"/>
            <family val="2"/>
          </rPr>
          <t>DESCRIÇÃO:</t>
        </r>
        <r>
          <rPr>
            <sz val="9"/>
            <color indexed="81"/>
            <rFont val="Segoe UI"/>
            <family val="2"/>
          </rPr>
          <t>_x000D_
GUARNICAO PARA PORTA 0,92 X 2,10 M</t>
        </r>
      </text>
    </comment>
    <comment ref="V598" authorId="4" shapeId="0" xr:uid="{B286FE47-C4D5-4B5B-940E-5242154D829B}">
      <text>
        <r>
          <rPr>
            <sz val="10"/>
            <color indexed="81"/>
            <rFont val="Lucida Console"/>
            <family val="3"/>
          </rPr>
          <t>67939|GUARNICAO PARA PORTA 0,92 X 2,10 M|JG|51|28|12|0|0|19/05/2021|194|2020|07/09/2021|Inativo|CHAPAS, MADEIRAS, FOLHAS DE PORTA, BATENTES, COLAS E FITAS DE BORDA|PP 111/19|18/09/2019||*|</t>
        </r>
      </text>
    </comment>
    <comment ref="B599" authorId="1" shapeId="0" xr:uid="{00000000-0006-0000-0000-00009D020000}">
      <text>
        <r>
          <rPr>
            <b/>
            <sz val="9"/>
            <color indexed="81"/>
            <rFont val="Segoe UI"/>
            <family val="2"/>
          </rPr>
          <t>DESCRIÇÃO:</t>
        </r>
        <r>
          <rPr>
            <sz val="9"/>
            <color indexed="81"/>
            <rFont val="Segoe UI"/>
            <family val="2"/>
          </rPr>
          <t>_x000D_
HASTE GALVANIZADA - 1/4" X 350 MM - P/ FIXACAO DE TELHA DE</t>
        </r>
      </text>
    </comment>
    <comment ref="V599" authorId="1" shapeId="0" xr:uid="{00000000-0006-0000-0000-00009E020000}">
      <text>
        <r>
          <rPr>
            <sz val="10"/>
            <color indexed="81"/>
            <rFont val="Lucida Console"/>
            <family val="3"/>
          </rPr>
          <t>39378|HASTE GALVANIZADA - 1/4" X 350 MM - P/ FIXACAO DE TELHA DE|PC|67|1|12|250|3000|22/04/2021||||Aguardando|MATERIAL DE CONSTRUÇÃO|PE  26/21|16/03/2021||*|</t>
        </r>
      </text>
    </comment>
    <comment ref="B600" authorId="1" shapeId="0" xr:uid="{00000000-0006-0000-0000-000079060000}">
      <text>
        <r>
          <rPr>
            <b/>
            <sz val="9"/>
            <color indexed="81"/>
            <rFont val="Segoe UI"/>
            <family val="2"/>
          </rPr>
          <t>DESCRIÇÃO:</t>
        </r>
        <r>
          <rPr>
            <sz val="9"/>
            <color indexed="81"/>
            <rFont val="Segoe UI"/>
            <family val="2"/>
          </rPr>
          <t xml:space="preserve">_x000D_
HOLOFOTE RETANGULAR COM BASE E-40 EM ALUMINIO </t>
        </r>
      </text>
    </comment>
    <comment ref="V600" authorId="2" shapeId="0" xr:uid="{00000000-0006-0000-0000-00007A060000}">
      <text>
        <r>
          <rPr>
            <sz val="10"/>
            <color indexed="81"/>
            <rFont val="Lucida Console"/>
            <family val="3"/>
          </rPr>
          <t>108440|HOLOFOTE RETANGULAR COM BASE E-40 EM ALUMINIO|UN|55|49|12|9|100|25/09/2019||||Inativo||||Item excluído do estoque em 10/03/2020.|*|</t>
        </r>
      </text>
    </comment>
    <comment ref="B601" authorId="1" shapeId="0" xr:uid="{00000000-0006-0000-0000-0000B5040000}">
      <text>
        <r>
          <rPr>
            <b/>
            <sz val="9"/>
            <color indexed="81"/>
            <rFont val="Segoe UI"/>
            <family val="2"/>
          </rPr>
          <t>DESCRIÇÃO:</t>
        </r>
        <r>
          <rPr>
            <sz val="9"/>
            <color indexed="81"/>
            <rFont val="Segoe UI"/>
            <family val="2"/>
          </rPr>
          <t>_x000D_
HOLOFOTE RETANGULAR, COM BASE 27 EM ALUMINIO ESTAMPADO MEDINDO 280 X 300 X 160 MM COM GRADE PROTETORA</t>
        </r>
      </text>
    </comment>
    <comment ref="V601" authorId="1" shapeId="0" xr:uid="{00000000-0006-0000-0000-0000B6040000}">
      <text>
        <r>
          <rPr>
            <sz val="10"/>
            <color indexed="81"/>
            <rFont val="Lucida Console"/>
            <family val="3"/>
          </rPr>
          <t>86030|HOLOFOTE RETANGULAR, COM BASE 27 EM ALUMINIO ESTAMPADO MEDINDO 280 X 300 X 160 MM COM GRADE PROTETORA|PC|55|49|12|0|0|23/09/2020|9|2020|14/01/2021|Inativo|MATERIAL ELETRICO|PP 218/19|27/01/2020|Excluído do estoque em 10/03/2020.|*|</t>
        </r>
      </text>
    </comment>
    <comment ref="B602" authorId="1" shapeId="0" xr:uid="{00000000-0006-0000-0000-0000D3020000}">
      <text>
        <r>
          <rPr>
            <b/>
            <sz val="9"/>
            <color indexed="81"/>
            <rFont val="Segoe UI"/>
            <family val="2"/>
          </rPr>
          <t>DESCRIÇÃO:</t>
        </r>
        <r>
          <rPr>
            <sz val="9"/>
            <color indexed="81"/>
            <rFont val="Segoe UI"/>
            <family val="2"/>
          </rPr>
          <t>_x000D_
IMPATIENS (IMPATIENS HAWKERI), PORTE 0,15 M, FLORIDA, CAIXA COM 15 UNIDADES.</t>
        </r>
      </text>
    </comment>
    <comment ref="V602" authorId="1" shapeId="0" xr:uid="{00000000-0006-0000-0000-0000D4020000}">
      <text>
        <r>
          <rPr>
            <sz val="9"/>
            <color indexed="81"/>
            <rFont val="Segoe UI"/>
            <family val="2"/>
          </rPr>
          <t>49202|IMPATIENS (IMPATIENS HAWKERI), PORTE 0,15 M, FLORIDA, CAIXA COM 15 UNIDADES.|CX|48|17|12|13|150|31/07/2018||||- ok -|PLANTAS ORNAMENTAIS||||*|</t>
        </r>
      </text>
    </comment>
    <comment ref="B603" authorId="1" shapeId="0" xr:uid="{00000000-0006-0000-0000-00009C010000}">
      <text>
        <r>
          <rPr>
            <b/>
            <sz val="9"/>
            <color indexed="81"/>
            <rFont val="Segoe UI"/>
            <family val="2"/>
          </rPr>
          <t>DESCRIÇÃO:</t>
        </r>
        <r>
          <rPr>
            <sz val="9"/>
            <color indexed="81"/>
            <rFont val="Segoe UI"/>
            <family val="2"/>
          </rPr>
          <t>_x000D_
INSETICIDA AEROSOL A BASE DE AGUA - FRASCO COM 300 ML</t>
        </r>
      </text>
    </comment>
    <comment ref="V603" authorId="1" shapeId="0" xr:uid="{00000000-0006-0000-0000-00009D010000}">
      <text>
        <r>
          <rPr>
            <sz val="9"/>
            <color indexed="81"/>
            <rFont val="Segoe UI"/>
            <family val="2"/>
          </rPr>
          <t>16571|INSETICIDA AEROSOL A BASE DE AGUA - FRASCO COM 300 ML|FR|48|24|12|317|3800|18/05/2020|236|2019|25/09/2020|Aguardando|INSETICIDA AEROSOL|PE  72/19|27/09/2019||*|</t>
        </r>
      </text>
    </comment>
    <comment ref="B604" authorId="1" shapeId="0" xr:uid="{00000000-0006-0000-0000-0000D7060000}">
      <text>
        <r>
          <rPr>
            <b/>
            <sz val="9"/>
            <color indexed="81"/>
            <rFont val="Segoe UI"/>
            <family val="2"/>
          </rPr>
          <t>DESCRIÇÃO:</t>
        </r>
        <r>
          <rPr>
            <sz val="9"/>
            <color indexed="81"/>
            <rFont val="Segoe UI"/>
            <family val="2"/>
          </rPr>
          <t>_x000D_
INTERRUPTOR 10A X 250V COM 1 TECLA PARALELA MAIS 1 TOMADA 2P+T PADRAO NBR 14136 DE 20A/250V DE EMBUTIR COM ESPELHO PARA CAIXA</t>
        </r>
      </text>
    </comment>
    <comment ref="V604" authorId="1" shapeId="0" xr:uid="{00000000-0006-0000-0000-0000D8060000}">
      <text>
        <r>
          <rPr>
            <sz val="10"/>
            <color indexed="81"/>
            <rFont val="Lucida Console"/>
            <family val="3"/>
          </rPr>
          <t>112158|INTERRUPTOR 10A X 250V COM 1 TECLA PARALELA MAIS 1 TOMADA 2P+T PADRAO NBR 14136 DE 20A/250V DE EMBUTIR COM ESPELHO PARA CAIXA|UN|55|7|12|17|200|17/01/2020|126|2019|06/05/2020|Suspenso|MATERIAL ELÉTRICO|PE 153/20|16/09/2020||*|</t>
        </r>
      </text>
    </comment>
    <comment ref="B605" authorId="1" shapeId="0" xr:uid="{00000000-0006-0000-0000-0000D9060000}">
      <text>
        <r>
          <rPr>
            <b/>
            <sz val="9"/>
            <color indexed="81"/>
            <rFont val="Segoe UI"/>
            <family val="2"/>
          </rPr>
          <t>DESCRIÇÃO:</t>
        </r>
        <r>
          <rPr>
            <sz val="9"/>
            <color indexed="81"/>
            <rFont val="Segoe UI"/>
            <family val="2"/>
          </rPr>
          <t>_x000D_
INTERRUPTOR 10A X 250V COM 2 TECLAS PARALELAS MAIS 1 TOMADA 2P + T PADRAO NBR 14136 DE 20A/250V DE EMBUTIR COM ESPELHO PARA CAIXA 4X2</t>
        </r>
      </text>
    </comment>
    <comment ref="V605" authorId="1" shapeId="0" xr:uid="{00000000-0006-0000-0000-0000DA060000}">
      <text>
        <r>
          <rPr>
            <sz val="10"/>
            <color indexed="81"/>
            <rFont val="Lucida Console"/>
            <family val="3"/>
          </rPr>
          <t>112159|INTERRUPTOR 10A X 250V COM 2 TECLAS PARALELAS MAIS 1 TOMADA 2P + T PADRAO NBR 14136 DE 20A/250V DE EMBUTIR COM ESPELHO PARA CAIXA 4X2|UN|55|7|12|19|220|17/01/2020|126|2019|06/05/2020|Suspenso|MATERIAL ELÉTRICO|PE 153/20|16/09/2020||*|</t>
        </r>
      </text>
    </comment>
    <comment ref="B606" authorId="1" shapeId="0" xr:uid="{00000000-0006-0000-0000-0000AB060000}">
      <text>
        <r>
          <rPr>
            <b/>
            <sz val="9"/>
            <color indexed="81"/>
            <rFont val="Segoe UI"/>
            <family val="2"/>
          </rPr>
          <t>DESCRIÇÃO:</t>
        </r>
        <r>
          <rPr>
            <sz val="9"/>
            <color indexed="81"/>
            <rFont val="Segoe UI"/>
            <family val="2"/>
          </rPr>
          <t>_x000D_
INTERRUPTOR 10A X 250V INTERNO C/ 03 TECLAS PARALELAS C/ PLACA 4 X 2.</t>
        </r>
      </text>
    </comment>
    <comment ref="V606" authorId="1" shapeId="0" xr:uid="{00000000-0006-0000-0000-0000AC060000}">
      <text>
        <r>
          <rPr>
            <sz val="10"/>
            <color indexed="81"/>
            <rFont val="Lucida Console"/>
            <family val="3"/>
          </rPr>
          <t>110896|INTERRUPTOR 10A X 250V INTERNO C/ 03 TECLAS PARALELAS C/ PLACA 4 X 2.|PC|55|7|12|5|50|17/01/2020|126|2019|06/05/2020|Suspenso|MATERIAL ELÉTRICO|PE 153/20|16/09/2020||*|</t>
        </r>
      </text>
    </comment>
    <comment ref="B607" authorId="1" shapeId="0" xr:uid="{00000000-0006-0000-0000-000053010000}">
      <text>
        <r>
          <rPr>
            <b/>
            <sz val="9"/>
            <color indexed="81"/>
            <rFont val="Segoe UI"/>
            <family val="2"/>
          </rPr>
          <t>DESCRIÇÃO:</t>
        </r>
        <r>
          <rPr>
            <sz val="9"/>
            <color indexed="81"/>
            <rFont val="Segoe UI"/>
            <family val="2"/>
          </rPr>
          <t>_x000D_
INTERRUPTOR 10A X 250V INTERNO C/PLACA-  01 TECLA</t>
        </r>
      </text>
    </comment>
    <comment ref="L607" authorId="1" shapeId="0" xr:uid="{00000000-0006-0000-0000-000054010000}">
      <text>
        <r>
          <rPr>
            <sz val="9"/>
            <color indexed="81"/>
            <rFont val="Segoe UI"/>
            <family val="2"/>
          </rPr>
          <t>15299|INTERRUPTOR 10A X 250V INTERNO C/PLACA-  01 TECLA|PC|55|7|12|50|600|20/12/2018|126|2019|06/05/2019|- ok -|MATERIAL ELÉTRICO|PP  40/19|08/05/2019|Arrematado|*|</t>
        </r>
      </text>
    </comment>
    <comment ref="V607" authorId="1" shapeId="0" xr:uid="{00000000-0006-0000-0000-000055010000}">
      <text>
        <r>
          <rPr>
            <sz val="10"/>
            <color indexed="81"/>
            <rFont val="Lucida Console"/>
            <family val="3"/>
          </rPr>
          <t>15299|INTERRUPTOR 10A X 250V INTERNO C/PLACA-  01 TECLA|PC|55|7|12|55|650|17/01/2020|126|2019|06/05/2020|Suspenso|MATERIAL ELÉTRICO|PE 153/20|16/09/2020||*|</t>
        </r>
      </text>
    </comment>
    <comment ref="B608" authorId="1" shapeId="0" xr:uid="{00000000-0006-0000-0000-0000A9060000}">
      <text>
        <r>
          <rPr>
            <b/>
            <sz val="9"/>
            <color indexed="81"/>
            <rFont val="Segoe UI"/>
            <family val="2"/>
          </rPr>
          <t>DESCRIÇÃO:</t>
        </r>
        <r>
          <rPr>
            <sz val="9"/>
            <color indexed="81"/>
            <rFont val="Segoe UI"/>
            <family val="2"/>
          </rPr>
          <t>_x000D_
INTERRUPTOR 10A X 250V INTERNO COM 01 TECLA PARALELA COM PLACA 4 X 2</t>
        </r>
      </text>
    </comment>
    <comment ref="V608" authorId="1" shapeId="0" xr:uid="{00000000-0006-0000-0000-0000AA060000}">
      <text>
        <r>
          <rPr>
            <sz val="10"/>
            <color indexed="81"/>
            <rFont val="Lucida Console"/>
            <family val="3"/>
          </rPr>
          <t>110895|INTERRUPTOR 10A X 250V INTERNO COM 01 TECLA PARALELA COM PLACA 4 X 2|PC|55|7|12|17|200|17/01/2020|126|2019|06/05/2020|Suspenso|MATERIAL ELÉTRICO|PE 153/20|16/09/2020||*|</t>
        </r>
      </text>
    </comment>
    <comment ref="B609" authorId="1" shapeId="0" xr:uid="{00000000-0006-0000-0000-000089070000}">
      <text>
        <r>
          <rPr>
            <b/>
            <sz val="9"/>
            <color indexed="81"/>
            <rFont val="Segoe UI"/>
            <family val="2"/>
          </rPr>
          <t>DESCRIÇÃO:</t>
        </r>
        <r>
          <rPr>
            <sz val="9"/>
            <color indexed="81"/>
            <rFont val="Segoe UI"/>
            <family val="2"/>
          </rPr>
          <t>_x000D_
INTERRUPTOR 10A/250V COM 2 TECLAS PARALELAS MAIS 1 TOMADA 2P + T PADRAO NBR 14136 DE 10A/250V DE EMBUTIR COM ESPELHO COR CINZA PARA CAIXA 4X2</t>
        </r>
      </text>
    </comment>
    <comment ref="V609" authorId="1" shapeId="0" xr:uid="{00000000-0006-0000-0000-00008A070000}">
      <text>
        <r>
          <rPr>
            <sz val="10"/>
            <color indexed="81"/>
            <rFont val="Lucida Console"/>
            <family val="3"/>
          </rPr>
          <t>119180|INTERRUPTOR 10A/250V COM 2 TECLAS PARALELAS MAIS 1 TOMADA 2P + T PADRAO NBR 14136 DE 10A/250V DE EMBUTIR COM ESPELHO COR CINZA PARA CAIXA 4X2|UN|55|37|12|9|100|17/01/2020|126|2019|06/05/2020|Suspenso|ELÉTRICA|PE 153/20|16/09/2020|Nova Abertura Ata 78/18|*|</t>
        </r>
      </text>
    </comment>
    <comment ref="B610" authorId="1" shapeId="0" xr:uid="{00000000-0006-0000-0000-000077060000}">
      <text>
        <r>
          <rPr>
            <b/>
            <sz val="9"/>
            <color indexed="81"/>
            <rFont val="Segoe UI"/>
            <family val="2"/>
          </rPr>
          <t>DESCRIÇÃO:</t>
        </r>
        <r>
          <rPr>
            <sz val="9"/>
            <color indexed="81"/>
            <rFont val="Segoe UI"/>
            <family val="2"/>
          </rPr>
          <t>_x000D_
INTERRUPTOR DIFERENCIAL RESIDUAL BIPOLAR ELETROMECANICO NORMA IEC 61008 TENSAO MINIMA 240V CORRENTE NOMINAL 40 AMPERES SENSIBILIDADE 30 MA</t>
        </r>
      </text>
    </comment>
    <comment ref="V610" authorId="1" shapeId="0" xr:uid="{00000000-0006-0000-0000-000078060000}">
      <text>
        <r>
          <rPr>
            <sz val="10"/>
            <color indexed="81"/>
            <rFont val="Lucida Console"/>
            <family val="3"/>
          </rPr>
          <t>108393|INTERRUPTOR DIFERENCIAL RESIDUAL BIPOLAR ELETROMECANICO NORMA IEC 61008 TENSAO MINIMA 240V CORRENTE NOMINAL 40 AMPERES SENSIBILIDADE 30 MA|PC|55|26|12|9|100|17/01/2020|126|2019|06/05/2020|Suspenso|MATERIAL ELÉTRICO|PE 153/20|16/09/2020||*|</t>
        </r>
      </text>
    </comment>
    <comment ref="B611" authorId="1" shapeId="0" xr:uid="{00000000-0006-0000-0000-00009E000000}">
      <text>
        <r>
          <rPr>
            <b/>
            <sz val="9"/>
            <color indexed="81"/>
            <rFont val="Segoe UI"/>
            <family val="2"/>
          </rPr>
          <t>DESCRIÇÃO:</t>
        </r>
        <r>
          <rPr>
            <sz val="9"/>
            <color indexed="81"/>
            <rFont val="Segoe UI"/>
            <family val="2"/>
          </rPr>
          <t>_x000D_
INTERRUPTOR EXTERNO COM 01 TECLA - 10 A X 250 V.</t>
        </r>
      </text>
    </comment>
    <comment ref="V611" authorId="1" shapeId="0" xr:uid="{00000000-0006-0000-0000-00009F000000}">
      <text>
        <r>
          <rPr>
            <b/>
            <sz val="9"/>
            <color indexed="81"/>
            <rFont val="Segoe UI"/>
            <family val="2"/>
          </rPr>
          <t>12984|INTERRUPTOR EXTERNO COM 01 TECLA - 10 A X 250 V.|PC|55|7|12|0|0|30/11/2017||||Inativo|ELÉTRICA||||*|</t>
        </r>
      </text>
    </comment>
    <comment ref="B612" authorId="1" shapeId="0" xr:uid="{00000000-0006-0000-0000-0000A0000000}">
      <text>
        <r>
          <rPr>
            <b/>
            <sz val="9"/>
            <color indexed="81"/>
            <rFont val="Segoe UI"/>
            <family val="2"/>
          </rPr>
          <t>DESCRIÇÃO:</t>
        </r>
        <r>
          <rPr>
            <sz val="9"/>
            <color indexed="81"/>
            <rFont val="Segoe UI"/>
            <family val="2"/>
          </rPr>
          <t>_x000D_
INTERRUPTOR EXTERNO COM 02 TECLAS - 10 A X 250 V.</t>
        </r>
      </text>
    </comment>
    <comment ref="V612" authorId="1" shapeId="0" xr:uid="{00000000-0006-0000-0000-0000A1000000}">
      <text>
        <r>
          <rPr>
            <b/>
            <sz val="9"/>
            <color indexed="81"/>
            <rFont val="Segoe UI"/>
            <family val="2"/>
          </rPr>
          <t>12985|INTERRUPTOR EXTERNO COM 02 TECLAS - 10 A X 250 V.|PC|||12|0|0|30/11/2017||||Inativo|ELÉTRICA||||*|</t>
        </r>
      </text>
    </comment>
    <comment ref="B613" authorId="1" shapeId="0" xr:uid="{00000000-0006-0000-0000-0000A2000000}">
      <text>
        <r>
          <rPr>
            <b/>
            <sz val="9"/>
            <color indexed="81"/>
            <rFont val="Segoe UI"/>
            <family val="2"/>
          </rPr>
          <t>DESCRIÇÃO:</t>
        </r>
        <r>
          <rPr>
            <sz val="9"/>
            <color indexed="81"/>
            <rFont val="Segoe UI"/>
            <family val="2"/>
          </rPr>
          <t>_x000D_
INTERRUPTOR INTERNO 02 TECLAS COM PLACA - 10 A X 250 V</t>
        </r>
      </text>
    </comment>
    <comment ref="V613" authorId="2" shapeId="0" xr:uid="{00000000-0006-0000-0000-0000A3000000}">
      <text>
        <r>
          <rPr>
            <sz val="9"/>
            <color indexed="81"/>
            <rFont val="Segoe UI"/>
            <family val="2"/>
          </rPr>
          <t>12989|INTERRUPTOR INTERNO 02 TECLAS COM PLACA - 10 A X 250 V|PC|55|7|12|50|600|30/11/2017|10|2017|06/02/2018|Aguardando|ELÉTRICA|PP  68/19|14/06/2019||*|</t>
        </r>
      </text>
    </comment>
    <comment ref="B614" authorId="1" shapeId="0" xr:uid="{00000000-0006-0000-0000-0000A4000000}">
      <text>
        <r>
          <rPr>
            <b/>
            <sz val="9"/>
            <color indexed="81"/>
            <rFont val="Segoe UI"/>
            <family val="2"/>
          </rPr>
          <t>DESCRIÇÃO:</t>
        </r>
        <r>
          <rPr>
            <sz val="9"/>
            <color indexed="81"/>
            <rFont val="Segoe UI"/>
            <family val="2"/>
          </rPr>
          <t>_x000D_
INTERRUPTOR INTERNO 03 TECLAS COM PLACA - 10 A X 250 V.</t>
        </r>
      </text>
    </comment>
    <comment ref="V614" authorId="1" shapeId="0" xr:uid="{00000000-0006-0000-0000-0000A5000000}">
      <text>
        <r>
          <rPr>
            <sz val="10"/>
            <color indexed="81"/>
            <rFont val="Lucida Console"/>
            <family val="3"/>
          </rPr>
          <t>12992|INTERRUPTOR INTERNO 03 TECLAS COM PLACA - 10 A X 250 V.|PC|55|7|12|5|50|17/01/2020|126|2019|06/05/2020|Suspenso|MATERIAL ELÉTRICO|PE 153/20|16/09/2020||*|</t>
        </r>
      </text>
    </comment>
    <comment ref="B615" authorId="2" shapeId="0" xr:uid="{00000000-0006-0000-0000-000065080000}">
      <text>
        <r>
          <rPr>
            <b/>
            <sz val="9"/>
            <color indexed="81"/>
            <rFont val="Segoe UI"/>
            <family val="2"/>
          </rPr>
          <t>DESCRIÇÃO:</t>
        </r>
        <r>
          <rPr>
            <sz val="9"/>
            <color indexed="81"/>
            <rFont val="Segoe UI"/>
            <family val="2"/>
          </rPr>
          <t>_x000D_
ISOPOR PARA FORRO, COM APLICACAO DE MASSA ACRILICA (IMPERMEAVEL), COR BRANCO, DIMENSAO: 625 X 1250 X 20 MM - VARIACAO: +/- 10 MM</t>
        </r>
      </text>
    </comment>
    <comment ref="V615" authorId="1" shapeId="0" xr:uid="{00000000-0006-0000-0000-000066080000}">
      <text>
        <r>
          <rPr>
            <sz val="10"/>
            <color indexed="81"/>
            <rFont val="Lucida Console"/>
            <family val="3"/>
          </rPr>
          <t>130634|ISOPOR PARA FORRO, COM APLICACAO DE MASSA ACRILICA (IMPERMEAVEL), COR BRANCO, DIMENSAO: 625 X 1250 X 20 MM - VARIACAO: +/- 10 MM|PC|51|24|12|59|700|24/10/2019|47|2019|17/02/2020|Aguardando|MATERIAL DE CONSTRUÇÃO|PE  99/20|03/08/2020||*|</t>
        </r>
      </text>
    </comment>
    <comment ref="B616" authorId="1" shapeId="0" xr:uid="{00000000-0006-0000-0000-00003D050000}">
      <text>
        <r>
          <rPr>
            <b/>
            <sz val="9"/>
            <color indexed="81"/>
            <rFont val="Segoe UI"/>
            <family val="2"/>
          </rPr>
          <t>DESCRIÇÃO:</t>
        </r>
        <r>
          <rPr>
            <sz val="9"/>
            <color indexed="81"/>
            <rFont val="Segoe UI"/>
            <family val="2"/>
          </rPr>
          <t>_x000D_
IXORA (IXORA COCCINEA), PORTE 1,60M, FLORIDA - COM TORRÃO DEVIDAMENTE EMBALADO.</t>
        </r>
      </text>
    </comment>
    <comment ref="V616" authorId="1" shapeId="0" xr:uid="{00000000-0006-0000-0000-00003E050000}">
      <text>
        <r>
          <rPr>
            <b/>
            <sz val="9"/>
            <color indexed="81"/>
            <rFont val="Segoe UI"/>
            <family val="2"/>
          </rPr>
          <t>94117|IXORA (IXORA COCCINEA), PORTE 1,60M, FLORIDA - COM TORRÃO DEVIDAMENTE EMBALADO.|UN|||12|0|0|31/07/2018||||Inativo|PLANTAS ORNAMENTAIS||||*|</t>
        </r>
      </text>
    </comment>
    <comment ref="B617" authorId="1" shapeId="0" xr:uid="{00000000-0006-0000-0000-00007D030000}">
      <text>
        <r>
          <rPr>
            <b/>
            <sz val="9"/>
            <color indexed="81"/>
            <rFont val="Segoe UI"/>
            <family val="2"/>
          </rPr>
          <t>DESCRIÇÃO:</t>
        </r>
        <r>
          <rPr>
            <sz val="9"/>
            <color indexed="81"/>
            <rFont val="Segoe UI"/>
            <family val="2"/>
          </rPr>
          <t xml:space="preserve">_x000D_
JOELHO 45 GRAUS EM PVC BRANCO - 50 MM, DE ACORDO COM A NORMA NBR 5688 E A MARCA DEVERÁ VIR LITOGRAFADA NA PEÇA  </t>
        </r>
      </text>
    </comment>
    <comment ref="V617" authorId="2" shapeId="0" xr:uid="{00000000-0006-0000-0000-00007E030000}">
      <text>
        <r>
          <rPr>
            <sz val="9"/>
            <color indexed="81"/>
            <rFont val="Segoe UI"/>
            <family val="2"/>
          </rPr>
          <t>63277|JOELHO 45 GRAUS EM PVC BRANCO - 50 MM, DE ACORDO COM A NORMA NBR 5688 E A MARCA DEVERÁ VIR LITOGRAFADA NA PEÇA|PC|61|8|12|0|0|14/11/2018|20|2018|21/01/2019|Inativo|HIDRÁULICA|PP  12/19|11/07/2019|Fora do estoque.|*|</t>
        </r>
      </text>
    </comment>
    <comment ref="B618" authorId="1" shapeId="0" xr:uid="{00000000-0006-0000-0000-000041030000}">
      <text>
        <r>
          <rPr>
            <b/>
            <sz val="9"/>
            <color indexed="81"/>
            <rFont val="Segoe UI"/>
            <family val="2"/>
          </rPr>
          <t>DESCRIÇÃO:</t>
        </r>
        <r>
          <rPr>
            <sz val="9"/>
            <color indexed="81"/>
            <rFont val="Segoe UI"/>
            <family val="2"/>
          </rPr>
          <t xml:space="preserve">_x000D_
JOELHO 45° DE PVC PARA ESGOTO, BRANCO, 40 MM, DE ACORDO COM A NORMA NBR 5688 E A MARCA DEVERÁ VIR LITOGRAFADA NA PEÇA  </t>
        </r>
      </text>
    </comment>
    <comment ref="V618" authorId="2" shapeId="0" xr:uid="{00000000-0006-0000-0000-000042030000}">
      <text>
        <r>
          <rPr>
            <sz val="9"/>
            <color indexed="81"/>
            <rFont val="Segoe UI"/>
            <family val="2"/>
          </rPr>
          <t>59050|JOELHO 45° DE PVC PARA ESGOTO, BRANCO, 40 MM, DE ACORDO COM A NORMA NBR 5688 E A MARCA DEVERÁ VIR LITOGRAFADA NA PEÇA|PC|||12|0|0|14/11/2018|20|2018|21/01/2019|Inativo|HIDRÁULICA|PP  12/19|11/07/2019|Fora do estoque.|*|</t>
        </r>
      </text>
    </comment>
    <comment ref="B619" authorId="1" shapeId="0" xr:uid="{00000000-0006-0000-0000-0000F3060000}">
      <text>
        <r>
          <rPr>
            <b/>
            <sz val="9"/>
            <color indexed="81"/>
            <rFont val="Segoe UI"/>
            <family val="2"/>
          </rPr>
          <t>DESCRIÇÃO:</t>
        </r>
        <r>
          <rPr>
            <sz val="9"/>
            <color indexed="81"/>
            <rFont val="Segoe UI"/>
            <family val="2"/>
          </rPr>
          <t xml:space="preserve">_x000D_
JOELHO 45° DE PVC SOLDÁVEL PARA ÁGUA MARROM 60 MM </t>
        </r>
      </text>
    </comment>
    <comment ref="V619" authorId="2" shapeId="0" xr:uid="{00000000-0006-0000-0000-0000F4060000}">
      <text>
        <r>
          <rPr>
            <sz val="9"/>
            <color indexed="81"/>
            <rFont val="Segoe UI"/>
            <family val="2"/>
          </rPr>
          <t>112466|JOELHO 45° DE PVC SOLDÁVEL PARA ÁGUA MARROM 60 MM|PC|||12|0|0|14/11/2018|20|2018|21/01/2019|Inativo|MATERIAL HIDRAULICO|PP  12/19|11/07/2019|Fora do estoque.|*|</t>
        </r>
      </text>
    </comment>
    <comment ref="B620" authorId="1" shapeId="0" xr:uid="{00000000-0006-0000-0000-000047050000}">
      <text>
        <r>
          <rPr>
            <b/>
            <sz val="9"/>
            <color indexed="81"/>
            <rFont val="Segoe UI"/>
            <family val="2"/>
          </rPr>
          <t>DESCRIÇÃO:</t>
        </r>
        <r>
          <rPr>
            <sz val="9"/>
            <color indexed="81"/>
            <rFont val="Segoe UI"/>
            <family val="2"/>
          </rPr>
          <t>_x000D_
JOELHO 45° DE PVC SOLDÁVEL PARA ÁGUA, MARROM, 25 MM, DE ACORDO COM A NORMA NBR 5648 E A MARCA DEVERÁ VIR LITOGRAFADA NA PEÇA</t>
        </r>
      </text>
    </comment>
    <comment ref="V620" authorId="1" shapeId="0" xr:uid="{00000000-0006-0000-0000-000048050000}">
      <text>
        <r>
          <rPr>
            <sz val="10"/>
            <color indexed="81"/>
            <rFont val="Lucida Console"/>
            <family val="3"/>
          </rPr>
          <t>95121|JOELHO 45° DE PVC SOLDÁVEL PARA ÁGUA, MARROM, 25 MM, DE ACORDO COM A NORMA NBR 5648 E A MARCA DEVERÁ VIR LITOGRAFADA NA PEÇA|PC|61|8|12|25|300|17/12/2020|101|2020|27/04/2021|Aguardando|MATERIAL HIDRAULICO|PE  16/20|18/05/2020||*|</t>
        </r>
      </text>
    </comment>
    <comment ref="B621" authorId="1" shapeId="0" xr:uid="{00000000-0006-0000-0000-00004F050000}">
      <text>
        <r>
          <rPr>
            <b/>
            <sz val="9"/>
            <color indexed="81"/>
            <rFont val="Segoe UI"/>
            <family val="2"/>
          </rPr>
          <t>DESCRIÇÃO:</t>
        </r>
        <r>
          <rPr>
            <sz val="9"/>
            <color indexed="81"/>
            <rFont val="Segoe UI"/>
            <family val="2"/>
          </rPr>
          <t>_x000D_
JOELHO 90° DE PVC PARA ESGOTO, BRANCO, 40 MM, DE ACORDO COM A NBR 5688 E A MARCA, MEDIDA E NBR DEVERÃO VIR LITOGRAFADA NA PEÇA</t>
        </r>
      </text>
    </comment>
    <comment ref="V621" authorId="2" shapeId="0" xr:uid="{00000000-0006-0000-0000-000050050000}">
      <text>
        <r>
          <rPr>
            <sz val="9"/>
            <color indexed="81"/>
            <rFont val="Segoe UI"/>
            <family val="2"/>
          </rPr>
          <t>95130|JOELHO 90° DE PVC PARA ESGOTO, BRANCO, 40 MM, DE ACORDO COM A NBR 5688 E A MARCA, MEDIDA E NBR DEVERÃO VIR LITOGRAFADA NA PEÇA|PC|||12|0|0|14/11/2018|76|2019|09/03/2020|Inativo|HIDRÁULICA|||Fora do estoque.|*|</t>
        </r>
      </text>
    </comment>
    <comment ref="B622" authorId="1" shapeId="0" xr:uid="{00000000-0006-0000-0000-000049050000}">
      <text>
        <r>
          <rPr>
            <b/>
            <sz val="9"/>
            <color indexed="81"/>
            <rFont val="Segoe UI"/>
            <family val="2"/>
          </rPr>
          <t>DESCRIÇÃO:</t>
        </r>
        <r>
          <rPr>
            <sz val="9"/>
            <color indexed="81"/>
            <rFont val="Segoe UI"/>
            <family val="2"/>
          </rPr>
          <t>_x000D_
JOELHO 90° DE PVC SOLDÁVEL PARA ÁGUA, MARROM, 60 MM, DE ACORDO COM NBR 5648 E A MARCA, MEDIDA E NBR DEVERÃO VIR LITOGRAFADA NA PEÇA</t>
        </r>
      </text>
    </comment>
    <comment ref="V622" authorId="2" shapeId="0" xr:uid="{00000000-0006-0000-0000-00004A050000}">
      <text>
        <r>
          <rPr>
            <sz val="9"/>
            <color indexed="81"/>
            <rFont val="Segoe UI"/>
            <family val="2"/>
          </rPr>
          <t>95125|JOELHO 90° DE PVC SOLDÁVEL PARA ÁGUA, MARROM, 60 MM, DE ACORDO COM NBR 5648 E A MARCA, MEDIDA E NBR DEVERÃO VIR LITOGRAFADA NA PEÇA|PC|||12|0|0|14/11/2018|76|2019|09/03/2020|Inativo|HIDRÁULICA|||Fora do estoque.|*|</t>
        </r>
      </text>
    </comment>
    <comment ref="B623" authorId="1" shapeId="0" xr:uid="{00000000-0006-0000-0000-00004B050000}">
      <text>
        <r>
          <rPr>
            <b/>
            <sz val="9"/>
            <color indexed="81"/>
            <rFont val="Segoe UI"/>
            <family val="2"/>
          </rPr>
          <t>DESCRIÇÃO:</t>
        </r>
        <r>
          <rPr>
            <sz val="9"/>
            <color indexed="81"/>
            <rFont val="Segoe UI"/>
            <family val="2"/>
          </rPr>
          <t>_x000D_
JOELHO 90° DE PVC SOLDÁVEL X ROSCA AZUL COM BUCHA DE LATÃO 25 MM X 3/4", DE ACORDO COM A NBR 5648 E A MARCA, MEDIDA E NBR DEVERÃO VIR LITOGRAFADA NA PEÇA</t>
        </r>
      </text>
    </comment>
    <comment ref="V623" authorId="2" shapeId="0" xr:uid="{00000000-0006-0000-0000-00004C050000}">
      <text>
        <r>
          <rPr>
            <sz val="9"/>
            <color indexed="81"/>
            <rFont val="Segoe UI"/>
            <family val="2"/>
          </rPr>
          <t>95128|JOELHO 90° DE PVC SOLDÁVEL X ROSCA AZUL COM BUCHA DE LATÃO 25 MM X 3/4", DE ACORDO COM A NBR 5648 E A MARCA, MEDIDA E NBR DEVERÃO VIR LITOGRAFADA NA PEÇA|PC|||12|0|0|14/11/2018|76|2019|09/03/2020|Inativo|HIDRÁULICA|||Fora do estoque.|*|</t>
        </r>
      </text>
    </comment>
    <comment ref="B624" authorId="1" shapeId="0" xr:uid="{00000000-0006-0000-0000-00004D050000}">
      <text>
        <r>
          <rPr>
            <b/>
            <sz val="9"/>
            <color indexed="81"/>
            <rFont val="Segoe UI"/>
            <family val="2"/>
          </rPr>
          <t>DESCRIÇÃO:</t>
        </r>
        <r>
          <rPr>
            <sz val="9"/>
            <color indexed="81"/>
            <rFont val="Segoe UI"/>
            <family val="2"/>
          </rPr>
          <t>_x000D_
JOELHO 90° DE REDUCAO DE PVC SOLDAVEL X ROSCA AZUL COM BUCHA DE LATAO 25 MM X 1/2"</t>
        </r>
      </text>
    </comment>
    <comment ref="V624" authorId="2" shapeId="0" xr:uid="{00000000-0006-0000-0000-00004E050000}">
      <text>
        <r>
          <rPr>
            <sz val="9"/>
            <color indexed="81"/>
            <rFont val="Segoe UI"/>
            <family val="2"/>
          </rPr>
          <t>95129|JOELHO 90° DE REDUCAO DE PVC SOLDAVEL X ROSCA AZUL COM BUCHA DE LATAO 25 MM X 1/2"|PC|||12|15|170|26/07/2018|169|2017|05/10/2018|Inativo|MATERIAL HIDRAULICO|PP 191/18|03/12/2018|Descontinuado por troca de código/especificação.|*|</t>
        </r>
      </text>
    </comment>
    <comment ref="B625" authorId="1" shapeId="0" xr:uid="{00000000-0006-0000-0000-0000A3060000}">
      <text>
        <r>
          <rPr>
            <b/>
            <sz val="9"/>
            <color indexed="81"/>
            <rFont val="Segoe UI"/>
            <family val="2"/>
          </rPr>
          <t>DESCRIÇÃO:</t>
        </r>
        <r>
          <rPr>
            <sz val="9"/>
            <color indexed="81"/>
            <rFont val="Segoe UI"/>
            <family val="2"/>
          </rPr>
          <t xml:space="preserve">_x000D_
JOELHO 90° EM PVC SOLDÁVEL PARA ÁGUA, MARROM, 50 MM, DE ACORDO COM NBR 5648 E A MARCA, MEDIDA E NBR DEVERÃO VIR LITOGRAFADA NA PEÇA </t>
        </r>
      </text>
    </comment>
    <comment ref="V625" authorId="2" shapeId="0" xr:uid="{00000000-0006-0000-0000-0000A4060000}">
      <text>
        <r>
          <rPr>
            <sz val="9"/>
            <color indexed="81"/>
            <rFont val="Segoe UI"/>
            <family val="2"/>
          </rPr>
          <t>110830|JOELHO 90° EM PVC SOLDÁVEL PARA ÁGUA, MARROM, 50 MM, DE ACORDO COM NBR 5648 E A MARCA, MEDIDA E NBR DEVERÃO VIR LITOGRAFADA NA PEÇA|PC|||12|0|0|14/11/2018|20|2018|21/01/2019|Inativo|MATERIAL HIDRAULICO|PP  12/19|11/07/2019|Fora do estoque.|*|</t>
        </r>
      </text>
    </comment>
    <comment ref="B626" authorId="1" shapeId="0" xr:uid="{00000000-0006-0000-0000-000043030000}">
      <text>
        <r>
          <rPr>
            <b/>
            <sz val="9"/>
            <color indexed="81"/>
            <rFont val="Segoe UI"/>
            <family val="2"/>
          </rPr>
          <t>DESCRIÇÃO:</t>
        </r>
        <r>
          <rPr>
            <sz val="9"/>
            <color indexed="81"/>
            <rFont val="Segoe UI"/>
            <family val="2"/>
          </rPr>
          <t>_x000D_
JOELHO DE 45 GRAUS, EM PVC BRANCO, PARA ESGOTO, DE 100 MM -</t>
        </r>
      </text>
    </comment>
    <comment ref="V626" authorId="2" shapeId="0" xr:uid="{00000000-0006-0000-0000-000044030000}">
      <text>
        <r>
          <rPr>
            <sz val="9"/>
            <color indexed="81"/>
            <rFont val="Segoe UI"/>
            <family val="2"/>
          </rPr>
          <t>59066|JOELHO DE 45 GRAUS, EM PVC BRANCO, PARA ESGOTO, DE 100 MM -|PC|61|8|12|3|30|26/07/2018||||Inativo|MATERIAL HIDRAULICO|PP 191/18|03/12/2018|Descontinuado por troca de código/especificação.|*|</t>
        </r>
      </text>
    </comment>
    <comment ref="B627" authorId="1" shapeId="0" xr:uid="{00000000-0006-0000-0000-00006B040000}">
      <text>
        <r>
          <rPr>
            <b/>
            <sz val="9"/>
            <color indexed="81"/>
            <rFont val="Segoe UI"/>
            <family val="2"/>
          </rPr>
          <t>DESCRIÇÃO:</t>
        </r>
        <r>
          <rPr>
            <sz val="9"/>
            <color indexed="81"/>
            <rFont val="Segoe UI"/>
            <family val="2"/>
          </rPr>
          <t>_x000D_
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r>
      </text>
    </comment>
    <comment ref="V627" authorId="1" shapeId="0" xr:uid="{00000000-0006-0000-0000-00006C040000}">
      <text>
        <r>
          <rPr>
            <sz val="9"/>
            <color indexed="81"/>
            <rFont val="Segoe UI"/>
            <family val="2"/>
          </rPr>
          <t>81054|JOGO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ALCA|JG|||12|17|200|03/09/2018||||- ok -|BRINQUEDOS E PLAYGROUND||||*|</t>
        </r>
      </text>
    </comment>
    <comment ref="B628" authorId="1" shapeId="0" xr:uid="{00000000-0006-0000-0000-00006D040000}">
      <text>
        <r>
          <rPr>
            <b/>
            <sz val="9"/>
            <color indexed="81"/>
            <rFont val="Segoe UI"/>
            <family val="2"/>
          </rPr>
          <t>DESCRIÇÃO:</t>
        </r>
        <r>
          <rPr>
            <sz val="9"/>
            <color indexed="81"/>
            <rFont val="Segoe UI"/>
            <family val="2"/>
          </rPr>
          <t>_x000D_
JOGO - SACOLÃO CRIATIVO MONTA TUDO, CONFECCIONADO EM PLÁSTICO RÍGIDO COLORIDO, COM 5 CORES DIFERENTES, CONTENDO 1000 PEÇAS DE ENCAIXE COM FORMATO QUADRANGULAR, CURVO E TRIANGULAR. ACONDICIONADO EM SACOLA DE PVC TRANSPARENTE, COM ZÍPER E ALÇA.</t>
        </r>
      </text>
    </comment>
    <comment ref="V628" authorId="1" shapeId="0" xr:uid="{00000000-0006-0000-0000-00006E040000}">
      <text>
        <r>
          <rPr>
            <sz val="9"/>
            <color indexed="81"/>
            <rFont val="Segoe UI"/>
            <family val="2"/>
          </rPr>
          <t>81055|JOGO - SACOLÃO CRIATIVO MONTA TUDO, CONFECCIONADO EM PLÁSTICO RÍGIDO COLORIDO, COM 5 CORES DIFERENTES, CONTENDO 1000 PEÇAS DE ENCAIXE COM FORMATO QUADRANGULAR, CURVO E TRIANGULAR. ACONDICIONADO EM SACOLA DE PVC TRANSPARENTE, COM ZÍPER E ALÇA.|JG|||12|17|200|03/09/2018||||- ok -|BRINQUEDOS E PLAYGROUND||||*|</t>
        </r>
      </text>
    </comment>
    <comment ref="B629" authorId="1" shapeId="0" xr:uid="{00000000-0006-0000-0000-0000B9080000}">
      <text>
        <r>
          <rPr>
            <b/>
            <sz val="9"/>
            <color indexed="81"/>
            <rFont val="Segoe UI"/>
            <family val="2"/>
          </rPr>
          <t>DESCRIÇÃO:</t>
        </r>
        <r>
          <rPr>
            <sz val="9"/>
            <color indexed="81"/>
            <rFont val="Segoe UI"/>
            <family val="2"/>
          </rPr>
          <t>_x000D_
JOGO DE BADMINTON COMPOSTO POR 4 RAQUETES + 2 PETECAS PLASTICAS + REDE COM POSTE + CAPA PROTETORA</t>
        </r>
      </text>
    </comment>
    <comment ref="V629" authorId="1" shapeId="0" xr:uid="{00000000-0006-0000-0000-0000BA080000}">
      <text>
        <r>
          <rPr>
            <b/>
            <sz val="9"/>
            <color indexed="81"/>
            <rFont val="Segoe UI"/>
            <family val="2"/>
          </rPr>
          <t>133013|JOGO DE BADMINTON COMPOSTO POR 4 RAQUETES + 2 PETECAS PLASTICAS + REDE COM POSTE + CAPA PROTETORA|KT|||12|16|192|21/08/2018||||- ok -|MATERIAL ESPORTIVO||||*|</t>
        </r>
      </text>
    </comment>
    <comment ref="B630" authorId="1" shapeId="0" xr:uid="{00000000-0006-0000-0000-000079090000}">
      <text>
        <r>
          <rPr>
            <b/>
            <sz val="9"/>
            <color indexed="81"/>
            <rFont val="Segoe UI"/>
            <family val="2"/>
          </rPr>
          <t>DESCRIÇÃO:</t>
        </r>
        <r>
          <rPr>
            <sz val="9"/>
            <color indexed="81"/>
            <rFont val="Segoe UI"/>
            <family val="2"/>
          </rPr>
          <t>_x000D_
JOGO DE BOCHA ADAPTADO, COMPOSTO: 13 BOLAS DE COURO (06  VERMELHAS, 06 AZUIS E 01 BRANCA) TUDO NUMA MALETA RESISTENTE E DE FACIL TRANSPORTE, AS BOLAS SAO DE COURO (PELICA) E FEITAS A MAO, PREENCHIDAS COM GRANULOS ESPECIAIS, PESO DAS BOLAS: ENTRE 270 A 300 GRAMAS, DIAMETRO: 8,2 CM</t>
        </r>
      </text>
    </comment>
    <comment ref="V630" authorId="1" shapeId="0" xr:uid="{00000000-0006-0000-0000-00007A090000}">
      <text>
        <r>
          <rPr>
            <b/>
            <sz val="9"/>
            <color indexed="81"/>
            <rFont val="Segoe UI"/>
            <family val="2"/>
          </rPr>
          <t>135230|JOGO DE BOCHA ADAPTADO, COMPOSTO: 13 BOLAS DE COURO (06  VERMELHAS, 06 AZUIS E 01 BRANCA) TUDO NUMA MALETA RESISTENTE E DE FACIL TRANSPORTE, AS BOLAS SAO DE COURO (PELICA) E FEITAS A MAO, PREENCHIDAS COM GRANULOS ESPECIAIS, PESO DAS BOLAS: ENTRE 270 A 300 GRAMAS, DIAMETRO: 8,2 CM|JG|||12|8|96|21/08/2018||||- ok -|MATERIAL ESPORTIVO||||*|</t>
        </r>
      </text>
    </comment>
    <comment ref="B631" authorId="1" shapeId="0" xr:uid="{00000000-0006-0000-0000-0000B3040000}">
      <text>
        <r>
          <rPr>
            <b/>
            <sz val="9"/>
            <color indexed="81"/>
            <rFont val="Segoe UI"/>
            <family val="2"/>
          </rPr>
          <t>DESCRIÇÃO:</t>
        </r>
        <r>
          <rPr>
            <sz val="9"/>
            <color indexed="81"/>
            <rFont val="Segoe UI"/>
            <family val="2"/>
          </rPr>
          <t>_x000D_
JOGO DE BROCA ACO RAPIDO 1/16" A 7/8" - DIN 338 (1/16 - 5/64 - 3/32 - 5/32 - 1/4 - 5/16 - 3/8 - 1/2 - 9/16 - 5/8 - 3/4 - 7/8) - TOTAL DE 12 PECAS</t>
        </r>
      </text>
    </comment>
    <comment ref="V631" authorId="1" shapeId="0" xr:uid="{00000000-0006-0000-0000-0000B4040000}">
      <text>
        <r>
          <rPr>
            <b/>
            <sz val="9"/>
            <color indexed="81"/>
            <rFont val="Segoe UI"/>
            <family val="2"/>
          </rPr>
          <t>85827|JOGO DE BROCA ACO RAPIDO 1/16" A 7/8" - DIN 338 (1/16 - 5/64 - 3/32 - 5/32 - 1/4 - 5/16 - 3/8 - 1/2 - 9/16 - 5/8 - 3/4 - 7/8) - TOTAL DE 12 PECAS|JG|||12|0|0|19/10/2018||||Inativo|FERRAGENS||||*|</t>
        </r>
      </text>
    </comment>
    <comment ref="B632" authorId="1" shapeId="0" xr:uid="{00000000-0006-0000-0000-0000BB060000}">
      <text>
        <r>
          <rPr>
            <b/>
            <sz val="9"/>
            <color indexed="81"/>
            <rFont val="Segoe UI"/>
            <family val="2"/>
          </rPr>
          <t>DESCRIÇÃO:</t>
        </r>
        <r>
          <rPr>
            <sz val="9"/>
            <color indexed="81"/>
            <rFont val="Segoe UI"/>
            <family val="2"/>
          </rPr>
          <t>_x000D_
JOGO PEDAGÓGICO - "BIG FORMAS" DE ENCAIXE EM PVC COLORIDO, COM 200 PEÇAS.</t>
        </r>
      </text>
    </comment>
    <comment ref="V632" authorId="1" shapeId="0" xr:uid="{00000000-0006-0000-0000-0000BC060000}">
      <text>
        <r>
          <rPr>
            <sz val="9"/>
            <color indexed="81"/>
            <rFont val="Segoe UI"/>
            <family val="2"/>
          </rPr>
          <t>111459|JOGO PEDAGÓGICO - "BIG FORMAS" DE ENCAIXE EM PVC COLORIDO, COM 200 PEÇAS.|JG|||12|9|100|03/09/2018||||- ok -|BRINQUEDOS E PLAYGROUND||||*|</t>
        </r>
      </text>
    </comment>
    <comment ref="B633" authorId="1" shapeId="0" xr:uid="{00000000-0006-0000-0000-000029050000}">
      <text>
        <r>
          <rPr>
            <b/>
            <sz val="9"/>
            <color indexed="81"/>
            <rFont val="Segoe UI"/>
            <family val="2"/>
          </rPr>
          <t>DESCRIÇÃO:</t>
        </r>
        <r>
          <rPr>
            <sz val="9"/>
            <color indexed="81"/>
            <rFont val="Segoe UI"/>
            <family val="2"/>
          </rPr>
          <t>_x000D_
JOGO PEDAGOGICO - "SACOLA QUEBRA CUCA", EM PLASTICO COLORIDO, CONTENDO 120 PECAS, ACONDIONADO EM SACOLA PVC TRANSPARENTE COM ZIPER E ALCA</t>
        </r>
      </text>
    </comment>
    <comment ref="V633" authorId="1" shapeId="0" xr:uid="{00000000-0006-0000-0000-00002A050000}">
      <text>
        <r>
          <rPr>
            <sz val="9"/>
            <color indexed="81"/>
            <rFont val="Segoe UI"/>
            <family val="2"/>
          </rPr>
          <t>93393|JOGO PEDAGOGICO - "SACOLA QUEBRA CUCA", EM PLASTICO COLORIDO, CONTENDO 120 PECAS, ACONDIONADO EM SACOLA PVC TRANSPARENTE COM ZIPER E ALCA|JG|||12|17|200|03/09/2018||||- ok -|BRINQUEDOS E PLAYGROUND||||*|</t>
        </r>
      </text>
    </comment>
    <comment ref="B634" authorId="1" shapeId="0" xr:uid="{00000000-0006-0000-0000-000089040000}">
      <text>
        <r>
          <rPr>
            <b/>
            <sz val="9"/>
            <color indexed="81"/>
            <rFont val="Segoe UI"/>
            <family val="2"/>
          </rPr>
          <t>DESCRIÇÃO:</t>
        </r>
        <r>
          <rPr>
            <sz val="9"/>
            <color indexed="81"/>
            <rFont val="Segoe UI"/>
            <family val="2"/>
          </rPr>
          <t>_x000D_
JOGO PEDAGÓGICO - KIT SUPER PINÃO, EM MATERIAL PLÁSTICO, CONTENDO 130 PEÇAS, MEDINDO 80 X 38 X 25 MM (CADA). PODENDO VARIAR +/- 5 MM.</t>
        </r>
      </text>
    </comment>
    <comment ref="V634" authorId="1" shapeId="0" xr:uid="{00000000-0006-0000-0000-00008A040000}">
      <text>
        <r>
          <rPr>
            <sz val="9"/>
            <color indexed="81"/>
            <rFont val="Segoe UI"/>
            <family val="2"/>
          </rPr>
          <t>82489|JOGO PEDAGÓGICO - KIT SUPER PINÃO, EM MATERIAL PLÁSTICO, CONTENDO 130 PEÇAS, MEDINDO 80 X 38 X 25 MM (CADA). PODENDO VARIAR +/- 5 MM.|JG|||12|17|200|03/09/2018||||- ok -|BRINQUEDOS E PLAYGROUND||||*|</t>
        </r>
      </text>
    </comment>
    <comment ref="B635" authorId="1" shapeId="0" xr:uid="{00000000-0006-0000-0000-000027050000}">
      <text>
        <r>
          <rPr>
            <b/>
            <sz val="9"/>
            <color indexed="81"/>
            <rFont val="Segoe UI"/>
            <family val="2"/>
          </rPr>
          <t>DESCRIÇÃO:</t>
        </r>
        <r>
          <rPr>
            <sz val="9"/>
            <color indexed="81"/>
            <rFont val="Segoe UI"/>
            <family val="2"/>
          </rPr>
          <t>_x000D_
JOGO PEDAGOGICO - QUEBRA CABECA "ANIMAIS E SEUS FILHOTES", EM MDF, CONTEM 10 PECAS, ACOMPANHA 10 FANTOCHES DE DEDO E UMA FITA K7 COM MUSICAS OU CD</t>
        </r>
      </text>
    </comment>
    <comment ref="V635" authorId="1" shapeId="0" xr:uid="{00000000-0006-0000-0000-000028050000}">
      <text>
        <r>
          <rPr>
            <b/>
            <sz val="9"/>
            <color indexed="81"/>
            <rFont val="Segoe UI"/>
            <family val="2"/>
          </rPr>
          <t>93390|JOGO PEDAGOGICO - QUEBRA CABECA "ANIMAIS E SEUS FILHOTES", EM MDF, CONTEM 10 PECAS, ACOMPANHA 10 FANTOCHES DE DEDO E UMA FITA K7 COM MUSICAS OU CD|JG|||12|25|300|03/09/2018||||- ok -|BRINQUEDOS E PLAYGROUND||||*|</t>
        </r>
      </text>
    </comment>
    <comment ref="B636" authorId="1" shapeId="0" xr:uid="{00000000-0006-0000-0000-0000C1020000}">
      <text>
        <r>
          <rPr>
            <b/>
            <sz val="9"/>
            <color indexed="81"/>
            <rFont val="Segoe UI"/>
            <family val="2"/>
          </rPr>
          <t>DESCRIÇÃO:</t>
        </r>
        <r>
          <rPr>
            <sz val="9"/>
            <color indexed="81"/>
            <rFont val="Segoe UI"/>
            <family val="2"/>
          </rPr>
          <t>_x000D_
JOGO PEDAGÓGICO - SACOLÃO CRIATIVO - TEMA: "PLUG-IN" - EM PVC COLORIDO COM NO MÍNIMO 1.000 PEÇAS.</t>
        </r>
      </text>
    </comment>
    <comment ref="V636" authorId="1" shapeId="0" xr:uid="{00000000-0006-0000-0000-0000C2020000}">
      <text>
        <r>
          <rPr>
            <sz val="9"/>
            <color indexed="81"/>
            <rFont val="Segoe UI"/>
            <family val="2"/>
          </rPr>
          <t>45926|JOGO PEDAGÓGICO - SACOLÃO CRIATIVO - TEMA: "PLUG-IN" - EM PVC COLORIDO COM NO MÍNIMO 1.000 PEÇAS.|KT|58|8|12|17|200|03/09/2018||||- ok -|BRINQUEDOS E PLAYGROUND||||*|</t>
        </r>
      </text>
    </comment>
    <comment ref="B637" authorId="1" shapeId="0" xr:uid="{00000000-0006-0000-0000-00009B020000}">
      <text>
        <r>
          <rPr>
            <b/>
            <sz val="9"/>
            <color indexed="81"/>
            <rFont val="Segoe UI"/>
            <family val="2"/>
          </rPr>
          <t>DESCRIÇÃO:</t>
        </r>
        <r>
          <rPr>
            <sz val="9"/>
            <color indexed="81"/>
            <rFont val="Segoe UI"/>
            <family val="2"/>
          </rPr>
          <t>_x000D_
JOGO PEDAGOGICO - TEMA: "PULA MACACO"
SELO DE APROVAÇÃO DO INMETRO</t>
        </r>
      </text>
    </comment>
    <comment ref="V637" authorId="1" shapeId="0" xr:uid="{00000000-0006-0000-0000-00009C020000}">
      <text>
        <r>
          <rPr>
            <sz val="9"/>
            <color indexed="81"/>
            <rFont val="Segoe UI"/>
            <family val="2"/>
          </rPr>
          <t>38119|JOGO PEDAGOGICO - TEMA: "PULA MACACO"
SELO DE APROVAÇÃO DO INMETRO|JG|||12|17|200|03/09/2018||||- ok -|BRINQUEDOS E PLAYGROUND||||*|</t>
        </r>
      </text>
    </comment>
    <comment ref="B638" authorId="1" shapeId="0" xr:uid="{00000000-0006-0000-0000-0000A3050000}">
      <text>
        <r>
          <rPr>
            <b/>
            <sz val="9"/>
            <color indexed="81"/>
            <rFont val="Segoe UI"/>
            <family val="2"/>
          </rPr>
          <t>DESCRIÇÃO:</t>
        </r>
        <r>
          <rPr>
            <sz val="9"/>
            <color indexed="81"/>
            <rFont val="Segoe UI"/>
            <family val="2"/>
          </rPr>
          <t>_x000D_
JOGO PEDAGOGICO "JOGO PUXA PUXA BATATINHA (20 BATATINHAS, 1 PACOTINHO)" - MEDIDAS APROXIMADAS: 32 X 21 X 6CM
SELO DE APROVAÇÃO DO INMETRO</t>
        </r>
      </text>
    </comment>
    <comment ref="V638" authorId="1" shapeId="0" xr:uid="{00000000-0006-0000-0000-0000A4050000}">
      <text>
        <r>
          <rPr>
            <sz val="9"/>
            <color indexed="81"/>
            <rFont val="Segoe UI"/>
            <family val="2"/>
          </rPr>
          <t>99635|JOGO PEDAGOGICO "JOGO PUXA PUXA BATATINHA (20 BATATINHAS, 1 PACOTINHO)" - MEDIDAS APROXIMADAS: 32 X 21 X 6CM
SELO DE APROVAÇÃO DO INMETRO|JG|||12|17|200|03/09/2018||||- ok -|BRINQUEDOS E PLAYGROUND||||*|</t>
        </r>
      </text>
    </comment>
    <comment ref="B639" authorId="1" shapeId="0" xr:uid="{00000000-0006-0000-0000-0000DF070000}">
      <text>
        <r>
          <rPr>
            <b/>
            <sz val="9"/>
            <color indexed="81"/>
            <rFont val="Segoe UI"/>
            <family val="2"/>
          </rPr>
          <t>DESCRIÇÃO:</t>
        </r>
        <r>
          <rPr>
            <sz val="9"/>
            <color indexed="81"/>
            <rFont val="Segoe UI"/>
            <family val="2"/>
          </rPr>
          <t>_x000D_
JOGO PEDAGÓGICO CLUB GROW - COM 10 JOGOS CLÁSSICOS: CANCAN, XADREZ, RESTA 1, DAMAS, TRILHA, LUDO, DAMAS-CHINEZAS, SOBE DESCE, DOMINÓ E MICO - JOGO COMPOSTO POR CARTAS, DADOS, TABULEIRO.</t>
        </r>
      </text>
    </comment>
    <comment ref="V639" authorId="1" shapeId="0" xr:uid="{00000000-0006-0000-0000-0000E0070000}">
      <text>
        <r>
          <rPr>
            <sz val="9"/>
            <color indexed="81"/>
            <rFont val="Segoe UI"/>
            <family val="2"/>
          </rPr>
          <t>124746|JOGO PEDAGÓGICO CLUB GROW - COM 10 JOGOS CLÁSSICOS: CANCAN, XADREZ, RESTA 1, DAMAS, TRILHA, LUDO, DAMAS-CHINEZAS, SOBE DESCE, DOMINÓ E MICO - JOGO COMPOSTO POR CARTAS, DADOS, TABULEIRO.|JG|||12|21|250|03/09/2018||||- ok -|BRINQUEDOS E PLAYGROUND||||*|</t>
        </r>
      </text>
    </comment>
    <comment ref="B640" authorId="1" shapeId="0" xr:uid="{00000000-0006-0000-0000-00000F030000}">
      <text>
        <r>
          <rPr>
            <b/>
            <sz val="9"/>
            <color indexed="81"/>
            <rFont val="Segoe UI"/>
            <family val="2"/>
          </rPr>
          <t>DESCRIÇÃO:</t>
        </r>
        <r>
          <rPr>
            <sz val="9"/>
            <color indexed="81"/>
            <rFont val="Segoe UI"/>
            <family val="2"/>
          </rPr>
          <t>_x000D_
JUNCAO INTERNA "I" - 38 X 38 MM</t>
        </r>
      </text>
    </comment>
    <comment ref="V640" authorId="1" shapeId="0" xr:uid="{00000000-0006-0000-0000-000010030000}">
      <text>
        <r>
          <rPr>
            <sz val="10"/>
            <color indexed="81"/>
            <rFont val="Lucida Console"/>
            <family val="3"/>
          </rPr>
          <t>54144|JUNCAO INTERNA "I" - 38 X 38 MM|PC|55|32|12|0|0|23/09/2020|9|2020|14/01/2021|Suspenso|MATERIAL ELETRICO|PP 218/19|27/01/2020||*|</t>
        </r>
      </text>
    </comment>
    <comment ref="B641" authorId="1" shapeId="0" xr:uid="{00000000-0006-0000-0000-00007F090000}">
      <text>
        <r>
          <rPr>
            <b/>
            <sz val="9"/>
            <color indexed="81"/>
            <rFont val="Segoe UI"/>
            <family val="2"/>
          </rPr>
          <t>DESCRIÇÃO:</t>
        </r>
        <r>
          <rPr>
            <sz val="9"/>
            <color indexed="81"/>
            <rFont val="Segoe UI"/>
            <family val="2"/>
          </rPr>
          <t>_x000D_
KIT 1 PRATO DE EQUILIBRIO E STICK (VARETA) PRATO CONFECCIONADO EM PLASTICO RESISTENTE PESANDO ATE 110 GRAMAS, ALTURA 30 MM, DIAMETRO DE 240 MM. STICK (VARETA) EM MADEIRA COM 60 CM DE COMPRIMENTO</t>
        </r>
      </text>
    </comment>
    <comment ref="V641" authorId="1" shapeId="0" xr:uid="{00000000-0006-0000-0000-000080090000}">
      <text>
        <r>
          <rPr>
            <b/>
            <sz val="9"/>
            <color indexed="81"/>
            <rFont val="Segoe UI"/>
            <family val="2"/>
          </rPr>
          <t>135233|KIT 1 PRATO DE EQUILIBRIO E STICK (VARETA) PRATO CONFECCIONADO EM PLASTICO RESISTENTE PESANDO ATE 110 GRAMAS, ALTURA 30 MM, DIAMETRO DE 240 MM. STICK (VARETA) EM MADEIRA COM 60 CM DE COMPRIMENTO|KT|||12|40|480|21/08/2018||||- ok -|MATERIAL ESPORTIVO||||*|</t>
        </r>
      </text>
    </comment>
    <comment ref="B642" authorId="1" shapeId="0" xr:uid="{00000000-0006-0000-0000-000025080000}">
      <text>
        <r>
          <rPr>
            <b/>
            <sz val="9"/>
            <color indexed="81"/>
            <rFont val="Segoe UI"/>
            <family val="2"/>
          </rPr>
          <t>DESCRIÇÃO:</t>
        </r>
        <r>
          <rPr>
            <sz val="9"/>
            <color indexed="81"/>
            <rFont val="Segoe UI"/>
            <family val="2"/>
          </rPr>
          <t>_x000D_
KIT DE CONE CHAPÉU CHINÊS, COM 5 UNIDADES, EM PVC - MEDIDAS DE CADA CONE: 19 X 5,2 X 19 CM.
AS MEDIDAS PODERÃO VARIAR EM +/- 1CM. COR A DEFINIR</t>
        </r>
      </text>
    </comment>
    <comment ref="V642" authorId="1" shapeId="0" xr:uid="{00000000-0006-0000-0000-000026080000}">
      <text>
        <r>
          <rPr>
            <b/>
            <sz val="9"/>
            <color indexed="81"/>
            <rFont val="Segoe UI"/>
            <family val="2"/>
          </rPr>
          <t>127381|KIT DE CONE CHAPÉU CHINÊS, COM 5 UNIDADES, EM PVC - MEDIDAS DE CADA CONE: 19 X 5,2 X 19 CM.
AS MEDIDAS PODERÃO VARIAR EM +/- 1CM. COR A DEFINIR|KT|||12|40|480|21/08/2018||||- ok -|MATERIAL ESPORTIVO||||*|</t>
        </r>
      </text>
    </comment>
    <comment ref="B643" authorId="1" shapeId="0" xr:uid="{00000000-0006-0000-0000-000067080000}">
      <text>
        <r>
          <rPr>
            <b/>
            <sz val="9"/>
            <color indexed="81"/>
            <rFont val="Segoe UI"/>
            <family val="2"/>
          </rPr>
          <t>DESCRIÇÃO:</t>
        </r>
        <r>
          <rPr>
            <sz val="9"/>
            <color indexed="81"/>
            <rFont val="Segoe UI"/>
            <family val="2"/>
          </rPr>
          <t>_x000D_
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r>
      </text>
    </comment>
    <comment ref="V643" authorId="1" shapeId="0" xr:uid="{00000000-0006-0000-0000-000068080000}">
      <text>
        <r>
          <rPr>
            <b/>
            <sz val="9"/>
            <color indexed="81"/>
            <rFont val="Segoe UI"/>
            <family val="2"/>
          </rPr>
          <t>130637|KIT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VIBRANTES|KT|||12|8|96|21/08/2018||||- ok -|MATERIAL ESPORTIVO||||*|</t>
        </r>
      </text>
    </comment>
    <comment ref="B644" authorId="1" shapeId="0" xr:uid="{00000000-0006-0000-0000-000007090000}">
      <text>
        <r>
          <rPr>
            <b/>
            <sz val="9"/>
            <color indexed="81"/>
            <rFont val="Segoe UI"/>
            <family val="2"/>
          </rPr>
          <t>DESCRIÇÃO:</t>
        </r>
        <r>
          <rPr>
            <sz val="9"/>
            <color indexed="81"/>
            <rFont val="Segoe UI"/>
            <family val="2"/>
          </rPr>
          <t>_x000D_
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r>
      </text>
    </comment>
    <comment ref="V644" authorId="1" shapeId="0" xr:uid="{00000000-0006-0000-0000-000008090000}">
      <text>
        <r>
          <rPr>
            <b/>
            <sz val="9"/>
            <color indexed="81"/>
            <rFont val="Segoe UI"/>
            <family val="2"/>
          </rPr>
          <t>133979|KIT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INMETRO|KT|||12|25|300|03/09/2018||||- ok -|BRINQUEDOS E PLAYGROUND||||*|</t>
        </r>
      </text>
    </comment>
    <comment ref="B645" authorId="1" shapeId="0" xr:uid="{00000000-0006-0000-0000-0000B3080000}">
      <text>
        <r>
          <rPr>
            <b/>
            <sz val="9"/>
            <color indexed="81"/>
            <rFont val="Segoe UI"/>
            <family val="2"/>
          </rPr>
          <t>DESCRIÇÃO:</t>
        </r>
        <r>
          <rPr>
            <sz val="9"/>
            <color indexed="81"/>
            <rFont val="Segoe UI"/>
            <family val="2"/>
          </rPr>
          <t>_x000D_
KIT MINI TENIS COMPOSTO DE 2 RAQUETAS EM ALUMINIO 50 CM PESO 190, 2 BOLAS EM BORRACHA E FELTRO, UMA REDE LARG. 3,20M X H60 CM(LXA) E BOLSA</t>
        </r>
      </text>
    </comment>
    <comment ref="V645" authorId="1" shapeId="0" xr:uid="{00000000-0006-0000-0000-0000B4080000}">
      <text>
        <r>
          <rPr>
            <b/>
            <sz val="9"/>
            <color indexed="81"/>
            <rFont val="Segoe UI"/>
            <family val="2"/>
          </rPr>
          <t>132885|KIT MINI TENIS COMPOSTO DE 2 RAQUETAS EM ALUMINIO 50 CM PESO 190, 2 BOLAS EM BORRACHA E FELTRO, UMA REDE LARG. 3,20M X H60 CM(LXA) E BOLSA|KT|||12|16|192|21/08/2018||||- ok -|MATERIAL ESPORTIVO||||*|</t>
        </r>
      </text>
    </comment>
    <comment ref="B646" authorId="1" shapeId="0" xr:uid="{00000000-0006-0000-0000-000005090000}">
      <text>
        <r>
          <rPr>
            <b/>
            <sz val="9"/>
            <color indexed="81"/>
            <rFont val="Segoe UI"/>
            <family val="2"/>
          </rPr>
          <t>DESCRIÇÃO:</t>
        </r>
        <r>
          <rPr>
            <sz val="9"/>
            <color indexed="81"/>
            <rFont val="Segoe UI"/>
            <family val="2"/>
          </rPr>
          <t>_x000D_
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r>
      </text>
    </comment>
    <comment ref="V646" authorId="1" shapeId="0" xr:uid="{00000000-0006-0000-0000-000006090000}">
      <text>
        <r>
          <rPr>
            <sz val="9"/>
            <color indexed="81"/>
            <rFont val="Segoe UI"/>
            <family val="2"/>
          </rPr>
          <t>133978|KIT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INMETRO|KT|||12|17|200|03/09/2018||||- ok -|BRINQUEDOS E PLAYGROUND||||*|</t>
        </r>
      </text>
    </comment>
    <comment ref="B647" authorId="1" shapeId="0" xr:uid="{00000000-0006-0000-0000-000017080000}">
      <text>
        <r>
          <rPr>
            <b/>
            <sz val="9"/>
            <color indexed="81"/>
            <rFont val="Segoe UI"/>
            <family val="2"/>
          </rPr>
          <t>DESCRIÇÃO:</t>
        </r>
        <r>
          <rPr>
            <sz val="9"/>
            <color indexed="81"/>
            <rFont val="Segoe UI"/>
            <family val="2"/>
          </rPr>
          <t>_x000D_
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r>
      </text>
    </comment>
    <comment ref="V647" authorId="1" shapeId="0" xr:uid="{00000000-0006-0000-0000-000018080000}">
      <text>
        <r>
          <rPr>
            <b/>
            <sz val="9"/>
            <color indexed="81"/>
            <rFont val="Segoe UI"/>
            <family val="2"/>
          </rPr>
          <t>126832|KIT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M)|KT|||12|4|48|21/08/2018||||- ok -|MATERIAL ESPORTIVO||||*|</t>
        </r>
      </text>
    </comment>
    <comment ref="B648" authorId="1" shapeId="0" xr:uid="{00000000-0006-0000-0000-000056000000}">
      <text>
        <r>
          <rPr>
            <b/>
            <sz val="9"/>
            <color indexed="81"/>
            <rFont val="Segoe UI"/>
            <family val="2"/>
          </rPr>
          <t>DESCRIÇÃO:</t>
        </r>
        <r>
          <rPr>
            <sz val="9"/>
            <color indexed="81"/>
            <rFont val="Segoe UI"/>
            <family val="2"/>
          </rPr>
          <t>_x000D_
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r>
      </text>
    </comment>
    <comment ref="V648" authorId="3" shapeId="0" xr:uid="{B485A788-0DC3-41BB-B784-5C13CF6FF376}">
      <text>
        <r>
          <rPr>
            <sz val="9"/>
            <color indexed="81"/>
            <rFont val="Segoe UI"/>
            <family val="2"/>
          </rPr>
          <t>12754|LÃ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GRAMAS.|PT|72|6|12|84|1000|14/05/2020|275|2020|15/11/2021|Aguardando|MATERIAIS DE LIMPEZA (UTENSILIOS E ACESSORIOS)|PP  86/19|11/10/2019||*|</t>
        </r>
      </text>
    </comment>
    <comment ref="B649" authorId="1" shapeId="0" xr:uid="{00000000-0006-0000-0000-000090000000}">
      <text>
        <r>
          <rPr>
            <b/>
            <sz val="9"/>
            <color indexed="81"/>
            <rFont val="Segoe UI"/>
            <family val="2"/>
          </rPr>
          <t>DESCRIÇÃO:</t>
        </r>
        <r>
          <rPr>
            <sz val="9"/>
            <color indexed="81"/>
            <rFont val="Segoe UI"/>
            <family val="2"/>
          </rPr>
          <t>_x000D_
LAMINA DE SERRA EM ACO RAPIDO 1/2" X 12" - 24 DENTES</t>
        </r>
      </text>
    </comment>
    <comment ref="V649" authorId="1" shapeId="0" xr:uid="{00000000-0006-0000-0000-000091000000}">
      <text>
        <r>
          <rPr>
            <sz val="9"/>
            <color indexed="81"/>
            <rFont val="Segoe UI"/>
            <family val="2"/>
          </rPr>
          <t>12934|LAMINA DE SERRA EM ACO RAPIDO 1/2" X 12" - 24 DENTES|PC|70|30|12|21|250|24/10/2019|9|2018|09/01/2019|Aguardando|FERRAGENS|PP  11/19|15/03/2019|Item fora de estoque|*|</t>
        </r>
      </text>
    </comment>
    <comment ref="B650" authorId="1" shapeId="0" xr:uid="{00000000-0006-0000-0000-00004B090000}">
      <text>
        <r>
          <rPr>
            <b/>
            <sz val="9"/>
            <color indexed="81"/>
            <rFont val="Segoe UI"/>
            <family val="2"/>
          </rPr>
          <t>DESCRIÇÃO:</t>
        </r>
        <r>
          <rPr>
            <sz val="9"/>
            <color indexed="81"/>
            <rFont val="Segoe UI"/>
            <family val="2"/>
          </rPr>
          <t>_x000D_
LAMINA DE SERRA EM ACO RAPIDO BI-METAL 1/2" X 12", 18 DPP (DENTES POR POLEGADA), ESPESSURA DE NO MINIMO 0,6 MM</t>
        </r>
      </text>
    </comment>
    <comment ref="V650" authorId="1" shapeId="0" xr:uid="{00000000-0006-0000-0000-00004C090000}">
      <text>
        <r>
          <rPr>
            <sz val="9"/>
            <color indexed="81"/>
            <rFont val="Segoe UI"/>
            <family val="2"/>
          </rPr>
          <t>134560|LAMINA DE SERRA EM ACO RAPIDO BI-METAL 1/2" X 12", 18 DPP (DENTES POR POLEGADA), ESPESSURA DE NO MINIMO 0,6 MM|PC|70|30|12|59|700|24/10/2019|70|2019|28/02/2020|Suspenso|FERRAGENS|PE   2/20|23/04/2020||*|</t>
        </r>
      </text>
    </comment>
    <comment ref="B651" authorId="1" shapeId="0" xr:uid="{00000000-0006-0000-0000-00009D070000}">
      <text>
        <r>
          <rPr>
            <b/>
            <sz val="9"/>
            <color indexed="81"/>
            <rFont val="Segoe UI"/>
            <family val="2"/>
          </rPr>
          <t>DESCRIÇÃO:</t>
        </r>
        <r>
          <rPr>
            <sz val="9"/>
            <color indexed="81"/>
            <rFont val="Segoe UI"/>
            <family val="2"/>
          </rPr>
          <t>_x000D_
LAMPADA A VAPOR DE SODIO TUBULAR 250W, BASE E-40, 220V, MAXIMA TEMPERATURA NA BASE 250ºC, MAXIMA TEMPERATURA NO BULBO 350ºC, FLUXO LUMINOSO (MINIMO) 25.000 LM, TEMPERATURA DE COR (MINIMA) 1.900K, INDICE DE REPRODUCAO DE COR (INTERVALO) 20 - 40%, VIDA UTIL (MINIMA) DE 30.000 H</t>
        </r>
      </text>
    </comment>
    <comment ref="V651" authorId="1" shapeId="0" xr:uid="{00000000-0006-0000-0000-00009E070000}">
      <text>
        <r>
          <rPr>
            <sz val="9"/>
            <color indexed="81"/>
            <rFont val="Segoe UI"/>
            <family val="2"/>
          </rPr>
          <t>119810|LAMPADA A VAPOR DE SODIO TUBULAR 250W, BASE E-40, 220V, MAXIMA TEMPERATURA NA BASE 250ºC, MAXIMA TEMPERATURA NO BULBO 350ºC, FLUXO LUMINOSO (MINIMO) 25.000 LM, TEMPERATURA DE COR (MINIMA) 1.900K, INDICE DE REPRODUCAO DE COR (INTERVALO) 20 - 40%, VIDA UTIL (MINIMA) DE 30.000 H|PC|55|52|12|0|0|23/09/2020|17|2020|29/01/2021|Aguardando|DISJUNTORES, REATORES, LÂMPADAS, LUMINARIAS, CONTATOR E DISTRIBUIDOR GERAL PARA TELEFONIA|PP 241/19|21/02/2020||*|</t>
        </r>
      </text>
    </comment>
    <comment ref="B652" authorId="1" shapeId="0" xr:uid="{00000000-0006-0000-0000-0000C5030000}">
      <text>
        <r>
          <rPr>
            <b/>
            <sz val="9"/>
            <color indexed="81"/>
            <rFont val="Segoe UI"/>
            <family val="2"/>
          </rPr>
          <t>DESCRIÇÃO:</t>
        </r>
        <r>
          <rPr>
            <sz val="9"/>
            <color indexed="81"/>
            <rFont val="Segoe UI"/>
            <family val="2"/>
          </rPr>
          <t xml:space="preserve">_x000D_
LÂMPADA A VAPOR METÁLICA TUBULAR 150 W. </t>
        </r>
      </text>
    </comment>
    <comment ref="V652" authorId="1" shapeId="0" xr:uid="{00000000-0006-0000-0000-0000C6030000}">
      <text>
        <r>
          <rPr>
            <b/>
            <sz val="9"/>
            <color indexed="81"/>
            <rFont val="Segoe UI"/>
            <family val="2"/>
          </rPr>
          <t>66532|LÂMPADA A VAPOR METÁLICA TUBULAR 150 W.|PC|||12|0|0|07/08/2018||||Inativo|DISJUNTORES, REATORES, LÂMPADAS E LUMINÁRIAS||||*|</t>
        </r>
      </text>
    </comment>
    <comment ref="B653" authorId="1" shapeId="0" xr:uid="{00000000-0006-0000-0000-00009F070000}">
      <text>
        <r>
          <rPr>
            <b/>
            <sz val="9"/>
            <color indexed="81"/>
            <rFont val="Segoe UI"/>
            <family val="2"/>
          </rPr>
          <t>DESCRIÇÃO:</t>
        </r>
        <r>
          <rPr>
            <sz val="9"/>
            <color indexed="81"/>
            <rFont val="Segoe UI"/>
            <family val="2"/>
          </rPr>
          <t>_x000D_
LAMPADA A VAPOR METALICO TUBULAR 250W, BASE E-40, 220V, MAXIMA TEMPERATURA NA BASE 250ºC, MAXIMA TEMPERATURA NO BULBO 550ºC, FLUXO LUMINOSO (MINIMO) 19.000 LM, TEMPERATURA DE COR (MINIMA) 4.500K, INDICE DE REPRODUCAO DE COR (INTERVALO) 60 - 100%, VIDA UTIL (MINIMA) DE 12.000 H</t>
        </r>
      </text>
    </comment>
    <comment ref="V653" authorId="1" shapeId="0" xr:uid="{00000000-0006-0000-0000-0000A0070000}">
      <text>
        <r>
          <rPr>
            <sz val="9"/>
            <color indexed="81"/>
            <rFont val="Segoe UI"/>
            <family val="2"/>
          </rPr>
          <t>119811|LAMPADA A VAPOR METALICO TUBULAR 250W, BASE E-40, 220V, MAXIMA TEMPERATURA NA BASE 250ºC, MAXIMA TEMPERATURA NO BULBO 550ºC, FLUXO LUMINOSO (MINIMO) 19.000 LM, TEMPERATURA DE COR (MINIMA) 4.500K, INDICE DE REPRODUCAO DE COR (INTERVALO) 60 - 100%, VIDA UTIL (MINIMA) DE 12.000 H|PC|55|52|12|0|0|23/09/2020|17|2020|29/01/2021|Aguardando|DISJUNTORES, REATORES, LÂMPADAS, LUMINARIAS, CONTATOR E DISTRIBUIDOR GERAL PARA TELEFONIA|PP 241/19|21/02/2020||*|</t>
        </r>
      </text>
    </comment>
    <comment ref="B654" authorId="1" shapeId="0" xr:uid="{00000000-0006-0000-0000-0000A3070000}">
      <text>
        <r>
          <rPr>
            <b/>
            <sz val="9"/>
            <color indexed="81"/>
            <rFont val="Segoe UI"/>
            <family val="2"/>
          </rPr>
          <t>DESCRIÇÃO:</t>
        </r>
        <r>
          <rPr>
            <sz val="9"/>
            <color indexed="81"/>
            <rFont val="Segoe UI"/>
            <family val="2"/>
          </rPr>
          <t xml:space="preserve">_x000D_
LÂMPADA A VAPOR METÁLICO TUBULAR 400W, BASE E-40, 220V, MÁXIMA TEMPERATURA NA BASE 250ºC, MÁXIMA TEMPERATURA NO BULBO 600ºC, FLUXO LUMINOSO (MÍNIMO) 32.000 LM, TEMPERATURA DE COR (MÍNIMA) 4.300K, ÍNDICE DE REPRODUÇÃO DE COR (INTERVALO) 60 - 100%, VIDA ÚTIL (MÍNIMA) DE 12.000 H. </t>
        </r>
      </text>
    </comment>
    <comment ref="V654" authorId="1" shapeId="0" xr:uid="{00000000-0006-0000-0000-0000A4070000}">
      <text>
        <r>
          <rPr>
            <sz val="9"/>
            <color indexed="81"/>
            <rFont val="Segoe UI"/>
            <family val="2"/>
          </rPr>
          <t>120477|LÂMPADA A VAPOR METÁLICO TUBULAR 400W, BASE E-40, 220V, MÁXIMA TEMPERATURA NA BASE 250ºC, MÁXIMA TEMPERATURA NO BULBO 600ºC, FLUXO LUMINOSO (MÍNIMO) 32.000 LM, TEMPERATURA DE COR (MÍNIMA) 4.300K, ÍNDICE DE REPRODUÇÃO DE COR (INTERVALO) 60 - 100%, VIDA ÚTIL (MÍNIMA) DE 12.000 H.|PC|55|63|12|0|0|23/09/2020|17|2020|29/01/2021|Aguardando|DISJUNTORES, REATORES, LÂMPADAS, LUMINARIAS, CONTATOR E DISTRIBUIDOR GERAL PARA TELEFONIA|PP 241/19|21/02/2020||*|</t>
        </r>
      </text>
    </comment>
    <comment ref="B655" authorId="1" shapeId="0" xr:uid="{00000000-0006-0000-0000-00008F080000}">
      <text>
        <r>
          <rPr>
            <b/>
            <sz val="9"/>
            <color indexed="81"/>
            <rFont val="Segoe UI"/>
            <family val="2"/>
          </rPr>
          <t>DESCRIÇÃO:</t>
        </r>
        <r>
          <rPr>
            <sz val="9"/>
            <color indexed="81"/>
            <rFont val="Segoe UI"/>
            <family val="2"/>
          </rPr>
          <t>_x000D_
LÂMPADA DE LED BULBO 20W , BASE E27, POTÊNCIA 20W, TENSÃO 100-240V, TEMP COR 4000 - 7000 K, EFICIÊNCIA LUMINOSA MÍNIMA 80 LM/W, FLUXO LUMINOSO MÍNIMO 1800 LM, ABERTURA DA FACHO MÍNIMA 140º, VIDA ÚTIL MIIMA 25.000HS, FP MÍNIMO 0,75, TAMANHO MÁXIMO 14,5 X 9 CM.</t>
        </r>
      </text>
    </comment>
    <comment ref="V655" authorId="2" shapeId="0" xr:uid="{00000000-0006-0000-0000-000090080000}">
      <text>
        <r>
          <rPr>
            <sz val="9"/>
            <color indexed="81"/>
            <rFont val="Segoe UI"/>
            <family val="2"/>
          </rPr>
          <t>132613|LÂMPADA DE LED BULBO 20W , BASE E27, POTÊNCIA 20W, TENSÃO 100-240V, TEMP COR 4000 - 7000 K, EFICIÊNCIA LUMINOSA MÍNIMA 80 LM/W, FLUXO LUMINOSO MÍNIMO 1800 LM, ABERTURA DA FACHO MÍNIMA 140º, VIDA ÚTIL MIIMA 25.000HS, FP MÍNIMO 0,75, TAMANHO MÁXIMO 14,5 X 9 CM.|UN|55|66|12|84|1000|31/08/2017|11|2018|11/01/2019|Inativo|LAMPADAS DE LED E SOQUETE|PP 205/17|02/02/2018||*|</t>
        </r>
      </text>
    </comment>
    <comment ref="B656" authorId="1" shapeId="0" xr:uid="{00000000-0006-0000-0000-0000DD020000}">
      <text>
        <r>
          <rPr>
            <b/>
            <sz val="9"/>
            <color indexed="81"/>
            <rFont val="Segoe UI"/>
            <family val="2"/>
          </rPr>
          <t>DESCRIÇÃO:</t>
        </r>
        <r>
          <rPr>
            <sz val="9"/>
            <color indexed="81"/>
            <rFont val="Segoe UI"/>
            <family val="2"/>
          </rPr>
          <t>_x000D_
LÂMPADA FLUORESCENTE - 32W / 220V.</t>
        </r>
      </text>
    </comment>
    <comment ref="V656" authorId="1" shapeId="0" xr:uid="{00000000-0006-0000-0000-0000DE020000}">
      <text>
        <r>
          <rPr>
            <sz val="9"/>
            <color indexed="81"/>
            <rFont val="Segoe UI"/>
            <family val="2"/>
          </rPr>
          <t>49866|LÂMPADA FLUORESCENTE - 32W / 220V.|PC|55|57|12|17|200|24/10/2019||||- ok -|DISJUNTORES, REATORES, LÂMPADAS E LUMINÁRIAS||||*|</t>
        </r>
      </text>
    </comment>
    <comment ref="B657" authorId="1" shapeId="0" xr:uid="{00000000-0006-0000-0000-00000D060000}">
      <text>
        <r>
          <rPr>
            <b/>
            <sz val="9"/>
            <color indexed="81"/>
            <rFont val="Segoe UI"/>
            <family val="2"/>
          </rPr>
          <t>DESCRIÇÃO:</t>
        </r>
        <r>
          <rPr>
            <sz val="9"/>
            <color indexed="81"/>
            <rFont val="Segoe UI"/>
            <family val="2"/>
          </rPr>
          <t xml:space="preserve">_x000D_
LÂMPADA FLUORESCENTE 220V X 20W - BASE G-13. </t>
        </r>
      </text>
    </comment>
    <comment ref="V657" authorId="1" shapeId="0" xr:uid="{00000000-0006-0000-0000-00000E060000}">
      <text>
        <r>
          <rPr>
            <b/>
            <sz val="9"/>
            <color indexed="81"/>
            <rFont val="Segoe UI"/>
            <family val="2"/>
          </rPr>
          <t>104181|LÂMPADA FLUORESCENTE 220V X 20W - BASE G-13.|PC|||12|0|0|07/08/2018||||Inativo|DISJUNTORES, REATORES, LÂMPADAS E LUMINÁRIAS||||*|</t>
        </r>
      </text>
    </comment>
    <comment ref="B658" authorId="1" shapeId="0" xr:uid="{00000000-0006-0000-0000-00006F030000}">
      <text>
        <r>
          <rPr>
            <b/>
            <sz val="9"/>
            <color indexed="81"/>
            <rFont val="Segoe UI"/>
            <family val="2"/>
          </rPr>
          <t>DESCRIÇÃO:</t>
        </r>
        <r>
          <rPr>
            <sz val="9"/>
            <color indexed="81"/>
            <rFont val="Segoe UI"/>
            <family val="2"/>
          </rPr>
          <t xml:space="preserve">_x000D_
LÂMPADA FLUORESCENTE COMPACTA 15 W X 220 V - 13 A 15 CM. </t>
        </r>
      </text>
    </comment>
    <comment ref="V658" authorId="1" shapeId="0" xr:uid="{00000000-0006-0000-0000-000070030000}">
      <text>
        <r>
          <rPr>
            <b/>
            <sz val="9"/>
            <color indexed="81"/>
            <rFont val="Segoe UI"/>
            <family val="2"/>
          </rPr>
          <t>61936|LÂMPADA FLUORESCENTE COMPACTA 15 W X 220 V - 13 A 15 CM.|PC|20|3|12|0|0|07/08/2018||||Inativo|DISJUNTORES, REATORES, LÂMPADAS E LUMINÁRIAS||||*|</t>
        </r>
      </text>
    </comment>
    <comment ref="B659" authorId="1" shapeId="0" xr:uid="{00000000-0006-0000-0000-000007080000}">
      <text>
        <r>
          <rPr>
            <b/>
            <sz val="9"/>
            <color indexed="81"/>
            <rFont val="Segoe UI"/>
            <family val="2"/>
          </rPr>
          <t>DESCRIÇÃO:</t>
        </r>
        <r>
          <rPr>
            <sz val="9"/>
            <color indexed="81"/>
            <rFont val="Segoe UI"/>
            <family val="2"/>
          </rPr>
          <t>_x000D_
LAMPADA FLUORESCENTE COMPACTA, BULBO 3U, POTENCIA 20 W, TENSAO DE TRABALHO 220V, 60 HZ, TEMPERATURA DE COR: 6400K (BRANCA LUZ DO DIA) , ROSCA E27, COM SELO PROCEL LETRA A, FATOR DE POTENCIA MINIMO 0,5  VIDA MEDIANA: 6000 HORAS. DIMENSOES: COMPRIMENTO MAXIMO -170 MM, DIAMETRO MAXIMO-50 MM.</t>
        </r>
      </text>
    </comment>
    <comment ref="V659" authorId="1" shapeId="0" xr:uid="{00000000-0006-0000-0000-000008080000}">
      <text>
        <r>
          <rPr>
            <sz val="9"/>
            <color indexed="81"/>
            <rFont val="Segoe UI"/>
            <family val="2"/>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MM.|UN|55|57|12|0|0|23/09/2020|17|2020|29/01/2021|Aguardando|DISJUNTORES, REATORES, LÂMPADAS, LUMINARIAS, CONTATOR E DISTRIBUIDOR GERAL PARA TELEFONIA|PP 241/19|21/02/2020||*|</t>
        </r>
      </text>
    </comment>
    <comment ref="B660" authorId="1" shapeId="0" xr:uid="{00000000-0006-0000-0000-000076010000}">
      <text>
        <r>
          <rPr>
            <b/>
            <sz val="9"/>
            <color indexed="81"/>
            <rFont val="Segoe UI"/>
            <family val="2"/>
          </rPr>
          <t>DESCRIÇÃO:</t>
        </r>
        <r>
          <rPr>
            <sz val="9"/>
            <color indexed="81"/>
            <rFont val="Segoe UI"/>
            <family val="2"/>
          </rPr>
          <t xml:space="preserve">_x000D_
LÂMPADA FLUORESCENTE LUZ DO  DIA 40W X 220V - 2300 LUMENS BASE G13. </t>
        </r>
      </text>
    </comment>
    <comment ref="V660" authorId="1" shapeId="0" xr:uid="{00000000-0006-0000-0000-000077010000}">
      <text>
        <r>
          <rPr>
            <b/>
            <sz val="9"/>
            <color indexed="81"/>
            <rFont val="Segoe UI"/>
            <family val="2"/>
          </rPr>
          <t>15722|LÂMPADA FLUORESCENTE LUZ DO  DIA 40W X 220V - 2300 LUMENS BASE G13.|PC|55|57|12|0|0|07/08/2018||||Inativo|DISJUNTORES, REATORES, LÂMPADAS E LUMINÁRIAS||||*|</t>
        </r>
      </text>
    </comment>
    <comment ref="B661" authorId="1" shapeId="0" xr:uid="{00000000-0006-0000-0000-0000AC000000}">
      <text>
        <r>
          <rPr>
            <b/>
            <sz val="9"/>
            <color indexed="81"/>
            <rFont val="Segoe UI"/>
            <family val="2"/>
          </rPr>
          <t>DESCRIÇÃO:</t>
        </r>
        <r>
          <rPr>
            <sz val="9"/>
            <color indexed="81"/>
            <rFont val="Segoe UI"/>
            <family val="2"/>
          </rPr>
          <t xml:space="preserve">_x000D_
LÂMPADA FLUORESCENTE LUZ DO DIA 20W - BASE G13 - 230V. </t>
        </r>
      </text>
    </comment>
    <comment ref="V661" authorId="1" shapeId="0" xr:uid="{00000000-0006-0000-0000-0000AD000000}">
      <text>
        <r>
          <rPr>
            <sz val="9"/>
            <color indexed="81"/>
            <rFont val="Segoe UI"/>
            <family val="2"/>
          </rPr>
          <t>13053|LÂMPADA FLUORESCENTE LUZ DO DIA 20W - BASE G13 - 230V.|PC|55|57|12|59|700|24/10/2019|2|2019|01/01/2020|Aguardando|DISJUNTORES, REATORES, LAMPADAS, LUMINARIAS, CONTATOR E DISTRIBUIDOR GERAL PARA TELEFONIA|PP 208/18|22/01/2019|Item excluído do estoque|*|</t>
        </r>
      </text>
    </comment>
    <comment ref="B662" authorId="1" shapeId="0" xr:uid="{00000000-0006-0000-0000-000057040000}">
      <text>
        <r>
          <rPr>
            <b/>
            <sz val="9"/>
            <color indexed="81"/>
            <rFont val="Segoe UI"/>
            <family val="2"/>
          </rPr>
          <t>DESCRIÇÃO:</t>
        </r>
        <r>
          <rPr>
            <sz val="9"/>
            <color indexed="81"/>
            <rFont val="Segoe UI"/>
            <family val="2"/>
          </rPr>
          <t>_x000D_
LAMPADA HALOGENA 300W, 220 VOLTS</t>
        </r>
      </text>
    </comment>
    <comment ref="V662" authorId="2" shapeId="0" xr:uid="{00000000-0006-0000-0000-000058040000}">
      <text>
        <r>
          <rPr>
            <sz val="9"/>
            <color indexed="81"/>
            <rFont val="Segoe UI"/>
            <family val="2"/>
          </rPr>
          <t>79635|LAMPADA HALOGENA 300W, 220 VOLTS|PC|55|57|12|0|0|08/01/2019|11|2018|11/01/2019|Inativo|LÂMPADAS E SOQUETES|||Item excluído do estoque|*|</t>
        </r>
      </text>
    </comment>
    <comment ref="B663" authorId="1" shapeId="0" xr:uid="{00000000-0006-0000-0000-0000D3090000}">
      <text>
        <r>
          <rPr>
            <b/>
            <sz val="9"/>
            <color indexed="81"/>
            <rFont val="Segoe UI"/>
            <family val="2"/>
          </rPr>
          <t>DESCRIÇÃO:</t>
        </r>
        <r>
          <rPr>
            <sz val="9"/>
            <color indexed="81"/>
            <rFont val="Segoe UI"/>
            <family val="2"/>
          </rPr>
          <t>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V663" authorId="1" shapeId="0" xr:uid="{00000000-0006-0000-0000-0000D4090000}">
      <text>
        <r>
          <rPr>
            <sz val="10"/>
            <color indexed="81"/>
            <rFont val="Lucida Console"/>
            <family val="3"/>
          </rPr>
          <t>136895|LAMPADA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PROCEL.|UN|55|66|12|84|1000|19/05/2020|234|2019|21/09/2020|Suspenso|LAMPADA LED TUBULAR|PE 139/20|01/09/2020||*|</t>
        </r>
      </text>
    </comment>
    <comment ref="B664" authorId="1" shapeId="0" xr:uid="{00000000-0006-0000-0000-0000D5090000}">
      <text>
        <r>
          <rPr>
            <b/>
            <sz val="9"/>
            <color indexed="81"/>
            <rFont val="Segoe UI"/>
            <family val="2"/>
          </rPr>
          <t>DESCRIÇÃO:</t>
        </r>
        <r>
          <rPr>
            <sz val="9"/>
            <color indexed="81"/>
            <rFont val="Segoe UI"/>
            <family val="2"/>
          </rPr>
          <t>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V664" authorId="5" shapeId="0" xr:uid="{C337C20C-41A5-4114-BF06-C33C3E82B2D4}">
      <text>
        <r>
          <rPr>
            <sz val="10"/>
            <color indexed="81"/>
            <rFont val="Lucida Console"/>
            <family val="3"/>
          </rPr>
          <t>136896|LAMPADA LED BULBO, BASE E27, POTENCIA MAXIMA 20W, TENSAO 100-240 V, TEMPERATURA DE COR DE 4000 - 7000 K, EFICIENCIA LUMINOSA MINIMA 90 LM/W, FLUXO LUMINOSO MINIMO 1800 LM, ABERTURA DA FACHO MINIMA 140º, VIDA UTIL MINIMA 25.000 H, FP MINIMO 0,75, TAMANHO MAXIMO 14,5 X 9 CM.|UN|55|66|12|84|1000|23/09/2020|39|2021|10/02/2022|Aguardando|DISJUNTORES, LAMPADAS E LUMINARIAS|PP 225/19|23/01/2020||*|</t>
        </r>
      </text>
    </comment>
    <comment ref="B665" authorId="1" shapeId="0" xr:uid="{00000000-0006-0000-0000-0000C7080000}">
      <text>
        <r>
          <rPr>
            <b/>
            <sz val="9"/>
            <color indexed="81"/>
            <rFont val="Segoe UI"/>
            <family val="2"/>
          </rPr>
          <t>DESCRIÇÃO:</t>
        </r>
        <r>
          <rPr>
            <sz val="9"/>
            <color indexed="81"/>
            <rFont val="Segoe UI"/>
            <family val="2"/>
          </rPr>
          <t>_x000D_
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r>
      </text>
    </comment>
    <comment ref="V665" authorId="2" shapeId="0" xr:uid="{00000000-0006-0000-0000-0000C8080000}">
      <text>
        <r>
          <rPr>
            <sz val="9"/>
            <color indexed="81"/>
            <rFont val="Segoe UI"/>
            <family val="2"/>
          </rPr>
          <t>133253|LAMPADA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MESES.|UN|||12|3334|40000|01/09/2017|11|2018|11/01/2019|Inativo|LAMPADAS DE LED E SOQUETE|PP 205/17|02/02/2018|Item excluído do estoque|*|</t>
        </r>
      </text>
    </comment>
    <comment ref="B666" authorId="1" shapeId="0" xr:uid="{00000000-0006-0000-0000-0000B3090000}">
      <text>
        <r>
          <rPr>
            <b/>
            <sz val="9"/>
            <color indexed="81"/>
            <rFont val="Segoe UI"/>
            <family val="2"/>
          </rPr>
          <t>DESCRIÇÃO:</t>
        </r>
        <r>
          <rPr>
            <sz val="9"/>
            <color indexed="81"/>
            <rFont val="Segoe UI"/>
            <family val="2"/>
          </rPr>
          <t>_x000D_
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r>
      </text>
    </comment>
    <comment ref="V666" authorId="1" shapeId="0" xr:uid="{00000000-0006-0000-0000-0000B4090000}">
      <text>
        <r>
          <rPr>
            <sz val="9"/>
            <color indexed="81"/>
            <rFont val="Segoe UI"/>
            <family val="2"/>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PROCEL|UN|55|66|12|42|500|08/01/2019||||Inativo|LÂMPADAS E SOQUETES|||Código alterado para 135088|*|</t>
        </r>
      </text>
    </comment>
    <comment ref="B667" authorId="1" shapeId="0" xr:uid="{00000000-0006-0000-0000-00006B090000}">
      <text>
        <r>
          <rPr>
            <b/>
            <sz val="9"/>
            <color indexed="81"/>
            <rFont val="Segoe UI"/>
            <family val="2"/>
          </rPr>
          <t>DESCRIÇÃO:</t>
        </r>
        <r>
          <rPr>
            <sz val="9"/>
            <color indexed="81"/>
            <rFont val="Segoe UI"/>
            <family val="2"/>
          </rPr>
          <t>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V667" authorId="3" shapeId="0" xr:uid="{96990D7C-553C-4868-860D-539F4C82B66D}">
      <text>
        <r>
          <rPr>
            <sz val="9"/>
            <color indexed="81"/>
            <rFont val="Segoe UI"/>
            <family val="2"/>
          </rPr>
          <t>135088|LAMPADA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PROCEL|UN|55|66|12|42|500|19/05/2020|281|2020|15/11/2021|Aguardando|LAMPADA LED TUBULAR|PP  77/19|26/09/2019|Aguardando pregão.|*|</t>
        </r>
      </text>
    </comment>
    <comment ref="B668" authorId="1" shapeId="0" xr:uid="{00000000-0006-0000-0000-000037090000}">
      <text>
        <r>
          <rPr>
            <b/>
            <sz val="9"/>
            <color indexed="81"/>
            <rFont val="Segoe UI"/>
            <family val="2"/>
          </rPr>
          <t>DESCRIÇÃO:</t>
        </r>
        <r>
          <rPr>
            <sz val="9"/>
            <color indexed="81"/>
            <rFont val="Segoe UI"/>
            <family val="2"/>
          </rPr>
          <t>_x000D_
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r>
      </text>
    </comment>
    <comment ref="V668" authorId="3" shapeId="0" xr:uid="{8DC80C1A-6431-4D97-9C0B-23FCE9B8E32D}">
      <text>
        <r>
          <rPr>
            <sz val="9"/>
            <color indexed="81"/>
            <rFont val="Segoe UI"/>
            <family val="2"/>
          </rPr>
          <t>134373|LAMPADA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PROCEL.|UN|55|66|12|2500|30000|19/05/2020|281|2020|15/11/2021|Aguardando|LAMPADA LED|PP  77/19|26/09/2019||*|</t>
        </r>
      </text>
    </comment>
    <comment ref="B669" authorId="1" shapeId="0" xr:uid="{00000000-0006-0000-0000-00000F060000}">
      <text>
        <r>
          <rPr>
            <b/>
            <sz val="9"/>
            <color indexed="81"/>
            <rFont val="Segoe UI"/>
            <family val="2"/>
          </rPr>
          <t>DESCRIÇÃO:</t>
        </r>
        <r>
          <rPr>
            <sz val="9"/>
            <color indexed="81"/>
            <rFont val="Segoe UI"/>
            <family val="2"/>
          </rPr>
          <t xml:space="preserve">_x000D_
LÂMPADA LUZ MISTA - 250W X 220V - BASE E 27. </t>
        </r>
      </text>
    </comment>
    <comment ref="V669" authorId="1" shapeId="0" xr:uid="{00000000-0006-0000-0000-000010060000}">
      <text>
        <r>
          <rPr>
            <b/>
            <sz val="9"/>
            <color indexed="81"/>
            <rFont val="Segoe UI"/>
            <family val="2"/>
          </rPr>
          <t>104184|LÂMPADA LUZ MISTA - 250W X 220V - BASE E 27.|PC|||12|0|0|07/08/2018||||Inativo|DISJUNTORES, REATORES, LÂMPADAS E LUMINÁRIAS||||*|</t>
        </r>
      </text>
    </comment>
    <comment ref="B670" authorId="1" shapeId="0" xr:uid="{00000000-0006-0000-0000-0000AE000000}">
      <text>
        <r>
          <rPr>
            <b/>
            <sz val="9"/>
            <color indexed="81"/>
            <rFont val="Segoe UI"/>
            <family val="2"/>
          </rPr>
          <t>DESCRIÇÃO:</t>
        </r>
        <r>
          <rPr>
            <sz val="9"/>
            <color indexed="81"/>
            <rFont val="Segoe UI"/>
            <family val="2"/>
          </rPr>
          <t xml:space="preserve">_x000D_
LÂMPADA LUZ MISTA 160W X 230V- BASE E27. </t>
        </r>
      </text>
    </comment>
    <comment ref="V670" authorId="1" shapeId="0" xr:uid="{00000000-0006-0000-0000-0000AF000000}">
      <text>
        <r>
          <rPr>
            <b/>
            <sz val="9"/>
            <color indexed="81"/>
            <rFont val="Segoe UI"/>
            <family val="2"/>
          </rPr>
          <t>13058|LÂMPADA LUZ MISTA 160W X 230V- BASE E27.|PC|||12|0|0|07/08/2018||||Inativo|DISJUNTORES, REATORES, LÂMPADAS E LUMINÁRIAS||||*|</t>
        </r>
      </text>
    </comment>
    <comment ref="B671" authorId="1" shapeId="0" xr:uid="{00000000-0006-0000-0000-0000B0000000}">
      <text>
        <r>
          <rPr>
            <b/>
            <sz val="9"/>
            <color indexed="81"/>
            <rFont val="Segoe UI"/>
            <family val="2"/>
          </rPr>
          <t>DESCRIÇÃO:</t>
        </r>
        <r>
          <rPr>
            <sz val="9"/>
            <color indexed="81"/>
            <rFont val="Segoe UI"/>
            <family val="2"/>
          </rPr>
          <t>_x000D_
LAMPADA LUZ MISTA 250W X 230V- BASE E27</t>
        </r>
      </text>
    </comment>
    <comment ref="V671" authorId="1" shapeId="0" xr:uid="{00000000-0006-0000-0000-0000B1000000}">
      <text>
        <r>
          <rPr>
            <sz val="9"/>
            <color indexed="81"/>
            <rFont val="Segoe UI"/>
            <family val="2"/>
          </rPr>
          <t>13059|LAMPADA LUZ MISTA 250W X 230V- BASE E27|PC|55|52|12|0|0|23/09/2020|17|2020|29/01/2021|Aguardando|DISJUNTORES, REATORES, LÂMPADAS, LUMINARIAS, CONTATOR E DISTRIBUIDOR GERAL PARA TELEFONIA|PP 241/19|21/02/2020||*|</t>
        </r>
      </text>
    </comment>
    <comment ref="B672" authorId="1" shapeId="0" xr:uid="{00000000-0006-0000-0000-0000B2000000}">
      <text>
        <r>
          <rPr>
            <b/>
            <sz val="9"/>
            <color indexed="81"/>
            <rFont val="Segoe UI"/>
            <family val="2"/>
          </rPr>
          <t>DESCRIÇÃO:</t>
        </r>
        <r>
          <rPr>
            <sz val="9"/>
            <color indexed="81"/>
            <rFont val="Segoe UI"/>
            <family val="2"/>
          </rPr>
          <t>_x000D_
LAMPADA LUZ MISTA 250W X 230V- BASE E40</t>
        </r>
      </text>
    </comment>
    <comment ref="V672" authorId="1" shapeId="0" xr:uid="{00000000-0006-0000-0000-0000B3000000}">
      <text>
        <r>
          <rPr>
            <sz val="9"/>
            <color indexed="81"/>
            <rFont val="Segoe UI"/>
            <family val="2"/>
          </rPr>
          <t>13060|LAMPADA LUZ MISTA 250W X 230V- BASE E40|PC|55|52|12|0|0|23/09/2020|17|2020|29/01/2021|Aguardando|DISJUNTORES, REATORES, LÂMPADAS, LUMINARIAS, CONTATOR E DISTRIBUIDOR GERAL PARA TELEFONIA|PP 241/19|21/02/2020||*|</t>
        </r>
      </text>
    </comment>
    <comment ref="B673" authorId="1" shapeId="0" xr:uid="{00000000-0006-0000-0000-00001B070000}">
      <text>
        <r>
          <rPr>
            <b/>
            <sz val="9"/>
            <color indexed="81"/>
            <rFont val="Segoe UI"/>
            <family val="2"/>
          </rPr>
          <t>DESCRIÇÃO:</t>
        </r>
        <r>
          <rPr>
            <sz val="9"/>
            <color indexed="81"/>
            <rFont val="Segoe UI"/>
            <family val="2"/>
          </rPr>
          <t>_x000D_
LANTANA (LANTANA CAMARA) - PORTE 0,10 M, CORES DIVERSAS, FLORIDA, CAIXA COM 15 UNIDADES.</t>
        </r>
      </text>
    </comment>
    <comment ref="V673" authorId="1" shapeId="0" xr:uid="{00000000-0006-0000-0000-00001C070000}">
      <text>
        <r>
          <rPr>
            <b/>
            <sz val="9"/>
            <color indexed="81"/>
            <rFont val="Segoe UI"/>
            <family val="2"/>
          </rPr>
          <t>114380|LANTANA (LANTANA CAMARA) - PORTE 0,10 M, CORES DIVERSAS, FLORIDA, CAIXA COM 15 UNIDADES.|CX|||12|0|0|31/07/2018||||Inativo|PLANTAS ORNAMENTAIS||||*|</t>
        </r>
      </text>
    </comment>
    <comment ref="B674" authorId="1" shapeId="0" xr:uid="{00000000-0006-0000-0000-00001D070000}">
      <text>
        <r>
          <rPr>
            <b/>
            <sz val="9"/>
            <color indexed="81"/>
            <rFont val="Segoe UI"/>
            <family val="2"/>
          </rPr>
          <t>DESCRIÇÃO:</t>
        </r>
        <r>
          <rPr>
            <sz val="9"/>
            <color indexed="81"/>
            <rFont val="Segoe UI"/>
            <family val="2"/>
          </rPr>
          <t>_x000D_
LANTANA PENDENTE (LANTANA CAMARA PENDENTE) - PORTE 0,10 M, COR AMARELA E BRANCA, CAIXA COM 15 UNIDADES.</t>
        </r>
      </text>
    </comment>
    <comment ref="V674" authorId="1" shapeId="0" xr:uid="{00000000-0006-0000-0000-00001E070000}">
      <text>
        <r>
          <rPr>
            <sz val="9"/>
            <color indexed="81"/>
            <rFont val="Segoe UI"/>
            <family val="2"/>
          </rPr>
          <t>114381|LANTANA PENDENTE (LANTANA CAMARA PENDENTE) - PORTE 0,10 M, COR AMARELA E BRANCA, CAIXA COM 15 UNIDADES.|CX|||12|13|150|31/07/2018||||- ok -|PLANTAS ORNAMENTAIS||||*|</t>
        </r>
      </text>
    </comment>
    <comment ref="B675" authorId="1" shapeId="0" xr:uid="{00000000-0006-0000-0000-00004C000000}">
      <text>
        <r>
          <rPr>
            <b/>
            <sz val="9"/>
            <color indexed="81"/>
            <rFont val="Segoe UI"/>
            <family val="2"/>
          </rPr>
          <t>DESCRIÇÃO:</t>
        </r>
        <r>
          <rPr>
            <sz val="9"/>
            <color indexed="81"/>
            <rFont val="Segoe UI"/>
            <family val="2"/>
          </rPr>
          <t>_x000D_
LAVATINA DE NYLON PARA VASO SANITÁRIO (VASSOURINHA).</t>
        </r>
      </text>
    </comment>
    <comment ref="V675" authorId="2" shapeId="0" xr:uid="{00000000-0006-0000-0000-00004D000000}">
      <text>
        <r>
          <rPr>
            <sz val="9"/>
            <color indexed="81"/>
            <rFont val="Segoe UI"/>
            <family val="2"/>
          </rPr>
          <t>12675|LAVATINA DE NYLON PARA VASO SANITÁRIO (VASSOURINHA).|PC|72|5|12|0|0|08/05/2019|220|2019|08/09/2020|Inativo|MATERIAIS DE LIMPEZA (FOSFORO, VASSOURA, LAVATINA, BUCHA, LA DE AÇO, ETC)|PP  86/19|11/10/2019|Item excluído do estoque|*|</t>
        </r>
      </text>
    </comment>
    <comment ref="B676" authorId="1" shapeId="0" xr:uid="{00000000-0006-0000-0000-00004F020000}">
      <text>
        <r>
          <rPr>
            <b/>
            <sz val="9"/>
            <color indexed="81"/>
            <rFont val="Segoe UI"/>
            <family val="2"/>
          </rPr>
          <t>DESCRIÇÃO:</t>
        </r>
        <r>
          <rPr>
            <sz val="9"/>
            <color indexed="81"/>
            <rFont val="Segoe UI"/>
            <family val="2"/>
          </rPr>
          <t>_x000D_
LAVATORIO DE LOUÇA COM COLUNA - 52 X 42 CM</t>
        </r>
      </text>
    </comment>
    <comment ref="V676" authorId="1" shapeId="0" xr:uid="{00000000-0006-0000-0000-000050020000}">
      <text>
        <r>
          <rPr>
            <sz val="10"/>
            <color indexed="81"/>
            <rFont val="Lucida Console"/>
            <family val="3"/>
          </rPr>
          <t>29435|LAVATORIO DE LOUÇA COM COLUNA - 52 X 42 CM|PC|51|36|12|0|0|24/11/2020|87|2020|31/03/2021|Aguardando|MATERIAL ELETRICO|PE  10/20|30/04/2020||*|</t>
        </r>
      </text>
    </comment>
    <comment ref="B677" authorId="1" shapeId="0" xr:uid="{00000000-0006-0000-0000-0000330A0000}">
      <text>
        <r>
          <rPr>
            <sz val="10"/>
            <color indexed="81"/>
            <rFont val="Lucida Console"/>
            <family val="3"/>
          </rPr>
          <t>DESCRIÇÃO:_x000D_
LAVATORIO DE LOUCA COM COLUNA, NA COR BRANCA, DIMENSOES MINIMAS: 41 X 34 CM.</t>
        </r>
      </text>
    </comment>
    <comment ref="V677" authorId="1" shapeId="0" xr:uid="{00000000-0006-0000-0000-0000340A0000}">
      <text>
        <r>
          <rPr>
            <sz val="9"/>
            <color indexed="81"/>
            <rFont val="Segoe UI"/>
            <family val="2"/>
          </rPr>
          <t>140283|LAVATORIO DE LOUCA COM COLUNA, NA COR BRANCA, DIMENSOES MINIMAS: 41 X 34 CM.|UN|51|36|12|3|30|24/11/2020||||Aguardando|||||*|</t>
        </r>
      </text>
    </comment>
    <comment ref="B678" authorId="2" shapeId="0" xr:uid="{00000000-0006-0000-0000-000093080000}">
      <text>
        <r>
          <rPr>
            <b/>
            <sz val="9"/>
            <color indexed="81"/>
            <rFont val="Segoe UI"/>
            <family val="2"/>
          </rPr>
          <t>DESCRIÇÃO:</t>
        </r>
        <r>
          <rPr>
            <sz val="9"/>
            <color indexed="81"/>
            <rFont val="Segoe UI"/>
            <family val="2"/>
          </rPr>
          <t>_x000D_
LAVATORIO SUSPENSO INFANTIL, NA COR BRANCA, MATERAL EM LOUCA NAS DIMENSOES: 38 X 28 CM (COMPRIMENTO/LARGURA). MEDIDAS PODENDO VARIAR EM + / - 03 CM.</t>
        </r>
      </text>
    </comment>
    <comment ref="V678" authorId="4" shapeId="0" xr:uid="{A54857AD-C8BD-4EFE-8F78-55536681BD7A}">
      <text>
        <r>
          <rPr>
            <sz val="9"/>
            <color indexed="81"/>
            <rFont val="Segoe UI"/>
            <family val="2"/>
          </rPr>
          <t>132624|LAVATORIO SUSPENSO INFANTIL, NA COR BRANCA, MATERAL EM LOUCA NAS DIMENSOES: 38 X 28 CM (COMPRIMENTO/LARGURA). MEDIDAS PODENDO VARIAR EM + / - 03 CM.|UN|51|36|12|7|80|22/04/2021|174|2020|16/08/2021|Aguardando|MATERIAL DE CONSTRUÇÃO|PE  99/20|03/08/2020||*|</t>
        </r>
      </text>
    </comment>
    <comment ref="B679" authorId="1" shapeId="0" xr:uid="{00000000-0006-0000-0000-000012000000}">
      <text>
        <r>
          <rPr>
            <b/>
            <sz val="9"/>
            <color indexed="81"/>
            <rFont val="Segoe UI"/>
            <family val="2"/>
          </rPr>
          <t>DESCRIÇÃO:</t>
        </r>
        <r>
          <rPr>
            <sz val="9"/>
            <color indexed="81"/>
            <rFont val="Segoe UI"/>
            <family val="2"/>
          </rPr>
          <t xml:space="preserve">_x000D_
LEITE EM PO INTEGRAL INSTANTANEO ENRIQUECIDO </t>
        </r>
      </text>
    </comment>
    <comment ref="V679" authorId="4" shapeId="0" xr:uid="{31932BFD-1F4F-4CF1-AC24-DA79E277D26B}">
      <text>
        <r>
          <rPr>
            <sz val="9"/>
            <color indexed="81"/>
            <rFont val="Segoe UI"/>
            <family val="2"/>
          </rPr>
          <t>10359|LEITE EM PO INTEGRAL INSTANTANEO ENRIQUECIDO|KG|71|7|12|250|3000|24/11/2020|81|2021|17/03/2022|Aguardando|LEITE EM PO INTEGRAL|PE 250/20|26/01/2021||*|</t>
        </r>
      </text>
    </comment>
    <comment ref="B680" authorId="1" shapeId="0" xr:uid="{00000000-0006-0000-0000-00000B000000}">
      <text>
        <r>
          <rPr>
            <b/>
            <sz val="9"/>
            <color indexed="81"/>
            <rFont val="Segoe UI"/>
            <family val="2"/>
          </rPr>
          <t>DESCRIÇÃO:</t>
        </r>
        <r>
          <rPr>
            <sz val="9"/>
            <color indexed="81"/>
            <rFont val="Segoe UI"/>
            <family val="2"/>
          </rPr>
          <t>_x000D_
LENCOL DESCARTAVEL 70 CM X 50 MT</t>
        </r>
      </text>
    </comment>
    <comment ref="V680" authorId="1" shapeId="0" xr:uid="{00000000-0006-0000-0000-00000C000000}">
      <text>
        <r>
          <rPr>
            <sz val="10"/>
            <color indexed="81"/>
            <rFont val="Lucida Console"/>
            <family val="3"/>
          </rPr>
          <t>4680|LENCOL DESCARTAVEL 70 CM X 50 MT|RL|20|3|12|1500|18000|09/10/2020|8|2020|14/01/2021|Aguardando|LENCOL DESCARTÁVEL|PP 168/19|14/01/2020||*|</t>
        </r>
      </text>
    </comment>
    <comment ref="B681" authorId="1" shapeId="0" xr:uid="{00000000-0006-0000-0000-00001A010000}">
      <text>
        <r>
          <rPr>
            <b/>
            <sz val="9"/>
            <color indexed="81"/>
            <rFont val="Segoe UI"/>
            <family val="2"/>
          </rPr>
          <t>DESCRIÇÃO:</t>
        </r>
        <r>
          <rPr>
            <sz val="9"/>
            <color indexed="81"/>
            <rFont val="Segoe UI"/>
            <family val="2"/>
          </rPr>
          <t>_x000D_
LIMPADOR GERAL DE MÚLTIPLO USO - LIMPEZA INSTANTÂNEA COM 500ML - VALIDADE MÍNIMA DE 01 ANO - EMBALADO EM CAIXA DE PAPELÃO RESISTENTE DO TIPO ONDULADA DUPLA</t>
        </r>
      </text>
    </comment>
    <comment ref="V681" authorId="4" shapeId="0" xr:uid="{3B9E3523-3899-4C05-9A32-40C19DAFB69B}">
      <text>
        <r>
          <rPr>
            <sz val="9"/>
            <color indexed="81"/>
            <rFont val="Segoe UI"/>
            <family val="2"/>
          </rPr>
          <t>13905|LIMPADOR GERAL DE MÚLTIPLO USO - LIMPEZA INSTANTÂNEA COM 500ML - VALIDADE MÍNIMA DE 01 ANO - EMBALADO EM CAIXA DE PAPELÃO RESISTENTE DO TIPO ONDULADA DUPLA|FR|72|10|12|0|0|06/10/2020|308|2020|28/12/2021|Aguardando|MATERIAIS DE LIMPEZA DOMISSANEANTES|PP 236/19|30/01/2020||*|</t>
        </r>
      </text>
    </comment>
    <comment ref="B682" authorId="1" shapeId="0" xr:uid="{00000000-0006-0000-0000-0000C5060000}">
      <text>
        <r>
          <rPr>
            <b/>
            <sz val="9"/>
            <color indexed="81"/>
            <rFont val="Segoe UI"/>
            <family val="2"/>
          </rPr>
          <t>DESCRIÇÃO:</t>
        </r>
        <r>
          <rPr>
            <sz val="9"/>
            <color indexed="81"/>
            <rFont val="Segoe UI"/>
            <family val="2"/>
          </rPr>
          <t>_x000D_
LIQUIDIFICADOR COM JARRA TRANSPARENTE DE 2 LITROS RESISTENTE, COM POTÊNCIA MÍNIMA DE 600W - 220V - E 5 (CINCO) VELOCIDADE + PULSAR, LÂMINAS SERRILHADAS DESTACÁVEIS, TAMPA TRANSPARENTE, FILTRO - PARA PICAR, TRITURAR E MISTURAR.
VARIAÇÃO: +/- 0,2 L</t>
        </r>
      </text>
    </comment>
    <comment ref="V682" authorId="1" shapeId="0" xr:uid="{00000000-0006-0000-0000-0000C6060000}">
      <text>
        <r>
          <rPr>
            <sz val="9"/>
            <color indexed="81"/>
            <rFont val="Segoe UI"/>
            <family val="2"/>
          </rPr>
          <t>111856|LIQUIDIFICADOR COM JARRA TRANSPARENTE DE 2 LITROS RESISTENTE, COM POTÊNCIA MÍNIMA DE 600W - 220V - E 5 (CINCO) VELOCIDADE + PULSAR, LÂMINAS SERRILHADAS DESTACÁVEIS, TAMPA TRANSPARENTE, FILTRO - PARA PICAR, TRITURAR E MISTURAR.
VARIAÇÃO: +/- 0,2 L|UN|||12|2|15|27/08/2018||||- ok -|ELETRODOMÉSTICOS||||*|</t>
        </r>
      </text>
    </comment>
    <comment ref="B683" authorId="1" shapeId="0" xr:uid="{00000000-0006-0000-0000-000077080000}">
      <text>
        <r>
          <rPr>
            <b/>
            <sz val="9"/>
            <color indexed="81"/>
            <rFont val="Segoe UI"/>
            <family val="2"/>
          </rPr>
          <t>DESCRIÇÃO:</t>
        </r>
        <r>
          <rPr>
            <sz val="9"/>
            <color indexed="81"/>
            <rFont val="Segoe UI"/>
            <family val="2"/>
          </rPr>
          <t>_x000D_
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r>
      </text>
    </comment>
    <comment ref="V683" authorId="1" shapeId="0" xr:uid="{00000000-0006-0000-0000-000078080000}">
      <text>
        <r>
          <rPr>
            <sz val="9"/>
            <color indexed="81"/>
            <rFont val="Segoe UI"/>
            <family val="2"/>
          </rPr>
          <t>131527|LIQUIDIFICADOR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COMPRIMENTO.|UN|||12|1|10|27/08/2018||||- ok -|EQUIPAMENTOS DE COZINHA||||*|</t>
        </r>
      </text>
    </comment>
    <comment ref="B684" authorId="1" shapeId="0" xr:uid="{00000000-0006-0000-0000-0000D7050000}">
      <text>
        <r>
          <rPr>
            <b/>
            <sz val="9"/>
            <color indexed="81"/>
            <rFont val="Segoe UI"/>
            <family val="2"/>
          </rPr>
          <t>DESCRIÇÃO:</t>
        </r>
        <r>
          <rPr>
            <sz val="9"/>
            <color indexed="81"/>
            <rFont val="Segoe UI"/>
            <family val="2"/>
          </rPr>
          <t xml:space="preserve">_x000D_
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r>
      </text>
    </comment>
    <comment ref="V684" authorId="1" shapeId="0" xr:uid="{00000000-0006-0000-0000-0000D8050000}">
      <text>
        <r>
          <rPr>
            <b/>
            <sz val="9"/>
            <color indexed="81"/>
            <rFont val="Segoe UI"/>
            <family val="2"/>
          </rPr>
          <t>101622|LIQUIDIFICADOR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HÉLICE.|UN|||12|0|0|27/08/2018||||- ok -|EQUIPAMENTOS DE COZINHA||||*|</t>
        </r>
      </text>
    </comment>
    <comment ref="B685" authorId="1" shapeId="0" xr:uid="{00000000-0006-0000-0000-000017070000}">
      <text>
        <r>
          <rPr>
            <b/>
            <sz val="9"/>
            <color indexed="81"/>
            <rFont val="Segoe UI"/>
            <family val="2"/>
          </rPr>
          <t>DESCRIÇÃO:</t>
        </r>
        <r>
          <rPr>
            <sz val="9"/>
            <color indexed="81"/>
            <rFont val="Segoe UI"/>
            <family val="2"/>
          </rPr>
          <t>_x000D_
LÍRIO AMARELO (HEMEROLOCALIS FLAVA) PORTE 1,15 M, COR AMARELA, FLORIDA, CAIXA COM 15 UNIDADES.</t>
        </r>
      </text>
    </comment>
    <comment ref="V685" authorId="1" shapeId="0" xr:uid="{00000000-0006-0000-0000-000018070000}">
      <text>
        <r>
          <rPr>
            <b/>
            <sz val="9"/>
            <color indexed="81"/>
            <rFont val="Segoe UI"/>
            <family val="2"/>
          </rPr>
          <t>114373|LÍRIO AMARELO (HEMEROLOCALIS FLAVA) PORTE 1,15 M, COR AMARELA, FLORIDA, CAIXA COM 15 UNIDADES.|CX|||12|0|0|31/07/2018||||Inativo|PLANTAS ORNAMENTAIS||||*|</t>
        </r>
      </text>
    </comment>
    <comment ref="B686" authorId="1" shapeId="0" xr:uid="{00000000-0006-0000-0000-0000EB060000}">
      <text>
        <r>
          <rPr>
            <b/>
            <sz val="9"/>
            <color indexed="81"/>
            <rFont val="Segoe UI"/>
            <family val="2"/>
          </rPr>
          <t>DESCRIÇÃO:</t>
        </r>
        <r>
          <rPr>
            <sz val="9"/>
            <color indexed="81"/>
            <rFont val="Segoe UI"/>
            <family val="2"/>
          </rPr>
          <t>_x000D_
LÍRIO DA PAZ GIGANTE (SPATHIPHYLLUM ORTIGISII), PORTE 0,60 A 0,90 M (EXCLUINDO-SE O TORRÃO), ACONDICIONADAS EM VASOS PLÁSTICOS, FLORIDO.</t>
        </r>
      </text>
    </comment>
    <comment ref="V686" authorId="1" shapeId="0" xr:uid="{00000000-0006-0000-0000-0000EC060000}">
      <text>
        <r>
          <rPr>
            <b/>
            <sz val="9"/>
            <color indexed="81"/>
            <rFont val="Segoe UI"/>
            <family val="2"/>
          </rPr>
          <t>112314|LÍRIO DA PAZ GIGANTE (SPATHIPHYLLUM ORTIGISII), PORTE 0,60 A 0,90 M (EXCLUINDO-SE O TORRÃO), ACONDICIONADAS EM VASOS PLÁSTICOS, FLORIDO.|UN|||12|0|0|31/07/2018||||Inativo|PLANTAS ORNAMENTAIS||||*|</t>
        </r>
      </text>
    </comment>
    <comment ref="B687" authorId="1" shapeId="0" xr:uid="{00000000-0006-0000-0000-000019070000}">
      <text>
        <r>
          <rPr>
            <b/>
            <sz val="9"/>
            <color indexed="81"/>
            <rFont val="Segoe UI"/>
            <family val="2"/>
          </rPr>
          <t>DESCRIÇÃO:</t>
        </r>
        <r>
          <rPr>
            <sz val="9"/>
            <color indexed="81"/>
            <rFont val="Segoe UI"/>
            <family val="2"/>
          </rPr>
          <t>_x000D_
LÍRIO LARANJA (HEMEROLOCALIS FLAVA) PORTE 1,15 M, COR LARANJA, FLORIDA, CAIXA COM 15 UNIDADES.</t>
        </r>
      </text>
    </comment>
    <comment ref="V687" authorId="1" shapeId="0" xr:uid="{00000000-0006-0000-0000-00001A070000}">
      <text>
        <r>
          <rPr>
            <b/>
            <sz val="9"/>
            <color indexed="81"/>
            <rFont val="Segoe UI"/>
            <family val="2"/>
          </rPr>
          <t>114374|LÍRIO LARANJA (HEMEROLOCALIS FLAVA) PORTE 1,15 M, COR LARANJA, FLORIDA, CAIXA COM 15 UNIDADES.|CX|||12|0|0|31/07/2018||||Inativo|PLANTAS ORNAMENTAIS||||*|</t>
        </r>
      </text>
    </comment>
    <comment ref="B688" authorId="1" shapeId="0" xr:uid="{00000000-0006-0000-0000-0000CF080000}">
      <text>
        <r>
          <rPr>
            <sz val="10"/>
            <color indexed="81"/>
            <rFont val="Lucida Console"/>
            <family val="3"/>
          </rPr>
          <t>DESCRIÇÃO:_x000D_
LIVRO DE ATA, CAPA DURA, COM 100 FOLHAS - MEDIDA: 206 X 300 MM (VARIACAO +/- 6 MM)</t>
        </r>
      </text>
    </comment>
    <comment ref="V688" authorId="1" shapeId="0" xr:uid="{00000000-0006-0000-0000-0000D0080000}">
      <text>
        <r>
          <rPr>
            <sz val="10"/>
            <color indexed="81"/>
            <rFont val="Lucida Console"/>
            <family val="3"/>
          </rPr>
          <t>133451|LIVRO DE ATA, CAPA DURA, COM 100 FOLHAS - MEDIDA: 206 X 300 MM (VARIACAO +/- 6 MM)|UN|45|11|12||0|02/03/2020|211|2020|21/09/2021|Suspenso|||||*|</t>
        </r>
      </text>
    </comment>
    <comment ref="B689" authorId="2" shapeId="0" xr:uid="{00000000-0006-0000-0000-000032000000}">
      <text>
        <r>
          <rPr>
            <sz val="10"/>
            <color indexed="81"/>
            <rFont val="Lucida Console"/>
            <family val="3"/>
          </rPr>
          <t>DESCRIÇÃO:_x000D_
LIVRO P/ REGISTRO DE CORRESPONDENCIA - 100 FOLHAS - CAPA DURA - MED. 160 X 220 MM</t>
        </r>
      </text>
    </comment>
    <comment ref="V689" authorId="1" shapeId="0" xr:uid="{00000000-0006-0000-0000-000033000000}">
      <text>
        <r>
          <rPr>
            <sz val="10"/>
            <color indexed="81"/>
            <rFont val="Lucida Console"/>
            <family val="3"/>
          </rPr>
          <t>12018|LIVRO P/ REGISTRO DE CORRESPONDENCIA - 100 FOLHAS - CAPA DURA - MED. 160 X 220 MM|UN|45|11|12|67|800|02/03/2020|211|2020|21/09/2021|Suspenso|MATERIAL DE ESCRITÓRIO||||*|</t>
        </r>
      </text>
    </comment>
    <comment ref="B690" authorId="1" shapeId="0" xr:uid="{00000000-0006-0000-0000-0000A3030000}">
      <text>
        <r>
          <rPr>
            <b/>
            <sz val="9"/>
            <color indexed="81"/>
            <rFont val="Segoe UI"/>
            <family val="2"/>
          </rPr>
          <t>DESCRIÇÃO:</t>
        </r>
        <r>
          <rPr>
            <sz val="9"/>
            <color indexed="81"/>
            <rFont val="Segoe UI"/>
            <family val="2"/>
          </rPr>
          <t>_x000D_
LIXA CINTA DE PANO, PARA MADEIRA, GRAU 60 - MED. 1,5 M X 15</t>
        </r>
      </text>
    </comment>
    <comment ref="V690" authorId="2" shapeId="0" xr:uid="{00000000-0006-0000-0000-0000A4030000}">
      <text>
        <r>
          <rPr>
            <sz val="10"/>
            <color indexed="81"/>
            <rFont val="Lucida Console"/>
            <family val="3"/>
          </rPr>
          <t>64630|LIXA CINTA DE PANO, PARA MADEIRA, GRAU 60 - MED. 1,5 M X 15|PC|83|5|12|9|100|24/10/2019|16|2019|29/01/2020|Aguardando|SIM|PE   6/20|28/04/2021||*|</t>
        </r>
      </text>
    </comment>
    <comment ref="B691" authorId="1" shapeId="0" xr:uid="{00000000-0006-0000-0000-0000F2000000}">
      <text>
        <r>
          <rPr>
            <b/>
            <sz val="9"/>
            <color indexed="81"/>
            <rFont val="Segoe UI"/>
            <family val="2"/>
          </rPr>
          <t>DESCRIÇÃO:</t>
        </r>
        <r>
          <rPr>
            <sz val="9"/>
            <color indexed="81"/>
            <rFont val="Segoe UI"/>
            <family val="2"/>
          </rPr>
          <t>_x000D_
LIXA D'AGUA EM FOLHA 225 X 275 MM GRAO 100</t>
        </r>
      </text>
    </comment>
    <comment ref="V691" authorId="4" shapeId="0" xr:uid="{972F2112-253F-4989-B1D8-6F2E6CACC74E}">
      <text>
        <r>
          <rPr>
            <sz val="10"/>
            <color indexed="81"/>
            <rFont val="Lucida Console"/>
            <family val="3"/>
          </rPr>
          <t>13218|LIXA D'AGUA EM FOLHA 225 X 275 MM GRAO 100|FL|83|2|12|0|0|12/05/2020|254|2020|28/10/2021|Suspenso|MATERIAL DE PINTURA|PE 147/20|04/09/2020||*|</t>
        </r>
      </text>
    </comment>
    <comment ref="B692" authorId="1" shapeId="0" xr:uid="{00000000-0006-0000-0000-0000BF010000}">
      <text>
        <r>
          <rPr>
            <b/>
            <sz val="9"/>
            <color indexed="81"/>
            <rFont val="Segoe UI"/>
            <family val="2"/>
          </rPr>
          <t>DESCRIÇÃO:</t>
        </r>
        <r>
          <rPr>
            <sz val="9"/>
            <color indexed="81"/>
            <rFont val="Segoe UI"/>
            <family val="2"/>
          </rPr>
          <t>_x000D_
LIXA D'ÁGUA EM FOLHA 225 X 275 MM GRAO 120.</t>
        </r>
      </text>
    </comment>
    <comment ref="V692" authorId="4" shapeId="0" xr:uid="{86A826C5-6D41-4891-AB12-03698F2E4FE8}">
      <text>
        <r>
          <rPr>
            <sz val="10"/>
            <color indexed="81"/>
            <rFont val="Lucida Console"/>
            <family val="3"/>
          </rPr>
          <t>17662|LIXA D'ÁGUA EM FOLHA 225 X 275 MM GRAO 120.|FL|83|2|12|0|0|12/05/2020|254|2020|28/10/2021|Suspenso|MATERIAL DE PINTURA|PE 147/20|04/09/2020||*|</t>
        </r>
      </text>
    </comment>
    <comment ref="B693" authorId="1" shapeId="0" xr:uid="{00000000-0006-0000-0000-0000B8000000}">
      <text>
        <r>
          <rPr>
            <b/>
            <sz val="9"/>
            <color indexed="81"/>
            <rFont val="Segoe UI"/>
            <family val="2"/>
          </rPr>
          <t>DESCRIÇÃO:</t>
        </r>
        <r>
          <rPr>
            <sz val="9"/>
            <color indexed="81"/>
            <rFont val="Segoe UI"/>
            <family val="2"/>
          </rPr>
          <t>_x000D_
LIXA D'AGUA EM FOLHA 225 X 275 MM GRAO 150</t>
        </r>
      </text>
    </comment>
    <comment ref="V693" authorId="4" shapeId="0" xr:uid="{70B9735A-E4E8-4D12-AFBF-8E66A9F916FA}">
      <text>
        <r>
          <rPr>
            <sz val="10"/>
            <color indexed="81"/>
            <rFont val="Lucida Console"/>
            <family val="3"/>
          </rPr>
          <t>13066|LIXA D'AGUA EM FOLHA 225 X 275 MM GRAO 150|FL|83|2|12|25|300|12/05/2020|254|2020|28/10/2021|Suspenso|MATERIAL DE PINTURA|PE 147/20|04/09/2020||*|</t>
        </r>
      </text>
    </comment>
    <comment ref="B694" authorId="1" shapeId="0" xr:uid="{00000000-0006-0000-0000-0000C1010000}">
      <text>
        <r>
          <rPr>
            <b/>
            <sz val="9"/>
            <color indexed="81"/>
            <rFont val="Segoe UI"/>
            <family val="2"/>
          </rPr>
          <t>DESCRIÇÃO:</t>
        </r>
        <r>
          <rPr>
            <sz val="9"/>
            <color indexed="81"/>
            <rFont val="Segoe UI"/>
            <family val="2"/>
          </rPr>
          <t>_x000D_
LIXA D'AGUA EM FOLHA 225 X 275 MM GRAO 180</t>
        </r>
      </text>
    </comment>
    <comment ref="V694" authorId="2" shapeId="0" xr:uid="{00000000-0006-0000-0000-0000C2010000}">
      <text>
        <r>
          <rPr>
            <sz val="9"/>
            <color indexed="81"/>
            <rFont val="Segoe UI"/>
            <family val="2"/>
          </rPr>
          <t>17663|LIXA D'AGUA EM FOLHA 225 X 275 MM GRAO 180|FL|83|2|12|0|0|12/05/2020|192|2019|07/08/2020|Inativo|MATERIAL DE PINTURA|PP 103/19|16/08/2019||*|</t>
        </r>
      </text>
    </comment>
    <comment ref="B695" authorId="1" shapeId="0" xr:uid="{00000000-0006-0000-0000-0000BE000000}">
      <text>
        <r>
          <rPr>
            <b/>
            <sz val="9"/>
            <color indexed="81"/>
            <rFont val="Segoe UI"/>
            <family val="2"/>
          </rPr>
          <t>DESCRIÇÃO:</t>
        </r>
        <r>
          <rPr>
            <sz val="9"/>
            <color indexed="81"/>
            <rFont val="Segoe UI"/>
            <family val="2"/>
          </rPr>
          <t>_x000D_
LIXA D'AGUA EM FOLHA 225 X 275 MM GRAO 220</t>
        </r>
      </text>
    </comment>
    <comment ref="V695" authorId="4" shapeId="0" xr:uid="{E154B620-7CDB-45C7-874A-2BF4DD864F6E}">
      <text>
        <r>
          <rPr>
            <sz val="10"/>
            <color indexed="81"/>
            <rFont val="Lucida Console"/>
            <family val="3"/>
          </rPr>
          <t>13087|LIXA D'AGUA EM FOLHA 225 X 275 MM GRAO 220|FL|83|2|12|25|300|12/05/2020|254|2020|28/10/2021|Suspenso|MATERIAL DE PINTURA|PE 147/20|04/09/2020||*|</t>
        </r>
      </text>
    </comment>
    <comment ref="B696" authorId="1" shapeId="0" xr:uid="{00000000-0006-0000-0000-0000C0000000}">
      <text>
        <r>
          <rPr>
            <b/>
            <sz val="9"/>
            <color indexed="81"/>
            <rFont val="Segoe UI"/>
            <family val="2"/>
          </rPr>
          <t>DESCRIÇÃO:</t>
        </r>
        <r>
          <rPr>
            <sz val="9"/>
            <color indexed="81"/>
            <rFont val="Segoe UI"/>
            <family val="2"/>
          </rPr>
          <t>_x000D_
LIXA D'AGUA EM FOLHA 225 X 275 MM GRAO 320</t>
        </r>
      </text>
    </comment>
    <comment ref="V696" authorId="4" shapeId="0" xr:uid="{45BE4AE4-BD1C-40F4-A3E6-3DFAA09BCD19}">
      <text>
        <r>
          <rPr>
            <sz val="10"/>
            <color indexed="81"/>
            <rFont val="Lucida Console"/>
            <family val="3"/>
          </rPr>
          <t>13088|LIXA D'AGUA EM FOLHA 225 X 275 MM GRAO 320|FL|83|2|12|0|0|12/05/2020|254|2020|28/10/2021|Suspenso|MATERIAL DE PINTURA|PE 147/20|04/09/2020||*|</t>
        </r>
      </text>
    </comment>
    <comment ref="B697" authorId="1" shapeId="0" xr:uid="{00000000-0006-0000-0000-00008D020000}">
      <text>
        <r>
          <rPr>
            <b/>
            <sz val="9"/>
            <color indexed="81"/>
            <rFont val="Segoe UI"/>
            <family val="2"/>
          </rPr>
          <t>DESCRIÇÃO:</t>
        </r>
        <r>
          <rPr>
            <sz val="9"/>
            <color indexed="81"/>
            <rFont val="Segoe UI"/>
            <family val="2"/>
          </rPr>
          <t>_x000D_
LIXA DE PAPEL P/ MADEIRA EM FOLHA DE 225 X 275 MM - N° 120</t>
        </r>
      </text>
    </comment>
    <comment ref="V697" authorId="4" shapeId="0" xr:uid="{9C4AB3E4-AD53-4AFC-8892-41B1F66C9A76}">
      <text>
        <r>
          <rPr>
            <sz val="10"/>
            <color indexed="81"/>
            <rFont val="Lucida Console"/>
            <family val="3"/>
          </rPr>
          <t>35555|LIXA DE PAPEL P/ MADEIRA EM FOLHA DE 225 X 275 MM - N° 120|FL|83|2|12|0|0|12/05/2020|254|2020|28/10/2021|Suspenso|MATERIAL DE PINTURA|PE 147/20|04/09/2020||*|</t>
        </r>
      </text>
    </comment>
    <comment ref="B698" authorId="1" shapeId="0" xr:uid="{00000000-0006-0000-0000-00008B020000}">
      <text>
        <r>
          <rPr>
            <b/>
            <sz val="9"/>
            <color indexed="81"/>
            <rFont val="Segoe UI"/>
            <family val="2"/>
          </rPr>
          <t>DESCRIÇÃO:</t>
        </r>
        <r>
          <rPr>
            <sz val="9"/>
            <color indexed="81"/>
            <rFont val="Segoe UI"/>
            <family val="2"/>
          </rPr>
          <t>_x000D_
LIXA DE PAPEL P/ MADEIRA EM FOLHA DE 225 X 275 MM - N° 80</t>
        </r>
      </text>
    </comment>
    <comment ref="V698" authorId="4" shapeId="0" xr:uid="{4FFA8B46-FC36-4447-9486-6452F4A57C62}">
      <text>
        <r>
          <rPr>
            <sz val="10"/>
            <color indexed="81"/>
            <rFont val="Lucida Console"/>
            <family val="3"/>
          </rPr>
          <t>35554|LIXA DE PAPEL P/ MADEIRA EM FOLHA DE 225 X 275 MM - N° 80|FL|83|2|12|0|0|12/05/2020|254|2020|28/10/2021|Suspenso|MATERIAL DE PINTURA|PE 147/20|04/09/2020||*|</t>
        </r>
      </text>
    </comment>
    <comment ref="B699" authorId="1" shapeId="0" xr:uid="{00000000-0006-0000-0000-000089020000}">
      <text>
        <r>
          <rPr>
            <b/>
            <sz val="9"/>
            <color indexed="81"/>
            <rFont val="Segoe UI"/>
            <family val="2"/>
          </rPr>
          <t>DESCRIÇÃO:</t>
        </r>
        <r>
          <rPr>
            <sz val="9"/>
            <color indexed="81"/>
            <rFont val="Segoe UI"/>
            <family val="2"/>
          </rPr>
          <t>_x000D_
LIXA DE PAPEL P/ MADEIRA EM FOLHA DE 225 X 275 MM - N°100</t>
        </r>
      </text>
    </comment>
    <comment ref="V699" authorId="4" shapeId="0" xr:uid="{5B5DA0FF-FFD6-4853-A6E0-2E2B071354E5}">
      <text>
        <r>
          <rPr>
            <sz val="10"/>
            <color indexed="81"/>
            <rFont val="Lucida Console"/>
            <family val="3"/>
          </rPr>
          <t>35550|LIXA DE PAPEL P/ MADEIRA EM FOLHA DE 225 X 275 MM - N°100|FL|83|2|12|0|0|12/05/2020|254|2020|28/10/2021|Suspenso|MATERIAL DE PINTURA|PE 147/20|04/09/2020||*|</t>
        </r>
      </text>
    </comment>
    <comment ref="B700" authorId="1" shapeId="0" xr:uid="{00000000-0006-0000-0000-0000F7040000}">
      <text>
        <r>
          <rPr>
            <b/>
            <sz val="9"/>
            <color indexed="81"/>
            <rFont val="Segoe UI"/>
            <family val="2"/>
          </rPr>
          <t>DESCRIÇÃO:</t>
        </r>
        <r>
          <rPr>
            <sz val="9"/>
            <color indexed="81"/>
            <rFont val="Segoe UI"/>
            <family val="2"/>
          </rPr>
          <t>_x000D_
LIXA DE PAPEL PARA MADEIRA, EM FOLHA DE 225 X 275 MM - N° 150.</t>
        </r>
      </text>
    </comment>
    <comment ref="V700" authorId="1" shapeId="0" xr:uid="{00000000-0006-0000-0000-0000F8040000}">
      <text>
        <r>
          <rPr>
            <b/>
            <sz val="9"/>
            <color indexed="81"/>
            <rFont val="Segoe UI"/>
            <family val="2"/>
          </rPr>
          <t>90471|LIXA DE PAPEL PARA MADEIRA, EM FOLHA DE 225 X 275 MM - N° 150.|FL|||12|0|0|10/09/2018||||Inativo|MATERIAL DE PINTURA, DISCOS ABRASIVOS E COLA PARA MADEIRA||||*|</t>
        </r>
      </text>
    </comment>
    <comment ref="B701" authorId="1" shapeId="0" xr:uid="{00000000-0006-0000-0000-0000F9040000}">
      <text>
        <r>
          <rPr>
            <b/>
            <sz val="9"/>
            <color indexed="81"/>
            <rFont val="Segoe UI"/>
            <family val="2"/>
          </rPr>
          <t>DESCRIÇÃO:</t>
        </r>
        <r>
          <rPr>
            <sz val="9"/>
            <color indexed="81"/>
            <rFont val="Segoe UI"/>
            <family val="2"/>
          </rPr>
          <t>_x000D_
LIXA DE PAPEL PARA MADEIRA, EM FOLHA DE 225 X 275 MM - N° 180.</t>
        </r>
      </text>
    </comment>
    <comment ref="V701" authorId="1" shapeId="0" xr:uid="{00000000-0006-0000-0000-0000FA040000}">
      <text>
        <r>
          <rPr>
            <b/>
            <sz val="9"/>
            <color indexed="81"/>
            <rFont val="Segoe UI"/>
            <family val="2"/>
          </rPr>
          <t>90472|LIXA DE PAPEL PARA MADEIRA, EM FOLHA DE 225 X 275 MM - N° 180.|FL|||12|0|0|10/09/2018||||Inativo|MATERIAL DE PINTURA, DISCOS ABRASIVOS E COLA PARA MADEIRA||||*|</t>
        </r>
      </text>
    </comment>
    <comment ref="B702" authorId="1" shapeId="0" xr:uid="{00000000-0006-0000-0000-0000C3010000}">
      <text>
        <r>
          <rPr>
            <b/>
            <sz val="9"/>
            <color indexed="81"/>
            <rFont val="Segoe UI"/>
            <family val="2"/>
          </rPr>
          <t>DESCRIÇÃO:</t>
        </r>
        <r>
          <rPr>
            <sz val="9"/>
            <color indexed="81"/>
            <rFont val="Segoe UI"/>
            <family val="2"/>
          </rPr>
          <t>_x000D_
LIXA P/ FERRO E METAIS EM FOLHA DE 225 X 275 MM - N.º 220</t>
        </r>
      </text>
    </comment>
    <comment ref="V702" authorId="4" shapeId="0" xr:uid="{8ED29FE4-07E5-46AF-BD30-5CB6993CBFF1}">
      <text>
        <r>
          <rPr>
            <sz val="10"/>
            <color indexed="81"/>
            <rFont val="Lucida Console"/>
            <family val="3"/>
          </rPr>
          <t>17696|LIXA P/ FERRO E METAIS EM FOLHA DE 225 X 275 MM - N.º 220|FL|83|2|12|0|0|12/05/2020|254|2020|28/10/2021|Suspenso|MATERIAL DE PINTURA|PE 147/20|04/09/2020||*|</t>
        </r>
      </text>
    </comment>
    <comment ref="B703" authorId="1" shapeId="0" xr:uid="{00000000-0006-0000-0000-0000CC000000}">
      <text>
        <r>
          <rPr>
            <b/>
            <sz val="9"/>
            <color indexed="81"/>
            <rFont val="Segoe UI"/>
            <family val="2"/>
          </rPr>
          <t>DESCRIÇÃO:</t>
        </r>
        <r>
          <rPr>
            <sz val="9"/>
            <color indexed="81"/>
            <rFont val="Segoe UI"/>
            <family val="2"/>
          </rPr>
          <t>_x000D_
LIXA P/ FERRO E METAIS EM FOLHA DE 225 X 275 MM N° 36</t>
        </r>
      </text>
    </comment>
    <comment ref="V703" authorId="4" shapeId="0" xr:uid="{2EF22B1A-9839-4E34-97EE-0F01F09496E0}">
      <text>
        <r>
          <rPr>
            <sz val="10"/>
            <color indexed="81"/>
            <rFont val="Lucida Console"/>
            <family val="3"/>
          </rPr>
          <t>13101|LIXA P/ FERRO E METAIS EM FOLHA DE 225 X 275 MM N° 36|FL|83|2|12|0|0|12/05/2020|254|2020|28/10/2021|Suspenso|MATERIAL DE PINTURA|PE 147/20|04/09/2020||*|</t>
        </r>
      </text>
    </comment>
    <comment ref="B704" authorId="1" shapeId="0" xr:uid="{00000000-0006-0000-0000-0000CE000000}">
      <text>
        <r>
          <rPr>
            <b/>
            <sz val="9"/>
            <color indexed="81"/>
            <rFont val="Segoe UI"/>
            <family val="2"/>
          </rPr>
          <t>DESCRIÇÃO:</t>
        </r>
        <r>
          <rPr>
            <sz val="9"/>
            <color indexed="81"/>
            <rFont val="Segoe UI"/>
            <family val="2"/>
          </rPr>
          <t>_x000D_
LIXA P/ FERRO E METAIS EM FOLHA DE 225 X 275 MM N° 60</t>
        </r>
      </text>
    </comment>
    <comment ref="V704" authorId="4" shapeId="0" xr:uid="{1AADF528-6E03-4408-9B27-3F776E3D25F1}">
      <text>
        <r>
          <rPr>
            <sz val="10"/>
            <color indexed="81"/>
            <rFont val="Lucida Console"/>
            <family val="3"/>
          </rPr>
          <t>13109|LIXA P/ FERRO E METAIS EM FOLHA DE 225 X 275 MM N° 60|FL|83|2|12|34|400|24/10/2019|254|2020|28/10/2021|Suspenso|MATERIAL DE PINTURA|PE 147/20|04/09/2020||*|</t>
        </r>
      </text>
    </comment>
    <comment ref="B705" authorId="1" shapeId="0" xr:uid="{00000000-0006-0000-0000-0000C5010000}">
      <text>
        <r>
          <rPr>
            <b/>
            <sz val="9"/>
            <color indexed="81"/>
            <rFont val="Segoe UI"/>
            <family val="2"/>
          </rPr>
          <t>DESCRIÇÃO:</t>
        </r>
        <r>
          <rPr>
            <sz val="9"/>
            <color indexed="81"/>
            <rFont val="Segoe UI"/>
            <family val="2"/>
          </rPr>
          <t>_x000D_
LIXA PARA FERRO E METAIS EM FOLHA DE 200 X 275 MM - Nº 120.</t>
        </r>
      </text>
    </comment>
    <comment ref="V705" authorId="4" shapeId="0" xr:uid="{287434EE-BDDB-4BC5-A980-12A947ACA35F}">
      <text>
        <r>
          <rPr>
            <sz val="10"/>
            <color indexed="81"/>
            <rFont val="Lucida Console"/>
            <family val="3"/>
          </rPr>
          <t>17698|LIXA PARA FERRO E METAIS EM FOLHA DE 200 X 275 MM - Nº 120.|FL|83|2|12|17|200|12/05/2020|254|2020|28/10/2021|Suspenso|MATERIAL DE PINTURA|PE 147/20|04/09/2020||*|</t>
        </r>
      </text>
    </comment>
    <comment ref="B706" authorId="1" shapeId="0" xr:uid="{00000000-0006-0000-0000-000095020000}">
      <text>
        <r>
          <rPr>
            <b/>
            <sz val="9"/>
            <color indexed="81"/>
            <rFont val="Segoe UI"/>
            <family val="2"/>
          </rPr>
          <t>DESCRIÇÃO:</t>
        </r>
        <r>
          <rPr>
            <sz val="9"/>
            <color indexed="81"/>
            <rFont val="Segoe UI"/>
            <family val="2"/>
          </rPr>
          <t>_x000D_
LIXA PARA FERRO E METAIS EM FOLHA DE 225 X 275 MM - N° 120.</t>
        </r>
      </text>
    </comment>
    <comment ref="V706" authorId="1" shapeId="0" xr:uid="{00000000-0006-0000-0000-000096020000}">
      <text>
        <r>
          <rPr>
            <b/>
            <sz val="9"/>
            <color indexed="81"/>
            <rFont val="Segoe UI"/>
            <family val="2"/>
          </rPr>
          <t>37462|LIXA PARA FERRO E METAIS EM FOLHA DE 225 X 275 MM - N° 120.|FL|||12|0|0|10/09/2018||||Inativo|MATERIAL DE PINTURA, DISCOS ABRASIVOS E COLA PARA MADEIRA||||*|</t>
        </r>
      </text>
    </comment>
    <comment ref="B707" authorId="1" shapeId="0" xr:uid="{00000000-0006-0000-0000-0000FB040000}">
      <text>
        <r>
          <rPr>
            <b/>
            <sz val="9"/>
            <color indexed="81"/>
            <rFont val="Segoe UI"/>
            <family val="2"/>
          </rPr>
          <t>DESCRIÇÃO:</t>
        </r>
        <r>
          <rPr>
            <sz val="9"/>
            <color indexed="81"/>
            <rFont val="Segoe UI"/>
            <family val="2"/>
          </rPr>
          <t>_x000D_
LIXA PARA FERRO E METAIS, EM FOLHA DE 225 X 275 MM - N° 80.</t>
        </r>
      </text>
    </comment>
    <comment ref="V707" authorId="1" shapeId="0" xr:uid="{00000000-0006-0000-0000-0000FC040000}">
      <text>
        <r>
          <rPr>
            <b/>
            <sz val="9"/>
            <color indexed="81"/>
            <rFont val="Segoe UI"/>
            <family val="2"/>
          </rPr>
          <t>90474|LIXA PARA FERRO E METAIS, EM FOLHA DE 225 X 275 MM - N° 80.|FL|||12|0|0|10/09/2018||||Inativo|MATERIAL DE PINTURA, DISCOS ABRASIVOS E COLA PARA MADEIRA||||*|</t>
        </r>
      </text>
    </comment>
    <comment ref="B708" authorId="1" shapeId="0" xr:uid="{00000000-0006-0000-0000-0000EF040000}">
      <text>
        <r>
          <rPr>
            <b/>
            <sz val="9"/>
            <color indexed="81"/>
            <rFont val="Segoe UI"/>
            <family val="2"/>
          </rPr>
          <t>DESCRIÇÃO:</t>
        </r>
        <r>
          <rPr>
            <sz val="9"/>
            <color indexed="81"/>
            <rFont val="Segoe UI"/>
            <family val="2"/>
          </rPr>
          <t>_x000D_
LIXA PARA PAREDE - 120</t>
        </r>
      </text>
    </comment>
    <comment ref="V708" authorId="4" shapeId="0" xr:uid="{1AAAD5B6-DC2B-4830-BA43-F2AA48961702}">
      <text>
        <r>
          <rPr>
            <sz val="10"/>
            <color indexed="81"/>
            <rFont val="Lucida Console"/>
            <family val="3"/>
          </rPr>
          <t>88838|LIXA PARA PAREDE - 120|FL|83|2|12|0|0|12/05/2020|254|2020|28/10/2021|Suspenso|MATERIAL DE PINTURA|PE 147/20|04/09/2020||*|</t>
        </r>
      </text>
    </comment>
    <comment ref="B709" authorId="1" shapeId="0" xr:uid="{00000000-0006-0000-0000-0000E1030000}">
      <text>
        <r>
          <rPr>
            <b/>
            <sz val="9"/>
            <color indexed="81"/>
            <rFont val="Segoe UI"/>
            <family val="2"/>
          </rPr>
          <t>DESCRIÇÃO:</t>
        </r>
        <r>
          <rPr>
            <sz val="9"/>
            <color indexed="81"/>
            <rFont val="Segoe UI"/>
            <family val="2"/>
          </rPr>
          <t>_x000D_
LIXA PARA PAREDE - 60</t>
        </r>
      </text>
    </comment>
    <comment ref="V709" authorId="4" shapeId="0" xr:uid="{41A41D50-412C-47E7-965E-DF58FE14EA89}">
      <text>
        <r>
          <rPr>
            <sz val="10"/>
            <color indexed="81"/>
            <rFont val="Lucida Console"/>
            <family val="3"/>
          </rPr>
          <t>71697|LIXA PARA PAREDE - 60|FL|83|2|12|125|1500|24/10/2019|254|2020|28/10/2021|Suspenso|MATERIAL DE PINTURA|PE 147/20|04/09/2020||*|</t>
        </r>
      </text>
    </comment>
    <comment ref="B710" authorId="1" shapeId="0" xr:uid="{00000000-0006-0000-0000-000045050000}">
      <text>
        <r>
          <rPr>
            <b/>
            <sz val="9"/>
            <color indexed="81"/>
            <rFont val="Segoe UI"/>
            <family val="2"/>
          </rPr>
          <t>DESCRIÇÃO:</t>
        </r>
        <r>
          <rPr>
            <sz val="9"/>
            <color indexed="81"/>
            <rFont val="Segoe UI"/>
            <family val="2"/>
          </rPr>
          <t>_x000D_
LIXA PARA PAREDE Nº 80</t>
        </r>
      </text>
    </comment>
    <comment ref="V710" authorId="6" shapeId="0" xr:uid="{00000000-0006-0000-0000-000046050000}">
      <text>
        <r>
          <rPr>
            <sz val="9"/>
            <color indexed="81"/>
            <rFont val="Segoe UI"/>
            <family val="2"/>
          </rPr>
          <t>94627|LIXA PARA PAREDE Nº 80|FL|83|2|12|0|0|12/05/2020|192|2019|07/08/2020|Aguardando|MATERIAL DE PINTURA|PP 103/19|16/08/2019||*|</t>
        </r>
      </text>
    </comment>
    <comment ref="B711" authorId="1" shapeId="0" xr:uid="{00000000-0006-0000-0000-000049040000}">
      <text>
        <r>
          <rPr>
            <b/>
            <sz val="9"/>
            <color indexed="81"/>
            <rFont val="Segoe UI"/>
            <family val="2"/>
          </rPr>
          <t>DESCRIÇÃO:</t>
        </r>
        <r>
          <rPr>
            <sz val="9"/>
            <color indexed="81"/>
            <rFont val="Segoe UI"/>
            <family val="2"/>
          </rPr>
          <t>_x000D_
LIXEIRA BASCULANTE, COM TAMPA E ALÇA, 105 LITROS.</t>
        </r>
      </text>
    </comment>
    <comment ref="V711" authorId="2" shapeId="0" xr:uid="{00000000-0006-0000-0000-00004A040000}">
      <text>
        <r>
          <rPr>
            <sz val="9"/>
            <color indexed="81"/>
            <rFont val="Segoe UI"/>
            <family val="2"/>
          </rPr>
          <t>78026|LIXEIRA BASCULANTE, COM TAMPA E ALÇA, 105 LITROS.|PC|72|6|12|21|250|26/04/2018|103|2017|02/07/2018|Inativo|MATERIAL DE LIMPEZA|PP 132/18|09/08/2018|Item fora de estoque|*|</t>
        </r>
      </text>
    </comment>
    <comment ref="B712" authorId="1" shapeId="0" xr:uid="{00000000-0006-0000-0000-000045040000}">
      <text>
        <r>
          <rPr>
            <b/>
            <sz val="9"/>
            <color indexed="81"/>
            <rFont val="Segoe UI"/>
            <family val="2"/>
          </rPr>
          <t>DESCRIÇÃO:</t>
        </r>
        <r>
          <rPr>
            <sz val="9"/>
            <color indexed="81"/>
            <rFont val="Segoe UI"/>
            <family val="2"/>
          </rPr>
          <t xml:space="preserve">_x000D_
LIXEIRA BASCULANTE, COM TAMPA E ALÇA, 30 LITROS. </t>
        </r>
      </text>
    </comment>
    <comment ref="V712" authorId="2" shapeId="0" xr:uid="{00000000-0006-0000-0000-000046040000}">
      <text>
        <r>
          <rPr>
            <sz val="9"/>
            <color indexed="81"/>
            <rFont val="Segoe UI"/>
            <family val="2"/>
          </rPr>
          <t>78024|LIXEIRA BASCULANTE, COM TAMPA E ALÇA, 30 LITROS.|PC|72|6|12|34|400|26/04/2018|103|2017|02/07/2018|Inativo|MATERIAL DE LIMPEZA|PP 132/18|09/08/2018|Item fora de estoque|*|</t>
        </r>
      </text>
    </comment>
    <comment ref="B713" authorId="1" shapeId="0" xr:uid="{00000000-0006-0000-0000-000047040000}">
      <text>
        <r>
          <rPr>
            <b/>
            <sz val="9"/>
            <color indexed="81"/>
            <rFont val="Segoe UI"/>
            <family val="2"/>
          </rPr>
          <t>DESCRIÇÃO:</t>
        </r>
        <r>
          <rPr>
            <sz val="9"/>
            <color indexed="81"/>
            <rFont val="Segoe UI"/>
            <family val="2"/>
          </rPr>
          <t xml:space="preserve">_x000D_
LIXEIRA BASCULANTE, COM TAMPA E ALÇA, 59 LITROS. </t>
        </r>
      </text>
    </comment>
    <comment ref="V713" authorId="2" shapeId="0" xr:uid="{00000000-0006-0000-0000-000048040000}">
      <text>
        <r>
          <rPr>
            <sz val="9"/>
            <color indexed="81"/>
            <rFont val="Segoe UI"/>
            <family val="2"/>
          </rPr>
          <t>78025|LIXEIRA BASCULANTE, COM TAMPA E ALÇA, 59 LITROS.|PC|72|6|12|0|0|08/05/2019|164|2018|06/08/2019|Aguardando|MATERIAIS DE LIMPEZA (FOSFORO, VASSOURA, LAVATINA, BUCHA, LA DE AÇO, ETC)|PP 132/18|09/08/2018|Item excluído do estoque|*|</t>
        </r>
      </text>
    </comment>
    <comment ref="B714" authorId="1" shapeId="0" xr:uid="{00000000-0006-0000-0000-000039030000}">
      <text>
        <r>
          <rPr>
            <b/>
            <sz val="9"/>
            <color indexed="81"/>
            <rFont val="Segoe UI"/>
            <family val="2"/>
          </rPr>
          <t>DESCRIÇÃO:</t>
        </r>
        <r>
          <rPr>
            <sz val="9"/>
            <color indexed="81"/>
            <rFont val="Segoe UI"/>
            <family val="2"/>
          </rPr>
          <t>_x000D_
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r>
      </text>
    </comment>
    <comment ref="V714" authorId="1" shapeId="0" xr:uid="{00000000-0006-0000-0000-00003A030000}">
      <text>
        <r>
          <rPr>
            <sz val="10"/>
            <color indexed="81"/>
            <rFont val="Lucida Console"/>
            <family val="3"/>
          </rPr>
          <t>58792|LIXEIRA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MESES|UN|||12|21|250|28/01/2021|111|2020|20/05/2021|Suspenso|UTENSILIOS DE LIMPEZA|PE  18/20|27/05/2021||*|</t>
        </r>
      </text>
    </comment>
    <comment ref="B715" authorId="1" shapeId="0" xr:uid="{00000000-0006-0000-0000-0000E7030000}">
      <text>
        <r>
          <rPr>
            <b/>
            <sz val="9"/>
            <color indexed="81"/>
            <rFont val="Segoe UI"/>
            <family val="2"/>
          </rPr>
          <t>DESCRIÇÃO:</t>
        </r>
        <r>
          <rPr>
            <sz val="9"/>
            <color indexed="81"/>
            <rFont val="Segoe UI"/>
            <family val="2"/>
          </rPr>
          <t>_x000D_
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r>
      </text>
    </comment>
    <comment ref="V715" authorId="1" shapeId="0" xr:uid="{00000000-0006-0000-0000-0000E8030000}">
      <text>
        <r>
          <rPr>
            <sz val="10"/>
            <color indexed="81"/>
            <rFont val="Lucida Console"/>
            <family val="3"/>
          </rPr>
          <t>74081|LIXEIRA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MESES|UN|||12|13|150|28/01/2021|111|2020|20/05/2021|Suspenso|UTENSILIOS DE LIMPEZA|PE  18/20|27/05/2021||*|</t>
        </r>
      </text>
    </comment>
    <comment ref="B716" authorId="1" shapeId="0" xr:uid="{00000000-0006-0000-0000-000099080000}">
      <text>
        <r>
          <rPr>
            <b/>
            <sz val="9"/>
            <color indexed="81"/>
            <rFont val="Segoe UI"/>
            <family val="2"/>
          </rPr>
          <t>DESCRIÇÃO:</t>
        </r>
        <r>
          <rPr>
            <sz val="9"/>
            <color indexed="81"/>
            <rFont val="Segoe UI"/>
            <family val="2"/>
          </rPr>
          <t>_x000D_
LOCAÇÃO DE SISTEMA DE LUZ (A)</t>
        </r>
      </text>
    </comment>
    <comment ref="V716" authorId="1" shapeId="0" xr:uid="{00000000-0006-0000-0000-00009A080000}">
      <text>
        <r>
          <rPr>
            <b/>
            <sz val="9"/>
            <color indexed="81"/>
            <rFont val="Segoe UI"/>
            <family val="2"/>
          </rPr>
          <t>132717|LOCAÇÃO DE SISTEMA DE LUZ (A)|DI|||12|0|0|04/07/2018||||- ok -|LOCAÇÃO DE SISTEMAS DE LUZ E SOM||||*|</t>
        </r>
      </text>
    </comment>
    <comment ref="B717" authorId="1" shapeId="0" xr:uid="{00000000-0006-0000-0000-00009B080000}">
      <text>
        <r>
          <rPr>
            <b/>
            <sz val="9"/>
            <color indexed="81"/>
            <rFont val="Segoe UI"/>
            <family val="2"/>
          </rPr>
          <t>DESCRIÇÃO:</t>
        </r>
        <r>
          <rPr>
            <sz val="9"/>
            <color indexed="81"/>
            <rFont val="Segoe UI"/>
            <family val="2"/>
          </rPr>
          <t>_x000D_
LOCAÇÃO DE SISTEMA DE LUZ (B)</t>
        </r>
      </text>
    </comment>
    <comment ref="V717" authorId="1" shapeId="0" xr:uid="{00000000-0006-0000-0000-00009C080000}">
      <text>
        <r>
          <rPr>
            <b/>
            <sz val="9"/>
            <color indexed="81"/>
            <rFont val="Segoe UI"/>
            <family val="2"/>
          </rPr>
          <t>132718|LOCAÇÃO DE SISTEMA DE LUZ (B)|DI|||12|0|0|04/07/2018||||- ok -|LOCAÇÃO DE SISTEMAS DE LUZ E SOM||||*|</t>
        </r>
      </text>
    </comment>
    <comment ref="B718" authorId="1" shapeId="0" xr:uid="{00000000-0006-0000-0000-00009D080000}">
      <text>
        <r>
          <rPr>
            <b/>
            <sz val="9"/>
            <color indexed="81"/>
            <rFont val="Segoe UI"/>
            <family val="2"/>
          </rPr>
          <t>DESCRIÇÃO:</t>
        </r>
        <r>
          <rPr>
            <sz val="9"/>
            <color indexed="81"/>
            <rFont val="Segoe UI"/>
            <family val="2"/>
          </rPr>
          <t>_x000D_
LOCAÇÃO DE SISTEMA DE LUZ (C)</t>
        </r>
      </text>
    </comment>
    <comment ref="V718" authorId="1" shapeId="0" xr:uid="{00000000-0006-0000-0000-00009E080000}">
      <text>
        <r>
          <rPr>
            <b/>
            <sz val="9"/>
            <color indexed="81"/>
            <rFont val="Segoe UI"/>
            <family val="2"/>
          </rPr>
          <t>132719|LOCAÇÃO DE SISTEMA DE LUZ (C)|DI|||12|0|0|04/07/2018||||- ok -|LOCAÇÃO DE SISTEMAS DE LUZ E SOM||||*|</t>
        </r>
      </text>
    </comment>
    <comment ref="B719" authorId="1" shapeId="0" xr:uid="{00000000-0006-0000-0000-00009F080000}">
      <text>
        <r>
          <rPr>
            <b/>
            <sz val="9"/>
            <color indexed="81"/>
            <rFont val="Segoe UI"/>
            <family val="2"/>
          </rPr>
          <t>DESCRIÇÃO:</t>
        </r>
        <r>
          <rPr>
            <sz val="9"/>
            <color indexed="81"/>
            <rFont val="Segoe UI"/>
            <family val="2"/>
          </rPr>
          <t>_x000D_
LOCAÇÃO DE SISTEMA DE LUZ (D)</t>
        </r>
      </text>
    </comment>
    <comment ref="V719" authorId="1" shapeId="0" xr:uid="{00000000-0006-0000-0000-0000A0080000}">
      <text>
        <r>
          <rPr>
            <b/>
            <sz val="9"/>
            <color indexed="81"/>
            <rFont val="Segoe UI"/>
            <family val="2"/>
          </rPr>
          <t>132720|LOCAÇÃO DE SISTEMA DE LUZ (D)|DI|||12|0|0|04/07/2018||||- ok -|LOCAÇÃO DE SISTEMAS DE LUZ E SOM||||*|</t>
        </r>
      </text>
    </comment>
    <comment ref="B720" authorId="1" shapeId="0" xr:uid="{00000000-0006-0000-0000-0000A1080000}">
      <text>
        <r>
          <rPr>
            <b/>
            <sz val="9"/>
            <color indexed="81"/>
            <rFont val="Segoe UI"/>
            <family val="2"/>
          </rPr>
          <t>DESCRIÇÃO:</t>
        </r>
        <r>
          <rPr>
            <sz val="9"/>
            <color indexed="81"/>
            <rFont val="Segoe UI"/>
            <family val="2"/>
          </rPr>
          <t>_x000D_
LOCAÇÃO DE SISTEMA DE LUZ (E)</t>
        </r>
      </text>
    </comment>
    <comment ref="V720" authorId="1" shapeId="0" xr:uid="{00000000-0006-0000-0000-0000A2080000}">
      <text>
        <r>
          <rPr>
            <b/>
            <sz val="9"/>
            <color indexed="81"/>
            <rFont val="Segoe UI"/>
            <family val="2"/>
          </rPr>
          <t>132721|LOCAÇÃO DE SISTEMA DE LUZ (E)|DI|||12|0|0|04/07/2018||||- ok -|LOCAÇÃO DE SISTEMAS DE LUZ E SOM||||*|</t>
        </r>
      </text>
    </comment>
    <comment ref="B721" authorId="1" shapeId="0" xr:uid="{00000000-0006-0000-0000-0000A3080000}">
      <text>
        <r>
          <rPr>
            <b/>
            <sz val="9"/>
            <color indexed="81"/>
            <rFont val="Segoe UI"/>
            <family val="2"/>
          </rPr>
          <t>DESCRIÇÃO:</t>
        </r>
        <r>
          <rPr>
            <sz val="9"/>
            <color indexed="81"/>
            <rFont val="Segoe UI"/>
            <family val="2"/>
          </rPr>
          <t>_x000D_
LOCAÇÃO DE SISTEMA DE SOM (A)</t>
        </r>
      </text>
    </comment>
    <comment ref="V721" authorId="1" shapeId="0" xr:uid="{00000000-0006-0000-0000-0000A4080000}">
      <text>
        <r>
          <rPr>
            <b/>
            <sz val="9"/>
            <color indexed="81"/>
            <rFont val="Segoe UI"/>
            <family val="2"/>
          </rPr>
          <t>132722|LOCAÇÃO DE SISTEMA DE SOM (A)|DI|||12|0|0|04/07/2018||||- ok -|LOCAÇÃO DE SISTEMAS DE LUZ E SOM||||*|</t>
        </r>
      </text>
    </comment>
    <comment ref="B722" authorId="1" shapeId="0" xr:uid="{00000000-0006-0000-0000-0000A5080000}">
      <text>
        <r>
          <rPr>
            <b/>
            <sz val="9"/>
            <color indexed="81"/>
            <rFont val="Segoe UI"/>
            <family val="2"/>
          </rPr>
          <t>DESCRIÇÃO:</t>
        </r>
        <r>
          <rPr>
            <sz val="9"/>
            <color indexed="81"/>
            <rFont val="Segoe UI"/>
            <family val="2"/>
          </rPr>
          <t>_x000D_
LOCAÇÃO DE SISTEMA DE SOM (B)</t>
        </r>
      </text>
    </comment>
    <comment ref="V722" authorId="1" shapeId="0" xr:uid="{00000000-0006-0000-0000-0000A6080000}">
      <text>
        <r>
          <rPr>
            <b/>
            <sz val="9"/>
            <color indexed="81"/>
            <rFont val="Segoe UI"/>
            <family val="2"/>
          </rPr>
          <t>132723|LOCAÇÃO DE SISTEMA DE SOM (B)|DI|||12|0|0|04/07/2018||||- ok -|LOCAÇÃO DE SISTEMAS DE LUZ E SOM||||*|</t>
        </r>
      </text>
    </comment>
    <comment ref="B723" authorId="1" shapeId="0" xr:uid="{00000000-0006-0000-0000-0000A7080000}">
      <text>
        <r>
          <rPr>
            <b/>
            <sz val="9"/>
            <color indexed="81"/>
            <rFont val="Segoe UI"/>
            <family val="2"/>
          </rPr>
          <t>DESCRIÇÃO:</t>
        </r>
        <r>
          <rPr>
            <sz val="9"/>
            <color indexed="81"/>
            <rFont val="Segoe UI"/>
            <family val="2"/>
          </rPr>
          <t>_x000D_
LOCAÇÃO DE SISTEMA DE SOM (C)</t>
        </r>
      </text>
    </comment>
    <comment ref="V723" authorId="1" shapeId="0" xr:uid="{00000000-0006-0000-0000-0000A8080000}">
      <text>
        <r>
          <rPr>
            <b/>
            <sz val="9"/>
            <color indexed="81"/>
            <rFont val="Segoe UI"/>
            <family val="2"/>
          </rPr>
          <t>132724|LOCAÇÃO DE SISTEMA DE SOM (C)|DI|||12|0|0|04/07/2018||||- ok -|LOCAÇÃO DE SISTEMAS DE LUZ E SOM||||*|</t>
        </r>
      </text>
    </comment>
    <comment ref="B724" authorId="1" shapeId="0" xr:uid="{00000000-0006-0000-0000-0000A9080000}">
      <text>
        <r>
          <rPr>
            <b/>
            <sz val="9"/>
            <color indexed="81"/>
            <rFont val="Segoe UI"/>
            <family val="2"/>
          </rPr>
          <t>DESCRIÇÃO:</t>
        </r>
        <r>
          <rPr>
            <sz val="9"/>
            <color indexed="81"/>
            <rFont val="Segoe UI"/>
            <family val="2"/>
          </rPr>
          <t>_x000D_
LOCAÇÃO DE SISTEMA DE SOM (D)</t>
        </r>
      </text>
    </comment>
    <comment ref="V724" authorId="1" shapeId="0" xr:uid="{00000000-0006-0000-0000-0000AA080000}">
      <text>
        <r>
          <rPr>
            <sz val="9"/>
            <color indexed="81"/>
            <rFont val="Segoe UI"/>
            <family val="2"/>
          </rPr>
          <t>132725|LOCAÇÃO DE SISTEMA DE SOM (D)|DI|||12|1|11|04/07/2018||||- ok -|LOCAÇÃO DE SISTEMAS DE LUZ E SOM||||*|</t>
        </r>
      </text>
    </comment>
    <comment ref="B725" authorId="1" shapeId="0" xr:uid="{00000000-0006-0000-0000-0000AB080000}">
      <text>
        <r>
          <rPr>
            <b/>
            <sz val="9"/>
            <color indexed="81"/>
            <rFont val="Segoe UI"/>
            <family val="2"/>
          </rPr>
          <t>DESCRIÇÃO:</t>
        </r>
        <r>
          <rPr>
            <sz val="9"/>
            <color indexed="81"/>
            <rFont val="Segoe UI"/>
            <family val="2"/>
          </rPr>
          <t>_x000D_
LOCAÇÃO DE SISTEMA DE SOM (E)</t>
        </r>
      </text>
    </comment>
    <comment ref="V725" authorId="1" shapeId="0" xr:uid="{00000000-0006-0000-0000-0000AC080000}">
      <text>
        <r>
          <rPr>
            <sz val="9"/>
            <color indexed="81"/>
            <rFont val="Segoe UI"/>
            <family val="2"/>
          </rPr>
          <t>132726|LOCAÇÃO DE SISTEMA DE SOM (E)|DI|||12|1|4|04/07/2018||||- ok -|LOCAÇÃO DE SISTEMAS DE LUZ E SOM||||*|</t>
        </r>
      </text>
    </comment>
    <comment ref="B726" authorId="1" shapeId="0" xr:uid="{00000000-0006-0000-0000-000099090000}">
      <text>
        <r>
          <rPr>
            <b/>
            <sz val="9"/>
            <color indexed="81"/>
            <rFont val="Segoe UI"/>
            <family val="2"/>
          </rPr>
          <t>DESCRIÇÃO:</t>
        </r>
        <r>
          <rPr>
            <sz val="9"/>
            <color indexed="81"/>
            <rFont val="Segoe UI"/>
            <family val="2"/>
          </rPr>
          <t>_x000D_
LOCAÇÃO DE SISTEMA DE SOM (F)</t>
        </r>
      </text>
    </comment>
    <comment ref="V726" authorId="1" shapeId="0" xr:uid="{00000000-0006-0000-0000-00009A090000}">
      <text>
        <r>
          <rPr>
            <sz val="9"/>
            <color indexed="81"/>
            <rFont val="Segoe UI"/>
            <family val="2"/>
          </rPr>
          <t>135320|LOCAÇÃO DE SISTEMA DE SOM (F)|DI|||12|1|4|04/07/2018||||- ok -|LOCAÇÃO DE SISTEMAS DE LUZ E SOM||||*|</t>
        </r>
      </text>
    </comment>
    <comment ref="B727" authorId="1" shapeId="0" xr:uid="{00000000-0006-0000-0000-000099050000}">
      <text>
        <r>
          <rPr>
            <b/>
            <sz val="9"/>
            <color indexed="81"/>
            <rFont val="Segoe UI"/>
            <family val="2"/>
          </rPr>
          <t>DESCRIÇÃO:</t>
        </r>
        <r>
          <rPr>
            <sz val="9"/>
            <color indexed="81"/>
            <rFont val="Segoe UI"/>
            <family val="2"/>
          </rPr>
          <t>_x000D_
LONGARINA COM 4 LUGAR</t>
        </r>
      </text>
    </comment>
    <comment ref="V727" authorId="1" shapeId="0" xr:uid="{00000000-0006-0000-0000-00009A050000}">
      <text>
        <r>
          <rPr>
            <sz val="9"/>
            <color indexed="81"/>
            <rFont val="Segoe UI"/>
            <family val="2"/>
          </rPr>
          <t>98723|LONGARINA COM 4 LUGAR|UN|||12|4|40|14/09/2018||||- ok -|MÓVEIS ADMINISTRATIVOS||||*|</t>
        </r>
      </text>
    </comment>
    <comment ref="B728" authorId="1" shapeId="0" xr:uid="{00000000-0006-0000-0000-0000B7070000}">
      <text>
        <r>
          <rPr>
            <b/>
            <sz val="9"/>
            <color indexed="81"/>
            <rFont val="Segoe UI"/>
            <family val="2"/>
          </rPr>
          <t>DESCRIÇÃO:</t>
        </r>
        <r>
          <rPr>
            <sz val="9"/>
            <color indexed="81"/>
            <rFont val="Segoe UI"/>
            <family val="2"/>
          </rPr>
          <t>_x000D_
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r>
      </text>
    </comment>
    <comment ref="V728" authorId="1" shapeId="0" xr:uid="{00000000-0006-0000-0000-0000B8070000}">
      <text>
        <r>
          <rPr>
            <sz val="9"/>
            <color indexed="81"/>
            <rFont val="Segoe UI"/>
            <family val="2"/>
          </rPr>
          <t>121292|LUMINARIA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LUMENS|UN|55|49|12|17|200|24/10/2019|2|2019|01/01/2020|Aguardando|DISJUNTORES, REATORES, LAMPADAS, LUMINARIAS, CONTATOR E DISTRIBUIDOR GERAL PARA TELEFONIA|PP 208/18|22/01/2019||*|</t>
        </r>
      </text>
    </comment>
    <comment ref="B729" authorId="1" shapeId="0" xr:uid="{00000000-0006-0000-0000-0000D7090000}">
      <text>
        <r>
          <rPr>
            <sz val="10"/>
            <color indexed="81"/>
            <rFont val="Lucida Console"/>
            <family val="3"/>
          </rPr>
          <t>DESCRIÇÃO:_x000D_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V729" authorId="5" shapeId="0" xr:uid="{5F3629DB-1100-4534-9A08-6D93D5C5D46F}">
      <text>
        <r>
          <rPr>
            <sz val="10"/>
            <color indexed="81"/>
            <rFont val="Lucida Console"/>
            <family val="3"/>
          </rPr>
          <t>136898|LUMINARIA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MESES.|UN|55|49|12|9|100|23/09/2020|39|2021|10/02/2022|Aguardando|DISJUNTORES, LAMPADAS E LUMINARIAS|PP 241/19|21/02/2020||*|</t>
        </r>
      </text>
    </comment>
    <comment ref="B730" authorId="1" shapeId="0" xr:uid="{00000000-0006-0000-0000-000007060000}">
      <text>
        <r>
          <rPr>
            <b/>
            <sz val="9"/>
            <color indexed="81"/>
            <rFont val="Segoe UI"/>
            <family val="2"/>
          </rPr>
          <t>DESCRIÇÃO:</t>
        </r>
        <r>
          <rPr>
            <sz val="9"/>
            <color indexed="81"/>
            <rFont val="Segoe UI"/>
            <family val="2"/>
          </rPr>
          <t xml:space="preserve">_x000D_
LUMINÁRIA DE SOBREPOR ALETADA, 2 LÂMPADAS TUBULARES DE 32W, CORPO E ALETAS PLANAS EM CHAPA DE AÇO TRATADA E PINTURA NA COR BRANCA, REFLETOR COM ACABAMENTO ESPECULAR DE ALTO BRILHO, ALONGAMENTO PARA REATOR DE CABECEIRA, DIMENSÕES 60 X  227 X 1326MM (A X L X C). </t>
        </r>
      </text>
    </comment>
    <comment ref="V730" authorId="1" shapeId="0" xr:uid="{00000000-0006-0000-0000-000008060000}">
      <text>
        <r>
          <rPr>
            <sz val="9"/>
            <color indexed="81"/>
            <rFont val="Segoe UI"/>
            <family val="2"/>
          </rPr>
          <t>103298|LUMINÁRIA DE SOBREPOR ALETADA, 2 LÂMPADAS TUBULARES DE 32W, CORPO E ALETAS PLANAS EM CHAPA DE AÇO TRATADA E PINTURA NA COR BRANCA, REFLETOR COM ACABAMENTO ESPECULAR DE ALTO BRILHO, ALONGAMENTO PARA REATOR DE CABECEIRA, DIMENSÕES 60 X  227 X 1326MM (A X L X C).|PC|55|49|12|0|0|24/10/2019||||Suspenso|DISJUNTORES, REATORES, LÂMPADAS E LUMINÁRIAS||||*|</t>
        </r>
      </text>
    </comment>
    <comment ref="B731" authorId="1" shapeId="0" xr:uid="{00000000-0006-0000-0000-00004D010000}">
      <text>
        <r>
          <rPr>
            <b/>
            <sz val="9"/>
            <color indexed="81"/>
            <rFont val="Segoe UI"/>
            <family val="2"/>
          </rPr>
          <t>DESCRIÇÃO:</t>
        </r>
        <r>
          <rPr>
            <sz val="9"/>
            <color indexed="81"/>
            <rFont val="Segoe UI"/>
            <family val="2"/>
          </rPr>
          <t>_x000D_
LUMINÁRIA FECHADA TIPO CALHA PARA LÂMPADA FLUORESCENTE 2 X 40W.</t>
        </r>
      </text>
    </comment>
    <comment ref="V731" authorId="1" shapeId="0" xr:uid="{00000000-0006-0000-0000-00004E010000}">
      <text>
        <r>
          <rPr>
            <sz val="9"/>
            <color indexed="81"/>
            <rFont val="Segoe UI"/>
            <family val="2"/>
          </rPr>
          <t>15167|LUMINÁRIA FECHADA TIPO CALHA PARA LÂMPADA FLUORESCENTE 2 X 40W.|PC|55|49|12|42|500|23/09/2020|17|2020|29/01/2021|Aguardando|DISJUNTORES, REATORES, LÂMPADAS, LUMINARIAS, CONTATOR E DISTRIBUIDOR GERAL PARA TELEFONIA|PP 241/19|21/02/2020||*|</t>
        </r>
      </text>
    </comment>
    <comment ref="B732" authorId="2" shapeId="0" xr:uid="{00000000-0006-0000-0000-0000F3090000}">
      <text>
        <r>
          <rPr>
            <sz val="10"/>
            <color indexed="81"/>
            <rFont val="Lucida Console"/>
            <family val="3"/>
          </rPr>
          <t>DESCRIÇÃO:_x000D_
LUMINARIA HIGH BAY, COM DRIVER INCORPORADO, VIDA UTIL MIMINA DE 50.000 HS, IRC MINIMO 70%, FLUXO LUMINOSO MINIMO DE 18.000 LM, EFICIENCIA ENERGETICA MINIMA DE 100LM/W, TEMPERATURA DE COR 5000 A 6500 K, POTENCIA MAXIMA 200W, TENSAO 220V/60HZ</t>
        </r>
      </text>
    </comment>
    <comment ref="V732" authorId="4" shapeId="0" xr:uid="{99E015A3-6B9D-4DEA-B102-E389027BB61A}">
      <text>
        <r>
          <rPr>
            <sz val="9"/>
            <color indexed="81"/>
            <rFont val="Segoe UI"/>
            <family val="2"/>
          </rPr>
          <t>138554|LUMINARIA HIGH BAY, COM DRIVER INCORPORADO, VIDA UTIL MIMINA DE 50.000 HS, IRC MINIMO 70%, FLUXO LUMINOSO MINIMO DE 18.000 LM, EFICIENCIA ENERGETICA MINIMA DE 100LM/W, TEMPERATURA DE COR 5000 A 6500 K, POTENCIA MAXIMA 200W, TENSAO 220V/60HZ|UN|55|49|12|59|700|11/11/2020|79|2021|16/03/2022|Aguardando|LUMINARIAS E REFLETORES|PE 245/20|20/01/2021||*|</t>
        </r>
      </text>
    </comment>
    <comment ref="B733" authorId="2" shapeId="0" xr:uid="{00000000-0006-0000-0000-0000EF090000}">
      <text>
        <r>
          <rPr>
            <sz val="10"/>
            <color indexed="81"/>
            <rFont val="Lucida Console"/>
            <family val="3"/>
          </rPr>
          <t>DESCRIÇÃO:_x000D_
LUMINARIA PUBLICA, PARA POSTE, COM DRIVER INCORPORADO, VIDA UTIL MINIMO DE 50.000 HS, IRC MINIMO 70, FLUXO LUMINOSO MINIMO 10.500 LM, EFICIENCIA ENERGETICA MINIMA DE 105 LM/W, TEMPERATURA DE COR 5000 A 6500 K, POTENCIA MAXIMA 100W, ALIMENTACAO 220V/60HZ</t>
        </r>
      </text>
    </comment>
    <comment ref="V733" authorId="4" shapeId="0" xr:uid="{9CEDF07F-5F81-402F-A0F4-9F9CF1F57E92}">
      <text>
        <r>
          <rPr>
            <sz val="9"/>
            <color indexed="81"/>
            <rFont val="Segoe UI"/>
            <family val="2"/>
          </rPr>
          <t>138552|LUMINARIA PUBLICA, PARA POSTE, COM DRIVER INCORPORADO, VIDA UTIL MINIMO DE 50.000 HS, IRC MINIMO 70, FLUXO LUMINOSO MINIMO 10.500 LM, EFICIENCIA ENERGETICA MINIMA DE 105 LM/W, TEMPERATURA DE COR 5000 A 6500 K, POTENCIA MAXIMA 100W, ALIMENTACAO 220V/60HZ|UN|55|49|12|59|700|11/11/2020|79|2021|16/03/2022|Aguardando|LUMINARIAS E REFLETORES|PE 245/20|20/01/2021||*|</t>
        </r>
      </text>
    </comment>
    <comment ref="B734" authorId="2" shapeId="0" xr:uid="{00000000-0006-0000-0000-0000F1090000}">
      <text>
        <r>
          <rPr>
            <sz val="10"/>
            <color indexed="81"/>
            <rFont val="Lucida Console"/>
            <family val="3"/>
          </rPr>
          <t>DESCRIÇÃO:_x000D_
LUMINARIA PUBLICA, PARA POSTE, COM DRIVER INCORPORADO, VIDA UTIL MINIMO DE 50.000 HS, IRC MINIMO 70, FLUXO LUMINOSO MINIMO 19.500 LM, EFICIENCIA ENERGETICA MINIMA DE 107 LM/W, TEMPERATURA DE COR 5000 A 6500 K, POTENCIA MAXIMA 181W, ALIMENTACAO 220V/60HZ</t>
        </r>
      </text>
    </comment>
    <comment ref="V734" authorId="4" shapeId="0" xr:uid="{69D0B9C2-2345-4390-AA9F-B4BDFCF8CD19}">
      <text>
        <r>
          <rPr>
            <sz val="9"/>
            <color indexed="81"/>
            <rFont val="Segoe UI"/>
            <family val="2"/>
          </rPr>
          <t>138553|LUMINARIA PUBLICA, PARA POSTE, COM DRIVER INCORPORADO, VIDA UTIL MINIMO DE 50.000 HS, IRC MINIMO 70, FLUXO LUMINOSO MINIMO 19.500 LM, EFICIENCIA ENERGETICA MINIMA DE 107 LM/W, TEMPERATURA DE COR 5000 A 6500 K, POTENCIA MAXIMA 181W, ALIMENTACAO 220V/60HZ|UN|55|49|12|59|700|11/11/2020|79|2021|16/03/2022|Aguardando|LUMINARIAS E REFLETORES|PE 245/20|20/01/2021||*|</t>
        </r>
      </text>
    </comment>
    <comment ref="B735" authorId="1" shapeId="0" xr:uid="{00000000-0006-0000-0000-0000BF050000}">
      <text>
        <r>
          <rPr>
            <b/>
            <sz val="9"/>
            <color indexed="81"/>
            <rFont val="Segoe UI"/>
            <family val="2"/>
          </rPr>
          <t>DESCRIÇÃO:</t>
        </r>
        <r>
          <rPr>
            <sz val="9"/>
            <color indexed="81"/>
            <rFont val="Segoe UI"/>
            <family val="2"/>
          </rPr>
          <t>_x000D_
LUVA DE CORRER DE PVC P/ESGPLASTUBOSOTO - 50MM, DE ACORDO COM A NBR 5688 E A MARCA, MEDIDA E NBR DEVERÃO VIR LITOGRAFADA NA PEÇA</t>
        </r>
      </text>
    </comment>
    <comment ref="V735" authorId="2" shapeId="0" xr:uid="{00000000-0006-0000-0000-0000C0050000}">
      <text>
        <r>
          <rPr>
            <sz val="9"/>
            <color indexed="81"/>
            <rFont val="Segoe UI"/>
            <family val="2"/>
          </rPr>
          <t>100910|LUVA DE CORRER DE PVC P/ESGPLASTUBOSOTO - 50MM, DE ACORDO COM A NBR 5688 E A MARCA, MEDIDA E NBR DEVERÃO VIR LITOGRAFADA NA PEÇA|PC|||12|0|0|14/11/2018|70|2019|09/03/2020|Inativo|MATERIAL HIDRAULICO|PP  12/19|11/07/2019|Fora do estoque.|*|</t>
        </r>
      </text>
    </comment>
    <comment ref="B736" authorId="1" shapeId="0" xr:uid="{00000000-0006-0000-0000-000067070000}">
      <text>
        <r>
          <rPr>
            <b/>
            <sz val="9"/>
            <color indexed="81"/>
            <rFont val="Segoe UI"/>
            <family val="2"/>
          </rPr>
          <t>DESCRIÇÃO:</t>
        </r>
        <r>
          <rPr>
            <sz val="9"/>
            <color indexed="81"/>
            <rFont val="Segoe UI"/>
            <family val="2"/>
          </rPr>
          <t>_x000D_
LUVA DE CORRER EM PVC PARA ESGOTO DE 40MM, DE ACORDO COM A NBR 5688, COM GUARNIÇÃO DE BORRACHA TIPO ANEL, A MARCA E MEDIDA DEVERÁ VIR  LITOGRAFADA NA PEÇA</t>
        </r>
      </text>
    </comment>
    <comment ref="V736" authorId="2" shapeId="0" xr:uid="{00000000-0006-0000-0000-000068070000}">
      <text>
        <r>
          <rPr>
            <sz val="9"/>
            <color indexed="81"/>
            <rFont val="Segoe UI"/>
            <family val="2"/>
          </rPr>
          <t>117910|LUVA DE CORRER EM PVC PARA ESGOTO DE 40MM, DE ACORDO COM A NBR 5688, COM GUARNIÇÃO DE BORRACHA TIPO ANEL, A MARCA E MEDIDA DEVERÁ VIR  LITOGRAFADA NA PEÇA|PC|||12|0|0|14/11/2018|20|2018|21/01/2019|Inativo|MATERIAL HIDRAULICO|PP  12/19|11/07/2019|Fora do estoque.|*|</t>
        </r>
      </text>
    </comment>
    <comment ref="B737" authorId="1" shapeId="0" xr:uid="{00000000-0006-0000-0000-000069070000}">
      <text>
        <r>
          <rPr>
            <b/>
            <sz val="9"/>
            <color indexed="81"/>
            <rFont val="Segoe UI"/>
            <family val="2"/>
          </rPr>
          <t>DESCRIÇÃO:</t>
        </r>
        <r>
          <rPr>
            <sz val="9"/>
            <color indexed="81"/>
            <rFont val="Segoe UI"/>
            <family val="2"/>
          </rPr>
          <t>_x000D_
LUVA DE CORRER EM PVC PARA ESGOTO DE 50MM, DE ACORDO COM A NBR 5688, COM GUARNIÇÃO DE BORRACHA TIPO ANEL, A MARCA E MEDIDA DEVERÁ VIR  LITOGRAFADA NA PEÇA</t>
        </r>
      </text>
    </comment>
    <comment ref="V737" authorId="2" shapeId="0" xr:uid="{00000000-0006-0000-0000-00006A070000}">
      <text>
        <r>
          <rPr>
            <sz val="9"/>
            <color indexed="81"/>
            <rFont val="Segoe UI"/>
            <family val="2"/>
          </rPr>
          <t>117911|LUVA DE CORRER EM PVC PARA ESGOTO DE 50MM, DE ACORDO COM A NBR 5688, COM GUARNIÇÃO DE BORRACHA TIPO ANEL, A MARCA E MEDIDA DEVERÁ VIR  LITOGRAFADA NA PEÇA|PC|||12|0|0|14/11/2018|20|2018|21/01/2019|Inativo|MATERIAL HIDRAULICO|PP  12/19|11/07/2019|Fora do estoque.|*|</t>
        </r>
      </text>
    </comment>
    <comment ref="B738" authorId="1" shapeId="0" xr:uid="{00000000-0006-0000-0000-00006B070000}">
      <text>
        <r>
          <rPr>
            <b/>
            <sz val="9"/>
            <color indexed="81"/>
            <rFont val="Segoe UI"/>
            <family val="2"/>
          </rPr>
          <t>DESCRIÇÃO:</t>
        </r>
        <r>
          <rPr>
            <sz val="9"/>
            <color indexed="81"/>
            <rFont val="Segoe UI"/>
            <family val="2"/>
          </rPr>
          <t>_x000D_
LUVA DE CORRER SOLDÁVEL DE 25MM, MARROM, DE ACORDO COM A NORMA NBR 5648, COM GUARNIÇÃO DE BORRACHA TIPO  ANEL, A MARCA E MEDIDA DEVERÁ VIR LITOGRAFADA NA PEÇA.</t>
        </r>
      </text>
    </comment>
    <comment ref="V738" authorId="2" shapeId="0" xr:uid="{00000000-0006-0000-0000-00006C070000}">
      <text>
        <r>
          <rPr>
            <sz val="9"/>
            <color indexed="81"/>
            <rFont val="Segoe UI"/>
            <family val="2"/>
          </rPr>
          <t>117912|LUVA DE CORRER SOLDÁVEL DE 25MM, MARROM, DE ACORDO COM A NORMA NBR 5648, COM GUARNIÇÃO DE BORRACHA TIPO  ANEL, A MARCA E MEDIDA DEVERÁ VIR LITOGRAFADA NA PEÇA.|PC|||12|0|0|14/11/2018|20|2018|21/01/2019|Inativo|MATERIAL HIDRAULICO|PP  12/19|11/07/2019|Fora do estoque.|*|</t>
        </r>
      </text>
    </comment>
    <comment ref="B739" authorId="1" shapeId="0" xr:uid="{00000000-0006-0000-0000-000079070000}">
      <text>
        <r>
          <rPr>
            <b/>
            <sz val="9"/>
            <color indexed="81"/>
            <rFont val="Segoe UI"/>
            <family val="2"/>
          </rPr>
          <t>DESCRIÇÃO:</t>
        </r>
        <r>
          <rPr>
            <sz val="9"/>
            <color indexed="81"/>
            <rFont val="Segoe UI"/>
            <family val="2"/>
          </rPr>
          <t>_x000D_
LUVA DE CORRER SOLDÁVEL DE 32MM, MARROM, DE ACORDO COM A NORMA NBR 5648, COM GUARNIÇÃO DE BORRACHA TIPO  ANEL, A MARCA E MEDIDA DEVERÁ VIR LITOGRAFADA NA PEÇA</t>
        </r>
      </text>
    </comment>
    <comment ref="V739" authorId="2" shapeId="0" xr:uid="{00000000-0006-0000-0000-00007A070000}">
      <text>
        <r>
          <rPr>
            <sz val="9"/>
            <color indexed="81"/>
            <rFont val="Segoe UI"/>
            <family val="2"/>
          </rPr>
          <t>118667|LUVA DE CORRER SOLDÁVEL DE 32MM, MARROM, DE ACORDO COM A NORMA NBR 5648, COM GUARNIÇÃO DE BORRACHA TIPO  ANEL, A MARCA E MEDIDA DEVERÁ VIR LITOGRAFADA NA PEÇA|UN|||12|0|0|14/11/2018|20|2018|21/01/2019|Inativo|MATERIAL HIDRAULICO|PP  12/19|11/07/2019|Fora do estoque.|*|</t>
        </r>
      </text>
    </comment>
    <comment ref="B740" authorId="1" shapeId="0" xr:uid="{00000000-0006-0000-0000-00006D070000}">
      <text>
        <r>
          <rPr>
            <b/>
            <sz val="9"/>
            <color indexed="81"/>
            <rFont val="Segoe UI"/>
            <family val="2"/>
          </rPr>
          <t>DESCRIÇÃO:</t>
        </r>
        <r>
          <rPr>
            <sz val="9"/>
            <color indexed="81"/>
            <rFont val="Segoe UI"/>
            <family val="2"/>
          </rPr>
          <t>_x000D_
LUVA DE CORRER SOLDÁVEL DE 50MM, MARROM, DE ACORDO COM A NORMA NBR 5648, COM GUARNIÇÃO DE BORRACHA TIPO ANEL, A MARCA E MEDIDA, DEVERÁ VIR LITOGRAFADA NA PEÇA.</t>
        </r>
      </text>
    </comment>
    <comment ref="V740" authorId="2" shapeId="0" xr:uid="{00000000-0006-0000-0000-00006E070000}">
      <text>
        <r>
          <rPr>
            <sz val="9"/>
            <color indexed="81"/>
            <rFont val="Segoe UI"/>
            <family val="2"/>
          </rPr>
          <t>117913|LUVA DE CORRER SOLDÁVEL DE 50MM, MARROM, DE ACORDO COM A NORMA NBR 5648, COM GUARNIÇÃO DE BORRACHA TIPO ANEL, A MARCA E MEDIDA, DEVERÁ VIR LITOGRAFADA NA PEÇA.|PC|||12|0|0|14/11/2018|20|2018|21/01/2019|Inativo|MATERIAL HIDRAULICO|PP  12/19|11/07/2019|Fora do estoque.|*|</t>
        </r>
      </text>
    </comment>
    <comment ref="B741" authorId="2" shapeId="0" xr:uid="{00000000-0006-0000-0000-00006F070000}">
      <text>
        <r>
          <rPr>
            <sz val="10"/>
            <color indexed="81"/>
            <rFont val="Lucida Console"/>
            <family val="3"/>
          </rPr>
          <t>DESCRIÇÃO:_x000D_
LUVA DE CORRER SOLDAVEL DE 60MM, MARROM DE ACORDO COM A NORMA NBR 5648, COM GUARNICAO DE BORRACHA TIPO ANEL, A MARCA E MEDIDA DEVERA VIR LITOGRAFADA NA PECA</t>
        </r>
      </text>
    </comment>
    <comment ref="V741" authorId="2" shapeId="0" xr:uid="{00000000-0006-0000-0000-000070070000}">
      <text>
        <r>
          <rPr>
            <sz val="10"/>
            <color indexed="81"/>
            <rFont val="Lucida Console"/>
            <family val="3"/>
          </rPr>
          <t>117914|LUVA DE CORRER SOLDAVEL DE 60MM, MARROM DE ACORDO COM A NORMA NBR 5648, COM GUARNICAO DE BORRACHA TIPO ANEL, A MARCA E MEDIDA DEVERA VIR LITOGRAFADA NA PECA|PC|61|8|12||30|16/03/2020|156|2019|01/07/2020|Aguardando|ELÉTRICA|PP  76/19||Novo no estoque.|*|</t>
        </r>
      </text>
    </comment>
    <comment ref="B742" authorId="1" shapeId="0" xr:uid="{00000000-0006-0000-0000-000097040000}">
      <text>
        <r>
          <rPr>
            <b/>
            <sz val="9"/>
            <color indexed="81"/>
            <rFont val="Segoe UI"/>
            <family val="2"/>
          </rPr>
          <t>DESCRIÇÃO:</t>
        </r>
        <r>
          <rPr>
            <sz val="9"/>
            <color indexed="81"/>
            <rFont val="Segoe UI"/>
            <family val="2"/>
          </rPr>
          <t>_x000D_
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42" authorId="2" shapeId="0" xr:uid="{00000000-0006-0000-0000-000098040000}">
      <text>
        <r>
          <rPr>
            <sz val="10"/>
            <color indexed="81"/>
            <rFont val="Lucida Console"/>
            <family val="3"/>
          </rPr>
          <t>83838|LUVA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PRODUTO.|CX|54|4|12|2667|32000|19/05/2020|145|2019|10/06/2020|Aguardando|LUVAS DE LATEX|PE  23/19|13/06/2019||*|</t>
        </r>
      </text>
    </comment>
    <comment ref="B743" authorId="1" shapeId="0" xr:uid="{00000000-0006-0000-0000-000095040000}">
      <text>
        <r>
          <rPr>
            <b/>
            <sz val="9"/>
            <color indexed="81"/>
            <rFont val="Segoe UI"/>
            <family val="2"/>
          </rPr>
          <t>DESCRIÇÃO:</t>
        </r>
        <r>
          <rPr>
            <sz val="9"/>
            <color indexed="81"/>
            <rFont val="Segoe UI"/>
            <family val="2"/>
          </rPr>
          <t>_x000D_
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43" authorId="2" shapeId="0" xr:uid="{00000000-0006-0000-0000-000096040000}">
      <text>
        <r>
          <rPr>
            <sz val="10"/>
            <color indexed="81"/>
            <rFont val="Lucida Console"/>
            <family val="3"/>
          </rPr>
          <t>83837|LUVA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PRODUTO.|CX|||12|0|0|19/05/2020|145|2019|10/06/2020|Inativo|LUVAS|PE  23/19|13/06/2019|Item excluído do estoque|*|</t>
        </r>
      </text>
    </comment>
    <comment ref="B744" authorId="1" shapeId="0" xr:uid="{00000000-0006-0000-0000-000099040000}">
      <text>
        <r>
          <rPr>
            <b/>
            <sz val="9"/>
            <color indexed="81"/>
            <rFont val="Segoe UI"/>
            <family val="2"/>
          </rPr>
          <t>DESCRIÇÃO:</t>
        </r>
        <r>
          <rPr>
            <sz val="9"/>
            <color indexed="81"/>
            <rFont val="Segoe UI"/>
            <family val="2"/>
          </rPr>
          <t>_x000D_
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44" authorId="2" shapeId="0" xr:uid="{00000000-0006-0000-0000-00009A040000}">
      <text>
        <r>
          <rPr>
            <sz val="10"/>
            <color indexed="81"/>
            <rFont val="Lucida Console"/>
            <family val="3"/>
          </rPr>
          <t>83839|LUVA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PRODUTO.|CX|54|4|12|1000|12000|19/05/2020|145|2019|10/06/2020|Aguardando|LUVAS DE LATEX|PE  23/19|13/06/2019||*|</t>
        </r>
      </text>
    </comment>
    <comment ref="B745" authorId="1" shapeId="0" xr:uid="{00000000-0006-0000-0000-00008B050000}">
      <text>
        <r>
          <rPr>
            <b/>
            <sz val="9"/>
            <color indexed="81"/>
            <rFont val="Segoe UI"/>
            <family val="2"/>
          </rPr>
          <t>DESCRIÇÃO:</t>
        </r>
        <r>
          <rPr>
            <sz val="9"/>
            <color indexed="81"/>
            <rFont val="Segoe UI"/>
            <family val="2"/>
          </rPr>
          <t>_x000D_
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r>
      </text>
    </comment>
    <comment ref="V745" authorId="3" shapeId="0" xr:uid="{5CEFB3D7-5BF8-4845-8F43-5CF5911B840A}">
      <text>
        <r>
          <rPr>
            <sz val="9"/>
            <color indexed="81"/>
            <rFont val="Segoe UI"/>
            <family val="2"/>
          </rPr>
          <t>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ORGÂNICOS.|PR|54|19|12|134|1600|19/05/2020|289|2020|22/11/2021|Aguardando|LUVAS DE LATEX|PE 192/20|05/11/2020||*|</t>
        </r>
      </text>
    </comment>
    <comment ref="B746" authorId="2" shapeId="0" xr:uid="{00000000-0006-0000-0000-000083050000}">
      <text>
        <r>
          <rPr>
            <b/>
            <sz val="9"/>
            <color indexed="81"/>
            <rFont val="Segoe UI"/>
            <family val="2"/>
          </rPr>
          <t>DESCRIÇÃO:</t>
        </r>
        <r>
          <rPr>
            <sz val="9"/>
            <color indexed="81"/>
            <rFont val="Segoe UI"/>
            <family val="2"/>
          </rPr>
          <t>_x000D_
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r>
      </text>
    </comment>
    <comment ref="V746" authorId="3" shapeId="0" xr:uid="{2567ED24-2FE3-4E2B-9C27-D901A32C5011}">
      <text>
        <r>
          <rPr>
            <sz val="9"/>
            <color indexed="81"/>
            <rFont val="Segoe UI"/>
            <family val="2"/>
          </rPr>
          <t>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ORGÂNICOS.|PR|54|4|12|175|2100|19/05/2020|289|2020|22/11/2021|Aguardando|LUVAS DE LATEX|PE 192/20|05/11/2020||*|</t>
        </r>
      </text>
    </comment>
    <comment ref="B747" authorId="1" shapeId="0" xr:uid="{00000000-0006-0000-0000-00009A000000}">
      <text>
        <r>
          <rPr>
            <b/>
            <sz val="9"/>
            <color indexed="81"/>
            <rFont val="Segoe UI"/>
            <family val="2"/>
          </rPr>
          <t>DESCRIÇÃO:</t>
        </r>
        <r>
          <rPr>
            <sz val="9"/>
            <color indexed="81"/>
            <rFont val="Segoe UI"/>
            <family val="2"/>
          </rPr>
          <t>_x000D_
LUVA DE PVC - COLA - 3/4".</t>
        </r>
      </text>
    </comment>
    <comment ref="V747" authorId="1" shapeId="0" xr:uid="{00000000-0006-0000-0000-00009B000000}">
      <text>
        <r>
          <rPr>
            <sz val="10"/>
            <color indexed="81"/>
            <rFont val="Lucida Console"/>
            <family val="3"/>
          </rPr>
          <t>12956|LUVA DE PVC - COLA - 3/4".|PC|61|8|12|84|1000|17/12/2020|101|2020|27/04/2021|Aguardando|MATERIAL HIDRAULICO|PE  16/20|18/05/2020||*|</t>
        </r>
      </text>
    </comment>
    <comment ref="B748" authorId="1" shapeId="0" xr:uid="{00000000-0006-0000-0000-0000E5030000}">
      <text>
        <r>
          <rPr>
            <b/>
            <sz val="9"/>
            <color indexed="81"/>
            <rFont val="Segoe UI"/>
            <family val="2"/>
          </rPr>
          <t>DESCRIÇÃO:</t>
        </r>
        <r>
          <rPr>
            <sz val="9"/>
            <color indexed="81"/>
            <rFont val="Segoe UI"/>
            <family val="2"/>
          </rPr>
          <t>_x000D_
LUVA DE PVC RÍGIDO SOLDÁVEL DE 1 1/2" - ÁGUA/MARROM</t>
        </r>
      </text>
    </comment>
    <comment ref="V748" authorId="2" shapeId="0" xr:uid="{00000000-0006-0000-0000-0000E6030000}">
      <text>
        <r>
          <rPr>
            <sz val="9"/>
            <color indexed="81"/>
            <rFont val="Segoe UI"/>
            <family val="2"/>
          </rPr>
          <t>73680|LUVA DE PVC RÍGIDO SOLDÁVEL DE 1 1/2" - ÁGUA/MARROM|PC|61|8|12|0|0|14/11/2018|20|2018|21/01/2019|Inativo|HIDRÁULICA|PP  12/19|11/07/2019|Fora do estoque.|*|</t>
        </r>
      </text>
    </comment>
    <comment ref="B749" authorId="1" shapeId="0" xr:uid="{00000000-0006-0000-0000-000098000000}">
      <text>
        <r>
          <rPr>
            <b/>
            <sz val="9"/>
            <color indexed="81"/>
            <rFont val="Segoe UI"/>
            <family val="2"/>
          </rPr>
          <t>DESCRIÇÃO:</t>
        </r>
        <r>
          <rPr>
            <sz val="9"/>
            <color indexed="81"/>
            <rFont val="Segoe UI"/>
            <family val="2"/>
          </rPr>
          <t xml:space="preserve">_x000D_
LUVA DE PVC RÍGIDO SOLDÁVEL DE 1.1/2", DE ACORDO COM A NBR 5648 E A MARCA, MEDIDA E NBR DEVERÃO VIR LITOGRAFADA NA PEÇA  </t>
        </r>
      </text>
    </comment>
    <comment ref="V749" authorId="1" shapeId="0" xr:uid="{00000000-0006-0000-0000-000099000000}">
      <text>
        <r>
          <rPr>
            <sz val="10"/>
            <color indexed="81"/>
            <rFont val="Lucida Console"/>
            <family val="3"/>
          </rPr>
          <t>12950|LUVA DE PVC RÍGIDO SOLDÁVEL DE 1.1/2", DE ACORDO COM A NBR 5648 E A MARCA, MEDIDA E NBR DEVERÃO VIR LITOGRAFADA NA PEÇA|PC|61|8|12|11|130|17/12/2020|101|2020|27/04/2021|Aguardando|MATERIAL HIDRAULICO|PE  16/20|18/05/2020||*|</t>
        </r>
      </text>
    </comment>
    <comment ref="B750" authorId="1" shapeId="0" xr:uid="{00000000-0006-0000-0000-000096000000}">
      <text>
        <r>
          <rPr>
            <b/>
            <sz val="9"/>
            <color indexed="81"/>
            <rFont val="Segoe UI"/>
            <family val="2"/>
          </rPr>
          <t>DESCRIÇÃO:</t>
        </r>
        <r>
          <rPr>
            <sz val="9"/>
            <color indexed="81"/>
            <rFont val="Segoe UI"/>
            <family val="2"/>
          </rPr>
          <t xml:space="preserve">_x000D_
LUVA DE PVC RÍGIDO SOLDÁVEL DE 2", DE ACORDO COM A NBR 5648 E A MARCA, MEDIDA E NBR DEVERÃO VIR LITOGRAFADA NA PEÇA  </t>
        </r>
      </text>
    </comment>
    <comment ref="V750" authorId="1" shapeId="0" xr:uid="{00000000-0006-0000-0000-000097000000}">
      <text>
        <r>
          <rPr>
            <sz val="10"/>
            <color indexed="81"/>
            <rFont val="Lucida Console"/>
            <family val="3"/>
          </rPr>
          <t>12948|LUVA DE PVC RÍGIDO SOLDÁVEL DE 2", DE ACORDO COM A NBR 5648 E A MARCA, MEDIDA E NBR DEVERÃO VIR LITOGRAFADA NA PEÇA|PC|61|8|12|3|30|17/12/2020|101|2020|27/04/2021|Aguardando|MATERIAL HIDRAULICO|PE  16/20|18/05/2020||*|</t>
        </r>
      </text>
    </comment>
    <comment ref="B751" authorId="1" shapeId="0" xr:uid="{00000000-0006-0000-0000-000067030000}">
      <text>
        <r>
          <rPr>
            <b/>
            <sz val="9"/>
            <color indexed="81"/>
            <rFont val="Segoe UI"/>
            <family val="2"/>
          </rPr>
          <t>DESCRIÇÃO:</t>
        </r>
        <r>
          <rPr>
            <sz val="9"/>
            <color indexed="81"/>
            <rFont val="Segoe UI"/>
            <family val="2"/>
          </rPr>
          <t xml:space="preserve">_x000D_
LUVA DE PVC SOLDÁVEL / ROSQUEAVEL AZUL - 3/4", DE ACORDO COM A NORMA NBR 5648 E A MARCA DEVERÁ VIR LITOGRAFADA NA PEÇA </t>
        </r>
      </text>
    </comment>
    <comment ref="V751" authorId="1" shapeId="0" xr:uid="{00000000-0006-0000-0000-000068030000}">
      <text>
        <r>
          <rPr>
            <sz val="10"/>
            <color indexed="81"/>
            <rFont val="Lucida Console"/>
            <family val="3"/>
          </rPr>
          <t>61201|LUVA DE PVC SOLDÁVEL / ROSQUEAVEL AZUL - 3/4", DE ACORDO COM A NORMA NBR 5648 E A MARCA DEVERÁ VIR LITOGRAFADA NA PEÇA|PC|61|8|12|17|200|17/12/2020|101|2020|27/04/2021|Aguardando|MATERIAL HIDRAULICO|PE  16/20|18/05/2020||*|</t>
        </r>
      </text>
    </comment>
    <comment ref="B752" authorId="1" shapeId="0" xr:uid="{00000000-0006-0000-0000-00004D030000}">
      <text>
        <r>
          <rPr>
            <b/>
            <sz val="9"/>
            <color indexed="81"/>
            <rFont val="Segoe UI"/>
            <family val="2"/>
          </rPr>
          <t>DESCRIÇÃO:</t>
        </r>
        <r>
          <rPr>
            <sz val="9"/>
            <color indexed="81"/>
            <rFont val="Segoe UI"/>
            <family val="2"/>
          </rPr>
          <t>_x000D_
LUVA DE PVC SOLDÁVEL DE 32 MM - 1" - MARROM</t>
        </r>
      </text>
    </comment>
    <comment ref="V752" authorId="2" shapeId="0" xr:uid="{00000000-0006-0000-0000-00004E030000}">
      <text>
        <r>
          <rPr>
            <sz val="9"/>
            <color indexed="81"/>
            <rFont val="Segoe UI"/>
            <family val="2"/>
          </rPr>
          <t>59400|LUVA DE PVC SOLDÁVEL DE 32 MM - 1" - MARROM|PC|||12|0|0|14/11/2018|20|2018|21/01/2019|Inativo|HIDRÁULICA|PP  12/19|11/07/2019|Fora do estoque.|*|</t>
        </r>
      </text>
    </comment>
    <comment ref="B753" authorId="1" shapeId="0" xr:uid="{00000000-0006-0000-0000-000081020000}">
      <text>
        <r>
          <rPr>
            <b/>
            <sz val="9"/>
            <color indexed="81"/>
            <rFont val="Segoe UI"/>
            <family val="2"/>
          </rPr>
          <t>DESCRIÇÃO:</t>
        </r>
        <r>
          <rPr>
            <sz val="9"/>
            <color indexed="81"/>
            <rFont val="Segoe UI"/>
            <family val="2"/>
          </rPr>
          <t xml:space="preserve">_x000D_
LUVA DE PVC, 1", RIGIDO SOLDAVEL </t>
        </r>
      </text>
    </comment>
    <comment ref="V753" authorId="1" shapeId="0" xr:uid="{00000000-0006-0000-0000-000082020000}">
      <text>
        <r>
          <rPr>
            <sz val="10"/>
            <color indexed="81"/>
            <rFont val="Lucida Console"/>
            <family val="3"/>
          </rPr>
          <t>35227|LUVA DE PVC, 1", RIGIDO SOLDAVEL|PC|61|8|12|9|100|24/11/2020|87|2020|31/03/2021|Aguardando|MATERIAL ELETRICO|PE  10/20|30/04/2020||*|</t>
        </r>
      </text>
    </comment>
    <comment ref="B754" authorId="1" shapeId="0" xr:uid="{00000000-0006-0000-0000-000085020000}">
      <text>
        <r>
          <rPr>
            <sz val="10"/>
            <color indexed="81"/>
            <rFont val="Lucida Console"/>
            <family val="3"/>
          </rPr>
          <t>DESCRIÇÃO:_x000D_
LUVA DE RASPA  - CANO MEDIO</t>
        </r>
      </text>
    </comment>
    <comment ref="V754" authorId="2" shapeId="0" xr:uid="{00000000-0006-0000-0000-000086020000}">
      <text>
        <r>
          <rPr>
            <sz val="10"/>
            <color indexed="81"/>
            <rFont val="Lucida Console"/>
            <family val="3"/>
          </rPr>
          <t>35331|LUVA DE RASPA  - CANO MEDIO|PR|54|4|12|0|||151|2019|16/06/2020|Suspenso|EQUIPAMENTO DE PROTECAO INDIVIDUAL|PE   7/19|23/07/2019||*|</t>
        </r>
      </text>
    </comment>
    <comment ref="B755" authorId="1" shapeId="0" xr:uid="{00000000-0006-0000-0000-0000E3070000}">
      <text>
        <r>
          <rPr>
            <b/>
            <sz val="9"/>
            <color indexed="81"/>
            <rFont val="Segoe UI"/>
            <family val="2"/>
          </rPr>
          <t>DESCRIÇÃO:</t>
        </r>
        <r>
          <rPr>
            <sz val="9"/>
            <color indexed="81"/>
            <rFont val="Segoe UI"/>
            <family val="2"/>
          </rPr>
          <t>_x000D_
LUVA DE REDUCAO DE ESGOTO 2" X 1.1/2</t>
        </r>
      </text>
    </comment>
    <comment ref="V755" authorId="1" shapeId="0" xr:uid="{00000000-0006-0000-0000-0000E4070000}">
      <text>
        <r>
          <rPr>
            <sz val="10"/>
            <color indexed="81"/>
            <rFont val="Lucida Console"/>
            <family val="3"/>
          </rPr>
          <t>125173|LUVA DE REDUCAO DE ESGOTO 2" X 1.1/2|UN|61|8|12|13|150|24/11/2020|87|2020|31/03/2021|Aguardando|MATERIAL ELETRICO|PE  10/20|30/04/2020||*|</t>
        </r>
      </text>
    </comment>
    <comment ref="B756" authorId="1" shapeId="0" xr:uid="{00000000-0006-0000-0000-0000FB020000}">
      <text>
        <r>
          <rPr>
            <b/>
            <sz val="9"/>
            <color indexed="81"/>
            <rFont val="Segoe UI"/>
            <family val="2"/>
          </rPr>
          <t>DESCRIÇÃO:</t>
        </r>
        <r>
          <rPr>
            <sz val="9"/>
            <color indexed="81"/>
            <rFont val="Segoe UI"/>
            <family val="2"/>
          </rPr>
          <t>_x000D_
LUVA DE REDUCAO EM PVC DE 1.1/2" X 1.1/4"</t>
        </r>
      </text>
    </comment>
    <comment ref="V756" authorId="1" shapeId="0" xr:uid="{00000000-0006-0000-0000-0000FC020000}">
      <text>
        <r>
          <rPr>
            <sz val="10"/>
            <color indexed="81"/>
            <rFont val="Lucida Console"/>
            <family val="3"/>
          </rPr>
          <t>52994|LUVA DE REDUCAO EM PVC DE 1.1/2" X 1.1/4"|PC|61|8|12|9|100|17/12/2020|101|2020|27/04/2021|Aguardando|MATERIAL HIDRAULICO|PE  16/20|18/05/2020||*|</t>
        </r>
      </text>
    </comment>
    <comment ref="B757" authorId="1" shapeId="0" xr:uid="{00000000-0006-0000-0000-0000A5030000}">
      <text>
        <r>
          <rPr>
            <b/>
            <sz val="9"/>
            <color indexed="81"/>
            <rFont val="Segoe UI"/>
            <family val="2"/>
          </rPr>
          <t>DESCRIÇÃO:</t>
        </r>
        <r>
          <rPr>
            <sz val="9"/>
            <color indexed="81"/>
            <rFont val="Segoe UI"/>
            <family val="2"/>
          </rPr>
          <t>_x000D_
LUVA DE REDUCAO EM PVC RIGIDO - MARROM - SOLDAVEL - 1.1/2"</t>
        </r>
      </text>
    </comment>
    <comment ref="V757" authorId="1" shapeId="0" xr:uid="{00000000-0006-0000-0000-0000A6030000}">
      <text>
        <r>
          <rPr>
            <sz val="10"/>
            <color indexed="81"/>
            <rFont val="Lucida Console"/>
            <family val="3"/>
          </rPr>
          <t>64636|LUVA DE REDUCAO EM PVC RIGIDO - MARROM - SOLDAVEL - 1.1/2"|PC|61|8|12|13|150|24/11/2020|87|2020|31/03/2021|Aguardando|MATERIAL ELETRICO|PE  10/20|30/04/2020||*|</t>
        </r>
      </text>
    </comment>
    <comment ref="B758" authorId="1" shapeId="0" xr:uid="{00000000-0006-0000-0000-000071030000}">
      <text>
        <r>
          <rPr>
            <b/>
            <sz val="9"/>
            <color indexed="81"/>
            <rFont val="Segoe UI"/>
            <family val="2"/>
          </rPr>
          <t>DESCRIÇÃO:</t>
        </r>
        <r>
          <rPr>
            <sz val="9"/>
            <color indexed="81"/>
            <rFont val="Segoe UI"/>
            <family val="2"/>
          </rPr>
          <t>_x000D_
LUVA DE REDUÇÃO EM PVC RÍGIDO SOLDÁVEL - 100 X 50 MM - 4" X 2" - P/ ESGOTO</t>
        </r>
      </text>
    </comment>
    <comment ref="V758" authorId="2" shapeId="0" xr:uid="{00000000-0006-0000-0000-000072030000}">
      <text>
        <r>
          <rPr>
            <sz val="9"/>
            <color indexed="81"/>
            <rFont val="Segoe UI"/>
            <family val="2"/>
          </rPr>
          <t>62119|LUVA DE REDUÇÃO EM PVC RÍGIDO SOLDÁVEL - 100 X 50 MM - 4" X 2" - P/ ESGOTO|PC|||12|0|0|14/11/2018|20|2018|21/01/2019|Inativo|HIDRÁULICA|PP  12/19|11/07/2019|Fora do estoque.|*|</t>
        </r>
      </text>
    </comment>
    <comment ref="B759" authorId="1" shapeId="0" xr:uid="{00000000-0006-0000-0000-000094000000}">
      <text>
        <r>
          <rPr>
            <b/>
            <sz val="9"/>
            <color indexed="81"/>
            <rFont val="Segoe UI"/>
            <family val="2"/>
          </rPr>
          <t>DESCRIÇÃO:</t>
        </r>
        <r>
          <rPr>
            <sz val="9"/>
            <color indexed="81"/>
            <rFont val="Segoe UI"/>
            <family val="2"/>
          </rPr>
          <t>_x000D_
LUVA DE REDUÇÃO EM PVC RÍGIDO SOLDÁVEL DE 3/4" X 1/2"</t>
        </r>
      </text>
    </comment>
    <comment ref="V759" authorId="2" shapeId="0" xr:uid="{00000000-0006-0000-0000-000095000000}">
      <text>
        <r>
          <rPr>
            <sz val="9"/>
            <color indexed="81"/>
            <rFont val="Segoe UI"/>
            <family val="2"/>
          </rPr>
          <t>12944|LUVA DE REDUÇÃO EM PVC RÍGIDO SOLDÁVEL DE 3/4" X 1/2"|PC|61|8|12|0|0|14/11/2018|20|2018|21/01/2019|Inativo|HIDRÁULICA|PP  12/19|11/07/2019|Fora de estoque|*|</t>
        </r>
      </text>
    </comment>
    <comment ref="B760" authorId="1" shapeId="0" xr:uid="{00000000-0006-0000-0000-00008A000000}">
      <text>
        <r>
          <rPr>
            <b/>
            <sz val="9"/>
            <color indexed="81"/>
            <rFont val="Segoe UI"/>
            <family val="2"/>
          </rPr>
          <t>DESCRIÇÃO:</t>
        </r>
        <r>
          <rPr>
            <sz val="9"/>
            <color indexed="81"/>
            <rFont val="Segoe UI"/>
            <family val="2"/>
          </rPr>
          <t>_x000D_
LUVA DE REDUCAO EM PVC RIGIDO SOLDAVEL DE 32 X 25 MM - 1" X</t>
        </r>
      </text>
    </comment>
    <comment ref="V760" authorId="1" shapeId="0" xr:uid="{00000000-0006-0000-0000-00008B000000}">
      <text>
        <r>
          <rPr>
            <sz val="10"/>
            <color indexed="81"/>
            <rFont val="Lucida Console"/>
            <family val="3"/>
          </rPr>
          <t>12922|LUVA DE REDUCAO EM PVC RIGIDO SOLDAVEL DE 32 X 25 MM - 1" X|PC|61|8|12|9|100|31/07/2019|191|2020|07/09/2021|Suspenso|MATERIAL HIDRAULICO|PE  10/20|30/04/2020||*|</t>
        </r>
      </text>
    </comment>
    <comment ref="B761" authorId="1" shapeId="0" xr:uid="{00000000-0006-0000-0000-000041080000}">
      <text>
        <r>
          <rPr>
            <b/>
            <sz val="9"/>
            <color indexed="81"/>
            <rFont val="Segoe UI"/>
            <family val="2"/>
          </rPr>
          <t>DESCRIÇÃO:</t>
        </r>
        <r>
          <rPr>
            <sz val="9"/>
            <color indexed="81"/>
            <rFont val="Segoe UI"/>
            <family val="2"/>
          </rPr>
          <t>_x000D_
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r>
      </text>
    </comment>
    <comment ref="V761" authorId="2" shapeId="0" xr:uid="{00000000-0006-0000-0000-000042080000}">
      <text>
        <r>
          <rPr>
            <sz val="9"/>
            <color indexed="81"/>
            <rFont val="Segoe UI"/>
            <family val="2"/>
          </rPr>
          <t>128753|LUVA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LEVE|PR|||12|0|0|02/11/2018|16|2018|17/01/2019|Inativo|LUVAS|PE   3/19|06/05/2019|Não é de nosso estoque|*|</t>
        </r>
      </text>
    </comment>
    <comment ref="B762" authorId="1" shapeId="0" xr:uid="{00000000-0006-0000-0000-00003F080000}">
      <text>
        <r>
          <rPr>
            <b/>
            <sz val="9"/>
            <color indexed="81"/>
            <rFont val="Segoe UI"/>
            <family val="2"/>
          </rPr>
          <t>DESCRIÇÃO:</t>
        </r>
        <r>
          <rPr>
            <sz val="9"/>
            <color indexed="81"/>
            <rFont val="Segoe UI"/>
            <family val="2"/>
          </rPr>
          <t>_x000D_
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r>
      </text>
    </comment>
    <comment ref="V762" authorId="2" shapeId="0" xr:uid="{00000000-0006-0000-0000-000040080000}">
      <text>
        <r>
          <rPr>
            <sz val="9"/>
            <color indexed="81"/>
            <rFont val="Segoe UI"/>
            <family val="2"/>
          </rPr>
          <t>128752|LUVA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LEVE|PR|||12|0|0|02/11/2018|16|2018|17/01/2019|Inativo|LUVAS|PE   3/19|06/05/2019|Não é de nosso estoque|*|</t>
        </r>
      </text>
    </comment>
    <comment ref="B763" authorId="1" shapeId="0" xr:uid="{00000000-0006-0000-0000-000061080000}">
      <text>
        <r>
          <rPr>
            <sz val="10"/>
            <color indexed="81"/>
            <rFont val="Lucida Console"/>
            <family val="3"/>
          </rPr>
          <t>DESCRIÇÃO:_x000D_
LUVA DE SEGURANCA CONFECCIONADA EM LATEX NITRILICO, SEM FORRO, ACABAMENTO CLORINADO PALMA ANTIDERRAPANTE EM ALTO RELEVO, COMPRIMENTO MINIMO DE 330 MM - TAM. G</t>
        </r>
      </text>
    </comment>
    <comment ref="V763" authorId="3" shapeId="0" xr:uid="{52386142-778A-4F0A-9146-4E243A786686}">
      <text>
        <r>
          <rPr>
            <sz val="9"/>
            <color indexed="81"/>
            <rFont val="Segoe UI"/>
            <family val="2"/>
          </rPr>
          <t>130572|LUVA DE SEGURANCA CONFECCIONADA EM LATEX NITRILICO, SEM FORRO, ACABAMENTO CLORINADO PALMA ANTIDERRAPANTE EM ALTO RELEVO, COMPRIMENTO MINIMO DE 330 MM - TAM. G|PR|54|4|12|0||19/05/2020|289|2020|22/11/2021|Aguardando|EPI'S|PE 192/20|05/11/2020||*|</t>
        </r>
      </text>
    </comment>
    <comment ref="B764" authorId="2" shapeId="0" xr:uid="{00000000-0006-0000-0000-0000D1090000}">
      <text>
        <r>
          <rPr>
            <b/>
            <sz val="9"/>
            <color indexed="81"/>
            <rFont val="Segoe UI"/>
            <family val="2"/>
          </rPr>
          <t>DESCRIÇÃO:</t>
        </r>
        <r>
          <rPr>
            <sz val="9"/>
            <color indexed="81"/>
            <rFont val="Segoe UI"/>
            <family val="2"/>
          </rPr>
          <t>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V764" authorId="1" shapeId="0" xr:uid="{00000000-0006-0000-0000-0000D2090000}">
      <text>
        <r>
          <rPr>
            <sz val="10"/>
            <color indexed="81"/>
            <rFont val="Lucida Console"/>
            <family val="3"/>
          </rPr>
          <t>136881|LUVA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G|CX|54|4|12|0||||||||||Incluir na próxima ata (Solicitação da Maria Rita)|*|</t>
        </r>
      </text>
    </comment>
    <comment ref="B765" authorId="1" shapeId="0" xr:uid="{00000000-0006-0000-0000-0000F7030000}">
      <text>
        <r>
          <rPr>
            <b/>
            <sz val="9"/>
            <color indexed="81"/>
            <rFont val="Segoe UI"/>
            <family val="2"/>
          </rPr>
          <t>DESCRIÇÃO:</t>
        </r>
        <r>
          <rPr>
            <sz val="9"/>
            <color indexed="81"/>
            <rFont val="Segoe UI"/>
            <family val="2"/>
          </rPr>
          <t>_x000D_
LUVA DESLIZANTE EM PVC COM ANEL - MARROM - 1 1/2"</t>
        </r>
      </text>
    </comment>
    <comment ref="V765" authorId="1" shapeId="0" xr:uid="{00000000-0006-0000-0000-0000F8030000}">
      <text>
        <r>
          <rPr>
            <sz val="10"/>
            <color indexed="81"/>
            <rFont val="Lucida Console"/>
            <family val="3"/>
          </rPr>
          <t>74979|LUVA DESLIZANTE EM PVC COM ANEL - MARROM - 1 1/2"|PC|61|8|12|9|100|24/11/2020|87|2020|31/03/2021|Aguardando|MATERIAL ELETRICO|PE  10/20|30/04/2020||*|</t>
        </r>
      </text>
    </comment>
    <comment ref="B766" authorId="1" shapeId="0" xr:uid="{00000000-0006-0000-0000-0000F5030000}">
      <text>
        <r>
          <rPr>
            <b/>
            <sz val="9"/>
            <color indexed="81"/>
            <rFont val="Segoe UI"/>
            <family val="2"/>
          </rPr>
          <t>DESCRIÇÃO:</t>
        </r>
        <r>
          <rPr>
            <sz val="9"/>
            <color indexed="81"/>
            <rFont val="Segoe UI"/>
            <family val="2"/>
          </rPr>
          <t>_x000D_
LUVA DESLIZANTE EM PVC COM ANEL - MARROM - 3/4"</t>
        </r>
      </text>
    </comment>
    <comment ref="V766" authorId="1" shapeId="0" xr:uid="{00000000-0006-0000-0000-0000F6030000}">
      <text>
        <r>
          <rPr>
            <sz val="10"/>
            <color indexed="81"/>
            <rFont val="Lucida Console"/>
            <family val="3"/>
          </rPr>
          <t>74976|LUVA DESLIZANTE EM PVC COM ANEL - MARROM - 3/4"|PC|61|8|12|34|400|25/09/2019|191|2020|07/09/2021|Suspenso|MATERIAL HIDRAULICO|PE  10/20|30/04/2020|Aguardando compra PP 59/19.|*|</t>
        </r>
      </text>
    </comment>
    <comment ref="B767" authorId="1" shapeId="0" xr:uid="{00000000-0006-0000-0000-0000C1050000}">
      <text>
        <r>
          <rPr>
            <b/>
            <sz val="9"/>
            <color indexed="81"/>
            <rFont val="Segoe UI"/>
            <family val="2"/>
          </rPr>
          <t>DESCRIÇÃO:</t>
        </r>
        <r>
          <rPr>
            <sz val="9"/>
            <color indexed="81"/>
            <rFont val="Segoe UI"/>
            <family val="2"/>
          </rPr>
          <t>_x000D_
LUVA SIMPLES DE PVC P/ESGOTO - 100MM, DE ACORDO COM A NBR 5688 E A MARCA, MEDIDA E NBR DEVERÃO VIR LITOGRAFADA NA PEÇA</t>
        </r>
      </text>
    </comment>
    <comment ref="V767" authorId="2" shapeId="0" xr:uid="{00000000-0006-0000-0000-0000C2050000}">
      <text>
        <r>
          <rPr>
            <sz val="9"/>
            <color indexed="81"/>
            <rFont val="Segoe UI"/>
            <family val="2"/>
          </rPr>
          <t>100912|LUVA SIMPLES DE PVC P/ESGOTO - 100MM, DE ACORDO COM A NBR 5688 E A MARCA, MEDIDA E NBR DEVERÃO VIR LITOGRAFADA NA PEÇA|PC|||12|0|0|14/11/2018|70|2019|09/03/2020|Inativo|MATERIAL HIDRAULICO|PP  12/19|11/07/2019|Fora do estoque.|*|</t>
        </r>
      </text>
    </comment>
    <comment ref="B768" authorId="1" shapeId="0" xr:uid="{00000000-0006-0000-0000-0000C5050000}">
      <text>
        <r>
          <rPr>
            <b/>
            <sz val="9"/>
            <color indexed="81"/>
            <rFont val="Segoe UI"/>
            <family val="2"/>
          </rPr>
          <t>DESCRIÇÃO:</t>
        </r>
        <r>
          <rPr>
            <sz val="9"/>
            <color indexed="81"/>
            <rFont val="Segoe UI"/>
            <family val="2"/>
          </rPr>
          <t>_x000D_
LUVA SIMPLES DE PVC P/ESGOTO - 40MM, DE ACORDO COM A NBR 5688 E A MARCA, MEDIDA E NBR DEVERÃO VIR LITOGRAFADA NA PEÇA</t>
        </r>
      </text>
    </comment>
    <comment ref="V768" authorId="2" shapeId="0" xr:uid="{00000000-0006-0000-0000-0000C6050000}">
      <text>
        <r>
          <rPr>
            <sz val="9"/>
            <color indexed="81"/>
            <rFont val="Segoe UI"/>
            <family val="2"/>
          </rPr>
          <t>100914|LUVA SIMPLES DE PVC P/ESGOTO - 40MM, DE ACORDO COM A NBR 5688 E A MARCA, MEDIDA E NBR DEVERÃO VIR LITOGRAFADA NA PEÇA|PC|||12|0|0|14/11/2018|70|2019|09/03/2020|Inativo|MATERIAL HIDRAULICO|PP  12/19|11/07/2019|Fora do estoque.|*|</t>
        </r>
      </text>
    </comment>
    <comment ref="B769" authorId="1" shapeId="0" xr:uid="{00000000-0006-0000-0000-0000C3050000}">
      <text>
        <r>
          <rPr>
            <b/>
            <sz val="9"/>
            <color indexed="81"/>
            <rFont val="Segoe UI"/>
            <family val="2"/>
          </rPr>
          <t>DESCRIÇÃO:</t>
        </r>
        <r>
          <rPr>
            <sz val="9"/>
            <color indexed="81"/>
            <rFont val="Segoe UI"/>
            <family val="2"/>
          </rPr>
          <t xml:space="preserve">_x000D_
LUVA SIMPLES DE PVC P/ESGOTO - 50MM, DE ACORDO COM A NBR 5688 E A MARCA, MEDIDA E NBR DEVERÃO VIR LITOGRAFADA NA PEÇA  </t>
        </r>
      </text>
    </comment>
    <comment ref="V769" authorId="2" shapeId="0" xr:uid="{00000000-0006-0000-0000-0000C4050000}">
      <text>
        <r>
          <rPr>
            <sz val="9"/>
            <color indexed="81"/>
            <rFont val="Segoe UI"/>
            <family val="2"/>
          </rPr>
          <t>100913|LUVA SIMPLES DE PVC P/ESGOTO - 50MM, DE ACORDO COM A NBR 5688 E A MARCA, MEDIDA E NBR DEVERÃO VIR LITOGRAFADA NA PEÇA|PC|||12|0|0|14/11/2018|70|2019|09/03/2020|Inativo|MATERIAL HIDRAULICO|PP  12/19|11/07/2019|Fora do estoque.|*|</t>
        </r>
      </text>
    </comment>
    <comment ref="B770" authorId="1" shapeId="0" xr:uid="{00000000-0006-0000-0000-0000D9020000}">
      <text>
        <r>
          <rPr>
            <b/>
            <sz val="9"/>
            <color indexed="81"/>
            <rFont val="Segoe UI"/>
            <family val="2"/>
          </rPr>
          <t>DESCRIÇÃO:</t>
        </r>
        <r>
          <rPr>
            <sz val="9"/>
            <color indexed="81"/>
            <rFont val="Segoe UI"/>
            <family val="2"/>
          </rPr>
          <t>_x000D_
MACANETA ALAVANCA CROMADA P/ PORTA DE MADEIRA</t>
        </r>
      </text>
    </comment>
    <comment ref="V770" authorId="1" shapeId="0" xr:uid="{00000000-0006-0000-0000-0000DA020000}">
      <text>
        <r>
          <rPr>
            <sz val="10"/>
            <color indexed="81"/>
            <rFont val="Lucida Console"/>
            <family val="3"/>
          </rPr>
          <t>49695|MACANETA ALAVANCA CROMADA P/ PORTA DE MADEIRA|PC|51|8|12|84|1000|28/01/2021|121|2020|31/05/2021|Suspenso|CADEADO, FECHADURA E GONZO|PE  32/20|05/06/2020||*|</t>
        </r>
      </text>
    </comment>
    <comment ref="B771" authorId="1" shapeId="0" xr:uid="{00000000-0006-0000-0000-000067060000}">
      <text>
        <r>
          <rPr>
            <b/>
            <sz val="9"/>
            <color indexed="81"/>
            <rFont val="Segoe UI"/>
            <family val="2"/>
          </rPr>
          <t>DESCRIÇÃO:</t>
        </r>
        <r>
          <rPr>
            <sz val="9"/>
            <color indexed="81"/>
            <rFont val="Segoe UI"/>
            <family val="2"/>
          </rPr>
          <t>_x000D_
MADEIRITE VERMELHO MEDIDAS: 2.20 X 1.10 X 10MM</t>
        </r>
      </text>
    </comment>
    <comment ref="V771" authorId="1" shapeId="0" xr:uid="{00000000-0006-0000-0000-000068060000}">
      <text>
        <r>
          <rPr>
            <sz val="9"/>
            <color indexed="81"/>
            <rFont val="Segoe UI"/>
            <family val="2"/>
          </rPr>
          <t>106971|MADEIRITE VERMELHO MEDIDAS: 2.20 X 1.10 X 10MM|PC|||12|42|500|24/10/2019||||Aguardando||PE  23/21|08/03/2021|Item fora de estoque|*|</t>
        </r>
      </text>
    </comment>
    <comment ref="B772" authorId="1" shapeId="0" xr:uid="{00000000-0006-0000-0000-000069060000}">
      <text>
        <r>
          <rPr>
            <b/>
            <sz val="9"/>
            <color indexed="81"/>
            <rFont val="Segoe UI"/>
            <family val="2"/>
          </rPr>
          <t>DESCRIÇÃO:</t>
        </r>
        <r>
          <rPr>
            <sz val="9"/>
            <color indexed="81"/>
            <rFont val="Segoe UI"/>
            <family val="2"/>
          </rPr>
          <t>_x000D_
MADEIRITE VERMELHO MEDIDAS: 2.20 X 1.10 X 15MM</t>
        </r>
      </text>
    </comment>
    <comment ref="V772" authorId="1" shapeId="0" xr:uid="{00000000-0006-0000-0000-00006A060000}">
      <text>
        <r>
          <rPr>
            <sz val="9"/>
            <color indexed="81"/>
            <rFont val="Segoe UI"/>
            <family val="2"/>
          </rPr>
          <t>106972|MADEIRITE VERMELHO MEDIDAS: 2.20 X 1.10 X 15MM|PC|||12|42|500|24/10/2019||||Aguardando||PE  23/21|08/03/2021|Item fora de estoque|*|</t>
        </r>
      </text>
    </comment>
    <comment ref="B773" authorId="1" shapeId="0" xr:uid="{00000000-0006-0000-0000-000065060000}">
      <text>
        <r>
          <rPr>
            <b/>
            <sz val="9"/>
            <color indexed="81"/>
            <rFont val="Segoe UI"/>
            <family val="2"/>
          </rPr>
          <t>DESCRIÇÃO:</t>
        </r>
        <r>
          <rPr>
            <sz val="9"/>
            <color indexed="81"/>
            <rFont val="Segoe UI"/>
            <family val="2"/>
          </rPr>
          <t>_x000D_
MADEIRITE VERMELHO MEDIDAS: 2.20 X 1.10 X 20MM</t>
        </r>
      </text>
    </comment>
    <comment ref="V773" authorId="2" shapeId="0" xr:uid="{00000000-0006-0000-0000-000066060000}">
      <text>
        <r>
          <rPr>
            <sz val="9"/>
            <color indexed="81"/>
            <rFont val="Segoe UI"/>
            <family val="2"/>
          </rPr>
          <t>106970|MADEIRITE VERMELHO MEDIDAS: 2.20 X 1.10 X 20MM|PC|||12|0|0|28/06/2018||||Inativo|CHAPAS, MADEIRAS, FOLHAS DE PORTA, BATENTES E FITAS DE BORDA|||Item fora de estoque|*|</t>
        </r>
      </text>
    </comment>
    <comment ref="B774" authorId="2" shapeId="0" xr:uid="{00000000-0006-0000-0000-000027080000}">
      <text>
        <r>
          <rPr>
            <b/>
            <sz val="9"/>
            <color indexed="81"/>
            <rFont val="Segoe UI"/>
            <family val="2"/>
          </rPr>
          <t>DESCRIÇÃO:</t>
        </r>
        <r>
          <rPr>
            <sz val="9"/>
            <color indexed="81"/>
            <rFont val="Segoe UI"/>
            <family val="2"/>
          </rPr>
          <t>_x000D_
MANTA ASFALTICA, AUTO ADESIVA - MEDIDAS: 10CM DE LARGURA X 10 M DE COMPRIMENTO</t>
        </r>
      </text>
    </comment>
    <comment ref="V774" authorId="5" shapeId="0" xr:uid="{8F8FE66E-3C11-4630-831B-269D276C95D4}">
      <text>
        <r>
          <rPr>
            <sz val="10"/>
            <color indexed="81"/>
            <rFont val="Lucida Console"/>
            <family val="3"/>
          </rPr>
          <t>127384|MANTA ASFALTICA, AUTO ADESIVA - MEDIDAS: 10CM DE LARGURA X 10 M DE COMPRIMENTO|RL|51|33|12|9|100|22/04/2021|173|2021|22/08/2022|Aguardando|MATERIAL DE CONSTRUÇÃO|PE 120/21|||*|</t>
        </r>
      </text>
    </comment>
    <comment ref="B775" authorId="1" shapeId="0" xr:uid="{00000000-0006-0000-0000-0000BF080000}">
      <text>
        <r>
          <rPr>
            <b/>
            <sz val="9"/>
            <color indexed="81"/>
            <rFont val="Segoe UI"/>
            <family val="2"/>
          </rPr>
          <t>DESCRIÇÃO:</t>
        </r>
        <r>
          <rPr>
            <sz val="9"/>
            <color indexed="81"/>
            <rFont val="Segoe UI"/>
            <family val="2"/>
          </rPr>
          <t>_x000D_
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r>
      </text>
    </comment>
    <comment ref="V775" authorId="1" shapeId="0" xr:uid="{00000000-0006-0000-0000-0000C0080000}">
      <text>
        <r>
          <rPr>
            <sz val="9"/>
            <color indexed="81"/>
            <rFont val="Segoe UI"/>
            <family val="2"/>
          </rPr>
          <t>133137|MAQUINA DE LAVAR ROUPAS, CAPACIDADE DE 12KG, GABINETE EM ACO GALVANIZADO, COR BRANCO, PROGRAMACAO AUTOMATICA DE LAVAGEM, INDICADOR DE NIVEL DE AGUA, PAINEL E ACESSO SUPERIOR, TAMPA DE VIDRO TEMPERADO, VOLTAGEM DE 220V, ROTACAO MINIMA DE 750 RPM. ACOMPANHA MANUAL DE INSTRUCOES EM PORTUGUES|UN|||12|3|35|27/08/2018||||- ok -|ELETRODOMÉSTICOS||||*|</t>
        </r>
      </text>
    </comment>
    <comment ref="B776" authorId="1" shapeId="0" xr:uid="{00000000-0006-0000-0000-000016000000}">
      <text>
        <r>
          <rPr>
            <b/>
            <sz val="9"/>
            <color indexed="81"/>
            <rFont val="Segoe UI"/>
            <family val="2"/>
          </rPr>
          <t>DESCRIÇÃO:</t>
        </r>
        <r>
          <rPr>
            <sz val="9"/>
            <color indexed="81"/>
            <rFont val="Segoe UI"/>
            <family val="2"/>
          </rPr>
          <t>_x000D_
MARGARINA VEGETAL COM SAL – LIPIDEOS TOTAIS: MÍNIMO 75% E MÁXIMO 85%.</t>
        </r>
      </text>
    </comment>
    <comment ref="V776" authorId="3" shapeId="0" xr:uid="{412D4FCE-B8A0-4BDB-9F1A-0D9F1EC29800}">
      <text>
        <r>
          <rPr>
            <sz val="9"/>
            <color indexed="81"/>
            <rFont val="Segoe UI"/>
            <family val="2"/>
          </rPr>
          <t>10412|MARGARINA VEGETAL COM SAL – LIPIDEOS TOTAIS: MÍNIMO 75% E MÁXIMO 85%.|KG|71|24|12|125|1500|04/10/2019|137|2021|12/05/2022|Aguardando|MARGARINA|PE 279/21|||*|</t>
        </r>
      </text>
    </comment>
    <comment ref="B777" authorId="1" shapeId="0" xr:uid="{00000000-0006-0000-0000-0000EB020000}">
      <text>
        <r>
          <rPr>
            <b/>
            <sz val="9"/>
            <color indexed="81"/>
            <rFont val="Segoe UI"/>
            <family val="2"/>
          </rPr>
          <t>DESCRIÇÃO:</t>
        </r>
        <r>
          <rPr>
            <sz val="9"/>
            <color indexed="81"/>
            <rFont val="Segoe UI"/>
            <family val="2"/>
          </rPr>
          <t>_x000D_
MARIA SEM VERGONHA (IMPATIENS WALLERIANA), PORTE 0,10 M, CORES DIVERSAS, FLORIDA, CAIXA COM 15 UNIDADES.</t>
        </r>
      </text>
    </comment>
    <comment ref="V777" authorId="1" shapeId="0" xr:uid="{00000000-0006-0000-0000-0000EC020000}">
      <text>
        <r>
          <rPr>
            <b/>
            <sz val="9"/>
            <color indexed="81"/>
            <rFont val="Segoe UI"/>
            <family val="2"/>
          </rPr>
          <t>51332|MARIA SEM VERGONHA (IMPATIENS WALLERIANA), PORTE 0,10 M, CORES DIVERSAS, FLORIDA, CAIXA COM 15 UNIDADES.|CX|48|17|12|0|0|31/07/2018||||Inativo|PLANTAS ORNAMENTAIS||||*|</t>
        </r>
      </text>
    </comment>
    <comment ref="B778" authorId="1" shapeId="0" xr:uid="{00000000-0006-0000-0000-00001E010000}">
      <text>
        <r>
          <rPr>
            <b/>
            <sz val="9"/>
            <color indexed="81"/>
            <rFont val="Segoe UI"/>
            <family val="2"/>
          </rPr>
          <t>DESCRIÇÃO:</t>
        </r>
        <r>
          <rPr>
            <sz val="9"/>
            <color indexed="81"/>
            <rFont val="Segoe UI"/>
            <family val="2"/>
          </rPr>
          <t>_x000D_
MASSA CORRIDA PVA - LATA C/ 18 LITROS</t>
        </r>
      </text>
    </comment>
    <comment ref="V778" authorId="4" shapeId="0" xr:uid="{CF0EF398-6CA7-4CF9-BC09-1CCC49CC4816}">
      <text>
        <r>
          <rPr>
            <sz val="9"/>
            <color indexed="81"/>
            <rFont val="Segoe UI"/>
            <family val="2"/>
          </rPr>
          <t>14001|MASSA CORRIDA PVA - LATA C/ 18 LITROS|LT|51|3|12|59|700|22/04/2021|174|2020|16/08/2021|Aguardando|MATERIAL DE CONSTRUÇÃO|PE  99/20|03/08/2020||*|</t>
        </r>
      </text>
    </comment>
    <comment ref="B779" authorId="1" shapeId="0" xr:uid="{00000000-0006-0000-0000-00007F030000}">
      <text>
        <r>
          <rPr>
            <b/>
            <sz val="9"/>
            <color indexed="81"/>
            <rFont val="Segoe UI"/>
            <family val="2"/>
          </rPr>
          <t>DESCRIÇÃO:</t>
        </r>
        <r>
          <rPr>
            <sz val="9"/>
            <color indexed="81"/>
            <rFont val="Segoe UI"/>
            <family val="2"/>
          </rPr>
          <t>_x000D_
MASSA PARA CALAFETAR A BASE DE POLIBUTENO EM FILETES - CAIX</t>
        </r>
      </text>
    </comment>
    <comment ref="V779" authorId="1" shapeId="0" xr:uid="{00000000-0006-0000-0000-000080030000}">
      <text>
        <r>
          <rPr>
            <sz val="10"/>
            <color indexed="81"/>
            <rFont val="Lucida Console"/>
            <family val="3"/>
          </rPr>
          <t>63382|MASSA PARA CALAFETAR A BASE DE POLIBUTENO EM FILETES - CAIX|CX|51|33|12|0|0|08/09/2020|292|2019|17/12/2020|Aguardando|MATERIAL DE CONSTRUÇÃO|PE  26/21|16/03/2021||*|</t>
        </r>
      </text>
    </comment>
    <comment ref="B780" authorId="1" shapeId="0" xr:uid="{00000000-0006-0000-0000-000073040000}">
      <text>
        <r>
          <rPr>
            <b/>
            <sz val="9"/>
            <color indexed="81"/>
            <rFont val="Segoe UI"/>
            <family val="2"/>
          </rPr>
          <t>DESCRIÇÃO:</t>
        </r>
        <r>
          <rPr>
            <sz val="9"/>
            <color indexed="81"/>
            <rFont val="Segoe UI"/>
            <family val="2"/>
          </rPr>
          <t>_x000D_
MASSA PLÁSTICA A BASE DE RECURSOS POLIÉSTERES - LATA COM 700 G.</t>
        </r>
      </text>
    </comment>
    <comment ref="V780" authorId="4" shapeId="0" xr:uid="{F4BCAB9B-846E-422F-9507-8CE08A67D1AB}">
      <text>
        <r>
          <rPr>
            <sz val="10"/>
            <color indexed="81"/>
            <rFont val="Lucida Console"/>
            <family val="3"/>
          </rPr>
          <t>81493|MASSA PLÁSTICA A BASE DE RECURSOS POLIÉSTERES - LATA COM 700 G.|LT|76|6|12|17|200|24/10/2019|16|2019|29/01/2020|Aguardando|MATERIAL DE PINTURA, DISCOS ABRASIVOS E COLA PARA MADEIRA|PE 147/20|04/09/2020||*|</t>
        </r>
      </text>
    </comment>
    <comment ref="B781" authorId="1" shapeId="0" xr:uid="{00000000-0006-0000-0000-0000AD090000}">
      <text>
        <r>
          <rPr>
            <b/>
            <sz val="9"/>
            <color indexed="81"/>
            <rFont val="Segoe UI"/>
            <family val="2"/>
          </rPr>
          <t>DESCRIÇÃO:</t>
        </r>
        <r>
          <rPr>
            <sz val="9"/>
            <color indexed="81"/>
            <rFont val="Segoe UI"/>
            <family val="2"/>
          </rPr>
          <t>_x000D_
MESA DE REUNIÃO 2 METROS</t>
        </r>
      </text>
    </comment>
    <comment ref="V781" authorId="1" shapeId="0" xr:uid="{00000000-0006-0000-0000-0000AE090000}">
      <text>
        <r>
          <rPr>
            <sz val="9"/>
            <color indexed="81"/>
            <rFont val="Segoe UI"/>
            <family val="2"/>
          </rPr>
          <t>135684|MESA DE REUNIÃO 2 METROS|UN|||12|7|80|14/09/2018||||- ok -|MÓVEIS ADMINISTRATIVOS||||*|</t>
        </r>
      </text>
    </comment>
    <comment ref="B782" authorId="1" shapeId="0" xr:uid="{00000000-0006-0000-0000-000061090000}">
      <text>
        <r>
          <rPr>
            <b/>
            <sz val="9"/>
            <color indexed="81"/>
            <rFont val="Segoe UI"/>
            <family val="2"/>
          </rPr>
          <t>DESCRIÇÃO:</t>
        </r>
        <r>
          <rPr>
            <sz val="9"/>
            <color indexed="81"/>
            <rFont val="Segoe UI"/>
            <family val="2"/>
          </rPr>
          <t>_x000D_
MESA ESCRIVANINHA COM GAVETAS</t>
        </r>
      </text>
    </comment>
    <comment ref="V782" authorId="1" shapeId="0" xr:uid="{00000000-0006-0000-0000-000062090000}">
      <text>
        <r>
          <rPr>
            <sz val="9"/>
            <color indexed="81"/>
            <rFont val="Segoe UI"/>
            <family val="2"/>
          </rPr>
          <t>134986|MESA ESCRIVANINHA COM GAVETAS|UN|||12|7|80|14/09/2018||||- ok -|MÓVEIS ADMINISTRATIVOS||||*|</t>
        </r>
      </text>
    </comment>
    <comment ref="B783" authorId="1" shapeId="0" xr:uid="{00000000-0006-0000-0000-0000A5070000}">
      <text>
        <r>
          <rPr>
            <b/>
            <sz val="9"/>
            <color indexed="81"/>
            <rFont val="Segoe UI"/>
            <family val="2"/>
          </rPr>
          <t>DESCRIÇÃO:</t>
        </r>
        <r>
          <rPr>
            <sz val="9"/>
            <color indexed="81"/>
            <rFont val="Segoe UI"/>
            <family val="2"/>
          </rPr>
          <t>_x000D_
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r>
      </text>
    </comment>
    <comment ref="V783" authorId="1" shapeId="0" xr:uid="{00000000-0006-0000-0000-0000A6070000}">
      <text>
        <r>
          <rPr>
            <sz val="9"/>
            <color indexed="81"/>
            <rFont val="Segoe UI"/>
            <family val="2"/>
          </rPr>
          <t>120679|MESA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CM)|UN|||12|1|10|21/08/2018||||- ok -|MATERIAL ESPORTIVO||||*|</t>
        </r>
      </text>
    </comment>
    <comment ref="B784" authorId="1" shapeId="0" xr:uid="{00000000-0006-0000-0000-0000B1090000}">
      <text>
        <r>
          <rPr>
            <b/>
            <sz val="9"/>
            <color indexed="81"/>
            <rFont val="Segoe UI"/>
            <family val="2"/>
          </rPr>
          <t>DESCRIÇÃO:</t>
        </r>
        <r>
          <rPr>
            <sz val="9"/>
            <color indexed="81"/>
            <rFont val="Segoe UI"/>
            <family val="2"/>
          </rPr>
          <t>_x000D_
MESA REDONDA PARA REUNIÃO</t>
        </r>
      </text>
    </comment>
    <comment ref="V784" authorId="1" shapeId="0" xr:uid="{00000000-0006-0000-0000-0000B2090000}">
      <text>
        <r>
          <rPr>
            <sz val="9"/>
            <color indexed="81"/>
            <rFont val="Segoe UI"/>
            <family val="2"/>
          </rPr>
          <t>135724|MESA REDONDA PARA REUNIÃO|UN|||12|6|70|14/09/2018||||- ok -|MÓVEIS ADMINISTRATIVOS||||*|</t>
        </r>
      </text>
    </comment>
    <comment ref="B785" authorId="1" shapeId="0" xr:uid="{00000000-0006-0000-0000-0000CF020000}">
      <text>
        <r>
          <rPr>
            <b/>
            <sz val="9"/>
            <color indexed="81"/>
            <rFont val="Segoe UI"/>
            <family val="2"/>
          </rPr>
          <t>DESCRIÇÃO:</t>
        </r>
        <r>
          <rPr>
            <sz val="9"/>
            <color indexed="81"/>
            <rFont val="Segoe UI"/>
            <family val="2"/>
          </rPr>
          <t>_x000D_
MINI SALVIA (SALVIA SPLENDENS) - PORTE 0,10 M, COR VERMELHA, FLORIDA, CAIXA COM 15 UNIDADES.</t>
        </r>
      </text>
    </comment>
    <comment ref="V785" authorId="1" shapeId="0" xr:uid="{00000000-0006-0000-0000-0000D0020000}">
      <text>
        <r>
          <rPr>
            <sz val="9"/>
            <color indexed="81"/>
            <rFont val="Segoe UI"/>
            <family val="2"/>
          </rPr>
          <t>49145|MINI SALVIA (SALVIA SPLENDENS) - PORTE 0,10 M, COR VERMELHA, FLORIDA, CAIXA COM 15 UNIDADES.|CX|48|17|12|42|500|31/07/2018||||- ok -|PLANTAS ORNAMENTAIS||||*|</t>
        </r>
      </text>
    </comment>
    <comment ref="B786" authorId="1" shapeId="0" xr:uid="{00000000-0006-0000-0000-0000A9040000}">
      <text>
        <r>
          <rPr>
            <b/>
            <sz val="9"/>
            <color indexed="81"/>
            <rFont val="Segoe UI"/>
            <family val="2"/>
          </rPr>
          <t>DESCRIÇÃO:</t>
        </r>
        <r>
          <rPr>
            <sz val="9"/>
            <color indexed="81"/>
            <rFont val="Segoe UI"/>
            <family val="2"/>
          </rPr>
          <t>_x000D_
MOREIA (DIETES IRIDIODES) - PORTE 0,80M - EM TOUCHEIRA ACONDICIONADAS EM VASO PLÁSTICO.</t>
        </r>
      </text>
    </comment>
    <comment ref="V786" authorId="1" shapeId="0" xr:uid="{00000000-0006-0000-0000-0000AA040000}">
      <text>
        <r>
          <rPr>
            <b/>
            <sz val="9"/>
            <color indexed="81"/>
            <rFont val="Segoe UI"/>
            <family val="2"/>
          </rPr>
          <t>85143|MOREIA (DIETES IRIDIODES) - PORTE 0,80M - EM TOUCHEIRA ACONDICIONADAS EM VASO PLÁSTICO.|UN|||12|0|0|31/07/2018||||Inativo|PLANTAS ORNAMENTAIS||||*|</t>
        </r>
      </text>
    </comment>
    <comment ref="B787" authorId="1" shapeId="0" xr:uid="{00000000-0006-0000-0000-00004D060000}">
      <text>
        <r>
          <rPr>
            <b/>
            <sz val="9"/>
            <color indexed="81"/>
            <rFont val="Segoe UI"/>
            <family val="2"/>
          </rPr>
          <t>DESCRIÇÃO:</t>
        </r>
        <r>
          <rPr>
            <sz val="9"/>
            <color indexed="81"/>
            <rFont val="Segoe UI"/>
            <family val="2"/>
          </rPr>
          <t xml:space="preserve">_x000D_
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r>
      </text>
    </comment>
    <comment ref="V787" authorId="1" shapeId="0" xr:uid="{00000000-0006-0000-0000-00004E060000}">
      <text>
        <r>
          <rPr>
            <b/>
            <sz val="9"/>
            <color indexed="81"/>
            <rFont val="Segoe UI"/>
            <family val="2"/>
          </rPr>
          <t>106616|MULTIPROCESSADOR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MESES.|UN|||12|0|0|27/08/2018||||- ok -|EQUIPAMENTOS DE COZINHA||||*|</t>
        </r>
      </text>
    </comment>
    <comment ref="B788" authorId="1" shapeId="0" xr:uid="{00000000-0006-0000-0000-000097090000}">
      <text>
        <r>
          <rPr>
            <b/>
            <sz val="9"/>
            <color indexed="81"/>
            <rFont val="Segoe UI"/>
            <family val="2"/>
          </rPr>
          <t>DESCRIÇÃO:</t>
        </r>
        <r>
          <rPr>
            <sz val="9"/>
            <color indexed="81"/>
            <rFont val="Segoe UI"/>
            <family val="2"/>
          </rPr>
          <t>_x000D_
NIPLE DUPLO DE REDUCAO ROSQUEAVEL 3/4 X 1/2 EM LATAO</t>
        </r>
      </text>
    </comment>
    <comment ref="V788" authorId="1" shapeId="0" xr:uid="{00000000-0006-0000-0000-000098090000}">
      <text>
        <r>
          <rPr>
            <sz val="10"/>
            <color indexed="81"/>
            <rFont val="Lucida Console"/>
            <family val="3"/>
          </rPr>
          <t>135304|NIPLE DUPLO DE REDUCAO ROSQUEAVEL 3/4 X 1/2 EM LATAO|PC|61|8|12|13|150|31/07/2019|191|2020|07/09/2021|Suspenso|MATERIAL HIDRAULICO|PE  10/20|30/04/2020||*|</t>
        </r>
      </text>
    </comment>
    <comment ref="B789" authorId="2" shapeId="0" xr:uid="{00000000-0006-0000-0000-0000E5050000}">
      <text>
        <r>
          <rPr>
            <b/>
            <sz val="9"/>
            <color indexed="81"/>
            <rFont val="Segoe UI"/>
            <family val="2"/>
          </rPr>
          <t>DESCRIÇÃO:</t>
        </r>
        <r>
          <rPr>
            <sz val="9"/>
            <color indexed="81"/>
            <rFont val="Segoe UI"/>
            <family val="2"/>
          </rPr>
          <t>_x000D_
NIPLE DUPLO DE REDUCAO ROSQUEAVEL 3/4 X 1/2 EM METAL</t>
        </r>
      </text>
    </comment>
    <comment ref="V789" authorId="2" shapeId="0" xr:uid="{00000000-0006-0000-0000-0000E6050000}">
      <text>
        <r>
          <rPr>
            <sz val="9"/>
            <color indexed="81"/>
            <rFont val="Segoe UI"/>
            <family val="2"/>
          </rPr>
          <t>102234|NIPLE DUPLO DE REDUCAO ROSQUEAVEL 3/4 X 1/2 EM METAL|PC|||12|50|600|31/07/2019||||Inativo||||Item excluído do estoque|*|</t>
        </r>
      </text>
    </comment>
    <comment ref="B790" authorId="1" shapeId="0" xr:uid="{00000000-0006-0000-0000-0000A1040000}">
      <text>
        <r>
          <rPr>
            <b/>
            <sz val="9"/>
            <color indexed="81"/>
            <rFont val="Segoe UI"/>
            <family val="2"/>
          </rPr>
          <t>DESCRIÇÃO:</t>
        </r>
        <r>
          <rPr>
            <sz val="9"/>
            <color indexed="81"/>
            <rFont val="Segoe UI"/>
            <family val="2"/>
          </rPr>
          <t>_x000D_
ONZE HORAS (PORTULACA GRANDIFLORA) - PORTE DE 0,10 M, FORMADA, FLORIDA - CAIXA COM 15 UNIDADES.</t>
        </r>
      </text>
    </comment>
    <comment ref="V790" authorId="1" shapeId="0" xr:uid="{00000000-0006-0000-0000-0000A2040000}">
      <text>
        <r>
          <rPr>
            <b/>
            <sz val="9"/>
            <color indexed="81"/>
            <rFont val="Segoe UI"/>
            <family val="2"/>
          </rPr>
          <t>85135|ONZE HORAS (PORTULACA GRANDIFLORA) - PORTE DE 0,10 M, FORMADA, FLORIDA - CAIXA COM 15 UNIDADES.|CX|||12|0|0|31/07/2018||||Inativo|PLANTAS ORNAMENTAIS||||*|</t>
        </r>
      </text>
    </comment>
    <comment ref="B791" authorId="1" shapeId="0" xr:uid="{00000000-0006-0000-0000-000075080000}">
      <text>
        <r>
          <rPr>
            <b/>
            <sz val="9"/>
            <color indexed="81"/>
            <rFont val="Segoe UI"/>
            <family val="2"/>
          </rPr>
          <t>DESCRIÇÃO:</t>
        </r>
        <r>
          <rPr>
            <sz val="9"/>
            <color indexed="81"/>
            <rFont val="Segoe UI"/>
            <family val="2"/>
          </rPr>
          <t>_x000D_
PA DE LIXO, CORPO EM POLIPROPILENO, MEDINDO 26,5 X 27 X 13,5 CM, CABO LONGO DE MADEIRA DE 82 CM COM REVESTIMENTO EM PLASTICO. VARIACAO DE +/- 3 CM. DEVE POSSUIR ETIQUETA COM INFORMACOES DO PRODUTO E DO FABRICANTE.</t>
        </r>
      </text>
    </comment>
    <comment ref="V791" authorId="1" shapeId="0" xr:uid="{00000000-0006-0000-0000-000076080000}">
      <text>
        <r>
          <rPr>
            <sz val="10"/>
            <color indexed="81"/>
            <rFont val="Lucida Console"/>
            <family val="3"/>
          </rPr>
          <t>131482|PA DE LIXO, CORPO EM POLIPROPILENO, MEDINDO 26,5 X 27 X 13,5 CM, CABO LONGO DE MADEIRA DE 82 CM COM REVESTIMENTO EM PLASTICO. VARIACAO DE +/- 3 CM. DEVE POSSUIR ETIQUETA COM INFORMACOES DO PRODUTO E DO FABRICANTE.|UN|72|5|12|0|0|14/05/2020|220|2019|08/09/2020|Suspenso|MATERIAIS DE LIMPEZA (UTENSILIOS E ACESSORIOS)|PE 207/20|19/01/2021||*|</t>
        </r>
      </text>
    </comment>
    <comment ref="B792" authorId="1" shapeId="0" xr:uid="{00000000-0006-0000-0000-00006F040000}">
      <text>
        <r>
          <rPr>
            <b/>
            <sz val="9"/>
            <color indexed="81"/>
            <rFont val="Segoe UI"/>
            <family val="2"/>
          </rPr>
          <t>DESCRIÇÃO:</t>
        </r>
        <r>
          <rPr>
            <sz val="9"/>
            <color indexed="81"/>
            <rFont val="Segoe UI"/>
            <family val="2"/>
          </rPr>
          <t>_x000D_
PALHA DE AÇO N° 01 - PCT ENTRE 25 A 30 GRAMAS</t>
        </r>
      </text>
    </comment>
    <comment ref="V792" authorId="3" shapeId="0" xr:uid="{D719C166-469D-489A-AE19-5337BFD0789E}">
      <text>
        <r>
          <rPr>
            <sz val="9"/>
            <color indexed="81"/>
            <rFont val="Segoe UI"/>
            <family val="2"/>
          </rPr>
          <t>81131|PALHA DE AÇO N° 01 - PCT ENTRE 25 A 30 GRAMAS|PT|72|6|12|13|150|14/05/2020|275|2020|15/11/2021|Aguardando|MATERIAIS DE LIMPEZA (UTENSILIOS E ACESSORIOS)|PP  86/19|11/10/2019||*|</t>
        </r>
      </text>
    </comment>
    <comment ref="B793" authorId="1" shapeId="0" xr:uid="{00000000-0006-0000-0000-0000AD040000}">
      <text>
        <r>
          <rPr>
            <b/>
            <sz val="9"/>
            <color indexed="81"/>
            <rFont val="Segoe UI"/>
            <family val="2"/>
          </rPr>
          <t>DESCRIÇÃO:</t>
        </r>
        <r>
          <rPr>
            <sz val="9"/>
            <color indexed="81"/>
            <rFont val="Segoe UI"/>
            <family val="2"/>
          </rPr>
          <t>_x000D_
PALMEIRA ARECA BAMBU (DYPSIS LUTNCES) - PORTE DE 1,50M.</t>
        </r>
      </text>
    </comment>
    <comment ref="V793" authorId="1" shapeId="0" xr:uid="{00000000-0006-0000-0000-0000AE040000}">
      <text>
        <r>
          <rPr>
            <b/>
            <sz val="9"/>
            <color indexed="81"/>
            <rFont val="Segoe UI"/>
            <family val="2"/>
          </rPr>
          <t>85147|PALMEIRA ARECA BAMBU (DYPSIS LUTNCES) - PORTE DE 1,50M.|UN|||12|0|0|31/07/2018||||Inativo|PLANTAS ORNAMENTAIS||||*|</t>
        </r>
      </text>
    </comment>
    <comment ref="B794" authorId="1" shapeId="0" xr:uid="{00000000-0006-0000-0000-0000BB080000}">
      <text>
        <r>
          <rPr>
            <b/>
            <sz val="9"/>
            <color indexed="81"/>
            <rFont val="Segoe UI"/>
            <family val="2"/>
          </rPr>
          <t>DESCRIÇÃO:</t>
        </r>
        <r>
          <rPr>
            <sz val="9"/>
            <color indexed="81"/>
            <rFont val="Segoe UI"/>
            <family val="2"/>
          </rPr>
          <t>_x000D_
PANO DE CHÃO, MEDIDAS: 45 X 75 CM (VARIAÇÃO +/- 5 CM), 100% ALGODÃO, ALVEJADO, PESO MINIMO DE 130 GRAMAS.
**APRESENTAR AMOSTRA</t>
        </r>
      </text>
    </comment>
    <comment ref="V794" authorId="4" shapeId="0" xr:uid="{5B851193-F9B2-45C9-B74E-81399B3A15C9}">
      <text>
        <r>
          <rPr>
            <sz val="9"/>
            <color indexed="81"/>
            <rFont val="Segoe UI"/>
            <family val="2"/>
          </rPr>
          <t>133021|PANO DE CHÃO, MEDIDAS: 45 X 75 CM (VARIAÇÃO +/- 5 CM), 100% ALGODÃO, ALVEJADO, PESO MINIMO DE 130 GRAMAS.
**APRESENTAR AMOSTRA|PC|||12|84|1000|10/09/2021|308|2020|28/12/2021|Aguardando|MATERIAIS DE LIMPEZA DOMISSANEANTES|PP 199/19|17/12/2020||*|</t>
        </r>
      </text>
    </comment>
    <comment ref="B795" authorId="1" shapeId="0" xr:uid="{00000000-0006-0000-0000-0000BF040000}">
      <text>
        <r>
          <rPr>
            <b/>
            <sz val="9"/>
            <color indexed="81"/>
            <rFont val="Segoe UI"/>
            <family val="2"/>
          </rPr>
          <t>DESCRIÇÃO:</t>
        </r>
        <r>
          <rPr>
            <sz val="9"/>
            <color indexed="81"/>
            <rFont val="Segoe UI"/>
            <family val="2"/>
          </rPr>
          <t>_x000D_
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r>
      </text>
    </comment>
    <comment ref="V795" authorId="4" shapeId="0" xr:uid="{5884F21F-4E81-4C17-85E9-912E45332F28}">
      <text>
        <r>
          <rPr>
            <sz val="9"/>
            <color indexed="81"/>
            <rFont val="Segoe UI"/>
            <family val="2"/>
          </rPr>
          <t>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CM).|UN|72|7|12|84|1000|18/08/2020|308|2020|28/12/2021|Aguardando|MATERIAIS DE LIMPEZA DOMISSANEANTES|PP 199/19|17/12/2020||*|</t>
        </r>
      </text>
    </comment>
    <comment ref="B796" authorId="1" shapeId="0" xr:uid="{00000000-0006-0000-0000-00003D040000}">
      <text>
        <r>
          <rPr>
            <b/>
            <sz val="9"/>
            <color indexed="81"/>
            <rFont val="Segoe UI"/>
            <family val="2"/>
          </rPr>
          <t>DESCRIÇÃO:</t>
        </r>
        <r>
          <rPr>
            <sz val="9"/>
            <color indexed="81"/>
            <rFont val="Segoe UI"/>
            <family val="2"/>
          </rPr>
          <t>_x000D_
PANO PARA CHÃO - MEDIDAS 40 X 80 CM, PESO MÍNIMO DE 160 G/UN E 100% ALGODÃO, ALVEJADO (VARIAÇÃO +/- 2 CM).</t>
        </r>
      </text>
    </comment>
    <comment ref="V796" authorId="2" shapeId="0" xr:uid="{00000000-0006-0000-0000-00003E040000}">
      <text>
        <r>
          <rPr>
            <sz val="9"/>
            <color indexed="81"/>
            <rFont val="Segoe UI"/>
            <family val="2"/>
          </rPr>
          <t>77821|PANO PARA CHÃO - MEDIDAS 40 X 80 CM, PESO MÍNIMO DE 160 G/UN E 100% ALGODÃO, ALVEJADO (VARIAÇÃO +/- 2 CM).|PC|72|7|12|0|0|26/04/2018|103|2017|02/07/2018|Inativo|MATERIAL DE LIMPEZA|PP 132/18|09/08/2018|Item fora de estoque|*|</t>
        </r>
      </text>
    </comment>
    <comment ref="B797" authorId="1" shapeId="0" xr:uid="{00000000-0006-0000-0000-000048000000}">
      <text>
        <r>
          <rPr>
            <b/>
            <sz val="9"/>
            <color indexed="81"/>
            <rFont val="Segoe UI"/>
            <family val="2"/>
          </rPr>
          <t>DESCRIÇÃO:</t>
        </r>
        <r>
          <rPr>
            <sz val="9"/>
            <color indexed="81"/>
            <rFont val="Segoe UI"/>
            <family val="2"/>
          </rPr>
          <t>_x000D_
PANO PARA COPA ATOALHADO (FELPUDO), 100% ALGODÃO                    MEDIDAS: 41 X 62 CM (PODERÁ TER UMA VARIAÇÃO DE +/- 5 CM)</t>
        </r>
      </text>
    </comment>
    <comment ref="V797" authorId="3" shapeId="0" xr:uid="{93669780-5654-4397-AEF6-CBD0379B4D20}">
      <text>
        <r>
          <rPr>
            <sz val="10"/>
            <color indexed="81"/>
            <rFont val="Lucida Console"/>
            <family val="3"/>
          </rPr>
          <t>12659|PANO PARA COPA ATOALHADO (FELPUDO), 100% ALGODÃO                    MEDIDAS: 41 X 62 CM (PODERÁ TER UMA VARIAÇÃO DE +/- 5 CM)|UN|72|7|12|234|2800|22/04/2021|178|2020|20/08/2021|Aguardando|UTENSILIOS DESCARTAVEIS|PE 122/21|||*|</t>
        </r>
      </text>
    </comment>
    <comment ref="B798" authorId="1" shapeId="0" xr:uid="{00000000-0006-0000-0000-00005D050000}">
      <text>
        <r>
          <rPr>
            <b/>
            <sz val="9"/>
            <color indexed="81"/>
            <rFont val="Segoe UI"/>
            <family val="2"/>
          </rPr>
          <t>DESCRIÇÃO:</t>
        </r>
        <r>
          <rPr>
            <sz val="9"/>
            <color indexed="81"/>
            <rFont val="Segoe UI"/>
            <family val="2"/>
          </rPr>
          <t>_x000D_
PAO FRANCES COM SAL - 50 GRAMAS</t>
        </r>
      </text>
    </comment>
    <comment ref="V798" authorId="1" shapeId="0" xr:uid="{00000000-0006-0000-0000-00005E050000}">
      <text>
        <r>
          <rPr>
            <b/>
            <sz val="9"/>
            <color indexed="81"/>
            <rFont val="Segoe UI"/>
            <family val="2"/>
          </rPr>
          <t>95341|PAO FRANCES COM SAL - 50 GRAMAS|KG|||12|370|4440|29/10/2018||||- ok -|PÃO FRANCÊS||||*|</t>
        </r>
      </text>
    </comment>
    <comment ref="B799" authorId="1" shapeId="0" xr:uid="{00000000-0006-0000-0000-00005F020000}">
      <text>
        <r>
          <rPr>
            <b/>
            <sz val="9"/>
            <color indexed="81"/>
            <rFont val="Segoe UI"/>
            <family val="2"/>
          </rPr>
          <t>DESCRIÇÃO:</t>
        </r>
        <r>
          <rPr>
            <sz val="9"/>
            <color indexed="81"/>
            <rFont val="Segoe UI"/>
            <family val="2"/>
          </rPr>
          <t>_x000D_
PAPEL CAMURCA - 60 X 40 - ROSA - AS MEDIDAS PODERAO VARIAR +/- 5 CM  COR VIVA, VIBRANTE, UNIFORME E SEM MANCHAS.</t>
        </r>
      </text>
    </comment>
    <comment ref="V799" authorId="3" shapeId="0" xr:uid="{C8F99A4A-3491-47DC-970C-AE027FDB5164}">
      <text>
        <r>
          <rPr>
            <sz val="9"/>
            <color indexed="81"/>
            <rFont val="Segoe UI"/>
            <family val="2"/>
          </rPr>
          <t>29964|PAPEL CAMURCA - 60 X 40 - ROSA - AS MEDIDAS PODERAO VARIAR +/- 5 CM  COR VIVA, VIBRANTE, UNIFORME E SEM MANCHAS.|FL|57|15|12|834|10000|19/12/2019|143|2021|20/05/2022|Aguardando|ARTIGOS DE PAPELARIA|PE  61/21|30/04/2021||*|</t>
        </r>
      </text>
    </comment>
    <comment ref="B800" authorId="1" shapeId="0" xr:uid="{00000000-0006-0000-0000-0000FF030000}">
      <text>
        <r>
          <rPr>
            <b/>
            <sz val="9"/>
            <color indexed="81"/>
            <rFont val="Segoe UI"/>
            <family val="2"/>
          </rPr>
          <t>DESCRIÇÃO:</t>
        </r>
        <r>
          <rPr>
            <sz val="9"/>
            <color indexed="81"/>
            <rFont val="Segoe UI"/>
            <family val="2"/>
          </rPr>
          <t xml:space="preserve">_x000D_
PAPEL CAMURCA - 60 X 40 CM - AMARELO     COR VIVA, VIBRANTE, UNIFORME E SEM MANCHAS (VARIACAO +/- 5 CM). </t>
        </r>
      </text>
    </comment>
    <comment ref="V800" authorId="3" shapeId="0" xr:uid="{E2871163-8537-49C6-B228-85FE1426A3D3}">
      <text>
        <r>
          <rPr>
            <sz val="9"/>
            <color indexed="81"/>
            <rFont val="Segoe UI"/>
            <family val="2"/>
          </rPr>
          <t>75938|PAPEL CAMURCA - 60 X 40 CM - AMARELO     COR VIVA, VIBRANTE, UNIFORME E SEM MANCHAS (VARIACAO +/- 5 CM).|FL|57|15|12|834|10000|19/12/2019|143|2021|20/05/2022|Aguardando|ARTIGOS DE PAPELARIA|PE  61/21|30/04/2021||*|</t>
        </r>
      </text>
    </comment>
    <comment ref="B801" authorId="1" shapeId="0" xr:uid="{00000000-0006-0000-0000-0000DD070000}">
      <text>
        <r>
          <rPr>
            <b/>
            <sz val="9"/>
            <color indexed="81"/>
            <rFont val="Segoe UI"/>
            <family val="2"/>
          </rPr>
          <t>DESCRIÇÃO:</t>
        </r>
        <r>
          <rPr>
            <sz val="9"/>
            <color indexed="81"/>
            <rFont val="Segoe UI"/>
            <family val="2"/>
          </rPr>
          <t xml:space="preserve">_x000D_
PAPEL CAMURCA - 60 X 40 CM - AZUL              CLARO    COR VIVA, VIBRANTE, UNIFORME E SEM MANCHAS (VARIACAO +/- 5 CM). </t>
        </r>
      </text>
    </comment>
    <comment ref="V801" authorId="3" shapeId="0" xr:uid="{F557FAC0-A1FC-4D9D-8965-8124CBE9B487}">
      <text>
        <r>
          <rPr>
            <sz val="9"/>
            <color indexed="81"/>
            <rFont val="Segoe UI"/>
            <family val="2"/>
          </rPr>
          <t>124261|PAPEL CAMURCA - 60 X 40 CM - AZUL              CLARO    COR VIVA, VIBRANTE, UNIFORME E SEM MANCHAS (VARIACAO +/- 5 CM).|FL|57|15|12|834|10000|19/12/2019|143|2021|20/05/2022|Aguardando|ARTIGOS DE PAPELARIA|PE  61/21|30/04/2021||*|</t>
        </r>
      </text>
    </comment>
    <comment ref="B802" authorId="1" shapeId="0" xr:uid="{00000000-0006-0000-0000-000057020000}">
      <text>
        <r>
          <rPr>
            <b/>
            <sz val="9"/>
            <color indexed="81"/>
            <rFont val="Segoe UI"/>
            <family val="2"/>
          </rPr>
          <t>DESCRIÇÃO:</t>
        </r>
        <r>
          <rPr>
            <sz val="9"/>
            <color indexed="81"/>
            <rFont val="Segoe UI"/>
            <family val="2"/>
          </rPr>
          <t xml:space="preserve">_x000D_
PAPEL CAMURCA - 60 X 40 CM - BRANCO       COR VIVA, VIBRANTE, UNIFORME E SEM MANCHAS (VARIACAO +/- 5 CM). </t>
        </r>
      </text>
    </comment>
    <comment ref="V802" authorId="3" shapeId="0" xr:uid="{13FBDB85-9217-4F19-AA92-4588C8C94FB8}">
      <text>
        <r>
          <rPr>
            <sz val="9"/>
            <color indexed="81"/>
            <rFont val="Segoe UI"/>
            <family val="2"/>
          </rPr>
          <t>29956|PAPEL CAMURCA - 60 X 40 CM - BRANCO       COR VIVA, VIBRANTE, UNIFORME E SEM MANCHAS (VARIACAO +/- 5 CM).|FL|57|15|12|834|10000|19/12/2019|143|2021|20/05/2022|Aguardando|ARTIGOS DE PAPELARIA|PE  61/21|30/04/2021||*|</t>
        </r>
      </text>
    </comment>
    <comment ref="B803" authorId="1" shapeId="0" xr:uid="{00000000-0006-0000-0000-00005D020000}">
      <text>
        <r>
          <rPr>
            <b/>
            <sz val="9"/>
            <color indexed="81"/>
            <rFont val="Segoe UI"/>
            <family val="2"/>
          </rPr>
          <t>DESCRIÇÃO:</t>
        </r>
        <r>
          <rPr>
            <sz val="9"/>
            <color indexed="81"/>
            <rFont val="Segoe UI"/>
            <family val="2"/>
          </rPr>
          <t xml:space="preserve">_x000D_
PAPEL CAMURCA - 60 X 40 CM - MARROM      COR VIVA, VIBRANTE, UNIFORME E SEM MANCHAS (VARIACAO +/- 5 CM).  </t>
        </r>
      </text>
    </comment>
    <comment ref="V803" authorId="3" shapeId="0" xr:uid="{CC96E179-B906-47D0-B9B2-DE0533C17C6B}">
      <text>
        <r>
          <rPr>
            <sz val="9"/>
            <color indexed="81"/>
            <rFont val="Segoe UI"/>
            <family val="2"/>
          </rPr>
          <t>29962|PAPEL CAMURCA - 60 X 40 CM - MARROM      COR VIVA, VIBRANTE, UNIFORME E SEM MANCHAS (VARIACAO +/- 5 CM).|FL|57|15|12|834|10000|19/12/2019|143|2021|20/05/2022|Aguardando|ARTIGOS DE PAPELARIA|PE  61/21|30/04/2021||*|</t>
        </r>
      </text>
    </comment>
    <comment ref="B804" authorId="1" shapeId="0" xr:uid="{00000000-0006-0000-0000-000059020000}">
      <text>
        <r>
          <rPr>
            <b/>
            <sz val="9"/>
            <color indexed="81"/>
            <rFont val="Segoe UI"/>
            <family val="2"/>
          </rPr>
          <t>DESCRIÇÃO:</t>
        </r>
        <r>
          <rPr>
            <sz val="9"/>
            <color indexed="81"/>
            <rFont val="Segoe UI"/>
            <family val="2"/>
          </rPr>
          <t xml:space="preserve">_x000D_
PAPEL CAMURCA - 60 X 40 CM - PRETO  COR VIVA, VIBRANTE, UNIFORME E SEM MANCHAS (VARIACAO +/- 5 CM). </t>
        </r>
      </text>
    </comment>
    <comment ref="V804" authorId="3" shapeId="0" xr:uid="{DF8EB5B6-50DF-4D43-8C38-0CAAB14C5D1C}">
      <text>
        <r>
          <rPr>
            <sz val="9"/>
            <color indexed="81"/>
            <rFont val="Segoe UI"/>
            <family val="2"/>
          </rPr>
          <t>29959|PAPEL CAMURCA - 60 X 40 CM - PRETO  COR VIVA, VIBRANTE, UNIFORME E SEM MANCHAS (VARIACAO +/- 5 CM).|FL|57|15|12|834|10000|19/12/2019|143|2021|20/05/2022|Aguardando|ARTIGOS DE PAPELARIA|PE  61/21|30/04/2021||*|</t>
        </r>
      </text>
    </comment>
    <comment ref="B805" authorId="1" shapeId="0" xr:uid="{00000000-0006-0000-0000-00005B020000}">
      <text>
        <r>
          <rPr>
            <b/>
            <sz val="9"/>
            <color indexed="81"/>
            <rFont val="Segoe UI"/>
            <family val="2"/>
          </rPr>
          <t>DESCRIÇÃO:</t>
        </r>
        <r>
          <rPr>
            <sz val="9"/>
            <color indexed="81"/>
            <rFont val="Segoe UI"/>
            <family val="2"/>
          </rPr>
          <t xml:space="preserve">_x000D_
PAPEL CAMURCA - 60 X 40 CM - VERMELHO COR VIVA, VIBRANTE, UNIFORME E SEM MANCHAS (VARIACAO +/- 5 CM). </t>
        </r>
      </text>
    </comment>
    <comment ref="V805" authorId="3" shapeId="0" xr:uid="{327E7416-79EF-4BD3-9795-1B5532C9D57E}">
      <text>
        <r>
          <rPr>
            <sz val="9"/>
            <color indexed="81"/>
            <rFont val="Segoe UI"/>
            <family val="2"/>
          </rPr>
          <t>29961|PAPEL CAMURCA - 60 X 40 CM - VERMELHO COR VIVA, VIBRANTE, UNIFORME E SEM MANCHAS (VARIACAO +/- 5 CM).|FL|57|15|12|834|10000|19/12/2019|143|2021|20/05/2022|Aguardando|ARTIGOS DE PAPELARIA|PE  61/21|30/04/2021||*|</t>
        </r>
      </text>
    </comment>
    <comment ref="B806" authorId="1" shapeId="0" xr:uid="{00000000-0006-0000-0000-0000F3010000}">
      <text>
        <r>
          <rPr>
            <b/>
            <sz val="9"/>
            <color indexed="81"/>
            <rFont val="Segoe UI"/>
            <family val="2"/>
          </rPr>
          <t>DESCRIÇÃO:</t>
        </r>
        <r>
          <rPr>
            <sz val="9"/>
            <color indexed="81"/>
            <rFont val="Segoe UI"/>
            <family val="2"/>
          </rPr>
          <t>_x000D_
PAPEL CARTAO - 50 X 70 CM - AMARELO (MEDIDAS PODERAO VARIAR +/- 5 CM)  COR VIVA, VIBRANTE, UNIFORME E SEM MANCHAS.</t>
        </r>
      </text>
    </comment>
    <comment ref="V806" authorId="3" shapeId="0" xr:uid="{C3932B4D-EFC5-43FB-B940-FA1548460DDA}">
      <text>
        <r>
          <rPr>
            <sz val="9"/>
            <color indexed="81"/>
            <rFont val="Segoe UI"/>
            <family val="2"/>
          </rPr>
          <t>23846|PAPEL CARTAO - 50 X 70 CM - AMARELO (MEDIDAS PODERAO VARIAR +/- 5 CM)  COR VIVA, VIBRANTE, UNIFORME E SEM MANCHAS.|FL|57|16|12|2084|25000|19/12/2019|143|2021|20/05/2022|Aguardando|ARTIGOS DE PAPELARIA|PE  61/21|30/04/2021||*|</t>
        </r>
      </text>
    </comment>
    <comment ref="B807" authorId="1" shapeId="0" xr:uid="{00000000-0006-0000-0000-000061020000}">
      <text>
        <r>
          <rPr>
            <b/>
            <sz val="9"/>
            <color indexed="81"/>
            <rFont val="Segoe UI"/>
            <family val="2"/>
          </rPr>
          <t>DESCRIÇÃO:</t>
        </r>
        <r>
          <rPr>
            <sz val="9"/>
            <color indexed="81"/>
            <rFont val="Segoe UI"/>
            <family val="2"/>
          </rPr>
          <t>_x000D_
PAPEL CARTAO - 50 X 70 CM - AZUL ESCURO (MEDIDAS PODERAO VARIAR +/- 5 CM)  COR VIVA, VIBRANTE, UNIFORME E SEM MANCHAS.</t>
        </r>
      </text>
    </comment>
    <comment ref="V807" authorId="3" shapeId="0" xr:uid="{2C878275-93E9-4F75-8E2E-205BB5B5CB19}">
      <text>
        <r>
          <rPr>
            <sz val="9"/>
            <color indexed="81"/>
            <rFont val="Segoe UI"/>
            <family val="2"/>
          </rPr>
          <t>30165|PAPEL CARTAO - 50 X 70 CM - AZUL ESCURO (MEDIDAS PODERAO VARIAR +/- 5 CM)  COR VIVA, VIBRANTE, UNIFORME E SEM MANCHAS.|FL|57|16|12|2084|25000|19/12/2019|143|2021|20/05/2022|Aguardando|ARTIGOS DE PAPELARIA|PE  61/21|30/04/2021||*|</t>
        </r>
      </text>
    </comment>
    <comment ref="B808" authorId="1" shapeId="0" xr:uid="{00000000-0006-0000-0000-0000F7010000}">
      <text>
        <r>
          <rPr>
            <b/>
            <sz val="9"/>
            <color indexed="81"/>
            <rFont val="Segoe UI"/>
            <family val="2"/>
          </rPr>
          <t>DESCRIÇÃO:</t>
        </r>
        <r>
          <rPr>
            <sz val="9"/>
            <color indexed="81"/>
            <rFont val="Segoe UI"/>
            <family val="2"/>
          </rPr>
          <t>_x000D_
PAPEL CARTAO - 50 X 70 CM - LARANJA (MEDIDAS PODERAO VARIAR +/- 5 CM)                COR VIVA, VIBRANTE, UNIFORME E SEM MANCHAS.</t>
        </r>
      </text>
    </comment>
    <comment ref="V808" authorId="3" shapeId="0" xr:uid="{7AAEED01-A9A0-42F3-8B69-B96B4F032554}">
      <text>
        <r>
          <rPr>
            <sz val="9"/>
            <color indexed="81"/>
            <rFont val="Segoe UI"/>
            <family val="2"/>
          </rPr>
          <t>23875|PAPEL CARTAO - 50 X 70 CM - LARANJA (MEDIDAS PODERAO VARIAR +/- 5 CM)                COR VIVA, VIBRANTE, UNIFORME E SEM MANCHAS.|FL|57|16|12|2084|25000|19/12/2019|143|2021|20/05/2022|Aguardando|ARTIGOS DE PAPELARIA|PE  61/21|30/04/2021||*|</t>
        </r>
      </text>
    </comment>
    <comment ref="B809" authorId="1" shapeId="0" xr:uid="{00000000-0006-0000-0000-000073020000}">
      <text>
        <r>
          <rPr>
            <b/>
            <sz val="9"/>
            <color indexed="81"/>
            <rFont val="Segoe UI"/>
            <family val="2"/>
          </rPr>
          <t>DESCRIÇÃO:</t>
        </r>
        <r>
          <rPr>
            <sz val="9"/>
            <color indexed="81"/>
            <rFont val="Segoe UI"/>
            <family val="2"/>
          </rPr>
          <t>_x000D_
PAPEL CARTAO - 50 X 70 CM - VERDE ESCURO (MEDIDAS PODERAO VARIAR +/- 5 CM)                                                                         COR VIVA, VIBRANTE, UNIFORME E SEM MANCHAS.</t>
        </r>
      </text>
    </comment>
    <comment ref="V809" authorId="3" shapeId="0" xr:uid="{DE7FDD4F-CC55-45CC-9CA1-6C099ED46BF9}">
      <text>
        <r>
          <rPr>
            <sz val="9"/>
            <color indexed="81"/>
            <rFont val="Segoe UI"/>
            <family val="2"/>
          </rPr>
          <t>32933|PAPEL CARTAO - 50 X 70 CM - VERDE ESCURO (MEDIDAS PODERAO VARIAR +/- 5 CM)                                                                         COR VIVA, VIBRANTE, UNIFORME E SEM MANCHAS.|FL|57|16|12|2084|25000|19/12/2019|143|2021|20/05/2022|Aguardando|ARTIGOS DE PAPELARIA|PE  61/21|30/04/2021||*|</t>
        </r>
      </text>
    </comment>
    <comment ref="B810" authorId="1" shapeId="0" xr:uid="{00000000-0006-0000-0000-0000F5010000}">
      <text>
        <r>
          <rPr>
            <b/>
            <sz val="9"/>
            <color indexed="81"/>
            <rFont val="Segoe UI"/>
            <family val="2"/>
          </rPr>
          <t>DESCRIÇÃO:</t>
        </r>
        <r>
          <rPr>
            <sz val="9"/>
            <color indexed="81"/>
            <rFont val="Segoe UI"/>
            <family val="2"/>
          </rPr>
          <t>_x000D_
PAPEL CARTAO - 50 X 70 CM - VERMELHO (MEDIDAS PODERAO VARIAR +/- 5 CM)                COR VIVA, VIBRANTE, UNIFORME E SEM MANCHAS.</t>
        </r>
      </text>
    </comment>
    <comment ref="V810" authorId="3" shapeId="0" xr:uid="{BA26E01F-951C-4050-BD5C-685F51794652}">
      <text>
        <r>
          <rPr>
            <sz val="9"/>
            <color indexed="81"/>
            <rFont val="Segoe UI"/>
            <family val="2"/>
          </rPr>
          <t>23862|PAPEL CARTAO - 50 X 70 CM - VERMELHO (MEDIDAS PODERAO VARIAR +/- 5 CM)                COR VIVA, VIBRANTE, UNIFORME E SEM MANCHAS.|FL|57|16|12|2084|25000|19/12/2019|143|2021|20/05/2022|Aguardando|ARTIGOS DE PAPELARIA|PE  61/21|30/04/2021||*|</t>
        </r>
      </text>
    </comment>
    <comment ref="B811" authorId="1" shapeId="0" xr:uid="{00000000-0006-0000-0000-0000AE010000}">
      <text>
        <r>
          <rPr>
            <b/>
            <sz val="9"/>
            <color indexed="81"/>
            <rFont val="Segoe UI"/>
            <family val="2"/>
          </rPr>
          <t>DESCRIÇÃO:</t>
        </r>
        <r>
          <rPr>
            <sz val="9"/>
            <color indexed="81"/>
            <rFont val="Segoe UI"/>
            <family val="2"/>
          </rPr>
          <t>_x000D_
PAPEL CELOFANE - 90 X 100 CM - AMARELO (AS MEDIDAS PODERÃO VARIAR +/- 5 CM)</t>
        </r>
      </text>
    </comment>
    <comment ref="V811" authorId="1" shapeId="0" xr:uid="{00000000-0006-0000-0000-0000AF010000}">
      <text>
        <r>
          <rPr>
            <sz val="10"/>
            <color indexed="81"/>
            <rFont val="Lucida Console"/>
            <family val="3"/>
          </rPr>
          <t>17362|PAPEL CELOFANE - 90 X 100 CM - AMARELO (AS MEDIDAS PODERÃO VARIAR +/- 5 CM)|FL|57|15|12|834|10000|05/03/2020|211|2020|21/09/2021|Suspenso|MATERIAL DE ESCRITÓRIO|PP  92/19|26/07/2019||*|</t>
        </r>
      </text>
    </comment>
    <comment ref="B812" authorId="1" shapeId="0" xr:uid="{00000000-0006-0000-0000-000071020000}">
      <text>
        <r>
          <rPr>
            <b/>
            <sz val="9"/>
            <color indexed="81"/>
            <rFont val="Segoe UI"/>
            <family val="2"/>
          </rPr>
          <t>DESCRIÇÃO:</t>
        </r>
        <r>
          <rPr>
            <sz val="9"/>
            <color indexed="81"/>
            <rFont val="Segoe UI"/>
            <family val="2"/>
          </rPr>
          <t>_x000D_
PAPEL CELOFANE - 90 X 100 CM - AZUL (AS MEDIDAS PODERÃO VARIAR +/- 5 CM)</t>
        </r>
      </text>
    </comment>
    <comment ref="V812" authorId="1" shapeId="0" xr:uid="{00000000-0006-0000-0000-000072020000}">
      <text>
        <r>
          <rPr>
            <sz val="10"/>
            <color indexed="81"/>
            <rFont val="Lucida Console"/>
            <family val="3"/>
          </rPr>
          <t>32927|PAPEL CELOFANE - 90 X 100 CM - AZUL (AS MEDIDAS PODERÃO VARIAR +/- 5 CM)|FL|57|15|12|834|10000|05/03/2020|211|2020|21/09/2021|Suspenso|PAPEL CELOFANE, PAPEL MONOLUCIDO, PAPEL KRAFT E GRAMPO|PP  92/19|26/07/2019||*|</t>
        </r>
      </text>
    </comment>
    <comment ref="A813" authorId="1" shapeId="0" xr:uid="{00000000-0006-0000-0000-0000B0010000}">
      <text>
        <r>
          <rPr>
            <sz val="9"/>
            <color indexed="81"/>
            <rFont val="Segoe UI"/>
            <family val="2"/>
          </rPr>
          <t>marcos.pereira|PAPEL CELOFANE - 90 X 100 CM - VERDE (AS MEDIDAS PODERÃO VARIAR +/- 5 CM)|FL|57|15|12|750|9000|08/08/2018|99|2017|20/06/2018|Aguardando|PAPEL CELOFANE|PP  54/18|20/08/2019|Arrematado|*|</t>
        </r>
      </text>
    </comment>
    <comment ref="B813" authorId="1" shapeId="0" xr:uid="{00000000-0006-0000-0000-0000B1010000}">
      <text>
        <r>
          <rPr>
            <b/>
            <sz val="9"/>
            <color indexed="81"/>
            <rFont val="Segoe UI"/>
            <family val="2"/>
          </rPr>
          <t>DESCRIÇÃO:</t>
        </r>
        <r>
          <rPr>
            <sz val="9"/>
            <color indexed="81"/>
            <rFont val="Segoe UI"/>
            <family val="2"/>
          </rPr>
          <t>_x000D_
PAPEL CELOFANE - 90 X 100 CM - VERDE (AS MEDIDAS PODERÃO VARIAR +/- 5 CM)</t>
        </r>
      </text>
    </comment>
    <comment ref="V813" authorId="1" shapeId="0" xr:uid="{00000000-0006-0000-0000-0000B2010000}">
      <text>
        <r>
          <rPr>
            <sz val="10"/>
            <color indexed="81"/>
            <rFont val="Lucida Console"/>
            <family val="3"/>
          </rPr>
          <t>17370|PAPEL CELOFANE - 90 X 100 CM - VERDE (AS MEDIDAS PODERÃO VARIAR +/- 5 CM)|FL|57|15|12|834|10000|05/03/2020|211|2020|21/09/2021|Suspenso|MATERIAL DE ESCRITÓRIO|PP  92/19|26/07/2019||*|</t>
        </r>
      </text>
    </comment>
    <comment ref="B814" authorId="1" shapeId="0" xr:uid="{00000000-0006-0000-0000-0000B3010000}">
      <text>
        <r>
          <rPr>
            <b/>
            <sz val="9"/>
            <color indexed="81"/>
            <rFont val="Segoe UI"/>
            <family val="2"/>
          </rPr>
          <t>DESCRIÇÃO:</t>
        </r>
        <r>
          <rPr>
            <sz val="9"/>
            <color indexed="81"/>
            <rFont val="Segoe UI"/>
            <family val="2"/>
          </rPr>
          <t>_x000D_
PAPEL CELOFANE - 90 X 100 CM - VERMELHO (AS MEDIDAS PODERÃO VARIAR +/- 5 CM)</t>
        </r>
      </text>
    </comment>
    <comment ref="V814" authorId="1" shapeId="0" xr:uid="{00000000-0006-0000-0000-0000B4010000}">
      <text>
        <r>
          <rPr>
            <sz val="10"/>
            <color indexed="81"/>
            <rFont val="Lucida Console"/>
            <family val="3"/>
          </rPr>
          <t>17371|PAPEL CELOFANE - 90 X 100 CM - VERMELHO (AS MEDIDAS PODERÃO VARIAR +/- 5 CM)|FL|57|15|12|834|10000|05/03/2020|211|2020|21/09/2021|Suspenso|PAPEL CELOFANE, PAPEL MONOLUCIDO, PAPEL KRAFT E GRAMPO|PP  92/19|26/07/2019||*|</t>
        </r>
      </text>
    </comment>
    <comment ref="B815" authorId="1" shapeId="0" xr:uid="{00000000-0006-0000-0000-0000F9010000}">
      <text>
        <r>
          <rPr>
            <b/>
            <sz val="9"/>
            <color indexed="81"/>
            <rFont val="Segoe UI"/>
            <family val="2"/>
          </rPr>
          <t>DESCRIÇÃO:</t>
        </r>
        <r>
          <rPr>
            <sz val="9"/>
            <color indexed="81"/>
            <rFont val="Segoe UI"/>
            <family val="2"/>
          </rPr>
          <t>_x000D_
PAPEL CREPOM - RL C/ 48 X 200 CM - AMARELO OURO  COR VIVA, VIBRANTE, UNIFORME E SEM MANCHAS (VARIACAO +/- 5 CM).</t>
        </r>
      </text>
    </comment>
    <comment ref="V815" authorId="3" shapeId="0" xr:uid="{95F5AEAB-7314-4DE3-BA87-3A4D019346A7}">
      <text>
        <r>
          <rPr>
            <sz val="9"/>
            <color indexed="81"/>
            <rFont val="Segoe UI"/>
            <family val="2"/>
          </rPr>
          <t>23986|PAPEL CREPOM - RL C/ 48 X 200 CM - AMARELO OURO  COR VIVA, VIBRANTE, UNIFORME E SEM MANCHAS (VARIACAO +/- 5 CM).|RL|57|2|12|834|10000|19/12/2019|143|2021|20/05/2022|Aguardando|ARTIGOS DE PAPELARIA|PE  61/21|30/04/2021||*|</t>
        </r>
      </text>
    </comment>
    <comment ref="B816" authorId="1" shapeId="0" xr:uid="{00000000-0006-0000-0000-000005020000}">
      <text>
        <r>
          <rPr>
            <b/>
            <sz val="9"/>
            <color indexed="81"/>
            <rFont val="Segoe UI"/>
            <family val="2"/>
          </rPr>
          <t>DESCRIÇÃO:</t>
        </r>
        <r>
          <rPr>
            <sz val="9"/>
            <color indexed="81"/>
            <rFont val="Segoe UI"/>
            <family val="2"/>
          </rPr>
          <t xml:space="preserve">_x000D_
PAPEL CREPOM - RL C/ 48 X 200 CM - AZUL ESCURO  COR VIVA, VIBRANTE, UNIFORME E SEM MANCHAS (VARIACAO +/- 5 CM). </t>
        </r>
      </text>
    </comment>
    <comment ref="V816" authorId="3" shapeId="0" xr:uid="{B781D90C-DF5F-4A18-9391-CF6A996DABA6}">
      <text>
        <r>
          <rPr>
            <sz val="9"/>
            <color indexed="81"/>
            <rFont val="Segoe UI"/>
            <family val="2"/>
          </rPr>
          <t>24476|PAPEL CREPOM - RL C/ 48 X 200 CM - AZUL ESCURO  COR VIVA, VIBRANTE, UNIFORME E SEM MANCHAS (VARIACAO +/- 5 CM).|RL|57|2|12|834|10000|19/12/2019|143|2021|20/05/2022|Aguardando|ARTIGOS DE PAPELARIA|PE  61/21|30/04/2021||*|</t>
        </r>
      </text>
    </comment>
    <comment ref="B817" authorId="1" shapeId="0" xr:uid="{00000000-0006-0000-0000-0000FB010000}">
      <text>
        <r>
          <rPr>
            <b/>
            <sz val="9"/>
            <color indexed="81"/>
            <rFont val="Segoe UI"/>
            <family val="2"/>
          </rPr>
          <t>DESCRIÇÃO:</t>
        </r>
        <r>
          <rPr>
            <sz val="9"/>
            <color indexed="81"/>
            <rFont val="Segoe UI"/>
            <family val="2"/>
          </rPr>
          <t xml:space="preserve">_x000D_
PAPEL CREPOM - RL C/ 48 X 200 CM - LARANJA  COR VIVA, VIBRANTE, UNIFORME E SEM MANCHAS (VARIACAO +/- 5 CM).  </t>
        </r>
      </text>
    </comment>
    <comment ref="V817" authorId="3" shapeId="0" xr:uid="{9B123B85-FF2A-466D-AF80-086018E79638}">
      <text>
        <r>
          <rPr>
            <sz val="9"/>
            <color indexed="81"/>
            <rFont val="Segoe UI"/>
            <family val="2"/>
          </rPr>
          <t>23989|PAPEL CREPOM - RL C/ 48 X 200 CM - LARANJA  COR VIVA, VIBRANTE, UNIFORME E SEM MANCHAS (VARIACAO +/- 5 CM).|RL|57|2|12|834|10000|19/12/2019|143|2021|20/05/2022|Aguardando|ARTIGOS DE PAPELARIA|PE  61/21|30/04/2021||*|</t>
        </r>
      </text>
    </comment>
    <comment ref="B818" authorId="1" shapeId="0" xr:uid="{00000000-0006-0000-0000-0000FD010000}">
      <text>
        <r>
          <rPr>
            <b/>
            <sz val="9"/>
            <color indexed="81"/>
            <rFont val="Segoe UI"/>
            <family val="2"/>
          </rPr>
          <t>DESCRIÇÃO:</t>
        </r>
        <r>
          <rPr>
            <sz val="9"/>
            <color indexed="81"/>
            <rFont val="Segoe UI"/>
            <family val="2"/>
          </rPr>
          <t xml:space="preserve">_x000D_
PAPEL CREPOM - RL C/ 48 X 200 CM - ROSA COR VIVA, VIBRANTE, UNIFORME E SEM MANCHAS (VARIACAO +/- 5 CM). </t>
        </r>
      </text>
    </comment>
    <comment ref="V818" authorId="3" shapeId="0" xr:uid="{891FBD26-61DC-481B-94AC-A56156FC74B4}">
      <text>
        <r>
          <rPr>
            <sz val="9"/>
            <color indexed="81"/>
            <rFont val="Segoe UI"/>
            <family val="2"/>
          </rPr>
          <t>23993|PAPEL CREPOM - RL C/ 48 X 200 CM - ROSA COR VIVA, VIBRANTE, UNIFORME E SEM MANCHAS (VARIACAO +/- 5 CM).|RL|57|2|12|834|10000|19/12/2019|143|2021|20/05/2022|Aguardando|ARTIGOS DE PAPELARIA|PE  61/21|30/04/2021||*|</t>
        </r>
      </text>
    </comment>
    <comment ref="B819" authorId="1" shapeId="0" xr:uid="{00000000-0006-0000-0000-000007020000}">
      <text>
        <r>
          <rPr>
            <b/>
            <sz val="9"/>
            <color indexed="81"/>
            <rFont val="Segoe UI"/>
            <family val="2"/>
          </rPr>
          <t>DESCRIÇÃO:</t>
        </r>
        <r>
          <rPr>
            <sz val="9"/>
            <color indexed="81"/>
            <rFont val="Segoe UI"/>
            <family val="2"/>
          </rPr>
          <t xml:space="preserve">_x000D_
PAPEL CREPOM - RL C/ 48 X 200 CM - VERDE ESCURO  COR VIVA, VIBRANTE, UNIFORME E SEM MANCHAS (VARIACAO +/- 5 CM). </t>
        </r>
      </text>
    </comment>
    <comment ref="V819" authorId="3" shapeId="0" xr:uid="{77B501B0-2A79-4BAF-9095-F0FE3041E4DE}">
      <text>
        <r>
          <rPr>
            <sz val="9"/>
            <color indexed="81"/>
            <rFont val="Segoe UI"/>
            <family val="2"/>
          </rPr>
          <t>24477|PAPEL CREPOM - RL C/ 48 X 200 CM - VERDE ESCURO  COR VIVA, VIBRANTE, UNIFORME E SEM MANCHAS (VARIACAO +/- 5 CM).|RL|57|2|12|834|10000|19/12/2019|143|2021|20/05/2022|Aguardando|ARTIGOS DE PAPELARIA|PE  61/21|30/04/2021||*|</t>
        </r>
      </text>
    </comment>
    <comment ref="B820" authorId="1" shapeId="0" xr:uid="{00000000-0006-0000-0000-0000FF010000}">
      <text>
        <r>
          <rPr>
            <b/>
            <sz val="9"/>
            <color indexed="81"/>
            <rFont val="Segoe UI"/>
            <family val="2"/>
          </rPr>
          <t>DESCRIÇÃO:</t>
        </r>
        <r>
          <rPr>
            <sz val="9"/>
            <color indexed="81"/>
            <rFont val="Segoe UI"/>
            <family val="2"/>
          </rPr>
          <t xml:space="preserve">_x000D_
PAPEL CREPOM - RL C/ 48 X 200 CM - VERMELHO   COR VIVA, VIBRANTE, UNIFORME E SEM MANCHAS (VARIACAO +/- 5 CM). </t>
        </r>
      </text>
    </comment>
    <comment ref="V820" authorId="3" shapeId="0" xr:uid="{8668CC3D-019F-4AF4-BF0C-DD896DE7EE1F}">
      <text>
        <r>
          <rPr>
            <sz val="9"/>
            <color indexed="81"/>
            <rFont val="Segoe UI"/>
            <family val="2"/>
          </rPr>
          <t>23996|PAPEL CREPOM - RL C/ 48 X 200 CM - VERMELHO   COR VIVA, VIBRANTE, UNIFORME E SEM MANCHAS (VARIACAO +/- 5 CM).|RL|57|2|12|834|10000|19/12/2019|143|2021|20/05/2022|Aguardando|ARTIGOS DE PAPELARIA|PE  61/21|30/04/2021||*|</t>
        </r>
      </text>
    </comment>
    <comment ref="B821" authorId="1" shapeId="0" xr:uid="{00000000-0006-0000-0000-000063080000}">
      <text>
        <r>
          <rPr>
            <b/>
            <sz val="9"/>
            <color indexed="81"/>
            <rFont val="Segoe UI"/>
            <family val="2"/>
          </rPr>
          <t>DESCRIÇÃO:</t>
        </r>
        <r>
          <rPr>
            <sz val="9"/>
            <color indexed="81"/>
            <rFont val="Segoe UI"/>
            <family val="2"/>
          </rPr>
          <t>_x000D_
PAPEL CRIATIVO FLUORESCENTE, TIPO LUMIPAPER, 5 CORES VIBRANTES, COLORIDO NAS DUAS FACES, TAMANHO A4 (210 X 297 MM), GRAMATURA: 75 G/M² - PACOTE COM 50 FOLHAS  (VARIAÇÃO +/- 05 CM).</t>
        </r>
      </text>
    </comment>
    <comment ref="V821" authorId="3" shapeId="0" xr:uid="{278B2E6F-C99A-40DE-AD6C-B4881465C024}">
      <text>
        <r>
          <rPr>
            <sz val="9"/>
            <color indexed="81"/>
            <rFont val="Segoe UI"/>
            <family val="2"/>
          </rPr>
          <t>130624|PAPEL CRIATIVO FLUORESCENTE, TIPO LUMIPAPER, 5 CORES VIBRANTES, COLORIDO NAS DUAS FACES, TAMANHO A4 (210 X 297 MM), GRAMATURA: 75 G/M² - PACOTE COM 50 FOLHAS  (VARIAÇÃO +/- 05 CM).|PT|57|17|12|2667|32000|19/12/2019|143|2021|20/05/2022|Aguardando|ARTIGOS DE PAPELARIA|PE  61/21|30/04/2021||*|</t>
        </r>
      </text>
    </comment>
    <comment ref="B822" authorId="1" shapeId="0" xr:uid="{00000000-0006-0000-0000-00001B050000}">
      <text>
        <r>
          <rPr>
            <b/>
            <sz val="9"/>
            <color indexed="81"/>
            <rFont val="Segoe UI"/>
            <family val="2"/>
          </rPr>
          <t>DESCRIÇÃO:</t>
        </r>
        <r>
          <rPr>
            <sz val="9"/>
            <color indexed="81"/>
            <rFont val="Segoe UI"/>
            <family val="2"/>
          </rPr>
          <t xml:space="preserve">_x000D_
PAPEL DE SEDA - 48 X 60 CM - AMARELO  COR VIVA, VIBRANTE, UNIFORME E SEM MANCHAS (VARIACAO +/- 5 CM). </t>
        </r>
      </text>
    </comment>
    <comment ref="V822" authorId="3" shapeId="0" xr:uid="{2D11647B-B421-4E73-B2B6-0B2AE11929E8}">
      <text>
        <r>
          <rPr>
            <sz val="9"/>
            <color indexed="81"/>
            <rFont val="Segoe UI"/>
            <family val="2"/>
          </rPr>
          <t>93325|PAPEL DE SEDA - 48 X 60 CM - AMARELO  COR VIVA, VIBRANTE, UNIFORME E SEM MANCHAS (VARIACAO +/- 5 CM).|FL|57|2|12|834|10000|19/12/2019|143|2021|20/05/2022|Aguardando|ARTIGOS DE PAPELARIA|PE  61/21|30/04/2021||*|</t>
        </r>
      </text>
    </comment>
    <comment ref="B823" authorId="1" shapeId="0" xr:uid="{00000000-0006-0000-0000-00001D050000}">
      <text>
        <r>
          <rPr>
            <b/>
            <sz val="9"/>
            <color indexed="81"/>
            <rFont val="Segoe UI"/>
            <family val="2"/>
          </rPr>
          <t>DESCRIÇÃO:</t>
        </r>
        <r>
          <rPr>
            <sz val="9"/>
            <color indexed="81"/>
            <rFont val="Segoe UI"/>
            <family val="2"/>
          </rPr>
          <t xml:space="preserve">_x000D_
PAPEL DE SEDA - 48 X 60 CM - AZUL ESCURO                                                                                     COR VIVA, VIBRANTE, UNIFORME E SEM MANCHAS (VARIACAO +/- 5 CM). </t>
        </r>
      </text>
    </comment>
    <comment ref="V823" authorId="3" shapeId="0" xr:uid="{5B0C9CAD-F7D4-43A2-AE52-1EAF3B432706}">
      <text>
        <r>
          <rPr>
            <sz val="9"/>
            <color indexed="81"/>
            <rFont val="Segoe UI"/>
            <family val="2"/>
          </rPr>
          <t>93327|PAPEL DE SEDA - 48 X 60 CM - AZUL ESCURO                                                                                     COR VIVA, VIBRANTE, UNIFORME E SEM MANCHAS (VARIACAO +/- 5 CM).|FL|57|2|12|834|10000|19/12/2019|143|2021|20/05/2022|Aguardando|ARTIGOS DE PAPELARIA|PE  61/21|30/04/2021||*|</t>
        </r>
      </text>
    </comment>
    <comment ref="B824" authorId="1" shapeId="0" xr:uid="{00000000-0006-0000-0000-00001F050000}">
      <text>
        <r>
          <rPr>
            <b/>
            <sz val="9"/>
            <color indexed="81"/>
            <rFont val="Segoe UI"/>
            <family val="2"/>
          </rPr>
          <t>DESCRIÇÃO:</t>
        </r>
        <r>
          <rPr>
            <sz val="9"/>
            <color indexed="81"/>
            <rFont val="Segoe UI"/>
            <family val="2"/>
          </rPr>
          <t xml:space="preserve">_x000D_
PAPEL DE SEDA - 48 X 60 CM - LARANJA          COR VIVA, VIBRANTE, UNIFORME E SEM MANCHAS (VARIACAO +/- 5 CM). </t>
        </r>
      </text>
    </comment>
    <comment ref="V824" authorId="3" shapeId="0" xr:uid="{26754C9D-B60B-4E66-815F-E9EEE5744F76}">
      <text>
        <r>
          <rPr>
            <sz val="9"/>
            <color indexed="81"/>
            <rFont val="Segoe UI"/>
            <family val="2"/>
          </rPr>
          <t>93329|PAPEL DE SEDA - 48 X 60 CM - LARANJA          COR VIVA, VIBRANTE, UNIFORME E SEM MANCHAS (VARIACAO +/- 5 CM).|FL|57|2|12|834|10000|19/12/2019|143|2021|20/05/2022|Aguardando|ARTIGOS DE PAPELARIA|PE  61/21|30/04/2021||*|</t>
        </r>
      </text>
    </comment>
    <comment ref="B825" authorId="1" shapeId="0" xr:uid="{00000000-0006-0000-0000-000021050000}">
      <text>
        <r>
          <rPr>
            <b/>
            <sz val="9"/>
            <color indexed="81"/>
            <rFont val="Segoe UI"/>
            <family val="2"/>
          </rPr>
          <t>DESCRIÇÃO:</t>
        </r>
        <r>
          <rPr>
            <sz val="9"/>
            <color indexed="81"/>
            <rFont val="Segoe UI"/>
            <family val="2"/>
          </rPr>
          <t>_x000D_
PAPEL DE SEDA - 48 X 60 CM - ROSA - AS MEDIDAS PODERAO VARIAR +/- 5 CM                  COR VIVA, VIBRANTE, UNIFORME E SEM MANCHAS (VARIACAO +/- 5 CM).</t>
        </r>
      </text>
    </comment>
    <comment ref="V825" authorId="3" shapeId="0" xr:uid="{345A5F03-5772-440A-B8E0-5615D1D0AD96}">
      <text>
        <r>
          <rPr>
            <sz val="9"/>
            <color indexed="81"/>
            <rFont val="Segoe UI"/>
            <family val="2"/>
          </rPr>
          <t>93332|PAPEL DE SEDA - 48 X 60 CM - ROSA - AS MEDIDAS PODERAO VARIAR +/- 5 CM                  COR VIVA, VIBRANTE, UNIFORME E SEM MANCHAS (VARIACAO +/- 5 CM).|FL|57|2|12|834|10000|19/12/2019|143|2021|20/05/2022|Aguardando|ARTIGOS DE PAPELARIA|PE  61/21|30/04/2021||*|</t>
        </r>
      </text>
    </comment>
    <comment ref="B826" authorId="1" shapeId="0" xr:uid="{00000000-0006-0000-0000-000023050000}">
      <text>
        <r>
          <rPr>
            <b/>
            <sz val="9"/>
            <color indexed="81"/>
            <rFont val="Segoe UI"/>
            <family val="2"/>
          </rPr>
          <t>DESCRIÇÃO:</t>
        </r>
        <r>
          <rPr>
            <sz val="9"/>
            <color indexed="81"/>
            <rFont val="Segoe UI"/>
            <family val="2"/>
          </rPr>
          <t xml:space="preserve">_x000D_
PAPEL DE SEDA - 48 X 60 CM - VERDE ESCURO                                                                                     COR VIVA, VIBRANTE, UNIFORME E SEM MANCHAS (VARIACAO +/- 5 CM). </t>
        </r>
      </text>
    </comment>
    <comment ref="V826" authorId="3" shapeId="0" xr:uid="{5A298F10-A1E3-4214-AF61-7776A585C86C}">
      <text>
        <r>
          <rPr>
            <sz val="9"/>
            <color indexed="81"/>
            <rFont val="Segoe UI"/>
            <family val="2"/>
          </rPr>
          <t>93334|PAPEL DE SEDA - 48 X 60 CM - VERDE ESCURO                                                                                     COR VIVA, VIBRANTE, UNIFORME E SEM MANCHAS (VARIACAO +/- 5 CM).|FL|57|2|12|834|10000|19/12/2019|143|2021|20/05/2022|Aguardando|ARTIGOS DE PAPELARIA|PE  61/21|30/04/2021||*|</t>
        </r>
      </text>
    </comment>
    <comment ref="B827" authorId="1" shapeId="0" xr:uid="{00000000-0006-0000-0000-000025050000}">
      <text>
        <r>
          <rPr>
            <b/>
            <sz val="9"/>
            <color indexed="81"/>
            <rFont val="Segoe UI"/>
            <family val="2"/>
          </rPr>
          <t>DESCRIÇÃO:</t>
        </r>
        <r>
          <rPr>
            <sz val="9"/>
            <color indexed="81"/>
            <rFont val="Segoe UI"/>
            <family val="2"/>
          </rPr>
          <t>_x000D_
PAPEL DE SEDA - 48 X 60 CM - VERMELHO     COR VIVA, VIBRANTE, UNIFORME E SEM MANCHAS (VARIACAO +/- 5 CM).</t>
        </r>
      </text>
    </comment>
    <comment ref="V827" authorId="3" shapeId="0" xr:uid="{D8B8EF7B-2DBD-4946-8A01-25CFD7955963}">
      <text>
        <r>
          <rPr>
            <sz val="9"/>
            <color indexed="81"/>
            <rFont val="Segoe UI"/>
            <family val="2"/>
          </rPr>
          <t>93335|PAPEL DE SEDA - 48 X 60 CM - VERMELHO     COR VIVA, VIBRANTE, UNIFORME E SEM MANCHAS (VARIACAO +/- 5 CM).|FL|57|2|12|834|10000|19/12/2019|143|2021|20/05/2022|Aguardando|ARTIGOS DE PAPELARIA|PE  61/21|30/04/2021||*|</t>
        </r>
      </text>
    </comment>
    <comment ref="B828" authorId="1" shapeId="0" xr:uid="{00000000-0006-0000-0000-000043040000}">
      <text>
        <r>
          <rPr>
            <b/>
            <sz val="9"/>
            <color indexed="81"/>
            <rFont val="Segoe UI"/>
            <family val="2"/>
          </rPr>
          <t>DESCRIÇÃO:</t>
        </r>
        <r>
          <rPr>
            <sz val="9"/>
            <color indexed="81"/>
            <rFont val="Segoe UI"/>
            <family val="2"/>
          </rPr>
          <t>_x000D_
PAPEL DE SEDA BRANCO CALANDRADO 14 X 14 CM (GUARDANAPO TIPO TV), 100% FIBRAS CELULÓSICAS, EM PACOTES COM 500 UNIDADES  (AS MEDIDAS PODERÃO VARIAR +/- 02 CM)</t>
        </r>
      </text>
    </comment>
    <comment ref="V828" authorId="2" shapeId="0" xr:uid="{00000000-0006-0000-0000-000044040000}">
      <text>
        <r>
          <rPr>
            <sz val="10"/>
            <color indexed="81"/>
            <rFont val="Lucida Console"/>
            <family val="3"/>
          </rPr>
          <t>77992|PAPEL DE SEDA BRANCO CALANDRADO 14 X 14 CM (GUARDANAPO TIPO TV), 100% FIBRAS CELULÓSICAS, EM PACOTES COM 500 UNIDADES  (AS MEDIDAS PODERÃO VARIAR +/- 02 CM)|PT|52|15|12|0|0|19/12/2019|112|2019|21/04/2020|Inativo|BOBINA DE SACO PLASTICO E PAPEL DE SEDA BRANCO CALANDRAD|PE   8/19|03/05/2019|Item excluído do estoque|*|</t>
        </r>
      </text>
    </comment>
    <comment ref="B829" authorId="1" shapeId="0" xr:uid="{00000000-0006-0000-0000-0000B9010000}">
      <text>
        <r>
          <rPr>
            <b/>
            <sz val="9"/>
            <color indexed="81"/>
            <rFont val="Segoe UI"/>
            <family val="2"/>
          </rPr>
          <t>DESCRIÇÃO:</t>
        </r>
        <r>
          <rPr>
            <sz val="9"/>
            <color indexed="81"/>
            <rFont val="Segoe UI"/>
            <family val="2"/>
          </rPr>
          <t>_x000D_
PAPEL ESPELHO - 60 X 50 CM - PRETO (VARIAÇÃO +/- 05 CM).</t>
        </r>
      </text>
    </comment>
    <comment ref="V829" authorId="2" shapeId="0" xr:uid="{00000000-0006-0000-0000-0000BA010000}">
      <text>
        <r>
          <rPr>
            <sz val="9"/>
            <color indexed="81"/>
            <rFont val="Segoe UI"/>
            <family val="2"/>
          </rPr>
          <t>17452|PAPEL ESPELHO - 60 X 50 CM - PRETO (VARIAÇÃO +/- 05 CM).|FL|||12|0|0|05/12/2017||||Inativo|MATERIAL DE ESCRITORIO E ESCOLAR|||Item fora de estoque|*|</t>
        </r>
      </text>
    </comment>
    <comment ref="B830" authorId="1" shapeId="0" xr:uid="{00000000-0006-0000-0000-000099020000}">
      <text>
        <r>
          <rPr>
            <b/>
            <sz val="9"/>
            <color indexed="81"/>
            <rFont val="Segoe UI"/>
            <family val="2"/>
          </rPr>
          <t>DESCRIÇÃO:</t>
        </r>
        <r>
          <rPr>
            <sz val="9"/>
            <color indexed="81"/>
            <rFont val="Segoe UI"/>
            <family val="2"/>
          </rPr>
          <t>_x000D_
PAPEL ESPELHO - 65 X 50 CM - AZUL CLARO (VARIAÇÃO +/- 05 CM).</t>
        </r>
      </text>
    </comment>
    <comment ref="V830" authorId="2" shapeId="0" xr:uid="{00000000-0006-0000-0000-00009A020000}">
      <text>
        <r>
          <rPr>
            <sz val="9"/>
            <color indexed="81"/>
            <rFont val="Segoe UI"/>
            <family val="2"/>
          </rPr>
          <t>37713|PAPEL ESPELHO - 65 X 50 CM - AZUL CLARO (VARIAÇÃO +/- 05 CM).|FL|||12|0|0|05/12/2017||||Inativo|MATERIAL DE ESCRITORIO E ESCOLAR|||Item fora de estoque|*|</t>
        </r>
      </text>
    </comment>
    <comment ref="B831" authorId="1" shapeId="0" xr:uid="{00000000-0006-0000-0000-0000BB010000}">
      <text>
        <r>
          <rPr>
            <b/>
            <sz val="9"/>
            <color indexed="81"/>
            <rFont val="Segoe UI"/>
            <family val="2"/>
          </rPr>
          <t>DESCRIÇÃO:</t>
        </r>
        <r>
          <rPr>
            <sz val="9"/>
            <color indexed="81"/>
            <rFont val="Segoe UI"/>
            <family val="2"/>
          </rPr>
          <t>_x000D_
PAPEL ESPELHO - 65 X 50 CM - ROSA (VARIAÇÃO +/- 05 CM).</t>
        </r>
      </text>
    </comment>
    <comment ref="V831" authorId="3" shapeId="0" xr:uid="{C59BB8BD-BF37-473F-AB4D-6169207D6EA7}">
      <text>
        <r>
          <rPr>
            <sz val="9"/>
            <color indexed="81"/>
            <rFont val="Segoe UI"/>
            <family val="2"/>
          </rPr>
          <t>17454|PAPEL ESPELHO - 65 X 50 CM - ROSA (VARIAÇÃO +/- 05 CM).|FL|57|2|12|1000|12000|19/12/2019|143|2021|20/05/2022|Aguardando|ARTIGOS DE PAPELARIA|PE  61/21|30/04/2021||*|</t>
        </r>
      </text>
    </comment>
    <comment ref="B832" authorId="1" shapeId="0" xr:uid="{00000000-0006-0000-0000-00002B050000}">
      <text>
        <r>
          <rPr>
            <b/>
            <sz val="9"/>
            <color indexed="81"/>
            <rFont val="Segoe UI"/>
            <family val="2"/>
          </rPr>
          <t>DESCRIÇÃO:</t>
        </r>
        <r>
          <rPr>
            <sz val="9"/>
            <color indexed="81"/>
            <rFont val="Segoe UI"/>
            <family val="2"/>
          </rPr>
          <t>_x000D_
PAPEL ESPELHO BRILHANTE (DOBRADURA), MEDINDO 48 X 66 CM - COR: AMARELA  COR VIVA, VIBRANTE, UNIFORME E SEM MANCHAS (VARIACAO +/- 5 CM).</t>
        </r>
      </text>
    </comment>
    <comment ref="V832" authorId="3" shapeId="0" xr:uid="{2E67369C-1CAB-463E-B398-6E368DCC23E3}">
      <text>
        <r>
          <rPr>
            <sz val="9"/>
            <color indexed="81"/>
            <rFont val="Segoe UI"/>
            <family val="2"/>
          </rPr>
          <t>93453|PAPEL ESPELHO BRILHANTE (DOBRADURA), MEDINDO 48 X 66 CM - COR: AMARELA  COR VIVA, VIBRANTE, UNIFORME E SEM MANCHAS (VARIACAO +/- 5 CM).|FL|57|2|12|1167|14000|19/12/2019|143|2021|20/05/2022|Aguardando|ARTIGOS DE PAPELARIA|PE  61/21|30/04/2021||*|</t>
        </r>
      </text>
    </comment>
    <comment ref="B833" authorId="1" shapeId="0" xr:uid="{00000000-0006-0000-0000-00002D050000}">
      <text>
        <r>
          <rPr>
            <b/>
            <sz val="9"/>
            <color indexed="81"/>
            <rFont val="Segoe UI"/>
            <family val="2"/>
          </rPr>
          <t>DESCRIÇÃO:</t>
        </r>
        <r>
          <rPr>
            <sz val="9"/>
            <color indexed="81"/>
            <rFont val="Segoe UI"/>
            <family val="2"/>
          </rPr>
          <t>_x000D_
PAPEL ESPELHO BRILHANTE (DOBRADURA), MEDINDO 48 X 66 CM - COR: AZUL ESCURO   COR VIVA, VIBRANTE, UNIFORME E SEM MANCHAS (VARIACAO +/- 5 CM).</t>
        </r>
      </text>
    </comment>
    <comment ref="V833" authorId="3" shapeId="0" xr:uid="{8B415607-F3BF-49C2-93C0-14FCC696F34F}">
      <text>
        <r>
          <rPr>
            <sz val="9"/>
            <color indexed="81"/>
            <rFont val="Segoe UI"/>
            <family val="2"/>
          </rPr>
          <t>93454|PAPEL ESPELHO BRILHANTE (DOBRADURA), MEDINDO 48 X 66 CM - COR: AZUL ESCURO   COR VIVA, VIBRANTE, UNIFORME E SEM MANCHAS (VARIACAO +/- 5 CM).|FL|57|2|12|1167|14000|19/12/2019|143|2021|20/05/2022|Aguardando|ARTIGOS DE PAPELARIA|PE  61/21|30/04/2021||*|</t>
        </r>
      </text>
    </comment>
    <comment ref="B834" authorId="1" shapeId="0" xr:uid="{00000000-0006-0000-0000-00002F050000}">
      <text>
        <r>
          <rPr>
            <b/>
            <sz val="9"/>
            <color indexed="81"/>
            <rFont val="Segoe UI"/>
            <family val="2"/>
          </rPr>
          <t>DESCRIÇÃO:</t>
        </r>
        <r>
          <rPr>
            <sz val="9"/>
            <color indexed="81"/>
            <rFont val="Segoe UI"/>
            <family val="2"/>
          </rPr>
          <t>_x000D_
PAPEL ESPELHO BRILHANTE (DOBRADURA), MEDINDO 48 X 66 CM - COR: LARANJA - AS MEDIDAS PODERAO VARIAR +/- 5 CM   COR VIVA, VIBRANTE, UNIFORME E SEM MANCHAS.</t>
        </r>
      </text>
    </comment>
    <comment ref="V834" authorId="3" shapeId="0" xr:uid="{CB03AC06-7458-496A-BDB9-8B2777FCD462}">
      <text>
        <r>
          <rPr>
            <sz val="9"/>
            <color indexed="81"/>
            <rFont val="Segoe UI"/>
            <family val="2"/>
          </rPr>
          <t>93456|PAPEL ESPELHO BRILHANTE (DOBRADURA), MEDINDO 48 X 66 CM - COR: LARANJA - AS MEDIDAS PODERAO VARIAR +/- 5 CM   COR VIVA, VIBRANTE, UNIFORME E SEM MANCHAS.|FL|57|2|12|1167|14000|19/12/2019|143|2021|20/05/2022|Aguardando|ARTIGOS DE PAPELARIA|PE  61/21|30/04/2021||*|</t>
        </r>
      </text>
    </comment>
    <comment ref="B835" authorId="1" shapeId="0" xr:uid="{00000000-0006-0000-0000-000031050000}">
      <text>
        <r>
          <rPr>
            <b/>
            <sz val="9"/>
            <color indexed="81"/>
            <rFont val="Segoe UI"/>
            <family val="2"/>
          </rPr>
          <t>DESCRIÇÃO:</t>
        </r>
        <r>
          <rPr>
            <sz val="9"/>
            <color indexed="81"/>
            <rFont val="Segoe UI"/>
            <family val="2"/>
          </rPr>
          <t>_x000D_
PAPEL ESPELHO BRILHANTE (DOBRADURA), MEDINDO 48 X 66 CM - COR: VERDE ESCURO COR VIVA, VIBRANTE, UNIFORME E SEM MANCHAS (VARIACAO +/- 5 CM).</t>
        </r>
      </text>
    </comment>
    <comment ref="V835" authorId="3" shapeId="0" xr:uid="{E0494126-3A0D-49A8-8601-2488FDBB2B04}">
      <text>
        <r>
          <rPr>
            <sz val="9"/>
            <color indexed="81"/>
            <rFont val="Segoe UI"/>
            <family val="2"/>
          </rPr>
          <t>93461|PAPEL ESPELHO BRILHANTE (DOBRADURA), MEDINDO 48 X 66 CM - COR: VERDE ESCURO COR VIVA, VIBRANTE, UNIFORME E SEM MANCHAS (VARIACAO +/- 5 CM).|FL|57|2|12|1167|14000|19/12/2019|143|2021|20/05/2022|Aguardando|ARTIGOS DE PAPELARIA|PE  61/21|30/04/2021||*|</t>
        </r>
      </text>
    </comment>
    <comment ref="B836" authorId="1" shapeId="0" xr:uid="{00000000-0006-0000-0000-000033050000}">
      <text>
        <r>
          <rPr>
            <b/>
            <sz val="9"/>
            <color indexed="81"/>
            <rFont val="Segoe UI"/>
            <family val="2"/>
          </rPr>
          <t>DESCRIÇÃO:</t>
        </r>
        <r>
          <rPr>
            <sz val="9"/>
            <color indexed="81"/>
            <rFont val="Segoe UI"/>
            <family val="2"/>
          </rPr>
          <t>_x000D_
PAPEL ESPELHO BRILHANTE (DOBRADURA), MEDINDO 48 X 66 CM - COR: VERMELHA   COR VIVA, VIBRANTE, UNIFORME E SEM MANCHAS (VARIACAO +/- 5 CM).</t>
        </r>
      </text>
    </comment>
    <comment ref="V836" authorId="3" shapeId="0" xr:uid="{D80C1945-3D9A-446A-983E-9752D9D87C2D}">
      <text>
        <r>
          <rPr>
            <sz val="9"/>
            <color indexed="81"/>
            <rFont val="Segoe UI"/>
            <family val="2"/>
          </rPr>
          <t>93462|PAPEL ESPELHO BRILHANTE (DOBRADURA), MEDINDO 48 X 66 CM - COR: VERMELHA   COR VIVA, VIBRANTE, UNIFORME E SEM MANCHAS (VARIACAO +/- 5 CM).|FL|57|2|12|1167|14000|19/12/2019|143|2021|20/05/2022|Aguardando|ARTIGOS DE PAPELARIA|PE  61/21|30/04/2021||*|</t>
        </r>
      </text>
    </comment>
    <comment ref="B837" authorId="1" shapeId="0" xr:uid="{00000000-0006-0000-0000-00002D020000}">
      <text>
        <r>
          <rPr>
            <b/>
            <sz val="9"/>
            <color indexed="81"/>
            <rFont val="Segoe UI"/>
            <family val="2"/>
          </rPr>
          <t>DESCRIÇÃO:</t>
        </r>
        <r>
          <rPr>
            <sz val="9"/>
            <color indexed="81"/>
            <rFont val="Segoe UI"/>
            <family val="2"/>
          </rPr>
          <t>_x000D_
PAPEL HECTOGÁFICO COM MATRIZ PARA MIMEOGRAFO A ÁLCOOL (VARIAÇÃO +/- 05 CM).</t>
        </r>
      </text>
    </comment>
    <comment ref="V837" authorId="2" shapeId="0" xr:uid="{00000000-0006-0000-0000-00002E020000}">
      <text>
        <r>
          <rPr>
            <sz val="9"/>
            <color indexed="81"/>
            <rFont val="Segoe UI"/>
            <family val="2"/>
          </rPr>
          <t>27147|PAPEL HECTOGÁFICO COM MATRIZ PARA MIMEOGRAFO A ÁLCOOL (VARIAÇÃO +/- 05 CM).|FL|||12|0|0|05/12/2017||||Inativo|MATERIAL DE ESCRITORIO E ESCOLAR|||Item fora de estoque|*|</t>
        </r>
      </text>
    </comment>
    <comment ref="B838" authorId="1" shapeId="0" xr:uid="{00000000-0006-0000-0000-0000F7070000}">
      <text>
        <r>
          <rPr>
            <b/>
            <sz val="9"/>
            <color indexed="81"/>
            <rFont val="Segoe UI"/>
            <family val="2"/>
          </rPr>
          <t>DESCRIÇÃO:</t>
        </r>
        <r>
          <rPr>
            <sz val="9"/>
            <color indexed="81"/>
            <rFont val="Segoe UI"/>
            <family val="2"/>
          </rPr>
          <t>_x000D_
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r>
      </text>
    </comment>
    <comment ref="V838" authorId="3" shapeId="0" xr:uid="{797076C2-A9AD-4D07-8058-3582C64060AB}">
      <text>
        <r>
          <rPr>
            <sz val="9"/>
            <color indexed="81"/>
            <rFont val="Segoe UI"/>
            <family val="2"/>
          </rPr>
          <t>125641|PAPEL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CONTRATADA.|RL|62|26|12|1667|20000|22/04/2021|183|2020|24/08/2021|Aguardando|DISPENSADORES E PAPEL HIGIENICO|PE 122/21|||*|</t>
        </r>
      </text>
    </comment>
    <comment ref="B839" authorId="1" shapeId="0" xr:uid="{00000000-0006-0000-0000-000093070000}">
      <text>
        <r>
          <rPr>
            <b/>
            <sz val="9"/>
            <color indexed="81"/>
            <rFont val="Segoe UI"/>
            <family val="2"/>
          </rPr>
          <t>DESCRIÇÃO:</t>
        </r>
        <r>
          <rPr>
            <sz val="9"/>
            <color indexed="81"/>
            <rFont val="Segoe UI"/>
            <family val="2"/>
          </rPr>
          <t>_x000D_
PAPEL HIGIÊNICO BRANCO, ROLO COM 300 METROS, FOLHA SIMPLES, MASSA UNIFORME, SEM CONTER FUROS, EXTRA LUXO, FIBRA 100% CELULÓSICAS, ROLO MEDINDO 10 CM X 300 M. EMBALADOS EM FARDOS COM PLÁSTICO RESISTENTE CONTENDO 8 ROLOS.
**APRESENTAR AMOSTRA</t>
        </r>
      </text>
    </comment>
    <comment ref="V839" authorId="4" shapeId="0" xr:uid="{121699A4-DFB9-4F5C-8512-8E18461C8B23}">
      <text>
        <r>
          <rPr>
            <sz val="9"/>
            <color indexed="81"/>
            <rFont val="Segoe UI"/>
            <family val="2"/>
          </rPr>
          <t>119595|PAPEL HIGIÊNICO BRANCO, ROLO COM 300 METROS, FOLHA SIMPLES, MASSA UNIFORME, SEM CONTER FUROS, EXTRA LUXO, FIBRA 100% CELULÓSICAS, ROLO MEDINDO 10 CM X 300 M. EMBALADOS EM FARDOS COM PLÁSTICO RESISTENTE CONTENDO 8 ROLOS.
**APRESENTAR AMOSTRA|RL|62|26|12|34|400|14/05/2021|216|2020|24/09/2021|Aguardando|MATERIAIS DE LIMPEZA (UTENSILIOS E ACESSORIOS)|PE 138/20|31/08/2020||*|</t>
        </r>
      </text>
    </comment>
    <comment ref="B840" authorId="1" shapeId="0" xr:uid="{00000000-0006-0000-0000-0000F1080000}">
      <text>
        <r>
          <rPr>
            <b/>
            <sz val="9"/>
            <color indexed="81"/>
            <rFont val="Segoe UI"/>
            <family val="2"/>
          </rPr>
          <t>DESCRIÇÃO:</t>
        </r>
        <r>
          <rPr>
            <sz val="9"/>
            <color indexed="81"/>
            <rFont val="Segoe UI"/>
            <family val="2"/>
          </rPr>
          <t>_x000D_
PAPEL KRAFT (PAPEL PARDO) EM BOBINA - 60 CM X 150 M (VARIACAO: +/- 5 CM NA LARGURA E +/- 5 M NO COMPRIMENTO), GRAMATURA: 80 G/M² (VARIACAO +/- 5 G)</t>
        </r>
      </text>
    </comment>
    <comment ref="V840" authorId="2" shapeId="0" xr:uid="{00000000-0006-0000-0000-0000F2080000}">
      <text>
        <r>
          <rPr>
            <sz val="9"/>
            <color indexed="81"/>
            <rFont val="Segoe UI"/>
            <family val="2"/>
          </rPr>
          <t>133851|PAPEL KRAFT (PAPEL PARDO) EM BOBINA - 60 CM X 150 M (VARIACAO: +/- 5 CM NA LARGURA E +/- 5 M NO COMPRIMENTO), GRAMATURA: 80 G/M² (VARIACAO +/- 5 G)|BB|57|2|12|167|2000|20/12/2018|61|2018|12/03/2019|Inativo|MATERIAL DE ESCRITORIO E ESCOLAR|||Item descontinuado por novo código 136941|*|</t>
        </r>
      </text>
    </comment>
    <comment ref="B841" authorId="1" shapeId="0" xr:uid="{00000000-0006-0000-0000-000083030000}">
      <text>
        <r>
          <rPr>
            <b/>
            <sz val="9"/>
            <color indexed="81"/>
            <rFont val="Segoe UI"/>
            <family val="2"/>
          </rPr>
          <t>DESCRIÇÃO:</t>
        </r>
        <r>
          <rPr>
            <sz val="9"/>
            <color indexed="81"/>
            <rFont val="Segoe UI"/>
            <family val="2"/>
          </rPr>
          <t>_x000D_
PAPEL KRAFT 80G/M² - 66 CM X 96 CM (PAPEL PARDO) (VARIAÇÃO +/- 05 CM).</t>
        </r>
      </text>
    </comment>
    <comment ref="V841" authorId="1" shapeId="0" xr:uid="{00000000-0006-0000-0000-000084030000}">
      <text>
        <r>
          <rPr>
            <sz val="10"/>
            <color indexed="81"/>
            <rFont val="Lucida Console"/>
            <family val="3"/>
          </rPr>
          <t>63591|PAPEL KRAFT 80G/M² - 66 CM X 96 CM (PAPEL PARDO) (VARIAÇÃO +/- 05 CM).|FL|57|2|12|1000|12000|19/12/2019|99|2020|23/04/2021|Suspenso|ARTIGOS DE PAPELARIA|PE  61/21|30/04/2021||*|</t>
        </r>
      </text>
    </comment>
    <comment ref="B842" authorId="2" shapeId="0" xr:uid="{00000000-0006-0000-0000-0000DD090000}">
      <text>
        <r>
          <rPr>
            <b/>
            <sz val="9"/>
            <color indexed="81"/>
            <rFont val="Segoe UI"/>
            <family val="2"/>
          </rPr>
          <t>DESCRIÇÃO:</t>
        </r>
        <r>
          <rPr>
            <sz val="9"/>
            <color indexed="81"/>
            <rFont val="Segoe UI"/>
            <family val="2"/>
          </rPr>
          <t>_x000D_
PAPEL KRAFT MONOLUCIDO EM BOBINA, COR PARDA, MEDIDAS MINIMAS: 55 CM X 130 M, GRAMATURA MINIMA: 80G/M², PESO MINIMO DA BOBINA: 5,7 KG. PRODUZIDO EM FIBRAS CELULOSICAS VIRGENS NATURAIS, PURO, LISO, SEM APARAS.</t>
        </r>
      </text>
    </comment>
    <comment ref="V842" authorId="1" shapeId="0" xr:uid="{00000000-0006-0000-0000-0000DE090000}">
      <text>
        <r>
          <rPr>
            <sz val="10"/>
            <color indexed="81"/>
            <rFont val="Lucida Console"/>
            <family val="3"/>
          </rPr>
          <t>136941|PAPEL KRAFT MONOLUCIDO EM BOBINA, COR PARDA, MEDIDAS MINIMAS: 55 CM X 130 M, GRAMATURA MINIMA: 80G/M², PESO MINIMO DA BOBINA: 5,7 KG. PRODUZIDO EM FIBRAS CELULOSICAS VIRGENS NATURAIS, PURO, LISO, SEM APARAS.|BB|57|2|12|184|2200|05/03/2020|211|2020|21/09/2021|Suspenso|SIM|PP  92/19|26/07/2019||*|</t>
        </r>
      </text>
    </comment>
    <comment ref="B843" authorId="1" shapeId="0" xr:uid="{00000000-0006-0000-0000-000027020000}">
      <text>
        <r>
          <rPr>
            <b/>
            <sz val="9"/>
            <color indexed="81"/>
            <rFont val="Segoe UI"/>
            <family val="2"/>
          </rPr>
          <t>DESCRIÇÃO:</t>
        </r>
        <r>
          <rPr>
            <sz val="9"/>
            <color indexed="81"/>
            <rFont val="Segoe UI"/>
            <family val="2"/>
          </rPr>
          <t>_x000D_
PAPEL LAMINADO - 50 X 60 CM - AZUL  COR VIVA, VIBRANTE, UNIFORME E SEM MANCHAS (VARIACAO +/- 5 CM).</t>
        </r>
      </text>
    </comment>
    <comment ref="V843" authorId="3" shapeId="0" xr:uid="{AEF88047-BD06-4CFB-9CA5-27A3AB02159D}">
      <text>
        <r>
          <rPr>
            <sz val="9"/>
            <color indexed="81"/>
            <rFont val="Segoe UI"/>
            <family val="2"/>
          </rPr>
          <t>27138|PAPEL LAMINADO - 50 X 60 CM - AZUL  COR VIVA, VIBRANTE, UNIFORME E SEM MANCHAS (VARIACAO +/- 5 CM).|FL|57|2|12|834|10000|19/12/2019|143|2021|20/05/2022|Aguardando|ARTIGOS DE PAPELARIA|PE  61/21|30/04/2021||*|</t>
        </r>
      </text>
    </comment>
    <comment ref="B844" authorId="1" shapeId="0" xr:uid="{00000000-0006-0000-0000-00000F020000}">
      <text>
        <r>
          <rPr>
            <b/>
            <sz val="9"/>
            <color indexed="81"/>
            <rFont val="Segoe UI"/>
            <family val="2"/>
          </rPr>
          <t>DESCRIÇÃO:</t>
        </r>
        <r>
          <rPr>
            <sz val="9"/>
            <color indexed="81"/>
            <rFont val="Segoe UI"/>
            <family val="2"/>
          </rPr>
          <t>_x000D_
PAPEL LAMINADO - 50 X 60 CM - DOURADO - AS MEDIDAS PODERAO VARIAR +/- 5 CM  COR VIVA, VIBRANTE, UNIFORME E SEM MANCHAS.</t>
        </r>
      </text>
    </comment>
    <comment ref="V844" authorId="3" shapeId="0" xr:uid="{EA0F2A47-A760-4625-8E3E-C1CD192DB37A}">
      <text>
        <r>
          <rPr>
            <sz val="9"/>
            <color indexed="81"/>
            <rFont val="Segoe UI"/>
            <family val="2"/>
          </rPr>
          <t>25559|PAPEL LAMINADO - 50 X 60 CM - DOURADO - AS MEDIDAS PODERAO VARIAR +/- 5 CM  COR VIVA, VIBRANTE, UNIFORME E SEM MANCHAS.|FL|57|2|12|834|10000|19/12/2019|143|2021|20/05/2022|Aguardando|ARTIGOS DE PAPELARIA|PE  61/21|30/04/2021||*|</t>
        </r>
      </text>
    </comment>
    <comment ref="B845" authorId="1" shapeId="0" xr:uid="{00000000-0006-0000-0000-00002B020000}">
      <text>
        <r>
          <rPr>
            <b/>
            <sz val="9"/>
            <color indexed="81"/>
            <rFont val="Segoe UI"/>
            <family val="2"/>
          </rPr>
          <t>DESCRIÇÃO:</t>
        </r>
        <r>
          <rPr>
            <sz val="9"/>
            <color indexed="81"/>
            <rFont val="Segoe UI"/>
            <family val="2"/>
          </rPr>
          <t>_x000D_
PAPEL LAMINADO - 50 X 60 CM - PRATA           COR VIVA, VIBRANTE, UNIFORME E SEM MANCHAS (VARIACAO +/- 5 CM).</t>
        </r>
      </text>
    </comment>
    <comment ref="V845" authorId="3" shapeId="0" xr:uid="{200DFC67-53C0-40FC-86BD-BC2BE8338A8B}">
      <text>
        <r>
          <rPr>
            <sz val="9"/>
            <color indexed="81"/>
            <rFont val="Segoe UI"/>
            <family val="2"/>
          </rPr>
          <t>27140|PAPEL LAMINADO - 50 X 60 CM - PRATA           COR VIVA, VIBRANTE, UNIFORME E SEM MANCHAS (VARIACAO +/- 5 CM).|FL|57|2|12|834|10000|19/12/2019|143|2021|20/05/2022|Aguardando|ARTIGOS DE PAPELARIA|PE  61/21|30/04/2021||*|</t>
        </r>
      </text>
    </comment>
    <comment ref="B846" authorId="1" shapeId="0" xr:uid="{00000000-0006-0000-0000-000025020000}">
      <text>
        <r>
          <rPr>
            <b/>
            <sz val="9"/>
            <color indexed="81"/>
            <rFont val="Segoe UI"/>
            <family val="2"/>
          </rPr>
          <t>DESCRIÇÃO:</t>
        </r>
        <r>
          <rPr>
            <sz val="9"/>
            <color indexed="81"/>
            <rFont val="Segoe UI"/>
            <family val="2"/>
          </rPr>
          <t>_x000D_
PAPEL LAMINADO - 50 X 60 CM - VERDE   COR VIVA, VIBRANTE, UNIFORME E SEM MANCHAS (VARIACAO +/- 5 CM).</t>
        </r>
      </text>
    </comment>
    <comment ref="V846" authorId="3" shapeId="0" xr:uid="{08DA608C-7262-4F4A-A61F-31CA56988E26}">
      <text>
        <r>
          <rPr>
            <sz val="9"/>
            <color indexed="81"/>
            <rFont val="Segoe UI"/>
            <family val="2"/>
          </rPr>
          <t>27137|PAPEL LAMINADO - 50 X 60 CM - VERDE   COR VIVA, VIBRANTE, UNIFORME E SEM MANCHAS (VARIACAO +/- 5 CM).|FL|57|2|12|834|10000|19/12/2019|143|2021|20/05/2022|Aguardando|ARTIGOS DE PAPELARIA|PE  61/21|30/04/2021||*|</t>
        </r>
      </text>
    </comment>
    <comment ref="B847" authorId="1" shapeId="0" xr:uid="{00000000-0006-0000-0000-000029020000}">
      <text>
        <r>
          <rPr>
            <b/>
            <sz val="9"/>
            <color indexed="81"/>
            <rFont val="Segoe UI"/>
            <family val="2"/>
          </rPr>
          <t>DESCRIÇÃO:</t>
        </r>
        <r>
          <rPr>
            <sz val="9"/>
            <color indexed="81"/>
            <rFont val="Segoe UI"/>
            <family val="2"/>
          </rPr>
          <t>_x000D_
PAPEL LAMINADO - 50 X 60 CM - VERMELHO COR VIVA, VIBRANTE, UNIFORME E SEM MANCHAS (VARIACAO +/- 5 CM).</t>
        </r>
      </text>
    </comment>
    <comment ref="V847" authorId="3" shapeId="0" xr:uid="{CDBD4098-DBAC-4205-A37A-0615A1B542B9}">
      <text>
        <r>
          <rPr>
            <sz val="9"/>
            <color indexed="81"/>
            <rFont val="Segoe UI"/>
            <family val="2"/>
          </rPr>
          <t>27139|PAPEL LAMINADO - 50 X 60 CM - VERMELHO COR VIVA, VIBRANTE, UNIFORME E SEM MANCHAS (VARIACAO +/- 5 CM).|FL|57|2|12|834|10000|19/12/2019|143|2021|20/05/2022|Aguardando|ARTIGOS DE PAPELARIA|PE  61/21|30/04/2021||*|</t>
        </r>
      </text>
    </comment>
    <comment ref="B848" authorId="1" shapeId="0" xr:uid="{00000000-0006-0000-0000-0000D1080000}">
      <text>
        <r>
          <rPr>
            <b/>
            <sz val="9"/>
            <color indexed="81"/>
            <rFont val="Segoe UI"/>
            <family val="2"/>
          </rPr>
          <t>DESCRIÇÃO:</t>
        </r>
        <r>
          <rPr>
            <sz val="9"/>
            <color indexed="81"/>
            <rFont val="Segoe UI"/>
            <family val="2"/>
          </rPr>
          <t>_x000D_
PAPEL MANILHA EM BOBINA, COR ROSA - 60 CM X 250 M (VARIACAO: DE +/- 5 CM NA LARGURA E 10 M NO COMPRIMENTO), 55G/M2 (+/- 05G) - BOBINA COM PESO MINIMO DE 8 KG</t>
        </r>
      </text>
    </comment>
    <comment ref="V848" authorId="1" shapeId="0" xr:uid="{00000000-0006-0000-0000-0000D2080000}">
      <text>
        <r>
          <rPr>
            <sz val="9"/>
            <color indexed="81"/>
            <rFont val="Segoe UI"/>
            <family val="2"/>
          </rPr>
          <t>133452|PAPEL MANILHA EM BOBINA, COR ROSA - 60 CM X 250 M (VARIACAO: DE +/- 5 CM NA LARGURA E 10 M NO COMPRIMENTO), 55G/M2 (+/- 05G) - BOBINA COM PESO MINIMO DE 8 KG|BB|57|15|12|167|2000|20/12/2018|61|2018|12/03/2019|Inativo|MATERIAL DE ESCRITORIO E ESCOLAR|PP  19/19|11/04/2019|Nova Abertura Ata 61/18|*|</t>
        </r>
      </text>
    </comment>
    <comment ref="B849" authorId="1" shapeId="0" xr:uid="{00000000-0006-0000-0000-0000AC010000}">
      <text>
        <r>
          <rPr>
            <b/>
            <sz val="9"/>
            <color indexed="81"/>
            <rFont val="Segoe UI"/>
            <family val="2"/>
          </rPr>
          <t>DESCRIÇÃO:</t>
        </r>
        <r>
          <rPr>
            <sz val="9"/>
            <color indexed="81"/>
            <rFont val="Segoe UI"/>
            <family val="2"/>
          </rPr>
          <t>_x000D_
PAPEL MONOLÚCIDO - 120 G/M² 660 X 960 MM - PACOTE COM 250 FOLHAS (VARIAÇÃO +/- 05 CM).</t>
        </r>
      </text>
    </comment>
    <comment ref="V849" authorId="1" shapeId="0" xr:uid="{00000000-0006-0000-0000-0000AD010000}">
      <text>
        <r>
          <rPr>
            <sz val="10"/>
            <color indexed="81"/>
            <rFont val="Lucida Console"/>
            <family val="3"/>
          </rPr>
          <t>17299|PAPEL MONOLÚCIDO - 120 G/M² 660 X 960 MM - PACOTE COM 250 FOLHAS (VARIAÇÃO +/- 05 CM).|PT|57|18|12|5|60|05/03/2020|61|2018|12/03/2019|Suspenso|PAPEL CELOFANE, PAPEL MONOLUCIDO, PAPEL KRAFT E GRAMPO|PE 127/20|10/08/2020||*|</t>
        </r>
      </text>
    </comment>
    <comment ref="B850" authorId="1" shapeId="0" xr:uid="{00000000-0006-0000-0000-000010000000}">
      <text>
        <r>
          <rPr>
            <b/>
            <sz val="9"/>
            <color indexed="81"/>
            <rFont val="Segoe UI"/>
            <family val="2"/>
          </rPr>
          <t>DESCRIÇÃO:</t>
        </r>
        <r>
          <rPr>
            <sz val="9"/>
            <color indexed="81"/>
            <rFont val="Segoe UI"/>
            <family val="2"/>
          </rPr>
          <t>_x000D_
PAPEL P/ REPROGRAFIA 210 X 297 MM - AMARELO GR 75GR</t>
        </r>
      </text>
    </comment>
    <comment ref="V850" authorId="3" shapeId="0" xr:uid="{E11BF588-9FCE-4E6E-B24C-26663B0C8E6F}">
      <text>
        <r>
          <rPr>
            <sz val="9"/>
            <color indexed="81"/>
            <rFont val="Segoe UI"/>
            <family val="2"/>
          </rPr>
          <t>10302|PAPEL P/ REPROGRAFIA 210 X 297 MM - AMARELO GR 75GR|RM|57|19|12|250|3000|19/12/2019|143|2021|20/05/2022|Aguardando|ARTIGOS DE PAPELARIA|PE  61/21|30/04/2021||*|</t>
        </r>
      </text>
    </comment>
    <comment ref="B851" authorId="1" shapeId="0" xr:uid="{00000000-0006-0000-0000-000087080000}">
      <text>
        <r>
          <rPr>
            <b/>
            <sz val="9"/>
            <color indexed="81"/>
            <rFont val="Segoe UI"/>
            <family val="2"/>
          </rPr>
          <t>DESCRIÇÃO:</t>
        </r>
        <r>
          <rPr>
            <sz val="9"/>
            <color indexed="81"/>
            <rFont val="Segoe UI"/>
            <family val="2"/>
          </rPr>
          <t>_x000D_
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r>
      </text>
    </comment>
    <comment ref="V851" authorId="3" shapeId="0" xr:uid="{7E97C65E-64E7-40F3-B4AB-63E766BDA348}">
      <text>
        <r>
          <rPr>
            <sz val="9"/>
            <color indexed="81"/>
            <rFont val="Segoe UI"/>
            <family val="2"/>
          </rPr>
          <t>132303|PAPEL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MARGEM.|BC|57|17|12|2084|25000|19/12/2019|143|2021|20/05/2022|Aguardando|ARTIGOS DE PAPELARIA|PE  61/21|30/04/2021||*|</t>
        </r>
      </text>
    </comment>
    <comment ref="B852" authorId="1" shapeId="0" xr:uid="{00000000-0006-0000-0000-000081030000}">
      <text>
        <r>
          <rPr>
            <b/>
            <sz val="9"/>
            <color indexed="81"/>
            <rFont val="Segoe UI"/>
            <family val="2"/>
          </rPr>
          <t>DESCRIÇÃO:</t>
        </r>
        <r>
          <rPr>
            <sz val="9"/>
            <color indexed="81"/>
            <rFont val="Segoe UI"/>
            <family val="2"/>
          </rPr>
          <t>_x000D_
PAPEL SULFITE - 66 X 96 CM  120 G/M2 - BRANCO  (VARIACAO +/- 5 CM).</t>
        </r>
      </text>
    </comment>
    <comment ref="V852" authorId="1" shapeId="0" xr:uid="{00000000-0006-0000-0000-000082030000}">
      <text>
        <r>
          <rPr>
            <sz val="10"/>
            <color indexed="81"/>
            <rFont val="Lucida Console"/>
            <family val="3"/>
          </rPr>
          <t>63385|PAPEL SULFITE - 66 X 96 CM  120 G/M2 - BRANCO  (VARIACAO +/- 5 CM).|FL|57|17|12|5000|60000|19/12/2019|99|2020|23/04/2021|Suspenso|ARTIGOS DE PAPELARIA|PE  61/21|30/04/2021||*|</t>
        </r>
      </text>
    </comment>
    <comment ref="B853" authorId="1" shapeId="0" xr:uid="{00000000-0006-0000-0000-000015050000}">
      <text>
        <r>
          <rPr>
            <b/>
            <sz val="9"/>
            <color indexed="81"/>
            <rFont val="Segoe UI"/>
            <family val="2"/>
          </rPr>
          <t>DESCRIÇÃO:</t>
        </r>
        <r>
          <rPr>
            <sz val="9"/>
            <color indexed="81"/>
            <rFont val="Segoe UI"/>
            <family val="2"/>
          </rPr>
          <t>_x000D_
PAPEL SULFITE A4, 210 X 297, 75G, NA COR AZUL - PACOTE COM 500 FOLHAS</t>
        </r>
      </text>
    </comment>
    <comment ref="V853" authorId="3" shapeId="0" xr:uid="{E00C8DDC-021C-425B-AC16-FF40E44E93D9}">
      <text>
        <r>
          <rPr>
            <sz val="9"/>
            <color indexed="81"/>
            <rFont val="Segoe UI"/>
            <family val="2"/>
          </rPr>
          <t>92908|PAPEL SULFITE A4, 210 X 297, 75G, NA COR AZUL - PACOTE COM 500 FOLHAS|PT|57|17|12|250|3000|19/12/2019|143|2021|20/05/2022|Aguardando|ARTIGOS DE PAPELARIA|PE  61/21|30/04/2021||*|</t>
        </r>
      </text>
    </comment>
    <comment ref="B854" authorId="1" shapeId="0" xr:uid="{00000000-0006-0000-0000-000013050000}">
      <text>
        <r>
          <rPr>
            <b/>
            <sz val="9"/>
            <color indexed="81"/>
            <rFont val="Segoe UI"/>
            <family val="2"/>
          </rPr>
          <t>DESCRIÇÃO:</t>
        </r>
        <r>
          <rPr>
            <sz val="9"/>
            <color indexed="81"/>
            <rFont val="Segoe UI"/>
            <family val="2"/>
          </rPr>
          <t>_x000D_
PAPEL SULFITE A4, 210 X 297, 75G, NA COR ROSA - PACOTE COM 500 FOLHAS</t>
        </r>
      </text>
    </comment>
    <comment ref="V854" authorId="3" shapeId="0" xr:uid="{9B0C21F6-A7D7-4BB4-8973-3A23C5AC7F43}">
      <text>
        <r>
          <rPr>
            <sz val="9"/>
            <color indexed="81"/>
            <rFont val="Segoe UI"/>
            <family val="2"/>
          </rPr>
          <t>92907|PAPEL SULFITE A4, 210 X 297, 75G, NA COR ROSA - PACOTE COM 500 FOLHAS|PT|57|17|12|250|3000|19/12/2019|143|2021|20/05/2022|Aguardando|ARTIGOS DE PAPELARIA|PE  61/21|30/04/2021||*|</t>
        </r>
      </text>
    </comment>
    <comment ref="B855" authorId="1" shapeId="0" xr:uid="{00000000-0006-0000-0000-000011050000}">
      <text>
        <r>
          <rPr>
            <b/>
            <sz val="9"/>
            <color indexed="81"/>
            <rFont val="Segoe UI"/>
            <family val="2"/>
          </rPr>
          <t>DESCRIÇÃO:</t>
        </r>
        <r>
          <rPr>
            <sz val="9"/>
            <color indexed="81"/>
            <rFont val="Segoe UI"/>
            <family val="2"/>
          </rPr>
          <t>_x000D_
PAPEL SULFITE A4, 210 X 297, 75G, NA COR VERDE - PACOTE COM 500 FOLHAS</t>
        </r>
      </text>
    </comment>
    <comment ref="V855" authorId="1" shapeId="0" xr:uid="{00000000-0006-0000-0000-000012050000}">
      <text>
        <r>
          <rPr>
            <sz val="10"/>
            <color indexed="81"/>
            <rFont val="Lucida Console"/>
            <family val="3"/>
          </rPr>
          <t>92906|PAPEL SULFITE A4, 210 X 297, 75G, NA COR VERDE - PACOTE COM 500 FOLHAS|PT|57|17|12|250|3000|19/12/2019|93|2019|01/04/2020|Inativo|ARTIGOS DE PAPELARIA|PP  19/19|11/04/2019|Item excluído do estoque|*|</t>
        </r>
      </text>
    </comment>
    <comment ref="B856" authorId="1" shapeId="0" xr:uid="{00000000-0006-0000-0000-00003C000000}">
      <text>
        <r>
          <rPr>
            <b/>
            <sz val="9"/>
            <color indexed="81"/>
            <rFont val="Segoe UI"/>
            <family val="2"/>
          </rPr>
          <t>DESCRIÇÃO:</t>
        </r>
        <r>
          <rPr>
            <sz val="9"/>
            <color indexed="81"/>
            <rFont val="Segoe UI"/>
            <family val="2"/>
          </rPr>
          <t>_x000D_
PAPEL SULFITE PARA REPROGRAFIA, PESANDO 75 MG/M², FORMATO A4 - 210 X 297MM, ALVURA MÍNIMA DE 90% (NORMA ISO), OPACIDADES MÍNIMA DE 87%, UMIDADE ENTRE 3,5% (+/-10%), CONF. NORMA TAPPI, CORTE ROTATIVO, PH ALCALINO - COR BRANCA - PARA USO EM IMPRESSORAS LASER, JATO DE TINTA, COPIADORES E OFFSET.</t>
        </r>
      </text>
    </comment>
    <comment ref="V856" authorId="3" shapeId="0" xr:uid="{F42051FD-70E8-46FC-96FD-12C978026A5C}">
      <text>
        <r>
          <rPr>
            <sz val="9"/>
            <color indexed="81"/>
            <rFont val="Segoe UI"/>
            <family val="2"/>
          </rPr>
          <t>12616|PAPEL SULFITE PARA REPROGRAFIA, PESANDO 75 MG/M², FORMATO A4 - 210 X 297MM, ALVURA MÍNIMA DE 90% (NORMA ISO), OPACIDADES MÍNIMA DE 87%, UMIDADE ENTRE 3,5% (+/-10%), CONF. NORMA TAPPI, CORTE ROTATIVO, PH ALCALINO - COR BRANCA - PARA USO EM IMPRESSORAS LASER, JATO DE TINTA, COPIADORES E OFFSET.|RM|57|19|12|5000|60000|22/04/2021|176|2020|19/08/2021|Aguardando|PAPEL SULFITE PARA REPROGRAFIA|PE  60/19|24/09/2019||*|</t>
        </r>
      </text>
    </comment>
    <comment ref="B857" authorId="1" shapeId="0" xr:uid="{00000000-0006-0000-0000-0000DB030000}">
      <text>
        <r>
          <rPr>
            <b/>
            <sz val="9"/>
            <color indexed="81"/>
            <rFont val="Segoe UI"/>
            <family val="2"/>
          </rPr>
          <t>DESCRIÇÃO:</t>
        </r>
        <r>
          <rPr>
            <sz val="9"/>
            <color indexed="81"/>
            <rFont val="Segoe UI"/>
            <family val="2"/>
          </rPr>
          <t>_x000D_
PAPEL SULFITE, GRAMATURA 75G/M2, FORMATO A3, MEDINDO (297X420)MM, ALVURA MINIMA DE 90%,CONFORME NORMA ISO, OPACIDADE MINIMA DE 87%, UMIDADE ENTRE 3,5%(+/-1,0),CONFORME NORMA TAPPI, CORTE ROTATIVO,PH ALCALINO,EMBALAGEM BOPP, COR BRANCA</t>
        </r>
      </text>
    </comment>
    <comment ref="V857" authorId="3" shapeId="0" xr:uid="{008ACF49-55B5-4198-B1CC-BF43527F4613}">
      <text>
        <r>
          <rPr>
            <sz val="9"/>
            <color indexed="81"/>
            <rFont val="Segoe UI"/>
            <family val="2"/>
          </rPr>
          <t>70379|PAPEL SULFITE, GRAMATURA 75G/M2, FORMATO A3, MEDINDO (297X420)MM, ALVURA MINIMA DE 90%,CONFORME NORMA ISO, OPACIDADE MINIMA DE 87%, UMIDADE ENTRE 3,5%(+/-1,0),CONFORME NORMA TAPPI, CORTE ROTATIVO,PH ALCALINO,EMBALAGEM BOPP, COR BRANCA|RM|57|17|12|125|1500|19/12/2019|143|2021|20/05/2022|Aguardando|ARTIGOS DE PAPELARIA|PE  61/21|30/04/2021||*|</t>
        </r>
      </text>
    </comment>
    <comment ref="B858" authorId="0" shapeId="0" xr:uid="{F62B59AA-6D0E-4A85-967D-A8DD5A631BE7}">
      <text>
        <r>
          <rPr>
            <sz val="10"/>
            <color indexed="81"/>
            <rFont val="Lucida Console"/>
            <family val="3"/>
          </rPr>
          <t>DESCRIÇÃO:_x000D_
PARAFUSO AUTOBROCANTE, 1/4" X 1", COM CABECA SEXTAVADA FLANGEADA E ARRUELA DE EPDM - CAIXA COM 500 UNIDADES</t>
        </r>
      </text>
    </comment>
    <comment ref="V858" authorId="0" shapeId="0" xr:uid="{8FB1C7B1-517B-459C-8EE6-453892D43AEF}">
      <text>
        <r>
          <rPr>
            <sz val="10"/>
            <color indexed="81"/>
            <rFont val="Lucida Console"/>
            <family val="3"/>
          </rPr>
          <t>131138|PARAFUSO AUTOBROCANTE, 1/4" X 1", COM CABECA SEXTAVADA FLANGEADA E ARRUELA DE EPDM - CAIXA COM 500 UNIDADES|CX|67|16|12|0||||||Aguardando|||||*|</t>
        </r>
      </text>
    </comment>
    <comment ref="B859" authorId="1" shapeId="0" xr:uid="{00000000-0006-0000-0000-000097020000}">
      <text>
        <r>
          <rPr>
            <b/>
            <sz val="9"/>
            <color indexed="81"/>
            <rFont val="Segoe UI"/>
            <family val="2"/>
          </rPr>
          <t>DESCRIÇÃO:</t>
        </r>
        <r>
          <rPr>
            <sz val="9"/>
            <color indexed="81"/>
            <rFont val="Segoe UI"/>
            <family val="2"/>
          </rPr>
          <t>_x000D_
PARAFUSO CABECA REDONDA P/ FIXACAO DE VASO SANITARIO - 4,5</t>
        </r>
      </text>
    </comment>
    <comment ref="V859" authorId="1" shapeId="0" xr:uid="{00000000-0006-0000-0000-000098020000}">
      <text>
        <r>
          <rPr>
            <sz val="10"/>
            <color indexed="81"/>
            <rFont val="Lucida Console"/>
            <family val="3"/>
          </rPr>
          <t>37528|PARAFUSO CABECA REDONDA P/ FIXACAO DE VASO SANITARIO - 4,5|PC|67|1|12|0|0|28/01/2021|104|2020|03/05/2021|Suspenso|FERRAGENS|PE  17/20|19/05/2020||*|</t>
        </r>
      </text>
    </comment>
    <comment ref="B860" authorId="1" shapeId="0" xr:uid="{00000000-0006-0000-0000-0000F4000000}">
      <text>
        <r>
          <rPr>
            <b/>
            <sz val="9"/>
            <color indexed="81"/>
            <rFont val="Segoe UI"/>
            <family val="2"/>
          </rPr>
          <t>DESCRIÇÃO:</t>
        </r>
        <r>
          <rPr>
            <sz val="9"/>
            <color indexed="81"/>
            <rFont val="Segoe UI"/>
            <family val="2"/>
          </rPr>
          <t>_x000D_
PARAFUSO GALVANIZADO P/ FIXACAO DE TELHAS MODULADAS - 5/16 X 110 MM</t>
        </r>
      </text>
    </comment>
    <comment ref="V860" authorId="1" shapeId="0" xr:uid="{00000000-0006-0000-0000-0000F5000000}">
      <text>
        <r>
          <rPr>
            <sz val="10"/>
            <color indexed="81"/>
            <rFont val="Lucida Console"/>
            <family val="3"/>
          </rPr>
          <t>13221|PARAFUSO GALVANIZADO P/ FIXACAO DE TELHAS MODULADAS - 5/16 X 110 MM|PC|67|1|12|0|0|28/01/2021|104|2020|03/05/2021|Suspenso|FERRAGENS|PE  17/20|19/05/2020||*|</t>
        </r>
      </text>
    </comment>
    <comment ref="B861" authorId="1" shapeId="0" xr:uid="{00000000-0006-0000-0000-0000F6000000}">
      <text>
        <r>
          <rPr>
            <b/>
            <sz val="9"/>
            <color indexed="81"/>
            <rFont val="Segoe UI"/>
            <family val="2"/>
          </rPr>
          <t>DESCRIÇÃO:</t>
        </r>
        <r>
          <rPr>
            <sz val="9"/>
            <color indexed="81"/>
            <rFont val="Segoe UI"/>
            <family val="2"/>
          </rPr>
          <t>_x000D_
PARAFUSO GALVANIZADO P/ FIXACAO DE TELHAS MODULADAS - 8 X 1</t>
        </r>
      </text>
    </comment>
    <comment ref="V861" authorId="1" shapeId="0" xr:uid="{00000000-0006-0000-0000-0000F7000000}">
      <text>
        <r>
          <rPr>
            <sz val="10"/>
            <color indexed="81"/>
            <rFont val="Lucida Console"/>
            <family val="3"/>
          </rPr>
          <t>13222|PARAFUSO GALVANIZADO P/ FIXACAO DE TELHAS MODULADAS - 8 X 1|PC|67|1|12|0|0|28/01/2021|104|2020|03/05/2021|Suspenso|FERRAGENS|PE  17/20|19/05/2020||*|</t>
        </r>
      </text>
    </comment>
    <comment ref="B862" authorId="1" shapeId="0" xr:uid="{00000000-0006-0000-0000-000083070000}">
      <text>
        <r>
          <rPr>
            <b/>
            <sz val="9"/>
            <color indexed="81"/>
            <rFont val="Segoe UI"/>
            <family val="2"/>
          </rPr>
          <t>DESCRIÇÃO:</t>
        </r>
        <r>
          <rPr>
            <sz val="9"/>
            <color indexed="81"/>
            <rFont val="Segoe UI"/>
            <family val="2"/>
          </rPr>
          <t>_x000D_
PARAQUEDAS COOPERATIVO, PARA GRUPOS, COM 24 ALCAS E BOLSA, CONFECCIONADAS EM NYLON RIP-STOP 210, GOMOS EM: AZUL, VERMELHO, AMARELO E VERDE, TELA DE SUSPIRO NO CENTRO, DIAMETRO DE 10,66 M (PODENDO VARIAR EM +/- 0,30 M)</t>
        </r>
      </text>
    </comment>
    <comment ref="V862" authorId="1" shapeId="0" xr:uid="{00000000-0006-0000-0000-000084070000}">
      <text>
        <r>
          <rPr>
            <b/>
            <sz val="9"/>
            <color indexed="81"/>
            <rFont val="Segoe UI"/>
            <family val="2"/>
          </rPr>
          <t>119035|PARAQUEDAS COOPERATIVO, PARA GRUPOS, COM 24 ALCAS E BOLSA, CONFECCIONADAS EM NYLON RIP-STOP 210, GOMOS EM: AZUL, VERMELHO, AMARELO E VERDE, TELA DE SUSPIRO NO CENTRO, DIAMETRO DE 10,66 M (PODENDO VARIAR EM +/- 0,30 M)|UN|||12|4|48|21/08/2018||||- ok -|MATERIAL ESPORTIVO||||*|</t>
        </r>
      </text>
    </comment>
    <comment ref="B863" authorId="1" shapeId="0" xr:uid="{00000000-0006-0000-0000-000014010000}">
      <text>
        <r>
          <rPr>
            <b/>
            <sz val="9"/>
            <color indexed="81"/>
            <rFont val="Segoe UI"/>
            <family val="2"/>
          </rPr>
          <t>DESCRIÇÃO:</t>
        </r>
        <r>
          <rPr>
            <sz val="9"/>
            <color indexed="81"/>
            <rFont val="Segoe UI"/>
            <family val="2"/>
          </rPr>
          <t>_x000D_
PASTA DE CARTOLINA PLASTIFICADA MOD. C/ FERRAGEM - PRETA -MED. 33,5 X 23,5 CM (VARIACAO +/- 02 CM)</t>
        </r>
      </text>
    </comment>
    <comment ref="V863" authorId="1" shapeId="0" xr:uid="{00000000-0006-0000-0000-000015010000}">
      <text>
        <r>
          <rPr>
            <sz val="10"/>
            <color indexed="81"/>
            <rFont val="Lucida Console"/>
            <family val="3"/>
          </rPr>
          <t>13655|PASTA DE CARTOLINA PLASTIFICADA MOD. C/ FERRAGEM - PRETA -MED. 33,5 X 23,5 CM (VARIACAO +/- 02 CM)|UN|45|11|12|1167|14000|19/12/2019|99|2020|23/04/2021|Suspenso|ARTIGOS DE PAPELARIA|PE  61/21|30/04/2021||*|</t>
        </r>
      </text>
    </comment>
    <comment ref="B864" authorId="2" shapeId="0" xr:uid="{00000000-0006-0000-0000-0000CB020000}">
      <text>
        <r>
          <rPr>
            <sz val="10"/>
            <color indexed="81"/>
            <rFont val="Lucida Console"/>
            <family val="3"/>
          </rPr>
          <t xml:space="preserve">DESCRIÇÃO:_x000D_
PASTA MOLHA DEDO </t>
        </r>
      </text>
    </comment>
    <comment ref="V864" authorId="1" shapeId="0" xr:uid="{00000000-0006-0000-0000-0000CC020000}">
      <text>
        <r>
          <rPr>
            <sz val="10"/>
            <color indexed="81"/>
            <rFont val="Lucida Console"/>
            <family val="3"/>
          </rPr>
          <t>48901|PASTA MOLHA DEDO|PC|45|9|12|9|100|02/03/2020|211|2020|21/09/2021|Suspenso|||||*|</t>
        </r>
      </text>
    </comment>
    <comment ref="B865" authorId="1" shapeId="0" xr:uid="{00000000-0006-0000-0000-00000B060000}">
      <text>
        <r>
          <rPr>
            <b/>
            <sz val="9"/>
            <color indexed="81"/>
            <rFont val="Segoe UI"/>
            <family val="2"/>
          </rPr>
          <t>DESCRIÇÃO:</t>
        </r>
        <r>
          <rPr>
            <sz val="9"/>
            <color indexed="81"/>
            <rFont val="Segoe UI"/>
            <family val="2"/>
          </rPr>
          <t>_x000D_
PASTA P/LIMPEZA, P/RETIRADA DE GRAXA E OLEO (MAOS), C/ABRASIVO MINERAL, UMECTANTE, BIODEGRADAVEL, ACONDICIONADA EM EMBALAGEM DE 1 KG</t>
        </r>
      </text>
    </comment>
    <comment ref="V865" authorId="2" shapeId="0" xr:uid="{00000000-0006-0000-0000-00000C060000}">
      <text>
        <r>
          <rPr>
            <sz val="10"/>
            <color indexed="81"/>
            <rFont val="Lucida Console"/>
            <family val="3"/>
          </rPr>
          <t>103405|PASTA P/LIMPEZA, P/RETIRADA DE GRAXA E OLEO (MAOS), C/ABRASIVO MINERAL, UMECTANTE, BIODEGRADAVEL, ACONDICIONADA EM EMBALAGEM DE 1 KG|PO|72|8|12|0|0|19/12/2019||||Inativo|MATERIAIS DE LIMPEZA (DOMISSANEANTES)|PE   8/19|03/05/2019|Impróspero|*|</t>
        </r>
      </text>
    </comment>
    <comment ref="B866" authorId="1" shapeId="0" xr:uid="{00000000-0006-0000-0000-00004B040000}">
      <text>
        <r>
          <rPr>
            <b/>
            <sz val="9"/>
            <color indexed="81"/>
            <rFont val="Segoe UI"/>
            <family val="2"/>
          </rPr>
          <t>DESCRIÇÃO:</t>
        </r>
        <r>
          <rPr>
            <sz val="9"/>
            <color indexed="81"/>
            <rFont val="Segoe UI"/>
            <family val="2"/>
          </rPr>
          <t xml:space="preserve">_x000D_
PASTA PARA LIMPEZA DE ALUMÍNIO, POTE COM 500 GRAMAS. VALIDADE MÍNIMA DE 12 MESES. </t>
        </r>
      </text>
    </comment>
    <comment ref="V866" authorId="1" shapeId="0" xr:uid="{00000000-0006-0000-0000-00004C040000}">
      <text>
        <r>
          <rPr>
            <sz val="10"/>
            <color indexed="81"/>
            <rFont val="Lucida Console"/>
            <family val="3"/>
          </rPr>
          <t>78181|PASTA PARA LIMPEZA DE ALUMÍNIO, POTE COM 500 GRAMAS. VALIDADE MÍNIMA DE 12 MESES.|PO|72|8|12|0|0|06/10/2020|14|2020|22/01/2021|Aguardando|MATERIAL DE LIMPEZA (DOMISSANEANTES)|PP 236/19|30/01/2020||*|</t>
        </r>
      </text>
    </comment>
    <comment ref="B867" authorId="2" shapeId="0" xr:uid="{00000000-0006-0000-0000-0000E9090000}">
      <text>
        <r>
          <rPr>
            <sz val="10"/>
            <color indexed="81"/>
            <rFont val="Lucida Console"/>
            <family val="3"/>
          </rPr>
          <t xml:space="preserve">DESCRIÇÃO:_x000D_
PASTA PLASTICA COM ELASTICO, SEM LOMBADA, MEDINDO 235 MM X 335 MM (VARIACAO DE +/- 2 MM). ATOXICA. ELASTICO DE BORRACHA REVESTIDO COM TECIDO TRANSPASSADO E TERMINAL PLASTICO, DE BOA QUALIDADE. COR: TRANSPARENTE/ CRISTAL. </t>
        </r>
      </text>
    </comment>
    <comment ref="V867" authorId="1" shapeId="0" xr:uid="{00000000-0006-0000-0000-0000EA090000}">
      <text>
        <r>
          <rPr>
            <sz val="10"/>
            <color indexed="81"/>
            <rFont val="Lucida Console"/>
            <family val="3"/>
          </rPr>
          <t>138465|PASTA PLASTICA COM ELASTICO, SEM LOMBADA, MEDINDO 235 MM X 335 MM (VARIACAO DE +/- 2 MM). ATOXICA. ELASTICO DE BORRACHA REVESTIDO COM TECIDO TRANSPASSADO E TERMINAL PLASTICO, DE BOA QUALIDADE. COR: TRANSPARENTE/ CRISTAL.|UN|45|9|12|750|9000|02/03/2020|211|2020|21/09/2021|Suspenso|||||*|</t>
        </r>
      </text>
    </comment>
    <comment ref="B868" authorId="1" shapeId="0" xr:uid="{00000000-0006-0000-0000-0000F7090000}">
      <text>
        <r>
          <rPr>
            <sz val="10"/>
            <color indexed="81"/>
            <rFont val="Lucida Console"/>
            <family val="3"/>
          </rPr>
          <t>DESCRIÇÃO:_x000D_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V868" authorId="1" shapeId="0" xr:uid="{00000000-0006-0000-0000-0000F8090000}">
      <text>
        <r>
          <rPr>
            <sz val="10"/>
            <color indexed="81"/>
            <rFont val="Lucida Console"/>
            <family val="3"/>
          </rPr>
          <t>139767|PASTA SUSPENSA, DE POLIPROPILENO(PP-LINE), COM ESPESSURA 0,30MM, POR PAREDE (PODENDO VARIAR 0,05MM PARA +/-), NA COR AZUL, NO TAMANHO OFICIO(23,5X36,0)CM, HASTE DE POLIESTIRENO(PS), PONTEIRAS DE PLASTICO, PRENDEDORES INTERNOS DE POLIETILENO(PE), MODELO NORMAL, VISOR EM ACETATO E ETIQUETA BRANCA.|UN|45|11|12|84|1000|02/03/2020|211|2020|21/09/2021|Suspenso|||||*|</t>
        </r>
      </text>
    </comment>
    <comment ref="B869" authorId="1" shapeId="0" xr:uid="{00000000-0006-0000-0000-00003F090000}">
      <text>
        <r>
          <rPr>
            <b/>
            <sz val="9"/>
            <color indexed="81"/>
            <rFont val="Segoe UI"/>
            <family val="2"/>
          </rPr>
          <t>DESCRIÇÃO:</t>
        </r>
        <r>
          <rPr>
            <sz val="9"/>
            <color indexed="81"/>
            <rFont val="Segoe UI"/>
            <family val="2"/>
          </rPr>
          <t>_x000D_
PASTILHA CERAMICA, COR AMARELO CANARIO, MEDINDO 10 X 10 CM, ESPESSURA DE 7 MM, UNIDAS POR PONTOS DE COLA.</t>
        </r>
      </text>
    </comment>
    <comment ref="V869" authorId="1" shapeId="0" xr:uid="{00000000-0006-0000-0000-000040090000}">
      <text>
        <r>
          <rPr>
            <sz val="10"/>
            <color indexed="81"/>
            <rFont val="Lucida Console"/>
            <family val="3"/>
          </rPr>
          <t>134545|PASTILHA CERAMICA, COR AMARELO CANARIO, MEDINDO 10 X 10 CM, ESPESSURA DE 7 MM, UNIDAS POR PONTOS DE COLA.|M2|51|19|12|0|0|08/09/2020|292|2019|17/12/2020|Aguardando|MATERIAL DE CONSTRUÇÃO|PE  26/21|16/03/2021||*|</t>
        </r>
      </text>
    </comment>
    <comment ref="B870" authorId="1" shapeId="0" xr:uid="{00000000-0006-0000-0000-000041090000}">
      <text>
        <r>
          <rPr>
            <b/>
            <sz val="9"/>
            <color indexed="81"/>
            <rFont val="Segoe UI"/>
            <family val="2"/>
          </rPr>
          <t>DESCRIÇÃO:</t>
        </r>
        <r>
          <rPr>
            <sz val="9"/>
            <color indexed="81"/>
            <rFont val="Segoe UI"/>
            <family val="2"/>
          </rPr>
          <t>_x000D_
PASTILHA CERAMICA, COR AZUL CLARO (PISCINA OU CEU), MEDINDO 10 X 10 CM, ESPESSURA DE 7 MM, UNIDAS POR PONTOS DE COLA.</t>
        </r>
      </text>
    </comment>
    <comment ref="V870" authorId="3" shapeId="0" xr:uid="{17621F76-796D-481C-AAA1-D029680C52B8}">
      <text>
        <r>
          <rPr>
            <sz val="9"/>
            <color indexed="81"/>
            <rFont val="Segoe UI"/>
            <family val="2"/>
          </rPr>
          <t>134546|PASTILHA CERAMICA, COR AZUL CLARO (PISCINA OU CEU), MEDINDO 10 X 10 CM, ESPESSURA DE 7 MM, UNIDAS POR PONTOS DE COLA.|M2|51|19|12|59|700|19/05/2020|237|2020|08/10/2021|Aguardando|PISOS, REVESTIMENTOS E PASTILHAS|PE  48/19|23/08/2019||*|</t>
        </r>
      </text>
    </comment>
    <comment ref="B871" authorId="1" shapeId="0" xr:uid="{00000000-0006-0000-0000-000043090000}">
      <text>
        <r>
          <rPr>
            <b/>
            <sz val="9"/>
            <color indexed="81"/>
            <rFont val="Segoe UI"/>
            <family val="2"/>
          </rPr>
          <t>DESCRIÇÃO:</t>
        </r>
        <r>
          <rPr>
            <sz val="9"/>
            <color indexed="81"/>
            <rFont val="Segoe UI"/>
            <family val="2"/>
          </rPr>
          <t>_x000D_
PASTILHA CERAMICA, COR AZUL ROYAL, MEDINDO 10 X 10 CM, ESPESSURA DE 7 MM, UNIDAS POR PONTOS DE COLA.</t>
        </r>
      </text>
    </comment>
    <comment ref="V871" authorId="3" shapeId="0" xr:uid="{A05394DE-3657-48DF-BEB6-E389DF627F80}">
      <text>
        <r>
          <rPr>
            <sz val="9"/>
            <color indexed="81"/>
            <rFont val="Segoe UI"/>
            <family val="2"/>
          </rPr>
          <t>134547|PASTILHA CERAMICA, COR AZUL ROYAL, MEDINDO 10 X 10 CM, ESPESSURA DE 7 MM, UNIDAS POR PONTOS DE COLA.|M2|51|19|12|75|900|19/05/2020|237|2020|08/10/2021|Aguardando|PISOS, REVESTIMENTOS E PASTILHAS|PE  48/19|23/08/2019||*|</t>
        </r>
      </text>
    </comment>
    <comment ref="B872" authorId="1" shapeId="0" xr:uid="{00000000-0006-0000-0000-000045090000}">
      <text>
        <r>
          <rPr>
            <b/>
            <sz val="9"/>
            <color indexed="81"/>
            <rFont val="Segoe UI"/>
            <family val="2"/>
          </rPr>
          <t>DESCRIÇÃO:</t>
        </r>
        <r>
          <rPr>
            <sz val="9"/>
            <color indexed="81"/>
            <rFont val="Segoe UI"/>
            <family val="2"/>
          </rPr>
          <t>_x000D_
PASTILHA CERAMICA, COR BRANCA, MEDINDO 10 X 10 CM, ESPESSURA DE 7 MM, UNIDAS POR PONTOS DE COLA.</t>
        </r>
      </text>
    </comment>
    <comment ref="V872" authorId="3" shapeId="0" xr:uid="{04F593F6-C3AF-4056-95A4-0FF0E8206D54}">
      <text>
        <r>
          <rPr>
            <sz val="9"/>
            <color indexed="81"/>
            <rFont val="Segoe UI"/>
            <family val="2"/>
          </rPr>
          <t>134548|PASTILHA CERAMICA, COR BRANCA, MEDINDO 10 X 10 CM, ESPESSURA DE 7 MM, UNIDAS POR PONTOS DE COLA.|M2|51|19|12|209|2500|19/05/2020|237|2020|08/10/2021|Aguardando|PISOS, REVESTIMENTOS E PASTILHAS|PE  48/19|23/08/2019||*|</t>
        </r>
      </text>
    </comment>
    <comment ref="B873" authorId="2" shapeId="0" xr:uid="{00000000-0006-0000-0000-000047090000}">
      <text>
        <r>
          <rPr>
            <b/>
            <sz val="9"/>
            <color indexed="81"/>
            <rFont val="Segoe UI"/>
            <family val="2"/>
          </rPr>
          <t>DESCRIÇÃO:</t>
        </r>
        <r>
          <rPr>
            <sz val="9"/>
            <color indexed="81"/>
            <rFont val="Segoe UI"/>
            <family val="2"/>
          </rPr>
          <t>_x000D_
PASTILHA CERAMICA, COR VERDE AGUA, MEDINDO 10 X 10 CM, ESPESSURA DE 7 MM, UNIDAS POR PONTOS DE COLA.</t>
        </r>
      </text>
    </comment>
    <comment ref="V873" authorId="3" shapeId="0" xr:uid="{FC29E67E-E0D2-4358-9ECD-8B5699C3319E}">
      <text>
        <r>
          <rPr>
            <sz val="9"/>
            <color indexed="81"/>
            <rFont val="Segoe UI"/>
            <family val="2"/>
          </rPr>
          <t>134549|PASTILHA CERAMICA, COR VERDE AGUA, MEDINDO 10 X 10 CM, ESPESSURA DE 7 MM, UNIDAS POR PONTOS DE COLA.|M2|51|19|12|59|700|19/05/2020|237|2020|08/10/2021|Aguardando|PISOS, REVESTIMENTOS E PASTILHAS|PE  48/19|23/08/2019||*|</t>
        </r>
      </text>
    </comment>
    <comment ref="B874" authorId="1" shapeId="0" xr:uid="{00000000-0006-0000-0000-00002B030000}">
      <text>
        <r>
          <rPr>
            <b/>
            <sz val="9"/>
            <color indexed="81"/>
            <rFont val="Segoe UI"/>
            <family val="2"/>
          </rPr>
          <t>DESCRIÇÃO:</t>
        </r>
        <r>
          <rPr>
            <sz val="9"/>
            <color indexed="81"/>
            <rFont val="Segoe UI"/>
            <family val="2"/>
          </rPr>
          <t>_x000D_
PEDRA BICA GRADUADA, MATERIAL NÃO USINADO, CONTENDO 20% DE PEDRA BRITADA Nº 2 (21 MM A 30 MM), 25% DE PEDRA BRITADA Nº 1 (9,5 MM A 21 MM), 155 DE PEDRISCO (4,8 MM A 9,5 MM) E 40% DE PÓ DE PEDRA (ATE 4,8 MM).
EQUIVALÊNCIA APROXIMADA EM TONELADAS: 1,70</t>
        </r>
      </text>
    </comment>
    <comment ref="V874" authorId="2" shapeId="0" xr:uid="{00000000-0006-0000-0000-00002C030000}">
      <text>
        <r>
          <rPr>
            <sz val="9"/>
            <color indexed="81"/>
            <rFont val="Segoe UI"/>
            <family val="2"/>
          </rPr>
          <t>57890|PEDRA BICA GRADUADA, MATERIAL NÃO USINADO, CONTENDO 20% DE PEDRA BRITADA Nº 2 (21 MM A 30 MM), 25% DE PEDRA BRITADA Nº 1 (9,5 MM A 21 MM), 155 DE PEDRISCO (4,8 MM A 9,5 MM) E 40% DE PÓ DE PEDRA (ATE 4,8 MM).
EQUIVALÊNCIA APROXIMADA EM TONELADAS: 1,70|M3|51|2|12|0|0|27/12/2017||||Inativo|AREIA, PEDRA, PEDREGULHO|||Não pertence ao estoque.|*|</t>
        </r>
      </text>
    </comment>
    <comment ref="B875" authorId="2" shapeId="0" xr:uid="{00000000-0006-0000-0000-000035090000}">
      <text>
        <r>
          <rPr>
            <b/>
            <sz val="9"/>
            <color indexed="81"/>
            <rFont val="Segoe UI"/>
            <family val="2"/>
          </rPr>
          <t>DESCRIÇÃO:</t>
        </r>
        <r>
          <rPr>
            <sz val="9"/>
            <color indexed="81"/>
            <rFont val="Segoe UI"/>
            <family val="2"/>
          </rPr>
          <t>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V875" authorId="4" shapeId="0" xr:uid="{B7D5CF73-D9DB-4787-9AAD-C74F405B8D45}">
      <text>
        <r>
          <rPr>
            <sz val="9"/>
            <color indexed="81"/>
            <rFont val="Segoe UI"/>
            <family val="2"/>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1,45|M3|51|2|12|17|200|19/05/2021|202|2020|10/09/2021|Aguardando|AREIA E PEDRA|PE 121/21|||*|</t>
        </r>
      </text>
    </comment>
    <comment ref="B876" authorId="1" shapeId="0" xr:uid="{00000000-0006-0000-0000-00007C010000}">
      <text>
        <r>
          <rPr>
            <b/>
            <sz val="9"/>
            <color indexed="81"/>
            <rFont val="Segoe UI"/>
            <family val="2"/>
          </rPr>
          <t>DESCRIÇÃO:</t>
        </r>
        <r>
          <rPr>
            <sz val="9"/>
            <color indexed="81"/>
            <rFont val="Segoe UI"/>
            <family val="2"/>
          </rPr>
          <t>_x000D_
PEDRA BRITADA Nº 1 - 4,8 X 12 X 5 MM (USO GERAL), MALHA DE CORTE: +12,7 MM - 21,0 MM, DENSIDADE 1,40 KG/DM3.
EQUIVALÊNCIA APROXIMADA EM TONELADAS: 1,45</t>
        </r>
      </text>
    </comment>
    <comment ref="V876" authorId="2" shapeId="0" xr:uid="{00000000-0006-0000-0000-00007D010000}">
      <text>
        <r>
          <rPr>
            <sz val="9"/>
            <color indexed="81"/>
            <rFont val="Segoe UI"/>
            <family val="2"/>
          </rPr>
          <t>15808|PEDRA BRITADA Nº 1 - 4,8 X 12 X 5 MM (USO GERAL), MALHA DE CORTE: +12,7 MM - 21,0 MM, DENSIDADE 1,40 KG/DM3.
EQUIVALÊNCIA APROXIMADA EM TONELADAS: 1,45|M3|51|2|12|30|350|27/12/2017||||Inativo|AREIA, PEDRA, PEDREGULHO|||Item descontinuado trocado pelo código 134247|*|</t>
        </r>
      </text>
    </comment>
    <comment ref="B877" authorId="1" shapeId="0" xr:uid="{00000000-0006-0000-0000-00007E010000}">
      <text>
        <r>
          <rPr>
            <b/>
            <sz val="9"/>
            <color indexed="81"/>
            <rFont val="Segoe UI"/>
            <family val="2"/>
          </rPr>
          <t>DESCRIÇÃO:</t>
        </r>
        <r>
          <rPr>
            <sz val="9"/>
            <color indexed="81"/>
            <rFont val="Segoe UI"/>
            <family val="2"/>
          </rPr>
          <t>_x000D_
PEDRA BRITADA Nº 2 - 12,5 X 25 MM (USO GERAL) 
EQUIVALÊNCIA APROXIMADA EM TONELADAS: 1,45</t>
        </r>
      </text>
    </comment>
    <comment ref="V877" authorId="2" shapeId="0" xr:uid="{00000000-0006-0000-0000-00007F010000}">
      <text>
        <r>
          <rPr>
            <sz val="9"/>
            <color indexed="81"/>
            <rFont val="Segoe UI"/>
            <family val="2"/>
          </rPr>
          <t>15809|PEDRA BRITADA Nº 2 - 12,5 X 25 MM (USO GERAL) 
EQUIVALÊNCIA APROXIMADA EM TONELADAS: 1,45|M3|||12|0|0|27/12/2017||||Inativo|AREIA, PEDRA, PEDREGULHO|||Não pertence ao estoque.|*|</t>
        </r>
      </text>
    </comment>
    <comment ref="B878" authorId="1" shapeId="0" xr:uid="{00000000-0006-0000-0000-00006B020000}">
      <text>
        <r>
          <rPr>
            <b/>
            <sz val="9"/>
            <color indexed="81"/>
            <rFont val="Segoe UI"/>
            <family val="2"/>
          </rPr>
          <t>DESCRIÇÃO:</t>
        </r>
        <r>
          <rPr>
            <sz val="9"/>
            <color indexed="81"/>
            <rFont val="Segoe UI"/>
            <family val="2"/>
          </rPr>
          <t>_x000D_
PEDRA PULMAO
EQUIVALÊNCIA APROXIMADA EM TONELADAS: 1,55</t>
        </r>
      </text>
    </comment>
    <comment ref="V878" authorId="2" shapeId="0" xr:uid="{00000000-0006-0000-0000-00006C020000}">
      <text>
        <r>
          <rPr>
            <sz val="9"/>
            <color indexed="81"/>
            <rFont val="Segoe UI"/>
            <family val="2"/>
          </rPr>
          <t>32157|PEDRA PULMAO
EQUIVALÊNCIA APROXIMADA EM TONELADAS: 1,55|M3|51|2|12|0|0|27/12/2017||||Inativo|AREIA, PEDRA, PEDREGULHO|||Não pertence ao estoque.|*|</t>
        </r>
      </text>
    </comment>
    <comment ref="B879" authorId="1" shapeId="0" xr:uid="{00000000-0006-0000-0000-000081080000}">
      <text>
        <r>
          <rPr>
            <b/>
            <sz val="9"/>
            <color indexed="81"/>
            <rFont val="Segoe UI"/>
            <family val="2"/>
          </rPr>
          <t>DESCRIÇÃO:</t>
        </r>
        <r>
          <rPr>
            <sz val="9"/>
            <color indexed="81"/>
            <rFont val="Segoe UI"/>
            <family val="2"/>
          </rPr>
          <t>_x000D_
PEDREGULHO (CASCALHO)
EQUIVALÊNCIA APROXIMADA EM TONELADAS: 1,60</t>
        </r>
      </text>
    </comment>
    <comment ref="V879" authorId="2" shapeId="0" xr:uid="{00000000-0006-0000-0000-000082080000}">
      <text>
        <r>
          <rPr>
            <sz val="9"/>
            <color indexed="81"/>
            <rFont val="Segoe UI"/>
            <family val="2"/>
          </rPr>
          <t>132236|PEDREGULHO (CASCALHO)
EQUIVALÊNCIA APROXIMADA EM TONELADAS: 1,60|M3|||12|0|0|27/12/2017||||Inativo|AREIA, PEDRA, PEDREGULHO|||Não pertence ao estoque.|*|</t>
        </r>
      </text>
    </comment>
    <comment ref="B880" authorId="1" shapeId="0" xr:uid="{00000000-0006-0000-0000-000025030000}">
      <text>
        <r>
          <rPr>
            <b/>
            <sz val="9"/>
            <color indexed="81"/>
            <rFont val="Segoe UI"/>
            <family val="2"/>
          </rPr>
          <t>DESCRIÇÃO:</t>
        </r>
        <r>
          <rPr>
            <sz val="9"/>
            <color indexed="81"/>
            <rFont val="Segoe UI"/>
            <family val="2"/>
          </rPr>
          <t>_x000D_
PEDRISCO LIMPO
EQUIVALÊNCIA APROXIMADA EM TONELADAS: 1,48</t>
        </r>
      </text>
    </comment>
    <comment ref="V880" authorId="2" shapeId="0" xr:uid="{00000000-0006-0000-0000-000026030000}">
      <text>
        <r>
          <rPr>
            <sz val="9"/>
            <color indexed="81"/>
            <rFont val="Segoe UI"/>
            <family val="2"/>
          </rPr>
          <t>56738|PEDRISCO LIMPO
EQUIVALÊNCIA APROXIMADA EM TONELADAS: 1,48|M3|51|2|12|0|0|27/12/2017||||Inativo|AREIA, PEDRA, PEDREGULHO|||Não pertence ao estoque.|*|</t>
        </r>
      </text>
    </comment>
    <comment ref="B881" authorId="1" shapeId="0" xr:uid="{00000000-0006-0000-0000-0000BD020000}">
      <text>
        <r>
          <rPr>
            <b/>
            <sz val="9"/>
            <color indexed="81"/>
            <rFont val="Segoe UI"/>
            <family val="2"/>
          </rPr>
          <t>DESCRIÇÃO:</t>
        </r>
        <r>
          <rPr>
            <sz val="9"/>
            <color indexed="81"/>
            <rFont val="Segoe UI"/>
            <family val="2"/>
          </rPr>
          <t>_x000D_
PELOTA EM COURO SINTETICO, C/ 250 GRAMAS - P/ ARREMESSO</t>
        </r>
      </text>
    </comment>
    <comment ref="V881" authorId="1" shapeId="0" xr:uid="{00000000-0006-0000-0000-0000BE020000}">
      <text>
        <r>
          <rPr>
            <b/>
            <sz val="9"/>
            <color indexed="81"/>
            <rFont val="Segoe UI"/>
            <family val="2"/>
          </rPr>
          <t>45491|PELOTA EM COURO SINTETICO, C/ 250 GRAMAS - P/ ARREMESSO|UN|||12|16|192|21/08/2018||||- ok -|MATERIAL ESPORTIVO||||*|</t>
        </r>
      </text>
    </comment>
    <comment ref="B882" authorId="1" shapeId="0" xr:uid="{00000000-0006-0000-0000-0000AB040000}">
      <text>
        <r>
          <rPr>
            <b/>
            <sz val="9"/>
            <color indexed="81"/>
            <rFont val="Segoe UI"/>
            <family val="2"/>
          </rPr>
          <t>DESCRIÇÃO:</t>
        </r>
        <r>
          <rPr>
            <sz val="9"/>
            <color indexed="81"/>
            <rFont val="Segoe UI"/>
            <family val="2"/>
          </rPr>
          <t>_x000D_
PEPERONIA (PEPERONIA SANDERSII) - PORTE DE 0,15M - ACONDICIONADA EM VASO - CAIXA COM 06 UNIDADES.</t>
        </r>
      </text>
    </comment>
    <comment ref="V882" authorId="1" shapeId="0" xr:uid="{00000000-0006-0000-0000-0000AC040000}">
      <text>
        <r>
          <rPr>
            <b/>
            <sz val="9"/>
            <color indexed="81"/>
            <rFont val="Segoe UI"/>
            <family val="2"/>
          </rPr>
          <t>85144|PEPERONIA (PEPERONIA SANDERSII) - PORTE DE 0,15M - ACONDICIONADA EM VASO - CAIXA COM 06 UNIDADES.|CX|||12|0|0|31/07/2018||||Inativo|PLANTAS ORNAMENTAIS||||*|</t>
        </r>
      </text>
    </comment>
    <comment ref="B883" authorId="1" shapeId="0" xr:uid="{00000000-0006-0000-0000-000059070000}">
      <text>
        <r>
          <rPr>
            <b/>
            <sz val="9"/>
            <color indexed="81"/>
            <rFont val="Segoe UI"/>
            <family val="2"/>
          </rPr>
          <t>DESCRIÇÃO:</t>
        </r>
        <r>
          <rPr>
            <sz val="9"/>
            <color indexed="81"/>
            <rFont val="Segoe UI"/>
            <family val="2"/>
          </rPr>
          <t>_x000D_
PERFIL CADEIRA CHAPA DOBRADA 30 MM X 25 MM - BARRA COM 03 METROS
ESPESSURA MÍNIMA DE 1,2 MM</t>
        </r>
      </text>
    </comment>
    <comment ref="V883" authorId="1" shapeId="0" xr:uid="{00000000-0006-0000-0000-00005A070000}">
      <text>
        <r>
          <rPr>
            <sz val="9"/>
            <color indexed="81"/>
            <rFont val="Segoe UI"/>
            <family val="2"/>
          </rPr>
          <t>116754|PERFIL CADEIRA CHAPA DOBRADA 30 MM X 25 MM - BARRA COM 03 METROS
ESPESSURA MÍNIMA DE 1,2 MM|BR|69|2|12|0|0|23/09/2020|16|2020|27/01/2021|Suspenso|CHAPA DE ACO, PERFIL E TUBO QUADRADO|PP 232/19|10/02/2020||*|</t>
        </r>
      </text>
    </comment>
    <comment ref="B884" authorId="2" shapeId="0" xr:uid="{00000000-0006-0000-0000-0000D3070000}">
      <text>
        <r>
          <rPr>
            <b/>
            <sz val="9"/>
            <color indexed="81"/>
            <rFont val="Segoe UI"/>
            <family val="2"/>
          </rPr>
          <t>DESCRIÇÃO:</t>
        </r>
        <r>
          <rPr>
            <sz val="9"/>
            <color indexed="81"/>
            <rFont val="Segoe UI"/>
            <family val="2"/>
          </rPr>
          <t>_x000D_
PERFIL CADEIRA DE FERRO, COM 30 CM DE LARGURA X 2,5 DE ALTURA - BARRA COM 3 METROS</t>
        </r>
      </text>
    </comment>
    <comment ref="V884" authorId="1" shapeId="0" xr:uid="{00000000-0006-0000-0000-0000D4070000}">
      <text>
        <r>
          <rPr>
            <sz val="9"/>
            <color indexed="81"/>
            <rFont val="Segoe UI"/>
            <family val="2"/>
          </rPr>
          <t>123241|PERFIL CADEIRA DE FERRO, COM 30 CM DE LARGURA X 2,5 DE ALTURA - BARRA COM 3 METROS|BR|69|2|12|0|0|25/09/2019||||Suspenso|||||*|</t>
        </r>
      </text>
    </comment>
    <comment ref="B885" authorId="1" shapeId="0" xr:uid="{00000000-0006-0000-0000-00002F060000}">
      <text>
        <r>
          <rPr>
            <b/>
            <sz val="9"/>
            <color indexed="81"/>
            <rFont val="Segoe UI"/>
            <family val="2"/>
          </rPr>
          <t>DESCRIÇÃO:</t>
        </r>
        <r>
          <rPr>
            <sz val="9"/>
            <color indexed="81"/>
            <rFont val="Segoe UI"/>
            <family val="2"/>
          </rPr>
          <t>_x000D_
PERFIL CADEIRA DE FERRO, MEDINDO 50 MM X 25 MM, BARRA COM 3 METROS.</t>
        </r>
      </text>
    </comment>
    <comment ref="V885" authorId="1" shapeId="0" xr:uid="{00000000-0006-0000-0000-000030060000}">
      <text>
        <r>
          <rPr>
            <sz val="9"/>
            <color indexed="81"/>
            <rFont val="Segoe UI"/>
            <family val="2"/>
          </rPr>
          <t>105889|PERFIL CADEIRA DE FERRO, MEDINDO 50 MM X 25 MM, BARRA COM 3 METROS.|PC|69|2|12|34|400|25/09/2019|175|2017|10/10/2018|Suspenso|TUBO DE FERRO, CANTONEIRAS E CHAPAS|PE  17/20|19/05/2020|Item impróspero no pregão, Selma informou 18/06/19, que estão orçando.|*|</t>
        </r>
      </text>
    </comment>
    <comment ref="B886" authorId="1" shapeId="0" xr:uid="{00000000-0006-0000-0000-0000CB070000}">
      <text>
        <r>
          <rPr>
            <b/>
            <sz val="9"/>
            <color indexed="81"/>
            <rFont val="Segoe UI"/>
            <family val="2"/>
          </rPr>
          <t>DESCRIÇÃO:</t>
        </r>
        <r>
          <rPr>
            <sz val="9"/>
            <color indexed="81"/>
            <rFont val="Segoe UI"/>
            <family val="2"/>
          </rPr>
          <t>_x000D_
PERFIL GUIA INFERIOR - MEDIDAS: 100 CM DE LARGURA TOTAL X 2,5 CM DE ALTURA, CHAPA 16 - BARRA COM 3 METROS
ESPESSURA MÍNIMA DE 1,2 MM</t>
        </r>
      </text>
    </comment>
    <comment ref="V886" authorId="1" shapeId="0" xr:uid="{00000000-0006-0000-0000-0000CC070000}">
      <text>
        <r>
          <rPr>
            <sz val="10"/>
            <color indexed="81"/>
            <rFont val="Lucida Console"/>
            <family val="3"/>
          </rPr>
          <t>123132|PERFIL GUIA INFERIOR - MEDIDAS: 100 CM DE LARGURA TOTAL X 2,5 CM DE ALTURA, CHAPA 16 - BARRA COM 3 METROS
ESPESSURA MÍNIMA DE 1,2 MM|BR|69|2|12|17|200|14/02/2020|166|2020|10/08/2021|Suspenso|MATERIAIS DE CONSTRUÇÃO|PP  70/19|10/07/2019||*|</t>
        </r>
      </text>
    </comment>
    <comment ref="B887" authorId="1" shapeId="0" xr:uid="{00000000-0006-0000-0000-0000C9070000}">
      <text>
        <r>
          <rPr>
            <b/>
            <sz val="9"/>
            <color indexed="81"/>
            <rFont val="Segoe UI"/>
            <family val="2"/>
          </rPr>
          <t>DESCRIÇÃO:</t>
        </r>
        <r>
          <rPr>
            <sz val="9"/>
            <color indexed="81"/>
            <rFont val="Segoe UI"/>
            <family val="2"/>
          </rPr>
          <t>_x000D_
PERFIL GUIA SUPERIOR 0,50 M DE ALTURA X 0,50 M DE LARGURA DE CIMA X 0,25 M DE LARGURA DE BAIXO X 0,8 DE BERAL, CHAPA 16 - BARRA COM 3 METROS
ESPESSURA MÍNIMA DE 1,2 MM</t>
        </r>
      </text>
    </comment>
    <comment ref="V887" authorId="1" shapeId="0" xr:uid="{00000000-0006-0000-0000-0000CA070000}">
      <text>
        <r>
          <rPr>
            <sz val="10"/>
            <color indexed="81"/>
            <rFont val="Lucida Console"/>
            <family val="3"/>
          </rPr>
          <t>123131|PERFIL GUIA SUPERIOR 0,50 M DE ALTURA X 0,50 M DE LARGURA DE CIMA X 0,25 M DE LARGURA DE BAIXO X 0,8 DE BERAL, CHAPA 16 - BARRA COM 3 METROS
ESPESSURA MÍNIMA DE 1,2 MM|BR|69|2|12|25|300|14/02/2020|166|2020|10/08/2021|Suspenso|MATERIAIS DE CONSTRUÇÃO|PP  70/19|10/07/2019||*|</t>
        </r>
      </text>
    </comment>
    <comment ref="B888" authorId="1" shapeId="0" xr:uid="{00000000-0006-0000-0000-000095050000}">
      <text>
        <r>
          <rPr>
            <b/>
            <sz val="9"/>
            <color indexed="81"/>
            <rFont val="Segoe UI"/>
            <family val="2"/>
          </rPr>
          <t>DESCRIÇÃO:</t>
        </r>
        <r>
          <rPr>
            <sz val="9"/>
            <color indexed="81"/>
            <rFont val="Segoe UI"/>
            <family val="2"/>
          </rPr>
          <t>_x000D_
PERFIL RODAFORRO PVC BRANCO LISO, BARRA COM 6 MT</t>
        </r>
      </text>
    </comment>
    <comment ref="V888" authorId="4" shapeId="0" xr:uid="{ADF2CBD2-B098-49D6-A6F6-694FE45F05F8}">
      <text>
        <r>
          <rPr>
            <sz val="9"/>
            <color indexed="81"/>
            <rFont val="Segoe UI"/>
            <family val="2"/>
          </rPr>
          <t>98703|PERFIL RODAFORRO PVC BRANCO LISO, BARRA COM 6 MT|BR|69|3|12|0|0|22/04/2021|174|2020|16/08/2021|Aguardando|SIM|PE  99/20|03/08/2020||*|</t>
        </r>
      </text>
    </comment>
    <comment ref="B889" authorId="1" shapeId="0" xr:uid="{00000000-0006-0000-0000-0000CD070000}">
      <text>
        <r>
          <rPr>
            <b/>
            <sz val="9"/>
            <color indexed="81"/>
            <rFont val="Segoe UI"/>
            <family val="2"/>
          </rPr>
          <t>DESCRIÇÃO:</t>
        </r>
        <r>
          <rPr>
            <sz val="9"/>
            <color indexed="81"/>
            <rFont val="Segoe UI"/>
            <family val="2"/>
          </rPr>
          <t>_x000D_
PERFIL TAMPA GUIA SUPERIOR 0,50 M DE LARGURA COM UMA DOBRA DE 0,10 MM, CHAPA 16 - BARRA COM 3 METROS
ESPESSURA MÍNIMA DE 1,2 MM</t>
        </r>
      </text>
    </comment>
    <comment ref="V889" authorId="1" shapeId="0" xr:uid="{00000000-0006-0000-0000-0000CE070000}">
      <text>
        <r>
          <rPr>
            <sz val="10"/>
            <color indexed="81"/>
            <rFont val="Lucida Console"/>
            <family val="3"/>
          </rPr>
          <t>123133|PERFIL TAMPA GUIA SUPERIOR 0,50 M DE LARGURA COM UMA DOBRA DE 0,10 MM, CHAPA 16 - BARRA COM 3 METROS
ESPESSURA MÍNIMA DE 1,2 MM|BR|69|2|12|25|300|14/02/2020|166|2020|10/08/2021|Suspenso|MATERIAIS DE CONSTRUÇÃO|PP  70/19|10/07/2019||*|</t>
        </r>
      </text>
    </comment>
    <comment ref="B890" authorId="1" shapeId="0" xr:uid="{00000000-0006-0000-0000-000057070000}">
      <text>
        <r>
          <rPr>
            <b/>
            <sz val="9"/>
            <color indexed="81"/>
            <rFont val="Segoe UI"/>
            <family val="2"/>
          </rPr>
          <t>DESCRIÇÃO:</t>
        </r>
        <r>
          <rPr>
            <sz val="9"/>
            <color indexed="81"/>
            <rFont val="Segoe UI"/>
            <family val="2"/>
          </rPr>
          <t>_x000D_
PERFIL TEE, CHAPA DOBRADA, 25 MM X 25 MM - BARRA COM 03 METROS
ESPESSURA MÍNIMA DE 1,2 MM</t>
        </r>
      </text>
    </comment>
    <comment ref="V890" authorId="1" shapeId="0" xr:uid="{00000000-0006-0000-0000-000058070000}">
      <text>
        <r>
          <rPr>
            <sz val="9"/>
            <color indexed="81"/>
            <rFont val="Segoe UI"/>
            <family val="2"/>
          </rPr>
          <t>116751|PERFIL TEE, CHAPA DOBRADA, 25 MM X 25 MM - BARRA COM 03 METROS
ESPESSURA MÍNIMA DE 1,2 MM|BR|69|2|12|0|0|23/09/2020|16|2020|27/01/2021|Suspenso|CHAPA DE ACO, PERFIL E TUBO QUADRADO|PP 232/19|10/02/2020||*|</t>
        </r>
      </text>
    </comment>
    <comment ref="B891" authorId="1" shapeId="0" xr:uid="{00000000-0006-0000-0000-000097050000}">
      <text>
        <r>
          <rPr>
            <b/>
            <sz val="9"/>
            <color indexed="81"/>
            <rFont val="Segoe UI"/>
            <family val="2"/>
          </rPr>
          <t>DESCRIÇÃO:</t>
        </r>
        <r>
          <rPr>
            <sz val="9"/>
            <color indexed="81"/>
            <rFont val="Segoe UI"/>
            <family val="2"/>
          </rPr>
          <t>_x000D_
PERFIL TIPO EMENDA PVC BRANCO LISO, BARRA COM 6 MT</t>
        </r>
      </text>
    </comment>
    <comment ref="V891" authorId="4" shapeId="0" xr:uid="{AA9575F5-3626-4537-A3DE-FEDB1116782C}">
      <text>
        <r>
          <rPr>
            <sz val="9"/>
            <color indexed="81"/>
            <rFont val="Segoe UI"/>
            <family val="2"/>
          </rPr>
          <t>98704|PERFIL TIPO EMENDA PVC BRANCO LISO, BARRA COM 6 MT|BR|69|3|12|0|0|22/04/2021|174|2020|16/08/2021|Aguardando|SIM|PE  99/20|03/08/2020||*|</t>
        </r>
      </text>
    </comment>
    <comment ref="B892" authorId="1" shapeId="0" xr:uid="{00000000-0006-0000-0000-000019040000}">
      <text>
        <r>
          <rPr>
            <b/>
            <sz val="9"/>
            <color indexed="81"/>
            <rFont val="Segoe UI"/>
            <family val="2"/>
          </rPr>
          <t>DESCRIÇÃO:</t>
        </r>
        <r>
          <rPr>
            <sz val="9"/>
            <color indexed="81"/>
            <rFont val="Segoe UI"/>
            <family val="2"/>
          </rPr>
          <t>_x000D_
PERFILADO - 38 X 38 MM, PERFURADO,  C/ 6M DE COMPRIMENTO</t>
        </r>
      </text>
    </comment>
    <comment ref="V892" authorId="1" shapeId="0" xr:uid="{00000000-0006-0000-0000-00001A040000}">
      <text>
        <r>
          <rPr>
            <sz val="9"/>
            <color indexed="81"/>
            <rFont val="Segoe UI"/>
            <family val="2"/>
          </rPr>
          <t>76806|PERFILADO - 38 X 38 MM, PERFURADO,  C/ 6M DE COMPRIMENTO|BR|69|2|12|21|250|25/09/2019|10|2017|06/02/2018|Suspenso|ELÉTRICA|PE  17/20|19/05/2020|Compra direta|*|</t>
        </r>
      </text>
    </comment>
    <comment ref="B893" authorId="1" shapeId="0" xr:uid="{00000000-0006-0000-0000-00001F030000}">
      <text>
        <r>
          <rPr>
            <b/>
            <sz val="9"/>
            <color indexed="81"/>
            <rFont val="Segoe UI"/>
            <family val="2"/>
          </rPr>
          <t>DESCRIÇÃO:</t>
        </r>
        <r>
          <rPr>
            <sz val="9"/>
            <color indexed="81"/>
            <rFont val="Segoe UI"/>
            <family val="2"/>
          </rPr>
          <t>_x000D_
PERIQUITO (ALTERNANTHEERA FICOIDEA) - PORTE 0,15 M, COR VERMELHA, CAIXA COM 15 UNIDADES.</t>
        </r>
      </text>
    </comment>
    <comment ref="V893" authorId="1" shapeId="0" xr:uid="{00000000-0006-0000-0000-000020030000}">
      <text>
        <r>
          <rPr>
            <b/>
            <sz val="9"/>
            <color indexed="81"/>
            <rFont val="Segoe UI"/>
            <family val="2"/>
          </rPr>
          <t>56006|PERIQUITO (ALTERNANTHEERA FICOIDEA) - PORTE 0,15 M, COR VERMELHA, CAIXA COM 15 UNIDADES.|CX|||12|0|0|31/07/2018||||Inativo|PLANTAS ORNAMENTAIS||||*|</t>
        </r>
      </text>
    </comment>
    <comment ref="B894" authorId="1" shapeId="0" xr:uid="{00000000-0006-0000-0000-0000B5080000}">
      <text>
        <r>
          <rPr>
            <b/>
            <sz val="9"/>
            <color indexed="81"/>
            <rFont val="Segoe UI"/>
            <family val="2"/>
          </rPr>
          <t>DESCRIÇÃO:</t>
        </r>
        <r>
          <rPr>
            <sz val="9"/>
            <color indexed="81"/>
            <rFont val="Segoe UI"/>
            <family val="2"/>
          </rPr>
          <t>_x000D_
PESO DE PVC 3KG DIAMETRO 120MM, REVESTIMENTO DE PVC MACIO DE ALTA RESISTENCIA COM RECHEIO DE MICROESFERAS DE ACO, CONFORME REGRAS DA IAAF.</t>
        </r>
      </text>
    </comment>
    <comment ref="V894" authorId="1" shapeId="0" xr:uid="{00000000-0006-0000-0000-0000B6080000}">
      <text>
        <r>
          <rPr>
            <b/>
            <sz val="9"/>
            <color indexed="81"/>
            <rFont val="Segoe UI"/>
            <family val="2"/>
          </rPr>
          <t>132949|PESO DE PVC 3KG DIAMETRO 120MM, REVESTIMENTO DE PVC MACIO DE ALTA RESISTENCIA COM RECHEIO DE MICROESFERAS DE ACO, CONFORME REGRAS DA IAAF.|UN|||12|8|96|21/08/2018||||- ok -|MATERIAL ESPORTIVO||||*|</t>
        </r>
      </text>
    </comment>
    <comment ref="B895" authorId="1" shapeId="0" xr:uid="{00000000-0006-0000-0000-0000B7080000}">
      <text>
        <r>
          <rPr>
            <b/>
            <sz val="9"/>
            <color indexed="81"/>
            <rFont val="Segoe UI"/>
            <family val="2"/>
          </rPr>
          <t>DESCRIÇÃO:</t>
        </r>
        <r>
          <rPr>
            <sz val="9"/>
            <color indexed="81"/>
            <rFont val="Segoe UI"/>
            <family val="2"/>
          </rPr>
          <t>_x000D_
PESO DE PVC 4KG DIAMETRO 135MM, REVESTIMENTO DE PVC MACIO DE ALTA RESISTENCIA COM RECHEIO DE MICROESFERAS DE ACO, CONFORME REGRAS DA IAAF.</t>
        </r>
      </text>
    </comment>
    <comment ref="V895" authorId="1" shapeId="0" xr:uid="{00000000-0006-0000-0000-0000B8080000}">
      <text>
        <r>
          <rPr>
            <b/>
            <sz val="9"/>
            <color indexed="81"/>
            <rFont val="Segoe UI"/>
            <family val="2"/>
          </rPr>
          <t>132950|PESO DE PVC 4KG DIAMETRO 135MM, REVESTIMENTO DE PVC MACIO DE ALTA RESISTENCIA COM RECHEIO DE MICROESFERAS DE ACO, CONFORME REGRAS DA IAAF.|UN|||12|8|96|21/08/2018||||- ok -|MATERIAL ESPORTIVO||||*|</t>
        </r>
      </text>
    </comment>
    <comment ref="B896" authorId="1" shapeId="0" xr:uid="{00000000-0006-0000-0000-000085090000}">
      <text>
        <r>
          <rPr>
            <b/>
            <sz val="9"/>
            <color indexed="81"/>
            <rFont val="Segoe UI"/>
            <family val="2"/>
          </rPr>
          <t>DESCRIÇÃO:</t>
        </r>
        <r>
          <rPr>
            <sz val="9"/>
            <color indexed="81"/>
            <rFont val="Segoe UI"/>
            <family val="2"/>
          </rPr>
          <t>_x000D_
PETECA DE BADMINTON, EM NYLON, BASE EM CORTICA OU ACETATO ETILENO DE VINIL (EVA), TAMANHO APROX. 10 CM DE ALTURA.</t>
        </r>
      </text>
    </comment>
    <comment ref="V896" authorId="1" shapeId="0" xr:uid="{00000000-0006-0000-0000-000086090000}">
      <text>
        <r>
          <rPr>
            <b/>
            <sz val="9"/>
            <color indexed="81"/>
            <rFont val="Segoe UI"/>
            <family val="2"/>
          </rPr>
          <t>135236|PETECA DE BADMINTON, EM NYLON, BASE EM CORTICA OU ACETATO ETILENO DE VINIL (EVA), TAMANHO APROX. 10 CM DE ALTURA.|UN|||12|40|480|21/08/2018||||- ok -|MATERIAL ESPORTIVO||||*|</t>
        </r>
      </text>
    </comment>
    <comment ref="B897" authorId="1" shapeId="0" xr:uid="{00000000-0006-0000-0000-00004F060000}">
      <text>
        <r>
          <rPr>
            <b/>
            <sz val="9"/>
            <color indexed="81"/>
            <rFont val="Segoe UI"/>
            <family val="2"/>
          </rPr>
          <t>DESCRIÇÃO:</t>
        </r>
        <r>
          <rPr>
            <sz val="9"/>
            <color indexed="81"/>
            <rFont val="Segoe UI"/>
            <family val="2"/>
          </rPr>
          <t xml:space="preserve">_x000D_
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r>
      </text>
    </comment>
    <comment ref="V897" authorId="1" shapeId="0" xr:uid="{00000000-0006-0000-0000-000050060000}">
      <text>
        <r>
          <rPr>
            <b/>
            <sz val="9"/>
            <color indexed="81"/>
            <rFont val="Segoe UI"/>
            <family val="2"/>
          </rPr>
          <t>106617|PICADOR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CM).|UN|||12|1|12|27/08/2018||||- ok -|EQUIPAMENTOS DE COZINHA||||*|</t>
        </r>
      </text>
    </comment>
    <comment ref="B898" authorId="2" shapeId="0" xr:uid="{00000000-0006-0000-0000-000037040000}">
      <text>
        <r>
          <rPr>
            <sz val="10"/>
            <color indexed="81"/>
            <rFont val="Lucida Console"/>
            <family val="3"/>
          </rPr>
          <t>DESCRIÇÃO:_x000D_
PINCEL ATOMICO PONTA RETANGULAR 5 X 8 MM, CHANFRADA - COR PRETA</t>
        </r>
      </text>
    </comment>
    <comment ref="V898" authorId="1" shapeId="0" xr:uid="{00000000-0006-0000-0000-000038040000}">
      <text>
        <r>
          <rPr>
            <sz val="10"/>
            <color indexed="81"/>
            <rFont val="Lucida Console"/>
            <family val="3"/>
          </rPr>
          <t>77755|PINCEL ATOMICO PONTA RETANGULAR 5 X 8 MM, CHANFRADA - COR PRETA|PC|45|10|12|417|5000|02/03/2020|211|2020|21/09/2021|Suspenso|||||*|</t>
        </r>
      </text>
    </comment>
    <comment ref="B899" authorId="2" shapeId="0" xr:uid="{00000000-0006-0000-0000-00002E000000}">
      <text>
        <r>
          <rPr>
            <sz val="10"/>
            <color indexed="81"/>
            <rFont val="Lucida Console"/>
            <family val="3"/>
          </rPr>
          <t>DESCRIÇÃO:_x000D_
PINCEL ATOMICO PONTA RETANGULAR, COR VERMELHA</t>
        </r>
      </text>
    </comment>
    <comment ref="V899" authorId="1" shapeId="0" xr:uid="{00000000-0006-0000-0000-00002F000000}">
      <text>
        <r>
          <rPr>
            <sz val="10"/>
            <color indexed="81"/>
            <rFont val="Lucida Console"/>
            <family val="3"/>
          </rPr>
          <t>11590|PINCEL ATOMICO PONTA RETANGULAR, COR VERMELHA|PC|45|10|12|417|5000|02/03/2020|211|2020|21/09/2021|Suspenso|||||*|</t>
        </r>
      </text>
    </comment>
    <comment ref="B900" authorId="1" shapeId="0" xr:uid="{00000000-0006-0000-0000-0000E3060000}">
      <text>
        <r>
          <rPr>
            <b/>
            <sz val="9"/>
            <color indexed="81"/>
            <rFont val="Segoe UI"/>
            <family val="2"/>
          </rPr>
          <t>DESCRIÇÃO:</t>
        </r>
        <r>
          <rPr>
            <sz val="9"/>
            <color indexed="81"/>
            <rFont val="Segoe UI"/>
            <family val="2"/>
          </rPr>
          <t>_x000D_
PINO ADAPTADOR PARA TOMADA 2P+T UNIVERSAL PARA TOMADA 2P+T 10A PADRÃO NBR 14136.</t>
        </r>
      </text>
    </comment>
    <comment ref="V900" authorId="1" shapeId="0" xr:uid="{00000000-0006-0000-0000-0000E4060000}">
      <text>
        <r>
          <rPr>
            <sz val="10"/>
            <color indexed="81"/>
            <rFont val="Lucida Console"/>
            <family val="3"/>
          </rPr>
          <t>112164|PINO ADAPTADOR PARA TOMADA 2P+T UNIVERSAL PARA TOMADA 2P+T 10A PADRÃO NBR 14136.|UN|55|37|12|0|0|17/01/2020|58|2018|08/03/2019|Inativo|ELÉTRICA|PE 153/20|16/09/2020|Nova Abertura Ata 58/18|*|</t>
        </r>
      </text>
    </comment>
    <comment ref="B901" authorId="1" shapeId="0" xr:uid="{00000000-0006-0000-0000-00008D070000}">
      <text>
        <r>
          <rPr>
            <b/>
            <sz val="9"/>
            <color indexed="81"/>
            <rFont val="Segoe UI"/>
            <family val="2"/>
          </rPr>
          <t>DESCRIÇÃO:</t>
        </r>
        <r>
          <rPr>
            <sz val="9"/>
            <color indexed="81"/>
            <rFont val="Segoe UI"/>
            <family val="2"/>
          </rPr>
          <t>_x000D_
PINO ADAPTADOR REVERSO DE TOMADA 2P + T NBR 14136 10A PARA TOMADA 2P + T UNIVERSAL.</t>
        </r>
      </text>
    </comment>
    <comment ref="V901" authorId="1" shapeId="0" xr:uid="{00000000-0006-0000-0000-00008E070000}">
      <text>
        <r>
          <rPr>
            <sz val="10"/>
            <color indexed="81"/>
            <rFont val="Lucida Console"/>
            <family val="3"/>
          </rPr>
          <t>119183|PINO ADAPTADOR REVERSO DE TOMADA 2P + T NBR 14136 10A PARA TOMADA 2P + T UNIVERSAL.|UN|55|37|12|0|0|17/01/2020|58|2018|08/03/2019|Inativo|ELÉTRICA|PE 153/20|16/09/2020|Nova Abertura Ata 58/18|*|</t>
        </r>
      </text>
    </comment>
    <comment ref="B902" authorId="1" shapeId="0" xr:uid="{00000000-0006-0000-0000-00004B010000}">
      <text>
        <r>
          <rPr>
            <b/>
            <sz val="9"/>
            <color indexed="81"/>
            <rFont val="Segoe UI"/>
            <family val="2"/>
          </rPr>
          <t>DESCRIÇÃO:</t>
        </r>
        <r>
          <rPr>
            <sz val="9"/>
            <color indexed="81"/>
            <rFont val="Segoe UI"/>
            <family val="2"/>
          </rPr>
          <t>_x000D_
PINO PARA TORNEIRA - 1/2" VEDANTE.</t>
        </r>
      </text>
    </comment>
    <comment ref="V902" authorId="5" shapeId="0" xr:uid="{1C49EF37-F0DB-4B68-9260-4800F073D594}">
      <text>
        <r>
          <rPr>
            <sz val="10"/>
            <color indexed="81"/>
            <rFont val="Lucida Console"/>
            <family val="3"/>
          </rPr>
          <t>15085|PINO PARA TORNEIRA - 1/2" VEDANTE.|PC|61|15|12|0|0|17/12/2020|161|2021|06/07/2022|Aguardando|MATERIAL HIDRAULICO|PE  88/21|01/06/2021||*|</t>
        </r>
      </text>
    </comment>
    <comment ref="B903" authorId="1" shapeId="0" xr:uid="{00000000-0006-0000-0000-000012010000}">
      <text>
        <r>
          <rPr>
            <b/>
            <sz val="9"/>
            <color indexed="81"/>
            <rFont val="Segoe UI"/>
            <family val="2"/>
          </rPr>
          <t>DESCRIÇÃO:</t>
        </r>
        <r>
          <rPr>
            <sz val="9"/>
            <color indexed="81"/>
            <rFont val="Segoe UI"/>
            <family val="2"/>
          </rPr>
          <t>_x000D_
PINO PARA TORNEIRA - 3/4" VEDANTE.</t>
        </r>
      </text>
    </comment>
    <comment ref="V903" authorId="1" shapeId="0" xr:uid="{00000000-0006-0000-0000-000013010000}">
      <text>
        <r>
          <rPr>
            <sz val="10"/>
            <color indexed="81"/>
            <rFont val="Lucida Console"/>
            <family val="3"/>
          </rPr>
          <t>13563|PINO PARA TORNEIRA - 3/4" VEDANTE.|PC|61|15|12|50|600|16/03/2020|191|2020|07/09/2021|Suspenso|MATERIAL HIDRAULICO|PP  76/19|22/07/2019||*|</t>
        </r>
      </text>
    </comment>
    <comment ref="B904" authorId="1" shapeId="0" xr:uid="{00000000-0006-0000-0000-000017060000}">
      <text>
        <r>
          <rPr>
            <b/>
            <sz val="9"/>
            <color indexed="81"/>
            <rFont val="Segoe UI"/>
            <family val="2"/>
          </rPr>
          <t>DESCRIÇÃO:</t>
        </r>
        <r>
          <rPr>
            <sz val="9"/>
            <color indexed="81"/>
            <rFont val="Segoe UI"/>
            <family val="2"/>
          </rPr>
          <t>_x000D_
PISO CERAMICO ANTI-DERRAPANTE, PEI 5, TRAFEGO ALTO, MEDIDA APROX. 400 X 400 MM - COR BRANCO COM RAJADO CINZA CLARO.</t>
        </r>
      </text>
    </comment>
    <comment ref="V904" authorId="1" shapeId="0" xr:uid="{00000000-0006-0000-0000-000018060000}">
      <text>
        <r>
          <rPr>
            <sz val="10"/>
            <color indexed="81"/>
            <rFont val="Lucida Console"/>
            <family val="3"/>
          </rPr>
          <t>104757|PISO CERAMICO ANTI-DERRAPANTE, PEI 5, TRAFEGO ALTO, MEDIDA APROX. 400 X 400 MM - COR BRANCO COM RAJADO CINZA CLARO.|M2|||12|0|0|07/08/2018||||Inativo|MATERIAIS DE CONSTRUÇÃO|PE  99/20|03/08/2020||*|</t>
        </r>
      </text>
    </comment>
    <comment ref="B905" authorId="1" shapeId="0" xr:uid="{00000000-0006-0000-0000-0000C7070000}">
      <text>
        <r>
          <rPr>
            <b/>
            <sz val="9"/>
            <color indexed="81"/>
            <rFont val="Segoe UI"/>
            <family val="2"/>
          </rPr>
          <t>DESCRIÇÃO:</t>
        </r>
        <r>
          <rPr>
            <sz val="9"/>
            <color indexed="81"/>
            <rFont val="Segoe UI"/>
            <family val="2"/>
          </rPr>
          <t>_x000D_
PISO DE BORRACHA MODELO I, COR AZUL, ISENTO DE SUBSTANCIAS TOXICAS COM ABSORCAO DE IMPACTOS ANTI DERRAPANTES, NA MEDIDA 335 X255 X20 MM</t>
        </r>
      </text>
    </comment>
    <comment ref="V905" authorId="4" shapeId="0" xr:uid="{4DD6FD44-209A-43AC-97E6-5DF5FB9CD054}">
      <text>
        <r>
          <rPr>
            <sz val="9"/>
            <color indexed="81"/>
            <rFont val="Segoe UI"/>
            <family val="2"/>
          </rPr>
          <t>122818|PISO DE BORRACHA MODELO I, COR AZUL, ISENTO DE SUBSTANCIAS TOXICAS COM ABSORCAO DE IMPACTOS ANTI DERRAPANTES, NA MEDIDA 335 X255 X20 MM|M2|51|21|12|417|5000|08/09/2020|296|2020|30/11/2021|Aguardando|MATERIAL DE CONSTRUÇÃO|PP 192/19|09/01/2020||*|</t>
        </r>
      </text>
    </comment>
    <comment ref="B906" authorId="1" shapeId="0" xr:uid="{00000000-0006-0000-0000-0000E7070000}">
      <text>
        <r>
          <rPr>
            <b/>
            <sz val="9"/>
            <color indexed="81"/>
            <rFont val="Segoe UI"/>
            <family val="2"/>
          </rPr>
          <t>DESCRIÇÃO:</t>
        </r>
        <r>
          <rPr>
            <sz val="9"/>
            <color indexed="81"/>
            <rFont val="Segoe UI"/>
            <family val="2"/>
          </rPr>
          <t>_x000D_
PISO DE BORRACHA MODELO I, COR: AMARELO, NA MEDIDA 335 X 255 X 20 MM.</t>
        </r>
      </text>
    </comment>
    <comment ref="V906" authorId="4" shapeId="0" xr:uid="{F8D5F511-411A-4B74-B3B0-599172DD2D46}">
      <text>
        <r>
          <rPr>
            <sz val="9"/>
            <color indexed="81"/>
            <rFont val="Segoe UI"/>
            <family val="2"/>
          </rPr>
          <t>125262|PISO DE BORRACHA MODELO I, COR: AMARELO, NA MEDIDA 335 X 255 X 20 MM.|M2|51|21|12|417|5000|08/09/2020|296|2020|30/11/2021|Aguardando|MATERIAL DE CONSTRUÇÃO|PP 192/19|09/01/2020||*|</t>
        </r>
      </text>
    </comment>
    <comment ref="B907" authorId="1" shapeId="0" xr:uid="{00000000-0006-0000-0000-0000E5070000}">
      <text>
        <r>
          <rPr>
            <b/>
            <sz val="9"/>
            <color indexed="81"/>
            <rFont val="Segoe UI"/>
            <family val="2"/>
          </rPr>
          <t>DESCRIÇÃO:</t>
        </r>
        <r>
          <rPr>
            <sz val="9"/>
            <color indexed="81"/>
            <rFont val="Segoe UI"/>
            <family val="2"/>
          </rPr>
          <t xml:space="preserve">_x000D_
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r>
      </text>
    </comment>
    <comment ref="V907" authorId="2" shapeId="0" xr:uid="{00000000-0006-0000-0000-0000E6070000}">
      <text>
        <r>
          <rPr>
            <sz val="9"/>
            <color indexed="81"/>
            <rFont val="Segoe UI"/>
            <family val="2"/>
          </rPr>
          <t>125260|PISO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UNIFORMIDADE.|M2|51|21|12|59|700|25/09/2018||||Inativo|PISOS DE BORRACHA, HIDRÁULICOS, PORCELANATOS, REVESTIMENTO E PASTILHAS|||Item excluído do estoque|*|</t>
        </r>
      </text>
    </comment>
    <comment ref="B908" authorId="1" shapeId="0" xr:uid="{00000000-0006-0000-0000-00000D070000}">
      <text>
        <r>
          <rPr>
            <b/>
            <sz val="9"/>
            <color indexed="81"/>
            <rFont val="Segoe UI"/>
            <family val="2"/>
          </rPr>
          <t>DESCRIÇÃO:</t>
        </r>
        <r>
          <rPr>
            <sz val="9"/>
            <color indexed="81"/>
            <rFont val="Segoe UI"/>
            <family val="2"/>
          </rPr>
          <t xml:space="preserve">_x000D_
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r>
      </text>
    </comment>
    <comment ref="V908" authorId="2" shapeId="0" xr:uid="{00000000-0006-0000-0000-00000E070000}">
      <text>
        <r>
          <rPr>
            <sz val="9"/>
            <color indexed="81"/>
            <rFont val="Segoe UI"/>
            <family val="2"/>
          </rPr>
          <t>114255|PISO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UNIFORMIDADE.|M2|51|21|12|59|700|22/05/2019|195|2018|19/09/2019|Inativo|PISOS DE BORRACHA, HIDRÁULICOS, PORCELANATOS, REVESTIMENTO E PASTILHAS|PE  66/18|26/11/2018|Item excluído do estoque|*|</t>
        </r>
      </text>
    </comment>
    <comment ref="B909" authorId="1" shapeId="0" xr:uid="{00000000-0006-0000-0000-0000E3050000}">
      <text>
        <r>
          <rPr>
            <b/>
            <sz val="9"/>
            <color indexed="81"/>
            <rFont val="Segoe UI"/>
            <family val="2"/>
          </rPr>
          <t>DESCRIÇÃO:</t>
        </r>
        <r>
          <rPr>
            <sz val="9"/>
            <color indexed="81"/>
            <rFont val="Segoe UI"/>
            <family val="2"/>
          </rPr>
          <t>_x000D_
PISO DE CONCRETO, TIPO INTERTRAVADO RETANGULAR, COR NATURAL, DIMENSOES: 200 X 100 MM, ESPESSURA 60 MM, RESISTENCIA DE 35 MPA</t>
        </r>
      </text>
    </comment>
    <comment ref="V909" authorId="1" shapeId="0" xr:uid="{00000000-0006-0000-0000-0000E4050000}">
      <text>
        <r>
          <rPr>
            <sz val="10"/>
            <color indexed="81"/>
            <rFont val="Lucida Console"/>
            <family val="3"/>
          </rPr>
          <t>102000|PISO DE CONCRETO, TIPO INTERTRAVADO RETANGULAR, COR NATURAL, DIMENSOES: 200 X 100 MM, ESPESSURA 60 MM, RESISTENCIA DE 35 MPA|M2|51|7|12|42|500|24/11/2020|54|2020|12/03/2021|Aguardando|MATERIAL DE CONSTRUÇÃO|PE  26/21|16/03/2021||*|</t>
        </r>
      </text>
    </comment>
    <comment ref="B910" authorId="1" shapeId="0" xr:uid="{00000000-0006-0000-0000-000077070000}">
      <text>
        <r>
          <rPr>
            <b/>
            <sz val="9"/>
            <color indexed="81"/>
            <rFont val="Segoe UI"/>
            <family val="2"/>
          </rPr>
          <t>DESCRIÇÃO:</t>
        </r>
        <r>
          <rPr>
            <sz val="9"/>
            <color indexed="81"/>
            <rFont val="Segoe UI"/>
            <family val="2"/>
          </rPr>
          <t xml:space="preserve">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r>
      </text>
    </comment>
    <comment ref="V910" authorId="1" shapeId="0" xr:uid="{00000000-0006-0000-0000-000078070000}">
      <text>
        <r>
          <rPr>
            <sz val="10"/>
            <color indexed="81"/>
            <rFont val="Lucida Console"/>
            <family val="3"/>
          </rPr>
          <t>118577|PISO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UNIFORMIDADE.|M2|51|21|12|67|800|19/05/2020|199|2019|15/08/2020|Suspenso|PISOS, REVESTIMENTOS E PASTILHAS|PE 199/20|00:00:00||*|</t>
        </r>
      </text>
    </comment>
    <comment ref="B911" authorId="1" shapeId="0" xr:uid="{00000000-0006-0000-0000-000075070000}">
      <text>
        <r>
          <rPr>
            <b/>
            <sz val="9"/>
            <color indexed="81"/>
            <rFont val="Segoe UI"/>
            <family val="2"/>
          </rPr>
          <t>DESCRIÇÃO:</t>
        </r>
        <r>
          <rPr>
            <sz val="9"/>
            <color indexed="81"/>
            <rFont val="Segoe UI"/>
            <family val="2"/>
          </rPr>
          <t xml:space="preserve">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r>
      </text>
    </comment>
    <comment ref="V911" authorId="1" shapeId="0" xr:uid="{00000000-0006-0000-0000-000076070000}">
      <text>
        <r>
          <rPr>
            <sz val="10"/>
            <color indexed="81"/>
            <rFont val="Lucida Console"/>
            <family val="3"/>
          </rPr>
          <t>118515|PISO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UNIFORMIDADE.|M2|51|21|12|34|400|19/05/2020|199|2019|15/08/2020|Suspenso|PISOS, REVESTIMENTOS E PASTILHAS|PE 199/20|00:00:00|Reabertura da Ata em cotação|*|</t>
        </r>
      </text>
    </comment>
    <comment ref="B912" authorId="2" shapeId="0" xr:uid="{00000000-0006-0000-0000-000043070000}">
      <text>
        <r>
          <rPr>
            <sz val="10"/>
            <color indexed="81"/>
            <rFont val="Lucida Console"/>
            <family val="3"/>
          </rPr>
          <t>DESCRIÇÃO:_x000D_
PLASTICO A3 PARA PLASTIFICACAO - POLASEAL 0,05 MM- 303 X 426 - CAIXA COM 100 UNIDADES</t>
        </r>
      </text>
    </comment>
    <comment ref="V912" authorId="1" shapeId="0" xr:uid="{00000000-0006-0000-0000-000044070000}">
      <text>
        <r>
          <rPr>
            <sz val="10"/>
            <color indexed="81"/>
            <rFont val="Lucida Console"/>
            <family val="3"/>
          </rPr>
          <t>115765|PLASTICO A3 PARA PLASTIFICACAO - POLASEAL 0,05 MM- 303 X 426 - CAIXA COM 100 UNIDADES|CX|45|18|12|167|2000|02/03/2020|211|2020|21/09/2021|Suspenso|||||*|</t>
        </r>
      </text>
    </comment>
    <comment ref="B913" authorId="1" shapeId="0" xr:uid="{00000000-0006-0000-0000-0000A7070000}">
      <text>
        <r>
          <rPr>
            <b/>
            <sz val="9"/>
            <color indexed="81"/>
            <rFont val="Segoe UI"/>
            <family val="2"/>
          </rPr>
          <t>DESCRIÇÃO:</t>
        </r>
        <r>
          <rPr>
            <sz val="9"/>
            <color indexed="81"/>
            <rFont val="Segoe UI"/>
            <family val="2"/>
          </rPr>
          <t>_x000D_
PLATAFORMA DE ESTUDO/</t>
        </r>
      </text>
    </comment>
    <comment ref="V913" authorId="1" shapeId="0" xr:uid="{00000000-0006-0000-0000-0000A8070000}">
      <text>
        <r>
          <rPr>
            <b/>
            <sz val="9"/>
            <color indexed="81"/>
            <rFont val="Segoe UI"/>
            <family val="2"/>
          </rPr>
          <t>120830|PLATAFORMA DE ESTUDO/|UN|||12|5|60|14/09/2018||||- ok -|MÓVEIS ADMINISTRATIVOS||||*|</t>
        </r>
      </text>
    </comment>
    <comment ref="B914" authorId="1" shapeId="0" xr:uid="{00000000-0006-0000-0000-000009070000}">
      <text>
        <r>
          <rPr>
            <b/>
            <sz val="9"/>
            <color indexed="81"/>
            <rFont val="Segoe UI"/>
            <family val="2"/>
          </rPr>
          <t>DESCRIÇÃO:</t>
        </r>
        <r>
          <rPr>
            <sz val="9"/>
            <color indexed="81"/>
            <rFont val="Segoe UI"/>
            <family val="2"/>
          </rPr>
          <t>_x000D_
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r>
      </text>
    </comment>
    <comment ref="V914" authorId="1" shapeId="0" xr:uid="{00000000-0006-0000-0000-00000A070000}">
      <text>
        <r>
          <rPr>
            <sz val="9"/>
            <color indexed="81"/>
            <rFont val="Segoe UI"/>
            <family val="2"/>
          </rPr>
          <t>113767|PLAY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CM)|UN|||12|5|50|03/09/2018||||- ok -|BRINQUEDOS E PLAYGROUND||||*|</t>
        </r>
      </text>
    </comment>
    <comment ref="B915" authorId="1" shapeId="0" xr:uid="{00000000-0006-0000-0000-000029060000}">
      <text>
        <r>
          <rPr>
            <b/>
            <sz val="9"/>
            <color indexed="81"/>
            <rFont val="Segoe UI"/>
            <family val="2"/>
          </rPr>
          <t>DESCRIÇÃO:</t>
        </r>
        <r>
          <rPr>
            <sz val="9"/>
            <color indexed="81"/>
            <rFont val="Segoe UI"/>
            <family val="2"/>
          </rPr>
          <t>_x000D_
PLAY GROUND MASTER CONFECCIONADO EM POLIETILENO ATÓXICO, COMPOSTO POR 2 ESCORREGADORES (1 GRANDE E 1 PEQUENO) E 1 TÚNEL (PASSANDO DE UMA ESTRUTURA PARA OUTRA) - MEDIDAS: 1,80 X 2,10 X 2,55 M (A X L X C). PODENDO VARIAR +/- 5 CM.</t>
        </r>
      </text>
    </comment>
    <comment ref="V915" authorId="1" shapeId="0" xr:uid="{00000000-0006-0000-0000-00002A060000}">
      <text>
        <r>
          <rPr>
            <sz val="9"/>
            <color indexed="81"/>
            <rFont val="Segoe UI"/>
            <family val="2"/>
          </rPr>
          <t>105455|PLAY GROUND MASTER CONFECCIONADO EM POLIETILENO ATÓXICO, COMPOSTO POR 2 ESCORREGADORES (1 GRANDE E 1 PEQUENO) E 1 TÚNEL (PASSANDO DE UMA ESTRUTURA PARA OUTRA) - MEDIDAS: 1,80 X 2,10 X 2,55 M (A X L X C). PODENDO VARIAR +/- 5 CM.|UN|||12|5|50|03/09/2018||||- ok -|BRINQUEDOS E PLAYGROUND||||*|</t>
        </r>
      </text>
    </comment>
    <comment ref="B916" authorId="1" shapeId="0" xr:uid="{00000000-0006-0000-0000-000091050000}">
      <text>
        <r>
          <rPr>
            <b/>
            <sz val="9"/>
            <color indexed="81"/>
            <rFont val="Segoe UI"/>
            <family val="2"/>
          </rPr>
          <t>DESCRIÇÃO:</t>
        </r>
        <r>
          <rPr>
            <sz val="9"/>
            <color indexed="81"/>
            <rFont val="Segoe UI"/>
            <family val="2"/>
          </rPr>
          <t>_x000D_
PLAY GROUND MASTER CONFECCIONADO EM POLIETILENO ATÓXICO, COMPOSTO POR 2 ESCORREGADORES (1 GRANDE E 1 PEQUENO) E 1 TÚNEL (PASSANDO DE UMA ESTRUTURA PARA OUTRA) - MEDIDAS: 1,80 X 2,52 X 4,20MT (A X L X C). PODENDO VARIAR +/- 5 CM.</t>
        </r>
      </text>
    </comment>
    <comment ref="V916" authorId="1" shapeId="0" xr:uid="{00000000-0006-0000-0000-000092050000}">
      <text>
        <r>
          <rPr>
            <sz val="9"/>
            <color indexed="81"/>
            <rFont val="Segoe UI"/>
            <family val="2"/>
          </rPr>
          <t>98645|PLAY GROUND MASTER CONFECCIONADO EM POLIETILENO ATÓXICO, COMPOSTO POR 2 ESCORREGADORES (1 GRANDE E 1 PEQUENO) E 1 TÚNEL (PASSANDO DE UMA ESTRUTURA PARA OUTRA) - MEDIDAS: 1,80 X 2,52 X 4,20MT (A X L X C). PODENDO VARIAR +/- 5 CM.|UN|||12|3|30|03/09/2018||||- ok -|BRINQUEDOS E PLAYGROUND||||*|</t>
        </r>
      </text>
    </comment>
    <comment ref="B917" authorId="1" shapeId="0" xr:uid="{00000000-0006-0000-0000-0000A2010000}">
      <text>
        <r>
          <rPr>
            <b/>
            <sz val="9"/>
            <color indexed="81"/>
            <rFont val="Segoe UI"/>
            <family val="2"/>
          </rPr>
          <t>DESCRIÇÃO:</t>
        </r>
        <r>
          <rPr>
            <sz val="9"/>
            <color indexed="81"/>
            <rFont val="Segoe UI"/>
            <family val="2"/>
          </rPr>
          <t>_x000D_
PLUG EM PVC RÍGIDO - ROSQUEÁVEL  - 1/2".</t>
        </r>
      </text>
    </comment>
    <comment ref="V917" authorId="1" shapeId="0" xr:uid="{00000000-0006-0000-0000-0000A3010000}">
      <text>
        <r>
          <rPr>
            <sz val="10"/>
            <color indexed="81"/>
            <rFont val="Lucida Console"/>
            <family val="3"/>
          </rPr>
          <t>16978|PLUG EM PVC RÍGIDO - ROSQUEÁVEL  - 1/2".|PC|61|8|12|42|500|17/12/2020|101|2020|27/04/2021|Aguardando|MATERIAL HIDRAULICO|PE  16/20|18/05/2020||*|</t>
        </r>
      </text>
    </comment>
    <comment ref="B918" authorId="1" shapeId="0" xr:uid="{00000000-0006-0000-0000-0000A0010000}">
      <text>
        <r>
          <rPr>
            <b/>
            <sz val="9"/>
            <color indexed="81"/>
            <rFont val="Segoe UI"/>
            <family val="2"/>
          </rPr>
          <t>DESCRIÇÃO:</t>
        </r>
        <r>
          <rPr>
            <sz val="9"/>
            <color indexed="81"/>
            <rFont val="Segoe UI"/>
            <family val="2"/>
          </rPr>
          <t>_x000D_
PLUG EM PVC RÍGIDO - ROSQUEÁVEL  - 3/4".</t>
        </r>
      </text>
    </comment>
    <comment ref="V918" authorId="1" shapeId="0" xr:uid="{00000000-0006-0000-0000-0000A1010000}">
      <text>
        <r>
          <rPr>
            <sz val="10"/>
            <color indexed="81"/>
            <rFont val="Lucida Console"/>
            <family val="3"/>
          </rPr>
          <t>16956|PLUG EM PVC RÍGIDO - ROSQUEÁVEL  - 3/4".|PC|61|8|12|13|150|17/12/2020|101|2020|27/04/2021|Aguardando|MATERIAL HIDRAULICO|PE  16/20|18/05/2020||*|</t>
        </r>
      </text>
    </comment>
    <comment ref="B919" authorId="1" shapeId="0" xr:uid="{00000000-0006-0000-0000-0000E1060000}">
      <text>
        <r>
          <rPr>
            <b/>
            <sz val="9"/>
            <color indexed="81"/>
            <rFont val="Segoe UI"/>
            <family val="2"/>
          </rPr>
          <t>DESCRIÇÃO:</t>
        </r>
        <r>
          <rPr>
            <sz val="9"/>
            <color indexed="81"/>
            <rFont val="Segoe UI"/>
            <family val="2"/>
          </rPr>
          <t>_x000D_
PLUG MÓVEL 2P + T 90° PADRÃO NBR 14136 DE 10A/250V GIGANTE.</t>
        </r>
      </text>
    </comment>
    <comment ref="V919" authorId="1" shapeId="0" xr:uid="{00000000-0006-0000-0000-0000E2060000}">
      <text>
        <r>
          <rPr>
            <sz val="10"/>
            <color indexed="81"/>
            <rFont val="Lucida Console"/>
            <family val="3"/>
          </rPr>
          <t>112163|PLUG MÓVEL 2P + T 90° PADRÃO NBR 14136 DE 10A/250V GIGANTE.|UN|55|7|12|84|1000|17/01/2020|126|2019|06/05/2020|Suspenso|MATERIAL ELÉTRICO|PE 153/20|16/09/2020||*|</t>
        </r>
      </text>
    </comment>
    <comment ref="B920" authorId="1" shapeId="0" xr:uid="{00000000-0006-0000-0000-0000DF060000}">
      <text>
        <r>
          <rPr>
            <b/>
            <sz val="9"/>
            <color indexed="81"/>
            <rFont val="Segoe UI"/>
            <family val="2"/>
          </rPr>
          <t>DESCRIÇÃO:</t>
        </r>
        <r>
          <rPr>
            <sz val="9"/>
            <color indexed="81"/>
            <rFont val="Segoe UI"/>
            <family val="2"/>
          </rPr>
          <t>_x000D_
PLUG MÓVEL 2P + T 90° PADRÃO NBR 14136 DE 20A/250V GIGANTE.</t>
        </r>
      </text>
    </comment>
    <comment ref="V920" authorId="1" shapeId="0" xr:uid="{00000000-0006-0000-0000-0000E0060000}">
      <text>
        <r>
          <rPr>
            <sz val="10"/>
            <color indexed="81"/>
            <rFont val="Lucida Console"/>
            <family val="3"/>
          </rPr>
          <t>112162|PLUG MÓVEL 2P + T 90° PADRÃO NBR 14136 DE 20A/250V GIGANTE.|UN|55|7|12|30|360|17/01/2020|126|2019|06/05/2020|Suspenso|MATERIAL ELÉTRICO|PE 153/20|16/09/2020||*|</t>
        </r>
      </text>
    </comment>
    <comment ref="B921" authorId="1" shapeId="0" xr:uid="{00000000-0006-0000-0000-0000DD060000}">
      <text>
        <r>
          <rPr>
            <b/>
            <sz val="9"/>
            <color indexed="81"/>
            <rFont val="Segoe UI"/>
            <family val="2"/>
          </rPr>
          <t>DESCRIÇÃO:</t>
        </r>
        <r>
          <rPr>
            <sz val="9"/>
            <color indexed="81"/>
            <rFont val="Segoe UI"/>
            <family val="2"/>
          </rPr>
          <t>_x000D_
PLUG MÓVEL 2P 90° PADRÃO NBR 14136 DE 10A/250V GIGANTE.</t>
        </r>
      </text>
    </comment>
    <comment ref="V921" authorId="1" shapeId="0" xr:uid="{00000000-0006-0000-0000-0000DE060000}">
      <text>
        <r>
          <rPr>
            <b/>
            <sz val="9"/>
            <color indexed="81"/>
            <rFont val="Segoe UI"/>
            <family val="2"/>
          </rPr>
          <t>112161|PLUG MÓVEL 2P 90° PADRÃO NBR 14136 DE 10A/250V GIGANTE.|UN|||12|0|0|20/12/2018|58|2018|08/03/2019|Inativo|ELÉTRICA|||Nova Abertura Ata 58/18|*|</t>
        </r>
      </text>
    </comment>
    <comment ref="B922" authorId="1" shapeId="0" xr:uid="{00000000-0006-0000-0000-0000DB060000}">
      <text>
        <r>
          <rPr>
            <b/>
            <sz val="9"/>
            <color indexed="81"/>
            <rFont val="Segoe UI"/>
            <family val="2"/>
          </rPr>
          <t>DESCRIÇÃO:</t>
        </r>
        <r>
          <rPr>
            <sz val="9"/>
            <color indexed="81"/>
            <rFont val="Segoe UI"/>
            <family val="2"/>
          </rPr>
          <t>_x000D_
PLUG MÓVEL 2P 90° PADRÃO NBR 14136 DE 20A/250V GIGANTE.</t>
        </r>
      </text>
    </comment>
    <comment ref="V922" authorId="2" shapeId="0" xr:uid="{00000000-0006-0000-0000-0000DC060000}">
      <text>
        <r>
          <rPr>
            <sz val="9"/>
            <color indexed="81"/>
            <rFont val="Segoe UI"/>
            <family val="2"/>
          </rPr>
          <t>112160|PLUG MÓVEL 2P 90° PADRÃO NBR 14136 DE 20A/250V GIGANTE.|UN|55|7|12|0|0|20/12/2018|58|2018|08/03/2019|Suspenso|MATERIAL ELÉTRICO|PP  40/19|18/06/2019|Nova Abertura Ata 58/18|*|</t>
        </r>
      </text>
    </comment>
    <comment ref="B923" authorId="1" shapeId="0" xr:uid="{00000000-0006-0000-0000-0000FD040000}">
      <text>
        <r>
          <rPr>
            <b/>
            <sz val="9"/>
            <color indexed="81"/>
            <rFont val="Segoe UI"/>
            <family val="2"/>
          </rPr>
          <t>DESCRIÇÃO:</t>
        </r>
        <r>
          <rPr>
            <sz val="9"/>
            <color indexed="81"/>
            <rFont val="Segoe UI"/>
            <family val="2"/>
          </rPr>
          <t>_x000D_
PNEU 10.5 / 80 X 18 - 10 LONAS.</t>
        </r>
      </text>
    </comment>
    <comment ref="V923" authorId="1" shapeId="0" xr:uid="{00000000-0006-0000-0000-0000FE040000}">
      <text>
        <r>
          <rPr>
            <b/>
            <sz val="9"/>
            <color indexed="81"/>
            <rFont val="Segoe UI"/>
            <family val="2"/>
          </rPr>
          <t>90630|PNEU 10.5 / 80 X 18 - 10 LONAS.|PC|||12|0|0|13/09/2018||||Inativo|PNEUS||||*|</t>
        </r>
      </text>
    </comment>
    <comment ref="B924" authorId="1" shapeId="0" xr:uid="{00000000-0006-0000-0000-000011080000}">
      <text>
        <r>
          <rPr>
            <b/>
            <sz val="9"/>
            <color indexed="81"/>
            <rFont val="Segoe UI"/>
            <family val="2"/>
          </rPr>
          <t>DESCRIÇÃO:</t>
        </r>
        <r>
          <rPr>
            <sz val="9"/>
            <color indexed="81"/>
            <rFont val="Segoe UI"/>
            <family val="2"/>
          </rPr>
          <t>_x000D_
PNEU 120/80 R18, 62T.</t>
        </r>
      </text>
    </comment>
    <comment ref="V924" authorId="1" shapeId="0" xr:uid="{00000000-0006-0000-0000-000012080000}">
      <text>
        <r>
          <rPr>
            <b/>
            <sz val="9"/>
            <color indexed="81"/>
            <rFont val="Segoe UI"/>
            <family val="2"/>
          </rPr>
          <t>126554|PNEU 120/80 R18, 62T.|PC|||12|0|0|13/09/2018||||Inativo|PNEUS||||*|</t>
        </r>
      </text>
    </comment>
    <comment ref="B925" authorId="1" shapeId="0" xr:uid="{00000000-0006-0000-0000-000085050000}">
      <text>
        <r>
          <rPr>
            <b/>
            <sz val="9"/>
            <color indexed="81"/>
            <rFont val="Segoe UI"/>
            <family val="2"/>
          </rPr>
          <t>DESCRIÇÃO:</t>
        </r>
        <r>
          <rPr>
            <sz val="9"/>
            <color indexed="81"/>
            <rFont val="Segoe UI"/>
            <family val="2"/>
          </rPr>
          <t>_x000D_
PNEU 1300 X 24 PN 14 G-2/L - 12 LONAS.</t>
        </r>
      </text>
    </comment>
    <comment ref="V925" authorId="1" shapeId="0" xr:uid="{00000000-0006-0000-0000-000086050000}">
      <text>
        <r>
          <rPr>
            <b/>
            <sz val="9"/>
            <color indexed="81"/>
            <rFont val="Segoe UI"/>
            <family val="2"/>
          </rPr>
          <t>97280|PNEU 1300 X 24 PN 14 G-2/L - 12 LONAS.|PC|||12|0|0|13/09/2018||||Inativo|PNEUS||||*|</t>
        </r>
      </text>
    </comment>
    <comment ref="B926" authorId="1" shapeId="0" xr:uid="{00000000-0006-0000-0000-00008F020000}">
      <text>
        <r>
          <rPr>
            <b/>
            <sz val="9"/>
            <color indexed="81"/>
            <rFont val="Segoe UI"/>
            <family val="2"/>
          </rPr>
          <t>DESCRIÇÃO:</t>
        </r>
        <r>
          <rPr>
            <sz val="9"/>
            <color indexed="81"/>
            <rFont val="Segoe UI"/>
            <family val="2"/>
          </rPr>
          <t>_x000D_
PNEU 1400 X 24 - 12 LONAS.</t>
        </r>
      </text>
    </comment>
    <comment ref="V926" authorId="1" shapeId="0" xr:uid="{00000000-0006-0000-0000-000090020000}">
      <text>
        <r>
          <rPr>
            <b/>
            <sz val="9"/>
            <color indexed="81"/>
            <rFont val="Segoe UI"/>
            <family val="2"/>
          </rPr>
          <t>35889|PNEU 1400 X 24 - 12 LONAS.|PC|84|6|12|0|0|13/09/2018||||Inativo|PNEUS||||*|</t>
        </r>
      </text>
    </comment>
    <comment ref="B927" authorId="1" shapeId="0" xr:uid="{00000000-0006-0000-0000-00009F020000}">
      <text>
        <r>
          <rPr>
            <b/>
            <sz val="9"/>
            <color indexed="81"/>
            <rFont val="Segoe UI"/>
            <family val="2"/>
          </rPr>
          <t>DESCRIÇÃO:</t>
        </r>
        <r>
          <rPr>
            <sz val="9"/>
            <color indexed="81"/>
            <rFont val="Segoe UI"/>
            <family val="2"/>
          </rPr>
          <t>_x000D_
PNEU 165/70 R 13, RADIAL PARA EIXO DIRECIONAL E LIVRE, INDICE DE CARGA 78 (CARGA POR PNEU 425 KG), INDICE DE VELOCIDADE T (ATE 190 KM/H), PROFUNDIDADE DOS SULCOS 8,0 MM.</t>
        </r>
      </text>
    </comment>
    <comment ref="V927" authorId="1" shapeId="0" xr:uid="{00000000-0006-0000-0000-0000A0020000}">
      <text>
        <r>
          <rPr>
            <sz val="9"/>
            <color indexed="81"/>
            <rFont val="Segoe UI"/>
            <family val="2"/>
          </rPr>
          <t>39982|PNEU 165/70 R 13, RADIAL PARA EIXO DIRECIONAL E LIVRE, INDICE DE CARGA 78 (CARGA POR PNEU 425 KG), INDICE DE VELOCIDADE T (ATE 190 KM/H), PROFUNDIDADE DOS SULCOS 8,0 MM.|PC|84|1|12|3|32|13/09/2018||||- ok -|PNEUS||||*|</t>
        </r>
      </text>
    </comment>
    <comment ref="B928" authorId="1" shapeId="0" xr:uid="{00000000-0006-0000-0000-0000FC000000}">
      <text>
        <r>
          <rPr>
            <b/>
            <sz val="9"/>
            <color indexed="81"/>
            <rFont val="Segoe UI"/>
            <family val="2"/>
          </rPr>
          <t>DESCRIÇÃO:</t>
        </r>
        <r>
          <rPr>
            <sz val="9"/>
            <color indexed="81"/>
            <rFont val="Segoe UI"/>
            <family val="2"/>
          </rPr>
          <t>_x000D_
PNEU 17.5-25 - 12 LONAS - L3 - PARA USO EM MÁQUINA PÁ CARREGADEIRA.</t>
        </r>
      </text>
    </comment>
    <comment ref="V928" authorId="1" shapeId="0" xr:uid="{00000000-0006-0000-0000-0000FD000000}">
      <text>
        <r>
          <rPr>
            <b/>
            <sz val="9"/>
            <color indexed="81"/>
            <rFont val="Segoe UI"/>
            <family val="2"/>
          </rPr>
          <t>13246|PNEU 17.5-25 - 12 LONAS - L3 - PARA USO EM MÁQUINA PÁ CARREGADEIRA.|PC|||12|0|0|13/09/2018||||Inativo|PNEUS||||*|</t>
        </r>
      </text>
    </comment>
    <comment ref="B929" authorId="1" shapeId="0" xr:uid="{00000000-0006-0000-0000-00009B040000}">
      <text>
        <r>
          <rPr>
            <b/>
            <sz val="9"/>
            <color indexed="81"/>
            <rFont val="Segoe UI"/>
            <family val="2"/>
          </rPr>
          <t>DESCRIÇÃO:</t>
        </r>
        <r>
          <rPr>
            <sz val="9"/>
            <color indexed="81"/>
            <rFont val="Segoe UI"/>
            <family val="2"/>
          </rPr>
          <t>_x000D_
PNEU 175/65 - R14</t>
        </r>
      </text>
    </comment>
    <comment ref="V929" authorId="1" shapeId="0" xr:uid="{00000000-0006-0000-0000-00009C040000}">
      <text>
        <r>
          <rPr>
            <sz val="9"/>
            <color indexed="81"/>
            <rFont val="Segoe UI"/>
            <family val="2"/>
          </rPr>
          <t>84053|PNEU 175/65 - R14|PC|||12|3|32|13/09/2018||||- ok -|PNEUS||||*|</t>
        </r>
      </text>
    </comment>
    <comment ref="B930" authorId="1" shapeId="0" xr:uid="{00000000-0006-0000-0000-000051040000}">
      <text>
        <r>
          <rPr>
            <b/>
            <sz val="9"/>
            <color indexed="81"/>
            <rFont val="Segoe UI"/>
            <family val="2"/>
          </rPr>
          <t>DESCRIÇÃO:</t>
        </r>
        <r>
          <rPr>
            <sz val="9"/>
            <color indexed="81"/>
            <rFont val="Segoe UI"/>
            <family val="2"/>
          </rPr>
          <t>_x000D_
PNEU 175/70 - R14</t>
        </r>
      </text>
    </comment>
    <comment ref="V930" authorId="1" shapeId="0" xr:uid="{00000000-0006-0000-0000-000052040000}">
      <text>
        <r>
          <rPr>
            <b/>
            <sz val="9"/>
            <color indexed="81"/>
            <rFont val="Segoe UI"/>
            <family val="2"/>
          </rPr>
          <t>78400|PNEU 175/70 - R14|PC|84|1|12|0|0|13/09/2018||||Inativo|PNEUS||||*|</t>
        </r>
      </text>
    </comment>
    <comment ref="B931" authorId="1" shapeId="0" xr:uid="{00000000-0006-0000-0000-00000B050000}">
      <text>
        <r>
          <rPr>
            <b/>
            <sz val="9"/>
            <color indexed="81"/>
            <rFont val="Segoe UI"/>
            <family val="2"/>
          </rPr>
          <t>DESCRIÇÃO:</t>
        </r>
        <r>
          <rPr>
            <sz val="9"/>
            <color indexed="81"/>
            <rFont val="Segoe UI"/>
            <family val="2"/>
          </rPr>
          <t>_x000D_
PNEU 175/80 R14</t>
        </r>
      </text>
    </comment>
    <comment ref="V931" authorId="1" shapeId="0" xr:uid="{00000000-0006-0000-0000-00000C050000}">
      <text>
        <r>
          <rPr>
            <b/>
            <sz val="9"/>
            <color indexed="81"/>
            <rFont val="Segoe UI"/>
            <family val="2"/>
          </rPr>
          <t>92378|PNEU 175/80 R14|PC|||12|1|12|13/09/2018||||- ok -|PNEUS||||*|</t>
        </r>
      </text>
    </comment>
    <comment ref="B932" authorId="1" shapeId="0" xr:uid="{00000000-0006-0000-0000-00003D080000}">
      <text>
        <r>
          <rPr>
            <b/>
            <sz val="9"/>
            <color indexed="81"/>
            <rFont val="Segoe UI"/>
            <family val="2"/>
          </rPr>
          <t>DESCRIÇÃO:</t>
        </r>
        <r>
          <rPr>
            <sz val="9"/>
            <color indexed="81"/>
            <rFont val="Segoe UI"/>
            <family val="2"/>
          </rPr>
          <t>_x000D_
PNEU 185 R14 C 99/97N, CAPACIDADE CARGA C - KOMBI</t>
        </r>
      </text>
    </comment>
    <comment ref="V932" authorId="1" shapeId="0" xr:uid="{00000000-0006-0000-0000-00003E080000}">
      <text>
        <r>
          <rPr>
            <sz val="9"/>
            <color indexed="81"/>
            <rFont val="Segoe UI"/>
            <family val="2"/>
          </rPr>
          <t>128666|PNEU 185 R14 C 99/97N, CAPACIDADE CARGA C - KOMBI|PC|||12|1|4|13/09/2018||||- ok -|PNEUS||||*|</t>
        </r>
      </text>
    </comment>
    <comment ref="B933" authorId="1" shapeId="0" xr:uid="{00000000-0006-0000-0000-000077020000}">
      <text>
        <r>
          <rPr>
            <b/>
            <sz val="9"/>
            <color indexed="81"/>
            <rFont val="Segoe UI"/>
            <family val="2"/>
          </rPr>
          <t>DESCRIÇÃO:</t>
        </r>
        <r>
          <rPr>
            <sz val="9"/>
            <color indexed="81"/>
            <rFont val="Segoe UI"/>
            <family val="2"/>
          </rPr>
          <t>_x000D_
PNEU 185/60 R 14 RADIAL</t>
        </r>
      </text>
    </comment>
    <comment ref="V933" authorId="1" shapeId="0" xr:uid="{00000000-0006-0000-0000-000078020000}">
      <text>
        <r>
          <rPr>
            <sz val="9"/>
            <color indexed="81"/>
            <rFont val="Segoe UI"/>
            <family val="2"/>
          </rPr>
          <t>34405|PNEU 185/60 R 14 RADIAL|PC|84|1|12|1|8|13/09/2018||||- ok -|PNEUS||||*|</t>
        </r>
      </text>
    </comment>
    <comment ref="B934" authorId="1" shapeId="0" xr:uid="{00000000-0006-0000-0000-0000FD060000}">
      <text>
        <r>
          <rPr>
            <b/>
            <sz val="9"/>
            <color indexed="81"/>
            <rFont val="Segoe UI"/>
            <family val="2"/>
          </rPr>
          <t>DESCRIÇÃO:</t>
        </r>
        <r>
          <rPr>
            <sz val="9"/>
            <color indexed="81"/>
            <rFont val="Segoe UI"/>
            <family val="2"/>
          </rPr>
          <t>_x000D_
PNEU 185/65 R15</t>
        </r>
      </text>
    </comment>
    <comment ref="V934" authorId="1" shapeId="0" xr:uid="{00000000-0006-0000-0000-0000FE060000}">
      <text>
        <r>
          <rPr>
            <b/>
            <sz val="9"/>
            <color indexed="81"/>
            <rFont val="Segoe UI"/>
            <family val="2"/>
          </rPr>
          <t>113482|PNEU 185/65 R15|PC|||12|0|0|13/09/2018||||Inativo|PNEUS||||*|</t>
        </r>
      </text>
    </comment>
    <comment ref="B935" authorId="1" shapeId="0" xr:uid="{00000000-0006-0000-0000-000011060000}">
      <text>
        <r>
          <rPr>
            <b/>
            <sz val="9"/>
            <color indexed="81"/>
            <rFont val="Segoe UI"/>
            <family val="2"/>
          </rPr>
          <t>DESCRIÇÃO:</t>
        </r>
        <r>
          <rPr>
            <sz val="9"/>
            <color indexed="81"/>
            <rFont val="Segoe UI"/>
            <family val="2"/>
          </rPr>
          <t>_x000D_
PNEU 19,5L X 24  10 LONAS - CÓDIGO 85801444 - USO EM RETRO ESCAVADEIRA NEW HOLLAND LB 90.</t>
        </r>
      </text>
    </comment>
    <comment ref="V935" authorId="1" shapeId="0" xr:uid="{00000000-0006-0000-0000-000012060000}">
      <text>
        <r>
          <rPr>
            <b/>
            <sz val="9"/>
            <color indexed="81"/>
            <rFont val="Segoe UI"/>
            <family val="2"/>
          </rPr>
          <t>104653|PNEU 19,5L X 24  10 LONAS - CÓDIGO 85801444 - USO EM RETRO ESCAVADEIRA NEW HOLLAND LB 90.|PC|||12|0|0|13/09/2018||||Inativo|PNEUS||||*|</t>
        </r>
      </text>
    </comment>
    <comment ref="B936" authorId="1" shapeId="0" xr:uid="{00000000-0006-0000-0000-0000C1070000}">
      <text>
        <r>
          <rPr>
            <b/>
            <sz val="9"/>
            <color indexed="81"/>
            <rFont val="Segoe UI"/>
            <family val="2"/>
          </rPr>
          <t>DESCRIÇÃO:</t>
        </r>
        <r>
          <rPr>
            <sz val="9"/>
            <color indexed="81"/>
            <rFont val="Segoe UI"/>
            <family val="2"/>
          </rPr>
          <t>_x000D_
PNEU 195/70 R15.</t>
        </r>
      </text>
    </comment>
    <comment ref="V936" authorId="1" shapeId="0" xr:uid="{00000000-0006-0000-0000-0000C2070000}">
      <text>
        <r>
          <rPr>
            <sz val="9"/>
            <color indexed="81"/>
            <rFont val="Segoe UI"/>
            <family val="2"/>
          </rPr>
          <t>122543|PNEU 195/70 R15.|PC|||12|2|20|13/09/2018||||- ok -|PNEUS||||*|</t>
        </r>
      </text>
    </comment>
    <comment ref="B937" authorId="1" shapeId="0" xr:uid="{00000000-0006-0000-0000-0000A1070000}">
      <text>
        <r>
          <rPr>
            <b/>
            <sz val="9"/>
            <color indexed="81"/>
            <rFont val="Segoe UI"/>
            <family val="2"/>
          </rPr>
          <t>DESCRIÇÃO:</t>
        </r>
        <r>
          <rPr>
            <sz val="9"/>
            <color indexed="81"/>
            <rFont val="Segoe UI"/>
            <family val="2"/>
          </rPr>
          <t>_x000D_
PNEU 205/55 R16.</t>
        </r>
      </text>
    </comment>
    <comment ref="V937" authorId="1" shapeId="0" xr:uid="{00000000-0006-0000-0000-0000A2070000}">
      <text>
        <r>
          <rPr>
            <sz val="9"/>
            <color indexed="81"/>
            <rFont val="Segoe UI"/>
            <family val="2"/>
          </rPr>
          <t>120217|PNEU 205/55 R16.|PC|||12|3|28|13/09/2018||||- ok -|PNEUS||||*|</t>
        </r>
      </text>
    </comment>
    <comment ref="B938" authorId="1" shapeId="0" xr:uid="{00000000-0006-0000-0000-00002D070000}">
      <text>
        <r>
          <rPr>
            <b/>
            <sz val="9"/>
            <color indexed="81"/>
            <rFont val="Segoe UI"/>
            <family val="2"/>
          </rPr>
          <t>DESCRIÇÃO:</t>
        </r>
        <r>
          <rPr>
            <sz val="9"/>
            <color indexed="81"/>
            <rFont val="Segoe UI"/>
            <family val="2"/>
          </rPr>
          <t xml:space="preserve">_x000D_
PNEU 205/70 - R15 </t>
        </r>
      </text>
    </comment>
    <comment ref="V938" authorId="1" shapeId="0" xr:uid="{00000000-0006-0000-0000-00002E070000}">
      <text>
        <r>
          <rPr>
            <b/>
            <sz val="9"/>
            <color indexed="81"/>
            <rFont val="Segoe UI"/>
            <family val="2"/>
          </rPr>
          <t>114883|PNEU 205/70 - R15|PC|||12|3|36|13/09/2018||||- ok -|PNEUS||||*|</t>
        </r>
      </text>
    </comment>
    <comment ref="B939" authorId="1" shapeId="0" xr:uid="{00000000-0006-0000-0000-0000C9040000}">
      <text>
        <r>
          <rPr>
            <b/>
            <sz val="9"/>
            <color indexed="81"/>
            <rFont val="Segoe UI"/>
            <family val="2"/>
          </rPr>
          <t>DESCRIÇÃO:</t>
        </r>
        <r>
          <rPr>
            <sz val="9"/>
            <color indexed="81"/>
            <rFont val="Segoe UI"/>
            <family val="2"/>
          </rPr>
          <t>_x000D_
PNEU 205/75 R16, 08 LONAS, LISO.</t>
        </r>
      </text>
    </comment>
    <comment ref="V939" authorId="1" shapeId="0" xr:uid="{00000000-0006-0000-0000-0000CA040000}">
      <text>
        <r>
          <rPr>
            <b/>
            <sz val="9"/>
            <color indexed="81"/>
            <rFont val="Segoe UI"/>
            <family val="2"/>
          </rPr>
          <t>88084|PNEU 205/75 R16, 08 LONAS, LISO.|PC|||12|1|12|13/09/2018||||- ok -|PNEUS||||*|</t>
        </r>
      </text>
    </comment>
    <comment ref="B940" authorId="1" shapeId="0" xr:uid="{00000000-0006-0000-0000-000091060000}">
      <text>
        <r>
          <rPr>
            <b/>
            <sz val="9"/>
            <color indexed="81"/>
            <rFont val="Segoe UI"/>
            <family val="2"/>
          </rPr>
          <t>DESCRIÇÃO:</t>
        </r>
        <r>
          <rPr>
            <sz val="9"/>
            <color indexed="81"/>
            <rFont val="Segoe UI"/>
            <family val="2"/>
          </rPr>
          <t>_x000D_
PNEU 215 / 80 R 16.</t>
        </r>
      </text>
    </comment>
    <comment ref="V940" authorId="1" shapeId="0" xr:uid="{00000000-0006-0000-0000-000092060000}">
      <text>
        <r>
          <rPr>
            <b/>
            <sz val="9"/>
            <color indexed="81"/>
            <rFont val="Segoe UI"/>
            <family val="2"/>
          </rPr>
          <t>110195|PNEU 215 / 80 R 16.|PC|||12|0|0|13/09/2018||||Inativo|PNEUS||||*|</t>
        </r>
      </text>
    </comment>
    <comment ref="B941" authorId="1" shapeId="0" xr:uid="{00000000-0006-0000-0000-00009F060000}">
      <text>
        <r>
          <rPr>
            <b/>
            <sz val="9"/>
            <color indexed="81"/>
            <rFont val="Segoe UI"/>
            <family val="2"/>
          </rPr>
          <t>DESCRIÇÃO:</t>
        </r>
        <r>
          <rPr>
            <sz val="9"/>
            <color indexed="81"/>
            <rFont val="Segoe UI"/>
            <family val="2"/>
          </rPr>
          <t>_x000D_
PNEU 215/75 R 17.5 - MÍNIMO DE 12 LONAS, PARA EIXOS DIRECIONAIS E LIVRES, PISO MISTO (ASFALTO/TERRA), ÍNDICE DE CARGA SIMPLES/DUPLO 126/124, CAPACIDADE DE CARGA SIMPLES/DUPLO (KG) 1.700/1.600, CÓDIGO DE VELOCIDADE "K", PROFUNDIDADE DOS SULCOS MÍNIMO 12,0 MM.</t>
        </r>
      </text>
    </comment>
    <comment ref="V941" authorId="1" shapeId="0" xr:uid="{00000000-0006-0000-0000-0000A0060000}">
      <text>
        <r>
          <rPr>
            <b/>
            <sz val="9"/>
            <color indexed="81"/>
            <rFont val="Segoe UI"/>
            <family val="2"/>
          </rPr>
          <t>110735|PNEU 215/75 R 17.5 - MÍNIMO DE 12 LONAS, PARA EIXOS DIRECIONAIS E LIVRES, PISO MISTO (ASFALTO/TERRA), ÍNDICE DE CARGA SIMPLES/DUPLO 126/124, CAPACIDADE DE CARGA SIMPLES/DUPLO (KG) 1.700/1.600, CÓDIGO DE VELOCIDADE "K", PROFUNDIDADE DOS SULCOS MÍNIMO 12,0 MM.|PC|||12|7|84|13/09/2018||||- ok -|PNEUS||||*|</t>
        </r>
      </text>
    </comment>
    <comment ref="B942" authorId="1" shapeId="0" xr:uid="{00000000-0006-0000-0000-0000AD050000}">
      <text>
        <r>
          <rPr>
            <b/>
            <sz val="9"/>
            <color indexed="81"/>
            <rFont val="Segoe UI"/>
            <family val="2"/>
          </rPr>
          <t>DESCRIÇÃO:</t>
        </r>
        <r>
          <rPr>
            <sz val="9"/>
            <color indexed="81"/>
            <rFont val="Segoe UI"/>
            <family val="2"/>
          </rPr>
          <t>_x000D_
PNEU 225 - 75 R 16.</t>
        </r>
      </text>
    </comment>
    <comment ref="V942" authorId="1" shapeId="0" xr:uid="{00000000-0006-0000-0000-0000AE050000}">
      <text>
        <r>
          <rPr>
            <b/>
            <sz val="9"/>
            <color indexed="81"/>
            <rFont val="Segoe UI"/>
            <family val="2"/>
          </rPr>
          <t>100204|PNEU 225 - 75 R 16.|PC|||12|0|0|13/09/2018||||Inativo|PNEUS||||*|</t>
        </r>
      </text>
    </comment>
    <comment ref="B943" authorId="1" shapeId="0" xr:uid="{00000000-0006-0000-0000-0000C7040000}">
      <text>
        <r>
          <rPr>
            <b/>
            <sz val="9"/>
            <color indexed="81"/>
            <rFont val="Segoe UI"/>
            <family val="2"/>
          </rPr>
          <t>DESCRIÇÃO:</t>
        </r>
        <r>
          <rPr>
            <sz val="9"/>
            <color indexed="81"/>
            <rFont val="Segoe UI"/>
            <family val="2"/>
          </rPr>
          <t>_x000D_
PNEU 225/70 R15, 08 LONAS.</t>
        </r>
      </text>
    </comment>
    <comment ref="V943" authorId="1" shapeId="0" xr:uid="{00000000-0006-0000-0000-0000C8040000}">
      <text>
        <r>
          <rPr>
            <sz val="9"/>
            <color indexed="81"/>
            <rFont val="Segoe UI"/>
            <family val="2"/>
          </rPr>
          <t>88083|PNEU 225/70 R15, 08 LONAS.|PC|||12|1|4|13/09/2018||||- ok -|PNEUS||||*|</t>
        </r>
      </text>
    </comment>
    <comment ref="B944" authorId="1" shapeId="0" xr:uid="{00000000-0006-0000-0000-00005F040000}">
      <text>
        <r>
          <rPr>
            <b/>
            <sz val="9"/>
            <color indexed="81"/>
            <rFont val="Segoe UI"/>
            <family val="2"/>
          </rPr>
          <t>DESCRIÇÃO:</t>
        </r>
        <r>
          <rPr>
            <sz val="9"/>
            <color indexed="81"/>
            <rFont val="Segoe UI"/>
            <family val="2"/>
          </rPr>
          <t>_x000D_
PNEU 225/75 R15, RADIAL PARA EIXO DIRECIONAL E LIVRE, ÍNDICE DE CARGA 105 (CARGA POR PNEU 925 KG), ÍNDICE DE VELOCIDADE S (ATÉ 180 KM POR/H), PROFUNDIDADE DOS SULCOS 11,0 MM.</t>
        </r>
      </text>
    </comment>
    <comment ref="V944" authorId="1" shapeId="0" xr:uid="{00000000-0006-0000-0000-000060040000}">
      <text>
        <r>
          <rPr>
            <sz val="9"/>
            <color indexed="81"/>
            <rFont val="Segoe UI"/>
            <family val="2"/>
          </rPr>
          <t>80349|PNEU 225/75 R15, RADIAL PARA EIXO DIRECIONAL E LIVRE, ÍNDICE DE CARGA 105 (CARGA POR PNEU 925 KG), ÍNDICE DE VELOCIDADE S (ATÉ 180 KM POR/H), PROFUNDIDADE DOS SULCOS 11,0 MM.|PC|84|1|12|1|8|13/09/2018||||- ok -|PNEUS||||*|</t>
        </r>
      </text>
    </comment>
    <comment ref="B945" authorId="1" shapeId="0" xr:uid="{00000000-0006-0000-0000-0000BB070000}">
      <text>
        <r>
          <rPr>
            <b/>
            <sz val="9"/>
            <color indexed="81"/>
            <rFont val="Segoe UI"/>
            <family val="2"/>
          </rPr>
          <t>DESCRIÇÃO:</t>
        </r>
        <r>
          <rPr>
            <sz val="9"/>
            <color indexed="81"/>
            <rFont val="Segoe UI"/>
            <family val="2"/>
          </rPr>
          <t>_x000D_
PNEU 235/70 R 16.</t>
        </r>
      </text>
    </comment>
    <comment ref="V945" authorId="1" shapeId="0" xr:uid="{00000000-0006-0000-0000-0000BC070000}">
      <text>
        <r>
          <rPr>
            <b/>
            <sz val="9"/>
            <color indexed="81"/>
            <rFont val="Segoe UI"/>
            <family val="2"/>
          </rPr>
          <t>122276|PNEU 235/70 R 16.|PC|||12|0|0|13/09/2018||||Inativo|PNEUS||||*|</t>
        </r>
      </text>
    </comment>
    <comment ref="B946" authorId="1" shapeId="0" xr:uid="{00000000-0006-0000-0000-0000FF060000}">
      <text>
        <r>
          <rPr>
            <b/>
            <sz val="9"/>
            <color indexed="81"/>
            <rFont val="Segoe UI"/>
            <family val="2"/>
          </rPr>
          <t>DESCRIÇÃO:</t>
        </r>
        <r>
          <rPr>
            <sz val="9"/>
            <color indexed="81"/>
            <rFont val="Segoe UI"/>
            <family val="2"/>
          </rPr>
          <t>_x000D_
PNEU 275/80 R 22,5 MÍNIMO 14 LONAS, PISO MISTO ASFALTO/TERRA, RADIAL PARA EIXO DIRECIONAIS E LIVRES, ÍNDICE DE CARGA SIMPLES/DUPLO 149/146, CAPACIDADE DE CARGA SIMPLES/DUPLO (KG) 3250/3000, CÓDIGO DE VELOCIDADE “L”, PROFUNDIDADE DOS SULCOS MÍNIMO 18,5MM.</t>
        </r>
      </text>
    </comment>
    <comment ref="V946" authorId="1" shapeId="0" xr:uid="{00000000-0006-0000-0000-000000070000}">
      <text>
        <r>
          <rPr>
            <b/>
            <sz val="9"/>
            <color indexed="81"/>
            <rFont val="Segoe UI"/>
            <family val="2"/>
          </rPr>
          <t>113483|PNEU 275/80 R 22,5 MÍNIMO 14 LONAS, PISO MISTO ASFALTO/TERRA, RADIAL PARA EIXO DIRECIONAIS E LIVRES, ÍNDICE DE CARGA SIMPLES/DUPLO 149/146, CAPACIDADE DE CARGA SIMPLES/DUPLO (KG) 3250/3000, CÓDIGO DE VELOCIDADE “L”, PROFUNDIDADE DOS SULCOS MÍNIMO 18,5MM.|PC|||12|1|12|13/09/2018||||- ok -|PNEUS||||*|</t>
        </r>
      </text>
    </comment>
    <comment ref="B947" authorId="1" shapeId="0" xr:uid="{00000000-0006-0000-0000-0000C3070000}">
      <text>
        <r>
          <rPr>
            <b/>
            <sz val="9"/>
            <color indexed="81"/>
            <rFont val="Segoe UI"/>
            <family val="2"/>
          </rPr>
          <t>DESCRIÇÃO:</t>
        </r>
        <r>
          <rPr>
            <sz val="9"/>
            <color indexed="81"/>
            <rFont val="Segoe UI"/>
            <family val="2"/>
          </rPr>
          <t>_x000D_
PNEU 275/80 R22,5 - 16 LONAS, RADIAL PARA EIXO TRATIVO, PISO MISTO (ASFALTO/TERRA),CAPACIDADE DE CARGA SIMPLES/DUPLO (KG) 3250/3000, CÓDIGO DE VELOCIDADE “K”, PROFUNDIDADE DOS SULCOS MÍNIMO 26,0MM.</t>
        </r>
      </text>
    </comment>
    <comment ref="V947" authorId="1" shapeId="0" xr:uid="{00000000-0006-0000-0000-0000C4070000}">
      <text>
        <r>
          <rPr>
            <b/>
            <sz val="9"/>
            <color indexed="81"/>
            <rFont val="Segoe UI"/>
            <family val="2"/>
          </rPr>
          <t>122545|PNEU 275/80 R22,5 - 16 LONAS, RADIAL PARA EIXO TRATIVO, PISO MISTO (ASFALTO/TERRA),CAPACIDADE DE CARGA SIMPLES/DUPLO (KG) 3250/3000, CÓDIGO DE VELOCIDADE “K”, PROFUNDIDADE DOS SULCOS MÍNIMO 26,0MM.|PC|84|2|12|2|24|13/09/2018||||- ok -|PNEUS||||*|</t>
        </r>
      </text>
    </comment>
    <comment ref="B948" authorId="1" shapeId="0" xr:uid="{00000000-0006-0000-0000-00000D050000}">
      <text>
        <r>
          <rPr>
            <b/>
            <sz val="9"/>
            <color indexed="81"/>
            <rFont val="Segoe UI"/>
            <family val="2"/>
          </rPr>
          <t>DESCRIÇÃO:</t>
        </r>
        <r>
          <rPr>
            <sz val="9"/>
            <color indexed="81"/>
            <rFont val="Segoe UI"/>
            <family val="2"/>
          </rPr>
          <t>_x000D_
PNEU 295/80 R22,5, 16 LONAS, LISO, PARA EIXOS DIRECIONAIS E LIVRES, PISO MISTO (ASFALTO/TERRA), ÍNDICE DE CARGA SIMPLES/DUPLO 152/148, CAPACIDADE DE CARGA SIMPLES/DUPLO (KG) 3550/3150, CÓDIGO DE VELOCIDADE “L”, PROFUNDIDADE DOS SULCOS MÍNIMO 16,7 MM.</t>
        </r>
      </text>
    </comment>
    <comment ref="V948" authorId="1" shapeId="0" xr:uid="{00000000-0006-0000-0000-00000E050000}">
      <text>
        <r>
          <rPr>
            <sz val="9"/>
            <color indexed="81"/>
            <rFont val="Segoe UI"/>
            <family val="2"/>
          </rPr>
          <t>92382|PNEU 295/80 R22,5, 16 LONAS, LISO, PARA EIXOS DIRECIONAIS E LIVRES, PISO MISTO (ASFALTO/TERRA), ÍNDICE DE CARGA SIMPLES/DUPLO 152/148, CAPACIDADE DE CARGA SIMPLES/DUPLO (KG) 3550/3150, CÓDIGO DE VELOCIDADE “L”, PROFUNDIDADE DOS SULCOS MÍNIMO 16,7 MM.|PC|||12|1|4|13/09/2018||||- ok -|PNEUS||||*|</t>
        </r>
      </text>
    </comment>
    <comment ref="B949" authorId="1" shapeId="0" xr:uid="{00000000-0006-0000-0000-0000A5020000}">
      <text>
        <r>
          <rPr>
            <b/>
            <sz val="9"/>
            <color indexed="81"/>
            <rFont val="Segoe UI"/>
            <family val="2"/>
          </rPr>
          <t>DESCRIÇÃO:</t>
        </r>
        <r>
          <rPr>
            <sz val="9"/>
            <color indexed="81"/>
            <rFont val="Segoe UI"/>
            <family val="2"/>
          </rPr>
          <t>_x000D_
PNEU 3.50/8.</t>
        </r>
      </text>
    </comment>
    <comment ref="V949" authorId="1" shapeId="0" xr:uid="{00000000-0006-0000-0000-0000A6020000}">
      <text>
        <r>
          <rPr>
            <b/>
            <sz val="9"/>
            <color indexed="81"/>
            <rFont val="Segoe UI"/>
            <family val="2"/>
          </rPr>
          <t>40431|PNEU 3.50/8.|PC|||12|0|0|13/09/2018||||Inativo|PNEUS||||*|</t>
        </r>
      </text>
    </comment>
    <comment ref="B950" authorId="2" shapeId="0" xr:uid="{00000000-0006-0000-0000-00002F030000}">
      <text>
        <r>
          <rPr>
            <b/>
            <sz val="9"/>
            <color indexed="81"/>
            <rFont val="Segoe UI"/>
            <family val="2"/>
          </rPr>
          <t>DESCRIÇÃO:</t>
        </r>
        <r>
          <rPr>
            <sz val="9"/>
            <color indexed="81"/>
            <rFont val="Segoe UI"/>
            <family val="2"/>
          </rPr>
          <t>_x000D_
PNEU 325 X 8 COM 02 LONAS - PARA CARRINHO DE MAO, TIPO PERU</t>
        </r>
      </text>
    </comment>
    <comment ref="V950" authorId="4" shapeId="0" xr:uid="{156366D5-19D0-4FB2-844D-4555B0CCA6DB}">
      <text>
        <r>
          <rPr>
            <sz val="9"/>
            <color indexed="81"/>
            <rFont val="Segoe UI"/>
            <family val="2"/>
          </rPr>
          <t>58116|PNEU 325 X 8 COM 02 LONAS - PARA CARRINHO DE MAO, TIPO PERU|PC|70|38|12|0|0|04/07/2020|258|2020|04/11/2021|Aguardando|PNEUS|PE 188/20|19/10/2020||*|</t>
        </r>
      </text>
    </comment>
    <comment ref="B951" authorId="1" shapeId="0" xr:uid="{00000000-0006-0000-0000-000087050000}">
      <text>
        <r>
          <rPr>
            <b/>
            <sz val="9"/>
            <color indexed="81"/>
            <rFont val="Segoe UI"/>
            <family val="2"/>
          </rPr>
          <t>DESCRIÇÃO:</t>
        </r>
        <r>
          <rPr>
            <sz val="9"/>
            <color indexed="81"/>
            <rFont val="Segoe UI"/>
            <family val="2"/>
          </rPr>
          <t>_x000D_
PNEU 325 X 8 COM 04 LONAS - CAPACIDADE DE CARGA B.</t>
        </r>
      </text>
    </comment>
    <comment ref="V951" authorId="1" shapeId="0" xr:uid="{00000000-0006-0000-0000-000088050000}">
      <text>
        <r>
          <rPr>
            <b/>
            <sz val="9"/>
            <color indexed="81"/>
            <rFont val="Segoe UI"/>
            <family val="2"/>
          </rPr>
          <t>97284|PNEU 325 X 8 COM 04 LONAS - CAPACIDADE DE CARGA B.|PC|||12|0|0|13/09/2018||||Inativo|PNEUS||||*|</t>
        </r>
      </text>
    </comment>
    <comment ref="B952" authorId="1" shapeId="0" xr:uid="{00000000-0006-0000-0000-00006B080000}">
      <text>
        <r>
          <rPr>
            <b/>
            <sz val="9"/>
            <color indexed="81"/>
            <rFont val="Segoe UI"/>
            <family val="2"/>
          </rPr>
          <t>DESCRIÇÃO:</t>
        </r>
        <r>
          <rPr>
            <sz val="9"/>
            <color indexed="81"/>
            <rFont val="Segoe UI"/>
            <family val="2"/>
          </rPr>
          <t>_x000D_
PNEU 7.00 X 16, CONVENCIONAL LAMEIRO</t>
        </r>
      </text>
    </comment>
    <comment ref="V952" authorId="1" shapeId="0" xr:uid="{00000000-0006-0000-0000-00006C080000}">
      <text>
        <r>
          <rPr>
            <b/>
            <sz val="9"/>
            <color indexed="81"/>
            <rFont val="Segoe UI"/>
            <family val="2"/>
          </rPr>
          <t>130825|PNEU 7.00 X 16, CONVENCIONAL LAMEIRO|PC|||12|0|0|13/09/2018||||Inativo|PNEUS||||*|</t>
        </r>
      </text>
    </comment>
    <comment ref="B953" authorId="1" shapeId="0" xr:uid="{00000000-0006-0000-0000-00003F020000}">
      <text>
        <r>
          <rPr>
            <b/>
            <sz val="9"/>
            <color indexed="81"/>
            <rFont val="Segoe UI"/>
            <family val="2"/>
          </rPr>
          <t>DESCRIÇÃO:</t>
        </r>
        <r>
          <rPr>
            <sz val="9"/>
            <color indexed="81"/>
            <rFont val="Segoe UI"/>
            <family val="2"/>
          </rPr>
          <t>_x000D_
PNEU 7.50 X 16, CONVENCIONAL LAMEIRO. ÍNDICE DE CARGA E (1180/1205), ÍNDICE DE VELOCIDADE L (120 KM/H), PROFUNDIDADE DOS SULCOS MÍNIMO 15,0 MM, CAPACIDADE DE CARGA E.</t>
        </r>
      </text>
    </comment>
    <comment ref="V953" authorId="1" shapeId="0" xr:uid="{00000000-0006-0000-0000-000040020000}">
      <text>
        <r>
          <rPr>
            <sz val="9"/>
            <color indexed="81"/>
            <rFont val="Segoe UI"/>
            <family val="2"/>
          </rPr>
          <t>28216|PNEU 7.50 X 16, CONVENCIONAL LAMEIRO. ÍNDICE DE CARGA E (1180/1205), ÍNDICE DE VELOCIDADE L (120 KM/H), PROFUNDIDADE DOS SULCOS MÍNIMO 15,0 MM, CAPACIDADE DE CARGA E.|PC|||12|1|6|13/09/2018||||- ok -|PNEUS||||*|</t>
        </r>
      </text>
    </comment>
    <comment ref="B954" authorId="1" shapeId="0" xr:uid="{00000000-0006-0000-0000-00003B080000}">
      <text>
        <r>
          <rPr>
            <b/>
            <sz val="9"/>
            <color indexed="81"/>
            <rFont val="Segoe UI"/>
            <family val="2"/>
          </rPr>
          <t>DESCRIÇÃO:</t>
        </r>
        <r>
          <rPr>
            <sz val="9"/>
            <color indexed="81"/>
            <rFont val="Segoe UI"/>
            <family val="2"/>
          </rPr>
          <t>_x000D_
PNEU 90/90-21</t>
        </r>
      </text>
    </comment>
    <comment ref="V954" authorId="1" shapeId="0" xr:uid="{00000000-0006-0000-0000-00003C080000}">
      <text>
        <r>
          <rPr>
            <b/>
            <sz val="9"/>
            <color indexed="81"/>
            <rFont val="Segoe UI"/>
            <family val="2"/>
          </rPr>
          <t>128663|PNEU 90/90-21|PC|||12|0|0|13/09/2018||||Inativo|PNEUS||||*|</t>
        </r>
      </text>
    </comment>
    <comment ref="B955" authorId="1" shapeId="0" xr:uid="{00000000-0006-0000-0000-0000FE000000}">
      <text>
        <r>
          <rPr>
            <b/>
            <sz val="9"/>
            <color indexed="81"/>
            <rFont val="Segoe UI"/>
            <family val="2"/>
          </rPr>
          <t>DESCRIÇÃO:</t>
        </r>
        <r>
          <rPr>
            <sz val="9"/>
            <color indexed="81"/>
            <rFont val="Segoe UI"/>
            <family val="2"/>
          </rPr>
          <t>_x000D_
PNEU 900 X 20 - MÍNIMO 14 LONAS, CONVENCIONAL LISO.</t>
        </r>
      </text>
    </comment>
    <comment ref="V955" authorId="1" shapeId="0" xr:uid="{00000000-0006-0000-0000-0000FF000000}">
      <text>
        <r>
          <rPr>
            <sz val="9"/>
            <color indexed="81"/>
            <rFont val="Segoe UI"/>
            <family val="2"/>
          </rPr>
          <t>13270|PNEU 900 X 20 - MÍNIMO 14 LONAS, CONVENCIONAL LISO.|PC|||12|1|6|13/09/2018||||- ok -|PNEUS||||*|</t>
        </r>
      </text>
    </comment>
    <comment ref="B956" authorId="1" shapeId="0" xr:uid="{00000000-0006-0000-0000-00009D060000}">
      <text>
        <r>
          <rPr>
            <b/>
            <sz val="9"/>
            <color indexed="81"/>
            <rFont val="Segoe UI"/>
            <family val="2"/>
          </rPr>
          <t>DESCRIÇÃO:</t>
        </r>
        <r>
          <rPr>
            <sz val="9"/>
            <color indexed="81"/>
            <rFont val="Segoe UI"/>
            <family val="2"/>
          </rPr>
          <t>_x000D_
PNEU RADIAL 295/80R22.5 PARA EIXO TRATIVO (ASFALTO/TERRA) INDICE DE CARGA SIMPLES/DUPLO 152/148, CAPACIDADE DE CARGA SIMPLES/DUPLO (KG) 3550/3150, 16 LONAS, CODIGO DE VELOCIDADE K, PROFUNDIDADE DOS SULCOS MINIMO DE 20,0MM</t>
        </r>
      </text>
    </comment>
    <comment ref="V956" authorId="1" shapeId="0" xr:uid="{00000000-0006-0000-0000-00009E060000}">
      <text>
        <r>
          <rPr>
            <sz val="9"/>
            <color indexed="81"/>
            <rFont val="Segoe UI"/>
            <family val="2"/>
          </rPr>
          <t>110642|PNEU RADIAL 295/80R22.5 PARA EIXO TRATIVO (ASFALTO/TERRA) INDICE DE CARGA SIMPLES/DUPLO 152/148, CAPACIDADE DE CARGA SIMPLES/DUPLO (KG) 3550/3150, 16 LONAS, CODIGO DE VELOCIDADE K, PROFUNDIDADE DOS SULCOS MINIMO DE 20,0MM|PC|||12|1|8|13/09/2018||||- ok -|PNEUS||||*|</t>
        </r>
      </text>
    </comment>
    <comment ref="B957" authorId="1" shapeId="0" xr:uid="{00000000-0006-0000-0000-000059060000}">
      <text>
        <r>
          <rPr>
            <b/>
            <sz val="9"/>
            <color indexed="81"/>
            <rFont val="Segoe UI"/>
            <family val="2"/>
          </rPr>
          <t>DESCRIÇÃO:</t>
        </r>
        <r>
          <rPr>
            <sz val="9"/>
            <color indexed="81"/>
            <rFont val="Segoe UI"/>
            <family val="2"/>
          </rPr>
          <t>_x000D_
PNEU RADIAL 900X20 PARA EIXOS TRATIVOS, PISO MISTO (ASFALTO/TERRA). ÍNDICE DE CARGA SIMPLES/DUPLO: 140/137;CAPACIDADE DE CARGA SIMPLES/DUPLO (KG) 2500/2300;QUANTIDADE DE LONAS: 14; CÓDIGO DE VELOCIDADE: K;VELOCIDADE MÁXIMA (KM/H): 110;PROFUNDIDADE DOS SULCOS: MÍNIMO 19,0 MM.</t>
        </r>
      </text>
    </comment>
    <comment ref="V957" authorId="1" shapeId="0" xr:uid="{00000000-0006-0000-0000-00005A060000}">
      <text>
        <r>
          <rPr>
            <b/>
            <sz val="9"/>
            <color indexed="81"/>
            <rFont val="Segoe UI"/>
            <family val="2"/>
          </rPr>
          <t>106866|PNEU RADIAL 900X20 PARA EIXOS TRATIVOS, PISO MISTO (ASFALTO/TERRA). ÍNDICE DE CARGA SIMPLES/DUPLO: 140/137;CAPACIDADE DE CARGA SIMPLES/DUPLO (KG) 2500/2300;QUANTIDADE DE LONAS: 14; CÓDIGO DE VELOCIDADE: K;VELOCIDADE MÁXIMA (KM/H): 110;PROFUNDIDADE DOS SULCOS: MÍNIMO 19,0 MM.|PC|||12|0|0|13/09/2018||||Inativo|PNEUS||||*|</t>
        </r>
      </text>
    </comment>
    <comment ref="B958" authorId="1" shapeId="0" xr:uid="{00000000-0006-0000-0000-0000F3020000}">
      <text>
        <r>
          <rPr>
            <b/>
            <sz val="9"/>
            <color indexed="81"/>
            <rFont val="Segoe UI"/>
            <family val="2"/>
          </rPr>
          <t>DESCRIÇÃO:</t>
        </r>
        <r>
          <rPr>
            <sz val="9"/>
            <color indexed="81"/>
            <rFont val="Segoe UI"/>
            <family val="2"/>
          </rPr>
          <t>_x000D_
PÓ DE PEDRA
EQUIVALÊNCIA APROXIMADA EM TONELADAS: 1,50</t>
        </r>
      </text>
    </comment>
    <comment ref="V958" authorId="2" shapeId="0" xr:uid="{00000000-0006-0000-0000-0000F4020000}">
      <text>
        <r>
          <rPr>
            <sz val="9"/>
            <color indexed="81"/>
            <rFont val="Segoe UI"/>
            <family val="2"/>
          </rPr>
          <t>51421|PÓ DE PEDRA
EQUIVALÊNCIA APROXIMADA EM TONELADAS: 1,50|M3|||12|0|0|27/12/2017||||Inativo|AREIA, PEDRA, PEDREGULHO|||Não pertence ao estoque.|*|</t>
        </r>
      </text>
    </comment>
    <comment ref="B959" authorId="1" shapeId="0" xr:uid="{00000000-0006-0000-0000-000023010000}">
      <text>
        <r>
          <rPr>
            <b/>
            <sz val="9"/>
            <color indexed="81"/>
            <rFont val="Segoe UI"/>
            <family val="2"/>
          </rPr>
          <t>DESCRIÇÃO:</t>
        </r>
        <r>
          <rPr>
            <sz val="9"/>
            <color indexed="81"/>
            <rFont val="Segoe UI"/>
            <family val="2"/>
          </rPr>
          <t>_x000D_
POLIDOR PARA MÓVEIS, 200 ML - VALIDADE DE 36 MESES.</t>
        </r>
      </text>
    </comment>
    <comment ref="V959" authorId="1" shapeId="0" xr:uid="{00000000-0006-0000-0000-000024010000}">
      <text>
        <r>
          <rPr>
            <sz val="9"/>
            <color indexed="81"/>
            <rFont val="Segoe UI"/>
            <family val="2"/>
          </rPr>
          <t>14120|POLIDOR PARA MÓVEIS, 200 ML - VALIDADE DE 36 MESES.|FR|72|11|12|17|200|16/10/2019||||Inativo|MATERIAIS DE LIMPEZA (DOMISSANEANTES)||||*|</t>
        </r>
      </text>
    </comment>
    <comment ref="B960" authorId="1" shapeId="0" xr:uid="{00000000-0006-0000-0000-0000A9070000}">
      <text>
        <r>
          <rPr>
            <b/>
            <sz val="9"/>
            <color indexed="81"/>
            <rFont val="Segoe UI"/>
            <family val="2"/>
          </rPr>
          <t>DESCRIÇÃO:</t>
        </r>
        <r>
          <rPr>
            <sz val="9"/>
            <color indexed="81"/>
            <rFont val="Segoe UI"/>
            <family val="2"/>
          </rPr>
          <t>_x000D_
POLTRONA FIXA EMPILHA</t>
        </r>
      </text>
    </comment>
    <comment ref="V960" authorId="1" shapeId="0" xr:uid="{00000000-0006-0000-0000-0000AA070000}">
      <text>
        <r>
          <rPr>
            <sz val="9"/>
            <color indexed="81"/>
            <rFont val="Segoe UI"/>
            <family val="2"/>
          </rPr>
          <t>120831|POLTRONA FIXA EMPILHA|UN|||12|13|150|14/09/2018||||- ok -|MÓVEIS ADMINISTRATIVOS||||*|</t>
        </r>
      </text>
    </comment>
    <comment ref="B961" authorId="1" shapeId="0" xr:uid="{00000000-0006-0000-0000-00005F090000}">
      <text>
        <r>
          <rPr>
            <b/>
            <sz val="9"/>
            <color indexed="81"/>
            <rFont val="Segoe UI"/>
            <family val="2"/>
          </rPr>
          <t>DESCRIÇÃO:</t>
        </r>
        <r>
          <rPr>
            <sz val="9"/>
            <color indexed="81"/>
            <rFont val="Segoe UI"/>
            <family val="2"/>
          </rPr>
          <t>_x000D_
POLTRONA GIRATÓRIA ESPALDAR MÉDIO</t>
        </r>
      </text>
    </comment>
    <comment ref="V961" authorId="1" shapeId="0" xr:uid="{00000000-0006-0000-0000-000060090000}">
      <text>
        <r>
          <rPr>
            <sz val="9"/>
            <color indexed="81"/>
            <rFont val="Segoe UI"/>
            <family val="2"/>
          </rPr>
          <t>134985|POLTRONA GIRATÓRIA ESPALDAR MÉDIO|UN|||12|30|350|14/09/2018||||- ok -|MÓVEIS ADMINISTRATIVOS||||*|</t>
        </r>
      </text>
    </comment>
    <comment ref="B962" authorId="1" shapeId="0" xr:uid="{00000000-0006-0000-0000-0000C3080000}">
      <text>
        <r>
          <rPr>
            <b/>
            <sz val="9"/>
            <color indexed="81"/>
            <rFont val="Segoe UI"/>
            <family val="2"/>
          </rPr>
          <t>DESCRIÇÃO:</t>
        </r>
        <r>
          <rPr>
            <sz val="9"/>
            <color indexed="81"/>
            <rFont val="Segoe UI"/>
            <family val="2"/>
          </rPr>
          <t>_x000D_
POLTRONA PRESIDENTE</t>
        </r>
      </text>
    </comment>
    <comment ref="V962" authorId="1" shapeId="0" xr:uid="{00000000-0006-0000-0000-0000C4080000}">
      <text>
        <r>
          <rPr>
            <sz val="9"/>
            <color indexed="81"/>
            <rFont val="Segoe UI"/>
            <family val="2"/>
          </rPr>
          <t>133197|POLTRONA PRESIDENTE|UN|||12|1|5|14/09/2018||||- ok -|MÓVEIS ADMINISTRATIVOS||||*|</t>
        </r>
      </text>
    </comment>
    <comment ref="B963" authorId="1" shapeId="0" xr:uid="{00000000-0006-0000-0000-000037030000}">
      <text>
        <r>
          <rPr>
            <b/>
            <sz val="9"/>
            <color indexed="81"/>
            <rFont val="Segoe UI"/>
            <family val="2"/>
          </rPr>
          <t>DESCRIÇÃO:</t>
        </r>
        <r>
          <rPr>
            <sz val="9"/>
            <color indexed="81"/>
            <rFont val="Segoe UI"/>
            <family val="2"/>
          </rPr>
          <t>_x000D_
PONTALETE DE CEDRINHO 3" X 3" - COM 03 METROS DE COMPRIMENTO.</t>
        </r>
      </text>
    </comment>
    <comment ref="V963" authorId="1" shapeId="0" xr:uid="{00000000-0006-0000-0000-000038030000}">
      <text>
        <r>
          <rPr>
            <sz val="9"/>
            <color indexed="81"/>
            <rFont val="Segoe UI"/>
            <family val="2"/>
          </rPr>
          <t>58706|PONTALETE DE CEDRINHO 3" X 3" - COM 03 METROS DE COMPRIMENTO.|PC|74|3|12|0|0|25/06/2020|257|2019|15/10/2020|Aguardando|CHAPAS, MADEIRAS, FOLHAS DE PORTA, BATENTES, COLAS E FITAS DE BORDA|PP 111/19|18/09/2019||*|</t>
        </r>
      </text>
    </comment>
    <comment ref="B964" authorId="1" shapeId="0" xr:uid="{00000000-0006-0000-0000-000039090000}">
      <text>
        <r>
          <rPr>
            <b/>
            <sz val="9"/>
            <color indexed="81"/>
            <rFont val="Segoe UI"/>
            <family val="2"/>
          </rPr>
          <t>DESCRIÇÃO:</t>
        </r>
        <r>
          <rPr>
            <sz val="9"/>
            <color indexed="81"/>
            <rFont val="Segoe UI"/>
            <family val="2"/>
          </rPr>
          <t>_x000D_
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V964" authorId="6" shapeId="0" xr:uid="{00000000-0006-0000-0000-00003A09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A)|M2|51|21|12|250|3000|19/05/2020|199|2019|15/08/2020|Aguardando|PISOS, REVESTIMENTOS E PASTILHAS|PE  48/19|23/08/2019||*|</t>
        </r>
      </text>
    </comment>
    <comment ref="B965" authorId="1" shapeId="0" xr:uid="{00000000-0006-0000-0000-0000F9090000}">
      <text>
        <r>
          <rPr>
            <sz val="10"/>
            <color indexed="81"/>
            <rFont val="Lucida Console"/>
            <family val="3"/>
          </rPr>
          <t>DESCRIÇÃO:_x000D_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V965" authorId="5" shapeId="0" xr:uid="{185AD71E-8F7F-4CBD-BA84-E4BACF9B4CA7}">
      <text>
        <r>
          <rPr>
            <sz val="10"/>
            <color indexed="81"/>
            <rFont val="Lucida Console"/>
            <family val="3"/>
          </rPr>
          <t>139957|PORCELANATO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A)|M2|51|21|12|417|5000|08/09/2020|105|2021|07/04/2022|Aguardando||PE  26/21|||*|</t>
        </r>
      </text>
    </comment>
    <comment ref="B966" authorId="1" shapeId="0" xr:uid="{00000000-0006-0000-0000-00003B090000}">
      <text>
        <r>
          <rPr>
            <b/>
            <sz val="9"/>
            <color indexed="81"/>
            <rFont val="Segoe UI"/>
            <family val="2"/>
          </rPr>
          <t>DESCRIÇÃO:</t>
        </r>
        <r>
          <rPr>
            <sz val="9"/>
            <color indexed="81"/>
            <rFont val="Segoe UI"/>
            <family val="2"/>
          </rPr>
          <t>_x000D_
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V966" authorId="1" shapeId="0" xr:uid="{00000000-0006-0000-0000-00003C09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A)|M2|51|21|12|0|0|08/09/2020|292|2019|17/12/2020|Aguardando|MATERIAL DE CONSTRUÇÃO|PE  26/21|16/03/2021||*|</t>
        </r>
      </text>
    </comment>
    <comment ref="B967" authorId="1" shapeId="0" xr:uid="{00000000-0006-0000-0000-0000FB090000}">
      <text>
        <r>
          <rPr>
            <sz val="10"/>
            <color indexed="81"/>
            <rFont val="Lucida Console"/>
            <family val="3"/>
          </rPr>
          <t>DESCRIÇÃO:_x000D_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V967" authorId="5" shapeId="0" xr:uid="{ED1ECBD6-B752-4EF0-9499-14E40D5271DA}">
      <text>
        <r>
          <rPr>
            <sz val="10"/>
            <color indexed="81"/>
            <rFont val="Lucida Console"/>
            <family val="3"/>
          </rPr>
          <t>139958|PORCELANATO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A)|M2|51|21|12|375|4500|08/09/2020|105|2021|07/04/2022|Aguardando||PE  26/21|||*|</t>
        </r>
      </text>
    </comment>
    <comment ref="B968" authorId="2" shapeId="0" xr:uid="{00000000-0006-0000-0000-0000FF050000}">
      <text>
        <r>
          <rPr>
            <b/>
            <sz val="9"/>
            <color indexed="81"/>
            <rFont val="Segoe UI"/>
            <family val="2"/>
          </rPr>
          <t>DESCRIÇÃO:</t>
        </r>
        <r>
          <rPr>
            <sz val="9"/>
            <color indexed="81"/>
            <rFont val="Segoe UI"/>
            <family val="2"/>
          </rPr>
          <t>_x000D_
PORTA GRELHA REDONDA, EM PVC, 100MM (4"), ALTURA MINIMA DE 20 MM</t>
        </r>
      </text>
    </comment>
    <comment ref="V968" authorId="1" shapeId="0" xr:uid="{00000000-0006-0000-0000-000000060000}">
      <text>
        <r>
          <rPr>
            <sz val="10"/>
            <color indexed="81"/>
            <rFont val="Lucida Console"/>
            <family val="3"/>
          </rPr>
          <t>102832|PORTA GRELHA REDONDA, EM PVC, 100MM (4"), ALTURA MINIMA DE 20 MM|PC|51|42|12|0|0|24/11/2020|87|2020|31/03/2021|Aguardando|MATERIAL ELETRICO|PE  10/20|30/04/2020||*|</t>
        </r>
      </text>
    </comment>
    <comment ref="B969" authorId="1" shapeId="0" xr:uid="{00000000-0006-0000-0000-00005B090000}">
      <text>
        <r>
          <rPr>
            <b/>
            <sz val="9"/>
            <color indexed="81"/>
            <rFont val="Segoe UI"/>
            <family val="2"/>
          </rPr>
          <t>DESCRIÇÃO:</t>
        </r>
        <r>
          <rPr>
            <sz val="9"/>
            <color indexed="81"/>
            <rFont val="Segoe UI"/>
            <family val="2"/>
          </rPr>
          <t>_x000D_
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r>
      </text>
    </comment>
    <comment ref="V969" authorId="1" shapeId="0" xr:uid="{00000000-0006-0000-0000-00005C090000}">
      <text>
        <r>
          <rPr>
            <b/>
            <sz val="9"/>
            <color indexed="81"/>
            <rFont val="Segoe UI"/>
            <family val="2"/>
          </rPr>
          <t>134968|PORTA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CM)|UN|||12|50|600|25/05/2018||||- ok -|MOBILIÁRIO MDF INFANTIL||||*|</t>
        </r>
      </text>
    </comment>
    <comment ref="B970" authorId="1" shapeId="0" xr:uid="{00000000-0006-0000-0000-000055090000}">
      <text>
        <r>
          <rPr>
            <b/>
            <sz val="9"/>
            <color indexed="81"/>
            <rFont val="Segoe UI"/>
            <family val="2"/>
          </rPr>
          <t>DESCRIÇÃO:</t>
        </r>
        <r>
          <rPr>
            <sz val="9"/>
            <color indexed="81"/>
            <rFont val="Segoe UI"/>
            <family val="2"/>
          </rPr>
          <t>_x000D_
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r>
      </text>
    </comment>
    <comment ref="V970" authorId="1" shapeId="0" xr:uid="{00000000-0006-0000-0000-000056090000}">
      <text>
        <r>
          <rPr>
            <sz val="9"/>
            <color indexed="81"/>
            <rFont val="Segoe UI"/>
            <family val="2"/>
          </rPr>
          <t>134965|PORTA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CM)|UN|||12|34|400|25/05/2018||||- ok -|MOBILIÁRIO MDF INFANTIL||||*|</t>
        </r>
      </text>
    </comment>
    <comment ref="B971" authorId="1" shapeId="0" xr:uid="{00000000-0006-0000-0000-00003D030000}">
      <text>
        <r>
          <rPr>
            <b/>
            <sz val="9"/>
            <color indexed="81"/>
            <rFont val="Segoe UI"/>
            <family val="2"/>
          </rPr>
          <t>DESCRIÇÃO:</t>
        </r>
        <r>
          <rPr>
            <sz val="9"/>
            <color indexed="81"/>
            <rFont val="Segoe UI"/>
            <family val="2"/>
          </rPr>
          <t>_x000D_
PORTA PAPEL HIGIÊNICO - ROLO INDUSTRIAL - PARA ROLO DE 300 METROS.</t>
        </r>
      </text>
    </comment>
    <comment ref="V971" authorId="2" shapeId="0" xr:uid="{00000000-0006-0000-0000-00003E030000}">
      <text>
        <r>
          <rPr>
            <sz val="10"/>
            <color indexed="81"/>
            <rFont val="Lucida Console"/>
            <family val="3"/>
          </rPr>
          <t>58977|PORTA PAPEL HIGIÊNICO - ROLO INDUSTRIAL - PARA ROLO DE 300 METROS.|PC|51|37|12|0|0|05/03/2020|176|2019|24/07/2019|Inativo|DISPENSADORES E PAPEL HIGIENICO|PE  42/19|26/07/2019|Item excluído do estoque|*|</t>
        </r>
      </text>
    </comment>
    <comment ref="B972" authorId="1" shapeId="0" xr:uid="{00000000-0006-0000-0000-000071070000}">
      <text>
        <r>
          <rPr>
            <b/>
            <sz val="9"/>
            <color indexed="81"/>
            <rFont val="Segoe UI"/>
            <family val="2"/>
          </rPr>
          <t>DESCRIÇÃO:</t>
        </r>
        <r>
          <rPr>
            <sz val="9"/>
            <color indexed="81"/>
            <rFont val="Segoe UI"/>
            <family val="2"/>
          </rPr>
          <t>_x000D_
PRANCHA DE GARAPEIRA BRUTA COM 6 CM DE ESPESSURA  X 50 CM DE LARGURA  X 5,0 METROS DE COMPRIMENTO.</t>
        </r>
      </text>
    </comment>
    <comment ref="V972" authorId="1" shapeId="0" xr:uid="{00000000-0006-0000-0000-000072070000}">
      <text>
        <r>
          <rPr>
            <sz val="10"/>
            <color indexed="81"/>
            <rFont val="Lucida Console"/>
            <family val="3"/>
          </rPr>
          <t>118153|PRANCHA DE GARAPEIRA BRUTA COM 6 CM DE ESPESSURA  X 50 CM DE LARGURA  X 5,0 METROS DE COMPRIMENTO.|PC|||12|0|0|22/05/2019|189|2018|16/09/2019|Inativo|CHAPAS, MADEIRAS, FOLHAS DE PORTA, BATENTES E FITAS DE BORDA|PP 111/19|18/09/2019|Item fora de estoque|*|</t>
        </r>
      </text>
    </comment>
    <comment ref="B973" authorId="1" shapeId="0" xr:uid="{00000000-0006-0000-0000-00009B070000}">
      <text>
        <r>
          <rPr>
            <b/>
            <sz val="9"/>
            <color indexed="81"/>
            <rFont val="Segoe UI"/>
            <family val="2"/>
          </rPr>
          <t>DESCRIÇÃO:</t>
        </r>
        <r>
          <rPr>
            <sz val="9"/>
            <color indexed="81"/>
            <rFont val="Segoe UI"/>
            <family val="2"/>
          </rPr>
          <t>_x000D_
PRANCHA DE GARAPEIRA BRUTA COM 6 CM DE ESPESSURA  X 50 CM DE LARGURA  X 6,0 METROS DE COMPRIMENTO.</t>
        </r>
      </text>
    </comment>
    <comment ref="V973" authorId="1" shapeId="0" xr:uid="{00000000-0006-0000-0000-00009C070000}">
      <text>
        <r>
          <rPr>
            <sz val="10"/>
            <color indexed="81"/>
            <rFont val="Lucida Console"/>
            <family val="3"/>
          </rPr>
          <t>119726|PRANCHA DE GARAPEIRA BRUTA COM 6 CM DE ESPESSURA  X 50 CM DE LARGURA  X 6,0 METROS DE COMPRIMENTO.|PC|||12|0|0|22/05/2019|189|2018|16/09/2019|Inativo|CHAPAS, MADEIRAS, FOLHAS DE PORTA, BATENTES E FITAS DE BORDA|PP 111/19|18/09/2019|Item fora de estoque|*|</t>
        </r>
      </text>
    </comment>
    <comment ref="B974" authorId="1" shapeId="0" xr:uid="{00000000-0006-0000-0000-000033020000}">
      <text>
        <r>
          <rPr>
            <b/>
            <sz val="9"/>
            <color indexed="81"/>
            <rFont val="Segoe UI"/>
            <family val="2"/>
          </rPr>
          <t>DESCRIÇÃO:</t>
        </r>
        <r>
          <rPr>
            <sz val="9"/>
            <color indexed="81"/>
            <rFont val="Segoe UI"/>
            <family val="2"/>
          </rPr>
          <t>_x000D_
PRIMER ANTICORROSIVO, SECAGEM RAPIDA, COR CINZA, GL C/ 3,6ML</t>
        </r>
      </text>
    </comment>
    <comment ref="V974" authorId="5" shapeId="0" xr:uid="{19010462-AAF9-49ED-A0CE-E55340CB9782}">
      <text>
        <r>
          <rPr>
            <sz val="10"/>
            <color indexed="81"/>
            <rFont val="Lucida Console"/>
            <family val="3"/>
          </rPr>
          <t>27479|PRIMER ANTICORROSIVO, SECAGEM RAPIDA, COR CINZA, GL C/ 3,6ML|GL|76|5|12|17|200|12/05/2020|304|2020|15/12/2021|Aguardando|MATERIAL DE PINTURA|PE 147/20|04/09/2020||*|</t>
        </r>
      </text>
    </comment>
    <comment ref="B975" authorId="2" shapeId="0" xr:uid="{00000000-0006-0000-0000-0000ED090000}">
      <text>
        <r>
          <rPr>
            <sz val="10"/>
            <color indexed="81"/>
            <rFont val="Lucida Console"/>
            <family val="3"/>
          </rPr>
          <t>DESCRIÇÃO:_x000D_
PROJETOR/REFLETOR LED COM DRIVER INCORPORADO, VIDA UTIL MIMINA DE 50.000 HS, IRC MINIMO 70, FLUXO LUMINOSO MINIMO 18.000 LM, EFICIENCIA ENERGETICA MINIMA DE 112,5 LM/W, TEMPERATURA DE COR 5000 A 6500 K, POTENCIA MAXIMA 160W, 220V/60HZ</t>
        </r>
      </text>
    </comment>
    <comment ref="V975" authorId="4" shapeId="0" xr:uid="{F8D5EE99-5B23-440C-9BFE-1EF9E60BBCA7}">
      <text>
        <r>
          <rPr>
            <sz val="9"/>
            <color indexed="81"/>
            <rFont val="Segoe UI"/>
            <family val="2"/>
          </rPr>
          <t>138551|PROJETOR/REFLETOR LED COM DRIVER INCORPORADO, VIDA UTIL MIMINA DE 50.000 HS, IRC MINIMO 70, FLUXO LUMINOSO MINIMO 18.000 LM, EFICIENCIA ENERGETICA MINIMA DE 112,5 LM/W, TEMPERATURA DE COR 5000 A 6500 K, POTENCIA MAXIMA 160W, 220V/60HZ|UN|55|66|12|84|1000|11/11/2020|79|2021|16/03/2022|Aguardando|LUMINARIAS E REFLETORES|PE 245/20|20/01/2021||*|</t>
        </r>
      </text>
    </comment>
    <comment ref="B976" authorId="1" shapeId="0" xr:uid="{00000000-0006-0000-0000-0000CB010000}">
      <text>
        <r>
          <rPr>
            <b/>
            <sz val="9"/>
            <color indexed="81"/>
            <rFont val="Segoe UI"/>
            <family val="2"/>
          </rPr>
          <t>DESCRIÇÃO:</t>
        </r>
        <r>
          <rPr>
            <sz val="9"/>
            <color indexed="81"/>
            <rFont val="Segoe UI"/>
            <family val="2"/>
          </rPr>
          <t>_x000D_
PROTETOR DE CABELO TIPO REDE EM NYLON PRETA.
EMBALAGEM INDIVIDUAL</t>
        </r>
      </text>
    </comment>
    <comment ref="V976" authorId="1" shapeId="0" xr:uid="{00000000-0006-0000-0000-0000CC010000}">
      <text>
        <r>
          <rPr>
            <sz val="10"/>
            <color indexed="81"/>
            <rFont val="Lucida Console"/>
            <family val="3"/>
          </rPr>
          <t>19842|PROTETOR DE CABELO TIPO REDE EM NYLON PRETA.
EMBALAGEM INDIVIDUAL|PC|62|12|12|834|10000|28/01/2021|111|2020|20/05/2021|Suspenso|UTENSILIOS DE LIMPEZA|PE  18/20|27/05/2021||*|</t>
        </r>
      </text>
    </comment>
    <comment ref="B977" authorId="1" shapeId="0" xr:uid="{00000000-0006-0000-0000-000013080000}">
      <text>
        <r>
          <rPr>
            <b/>
            <sz val="9"/>
            <color indexed="81"/>
            <rFont val="Segoe UI"/>
            <family val="2"/>
          </rPr>
          <t>DESCRIÇÃO:</t>
        </r>
        <r>
          <rPr>
            <sz val="9"/>
            <color indexed="81"/>
            <rFont val="Segoe UI"/>
            <family val="2"/>
          </rPr>
          <t>_x000D_
PROTETOR DE CAMARA DE AR - ARO 20.</t>
        </r>
      </text>
    </comment>
    <comment ref="V977" authorId="1" shapeId="0" xr:uid="{00000000-0006-0000-0000-000014080000}">
      <text>
        <r>
          <rPr>
            <b/>
            <sz val="9"/>
            <color indexed="81"/>
            <rFont val="Segoe UI"/>
            <family val="2"/>
          </rPr>
          <t>126555|PROTETOR DE CAMARA DE AR - ARO 20.|PC|||12|0|0|13/09/2018||||Inativo|PNEUS||||*|</t>
        </r>
      </text>
    </comment>
    <comment ref="B978" authorId="1" shapeId="0" xr:uid="{00000000-0006-0000-0000-000007050000}">
      <text>
        <r>
          <rPr>
            <b/>
            <sz val="9"/>
            <color indexed="81"/>
            <rFont val="Segoe UI"/>
            <family val="2"/>
          </rPr>
          <t>DESCRIÇÃO:</t>
        </r>
        <r>
          <rPr>
            <sz val="9"/>
            <color indexed="81"/>
            <rFont val="Segoe UI"/>
            <family val="2"/>
          </rPr>
          <t>_x000D_
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r>
      </text>
    </comment>
    <comment ref="V978" authorId="2" shapeId="0" xr:uid="{00000000-0006-0000-0000-000008050000}">
      <text>
        <r>
          <rPr>
            <sz val="10"/>
            <color indexed="81"/>
            <rFont val="Lucida Console"/>
            <family val="3"/>
          </rPr>
          <t>92144|PROTETOR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G.|UN|||12|0|0|05/03/2020|167|2019|20/07/2020|Inativo|PROTETOR SOLAR|PE  34/19|22/07/2019|Não pertence ao estoque.|*|</t>
        </r>
      </text>
    </comment>
    <comment ref="B979" authorId="1" shapeId="0" xr:uid="{00000000-0006-0000-0000-00001F070000}">
      <text>
        <r>
          <rPr>
            <b/>
            <sz val="9"/>
            <color indexed="81"/>
            <rFont val="Segoe UI"/>
            <family val="2"/>
          </rPr>
          <t>DESCRIÇÃO:</t>
        </r>
        <r>
          <rPr>
            <sz val="9"/>
            <color indexed="81"/>
            <rFont val="Segoe UI"/>
            <family val="2"/>
          </rPr>
          <t>_x000D_
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r>
      </text>
    </comment>
    <comment ref="V979" authorId="1" shapeId="0" xr:uid="{00000000-0006-0000-0000-000020070000}">
      <text>
        <r>
          <rPr>
            <sz val="10"/>
            <color indexed="81"/>
            <rFont val="Lucida Console"/>
            <family val="3"/>
          </rPr>
          <t>114430|PROTETOR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G.|UN|62|25|12|25|300|05/03/2020|158|2020|30/07/2021|Suspenso|PROTETOR SOLAR|PE 108/20|16/07/2020||*|</t>
        </r>
      </text>
    </comment>
    <comment ref="B980" authorId="1" shapeId="0" xr:uid="{00000000-0006-0000-0000-000025060000}">
      <text>
        <r>
          <rPr>
            <b/>
            <sz val="9"/>
            <color indexed="81"/>
            <rFont val="Segoe UI"/>
            <family val="2"/>
          </rPr>
          <t>DESCRIÇÃO:</t>
        </r>
        <r>
          <rPr>
            <sz val="9"/>
            <color indexed="81"/>
            <rFont val="Segoe UI"/>
            <family val="2"/>
          </rPr>
          <t>_x000D_
PUXADOR EXTERNO PARA ARMARIO, COM 2 PARAFUSOS - TIPO ALCA - MEDIDA: 14,5 CM X 2,5 CM</t>
        </r>
      </text>
    </comment>
    <comment ref="V980" authorId="1" shapeId="0" xr:uid="{00000000-0006-0000-0000-000026060000}">
      <text>
        <r>
          <rPr>
            <sz val="10"/>
            <color indexed="81"/>
            <rFont val="Lucida Console"/>
            <family val="3"/>
          </rPr>
          <t>105293|PUXADOR EXTERNO PARA ARMARIO, COM 2 PARAFUSOS - TIPO ALCA - MEDIDA: 14,5 CM X 2,5 CM|PC|51|11|12|184|2200|12/05/2020|206|2020|16/09/2021|Suspenso|TRAVA DE SEGURANCA, PUXADORES E FECHADURAS|PP  95/19|29/08/2018||*|</t>
        </r>
      </text>
    </comment>
    <comment ref="B981" authorId="1" shapeId="0" xr:uid="{00000000-0006-0000-0000-0000C7090000}">
      <text>
        <r>
          <rPr>
            <b/>
            <sz val="9"/>
            <color indexed="81"/>
            <rFont val="Segoe UI"/>
            <family val="2"/>
          </rPr>
          <t>DESCRIÇÃO:</t>
        </r>
        <r>
          <rPr>
            <sz val="9"/>
            <color indexed="81"/>
            <rFont val="Segoe UI"/>
            <family val="2"/>
          </rPr>
          <t>_x000D_
PUXADOR PARA MOVEL EM ABS, BOLA GRANDE, COM PARAFUSO 3,50 X 30 MM, CABECA FLANGE, COR:</t>
        </r>
      </text>
    </comment>
    <comment ref="V981" authorId="1" shapeId="0" xr:uid="{00000000-0006-0000-0000-0000C8090000}">
      <text>
        <r>
          <rPr>
            <sz val="10"/>
            <color indexed="81"/>
            <rFont val="Lucida Console"/>
            <family val="3"/>
          </rPr>
          <t>136273|PUXADOR PARA MOVEL EM ABS, BOLA GRANDE, COM PARAFUSO 3,50 X 30 MM, CABECA FLANGE, COR:|UN|51|11|12|184|2200|12/05/2020|206|2020|16/09/2021|Suspenso|TRAVA DE SEGURANCA, PUXADORES E FECHADURAS|PP  95/19|29/08/2018||*|</t>
        </r>
      </text>
    </comment>
    <comment ref="B982" authorId="1" shapeId="0" xr:uid="{00000000-0006-0000-0000-000045010000}">
      <text>
        <r>
          <rPr>
            <b/>
            <sz val="9"/>
            <color indexed="81"/>
            <rFont val="Segoe UI"/>
            <family val="2"/>
          </rPr>
          <t>DESCRIÇÃO:</t>
        </r>
        <r>
          <rPr>
            <sz val="9"/>
            <color indexed="81"/>
            <rFont val="Segoe UI"/>
            <family val="2"/>
          </rPr>
          <t>_x000D_
RALO SIFONADO EM PVC DE 100 X 40 MM (1 1/2")</t>
        </r>
      </text>
    </comment>
    <comment ref="V982" authorId="1" shapeId="0" xr:uid="{00000000-0006-0000-0000-000046010000}">
      <text>
        <r>
          <rPr>
            <sz val="10"/>
            <color indexed="81"/>
            <rFont val="Lucida Console"/>
            <family val="3"/>
          </rPr>
          <t>15051|RALO SIFONADO EM PVC DE 100 X 40 MM (1 1/2")|PC|61|11|12|9|100|17/12/2020|101|2020|27/04/2021|Aguardando|MATERIAL HIDRAULICO|PE  16/20|18/05/2020||*|</t>
        </r>
      </text>
    </comment>
    <comment ref="B983" authorId="1" shapeId="0" xr:uid="{00000000-0006-0000-0000-00005B050000}">
      <text>
        <r>
          <rPr>
            <b/>
            <sz val="9"/>
            <color indexed="81"/>
            <rFont val="Segoe UI"/>
            <family val="2"/>
          </rPr>
          <t>DESCRIÇÃO:</t>
        </r>
        <r>
          <rPr>
            <sz val="9"/>
            <color indexed="81"/>
            <rFont val="Segoe UI"/>
            <family val="2"/>
          </rPr>
          <t>_x000D_
RALO SIFONADO REDONDO DE PVC COM GRELHA - MED. 100 X 38 X 40 MM</t>
        </r>
      </text>
    </comment>
    <comment ref="V983" authorId="2" shapeId="0" xr:uid="{00000000-0006-0000-0000-00005C050000}">
      <text>
        <r>
          <rPr>
            <sz val="9"/>
            <color indexed="81"/>
            <rFont val="Segoe UI"/>
            <family val="2"/>
          </rPr>
          <t>95298|RALO SIFONADO REDONDO DE PVC COM GRELHA - MED. 100 X 38 X 40 MM|PC|||12|0|0|14/11/2018|76|2019|09/03/2020|Inativo|HIDRÁULICA|||Fora do estoque.|*|</t>
        </r>
      </text>
    </comment>
    <comment ref="B984" authorId="1" shapeId="0" xr:uid="{00000000-0006-0000-0000-00007D090000}">
      <text>
        <r>
          <rPr>
            <b/>
            <sz val="9"/>
            <color indexed="81"/>
            <rFont val="Segoe UI"/>
            <family val="2"/>
          </rPr>
          <t>DESCRIÇÃO:</t>
        </r>
        <r>
          <rPr>
            <sz val="9"/>
            <color indexed="81"/>
            <rFont val="Segoe UI"/>
            <family val="2"/>
          </rPr>
          <t>_x000D_
RAQUETE OFICIAL PARA TENIS DE MESA (RECONHECIDA PELA CONFEDERACAO BRASILEIRA DE  TENIS DE MESA) CONFECCIONADA EM MADEIRA  C/ REVESTIMENTO  EM BORRACHA LISA COM ESPUMA ENTRE A MADEIRA, AMBOS OS LADOS) SENDO 1 LADO PRETO / VERMELHO</t>
        </r>
      </text>
    </comment>
    <comment ref="V984" authorId="1" shapeId="0" xr:uid="{00000000-0006-0000-0000-00007E090000}">
      <text>
        <r>
          <rPr>
            <b/>
            <sz val="9"/>
            <color indexed="81"/>
            <rFont val="Segoe UI"/>
            <family val="2"/>
          </rPr>
          <t>135232|RAQUETE OFICIAL PARA TENIS DE MESA (RECONHECIDA PELA CONFEDERACAO BRASILEIRA DE  TENIS DE MESA) CONFECCIONADA EM MADEIRA  C/ REVESTIMENTO  EM BORRACHA LISA COM ESPUMA ENTRE A MADEIRA, AMBOS OS LADOS) SENDO 1 LADO PRETO / VERMELHO|UN|||12|24|288|21/08/2018||||- ok -|MATERIAL ESPORTIVO||||*|</t>
        </r>
      </text>
    </comment>
    <comment ref="B985" authorId="1" shapeId="0" xr:uid="{00000000-0006-0000-0000-00008D040000}">
      <text>
        <r>
          <rPr>
            <b/>
            <sz val="9"/>
            <color indexed="81"/>
            <rFont val="Segoe UI"/>
            <family val="2"/>
          </rPr>
          <t>DESCRIÇÃO:</t>
        </r>
        <r>
          <rPr>
            <sz val="9"/>
            <color indexed="81"/>
            <rFont val="Segoe UI"/>
            <family val="2"/>
          </rPr>
          <t xml:space="preserve">_x000D_
REATOR CHOQUE, EXTERNO, TIPO CANECO ALTO FATOR DE POTÊNCIA 250 W X 220 V PARA LÂMPADAS A VAPOR SÓDIO DE 4,5 HS X 220 V. </t>
        </r>
      </text>
    </comment>
    <comment ref="V985" authorId="1" shapeId="0" xr:uid="{00000000-0006-0000-0000-00008E040000}">
      <text>
        <r>
          <rPr>
            <sz val="9"/>
            <color indexed="81"/>
            <rFont val="Segoe UI"/>
            <family val="2"/>
          </rPr>
          <t>82732|REATOR CHOQUE, EXTERNO, TIPO CANECO ALTO FATOR DE POTÊNCIA 250 W X 220 V PARA LÂMPADAS A VAPOR SÓDIO DE 4,5 HS X 220 V.|PC|55|54|12|0|0|23/09/2020|17|2020|29/01/2021|Aguardando|DISJUNTORES, REATORES, LÂMPADAS, LUMINARIAS, CONTATOR E DISTRIBUIDOR GERAL PARA TELEFONIA|PP 241/19|21/02/2020||*|</t>
        </r>
      </text>
    </comment>
    <comment ref="B986" authorId="1" shapeId="0" xr:uid="{00000000-0006-0000-0000-0000B7040000}">
      <text>
        <r>
          <rPr>
            <b/>
            <sz val="9"/>
            <color indexed="81"/>
            <rFont val="Segoe UI"/>
            <family val="2"/>
          </rPr>
          <t>DESCRIÇÃO:</t>
        </r>
        <r>
          <rPr>
            <sz val="9"/>
            <color indexed="81"/>
            <rFont val="Segoe UI"/>
            <family val="2"/>
          </rPr>
          <t xml:space="preserve">_x000D_
REATOR DE PARTIDA RÁPIDA ELETRÔNICO - 2 X 20W  - 110/220V. </t>
        </r>
      </text>
    </comment>
    <comment ref="V986" authorId="1" shapeId="0" xr:uid="{00000000-0006-0000-0000-0000B8040000}">
      <text>
        <r>
          <rPr>
            <sz val="9"/>
            <color indexed="81"/>
            <rFont val="Segoe UI"/>
            <family val="2"/>
          </rPr>
          <t>86118|REATOR DE PARTIDA RÁPIDA ELETRÔNICO - 2 X 20W  - 110/220V.|PC|55|55|12|0|0|23/09/2020|17|2020|29/01/2021|Aguardando|DISJUNTORES, REATORES, LÂMPADAS, LUMINARIAS, CONTATOR E DISTRIBUIDOR GERAL PARA TELEFONIA|PP 241/19|21/02/2020||*|</t>
        </r>
      </text>
    </comment>
    <comment ref="B987" authorId="1" shapeId="0" xr:uid="{00000000-0006-0000-0000-0000A6000000}">
      <text>
        <r>
          <rPr>
            <b/>
            <sz val="9"/>
            <color indexed="81"/>
            <rFont val="Segoe UI"/>
            <family val="2"/>
          </rPr>
          <t>DESCRIÇÃO:</t>
        </r>
        <r>
          <rPr>
            <sz val="9"/>
            <color indexed="81"/>
            <rFont val="Segoe UI"/>
            <family val="2"/>
          </rPr>
          <t xml:space="preserve">_x000D_
REATOR DE PARTIDA RÁPIDA ELETRÔNICO - 2 X 20W - 220V  - ALTO FATOR DE POTÊNCIA. </t>
        </r>
      </text>
    </comment>
    <comment ref="V987" authorId="1" shapeId="0" xr:uid="{00000000-0006-0000-0000-0000A7000000}">
      <text>
        <r>
          <rPr>
            <b/>
            <sz val="9"/>
            <color indexed="81"/>
            <rFont val="Segoe UI"/>
            <family val="2"/>
          </rPr>
          <t>13030|REATOR DE PARTIDA RÁPIDA ELETRÔNICO - 2 X 20W - 220V  - ALTO FATOR DE POTÊNCIA.|PC|55|55|12|0|0|07/08/2018||||Inativo|DISJUNTORES, REATORES, LÂMPADAS E LUMINÁRIAS||||*|</t>
        </r>
      </text>
    </comment>
    <comment ref="B988" authorId="1" shapeId="0" xr:uid="{00000000-0006-0000-0000-0000A8000000}">
      <text>
        <r>
          <rPr>
            <b/>
            <sz val="9"/>
            <color indexed="81"/>
            <rFont val="Segoe UI"/>
            <family val="2"/>
          </rPr>
          <t>DESCRIÇÃO:</t>
        </r>
        <r>
          <rPr>
            <sz val="9"/>
            <color indexed="81"/>
            <rFont val="Segoe UI"/>
            <family val="2"/>
          </rPr>
          <t xml:space="preserve">_x000D_
REATOR DE PARTIDA RÁPIDA ELETRÔNICO - 2 X 40W - 220V  - ALTO FATOR DE POTÊNCIA. </t>
        </r>
      </text>
    </comment>
    <comment ref="V988" authorId="1" shapeId="0" xr:uid="{00000000-0006-0000-0000-0000A9000000}">
      <text>
        <r>
          <rPr>
            <b/>
            <sz val="9"/>
            <color indexed="81"/>
            <rFont val="Segoe UI"/>
            <family val="2"/>
          </rPr>
          <t>13032|REATOR DE PARTIDA RÁPIDA ELETRÔNICO - 2 X 40W - 220V  - ALTO FATOR DE POTÊNCIA.|PC|55|55|12|0|0|07/08/2018||||Inativo|DISJUNTORES, REATORES, LÂMPADAS E LUMINÁRIAS||||*|</t>
        </r>
      </text>
    </comment>
    <comment ref="B989" authorId="1" shapeId="0" xr:uid="{00000000-0006-0000-0000-0000DB080000}">
      <text>
        <r>
          <rPr>
            <b/>
            <sz val="9"/>
            <color indexed="81"/>
            <rFont val="Segoe UI"/>
            <family val="2"/>
          </rPr>
          <t>DESCRIÇÃO:</t>
        </r>
        <r>
          <rPr>
            <sz val="9"/>
            <color indexed="81"/>
            <rFont val="Segoe UI"/>
            <family val="2"/>
          </rPr>
          <t>_x000D_
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r>
      </text>
    </comment>
    <comment ref="V989" authorId="1" shapeId="0" xr:uid="{00000000-0006-0000-0000-0000DC080000}">
      <text>
        <r>
          <rPr>
            <sz val="9"/>
            <color indexed="81"/>
            <rFont val="Segoe UI"/>
            <family val="2"/>
          </rPr>
          <t>133812|REATOR ELETROMAGNETICO DE ALTA PRESSAO PARA LAMPADA A VAPOR DE SODIO E METALICA, 250W, 220V/60HZ, USO INTERNO, FATOR DE POTENCIA MINIMO DE 0,92, INDUTIVO OU CAPACITIVO. TEMPERATURA MAXIMA DE 65°. CANECO PINTADO, IGNITOR E CAPACITOR JA LIGADO E PRESO AO REATOR. DEVERA TER SELO PROCEL/INMETRO.|UN|55|55|12|0|0|23/09/2020|17|2020|29/01/2021|Aguardando|DISJUNTORES, REATORES, LÂMPADAS, LUMINARIAS, CONTATOR E DISTRIBUIDOR GERAL PARA TELEFONIA|PP 241/19|21/02/2020||*|</t>
        </r>
      </text>
    </comment>
    <comment ref="B990" authorId="1" shapeId="0" xr:uid="{00000000-0006-0000-0000-0000DD080000}">
      <text>
        <r>
          <rPr>
            <b/>
            <sz val="9"/>
            <color indexed="81"/>
            <rFont val="Segoe UI"/>
            <family val="2"/>
          </rPr>
          <t>DESCRIÇÃO:</t>
        </r>
        <r>
          <rPr>
            <sz val="9"/>
            <color indexed="81"/>
            <rFont val="Segoe UI"/>
            <family val="2"/>
          </rPr>
          <t>_x000D_
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r>
      </text>
    </comment>
    <comment ref="V990" authorId="1" shapeId="0" xr:uid="{00000000-0006-0000-0000-0000DE080000}">
      <text>
        <r>
          <rPr>
            <sz val="10"/>
            <color indexed="81"/>
            <rFont val="Lucida Console"/>
            <family val="3"/>
          </rPr>
          <t>133813|REATOR ELETROMAGNETICO DE ALTA PRESSAO PARA LAMPADA A VAPOR DE SODIO E METALICA, 400W, 220V/60HZ, USO INTERNO, FATOR DE POTENCIA MINIMO DE 0,92, INDUTIVO OU CAPACITIVO. TEMPERATURA MAXIMA DE 65°. CANECO PINTADO, IGNITOR E CAPACITOR JA LIGADO E PRESO AO REATOR. DEVERA TER SELO PROCEL/INMETRO.|UN|55|55|12|0|0|17/01/2020|126|2019|06/05/2020|Inativo|MATERIAL ELÉTRICO|PE 153/20|16/09/2020||*|</t>
        </r>
      </text>
    </comment>
    <comment ref="B991" authorId="1" shapeId="0" xr:uid="{00000000-0006-0000-0000-000077030000}">
      <text>
        <r>
          <rPr>
            <b/>
            <sz val="9"/>
            <color indexed="81"/>
            <rFont val="Segoe UI"/>
            <family val="2"/>
          </rPr>
          <t>DESCRIÇÃO:</t>
        </r>
        <r>
          <rPr>
            <sz val="9"/>
            <color indexed="81"/>
            <rFont val="Segoe UI"/>
            <family val="2"/>
          </rPr>
          <t xml:space="preserve">_x000D_
REATOR ELETRÔNICO SÉRIE 2 X 40 W - 127V / 220 V - ALTO FATOR DE POTÊNCIA. </t>
        </r>
      </text>
    </comment>
    <comment ref="V991" authorId="1" shapeId="0" xr:uid="{00000000-0006-0000-0000-000078030000}">
      <text>
        <r>
          <rPr>
            <b/>
            <sz val="9"/>
            <color indexed="81"/>
            <rFont val="Segoe UI"/>
            <family val="2"/>
          </rPr>
          <t>62625|REATOR ELETRÔNICO SÉRIE 2 X 40 W - 127V / 220 V - ALTO FATOR DE POTÊNCIA.|PC|55|55|12|0|0|07/08/2018||||Inativo|DISJUNTORES, REATORES, LÂMPADAS E LUMINÁRIAS||||*|</t>
        </r>
      </text>
    </comment>
    <comment ref="B992" authorId="1" shapeId="0" xr:uid="{00000000-0006-0000-0000-000045070000}">
      <text>
        <r>
          <rPr>
            <b/>
            <sz val="9"/>
            <color indexed="81"/>
            <rFont val="Segoe UI"/>
            <family val="2"/>
          </rPr>
          <t>DESCRIÇÃO:</t>
        </r>
        <r>
          <rPr>
            <sz val="9"/>
            <color indexed="81"/>
            <rFont val="Segoe UI"/>
            <family val="2"/>
          </rPr>
          <t xml:space="preserve">_x000D_
REATOR INTERNO A VAPOR METÁLICO - 70W, 220 V. </t>
        </r>
      </text>
    </comment>
    <comment ref="V992" authorId="1" shapeId="0" xr:uid="{00000000-0006-0000-0000-000046070000}">
      <text>
        <r>
          <rPr>
            <sz val="9"/>
            <color indexed="81"/>
            <rFont val="Segoe UI"/>
            <family val="2"/>
          </rPr>
          <t>115781|REATOR INTERNO A VAPOR METÁLICO - 70W, 220 V.|UN|55|64|12|0|0|23/09/2020|17|2020|29/01/2021|Aguardando|DISJUNTORES, REATORES, LÂMPADAS, LUMINARIAS, CONTATOR E DISTRIBUIDOR GERAL PARA TELEFONIA|PP 241/19|21/02/2020||*|</t>
        </r>
      </text>
    </comment>
    <comment ref="B993" authorId="1" shapeId="0" xr:uid="{00000000-0006-0000-0000-00007B060000}">
      <text>
        <r>
          <rPr>
            <b/>
            <sz val="9"/>
            <color indexed="81"/>
            <rFont val="Segoe UI"/>
            <family val="2"/>
          </rPr>
          <t>DESCRIÇÃO:</t>
        </r>
        <r>
          <rPr>
            <sz val="9"/>
            <color indexed="81"/>
            <rFont val="Segoe UI"/>
            <family val="2"/>
          </rPr>
          <t>_x000D_
REATOR PARA LÂMPADA DE VAPOR METÁLICO 400W COM CAPACITOR E IGNITOR INCLUSO A PROVA DE TEMPO.</t>
        </r>
      </text>
    </comment>
    <comment ref="V993" authorId="1" shapeId="0" xr:uid="{00000000-0006-0000-0000-00007C060000}">
      <text>
        <r>
          <rPr>
            <sz val="9"/>
            <color indexed="81"/>
            <rFont val="Segoe UI"/>
            <family val="2"/>
          </rPr>
          <t>108441|REATOR PARA LÂMPADA DE VAPOR METÁLICO 400W COM CAPACITOR E IGNITOR INCLUSO A PROVA DE TEMPO.|PC|55|65|12|0|0|23/09/2020|17|2020|29/01/2021|Aguardando|DISJUNTORES, REATORES, LÂMPADAS, LUMINARIAS, CONTATOR E DISTRIBUIDOR GERAL PARA TELEFONIA|PP 241/19|21/02/2020||*|</t>
        </r>
      </text>
    </comment>
    <comment ref="B994" authorId="1" shapeId="0" xr:uid="{00000000-0006-0000-0000-00000B030000}">
      <text>
        <r>
          <rPr>
            <b/>
            <sz val="9"/>
            <color indexed="81"/>
            <rFont val="Segoe UI"/>
            <family val="2"/>
          </rPr>
          <t>DESCRIÇÃO:</t>
        </r>
        <r>
          <rPr>
            <sz val="9"/>
            <color indexed="81"/>
            <rFont val="Segoe UI"/>
            <family val="2"/>
          </rPr>
          <t>_x000D_
REBOLO - 6" X 1" X 1.1/4" - A 36 - PARA USO GERAL.</t>
        </r>
      </text>
    </comment>
    <comment ref="V994" authorId="1" shapeId="0" xr:uid="{00000000-0006-0000-0000-00000C030000}">
      <text>
        <r>
          <rPr>
            <sz val="9"/>
            <color indexed="81"/>
            <rFont val="Segoe UI"/>
            <family val="2"/>
          </rPr>
          <t>53875|REBOLO - 6" X 1" X 1.1/4" - A 36 - PARA USO GERAL.|PC|||12|3|30|24/10/2019||||Aguardando|MATERIAL DE PINTURA, DISCOS ABRASIVOS E COLA PARA MADEIRA||||*|</t>
        </r>
      </text>
    </comment>
    <comment ref="B995" authorId="1" shapeId="0" xr:uid="{00000000-0006-0000-0000-0000B9040000}">
      <text>
        <r>
          <rPr>
            <b/>
            <sz val="9"/>
            <color indexed="81"/>
            <rFont val="Segoe UI"/>
            <family val="2"/>
          </rPr>
          <t>DESCRIÇÃO:</t>
        </r>
        <r>
          <rPr>
            <sz val="9"/>
            <color indexed="81"/>
            <rFont val="Segoe UI"/>
            <family val="2"/>
          </rPr>
          <t>_x000D_
REBOLO - 6" X 1" X 1.1/4" - A 60 - PARA USO GERAL.</t>
        </r>
      </text>
    </comment>
    <comment ref="V995" authorId="1" shapeId="0" xr:uid="{00000000-0006-0000-0000-0000BA040000}">
      <text>
        <r>
          <rPr>
            <sz val="9"/>
            <color indexed="81"/>
            <rFont val="Segoe UI"/>
            <family val="2"/>
          </rPr>
          <t>86221|REBOLO - 6" X 1" X 1.1/4" - A 60 - PARA USO GERAL.|PC|||12|1|10|24/10/2019||||Suspenso|MATERIAL DE PINTURA, DISCOS ABRASIVOS E COLA PARA MADEIRA||||*|</t>
        </r>
      </text>
    </comment>
    <comment ref="B996" authorId="1" shapeId="0" xr:uid="{00000000-0006-0000-0000-0000C9030000}">
      <text>
        <r>
          <rPr>
            <b/>
            <sz val="9"/>
            <color indexed="81"/>
            <rFont val="Segoe UI"/>
            <family val="2"/>
          </rPr>
          <t>DESCRIÇÃO:</t>
        </r>
        <r>
          <rPr>
            <sz val="9"/>
            <color indexed="81"/>
            <rFont val="Segoe UI"/>
            <family val="2"/>
          </rPr>
          <t>_x000D_
REDE DE FUTSAL - FIO 5 MM - MALHA 12 X 12 CM - 100% POLIETILENO - MED. 3,00 X 2,20 M, 33 FILAMENTOS, 03 CORDOES COM 11 FILAMENTOS CADA, TORCIDOS</t>
        </r>
      </text>
    </comment>
    <comment ref="V996" authorId="1" shapeId="0" xr:uid="{00000000-0006-0000-0000-0000CA030000}">
      <text>
        <r>
          <rPr>
            <b/>
            <sz val="9"/>
            <color indexed="81"/>
            <rFont val="Segoe UI"/>
            <family val="2"/>
          </rPr>
          <t>67058|REDE DE FUTSAL - FIO 5 MM - MALHA 12 X 12 CM - 100% POLIETILENO - MED. 3,00 X 2,20 M, 33 FILAMENTOS, 03 CORDOES COM 11 FILAMENTOS CADA, TORCIDOS|PR|||12|4|48|21/08/2018||||- ok -|MATERIAL ESPORTIVO||||*|</t>
        </r>
      </text>
    </comment>
    <comment ref="B997" authorId="1" shapeId="0" xr:uid="{00000000-0006-0000-0000-0000B1080000}">
      <text>
        <r>
          <rPr>
            <b/>
            <sz val="9"/>
            <color indexed="81"/>
            <rFont val="Segoe UI"/>
            <family val="2"/>
          </rPr>
          <t>DESCRIÇÃO:</t>
        </r>
        <r>
          <rPr>
            <sz val="9"/>
            <color indexed="81"/>
            <rFont val="Segoe UI"/>
            <family val="2"/>
          </rPr>
          <t>_x000D_
REDE OFICIAL PARA  BASQUETEBOL - SEDA - FIO 4MM POLIPROPILENO, MALHA DE 7,0 CM, TAMANHO 0,45CM DE DIAMETRO, 0,50CM DE COMPRIMENTO, APROVADA PELA CBB.</t>
        </r>
      </text>
    </comment>
    <comment ref="V997" authorId="1" shapeId="0" xr:uid="{00000000-0006-0000-0000-0000B2080000}">
      <text>
        <r>
          <rPr>
            <b/>
            <sz val="9"/>
            <color indexed="81"/>
            <rFont val="Segoe UI"/>
            <family val="2"/>
          </rPr>
          <t>132789|REDE OFICIAL PARA  BASQUETEBOL - SEDA - FIO 4MM POLIPROPILENO, MALHA DE 7,0 CM, TAMANHO 0,45CM DE DIAMETRO, 0,50CM DE COMPRIMENTO, APROVADA PELA CBB.|UN|||12|8|96|21/08/2018||||- ok -|MATERIAL ESPORTIVO||||*|</t>
        </r>
      </text>
    </comment>
    <comment ref="B998" authorId="1" shapeId="0" xr:uid="{00000000-0006-0000-0000-000023070000}">
      <text>
        <r>
          <rPr>
            <b/>
            <sz val="9"/>
            <color indexed="81"/>
            <rFont val="Segoe UI"/>
            <family val="2"/>
          </rPr>
          <t>DESCRIÇÃO:</t>
        </r>
        <r>
          <rPr>
            <sz val="9"/>
            <color indexed="81"/>
            <rFont val="Segoe UI"/>
            <family val="2"/>
          </rPr>
          <t>_x000D_
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r>
      </text>
    </comment>
    <comment ref="V998" authorId="1" shapeId="0" xr:uid="{00000000-0006-0000-0000-000024070000}">
      <text>
        <r>
          <rPr>
            <sz val="9"/>
            <color indexed="81"/>
            <rFont val="Segoe UI"/>
            <family val="2"/>
          </rPr>
          <t>114743|REDE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VINIL|CJ|||12|17|200|03/09/2018||||- ok -|BRINQUEDOS E PLAYGROUND||||*|</t>
        </r>
      </text>
    </comment>
    <comment ref="B999" authorId="1" shapeId="0" xr:uid="{00000000-0006-0000-0000-00007B090000}">
      <text>
        <r>
          <rPr>
            <b/>
            <sz val="9"/>
            <color indexed="81"/>
            <rFont val="Segoe UI"/>
            <family val="2"/>
          </rPr>
          <t>DESCRIÇÃO:</t>
        </r>
        <r>
          <rPr>
            <sz val="9"/>
            <color indexed="81"/>
            <rFont val="Segoe UI"/>
            <family val="2"/>
          </rPr>
          <t>_x000D_
REDE RETRATIL DE TENIS DE MESA, ALCANCA ATE 1,60 METROS DE LARGURA X 13 CM DE ALTURA A REDE, AS BASES TEM 20 CM DE ALTURA X 13 CM DE LARGURA, BASES FEITA EM PLASTICO REDE FEITA EM NYLON POSSUI ABERTURA PARA MESAS DE ATE 4,5 CM DE LARGURA PARA FIXACAO.</t>
        </r>
      </text>
    </comment>
    <comment ref="V999" authorId="1" shapeId="0" xr:uid="{00000000-0006-0000-0000-00007C090000}">
      <text>
        <r>
          <rPr>
            <b/>
            <sz val="9"/>
            <color indexed="81"/>
            <rFont val="Segoe UI"/>
            <family val="2"/>
          </rPr>
          <t>135231|REDE RETRATIL DE TENIS DE MESA, ALCANCA ATE 1,60 METROS DE LARGURA X 13 CM DE ALTURA A REDE, AS BASES TEM 20 CM DE ALTURA X 13 CM DE LARGURA, BASES FEITA EM PLASTICO REDE FEITA EM NYLON POSSUI ABERTURA PARA MESAS DE ATE 4,5 CM DE LARGURA PARA FIXACAO.|KT|||12|8|96|21/08/2018||||- ok -|MATERIAL ESPORTIVO||||*|</t>
        </r>
      </text>
    </comment>
    <comment ref="B1000" authorId="1" shapeId="0" xr:uid="{00000000-0006-0000-0000-0000AF080000}">
      <text>
        <r>
          <rPr>
            <b/>
            <sz val="9"/>
            <color indexed="81"/>
            <rFont val="Segoe UI"/>
            <family val="2"/>
          </rPr>
          <t>DESCRIÇÃO:</t>
        </r>
        <r>
          <rPr>
            <sz val="9"/>
            <color indexed="81"/>
            <rFont val="Segoe UI"/>
            <family val="2"/>
          </rPr>
          <t>_x000D_
REDE VOLEIBOL OFICIAL, MEDINDO 1,00MT X 10,00MTS, FIO 5,0MM DE POLIPROPILENO COM 4 FAIXAS EM LONAS DE 1,8MM, COSTURA DUPLA. APROVADA PELA CBV.</t>
        </r>
      </text>
    </comment>
    <comment ref="V1000" authorId="1" shapeId="0" xr:uid="{00000000-0006-0000-0000-0000B0080000}">
      <text>
        <r>
          <rPr>
            <sz val="9"/>
            <color indexed="81"/>
            <rFont val="Segoe UI"/>
            <family val="2"/>
          </rPr>
          <t>132788|REDE VOLEIBOL OFICIAL, MEDINDO 1,00MT X 10,00MTS, FIO 5,0MM DE POLIPROPILENO COM 4 FAIXAS EM LONAS DE 1,8MM, COSTURA DUPLA. APROVADA PELA CBV.|UN|||12|4|40|21/08/2018||||- ok -|MATERIAL ESPORTIVO||||*|</t>
        </r>
      </text>
    </comment>
    <comment ref="B1001" authorId="1" shapeId="0" xr:uid="{00000000-0006-0000-0000-0000C5040000}">
      <text>
        <r>
          <rPr>
            <sz val="10"/>
            <color indexed="81"/>
            <rFont val="Lucida Console"/>
            <family val="3"/>
          </rPr>
          <t>DESCRIÇÃO:_x000D_
REFIL DE BORRACHA PARA RODO DE ALUMINIO DE 40 CM</t>
        </r>
      </text>
    </comment>
    <comment ref="V1001" authorId="3" shapeId="0" xr:uid="{D9E0F47D-FDAA-4EF8-831B-B1018498DFF5}">
      <text>
        <r>
          <rPr>
            <sz val="9"/>
            <color indexed="81"/>
            <rFont val="Segoe UI"/>
            <family val="2"/>
          </rPr>
          <t>87699|REFIL DE BORRACHA PARA RODO DE ALUMINIO DE 40 CM|PC|72|5|12|5|50|19/12/2019|275|2020|15/11/2021|Aguardando|SIM|PE 191/20|27/10/2020||*|</t>
        </r>
      </text>
    </comment>
    <comment ref="B1002" authorId="1" shapeId="0" xr:uid="{00000000-0006-0000-0000-0000C3040000}">
      <text>
        <r>
          <rPr>
            <sz val="10"/>
            <color indexed="81"/>
            <rFont val="Lucida Console"/>
            <family val="3"/>
          </rPr>
          <t>DESCRIÇÃO:_x000D_
REFIL DE BORRACHA PARA RODO DE ALUMINIO DE 60 CM</t>
        </r>
      </text>
    </comment>
    <comment ref="V1002" authorId="3" shapeId="0" xr:uid="{F54617C4-BAFB-44E0-8587-90D792D8FB37}">
      <text>
        <r>
          <rPr>
            <sz val="9"/>
            <color indexed="81"/>
            <rFont val="Segoe UI"/>
            <family val="2"/>
          </rPr>
          <t>87698|REFIL DE BORRACHA PARA RODO DE ALUMINIO DE 60 CM|PC|72|5|12|1|10|19/12/2019|275|2020|15/11/2021|Aguardando|||||*|</t>
        </r>
      </text>
    </comment>
    <comment ref="B1003" authorId="1" shapeId="0" xr:uid="{00000000-0006-0000-0000-000001040000}">
      <text>
        <r>
          <rPr>
            <b/>
            <sz val="9"/>
            <color indexed="81"/>
            <rFont val="Segoe UI"/>
            <family val="2"/>
          </rPr>
          <t>DESCRIÇÃO:</t>
        </r>
        <r>
          <rPr>
            <sz val="9"/>
            <color indexed="81"/>
            <rFont val="Segoe UI"/>
            <family val="2"/>
          </rPr>
          <t xml:space="preserve">_x000D_
REFRESQUEIRA ELÉTRICA COM 02 CUBAS - CAPACIDADE DE 20L CADA CUBA - 220 VOLTS. </t>
        </r>
      </text>
    </comment>
    <comment ref="V1003" authorId="1" shapeId="0" xr:uid="{00000000-0006-0000-0000-000002040000}">
      <text>
        <r>
          <rPr>
            <b/>
            <sz val="9"/>
            <color indexed="81"/>
            <rFont val="Segoe UI"/>
            <family val="2"/>
          </rPr>
          <t>75965|REFRESQUEIRA ELÉTRICA COM 02 CUBAS - CAPACIDADE DE 20L CADA CUBA - 220 VOLTS.|PC|52|1|12|0|0|27/08/2018||||- ok -|EQUIPAMENTOS DE COZINHA||||*|</t>
        </r>
      </text>
    </comment>
    <comment ref="B1004" authorId="1" shapeId="0" xr:uid="{00000000-0006-0000-0000-000079020000}">
      <text>
        <r>
          <rPr>
            <b/>
            <sz val="9"/>
            <color indexed="81"/>
            <rFont val="Segoe UI"/>
            <family val="2"/>
          </rPr>
          <t>DESCRIÇÃO:</t>
        </r>
        <r>
          <rPr>
            <sz val="9"/>
            <color indexed="81"/>
            <rFont val="Segoe UI"/>
            <family val="2"/>
          </rPr>
          <t>_x000D_
REFRIGERADOR COMERCIAL 4 PORTAS- 860 LITROS, ACABAMENTO INTERNO E EXTERNO TOTALMENTE EM CHAPA DE AÇO INOXIDÁVEL-220V.</t>
        </r>
      </text>
    </comment>
    <comment ref="V1004" authorId="1" shapeId="0" xr:uid="{00000000-0006-0000-0000-00007A020000}">
      <text>
        <r>
          <rPr>
            <b/>
            <sz val="9"/>
            <color indexed="81"/>
            <rFont val="Segoe UI"/>
            <family val="2"/>
          </rPr>
          <t>34596|REFRIGERADOR COMERCIAL 4 PORTAS- 860 LITROS, ACABAMENTO INTERNO E EXTERNO TOTALMENTE EM CHAPA DE AÇO INOXIDÁVEL-220V.|UN|52|3|12|1|12|27/08/2018||||- ok -|EQUIPAMENTOS DE COZINHA||||*|</t>
        </r>
      </text>
    </comment>
    <comment ref="B1005" authorId="1" shapeId="0" xr:uid="{00000000-0006-0000-0000-00001B060000}">
      <text>
        <r>
          <rPr>
            <b/>
            <sz val="9"/>
            <color indexed="81"/>
            <rFont val="Segoe UI"/>
            <family val="2"/>
          </rPr>
          <t>DESCRIÇÃO:</t>
        </r>
        <r>
          <rPr>
            <sz val="9"/>
            <color indexed="81"/>
            <rFont val="Segoe UI"/>
            <family val="2"/>
          </rPr>
          <t xml:space="preserve">_x000D_
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r>
      </text>
    </comment>
    <comment ref="V1005" authorId="1" shapeId="0" xr:uid="{00000000-0006-0000-0000-00001C060000}">
      <text>
        <r>
          <rPr>
            <sz val="9"/>
            <color indexed="81"/>
            <rFont val="Segoe UI"/>
            <family val="2"/>
          </rPr>
          <t>104940|REFRIGERADOR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(+/-).|UN|||12|2|20|27/08/2018||||- ok -|EQUIPAMENTOS DE COZINHA||||*|</t>
        </r>
      </text>
    </comment>
    <comment ref="B1006" authorId="1" shapeId="0" xr:uid="{00000000-0006-0000-0000-0000BD050000}">
      <text>
        <r>
          <rPr>
            <b/>
            <sz val="9"/>
            <color indexed="81"/>
            <rFont val="Segoe UI"/>
            <family val="2"/>
          </rPr>
          <t>DESCRIÇÃO:</t>
        </r>
        <r>
          <rPr>
            <sz val="9"/>
            <color indexed="81"/>
            <rFont val="Segoe UI"/>
            <family val="2"/>
          </rPr>
          <t>_x000D_
REGISTRO DE ESFERA BRUTO DE METAL P/ÁGUA - 2"- DE ACORDO COM A NORMA ABNT DN 20 - 1552 E A MARCA, MEDIDA E NORMA DEVERÃO VIR LITOGRAFADA NA PEÇA</t>
        </r>
      </text>
    </comment>
    <comment ref="V1006" authorId="2" shapeId="0" xr:uid="{00000000-0006-0000-0000-0000BE050000}">
      <text>
        <r>
          <rPr>
            <sz val="9"/>
            <color indexed="81"/>
            <rFont val="Segoe UI"/>
            <family val="2"/>
          </rPr>
          <t>100847|REGISTRO DE ESFERA BRUTO DE METAL P/ÁGUA - 2"- DE ACORDO COM A NORMA ABNT DN 20 - 1552 E A MARCA, MEDIDA E NORMA DEVERÃO VIR LITOGRAFADA NA PEÇA|PC|||12|0|0|14/11/2018|70|2019|09/03/2020|Inativo|MATERIAL HIDRAULICO|PP  12/19|11/07/2019|Fora do estoque.|*|</t>
        </r>
      </text>
    </comment>
    <comment ref="B1007" authorId="1" shapeId="0" xr:uid="{00000000-0006-0000-0000-0000D4000000}">
      <text>
        <r>
          <rPr>
            <b/>
            <sz val="9"/>
            <color indexed="81"/>
            <rFont val="Segoe UI"/>
            <family val="2"/>
          </rPr>
          <t>DESCRIÇÃO:</t>
        </r>
        <r>
          <rPr>
            <sz val="9"/>
            <color indexed="81"/>
            <rFont val="Segoe UI"/>
            <family val="2"/>
          </rPr>
          <t>_x000D_
REGISTRO DE GAVETA - 3/4" SEM CANOPLA</t>
        </r>
      </text>
    </comment>
    <comment ref="V1007" authorId="5" shapeId="0" xr:uid="{279F444C-127F-4443-836B-869201F13A44}">
      <text>
        <r>
          <rPr>
            <sz val="10"/>
            <color indexed="81"/>
            <rFont val="Lucida Console"/>
            <family val="3"/>
          </rPr>
          <t>13120|REGISTRO DE GAVETA - 3/4" SEM CANOPLA|PC|61|15|12|5|50|17/12/2020|161|2021|06/07/2022|Aguardando|MATERIAL HIDRAULICO|PE  88/21|01/06/2021||*|</t>
        </r>
      </text>
    </comment>
    <comment ref="B1008" authorId="1" shapeId="0" xr:uid="{00000000-0006-0000-0000-00007F020000}">
      <text>
        <r>
          <rPr>
            <b/>
            <sz val="9"/>
            <color indexed="81"/>
            <rFont val="Segoe UI"/>
            <family val="2"/>
          </rPr>
          <t>DESCRIÇÃO:</t>
        </r>
        <r>
          <rPr>
            <sz val="9"/>
            <color indexed="81"/>
            <rFont val="Segoe UI"/>
            <family val="2"/>
          </rPr>
          <t>_x000D_
REGISTRO DE GAVETA EM LIGA DE COBRE - 1" - S/ CANOPLA - DE ACORDO COM A NORMA ABNT NBR 15705 E A MARCA, MEDIDA E NORMA DEVERÃO VIR LITOGRAFADA NA PEÇA</t>
        </r>
      </text>
    </comment>
    <comment ref="V1008" authorId="5" shapeId="0" xr:uid="{68FAC879-8E34-4F4E-8D85-8F0118CC38CE}">
      <text>
        <r>
          <rPr>
            <sz val="10"/>
            <color indexed="81"/>
            <rFont val="Lucida Console"/>
            <family val="3"/>
          </rPr>
          <t>35224|REGISTRO DE GAVETA EM LIGA DE COBRE - 1" - S/ CANOPLA - DE ACORDO COM A NORMA ABNT NBR 15705 E A MARCA, MEDIDA E NORMA DEVERÃO VIR LITOGRAFADA NA PEÇA|PC|61|15|12|2|20|17/12/2020|161|2021|06/07/2022|Aguardando|MATERIAL HIDRAULICO|PE  88/21|01/06/2021||*|</t>
        </r>
      </text>
    </comment>
    <comment ref="B1009" authorId="1" shapeId="0" xr:uid="{00000000-0006-0000-0000-000013020000}">
      <text>
        <r>
          <rPr>
            <b/>
            <sz val="9"/>
            <color indexed="81"/>
            <rFont val="Segoe UI"/>
            <family val="2"/>
          </rPr>
          <t>DESCRIÇÃO:</t>
        </r>
        <r>
          <rPr>
            <sz val="9"/>
            <color indexed="81"/>
            <rFont val="Segoe UI"/>
            <family val="2"/>
          </rPr>
          <t>_x000D_
REGISTRO DE GAVETA EM LIGA DE COBRE DE 1.1/2" COM CANOPLA, DE ACORDO COM A NORMA NBR 10072 E A MARCA DEVERA VIR LITOGRAFADA NA PEÇA</t>
        </r>
      </text>
    </comment>
    <comment ref="V1009" authorId="1" shapeId="0" xr:uid="{00000000-0006-0000-0000-000014020000}">
      <text>
        <r>
          <rPr>
            <sz val="10"/>
            <color indexed="81"/>
            <rFont val="Lucida Console"/>
            <family val="3"/>
          </rPr>
          <t>25756|REGISTRO DE GAVETA EM LIGA DE COBRE DE 1.1/2" COM CANOPLA, DE ACORDO COM A NORMA NBR 10072 E A MARCA DEVERA VIR LITOGRAFADA NA PEÇA|PC|61|15|12|5|60|31/07/2019|191|2020|07/09/2021|Suspenso|MATERIAL HIDRAULICO|PE  10/20|30/04/2020||*|</t>
        </r>
      </text>
    </comment>
    <comment ref="B1010" authorId="1" shapeId="0" xr:uid="{00000000-0006-0000-0000-000037020000}">
      <text>
        <r>
          <rPr>
            <b/>
            <sz val="9"/>
            <color indexed="81"/>
            <rFont val="Segoe UI"/>
            <family val="2"/>
          </rPr>
          <t>DESCRIÇÃO:</t>
        </r>
        <r>
          <rPr>
            <sz val="9"/>
            <color indexed="81"/>
            <rFont val="Segoe UI"/>
            <family val="2"/>
          </rPr>
          <t>_x000D_
REGISTRO DE GAVETA EM LIGA DE COBRE DE 1.1/2"- S/ CANOPLA - DE ACORDO COM A NORMA ABNT NBR 15705 E A MARCA, MEDIDA E NORMA DEVERÃO VIR LITOGRAFADA NA PEÇA</t>
        </r>
      </text>
    </comment>
    <comment ref="V1010" authorId="5" shapeId="0" xr:uid="{F382A7FF-2F7D-47B9-A8FD-42BB684E9FD5}">
      <text>
        <r>
          <rPr>
            <sz val="10"/>
            <color indexed="81"/>
            <rFont val="Lucida Console"/>
            <family val="3"/>
          </rPr>
          <t>27760|REGISTRO DE GAVETA EM LIGA DE COBRE DE 1.1/2"- S/ CANOPLA - DE ACORDO COM A NORMA ABNT NBR 15705 E A MARCA, MEDIDA E NORMA DEVERÃO VIR LITOGRAFADA NA PEÇA|PC|61|15|12|5|50|17/12/2020|161|2021|06/07/2022|Aguardando|MATERIAL HIDRAULICO|PE  88/21|01/06/2021||*|</t>
        </r>
      </text>
    </comment>
    <comment ref="B1011" authorId="1" shapeId="0" xr:uid="{00000000-0006-0000-0000-000035020000}">
      <text>
        <r>
          <rPr>
            <b/>
            <sz val="9"/>
            <color indexed="81"/>
            <rFont val="Segoe UI"/>
            <family val="2"/>
          </rPr>
          <t>DESCRIÇÃO:</t>
        </r>
        <r>
          <rPr>
            <sz val="9"/>
            <color indexed="81"/>
            <rFont val="Segoe UI"/>
            <family val="2"/>
          </rPr>
          <t>_x000D_
REGISTRO DE GAVETA EM LIGA DE COBRE DE 1.1/4" - S/ CANOPLA - DE ACORDO COM A NORMA ABNT NBR 15705 E A MARCA, MEDIDA E NORMA DEVERÃO VIR LITOGRAFADA NA PEÇA</t>
        </r>
      </text>
    </comment>
    <comment ref="V1011" authorId="2" shapeId="0" xr:uid="{00000000-0006-0000-0000-000036020000}">
      <text>
        <r>
          <rPr>
            <sz val="9"/>
            <color indexed="81"/>
            <rFont val="Segoe UI"/>
            <family val="2"/>
          </rPr>
          <t>27759|REGISTRO DE GAVETA EM LIGA DE COBRE DE 1.1/4" - S/ CANOPLA - DE ACORDO COM A NORMA ABNT NBR 15705 E A MARCA, MEDIDA E NORMA DEVERÃO VIR LITOGRAFADA NA PEÇA|PC|61|15|12|0|0|14/11/2018|76|2019|09/03/2020|Suspenso|MATERIAL HIDRAULICO|PP  12/19|11/07/2019||*|</t>
        </r>
      </text>
    </comment>
    <comment ref="B1012" authorId="1" shapeId="0" xr:uid="{00000000-0006-0000-0000-0000D6000000}">
      <text>
        <r>
          <rPr>
            <b/>
            <sz val="9"/>
            <color indexed="81"/>
            <rFont val="Segoe UI"/>
            <family val="2"/>
          </rPr>
          <t>DESCRIÇÃO:</t>
        </r>
        <r>
          <rPr>
            <sz val="9"/>
            <color indexed="81"/>
            <rFont val="Segoe UI"/>
            <family val="2"/>
          </rPr>
          <t>_x000D_
REGISTRO DE GAVETA EM LIGA DE COBRE DE 2" SEM CANOPLA, DE ACORDO COM A NORMA NBR 10072 E A MARCA DEVERÁ VIR LITOGRAFADA NA PEÇA</t>
        </r>
      </text>
    </comment>
    <comment ref="V1012" authorId="2" shapeId="0" xr:uid="{00000000-0006-0000-0000-0000D7000000}">
      <text>
        <r>
          <rPr>
            <sz val="9"/>
            <color indexed="81"/>
            <rFont val="Segoe UI"/>
            <family val="2"/>
          </rPr>
          <t>13125|REGISTRO DE GAVETA EM LIGA DE COBRE DE 2" SEM CANOPLA, DE ACORDO COM A NORMA NBR 10072 E A MARCA DEVERÁ VIR LITOGRAFADA NA PEÇA|PC|61|15|12|0|0|16/03/2020|156|2019|12/07/2020|Inativo|MATERIAL HIDRAULICO|PP  12/19|11/07/2019|Excluído do estoque.|*|</t>
        </r>
      </text>
    </comment>
    <comment ref="B1013" authorId="1" shapeId="0" xr:uid="{00000000-0006-0000-0000-000011020000}">
      <text>
        <r>
          <rPr>
            <b/>
            <sz val="9"/>
            <color indexed="81"/>
            <rFont val="Segoe UI"/>
            <family val="2"/>
          </rPr>
          <t>DESCRIÇÃO:</t>
        </r>
        <r>
          <rPr>
            <sz val="9"/>
            <color indexed="81"/>
            <rFont val="Segoe UI"/>
            <family val="2"/>
          </rPr>
          <t>_x000D_
REGISTRO DE GAVETA EM LIGA DE COBRE DE 3/4" COM CANOPLA</t>
        </r>
      </text>
    </comment>
    <comment ref="V1013" authorId="1" shapeId="0" xr:uid="{00000000-0006-0000-0000-000012020000}">
      <text>
        <r>
          <rPr>
            <sz val="10"/>
            <color indexed="81"/>
            <rFont val="Lucida Console"/>
            <family val="3"/>
          </rPr>
          <t>25630|REGISTRO DE GAVETA EM LIGA DE COBRE DE 3/4" COM CANOPLA|PC|61|15|12|13|150|24/11/2020|87|2020|31/03/2021|Aguardando|MATERIAL ELETRICO|PE  10/20|30/04/2020||*|</t>
        </r>
      </text>
    </comment>
    <comment ref="B1014" authorId="1" shapeId="0" xr:uid="{00000000-0006-0000-0000-0000D0000000}">
      <text>
        <r>
          <rPr>
            <b/>
            <sz val="9"/>
            <color indexed="81"/>
            <rFont val="Segoe UI"/>
            <family val="2"/>
          </rPr>
          <t>DESCRIÇÃO:</t>
        </r>
        <r>
          <rPr>
            <sz val="9"/>
            <color indexed="81"/>
            <rFont val="Segoe UI"/>
            <family val="2"/>
          </rPr>
          <t>_x000D_
REGISTRO DE PRESSÃO - 3/4" SEM CANOPLA</t>
        </r>
      </text>
    </comment>
    <comment ref="V1014" authorId="1" shapeId="0" xr:uid="{00000000-0006-0000-0000-0000D1000000}">
      <text>
        <r>
          <rPr>
            <sz val="10"/>
            <color indexed="81"/>
            <rFont val="Lucida Console"/>
            <family val="3"/>
          </rPr>
          <t>13116|REGISTRO DE PRESSÃO - 3/4" SEM CANOPLA|PC|61|15|12|0|0|16/03/2020|191|2020|07/09/2021|Suspenso|MATERIAL HIDRAULICO|PP  76/19|22/07/2019||*|</t>
        </r>
      </text>
    </comment>
    <comment ref="B1015" authorId="1" shapeId="0" xr:uid="{00000000-0006-0000-0000-0000D2000000}">
      <text>
        <r>
          <rPr>
            <b/>
            <sz val="9"/>
            <color indexed="81"/>
            <rFont val="Segoe UI"/>
            <family val="2"/>
          </rPr>
          <t>DESCRIÇÃO:</t>
        </r>
        <r>
          <rPr>
            <sz val="9"/>
            <color indexed="81"/>
            <rFont val="Segoe UI"/>
            <family val="2"/>
          </rPr>
          <t>_x000D_
REGISTRO DE PRESSÃO 3/4" COM CANOPLA</t>
        </r>
      </text>
    </comment>
    <comment ref="V1015" authorId="1" shapeId="0" xr:uid="{00000000-0006-0000-0000-0000D3000000}">
      <text>
        <r>
          <rPr>
            <sz val="10"/>
            <color indexed="81"/>
            <rFont val="Lucida Console"/>
            <family val="3"/>
          </rPr>
          <t>13117|REGISTRO DE PRESSÃO 3/4" COM CANOPLA|PC|61|15|12|5|50|24/11/2020|87|2020|31/03/2021|Aguardando|MATERIAL ELETRICO|PE  10/20|30/04/2020||*|</t>
        </r>
      </text>
    </comment>
    <comment ref="B1016" authorId="1" shapeId="0" xr:uid="{00000000-0006-0000-0000-000001070000}">
      <text>
        <r>
          <rPr>
            <b/>
            <sz val="9"/>
            <color indexed="81"/>
            <rFont val="Segoe UI"/>
            <family val="2"/>
          </rPr>
          <t>DESCRIÇÃO:</t>
        </r>
        <r>
          <rPr>
            <sz val="9"/>
            <color indexed="81"/>
            <rFont val="Segoe UI"/>
            <family val="2"/>
          </rPr>
          <t>_x000D_
REGISTRO TIPO ESFERA, EM METAL, DIAMETRO 1 1/2"</t>
        </r>
      </text>
    </comment>
    <comment ref="V1016" authorId="2" shapeId="0" xr:uid="{00000000-0006-0000-0000-000002070000}">
      <text>
        <r>
          <rPr>
            <sz val="9"/>
            <color indexed="81"/>
            <rFont val="Segoe UI"/>
            <family val="2"/>
          </rPr>
          <t>113580|REGISTRO TIPO ESFERA, EM METAL, DIAMETRO 1 1/2"|PC|||12|0|0|14/11/2018|20|2018|21/01/2019|Inativo|MATERIAL HIDRAULICO|PP  12/19|11/07/2019|Fora do estoque.|*|</t>
        </r>
      </text>
    </comment>
    <comment ref="B1017" authorId="1" shapeId="0" xr:uid="{00000000-0006-0000-0000-000003070000}">
      <text>
        <r>
          <rPr>
            <b/>
            <sz val="9"/>
            <color indexed="81"/>
            <rFont val="Segoe UI"/>
            <family val="2"/>
          </rPr>
          <t>DESCRIÇÃO:</t>
        </r>
        <r>
          <rPr>
            <sz val="9"/>
            <color indexed="81"/>
            <rFont val="Segoe UI"/>
            <family val="2"/>
          </rPr>
          <t>_x000D_
REGISTRO TIPO ESFERA, MATERIAL PVC, DIAMETRO 3/4"</t>
        </r>
      </text>
    </comment>
    <comment ref="V1017" authorId="1" shapeId="0" xr:uid="{00000000-0006-0000-0000-000004070000}">
      <text>
        <r>
          <rPr>
            <sz val="10"/>
            <color indexed="81"/>
            <rFont val="Lucida Console"/>
            <family val="3"/>
          </rPr>
          <t>113581|REGISTRO TIPO ESFERA, MATERIAL PVC, DIAMETRO 3/4"|PC|61|15|12|38|450|31/07/2019|191|2020|07/09/2021|Suspenso|MATERIAL HIDRAULICO|PE  10/20|30/04/2020||*|</t>
        </r>
      </text>
    </comment>
    <comment ref="B1018" authorId="2" shapeId="0" xr:uid="{00000000-0006-0000-0000-0000AF090000}">
      <text>
        <r>
          <rPr>
            <sz val="10"/>
            <color indexed="81"/>
            <rFont val="Lucida Console"/>
            <family val="3"/>
          </rPr>
          <t>DESCRIÇÃO:_x000D_
REGUA DE 30 CM EM POLIESTIRENO. COR: TRANSPARENTE, CRISTAL.</t>
        </r>
      </text>
    </comment>
    <comment ref="V1018" authorId="1" shapeId="0" xr:uid="{00000000-0006-0000-0000-0000B0090000}">
      <text>
        <r>
          <rPr>
            <sz val="10"/>
            <color indexed="81"/>
            <rFont val="Lucida Console"/>
            <family val="3"/>
          </rPr>
          <t>135703|REGUA DE 30 CM EM POLIESTIRENO. COR: TRANSPARENTE, CRISTAL.|UN|45|9|12|1484|17800|02/03/2020|211|2020|21/09/2021|Suspenso|||||*|</t>
        </r>
      </text>
    </comment>
    <comment ref="B1019" authorId="1" shapeId="0" xr:uid="{00000000-0006-0000-0000-00000B070000}">
      <text>
        <r>
          <rPr>
            <b/>
            <sz val="9"/>
            <color indexed="81"/>
            <rFont val="Segoe UI"/>
            <family val="2"/>
          </rPr>
          <t>DESCRIÇÃO:</t>
        </r>
        <r>
          <rPr>
            <sz val="9"/>
            <color indexed="81"/>
            <rFont val="Segoe UI"/>
            <family val="2"/>
          </rPr>
          <t>_x000D_
REJUNTE BEGE - SACO COM 1 KG</t>
        </r>
      </text>
    </comment>
    <comment ref="V1019" authorId="1" shapeId="0" xr:uid="{00000000-0006-0000-0000-00000C070000}">
      <text>
        <r>
          <rPr>
            <sz val="10"/>
            <color indexed="81"/>
            <rFont val="Lucida Console"/>
            <family val="3"/>
          </rPr>
          <t>113846|REJUNTE BEGE - SACO COM 1 KG|SO|51|19|12|125|1500|24/11/2020|87|2020|31/03/2021|Aguardando|MATERIAL ELETRICO|PE  10/20|30/04/2020||*|</t>
        </r>
      </text>
    </comment>
    <comment ref="B1020" authorId="1" shapeId="0" xr:uid="{00000000-0006-0000-0000-000001030000}">
      <text>
        <r>
          <rPr>
            <b/>
            <sz val="9"/>
            <color indexed="81"/>
            <rFont val="Segoe UI"/>
            <family val="2"/>
          </rPr>
          <t>DESCRIÇÃO:</t>
        </r>
        <r>
          <rPr>
            <sz val="9"/>
            <color indexed="81"/>
            <rFont val="Segoe UI"/>
            <family val="2"/>
          </rPr>
          <t>_x000D_
REJUNTE BRANCO - SACO COM 1 KG</t>
        </r>
      </text>
    </comment>
    <comment ref="V1020" authorId="1" shapeId="0" xr:uid="{00000000-0006-0000-0000-000002030000}">
      <text>
        <r>
          <rPr>
            <sz val="10"/>
            <color indexed="81"/>
            <rFont val="Lucida Console"/>
            <family val="3"/>
          </rPr>
          <t>53446|REJUNTE BRANCO - SACO COM 1 KG|SO|51|19|12|250|3000|24/11/2020|87|2020|31/03/2021|Aguardando|MATERIAL ELETRICO|PE  10/20|30/04/2020||*|</t>
        </r>
      </text>
    </comment>
    <comment ref="B1021" authorId="1" shapeId="0" xr:uid="{00000000-0006-0000-0000-000029030000}">
      <text>
        <r>
          <rPr>
            <b/>
            <sz val="9"/>
            <color indexed="81"/>
            <rFont val="Segoe UI"/>
            <family val="2"/>
          </rPr>
          <t>DESCRIÇÃO:</t>
        </r>
        <r>
          <rPr>
            <sz val="9"/>
            <color indexed="81"/>
            <rFont val="Segoe UI"/>
            <family val="2"/>
          </rPr>
          <t>_x000D_
REJUNTE CINZA CLARO - SACO COM 1 KG</t>
        </r>
      </text>
    </comment>
    <comment ref="V1021" authorId="1" shapeId="0" xr:uid="{00000000-0006-0000-0000-00002A030000}">
      <text>
        <r>
          <rPr>
            <sz val="10"/>
            <color indexed="81"/>
            <rFont val="Lucida Console"/>
            <family val="3"/>
          </rPr>
          <t>57598|REJUNTE CINZA CLARO - SACO COM 1 KG|SO|51|19|12|105|1250|24/11/2020|87|2020|31/03/2021|Aguardando|MATERIAL ELETRICO|PE  10/20|30/04/2020||*|</t>
        </r>
      </text>
    </comment>
    <comment ref="B1022" authorId="1" shapeId="0" xr:uid="{00000000-0006-0000-0000-00006D060000}">
      <text>
        <r>
          <rPr>
            <b/>
            <sz val="9"/>
            <color indexed="81"/>
            <rFont val="Segoe UI"/>
            <family val="2"/>
          </rPr>
          <t>DESCRIÇÃO:</t>
        </r>
        <r>
          <rPr>
            <sz val="9"/>
            <color indexed="81"/>
            <rFont val="Segoe UI"/>
            <family val="2"/>
          </rPr>
          <t>_x000D_
RELÊ FOTOELÉTRICO  NA   SEM BASE (TOMADA)   220/240 V  1000 W / 1800 VA  50/60 HZ.  GARANTIA MÍNIMA DE 12 MESES. DEVE ESTAR DE ACORDO COM AS NORMAS DA ABNT.  A MARCA E MODELO DEVEM VIR GRAVADOS NA PEÇA.</t>
        </r>
      </text>
    </comment>
    <comment ref="V1022" authorId="1" shapeId="0" xr:uid="{00000000-0006-0000-0000-00006E060000}">
      <text>
        <r>
          <rPr>
            <b/>
            <sz val="9"/>
            <color indexed="81"/>
            <rFont val="Segoe UI"/>
            <family val="2"/>
          </rPr>
          <t>107149|RELÊ FOTOELÉTRICO  NA   SEM BASE (TOMADA)   220/240 V  1000 W / 1800 VA  50/60 HZ.  GARANTIA MÍNIMA DE 12 MESES. DEVE ESTAR DE ACORDO COM AS NORMAS DA ABNT.  A MARCA E MODELO DEVEM VIR GRAVADOS NA PEÇA.|PC|||12|0|0|20/12/2018|58|2018|08/03/2019|Inativo|ELÉTRICA|||Nova Abertura Ata 58/18|*|</t>
        </r>
      </text>
    </comment>
    <comment ref="B1023" authorId="1" shapeId="0" xr:uid="{00000000-0006-0000-0000-000071060000}">
      <text>
        <r>
          <rPr>
            <b/>
            <sz val="9"/>
            <color indexed="81"/>
            <rFont val="Segoe UI"/>
            <family val="2"/>
          </rPr>
          <t>DESCRIÇÃO:</t>
        </r>
        <r>
          <rPr>
            <sz val="9"/>
            <color indexed="81"/>
            <rFont val="Segoe UI"/>
            <family val="2"/>
          </rPr>
          <t>_x000D_
RELÊ FOTOELÉTRICO COM BASE 220 V - 1000 W - TIPO NF.</t>
        </r>
      </text>
    </comment>
    <comment ref="V1023" authorId="4" shapeId="0" xr:uid="{99148132-3A8B-4A76-A683-5BA128EE3A7B}">
      <text>
        <r>
          <rPr>
            <sz val="10"/>
            <color indexed="81"/>
            <rFont val="Lucida Console"/>
            <family val="3"/>
          </rPr>
          <t>107483|RELÊ FOTOELÉTRICO COM BASE 220 V - 1000 W - TIPO NF.|UN|55|4|12|30|350|17/01/2020|228|2020|05/10/2021|Inativo|MATERIAL ELÉTRICO|PE 153/20|16/09/2020||*|</t>
        </r>
      </text>
    </comment>
    <comment ref="B1024" authorId="1" shapeId="0" xr:uid="{00000000-0006-0000-0000-000083040000}">
      <text>
        <r>
          <rPr>
            <b/>
            <sz val="9"/>
            <color indexed="81"/>
            <rFont val="Segoe UI"/>
            <family val="2"/>
          </rPr>
          <t>DESCRIÇÃO:</t>
        </r>
        <r>
          <rPr>
            <sz val="9"/>
            <color indexed="81"/>
            <rFont val="Segoe UI"/>
            <family val="2"/>
          </rPr>
          <t>_x000D_
REPARO ACIONADOR PARA VALVULA DE DESCARGA HIDRA LUXO - REF. 4336004</t>
        </r>
      </text>
    </comment>
    <comment ref="V1024" authorId="1" shapeId="0" xr:uid="{00000000-0006-0000-0000-000084040000}">
      <text>
        <r>
          <rPr>
            <sz val="10"/>
            <color indexed="81"/>
            <rFont val="Lucida Console"/>
            <family val="3"/>
          </rPr>
          <t>81808|REPARO ACIONADOR PARA VALVULA DE DESCARGA HIDRA LUXO - REF. 4336004|PC|61|15|12|2|20|24/11/2020|87|2020|31/03/2021|Aguardando|MATERIAL ELETRICO|PE  10/20|30/04/2020||*|</t>
        </r>
      </text>
    </comment>
    <comment ref="B1025" authorId="1" shapeId="0" xr:uid="{00000000-0006-0000-0000-0000B5030000}">
      <text>
        <r>
          <rPr>
            <b/>
            <sz val="9"/>
            <color indexed="81"/>
            <rFont val="Segoe UI"/>
            <family val="2"/>
          </rPr>
          <t>DESCRIÇÃO:</t>
        </r>
        <r>
          <rPr>
            <sz val="9"/>
            <color indexed="81"/>
            <rFont val="Segoe UI"/>
            <family val="2"/>
          </rPr>
          <t>_x000D_
REPARO COMPLETO UNIVERSAL PARA DESCARGA -  CAIXA  ACOPLADA</t>
        </r>
      </text>
    </comment>
    <comment ref="V1025" authorId="5" shapeId="0" xr:uid="{F340617A-5D0D-4F01-90AF-25CD2BC8E180}">
      <text>
        <r>
          <rPr>
            <sz val="10"/>
            <color indexed="81"/>
            <rFont val="Lucida Console"/>
            <family val="3"/>
          </rPr>
          <t>65173|REPARO COMPLETO UNIVERSAL PARA DESCARGA -  CAIXA  ACOPLADA|PC|61|15|12|13|150|17/12/2020|161|2021|06/07/2022|Aguardando|MATERIAL HIDRAULICO|PE  88/21|01/06/2021||*|</t>
        </r>
      </text>
    </comment>
    <comment ref="B1026" authorId="1" shapeId="0" xr:uid="{00000000-0006-0000-0000-00007B040000}">
      <text>
        <r>
          <rPr>
            <b/>
            <sz val="9"/>
            <color indexed="81"/>
            <rFont val="Segoe UI"/>
            <family val="2"/>
          </rPr>
          <t>DESCRIÇÃO:</t>
        </r>
        <r>
          <rPr>
            <sz val="9"/>
            <color indexed="81"/>
            <rFont val="Segoe UI"/>
            <family val="2"/>
          </rPr>
          <t>_x000D_
REPARO P/ VALVULA DE DESCARGA - MARCA HYDRA-MAX</t>
        </r>
      </text>
    </comment>
    <comment ref="V1026" authorId="1" shapeId="0" xr:uid="{00000000-0006-0000-0000-00007C040000}">
      <text>
        <r>
          <rPr>
            <sz val="10"/>
            <color indexed="81"/>
            <rFont val="Lucida Console"/>
            <family val="3"/>
          </rPr>
          <t>81566|REPARO P/ VALVULA DE DESCARGA - MARCA HYDRA-MAX|JG|61|15|12|30|350|24/11/2020|87|2020|31/03/2021|Aguardando|MATERIAL ELETRICO|PE  10/20|30/04/2020||*|</t>
        </r>
      </text>
    </comment>
    <comment ref="B1027" authorId="1" shapeId="0" xr:uid="{00000000-0006-0000-0000-000075040000}">
      <text>
        <r>
          <rPr>
            <b/>
            <sz val="9"/>
            <color indexed="81"/>
            <rFont val="Segoe UI"/>
            <family val="2"/>
          </rPr>
          <t>DESCRIÇÃO:</t>
        </r>
        <r>
          <rPr>
            <sz val="9"/>
            <color indexed="81"/>
            <rFont val="Segoe UI"/>
            <family val="2"/>
          </rPr>
          <t>_x000D_
REPARO P/ VALVULA DE DESCARGA - MARCA LORENZETTI - P-20</t>
        </r>
      </text>
    </comment>
    <comment ref="V1027" authorId="5" shapeId="0" xr:uid="{67AF251D-E988-40BC-A49F-732DB9D834A4}">
      <text>
        <r>
          <rPr>
            <sz val="10"/>
            <color indexed="81"/>
            <rFont val="Lucida Console"/>
            <family val="3"/>
          </rPr>
          <t>81563|REPARO P/ VALVULA DE DESCARGA - MARCA LORENZETTI - P-20|JG|61|15|12|0|0|17/12/2020|161|2021|06/07/2022|Aguardando|MATERIAL HIDRAULICO|PE  88/21|01/06/2021||*|</t>
        </r>
      </text>
    </comment>
    <comment ref="B1028" authorId="1" shapeId="0" xr:uid="{00000000-0006-0000-0000-000077040000}">
      <text>
        <r>
          <rPr>
            <b/>
            <sz val="9"/>
            <color indexed="81"/>
            <rFont val="Segoe UI"/>
            <family val="2"/>
          </rPr>
          <t>DESCRIÇÃO:</t>
        </r>
        <r>
          <rPr>
            <sz val="9"/>
            <color indexed="81"/>
            <rFont val="Segoe UI"/>
            <family val="2"/>
          </rPr>
          <t>_x000D_
REPARO P/ VALVULA DE DESCARGA - MARCA LORENZETTI - P-21</t>
        </r>
      </text>
    </comment>
    <comment ref="V1028" authorId="5" shapeId="0" xr:uid="{82112548-A66E-4B2F-B7BE-BD44C80BF2CA}">
      <text>
        <r>
          <rPr>
            <sz val="10"/>
            <color indexed="81"/>
            <rFont val="Lucida Console"/>
            <family val="3"/>
          </rPr>
          <t>81564|REPARO P/ VALVULA DE DESCARGA - MARCA LORENZETTI - P-21|JG|61|15|12|0|0|17/12/2020|161|2021|06/07/2022|Aguardando|MATERIAL HIDRAULICO|PE  88/21|01/06/2021||*|</t>
        </r>
      </text>
    </comment>
    <comment ref="B1029" authorId="1" shapeId="0" xr:uid="{00000000-0006-0000-0000-000079040000}">
      <text>
        <r>
          <rPr>
            <b/>
            <sz val="9"/>
            <color indexed="81"/>
            <rFont val="Segoe UI"/>
            <family val="2"/>
          </rPr>
          <t>DESCRIÇÃO:</t>
        </r>
        <r>
          <rPr>
            <sz val="9"/>
            <color indexed="81"/>
            <rFont val="Segoe UI"/>
            <family val="2"/>
          </rPr>
          <t>_x000D_
REPARO P/ VALVULA DE DESCARGA - MARCA LORENZETTI - P-41</t>
        </r>
      </text>
    </comment>
    <comment ref="V1029" authorId="5" shapeId="0" xr:uid="{5DD74BB5-3C8B-4656-A101-4209031D2A4B}">
      <text>
        <r>
          <rPr>
            <sz val="10"/>
            <color indexed="81"/>
            <rFont val="Lucida Console"/>
            <family val="3"/>
          </rPr>
          <t>81565|REPARO P/ VALVULA DE DESCARGA - MARCA LORENZETTI - P-41|JG|61|15|12|2|20|17/12/2020|161|2021|06/07/2022|Aguardando|MATERIAL HIDRAULICO|PE  88/21|01/06/2021||*|</t>
        </r>
      </text>
    </comment>
    <comment ref="B1030" authorId="1" shapeId="0" xr:uid="{00000000-0006-0000-0000-000047010000}">
      <text>
        <r>
          <rPr>
            <b/>
            <sz val="9"/>
            <color indexed="81"/>
            <rFont val="Segoe UI"/>
            <family val="2"/>
          </rPr>
          <t>DESCRIÇÃO:</t>
        </r>
        <r>
          <rPr>
            <sz val="9"/>
            <color indexed="81"/>
            <rFont val="Segoe UI"/>
            <family val="2"/>
          </rPr>
          <t>_x000D_
REPARO P/ VALVULA DE DESCARGA 1 1/2" (MARCA DOCOL)</t>
        </r>
      </text>
    </comment>
    <comment ref="V1030" authorId="1" shapeId="0" xr:uid="{00000000-0006-0000-0000-000048010000}">
      <text>
        <r>
          <rPr>
            <sz val="10"/>
            <color indexed="81"/>
            <rFont val="Lucida Console"/>
            <family val="3"/>
          </rPr>
          <t>15066|REPARO P/ VALVULA DE DESCARGA 1 1/2" (MARCA DOCOL)|PC|61|15|12|13|150|24/11/2020|87|2020|31/03/2021|Aguardando|MATERIAL ELETRICO|PE  10/20|30/04/2020||*|</t>
        </r>
      </text>
    </comment>
    <comment ref="B1031" authorId="1" shapeId="0" xr:uid="{00000000-0006-0000-0000-000049010000}">
      <text>
        <r>
          <rPr>
            <b/>
            <sz val="9"/>
            <color indexed="81"/>
            <rFont val="Segoe UI"/>
            <family val="2"/>
          </rPr>
          <t>DESCRIÇÃO:</t>
        </r>
        <r>
          <rPr>
            <sz val="9"/>
            <color indexed="81"/>
            <rFont val="Segoe UI"/>
            <family val="2"/>
          </rPr>
          <t>_x000D_
REPARO P/ VÁLVULA DE DESCARGA 1 1/2" (MARCA LORENZETTI)</t>
        </r>
      </text>
    </comment>
    <comment ref="V1031" authorId="2" shapeId="0" xr:uid="{00000000-0006-0000-0000-00004A010000}">
      <text>
        <r>
          <rPr>
            <sz val="9"/>
            <color indexed="81"/>
            <rFont val="Segoe UI"/>
            <family val="2"/>
          </rPr>
          <t>15068|REPARO P/ VÁLVULA DE DESCARGA 1 1/2" (MARCA LORENZETTI)|PC|||12|0|0|14/11/2018|20|2018|21/01/2019|Inativo|HIDRÁULICA|PP  12/19|11/07/2019|Fora de estoque|*|</t>
        </r>
      </text>
    </comment>
    <comment ref="B1032" authorId="1" shapeId="0" xr:uid="{00000000-0006-0000-0000-000009030000}">
      <text>
        <r>
          <rPr>
            <b/>
            <sz val="9"/>
            <color indexed="81"/>
            <rFont val="Segoe UI"/>
            <family val="2"/>
          </rPr>
          <t>DESCRIÇÃO:</t>
        </r>
        <r>
          <rPr>
            <sz val="9"/>
            <color indexed="81"/>
            <rFont val="Segoe UI"/>
            <family val="2"/>
          </rPr>
          <t>_x000D_
REPARO P/ VALVULA DE DESCARGA 1 1/4" (MARCA DOCOL)</t>
        </r>
      </text>
    </comment>
    <comment ref="V1032" authorId="1" shapeId="0" xr:uid="{00000000-0006-0000-0000-00000A030000}">
      <text>
        <r>
          <rPr>
            <sz val="10"/>
            <color indexed="81"/>
            <rFont val="Lucida Console"/>
            <family val="3"/>
          </rPr>
          <t>53849|REPARO P/ VALVULA DE DESCARGA 1 1/4" (MARCA DOCOL)|PC|61|15|12|3|30|31/07/2019|191|2020|07/09/2021|Suspenso|MATERIAL HIDRAULICO|PE  10/20|30/04/2020||*|</t>
        </r>
      </text>
    </comment>
    <comment ref="B1033" authorId="1" shapeId="0" xr:uid="{00000000-0006-0000-0000-000081040000}">
      <text>
        <r>
          <rPr>
            <b/>
            <sz val="9"/>
            <color indexed="81"/>
            <rFont val="Segoe UI"/>
            <family val="2"/>
          </rPr>
          <t>DESCRIÇÃO:</t>
        </r>
        <r>
          <rPr>
            <sz val="9"/>
            <color indexed="81"/>
            <rFont val="Segoe UI"/>
            <family val="2"/>
          </rPr>
          <t>_x000D_
REPARO PARA VALVULA HIDRA LUXO - REF. 4686924</t>
        </r>
      </text>
    </comment>
    <comment ref="V1033" authorId="3" shapeId="0" xr:uid="{293E6ABA-FE3C-4F64-B011-202CE0A4EEE3}">
      <text>
        <r>
          <rPr>
            <sz val="9"/>
            <color indexed="81"/>
            <rFont val="Segoe UI"/>
            <family val="2"/>
          </rPr>
          <t>81807|REPARO PARA VALVULA HIDRA LUXO - REF. 4686924|PC|61|15|12|5|50|24/11/2020|87|2020|31/03/2021|Aguardando|MATERIAL ELETRICO|PE 182/21|||*|</t>
        </r>
      </text>
    </comment>
    <comment ref="B1034" authorId="1" shapeId="0" xr:uid="{00000000-0006-0000-0000-0000F9050000}">
      <text>
        <r>
          <rPr>
            <b/>
            <sz val="9"/>
            <color indexed="81"/>
            <rFont val="Segoe UI"/>
            <family val="2"/>
          </rPr>
          <t>DESCRIÇÃO:</t>
        </r>
        <r>
          <rPr>
            <sz val="9"/>
            <color indexed="81"/>
            <rFont val="Segoe UI"/>
            <family val="2"/>
          </rPr>
          <t>_x000D_
REPARO PARA VÁLVULA HIDRA MASTER E LUXO</t>
        </r>
      </text>
    </comment>
    <comment ref="V1034" authorId="2" shapeId="0" xr:uid="{00000000-0006-0000-0000-0000FA050000}">
      <text>
        <r>
          <rPr>
            <sz val="9"/>
            <color indexed="81"/>
            <rFont val="Segoe UI"/>
            <family val="2"/>
          </rPr>
          <t>102811|REPARO PARA VÁLVULA HIDRA MASTER E LUXO|PC|||12|0|0|14/11/2018|70|2019|09/03/2020|Inativo|MATERIAL HIDRAULICO|PP  12/19|11/07/2019|Fora do estoque.|*|</t>
        </r>
      </text>
    </comment>
    <comment ref="B1035" authorId="1" shapeId="0" xr:uid="{00000000-0006-0000-0000-000047070000}">
      <text>
        <r>
          <rPr>
            <b/>
            <sz val="9"/>
            <color indexed="81"/>
            <rFont val="Segoe UI"/>
            <family val="2"/>
          </rPr>
          <t>DESCRIÇÃO:</t>
        </r>
        <r>
          <rPr>
            <sz val="9"/>
            <color indexed="81"/>
            <rFont val="Segoe UI"/>
            <family val="2"/>
          </rPr>
          <t xml:space="preserve">_x000D_
REPARO PARA VÁLVULA HIDRA MAX, CLEAN PRO E BASE 325 </t>
        </r>
      </text>
    </comment>
    <comment ref="V1035" authorId="2" shapeId="0" xr:uid="{00000000-0006-0000-0000-000048070000}">
      <text>
        <r>
          <rPr>
            <sz val="9"/>
            <color indexed="81"/>
            <rFont val="Segoe UI"/>
            <family val="2"/>
          </rPr>
          <t>115805|REPARO PARA VÁLVULA HIDRA MAX, CLEAN PRO E BASE 325|PC|||12|0|0|14/11/2018|20|2018|21/01/2019|Inativo|MATERIAL HIDRAULICO|PP  12/19|11/07/2019|Fora do estoque.|*|</t>
        </r>
      </text>
    </comment>
    <comment ref="B1036" authorId="1" shapeId="0" xr:uid="{00000000-0006-0000-0000-0000F7050000}">
      <text>
        <r>
          <rPr>
            <b/>
            <sz val="9"/>
            <color indexed="81"/>
            <rFont val="Segoe UI"/>
            <family val="2"/>
          </rPr>
          <t>DESCRIÇÃO:</t>
        </r>
        <r>
          <rPr>
            <sz val="9"/>
            <color indexed="81"/>
            <rFont val="Segoe UI"/>
            <family val="2"/>
          </rPr>
          <t>_x000D_
REPARO PARA VÁLVULA HIDRA MAX, CLEAN, PRO E BASE</t>
        </r>
      </text>
    </comment>
    <comment ref="V1036" authorId="2" shapeId="0" xr:uid="{00000000-0006-0000-0000-0000F8050000}">
      <text>
        <r>
          <rPr>
            <sz val="9"/>
            <color indexed="81"/>
            <rFont val="Segoe UI"/>
            <family val="2"/>
          </rPr>
          <t>102810|REPARO PARA VÁLVULA HIDRA MAX, CLEAN, PRO E BASE|PC|||12|0|0|14/11/2018|70|2019|09/03/2020|Inativo|MATERIAL HIDRAULICO|PP  12/19|11/07/2019|Fora do estoque.|*|</t>
        </r>
      </text>
    </comment>
    <comment ref="B1037" authorId="1" shapeId="0" xr:uid="{00000000-0006-0000-0000-0000FD030000}">
      <text>
        <r>
          <rPr>
            <b/>
            <sz val="9"/>
            <color indexed="81"/>
            <rFont val="Segoe UI"/>
            <family val="2"/>
          </rPr>
          <t>DESCRIÇÃO:</t>
        </r>
        <r>
          <rPr>
            <sz val="9"/>
            <color indexed="81"/>
            <rFont val="Segoe UI"/>
            <family val="2"/>
          </rPr>
          <t xml:space="preserve">_x000D_
RESERVATÓRIO INTERNO PARA SABONETEIRA EM PLÁSTICO - CAPACIDADE 800 ML </t>
        </r>
      </text>
    </comment>
    <comment ref="V1037" authorId="1" shapeId="0" xr:uid="{00000000-0006-0000-0000-0000FE030000}">
      <text>
        <r>
          <rPr>
            <sz val="9"/>
            <color indexed="81"/>
            <rFont val="Segoe UI"/>
            <family val="2"/>
          </rPr>
          <t>75915|RESERVATÓRIO INTERNO PARA SABONETEIRA EM PLÁSTICO - CAPACIDADE 800 ML|PC|51|37|12|0|0|14/10/2019|13|2019|23/01/2020|Inativo|UTENSILIOS DE LIMPEZA|PE  95/18|28/01/2019|Item excluído do estoque|*|</t>
        </r>
      </text>
    </comment>
    <comment ref="B1038" authorId="1" shapeId="0" xr:uid="{00000000-0006-0000-0000-000023060000}">
      <text>
        <r>
          <rPr>
            <b/>
            <sz val="9"/>
            <color indexed="81"/>
            <rFont val="Segoe UI"/>
            <family val="2"/>
          </rPr>
          <t>DESCRIÇÃO:</t>
        </r>
        <r>
          <rPr>
            <sz val="9"/>
            <color indexed="81"/>
            <rFont val="Segoe UI"/>
            <family val="2"/>
          </rPr>
          <t>_x000D_
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r>
      </text>
    </comment>
    <comment ref="V1038" authorId="1" shapeId="0" xr:uid="{00000000-0006-0000-0000-000024060000}">
      <text>
        <r>
          <rPr>
            <b/>
            <sz val="9"/>
            <color indexed="81"/>
            <rFont val="Segoe UI"/>
            <family val="2"/>
          </rPr>
          <t>105181|REVESTIMENTO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PLÁSTICO.|M2|||12|0|0|07/08/2018||||Inativo|MATERIAIS DE CONSTRUÇÃO||||*|</t>
        </r>
      </text>
    </comment>
    <comment ref="B1039" authorId="1" shapeId="0" xr:uid="{00000000-0006-0000-0000-000021060000}">
      <text>
        <r>
          <rPr>
            <b/>
            <sz val="9"/>
            <color indexed="81"/>
            <rFont val="Segoe UI"/>
            <family val="2"/>
          </rPr>
          <t>DESCRIÇÃO:</t>
        </r>
        <r>
          <rPr>
            <sz val="9"/>
            <color indexed="81"/>
            <rFont val="Segoe UI"/>
            <family val="2"/>
          </rPr>
          <t xml:space="preserve">_x000D_
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r>
      </text>
    </comment>
    <comment ref="V1039" authorId="2" shapeId="0" xr:uid="{00000000-0006-0000-0000-000022060000}">
      <text>
        <r>
          <rPr>
            <sz val="10"/>
            <color indexed="81"/>
            <rFont val="Lucida Console"/>
            <family val="3"/>
          </rPr>
          <t>105180|REVESTIMENTO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PLÁSTICO.|M2|||12|0|0|07/08/2018||||Inativo|MATERIAIS DE CONSTRUÇÃO||||*|</t>
        </r>
      </text>
    </comment>
    <comment ref="B1040" authorId="1" shapeId="0" xr:uid="{00000000-0006-0000-0000-00000F080000}">
      <text>
        <r>
          <rPr>
            <b/>
            <sz val="9"/>
            <color indexed="81"/>
            <rFont val="Segoe UI"/>
            <family val="2"/>
          </rPr>
          <t>DESCRIÇÃO:</t>
        </r>
        <r>
          <rPr>
            <sz val="9"/>
            <color indexed="81"/>
            <rFont val="Segoe UI"/>
            <family val="2"/>
          </rPr>
          <t>_x000D_
REVESTIMENTO CERAMICO PARA PISOS - 45 X 45 CM, PODENDO VARIAR +/- 2 CM,  4 MM DE ESPESSURA, PODENDO VARIAR +/- 1 MM,  DE PEI 4 - NA COR MARFIM.</t>
        </r>
      </text>
    </comment>
    <comment ref="V1040" authorId="1" shapeId="0" xr:uid="{00000000-0006-0000-0000-000010080000}">
      <text>
        <r>
          <rPr>
            <b/>
            <sz val="9"/>
            <color indexed="81"/>
            <rFont val="Segoe UI"/>
            <family val="2"/>
          </rPr>
          <t>126344|REVESTIMENTO CERAMICO PARA PISOS - 45 X 45 CM, PODENDO VARIAR +/- 2 CM,  4 MM DE ESPESSURA, PODENDO VARIAR +/- 1 MM,  DE PEI 4 - NA COR MARFIM.|M2|51|21|12|0|0|07/08/2018||||Inativo|MATERIAIS DE CONSTRUÇÃO||||*|</t>
        </r>
      </text>
    </comment>
    <comment ref="B1041" authorId="1" shapeId="0" xr:uid="{00000000-0006-0000-0000-00000D080000}">
      <text>
        <r>
          <rPr>
            <b/>
            <sz val="9"/>
            <color indexed="81"/>
            <rFont val="Segoe UI"/>
            <family val="2"/>
          </rPr>
          <t>DESCRIÇÃO:</t>
        </r>
        <r>
          <rPr>
            <sz val="9"/>
            <color indexed="81"/>
            <rFont val="Segoe UI"/>
            <family val="2"/>
          </rPr>
          <t>_x000D_
REVESTIMENTO CERAMICO PARA PISOS - 45 X 45 CM, PODENDO VARIAR +/- 2 CM,  4 MM DE ESPESSURA, PODENDO VARIAR +/- 1 MM,  DE PEI 4 - NA COR PALHA.</t>
        </r>
      </text>
    </comment>
    <comment ref="V1041" authorId="1" shapeId="0" xr:uid="{00000000-0006-0000-0000-00000E080000}">
      <text>
        <r>
          <rPr>
            <b/>
            <sz val="9"/>
            <color indexed="81"/>
            <rFont val="Segoe UI"/>
            <family val="2"/>
          </rPr>
          <t>126343|REVESTIMENTO CERAMICO PARA PISOS - 45 X 45 CM, PODENDO VARIAR +/- 2 CM,  4 MM DE ESPESSURA, PODENDO VARIAR +/- 1 MM,  DE PEI 4 - NA COR PALHA.|M2|||12|0|0|07/08/2018||||Inativo|MATERIAIS DE CONSTRUÇÃO||||*|</t>
        </r>
      </text>
    </comment>
    <comment ref="B1042" authorId="1" shapeId="0" xr:uid="{00000000-0006-0000-0000-00003D090000}">
      <text>
        <r>
          <rPr>
            <b/>
            <sz val="9"/>
            <color indexed="81"/>
            <rFont val="Segoe UI"/>
            <family val="2"/>
          </rPr>
          <t>DESCRIÇÃO:</t>
        </r>
        <r>
          <rPr>
            <sz val="9"/>
            <color indexed="81"/>
            <rFont val="Segoe UI"/>
            <family val="2"/>
          </rPr>
          <t>_x000D_
REVESTIMENTO CERAMICO, BRANCO BRILHANTE, 32 X 56 CM (VARIACAO +/- 2 CM).</t>
        </r>
      </text>
    </comment>
    <comment ref="V1042" authorId="1" shapeId="0" xr:uid="{00000000-0006-0000-0000-00003E090000}">
      <text>
        <r>
          <rPr>
            <sz val="10"/>
            <color indexed="81"/>
            <rFont val="Lucida Console"/>
            <family val="3"/>
          </rPr>
          <t>134544|REVESTIMENTO CERAMICO, BRANCO BRILHANTE, 32 X 56 CM (VARIACAO +/- 2 CM).|M2|51|21|12|292|3500|22/04/2021|292|2019|17/12/2020|Aguardando|MATERIAL DE CONSTRUÇÃO|PE  26/21|16/03/2021||*|</t>
        </r>
      </text>
    </comment>
    <comment ref="B1043" authorId="1" shapeId="0" xr:uid="{00000000-0006-0000-0000-000035080000}">
      <text>
        <r>
          <rPr>
            <b/>
            <sz val="9"/>
            <color indexed="81"/>
            <rFont val="Segoe UI"/>
            <family val="2"/>
          </rPr>
          <t>DESCRIÇÃO:</t>
        </r>
        <r>
          <rPr>
            <sz val="9"/>
            <color indexed="81"/>
            <rFont val="Segoe UI"/>
            <family val="2"/>
          </rPr>
          <t>_x000D_
REVESTIMENTO PARA PISCINA 15,5 X 15,5 CM, ESPESSURA 6MM, AZUL NAVAL, GRUPO DE ABSORÇÃO B-III, SUPERFICIE BRILHANTE</t>
        </r>
      </text>
    </comment>
    <comment ref="V1043" authorId="1" shapeId="0" xr:uid="{00000000-0006-0000-0000-000036080000}">
      <text>
        <r>
          <rPr>
            <b/>
            <sz val="9"/>
            <color indexed="81"/>
            <rFont val="Segoe UI"/>
            <family val="2"/>
          </rPr>
          <t>128526|REVESTIMENTO PARA PISCINA 15,5 X 15,5 CM, ESPESSURA 6MM, AZUL NAVAL, GRUPO DE ABSORÇÃO B-III, SUPERFICIE BRILHANTE|M2|||12|0|0|07/08/2018||||Inativo|MATERIAIS DE CONSTRUÇÃO||||*|</t>
        </r>
      </text>
    </comment>
    <comment ref="B1044" authorId="1" shapeId="0" xr:uid="{00000000-0006-0000-0000-000037080000}">
      <text>
        <r>
          <rPr>
            <b/>
            <sz val="9"/>
            <color indexed="81"/>
            <rFont val="Segoe UI"/>
            <family val="2"/>
          </rPr>
          <t>DESCRIÇÃO:</t>
        </r>
        <r>
          <rPr>
            <sz val="9"/>
            <color indexed="81"/>
            <rFont val="Segoe UI"/>
            <family val="2"/>
          </rPr>
          <t>_x000D_
REVESTIMENTO PARA PISCINA 15,5 X 15,5 CM, ESPESSURA 6MM, BRANCO, GRUPO DE ABSORÇÃO B-III, SUPERFICIE BRILHANTE</t>
        </r>
      </text>
    </comment>
    <comment ref="V1044" authorId="1" shapeId="0" xr:uid="{00000000-0006-0000-0000-000038080000}">
      <text>
        <r>
          <rPr>
            <sz val="10"/>
            <color indexed="81"/>
            <rFont val="Lucida Console"/>
            <family val="3"/>
          </rPr>
          <t>128527|REVESTIMENTO PARA PISCINA 15,5 X 15,5 CM, ESPESSURA 6MM, BRANCO, GRUPO DE ABSORÇÃO B-III, SUPERFICIE BRILHANTE|M2|||12|5|50|24/10/2019||||Aguardando|MATERIAIS DE CONSTRUÇÃO|PE  99/20|03/08/2020||*|</t>
        </r>
      </text>
    </comment>
    <comment ref="B1045" authorId="1" shapeId="0" xr:uid="{00000000-0006-0000-0000-00003F040000}">
      <text>
        <r>
          <rPr>
            <sz val="10"/>
            <color indexed="81"/>
            <rFont val="Lucida Console"/>
            <family val="3"/>
          </rPr>
          <t>DESCRIÇÃO:_x000D_
RODO DE ALUMINIO DE 40 CM C/ CABO DE ALUMINIO MED. 1,30 M - BORRACHA UNICA E SUBSTITUIVEL (VARIACAO +/-05 CM DO CABO)</t>
        </r>
      </text>
    </comment>
    <comment ref="V1045" authorId="3" shapeId="0" xr:uid="{F1CE9A58-56DA-4D9B-A489-443ED4CF58DF}">
      <text>
        <r>
          <rPr>
            <sz val="9"/>
            <color indexed="81"/>
            <rFont val="Segoe UI"/>
            <family val="2"/>
          </rPr>
          <t>77822|RODO DE ALUMINIO DE 40 CM C/ CABO DE ALUMINIO MED. 1,30 M - BORRACHA UNICA E SUBSTITUIVEL (VARIACAO +/-05 CM DO CABO)|PC|72|5|12|3|30|19/12/2019|275|2020|15/11/2021|Aguardando|||||*|</t>
        </r>
      </text>
    </comment>
    <comment ref="B1046" authorId="1" shapeId="0" xr:uid="{00000000-0006-0000-0000-000041040000}">
      <text>
        <r>
          <rPr>
            <b/>
            <sz val="9"/>
            <color indexed="81"/>
            <rFont val="Segoe UI"/>
            <family val="2"/>
          </rPr>
          <t>DESCRIÇÃO:</t>
        </r>
        <r>
          <rPr>
            <sz val="9"/>
            <color indexed="81"/>
            <rFont val="Segoe UI"/>
            <family val="2"/>
          </rPr>
          <t>_x000D_
RODO DE ALUMÍNIO DE 60 CM COM CABO DE ALUMINIO MEDINDO 1,30 M  - BORRACHA ÚNICA E SUBSTITUÍVEL. A MEDIDA DO CABO PODERÁ VARIAR EM + OU - 05 CM.</t>
        </r>
      </text>
    </comment>
    <comment ref="V1046" authorId="1" shapeId="0" xr:uid="{00000000-0006-0000-0000-000042040000}">
      <text>
        <r>
          <rPr>
            <sz val="10"/>
            <color indexed="81"/>
            <rFont val="Lucida Console"/>
            <family val="3"/>
          </rPr>
          <t>77823|RODO DE ALUMÍNIO DE 60 CM COM CABO DE ALUMINIO MEDINDO 1,30 M  - BORRACHA ÚNICA E SUBSTITUÍVEL. A MEDIDA DO CABO PODERÁ VARIAR EM + OU - 05 CM.|PC|72|5|12|0|0|28/01/2021|111|2020|20/05/2021|Suspenso|UTENSILIOS DE LIMPEZA|PE  18/20|27/05/2021||*|</t>
        </r>
      </text>
    </comment>
    <comment ref="B1047" authorId="1" shapeId="0" xr:uid="{00000000-0006-0000-0000-000031030000}">
      <text>
        <r>
          <rPr>
            <b/>
            <sz val="9"/>
            <color indexed="81"/>
            <rFont val="Segoe UI"/>
            <family val="2"/>
          </rPr>
          <t>DESCRIÇÃO:</t>
        </r>
        <r>
          <rPr>
            <sz val="9"/>
            <color indexed="81"/>
            <rFont val="Segoe UI"/>
            <family val="2"/>
          </rPr>
          <t>_x000D_
ROLDANA 2.1/2" COM CAIXA EM "V"</t>
        </r>
      </text>
    </comment>
    <comment ref="V1047" authorId="1" shapeId="0" xr:uid="{00000000-0006-0000-0000-000032030000}">
      <text>
        <r>
          <rPr>
            <sz val="9"/>
            <color indexed="81"/>
            <rFont val="Segoe UI"/>
            <family val="2"/>
          </rPr>
          <t>58436|ROLDANA 2.1/2" COM CAIXA EM "V"|PC|69|2|12|0|0|25/09/2019||||Suspenso|||||*|</t>
        </r>
      </text>
    </comment>
    <comment ref="B1048" authorId="1" shapeId="0" xr:uid="{00000000-0006-0000-0000-000055020000}">
      <text>
        <r>
          <rPr>
            <b/>
            <sz val="9"/>
            <color indexed="81"/>
            <rFont val="Segoe UI"/>
            <family val="2"/>
          </rPr>
          <t>DESCRIÇÃO:</t>
        </r>
        <r>
          <rPr>
            <sz val="9"/>
            <color indexed="81"/>
            <rFont val="Segoe UI"/>
            <family val="2"/>
          </rPr>
          <t>_x000D_
ROLO DE ESPUMA P/ PINTURA - 15 CM C/ CABO</t>
        </r>
      </text>
    </comment>
    <comment ref="V1048" authorId="6" shapeId="0" xr:uid="{00000000-0006-0000-0000-000056020000}">
      <text>
        <r>
          <rPr>
            <sz val="9"/>
            <color indexed="81"/>
            <rFont val="Segoe UI"/>
            <family val="2"/>
          </rPr>
          <t>29935|ROLO DE ESPUMA P/ PINTURA - 15 CM C/ CABO|PC|76|11|12|17|200|26/02/2019|192|2019|07/08/2020|Aguardando|MATERIAL DE PINTURA|PP 103/19|16/08/2019||*|</t>
        </r>
      </text>
    </comment>
    <comment ref="B1049" authorId="1" shapeId="0" xr:uid="{00000000-0006-0000-0000-000074000000}">
      <text>
        <r>
          <rPr>
            <b/>
            <sz val="9"/>
            <color indexed="81"/>
            <rFont val="Segoe UI"/>
            <family val="2"/>
          </rPr>
          <t>DESCRIÇÃO:</t>
        </r>
        <r>
          <rPr>
            <sz val="9"/>
            <color indexed="81"/>
            <rFont val="Segoe UI"/>
            <family val="2"/>
          </rPr>
          <t>_x000D_
ROLO DE ESPUMA PARA PINTURA - 4 CM</t>
        </r>
      </text>
    </comment>
    <comment ref="V1049" authorId="4" shapeId="0" xr:uid="{E4876047-CD37-43A8-BC13-758F51EA2EEE}">
      <text>
        <r>
          <rPr>
            <sz val="10"/>
            <color indexed="81"/>
            <rFont val="Lucida Console"/>
            <family val="3"/>
          </rPr>
          <t>12847|ROLO DE ESPUMA PARA PINTURA - 4 CM|PC|76|11|12|250|3000|12/05/2020|254|2020|28/10/2021|Suspenso|MATERIAL DE PINTURA|PE 147/20|04/09/2020||*|</t>
        </r>
      </text>
    </comment>
    <comment ref="B1050" authorId="1" shapeId="0" xr:uid="{00000000-0006-0000-0000-000001020000}">
      <text>
        <r>
          <rPr>
            <b/>
            <sz val="9"/>
            <color indexed="81"/>
            <rFont val="Segoe UI"/>
            <family val="2"/>
          </rPr>
          <t>DESCRIÇÃO:</t>
        </r>
        <r>
          <rPr>
            <sz val="9"/>
            <color indexed="81"/>
            <rFont val="Segoe UI"/>
            <family val="2"/>
          </rPr>
          <t>_x000D_
ROLO DE LA DE CARNEIRO P/ PINTURA - 9 CM C/ CABO</t>
        </r>
      </text>
    </comment>
    <comment ref="V1050" authorId="4" shapeId="0" xr:uid="{27257F3A-CB28-4CBF-A245-878921301671}">
      <text>
        <r>
          <rPr>
            <sz val="10"/>
            <color indexed="81"/>
            <rFont val="Lucida Console"/>
            <family val="3"/>
          </rPr>
          <t>24204|ROLO DE LA DE CARNEIRO P/ PINTURA - 9 CM C/ CABO|PC|76|11|12|50|600|12/05/2020|254|2020|28/10/2021|Suspenso|MATERIAL DE PINTURA|PE 147/20|04/09/2020||*|</t>
        </r>
      </text>
    </comment>
    <comment ref="B1051" authorId="1" shapeId="0" xr:uid="{00000000-0006-0000-0000-000088010000}">
      <text>
        <r>
          <rPr>
            <b/>
            <sz val="9"/>
            <color indexed="81"/>
            <rFont val="Segoe UI"/>
            <family val="2"/>
          </rPr>
          <t>DESCRIÇÃO:</t>
        </r>
        <r>
          <rPr>
            <sz val="9"/>
            <color indexed="81"/>
            <rFont val="Segoe UI"/>
            <family val="2"/>
          </rPr>
          <t>_x000D_
ROLO DE LÃ PARA PINTURA - 15 CM, COM CABO.</t>
        </r>
      </text>
    </comment>
    <comment ref="V1051" authorId="1" shapeId="0" xr:uid="{00000000-0006-0000-0000-000089010000}">
      <text>
        <r>
          <rPr>
            <b/>
            <sz val="9"/>
            <color indexed="81"/>
            <rFont val="Segoe UI"/>
            <family val="2"/>
          </rPr>
          <t>16106|ROLO DE LÃ PARA PINTURA - 15 CM, COM CABO.|PC|76|11|12|0|0|10/09/2018||||Inativo|MATERIAL DE PINTURA, DISCOS ABRASIVOS E COLA PARA MADEIRA||||*|</t>
        </r>
      </text>
    </comment>
    <comment ref="B1052" authorId="1" shapeId="0" xr:uid="{00000000-0006-0000-0000-0000350A0000}">
      <text>
        <r>
          <rPr>
            <sz val="10"/>
            <color indexed="81"/>
            <rFont val="Lucida Console"/>
            <family val="3"/>
          </rPr>
          <t>DESCRIÇÃO:_x000D_
ROLO PARA PINTURA 23 CM, CONFECCIONADO EM LA DE CARNEIRO 100% NATURAL COM ALTURA MINIMA DE 30 MM, CABO TIPO GARFO-GAIOLA PRODUZIDO EM ACO ZINCADO COM PUNHO E BUCHA DE POLIETILENO OU SIMILAR</t>
        </r>
      </text>
    </comment>
    <comment ref="V1052" authorId="1" shapeId="0" xr:uid="{00000000-0006-0000-0000-0000360A0000}">
      <text>
        <r>
          <rPr>
            <sz val="10"/>
            <color indexed="81"/>
            <rFont val="Lucida Console"/>
            <family val="3"/>
          </rPr>
          <t>140315|ROLO PARA PINTURA 23 CM, CONFECCIONADO EM LA DE CARNEIRO 100% NATURAL COM ALTURA MINIMA DE 30 MM, CABO TIPO GARFO-GAIOLA PRODUZIDO EM ACO ZINCADO COM PUNHO E BUCHA DE POLIETILENO OU SIMILAR|UN|76|11|12|50|600|17/12/2020||||Suspenso||||Item seria incluido na reabertura da Ata 88/2020, porém a Ata não será reaberta, conforme memo 37/SGAF/DRM/2021.|*|</t>
        </r>
      </text>
    </comment>
    <comment ref="B1053" authorId="1" shapeId="0" xr:uid="{00000000-0006-0000-0000-00003B030000}">
      <text>
        <r>
          <rPr>
            <b/>
            <sz val="9"/>
            <color indexed="81"/>
            <rFont val="Segoe UI"/>
            <family val="2"/>
          </rPr>
          <t>DESCRIÇÃO:</t>
        </r>
        <r>
          <rPr>
            <sz val="9"/>
            <color indexed="81"/>
            <rFont val="Segoe UI"/>
            <family val="2"/>
          </rPr>
          <t>_x000D_
ROUPEIRO DE AÇO 16 PORTAS</t>
        </r>
      </text>
    </comment>
    <comment ref="V1053" authorId="1" shapeId="0" xr:uid="{00000000-0006-0000-0000-00003C030000}">
      <text>
        <r>
          <rPr>
            <sz val="9"/>
            <color indexed="81"/>
            <rFont val="Segoe UI"/>
            <family val="2"/>
          </rPr>
          <t>58852|ROUPEIRO DE AÇO 16 PORTAS|PC|78|3|12|9|100|14/09/2018||||- ok -|MÓVEIS ADMINISTRATIVOS||||*|</t>
        </r>
      </text>
    </comment>
    <comment ref="B1054" authorId="1" shapeId="0" xr:uid="{00000000-0006-0000-0000-0000F1070000}">
      <text>
        <r>
          <rPr>
            <b/>
            <sz val="9"/>
            <color indexed="81"/>
            <rFont val="Segoe UI"/>
            <family val="2"/>
          </rPr>
          <t>DESCRIÇÃO:</t>
        </r>
        <r>
          <rPr>
            <sz val="9"/>
            <color indexed="81"/>
            <rFont val="Segoe UI"/>
            <family val="2"/>
          </rPr>
          <t>_x000D_
RUSSELIA EQUISETIFORMIS, PORTE 0,10 M - CAIXA COM 15 UNIDADES.</t>
        </r>
      </text>
    </comment>
    <comment ref="V1054" authorId="1" shapeId="0" xr:uid="{00000000-0006-0000-0000-0000F2070000}">
      <text>
        <r>
          <rPr>
            <b/>
            <sz val="9"/>
            <color indexed="81"/>
            <rFont val="Segoe UI"/>
            <family val="2"/>
          </rPr>
          <t>125545|RUSSELIA EQUISETIFORMIS, PORTE 0,10 M - CAIXA COM 15 UNIDADES.|CX|||12|0|0|31/07/2018||||Inativo|PLANTAS ORNAMENTAIS||||*|</t>
        </r>
      </text>
    </comment>
    <comment ref="B1055" authorId="1" shapeId="0" xr:uid="{00000000-0006-0000-0000-000029010000}">
      <text>
        <r>
          <rPr>
            <b/>
            <sz val="9"/>
            <color indexed="81"/>
            <rFont val="Segoe UI"/>
            <family val="2"/>
          </rPr>
          <t>DESCRIÇÃO:</t>
        </r>
        <r>
          <rPr>
            <sz val="9"/>
            <color indexed="81"/>
            <rFont val="Segoe UI"/>
            <family val="2"/>
          </rPr>
          <t>_x000D_
SABÃO DE CÔCO, PEDAÇO COM 200 G.</t>
        </r>
      </text>
    </comment>
    <comment ref="V1055" authorId="1" shapeId="0" xr:uid="{00000000-0006-0000-0000-00002A010000}">
      <text>
        <r>
          <rPr>
            <sz val="9"/>
            <color indexed="81"/>
            <rFont val="Segoe UI"/>
            <family val="2"/>
          </rPr>
          <t>14199|SABÃO DE CÔCO, PEDAÇO COM 200 G.|PD|72|9|12|0|0|16/10/2019|1|2019|02/01/2020|Inativo|MATERIAIS DE LIMPEZA (DOMISSANEANTES)|PE  97/18|19/02/2019||*|</t>
        </r>
      </text>
    </comment>
    <comment ref="B1056" authorId="1" shapeId="0" xr:uid="{00000000-0006-0000-0000-0000E3090000}">
      <text>
        <r>
          <rPr>
            <sz val="10"/>
            <color indexed="81"/>
            <rFont val="Lucida Console"/>
            <family val="3"/>
          </rPr>
          <t>DESCRIÇÃO:_x000D_
SABAO DESENGRAXANTE, INDICADO PARA DESENGORDURAR E DESENGRAXAR, COM COMPONENTES ABRASIVOS PARA FACILITAR A LIMPEZA - POTE COM 1 KG.</t>
        </r>
      </text>
    </comment>
    <comment ref="V1056" authorId="2" shapeId="0" xr:uid="{00000000-0006-0000-0000-0000E4090000}">
      <text>
        <r>
          <rPr>
            <sz val="10"/>
            <color indexed="81"/>
            <rFont val="Lucida Console"/>
            <family val="3"/>
          </rPr>
          <t>138352|SABAO DESENGRAXANTE, INDICADO PARA DESENGORDURAR E DESENGRAXAR, COM COMPONENTES ABRASIVOS PARA FACILITAR A LIMPEZA - POTE COM 1 KG.|PO|72|9|12||150|19/12/2019||||Aguardando||PE  19/20|||*|</t>
        </r>
      </text>
    </comment>
    <comment ref="B1057" authorId="1" shapeId="0" xr:uid="{00000000-0006-0000-0000-00003A000000}">
      <text>
        <r>
          <rPr>
            <b/>
            <sz val="9"/>
            <color indexed="81"/>
            <rFont val="Segoe UI"/>
            <family val="2"/>
          </rPr>
          <t>DESCRIÇÃO:</t>
        </r>
        <r>
          <rPr>
            <sz val="9"/>
            <color indexed="81"/>
            <rFont val="Segoe UI"/>
            <family val="2"/>
          </rPr>
          <t>_x000D_
SABÃO EM PEDRA COM 200 G - COMUM, À BASE DE GLICERINA, SAIS INORGÂNICOS, COAGULANTE, PIGMENTO, ÁGUA - VALIDADE MÍNIMA DE 12 MESES.</t>
        </r>
      </text>
    </comment>
    <comment ref="V1057" authorId="1" shapeId="0" xr:uid="{00000000-0006-0000-0000-00003B000000}">
      <text>
        <r>
          <rPr>
            <sz val="9"/>
            <color indexed="81"/>
            <rFont val="Segoe UI"/>
            <family val="2"/>
          </rPr>
          <t>12615|SABÃO EM PEDRA COM 200 G - COMUM, À BASE DE GLICERINA, SAIS INORGÂNICOS, COAGULANTE, PIGMENTO, ÁGUA - VALIDADE MÍNIMA DE 12 MESES.|PD|72|9|12|0|0|16/10/2019|1|2019|02/01/2020|Inativo|MATERIAIS DE LIMPEZA (DOMISSANEANTES)|PE  97/18|19/02/2019||*|</t>
        </r>
      </text>
    </comment>
    <comment ref="B1058" authorId="1" shapeId="0" xr:uid="{00000000-0006-0000-0000-00002B010000}">
      <text>
        <r>
          <rPr>
            <b/>
            <sz val="9"/>
            <color indexed="81"/>
            <rFont val="Segoe UI"/>
            <family val="2"/>
          </rPr>
          <t>DESCRIÇÃO:</t>
        </r>
        <r>
          <rPr>
            <sz val="9"/>
            <color indexed="81"/>
            <rFont val="Segoe UI"/>
            <family val="2"/>
          </rPr>
          <t>_x000D_
SABÃO EM PÓ, CAIXA COM 01 KG.</t>
        </r>
      </text>
    </comment>
    <comment ref="V1058" authorId="1" shapeId="0" xr:uid="{00000000-0006-0000-0000-00002C010000}">
      <text>
        <r>
          <rPr>
            <b/>
            <sz val="9"/>
            <color indexed="81"/>
            <rFont val="Segoe UI"/>
            <family val="2"/>
          </rPr>
          <t>14660|SABÃO EM PÓ, CAIXA COM 01 KG.|CX|72|9|12|0|0|10/09/2018||||Inativo|MATERIAIS DE LIMPEZA (DOMISSANEANTES)||||*|</t>
        </r>
      </text>
    </comment>
    <comment ref="B1059" authorId="1" shapeId="0" xr:uid="{00000000-0006-0000-0000-0000FF040000}">
      <text>
        <r>
          <rPr>
            <b/>
            <sz val="9"/>
            <color indexed="81"/>
            <rFont val="Segoe UI"/>
            <family val="2"/>
          </rPr>
          <t>DESCRIÇÃO:</t>
        </r>
        <r>
          <rPr>
            <sz val="9"/>
            <color indexed="81"/>
            <rFont val="Segoe UI"/>
            <family val="2"/>
          </rPr>
          <t>_x000D_
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r>
      </text>
    </comment>
    <comment ref="V1059" authorId="3" shapeId="0" xr:uid="{6C66D35F-948A-453C-A221-920E979796E6}">
      <text>
        <r>
          <rPr>
            <sz val="9"/>
            <color indexed="81"/>
            <rFont val="Segoe UI"/>
            <family val="2"/>
          </rPr>
          <t>91669|SABÃO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ANVISA/MS.|UN|72|9|12|375|4500|10/09/2021|308|2020|28/12/2021|Aguardando|MATERIAIS DE LIMPEZA DOMISSANEANTES|PE 254/21|||*|</t>
        </r>
      </text>
    </comment>
    <comment ref="B1060" authorId="1" shapeId="0" xr:uid="{00000000-0006-0000-0000-000034000000}">
      <text>
        <r>
          <rPr>
            <b/>
            <sz val="9"/>
            <color indexed="81"/>
            <rFont val="Segoe UI"/>
            <family val="2"/>
          </rPr>
          <t>DESCRIÇÃO:</t>
        </r>
        <r>
          <rPr>
            <sz val="9"/>
            <color indexed="81"/>
            <rFont val="Segoe UI"/>
            <family val="2"/>
          </rPr>
          <t>_x000D_
SABÃO EM PÓ, SACO COM 05 KG.</t>
        </r>
      </text>
    </comment>
    <comment ref="V1060" authorId="1" shapeId="0" xr:uid="{00000000-0006-0000-0000-000035000000}">
      <text>
        <r>
          <rPr>
            <b/>
            <sz val="9"/>
            <color indexed="81"/>
            <rFont val="Segoe UI"/>
            <family val="2"/>
          </rPr>
          <t>12241|SABÃO EM PÓ, SACO COM 05 KG.|SO|72|9|12|0|0|10/09/2018||||Inativo|MATERIAIS DE LIMPEZA (DOMISSANEANTES)||||*|</t>
        </r>
      </text>
    </comment>
    <comment ref="B1061" authorId="1" shapeId="0" xr:uid="{00000000-0006-0000-0000-000050000000}">
      <text>
        <r>
          <rPr>
            <b/>
            <sz val="9"/>
            <color indexed="81"/>
            <rFont val="Segoe UI"/>
            <family val="2"/>
          </rPr>
          <t>DESCRIÇÃO:</t>
        </r>
        <r>
          <rPr>
            <sz val="9"/>
            <color indexed="81"/>
            <rFont val="Segoe UI"/>
            <family val="2"/>
          </rPr>
          <t xml:space="preserve">_x000D_
SABONETE COMUM - 90 G. </t>
        </r>
      </text>
    </comment>
    <comment ref="V1061" authorId="1" shapeId="0" xr:uid="{00000000-0006-0000-0000-000051000000}">
      <text>
        <r>
          <rPr>
            <sz val="9"/>
            <color indexed="81"/>
            <rFont val="Segoe UI"/>
            <family val="2"/>
          </rPr>
          <t>12708|SABONETE COMUM - 90 G.|PC|62|27|12|0|0|16/10/2019|1|2019|02/01/2020|Inativo|MATERIAIS DE LIMPEZA (DOMISSANEANTES)|PE  97/18|19/02/2019||*|</t>
        </r>
      </text>
    </comment>
    <comment ref="B1062" authorId="1" shapeId="0" xr:uid="{00000000-0006-0000-0000-0000C7030000}">
      <text>
        <r>
          <rPr>
            <b/>
            <sz val="9"/>
            <color indexed="81"/>
            <rFont val="Segoe UI"/>
            <family val="2"/>
          </rPr>
          <t>DESCRIÇÃO:</t>
        </r>
        <r>
          <rPr>
            <sz val="9"/>
            <color indexed="81"/>
            <rFont val="Segoe UI"/>
            <family val="2"/>
          </rPr>
          <t>_x000D_
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r>
      </text>
    </comment>
    <comment ref="V1062" authorId="1" shapeId="0" xr:uid="{00000000-0006-0000-0000-0000C8030000}">
      <text>
        <r>
          <rPr>
            <sz val="9"/>
            <color indexed="81"/>
            <rFont val="Segoe UI"/>
            <family val="2"/>
          </rPr>
          <t>66786|SABONETE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MESES.|BN|72|9|12|0|0|16/10/2019|1|2019|02/01/2020|Inativo|MATERIAIS DE LIMPEZA (DOMISSANEANTES)|PE  97/18|19/02/2019||*|</t>
        </r>
      </text>
    </comment>
    <comment ref="B1063" authorId="1" shapeId="0" xr:uid="{00000000-0006-0000-0000-00009B060000}">
      <text>
        <r>
          <rPr>
            <b/>
            <sz val="9"/>
            <color indexed="81"/>
            <rFont val="Segoe UI"/>
            <family val="2"/>
          </rPr>
          <t>DESCRIÇÃO:</t>
        </r>
        <r>
          <rPr>
            <sz val="9"/>
            <color indexed="81"/>
            <rFont val="Segoe UI"/>
            <family val="2"/>
          </rPr>
          <t>_x000D_
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r>
      </text>
    </comment>
    <comment ref="V1063" authorId="3" shapeId="0" xr:uid="{8750EFA2-EE53-4262-9E77-70AE20035FC2}">
      <text>
        <r>
          <rPr>
            <sz val="9"/>
            <color indexed="81"/>
            <rFont val="Segoe UI"/>
            <family val="2"/>
          </rPr>
          <t>110578|SABONETE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MESES.|L|72|9|12|84|1000|14/05/2021|105|2020|04/05/2021|Aguardando|MATERIAL DE LIMPEZA (DOMISSANEANTES)|PE 122/21|||*|</t>
        </r>
      </text>
    </comment>
    <comment ref="B1064" authorId="1" shapeId="0" xr:uid="{00000000-0006-0000-0000-000051060000}">
      <text>
        <r>
          <rPr>
            <b/>
            <sz val="9"/>
            <color indexed="81"/>
            <rFont val="Segoe UI"/>
            <family val="2"/>
          </rPr>
          <t>DESCRIÇÃO:</t>
        </r>
        <r>
          <rPr>
            <sz val="9"/>
            <color indexed="81"/>
            <rFont val="Segoe UI"/>
            <family val="2"/>
          </rPr>
          <t xml:space="preserve">_x000D_
SABONETEIRA EM ABS NA COR BRANCA, COM RESERVATÓRIO INTERNO E SISTEMA DE ABASTECIMENTO COM CAPACIDADE P/ 900 ML (A CAPACIDADE PODERÁ VARIAR EM +/- 100 ML).  JUNTO C/ O PRODUTO DEVERÁ SER ENTREGUE PARAFUSOS E BUCHAS P/ FIXACÃO NA PAREDE. </t>
        </r>
      </text>
    </comment>
    <comment ref="V1064" authorId="1" shapeId="0" xr:uid="{00000000-0006-0000-0000-000052060000}">
      <text>
        <r>
          <rPr>
            <sz val="9"/>
            <color indexed="81"/>
            <rFont val="Segoe UI"/>
            <family val="2"/>
          </rPr>
          <t>106631|SABONETEIRA EM ABS NA COR BRANCA, COM RESERVATÓRIO INTERNO E SISTEMA DE ABASTECIMENTO COM CAPACIDADE P/ 900 ML (A CAPACIDADE PODERÁ VARIAR EM +/- 100 ML).  JUNTO C/ O PRODUTO DEVERÁ SER ENTREGUE PARAFUSOS E BUCHAS P/ FIXACÃO NA PAREDE.|UN|51|37|12|0|0|14/10/2019|13|2019|23/01/2020|Inativo|UTENSILIOS DE LIMPEZA|PE  95/18|28/01/2019|Item excluído do estoque|*|</t>
        </r>
      </text>
    </comment>
    <comment ref="B1065" authorId="1" shapeId="0" xr:uid="{00000000-0006-0000-0000-0000E9060000}">
      <text>
        <r>
          <rPr>
            <b/>
            <sz val="9"/>
            <color indexed="81"/>
            <rFont val="Segoe UI"/>
            <family val="2"/>
          </rPr>
          <t>DESCRIÇÃO:</t>
        </r>
        <r>
          <rPr>
            <sz val="9"/>
            <color indexed="81"/>
            <rFont val="Segoe UI"/>
            <family val="2"/>
          </rPr>
          <t>_x000D_
SACO PARA AMOSTRA ESTERELIZADO COM TARJA, MEDIDA DO SACO : MINIMO 12 CM X 25 CM X 0,6 MM, MAXIMA 15 CM X 35 CM X 0,6 MM. MEDIDA DA TARJA : MINIMA 4 X 10 CM , MAXIMA 5 X 15 CM - PACOTE COM 1000 UNIDADES</t>
        </r>
      </text>
    </comment>
    <comment ref="V1065" authorId="1" shapeId="0" xr:uid="{00000000-0006-0000-0000-0000EA060000}">
      <text>
        <r>
          <rPr>
            <sz val="10"/>
            <color indexed="81"/>
            <rFont val="Lucida Console"/>
            <family val="3"/>
          </rPr>
          <t>112294|SACO PARA AMOSTRA ESTERELIZADO COM TARJA, MEDIDA DO SACO : MINIMO 12 CM X 25 CM X 0,6 MM, MAXIMA 15 CM X 35 CM X 0,6 MM. MEDIDA DA TARJA : MINIMA 4 X 10 CM , MAXIMA 5 X 15 CM - PACOTE COM 1000 UNIDADES|PT|||12|9|100|13/09/2018||||Suspenso|UTENSÍLIOS DE LIMPEZA|||Item da merenda.|*|</t>
        </r>
      </text>
    </comment>
    <comment ref="B1066" authorId="1" shapeId="0" xr:uid="{00000000-0006-0000-0000-000025010000}">
      <text>
        <r>
          <rPr>
            <b/>
            <sz val="9"/>
            <color indexed="81"/>
            <rFont val="Segoe UI"/>
            <family val="2"/>
          </rPr>
          <t>DESCRIÇÃO:</t>
        </r>
        <r>
          <rPr>
            <sz val="9"/>
            <color indexed="81"/>
            <rFont val="Segoe UI"/>
            <family val="2"/>
          </rPr>
          <t>_x000D_
SACO PLÁSTICO PARA LIXO - 50 L, COR PRETA - 63 X 80 CM X 0,12 MM OU 120 MICRAS DE ESPESSURA (0,06 MM POR PAREDE). PODENDO VARIAR +/- 0,02 MM POR PAREDE.</t>
        </r>
      </text>
    </comment>
    <comment ref="V1066" authorId="3" shapeId="0" xr:uid="{D93F0C84-465D-4F78-B8D7-63F62E176DD0}">
      <text>
        <r>
          <rPr>
            <sz val="9"/>
            <color indexed="81"/>
            <rFont val="Segoe UI"/>
            <family val="2"/>
          </rPr>
          <t>14121|SACO PLÁSTICO PARA LIXO - 50 L, COR PRETA - 63 X 80 CM X 0,12 MM OU 120 MICRAS DE ESPESSURA (0,06 MM POR PAREDE). PODENDO VARIAR +/- 0,02 MM POR PAREDE.|UN|72|6|12|1167|14000|14/10/2019|93|2021|29/03/2022|Aguardando|SACO PLASTICO PARA LIXO|PE 263/20|28/01/2021||*|</t>
        </r>
      </text>
    </comment>
    <comment ref="B1067" authorId="1" shapeId="0" xr:uid="{00000000-0006-0000-0000-00000E000000}">
      <text>
        <r>
          <rPr>
            <b/>
            <sz val="9"/>
            <color indexed="81"/>
            <rFont val="Segoe UI"/>
            <family val="2"/>
          </rPr>
          <t>DESCRIÇÃO:</t>
        </r>
        <r>
          <rPr>
            <sz val="9"/>
            <color indexed="81"/>
            <rFont val="Segoe UI"/>
            <family val="2"/>
          </rPr>
          <t>_x000D_
SACO PLÁSTICO PARA LIXO  CAPACIDADE 100 LITROS, COR PRETA - 75 X 105 CM X 0,14 MM OU 140 MICRAS DE ESPESSURA (0,07 MM POR PAREDE). PODENDO VARIAR +/- 0,02 MM POR PAREDE.</t>
        </r>
      </text>
    </comment>
    <comment ref="V1067" authorId="1" shapeId="0" xr:uid="{00000000-0006-0000-0000-00000F000000}">
      <text>
        <r>
          <rPr>
            <sz val="10"/>
            <color indexed="81"/>
            <rFont val="Lucida Console"/>
            <family val="3"/>
          </rPr>
          <t>9413|SACO PLÁSTICO PARA LIXO  CAPACIDADE 100 LITROS, COR PRETA - 75 X 105 CM X 0,14 MM OU 140 MICRAS DE ESPESSURA (0,07 MM POR PAREDE). PODENDO VARIAR +/- 0,02 MM POR PAREDE.|UN|72|6|12|1667|20000|11/05/2020|159|2020|02/08/2021|Suspenso|SACO PLASTICO PARA LIXO|PE  51/19|12/08/2019||*|</t>
        </r>
      </text>
    </comment>
    <comment ref="B1068" authorId="1" shapeId="0" xr:uid="{00000000-0006-0000-0000-000083060000}">
      <text>
        <r>
          <rPr>
            <b/>
            <sz val="9"/>
            <color indexed="81"/>
            <rFont val="Segoe UI"/>
            <family val="2"/>
          </rPr>
          <t>DESCRIÇÃO:</t>
        </r>
        <r>
          <rPr>
            <sz val="9"/>
            <color indexed="81"/>
            <rFont val="Segoe UI"/>
            <family val="2"/>
          </rPr>
          <t>_x000D_
SACO PLÁSTICO PARA LIXO, COR AZUL, CAPACIDADE DE VOLUME DE 100 LITROS, NAS MEDIDAS 75 CM DE LARG X 105 CM DE ALT X 0,14 MM OU  140 MICRAS DE ESPESSURA (0,07 MM POR PAREDE) - PACOTE COM 100 UNIDADES. PODENDO VARIAR +/- 0,02 MM POR PAREDE</t>
        </r>
      </text>
    </comment>
    <comment ref="V1068" authorId="3" shapeId="0" xr:uid="{242A8F91-4632-4045-A344-B11946B80307}">
      <text>
        <r>
          <rPr>
            <sz val="9"/>
            <color indexed="81"/>
            <rFont val="Segoe UI"/>
            <family val="2"/>
          </rPr>
          <t>109251|SACO PLÁSTICO PARA LIXO, COR AZUL, CAPACIDADE DE VOLUME DE 100 LITROS, NAS MEDIDAS 75 CM DE LARG X 105 CM DE ALT X 0,14 MM OU  140 MICRAS DE ESPESSURA (0,07 MM POR PAREDE) - PACOTE COM 100 UNIDADES. PODENDO VARIAR +/- 0,02 MM POR PAREDE|UN|||12|0|0|19/10/2018|93|2021|29/03/2022|Aguardando|SACO PLÁSTICO DE LIXO|PE 263/20|28/01/2021|Item fora de estoque|*|</t>
        </r>
      </text>
    </comment>
    <comment ref="B1069" authorId="1" shapeId="0" xr:uid="{00000000-0006-0000-0000-00005F080000}">
      <text>
        <r>
          <rPr>
            <b/>
            <sz val="9"/>
            <color indexed="81"/>
            <rFont val="Segoe UI"/>
            <family val="2"/>
          </rPr>
          <t>DESCRIÇÃO:</t>
        </r>
        <r>
          <rPr>
            <sz val="9"/>
            <color indexed="81"/>
            <rFont val="Segoe UI"/>
            <family val="2"/>
          </rPr>
          <t>_x000D_
SALVIA AZUL - SÁVIA FARINÁCEA - PORTE 0,60 A 0,90M - COR AZUL ARROXEADA -  CAIXA COM 15 UNIDADES.</t>
        </r>
      </text>
    </comment>
    <comment ref="V1069" authorId="1" shapeId="0" xr:uid="{00000000-0006-0000-0000-000060080000}">
      <text>
        <r>
          <rPr>
            <b/>
            <sz val="9"/>
            <color indexed="81"/>
            <rFont val="Segoe UI"/>
            <family val="2"/>
          </rPr>
          <t>130373|SALVIA AZUL - SÁVIA FARINÁCEA - PORTE 0,60 A 0,90M - COR AZUL ARROXEADA -  CAIXA COM 15 UNIDADES.|CX|||12|0|0|31/07/2018||||Inativo|PLANTAS ORNAMENTAIS||||*|</t>
        </r>
      </text>
    </comment>
    <comment ref="B1070" authorId="1" shapeId="0" xr:uid="{00000000-0006-0000-0000-00000D030000}">
      <text>
        <r>
          <rPr>
            <b/>
            <sz val="9"/>
            <color indexed="81"/>
            <rFont val="Segoe UI"/>
            <family val="2"/>
          </rPr>
          <t>DESCRIÇÃO:</t>
        </r>
        <r>
          <rPr>
            <sz val="9"/>
            <color indexed="81"/>
            <rFont val="Segoe UI"/>
            <family val="2"/>
          </rPr>
          <t>_x000D_
SAPATA INTERNA 38 X 38 MM</t>
        </r>
      </text>
    </comment>
    <comment ref="V1070" authorId="1" shapeId="0" xr:uid="{00000000-0006-0000-0000-00000E030000}">
      <text>
        <r>
          <rPr>
            <sz val="10"/>
            <color indexed="81"/>
            <rFont val="Lucida Console"/>
            <family val="3"/>
          </rPr>
          <t>54019|SAPATA INTERNA 38 X 38 MM|PC|61|8|12|0|0|23/09/2020|9|2020|14/01/2021|Suspenso|MATERIAL ELETRICO|PP 218/19|27/01/2020||*|</t>
        </r>
      </text>
    </comment>
    <comment ref="B1071" authorId="1" shapeId="0" xr:uid="{00000000-0006-0000-0000-0000AF070000}">
      <text>
        <r>
          <rPr>
            <b/>
            <sz val="9"/>
            <color indexed="81"/>
            <rFont val="Segoe UI"/>
            <family val="2"/>
          </rPr>
          <t>DESCRIÇÃO:</t>
        </r>
        <r>
          <rPr>
            <sz val="9"/>
            <color indexed="81"/>
            <rFont val="Segoe UI"/>
            <family val="2"/>
          </rPr>
          <t>_x000D_
SAPATILHA DESCARTÁVEL (TIPO PRO PÉ) DE COR BRANCA, CONFECCIONADA EM TECIDO NAO TECIDO, 30 G DE GRAMATURA, COM ELASTICO A VOLTA, CONTENDO NA EMBALAGEM DADOS DE IDENTIFICAÇÃO E PROCEDÊNCIA.</t>
        </r>
      </text>
    </comment>
    <comment ref="V1071" authorId="1" shapeId="0" xr:uid="{00000000-0006-0000-0000-0000B0070000}">
      <text>
        <r>
          <rPr>
            <sz val="10"/>
            <color indexed="81"/>
            <rFont val="Lucida Console"/>
            <family val="3"/>
          </rPr>
          <t>121126|SAPATILHA DESCARTÁVEL (TIPO PRO PÉ) DE COR BRANCA, CONFECCIONADA EM TECIDO NAO TECIDO, 30 G DE GRAMATURA, COM ELASTICO A VOLTA, CONTENDO NA EMBALAGEM DADOS DE IDENTIFICAÇÃO E PROCEDÊNCIA.|UN|62|10|12|8334|100000|28/01/2021|111|2020|20/05/2021|Suspenso|UTENSILIOS DE LIMPEZA|PE  16/19|19/06/2019||*|</t>
        </r>
      </text>
    </comment>
    <comment ref="B1072" authorId="1" shapeId="0" xr:uid="{00000000-0006-0000-0000-000052000000}">
      <text>
        <r>
          <rPr>
            <b/>
            <sz val="9"/>
            <color indexed="81"/>
            <rFont val="Segoe UI"/>
            <family val="2"/>
          </rPr>
          <t>DESCRIÇÃO:</t>
        </r>
        <r>
          <rPr>
            <sz val="9"/>
            <color indexed="81"/>
            <rFont val="Segoe UI"/>
            <family val="2"/>
          </rPr>
          <t>_x000D_
SAPONÁCEO EM PÓ - 300 G - CONTENDO CARBONATO DE CÁLCIO E DE SÓDIO, MAGNÉSIO, ÓLEO MINERAL, TRIPOLIFOSFATO DE SÓDIO E PERFUME. VALIDADE MÍNIMA DE 12 MESES COM TEMPO MÍNIMO DE ESTOCAGEM DE 6 MESES - ACONDICIONADO EM TUBO PLÁSTICO PESANDO 300 GRAMAS.</t>
        </r>
      </text>
    </comment>
    <comment ref="V1072" authorId="1" shapeId="0" xr:uid="{00000000-0006-0000-0000-000053000000}">
      <text>
        <r>
          <rPr>
            <sz val="9"/>
            <color indexed="81"/>
            <rFont val="Segoe UI"/>
            <family val="2"/>
          </rPr>
          <t>12712|SAPONÁCEO EM PÓ - 300 G - CONTENDO CARBONATO DE CÁLCIO E DE SÓDIO, MAGNÉSIO, ÓLEO MINERAL, TRIPOLIFOSFATO DE SÓDIO E PERFUME. VALIDADE MÍNIMA DE 12 MESES COM TEMPO MÍNIMO DE ESTOCAGEM DE 6 MESES - ACONDICIONADO EM TUBO PLÁSTICO PESANDO 300 GRAMAS.|PC|72|9|12|0|0|16/10/2019|1|2019|02/01/2020|Inativo|MATERIAIS DE LIMPEZA (DOMISSANEANTES)|PE  97/18|19/02/2019||*|</t>
        </r>
      </text>
    </comment>
    <comment ref="B1073" authorId="1" shapeId="0" xr:uid="{00000000-0006-0000-0000-000035040000}">
      <text>
        <r>
          <rPr>
            <b/>
            <sz val="9"/>
            <color indexed="81"/>
            <rFont val="Segoe UI"/>
            <family val="2"/>
          </rPr>
          <t>DESCRIÇÃO:</t>
        </r>
        <r>
          <rPr>
            <sz val="9"/>
            <color indexed="81"/>
            <rFont val="Segoe UI"/>
            <family val="2"/>
          </rPr>
          <t>_x000D_
SARRAFO DE CEDRINHO DE 1ª, 25 X 100 M/M, BRUTO DE 4,00 M COMPRIMENTO</t>
        </r>
      </text>
    </comment>
    <comment ref="V1073" authorId="3" shapeId="0" xr:uid="{7BACB1C6-59CA-40FD-905E-41B2E6A5E3FD}">
      <text>
        <r>
          <rPr>
            <sz val="9"/>
            <color indexed="81"/>
            <rFont val="Segoe UI"/>
            <family val="2"/>
          </rPr>
          <t>77562|SARRAFO DE CEDRINHO DE 1ª, 25 X 100 M/M, BRUTO DE 4,00 M COMPRIMENTO|PC|74|2|12|417|5000|24/11/2020|145|2021|26/05/2022|Aguardando|MADEIRAS|PE  56/21|22/04/2021||*|</t>
        </r>
      </text>
    </comment>
    <comment ref="B1074" authorId="1" shapeId="0" xr:uid="{00000000-0006-0000-0000-0000B5070000}">
      <text>
        <r>
          <rPr>
            <b/>
            <sz val="9"/>
            <color indexed="81"/>
            <rFont val="Segoe UI"/>
            <family val="2"/>
          </rPr>
          <t>DESCRIÇÃO:</t>
        </r>
        <r>
          <rPr>
            <sz val="9"/>
            <color indexed="81"/>
            <rFont val="Segoe UI"/>
            <family val="2"/>
          </rPr>
          <t>_x000D_
SARRAFO EM GARAPEIRA BRUTO - MEDIDAS: 5 CM X 3 CM X 4,00 M</t>
        </r>
      </text>
    </comment>
    <comment ref="V1074" authorId="2" shapeId="0" xr:uid="{00000000-0006-0000-0000-0000B6070000}">
      <text>
        <r>
          <rPr>
            <sz val="9"/>
            <color indexed="81"/>
            <rFont val="Segoe UI"/>
            <family val="2"/>
          </rPr>
          <t>121266|SARRAFO EM GARAPEIRA BRUTO - MEDIDAS: 5 CM X 3 CM X 4,00 M|PC|||12|0|0|10/09/2018|195|2017|15/11/2018|Inativo|CHAPAS, MADEIRAS, FOLHAS DE PORTA, BATENTES E FITAS DE BORDA|PP 215/18|04/04/2019|Item fora de estoque|*|</t>
        </r>
      </text>
    </comment>
    <comment ref="B1075" authorId="1" shapeId="0" xr:uid="{00000000-0006-0000-0000-0000BD080000}">
      <text>
        <r>
          <rPr>
            <b/>
            <sz val="9"/>
            <color indexed="81"/>
            <rFont val="Segoe UI"/>
            <family val="2"/>
          </rPr>
          <t>DESCRIÇÃO:</t>
        </r>
        <r>
          <rPr>
            <sz val="9"/>
            <color indexed="81"/>
            <rFont val="Segoe UI"/>
            <family val="2"/>
          </rPr>
          <t>_x000D_
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r>
      </text>
    </comment>
    <comment ref="V1075" authorId="1" shapeId="0" xr:uid="{00000000-0006-0000-0000-0000BE080000}">
      <text>
        <r>
          <rPr>
            <sz val="9"/>
            <color indexed="81"/>
            <rFont val="Segoe UI"/>
            <family val="2"/>
          </rPr>
          <t>133136|SECADORA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PORTUGUES.|UN|||12|2|15|27/08/2018||||- ok -|ELETRODOMÉSTICOS||||*|</t>
        </r>
      </text>
    </comment>
    <comment ref="B1076" authorId="1" shapeId="0" xr:uid="{00000000-0006-0000-0000-00007F080000}">
      <text>
        <r>
          <rPr>
            <b/>
            <sz val="9"/>
            <color indexed="81"/>
            <rFont val="Segoe UI"/>
            <family val="2"/>
          </rPr>
          <t>DESCRIÇÃO:</t>
        </r>
        <r>
          <rPr>
            <sz val="9"/>
            <color indexed="81"/>
            <rFont val="Segoe UI"/>
            <family val="2"/>
          </rPr>
          <t>_x000D_
SEIXO ROLADO CONTENDO APROXIMADAMENTE 80% DE PEDRAS COM GRANULOMETRIA DIFERENCIADA ENTRE 4,75 MM E 12,7 MM (PEDRISCO E PEDRA 1), 10% DE AREIA GROSSA E 10% DE ARGILA
EQUIVALÊNCIA APROXIMADA EM TONELADAS: 1,60</t>
        </r>
      </text>
    </comment>
    <comment ref="V1076" authorId="2" shapeId="0" xr:uid="{00000000-0006-0000-0000-000080080000}">
      <text>
        <r>
          <rPr>
            <sz val="9"/>
            <color indexed="81"/>
            <rFont val="Segoe UI"/>
            <family val="2"/>
          </rPr>
          <t>132235|SEIXO ROLADO CONTENDO APROXIMADAMENTE 80% DE PEDRAS COM GRANULOMETRIA DIFERENCIADA ENTRE 4,75 MM E 12,7 MM (PEDRISCO E PEDRA 1), 10% DE AREIA GROSSA E 10% DE ARGILA
EQUIVALÊNCIA APROXIMADA EM TONELADAS: 1,60|M3|||12|0|0|27/12/2017||||Inativo|AREIA, PEDRA, PEDREGULHO|||Não pertence ao estoque.|*|</t>
        </r>
      </text>
    </comment>
    <comment ref="B1077" authorId="1" shapeId="0" xr:uid="{00000000-0006-0000-0000-0000F1040000}">
      <text>
        <r>
          <rPr>
            <b/>
            <sz val="9"/>
            <color indexed="81"/>
            <rFont val="Segoe UI"/>
            <family val="2"/>
          </rPr>
          <t>DESCRIÇÃO:</t>
        </r>
        <r>
          <rPr>
            <sz val="9"/>
            <color indexed="81"/>
            <rFont val="Segoe UI"/>
            <family val="2"/>
          </rPr>
          <t>_x000D_
SELADOR ACRILICO - LATA COM 18 LITROS</t>
        </r>
      </text>
    </comment>
    <comment ref="V1077" authorId="4" shapeId="0" xr:uid="{28E27DE2-00CA-4E1C-AE8A-C2F0DF298A7E}">
      <text>
        <r>
          <rPr>
            <sz val="10"/>
            <color indexed="81"/>
            <rFont val="Lucida Console"/>
            <family val="3"/>
          </rPr>
          <t>88839|SELADOR ACRILICO - LATA COM 18 LITROS|LT|76|13|12|5|60|12/05/2020|254|2020|28/10/2021|Suspenso|MATERIAL DE PINTURA|PE 147/20|04/09/2020||*|</t>
        </r>
      </text>
    </comment>
    <comment ref="B1078" authorId="1" shapeId="0" xr:uid="{00000000-0006-0000-0000-000033080000}">
      <text>
        <r>
          <rPr>
            <b/>
            <sz val="9"/>
            <color indexed="81"/>
            <rFont val="Segoe UI"/>
            <family val="2"/>
          </rPr>
          <t>DESCRIÇÃO:</t>
        </r>
        <r>
          <rPr>
            <sz val="9"/>
            <color indexed="81"/>
            <rFont val="Segoe UI"/>
            <family val="2"/>
          </rPr>
          <t>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V1078" authorId="1" shapeId="0" xr:uid="{00000000-0006-0000-0000-000034080000}">
      <text>
        <r>
          <rPr>
            <sz val="9"/>
            <color indexed="81"/>
            <rFont val="Segoe UI"/>
            <family val="2"/>
          </rPr>
          <t>128288|SELADORA PARA MADEIRA GALAO DE 3,6 LITROS - COMPOSICAO: PRODUTO INCOLOR A BASE DE NITROCELULOSE, INDICADO COMO FUNDO NIVELADOR EM SUPERFICIES DE MADEIRA MACICA OU COMPENSADOS, AGLOMERADOS, LAMINADOS E ETC. CONFORME NBR ABNT 17505 E NBR ABNT 10004. VALIDADE E LOTE NA EMBALAGEM.|GL|76|13|12|3|30|22/04/2021|143|2020|01/07/2021|Aguardando|MATERIAL DE PINTURA|PE  28/20|08/07/2020||*|</t>
        </r>
      </text>
    </comment>
    <comment ref="B1079" authorId="1" shapeId="0" xr:uid="{00000000-0006-0000-0000-000073030000}">
      <text>
        <r>
          <rPr>
            <b/>
            <sz val="9"/>
            <color indexed="81"/>
            <rFont val="Segoe UI"/>
            <family val="2"/>
          </rPr>
          <t>DESCRIÇÃO:</t>
        </r>
        <r>
          <rPr>
            <sz val="9"/>
            <color indexed="81"/>
            <rFont val="Segoe UI"/>
            <family val="2"/>
          </rPr>
          <t>_x000D_
SERRA DE FITA DE AÇO CARBONO PARA METAIS, DENTES TEMPERADOS, CORPO FLEXÍVEL - FB 1/2 X 6RR - ROLO COM 30 METROS.</t>
        </r>
      </text>
    </comment>
    <comment ref="V1079" authorId="2" shapeId="0" xr:uid="{00000000-0006-0000-0000-000074030000}">
      <text>
        <r>
          <rPr>
            <sz val="9"/>
            <color indexed="81"/>
            <rFont val="Segoe UI"/>
            <family val="2"/>
          </rPr>
          <t>62232|SERRA DE FITA DE AÇO CARBONO PARA METAIS, DENTES TEMPERADOS, CORPO FLEXÍVEL - FB 1/2 X 6RR - ROLO COM 30 METROS.|PC|||12|0|0|14/08/2018|267|2016|16/11/2017|Inativo|LIXAS SERRA DE FITA E FITAS DE BORDA|||Fora do estoque.|*|</t>
        </r>
      </text>
    </comment>
    <comment ref="B1080" authorId="1" shapeId="0" xr:uid="{00000000-0006-0000-0000-00007B030000}">
      <text>
        <r>
          <rPr>
            <b/>
            <sz val="9"/>
            <color indexed="81"/>
            <rFont val="Segoe UI"/>
            <family val="2"/>
          </rPr>
          <t>DESCRIÇÃO:</t>
        </r>
        <r>
          <rPr>
            <sz val="9"/>
            <color indexed="81"/>
            <rFont val="Segoe UI"/>
            <family val="2"/>
          </rPr>
          <t xml:space="preserve">_x000D_
SIFÃO SANFONADO UNIVERSAL </t>
        </r>
      </text>
    </comment>
    <comment ref="V1080" authorId="3" shapeId="0" xr:uid="{C5FD0B96-0051-47AD-BABC-18B58E0C6E9F}">
      <text>
        <r>
          <rPr>
            <sz val="9"/>
            <color indexed="81"/>
            <rFont val="Segoe UI"/>
            <family val="2"/>
          </rPr>
          <t>63031|SIFÃO SANFONADO UNIVERSAL|PC|61|11|12|84|1000|17/12/2020|101|2020|27/04/2021|Aguardando|MATERIAL HIDRAULICO|PE 182/21|||*|</t>
        </r>
      </text>
    </comment>
    <comment ref="B1081" authorId="1" shapeId="0" xr:uid="{00000000-0006-0000-0000-0000D8000000}">
      <text>
        <r>
          <rPr>
            <b/>
            <sz val="9"/>
            <color indexed="81"/>
            <rFont val="Segoe UI"/>
            <family val="2"/>
          </rPr>
          <t>DESCRIÇÃO:</t>
        </r>
        <r>
          <rPr>
            <sz val="9"/>
            <color indexed="81"/>
            <rFont val="Segoe UI"/>
            <family val="2"/>
          </rPr>
          <t>_x000D_
SIFÃO SIMPLES EM PVC - 1.1/2" PARA TANQUE, COMPLETO.</t>
        </r>
      </text>
    </comment>
    <comment ref="V1081" authorId="2" shapeId="0" xr:uid="{00000000-0006-0000-0000-0000D9000000}">
      <text>
        <r>
          <rPr>
            <sz val="9"/>
            <color indexed="81"/>
            <rFont val="Segoe UI"/>
            <family val="2"/>
          </rPr>
          <t>13137|SIFÃO SIMPLES EM PVC - 1.1/2" PARA TANQUE, COMPLETO.|PC|||12|0|0|14/11/2018|20|2018|21/01/2019|Inativo|HIDRÁULICA|PP  12/19|11/07/2019|Fora de estoque|*|</t>
        </r>
      </text>
    </comment>
    <comment ref="B1082" authorId="1" shapeId="0" xr:uid="{00000000-0006-0000-0000-0000B9050000}">
      <text>
        <r>
          <rPr>
            <b/>
            <sz val="9"/>
            <color indexed="81"/>
            <rFont val="Segoe UI"/>
            <family val="2"/>
          </rPr>
          <t>DESCRIÇÃO:</t>
        </r>
        <r>
          <rPr>
            <sz val="9"/>
            <color indexed="81"/>
            <rFont val="Segoe UI"/>
            <family val="2"/>
          </rPr>
          <t>_x000D_
SILICONE PARA VEDAÇÃO - TUBO COM NO MÍNIMO 280 G. VALIDADE: 12 (DOZE) MESES. LOTE E DATA DE FABRICAÇÃO LITOGRAFADOS NA EMBALAGEM DO MATERIAL</t>
        </r>
      </text>
    </comment>
    <comment ref="V1082" authorId="1" shapeId="0" xr:uid="{00000000-0006-0000-0000-0000BA050000}">
      <text>
        <r>
          <rPr>
            <sz val="9"/>
            <color indexed="81"/>
            <rFont val="Segoe UI"/>
            <family val="2"/>
          </rPr>
          <t>100802|SILICONE PARA VEDAÇÃO - TUBO COM NO MÍNIMO 280 G. VALIDADE: 12 (DOZE) MESES. LOTE E DATA DE FABRICAÇÃO LITOGRAFADOS NA EMBALAGEM DO MATERIAL|TB|61|9|12|50|600|24/11/2020|55|2020|12/03/2021|Aguardando|FERRAGENS|PE   2/20|23/04/2020||*|</t>
        </r>
      </text>
    </comment>
    <comment ref="B1083" authorId="1" shapeId="0" xr:uid="{00000000-0006-0000-0000-0000F1010000}">
      <text>
        <r>
          <rPr>
            <b/>
            <sz val="9"/>
            <color indexed="81"/>
            <rFont val="Segoe UI"/>
            <family val="2"/>
          </rPr>
          <t>DESCRIÇÃO:</t>
        </r>
        <r>
          <rPr>
            <sz val="9"/>
            <color indexed="81"/>
            <rFont val="Segoe UI"/>
            <family val="2"/>
          </rPr>
          <t>_x000D_
SOLVENTE P/ TINTA DE DEMARCACAO VIARIA -BALDE C/ 18 LITROS - TIPO DER 3.09</t>
        </r>
      </text>
    </comment>
    <comment ref="V1083" authorId="1" shapeId="0" xr:uid="{00000000-0006-0000-0000-0000F2010000}">
      <text>
        <r>
          <rPr>
            <sz val="9"/>
            <color indexed="81"/>
            <rFont val="Segoe UI"/>
            <family val="2"/>
          </rPr>
          <t>23778|SOLVENTE P/ TINTA DE DEMARCACAO VIARIA -BALDE C/ 18 LITROS - TIPO DER 3.09|BD|76|16|12|17|200|10/03/2020|156|2020|29/07/2021|Suspenso|SINALIZACAO VIARIA HORIZONTAL (TINTAS, SOLVENTES E MICROESFERA)|PE  31/19|10/07/2019||*|</t>
        </r>
      </text>
    </comment>
    <comment ref="B1084" authorId="1" shapeId="0" xr:uid="{00000000-0006-0000-0000-00003B010000}">
      <text>
        <r>
          <rPr>
            <b/>
            <sz val="9"/>
            <color indexed="81"/>
            <rFont val="Segoe UI"/>
            <family val="2"/>
          </rPr>
          <t>DESCRIÇÃO:</t>
        </r>
        <r>
          <rPr>
            <sz val="9"/>
            <color indexed="81"/>
            <rFont val="Segoe UI"/>
            <family val="2"/>
          </rPr>
          <t>_x000D_
SOQUETE DE PORCELANA E-27 PARA LÂMPADA INCANDESCENTE.</t>
        </r>
      </text>
    </comment>
    <comment ref="V1084" authorId="4" shapeId="0" xr:uid="{A24D4AC9-934D-4CAE-B5C8-040685AB4143}">
      <text>
        <r>
          <rPr>
            <sz val="10"/>
            <color indexed="81"/>
            <rFont val="Lucida Console"/>
            <family val="3"/>
          </rPr>
          <t>14831|SOQUETE DE PORCELANA E-27 PARA LÂMPADA INCANDESCENTE.|PC|55|27|12|67|800|17/01/2020|228|2020|05/10/2021|Inativo|MATERIAL ELÉTRICO|PE 153/20|16/09/2020||*|</t>
        </r>
      </text>
    </comment>
    <comment ref="B1085" authorId="1" shapeId="0" xr:uid="{00000000-0006-0000-0000-0000C9080000}">
      <text>
        <r>
          <rPr>
            <b/>
            <sz val="9"/>
            <color indexed="81"/>
            <rFont val="Segoe UI"/>
            <family val="2"/>
          </rPr>
          <t>DESCRIÇÃO:</t>
        </r>
        <r>
          <rPr>
            <sz val="9"/>
            <color indexed="81"/>
            <rFont val="Segoe UI"/>
            <family val="2"/>
          </rPr>
          <t>_x000D_
SOQUETE PARA BASE G13, TERMOPLÁSTICO, CORPO EM POLIPROPILENO, COM ANTI-UV, ANTI-VIBRATÓRIO, LÂMPADAS T8 E T10, CONEXÃO TIPO ENGATE RÁPIDO, CONTATO ELÉTRICO LATÃO, FIXAÇÃO SEM PARAFUSO NA LUMINÁRIA, CAPACIDADE 250V-2A-90ºC, SEM PORTA START.</t>
        </r>
      </text>
    </comment>
    <comment ref="V1085" authorId="3" shapeId="0" xr:uid="{6011EECE-BB26-4A58-B605-D3E27247F444}">
      <text>
        <r>
          <rPr>
            <sz val="9"/>
            <color indexed="81"/>
            <rFont val="Segoe UI"/>
            <family val="2"/>
          </rPr>
          <t>133301|SOQUETE PARA BASE G13, TERMOPLÁSTICO, CORPO EM POLIPROPILENO, COM ANTI-UV, ANTI-VIBRATÓRIO, LÂMPADAS T8 E T10, CONEXÃO TIPO ENGATE RÁPIDO, CONTATO ELÉTRICO LATÃO, FIXAÇÃO SEM PARAFUSO NA LUMINÁRIA, CAPACIDADE 250V-2A-90ºC, SEM PORTA START.|PC|55|27|12|0|0|23/09/2020|58|2021|02/03/2022|Aguardando|MATERIAL ELETRICO|PE   5/21|02/02/2021||*|</t>
        </r>
      </text>
    </comment>
    <comment ref="B1086" authorId="1" shapeId="0" xr:uid="{00000000-0006-0000-0000-00005D090000}">
      <text>
        <r>
          <rPr>
            <b/>
            <sz val="9"/>
            <color indexed="81"/>
            <rFont val="Segoe UI"/>
            <family val="2"/>
          </rPr>
          <t>DESCRIÇÃO:</t>
        </r>
        <r>
          <rPr>
            <sz val="9"/>
            <color indexed="81"/>
            <rFont val="Segoe UI"/>
            <family val="2"/>
          </rPr>
          <t>_x000D_
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r>
      </text>
    </comment>
    <comment ref="V1086" authorId="1" shapeId="0" xr:uid="{00000000-0006-0000-0000-00005E090000}">
      <text>
        <r>
          <rPr>
            <sz val="9"/>
            <color indexed="81"/>
            <rFont val="Segoe UI"/>
            <family val="2"/>
          </rPr>
          <t>134969|SULFITEIRA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CM)|UN|||12|42|500|25/05/2018||||- ok -|MOBILIÁRIO MDF INFANTIL||||*|</t>
        </r>
      </text>
    </comment>
    <comment ref="B1087" authorId="1" shapeId="0" xr:uid="{00000000-0006-0000-0000-000027060000}">
      <text>
        <r>
          <rPr>
            <b/>
            <sz val="9"/>
            <color indexed="81"/>
            <rFont val="Segoe UI"/>
            <family val="2"/>
          </rPr>
          <t>DESCRIÇÃO:</t>
        </r>
        <r>
          <rPr>
            <sz val="9"/>
            <color indexed="81"/>
            <rFont val="Segoe UI"/>
            <family val="2"/>
          </rPr>
          <t>_x000D_
SUPORTE PARA CONDULETE</t>
        </r>
      </text>
    </comment>
    <comment ref="V1087" authorId="1" shapeId="0" xr:uid="{00000000-0006-0000-0000-000028060000}">
      <text>
        <r>
          <rPr>
            <sz val="10"/>
            <color indexed="81"/>
            <rFont val="Lucida Console"/>
            <family val="3"/>
          </rPr>
          <t>105419|SUPORTE PARA CONDULETE|PC|55|32|12|0|0|23/09/2020|9|2020|14/01/2021|Inativo|SIM|PP 218/19|27/01/2020||*|</t>
        </r>
      </text>
    </comment>
    <comment ref="B1088" authorId="1" shapeId="0" xr:uid="{00000000-0006-0000-0000-000021070000}">
      <text>
        <r>
          <rPr>
            <b/>
            <sz val="9"/>
            <color indexed="81"/>
            <rFont val="Segoe UI"/>
            <family val="2"/>
          </rPr>
          <t>DESCRIÇÃO:</t>
        </r>
        <r>
          <rPr>
            <sz val="9"/>
            <color indexed="81"/>
            <rFont val="Segoe UI"/>
            <family val="2"/>
          </rPr>
          <t>_x000D_
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r>
      </text>
    </comment>
    <comment ref="V1088" authorId="1" shapeId="0" xr:uid="{00000000-0006-0000-0000-000022070000}">
      <text>
        <r>
          <rPr>
            <b/>
            <sz val="9"/>
            <color indexed="81"/>
            <rFont val="Segoe UI"/>
            <family val="2"/>
          </rPr>
          <t>114731|TABELA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VINIL|UN|||12|25|300|03/09/2018||||- ok -|BRINQUEDOS E PLAYGROUND||||*|</t>
        </r>
      </text>
    </comment>
    <comment ref="B1089" authorId="1" shapeId="0" xr:uid="{00000000-0006-0000-0000-000033040000}">
      <text>
        <r>
          <rPr>
            <b/>
            <sz val="9"/>
            <color indexed="81"/>
            <rFont val="Segoe UI"/>
            <family val="2"/>
          </rPr>
          <t>DESCRIÇÃO:</t>
        </r>
        <r>
          <rPr>
            <sz val="9"/>
            <color indexed="81"/>
            <rFont val="Segoe UI"/>
            <family val="2"/>
          </rPr>
          <t>_x000D_
TÁBUA DE CAMBARÁ DE 1ª, 25 X 300 MM, BRUTA 5,00 M COMPRIMENTO.</t>
        </r>
      </text>
    </comment>
    <comment ref="V1089" authorId="1" shapeId="0" xr:uid="{00000000-0006-0000-0000-000034040000}">
      <text>
        <r>
          <rPr>
            <sz val="10"/>
            <color indexed="81"/>
            <rFont val="Lucida Console"/>
            <family val="3"/>
          </rPr>
          <t>77559|TÁBUA DE CAMBARÁ DE 1ª, 25 X 300 MM, BRUTA 5,00 M COMPRIMENTO.|PC|||12|0|0|22/05/2019|189|2018|16/09/2019|Inativo|CHAPAS, MADEIRAS, FOLHAS DE PORTA, BATENTES E FITAS DE BORDA|PP 111/19|18/09/2019|Item fora de estoque|*|</t>
        </r>
      </text>
    </comment>
    <comment ref="B1090" authorId="1" shapeId="0" xr:uid="{00000000-0006-0000-0000-000073070000}">
      <text>
        <r>
          <rPr>
            <b/>
            <sz val="9"/>
            <color indexed="81"/>
            <rFont val="Segoe UI"/>
            <family val="2"/>
          </rPr>
          <t>DESCRIÇÃO:</t>
        </r>
        <r>
          <rPr>
            <sz val="9"/>
            <color indexed="81"/>
            <rFont val="Segoe UI"/>
            <family val="2"/>
          </rPr>
          <t>_x000D_
TÁBUA DE CAMBARÁ DE 1ª, 25 X 300 MM, BRUTA, PEÇAS ENTRE 4,00 E 5,00 METROS COMPRIMENTO.</t>
        </r>
      </text>
    </comment>
    <comment ref="V1090" authorId="3" shapeId="0" xr:uid="{107CD395-8A9E-44CF-974F-9007EDAEFEF6}">
      <text>
        <r>
          <rPr>
            <sz val="9"/>
            <color indexed="81"/>
            <rFont val="Segoe UI"/>
            <family val="2"/>
          </rPr>
          <t>118427|TÁBUA DE CAMBARÁ DE 1ª, 25 X 300 MM, BRUTA, PEÇAS ENTRE 4,00 E 5,00 METROS COMPRIMENTO.|M|74|2|12|250|3000|24/11/2020|145|2021|26/05/2022|Aguardando|MADEIRAS|PE  89/22|||*|</t>
        </r>
      </text>
    </comment>
    <comment ref="B1091" authorId="1" shapeId="0" xr:uid="{00000000-0006-0000-0000-0000B3070000}">
      <text>
        <r>
          <rPr>
            <b/>
            <sz val="9"/>
            <color indexed="81"/>
            <rFont val="Segoe UI"/>
            <family val="2"/>
          </rPr>
          <t>DESCRIÇÃO:</t>
        </r>
        <r>
          <rPr>
            <sz val="9"/>
            <color indexed="81"/>
            <rFont val="Segoe UI"/>
            <family val="2"/>
          </rPr>
          <t>_x000D_
TÁBUA DE GARAPEIRA BRUTA - MEDIDAS: 2,5 CM X 30 CM X 3,50 M</t>
        </r>
      </text>
    </comment>
    <comment ref="V1091" authorId="2" shapeId="0" xr:uid="{00000000-0006-0000-0000-0000B4070000}">
      <text>
        <r>
          <rPr>
            <sz val="9"/>
            <color indexed="81"/>
            <rFont val="Segoe UI"/>
            <family val="2"/>
          </rPr>
          <t>121265|TÁBUA DE GARAPEIRA BRUTA - MEDIDAS: 2,5 CM X 30 CM X 3,50 M|PC|||12|0|0|10/09/2018|195|2017|15/11/2018|Inativo|CHAPAS, MADEIRAS, FOLHAS DE PORTA, BATENTES E FITAS DE BORDA|PP 215/18|04/04/2019|Item fora de estoque|*|</t>
        </r>
      </text>
    </comment>
    <comment ref="B1092" authorId="1" shapeId="0" xr:uid="{00000000-0006-0000-0000-000037070000}">
      <text>
        <r>
          <rPr>
            <b/>
            <sz val="9"/>
            <color indexed="81"/>
            <rFont val="Segoe UI"/>
            <family val="2"/>
          </rPr>
          <t>DESCRIÇÃO:</t>
        </r>
        <r>
          <rPr>
            <sz val="9"/>
            <color indexed="81"/>
            <rFont val="Segoe UI"/>
            <family val="2"/>
          </rPr>
          <t>_x000D_
TÁBUA DE GARAPEIRA BRUTA - MEDIDAS: 2,5 CM X 30 CM X 4,00 M.</t>
        </r>
      </text>
    </comment>
    <comment ref="V1092" authorId="1" shapeId="0" xr:uid="{00000000-0006-0000-0000-000038070000}">
      <text>
        <r>
          <rPr>
            <sz val="10"/>
            <color indexed="81"/>
            <rFont val="Lucida Console"/>
            <family val="3"/>
          </rPr>
          <t>115241|TÁBUA DE GARAPEIRA BRUTA - MEDIDAS: 2,5 CM X 30 CM X 4,00 M.|PC|||12|0|0|22/05/2019|189|2018|16/09/2019|Inativo|CHAPAS, MADEIRAS, FOLHAS DE PORTA, BATENTES E FITAS DE BORDA|PP 111/19|18/09/2019|Item fora de estoque|*|</t>
        </r>
      </text>
    </comment>
    <comment ref="B1093" authorId="1" shapeId="0" xr:uid="{00000000-0006-0000-0000-000039070000}">
      <text>
        <r>
          <rPr>
            <b/>
            <sz val="9"/>
            <color indexed="81"/>
            <rFont val="Segoe UI"/>
            <family val="2"/>
          </rPr>
          <t>DESCRIÇÃO:</t>
        </r>
        <r>
          <rPr>
            <sz val="9"/>
            <color indexed="81"/>
            <rFont val="Segoe UI"/>
            <family val="2"/>
          </rPr>
          <t>_x000D_
TÁBUA DE GARAPEIRA BRUTA - MEDIDAS: 2,5 CM X 30 CM X 4,50 M</t>
        </r>
      </text>
    </comment>
    <comment ref="V1093" authorId="2" shapeId="0" xr:uid="{00000000-0006-0000-0000-00003A070000}">
      <text>
        <r>
          <rPr>
            <sz val="9"/>
            <color indexed="81"/>
            <rFont val="Segoe UI"/>
            <family val="2"/>
          </rPr>
          <t>115242|TÁBUA DE GARAPEIRA BRUTA - MEDIDAS: 2,5 CM X 30 CM X 4,50 M|PC|||12|0|0|10/09/2018|195|2017|15/11/2018|Inativo|CHAPAS, MADEIRAS, FOLHAS DE PORTA, BATENTES E FITAS DE BORDA|PP 215/18|04/04/2019|Item fora de estoque|*|</t>
        </r>
      </text>
    </comment>
    <comment ref="B1094" authorId="1" shapeId="0" xr:uid="{00000000-0006-0000-0000-000035070000}">
      <text>
        <r>
          <rPr>
            <b/>
            <sz val="9"/>
            <color indexed="81"/>
            <rFont val="Segoe UI"/>
            <family val="2"/>
          </rPr>
          <t>DESCRIÇÃO:</t>
        </r>
        <r>
          <rPr>
            <sz val="9"/>
            <color indexed="81"/>
            <rFont val="Segoe UI"/>
            <family val="2"/>
          </rPr>
          <t>_x000D_
TÁBUA DE GARAPEIRA BRUTA - MEDIDAS: 2,5 CM X 30 CM X 5,50 M</t>
        </r>
      </text>
    </comment>
    <comment ref="V1094" authorId="2" shapeId="0" xr:uid="{00000000-0006-0000-0000-000036070000}">
      <text>
        <r>
          <rPr>
            <sz val="9"/>
            <color indexed="81"/>
            <rFont val="Segoe UI"/>
            <family val="2"/>
          </rPr>
          <t>115240|TÁBUA DE GARAPEIRA BRUTA - MEDIDAS: 2,5 CM X 30 CM X 5,50 M|PC|||12|0|0|10/09/2018|195|2017|15/11/2018|Inativo|CHAPAS, MADEIRAS, FOLHAS DE PORTA, BATENTES E FITAS DE BORDA|PP 215/18|04/04/2019|Item fora de estoque|*|</t>
        </r>
      </text>
    </comment>
    <comment ref="B1095" authorId="1" shapeId="0" xr:uid="{00000000-0006-0000-0000-0000A3040000}">
      <text>
        <r>
          <rPr>
            <b/>
            <sz val="9"/>
            <color indexed="81"/>
            <rFont val="Segoe UI"/>
            <family val="2"/>
          </rPr>
          <t>DESCRIÇÃO:</t>
        </r>
        <r>
          <rPr>
            <sz val="9"/>
            <color indexed="81"/>
            <rFont val="Segoe UI"/>
            <family val="2"/>
          </rPr>
          <t>_x000D_
TAGETES FLOR DOBRADA (TAGETES PATULA) - PORTE 0,15 M - FLOR DOBRADA - CAIXA COM 15 UNIDADES.</t>
        </r>
      </text>
    </comment>
    <comment ref="V1095" authorId="1" shapeId="0" xr:uid="{00000000-0006-0000-0000-0000A4040000}">
      <text>
        <r>
          <rPr>
            <sz val="9"/>
            <color indexed="81"/>
            <rFont val="Segoe UI"/>
            <family val="2"/>
          </rPr>
          <t>85136|TAGETES FLOR DOBRADA (TAGETES PATULA) - PORTE 0,15 M - FLOR DOBRADA - CAIXA COM 15 UNIDADES.|CX|||12|42|500|31/07/2018||||- ok -|PLANTAS ORNAMENTAIS||||*|</t>
        </r>
      </text>
    </comment>
    <comment ref="B1096" authorId="1" shapeId="0" xr:uid="{00000000-0006-0000-0000-0000C1060000}">
      <text>
        <r>
          <rPr>
            <b/>
            <sz val="9"/>
            <color indexed="81"/>
            <rFont val="Segoe UI"/>
            <family val="2"/>
          </rPr>
          <t>DESCRIÇÃO:</t>
        </r>
        <r>
          <rPr>
            <sz val="9"/>
            <color indexed="81"/>
            <rFont val="Segoe UI"/>
            <family val="2"/>
          </rPr>
          <t xml:space="preserve">_x000D_
TAMPA PARA CONDULETE DE PVC 3/4" CEGA </t>
        </r>
      </text>
    </comment>
    <comment ref="V1096" authorId="1" shapeId="0" xr:uid="{00000000-0006-0000-0000-0000C2060000}">
      <text>
        <r>
          <rPr>
            <sz val="10"/>
            <color indexed="81"/>
            <rFont val="Lucida Console"/>
            <family val="3"/>
          </rPr>
          <t>111806|TAMPA PARA CONDULETE DE PVC 3/4" CEGA|PC|55|32|12|59|700|17/01/2020|126|2019|06/05/2020|Suspenso|MATERIAL ELÉTRICO|PE 153/20|16/09/2020||*|</t>
        </r>
      </text>
    </comment>
    <comment ref="B1097" authorId="1" shapeId="0" xr:uid="{00000000-0006-0000-0000-000045080000}">
      <text>
        <r>
          <rPr>
            <b/>
            <sz val="9"/>
            <color indexed="81"/>
            <rFont val="Segoe UI"/>
            <family val="2"/>
          </rPr>
          <t>DESCRIÇÃO:</t>
        </r>
        <r>
          <rPr>
            <sz val="9"/>
            <color indexed="81"/>
            <rFont val="Segoe UI"/>
            <family val="2"/>
          </rPr>
          <t>_x000D_
TAMPÃO DE PVC PARA CONDULETE DE 1.1/2"</t>
        </r>
      </text>
    </comment>
    <comment ref="V1097" authorId="1" shapeId="0" xr:uid="{00000000-0006-0000-0000-000046080000}">
      <text>
        <r>
          <rPr>
            <sz val="10"/>
            <color indexed="81"/>
            <rFont val="Lucida Console"/>
            <family val="3"/>
          </rPr>
          <t>128816|TAMPÃO DE PVC PARA CONDULETE DE 1.1/2"|UN|55|32|12|9|100|17/01/2020|126|2019|06/05/2020|Suspenso|MATERIAL ELÉTRICO|PE 153/20|16/09/2020||*|</t>
        </r>
      </text>
    </comment>
    <comment ref="B1098" authorId="1" shapeId="0" xr:uid="{00000000-0006-0000-0000-000043080000}">
      <text>
        <r>
          <rPr>
            <b/>
            <sz val="9"/>
            <color indexed="81"/>
            <rFont val="Segoe UI"/>
            <family val="2"/>
          </rPr>
          <t>DESCRIÇÃO:</t>
        </r>
        <r>
          <rPr>
            <sz val="9"/>
            <color indexed="81"/>
            <rFont val="Segoe UI"/>
            <family val="2"/>
          </rPr>
          <t>_x000D_
TAMPÃO DE PVC PARA CONDULETE DE 3/4"</t>
        </r>
      </text>
    </comment>
    <comment ref="V1098" authorId="1" shapeId="0" xr:uid="{00000000-0006-0000-0000-000044080000}">
      <text>
        <r>
          <rPr>
            <sz val="10"/>
            <color indexed="81"/>
            <rFont val="Lucida Console"/>
            <family val="3"/>
          </rPr>
          <t>128815|TAMPÃO DE PVC PARA CONDULETE DE 3/4"|UN|55|32|12|250|3000|17/01/2020|126|2019|06/05/2020|Suspenso|MATERIAL ELÉTRICO|PE 153/20|16/09/2020||*|</t>
        </r>
      </text>
    </comment>
    <comment ref="B1099" authorId="2" shapeId="0" xr:uid="{00000000-0006-0000-0000-000043010000}">
      <text>
        <r>
          <rPr>
            <b/>
            <sz val="9"/>
            <color indexed="81"/>
            <rFont val="Segoe UI"/>
            <family val="2"/>
          </rPr>
          <t>DESCRIÇÃO:</t>
        </r>
        <r>
          <rPr>
            <sz val="9"/>
            <color indexed="81"/>
            <rFont val="Segoe UI"/>
            <family val="2"/>
          </rPr>
          <t>_x000D_
TAMPO E ASSENTO P/ VASO SANITARIO ( INFANTIL )</t>
        </r>
      </text>
    </comment>
    <comment ref="V1099" authorId="1" shapeId="0" xr:uid="{00000000-0006-0000-0000-000044010000}">
      <text>
        <r>
          <rPr>
            <sz val="10"/>
            <color indexed="81"/>
            <rFont val="Lucida Console"/>
            <family val="3"/>
          </rPr>
          <t>14977|TAMPO E ASSENTO P/ VASO SANITARIO ( INFANTIL )|PC|51|37|12|17|200|22/04/2021|154|2019|23/06/2020|Aguardando|MATERIAIS DE CONSTRUÇÃO|PE  26/21|16/03/2021||*|</t>
        </r>
      </text>
    </comment>
    <comment ref="B1100" authorId="1" shapeId="0" xr:uid="{00000000-0006-0000-0000-000015060000}">
      <text>
        <r>
          <rPr>
            <b/>
            <sz val="9"/>
            <color indexed="81"/>
            <rFont val="Segoe UI"/>
            <family val="2"/>
          </rPr>
          <t>DESCRIÇÃO:</t>
        </r>
        <r>
          <rPr>
            <sz val="9"/>
            <color indexed="81"/>
            <rFont val="Segoe UI"/>
            <family val="2"/>
          </rPr>
          <t xml:space="preserve">_x000D_
TAMPO PARA CARTEIRA, EM MADEIRA COMPENSADA MULTILAMINADA, REVESTIDA EM LAMINADO MELAMÍNICO LISO BRILHANTE VERDE-CLARO, COM BORDAS EM PVC OU MATERIAL SEMELHANTE, 400MM X 600MM X 18MM (COM QUINAS ARREDONDADAS). </t>
        </r>
      </text>
    </comment>
    <comment ref="V1100" authorId="2" shapeId="0" xr:uid="{00000000-0006-0000-0000-000016060000}">
      <text>
        <r>
          <rPr>
            <sz val="9"/>
            <color indexed="81"/>
            <rFont val="Segoe UI"/>
            <family val="2"/>
          </rPr>
          <t>104755|TAMPO PARA CARTEIRA, EM MADEIRA COMPENSADA MULTILAMINADA, REVESTIDA EM LAMINADO MELAMÍNICO LISO BRILHANTE VERDE-CLARO, COM BORDAS EM PVC OU MATERIAL SEMELHANTE, 400MM X 600MM X 18MM (COM QUINAS ARREDONDADAS).|PC|78|6|12|0|0|20/08/2018|183|2017|29/10/2018|Inativo|TAMPO E ENCOSTO DE CONJUNTO ESCOLAR|||Item excluído do estoque|*|</t>
        </r>
      </text>
    </comment>
    <comment ref="B1101" authorId="1" shapeId="0" xr:uid="{00000000-0006-0000-0000-00003F070000}">
      <text>
        <r>
          <rPr>
            <b/>
            <sz val="9"/>
            <color indexed="81"/>
            <rFont val="Segoe UI"/>
            <family val="2"/>
          </rPr>
          <t>DESCRIÇÃO:</t>
        </r>
        <r>
          <rPr>
            <sz val="9"/>
            <color indexed="81"/>
            <rFont val="Segoe UI"/>
            <family val="2"/>
          </rPr>
          <t>_x000D_
TANQUE DE AREIA JABOTI, MATERIAL CONFECCIONADO EM PLÁSTICO RESISTENTE, COM UMA TAMPA QUE PROTEGE A AREIA DE CONTAMINAÇÕES EXTERNAS E PRESERVA A SAÚDE DAS CRIANÇAS - MEDIDAS: 116 CM DE DIÂMETRO X  34 CM DE ALTURA. CORES VARIADAS. PODENDO VARIAR +/- 5 CM.</t>
        </r>
      </text>
    </comment>
    <comment ref="V1101" authorId="1" shapeId="0" xr:uid="{00000000-0006-0000-0000-000040070000}">
      <text>
        <r>
          <rPr>
            <sz val="9"/>
            <color indexed="81"/>
            <rFont val="Segoe UI"/>
            <family val="2"/>
          </rPr>
          <t>115339|TANQUE DE AREIA JABOTI, MATERIAL CONFECCIONADO EM PLÁSTICO RESISTENTE, COM UMA TAMPA QUE PROTEGE A AREIA DE CONTAMINAÇÕES EXTERNAS E PRESERVA A SAÚDE DAS CRIANÇAS - MEDIDAS: 116 CM DE DIÂMETRO X  34 CM DE ALTURA. CORES VARIADAS. PODENDO VARIAR +/- 5 CM.|UN|||12|5|50|03/09/2018||||- ok -|BRINQUEDOS E PLAYGROUND||||*|</t>
        </r>
      </text>
    </comment>
    <comment ref="B1102" authorId="1" shapeId="0" xr:uid="{00000000-0006-0000-0000-000053040000}">
      <text>
        <r>
          <rPr>
            <b/>
            <sz val="9"/>
            <color indexed="81"/>
            <rFont val="Segoe UI"/>
            <family val="2"/>
          </rPr>
          <t>DESCRIÇÃO:</t>
        </r>
        <r>
          <rPr>
            <sz val="9"/>
            <color indexed="81"/>
            <rFont val="Segoe UI"/>
            <family val="2"/>
          </rPr>
          <t>_x000D_
TANQUE DE CONCRETO PRE-MOLDADO P/ LAVAGEM DE ROUPAS DE 0,70 X 0,70M</t>
        </r>
      </text>
    </comment>
    <comment ref="V1102" authorId="1" shapeId="0" xr:uid="{00000000-0006-0000-0000-000054040000}">
      <text>
        <r>
          <rPr>
            <sz val="10"/>
            <color indexed="81"/>
            <rFont val="Lucida Console"/>
            <family val="3"/>
          </rPr>
          <t>78509|TANQUE DE CONCRETO PRE-MOLDADO P/ LAVAGEM DE ROUPAS DE 0,70 X 0,70M|PC|51|36|12|1|10|24/10/2019|47|2019|17/02/2020|Aguardando|MATERIAL DE CONSTRUÇÃO|PE  99/20|03/08/2020||*|</t>
        </r>
      </text>
    </comment>
    <comment ref="B1103" authorId="1" shapeId="0" xr:uid="{00000000-0006-0000-0000-00002F090000}">
      <text>
        <r>
          <rPr>
            <b/>
            <sz val="9"/>
            <color indexed="81"/>
            <rFont val="Segoe UI"/>
            <family val="2"/>
          </rPr>
          <t>DESCRIÇÃO:</t>
        </r>
        <r>
          <rPr>
            <sz val="9"/>
            <color indexed="81"/>
            <rFont val="Segoe UI"/>
            <family val="2"/>
          </rPr>
          <t>_x000D_
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r>
      </text>
    </comment>
    <comment ref="V1103" authorId="1" shapeId="0" xr:uid="{00000000-0006-0000-0000-000030090000}">
      <text>
        <r>
          <rPr>
            <sz val="9"/>
            <color indexed="81"/>
            <rFont val="Segoe UI"/>
            <family val="2"/>
          </rPr>
          <t>134033|TAPETE CENTRO DE ATIVIDADES PARA BEBE, ALMOFADADO E LAVAVEL, REVESTIMENTO E ENCHIMENTO 100% POLIESTER, MATERIAL RESISTENTE, ANTIALERGICO. POSSUI PECAS SUSPENSAS PARA O ESTIMULO DO BEBE. DIMENSOES (A X L P): 47 X 92 X 63 CM (VARIACAO: +/- 3 CM). FAIXA ETARIA: + 6 MESES - SELO DE APROVACAO DO INMETRO|UN|||12|17|200|03/09/2018||||- ok -|BRINQUEDOS E PLAYGROUND||||*|</t>
        </r>
      </text>
    </comment>
    <comment ref="B1104" authorId="1" shapeId="0" xr:uid="{00000000-0006-0000-0000-0000D5080000}">
      <text>
        <r>
          <rPr>
            <b/>
            <sz val="9"/>
            <color indexed="81"/>
            <rFont val="Segoe UI"/>
            <family val="2"/>
          </rPr>
          <t>DESCRIÇÃO:</t>
        </r>
        <r>
          <rPr>
            <sz val="9"/>
            <color indexed="81"/>
            <rFont val="Segoe UI"/>
            <family val="2"/>
          </rPr>
          <t>_x000D_
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r>
      </text>
    </comment>
    <comment ref="V1104" authorId="1" shapeId="0" xr:uid="{00000000-0006-0000-0000-0000D6080000}">
      <text>
        <r>
          <rPr>
            <sz val="9"/>
            <color indexed="81"/>
            <rFont val="Segoe UI"/>
            <family val="2"/>
          </rPr>
          <t>133660|TAPETE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INMETRO.|UN|||12|17|200|03/09/2018||||- ok -|BRINQUEDOS E PLAYGROUND||||*|</t>
        </r>
      </text>
    </comment>
    <comment ref="B1105" authorId="1" shapeId="0" xr:uid="{00000000-0006-0000-0000-0000C6000000}">
      <text>
        <r>
          <rPr>
            <b/>
            <sz val="9"/>
            <color indexed="81"/>
            <rFont val="Segoe UI"/>
            <family val="2"/>
          </rPr>
          <t>DESCRIÇÃO:</t>
        </r>
        <r>
          <rPr>
            <sz val="9"/>
            <color indexed="81"/>
            <rFont val="Segoe UI"/>
            <family val="2"/>
          </rPr>
          <t>_x000D_
TARJETA CROMADA 3"</t>
        </r>
      </text>
    </comment>
    <comment ref="V1105" authorId="1" shapeId="0" xr:uid="{00000000-0006-0000-0000-0000C7000000}">
      <text>
        <r>
          <rPr>
            <sz val="10"/>
            <color indexed="81"/>
            <rFont val="Lucida Console"/>
            <family val="3"/>
          </rPr>
          <t>13094|TARJETA CROMADA 3"|PC|51|11|12|0|0|28/01/2021|121|2020|31/05/2021|Suspenso|CADEADO, FECHADURA E GONZO|PE  32/20|05/06/2020||*|</t>
        </r>
      </text>
    </comment>
    <comment ref="B1106" authorId="1" shapeId="0" xr:uid="{00000000-0006-0000-0000-000029080000}">
      <text>
        <r>
          <rPr>
            <b/>
            <sz val="9"/>
            <color indexed="81"/>
            <rFont val="Segoe UI"/>
            <family val="2"/>
          </rPr>
          <t>DESCRIÇÃO:</t>
        </r>
        <r>
          <rPr>
            <sz val="9"/>
            <color indexed="81"/>
            <rFont val="Segoe UI"/>
            <family val="2"/>
          </rPr>
          <t xml:space="preserve">_x000D_
TATAME COM DIMENSOES DE 1M X 1M COM 40MM, REVESTIDO COM PELICULA SILICONADA PROTETORA ANTI- DERRAPANTE, MASSA ESPECIAL COM SISTEMA DE ENCAIXE OU CORTE RETO </t>
        </r>
      </text>
    </comment>
    <comment ref="V1106" authorId="1" shapeId="0" xr:uid="{00000000-0006-0000-0000-00002A080000}">
      <text>
        <r>
          <rPr>
            <b/>
            <sz val="9"/>
            <color indexed="81"/>
            <rFont val="Segoe UI"/>
            <family val="2"/>
          </rPr>
          <t>127567|TATAME COM DIMENSOES DE 1M X 1M COM 40MM, REVESTIDO COM PELICULA SILICONADA PROTETORA ANTI- DERRAPANTE, MASSA ESPECIAL COM SISTEMA DE ENCAIXE OU CORTE RETO|UN|||12|144|1728|21/08/2018||||- ok -|MATERIAL ESPORTIVO||||*|</t>
        </r>
      </text>
    </comment>
    <comment ref="B1107" authorId="1" shapeId="0" xr:uid="{00000000-0006-0000-0000-0000BA000000}">
      <text>
        <r>
          <rPr>
            <b/>
            <sz val="9"/>
            <color indexed="81"/>
            <rFont val="Segoe UI"/>
            <family val="2"/>
          </rPr>
          <t>DESCRIÇÃO:</t>
        </r>
        <r>
          <rPr>
            <sz val="9"/>
            <color indexed="81"/>
            <rFont val="Segoe UI"/>
            <family val="2"/>
          </rPr>
          <t>_x000D_
TÊ DE PVC RÍGIDO - COLA - 3/4"</t>
        </r>
      </text>
    </comment>
    <comment ref="V1107" authorId="1" shapeId="0" xr:uid="{00000000-0006-0000-0000-0000BB000000}">
      <text>
        <r>
          <rPr>
            <sz val="10"/>
            <color indexed="81"/>
            <rFont val="Lucida Console"/>
            <family val="3"/>
          </rPr>
          <t>13072|TÊ DE PVC RÍGIDO - COLA - 3/4"|PC|61|8|12|84|1000|17/12/2020|101|2020|27/04/2021|Aguardando|MATERIAL HIDRAULICO|PE  16/20|18/05/2020||*|</t>
        </r>
      </text>
    </comment>
    <comment ref="B1108" authorId="1" shapeId="0" xr:uid="{00000000-0006-0000-0000-000000010000}">
      <text>
        <r>
          <rPr>
            <b/>
            <sz val="9"/>
            <color indexed="81"/>
            <rFont val="Segoe UI"/>
            <family val="2"/>
          </rPr>
          <t>DESCRIÇÃO:</t>
        </r>
        <r>
          <rPr>
            <sz val="9"/>
            <color indexed="81"/>
            <rFont val="Segoe UI"/>
            <family val="2"/>
          </rPr>
          <t>_x000D_
TÊ DE PVC RÍGIDO - COLA - PARA ESGOTO - 2".</t>
        </r>
      </text>
    </comment>
    <comment ref="V1108" authorId="1" shapeId="0" xr:uid="{00000000-0006-0000-0000-000001010000}">
      <text>
        <r>
          <rPr>
            <sz val="10"/>
            <color indexed="81"/>
            <rFont val="Lucida Console"/>
            <family val="3"/>
          </rPr>
          <t>13517|TÊ DE PVC RÍGIDO - COLA - PARA ESGOTO - 2".|PC|61|8|12|13|150|17/12/2020|101|2020|27/04/2021|Aguardando|MATERIAL HIDRAULICO|PE  16/20|18/05/2020||*|</t>
        </r>
      </text>
    </comment>
    <comment ref="B1109" authorId="1" shapeId="0" xr:uid="{00000000-0006-0000-0000-000002010000}">
      <text>
        <r>
          <rPr>
            <b/>
            <sz val="9"/>
            <color indexed="81"/>
            <rFont val="Segoe UI"/>
            <family val="2"/>
          </rPr>
          <t>DESCRIÇÃO:</t>
        </r>
        <r>
          <rPr>
            <sz val="9"/>
            <color indexed="81"/>
            <rFont val="Segoe UI"/>
            <family val="2"/>
          </rPr>
          <t>_x000D_
TÊ DE PVC RÍGIDO - SOLDÁVEL PARA ESGOTO - 4".</t>
        </r>
      </text>
    </comment>
    <comment ref="V1109" authorId="1" shapeId="0" xr:uid="{00000000-0006-0000-0000-000003010000}">
      <text>
        <r>
          <rPr>
            <sz val="10"/>
            <color indexed="81"/>
            <rFont val="Lucida Console"/>
            <family val="3"/>
          </rPr>
          <t>13518|TÊ DE PVC RÍGIDO - SOLDÁVEL PARA ESGOTO - 4".|PC|61|8|12|25|300|17/12/2020|101|2020|27/04/2021|Aguardando|MATERIAL HIDRAULICO|PE  16/20|18/05/2020||*|</t>
        </r>
      </text>
    </comment>
    <comment ref="B1110" authorId="1" shapeId="0" xr:uid="{00000000-0006-0000-0000-0000C8000000}">
      <text>
        <r>
          <rPr>
            <b/>
            <sz val="9"/>
            <color indexed="81"/>
            <rFont val="Segoe UI"/>
            <family val="2"/>
          </rPr>
          <t>DESCRIÇÃO:</t>
        </r>
        <r>
          <rPr>
            <sz val="9"/>
            <color indexed="81"/>
            <rFont val="Segoe UI"/>
            <family val="2"/>
          </rPr>
          <t>_x000D_
TÊ DE PVC SOLDÁVEL - 1.1/2" - MARROM</t>
        </r>
      </text>
    </comment>
    <comment ref="V1110" authorId="1" shapeId="0" xr:uid="{00000000-0006-0000-0000-0000C9000000}">
      <text>
        <r>
          <rPr>
            <sz val="10"/>
            <color indexed="81"/>
            <rFont val="Lucida Console"/>
            <family val="3"/>
          </rPr>
          <t>13095|TÊ DE PVC SOLDÁVEL - 1.1/2" - MARROM|PC|61|8|12|13|150|17/12/2020|101|2020|27/04/2021|Aguardando|MATERIAL HIDRAULICO|PE  16/20|18/05/2020||*|</t>
        </r>
      </text>
    </comment>
    <comment ref="B1111" authorId="1" shapeId="0" xr:uid="{00000000-0006-0000-0000-0000CA000000}">
      <text>
        <r>
          <rPr>
            <b/>
            <sz val="9"/>
            <color indexed="81"/>
            <rFont val="Segoe UI"/>
            <family val="2"/>
          </rPr>
          <t>DESCRIÇÃO:</t>
        </r>
        <r>
          <rPr>
            <sz val="9"/>
            <color indexed="81"/>
            <rFont val="Segoe UI"/>
            <family val="2"/>
          </rPr>
          <t>_x000D_
TÊ DE REDUÇÃO EM PVC RÍGIDO - COLA - 3/4" X 1/2".</t>
        </r>
      </text>
    </comment>
    <comment ref="V1111" authorId="2" shapeId="0" xr:uid="{00000000-0006-0000-0000-0000CB000000}">
      <text>
        <r>
          <rPr>
            <sz val="10"/>
            <color indexed="81"/>
            <rFont val="Lucida Console"/>
            <family val="3"/>
          </rPr>
          <t>13100|TÊ DE REDUÇÃO EM PVC RÍGIDO - COLA - 3/4" X 1/2".|PC|61|8|12|0|0|14/11/2018|20|2018|21/01/2019|Inativo|HIDRÁULICA|PE  16/20|18/05/2020|Excluído do estoque.|*|</t>
        </r>
      </text>
    </comment>
    <comment ref="B1112" authorId="1" shapeId="0" xr:uid="{00000000-0006-0000-0000-0000A7030000}">
      <text>
        <r>
          <rPr>
            <b/>
            <sz val="9"/>
            <color indexed="81"/>
            <rFont val="Segoe UI"/>
            <family val="2"/>
          </rPr>
          <t>DESCRIÇÃO:</t>
        </r>
        <r>
          <rPr>
            <sz val="9"/>
            <color indexed="81"/>
            <rFont val="Segoe UI"/>
            <family val="2"/>
          </rPr>
          <t>_x000D_
TE DE REDUCAO EM PVC RIGIDO - SOLDAVEL - 150 X 100 MM - 6"</t>
        </r>
      </text>
    </comment>
    <comment ref="V1112" authorId="1" shapeId="0" xr:uid="{00000000-0006-0000-0000-0000A8030000}">
      <text>
        <r>
          <rPr>
            <sz val="10"/>
            <color indexed="81"/>
            <rFont val="Lucida Console"/>
            <family val="3"/>
          </rPr>
          <t>64647|TE DE REDUCAO EM PVC RIGIDO - SOLDAVEL - 150 X 100 MM - 6"|PC|61|8|12|3|30|24/11/2020|87|2020|31/03/2021|Aguardando|MATERIAL ELETRICO|PE  10/20|30/04/2020||*|</t>
        </r>
      </text>
    </comment>
    <comment ref="B1113" authorId="1" shapeId="0" xr:uid="{00000000-0006-0000-0000-000045030000}">
      <text>
        <r>
          <rPr>
            <b/>
            <sz val="9"/>
            <color indexed="81"/>
            <rFont val="Segoe UI"/>
            <family val="2"/>
          </rPr>
          <t>DESCRIÇÃO:</t>
        </r>
        <r>
          <rPr>
            <sz val="9"/>
            <color indexed="81"/>
            <rFont val="Segoe UI"/>
            <family val="2"/>
          </rPr>
          <t>_x000D_
TE DE REDUCAO EM PVC SOLDAVEL, ROSCA, DE 25 MM - 1/2" - AZU</t>
        </r>
      </text>
    </comment>
    <comment ref="V1113" authorId="1" shapeId="0" xr:uid="{00000000-0006-0000-0000-000046030000}">
      <text>
        <r>
          <rPr>
            <sz val="10"/>
            <color indexed="81"/>
            <rFont val="Lucida Console"/>
            <family val="3"/>
          </rPr>
          <t>59069|TE DE REDUCAO EM PVC SOLDAVEL, ROSCA, DE 25 MM - 1/2" - AZU|PC|61|8|12|17|200|24/11/2020|87|2020|31/03/2021|Suspenso|MATERIAL ELETRICO|PE  10/20|30/04/2020||*|</t>
        </r>
      </text>
    </comment>
    <comment ref="B1114" authorId="1" shapeId="0" xr:uid="{00000000-0006-0000-0000-000065030000}">
      <text>
        <r>
          <rPr>
            <b/>
            <sz val="9"/>
            <color indexed="81"/>
            <rFont val="Segoe UI"/>
            <family val="2"/>
          </rPr>
          <t>DESCRIÇÃO:</t>
        </r>
        <r>
          <rPr>
            <sz val="9"/>
            <color indexed="81"/>
            <rFont val="Segoe UI"/>
            <family val="2"/>
          </rPr>
          <t>_x000D_
TE EM PVC RIGIDO SOLDAVEL ROSCA AZUL - 3/4"</t>
        </r>
      </text>
    </comment>
    <comment ref="V1114" authorId="1" shapeId="0" xr:uid="{00000000-0006-0000-0000-000066030000}">
      <text>
        <r>
          <rPr>
            <sz val="10"/>
            <color indexed="81"/>
            <rFont val="Lucida Console"/>
            <family val="3"/>
          </rPr>
          <t>61200|TE EM PVC RIGIDO SOLDAVEL ROSCA AZUL - 3/4"|PC|61|8|12|21|250|31/07/2019|191|2020|07/09/2021|Suspenso|MATERIAL HIDRAULICO|PE  10/20|30/04/2020||*|</t>
        </r>
      </text>
    </comment>
    <comment ref="B1115" authorId="2" shapeId="0" xr:uid="{00000000-0006-0000-0000-000087030000}">
      <text>
        <r>
          <rPr>
            <b/>
            <sz val="9"/>
            <color indexed="81"/>
            <rFont val="Segoe UI"/>
            <family val="2"/>
          </rPr>
          <t>DESCRIÇÃO:</t>
        </r>
        <r>
          <rPr>
            <sz val="9"/>
            <color indexed="81"/>
            <rFont val="Segoe UI"/>
            <family val="2"/>
          </rPr>
          <t>_x000D_
TELA DE ARAME GALVANIZADO - FIO 10 - MALHA 2.1/2" X 2 M DE ALTURA</t>
        </r>
      </text>
    </comment>
    <comment ref="V1115" authorId="1" shapeId="0" xr:uid="{00000000-0006-0000-0000-000088030000}">
      <text>
        <r>
          <rPr>
            <sz val="10"/>
            <color indexed="81"/>
            <rFont val="Lucida Console"/>
            <family val="3"/>
          </rPr>
          <t>64044|TELA DE ARAME GALVANIZADO - FIO 10 - MALHA 2.1/2" X 2 M DE ALTURA|M2|51|30|12|34|400|14/02/2020|147|2020|06/07/2021|Suspenso|TELA DE ALAMBRADO|PE  80/20|13/07/2020||*|</t>
        </r>
      </text>
    </comment>
    <comment ref="B1116" authorId="1" shapeId="0" xr:uid="{00000000-0006-0000-0000-000035030000}">
      <text>
        <r>
          <rPr>
            <b/>
            <sz val="9"/>
            <color indexed="81"/>
            <rFont val="Segoe UI"/>
            <family val="2"/>
          </rPr>
          <t>DESCRIÇÃO:</t>
        </r>
        <r>
          <rPr>
            <sz val="9"/>
            <color indexed="81"/>
            <rFont val="Segoe UI"/>
            <family val="2"/>
          </rPr>
          <t>_x000D_
TELA DE ARAME GALVANIZADO - FIO 10 - MALHA 2.1/2" X 2 METROS DE ALTURA</t>
        </r>
      </text>
    </comment>
    <comment ref="V1116" authorId="2" shapeId="0" xr:uid="{00000000-0006-0000-0000-000036030000}">
      <text>
        <r>
          <rPr>
            <sz val="9"/>
            <color indexed="81"/>
            <rFont val="Segoe UI"/>
            <family val="2"/>
          </rPr>
          <t>58647|TELA DE ARAME GALVANIZADO - FIO 10 - MALHA 2.1/2" X 2 METROS DE ALTURA|M|51|30|12|50|600|26/04/2018|109|2017|10/07/2018|Inativo|TELAS|PP 129/18|17/09/2018|Item descontinuado no estoque por troca de código pelo 64044|*|</t>
        </r>
      </text>
    </comment>
    <comment ref="B1117" authorId="2" shapeId="0" xr:uid="{00000000-0006-0000-0000-00001D030000}">
      <text>
        <r>
          <rPr>
            <b/>
            <sz val="9"/>
            <color indexed="81"/>
            <rFont val="Segoe UI"/>
            <family val="2"/>
          </rPr>
          <t>DESCRIÇÃO:</t>
        </r>
        <r>
          <rPr>
            <sz val="9"/>
            <color indexed="81"/>
            <rFont val="Segoe UI"/>
            <family val="2"/>
          </rPr>
          <t>_x000D_
TELA DE ARAME GALVANIZADO - FIO 10 - MALHA 2.1/2" X 4 METROS DE ALTURA</t>
        </r>
      </text>
    </comment>
    <comment ref="V1117" authorId="1" shapeId="0" xr:uid="{00000000-0006-0000-0000-00001E030000}">
      <text>
        <r>
          <rPr>
            <sz val="10"/>
            <color indexed="81"/>
            <rFont val="Lucida Console"/>
            <family val="3"/>
          </rPr>
          <t>54680|TELA DE ARAME GALVANIZADO - FIO 10 - MALHA 2.1/2" X 4 METROS DE ALTURA|M2|51|30|12|34|400|14/02/2020|147|2020|06/07/2021|Suspenso|TELA DE ALAMBRADO|PE  80/20|13/07/2020||*|</t>
        </r>
      </text>
    </comment>
    <comment ref="B1118" authorId="1" shapeId="0" xr:uid="{00000000-0006-0000-0000-0000AB030000}">
      <text>
        <r>
          <rPr>
            <b/>
            <sz val="9"/>
            <color indexed="81"/>
            <rFont val="Segoe UI"/>
            <family val="2"/>
          </rPr>
          <t>DESCRIÇÃO:</t>
        </r>
        <r>
          <rPr>
            <sz val="9"/>
            <color indexed="81"/>
            <rFont val="Segoe UI"/>
            <family val="2"/>
          </rPr>
          <t>_x000D_
TELA DE ARAME GALVANIZADO, FIO 10, MALHA COM 2 1/2", 04 METROS DE ALTURA.</t>
        </r>
      </text>
    </comment>
    <comment ref="V1118" authorId="2" shapeId="0" xr:uid="{00000000-0006-0000-0000-0000AC030000}">
      <text>
        <r>
          <rPr>
            <sz val="10"/>
            <color indexed="81"/>
            <rFont val="Lucida Console"/>
            <family val="3"/>
          </rPr>
          <t>64819|TELA DE ARAME GALVANIZADO, FIO 10, MALHA COM 2 1/2", 04 METROS DE ALTURA.|M|51|30|12|0|0|22/05/2019|186|2018|04/09/2019|Inativo|TELAS|PP 102/19|12/09/2019|Item descontinuado por novo código 54618|*|</t>
        </r>
      </text>
    </comment>
    <comment ref="B1119" authorId="1" shapeId="0" xr:uid="{00000000-0006-0000-0000-0000CD080000}">
      <text>
        <r>
          <rPr>
            <b/>
            <sz val="9"/>
            <color indexed="81"/>
            <rFont val="Segoe UI"/>
            <family val="2"/>
          </rPr>
          <t>DESCRIÇÃO:</t>
        </r>
        <r>
          <rPr>
            <sz val="9"/>
            <color indexed="81"/>
            <rFont val="Segoe UI"/>
            <family val="2"/>
          </rPr>
          <t>_x000D_
TELA EM ACO INOX 304, MALHA 14, DIAMETRO DO FIO 0,25 MM, LARGURA 1.200 MM (PODENDO VARIAR +/- 50 MM) - ROLO COM 30 METROS.</t>
        </r>
      </text>
    </comment>
    <comment ref="V1119" authorId="1" shapeId="0" xr:uid="{00000000-0006-0000-0000-0000CE080000}">
      <text>
        <r>
          <rPr>
            <sz val="10"/>
            <color indexed="81"/>
            <rFont val="Lucida Console"/>
            <family val="3"/>
          </rPr>
          <t>133433|TELA EM ACO INOX 304, MALHA 14, DIAMETRO DO FIO 0,25 MM, LARGURA 1.200 MM (PODENDO VARIAR +/- 50 MM) - ROLO COM 30 METROS.|RL|51|30|12|4|40|19/05/2021|109|2017|01/07/2018|Aguardando|TELAS|PP 129/18|17/09/2018||*|</t>
        </r>
      </text>
    </comment>
    <comment ref="B1120" authorId="1" shapeId="0" xr:uid="{00000000-0006-0000-0000-00005B040000}">
      <text>
        <r>
          <rPr>
            <b/>
            <sz val="9"/>
            <color indexed="81"/>
            <rFont val="Segoe UI"/>
            <family val="2"/>
          </rPr>
          <t>DESCRIÇÃO:</t>
        </r>
        <r>
          <rPr>
            <sz val="9"/>
            <color indexed="81"/>
            <rFont val="Segoe UI"/>
            <family val="2"/>
          </rPr>
          <t>_x000D_
TELA ONDULADA FIO 14, MALHA 3/4 - MEDIDA 10 X 2,00 M.</t>
        </r>
      </text>
    </comment>
    <comment ref="V1120" authorId="2" shapeId="0" xr:uid="{00000000-0006-0000-0000-00005C040000}">
      <text>
        <r>
          <rPr>
            <sz val="10"/>
            <color indexed="81"/>
            <rFont val="Lucida Console"/>
            <family val="3"/>
          </rPr>
          <t>80298|TELA ONDULADA FIO 14, MALHA 3/4 - MEDIDA 10 X 2,00 M.|PC|51|30|12|17|200|26/04/2018|186|2018|04/09/2019|Inativo|TELAS|PP 102/19|12/09/2019|E-mail DRM informando que o PP 102/19 não será reaberto, pois deu deserto nas duas tentativas.|*|</t>
        </r>
      </text>
    </comment>
    <comment ref="B1121" authorId="1" shapeId="0" xr:uid="{00000000-0006-0000-0000-000093060000}">
      <text>
        <r>
          <rPr>
            <b/>
            <sz val="9"/>
            <color indexed="81"/>
            <rFont val="Segoe UI"/>
            <family val="2"/>
          </rPr>
          <t>DESCRIÇÃO:</t>
        </r>
        <r>
          <rPr>
            <sz val="9"/>
            <color indexed="81"/>
            <rFont val="Segoe UI"/>
            <family val="2"/>
          </rPr>
          <t>_x000D_
TELA QUADRANGULAR FLEXÍVEL TIPO ALAMBRADO PLASTIFICADA, FABRICADA COM ARAME GALVANIZADO ZINCADO. FIO 12 - 2,77 MM COM ESPAÇAMENTO DE 2" E ACABAMENTO DAS PONTAS TIPO STANDARD (DOBRADAS) REVESTIDO DE PVC NA COR VERDE COM 2 M DE ALTURA.</t>
        </r>
      </text>
    </comment>
    <comment ref="V1121" authorId="2" shapeId="0" xr:uid="{00000000-0006-0000-0000-000094060000}">
      <text>
        <r>
          <rPr>
            <sz val="9"/>
            <color indexed="81"/>
            <rFont val="Segoe UI"/>
            <family val="2"/>
          </rPr>
          <t>110214|TELA QUADRANGULAR FLEXÍVEL TIPO ALAMBRADO PLASTIFICADA, FABRICADA COM ARAME GALVANIZADO ZINCADO. FIO 12 - 2,77 MM COM ESPAÇAMENTO DE 2" E ACABAMENTO DAS PONTAS TIPO STANDARD (DOBRADAS) REVESTIDO DE PVC NA COR VERDE COM 2 M DE ALTURA.|M2|||12|0|0|26/04/2018||||Inativo|TELAS|PE  80/20|13/07/2020||*|</t>
        </r>
      </text>
    </comment>
    <comment ref="B1122" authorId="1" shapeId="0" xr:uid="{00000000-0006-0000-0000-000095060000}">
      <text>
        <r>
          <rPr>
            <b/>
            <sz val="9"/>
            <color indexed="81"/>
            <rFont val="Segoe UI"/>
            <family val="2"/>
          </rPr>
          <t>DESCRIÇÃO:</t>
        </r>
        <r>
          <rPr>
            <sz val="9"/>
            <color indexed="81"/>
            <rFont val="Segoe UI"/>
            <family val="2"/>
          </rPr>
          <t>_x000D_
TELA QUADRANGULAR FLEXÍVEL TIPO ALAMBRADO PLASTIFICADA, FABRICADA COM ARAME GALVANIZADO ZINCADO. FIO 12 - 2,77 MM COM ESPAÇAMENTO DE 2" E ACABAMENTO DAS PONTAS TIPO STANDARD (DOBRADAS) REVESTIDO DE PVC NA COR VERDE COM 4 M DE ALTURA.</t>
        </r>
      </text>
    </comment>
    <comment ref="V1122" authorId="2" shapeId="0" xr:uid="{00000000-0006-0000-0000-000096060000}">
      <text>
        <r>
          <rPr>
            <sz val="9"/>
            <color indexed="81"/>
            <rFont val="Segoe UI"/>
            <family val="2"/>
          </rPr>
          <t>110215|TELA QUADRANGULAR FLEXÍVEL TIPO ALAMBRADO PLASTIFICADA, FABRICADA COM ARAME GALVANIZADO ZINCADO. FIO 12 - 2,77 MM COM ESPAÇAMENTO DE 2" E ACABAMENTO DAS PONTAS TIPO STANDARD (DOBRADAS) REVESTIDO DE PVC NA COR VERDE COM 4 M DE ALTURA.|M2|||12|0|0|26/04/2018||||Inativo|TELAS|PE  80/20|13/07/2020||*|</t>
        </r>
      </text>
    </comment>
    <comment ref="B1123" authorId="1" shapeId="0" xr:uid="{00000000-0006-0000-0000-0000A1020000}">
      <text>
        <r>
          <rPr>
            <b/>
            <sz val="9"/>
            <color indexed="81"/>
            <rFont val="Segoe UI"/>
            <family val="2"/>
          </rPr>
          <t>DESCRIÇÃO:</t>
        </r>
        <r>
          <rPr>
            <sz val="9"/>
            <color indexed="81"/>
            <rFont val="Segoe UI"/>
            <family val="2"/>
          </rPr>
          <t>_x000D_
TELHA DE BARRO COZIDO - TIPO ROMANA</t>
        </r>
      </text>
    </comment>
    <comment ref="V1123" authorId="1" shapeId="0" xr:uid="{00000000-0006-0000-0000-0000A2020000}">
      <text>
        <r>
          <rPr>
            <sz val="10"/>
            <color indexed="81"/>
            <rFont val="Lucida Console"/>
            <family val="3"/>
          </rPr>
          <t>40086|TELHA DE BARRO COZIDO - TIPO ROMANA|PC|51|17|12|0|0|25/09/2019|194|2017|13/11/2018|Aguardando|MATERIAIS DE CONSTRUÇÃO|PE  26/21|16/03/2021||*|</t>
        </r>
      </text>
    </comment>
    <comment ref="B1124" authorId="1" shapeId="0" xr:uid="{00000000-0006-0000-0000-00000F070000}">
      <text>
        <r>
          <rPr>
            <b/>
            <sz val="9"/>
            <color indexed="81"/>
            <rFont val="Segoe UI"/>
            <family val="2"/>
          </rPr>
          <t>DESCRIÇÃO:</t>
        </r>
        <r>
          <rPr>
            <sz val="9"/>
            <color indexed="81"/>
            <rFont val="Segoe UI"/>
            <family val="2"/>
          </rPr>
          <t>_x000D_
TELHA DE CONCRETO, INCLINACAO MINIMA : 30 OU 16, 40º. SOBREPOSICAO TRANSVERSAL: 10 CM. RESISTENCIA A FLEXAO: ACIMA DE 300 KG, SEGUNDO AS NORMAS TECNICAS ABNT: NBR 13858-1 / 13858-2</t>
        </r>
      </text>
    </comment>
    <comment ref="V1124" authorId="1" shapeId="0" xr:uid="{00000000-0006-0000-0000-000010070000}">
      <text>
        <r>
          <rPr>
            <sz val="10"/>
            <color indexed="81"/>
            <rFont val="Lucida Console"/>
            <family val="3"/>
          </rPr>
          <t>114297|TELHA DE CONCRETO, INCLINACAO MINIMA : 30 OU 16, 40º. SOBREPOSICAO TRANSVERSAL: 10 CM. RESISTENCIA A FLEXAO: ACIMA DE 300 KG, SEGUNDO AS NORMAS TECNICAS ABNT: NBR 13858-1 / 13858-2|PC|51|17|12|0|0|08/09/2020|292|2019|17/12/2020|Aguardando|MATERIAL DE CONSTRUÇÃO|PE  26/21|16/03/2021||*|</t>
        </r>
      </text>
    </comment>
    <comment ref="B1125" authorId="1" shapeId="0" xr:uid="{00000000-0006-0000-0000-000005040000}">
      <text>
        <r>
          <rPr>
            <b/>
            <sz val="9"/>
            <color indexed="81"/>
            <rFont val="Segoe UI"/>
            <family val="2"/>
          </rPr>
          <t>DESCRIÇÃO:</t>
        </r>
        <r>
          <rPr>
            <sz val="9"/>
            <color indexed="81"/>
            <rFont val="Segoe UI"/>
            <family val="2"/>
          </rPr>
          <t>_x000D_
TELHA DE FIBROCIMENTO - 0,90 X 8,20 M - TIPO CANALETE</t>
        </r>
      </text>
    </comment>
    <comment ref="V1125" authorId="1" shapeId="0" xr:uid="{00000000-0006-0000-0000-000006040000}">
      <text>
        <r>
          <rPr>
            <sz val="10"/>
            <color indexed="81"/>
            <rFont val="Lucida Console"/>
            <family val="3"/>
          </rPr>
          <t>76218|TELHA DE FIBROCIMENTO - 0,90 X 8,20 M - TIPO CANALETE|PC|51|17|12|0|0|24/10/2019|47|2019|17/02/2020|Suspenso|MATERIAL DE CONSTRUÇÃO|PE  99/20|03/08/2020|Na época da estimativa o saldo não havia sido usado no último ano, então não foi estimado na renovação.|*|</t>
        </r>
      </text>
    </comment>
    <comment ref="B1126" authorId="1" shapeId="0" xr:uid="{00000000-0006-0000-0000-00003B060000}">
      <text>
        <r>
          <rPr>
            <b/>
            <sz val="9"/>
            <color indexed="81"/>
            <rFont val="Segoe UI"/>
            <family val="2"/>
          </rPr>
          <t>DESCRIÇÃO:</t>
        </r>
        <r>
          <rPr>
            <sz val="9"/>
            <color indexed="81"/>
            <rFont val="Segoe UI"/>
            <family val="2"/>
          </rPr>
          <t>_x000D_
TELHA EM CIMENTO REFORCADO COM FIO SINTETICO(CRFS), TIPO ONDULADA, MEDINDO 1,83 M X 1,10 M X 6 MM - CONFORME NBR 5640, 5639 E 8055</t>
        </r>
      </text>
    </comment>
    <comment ref="V1126" authorId="3" shapeId="0" xr:uid="{6C3C78DF-046A-411B-9B96-0E4D4B0E07F9}">
      <text>
        <r>
          <rPr>
            <sz val="9"/>
            <color indexed="81"/>
            <rFont val="Segoe UI"/>
            <family val="2"/>
          </rPr>
          <t>106375|TELHA EM CIMENTO REFORCADO COM FIO SINTETICO(CRFS), TIPO ONDULADA, MEDINDO 1,83 M X 1,10 M X 6 MM - CONFORME NBR 5640, 5639 E 8055|PC|51|17|12|88|1050|22/04/2021|174|2020|16/08/2021|Aguardando|MATERIAL DE CONSTRUÇÃO|PE 120/21|||*|</t>
        </r>
      </text>
    </comment>
    <comment ref="B1127" authorId="1" shapeId="0" xr:uid="{00000000-0006-0000-0000-00003D060000}">
      <text>
        <r>
          <rPr>
            <b/>
            <sz val="9"/>
            <color indexed="81"/>
            <rFont val="Segoe UI"/>
            <family val="2"/>
          </rPr>
          <t>DESCRIÇÃO:</t>
        </r>
        <r>
          <rPr>
            <sz val="9"/>
            <color indexed="81"/>
            <rFont val="Segoe UI"/>
            <family val="2"/>
          </rPr>
          <t>_x000D_
TELHA EM CIMENTO REFORCADO COM FIO SINTETICO(CRFS), TIPO ONDULADA, MEDINDO 2,44 M X 1,10 M X 6 MM - CONFORME NBR 5640, 5639 E 8055</t>
        </r>
      </text>
    </comment>
    <comment ref="V1127" authorId="3" shapeId="0" xr:uid="{3C8FBEFA-3902-43FD-BF98-8FB034BF131A}">
      <text>
        <r>
          <rPr>
            <sz val="9"/>
            <color indexed="81"/>
            <rFont val="Segoe UI"/>
            <family val="2"/>
          </rPr>
          <t>106376|TELHA EM CIMENTO REFORCADO COM FIO SINTETICO(CRFS), TIPO ONDULADA, MEDINDO 2,44 M X 1,10 M X 6 MM - CONFORME NBR 5640, 5639 E 8055|PC|51|17|12|334|4000|22/04/2021|174|2020|16/08/2021|Aguardando|MATERIAL DE CONSTRUÇÃO|PE 120/21|||*|</t>
        </r>
      </text>
    </comment>
    <comment ref="B1128" authorId="1" shapeId="0" xr:uid="{00000000-0006-0000-0000-000009060000}">
      <text>
        <r>
          <rPr>
            <b/>
            <sz val="9"/>
            <color indexed="81"/>
            <rFont val="Segoe UI"/>
            <family val="2"/>
          </rPr>
          <t>DESCRIÇÃO:</t>
        </r>
        <r>
          <rPr>
            <sz val="9"/>
            <color indexed="81"/>
            <rFont val="Segoe UI"/>
            <family val="2"/>
          </rPr>
          <t>_x000D_
TERMINAL A PRESSAO POR ALICATE BITOLA 16,0MM - TIPO ANEL</t>
        </r>
      </text>
    </comment>
    <comment ref="V1128" authorId="1" shapeId="0" xr:uid="{00000000-0006-0000-0000-00000A060000}">
      <text>
        <r>
          <rPr>
            <sz val="10"/>
            <color indexed="81"/>
            <rFont val="Lucida Console"/>
            <family val="3"/>
          </rPr>
          <t>103344|TERMINAL A PRESSAO POR ALICATE BITOLA 16,0MM - TIPO ANEL|PC|55|35|12|5|50|17/01/2020|126|2019|06/05/2020|Suspenso|MATERIAL ELÉTRICO|PE 153/20|16/09/2020||*|</t>
        </r>
      </text>
    </comment>
    <comment ref="B1129" authorId="1" shapeId="0" xr:uid="{00000000-0006-0000-0000-000068010000}">
      <text>
        <r>
          <rPr>
            <b/>
            <sz val="9"/>
            <color indexed="81"/>
            <rFont val="Segoe UI"/>
            <family val="2"/>
          </rPr>
          <t>DESCRIÇÃO:</t>
        </r>
        <r>
          <rPr>
            <sz val="9"/>
            <color indexed="81"/>
            <rFont val="Segoe UI"/>
            <family val="2"/>
          </rPr>
          <t>_x000D_
TERMINAL A PRESSAO REFORCADO P/ 1 CABO DE COBRE 95MM2 C/ 1</t>
        </r>
      </text>
    </comment>
    <comment ref="V1129" authorId="1" shapeId="0" xr:uid="{00000000-0006-0000-0000-000069010000}">
      <text>
        <r>
          <rPr>
            <sz val="10"/>
            <color indexed="81"/>
            <rFont val="Lucida Console"/>
            <family val="3"/>
          </rPr>
          <t>15656|TERMINAL A PRESSAO REFORCADO P/ 1 CABO DE COBRE 95MM2 C/ 1|PC|55|35|12|0|0|23/09/2020|9|2020|14/01/2021|Suspenso|MATERIAL ELETRICO|PP 218/19|27/01/2020||*|</t>
        </r>
      </text>
    </comment>
    <comment ref="B1130" authorId="1" shapeId="0" xr:uid="{00000000-0006-0000-0000-000066010000}">
      <text>
        <r>
          <rPr>
            <b/>
            <sz val="9"/>
            <color indexed="81"/>
            <rFont val="Segoe UI"/>
            <family val="2"/>
          </rPr>
          <t>DESCRIÇÃO:</t>
        </r>
        <r>
          <rPr>
            <sz val="9"/>
            <color indexed="81"/>
            <rFont val="Segoe UI"/>
            <family val="2"/>
          </rPr>
          <t>_x000D_
TERMINAL A PRESSÃO REFORÇADO PARA 1 CABO DE COBRE 150 MM²  COM 1 FURO DE FIXAÇÃO.</t>
        </r>
      </text>
    </comment>
    <comment ref="V1130" authorId="1" shapeId="0" xr:uid="{00000000-0006-0000-0000-000067010000}">
      <text>
        <r>
          <rPr>
            <b/>
            <sz val="9"/>
            <color indexed="81"/>
            <rFont val="Segoe UI"/>
            <family val="2"/>
          </rPr>
          <t>15631|TERMINAL A PRESSÃO REFORÇADO PARA 1 CABO DE COBRE 150 MM²  COM 1 FURO DE FIXAÇÃO.|PC|||12|0|0|20/12/2018|58|2018|08/03/2019|Inativo|ELÉTRICA|||Nova Abertura Ata 58/18|*|</t>
        </r>
      </text>
    </comment>
    <comment ref="B1131" authorId="1" shapeId="0" xr:uid="{00000000-0006-0000-0000-000070010000}">
      <text>
        <r>
          <rPr>
            <b/>
            <sz val="9"/>
            <color indexed="81"/>
            <rFont val="Segoe UI"/>
            <family val="2"/>
          </rPr>
          <t>DESCRIÇÃO:</t>
        </r>
        <r>
          <rPr>
            <sz val="9"/>
            <color indexed="81"/>
            <rFont val="Segoe UI"/>
            <family val="2"/>
          </rPr>
          <t>_x000D_
TERMINAL DE COMPRESSÃO TIPO OLHAL PARA CABO DE  COBRE 35 MM² COM 1 FURO DE FIXAÇÃO DE COMPRESSÃO.</t>
        </r>
      </text>
    </comment>
    <comment ref="V1131" authorId="1" shapeId="0" xr:uid="{00000000-0006-0000-0000-000071010000}">
      <text>
        <r>
          <rPr>
            <sz val="10"/>
            <color indexed="81"/>
            <rFont val="Lucida Console"/>
            <family val="3"/>
          </rPr>
          <t>15673|TERMINAL DE COMPRESSÃO TIPO OLHAL PARA CABO DE  COBRE 35 MM² COM 1 FURO DE FIXAÇÃO DE COMPRESSÃO.|PC|55|35|12|5|50|17/01/2020|126|2019|06/05/2020|Suspenso|MATERIAL ELÉTRICO|PE 153/20|16/09/2020||*|</t>
        </r>
      </text>
    </comment>
    <comment ref="B1132" authorId="1" shapeId="0" xr:uid="{00000000-0006-0000-0000-00006A010000}">
      <text>
        <r>
          <rPr>
            <b/>
            <sz val="9"/>
            <color indexed="81"/>
            <rFont val="Segoe UI"/>
            <family val="2"/>
          </rPr>
          <t>DESCRIÇÃO:</t>
        </r>
        <r>
          <rPr>
            <sz val="9"/>
            <color indexed="81"/>
            <rFont val="Segoe UI"/>
            <family val="2"/>
          </rPr>
          <t>_x000D_
TERMINAL DE COMPRESSÃO TIPO OLHAL PARA CABO DE COBRE 10 MM² COM 1 FURO DE FIXAÇÃO DE COMPRESSÃO.</t>
        </r>
      </text>
    </comment>
    <comment ref="V1132" authorId="1" shapeId="0" xr:uid="{00000000-0006-0000-0000-00006B010000}">
      <text>
        <r>
          <rPr>
            <sz val="10"/>
            <color indexed="81"/>
            <rFont val="Lucida Console"/>
            <family val="3"/>
          </rPr>
          <t>15664|TERMINAL DE COMPRESSÃO TIPO OLHAL PARA CABO DE COBRE 10 MM² COM 1 FURO DE FIXAÇÃO DE COMPRESSÃO.|PC|55|35|12|5|50|17/01/2020|126|2019|06/05/2020|Suspenso|MATERIAL ELÉTRICO|PE 153/20|16/09/2020||*|</t>
        </r>
      </text>
    </comment>
    <comment ref="B1133" authorId="1" shapeId="0" xr:uid="{00000000-0006-0000-0000-00006C010000}">
      <text>
        <r>
          <rPr>
            <b/>
            <sz val="9"/>
            <color indexed="81"/>
            <rFont val="Segoe UI"/>
            <family val="2"/>
          </rPr>
          <t>DESCRIÇÃO:</t>
        </r>
        <r>
          <rPr>
            <sz val="9"/>
            <color indexed="81"/>
            <rFont val="Segoe UI"/>
            <family val="2"/>
          </rPr>
          <t>_x000D_
TERMINAL DE COMPRESSÃO TIPO OLHAL PARA CABO DE COBRE 120 MM² COM 1 FURO DE FIXAÇÃO DE COMPRESSÃO.</t>
        </r>
      </text>
    </comment>
    <comment ref="V1133" authorId="3" shapeId="0" xr:uid="{82B6C882-09CC-46F5-A21A-E7164D47372B}">
      <text>
        <r>
          <rPr>
            <sz val="9"/>
            <color indexed="81"/>
            <rFont val="Segoe UI"/>
            <family val="2"/>
          </rPr>
          <t>15668|TERMINAL DE COMPRESSÃO TIPO OLHAL PARA CABO DE COBRE 120 MM² COM 1 FURO DE FIXAÇÃO DE COMPRESSÃO.|PC|55|35|12|0|0|23/09/2020|58|2021|02/03/2022|Aguardando|MATERIAL ELETRICO|PE   5/21|02/02/2021||*|</t>
        </r>
      </text>
    </comment>
    <comment ref="B1134" authorId="1" shapeId="0" xr:uid="{00000000-0006-0000-0000-00006E010000}">
      <text>
        <r>
          <rPr>
            <b/>
            <sz val="9"/>
            <color indexed="81"/>
            <rFont val="Segoe UI"/>
            <family val="2"/>
          </rPr>
          <t>DESCRIÇÃO:</t>
        </r>
        <r>
          <rPr>
            <sz val="9"/>
            <color indexed="81"/>
            <rFont val="Segoe UI"/>
            <family val="2"/>
          </rPr>
          <t>_x000D_
TERMINAL DE COMPRESSÃO TIPO OLHAL PARA CABO DE COBRE 240 MM² COM 1 FURO DE FIXAÇÃO DE COMPRESSÃO.</t>
        </r>
      </text>
    </comment>
    <comment ref="V1134" authorId="3" shapeId="0" xr:uid="{2FFC31B4-F244-4F46-ADBB-91259094D495}">
      <text>
        <r>
          <rPr>
            <sz val="9"/>
            <color indexed="81"/>
            <rFont val="Segoe UI"/>
            <family val="2"/>
          </rPr>
          <t>15672|TERMINAL DE COMPRESSÃO TIPO OLHAL PARA CABO DE COBRE 240 MM² COM 1 FURO DE FIXAÇÃO DE COMPRESSÃO.|PC|55|35|12|0|0|23/09/2020|58|2021|02/03/2022|Aguardando|MATERIAL ELETRICO|PE   5/21|02/02/2021||*|</t>
        </r>
      </text>
    </comment>
    <comment ref="B1135" authorId="1" shapeId="0" xr:uid="{00000000-0006-0000-0000-000072010000}">
      <text>
        <r>
          <rPr>
            <b/>
            <sz val="9"/>
            <color indexed="81"/>
            <rFont val="Segoe UI"/>
            <family val="2"/>
          </rPr>
          <t>DESCRIÇÃO:</t>
        </r>
        <r>
          <rPr>
            <sz val="9"/>
            <color indexed="81"/>
            <rFont val="Segoe UI"/>
            <family val="2"/>
          </rPr>
          <t>_x000D_
TERMINAL DE COMPRESSÃO TIPO OLHAL PARA CABO DE COBRE 70 MM² COM 1 FURO 3/8" DE FIXAÇÃO E 1 DE COMPRESSÃO.</t>
        </r>
      </text>
    </comment>
    <comment ref="V1135" authorId="1" shapeId="0" xr:uid="{00000000-0006-0000-0000-000073010000}">
      <text>
        <r>
          <rPr>
            <sz val="10"/>
            <color indexed="81"/>
            <rFont val="Lucida Console"/>
            <family val="3"/>
          </rPr>
          <t>15680|TERMINAL DE COMPRESSÃO TIPO OLHAL PARA CABO DE COBRE 70 MM² COM 1 FURO 3/8" DE FIXAÇÃO E 1 DE COMPRESSÃO.|PC|55|35|12|5|50|17/01/2020|126|2019|06/05/2020|Suspenso|MATERIAL ELÉTRICO|PE 153/20|16/09/2020||*|</t>
        </r>
      </text>
    </comment>
    <comment ref="B1136" authorId="1" shapeId="0" xr:uid="{00000000-0006-0000-0000-000085060000}">
      <text>
        <r>
          <rPr>
            <b/>
            <sz val="9"/>
            <color indexed="81"/>
            <rFont val="Segoe UI"/>
            <family val="2"/>
          </rPr>
          <t>DESCRIÇÃO:</t>
        </r>
        <r>
          <rPr>
            <sz val="9"/>
            <color indexed="81"/>
            <rFont val="Segoe UI"/>
            <family val="2"/>
          </rPr>
          <t>_x000D_
TEXTURA ACRILICA GRAFIATO HIDROREPELENTE NA COR BRANCA - BARRICA COM 25 KG.</t>
        </r>
      </text>
    </comment>
    <comment ref="V1136" authorId="4" shapeId="0" xr:uid="{8101391D-F7F5-43EA-BC92-FA39E60F2B6E}">
      <text>
        <r>
          <rPr>
            <sz val="9"/>
            <color indexed="81"/>
            <rFont val="Segoe UI"/>
            <family val="2"/>
          </rPr>
          <t>109848|TEXTURA ACRILICA GRAFIATO HIDROREPELENTE NA COR BRANCA - BARRICA COM 25 KG.|BA|76|9|12|10|120|20/01/2020|31|2021|03/02/2022|Aguardando|MATERIAL DE PINTURA|PE 222/20|15/12/2020|Item impróspero no pregão, Amanda informou 11/09/2020, que estão aguardando as estimativas de outras secretarias para nova abertura.|*|</t>
        </r>
      </text>
    </comment>
    <comment ref="B1137" authorId="1" shapeId="0" xr:uid="{00000000-0006-0000-0000-000031080000}">
      <text>
        <r>
          <rPr>
            <b/>
            <sz val="9"/>
            <color indexed="81"/>
            <rFont val="Segoe UI"/>
            <family val="2"/>
          </rPr>
          <t>DESCRIÇÃO:</t>
        </r>
        <r>
          <rPr>
            <sz val="9"/>
            <color indexed="81"/>
            <rFont val="Segoe UI"/>
            <family val="2"/>
          </rPr>
          <t>_x000D_
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r>
      </text>
    </comment>
    <comment ref="V1137" authorId="4" shapeId="0" xr:uid="{C0394AD7-03AD-4514-A4C3-AA39F3AF880A}">
      <text>
        <r>
          <rPr>
            <sz val="10"/>
            <color indexed="81"/>
            <rFont val="Lucida Console"/>
            <family val="3"/>
          </rPr>
          <t>128287|THINNER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4.7.7.|LT|76|16|12|50|600|12/05/2020|254|2020|28/10/2021|Suspenso|MATERIAL DE PINTURA|PE 147/20|04/09/2020||*|</t>
        </r>
      </text>
    </comment>
    <comment ref="B1138" authorId="1" shapeId="0" xr:uid="{00000000-0006-0000-0000-000051030000}">
      <text>
        <r>
          <rPr>
            <b/>
            <sz val="9"/>
            <color indexed="81"/>
            <rFont val="Segoe UI"/>
            <family val="2"/>
          </rPr>
          <t>DESCRIÇÃO:</t>
        </r>
        <r>
          <rPr>
            <sz val="9"/>
            <color indexed="81"/>
            <rFont val="Segoe UI"/>
            <family val="2"/>
          </rPr>
          <t>_x000D_
THUMBERGIA TREADEIRA (THUMBERGIA GRANDIFLORA), PORTE 1,00 M, COR AZUL, FLORIDA, TUTORADAS E ACONDICIONADAS EM SACOS DE POLIETILENO DE 1,5 L.</t>
        </r>
      </text>
    </comment>
    <comment ref="V1138" authorId="1" shapeId="0" xr:uid="{00000000-0006-0000-0000-000052030000}">
      <text>
        <r>
          <rPr>
            <b/>
            <sz val="9"/>
            <color indexed="81"/>
            <rFont val="Segoe UI"/>
            <family val="2"/>
          </rPr>
          <t>59876|THUMBERGIA TREADEIRA (THUMBERGIA GRANDIFLORA), PORTE 1,00 M, COR AZUL, FLORIDA, TUTORADAS E ACONDICIONADAS EM SACOS DE POLIETILENO DE 1,5 L.|CX|||12|0|0|31/07/2018||||Inativo|PLANTAS ORNAMENTAIS||||*|</t>
        </r>
      </text>
    </comment>
    <comment ref="B1139" authorId="1" shapeId="0" xr:uid="{00000000-0006-0000-0000-000080010000}">
      <text>
        <r>
          <rPr>
            <b/>
            <sz val="9"/>
            <color indexed="81"/>
            <rFont val="Segoe UI"/>
            <family val="2"/>
          </rPr>
          <t>DESCRIÇÃO:</t>
        </r>
        <r>
          <rPr>
            <sz val="9"/>
            <color indexed="81"/>
            <rFont val="Segoe UI"/>
            <family val="2"/>
          </rPr>
          <t>_x000D_
TIJOLO COMUM DE BARRO MEDINDO 20 X 9 X 4 CM</t>
        </r>
      </text>
    </comment>
    <comment ref="V1139" authorId="1" shapeId="0" xr:uid="{00000000-0006-0000-0000-000081010000}">
      <text>
        <r>
          <rPr>
            <sz val="10"/>
            <color indexed="81"/>
            <rFont val="Lucida Console"/>
            <family val="3"/>
          </rPr>
          <t>15813|TIJOLO COMUM DE BARRO MEDINDO 20 X 9 X 4 CM|PC|51|6|12|667|8000|22/04/2021|292|2019|17/12/2020|Aguardando|MATERIAL DE CONSTRUÇÃO|PE  26/21|16/03/2021||*|</t>
        </r>
      </text>
    </comment>
    <comment ref="B1140" authorId="1" shapeId="0" xr:uid="{00000000-0006-0000-0000-00002B060000}">
      <text>
        <r>
          <rPr>
            <b/>
            <sz val="9"/>
            <color indexed="81"/>
            <rFont val="Segoe UI"/>
            <family val="2"/>
          </rPr>
          <t>DESCRIÇÃO:</t>
        </r>
        <r>
          <rPr>
            <sz val="9"/>
            <color indexed="81"/>
            <rFont val="Segoe UI"/>
            <family val="2"/>
          </rPr>
          <t>_x000D_
TINTA ACRILICA LAVAVEL - AZUL CLARO - 18 LITROS</t>
        </r>
      </text>
    </comment>
    <comment ref="V1140" authorId="6" shapeId="0" xr:uid="{00000000-0006-0000-0000-00002C060000}">
      <text>
        <r>
          <rPr>
            <sz val="9"/>
            <color indexed="81"/>
            <rFont val="Segoe UI"/>
            <family val="2"/>
          </rPr>
          <t>105489|TINTA ACRILICA LAVAVEL - AZUL CLARO - 18 LITROS|LT|76|9|12|0|0|12/05/2020|192|2019|07/08/2020|Aguardando|MATERIAL DE PINTURA|PP 103/19|16/08/2019||*|</t>
        </r>
      </text>
    </comment>
    <comment ref="B1141" authorId="1" shapeId="0" xr:uid="{00000000-0006-0000-0000-00002F010000}">
      <text>
        <r>
          <rPr>
            <b/>
            <sz val="9"/>
            <color indexed="81"/>
            <rFont val="Segoe UI"/>
            <family val="2"/>
          </rPr>
          <t>DESCRIÇÃO:</t>
        </r>
        <r>
          <rPr>
            <sz val="9"/>
            <color indexed="81"/>
            <rFont val="Segoe UI"/>
            <family val="2"/>
          </rPr>
          <t>_x000D_
TINTA ACRILICA P/ DEMARCACAO DE SOLO - BALDE C/ 18 L - PRETA - PADRAO DER 3.09</t>
        </r>
      </text>
    </comment>
    <comment ref="V1141" authorId="1" shapeId="0" xr:uid="{00000000-0006-0000-0000-000030010000}">
      <text>
        <r>
          <rPr>
            <sz val="9"/>
            <color indexed="81"/>
            <rFont val="Segoe UI"/>
            <family val="2"/>
          </rPr>
          <t>14737|TINTA ACRILICA P/ DEMARCACAO DE SOLO - BALDE C/ 18 L - PRETA - PADRAO DER 3.09|BD|76|5|12|1|10|10/03/2020|156|2020|29/07/2021|Suspenso|SINALIZACAO VIARIA HORIZONTAL (TINTAS, SOLVENTES E MICROESFERA)|PE  31/19|10/07/2019||*|</t>
        </r>
      </text>
    </comment>
    <comment ref="B1142" authorId="1" shapeId="0" xr:uid="{00000000-0006-0000-0000-0000C1040000}">
      <text>
        <r>
          <rPr>
            <b/>
            <sz val="9"/>
            <color indexed="81"/>
            <rFont val="Segoe UI"/>
            <family val="2"/>
          </rPr>
          <t>DESCRIÇÃO:</t>
        </r>
        <r>
          <rPr>
            <sz val="9"/>
            <color indexed="81"/>
            <rFont val="Segoe UI"/>
            <family val="2"/>
          </rPr>
          <t>_x000D_
TINTA ACRILICA P/ DEMARCACAO DE SOLO - BALDE C/ 18 L - VERMELHA - PADRAO DER 3.09</t>
        </r>
      </text>
    </comment>
    <comment ref="V1142" authorId="1" shapeId="0" xr:uid="{00000000-0006-0000-0000-0000C2040000}">
      <text>
        <r>
          <rPr>
            <sz val="9"/>
            <color indexed="81"/>
            <rFont val="Segoe UI"/>
            <family val="2"/>
          </rPr>
          <t>87586|TINTA ACRILICA P/ DEMARCACAO DE SOLO - BALDE C/ 18 L - VERMELHA - PADRAO DER 3.09|BD|76|5|12|1|10|10/03/2020|156|2020|29/07/2021|Suspenso|SINALIZACAO VIARIA HORIZONTAL (TINTAS, SOLVENTES E MICROESFERA)|PE  31/19|10/07/2019||*|</t>
        </r>
      </text>
    </comment>
    <comment ref="B1143" authorId="1" shapeId="0" xr:uid="{00000000-0006-0000-0000-0000D7030000}">
      <text>
        <r>
          <rPr>
            <b/>
            <sz val="9"/>
            <color indexed="81"/>
            <rFont val="Segoe UI"/>
            <family val="2"/>
          </rPr>
          <t>DESCRIÇÃO:</t>
        </r>
        <r>
          <rPr>
            <sz val="9"/>
            <color indexed="81"/>
            <rFont val="Segoe UI"/>
            <family val="2"/>
          </rPr>
          <t>_x000D_
TINTA ACRILICA P/ DEMARCACAO DE SOLO - BALDE C/ 18 LITROS - AZUL - PADRAO DER 3.09</t>
        </r>
      </text>
    </comment>
    <comment ref="V1143" authorId="1" shapeId="0" xr:uid="{00000000-0006-0000-0000-0000D8030000}">
      <text>
        <r>
          <rPr>
            <sz val="9"/>
            <color indexed="81"/>
            <rFont val="Segoe UI"/>
            <family val="2"/>
          </rPr>
          <t>69229|TINTA ACRILICA P/ DEMARCACAO DE SOLO - BALDE C/ 18 LITROS - AZUL - PADRAO DER 3.09|BD|76|5|12|13|150|10/03/2020|156|2020|29/07/2021|Suspenso|SINALIZACAO VIARIA HORIZONTAL (TINTAS, SOLVENTES E MICROESFERA)|PE  31/19|10/07/2019||*|</t>
        </r>
      </text>
    </comment>
    <comment ref="B1144" authorId="1" shapeId="0" xr:uid="{00000000-0006-0000-0000-0000E7010000}">
      <text>
        <r>
          <rPr>
            <b/>
            <sz val="9"/>
            <color indexed="81"/>
            <rFont val="Segoe UI"/>
            <family val="2"/>
          </rPr>
          <t>DESCRIÇÃO:</t>
        </r>
        <r>
          <rPr>
            <sz val="9"/>
            <color indexed="81"/>
            <rFont val="Segoe UI"/>
            <family val="2"/>
          </rPr>
          <t>_x000D_
TINTA ACRILICA P/ DEMARCACAO DE SOLO - BALDE C/ 18 LITROS - BRANCA - PADRAO DER 3.09</t>
        </r>
      </text>
    </comment>
    <comment ref="V1144" authorId="1" shapeId="0" xr:uid="{00000000-0006-0000-0000-0000E8010000}">
      <text>
        <r>
          <rPr>
            <sz val="9"/>
            <color indexed="81"/>
            <rFont val="Segoe UI"/>
            <family val="2"/>
          </rPr>
          <t>20760|TINTA ACRILICA P/ DEMARCACAO DE SOLO - BALDE C/ 18 LITROS - BRANCA - PADRAO DER 3.09|BD|76|5|12|13|150|10/03/2020|156|2020|29/07/2021|Suspenso|SINALIZACAO VIARIA HORIZONTAL (TINTAS, SOLVENTES E MICROESFERA)|PE  31/19|10/07/2019||*|</t>
        </r>
      </text>
    </comment>
    <comment ref="B1145" authorId="1" shapeId="0" xr:uid="{00000000-0006-0000-0000-0000E9010000}">
      <text>
        <r>
          <rPr>
            <b/>
            <sz val="9"/>
            <color indexed="81"/>
            <rFont val="Segoe UI"/>
            <family val="2"/>
          </rPr>
          <t>DESCRIÇÃO:</t>
        </r>
        <r>
          <rPr>
            <sz val="9"/>
            <color indexed="81"/>
            <rFont val="Segoe UI"/>
            <family val="2"/>
          </rPr>
          <t>_x000D_
TINTA ACRILICA P/ DEMARCACAO DO SOLO - BALDE COM 18 LITROS - AMARELA - PADRAO DER 3.09</t>
        </r>
      </text>
    </comment>
    <comment ref="V1145" authorId="1" shapeId="0" xr:uid="{00000000-0006-0000-0000-0000EA010000}">
      <text>
        <r>
          <rPr>
            <sz val="9"/>
            <color indexed="81"/>
            <rFont val="Segoe UI"/>
            <family val="2"/>
          </rPr>
          <t>20763|TINTA ACRILICA P/ DEMARCACAO DO SOLO - BALDE COM 18 LITROS - AMARELA - PADRAO DER 3.09|BD|76|5|12|5|50|10/03/2020|156|2020|29/07/2021|Suspenso|SINALIZACAO VIARIA HORIZONTAL (TINTAS, SOLVENTES E MICROESFERA)|PE  31/19|10/07/2019||*|</t>
        </r>
      </text>
    </comment>
    <comment ref="B1146" authorId="1" shapeId="0" xr:uid="{00000000-0006-0000-0000-00002D060000}">
      <text>
        <r>
          <rPr>
            <b/>
            <sz val="9"/>
            <color indexed="81"/>
            <rFont val="Segoe UI"/>
            <family val="2"/>
          </rPr>
          <t>DESCRIÇÃO:</t>
        </r>
        <r>
          <rPr>
            <sz val="9"/>
            <color indexed="81"/>
            <rFont val="Segoe UI"/>
            <family val="2"/>
          </rPr>
          <t>_x000D_
TINTA ACRILICA, A BASE DE AGUA, LAVAVEL, SEM CHEIRO (APOS 3 HORAS APLICACAO), PARA USO INTERNO, COR VERDE CLARO, ACABAMENTO ACETINADO, LATA COM 18 LITROS, RENDIMENTO ENTRE 225 A 275 M2/DEMAO - ABNT TIPO 4.2.8</t>
        </r>
      </text>
    </comment>
    <comment ref="V1146" authorId="1" shapeId="0" xr:uid="{00000000-0006-0000-0000-00002E060000}">
      <text>
        <r>
          <rPr>
            <b/>
            <sz val="9"/>
            <color indexed="81"/>
            <rFont val="Segoe UI"/>
            <family val="2"/>
          </rPr>
          <t>105491|TINTA ACRILICA, A BASE DE AGUA, LAVAVEL, SEM CHEIRO (APOS 3 HORAS APLICACAO), PARA USO INTERNO, COR VERDE CLARO, ACABAMENTO ACETINADO, LATA COM 18 LITROS, RENDIMENTO ENTRE 225 A 275 M2/DEMAO - ABNT TIPO 4.2.8|LT|76|9|12|0|0|27/06/2018||||Inativo|PINTURA||||*|</t>
        </r>
      </text>
    </comment>
    <comment ref="B1147" authorId="1" shapeId="0" xr:uid="{00000000-0006-0000-0000-00002D030000}">
      <text>
        <r>
          <rPr>
            <b/>
            <sz val="9"/>
            <color indexed="81"/>
            <rFont val="Segoe UI"/>
            <family val="2"/>
          </rPr>
          <t>DESCRIÇÃO:</t>
        </r>
        <r>
          <rPr>
            <sz val="9"/>
            <color indexed="81"/>
            <rFont val="Segoe UI"/>
            <family val="2"/>
          </rPr>
          <t>_x000D_
TINTA BETUMINOSA PARA IMPERMEABILIZACAO DE ALVENARIA - LATA COM 18 LITROS</t>
        </r>
      </text>
    </comment>
    <comment ref="V1147" authorId="2" shapeId="0" xr:uid="{00000000-0006-0000-0000-00002E030000}">
      <text>
        <r>
          <rPr>
            <sz val="9"/>
            <color indexed="81"/>
            <rFont val="Segoe UI"/>
            <family val="2"/>
          </rPr>
          <t>57900|TINTA BETUMINOSA PARA IMPERMEABILIZACAO DE ALVENARIA - LATA COM 18 LITROS|LT|76|8|12|9|100|20/01/2020|130|2019|11/05/2020|Aguardando|MATERIAL DE PINTURA|PE  28/20|08/07/2020||*|</t>
        </r>
      </text>
    </comment>
    <comment ref="B1148" authorId="1" shapeId="0" xr:uid="{00000000-0006-0000-0000-0000BB090000}">
      <text>
        <r>
          <rPr>
            <b/>
            <sz val="9"/>
            <color indexed="81"/>
            <rFont val="Segoe UI"/>
            <family val="2"/>
          </rPr>
          <t>DESCRIÇÃO:</t>
        </r>
        <r>
          <rPr>
            <sz val="9"/>
            <color indexed="81"/>
            <rFont val="Segoe UI"/>
            <family val="2"/>
          </rPr>
          <t>_x000D_
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48" authorId="1" shapeId="0" xr:uid="{00000000-0006-0000-0000-0000BC090000}">
      <text>
        <r>
          <rPr>
            <sz val="9"/>
            <color indexed="81"/>
            <rFont val="Segoe UI"/>
            <family val="2"/>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EMBALAGEM.|GL|76|3|12|11|130|22/04/2021|143|2020|01/07/2021|Aguardando|MATERIAL DE PINTURA|PE  28/20|08/07/2020||*|</t>
        </r>
      </text>
    </comment>
    <comment ref="B1149" authorId="1" shapeId="0" xr:uid="{00000000-0006-0000-0000-000089090000}">
      <text>
        <r>
          <rPr>
            <b/>
            <sz val="9"/>
            <color indexed="81"/>
            <rFont val="Segoe UI"/>
            <family val="2"/>
          </rPr>
          <t>DESCRIÇÃO:</t>
        </r>
        <r>
          <rPr>
            <sz val="9"/>
            <color indexed="81"/>
            <rFont val="Segoe UI"/>
            <family val="2"/>
          </rPr>
          <t>_x000D_
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49" authorId="2" shapeId="0" xr:uid="{00000000-0006-0000-0000-00008A090000}">
      <text>
        <r>
          <rPr>
            <sz val="9"/>
            <color indexed="81"/>
            <rFont val="Segoe UI"/>
            <family val="2"/>
          </rPr>
          <t>135239|TINTA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EMBALAGEM.|GL|76|3|12|34|400|27/06/2018|90|2018|18/09/2019|Inativo|MATERIAL PARA PINTURA (CORANTE, ROLO DE ESPUMA, TINTAS, ETC.)|PP 161/18|01/10/2018||*|</t>
        </r>
      </text>
    </comment>
    <comment ref="B1150" authorId="1" shapeId="0" xr:uid="{00000000-0006-0000-0000-00006D090000}">
      <text>
        <r>
          <rPr>
            <b/>
            <sz val="9"/>
            <color indexed="81"/>
            <rFont val="Segoe UI"/>
            <family val="2"/>
          </rPr>
          <t>DESCRIÇÃO:</t>
        </r>
        <r>
          <rPr>
            <sz val="9"/>
            <color indexed="81"/>
            <rFont val="Segoe UI"/>
            <family val="2"/>
          </rPr>
          <t>_x000D_
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0" authorId="4" shapeId="0" xr:uid="{874CB7A2-291F-4514-BE63-D2B7F57AA6D0}">
      <text>
        <r>
          <rPr>
            <sz val="10"/>
            <color indexed="81"/>
            <rFont val="Lucida Console"/>
            <family val="3"/>
          </rPr>
          <t>135224|TINTA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EMBALAGEM.|GL|76|3|12|50|600|12/05/2020|254|2020|28/10/2021|Suspenso|MATERIAL DE PINTURA|PE 147/20|04/09/2020||*|</t>
        </r>
      </text>
    </comment>
    <comment ref="B1151" authorId="1" shapeId="0" xr:uid="{00000000-0006-0000-0000-000087090000}">
      <text>
        <r>
          <rPr>
            <b/>
            <sz val="9"/>
            <color indexed="81"/>
            <rFont val="Segoe UI"/>
            <family val="2"/>
          </rPr>
          <t>DESCRIÇÃO:</t>
        </r>
        <r>
          <rPr>
            <sz val="9"/>
            <color indexed="81"/>
            <rFont val="Segoe UI"/>
            <family val="2"/>
          </rPr>
          <t>_x000D_
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1" authorId="4" shapeId="0" xr:uid="{893BE825-AD1E-450A-9C75-964E7BC78CA0}">
      <text>
        <r>
          <rPr>
            <sz val="10"/>
            <color indexed="81"/>
            <rFont val="Lucida Console"/>
            <family val="3"/>
          </rPr>
          <t>135238|TINTA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EMBALAGEM.|GL|76|3|12|50|600|12/05/2020|254|2020|28/10/2021|Suspenso|MATERIAL DE PINTURA|PE 147/20|04/09/2020||*|</t>
        </r>
      </text>
    </comment>
    <comment ref="B1152" authorId="1" shapeId="0" xr:uid="{00000000-0006-0000-0000-0000BD090000}">
      <text>
        <r>
          <rPr>
            <b/>
            <sz val="9"/>
            <color indexed="81"/>
            <rFont val="Segoe UI"/>
            <family val="2"/>
          </rPr>
          <t>DESCRIÇÃO:</t>
        </r>
        <r>
          <rPr>
            <sz val="9"/>
            <color indexed="81"/>
            <rFont val="Segoe UI"/>
            <family val="2"/>
          </rPr>
          <t>_x000D_
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2" authorId="1" shapeId="0" xr:uid="{00000000-0006-0000-0000-0000BE090000}">
      <text>
        <r>
          <rPr>
            <sz val="9"/>
            <color indexed="81"/>
            <rFont val="Segoe UI"/>
            <family val="2"/>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EMBALAGEM.|GL|76|3|12|9|100|22/04/2021|143|2020|01/07/2021|Aguardando|MATERIAL DE PINTURA|PE  28/20|08/07/2020||*|</t>
        </r>
      </text>
    </comment>
    <comment ref="B1153" authorId="1" shapeId="0" xr:uid="{00000000-0006-0000-0000-0000C1090000}">
      <text>
        <r>
          <rPr>
            <b/>
            <sz val="9"/>
            <color indexed="81"/>
            <rFont val="Segoe UI"/>
            <family val="2"/>
          </rPr>
          <t>DESCRIÇÃO:</t>
        </r>
        <r>
          <rPr>
            <sz val="9"/>
            <color indexed="81"/>
            <rFont val="Segoe UI"/>
            <family val="2"/>
          </rPr>
          <t>_x000D_
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3" authorId="1" shapeId="0" xr:uid="{00000000-0006-0000-0000-0000C2090000}">
      <text>
        <r>
          <rPr>
            <sz val="9"/>
            <color indexed="81"/>
            <rFont val="Segoe UI"/>
            <family val="2"/>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EMBALAGEM.|GL|76|3|12|14|160|22/04/2021|143|2020|01/07/2021|Aguardando|MATERIAL DE PINTURA|PE  28/20|08/07/2020||*|</t>
        </r>
      </text>
    </comment>
    <comment ref="B1154" authorId="1" shapeId="0" xr:uid="{00000000-0006-0000-0000-0000BF090000}">
      <text>
        <r>
          <rPr>
            <b/>
            <sz val="9"/>
            <color indexed="81"/>
            <rFont val="Segoe UI"/>
            <family val="2"/>
          </rPr>
          <t>DESCRIÇÃO:</t>
        </r>
        <r>
          <rPr>
            <sz val="9"/>
            <color indexed="81"/>
            <rFont val="Segoe UI"/>
            <family val="2"/>
          </rPr>
          <t>_x000D_
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4" authorId="1" shapeId="0" xr:uid="{00000000-0006-0000-0000-0000C0090000}">
      <text>
        <r>
          <rPr>
            <sz val="9"/>
            <color indexed="81"/>
            <rFont val="Segoe UI"/>
            <family val="2"/>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EMBALAGEM.|GL|76|3|12|9|100|22/04/2021|143|2020|01/07/2021|Aguardando|MATERIAL DE PINTURA|PE  28/20|08/07/2020||*|</t>
        </r>
      </text>
    </comment>
    <comment ref="B1155" authorId="1" shapeId="0" xr:uid="{00000000-0006-0000-0000-00006F090000}">
      <text>
        <r>
          <rPr>
            <b/>
            <sz val="9"/>
            <color indexed="81"/>
            <rFont val="Segoe UI"/>
            <family val="2"/>
          </rPr>
          <t>DESCRIÇÃO:</t>
        </r>
        <r>
          <rPr>
            <sz val="9"/>
            <color indexed="81"/>
            <rFont val="Segoe UI"/>
            <family val="2"/>
          </rPr>
          <t>_x000D_
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55" authorId="5" shapeId="0" xr:uid="{7B2D78D4-2007-4C81-A194-D80C5E391754}">
      <text>
        <r>
          <rPr>
            <sz val="10"/>
            <color indexed="81"/>
            <rFont val="Lucida Console"/>
            <family val="3"/>
          </rPr>
          <t>135225|TINTA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EMBALAGEM.|LT|76|10|12|13|150|12/05/2020|304|2020|15/12/2021|Aguardando|MATERIAL DE PINTURA|PE 147/20|04/09/2020||*|</t>
        </r>
      </text>
    </comment>
    <comment ref="B1156" authorId="1" shapeId="0" xr:uid="{00000000-0006-0000-0000-000071090000}">
      <text>
        <r>
          <rPr>
            <b/>
            <sz val="9"/>
            <color indexed="81"/>
            <rFont val="Segoe UI"/>
            <family val="2"/>
          </rPr>
          <t>DESCRIÇÃO:</t>
        </r>
        <r>
          <rPr>
            <sz val="9"/>
            <color indexed="81"/>
            <rFont val="Segoe UI"/>
            <family val="2"/>
          </rPr>
          <t>_x000D_
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56" authorId="5" shapeId="0" xr:uid="{07239C9D-73DA-4677-8AA4-6C12903112E7}">
      <text>
        <r>
          <rPr>
            <sz val="10"/>
            <color indexed="81"/>
            <rFont val="Lucida Console"/>
            <family val="3"/>
          </rPr>
          <t>135226|TINTA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EMBALAGEM.|LT|76|10|12|17|200|12/05/2020|304|2020|15/12/2021|Aguardando|MATERIAL DE PINTURA|PE 147/20|04/09/2020||*|</t>
        </r>
      </text>
    </comment>
    <comment ref="B1157" authorId="1" shapeId="0" xr:uid="{00000000-0006-0000-0000-000073090000}">
      <text>
        <r>
          <rPr>
            <b/>
            <sz val="9"/>
            <color indexed="81"/>
            <rFont val="Segoe UI"/>
            <family val="2"/>
          </rPr>
          <t>DESCRIÇÃO:</t>
        </r>
        <r>
          <rPr>
            <sz val="9"/>
            <color indexed="81"/>
            <rFont val="Segoe UI"/>
            <family val="2"/>
          </rPr>
          <t>_x000D_
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57" authorId="5" shapeId="0" xr:uid="{62532C8B-424E-4B91-96D9-49A750456FDC}">
      <text>
        <r>
          <rPr>
            <sz val="10"/>
            <color indexed="81"/>
            <rFont val="Lucida Console"/>
            <family val="3"/>
          </rPr>
          <t>135227|TINTA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EMBALAGEM.|LT|76|10|12|38|450|12/05/2020|304|2020|15/12/2021|Aguardando|MATERIAL DE PINTURA|PE 147/20|04/09/2020||*|</t>
        </r>
      </text>
    </comment>
    <comment ref="B1158" authorId="1" shapeId="0" xr:uid="{00000000-0006-0000-0000-00007E000000}">
      <text>
        <r>
          <rPr>
            <b/>
            <sz val="9"/>
            <color indexed="81"/>
            <rFont val="Segoe UI"/>
            <family val="2"/>
          </rPr>
          <t>DESCRIÇÃO:</t>
        </r>
        <r>
          <rPr>
            <sz val="9"/>
            <color indexed="81"/>
            <rFont val="Segoe UI"/>
            <family val="2"/>
          </rPr>
          <t>_x000D_
TINTA LATEX PVA BRANCO, LATA COM 18 LITROS</t>
        </r>
      </text>
    </comment>
    <comment ref="V1158" authorId="5" shapeId="0" xr:uid="{44FE8D19-7D54-4987-BAC9-213547DAABA8}">
      <text>
        <r>
          <rPr>
            <sz val="10"/>
            <color indexed="81"/>
            <rFont val="Lucida Console"/>
            <family val="3"/>
          </rPr>
          <t>12877|TINTA LATEX PVA BRANCO, LATA COM 18 LITROS|LT|76|10|12|17|200|12/05/2020|304|2020|15/12/2021|Aguardando|MATERIAL DE PINTURA|PE 147/20|04/09/2020||*|</t>
        </r>
      </text>
    </comment>
    <comment ref="B1159" authorId="1" shapeId="0" xr:uid="{00000000-0006-0000-0000-0000AF030000}">
      <text>
        <r>
          <rPr>
            <b/>
            <sz val="9"/>
            <color indexed="81"/>
            <rFont val="Segoe UI"/>
            <family val="2"/>
          </rPr>
          <t>DESCRIÇÃO:</t>
        </r>
        <r>
          <rPr>
            <sz val="9"/>
            <color indexed="81"/>
            <rFont val="Segoe UI"/>
            <family val="2"/>
          </rPr>
          <t>_x000D_
TINTA P/ PISO - BRANCA - C/ 18 LT</t>
        </r>
      </text>
    </comment>
    <comment ref="V1159" authorId="4" shapeId="0" xr:uid="{AABDA45A-C93F-4118-BD07-223A7ECD9F71}">
      <text>
        <r>
          <rPr>
            <sz val="10"/>
            <color indexed="81"/>
            <rFont val="Lucida Console"/>
            <family val="3"/>
          </rPr>
          <t>64822|TINTA P/ PISO - BRANCA - C/ 18 LT|LT|76|9|12|3|30|12/05/2020|254|2020|28/10/2021|Suspenso|MATERIAL DE PINTURA|PE 147/20|04/09/2020||*|</t>
        </r>
      </text>
    </comment>
    <comment ref="B1160" authorId="1" shapeId="0" xr:uid="{00000000-0006-0000-0000-000091020000}">
      <text>
        <r>
          <rPr>
            <b/>
            <sz val="9"/>
            <color indexed="81"/>
            <rFont val="Segoe UI"/>
            <family val="2"/>
          </rPr>
          <t>DESCRIÇÃO:</t>
        </r>
        <r>
          <rPr>
            <sz val="9"/>
            <color indexed="81"/>
            <rFont val="Segoe UI"/>
            <family val="2"/>
          </rPr>
          <t>_x000D_
TINTA P/ PISO - VERMELHO - LT C/ 18 L</t>
        </r>
      </text>
    </comment>
    <comment ref="V1160" authorId="2" shapeId="0" xr:uid="{00000000-0006-0000-0000-000092020000}">
      <text>
        <r>
          <rPr>
            <sz val="9"/>
            <color indexed="81"/>
            <rFont val="Segoe UI"/>
            <family val="2"/>
          </rPr>
          <t>36011|TINTA P/ PISO - VERMELHO - LT C/ 18 L|LT|76|9|12|0|0|12/05/2020|192|2019|07/08/2020|Inativo|MATERIAL DE PINTURA|PP 103/19|16/08/2019||*|</t>
        </r>
      </text>
    </comment>
    <comment ref="B1161" authorId="1" shapeId="0" xr:uid="{00000000-0006-0000-0000-0000AD030000}">
      <text>
        <r>
          <rPr>
            <b/>
            <sz val="9"/>
            <color indexed="81"/>
            <rFont val="Segoe UI"/>
            <family val="2"/>
          </rPr>
          <t>DESCRIÇÃO:</t>
        </r>
        <r>
          <rPr>
            <sz val="9"/>
            <color indexed="81"/>
            <rFont val="Segoe UI"/>
            <family val="2"/>
          </rPr>
          <t>_x000D_
TINTA PARA PISO - AMARELA - LATA COM 18 LITROS. COM TODOS OS DADOS TÉCNICOS DO PRODUTO (RENDIMENTO, MODO DE PREPARO, VALIDADE, COMPOSIÇÃO QUÍMICA, CERTIFICADO DE GARANTIA E ABNT NBR 11702 - TIPO 4.2.5) ESTAMPADOS NA EMBALAGEM.</t>
        </r>
      </text>
    </comment>
    <comment ref="V1161" authorId="2" shapeId="0" xr:uid="{00000000-0006-0000-0000-0000AE030000}">
      <text>
        <r>
          <rPr>
            <sz val="9"/>
            <color indexed="81"/>
            <rFont val="Segoe UI"/>
            <family val="2"/>
          </rPr>
          <t>64821|TINTA PARA PISO - AMARELA - LATA COM 18 LITROS. COM TODOS OS DADOS TÉCNICOS DO PRODUTO (RENDIMENTO, MODO DE PREPARO, VALIDADE, COMPOSIÇÃO QUÍMICA, CERTIFICADO DE GARANTIA E ABNT NBR 11702 - TIPO 4.2.5) ESTAMPADOS NA EMBALAGEM.|LT|76|9|12|0|0|12/05/2020|192|2019|07/08/2020|Inativo|MATERIAL DE PINTURA|PP 103/19|16/08/2019||*|</t>
        </r>
      </text>
    </comment>
    <comment ref="B1162" authorId="1" shapeId="0" xr:uid="{00000000-0006-0000-0000-00001B030000}">
      <text>
        <r>
          <rPr>
            <b/>
            <sz val="9"/>
            <color indexed="81"/>
            <rFont val="Segoe UI"/>
            <family val="2"/>
          </rPr>
          <t>DESCRIÇÃO:</t>
        </r>
        <r>
          <rPr>
            <sz val="9"/>
            <color indexed="81"/>
            <rFont val="Segoe UI"/>
            <family val="2"/>
          </rPr>
          <t>_x000D_
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r>
      </text>
    </comment>
    <comment ref="V1162" authorId="2" shapeId="0" xr:uid="{00000000-0006-0000-0000-00001C030000}">
      <text>
        <r>
          <rPr>
            <sz val="9"/>
            <color indexed="81"/>
            <rFont val="Segoe UI"/>
            <family val="2"/>
          </rPr>
          <t>54668|TINTA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MESES.|LT|76|9|12|9|100|20/01/2020|130|2019|11/05/2020|Aguardando|MATERIAL DE PINTURA|PP  26/19|18/06/2019||*|</t>
        </r>
      </text>
    </comment>
    <comment ref="B1163" authorId="1" shapeId="0" xr:uid="{00000000-0006-0000-0000-00006D020000}">
      <text>
        <r>
          <rPr>
            <b/>
            <sz val="9"/>
            <color indexed="81"/>
            <rFont val="Segoe UI"/>
            <family val="2"/>
          </rPr>
          <t>DESCRIÇÃO:</t>
        </r>
        <r>
          <rPr>
            <sz val="9"/>
            <color indexed="81"/>
            <rFont val="Segoe UI"/>
            <family val="2"/>
          </rPr>
          <t xml:space="preserve">_x000D_
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r>
      </text>
    </comment>
    <comment ref="V1163" authorId="6" shapeId="0" xr:uid="{00000000-0006-0000-0000-00006E020000}">
      <text>
        <r>
          <rPr>
            <sz val="9"/>
            <color indexed="81"/>
            <rFont val="Segoe UI"/>
            <family val="2"/>
          </rPr>
          <t>32487|TINTA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MESES|GL|76|9|12|0|0|12/05/2020|192|2019|07/08/2020|Aguardando|MATERIAL DE PINTURA|PP 103/19|16/08/2019||*|</t>
        </r>
      </text>
    </comment>
    <comment ref="B1164" authorId="1" shapeId="0" xr:uid="{00000000-0006-0000-0000-000063020000}">
      <text>
        <r>
          <rPr>
            <b/>
            <sz val="9"/>
            <color indexed="81"/>
            <rFont val="Segoe UI"/>
            <family val="2"/>
          </rPr>
          <t>DESCRIÇÃO:</t>
        </r>
        <r>
          <rPr>
            <sz val="9"/>
            <color indexed="81"/>
            <rFont val="Segoe UI"/>
            <family val="2"/>
          </rPr>
          <t>_x000D_
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r>
      </text>
    </comment>
    <comment ref="V1164" authorId="1" shapeId="0" xr:uid="{00000000-0006-0000-0000-000064020000}">
      <text>
        <r>
          <rPr>
            <sz val="10"/>
            <color indexed="81"/>
            <rFont val="Lucida Console"/>
            <family val="3"/>
          </rPr>
          <t>30171|TINTA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MESES.|LT|76|9|12|0|0|18/09/2020|15|2020|25/01/2021|Aguardando|MATERIAL DE PINTURA|PP 238/19|03/02/2020||*|</t>
        </r>
      </text>
    </comment>
    <comment ref="B1165" authorId="1" shapeId="0" xr:uid="{00000000-0006-0000-0000-000082010000}">
      <text>
        <r>
          <rPr>
            <b/>
            <sz val="9"/>
            <color indexed="81"/>
            <rFont val="Segoe UI"/>
            <family val="2"/>
          </rPr>
          <t>DESCRIÇÃO:</t>
        </r>
        <r>
          <rPr>
            <sz val="9"/>
            <color indexed="81"/>
            <rFont val="Segoe UI"/>
            <family val="2"/>
          </rPr>
          <t>_x000D_
TINTA ZARCAO (OXIDO VERMELHO DE CHUMBO) GL 3.600 ML
TODAS AS INFORMAÇÕES DEVERÃO ESTAR LITOGRAFADAS NA EMBALAGEM.</t>
        </r>
      </text>
    </comment>
    <comment ref="V1165" authorId="2" shapeId="0" xr:uid="{00000000-0006-0000-0000-000083010000}">
      <text>
        <r>
          <rPr>
            <sz val="9"/>
            <color indexed="81"/>
            <rFont val="Segoe UI"/>
            <family val="2"/>
          </rPr>
          <t>15860|TINTA ZARCAO (OXIDO VERMELHO DE CHUMBO) GL 3.600 ML
TODAS AS INFORMAÇÕES DEVERÃO ESTAR LITOGRAFADAS NA EMBALAGEM.|GL|76|8|12|17|200|27/06/2018|32|2017||Inativo|PINTURA|PP 161/18|01/10/2018||*|</t>
        </r>
      </text>
    </comment>
    <comment ref="B1166" authorId="1" shapeId="0" xr:uid="{00000000-0006-0000-0000-000069080000}">
      <text>
        <r>
          <rPr>
            <b/>
            <sz val="9"/>
            <color indexed="81"/>
            <rFont val="Segoe UI"/>
            <family val="2"/>
          </rPr>
          <t>DESCRIÇÃO:</t>
        </r>
        <r>
          <rPr>
            <sz val="9"/>
            <color indexed="81"/>
            <rFont val="Segoe UI"/>
            <family val="2"/>
          </rPr>
          <t>_x000D_
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r>
      </text>
    </comment>
    <comment ref="V1166" authorId="3" shapeId="0" xr:uid="{4FF5AFC2-FA51-4A04-B8E0-5E1323E21293}">
      <text>
        <r>
          <rPr>
            <sz val="9"/>
            <color indexed="81"/>
            <rFont val="Segoe UI"/>
            <family val="2"/>
          </rPr>
          <t>130695|TOALHA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CM.|CX|62|26|12|250|3000|18/08/2020|274|2020|12/11/2021|Aguardando|TOALHA DE PAPEL INTERFOLHADA|PE 187/21|||*|</t>
        </r>
      </text>
    </comment>
    <comment ref="B1167" authorId="1" shapeId="0" xr:uid="{00000000-0006-0000-0000-00005D070000}">
      <text>
        <r>
          <rPr>
            <b/>
            <sz val="9"/>
            <color indexed="81"/>
            <rFont val="Segoe UI"/>
            <family val="2"/>
          </rPr>
          <t>DESCRIÇÃO:</t>
        </r>
        <r>
          <rPr>
            <sz val="9"/>
            <color indexed="81"/>
            <rFont val="Segoe UI"/>
            <family val="2"/>
          </rPr>
          <t>_x000D_
TOMADA 2P + T DE 10/250V DE EMBUTIR COM ESPELHO PARA CAIXA 4X2, PADRAO NBR 14136</t>
        </r>
      </text>
    </comment>
    <comment ref="V1167" authorId="4" shapeId="0" xr:uid="{2DD16DD1-231C-405E-AB3A-F71E7AC45F05}">
      <text>
        <r>
          <rPr>
            <sz val="10"/>
            <color indexed="81"/>
            <rFont val="Lucida Console"/>
            <family val="3"/>
          </rPr>
          <t>116874|TOMADA 2P + T DE 10/250V DE EMBUTIR COM ESPELHO PARA CAIXA 4X2, PADRAO NBR 14136|UN|55|37|12|167|2000|17/01/2020|228|2020|05/10/2021|Inativo|MATERIAL ELÉTRICO|PE 153/20|16/09/2020||*|</t>
        </r>
      </text>
    </comment>
    <comment ref="B1168" authorId="1" shapeId="0" xr:uid="{00000000-0006-0000-0000-0000CF060000}">
      <text>
        <r>
          <rPr>
            <b/>
            <sz val="9"/>
            <color indexed="81"/>
            <rFont val="Segoe UI"/>
            <family val="2"/>
          </rPr>
          <t>DESCRIÇÃO:</t>
        </r>
        <r>
          <rPr>
            <sz val="9"/>
            <color indexed="81"/>
            <rFont val="Segoe UI"/>
            <family val="2"/>
          </rPr>
          <t>_x000D_
TOMADA 2P+T DE 20A/250V DE EMBUTIR COM ESPELHO PARA CAIXA 4X2, PADRAO NBR 14136</t>
        </r>
      </text>
    </comment>
    <comment ref="V1168" authorId="4" shapeId="0" xr:uid="{CB30218F-44A3-46AF-B57A-C46BAAFE0FF5}">
      <text>
        <r>
          <rPr>
            <sz val="10"/>
            <color indexed="81"/>
            <rFont val="Lucida Console"/>
            <family val="3"/>
          </rPr>
          <t>112154|TOMADA 2P+T DE 20A/250V DE EMBUTIR COM ESPELHO PARA CAIXA 4X2, PADRAO NBR 14136|UN|55|37|12|67|800|17/01/2020|228|2020|05/10/2021|Inativo|MATERIAL ELÉTRICO|PE 153/20|16/09/2020||*|</t>
        </r>
      </text>
    </comment>
    <comment ref="B1169" authorId="1" shapeId="0" xr:uid="{00000000-0006-0000-0000-0000D5060000}">
      <text>
        <r>
          <rPr>
            <b/>
            <sz val="9"/>
            <color indexed="81"/>
            <rFont val="Segoe UI"/>
            <family val="2"/>
          </rPr>
          <t>DESCRIÇÃO:</t>
        </r>
        <r>
          <rPr>
            <sz val="9"/>
            <color indexed="81"/>
            <rFont val="Segoe UI"/>
            <family val="2"/>
          </rPr>
          <t>_x000D_
TOMADA 2P+T DE 20A/250V DE SOBREPOR COM CAIXA, PADRAO NBR 14136</t>
        </r>
      </text>
    </comment>
    <comment ref="V1169" authorId="4" shapeId="0" xr:uid="{01127A1F-9B2F-40EF-B06B-2EF485323EAF}">
      <text>
        <r>
          <rPr>
            <sz val="10"/>
            <color indexed="81"/>
            <rFont val="Lucida Console"/>
            <family val="3"/>
          </rPr>
          <t>112157|TOMADA 2P+T DE 20A/250V DE SOBREPOR COM CAIXA, PADRAO NBR 14136|UN|55|37|12|17|200|17/01/2020|228|2020|05/10/2021|Inativo|MATERIAL ELÉTRICO|PE 153/20|16/09/2020||*|</t>
        </r>
      </text>
    </comment>
    <comment ref="B1170" authorId="1" shapeId="0" xr:uid="{00000000-0006-0000-0000-0000D1060000}">
      <text>
        <r>
          <rPr>
            <b/>
            <sz val="9"/>
            <color indexed="81"/>
            <rFont val="Segoe UI"/>
            <family val="2"/>
          </rPr>
          <t>DESCRIÇÃO:</t>
        </r>
        <r>
          <rPr>
            <sz val="9"/>
            <color indexed="81"/>
            <rFont val="Segoe UI"/>
            <family val="2"/>
          </rPr>
          <t>_x000D_
TOMADA COM 2 TOMADAS 2P+T DE 20A/250V DE EMBUTIR COM ESPELHO PARA CAIXA 4X2, PADRAO NBR 14136</t>
        </r>
      </text>
    </comment>
    <comment ref="V1170" authorId="4" shapeId="0" xr:uid="{D678DB24-D1CB-4C01-B3F1-1297579DC95C}">
      <text>
        <r>
          <rPr>
            <sz val="10"/>
            <color indexed="81"/>
            <rFont val="Lucida Console"/>
            <family val="3"/>
          </rPr>
          <t>112155|TOMADA COM 2 TOMADAS 2P+T DE 20A/250V DE EMBUTIR COM ESPELHO PARA CAIXA 4X2, PADRAO NBR 14136|UN|55|37|12|25|300|17/01/2020|228|2020|05/10/2021|Inativo|MATERIAL ELÉTRICO|PE 153/20|16/09/2020||*|</t>
        </r>
      </text>
    </comment>
    <comment ref="B1171" authorId="1" shapeId="0" xr:uid="{00000000-0006-0000-0000-000075030000}">
      <text>
        <r>
          <rPr>
            <b/>
            <sz val="9"/>
            <color indexed="81"/>
            <rFont val="Segoe UI"/>
            <family val="2"/>
          </rPr>
          <t>DESCRIÇÃO:</t>
        </r>
        <r>
          <rPr>
            <sz val="9"/>
            <color indexed="81"/>
            <rFont val="Segoe UI"/>
            <family val="2"/>
          </rPr>
          <t>_x000D_
TOMADA EXTERNA MONOFÁSICA COMPLETA - 10/15 A X 220 V.</t>
        </r>
      </text>
    </comment>
    <comment ref="V1171" authorId="1" shapeId="0" xr:uid="{00000000-0006-0000-0000-000076030000}">
      <text>
        <r>
          <rPr>
            <b/>
            <sz val="9"/>
            <color indexed="81"/>
            <rFont val="Segoe UI"/>
            <family val="2"/>
          </rPr>
          <t>62244|TOMADA EXTERNA MONOFÁSICA COMPLETA - 10/15 A X 220 V.|PC|55|37|12|0|0|30/11/2017||||Inativo|ELÉTRICA||||*|</t>
        </r>
      </text>
    </comment>
    <comment ref="B1172" authorId="1" shapeId="0" xr:uid="{00000000-0006-0000-0000-0000D3060000}">
      <text>
        <r>
          <rPr>
            <b/>
            <sz val="9"/>
            <color indexed="81"/>
            <rFont val="Segoe UI"/>
            <family val="2"/>
          </rPr>
          <t>DESCRIÇÃO:</t>
        </r>
        <r>
          <rPr>
            <sz val="9"/>
            <color indexed="81"/>
            <rFont val="Segoe UI"/>
            <family val="2"/>
          </rPr>
          <t>_x000D_
TOMADA MOVEL 2P+T NBR 14136 DE 20A/250V</t>
        </r>
      </text>
    </comment>
    <comment ref="V1172" authorId="4" shapeId="0" xr:uid="{7643262A-1D17-4941-96E1-136418DD180A}">
      <text>
        <r>
          <rPr>
            <sz val="10"/>
            <color indexed="81"/>
            <rFont val="Lucida Console"/>
            <family val="3"/>
          </rPr>
          <t>112156|TOMADA MOVEL 2P+T NBR 14136 DE 20A/250V|UN|55|37|12|50|600|17/01/2020|228|2020|05/10/2021|Inativo|MATERIAL ELETRICO|PE 153/20|16/09/2020||*|</t>
        </r>
      </text>
    </comment>
    <comment ref="B1173" authorId="1" shapeId="0" xr:uid="{00000000-0006-0000-0000-00008B070000}">
      <text>
        <r>
          <rPr>
            <b/>
            <sz val="9"/>
            <color indexed="81"/>
            <rFont val="Segoe UI"/>
            <family val="2"/>
          </rPr>
          <t>DESCRIÇÃO:</t>
        </r>
        <r>
          <rPr>
            <sz val="9"/>
            <color indexed="81"/>
            <rFont val="Segoe UI"/>
            <family val="2"/>
          </rPr>
          <t>_x000D_
TOMADA MOVEL PADRAO NBR 14136 2 +T  DE 10A/250V</t>
        </r>
      </text>
    </comment>
    <comment ref="V1173" authorId="4" shapeId="0" xr:uid="{39883146-E321-44D4-8F4B-0238FD093CA2}">
      <text>
        <r>
          <rPr>
            <sz val="10"/>
            <color indexed="81"/>
            <rFont val="Lucida Console"/>
            <family val="3"/>
          </rPr>
          <t>119181|TOMADA MOVEL PADRAO NBR 14136 2 +T  DE 10A/250V|UN|55|37|12|84|1000|17/01/2020|228|2020|05/10/2021|Inativo|MATERIAL ELÉTRICO|PE 153/20|16/09/2020||*|</t>
        </r>
      </text>
    </comment>
    <comment ref="B1174" authorId="1" shapeId="0" xr:uid="{00000000-0006-0000-0000-0000C5090000}">
      <text>
        <r>
          <rPr>
            <b/>
            <sz val="9"/>
            <color indexed="81"/>
            <rFont val="Segoe UI"/>
            <family val="2"/>
          </rPr>
          <t>DESCRIÇÃO:</t>
        </r>
        <r>
          <rPr>
            <sz val="9"/>
            <color indexed="81"/>
            <rFont val="Segoe UI"/>
            <family val="2"/>
          </rPr>
          <t>_x000D_
TOMADA PADRAO NBR 14136 2P + T DE 10A/250V DE SOBREPOR COM CAIXA COR BRANCA.</t>
        </r>
      </text>
    </comment>
    <comment ref="V1174" authorId="4" shapeId="0" xr:uid="{FD795873-801B-4E30-AB2E-52C5C4E75598}">
      <text>
        <r>
          <rPr>
            <sz val="10"/>
            <color indexed="81"/>
            <rFont val="Lucida Console"/>
            <family val="3"/>
          </rPr>
          <t>136083|TOMADA PADRAO NBR 14136 2P + T DE 10A/250V DE SOBREPOR COM CAIXA COR BRANCA.|UN|55|37|12|34|400|17/01/2020|228|2020|05/10/2021|Inativo|MATERIAL ELÉTRICO|PE 153/20|16/09/2020||*|</t>
        </r>
      </text>
    </comment>
    <comment ref="B1175" authorId="1" shapeId="0" xr:uid="{00000000-0006-0000-0000-0000C3090000}">
      <text>
        <r>
          <rPr>
            <b/>
            <sz val="9"/>
            <color indexed="81"/>
            <rFont val="Segoe UI"/>
            <family val="2"/>
          </rPr>
          <t>DESCRIÇÃO:</t>
        </r>
        <r>
          <rPr>
            <sz val="9"/>
            <color indexed="81"/>
            <rFont val="Segoe UI"/>
            <family val="2"/>
          </rPr>
          <t>_x000D_
TOMADA PADRAO NBR 14136 COM 2 TOMADAS 2P + T DE 10A/250V DE EMBUTIR COM ESPELHO COR BRANCA PARA CAIXA 4X2.</t>
        </r>
      </text>
    </comment>
    <comment ref="V1175" authorId="4" shapeId="0" xr:uid="{39AA08D6-55DE-4946-9990-68BA37452D10}">
      <text>
        <r>
          <rPr>
            <sz val="10"/>
            <color indexed="81"/>
            <rFont val="Lucida Console"/>
            <family val="3"/>
          </rPr>
          <t>136082|TOMADA PADRAO NBR 14136 COM 2 TOMADAS 2P + T DE 10A/250V DE EMBUTIR COM ESPELHO COR BRANCA PARA CAIXA 4X2.|UN|55|37|12|38|450|17/01/2020|228|2020|05/10/2021|Inativo|MATERIAL ELÉTRICO|PE 153/20|16/09/2020||*|</t>
        </r>
      </text>
    </comment>
    <comment ref="B1176" authorId="1" shapeId="0" xr:uid="{00000000-0006-0000-0000-0000FB060000}">
      <text>
        <r>
          <rPr>
            <b/>
            <sz val="9"/>
            <color indexed="81"/>
            <rFont val="Segoe UI"/>
            <family val="2"/>
          </rPr>
          <t>DESCRIÇÃO:</t>
        </r>
        <r>
          <rPr>
            <sz val="9"/>
            <color indexed="81"/>
            <rFont val="Segoe UI"/>
            <family val="2"/>
          </rPr>
          <t>_x000D_
TORNEIRA BICO DE GANSO COM 18 CM DE COMPRIMENTO, TIPO MESA</t>
        </r>
      </text>
    </comment>
    <comment ref="V1176" authorId="2" shapeId="0" xr:uid="{00000000-0006-0000-0000-0000FC060000}">
      <text>
        <r>
          <rPr>
            <sz val="9"/>
            <color indexed="81"/>
            <rFont val="Segoe UI"/>
            <family val="2"/>
          </rPr>
          <t>113180|TORNEIRA BICO DE GANSO COM 18 CM DE COMPRIMENTO, TIPO MESA|PC|61|14|12|0|0|26/07/2018||||Inativo|MATERIAL HIDRAULICO|PP 101/17|14/11/2017|Fora do estoque.|*|</t>
        </r>
      </text>
    </comment>
    <comment ref="B1177" authorId="1" shapeId="0" xr:uid="{00000000-0006-0000-0000-000051090000}">
      <text>
        <r>
          <rPr>
            <b/>
            <sz val="9"/>
            <color indexed="81"/>
            <rFont val="Segoe UI"/>
            <family val="2"/>
          </rPr>
          <t>DESCRIÇÃO:</t>
        </r>
        <r>
          <rPr>
            <sz val="9"/>
            <color indexed="81"/>
            <rFont val="Segoe UI"/>
            <family val="2"/>
          </rPr>
          <t>_x000D_
TORNEIRA BOIA PARA CAIXA D´AGUA COM CORPO METALICO (LATAO) E FLUTUADOR EM PLASTICO ROSCA BSP NBR 8133 PRESSAO MAXIMA PARA FUNCIONAMENTO 150 MCA, PRESSAO MINIMA 2 MCA  BITOLA 1".</t>
        </r>
      </text>
    </comment>
    <comment ref="V1177" authorId="1" shapeId="0" xr:uid="{00000000-0006-0000-0000-000052090000}">
      <text>
        <r>
          <rPr>
            <sz val="10"/>
            <color indexed="81"/>
            <rFont val="Lucida Console"/>
            <family val="3"/>
          </rPr>
          <t>134581|TORNEIRA BOIA PARA CAIXA D´AGUA COM CORPO METALICO (LATAO) E FLUTUADOR EM PLASTICO ROSCA BSP NBR 8133 PRESSAO MAXIMA PARA FUNCIONAMENTO 150 MCA, PRESSAO MINIMA 2 MCA  BITOLA 1".|PC|61|14|12|5|60|31/07/2019|191|2020|07/09/2021|Suspenso|MATERIAL HIDRAULICO|PE  10/20|30/04/2020||*|</t>
        </r>
      </text>
    </comment>
    <comment ref="B1178" authorId="1" shapeId="0" xr:uid="{00000000-0006-0000-0000-000053090000}">
      <text>
        <r>
          <rPr>
            <b/>
            <sz val="9"/>
            <color indexed="81"/>
            <rFont val="Segoe UI"/>
            <family val="2"/>
          </rPr>
          <t>DESCRIÇÃO:</t>
        </r>
        <r>
          <rPr>
            <sz val="9"/>
            <color indexed="81"/>
            <rFont val="Segoe UI"/>
            <family val="2"/>
          </rPr>
          <t>_x000D_
TORNEIRA BOIA PARA CAIXA D´AGUA COM CORPO METALICO (LATAO) E FLUTUADOR EM PLASTICO ROSCA BSP NBR 8133 PRESSAO MAXIMA PARA FUNCIONAMENTO 150 MCA, PRESSAO MINIMA 2 MCA  BITOLA 3/4".</t>
        </r>
      </text>
    </comment>
    <comment ref="V1178" authorId="1" shapeId="0" xr:uid="{00000000-0006-0000-0000-000054090000}">
      <text>
        <r>
          <rPr>
            <sz val="10"/>
            <color indexed="81"/>
            <rFont val="Lucida Console"/>
            <family val="3"/>
          </rPr>
          <t>134582|TORNEIRA BOIA PARA CAIXA D´AGUA COM CORPO METALICO (LATAO) E FLUTUADOR EM PLASTICO ROSCA BSP NBR 8133 PRESSAO MAXIMA PARA FUNCIONAMENTO 150 MCA, PRESSAO MINIMA 2 MCA  BITOLA 3/4".|PC|61|14|12|9|100|31/07/2019|191|2020|07/09/2021|Suspenso|MATERIAL HIDRAULICO|PE  10/20|30/04/2020||*|</t>
        </r>
      </text>
    </comment>
    <comment ref="B1179" authorId="1" shapeId="0" xr:uid="{00000000-0006-0000-0000-000043050000}">
      <text>
        <r>
          <rPr>
            <b/>
            <sz val="9"/>
            <color indexed="81"/>
            <rFont val="Segoe UI"/>
            <family val="2"/>
          </rPr>
          <t>DESCRIÇÃO:</t>
        </r>
        <r>
          <rPr>
            <sz val="9"/>
            <color indexed="81"/>
            <rFont val="Segoe UI"/>
            <family val="2"/>
          </rPr>
          <t>_x000D_
TORNEIRA BOIA PARA CAIXA D'ÁGUA COM CORPO DE METAL 1"</t>
        </r>
      </text>
    </comment>
    <comment ref="V1179" authorId="2" shapeId="0" xr:uid="{00000000-0006-0000-0000-000044050000}">
      <text>
        <r>
          <rPr>
            <sz val="9"/>
            <color indexed="81"/>
            <rFont val="Segoe UI"/>
            <family val="2"/>
          </rPr>
          <t>94377|TORNEIRA BOIA PARA CAIXA D'ÁGUA COM CORPO DE METAL 1"|PC|||12|0|0|14/11/2018|76|2019|09/03/2020|Inativo|HIDRÁULICA|||Fora do estoque.|*|</t>
        </r>
      </text>
    </comment>
    <comment ref="B1180" authorId="1" shapeId="0" xr:uid="{00000000-0006-0000-0000-000041050000}">
      <text>
        <r>
          <rPr>
            <b/>
            <sz val="9"/>
            <color indexed="81"/>
            <rFont val="Segoe UI"/>
            <family val="2"/>
          </rPr>
          <t>DESCRIÇÃO:</t>
        </r>
        <r>
          <rPr>
            <sz val="9"/>
            <color indexed="81"/>
            <rFont val="Segoe UI"/>
            <family val="2"/>
          </rPr>
          <t>_x000D_
TORNEIRA BOIA PARA CAIXA D'ÁGUA COM CORPO DE METAL 3/4"</t>
        </r>
      </text>
    </comment>
    <comment ref="V1180" authorId="2" shapeId="0" xr:uid="{00000000-0006-0000-0000-000042050000}">
      <text>
        <r>
          <rPr>
            <sz val="9"/>
            <color indexed="81"/>
            <rFont val="Segoe UI"/>
            <family val="2"/>
          </rPr>
          <t>94376|TORNEIRA BOIA PARA CAIXA D'ÁGUA COM CORPO DE METAL 3/4"|PC|||12|0|0|14/11/2018|76|2019|09/03/2020|Inativo|HIDRÁULICA|||Fora do estoque.|*|</t>
        </r>
      </text>
    </comment>
    <comment ref="B1181" authorId="1" shapeId="0" xr:uid="{00000000-0006-0000-0000-00009D090000}">
      <text>
        <r>
          <rPr>
            <b/>
            <sz val="9"/>
            <color indexed="81"/>
            <rFont val="Segoe UI"/>
            <family val="2"/>
          </rPr>
          <t>DESCRIÇÃO:</t>
        </r>
        <r>
          <rPr>
            <sz val="9"/>
            <color indexed="81"/>
            <rFont val="Segoe UI"/>
            <family val="2"/>
          </rPr>
          <t>_x000D_
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r>
      </text>
    </comment>
    <comment ref="V1181" authorId="4" shapeId="0" xr:uid="{7F38A869-F7EB-4FDF-90B9-6D8E48E618A1}">
      <text>
        <r>
          <rPr>
            <sz val="9"/>
            <color indexed="81"/>
            <rFont val="Segoe UI"/>
            <family val="2"/>
          </rPr>
          <t>135414|TORNEIRA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CM)|PC|61|14|12|21|250|25/09/2019|293|2020|30/11/2021|Aguardando|MATERIAL HIDRAULICO|PE  10/20|30/04/2020|Aguardando compra PP 59/19.|*|</t>
        </r>
      </text>
    </comment>
    <comment ref="B1182" authorId="1" shapeId="0" xr:uid="{00000000-0006-0000-0000-0000DE000000}">
      <text>
        <r>
          <rPr>
            <b/>
            <sz val="9"/>
            <color indexed="81"/>
            <rFont val="Segoe UI"/>
            <family val="2"/>
          </rPr>
          <t>DESCRIÇÃO:</t>
        </r>
        <r>
          <rPr>
            <sz val="9"/>
            <color indexed="81"/>
            <rFont val="Segoe UI"/>
            <family val="2"/>
          </rPr>
          <t>_x000D_
TORNEIRA DE PRESSÃO - CROMADO - PARA PIA - 3/4" X 18 CM</t>
        </r>
      </text>
    </comment>
    <comment ref="V1182" authorId="1" shapeId="0" xr:uid="{00000000-0006-0000-0000-0000DF000000}">
      <text>
        <r>
          <rPr>
            <b/>
            <sz val="9"/>
            <color indexed="81"/>
            <rFont val="Segoe UI"/>
            <family val="2"/>
          </rPr>
          <t>13167|TORNEIRA DE PRESSÃO - CROMADO - PARA PIA - 3/4" X 18 CM|PC|61|14|12|0|0|14/11/2018||||Inativo|HIDRÁULICA||||*|</t>
        </r>
      </text>
    </comment>
    <comment ref="B1183" authorId="1" shapeId="0" xr:uid="{00000000-0006-0000-0000-0000DA000000}">
      <text>
        <r>
          <rPr>
            <b/>
            <sz val="9"/>
            <color indexed="81"/>
            <rFont val="Segoe UI"/>
            <family val="2"/>
          </rPr>
          <t>DESCRIÇÃO:</t>
        </r>
        <r>
          <rPr>
            <sz val="9"/>
            <color indexed="81"/>
            <rFont val="Segoe UI"/>
            <family val="2"/>
          </rPr>
          <t>_x000D_
TORNEIRA DE PRESSÃO EM LATÃO CROMADO 1/2" PARA LAVATÓRIO.</t>
        </r>
      </text>
    </comment>
    <comment ref="V1183" authorId="1" shapeId="0" xr:uid="{00000000-0006-0000-0000-0000DB000000}">
      <text>
        <r>
          <rPr>
            <sz val="10"/>
            <color indexed="81"/>
            <rFont val="Lucida Console"/>
            <family val="3"/>
          </rPr>
          <t>13161|TORNEIRA DE PRESSÃO EM LATÃO CROMADO 1/2" PARA LAVATÓRIO.|PC|61|14|12|21|250|17/12/2020|101|2020|27/04/2021|Aguardando|MATERIAL HIDRAULICO|PE  16/20|18/05/2020||*|</t>
        </r>
      </text>
    </comment>
    <comment ref="B1184" authorId="1" shapeId="0" xr:uid="{00000000-0006-0000-0000-0000DC000000}">
      <text>
        <r>
          <rPr>
            <b/>
            <sz val="9"/>
            <color indexed="81"/>
            <rFont val="Segoe UI"/>
            <family val="2"/>
          </rPr>
          <t>DESCRIÇÃO:</t>
        </r>
        <r>
          <rPr>
            <sz val="9"/>
            <color indexed="81"/>
            <rFont val="Segoe UI"/>
            <family val="2"/>
          </rPr>
          <t>_x000D_
TORNEIRA DE PRESSÃO EM LATÃO CROMADO 1/2" X 18 CM - PARA PIA. OBS.: SEM ADAPTADOR.</t>
        </r>
      </text>
    </comment>
    <comment ref="V1184" authorId="5" shapeId="0" xr:uid="{CCC82DFA-1492-43A1-AC80-00BEF1FA67FD}">
      <text>
        <r>
          <rPr>
            <sz val="10"/>
            <color indexed="81"/>
            <rFont val="Lucida Console"/>
            <family val="3"/>
          </rPr>
          <t>13165|TORNEIRA DE PRESSÃO EM LATÃO CROMADO 1/2" X 18 CM - PARA PIA. OBS.: SEM ADAPTADOR.|PC|61|14|12|42|500|17/12/2020|161|2021|06/07/2022|Aguardando|MATERIAL HIDRAULICO|PE  88/21|01/06/2021||*|</t>
        </r>
      </text>
    </comment>
    <comment ref="B1185" authorId="1" shapeId="0" xr:uid="{00000000-0006-0000-0000-0000E0000000}">
      <text>
        <r>
          <rPr>
            <b/>
            <sz val="9"/>
            <color indexed="81"/>
            <rFont val="Segoe UI"/>
            <family val="2"/>
          </rPr>
          <t>DESCRIÇÃO:</t>
        </r>
        <r>
          <rPr>
            <sz val="9"/>
            <color indexed="81"/>
            <rFont val="Segoe UI"/>
            <family val="2"/>
          </rPr>
          <t>_x000D_
TORNEIRA DE PRESSÃO EM LATÃO NATURAL CURTA 3/4" PARA TANQUE E JARDIM COM BICO ROSCA. OBS.: A MARCA DEVERÁ SER LITOGRAFADA NA EMBALAGEM OU NO PRODUTO.</t>
        </r>
      </text>
    </comment>
    <comment ref="V1185" authorId="1" shapeId="0" xr:uid="{00000000-0006-0000-0000-0000E1000000}">
      <text>
        <r>
          <rPr>
            <sz val="10"/>
            <color indexed="81"/>
            <rFont val="Lucida Console"/>
            <family val="3"/>
          </rPr>
          <t>13175|TORNEIRA DE PRESSÃO EM LATÃO NATURAL CURTA 3/4" PARA TANQUE E JARDIM COM BICO ROSCA. OBS.: A MARCA DEVERÁ SER LITOGRAFADA NA EMBALAGEM OU NO PRODUTO.|PC|61|14|12|55|650|16/03/2020|191|2020|07/09/2021|Suspenso|MATERIAL HIDRAULICO|PP  76/19|22/07/2019||*|</t>
        </r>
      </text>
    </comment>
    <comment ref="B1186" authorId="1" shapeId="0" xr:uid="{00000000-0006-0000-0000-0000BD060000}">
      <text>
        <r>
          <rPr>
            <b/>
            <sz val="9"/>
            <color indexed="81"/>
            <rFont val="Segoe UI"/>
            <family val="2"/>
          </rPr>
          <t>DESCRIÇÃO:</t>
        </r>
        <r>
          <rPr>
            <sz val="9"/>
            <color indexed="81"/>
            <rFont val="Segoe UI"/>
            <family val="2"/>
          </rPr>
          <t>_x000D_
TORNEIRA EM METAL CROMADO, PARA PIA DE COZINHA BICA MÓVEL COM AREJADOR, TIPO PAREDE COM CANOPLA C50. MEDIDA DA ROSCA 1/2 POLEGADAS COM REDUÇÃO 3/4 POLEGADAS. EM FORMATO PESCOÇO DE GANSO.</t>
        </r>
      </text>
    </comment>
    <comment ref="V1186" authorId="5" shapeId="0" xr:uid="{5550F3DD-C5D6-410A-B650-4E0D61914705}">
      <text>
        <r>
          <rPr>
            <sz val="10"/>
            <color indexed="81"/>
            <rFont val="Lucida Console"/>
            <family val="3"/>
          </rPr>
          <t>111524|TORNEIRA EM METAL CROMADO, PARA PIA DE COZINHA BICA MÓVEL COM AREJADOR, TIPO PAREDE COM CANOPLA C50. MEDIDA DA ROSCA 1/2 POLEGADAS COM REDUÇÃO 3/4 POLEGADAS. EM FORMATO PESCOÇO DE GANSO.|PC|61|14|12|34|400|17/12/2020|161|2021|06/07/2022|Aguardando|MATERIAL HIDRAULICO|PE  88/21|01/06/2021||*|</t>
        </r>
      </text>
    </comment>
    <comment ref="B1187" authorId="1" shapeId="0" xr:uid="{00000000-0006-0000-0000-000023020000}">
      <text>
        <r>
          <rPr>
            <b/>
            <sz val="9"/>
            <color indexed="81"/>
            <rFont val="Segoe UI"/>
            <family val="2"/>
          </rPr>
          <t>DESCRIÇÃO:</t>
        </r>
        <r>
          <rPr>
            <sz val="9"/>
            <color indexed="81"/>
            <rFont val="Segoe UI"/>
            <family val="2"/>
          </rPr>
          <t>_x000D_
TOUCA DE PROTECAO PARA CABELOS, TIPO COZINHEIRA, EM MATERIAL DESCARTAVEL (TNT) SANFONADA - COR BRANCA</t>
        </r>
      </text>
    </comment>
    <comment ref="V1187" authorId="3" shapeId="0" xr:uid="{7DBCC788-9452-41A3-BEAB-26EADF5E69F0}">
      <text>
        <r>
          <rPr>
            <sz val="9"/>
            <color indexed="81"/>
            <rFont val="Segoe UI"/>
            <family val="2"/>
          </rPr>
          <t>27136|TOUCA DE PROTECAO PARA CABELOS, TIPO COZINHEIRA, EM MATERIAL DESCARTAVEL (TNT) SANFONADA - COR BRANCA|PC|62|10|12|10000|120000|10/09/2021|275|2020|15/11/2021|Aguardando|MATERIAIS DE LIMPEZA (UTENSILIOS E ACESSORIOS)|PE 254/21|||*|</t>
        </r>
      </text>
    </comment>
    <comment ref="B1188" authorId="1" shapeId="0" xr:uid="{00000000-0006-0000-0000-00009F050000}">
      <text>
        <r>
          <rPr>
            <b/>
            <sz val="9"/>
            <color indexed="81"/>
            <rFont val="Segoe UI"/>
            <family val="2"/>
          </rPr>
          <t>DESCRIÇÃO:</t>
        </r>
        <r>
          <rPr>
            <sz val="9"/>
            <color indexed="81"/>
            <rFont val="Segoe UI"/>
            <family val="2"/>
          </rPr>
          <t>_x000D_
TRANDESCANTIA (TRANDESCANTIA SPATHACEA), PORTE 0,15M, CAIXA COM 15 UNIDADES.</t>
        </r>
      </text>
    </comment>
    <comment ref="V1188" authorId="1" shapeId="0" xr:uid="{00000000-0006-0000-0000-0000A0050000}">
      <text>
        <r>
          <rPr>
            <b/>
            <sz val="9"/>
            <color indexed="81"/>
            <rFont val="Segoe UI"/>
            <family val="2"/>
          </rPr>
          <t>99391|TRANDESCANTIA (TRANDESCANTIA SPATHACEA), PORTE 0,15M, CAIXA COM 15 UNIDADES.|CX|||12|0|0|31/07/2018||||Inativo|PLANTAS ORNAMENTAIS||||*|</t>
        </r>
      </text>
    </comment>
    <comment ref="B1189" authorId="1" shapeId="0" xr:uid="{00000000-0006-0000-0000-000039020000}">
      <text>
        <r>
          <rPr>
            <b/>
            <sz val="9"/>
            <color indexed="81"/>
            <rFont val="Segoe UI"/>
            <family val="2"/>
          </rPr>
          <t>DESCRIÇÃO:</t>
        </r>
        <r>
          <rPr>
            <sz val="9"/>
            <color indexed="81"/>
            <rFont val="Segoe UI"/>
            <family val="2"/>
          </rPr>
          <t>_x000D_
TRAVA DE SEGURANCA, CHAVE TETRA, P/ PORTAS</t>
        </r>
      </text>
    </comment>
    <comment ref="V1189" authorId="1" shapeId="0" xr:uid="{00000000-0006-0000-0000-00003A020000}">
      <text>
        <r>
          <rPr>
            <sz val="10"/>
            <color indexed="81"/>
            <rFont val="Lucida Console"/>
            <family val="3"/>
          </rPr>
          <t>28093|TRAVA DE SEGURANCA, CHAVE TETRA, P/ PORTAS|PC|51|11|12|9|100|12/05/2020|206|2020|16/09/2021|Suspenso|TRAVA DE SEGURANCA, PUXADORES E FECHADURAS|PP  95/19|29/08/2018||*|</t>
        </r>
      </text>
    </comment>
    <comment ref="B1190" authorId="1" shapeId="0" xr:uid="{00000000-0006-0000-0000-0000F5060000}">
      <text>
        <r>
          <rPr>
            <b/>
            <sz val="9"/>
            <color indexed="81"/>
            <rFont val="Segoe UI"/>
            <family val="2"/>
          </rPr>
          <t>DESCRIÇÃO:</t>
        </r>
        <r>
          <rPr>
            <sz val="9"/>
            <color indexed="81"/>
            <rFont val="Segoe UI"/>
            <family val="2"/>
          </rPr>
          <t>_x000D_
TRAVE DE FUTEBOL, CONFECCIONADO EM POLIETILENO, LATERAIS VAZADAS, COLORIDA, MEDIDAS APROX: 1,20 X 0,81 X 0,96 M (PODENDO VARIAR +/- 5 CM), PARAFUSOS PARA FIXACAO, COM SELO DE APROVACAO DO INMETRO</t>
        </r>
      </text>
    </comment>
    <comment ref="V1190" authorId="1" shapeId="0" xr:uid="{00000000-0006-0000-0000-0000F6060000}">
      <text>
        <r>
          <rPr>
            <b/>
            <sz val="9"/>
            <color indexed="81"/>
            <rFont val="Segoe UI"/>
            <family val="2"/>
          </rPr>
          <t>112585|TRAVE DE FUTEBOL, CONFECCIONADO EM POLIETILENO, LATERAIS VAZADAS, COLORIDA, MEDIDAS APROX: 1,20 X 0,81 X 0,96 M (PODENDO VARIAR +/- 5 CM), PARAFUSOS PARA FIXACAO, COM SELO DE APROVACAO DO INMETRO|UN|||12|25|300|03/09/2018||||- ok -|BRINQUEDOS E PLAYGROUND||||*|</t>
        </r>
      </text>
    </comment>
    <comment ref="B1191" authorId="1" shapeId="0" xr:uid="{00000000-0006-0000-0000-00008D060000}">
      <text>
        <r>
          <rPr>
            <b/>
            <sz val="9"/>
            <color indexed="81"/>
            <rFont val="Segoe UI"/>
            <family val="2"/>
          </rPr>
          <t>DESCRIÇÃO:</t>
        </r>
        <r>
          <rPr>
            <sz val="9"/>
            <color indexed="81"/>
            <rFont val="Segoe UI"/>
            <family val="2"/>
          </rPr>
          <t>_x000D_
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r>
      </text>
    </comment>
    <comment ref="V1191" authorId="1" shapeId="0" xr:uid="{00000000-0006-0000-0000-00008E060000}">
      <text>
        <r>
          <rPr>
            <sz val="9"/>
            <color indexed="81"/>
            <rFont val="Segoe UI"/>
            <family val="2"/>
          </rPr>
          <t>110165|TRICICLO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MENOS.|UN|||12|67|800|03/09/2018||||- ok -|BRINQUEDOS E PLAYGROUND||||*|</t>
        </r>
      </text>
    </comment>
    <comment ref="B1192" authorId="1" shapeId="0" xr:uid="{00000000-0006-0000-0000-00008A010000}">
      <text>
        <r>
          <rPr>
            <b/>
            <sz val="9"/>
            <color indexed="81"/>
            <rFont val="Segoe UI"/>
            <family val="2"/>
          </rPr>
          <t>DESCRIÇÃO:</t>
        </r>
        <r>
          <rPr>
            <sz val="9"/>
            <color indexed="81"/>
            <rFont val="Segoe UI"/>
            <family val="2"/>
          </rPr>
          <t>_x000D_
TRINCHA PARA PINTURA - 1 1/2", COM CERDAS 100% NATURAIS.</t>
        </r>
      </text>
    </comment>
    <comment ref="V1192" authorId="1" shapeId="0" xr:uid="{00000000-0006-0000-0000-00008B010000}">
      <text>
        <r>
          <rPr>
            <b/>
            <sz val="9"/>
            <color indexed="81"/>
            <rFont val="Segoe UI"/>
            <family val="2"/>
          </rPr>
          <t>16114|TRINCHA PARA PINTURA - 1 1/2", COM CERDAS 100% NATURAIS.|PC|76|11|12|0|0|10/09/2018||||Inativo|MATERIAL DE PINTURA, DISCOS ABRASIVOS E COLA PARA MADEIRA||||*|</t>
        </r>
      </text>
    </comment>
    <comment ref="B1193" authorId="1" shapeId="0" xr:uid="{00000000-0006-0000-0000-000076000000}">
      <text>
        <r>
          <rPr>
            <b/>
            <sz val="9"/>
            <color indexed="81"/>
            <rFont val="Segoe UI"/>
            <family val="2"/>
          </rPr>
          <t>DESCRIÇÃO:</t>
        </r>
        <r>
          <rPr>
            <sz val="9"/>
            <color indexed="81"/>
            <rFont val="Segoe UI"/>
            <family val="2"/>
          </rPr>
          <t>_x000D_
TRINCHA PARA PINTURA - 1", COM CERDAS 100% NATURAIS.</t>
        </r>
      </text>
    </comment>
    <comment ref="V1193" authorId="1" shapeId="0" xr:uid="{00000000-0006-0000-0000-000077000000}">
      <text>
        <r>
          <rPr>
            <sz val="10"/>
            <color indexed="81"/>
            <rFont val="Lucida Console"/>
            <family val="3"/>
          </rPr>
          <t>12853|TRINCHA PARA PINTURA - 1", COM CERDAS 100% NATURAIS.|PC|76|11|12|42|500|17/12/2020|88|2020|01/04/2021|Suspenso|MATERIAL DE PINTURA, DISCOS ABRASIVOS E COLA PARA MADEIRA|PE   6/20|28/04/2021|Memo 37/SGAF/DRM/2021 informando que Ata não será reaberta|*|</t>
        </r>
      </text>
    </comment>
    <comment ref="B1194" authorId="1" shapeId="0" xr:uid="{00000000-0006-0000-0000-000078000000}">
      <text>
        <r>
          <rPr>
            <b/>
            <sz val="9"/>
            <color indexed="81"/>
            <rFont val="Segoe UI"/>
            <family val="2"/>
          </rPr>
          <t>DESCRIÇÃO:</t>
        </r>
        <r>
          <rPr>
            <sz val="9"/>
            <color indexed="81"/>
            <rFont val="Segoe UI"/>
            <family val="2"/>
          </rPr>
          <t>_x000D_
TRINCHA PARA PINTURA - 1/2", COM CERDAS 100% NATURAIS.</t>
        </r>
      </text>
    </comment>
    <comment ref="V1194" authorId="1" shapeId="0" xr:uid="{00000000-0006-0000-0000-000079000000}">
      <text>
        <r>
          <rPr>
            <sz val="9"/>
            <color indexed="81"/>
            <rFont val="Segoe UI"/>
            <family val="2"/>
          </rPr>
          <t>12854|TRINCHA PARA PINTURA - 1/2", COM CERDAS 100% NATURAIS.|PC|76|11|12|4|40|10/09/2018||||- ok -|MATERIAL DE PINTURA, DISCOS ABRASIVOS E COLA PARA MADEIRA||||*|</t>
        </r>
      </text>
    </comment>
    <comment ref="B1195" authorId="1" shapeId="0" xr:uid="{00000000-0006-0000-0000-00007A000000}">
      <text>
        <r>
          <rPr>
            <b/>
            <sz val="9"/>
            <color indexed="81"/>
            <rFont val="Segoe UI"/>
            <family val="2"/>
          </rPr>
          <t>DESCRIÇÃO:</t>
        </r>
        <r>
          <rPr>
            <sz val="9"/>
            <color indexed="81"/>
            <rFont val="Segoe UI"/>
            <family val="2"/>
          </rPr>
          <t>_x000D_
TRINCHA PARA PINTURA - 2", COM CERDAS 100% NATURAIS.</t>
        </r>
      </text>
    </comment>
    <comment ref="V1195" authorId="1" shapeId="0" xr:uid="{00000000-0006-0000-0000-00007B000000}">
      <text>
        <r>
          <rPr>
            <sz val="10"/>
            <color indexed="81"/>
            <rFont val="Lucida Console"/>
            <family val="3"/>
          </rPr>
          <t>12856|TRINCHA PARA PINTURA - 2", COM CERDAS 100% NATURAIS.|PC|76|11|12|375|4500|17/12/2020|88|2020|01/04/2021|Suspenso|MATERIAL DE PINTURA, DISCOS ABRASIVOS E COLA PARA MADEIRA|PE   6/20|28/04/2021|Memo 37/SGAF/DRM/2021 informando que Ata não será reaberta|*|</t>
        </r>
      </text>
    </comment>
    <comment ref="B1196" authorId="1" shapeId="0" xr:uid="{00000000-0006-0000-0000-00007C000000}">
      <text>
        <r>
          <rPr>
            <b/>
            <sz val="9"/>
            <color indexed="81"/>
            <rFont val="Segoe UI"/>
            <family val="2"/>
          </rPr>
          <t>DESCRIÇÃO:</t>
        </r>
        <r>
          <rPr>
            <sz val="9"/>
            <color indexed="81"/>
            <rFont val="Segoe UI"/>
            <family val="2"/>
          </rPr>
          <t>_x000D_
TRINCHA PARA PINTURA - 3", COM CERDAS 100% NATURAIS</t>
        </r>
      </text>
    </comment>
    <comment ref="V1196" authorId="4" shapeId="0" xr:uid="{8705177A-723F-41ED-95E7-227F8FD1C41F}">
      <text>
        <r>
          <rPr>
            <sz val="10"/>
            <color indexed="81"/>
            <rFont val="Lucida Console"/>
            <family val="3"/>
          </rPr>
          <t>12857|TRINCHA PARA PINTURA - 3", COM CERDAS 100% NATURAIS|PC|76|11|12|25|300|12/05/2020|254|2020|28/10/2021|Suspenso|MATERIAL DE PINTURA|PE 147/20|04/09/2020||*|</t>
        </r>
      </text>
    </comment>
    <comment ref="B1197" authorId="1" shapeId="0" xr:uid="{00000000-0006-0000-0000-000086010000}">
      <text>
        <r>
          <rPr>
            <b/>
            <sz val="9"/>
            <color indexed="81"/>
            <rFont val="Segoe UI"/>
            <family val="2"/>
          </rPr>
          <t>DESCRIÇÃO:</t>
        </r>
        <r>
          <rPr>
            <sz val="9"/>
            <color indexed="81"/>
            <rFont val="Segoe UI"/>
            <family val="2"/>
          </rPr>
          <t>_x000D_
TRINCHA PARA PINTURA 4" COM CERDAS 100% NATURAIS.</t>
        </r>
      </text>
    </comment>
    <comment ref="V1197" authorId="1" shapeId="0" xr:uid="{00000000-0006-0000-0000-000087010000}">
      <text>
        <r>
          <rPr>
            <sz val="9"/>
            <color indexed="81"/>
            <rFont val="Segoe UI"/>
            <family val="2"/>
          </rPr>
          <t>16082|TRINCHA PARA PINTURA 4" COM CERDAS 100% NATURAIS.|PC|76|11|12|4|40|10/09/2018||||- ok -|MATERIAL DE PINTURA, DISCOS ABRASIVOS E COLA PARA MADEIRA||||*|</t>
        </r>
      </text>
    </comment>
    <comment ref="B1198" authorId="2" shapeId="0" xr:uid="{00000000-0006-0000-0000-0000F8000000}">
      <text>
        <r>
          <rPr>
            <b/>
            <sz val="9"/>
            <color indexed="81"/>
            <rFont val="Segoe UI"/>
            <family val="2"/>
          </rPr>
          <t>DESCRIÇÃO:</t>
        </r>
        <r>
          <rPr>
            <sz val="9"/>
            <color indexed="81"/>
            <rFont val="Segoe UI"/>
            <family val="2"/>
          </rPr>
          <t>_x000D_
TRINCO FECHO CHATO 4"</t>
        </r>
      </text>
    </comment>
    <comment ref="V1198" authorId="1" shapeId="0" xr:uid="{00000000-0006-0000-0000-0000F9000000}">
      <text>
        <r>
          <rPr>
            <sz val="10"/>
            <color indexed="81"/>
            <rFont val="Lucida Console"/>
            <family val="3"/>
          </rPr>
          <t>13225|TRINCO FECHO CHATO 4"|PC|51|11|12|0|0|14/02/2020|155|2019|26/06/2020|Suspenso|SIM|PE  28/19|24/07/2019||*|</t>
        </r>
      </text>
    </comment>
    <comment ref="B1199" authorId="1" shapeId="0" xr:uid="{00000000-0006-0000-0000-000027040000}">
      <text>
        <r>
          <rPr>
            <b/>
            <sz val="9"/>
            <color indexed="81"/>
            <rFont val="Segoe UI"/>
            <family val="2"/>
          </rPr>
          <t>DESCRIÇÃO:</t>
        </r>
        <r>
          <rPr>
            <sz val="9"/>
            <color indexed="81"/>
            <rFont val="Segoe UI"/>
            <family val="2"/>
          </rPr>
          <t>_x000D_
TUBO DE CONCRETO ARMADO, COM BOLSA PA 2, DIÂMETRO 1000 MM.  COM 2,5 M DE COMPRIMENTO</t>
        </r>
      </text>
    </comment>
    <comment ref="V1199" authorId="1" shapeId="0" xr:uid="{00000000-0006-0000-0000-000028040000}">
      <text>
        <r>
          <rPr>
            <b/>
            <sz val="9"/>
            <color indexed="81"/>
            <rFont val="Segoe UI"/>
            <family val="2"/>
          </rPr>
          <t>77428|TUBO DE CONCRETO ARMADO, COM BOLSA PA 2, DIÂMETRO 1000 MM.  COM 2,5 M DE COMPRIMENTO|M|||12|0|0|27/06/2018||||Inativo|BLOCOS E BLOQUETES||||*|</t>
        </r>
      </text>
    </comment>
    <comment ref="B1200" authorId="1" shapeId="0" xr:uid="{00000000-0006-0000-0000-000029040000}">
      <text>
        <r>
          <rPr>
            <b/>
            <sz val="9"/>
            <color indexed="81"/>
            <rFont val="Segoe UI"/>
            <family val="2"/>
          </rPr>
          <t>DESCRIÇÃO:</t>
        </r>
        <r>
          <rPr>
            <sz val="9"/>
            <color indexed="81"/>
            <rFont val="Segoe UI"/>
            <family val="2"/>
          </rPr>
          <t>_x000D_
TUBO DE CONCRETO ARMADO, COM BOLSA PA 2, DIÂMETRO 1500 MM -  COM 1,5 M DE COMPRIMENTO</t>
        </r>
      </text>
    </comment>
    <comment ref="V1200" authorId="1" shapeId="0" xr:uid="{00000000-0006-0000-0000-00002A040000}">
      <text>
        <r>
          <rPr>
            <b/>
            <sz val="9"/>
            <color indexed="81"/>
            <rFont val="Segoe UI"/>
            <family val="2"/>
          </rPr>
          <t>77429|TUBO DE CONCRETO ARMADO, COM BOLSA PA 2, DIÂMETRO 1500 MM -  COM 1,5 M DE COMPRIMENTO|M|||12|0|0|27/06/2018||||Inativo|BLOCOS E BLOQUETES||||*|</t>
        </r>
      </text>
    </comment>
    <comment ref="B1201" authorId="1" shapeId="0" xr:uid="{00000000-0006-0000-0000-000021040000}">
      <text>
        <r>
          <rPr>
            <b/>
            <sz val="9"/>
            <color indexed="81"/>
            <rFont val="Segoe UI"/>
            <family val="2"/>
          </rPr>
          <t>DESCRIÇÃO:</t>
        </r>
        <r>
          <rPr>
            <sz val="9"/>
            <color indexed="81"/>
            <rFont val="Segoe UI"/>
            <family val="2"/>
          </rPr>
          <t>_x000D_
TUBO DE CONCRETO ARMADO, COM BOLSA PA 2, DIÂMETRO 400 MM - COM 2,5 M DE COMPRIMENTO</t>
        </r>
      </text>
    </comment>
    <comment ref="V1201" authorId="1" shapeId="0" xr:uid="{00000000-0006-0000-0000-000022040000}">
      <text>
        <r>
          <rPr>
            <b/>
            <sz val="9"/>
            <color indexed="81"/>
            <rFont val="Segoe UI"/>
            <family val="2"/>
          </rPr>
          <t>77425|TUBO DE CONCRETO ARMADO, COM BOLSA PA 2, DIÂMETRO 400 MM - COM 2,5 M DE COMPRIMENTO|M|51|4|12|0|0|27/06/2018||||Inativo|BLOCOS E BLOQUETES||||*|</t>
        </r>
      </text>
    </comment>
    <comment ref="B1202" authorId="1" shapeId="0" xr:uid="{00000000-0006-0000-0000-000023040000}">
      <text>
        <r>
          <rPr>
            <b/>
            <sz val="9"/>
            <color indexed="81"/>
            <rFont val="Segoe UI"/>
            <family val="2"/>
          </rPr>
          <t>DESCRIÇÃO:</t>
        </r>
        <r>
          <rPr>
            <sz val="9"/>
            <color indexed="81"/>
            <rFont val="Segoe UI"/>
            <family val="2"/>
          </rPr>
          <t>_x000D_
TUBO DE CONCRETO ARMADO, COM BOLSA PA 2, DIÂMETRO 600 MM -  COM 2,5 M DE COMPRIMENTO</t>
        </r>
      </text>
    </comment>
    <comment ref="V1202" authorId="1" shapeId="0" xr:uid="{00000000-0006-0000-0000-000024040000}">
      <text>
        <r>
          <rPr>
            <b/>
            <sz val="9"/>
            <color indexed="81"/>
            <rFont val="Segoe UI"/>
            <family val="2"/>
          </rPr>
          <t>77426|TUBO DE CONCRETO ARMADO, COM BOLSA PA 2, DIÂMETRO 600 MM -  COM 2,5 M DE COMPRIMENTO|M|||12|0|0|27/06/2018||||Inativo|BLOCOS E BLOQUETES||||*|</t>
        </r>
      </text>
    </comment>
    <comment ref="B1203" authorId="1" shapeId="0" xr:uid="{00000000-0006-0000-0000-000025040000}">
      <text>
        <r>
          <rPr>
            <b/>
            <sz val="9"/>
            <color indexed="81"/>
            <rFont val="Segoe UI"/>
            <family val="2"/>
          </rPr>
          <t>DESCRIÇÃO:</t>
        </r>
        <r>
          <rPr>
            <sz val="9"/>
            <color indexed="81"/>
            <rFont val="Segoe UI"/>
            <family val="2"/>
          </rPr>
          <t>_x000D_
TUBO DE CONCRETO ARMADO, COM BOLSA PA 2, DIÂMETRO 800 MM -  COM 2,5 M DE COMPRIMENTO</t>
        </r>
      </text>
    </comment>
    <comment ref="V1203" authorId="1" shapeId="0" xr:uid="{00000000-0006-0000-0000-000026040000}">
      <text>
        <r>
          <rPr>
            <b/>
            <sz val="9"/>
            <color indexed="81"/>
            <rFont val="Segoe UI"/>
            <family val="2"/>
          </rPr>
          <t>77427|TUBO DE CONCRETO ARMADO, COM BOLSA PA 2, DIÂMETRO 800 MM -  COM 2,5 M DE COMPRIMENTO|M|||12|0|0|27/06/2018||||Inativo|BLOCOS E BLOQUETES||||*|</t>
        </r>
      </text>
    </comment>
    <comment ref="B1204" authorId="1" shapeId="0" xr:uid="{00000000-0006-0000-0000-0000F1060000}">
      <text>
        <r>
          <rPr>
            <b/>
            <sz val="9"/>
            <color indexed="81"/>
            <rFont val="Segoe UI"/>
            <family val="2"/>
          </rPr>
          <t>DESCRIÇÃO:</t>
        </r>
        <r>
          <rPr>
            <sz val="9"/>
            <color indexed="81"/>
            <rFont val="Segoe UI"/>
            <family val="2"/>
          </rPr>
          <t>_x000D_
TUBO DE DESCIDA DE SOBREPOR EM PVC PARA CAIXA DE DESCARGA</t>
        </r>
      </text>
    </comment>
    <comment ref="V1204" authorId="2" shapeId="0" xr:uid="{00000000-0006-0000-0000-0000F2060000}">
      <text>
        <r>
          <rPr>
            <sz val="9"/>
            <color indexed="81"/>
            <rFont val="Segoe UI"/>
            <family val="2"/>
          </rPr>
          <t>112465|TUBO DE DESCIDA DE SOBREPOR EM PVC PARA CAIXA DE DESCARGA|PC|||12|0|0|14/11/2018|20|2018|21/01/2019|Inativo|MATERIAL HIDRAULICO|PP  12/19|11/07/2019|Fora do estoque.|*|</t>
        </r>
      </text>
    </comment>
    <comment ref="B1205" authorId="1" shapeId="0" xr:uid="{00000000-0006-0000-0000-0000BF060000}">
      <text>
        <r>
          <rPr>
            <b/>
            <sz val="9"/>
            <color indexed="81"/>
            <rFont val="Segoe UI"/>
            <family val="2"/>
          </rPr>
          <t>DESCRIÇÃO:</t>
        </r>
        <r>
          <rPr>
            <sz val="9"/>
            <color indexed="81"/>
            <rFont val="Segoe UI"/>
            <family val="2"/>
          </rPr>
          <t>_x000D_
TUBO DE DESCIDA PARA VÁLVULA DE DESCARGA COM JOELHO AZUL</t>
        </r>
      </text>
    </comment>
    <comment ref="V1205" authorId="2" shapeId="0" xr:uid="{00000000-0006-0000-0000-0000C0060000}">
      <text>
        <r>
          <rPr>
            <sz val="9"/>
            <color indexed="81"/>
            <rFont val="Segoe UI"/>
            <family val="2"/>
          </rPr>
          <t>111750|TUBO DE DESCIDA PARA VÁLVULA DE DESCARGA COM JOELHO AZUL|PC|||12|0|0|14/11/2018|20|2018|21/01/2019|Inativo|MATERIAL HIDRAULICO|PP  12/19|11/07/2019|Fora do estoque.|*|</t>
        </r>
      </text>
    </comment>
    <comment ref="B1206" authorId="1" shapeId="0" xr:uid="{00000000-0006-0000-0000-000006010000}">
      <text>
        <r>
          <rPr>
            <b/>
            <sz val="9"/>
            <color indexed="81"/>
            <rFont val="Segoe UI"/>
            <family val="2"/>
          </rPr>
          <t>DESCRIÇÃO:</t>
        </r>
        <r>
          <rPr>
            <sz val="9"/>
            <color indexed="81"/>
            <rFont val="Segoe UI"/>
            <family val="2"/>
          </rPr>
          <t>_x000D_
TUBO DE FERRO GALVANIZADO 4" BR C/ 6 M</t>
        </r>
      </text>
    </comment>
    <comment ref="V1206" authorId="1" shapeId="0" xr:uid="{00000000-0006-0000-0000-000007010000}">
      <text>
        <r>
          <rPr>
            <sz val="10"/>
            <color indexed="81"/>
            <rFont val="Lucida Console"/>
            <family val="3"/>
          </rPr>
          <t>13556|TUBO DE FERRO GALVANIZADO 4" BR C/ 6 M|BR|61|3|12|0|0|28/01/2021|104|2020|03/05/2021|Suspenso|FERRAGENS|PE  17/20|19/05/2020||*|</t>
        </r>
      </text>
    </comment>
    <comment ref="B1207" authorId="1" shapeId="0" xr:uid="{00000000-0006-0000-0000-0000EB050000}">
      <text>
        <r>
          <rPr>
            <b/>
            <sz val="9"/>
            <color indexed="81"/>
            <rFont val="Segoe UI"/>
            <family val="2"/>
          </rPr>
          <t>DESCRIÇÃO:</t>
        </r>
        <r>
          <rPr>
            <sz val="9"/>
            <color indexed="81"/>
            <rFont val="Segoe UI"/>
            <family val="2"/>
          </rPr>
          <t>_x000D_
TUBO DE FERRO GALVANIZADO DN (DIAMETRO NOMINAL) 1" - DIAMETRO EXTERNO BASICO 33,7MM ESPESSURA DA PAREDE DE 3,35MM, CLASSE M - ABNT NBR 5580/02 - BARRA C/6 MT</t>
        </r>
      </text>
    </comment>
    <comment ref="V1207" authorId="1" shapeId="0" xr:uid="{00000000-0006-0000-0000-0000EC050000}">
      <text>
        <r>
          <rPr>
            <sz val="10"/>
            <color indexed="81"/>
            <rFont val="Lucida Console"/>
            <family val="3"/>
          </rPr>
          <t>102277|TUBO DE FERRO GALVANIZADO DN (DIAMETRO NOMINAL) 1" - DIAMETRO EXTERNO BASICO 33,7MM ESPESSURA DA PAREDE DE 3,35MM, CLASSE M - ABNT NBR 5580/02 - BARRA C/6 MT|PC|61|3|12|17|200|08/09/2020|292|2019|17/12/2020|Aguardando|MATERIAL DE CONSTRUÇÃO|PE  26/21|16/03/2021||*|</t>
        </r>
      </text>
    </comment>
    <comment ref="B1208" authorId="1" shapeId="0" xr:uid="{00000000-0006-0000-0000-0000E9050000}">
      <text>
        <r>
          <rPr>
            <b/>
            <sz val="9"/>
            <color indexed="81"/>
            <rFont val="Segoe UI"/>
            <family val="2"/>
          </rPr>
          <t>DESCRIÇÃO:</t>
        </r>
        <r>
          <rPr>
            <sz val="9"/>
            <color indexed="81"/>
            <rFont val="Segoe UI"/>
            <family val="2"/>
          </rPr>
          <t xml:space="preserve">_x000D_
TUBO DE FERRO GALVANIZADO DN (DIAMETRO NOMINAL) 1.1/2" - DIAMETRO EXTERNO BÁSICO 48,3MM ESPESSURA DA PAREDE DE 3,35MM, CLASSE M - ABNT NBR 5580/02 - BARRA COM 6 METROS. </t>
        </r>
      </text>
    </comment>
    <comment ref="V1208" authorId="1" shapeId="0" xr:uid="{00000000-0006-0000-0000-0000EA050000}">
      <text>
        <r>
          <rPr>
            <sz val="10"/>
            <color indexed="81"/>
            <rFont val="Lucida Console"/>
            <family val="3"/>
          </rPr>
          <t>102276|TUBO DE FERRO GALVANIZADO DN (DIAMETRO NOMINAL) 1.1/2" - DIAMETRO EXTERNO BÁSICO 48,3MM ESPESSURA DA PAREDE DE 3,35MM, CLASSE M - ABNT NBR 5580/02 - BARRA COM 6 METROS.|BR|61|3|12|9|100|28/01/2021|104|2020|03/05/2021|Suspenso|FERRAGENS|PE  17/20|19/05/2020||*|</t>
        </r>
      </text>
    </comment>
    <comment ref="B1209" authorId="1" shapeId="0" xr:uid="{00000000-0006-0000-0000-0000EF050000}">
      <text>
        <r>
          <rPr>
            <b/>
            <sz val="9"/>
            <color indexed="81"/>
            <rFont val="Segoe UI"/>
            <family val="2"/>
          </rPr>
          <t>DESCRIÇÃO:</t>
        </r>
        <r>
          <rPr>
            <sz val="9"/>
            <color indexed="81"/>
            <rFont val="Segoe UI"/>
            <family val="2"/>
          </rPr>
          <t xml:space="preserve">_x000D_
TUBO DE FERRO GALVANIZADO DN (DIAMETRO NOMINAL) 1.1/4" - DIAMETRO EXTERNO BÁSICO 42,4MM ESPESSURA DA PAREDE DE 3,35MM, CLASSE M - ABNT NBR 5580/02 - BARRA COM 6 METROS. </t>
        </r>
      </text>
    </comment>
    <comment ref="V1209" authorId="1" shapeId="0" xr:uid="{00000000-0006-0000-0000-0000F0050000}">
      <text>
        <r>
          <rPr>
            <sz val="10"/>
            <color indexed="81"/>
            <rFont val="Lucida Console"/>
            <family val="3"/>
          </rPr>
          <t>102279|TUBO DE FERRO GALVANIZADO DN (DIAMETRO NOMINAL) 1.1/4" - DIAMETRO EXTERNO BÁSICO 42,4MM ESPESSURA DA PAREDE DE 3,35MM, CLASSE M - ABNT NBR 5580/02 - BARRA COM 6 METROS.|BR|61|3|12|0|0|28/01/2021|104|2020|03/05/2021|Suspenso|FERRAGENS|PE  17/20|19/05/2020||*|</t>
        </r>
      </text>
    </comment>
    <comment ref="B1210" authorId="1" shapeId="0" xr:uid="{00000000-0006-0000-0000-0000ED050000}">
      <text>
        <r>
          <rPr>
            <b/>
            <sz val="9"/>
            <color indexed="81"/>
            <rFont val="Segoe UI"/>
            <family val="2"/>
          </rPr>
          <t>DESCRIÇÃO:</t>
        </r>
        <r>
          <rPr>
            <sz val="9"/>
            <color indexed="81"/>
            <rFont val="Segoe UI"/>
            <family val="2"/>
          </rPr>
          <t>_x000D_
TUBO DE FERRO GALVANIZADO DN (DIAMETRO NOMINAL) 1/2" - DIAMETRO EXTERNO BASICO 21,3MM ESPESSURA DA PAREDE DE 2,65MM, CLASSE M - ABNT NBR 5580/02 - BARRA C/6 MT</t>
        </r>
      </text>
    </comment>
    <comment ref="V1210" authorId="4" shapeId="0" xr:uid="{0AF9D7FD-7B38-4963-A0E4-DF683A3F6C13}">
      <text>
        <r>
          <rPr>
            <sz val="9"/>
            <color indexed="81"/>
            <rFont val="Segoe UI"/>
            <family val="2"/>
          </rPr>
          <t>102278|TUBO DE FERRO GALVANIZADO DN (DIAMETRO NOMINAL) 1/2" - DIAMETRO EXTERNO BASICO 21,3MM ESPESSURA DA PAREDE DE 2,65MM, CLASSE M - ABNT NBR 5580/02 - BARRA C/6 MT|PC|61|3|12|0|0|22/04/2021|174|2020|16/08/2021|Aguardando|MATERIAL DE CONSTRUÇÃO|PE  99/20|03/08/2020||*|</t>
        </r>
      </text>
    </comment>
    <comment ref="B1211" authorId="1" shapeId="0" xr:uid="{00000000-0006-0000-0000-0000D9050000}">
      <text>
        <r>
          <rPr>
            <b/>
            <sz val="9"/>
            <color indexed="81"/>
            <rFont val="Segoe UI"/>
            <family val="2"/>
          </rPr>
          <t>DESCRIÇÃO:</t>
        </r>
        <r>
          <rPr>
            <sz val="9"/>
            <color indexed="81"/>
            <rFont val="Segoe UI"/>
            <family val="2"/>
          </rPr>
          <t xml:space="preserve">_x000D_
TUBO DE FERRO GALVANIZADO DN (DIAMETRO NOMINAL) 2" - DIAMETRO EXTERNO BÁSICO 59,6 MM ESPESSURA DA PAREDE DE 3,75MM, CLASSE M - ABNT NBR 5580/02 - BARRA COM 6 METROS. </t>
        </r>
      </text>
    </comment>
    <comment ref="V1211" authorId="1" shapeId="0" xr:uid="{00000000-0006-0000-0000-0000DA050000}">
      <text>
        <r>
          <rPr>
            <sz val="10"/>
            <color indexed="81"/>
            <rFont val="Lucida Console"/>
            <family val="3"/>
          </rPr>
          <t>101867|TUBO DE FERRO GALVANIZADO DN (DIAMETRO NOMINAL) 2" - DIAMETRO EXTERNO BÁSICO 59,6 MM ESPESSURA DA PAREDE DE 3,75MM, CLASSE M - ABNT NBR 5580/02 - BARRA COM 6 METROS.|BR|61|3|12|5|50|28/01/2021|104|2020|03/05/2021|Suspenso|FERRAGENS|PE  17/20|19/05/2020||*|</t>
        </r>
      </text>
    </comment>
    <comment ref="B1212" authorId="1" shapeId="0" xr:uid="{00000000-0006-0000-0000-0000AD070000}">
      <text>
        <r>
          <rPr>
            <b/>
            <sz val="9"/>
            <color indexed="81"/>
            <rFont val="Segoe UI"/>
            <family val="2"/>
          </rPr>
          <t>DESCRIÇÃO:</t>
        </r>
        <r>
          <rPr>
            <sz val="9"/>
            <color indexed="81"/>
            <rFont val="Segoe UI"/>
            <family val="2"/>
          </rPr>
          <t>_x000D_
TUBO DE FERRO GALVANIZADO DN (DIAMETRO NOMINAL) 3" - DIAMETRO EXTERNO BASICO MINIMO 87,9MM E MAXIMO 89,4MM, ESPESSURA DA PAREDE DE 4MM, CLASSE M - ABNT NBR 5580/02 - BARRA COM 6 METROS.</t>
        </r>
      </text>
    </comment>
    <comment ref="V1212" authorId="4" shapeId="0" xr:uid="{783733FD-FA20-4652-BEFB-B5C2314B410A}">
      <text>
        <r>
          <rPr>
            <sz val="9"/>
            <color indexed="81"/>
            <rFont val="Segoe UI"/>
            <family val="2"/>
          </rPr>
          <t>121054|TUBO DE FERRO GALVANIZADO DN (DIAMETRO NOMINAL) 3" - DIAMETRO EXTERNO BASICO MINIMO 87,9MM E MAXIMO 89,4MM, ESPESSURA DA PAREDE DE 4MM, CLASSE M - ABNT NBR 5580/02 - BARRA COM 6 METROS.|BR|61|3|12|0|0|22/04/2021|174|2020|16/08/2021|Aguardando|MATERIAL DE CONSTRUÇÃO|PE  99/20|03/08/2020||*|</t>
        </r>
      </text>
    </comment>
    <comment ref="B1213" authorId="1" shapeId="0" xr:uid="{00000000-0006-0000-0000-0000DB050000}">
      <text>
        <r>
          <rPr>
            <b/>
            <sz val="9"/>
            <color indexed="81"/>
            <rFont val="Segoe UI"/>
            <family val="2"/>
          </rPr>
          <t>DESCRIÇÃO:</t>
        </r>
        <r>
          <rPr>
            <sz val="9"/>
            <color indexed="81"/>
            <rFont val="Segoe UI"/>
            <family val="2"/>
          </rPr>
          <t>_x000D_
TUBO DE FERRO GALVANIZADO DN (DIAMETRO NOMINAL) 3/4" - DIAMETRO EXTERNO BASICO 26,9MM ESPESSURA DA PAREDE DE 3,00MM, CLASSE P - ABNT NBR 5580/02 - BARRA C/6 MT</t>
        </r>
      </text>
    </comment>
    <comment ref="V1213" authorId="1" shapeId="0" xr:uid="{00000000-0006-0000-0000-0000DC050000}">
      <text>
        <r>
          <rPr>
            <sz val="10"/>
            <color indexed="81"/>
            <rFont val="Lucida Console"/>
            <family val="3"/>
          </rPr>
          <t>101868|TUBO DE FERRO GALVANIZADO DN (DIAMETRO NOMINAL) 3/4" - DIAMETRO EXTERNO BASICO 26,9MM ESPESSURA DA PAREDE DE 3,00MM, CLASSE P - ABNT NBR 5580/02 - BARRA C/6 MT|PC|61|3|12|0|0|28/01/2021|104|2020|03/05/2021|Suspenso|FERRAGENS|PE  17/20|19/05/2020||*|</t>
        </r>
      </text>
    </comment>
    <comment ref="B1214" authorId="1" shapeId="0" xr:uid="{00000000-0006-0000-0000-000057060000}">
      <text>
        <r>
          <rPr>
            <b/>
            <sz val="9"/>
            <color indexed="81"/>
            <rFont val="Segoe UI"/>
            <family val="2"/>
          </rPr>
          <t>DESCRIÇÃO:</t>
        </r>
        <r>
          <rPr>
            <sz val="9"/>
            <color indexed="81"/>
            <rFont val="Segoe UI"/>
            <family val="2"/>
          </rPr>
          <t xml:space="preserve">_x000D_
TUBO DE FERRO GALVANIZADO, COM COSTURA, SEM ROSCA. DN (DIÃMETRO NOMINAL) 1" - DIAMETRO EXTERNO BASICO 33,7MM - ESPESSURA DA PAREDE 3,35MM - CLASSE M - ABNT NBR 5580/02 - BARRA COM 6M. </t>
        </r>
      </text>
    </comment>
    <comment ref="V1214" authorId="1" shapeId="0" xr:uid="{00000000-0006-0000-0000-000058060000}">
      <text>
        <r>
          <rPr>
            <sz val="10"/>
            <color indexed="81"/>
            <rFont val="Lucida Console"/>
            <family val="3"/>
          </rPr>
          <t>106710|TUBO DE FERRO GALVANIZADO, COM COSTURA, SEM ROSCA. DN (DIÃMETRO NOMINAL) 1" - DIAMETRO EXTERNO BASICO 33,7MM - ESPESSURA DA PAREDE 3,35MM - CLASSE M - ABNT NBR 5580/02 - BARRA COM 6M.|BR|||12|9|100|19/05/2021|175|2017|10/10/2018|Aguardando|TUBO DE FERRO, CANTONEIRAS E CHAPAS|PE  91/18|28/12/2018|Fora do estoque.|*|</t>
        </r>
      </text>
    </comment>
    <comment ref="B1215" authorId="1" shapeId="0" xr:uid="{00000000-0006-0000-0000-000053060000}">
      <text>
        <r>
          <rPr>
            <b/>
            <sz val="9"/>
            <color indexed="81"/>
            <rFont val="Segoe UI"/>
            <family val="2"/>
          </rPr>
          <t>DESCRIÇÃO:</t>
        </r>
        <r>
          <rPr>
            <sz val="9"/>
            <color indexed="81"/>
            <rFont val="Segoe UI"/>
            <family val="2"/>
          </rPr>
          <t xml:space="preserve">_x000D_
TUBO DE FERRO GALVANIZADO, COM COSTURA, SEM ROSCA. DN (DIAMETRO NOMINAL) 1/2" - DIÂMETRO EXTERNO BÁSICO 21,3MM - ESPESSURA DA PAREDE 3,00MM - CLASSE P - ABNT NBR 5580/02 - BARRA COM 6M. </t>
        </r>
      </text>
    </comment>
    <comment ref="V1215" authorId="2" shapeId="0" xr:uid="{00000000-0006-0000-0000-000054060000}">
      <text>
        <r>
          <rPr>
            <sz val="9"/>
            <color indexed="81"/>
            <rFont val="Segoe UI"/>
            <family val="2"/>
          </rPr>
          <t>106708|TUBO DE FERRO GALVANIZADO, COM COSTURA, SEM ROSCA. DN (DIAMETRO NOMINAL) 1/2" - DIÂMETRO EXTERNO BÁSICO 21,3MM - ESPESSURA DA PAREDE 3,00MM - CLASSE P - ABNT NBR 5580/02 - BARRA COM 6M.|BR|||12|0|0|10/08/2018|175|2017|10/10/2018|Inativo|TUBO DE FERRO, CANTONEIRAS E CHAPAS|PE  91/18|28/12/2018|Fora do estoque.|*|</t>
        </r>
      </text>
    </comment>
    <comment ref="B1216" authorId="1" shapeId="0" xr:uid="{00000000-0006-0000-0000-000055060000}">
      <text>
        <r>
          <rPr>
            <b/>
            <sz val="9"/>
            <color indexed="81"/>
            <rFont val="Segoe UI"/>
            <family val="2"/>
          </rPr>
          <t>DESCRIÇÃO:</t>
        </r>
        <r>
          <rPr>
            <sz val="9"/>
            <color indexed="81"/>
            <rFont val="Segoe UI"/>
            <family val="2"/>
          </rPr>
          <t>_x000D_
TUBO DE FERRO GALVANIZADO, COM COSTURA, SEM ROSCA. DN (DIAMETRO NOMINAL) 3/4" - DIÂMETRO EXTERNO BÁSICO 26,9MM - ESPESSURA DA PAREDE 3,00MM - CLASSE P - ABNT NBR 5580/02 - BARRA COM 6M.</t>
        </r>
      </text>
    </comment>
    <comment ref="V1216" authorId="2" shapeId="0" xr:uid="{00000000-0006-0000-0000-000056060000}">
      <text>
        <r>
          <rPr>
            <sz val="9"/>
            <color indexed="81"/>
            <rFont val="Segoe UI"/>
            <family val="2"/>
          </rPr>
          <t>106709|TUBO DE FERRO GALVANIZADO, COM COSTURA, SEM ROSCA. DN (DIAMETRO NOMINAL) 3/4" - DIÂMETRO EXTERNO BÁSICO 26,9MM - ESPESSURA DA PAREDE 3,00MM - CLASSE P - ABNT NBR 5580/02 - BARRA COM 6M.|BR|||12|0|0|10/08/2018|175|2017|10/10/2018|Inativo|TUBO DE FERRO, CANTONEIRAS E CHAPAS|PE  91/18|28/12/2018|Fora do estoque.|*|</t>
        </r>
      </text>
    </comment>
    <comment ref="B1217" authorId="1" shapeId="0" xr:uid="{00000000-0006-0000-0000-000013030000}">
      <text>
        <r>
          <rPr>
            <b/>
            <sz val="9"/>
            <color indexed="81"/>
            <rFont val="Segoe UI"/>
            <family val="2"/>
          </rPr>
          <t>DESCRIÇÃO:</t>
        </r>
        <r>
          <rPr>
            <sz val="9"/>
            <color indexed="81"/>
            <rFont val="Segoe UI"/>
            <family val="2"/>
          </rPr>
          <t>_x000D_
TUBO DE FERRO METALON - 40 X 40 X 1,5MM - BARRA COM 6 METROS</t>
        </r>
      </text>
    </comment>
    <comment ref="V1217" authorId="4" shapeId="0" xr:uid="{CE2A2CC2-7977-4207-86AD-1AD034EAD61E}">
      <text>
        <r>
          <rPr>
            <sz val="9"/>
            <color indexed="81"/>
            <rFont val="Segoe UI"/>
            <family val="2"/>
          </rPr>
          <t>54550|TUBO DE FERRO METALON - 40 X 40 X 1,5MM - BARRA COM 6 METROS|BR|61|3|12|59|700|19/05/2021|217|2020|27/09/2021|Aguardando|FERROS, CANTONEIRAS E TUBOS DE PVC|PE  46/19|03/09/2019||*|</t>
        </r>
      </text>
    </comment>
    <comment ref="B1218" authorId="1" shapeId="0" xr:uid="{00000000-0006-0000-0000-000015030000}">
      <text>
        <r>
          <rPr>
            <b/>
            <sz val="9"/>
            <color indexed="81"/>
            <rFont val="Segoe UI"/>
            <family val="2"/>
          </rPr>
          <t>DESCRIÇÃO:</t>
        </r>
        <r>
          <rPr>
            <sz val="9"/>
            <color indexed="81"/>
            <rFont val="Segoe UI"/>
            <family val="2"/>
          </rPr>
          <t>_x000D_
TUBO DE FERRO METALON - 50 X 50 X 1,5MM - BARRA COM 6 METROS</t>
        </r>
      </text>
    </comment>
    <comment ref="V1218" authorId="1" shapeId="0" xr:uid="{00000000-0006-0000-0000-000016030000}">
      <text>
        <r>
          <rPr>
            <sz val="10"/>
            <color indexed="81"/>
            <rFont val="Lucida Console"/>
            <family val="3"/>
          </rPr>
          <t>54552|TUBO DE FERRO METALON - 50 X 50 X 1,5MM - BARRA COM 6 METROS|BR|61|3|12|25|300|28/01/2021|104|2020|03/05/2021|Suspenso|FERRAGENS|PE  17/20|19/05/2020||*|</t>
        </r>
      </text>
    </comment>
    <comment ref="B1219" authorId="2" shapeId="0" xr:uid="{00000000-0006-0000-0000-000071080000}">
      <text>
        <r>
          <rPr>
            <b/>
            <sz val="9"/>
            <color indexed="81"/>
            <rFont val="Segoe UI"/>
            <family val="2"/>
          </rPr>
          <t>DESCRIÇÃO:</t>
        </r>
        <r>
          <rPr>
            <sz val="9"/>
            <color indexed="81"/>
            <rFont val="Segoe UI"/>
            <family val="2"/>
          </rPr>
          <t>_x000D_
TUBO DE FERRO METALON REDONDO, DIAMETRO EXTERNO 21 MM, ESPESSURA DE 2 MM - BARRA C/ 6 M</t>
        </r>
      </text>
    </comment>
    <comment ref="V1219" authorId="2" shapeId="0" xr:uid="{00000000-0006-0000-0000-000072080000}">
      <text>
        <r>
          <rPr>
            <sz val="9"/>
            <color indexed="81"/>
            <rFont val="Segoe UI"/>
            <family val="2"/>
          </rPr>
          <t>131195|TUBO DE FERRO METALON REDONDO, DIAMETRO EXTERNO 21 MM, ESPESSURA DE 2 MM - BARRA C/ 6 M|BR|||12|5|50|10/08/2018|47|2019|17/02/2020|Inativo|MATERIAL DE CONSTRUÇÃO|PP   2/19|11/07/2019|Excluído do estoque.|*|</t>
        </r>
      </text>
    </comment>
    <comment ref="B1220" authorId="1" shapeId="0" xr:uid="{00000000-0006-0000-0000-0000C7060000}">
      <text>
        <r>
          <rPr>
            <b/>
            <sz val="9"/>
            <color indexed="81"/>
            <rFont val="Segoe UI"/>
            <family val="2"/>
          </rPr>
          <t>DESCRIÇÃO:</t>
        </r>
        <r>
          <rPr>
            <sz val="9"/>
            <color indexed="81"/>
            <rFont val="Segoe UI"/>
            <family val="2"/>
          </rPr>
          <t xml:space="preserve">_x000D_
TUBO DE FERRO METALON, MED. 30 MM X 30 MM X 1,5 MM, BARRA COM 6 METROS. </t>
        </r>
      </text>
    </comment>
    <comment ref="V1220" authorId="2" shapeId="0" xr:uid="{00000000-0006-0000-0000-0000C8060000}">
      <text>
        <r>
          <rPr>
            <sz val="9"/>
            <color indexed="81"/>
            <rFont val="Segoe UI"/>
            <family val="2"/>
          </rPr>
          <t>112023|TUBO DE FERRO METALON, MED. 30 MM X 30 MM X 1,5 MM, BARRA COM 6 METROS.|BR|||12|0|0|10/08/2018|175|2017|10/10/2018|Inativo|TUBO DE FERRO, CANTONEIRAS E CHAPAS|PE  46/19|03/09/2019|Fora do estoque.|*|</t>
        </r>
      </text>
    </comment>
    <comment ref="B1221" authorId="1" shapeId="0" xr:uid="{00000000-0006-0000-0000-00000F050000}">
      <text>
        <r>
          <rPr>
            <b/>
            <sz val="9"/>
            <color indexed="81"/>
            <rFont val="Segoe UI"/>
            <family val="2"/>
          </rPr>
          <t>DESCRIÇÃO:</t>
        </r>
        <r>
          <rPr>
            <sz val="9"/>
            <color indexed="81"/>
            <rFont val="Segoe UI"/>
            <family val="2"/>
          </rPr>
          <t xml:space="preserve">_x000D_
TUBO DE FERRO METALON, MED. 30 X 20 X 1,50 MM - BARRA COM 06 METROS. </t>
        </r>
      </text>
    </comment>
    <comment ref="V1221" authorId="2" shapeId="0" xr:uid="{00000000-0006-0000-0000-000010050000}">
      <text>
        <r>
          <rPr>
            <sz val="9"/>
            <color indexed="81"/>
            <rFont val="Segoe UI"/>
            <family val="2"/>
          </rPr>
          <t>92725|TUBO DE FERRO METALON, MED. 30 X 20 X 1,50 MM - BARRA COM 06 METROS.|BR|||12|0|0|10/08/2018|175|2017|10/10/2018|Inativo|TUBO DE FERRO, CANTONEIRAS E CHAPAS|PE  91/18|28/12/2018|Fora do estoque.|*|</t>
        </r>
      </text>
    </comment>
    <comment ref="B1222" authorId="1" shapeId="0" xr:uid="{00000000-0006-0000-0000-000009050000}">
      <text>
        <r>
          <rPr>
            <b/>
            <sz val="9"/>
            <color indexed="81"/>
            <rFont val="Segoe UI"/>
            <family val="2"/>
          </rPr>
          <t>DESCRIÇÃO:</t>
        </r>
        <r>
          <rPr>
            <sz val="9"/>
            <color indexed="81"/>
            <rFont val="Segoe UI"/>
            <family val="2"/>
          </rPr>
          <t>_x000D_
TUBO DE FERRO METALON, MED. 50 MM X 30 MM X 1,50 MM - BARRA COM 06 METROS</t>
        </r>
      </text>
    </comment>
    <comment ref="V1222" authorId="2" shapeId="0" xr:uid="{00000000-0006-0000-0000-00000A050000}">
      <text>
        <r>
          <rPr>
            <sz val="9"/>
            <color indexed="81"/>
            <rFont val="Segoe UI"/>
            <family val="2"/>
          </rPr>
          <t>92219|TUBO DE FERRO METALON, MED. 50 MM X 30 MM X 1,50 MM - BARRA COM 06 METROS|BR|||12|0|0|10/08/2018|175|2017|10/10/2018|Inativo|TUBO DE FERRO, CANTONEIRAS E CHAPAS|PE  46/19|03/09/2019|Fora do estoque.|*|</t>
        </r>
      </text>
    </comment>
    <comment ref="B1223" authorId="1" shapeId="0" xr:uid="{00000000-0006-0000-0000-0000BB020000}">
      <text>
        <r>
          <rPr>
            <b/>
            <sz val="9"/>
            <color indexed="81"/>
            <rFont val="Segoe UI"/>
            <family val="2"/>
          </rPr>
          <t>DESCRIÇÃO:</t>
        </r>
        <r>
          <rPr>
            <sz val="9"/>
            <color indexed="81"/>
            <rFont val="Segoe UI"/>
            <family val="2"/>
          </rPr>
          <t xml:space="preserve">_x000D_
TUBO DE FERRO TIPO METALON, 40 X 20 X 1,5 MM, BARRA COM 6 M. </t>
        </r>
      </text>
    </comment>
    <comment ref="V1223" authorId="1" shapeId="0" xr:uid="{00000000-0006-0000-0000-0000BC020000}">
      <text>
        <r>
          <rPr>
            <sz val="10"/>
            <color indexed="81"/>
            <rFont val="Lucida Console"/>
            <family val="3"/>
          </rPr>
          <t>44398|TUBO DE FERRO TIPO METALON, 40 X 20 X 1,5 MM, BARRA COM 6 M.|BR|61|3|12|50|600|28/01/2021|104|2020|03/05/2021|Suspenso|FERRAGENS|PE  17/20|19/05/2020||*|</t>
        </r>
      </text>
    </comment>
    <comment ref="B1224" authorId="1" shapeId="0" xr:uid="{00000000-0006-0000-0000-000047030000}">
      <text>
        <r>
          <rPr>
            <b/>
            <sz val="9"/>
            <color indexed="81"/>
            <rFont val="Segoe UI"/>
            <family val="2"/>
          </rPr>
          <t>DESCRIÇÃO:</t>
        </r>
        <r>
          <rPr>
            <sz val="9"/>
            <color indexed="81"/>
            <rFont val="Segoe UI"/>
            <family val="2"/>
          </rPr>
          <t>_x000D_
TUBO DE PVC BRANCO PARA ESGOTO, DE 150 MM - 6" X 6 M, DE ACORDO COM A NORMA NBR 5688 E A MARCA DEVERA VIR LITOGRAFADA NA PEÇA</t>
        </r>
      </text>
    </comment>
    <comment ref="V1224" authorId="1" shapeId="0" xr:uid="{00000000-0006-0000-0000-000048030000}">
      <text>
        <r>
          <rPr>
            <sz val="10"/>
            <color indexed="81"/>
            <rFont val="Lucida Console"/>
            <family val="3"/>
          </rPr>
          <t>59097|TUBO DE PVC BRANCO PARA ESGOTO, DE 150 MM - 6" X 6 M, DE ACORDO COM A NORMA NBR 5688 E A MARCA DEVERA VIR LITOGRAFADA NA PEÇA|BR|61|8|12|5|50|24/11/2020|87|2020|31/03/2021|Aguardando|MATERIAL ELETRICO|PE  10/20|30/04/2020||*|</t>
        </r>
      </text>
    </comment>
    <comment ref="B1225" authorId="1" shapeId="0" xr:uid="{00000000-0006-0000-0000-000008010000}">
      <text>
        <r>
          <rPr>
            <b/>
            <sz val="9"/>
            <color indexed="81"/>
            <rFont val="Segoe UI"/>
            <family val="2"/>
          </rPr>
          <t>DESCRIÇÃO:</t>
        </r>
        <r>
          <rPr>
            <sz val="9"/>
            <color indexed="81"/>
            <rFont val="Segoe UI"/>
            <family val="2"/>
          </rPr>
          <t xml:space="preserve">_x000D_
TUBO DE PVC RIGIDO SOLDAVEL 2" X 06 M (P/ESGOTO) </t>
        </r>
      </text>
    </comment>
    <comment ref="V1225" authorId="1" shapeId="0" xr:uid="{00000000-0006-0000-0000-000009010000}">
      <text>
        <r>
          <rPr>
            <sz val="9"/>
            <color indexed="81"/>
            <rFont val="Segoe UI"/>
            <family val="2"/>
          </rPr>
          <t>13558|TUBO DE PVC RIGIDO SOLDAVEL 2" X 06 M (P/ESGOTO)|BR|61|2|12|9|100|24/11/2020|39|2020|01/03/2021|Aguardando|FERROS, CANTONEIRAS, BARRA FIO REDONDO E TUBOS DE PVC|PE   7/20|09/03/2020||*|</t>
        </r>
      </text>
    </comment>
    <comment ref="B1226" authorId="1" shapeId="0" xr:uid="{00000000-0006-0000-0000-00000A010000}">
      <text>
        <r>
          <rPr>
            <b/>
            <sz val="9"/>
            <color indexed="81"/>
            <rFont val="Segoe UI"/>
            <family val="2"/>
          </rPr>
          <t>DESCRIÇÃO:</t>
        </r>
        <r>
          <rPr>
            <sz val="9"/>
            <color indexed="81"/>
            <rFont val="Segoe UI"/>
            <family val="2"/>
          </rPr>
          <t>_x000D_
TUBO DE PVC RIGIDO SOLDAVEL DE 100 MM - 4" X 6 M (P/ESGOTO)</t>
        </r>
      </text>
    </comment>
    <comment ref="V1226" authorId="1" shapeId="0" xr:uid="{00000000-0006-0000-0000-00000B010000}">
      <text>
        <r>
          <rPr>
            <sz val="9"/>
            <color indexed="81"/>
            <rFont val="Segoe UI"/>
            <family val="2"/>
          </rPr>
          <t>13559|TUBO DE PVC RIGIDO SOLDAVEL DE 100 MM - 4" X 6 M (P/ESGOTO)|BR|61|2|12|17|200|24/11/2020|39|2020|01/03/2021|Aguardando|FERROS, CANTONEIRAS, BARRA FIO REDONDO E TUBOS DE PVC|PE   7/20|09/03/2020||*|</t>
        </r>
      </text>
    </comment>
    <comment ref="B1227" authorId="1" shapeId="0" xr:uid="{00000000-0006-0000-0000-000010010000}">
      <text>
        <r>
          <rPr>
            <b/>
            <sz val="9"/>
            <color indexed="81"/>
            <rFont val="Segoe UI"/>
            <family val="2"/>
          </rPr>
          <t>DESCRIÇÃO:</t>
        </r>
        <r>
          <rPr>
            <sz val="9"/>
            <color indexed="81"/>
            <rFont val="Segoe UI"/>
            <family val="2"/>
          </rPr>
          <t>_x000D_
TUBO DE PVC RÍGIDO SOLDÁVEL DE 25 MM - 3/4" X 6 M - CLASSE 15 MARROM - NBR 5648. A MARCA DEVERÁ SER LITOGRAFADA NO PRODUTO.</t>
        </r>
      </text>
    </comment>
    <comment ref="V1227" authorId="1" shapeId="0" xr:uid="{00000000-0006-0000-0000-000011010000}">
      <text>
        <r>
          <rPr>
            <sz val="9"/>
            <color indexed="81"/>
            <rFont val="Segoe UI"/>
            <family val="2"/>
          </rPr>
          <t>13562|TUBO DE PVC RÍGIDO SOLDÁVEL DE 25 MM - 3/4" X 6 M - CLASSE 15 MARROM - NBR 5648. A MARCA DEVERÁ SER LITOGRAFADA NO PRODUTO.|BR|61|2|12|84|1000|24/11/2020|39|2020|01/03/2021|Aguardando|FERROS, CANTONEIRAS, BARRA FIO REDONDO E TUBOS DE PVC|PE   7/20|09/03/2020||*|</t>
        </r>
      </text>
    </comment>
    <comment ref="B1228" authorId="1" shapeId="0" xr:uid="{00000000-0006-0000-0000-00000C010000}">
      <text>
        <r>
          <rPr>
            <b/>
            <sz val="9"/>
            <color indexed="81"/>
            <rFont val="Segoe UI"/>
            <family val="2"/>
          </rPr>
          <t>DESCRIÇÃO:</t>
        </r>
        <r>
          <rPr>
            <sz val="9"/>
            <color indexed="81"/>
            <rFont val="Segoe UI"/>
            <family val="2"/>
          </rPr>
          <t>_x000D_
TUBO DE PVC RIGIDO SOLDAVEL DE 32 MM - 1" X 06 M  - CLASSE</t>
        </r>
      </text>
    </comment>
    <comment ref="V1228" authorId="1" shapeId="0" xr:uid="{00000000-0006-0000-0000-00000D010000}">
      <text>
        <r>
          <rPr>
            <sz val="9"/>
            <color indexed="81"/>
            <rFont val="Segoe UI"/>
            <family val="2"/>
          </rPr>
          <t>13560|TUBO DE PVC RIGIDO SOLDAVEL DE 32 MM - 1" X 06 M  - CLASSE|BR|61|2|12|5|50|24/11/2020|39|2020|01/03/2021|Aguardando|FERROS, CANTONEIRAS, BARRA FIO REDONDO E TUBOS DE PVC|PE   7/20|09/03/2020||*|</t>
        </r>
      </text>
    </comment>
    <comment ref="B1229" authorId="1" shapeId="0" xr:uid="{00000000-0006-0000-0000-00000E010000}">
      <text>
        <r>
          <rPr>
            <b/>
            <sz val="9"/>
            <color indexed="81"/>
            <rFont val="Segoe UI"/>
            <family val="2"/>
          </rPr>
          <t>DESCRIÇÃO:</t>
        </r>
        <r>
          <rPr>
            <sz val="9"/>
            <color indexed="81"/>
            <rFont val="Segoe UI"/>
            <family val="2"/>
          </rPr>
          <t>_x000D_
TUBO DE PVC RIGIDO SOLDAVEL DE 50 MM - 1.1/2" X 06 M</t>
        </r>
      </text>
    </comment>
    <comment ref="V1229" authorId="1" shapeId="0" xr:uid="{00000000-0006-0000-0000-00000F010000}">
      <text>
        <r>
          <rPr>
            <sz val="9"/>
            <color indexed="81"/>
            <rFont val="Segoe UI"/>
            <family val="2"/>
          </rPr>
          <t>13561|TUBO DE PVC RIGIDO SOLDAVEL DE 50 MM - 1.1/2" X 06 M|BR|61|2|12|17|200|24/11/2020|204|2018|08/10/2019|Suspenso|BARRA DE CONSTRUÇÃO, FERROS, CANTONEIRAS E TUBOS DE PVC|PE   7/20|09/03/2020||*|</t>
        </r>
      </text>
    </comment>
    <comment ref="B1230" authorId="1" shapeId="0" xr:uid="{00000000-0006-0000-0000-000049030000}">
      <text>
        <r>
          <rPr>
            <b/>
            <sz val="9"/>
            <color indexed="81"/>
            <rFont val="Segoe UI"/>
            <family val="2"/>
          </rPr>
          <t>DESCRIÇÃO:</t>
        </r>
        <r>
          <rPr>
            <sz val="9"/>
            <color indexed="81"/>
            <rFont val="Segoe UI"/>
            <family val="2"/>
          </rPr>
          <t>_x000D_
TUBO DE PVC SOLDÁVEL DE 110 MM - 4" X 6 M - MARROM</t>
        </r>
      </text>
    </comment>
    <comment ref="V1230" authorId="2" shapeId="0" xr:uid="{00000000-0006-0000-0000-00004A030000}">
      <text>
        <r>
          <rPr>
            <sz val="9"/>
            <color indexed="81"/>
            <rFont val="Segoe UI"/>
            <family val="2"/>
          </rPr>
          <t>59100|TUBO DE PVC SOLDÁVEL DE 110 MM - 4" X 6 M - MARROM|BR|||12|0|0|26/07/2018||||Inativo|MATERIAL HIDRAULICO|PP 101/17|14/11/2017|Fora do estoque.|*|</t>
        </r>
      </text>
    </comment>
    <comment ref="B1231" authorId="1" shapeId="0" xr:uid="{00000000-0006-0000-0000-000027070000}">
      <text>
        <r>
          <rPr>
            <b/>
            <sz val="9"/>
            <color indexed="81"/>
            <rFont val="Segoe UI"/>
            <family val="2"/>
          </rPr>
          <t>DESCRIÇÃO:</t>
        </r>
        <r>
          <rPr>
            <sz val="9"/>
            <color indexed="81"/>
            <rFont val="Segoe UI"/>
            <family val="2"/>
          </rPr>
          <t>_x000D_
TUBO DE PVC SOLDÁVEL, 10" 250 MM X 6 M, PARA ESGOTO, NA COR BRANCA</t>
        </r>
      </text>
    </comment>
    <comment ref="V1231" authorId="1" shapeId="0" xr:uid="{00000000-0006-0000-0000-000028070000}">
      <text>
        <r>
          <rPr>
            <sz val="9"/>
            <color indexed="81"/>
            <rFont val="Segoe UI"/>
            <family val="2"/>
          </rPr>
          <t>114822|TUBO DE PVC SOLDÁVEL, 10" 250 MM X 6 M, PARA ESGOTO, NA COR BRANCA|UN|61|8|12|9|100|25/09/2019|169|2017|05/10/2018|Suspenso|ELÉTRICA|PE  10/20|30/04/2020|Arrematado pelo Waldir.|*|</t>
        </r>
      </text>
    </comment>
    <comment ref="B1232" authorId="1" shapeId="0" xr:uid="{00000000-0006-0000-0000-000057030000}">
      <text>
        <r>
          <rPr>
            <b/>
            <sz val="9"/>
            <color indexed="81"/>
            <rFont val="Segoe UI"/>
            <family val="2"/>
          </rPr>
          <t>DESCRIÇÃO:</t>
        </r>
        <r>
          <rPr>
            <sz val="9"/>
            <color indexed="81"/>
            <rFont val="Segoe UI"/>
            <family val="2"/>
          </rPr>
          <t>_x000D_
TUBO DESCARGA PONTA AZUL - 18</t>
        </r>
      </text>
    </comment>
    <comment ref="V1232" authorId="1" shapeId="0" xr:uid="{00000000-0006-0000-0000-000058030000}">
      <text>
        <r>
          <rPr>
            <sz val="10"/>
            <color indexed="81"/>
            <rFont val="Lucida Console"/>
            <family val="3"/>
          </rPr>
          <t>60116|TUBO DESCARGA PONTA AZUL - 18|PC|61|3|12|15|170|24/11/2020|87|2020|31/03/2021|Aguardando|MATERIAL ELETRICO|PE  10/20|30/04/2020||*|</t>
        </r>
      </text>
    </comment>
    <comment ref="B1233" authorId="1" shapeId="0" xr:uid="{00000000-0006-0000-0000-000089030000}">
      <text>
        <r>
          <rPr>
            <b/>
            <sz val="9"/>
            <color indexed="81"/>
            <rFont val="Segoe UI"/>
            <family val="2"/>
          </rPr>
          <t>DESCRIÇÃO:</t>
        </r>
        <r>
          <rPr>
            <sz val="9"/>
            <color indexed="81"/>
            <rFont val="Segoe UI"/>
            <family val="2"/>
          </rPr>
          <t>_x000D_
TUBO QUADRADO DE METALON - 1" X 1" X 1,5 MM - BARRA COM 06 METROS.</t>
        </r>
      </text>
    </comment>
    <comment ref="V1233" authorId="1" shapeId="0" xr:uid="{00000000-0006-0000-0000-00008A030000}">
      <text>
        <r>
          <rPr>
            <sz val="10"/>
            <color indexed="81"/>
            <rFont val="Lucida Console"/>
            <family val="3"/>
          </rPr>
          <t>64253|TUBO QUADRADO DE METALON - 1" X 1" X 1,5 MM - BARRA COM 06 METROS.|BR|69|17|12|71|850|19/05/2021|16|2020|27/01/2021|Aguardando|CHAPA DE ACO, PERFIL E TUBO QUADRADO|PP 232/19|10/02/2020||*|</t>
        </r>
      </text>
    </comment>
    <comment ref="B1234" authorId="1" shapeId="0" xr:uid="{00000000-0006-0000-0000-0000B9060000}">
      <text>
        <r>
          <rPr>
            <b/>
            <sz val="9"/>
            <color indexed="81"/>
            <rFont val="Segoe UI"/>
            <family val="2"/>
          </rPr>
          <t>DESCRIÇÃO:</t>
        </r>
        <r>
          <rPr>
            <sz val="9"/>
            <color indexed="81"/>
            <rFont val="Segoe UI"/>
            <family val="2"/>
          </rPr>
          <t>_x000D_
TUBO QUADRADO DE METALON 100 X 100 X 2 MM - BARRA COM 06 METROS</t>
        </r>
      </text>
    </comment>
    <comment ref="V1234" authorId="2" shapeId="0" xr:uid="{00000000-0006-0000-0000-0000BA060000}">
      <text>
        <r>
          <rPr>
            <sz val="10"/>
            <color indexed="81"/>
            <rFont val="Lucida Console"/>
            <family val="3"/>
          </rPr>
          <t>111336|TUBO QUADRADO DE METALON 100 X 100 X 2 MM - BARRA COM 06 METROS|BR|61|3|12|0|0|12/05/2020|198|2019|15/08/2020|Suspenso|FERROS, CANTONEIRAS, DISCOS, ETC|PE  46/19|03/09/2019||*|</t>
        </r>
      </text>
    </comment>
    <comment ref="B1235" authorId="1" shapeId="0" xr:uid="{00000000-0006-0000-0000-00007F040000}">
      <text>
        <r>
          <rPr>
            <b/>
            <sz val="9"/>
            <color indexed="81"/>
            <rFont val="Segoe UI"/>
            <family val="2"/>
          </rPr>
          <t>DESCRIÇÃO:</t>
        </r>
        <r>
          <rPr>
            <sz val="9"/>
            <color indexed="81"/>
            <rFont val="Segoe UI"/>
            <family val="2"/>
          </rPr>
          <t xml:space="preserve">_x000D_
TUBO QUADRADO DE METALON 100 X 100 X 3MM - BARRA COM 06 METROS. </t>
        </r>
      </text>
    </comment>
    <comment ref="V1235" authorId="1" shapeId="0" xr:uid="{00000000-0006-0000-0000-000080040000}">
      <text>
        <r>
          <rPr>
            <sz val="10"/>
            <color indexed="81"/>
            <rFont val="Lucida Console"/>
            <family val="3"/>
          </rPr>
          <t>81766|TUBO QUADRADO DE METALON 100 X 100 X 3MM - BARRA COM 06 METROS.|BR|||12|0|0|12/05/2020|175|2017|10/10/2018|Inativo|TUBO DE FERRO, CANTONEIRAS E CHAPAS|PE  46/19|03/09/2019|Fora do estoque.|*|</t>
        </r>
      </text>
    </comment>
    <comment ref="B1236" authorId="1" shapeId="0" xr:uid="{00000000-0006-0000-0000-0000BF030000}">
      <text>
        <r>
          <rPr>
            <b/>
            <sz val="9"/>
            <color indexed="81"/>
            <rFont val="Segoe UI"/>
            <family val="2"/>
          </rPr>
          <t>DESCRIÇÃO:</t>
        </r>
        <r>
          <rPr>
            <sz val="9"/>
            <color indexed="81"/>
            <rFont val="Segoe UI"/>
            <family val="2"/>
          </rPr>
          <t xml:space="preserve">_x000D_
TUBO QUADRADO DE METALON 20MM X 20MM X 1,5MM - BARRA COM 06 METROS. </t>
        </r>
      </text>
    </comment>
    <comment ref="V1236" authorId="1" shapeId="0" xr:uid="{00000000-0006-0000-0000-0000C0030000}">
      <text>
        <r>
          <rPr>
            <sz val="10"/>
            <color indexed="81"/>
            <rFont val="Lucida Console"/>
            <family val="3"/>
          </rPr>
          <t>66168|TUBO QUADRADO DE METALON 20MM X 20MM X 1,5MM - BARRA COM 06 METROS.|BR|69|17|12|42|500|19/05/2021|104|2020|03/05/2021|Aguardando|FERRAGENS|PE  17/20|19/05/2020||*|</t>
        </r>
      </text>
    </comment>
    <comment ref="B1237" authorId="1" shapeId="0" xr:uid="{00000000-0006-0000-0000-000099060000}">
      <text>
        <r>
          <rPr>
            <b/>
            <sz val="9"/>
            <color indexed="81"/>
            <rFont val="Segoe UI"/>
            <family val="2"/>
          </rPr>
          <t>DESCRIÇÃO:</t>
        </r>
        <r>
          <rPr>
            <sz val="9"/>
            <color indexed="81"/>
            <rFont val="Segoe UI"/>
            <family val="2"/>
          </rPr>
          <t>_x000D_
TÚNEL CONFECCIONADO EM POLIETILENO MULTICOLORIDO, SUAS ABERTURAS LATERAIS PERMITEM UMA MELHOR VISUALIZAÇÃO DAS BRINCADEIRAS INFANTIS. MEDIDAS: 2,14 X 1,25 X 1,54 M (CXLXA). PODENDO VARIAR +/- 10 CM.</t>
        </r>
      </text>
    </comment>
    <comment ref="V1237" authorId="1" shapeId="0" xr:uid="{00000000-0006-0000-0000-00009A060000}">
      <text>
        <r>
          <rPr>
            <sz val="9"/>
            <color indexed="81"/>
            <rFont val="Segoe UI"/>
            <family val="2"/>
          </rPr>
          <t>110448|TÚNEL CONFECCIONADO EM POLIETILENO MULTICOLORIDO, SUAS ABERTURAS LATERAIS PERMITEM UMA MELHOR VISUALIZAÇÃO DAS BRINCADEIRAS INFANTIS. MEDIDAS: 2,14 X 1,25 X 1,54 M (CXLXA). PODENDO VARIAR +/- 10 CM.|UN|||12|3|30|03/09/2018||||- ok -|BRINQUEDOS E PLAYGROUND||||*|</t>
        </r>
      </text>
    </comment>
    <comment ref="B1238" authorId="1" shapeId="0" xr:uid="{00000000-0006-0000-0000-000004010000}">
      <text>
        <r>
          <rPr>
            <b/>
            <sz val="9"/>
            <color indexed="81"/>
            <rFont val="Segoe UI"/>
            <family val="2"/>
          </rPr>
          <t>DESCRIÇÃO:</t>
        </r>
        <r>
          <rPr>
            <sz val="9"/>
            <color indexed="81"/>
            <rFont val="Segoe UI"/>
            <family val="2"/>
          </rPr>
          <t>_x000D_
TÚNEL EM TECIDO (CENTOPEIA) - COM 4 METROS DE COMPRIMENTO PODENDO VARIAR +/- 0,50 M</t>
        </r>
      </text>
    </comment>
    <comment ref="V1238" authorId="1" shapeId="0" xr:uid="{00000000-0006-0000-0000-000005010000}">
      <text>
        <r>
          <rPr>
            <sz val="9"/>
            <color indexed="81"/>
            <rFont val="Segoe UI"/>
            <family val="2"/>
          </rPr>
          <t>13549|TÚNEL EM TECIDO (CENTOPEIA) - COM 4 METROS DE COMPRIMENTO PODENDO VARIAR +/- 0,50 M|UN|||12|13|150|03/09/2018||||- ok -|BRINQUEDOS E PLAYGROUND||||*|</t>
        </r>
      </text>
    </comment>
    <comment ref="B1239" authorId="1" shapeId="0" xr:uid="{00000000-0006-0000-0000-0000BF020000}">
      <text>
        <r>
          <rPr>
            <sz val="10"/>
            <color indexed="81"/>
            <rFont val="Lucida Console"/>
            <family val="3"/>
          </rPr>
          <t>DESCRIÇÃO:_x000D_
UNIAO DE PVC COLA -  25 MM</t>
        </r>
      </text>
    </comment>
    <comment ref="V1239" authorId="1" shapeId="0" xr:uid="{00000000-0006-0000-0000-0000C0020000}">
      <text>
        <r>
          <rPr>
            <sz val="9"/>
            <color indexed="81"/>
            <rFont val="Segoe UI"/>
            <family val="2"/>
          </rPr>
          <t>45607|UNIAO DE PVC COLA -  25 MM|PC|61|8|12|84|1000|24/11/2020||||Aguardando|||||*|</t>
        </r>
      </text>
    </comment>
    <comment ref="B1240" authorId="1" shapeId="0" xr:uid="{00000000-0006-0000-0000-00005D030000}">
      <text>
        <r>
          <rPr>
            <b/>
            <sz val="9"/>
            <color indexed="81"/>
            <rFont val="Segoe UI"/>
            <family val="2"/>
          </rPr>
          <t>DESCRIÇÃO:</t>
        </r>
        <r>
          <rPr>
            <sz val="9"/>
            <color indexed="81"/>
            <rFont val="Segoe UI"/>
            <family val="2"/>
          </rPr>
          <t>_x000D_
UNIAO PARA TUBO DE POLIETILENO - 3/4"</t>
        </r>
      </text>
    </comment>
    <comment ref="V1240" authorId="1" shapeId="0" xr:uid="{00000000-0006-0000-0000-00005E030000}">
      <text>
        <r>
          <rPr>
            <sz val="10"/>
            <color indexed="81"/>
            <rFont val="Lucida Console"/>
            <family val="3"/>
          </rPr>
          <t>60830|UNIAO PARA TUBO DE POLIETILENO - 3/4"|PC|61|8|12|5|50|25/09/2019|191|2020|07/09/2021|Suspenso|SIM|PE  10/20|30/04/2020||*|</t>
        </r>
      </text>
    </comment>
    <comment ref="B1241" authorId="1" shapeId="0" xr:uid="{00000000-0006-0000-0000-000047020000}">
      <text>
        <r>
          <rPr>
            <b/>
            <sz val="9"/>
            <color indexed="81"/>
            <rFont val="Segoe UI"/>
            <family val="2"/>
          </rPr>
          <t>DESCRIÇÃO:</t>
        </r>
        <r>
          <rPr>
            <sz val="9"/>
            <color indexed="81"/>
            <rFont val="Segoe UI"/>
            <family val="2"/>
          </rPr>
          <t>_x000D_
UNIÃO PVC COLA DE 1", DE ACORDO COM A NORMA NBR 5648 E A MARCA DEVERÁ VIR LITOGRAFADA NA PEÇA</t>
        </r>
      </text>
    </comment>
    <comment ref="V1241" authorId="1" shapeId="0" xr:uid="{00000000-0006-0000-0000-000048020000}">
      <text>
        <r>
          <rPr>
            <sz val="10"/>
            <color indexed="81"/>
            <rFont val="Lucida Console"/>
            <family val="3"/>
          </rPr>
          <t>28308|UNIÃO PVC COLA DE 1", DE ACORDO COM A NORMA NBR 5648 E A MARCA DEVERÁ VIR LITOGRAFADA NA PEÇA|PC|61|8|12|5|50|17/12/2020|101|2020|27/04/2021|Aguardando|MATERIAL HIDRAULICO|PE  16/20|18/05/2020||*|</t>
        </r>
      </text>
    </comment>
    <comment ref="B1242" authorId="1" shapeId="0" xr:uid="{00000000-0006-0000-0000-000043020000}">
      <text>
        <r>
          <rPr>
            <b/>
            <sz val="9"/>
            <color indexed="81"/>
            <rFont val="Segoe UI"/>
            <family val="2"/>
          </rPr>
          <t>DESCRIÇÃO:</t>
        </r>
        <r>
          <rPr>
            <sz val="9"/>
            <color indexed="81"/>
            <rFont val="Segoe UI"/>
            <family val="2"/>
          </rPr>
          <t xml:space="preserve">_x000D_
UNIÃO PVC COLA DE 1.1/2", DE ACORDO COM A NORMA NBR 5648 E A MARCA DEVERÁ VIR LITOGRAFADA NA PEÇA </t>
        </r>
      </text>
    </comment>
    <comment ref="V1242" authorId="1" shapeId="0" xr:uid="{00000000-0006-0000-0000-000044020000}">
      <text>
        <r>
          <rPr>
            <sz val="10"/>
            <color indexed="81"/>
            <rFont val="Lucida Console"/>
            <family val="3"/>
          </rPr>
          <t>28306|UNIÃO PVC COLA DE 1.1/2", DE ACORDO COM A NORMA NBR 5648 E A MARCA DEVERÁ VIR LITOGRAFADA NA PEÇA|PC|61|8|12|7|80|17/12/2020|101|2020|27/04/2021|Aguardando|MATERIAL HIDRAULICO|PE  16/20|18/05/2020||*|</t>
        </r>
      </text>
    </comment>
    <comment ref="B1243" authorId="1" shapeId="0" xr:uid="{00000000-0006-0000-0000-000045020000}">
      <text>
        <r>
          <rPr>
            <b/>
            <sz val="9"/>
            <color indexed="81"/>
            <rFont val="Segoe UI"/>
            <family val="2"/>
          </rPr>
          <t>DESCRIÇÃO:</t>
        </r>
        <r>
          <rPr>
            <sz val="9"/>
            <color indexed="81"/>
            <rFont val="Segoe UI"/>
            <family val="2"/>
          </rPr>
          <t>_x000D_
UNIÃO PVC COLA DE 1.1/4", DE ACORDO COM A NORMA NBR 5648 E A MARCA DEVERÁ VIR LITOGRAFADA NA PEÇA</t>
        </r>
      </text>
    </comment>
    <comment ref="V1243" authorId="1" shapeId="0" xr:uid="{00000000-0006-0000-0000-000046020000}">
      <text>
        <r>
          <rPr>
            <sz val="10"/>
            <color indexed="81"/>
            <rFont val="Lucida Console"/>
            <family val="3"/>
          </rPr>
          <t>28307|UNIÃO PVC COLA DE 1.1/4", DE ACORDO COM A NORMA NBR 5648 E A MARCA DEVERÁ VIR LITOGRAFADA NA PEÇA|PC|61|8|12|0|0|16/03/2020|191|2020|07/09/2021|Suspenso|MATERIAL HIDRAULICO|PP  76/19|22/07/2019||*|</t>
        </r>
      </text>
    </comment>
    <comment ref="B1244" authorId="2" shapeId="0" xr:uid="{00000000-0006-0000-0000-000041020000}">
      <text>
        <r>
          <rPr>
            <sz val="10"/>
            <color indexed="81"/>
            <rFont val="Lucida Console"/>
            <family val="3"/>
          </rPr>
          <t xml:space="preserve">DESCRIÇÃO:_x000D_
UNIÃO PVC COLA DE 2", DE ACORDO COM A NORMA NBR 5648 E A MARCA DEVERÁ VIR LITOGRAFADA NA PEÇA </t>
        </r>
      </text>
    </comment>
    <comment ref="V1244" authorId="2" shapeId="0" xr:uid="{00000000-0006-0000-0000-000042020000}">
      <text>
        <r>
          <rPr>
            <sz val="10"/>
            <color indexed="81"/>
            <rFont val="Lucida Console"/>
            <family val="3"/>
          </rPr>
          <t>28305|UNIÃO PVC COLA DE 2", DE ACORDO COM A NORMA NBR 5648 E A MARCA DEVERÁ VIR LITOGRAFADA NA PEÇA|PC|61|8|12||20|16/03/2020|156|2019|01/07/2020|Aguardando|ELÉTRICA|||Novo no estoque.|*|</t>
        </r>
      </text>
    </comment>
    <comment ref="B1245" authorId="1" shapeId="0" xr:uid="{00000000-0006-0000-0000-0000BB040000}">
      <text>
        <r>
          <rPr>
            <b/>
            <sz val="9"/>
            <color indexed="81"/>
            <rFont val="Segoe UI"/>
            <family val="2"/>
          </rPr>
          <t>DESCRIÇÃO:</t>
        </r>
        <r>
          <rPr>
            <sz val="9"/>
            <color indexed="81"/>
            <rFont val="Segoe UI"/>
            <family val="2"/>
          </rPr>
          <t xml:space="preserve">_x000D_
UNIÃO ROSCÁVEL 3/4", DE ACORDO COM NBR 5648 E A MARCA, MEDIDA E NBR DEVERÃO VIR LITOGRAFADA NA PEÇA </t>
        </r>
      </text>
    </comment>
    <comment ref="V1245" authorId="2" shapeId="0" xr:uid="{00000000-0006-0000-0000-0000BC040000}">
      <text>
        <r>
          <rPr>
            <sz val="9"/>
            <color indexed="81"/>
            <rFont val="Segoe UI"/>
            <family val="2"/>
          </rPr>
          <t>86287|UNIÃO ROSCÁVEL 3/4", DE ACORDO COM NBR 5648 E A MARCA, MEDIDA E NBR DEVERÃO VIR LITOGRAFADA NA PEÇA|PC|||12|0|0|14/11/2018|76|2019|09/03/2020|Inativo|MATERIAL HIDRAULICO|PP  12/19|11/07/2019|Fora do estoque.|*|</t>
        </r>
      </text>
    </comment>
    <comment ref="B1246" authorId="1" shapeId="0" xr:uid="{00000000-0006-0000-0000-000065040000}">
      <text>
        <r>
          <rPr>
            <b/>
            <sz val="9"/>
            <color indexed="81"/>
            <rFont val="Segoe UI"/>
            <family val="2"/>
          </rPr>
          <t>DESCRIÇÃO:</t>
        </r>
        <r>
          <rPr>
            <sz val="9"/>
            <color indexed="81"/>
            <rFont val="Segoe UI"/>
            <family val="2"/>
          </rPr>
          <t>_x000D_
VALVULA AMERICANA 3 1/2" X 1 1/2" EM INOX</t>
        </r>
      </text>
    </comment>
    <comment ref="V1246" authorId="3" shapeId="0" xr:uid="{D01991B1-2AF9-499C-9FEA-282B699ECDC5}">
      <text>
        <r>
          <rPr>
            <sz val="9"/>
            <color indexed="81"/>
            <rFont val="Segoe UI"/>
            <family val="2"/>
          </rPr>
          <t>80390|VALVULA AMERICANA 3 1/2" X 1 1/2" EM INOX|PC|61|15|12|13|150|24/11/2020|87|2020|31/03/2021|Aguardando|MATERIAL ELETRICO|PE 182/21|||*|</t>
        </r>
      </text>
    </comment>
    <comment ref="B1247" authorId="1" shapeId="0" xr:uid="{00000000-0006-0000-0000-000055050000}">
      <text>
        <r>
          <rPr>
            <b/>
            <sz val="9"/>
            <color indexed="81"/>
            <rFont val="Segoe UI"/>
            <family val="2"/>
          </rPr>
          <t>DESCRIÇÃO:</t>
        </r>
        <r>
          <rPr>
            <sz val="9"/>
            <color indexed="81"/>
            <rFont val="Segoe UI"/>
            <family val="2"/>
          </rPr>
          <t>_x000D_
VÁLVULA DE DESCARGA DE METAL COM REGISTRO PARA HIDRA LUXO 1 1/2"</t>
        </r>
      </text>
    </comment>
    <comment ref="V1247" authorId="2" shapeId="0" xr:uid="{00000000-0006-0000-0000-000056050000}">
      <text>
        <r>
          <rPr>
            <sz val="9"/>
            <color indexed="81"/>
            <rFont val="Segoe UI"/>
            <family val="2"/>
          </rPr>
          <t>95152|VÁLVULA DE DESCARGA DE METAL COM REGISTRO PARA HIDRA LUXO 1 1/2"|PC|||12|0|0|14/11/2018|76|2019|09/03/2020|Inativo|HIDRÁULICA|||Fora do estoque.|*|</t>
        </r>
      </text>
    </comment>
    <comment ref="B1248" authorId="1" shapeId="0" xr:uid="{00000000-0006-0000-0000-000013060000}">
      <text>
        <r>
          <rPr>
            <b/>
            <sz val="9"/>
            <color indexed="81"/>
            <rFont val="Segoe UI"/>
            <family val="2"/>
          </rPr>
          <t>DESCRIÇÃO:</t>
        </r>
        <r>
          <rPr>
            <sz val="9"/>
            <color indexed="81"/>
            <rFont val="Segoe UI"/>
            <family val="2"/>
          </rPr>
          <t>_x000D_
VÁLVULA DE DESCARGA, EM LATÃO COM REGISTRO INTEGRADO, CONFORME ESPECIFICAÇÃO NBR 12904, COM DIÂMETRO NOMINAL DE 40 MM (1 1/2"), CONEXÃO COM ROSCA NBR NM ISO 7-1, PARA INSTALAÇÃO PREDIAL DE ÁGUA FRIA, ALTA PRESSÃO - COM CANOPLA.</t>
        </r>
      </text>
    </comment>
    <comment ref="V1248" authorId="1" shapeId="0" xr:uid="{00000000-0006-0000-0000-000014060000}">
      <text>
        <r>
          <rPr>
            <sz val="10"/>
            <color indexed="81"/>
            <rFont val="Lucida Console"/>
            <family val="3"/>
          </rPr>
          <t>104667|VÁLVULA DE DESCARGA, EM LATÃO COM REGISTRO INTEGRADO, CONFORME ESPECIFICAÇÃO NBR 12904, COM DIÂMETRO NOMINAL DE 40 MM (1 1/2"), CONEXÃO COM ROSCA NBR NM ISO 7-1, PARA INSTALAÇÃO PREDIAL DE ÁGUA FRIA, ALTA PRESSÃO - COM CANOPLA.|PC|61|15|12|9|100|16/03/2020|191|2020|07/09/2021|Suspenso|MATERIAL HIDRAULICO|PP  76/19|22/07/2019||*|</t>
        </r>
      </text>
    </comment>
    <comment ref="B1249" authorId="1" shapeId="0" xr:uid="{00000000-0006-0000-0000-000051020000}">
      <text>
        <r>
          <rPr>
            <b/>
            <sz val="9"/>
            <color indexed="81"/>
            <rFont val="Segoe UI"/>
            <family val="2"/>
          </rPr>
          <t>DESCRIÇÃO:</t>
        </r>
        <r>
          <rPr>
            <sz val="9"/>
            <color indexed="81"/>
            <rFont val="Segoe UI"/>
            <family val="2"/>
          </rPr>
          <t>_x000D_
VÁLVULA EM PVC P/ LAVATÓRIO - 1" COM LADRÃO</t>
        </r>
      </text>
    </comment>
    <comment ref="V1249" authorId="1" shapeId="0" xr:uid="{00000000-0006-0000-0000-000052020000}">
      <text>
        <r>
          <rPr>
            <b/>
            <sz val="9"/>
            <color indexed="81"/>
            <rFont val="Segoe UI"/>
            <family val="2"/>
          </rPr>
          <t>29538|VÁLVULA EM PVC P/ LAVATÓRIO - 1" COM LADRÃO|PC|||12|0|0|14/11/2018||||Inativo|HIDRÁULICA||||*|</t>
        </r>
      </text>
    </comment>
    <comment ref="B1250" authorId="1" shapeId="0" xr:uid="{00000000-0006-0000-0000-000057050000}">
      <text>
        <r>
          <rPr>
            <b/>
            <sz val="9"/>
            <color indexed="81"/>
            <rFont val="Segoe UI"/>
            <family val="2"/>
          </rPr>
          <t>DESCRIÇÃO:</t>
        </r>
        <r>
          <rPr>
            <sz val="9"/>
            <color indexed="81"/>
            <rFont val="Segoe UI"/>
            <family val="2"/>
          </rPr>
          <t>_x000D_
VALVULA EM PVC PARA LAVATORIO 1" SEM LADRAO</t>
        </r>
      </text>
    </comment>
    <comment ref="V1250" authorId="1" shapeId="0" xr:uid="{00000000-0006-0000-0000-000058050000}">
      <text>
        <r>
          <rPr>
            <sz val="10"/>
            <color indexed="81"/>
            <rFont val="Lucida Console"/>
            <family val="3"/>
          </rPr>
          <t>95209|VALVULA EM PVC PARA LAVATORIO 1" SEM LADRAO|PC|61|15|12|13|150|24/11/2020|87|2020|31/03/2021|Aguardando|MATERIAL ELETRICO|PE  10/20|30/04/2020||*|</t>
        </r>
      </text>
    </comment>
    <comment ref="B1251" authorId="1" shapeId="0" xr:uid="{00000000-0006-0000-0000-000065020000}">
      <text>
        <r>
          <rPr>
            <b/>
            <sz val="9"/>
            <color indexed="81"/>
            <rFont val="Segoe UI"/>
            <family val="2"/>
          </rPr>
          <t>DESCRIÇÃO:</t>
        </r>
        <r>
          <rPr>
            <sz val="9"/>
            <color indexed="81"/>
            <rFont val="Segoe UI"/>
            <family val="2"/>
          </rPr>
          <t>_x000D_
VALVULA P/ PIA AMERICANA EM PVC CROMADO - 1.1/2"</t>
        </r>
      </text>
    </comment>
    <comment ref="V1251" authorId="2" shapeId="0" xr:uid="{00000000-0006-0000-0000-000066020000}">
      <text>
        <r>
          <rPr>
            <sz val="9"/>
            <color indexed="81"/>
            <rFont val="Segoe UI"/>
            <family val="2"/>
          </rPr>
          <t>30658|VALVULA P/ PIA AMERICANA EM PVC CROMADO - 1.1/2"|PC|61|15|12|0|0|31/07/2019||||Inativo|MATERIAL HIDRAULICO|PP 101/17|14/11/2017|Código descontinuado por opção do código 80390 (Inox)|*|</t>
        </r>
      </text>
    </comment>
    <comment ref="B1252" authorId="2" shapeId="0" xr:uid="{00000000-0006-0000-0000-00008F060000}">
      <text>
        <r>
          <rPr>
            <sz val="10"/>
            <color indexed="81"/>
            <rFont val="Lucida Console"/>
            <family val="3"/>
          </rPr>
          <t>DESCRIÇÃO:_x000D_
VALVULA PARA TANQUE DE METAL SEM LADRAO 1.1/4</t>
        </r>
      </text>
    </comment>
    <comment ref="V1252" authorId="2" shapeId="0" xr:uid="{00000000-0006-0000-0000-000090060000}">
      <text>
        <r>
          <rPr>
            <sz val="10"/>
            <color indexed="81"/>
            <rFont val="Lucida Console"/>
            <family val="3"/>
          </rPr>
          <t>110174|VALVULA PARA TANQUE DE METAL SEM LADRAO 1.1/4|PC|61|15|12||50|16/03/2020|156|2019|01/07/2020|Aguardando|ELÉTRICA|PP  76/19||Novo no estoque.|*|</t>
        </r>
      </text>
    </comment>
    <comment ref="B1253" authorId="1" shapeId="0" xr:uid="{00000000-0006-0000-0000-0000AD020000}">
      <text>
        <r>
          <rPr>
            <b/>
            <sz val="9"/>
            <color indexed="81"/>
            <rFont val="Segoe UI"/>
            <family val="2"/>
          </rPr>
          <t>DESCRIÇÃO:</t>
        </r>
        <r>
          <rPr>
            <sz val="9"/>
            <color indexed="81"/>
            <rFont val="Segoe UI"/>
            <family val="2"/>
          </rPr>
          <t>_x000D_
VASO SANITÁRIO COM CAIXA DE DESCARGA ACOPLADA</t>
        </r>
      </text>
    </comment>
    <comment ref="V1253" authorId="1" shapeId="0" xr:uid="{00000000-0006-0000-0000-0000AE020000}">
      <text>
        <r>
          <rPr>
            <sz val="9"/>
            <color indexed="81"/>
            <rFont val="Segoe UI"/>
            <family val="2"/>
          </rPr>
          <t>42782|VASO SANITÁRIO COM CAIXA DE DESCARGA ACOPLADA|PC|51|35|12|1|10|24/10/2019|20|2018|21/01/2019|Inativo|HIDRÁULICA|PP  12/19|11/07/2019|Fora do estoque.|*|</t>
        </r>
      </text>
    </comment>
    <comment ref="B1254" authorId="1" shapeId="0" xr:uid="{00000000-0006-0000-0000-000091080000}">
      <text>
        <r>
          <rPr>
            <b/>
            <sz val="9"/>
            <color indexed="81"/>
            <rFont val="Segoe UI"/>
            <family val="2"/>
          </rPr>
          <t>DESCRIÇÃO:</t>
        </r>
        <r>
          <rPr>
            <sz val="9"/>
            <color indexed="81"/>
            <rFont val="Segoe UI"/>
            <family val="2"/>
          </rPr>
          <t>_x000D_
VASO SANITARIO INFANTIL, NA COR BRANCA, MATERIAL EM LOUCA NAS DIMENSOE: 30 X 31 X 41,5 CM (ALTURA/LARGURA/COMPRIMENTO)  MEDIDAS PODENDO VARIAR EM + / - 03 CM</t>
        </r>
      </text>
    </comment>
    <comment ref="V1254" authorId="1" shapeId="0" xr:uid="{00000000-0006-0000-0000-000092080000}">
      <text>
        <r>
          <rPr>
            <sz val="10"/>
            <color indexed="81"/>
            <rFont val="Lucida Console"/>
            <family val="3"/>
          </rPr>
          <t>132623|VASO SANITARIO INFANTIL, NA COR BRANCA, MATERIAL EM LOUCA NAS DIMENSOE: 30 X 31 X 41,5 CM (ALTURA/LARGURA/COMPRIMENTO)  MEDIDAS PODENDO VARIAR EM + / - 03 CM|UN|51|35|12|7|80|22/04/2021|54|2020|12/03/2021|Aguardando|MATERIAL DE CONSTRUÇÃO|PE  26/21|16/03/2021||*|</t>
        </r>
      </text>
    </comment>
    <comment ref="B1255" authorId="1" shapeId="0" xr:uid="{00000000-0006-0000-0000-0000EC000000}">
      <text>
        <r>
          <rPr>
            <b/>
            <sz val="9"/>
            <color indexed="81"/>
            <rFont val="Segoe UI"/>
            <family val="2"/>
          </rPr>
          <t>DESCRIÇÃO:</t>
        </r>
        <r>
          <rPr>
            <sz val="9"/>
            <color indexed="81"/>
            <rFont val="Segoe UI"/>
            <family val="2"/>
          </rPr>
          <t>_x000D_
VASO SANITÁRIO SIFONADO CONVENCIONAL DE LOUÇA PADRÃO POPULAR NA COR BRANCA</t>
        </r>
      </text>
    </comment>
    <comment ref="V1255" authorId="5" shapeId="0" xr:uid="{EBDE15A4-4C1C-4743-A395-23592790DF27}">
      <text>
        <r>
          <rPr>
            <sz val="10"/>
            <color indexed="81"/>
            <rFont val="Lucida Console"/>
            <family val="3"/>
          </rPr>
          <t>13192|VASO SANITÁRIO SIFONADO CONVENCIONAL DE LOUÇA PADRÃO POPULAR NA COR BRANCA|PC|51|35|12|5|50|17/12/2020|161|2021|06/07/2022|Aguardando|MATERIAL HIDRAULICO|PE  88/21|01/06/2021||*|</t>
        </r>
      </text>
    </comment>
    <comment ref="B1256" authorId="1" shapeId="0" xr:uid="{00000000-0006-0000-0000-00004A000000}">
      <text>
        <r>
          <rPr>
            <sz val="10"/>
            <color indexed="81"/>
            <rFont val="Lucida Console"/>
            <family val="3"/>
          </rPr>
          <t>DESCRIÇÃO:_x000D_
VASSOURA DE PELO DE 40 CM, COM CABO EM MADEIRA, MEDINDO NO MINIMO: 1,15 M DE COMPRIMENTO X 2,5 CM DE DIAMETRO</t>
        </r>
      </text>
    </comment>
    <comment ref="V1256" authorId="5" shapeId="0" xr:uid="{58A8898D-9817-4173-82F0-CEFE063C748D}">
      <text>
        <r>
          <rPr>
            <sz val="10"/>
            <color indexed="81"/>
            <rFont val="Lucida Console"/>
            <family val="3"/>
          </rPr>
          <t>12673|VASSOURA DE PELO DE 40 CM, COM CABO EM MADEIRA, MEDINDO NO MINIMO: 1,15 M DE COMPRIMENTO X 2,5 CM DE DIAMETRO|PC|72|5|12|9|100|01/03/2021|35|2021|08/02/2022|Aguardando|||||*|</t>
        </r>
      </text>
    </comment>
    <comment ref="B1257" authorId="1" shapeId="0" xr:uid="{00000000-0006-0000-0000-000001050000}">
      <text>
        <r>
          <rPr>
            <sz val="10"/>
            <color indexed="81"/>
            <rFont val="Lucida Console"/>
            <family val="3"/>
          </rPr>
          <t xml:space="preserve">DESCRIÇÃO:_x000D_
VASSOURA DE PIACAVA N° 05 </t>
        </r>
      </text>
    </comment>
    <comment ref="V1257" authorId="5" shapeId="0" xr:uid="{0CD7EAA1-EA3A-4085-8B5B-DCD0E88AA8AF}">
      <text>
        <r>
          <rPr>
            <sz val="10"/>
            <color indexed="81"/>
            <rFont val="Lucida Console"/>
            <family val="3"/>
          </rPr>
          <t>91811|VASSOURA DE PIACAVA N° 05|PC|72|5|12|12|135|16/02/2021|35|2021|08/02/2022|Aguardando|||||*|</t>
        </r>
      </text>
    </comment>
    <comment ref="B1258" authorId="1" shapeId="0" xr:uid="{00000000-0006-0000-0000-000003050000}">
      <text>
        <r>
          <rPr>
            <sz val="10"/>
            <color indexed="81"/>
            <rFont val="Lucida Console"/>
            <family val="3"/>
          </rPr>
          <t>DESCRIÇÃO:_x000D_
VASSOURAO DE PIACAVA TIPO PREFEITURA - 40 CM</t>
        </r>
      </text>
    </comment>
    <comment ref="V1258" authorId="5" shapeId="0" xr:uid="{14FE3F97-0727-4BD6-868E-F608BC6ECB18}">
      <text>
        <r>
          <rPr>
            <sz val="10"/>
            <color indexed="81"/>
            <rFont val="Lucida Console"/>
            <family val="3"/>
          </rPr>
          <t>91868|VASSOURAO DE PIACAVA TIPO PREFEITURA - 40 CM|PC|72|5|12|9|100|01/03/2021|35|2021|08/02/2022|Aguardando|||||*|</t>
        </r>
      </text>
    </comment>
    <comment ref="B1259" authorId="1" shapeId="0" xr:uid="{00000000-0006-0000-0000-0000AF050000}">
      <text>
        <r>
          <rPr>
            <b/>
            <sz val="9"/>
            <color indexed="81"/>
            <rFont val="Segoe UI"/>
            <family val="2"/>
          </rPr>
          <t>DESCRIÇÃO:</t>
        </r>
        <r>
          <rPr>
            <sz val="9"/>
            <color indexed="81"/>
            <rFont val="Segoe UI"/>
            <family val="2"/>
          </rPr>
          <t>_x000D_
VEDELIA (SPHAGNITICOLA TRILOBATA), AMARELA, FLORIDA, PORTE DE 0,20M - CX COM 15 UNIDADES.</t>
        </r>
      </text>
    </comment>
    <comment ref="V1259" authorId="1" shapeId="0" xr:uid="{00000000-0006-0000-0000-0000B0050000}">
      <text>
        <r>
          <rPr>
            <b/>
            <sz val="9"/>
            <color indexed="81"/>
            <rFont val="Segoe UI"/>
            <family val="2"/>
          </rPr>
          <t>100280|VEDELIA (SPHAGNITICOLA TRILOBATA), AMARELA, FLORIDA, PORTE DE 0,20M - CX COM 15 UNIDADES.|CX|||12|0|0|31/07/2018||||Inativo|PLANTAS ORNAMENTAIS||||*|</t>
        </r>
      </text>
    </comment>
    <comment ref="B1260" authorId="2" shapeId="0" xr:uid="{00000000-0006-0000-0000-0000AF020000}">
      <text>
        <r>
          <rPr>
            <b/>
            <sz val="9"/>
            <color indexed="81"/>
            <rFont val="Segoe UI"/>
            <family val="2"/>
          </rPr>
          <t>DESCRIÇÃO:</t>
        </r>
        <r>
          <rPr>
            <sz val="9"/>
            <color indexed="81"/>
            <rFont val="Segoe UI"/>
            <family val="2"/>
          </rPr>
          <t>_x000D_
VELA(REFIL), PARA FILTRO MOD. AP 055</t>
        </r>
      </text>
    </comment>
    <comment ref="V1260" authorId="1" shapeId="0" xr:uid="{00000000-0006-0000-0000-0000B0020000}">
      <text>
        <r>
          <rPr>
            <sz val="10"/>
            <color indexed="81"/>
            <rFont val="Lucida Console"/>
            <family val="3"/>
          </rPr>
          <t>42854|VELA(REFIL), PARA FILTRO MOD. AP 055|PC|49|8|12|42|500|24/11/2020|87|2020|31/03/2021|Aguardando|MATERIAL ELETRICO|PE  10/20|30/04/2020||*|</t>
        </r>
      </text>
    </comment>
    <comment ref="B1261" authorId="1" shapeId="0" xr:uid="{00000000-0006-0000-0000-00006F080000}">
      <text>
        <r>
          <rPr>
            <b/>
            <sz val="9"/>
            <color indexed="81"/>
            <rFont val="Segoe UI"/>
            <family val="2"/>
          </rPr>
          <t>DESCRIÇÃO:</t>
        </r>
        <r>
          <rPr>
            <sz val="9"/>
            <color indexed="81"/>
            <rFont val="Segoe UI"/>
            <family val="2"/>
          </rPr>
          <t xml:space="preserve">_x000D_
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r>
      </text>
    </comment>
    <comment ref="V1261" authorId="2" shapeId="0" xr:uid="{00000000-0006-0000-0000-000070080000}">
      <text>
        <r>
          <rPr>
            <sz val="10"/>
            <color indexed="81"/>
            <rFont val="Lucida Console"/>
            <family val="3"/>
          </rPr>
          <t>131090|VENTILADOR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ESTATICA|UN|||12|50|600|01/10/2018||||- ok -|VENTILADORES||||*|</t>
        </r>
      </text>
    </comment>
    <comment ref="B1262" authorId="1" shapeId="0" xr:uid="{00000000-0006-0000-0000-0000EF070000}">
      <text>
        <r>
          <rPr>
            <b/>
            <sz val="9"/>
            <color indexed="81"/>
            <rFont val="Segoe UI"/>
            <family val="2"/>
          </rPr>
          <t>DESCRIÇÃO:</t>
        </r>
        <r>
          <rPr>
            <sz val="9"/>
            <color indexed="81"/>
            <rFont val="Segoe UI"/>
            <family val="2"/>
          </rPr>
          <t>_x000D_
VERBENA HYBRIDA, PORTE 0,10 M - CAIXA COM 15 UNIDADES.</t>
        </r>
      </text>
    </comment>
    <comment ref="V1262" authorId="1" shapeId="0" xr:uid="{00000000-0006-0000-0000-0000F0070000}">
      <text>
        <r>
          <rPr>
            <sz val="9"/>
            <color indexed="81"/>
            <rFont val="Segoe UI"/>
            <family val="2"/>
          </rPr>
          <t>125544|VERBENA HYBRIDA, PORTE 0,10 M - CAIXA COM 15 UNIDADES.|CX|||12|9|100|31/07/2018||||- ok -|PLANTAS ORNAMENTAIS||||*|</t>
        </r>
      </text>
    </comment>
    <comment ref="B1263" authorId="1" shapeId="0" xr:uid="{00000000-0006-0000-0000-0000E3030000}">
      <text>
        <r>
          <rPr>
            <b/>
            <sz val="9"/>
            <color indexed="81"/>
            <rFont val="Segoe UI"/>
            <family val="2"/>
          </rPr>
          <t>DESCRIÇÃO:</t>
        </r>
        <r>
          <rPr>
            <sz val="9"/>
            <color indexed="81"/>
            <rFont val="Segoe UI"/>
            <family val="2"/>
          </rPr>
          <t>_x000D_
VERNIZ MARITIMO , GALÃO COM 3.600 ML BRILHANTE -  ABNT NBR 11702/1992 - TIPO 4.2.10.</t>
        </r>
      </text>
    </comment>
    <comment ref="V1263" authorId="1" shapeId="0" xr:uid="{00000000-0006-0000-0000-0000E4030000}">
      <text>
        <r>
          <rPr>
            <sz val="9"/>
            <color indexed="81"/>
            <rFont val="Segoe UI"/>
            <family val="2"/>
          </rPr>
          <t>72052|VERNIZ MARITIMO , GALÃO COM 3.600 ML BRILHANTE -  ABNT NBR 11702/1992 - TIPO 4.2.10.|GL|76|5|12|3|30|22/04/2021|143|2020|01/07/2021|Aguardando|MATERIAL DE PINTURA|PE  28/20|08/07/2020||*|</t>
        </r>
      </text>
    </comment>
    <comment ref="B1264" authorId="1" shapeId="0" xr:uid="{00000000-0006-0000-0000-000031040000}">
      <text>
        <r>
          <rPr>
            <b/>
            <sz val="9"/>
            <color indexed="81"/>
            <rFont val="Segoe UI"/>
            <family val="2"/>
          </rPr>
          <t>DESCRIÇÃO:</t>
        </r>
        <r>
          <rPr>
            <sz val="9"/>
            <color indexed="81"/>
            <rFont val="Segoe UI"/>
            <family val="2"/>
          </rPr>
          <t>_x000D_
VIGA DE GARAPEIRA BRUTA - 0,06 X 0,16 X 5,00 M COMPRIMENTO.</t>
        </r>
      </text>
    </comment>
    <comment ref="V1264" authorId="4" shapeId="0" xr:uid="{B51D2A5B-3F71-49D4-8BE4-54BF8AF60586}">
      <text>
        <r>
          <rPr>
            <sz val="10"/>
            <color indexed="81"/>
            <rFont val="Lucida Console"/>
            <family val="3"/>
          </rPr>
          <t>77557|VIGA DE GARAPEIRA BRUTA - 0,06 X 0,16 X 5,00 M COMPRIMENTO.|PC|74|3|12|0|0|19/05/2021|194|2020|07/09/2021|Inativo|CHAPAS, MADEIRAS, FOLHAS DE PORTA, BATENTES, COLAS E FITAS DE BORDA|PP 111/19|18/09/2019||*|</t>
        </r>
      </text>
    </comment>
    <comment ref="B1265" authorId="1" shapeId="0" xr:uid="{00000000-0006-0000-0000-0000EF030000}">
      <text>
        <r>
          <rPr>
            <b/>
            <sz val="9"/>
            <color indexed="81"/>
            <rFont val="Segoe UI"/>
            <family val="2"/>
          </rPr>
          <t>DESCRIÇÃO:</t>
        </r>
        <r>
          <rPr>
            <sz val="9"/>
            <color indexed="81"/>
            <rFont val="Segoe UI"/>
            <family val="2"/>
          </rPr>
          <t>_x000D_
VIGA DE GARAPEIRA BRUTA - 6 CM X 12 CM X 5,00 M COMPRIMENTO.</t>
        </r>
      </text>
    </comment>
    <comment ref="V1265" authorId="4" shapeId="0" xr:uid="{7554C197-70BE-4F05-97A4-4CC75CF6EA38}">
      <text>
        <r>
          <rPr>
            <sz val="10"/>
            <color indexed="81"/>
            <rFont val="Lucida Console"/>
            <family val="3"/>
          </rPr>
          <t>74909|VIGA DE GARAPEIRA BRUTA - 6 CM X 12 CM X 5,00 M COMPRIMENTO.|PC|74|3|12|9|100|19/05/2021|194|2020|07/09/2021|Inativo|CHAPAS, MADEIRAS, FOLHAS DE PORTA, BATENTES, COLAS E FITAS DE BORDA|PP 111/19|18/09/2019||*|</t>
        </r>
      </text>
    </comment>
    <comment ref="B1266" authorId="1" shapeId="0" xr:uid="{00000000-0006-0000-0000-00002D040000}">
      <text>
        <r>
          <rPr>
            <b/>
            <sz val="9"/>
            <color indexed="81"/>
            <rFont val="Segoe UI"/>
            <family val="2"/>
          </rPr>
          <t>DESCRIÇÃO:</t>
        </r>
        <r>
          <rPr>
            <sz val="9"/>
            <color indexed="81"/>
            <rFont val="Segoe UI"/>
            <family val="2"/>
          </rPr>
          <t>_x000D_
VIGA DE GARAPEIRA BRUTA - 6 CM X 12 CM X 5,50 M COMPRIMENTO.</t>
        </r>
      </text>
    </comment>
    <comment ref="V1266" authorId="4" shapeId="0" xr:uid="{62E853C5-543A-45B9-8EFB-5A34822C55F4}">
      <text>
        <r>
          <rPr>
            <sz val="10"/>
            <color indexed="81"/>
            <rFont val="Lucida Console"/>
            <family val="3"/>
          </rPr>
          <t>77554|VIGA DE GARAPEIRA BRUTA - 6 CM X 12 CM X 5,50 M COMPRIMENTO.|PC|74|3|12|9|100|19/05/2021|194|2020|07/09/2021|Inativo|CHAPAS, MADEIRAS, FOLHAS DE PORTA, BATENTES, COLAS E FITAS DE BORDA|PP 111/19|18/09/2019||*|</t>
        </r>
      </text>
    </comment>
    <comment ref="B1267" authorId="1" shapeId="0" xr:uid="{00000000-0006-0000-0000-0000F1030000}">
      <text>
        <r>
          <rPr>
            <b/>
            <sz val="9"/>
            <color indexed="81"/>
            <rFont val="Segoe UI"/>
            <family val="2"/>
          </rPr>
          <t>DESCRIÇÃO:</t>
        </r>
        <r>
          <rPr>
            <sz val="9"/>
            <color indexed="81"/>
            <rFont val="Segoe UI"/>
            <family val="2"/>
          </rPr>
          <t>_x000D_
VIGA DE GARAPEIRA BRUTA - 6 X 12 CM X 4,50 M COMPRIMENTO.</t>
        </r>
      </text>
    </comment>
    <comment ref="V1267" authorId="4" shapeId="0" xr:uid="{BEC0CE96-E20F-4225-BF96-69F42ABD5A53}">
      <text>
        <r>
          <rPr>
            <sz val="10"/>
            <color indexed="81"/>
            <rFont val="Lucida Console"/>
            <family val="3"/>
          </rPr>
          <t>74911|VIGA DE GARAPEIRA BRUTA - 6 X 12 CM X 4,50 M COMPRIMENTO.|PC|74|3|12|25|300|19/05/2021|194|2020|07/09/2021|Inativo|CHAPAS, MADEIRAS, FOLHAS DE PORTA, BATENTES, COLAS E FITAS DE BORDA|PP 111/19|18/09/2019||*|</t>
        </r>
      </text>
    </comment>
    <comment ref="B1268" authorId="1" shapeId="0" xr:uid="{00000000-0006-0000-0000-000085040000}">
      <text>
        <r>
          <rPr>
            <b/>
            <sz val="9"/>
            <color indexed="81"/>
            <rFont val="Segoe UI"/>
            <family val="2"/>
          </rPr>
          <t>DESCRIÇÃO:</t>
        </r>
        <r>
          <rPr>
            <sz val="9"/>
            <color indexed="81"/>
            <rFont val="Segoe UI"/>
            <family val="2"/>
          </rPr>
          <t>_x000D_
VIGA DE GARAPEIRA BRUTA - 60MM X 160MM X 6,00 M COMPRIMENTO.</t>
        </r>
      </text>
    </comment>
    <comment ref="V1268" authorId="4" shapeId="0" xr:uid="{BF0F15A6-ADC1-47BC-85C3-9E2972786A78}">
      <text>
        <r>
          <rPr>
            <sz val="10"/>
            <color indexed="81"/>
            <rFont val="Lucida Console"/>
            <family val="3"/>
          </rPr>
          <t>82185|VIGA DE GARAPEIRA BRUTA - 60MM X 160MM X 6,00 M COMPRIMENTO.|PC|74|3|12|0|0|19/05/2021|194|2020|07/09/2021|Inativo|CHAPAS, MADEIRAS, FOLHAS DE PORTA, BATENTES|PP 111/19|18/09/2019||*|</t>
        </r>
      </text>
    </comment>
    <comment ref="B1269" authorId="1" shapeId="0" xr:uid="{00000000-0006-0000-0000-000029070000}">
      <text>
        <r>
          <rPr>
            <b/>
            <sz val="9"/>
            <color indexed="81"/>
            <rFont val="Segoe UI"/>
            <family val="2"/>
          </rPr>
          <t>DESCRIÇÃO:</t>
        </r>
        <r>
          <rPr>
            <sz val="9"/>
            <color indexed="81"/>
            <rFont val="Segoe UI"/>
            <family val="2"/>
          </rPr>
          <t xml:space="preserve">_x000D_
VIGA DE GARAPEIRA BRUTA - 60MM X 160MM X 6,50 M COMPRIMENTO. </t>
        </r>
      </text>
    </comment>
    <comment ref="V1269" authorId="4" shapeId="0" xr:uid="{B33F7CB8-AB80-482E-8A29-1FF6976CEB7A}">
      <text>
        <r>
          <rPr>
            <sz val="10"/>
            <color indexed="81"/>
            <rFont val="Lucida Console"/>
            <family val="3"/>
          </rPr>
          <t>114852|VIGA DE GARAPEIRA BRUTA - 60MM X 160MM X 6,50 M COMPRIMENTO.|PC|74|3|12|0|0|19/05/2021|194|2020|07/09/2021|Inativo|CHAPAS, MADEIRAS, FOLHAS DE PORTA, BATENTES, COLAS E FITAS DE BORDA|PP 111/19|18/09/2019||*|</t>
        </r>
      </text>
    </comment>
    <comment ref="B1270" authorId="1" shapeId="0" xr:uid="{00000000-0006-0000-0000-00002B070000}">
      <text>
        <r>
          <rPr>
            <b/>
            <sz val="9"/>
            <color indexed="81"/>
            <rFont val="Segoe UI"/>
            <family val="2"/>
          </rPr>
          <t>DESCRIÇÃO:</t>
        </r>
        <r>
          <rPr>
            <sz val="9"/>
            <color indexed="81"/>
            <rFont val="Segoe UI"/>
            <family val="2"/>
          </rPr>
          <t>_x000D_
VIGA DE GARAPEIRA BRUTA - 60MM X 160MM X 7,00 M COMPRIMENTO.</t>
        </r>
      </text>
    </comment>
    <comment ref="V1270" authorId="4" shapeId="0" xr:uid="{BF0EE68E-2D60-4B2A-BADD-37E3C0E499A6}">
      <text>
        <r>
          <rPr>
            <sz val="10"/>
            <color indexed="81"/>
            <rFont val="Lucida Console"/>
            <family val="3"/>
          </rPr>
          <t>114853|VIGA DE GARAPEIRA BRUTA - 60MM X 160MM X 7,00 M COMPRIMENTO.|PC|74|3|12|0|0|19/05/2021|194|2020|07/09/2021|Inativo|CHAPAS, MADEIRAS, FOLHAS DE PORTA, BATENTES, COLAS E FITAS DE BORDA|PP 111/19|18/09/2019||*|</t>
        </r>
      </text>
    </comment>
    <comment ref="B1271" authorId="1" shapeId="0" xr:uid="{00000000-0006-0000-0000-0000ED030000}">
      <text>
        <r>
          <rPr>
            <b/>
            <sz val="9"/>
            <color indexed="81"/>
            <rFont val="Segoe UI"/>
            <family val="2"/>
          </rPr>
          <t>DESCRIÇÃO:</t>
        </r>
        <r>
          <rPr>
            <sz val="9"/>
            <color indexed="81"/>
            <rFont val="Segoe UI"/>
            <family val="2"/>
          </rPr>
          <t>_x000D_
VIGA DE GARAPEIRA BRUTA - MEDIDAS: 06 CM X 16 CM X 4,00 M</t>
        </r>
      </text>
    </comment>
    <comment ref="V1271" authorId="1" shapeId="0" xr:uid="{00000000-0006-0000-0000-0000EE030000}">
      <text>
        <r>
          <rPr>
            <sz val="10"/>
            <color indexed="81"/>
            <rFont val="Lucida Console"/>
            <family val="3"/>
          </rPr>
          <t>74908|VIGA DE GARAPEIRA BRUTA - MEDIDAS: 06 CM X 16 CM X 4,00 M|PC|74|3|12|17|200|24/11/2020|86|2020|30/03/2021|Aguardando|MADEIRAS|PP 242/19|02/03/2020||*|</t>
        </r>
      </text>
    </comment>
    <comment ref="B1272" authorId="1" shapeId="0" xr:uid="{00000000-0006-0000-0000-00002F040000}">
      <text>
        <r>
          <rPr>
            <b/>
            <sz val="9"/>
            <color indexed="81"/>
            <rFont val="Segoe UI"/>
            <family val="2"/>
          </rPr>
          <t>DESCRIÇÃO:</t>
        </r>
        <r>
          <rPr>
            <sz val="9"/>
            <color indexed="81"/>
            <rFont val="Segoe UI"/>
            <family val="2"/>
          </rPr>
          <t>_x000D_
VIGA DE GARAPEIRA BRUTA - MEDIDAS: 06 CM X 16 CM X 4,50 M</t>
        </r>
      </text>
    </comment>
    <comment ref="V1272" authorId="3" shapeId="0" xr:uid="{CA920A15-BCAF-4B60-BC87-9B0B5590A64C}">
      <text>
        <r>
          <rPr>
            <sz val="9"/>
            <color indexed="81"/>
            <rFont val="Segoe UI"/>
            <family val="2"/>
          </rPr>
          <t>77556|VIGA DE GARAPEIRA BRUTA - MEDIDAS: 06 CM X 16 CM X 4,50 M|PC|74|3|12|9|100|24/11/2020|145|2021|26/05/2022|Aguardando|MADEIRAS|PE  56/21|22/04/2021||*|</t>
        </r>
      </text>
    </comment>
    <comment ref="B1273" authorId="1" shapeId="0" xr:uid="{00000000-0006-0000-0000-00007D040000}">
      <text>
        <r>
          <rPr>
            <b/>
            <sz val="9"/>
            <color indexed="81"/>
            <rFont val="Segoe UI"/>
            <family val="2"/>
          </rPr>
          <t>DESCRIÇÃO:</t>
        </r>
        <r>
          <rPr>
            <sz val="9"/>
            <color indexed="81"/>
            <rFont val="Segoe UI"/>
            <family val="2"/>
          </rPr>
          <t>_x000D_
VIGA DE GARAPEIRA BRUTA - MEDIDAS: 06 CM X 16 CM X 5,00 M</t>
        </r>
      </text>
    </comment>
    <comment ref="V1273" authorId="2" shapeId="0" xr:uid="{00000000-0006-0000-0000-00007E040000}">
      <text>
        <r>
          <rPr>
            <sz val="9"/>
            <color indexed="81"/>
            <rFont val="Segoe UI"/>
            <family val="2"/>
          </rPr>
          <t>81629|VIGA DE GARAPEIRA BRUTA - MEDIDAS: 06 CM X 16 CM X 5,00 M|PC|||12|0|0|10/09/2018|195|2017|15/11/2018|Inativo|CHAPAS, MADEIRAS, FOLHAS DE PORTA, BATENTES E FITAS DE BORDA|PP 215/18|04/04/2019|Item fora de estoque|*|</t>
        </r>
      </text>
    </comment>
    <comment ref="B1274" authorId="1" shapeId="0" xr:uid="{00000000-0006-0000-0000-0000EB030000}">
      <text>
        <r>
          <rPr>
            <b/>
            <sz val="9"/>
            <color indexed="81"/>
            <rFont val="Segoe UI"/>
            <family val="2"/>
          </rPr>
          <t>DESCRIÇÃO:</t>
        </r>
        <r>
          <rPr>
            <sz val="9"/>
            <color indexed="81"/>
            <rFont val="Segoe UI"/>
            <family val="2"/>
          </rPr>
          <t>_x000D_
VIGA DE GARAPEIRA BRUTA - MEDIDAS: 06 CM X 16 CM X 5,50 M</t>
        </r>
      </text>
    </comment>
    <comment ref="V1274" authorId="3" shapeId="0" xr:uid="{7692FB51-7A07-4E46-B183-C5918EF99374}">
      <text>
        <r>
          <rPr>
            <sz val="9"/>
            <color indexed="81"/>
            <rFont val="Segoe UI"/>
            <family val="2"/>
          </rPr>
          <t>74907|VIGA DE GARAPEIRA BRUTA - MEDIDAS: 06 CM X 16 CM X 5,50 M|PC|74|3|12|17|200|24/11/2020|145|2021|26/05/2022|Aguardando|MADEIRAS|PE  56/21|22/04/2021||*|</t>
        </r>
      </text>
    </comment>
    <comment ref="B1275" authorId="1" shapeId="0" xr:uid="{00000000-0006-0000-0000-0000E7050000}">
      <text>
        <r>
          <rPr>
            <b/>
            <sz val="9"/>
            <color indexed="81"/>
            <rFont val="Segoe UI"/>
            <family val="2"/>
          </rPr>
          <t>DESCRIÇÃO:</t>
        </r>
        <r>
          <rPr>
            <sz val="9"/>
            <color indexed="81"/>
            <rFont val="Segoe UI"/>
            <family val="2"/>
          </rPr>
          <t>_x000D_
VIGA DE GARAPEIRA BRUTA - MEDIDAS: 6,0 CM X 16 CM X 3,00 M.</t>
        </r>
      </text>
    </comment>
    <comment ref="V1275" authorId="1" shapeId="0" xr:uid="{00000000-0006-0000-0000-0000E8050000}">
      <text>
        <r>
          <rPr>
            <sz val="10"/>
            <color indexed="81"/>
            <rFont val="Lucida Console"/>
            <family val="3"/>
          </rPr>
          <t>102275|VIGA DE GARAPEIRA BRUTA - MEDIDAS: 6,0 CM X 16 CM X 3,00 M.|PC|||12|0|0|22/05/2019|189|2018|16/09/2019|Inativo|CHAPAS, MADEIRAS, FOLHAS DE PORTA, BATENTES E FITAS DE BORDA|PP 111/19|18/09/2019|Item fora de estoque|*|</t>
        </r>
      </text>
    </comment>
    <comment ref="B1276" authorId="1" shapeId="0" xr:uid="{00000000-0006-0000-0000-00005D080000}">
      <text>
        <r>
          <rPr>
            <b/>
            <sz val="9"/>
            <color indexed="81"/>
            <rFont val="Segoe UI"/>
            <family val="2"/>
          </rPr>
          <t>DESCRIÇÃO:</t>
        </r>
        <r>
          <rPr>
            <sz val="9"/>
            <color indexed="81"/>
            <rFont val="Segoe UI"/>
            <family val="2"/>
          </rPr>
          <t>_x000D_
VINCA - BOA NOITE - CATHARANTHUS ROSEUS, PORTE 0,30 A 0,50, CORES ROSEAS, BRANCAS, VINHO VARIADAS, FLORIDA - CAIXA COM 15 UNIDADES.</t>
        </r>
      </text>
    </comment>
    <comment ref="V1276" authorId="1" shapeId="0" xr:uid="{00000000-0006-0000-0000-00005E080000}">
      <text>
        <r>
          <rPr>
            <b/>
            <sz val="9"/>
            <color indexed="81"/>
            <rFont val="Segoe UI"/>
            <family val="2"/>
          </rPr>
          <t>130368|VINCA - BOA NOITE - CATHARANTHUS ROSEUS, PORTE 0,30 A 0,50, CORES ROSEAS, BRANCAS, VINHO VARIADAS, FLORIDA - CAIXA COM 15 UNIDADES.|CX|||12|0|0|31/07/2018||||Inativo|PLANTAS ORNAMENTAIS||||*|</t>
        </r>
      </text>
    </comment>
    <comment ref="B1277" authorId="2" shapeId="0" xr:uid="{00000000-0006-0000-0000-00004D070000}">
      <text>
        <r>
          <rPr>
            <b/>
            <sz val="9"/>
            <color indexed="81"/>
            <rFont val="Segoe UI"/>
            <family val="2"/>
          </rPr>
          <t>DESCRIÇÃO:</t>
        </r>
        <r>
          <rPr>
            <sz val="9"/>
            <color indexed="81"/>
            <rFont val="Segoe UI"/>
            <family val="2"/>
          </rPr>
          <t>_x000D_
VITRO DE CORRER EM ALUMINIO COM VIDROS E GRADE EM ALUMINIO FOSCO MEDINDO: 1,50 X 1,20M</t>
        </r>
      </text>
    </comment>
    <comment ref="V1277" authorId="5" shapeId="0" xr:uid="{67A0CBF1-9E81-4909-A680-D78620E35C0F}">
      <text>
        <r>
          <rPr>
            <sz val="10"/>
            <color indexed="81"/>
            <rFont val="Lucida Console"/>
            <family val="3"/>
          </rPr>
          <t>115841|VITRO DE CORRER EM ALUMINIO COM VIDROS E GRADE EM ALUMINIO FOSCO MEDINDO: 1,50 X 1,20M|UN|51|26|12|3|30|14/02/2020|105|2021|07/04/2022|Aguardando|MATERIAIS DE CONSTRUÇÃO|PE  26/21|16/03/2021||*|</t>
        </r>
      </text>
    </comment>
    <comment ref="B1278" authorId="2" shapeId="0" xr:uid="{00000000-0006-0000-0000-00004B070000}">
      <text>
        <r>
          <rPr>
            <b/>
            <sz val="9"/>
            <color indexed="81"/>
            <rFont val="Segoe UI"/>
            <family val="2"/>
          </rPr>
          <t>DESCRIÇÃO:</t>
        </r>
        <r>
          <rPr>
            <sz val="9"/>
            <color indexed="81"/>
            <rFont val="Segoe UI"/>
            <family val="2"/>
          </rPr>
          <t>_x000D_
VITRO DE CORRER EM ALUMINIO COM VIDROS E GRADE EM ALUMINIO FOSCO MEDINDO: 2,00 X 1,20M</t>
        </r>
      </text>
    </comment>
    <comment ref="V1278" authorId="1" shapeId="0" xr:uid="{00000000-0006-0000-0000-00004C070000}">
      <text>
        <r>
          <rPr>
            <sz val="10"/>
            <color indexed="81"/>
            <rFont val="Lucida Console"/>
            <family val="3"/>
          </rPr>
          <t>115840|VITRO DE CORRER EM ALUMINIO COM VIDROS E GRADE EM ALUMINIO FOSCO MEDINDO: 2,00 X 1,20M|UN|51|26|12|0|0|24/10/2019|47|2019|17/02/2020|Aguardando|MATERIAL DE CONSTRUÇÃO|PE  99/20|03/08/2020||*|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M2" authorId="0" shapeId="0" xr:uid="{1214395E-8A4D-4FD2-B816-EA6E8B85B716}">
      <text>
        <r>
          <rPr>
            <sz val="10"/>
            <color indexed="81"/>
            <rFont val="Lucida Console"/>
            <family val="3"/>
          </rPr>
          <t>_x000D_
107889</t>
        </r>
      </text>
    </comment>
    <comment ref="M3" authorId="0" shapeId="0" xr:uid="{DD43049F-222A-4459-8692-51FAF6BE6612}">
      <text>
        <r>
          <rPr>
            <sz val="10"/>
            <color indexed="81"/>
            <rFont val="Lucida Console"/>
            <family val="3"/>
          </rPr>
          <t>_x000D_
50797</t>
        </r>
      </text>
    </comment>
    <comment ref="M4" authorId="0" shapeId="0" xr:uid="{A8318D57-F2CB-4D4A-AE32-1DAC481CE09C}">
      <text>
        <r>
          <rPr>
            <sz val="10"/>
            <color indexed="81"/>
            <rFont val="Lucida Console"/>
            <family val="3"/>
          </rPr>
          <t>_x000D_
107483</t>
        </r>
      </text>
    </comment>
    <comment ref="M5" authorId="0" shapeId="0" xr:uid="{9B52C9DD-8247-4A0F-AD34-7C7ACB0D1FD5}">
      <text>
        <r>
          <rPr>
            <sz val="10"/>
            <color indexed="81"/>
            <rFont val="Lucida Console"/>
            <family val="3"/>
          </rPr>
          <t>_x000D_
14831</t>
        </r>
      </text>
    </comment>
    <comment ref="M6" authorId="0" shapeId="0" xr:uid="{E13451FB-BB55-4FFB-A062-B5FB57463B79}">
      <text>
        <r>
          <rPr>
            <sz val="10"/>
            <color indexed="81"/>
            <rFont val="Lucida Console"/>
            <family val="3"/>
          </rPr>
          <t>_x000D_
116874</t>
        </r>
      </text>
    </comment>
    <comment ref="M7" authorId="0" shapeId="0" xr:uid="{7CFFDD54-1019-43AF-8E0D-D7C0F25DD711}">
      <text>
        <r>
          <rPr>
            <sz val="10"/>
            <color indexed="81"/>
            <rFont val="Lucida Console"/>
            <family val="3"/>
          </rPr>
          <t>_x000D_
112154</t>
        </r>
      </text>
    </comment>
    <comment ref="M8" authorId="0" shapeId="0" xr:uid="{DCF16830-8C24-4663-B826-94626B3B1D3A}">
      <text>
        <r>
          <rPr>
            <sz val="10"/>
            <color indexed="81"/>
            <rFont val="Lucida Console"/>
            <family val="3"/>
          </rPr>
          <t>_x000D_
112157</t>
        </r>
      </text>
    </comment>
    <comment ref="M9" authorId="0" shapeId="0" xr:uid="{43D5CDFF-058F-4A5C-B0D7-B58043103356}">
      <text>
        <r>
          <rPr>
            <sz val="10"/>
            <color indexed="81"/>
            <rFont val="Lucida Console"/>
            <family val="3"/>
          </rPr>
          <t>_x000D_
112155</t>
        </r>
      </text>
    </comment>
    <comment ref="M10" authorId="0" shapeId="0" xr:uid="{BBB6E2F5-5D33-47C0-9201-A6AC57A8FF27}">
      <text>
        <r>
          <rPr>
            <sz val="10"/>
            <color indexed="81"/>
            <rFont val="Lucida Console"/>
            <family val="3"/>
          </rPr>
          <t>_x000D_
112156</t>
        </r>
      </text>
    </comment>
    <comment ref="M11" authorId="0" shapeId="0" xr:uid="{F6399129-2524-4E0F-9D38-775C816657B9}">
      <text>
        <r>
          <rPr>
            <sz val="10"/>
            <color indexed="81"/>
            <rFont val="Lucida Console"/>
            <family val="3"/>
          </rPr>
          <t>_x000D_
119181</t>
        </r>
      </text>
    </comment>
    <comment ref="M12" authorId="0" shapeId="0" xr:uid="{29C9D90B-9DF0-434B-9FDE-3B27D22CEDB1}">
      <text>
        <r>
          <rPr>
            <sz val="10"/>
            <color indexed="81"/>
            <rFont val="Lucida Console"/>
            <family val="3"/>
          </rPr>
          <t>_x000D_
136083</t>
        </r>
      </text>
    </comment>
    <comment ref="M13" authorId="0" shapeId="0" xr:uid="{19E540C3-C282-473A-87C7-725EFFA33035}">
      <text>
        <r>
          <rPr>
            <sz val="10"/>
            <color indexed="81"/>
            <rFont val="Lucida Console"/>
            <family val="3"/>
          </rPr>
          <t>_x000D_
136082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Administrador</author>
    <author>Marcos</author>
    <author>MARCOS VINICIO PEREIRA</author>
    <author>Marcos Vinicio Pereira - 691029</author>
  </authors>
  <commentList>
    <comment ref="A2" authorId="0" shapeId="0" xr:uid="{D8A7D738-FA01-43C1-8D07-DDD19D38A73E}">
      <text>
        <r>
          <rPr>
            <sz val="10"/>
            <color indexed="81"/>
            <rFont val="Lucida Console"/>
            <family val="3"/>
          </rPr>
          <t xml:space="preserve">Ordenado por: FINALIZADO, @ANO, @NÚMERO, TIPO_x000D_
_x000D_
          1ª Coluna  ==  FINALIZADO_x000D_
          2ª Coluna  ==  ANO (Descendente)_x000D_
          3ª Coluna  ==  NÚMERO (Descendente)_x000D_
          4ª Coluna  ==  TIPO_x000D_
</t>
        </r>
      </text>
    </comment>
    <comment ref="D2" authorId="1" shapeId="0" xr:uid="{00000000-0006-0000-0200-000002000000}">
      <text>
        <r>
          <rPr>
            <sz val="10"/>
            <color indexed="81"/>
            <rFont val="Lucida Console"/>
            <family val="3"/>
          </rPr>
          <t>Filtro aplicado: ( 188 )</t>
        </r>
      </text>
    </comment>
    <comment ref="E2" authorId="1" shapeId="0" xr:uid="{00000000-0006-0000-0200-000003000000}">
      <text>
        <r>
          <rPr>
            <sz val="10"/>
            <color indexed="81"/>
            <rFont val="Lucida Console"/>
            <family val="3"/>
          </rPr>
          <t>Filtro aplicado: ( 2021 )</t>
        </r>
      </text>
    </comment>
    <comment ref="L2" authorId="2" shapeId="0" xr:uid="{00000000-0006-0000-0200-000004000000}">
      <text>
        <r>
          <rPr>
            <b/>
            <sz val="9"/>
            <color indexed="81"/>
            <rFont val="Segoe UI"/>
            <family val="2"/>
          </rPr>
          <t>IMPRÓSPEROS</t>
        </r>
        <r>
          <rPr>
            <sz val="9"/>
            <color indexed="81"/>
            <rFont val="Segoe UI"/>
            <family val="2"/>
          </rPr>
          <t xml:space="preserve">
</t>
        </r>
      </text>
    </comment>
    <comment ref="I3" authorId="0" shapeId="0" xr:uid="{3FBAC5DA-9C7D-446F-A686-A2B4E42A8190}">
      <text>
        <r>
          <rPr>
            <sz val="9"/>
            <color indexed="81"/>
            <rFont val="Segoe UI"/>
            <family val="2"/>
          </rPr>
          <t>PE  61/21|Eletrônico|61|2021|30/04/2021|-|ARTIGOS DE PAPELARIA|Finalizado. Ata 143/20|</t>
        </r>
      </text>
    </comment>
    <comment ref="I4" authorId="0" shapeId="0" xr:uid="{B4E8C8FD-AC77-4609-B351-C1CA63CC60BC}">
      <text>
        <r>
          <rPr>
            <sz val="10"/>
            <color indexed="81"/>
            <rFont val="Lucida Console"/>
            <family val="3"/>
          </rPr>
          <t>PE 147/20|Eletrônico|147|2020|04/09/2020|sim|MATERIAL DE PINTURA|Finalizado. Ata 254/20|</t>
        </r>
      </text>
    </comment>
    <comment ref="I5" authorId="1" shapeId="0" xr:uid="{00000000-0006-0000-0200-000006000000}">
      <text>
        <r>
          <rPr>
            <sz val="9"/>
            <color indexed="81"/>
            <rFont val="Segoe UI"/>
            <family val="2"/>
          </rPr>
          <t>PE 208/20|Eletrônico|208|2020|24/11/2020|-|MATERIAL DE PINTURA|Finalizado|</t>
        </r>
      </text>
    </comment>
    <comment ref="I6" authorId="2" shapeId="0" xr:uid="{00000000-0006-0000-0200-000007000000}">
      <text>
        <r>
          <rPr>
            <sz val="10"/>
            <color indexed="81"/>
            <rFont val="Lucida Console"/>
            <family val="3"/>
          </rPr>
          <t>PE  80/20|Eletrônico|80|2020|13/07/2020|-|TELA DE ALAMBRADO|Empresas convocadas para assinar contrato até esta data.|</t>
        </r>
      </text>
    </comment>
    <comment ref="I7" authorId="2" shapeId="0" xr:uid="{00000000-0006-0000-0200-000008000000}">
      <text>
        <r>
          <rPr>
            <sz val="10"/>
            <color indexed="81"/>
            <rFont val="Lucida Console"/>
            <family val="3"/>
          </rPr>
          <t>PE  18/20|Eletrônico|18|2020|27/05/2021|-|UTENSILIOS DE LIMPEZA|Empresas convocadas para assinar contrato até esta data.|</t>
        </r>
      </text>
    </comment>
    <comment ref="I8" authorId="2" shapeId="0" xr:uid="{00000000-0006-0000-0200-000009000000}">
      <text>
        <r>
          <rPr>
            <sz val="10"/>
            <color indexed="81"/>
            <rFont val="Lucida Console"/>
            <family val="3"/>
          </rPr>
          <t>PE  14/20|Eletrônico|14|2020|17/04/2020|-|ARTIGOS DE PAPELARIA|Na DFAT para formalizar contrato|</t>
        </r>
      </text>
    </comment>
    <comment ref="I9" authorId="2" shapeId="0" xr:uid="{00000000-0006-0000-0200-00000A000000}">
      <text>
        <r>
          <rPr>
            <sz val="10"/>
            <color indexed="81"/>
            <rFont val="Lucida Console"/>
            <family val="3"/>
          </rPr>
          <t>PE   7/20|Eletrônico|7|2020|09/03/2020|-|FERROS, CANTONEIRAS, BARRA FIO REDONDO E TUBOS DE PVC|Empresa FERTELA solicitou prorrogação de prazo para assinar o contrato|</t>
        </r>
      </text>
    </comment>
    <comment ref="I10" authorId="2" shapeId="0" xr:uid="{00000000-0006-0000-0200-00000B000000}">
      <text>
        <r>
          <rPr>
            <sz val="10"/>
            <color indexed="81"/>
            <rFont val="Lucida Console"/>
            <family val="3"/>
          </rPr>
          <t>PP   7/20|Presencial|7|2020|16/03/2020|-|MATERIAIS DE INFORMATICA|Empresas convocadas para assinar contrato até esta data.|</t>
        </r>
      </text>
    </comment>
    <comment ref="I11" authorId="2" shapeId="0" xr:uid="{00000000-0006-0000-0200-00000C000000}">
      <text>
        <r>
          <rPr>
            <sz val="10"/>
            <color indexed="81"/>
            <rFont val="Lucida Console"/>
            <family val="3"/>
          </rPr>
          <t>PE   5/20|Eletrônico|5|2020|06/03/2020|-|MATERIAL DE CONSTRUÇÃO|Na DFAT para formalizar contrato|</t>
        </r>
      </text>
    </comment>
    <comment ref="I12" authorId="2" shapeId="0" xr:uid="{00000000-0006-0000-0200-00000D000000}">
      <text>
        <r>
          <rPr>
            <sz val="10"/>
            <color indexed="81"/>
            <rFont val="Lucida Console"/>
            <family val="3"/>
          </rPr>
          <t>PP   5/20|Presencial|5|2020|24/03/2020|-|BOBINA DE SACO PLASTICO E FILME DE POLIETILENO|Empresas convocadas para assinar contrato até esta data.|</t>
        </r>
      </text>
    </comment>
    <comment ref="I13" authorId="2" shapeId="0" xr:uid="{00000000-0006-0000-0200-00000E000000}">
      <text>
        <r>
          <rPr>
            <sz val="10"/>
            <color indexed="81"/>
            <rFont val="Lucida Console"/>
            <family val="3"/>
          </rPr>
          <t>PP 242/19|Presencial|242|2019|02/03/2020|-|MADEIRAS|Abertura 02.03.2020 08:30|</t>
        </r>
      </text>
    </comment>
    <comment ref="I14" authorId="2" shapeId="0" xr:uid="{00000000-0006-0000-0200-00000F000000}">
      <text>
        <r>
          <rPr>
            <sz val="10"/>
            <color indexed="81"/>
            <rFont val="Lucida Console"/>
            <family val="3"/>
          </rPr>
          <t>PP 238/19|Presencial|238|2019|03/02/2020|-|MATERIAL DE PINTURA|Empresa dos itens 3,5,8,9 e 11 solicitou prorrogação de prazo para assinar contrato|</t>
        </r>
      </text>
    </comment>
    <comment ref="I15" authorId="2" shapeId="0" xr:uid="{00000000-0006-0000-0200-000010000000}">
      <text>
        <r>
          <rPr>
            <sz val="10"/>
            <color indexed="81"/>
            <rFont val="Lucida Console"/>
            <family val="3"/>
          </rPr>
          <t>PP 225/19|Presencial|225|2019|23/01/2020|-|LAMPADAS|Empresas convocadas para assinar contrato até esta data.|</t>
        </r>
      </text>
    </comment>
    <comment ref="I16" authorId="2" shapeId="0" xr:uid="{00000000-0006-0000-0200-000011000000}">
      <text>
        <r>
          <rPr>
            <sz val="9"/>
            <color indexed="81"/>
            <rFont val="Segoe UI"/>
            <family val="2"/>
          </rPr>
          <t>PP 121/19|Presencial|121|2019|27/09/2019|-|UTENSILIOS DOMESTICOS|Empresas convocadas para assinar contrato até esta data.|</t>
        </r>
      </text>
    </comment>
    <comment ref="I17" authorId="2" shapeId="0" xr:uid="{00000000-0006-0000-0200-000012000000}">
      <text>
        <r>
          <rPr>
            <sz val="9"/>
            <color indexed="81"/>
            <rFont val="Segoe UI"/>
            <family val="2"/>
          </rPr>
          <t>PP 111/19|Presencial|111|2019|18/09/2019|-|CHAPAS, MADEIRAS, FOLHAS DE PORTA, BATENTES, COLAS E FITAS DE BORDA|Área técnica respondeu recurso|</t>
        </r>
      </text>
    </comment>
    <comment ref="I18" authorId="2" shapeId="0" xr:uid="{00000000-0006-0000-0200-000013000000}">
      <text>
        <r>
          <rPr>
            <sz val="9"/>
            <color indexed="81"/>
            <rFont val="Segoe UI"/>
            <family val="2"/>
          </rPr>
          <t>PP 108/19|Presencial|108|2019|24/09/2019|-|BLOCOS E TUBOS DE CONCRETO|Processo conferido, finalizado.|</t>
        </r>
      </text>
    </comment>
    <comment ref="I19" authorId="2" shapeId="0" xr:uid="{00000000-0006-0000-0200-000014000000}">
      <text>
        <r>
          <rPr>
            <sz val="10"/>
            <color indexed="81"/>
            <rFont val="Lucida Console"/>
            <family val="3"/>
          </rPr>
          <t>PP 105/19|Presencial|105|2019|07/11/2019|-|GENEROS ALIMENTICIOS BASICOS|Empresas convocava para assinar contrato até 14/11|</t>
        </r>
      </text>
    </comment>
    <comment ref="I20" authorId="2" shapeId="0" xr:uid="{00000000-0006-0000-0200-000015000000}">
      <text>
        <r>
          <rPr>
            <sz val="9"/>
            <color indexed="81"/>
            <rFont val="Segoe UI"/>
            <family val="2"/>
          </rPr>
          <t>PP  82/19|Presencial|82|2019|03/07/2019|-|ARTIGOS INFANTIS|Na DFAT para formalizar contrato|</t>
        </r>
      </text>
    </comment>
    <comment ref="I21" authorId="2" shapeId="0" xr:uid="{00000000-0006-0000-0200-000016000000}">
      <text>
        <r>
          <rPr>
            <sz val="10"/>
            <color indexed="81"/>
            <rFont val="Lucida Console"/>
            <family val="3"/>
          </rPr>
          <t>PP  72/19|Presencial|72|2019|11/02/2020|-|GENEROS ALIMENTICIOS (BISCOITO, BOLO, SUCO, ETC.)|Na DFAT para formalizar contrato|</t>
        </r>
      </text>
    </comment>
    <comment ref="I22" authorId="2" shapeId="0" xr:uid="{00000000-0006-0000-0200-000017000000}">
      <text>
        <r>
          <rPr>
            <sz val="9"/>
            <color indexed="81"/>
            <rFont val="Segoe UI"/>
            <family val="2"/>
          </rPr>
          <t>PP  68/19|Presencial|68|2019|14/06/2019|-|MATERIAL ELÉTRICO|Análise dos itens fracassados (Itens Fracassados: 9,12 ,25 ,31 ,33 ,41 ,42).|</t>
        </r>
      </text>
    </comment>
    <comment ref="I23" authorId="2" shapeId="0" xr:uid="{00000000-0006-0000-0200-000018000000}">
      <text>
        <r>
          <rPr>
            <sz val="9"/>
            <color indexed="81"/>
            <rFont val="Segoe UI"/>
            <family val="2"/>
          </rPr>
          <t>PP  65/19|Presencial|65|2019|24/07/2019|-|FERRAGENS|Emitir AF´s (Compra) / Aguardando edital itens fracassados/ Abertura 24/07/2019 09:00.|</t>
        </r>
      </text>
    </comment>
    <comment ref="I24" authorId="2" shapeId="0" xr:uid="{00000000-0006-0000-0200-000019000000}">
      <text>
        <r>
          <rPr>
            <sz val="9"/>
            <color indexed="81"/>
            <rFont val="Segoe UI"/>
            <family val="2"/>
          </rPr>
          <t>PP  62/19|Presencial|62|2019|05/07/2019|-|FERRAGENS|Publicar homologação e emitir AF's - (Itens Fracassados:10 ,11 ,20 , ) Partic.Class: D (Itens: 2,4) ELETRIFICAR (Itens: 3,6,14,15,16) FELIPE (Itens: 7,18,19) LEANDRO (Itens: 1,8,13,17,21) MARTINI (Itens: 5,9,12) Demais Partic: THIPLAN|</t>
        </r>
      </text>
    </comment>
    <comment ref="I25" authorId="2" shapeId="0" xr:uid="{00000000-0006-0000-0200-00001A000000}">
      <text>
        <r>
          <rPr>
            <sz val="9"/>
            <color indexed="81"/>
            <rFont val="Segoe UI"/>
            <family val="2"/>
          </rPr>
          <t>PP  56/19|Presencial|56|2019|06/06/2019|-|ARTIGOS DE PAPELARIA|Análise dos itens fracassados (Itens Fracassados:29 ,44 ,72 ,76 ,86 ,113).|</t>
        </r>
      </text>
    </comment>
    <comment ref="I26" authorId="1" shapeId="0" xr:uid="{00000000-0006-0000-0200-00001B000000}">
      <text>
        <r>
          <rPr>
            <sz val="9"/>
            <color indexed="81"/>
            <rFont val="Segoe UI"/>
            <family val="2"/>
          </rPr>
          <t>PP  45/19|Presencial|45|2019|22/05/2019|-|ACESSÓRIOS DE INFORMÁTICA|Empresa Assinou o contrato (Há fracassados)|</t>
        </r>
      </text>
    </comment>
    <comment ref="I27" authorId="2" shapeId="0" xr:uid="{00000000-0006-0000-0200-00001C000000}">
      <text>
        <r>
          <rPr>
            <sz val="9"/>
            <color indexed="81"/>
            <rFont val="Segoe UI"/>
            <family val="2"/>
          </rPr>
          <t>PE  43/19|Eletrônico|43|2019|04/07/2019|-|CHAPA DE LAMINADO MELAMINICO PARA LOUSA|Aguardando documentos até 11/07, Empresa arrematante INFRACORP COMERCIO (lote1) - BB 772401 - Pregoeiro Lúcio.|</t>
        </r>
      </text>
    </comment>
    <comment ref="I28" authorId="2" shapeId="0" xr:uid="{00000000-0006-0000-0200-00001D000000}">
      <text>
        <r>
          <rPr>
            <sz val="9"/>
            <color indexed="81"/>
            <rFont val="Segoe UI"/>
            <family val="2"/>
          </rPr>
          <t>PE  39/19|Eletrônico|39|2019|02/07/2019|-|UNIFORMES (JAQUETA DE NYLON, MACACAO DE SEGURANCA, CAMISAS E CALCAS)|Aguardando documentos até 05/07/19 e amostra do item 7 até 18/07/19. Empresas arrematantes AMAZONAS EPI (lotes1,2,3,4,5 e 8) e UNIFORMES CAMPINAS (lotes 6 e 7) - Abertura 02/07/2019 09:00, Pregoeiro Lúcio, BB 771769|</t>
        </r>
      </text>
    </comment>
    <comment ref="I29" authorId="2" shapeId="0" xr:uid="{00000000-0006-0000-0200-00001E000000}">
      <text>
        <r>
          <rPr>
            <sz val="9"/>
            <color indexed="81"/>
            <rFont val="Segoe UI"/>
            <family val="2"/>
          </rPr>
          <t>PP 231/18|Presencial|231|2018|28/06/2019|-|AQUISICAO DE EQUIPAMENTOS E ACESSORIOS DE INFORMATICA|Encaminhado para novo mapa de preço com solicitação de cotação do item 01 e 06 para reabertura de edital dos itens imprósperos conforme memorando da SEC.|</t>
        </r>
      </text>
    </comment>
    <comment ref="I30" authorId="2" shapeId="0" xr:uid="{00000000-0006-0000-0200-00001F000000}">
      <text>
        <r>
          <rPr>
            <sz val="9"/>
            <color indexed="81"/>
            <rFont val="Segoe UI"/>
            <family val="2"/>
          </rPr>
          <t>PE 110/18|Eletrônico|110|2018|22/03/2019|-|EQUIPAMENTOS DE PROTECAO INDIVIDUAL (EPI)|Elaborar mapa de preços dos itens imprósperos.|</t>
        </r>
      </text>
    </comment>
    <comment ref="I31" authorId="0" shapeId="0" xr:uid="{00000000-0006-0000-0200-000020000000}">
      <text>
        <r>
          <rPr>
            <sz val="9"/>
            <color indexed="81"/>
            <rFont val="Segoe UI"/>
            <family val="2"/>
          </rPr>
          <t>PE  88/21|Eletrônico|88|2021|01/06/2021|sim|MATERIAL HIDRAULICO|Processo finalizado. Ata 161/21|</t>
        </r>
      </text>
    </comment>
    <comment ref="I32" authorId="1" shapeId="0" xr:uid="{00000000-0006-0000-0200-000021000000}">
      <text>
        <r>
          <rPr>
            <sz val="9"/>
            <color indexed="81"/>
            <rFont val="Segoe UI"/>
            <family val="2"/>
          </rPr>
          <t>PE  67/21|Eletrônico|67|2021|05/05/2021|sim|MADEIRAS|Processo finalizado. Ata 145/21.|</t>
        </r>
      </text>
    </comment>
    <comment ref="I33" authorId="1" shapeId="0" xr:uid="{00000000-0006-0000-0200-000022000000}">
      <text>
        <r>
          <rPr>
            <sz val="9"/>
            <color indexed="81"/>
            <rFont val="Segoe UI"/>
            <family val="2"/>
          </rPr>
          <t>PE  56/21|Eletrônico|56|2021|22/04/2021|sim|FOLHA DE PORTA E CHAPAS|Processo finalizado. Ata 131/21.|</t>
        </r>
      </text>
    </comment>
    <comment ref="I34" authorId="1" shapeId="0" xr:uid="{00000000-0006-0000-0200-000023000000}">
      <text>
        <r>
          <rPr>
            <sz val="9"/>
            <color indexed="81"/>
            <rFont val="Segoe UI"/>
            <family val="2"/>
          </rPr>
          <t>PE  33/21|Eletrônico|33|2021|22/03/2021|sim|MARGARINA|Processo finalizado. Ata 137/21.|</t>
        </r>
      </text>
    </comment>
    <comment ref="I35" authorId="1" shapeId="0" xr:uid="{00000000-0006-0000-0200-000024000000}">
      <text>
        <r>
          <rPr>
            <sz val="9"/>
            <color indexed="81"/>
            <rFont val="Segoe UI"/>
            <family val="2"/>
          </rPr>
          <t>PE  26/21|Eletrônico|26|2021|16/03/2021|sim|MATERIAL DE CONSTRUÇÃO|Processo finalizado. Ata 105/21.|</t>
        </r>
      </text>
    </comment>
    <comment ref="I36" authorId="1" shapeId="0" xr:uid="{00000000-0006-0000-0200-000025000000}">
      <text>
        <r>
          <rPr>
            <sz val="9"/>
            <color indexed="81"/>
            <rFont val="Segoe UI"/>
            <family val="2"/>
          </rPr>
          <t>PE  23/21|Eletrônico|23|2021|08/03/2021|sim|MADEIRA|Processo finalizado. Ata 90/21.|</t>
        </r>
      </text>
    </comment>
    <comment ref="I37" authorId="1" shapeId="0" xr:uid="{00000000-0006-0000-0200-000026000000}">
      <text>
        <r>
          <rPr>
            <sz val="9"/>
            <color indexed="81"/>
            <rFont val="Segoe UI"/>
            <family val="2"/>
          </rPr>
          <t>PE  11/21|Eletrônico|11|2021|19/02/2021|sim|CABOS ELETRICOS|Finalizado|</t>
        </r>
      </text>
    </comment>
    <comment ref="I38" authorId="1" shapeId="0" xr:uid="{00000000-0006-0000-0200-000027000000}">
      <text>
        <r>
          <rPr>
            <sz val="9"/>
            <color indexed="81"/>
            <rFont val="Segoe UI"/>
            <family val="2"/>
          </rPr>
          <t>PE   5/21|Eletrônico|5|2021|02/02/2021|sim|MATERIAL ELETRICO|Finalizado|</t>
        </r>
      </text>
    </comment>
    <comment ref="I39" authorId="1" shapeId="0" xr:uid="{00000000-0006-0000-0200-000028000000}">
      <text>
        <r>
          <rPr>
            <sz val="9"/>
            <color indexed="81"/>
            <rFont val="Segoe UI"/>
            <family val="2"/>
          </rPr>
          <t>PE 263/20|Eletrônico|263|2020|28/01/2021|sim|SACOS DE LIXO|Processo finalizado. Ata 93/21.|</t>
        </r>
      </text>
    </comment>
    <comment ref="I40" authorId="1" shapeId="0" xr:uid="{00000000-0006-0000-0200-000029000000}">
      <text>
        <r>
          <rPr>
            <sz val="9"/>
            <color indexed="81"/>
            <rFont val="Segoe UI"/>
            <family val="2"/>
          </rPr>
          <t>PE 255/20|Eletrônico|255|2020|21/01/2021|sim|CAFÉ|Finalizado|</t>
        </r>
      </text>
    </comment>
    <comment ref="I41" authorId="1" shapeId="0" xr:uid="{00000000-0006-0000-0200-00002A000000}">
      <text>
        <r>
          <rPr>
            <sz val="10"/>
            <color indexed="81"/>
            <rFont val="Lucida Console"/>
            <family val="3"/>
          </rPr>
          <t>PE 254/20|Eletrônico|254|2020|04/09/2020|sim|MATERIAL DE PINTURA|Finalizado|</t>
        </r>
      </text>
    </comment>
    <comment ref="I42" authorId="1" shapeId="0" xr:uid="{00000000-0006-0000-0200-00002B000000}">
      <text>
        <r>
          <rPr>
            <sz val="9"/>
            <color indexed="81"/>
            <rFont val="Segoe UI"/>
            <family val="2"/>
          </rPr>
          <t>PE 253/20|Eletrônico|253|2020|21/01/2021|sim|PEDRISCO, PEDREGULHO E AREIA|Finalizado|</t>
        </r>
      </text>
    </comment>
    <comment ref="I43" authorId="1" shapeId="0" xr:uid="{00000000-0006-0000-0200-00002C000000}">
      <text>
        <r>
          <rPr>
            <sz val="9"/>
            <color indexed="81"/>
            <rFont val="Segoe UI"/>
            <family val="2"/>
          </rPr>
          <t>PE 250/20|Eletrônico|250|2020|26/01/2021|sim|LEITE EM PO INTEGRAL|Finalizado|</t>
        </r>
      </text>
    </comment>
    <comment ref="I44" authorId="1" shapeId="0" xr:uid="{00000000-0006-0000-0200-00002D000000}">
      <text>
        <r>
          <rPr>
            <sz val="9"/>
            <color indexed="81"/>
            <rFont val="Segoe UI"/>
            <family val="2"/>
          </rPr>
          <t>PE 248/20|Eletrônico|248|2020|21/01/2021|sim|DISJUNTORES, LAMPADAS E LUMINARIAS|Finalizado|</t>
        </r>
      </text>
    </comment>
    <comment ref="I45" authorId="1" shapeId="0" xr:uid="{00000000-0006-0000-0200-00002E000000}">
      <text>
        <r>
          <rPr>
            <sz val="9"/>
            <color indexed="81"/>
            <rFont val="Segoe UI"/>
            <family val="2"/>
          </rPr>
          <t>PE 247/20|Eletrônico|247|2020|18/02/2021|sim|CHAPA DE ACO PERFIL E TUBO QUADRADO|Finalizado|</t>
        </r>
      </text>
    </comment>
    <comment ref="I46" authorId="1" shapeId="0" xr:uid="{00000000-0006-0000-0200-00002F000000}">
      <text>
        <r>
          <rPr>
            <sz val="9"/>
            <color indexed="81"/>
            <rFont val="Segoe UI"/>
            <family val="2"/>
          </rPr>
          <t>PE 245/20|Eletrônico|245|2020|20/01/2021|sim|LUMINARIAS E REFLETORES|Finalizado|</t>
        </r>
      </text>
    </comment>
    <comment ref="I47" authorId="1" shapeId="0" xr:uid="{00000000-0006-0000-0200-000030000000}">
      <text>
        <r>
          <rPr>
            <sz val="9"/>
            <color indexed="81"/>
            <rFont val="Segoe UI"/>
            <family val="2"/>
          </rPr>
          <t>PE 232/20|Eletrônico|232|2020|14/01/2021|sim|EPI'S|Finalizado|</t>
        </r>
      </text>
    </comment>
    <comment ref="I48" authorId="1" shapeId="0" xr:uid="{00000000-0006-0000-0200-000031000000}">
      <text>
        <r>
          <rPr>
            <sz val="9"/>
            <color indexed="81"/>
            <rFont val="Segoe UI"/>
            <family val="2"/>
          </rPr>
          <t>PE 227/20|Eletrônico|227|2020|17/12/2020|sim|EPI'S|Finalizado|</t>
        </r>
      </text>
    </comment>
    <comment ref="I49" authorId="1" shapeId="0" xr:uid="{00000000-0006-0000-0200-000032000000}">
      <text>
        <r>
          <rPr>
            <sz val="9"/>
            <color indexed="81"/>
            <rFont val="Segoe UI"/>
            <family val="2"/>
          </rPr>
          <t>PE 222/20|Eletrônico|222|2020|15/12/2020|sim|MATERIAL DE PINTURA|Finalizado|</t>
        </r>
      </text>
    </comment>
    <comment ref="I50" authorId="1" shapeId="0" xr:uid="{00000000-0006-0000-0200-000033000000}">
      <text>
        <r>
          <rPr>
            <sz val="9"/>
            <color indexed="81"/>
            <rFont val="Segoe UI"/>
            <family val="2"/>
          </rPr>
          <t>PE 213/20|Eletrônico|213|2020|09/12/2020|sim|ALCOOL GEL E DISPENSER|Finalizado|</t>
        </r>
      </text>
    </comment>
    <comment ref="I51" authorId="1" shapeId="0" xr:uid="{00000000-0006-0000-0200-000034000000}">
      <text>
        <r>
          <rPr>
            <sz val="9"/>
            <color indexed="81"/>
            <rFont val="Segoe UI"/>
            <family val="2"/>
          </rPr>
          <t>PE 212/20|Eletrônico|212|2020|11/12/2020|sim|MATERIAIS DE LIMPEZA DOMISSANEANTES|Finalizado|</t>
        </r>
      </text>
    </comment>
    <comment ref="I52" authorId="1" shapeId="0" xr:uid="{00000000-0006-0000-0200-000035000000}">
      <text>
        <r>
          <rPr>
            <sz val="9"/>
            <color indexed="81"/>
            <rFont val="Segoe UI"/>
            <family val="2"/>
          </rPr>
          <t>PE 207/20|Eletrônico|207|2020|19/01/2021|sim|MATERIAL DE LIMPEZA|Finalizado|</t>
        </r>
      </text>
    </comment>
    <comment ref="I53" authorId="1" shapeId="0" xr:uid="{00000000-0006-0000-0200-000036000000}">
      <text>
        <r>
          <rPr>
            <sz val="9"/>
            <color indexed="81"/>
            <rFont val="Segoe UI"/>
            <family val="2"/>
          </rPr>
          <t>PE 202/20|Eletrônico|202|2020|20/11/2020|sim|MATERIAL DE CONSTRUÇÃO|Finalizado|</t>
        </r>
      </text>
    </comment>
    <comment ref="I54" authorId="1" shapeId="0" xr:uid="{00000000-0006-0000-0200-000037000000}">
      <text>
        <r>
          <rPr>
            <sz val="9"/>
            <color indexed="81"/>
            <rFont val="Segoe UI"/>
            <family val="2"/>
          </rPr>
          <t>PE 201/20|Eletrônico|201|2020|18/11/2020|sim|MATERIAL HIDRAULICO|Finalizado|</t>
        </r>
      </text>
    </comment>
    <comment ref="I55" authorId="1" shapeId="0" xr:uid="{00000000-0006-0000-0200-000038000000}">
      <text>
        <r>
          <rPr>
            <sz val="9"/>
            <color indexed="81"/>
            <rFont val="Segoe UI"/>
            <family val="2"/>
          </rPr>
          <t>PE 200/20|Eletrônico|200|2020|19/11/2020|sim|CALCADOS E UNIFORMES|Finalizado|</t>
        </r>
      </text>
    </comment>
    <comment ref="I56" authorId="1" shapeId="0" xr:uid="{00000000-0006-0000-0200-000039000000}">
      <text>
        <r>
          <rPr>
            <sz val="9"/>
            <color indexed="81"/>
            <rFont val="Segoe UI"/>
            <family val="2"/>
          </rPr>
          <t>PE 199/20|Eletrônico|199|2020||sim|PISO HIDRAULICO|Pregao fracassado|</t>
        </r>
      </text>
    </comment>
    <comment ref="I57" authorId="1" shapeId="0" xr:uid="{00000000-0006-0000-0200-00003A000000}">
      <text>
        <r>
          <rPr>
            <sz val="9"/>
            <color indexed="81"/>
            <rFont val="Segoe UI"/>
            <family val="2"/>
          </rPr>
          <t>PE 198/20|Eletrônico|198|2020|10/11/2020|sim|GARRAFAS TERMICAS E UTENSILIOS DOMESTICOS|Finalizado|</t>
        </r>
      </text>
    </comment>
    <comment ref="I58" authorId="1" shapeId="0" xr:uid="{00000000-0006-0000-0200-00003B000000}">
      <text>
        <r>
          <rPr>
            <sz val="9"/>
            <color indexed="81"/>
            <rFont val="Segoe UI"/>
            <family val="2"/>
          </rPr>
          <t>PE 192/20|Eletrônico|192|2020|05/11/2020|sim|EPI'S|Finalizado|</t>
        </r>
      </text>
    </comment>
    <comment ref="I59" authorId="1" shapeId="0" xr:uid="{00000000-0006-0000-0200-00003C000000}">
      <text>
        <r>
          <rPr>
            <sz val="9"/>
            <color indexed="81"/>
            <rFont val="Segoe UI"/>
            <family val="2"/>
          </rPr>
          <t>PE 191/20|Eletrônico|191|2020|27/10/2020|sim|MATERIAL DE LIMPEZA|Finalizado|</t>
        </r>
      </text>
    </comment>
    <comment ref="I60" authorId="1" shapeId="0" xr:uid="{00000000-0006-0000-0200-00003D000000}">
      <text>
        <r>
          <rPr>
            <sz val="9"/>
            <color indexed="81"/>
            <rFont val="Segoe UI"/>
            <family val="2"/>
          </rPr>
          <t>PE 188/20|Eletrônico|188|2020|19/10/2020|sim|PNEUS|Finalizado|</t>
        </r>
      </text>
    </comment>
    <comment ref="I61" authorId="1" shapeId="0" xr:uid="{00000000-0006-0000-0200-00003E000000}">
      <text>
        <r>
          <rPr>
            <sz val="9"/>
            <color indexed="81"/>
            <rFont val="Segoe UI"/>
            <family val="2"/>
          </rPr>
          <t>PE 183/20|Eletrônico|183|2020|09/10/2020|sim|TOALHA DE PAPEL INTERFOLHADA|Finalizado|</t>
        </r>
      </text>
    </comment>
    <comment ref="I62" authorId="1" shapeId="0" xr:uid="{00000000-0006-0000-0200-00003F000000}">
      <text>
        <r>
          <rPr>
            <sz val="9"/>
            <color indexed="81"/>
            <rFont val="Segoe UI"/>
            <family val="2"/>
          </rPr>
          <t>PE 175/20|Eletrônico|175|2020|28/09/2020|sim|PISOS, REVESTIMENTOS E PASTILHAS|Finalizado|</t>
        </r>
      </text>
    </comment>
    <comment ref="I63" authorId="1" shapeId="0" xr:uid="{00000000-0006-0000-0200-000040000000}">
      <text>
        <r>
          <rPr>
            <sz val="9"/>
            <color indexed="81"/>
            <rFont val="Segoe UI"/>
            <family val="2"/>
          </rPr>
          <t>PE 170/20|Eletrônico|170|2020|08/10/2020|sim|CALCADOS E UNIFORMES|Finalizado|</t>
        </r>
      </text>
    </comment>
    <comment ref="I64" authorId="1" shapeId="0" xr:uid="{00000000-0006-0000-0200-000041000000}">
      <text>
        <r>
          <rPr>
            <sz val="9"/>
            <color indexed="81"/>
            <rFont val="Segoe UI"/>
            <family val="2"/>
          </rPr>
          <t>PE 154/20|Eletrônico|154|2020|08/09/2020|sim|FERROS, CANTONEIRAS E TUBOS DE PVC|Finalizado|</t>
        </r>
      </text>
    </comment>
    <comment ref="I65" authorId="1" shapeId="0" xr:uid="{00000000-0006-0000-0200-000042000000}">
      <text>
        <r>
          <rPr>
            <sz val="9"/>
            <color indexed="81"/>
            <rFont val="Segoe UI"/>
            <family val="2"/>
          </rPr>
          <t>PE 153/20|Eletrônico|153|2020|16/09/2020|sim|MATERIAL ELETRICO|Finalizado|</t>
        </r>
      </text>
    </comment>
    <comment ref="I66" authorId="1" shapeId="0" xr:uid="{00000000-0006-0000-0200-000043000000}">
      <text>
        <r>
          <rPr>
            <sz val="9"/>
            <color indexed="81"/>
            <rFont val="Segoe UI"/>
            <family val="2"/>
          </rPr>
          <t>PE 151/20|Eletrônico|151|2020|28/08/2020|sim|AREIA E PEDRA|Finalizado|</t>
        </r>
      </text>
    </comment>
    <comment ref="I67" authorId="1" shapeId="0" xr:uid="{00000000-0006-0000-0200-000044000000}">
      <text>
        <r>
          <rPr>
            <sz val="9"/>
            <color indexed="81"/>
            <rFont val="Segoe UI"/>
            <family val="2"/>
          </rPr>
          <t>PE 148/20|Eletrônico|148|2020|14/09/2020|sim|BLOCOS E CANALETAS DE CONCRETO|Finalizado|</t>
        </r>
      </text>
    </comment>
    <comment ref="I68" authorId="1" shapeId="0" xr:uid="{00000000-0006-0000-0200-000045000000}">
      <text>
        <r>
          <rPr>
            <sz val="9"/>
            <color indexed="81"/>
            <rFont val="Segoe UI"/>
            <family val="2"/>
          </rPr>
          <t>PE 146/20|Eletrônico|146|2020|26/08/2020|sim|CHAPAS, MADEIRAS, FOLHAS DE PORTA, BATENTES|Finalizado|</t>
        </r>
      </text>
    </comment>
    <comment ref="I69" authorId="1" shapeId="0" xr:uid="{00000000-0006-0000-0200-000046000000}">
      <text>
        <r>
          <rPr>
            <sz val="9"/>
            <color indexed="81"/>
            <rFont val="Segoe UI"/>
            <family val="2"/>
          </rPr>
          <t>PE 139/20|Eletrônico|139|2020|01/09/2020|sim|LAMPADA LED|Finalizado|</t>
        </r>
      </text>
    </comment>
    <comment ref="I70" authorId="1" shapeId="0" xr:uid="{00000000-0006-0000-0200-000047000000}">
      <text>
        <r>
          <rPr>
            <sz val="9"/>
            <color indexed="81"/>
            <rFont val="Segoe UI"/>
            <family val="2"/>
          </rPr>
          <t>PE 138/20|Eletrônico|138|2020|31/08/2020|sim|MATERIAIS DE LIMPEZA|Finalizado|</t>
        </r>
      </text>
    </comment>
    <comment ref="I71" authorId="1" shapeId="0" xr:uid="{00000000-0006-0000-0200-000048000000}">
      <text>
        <r>
          <rPr>
            <sz val="10"/>
            <color indexed="81"/>
            <rFont val="Lucida Console"/>
            <family val="3"/>
          </rPr>
          <t>PE 137/20|Eletrônico|137|2020|31/08/2020|sim|UTENSILIOS DOMESTICOS|Finalizado|</t>
        </r>
      </text>
    </comment>
    <comment ref="I72" authorId="1" shapeId="0" xr:uid="{00000000-0006-0000-0200-000049000000}">
      <text>
        <r>
          <rPr>
            <sz val="9"/>
            <color indexed="81"/>
            <rFont val="Segoe UI"/>
            <family val="2"/>
          </rPr>
          <t>PE 133/20|Eletrônico|133|2020|11/08/2020|sim|TRAVA DE SEGURANCA, PUXADORES E FECHADURAS|Finalizado|</t>
        </r>
      </text>
    </comment>
    <comment ref="I73" authorId="1" shapeId="0" xr:uid="{00000000-0006-0000-0200-00004A000000}">
      <text>
        <r>
          <rPr>
            <sz val="9"/>
            <color indexed="81"/>
            <rFont val="Segoe UI"/>
            <family val="2"/>
          </rPr>
          <t>PE 128/20|Eletrônico|128|2020|12/08/2020|sim|PAPEL PARA REPROGRAFIA|Finalizado|</t>
        </r>
      </text>
    </comment>
    <comment ref="I74" authorId="1" shapeId="0" xr:uid="{00000000-0006-0000-0200-00004B000000}">
      <text>
        <r>
          <rPr>
            <sz val="9"/>
            <color indexed="81"/>
            <rFont val="Segoe UI"/>
            <family val="2"/>
          </rPr>
          <t>PE 127/20|Eletrônico|127|2020|10/08/2020|sim|MATERIAL DE ESCRITORIO|Finalizado|</t>
        </r>
      </text>
    </comment>
    <comment ref="I75" authorId="1" shapeId="0" xr:uid="{00000000-0006-0000-0200-00004C000000}">
      <text>
        <r>
          <rPr>
            <sz val="9"/>
            <color indexed="81"/>
            <rFont val="Segoe UI"/>
            <family val="2"/>
          </rPr>
          <t>PE 125/20|Eletrônico|125|2020|07/08/2020|sim|ASSENTO E ENCOSTO DE MADEIRA|Finalizado|</t>
        </r>
      </text>
    </comment>
    <comment ref="I76" authorId="1" shapeId="0" xr:uid="{00000000-0006-0000-0200-00004D000000}">
      <text>
        <r>
          <rPr>
            <sz val="9"/>
            <color indexed="81"/>
            <rFont val="Segoe UI"/>
            <family val="2"/>
          </rPr>
          <t>PE 123/20|Eletrônico|123|2020|24/07/2020|sim|GENEROS ALIMENTICIOS|Finalizado|</t>
        </r>
      </text>
    </comment>
    <comment ref="I77" authorId="1" shapeId="0" xr:uid="{00000000-0006-0000-0200-00004E000000}">
      <text>
        <r>
          <rPr>
            <sz val="9"/>
            <color indexed="81"/>
            <rFont val="Segoe UI"/>
            <family val="2"/>
          </rPr>
          <t>PE 117/20|Eletrônico|117|2020|31/07/2020|sim|MATERIAL DE CONSTRUÇÃO|Finalizado|</t>
        </r>
      </text>
    </comment>
    <comment ref="I78" authorId="1" shapeId="0" xr:uid="{00000000-0006-0000-0200-00004F000000}">
      <text>
        <r>
          <rPr>
            <sz val="9"/>
            <color indexed="81"/>
            <rFont val="Segoe UI"/>
            <family val="2"/>
          </rPr>
          <t>PE 116/20|Eletrônico|116|2020|04/08/2020|sim|MATERIAL HIDRAULICO|Finalizado|</t>
        </r>
      </text>
    </comment>
    <comment ref="I79" authorId="1" shapeId="0" xr:uid="{00000000-0006-0000-0200-000050000000}">
      <text>
        <r>
          <rPr>
            <sz val="9"/>
            <color indexed="81"/>
            <rFont val="Segoe UI"/>
            <family val="2"/>
          </rPr>
          <t>PE 109/20|Eletrônico|109|2020|16/07/2020|sim|DISPENSADORES, PAPEL HIGIENICO E SACO DE LIXO|Finalizado|</t>
        </r>
      </text>
    </comment>
    <comment ref="I80" authorId="1" shapeId="0" xr:uid="{00000000-0006-0000-0200-000051000000}">
      <text>
        <r>
          <rPr>
            <sz val="10"/>
            <color indexed="81"/>
            <rFont val="Lucida Console"/>
            <family val="3"/>
          </rPr>
          <t>PE 108/20|Eletrônico|108|2020|16/07/2020|sim|PROTETOR SOLAR|Finalizado|</t>
        </r>
      </text>
    </comment>
    <comment ref="I81" authorId="1" shapeId="0" xr:uid="{00000000-0006-0000-0200-000052000000}">
      <text>
        <r>
          <rPr>
            <sz val="10"/>
            <color indexed="81"/>
            <rFont val="Lucida Console"/>
            <family val="3"/>
          </rPr>
          <t>PE 105/20|Eletrônico|105|2020|14/07/2020|sim|UTENSILIOS DESCARTAVEIS|Finalizado|</t>
        </r>
      </text>
    </comment>
    <comment ref="I82" authorId="1" shapeId="0" xr:uid="{00000000-0006-0000-0200-000053000000}">
      <text>
        <r>
          <rPr>
            <sz val="9"/>
            <color indexed="81"/>
            <rFont val="Segoe UI"/>
            <family val="2"/>
          </rPr>
          <t>PE 104/20|Eletrônico|104|2020|15/07/2020|sim|SACO PLASTICO PARA LIXO|Finalizado|</t>
        </r>
      </text>
    </comment>
    <comment ref="I83" authorId="1" shapeId="0" xr:uid="{00000000-0006-0000-0200-000054000000}">
      <text>
        <r>
          <rPr>
            <sz val="9"/>
            <color indexed="81"/>
            <rFont val="Segoe UI"/>
            <family val="2"/>
          </rPr>
          <t>PE  99/20|Eletrônico|99|2020|03/08/2020|sim|MATERIAL DE CONSTRUÇÃO|Finalizado|</t>
        </r>
      </text>
    </comment>
    <comment ref="I84" authorId="1" shapeId="0" xr:uid="{00000000-0006-0000-0200-000055000000}">
      <text>
        <r>
          <rPr>
            <sz val="9"/>
            <color indexed="81"/>
            <rFont val="Segoe UI"/>
            <family val="2"/>
          </rPr>
          <t>PE  91/20|Eletrônico|91|2020|22/07/2020|sim|TINTAS PARA SINALIZACAO VIARIA|Finalizado|</t>
        </r>
      </text>
    </comment>
    <comment ref="I85" authorId="2" shapeId="0" xr:uid="{00000000-0006-0000-0200-000056000000}">
      <text>
        <r>
          <rPr>
            <sz val="10"/>
            <color indexed="81"/>
            <rFont val="Lucida Console"/>
            <family val="3"/>
          </rPr>
          <t>PE  62/20|Eletrônico|62|2020|13/07/2020|sim|ALCOOL GEL E DISPENSER|Empresas convocadas para assinar contrato até esta data.|</t>
        </r>
      </text>
    </comment>
    <comment ref="I86" authorId="2" shapeId="0" xr:uid="{00000000-0006-0000-0200-000057000000}">
      <text>
        <r>
          <rPr>
            <sz val="9"/>
            <color indexed="81"/>
            <rFont val="Segoe UI"/>
            <family val="2"/>
          </rPr>
          <t>PE  32/20|Eletrônico|32|2020|05/06/2020|sim|CADEADO, FECHADURA E GONZO|Finalizar - Contrato assinado|</t>
        </r>
      </text>
    </comment>
    <comment ref="I87" authorId="2" shapeId="0" xr:uid="{00000000-0006-0000-0200-000058000000}">
      <text>
        <r>
          <rPr>
            <sz val="10"/>
            <color indexed="81"/>
            <rFont val="Lucida Console"/>
            <family val="3"/>
          </rPr>
          <t>PE  28/20|Eletrônico|28|2020|08/07/2020|sim|MATERIAL DE PINTURA|Finalizar - contrato assinado|</t>
        </r>
      </text>
    </comment>
    <comment ref="I88" authorId="2" shapeId="0" xr:uid="{00000000-0006-0000-0200-000059000000}">
      <text>
        <r>
          <rPr>
            <sz val="10"/>
            <color indexed="81"/>
            <rFont val="Lucida Console"/>
            <family val="3"/>
          </rPr>
          <t>PE  23/20|Eletrônico|23|2020|08/06/2020|sim|FOLHA DE PORTA E CHAPAS|Processo conferido, finalizado, incluso no relatório do TCE-SP.|</t>
        </r>
      </text>
    </comment>
    <comment ref="I89" authorId="2" shapeId="0" xr:uid="{00000000-0006-0000-0200-00005A000000}">
      <text>
        <r>
          <rPr>
            <sz val="10"/>
            <color indexed="81"/>
            <rFont val="Lucida Console"/>
            <family val="3"/>
          </rPr>
          <t>PE  19/20|Eletrônico|19|2020|25/05/2020|sim|MATERIAL DE LIMPEZA (DOMISSANEANTES)|Processo finalizado|</t>
        </r>
      </text>
    </comment>
    <comment ref="I90" authorId="2" shapeId="0" xr:uid="{00000000-0006-0000-0200-00005B000000}">
      <text>
        <r>
          <rPr>
            <sz val="10"/>
            <color indexed="81"/>
            <rFont val="Lucida Console"/>
            <family val="3"/>
          </rPr>
          <t>PE  17/20|Eletrônico|17|2020|19/05/2020|sim|FERRAGENS|Finalizar, contrato assinado.|</t>
        </r>
      </text>
    </comment>
    <comment ref="I91" authorId="2" shapeId="0" xr:uid="{00000000-0006-0000-0200-00005C000000}">
      <text>
        <r>
          <rPr>
            <sz val="10"/>
            <color indexed="81"/>
            <rFont val="Lucida Console"/>
            <family val="3"/>
          </rPr>
          <t>PE  16/20|Eletrônico|16|2020|18/05/2020|sim|MATERIAL HIDRAULICO|Processo conferido, finalizado.|</t>
        </r>
      </text>
    </comment>
    <comment ref="I92" authorId="2" shapeId="0" xr:uid="{00000000-0006-0000-0200-00005D000000}">
      <text>
        <r>
          <rPr>
            <sz val="10"/>
            <color indexed="81"/>
            <rFont val="Lucida Console"/>
            <family val="3"/>
          </rPr>
          <t>PE  10/20|Eletrônico|10|2020|30/04/2020|sim|MATERIAL ELETRICO|Processo conferido, finalizado.|</t>
        </r>
      </text>
    </comment>
    <comment ref="I93" authorId="2" shapeId="0" xr:uid="{00000000-0006-0000-0200-00005E000000}">
      <text>
        <r>
          <rPr>
            <sz val="10"/>
            <color indexed="81"/>
            <rFont val="Lucida Console"/>
            <family val="3"/>
          </rPr>
          <t>PE   6/20|Eletrônico|6|2020|28/04/2021|sim|MATERIAL DE PINTURA, DISCOS ABRASIVOS E COLA PARA MADEIRA|Processo conferido, finalizado.|</t>
        </r>
      </text>
    </comment>
    <comment ref="I94" authorId="2" shapeId="0" xr:uid="{00000000-0006-0000-0200-00005F000000}">
      <text>
        <r>
          <rPr>
            <sz val="10"/>
            <color indexed="81"/>
            <rFont val="Lucida Console"/>
            <family val="3"/>
          </rPr>
          <t>PP   6/20|Presencial|6|2020|05/05/2020|sim|ALCOOL GEL E DISPENSER|Processo conferido e finalizado.|</t>
        </r>
      </text>
    </comment>
    <comment ref="I95" authorId="2" shapeId="0" xr:uid="{00000000-0006-0000-0200-000060000000}">
      <text>
        <r>
          <rPr>
            <sz val="10"/>
            <color indexed="81"/>
            <rFont val="Lucida Console"/>
            <family val="3"/>
          </rPr>
          <t>PE   2/20|Eletrônico|2|2020|23/04/2020|sim|FERRAGENS|Processo conferido, finalizado.|</t>
        </r>
      </text>
    </comment>
    <comment ref="I96" authorId="2" shapeId="0" xr:uid="{00000000-0006-0000-0200-000061000000}">
      <text>
        <r>
          <rPr>
            <sz val="10"/>
            <color indexed="81"/>
            <rFont val="Lucida Console"/>
            <family val="3"/>
          </rPr>
          <t>PP   1/20|Presencial|1|2020|24/04/2020|sim|PNEUS|Processo conferido e finalizado.|</t>
        </r>
      </text>
    </comment>
    <comment ref="I97" authorId="2" shapeId="0" xr:uid="{00000000-0006-0000-0200-000062000000}">
      <text>
        <r>
          <rPr>
            <sz val="10"/>
            <color indexed="81"/>
            <rFont val="Lucida Console"/>
            <family val="3"/>
          </rPr>
          <t>PP 246/19|Presencial|246|2019|23/03/2020|sim|SACOS DE LIXO|Processo conferido e finalizado.|</t>
        </r>
      </text>
    </comment>
    <comment ref="I98" authorId="2" shapeId="0" xr:uid="{00000000-0006-0000-0200-000063000000}">
      <text>
        <r>
          <rPr>
            <sz val="10"/>
            <color indexed="81"/>
            <rFont val="Lucida Console"/>
            <family val="3"/>
          </rPr>
          <t>PP 245/19|Presencial|245|2019|06/04/2020|sim|CAFÉ TORRADO E MOIDO|Processo conferido e finalizado.|</t>
        </r>
      </text>
    </comment>
    <comment ref="I99" authorId="2" shapeId="0" xr:uid="{00000000-0006-0000-0200-000064000000}">
      <text>
        <r>
          <rPr>
            <sz val="10"/>
            <color indexed="81"/>
            <rFont val="Lucida Console"/>
            <family val="3"/>
          </rPr>
          <t>PP 241/19|Presencial|241|2019|21/02/2020|sim|DISJUNTORES, REATORES, LÂMPADAS, LUMINARIAS, CONTATOR E DISTRIBUIDOR GERAL PARA TELEFONIA|Processo conferido, finalizado.|</t>
        </r>
      </text>
    </comment>
    <comment ref="I100" authorId="2" shapeId="0" xr:uid="{00000000-0006-0000-0200-000065000000}">
      <text>
        <r>
          <rPr>
            <sz val="10"/>
            <color indexed="81"/>
            <rFont val="Lucida Console"/>
            <family val="3"/>
          </rPr>
          <t>PP 236/19|Presencial|236|2019|30/01/2020|sim|MATERIAL DE LIMPEZA (DOMISSANEANTES)|Finalizar - contrato assinado|</t>
        </r>
      </text>
    </comment>
    <comment ref="I101" authorId="2" shapeId="0" xr:uid="{00000000-0006-0000-0200-000066000000}">
      <text>
        <r>
          <rPr>
            <sz val="10"/>
            <color indexed="81"/>
            <rFont val="Lucida Console"/>
            <family val="3"/>
          </rPr>
          <t>PP 232/19|Presencial|232|2019|10/02/2020|sim|CHAPA DE ACO, PERFIL E TUBO QUADRADO|Processo conferido, finalizado. Incluso no relatório TCE.|</t>
        </r>
      </text>
    </comment>
    <comment ref="I102" authorId="3" shapeId="0" xr:uid="{1ECE7828-7FEB-48C1-8D67-A527812612F8}">
      <text>
        <r>
          <rPr>
            <sz val="10"/>
            <color indexed="81"/>
            <rFont val="Lucida Console"/>
            <family val="3"/>
          </rPr>
          <t>PP 223/19|Presencial|223|2019|06/02/2020|sim|PEDRA E AREIA PARA SUB-PREFEITURA|Finalizar - contrato assinado.|</t>
        </r>
      </text>
    </comment>
    <comment ref="I103" authorId="2" shapeId="0" xr:uid="{00000000-0006-0000-0200-000068000000}">
      <text>
        <r>
          <rPr>
            <sz val="10"/>
            <color indexed="81"/>
            <rFont val="Lucida Console"/>
            <family val="3"/>
          </rPr>
          <t>PP 218/19|Presencial|218|2019|27/01/2020|sim|MATERIAL ELETRICO|Empresa solicitou prorrogação de prazo para assinar contrato|</t>
        </r>
      </text>
    </comment>
    <comment ref="I104" authorId="2" shapeId="0" xr:uid="{00000000-0006-0000-0200-000069000000}">
      <text>
        <r>
          <rPr>
            <sz val="10"/>
            <color indexed="81"/>
            <rFont val="Lucida Console"/>
            <family val="3"/>
          </rPr>
          <t>PP 215/19|Presencial|215|2019|27/02/2020|sim|ACUCAR REFINADO AMORFO, MICROCRISTALINO, PACOTE COM 1 KG|Finalizar - contrato assinado|</t>
        </r>
      </text>
    </comment>
    <comment ref="I105" authorId="2" shapeId="0" xr:uid="{00000000-0006-0000-0200-00006A000000}">
      <text>
        <r>
          <rPr>
            <sz val="10"/>
            <color indexed="81"/>
            <rFont val="Lucida Console"/>
            <family val="3"/>
          </rPr>
          <t>PP 210/19|Presencial|210|2019|27/02/2020|sim|LUMINARIA E REFLETOR|Processo conferido, finalizado e incluso no relatório TCE.|</t>
        </r>
      </text>
    </comment>
    <comment ref="I106" authorId="2" shapeId="0" xr:uid="{00000000-0006-0000-0200-00006B000000}">
      <text>
        <r>
          <rPr>
            <sz val="10"/>
            <color indexed="81"/>
            <rFont val="Lucida Console"/>
            <family val="3"/>
          </rPr>
          <t>PP 201/19|Presencial|201|2019|06/01/2020|sim|TOALHA DE PAPEL INTERFOLHADA FOLHA SIMPLES|Processo conferido, finalizado e incluso no relatório TCE.|</t>
        </r>
      </text>
    </comment>
    <comment ref="I107" authorId="2" shapeId="0" xr:uid="{00000000-0006-0000-0200-00006C000000}">
      <text>
        <r>
          <rPr>
            <sz val="10"/>
            <color indexed="81"/>
            <rFont val="Lucida Console"/>
            <family val="3"/>
          </rPr>
          <t>PP 199/19|Presencial|199|2019|17/12/2020|sim|UTENSILIOS DE LIMPEZA|Processo Finalizado. Enviado para arquivo.|</t>
        </r>
      </text>
    </comment>
    <comment ref="I108" authorId="2" shapeId="0" xr:uid="{00000000-0006-0000-0200-00006D000000}">
      <text>
        <r>
          <rPr>
            <sz val="10"/>
            <color indexed="81"/>
            <rFont val="Lucida Console"/>
            <family val="3"/>
          </rPr>
          <t>PP 198/19|Presencial|198|2019|11/12/2019|sim|GARRAFAS TERMICAS E UTENSILIOS DOMESTICOS|Na DFAT para formalizar contrato|</t>
        </r>
      </text>
    </comment>
    <comment ref="I109" authorId="2" shapeId="0" xr:uid="{00000000-0006-0000-0200-00006E000000}">
      <text>
        <r>
          <rPr>
            <sz val="10"/>
            <color indexed="81"/>
            <rFont val="Lucida Console"/>
            <family val="3"/>
          </rPr>
          <t>PP 192/19|Presencial|192|2019|09/01/2020|sim|MATERIAL DE CONSTRUÇÃO|Finalizar - contrato assinado.|</t>
        </r>
      </text>
    </comment>
    <comment ref="I110" authorId="2" shapeId="0" xr:uid="{00000000-0006-0000-0200-00006F000000}">
      <text>
        <r>
          <rPr>
            <sz val="10"/>
            <color indexed="81"/>
            <rFont val="Lucida Console"/>
            <family val="3"/>
          </rPr>
          <t>PP 168/19|Presencial|168|2019|14/01/2020|sim|LENCOL DESCARTÁVEL|ARP da SAÚDE|</t>
        </r>
      </text>
    </comment>
    <comment ref="I111" authorId="2" shapeId="0" xr:uid="{00000000-0006-0000-0200-000070000000}">
      <text>
        <r>
          <rPr>
            <sz val="10"/>
            <color indexed="81"/>
            <rFont val="Lucida Console"/>
            <family val="3"/>
          </rPr>
          <t>PP 156/19|Presencial|156|2019|29/11/2019|sim|BLOCOS E CANALETAS DE CONCRETO|Processo conferido, finalizado|</t>
        </r>
      </text>
    </comment>
    <comment ref="I112" authorId="2" shapeId="0" xr:uid="{00000000-0006-0000-0200-000071000000}">
      <text>
        <r>
          <rPr>
            <sz val="9"/>
            <color indexed="81"/>
            <rFont val="Segoe UI"/>
            <family val="2"/>
          </rPr>
          <t>PP 125/19|Presencial|125|2019|24/09/2019|sim|FERROS, CANTONEIRAS, BARRA FIO REDONDO E TUBO DE PVC|Finalizar - contrato assinado|</t>
        </r>
      </text>
    </comment>
    <comment ref="I113" authorId="2" shapeId="0" xr:uid="{00000000-0006-0000-0200-000072000000}">
      <text>
        <r>
          <rPr>
            <sz val="10"/>
            <color indexed="81"/>
            <rFont val="Lucida Console"/>
            <family val="3"/>
          </rPr>
          <t>PP 122/19|Presencial|122|2019|06/11/2019|sim|AREIA E PEDRA (SJC E SFX)|Finalizar - contrato assinado|</t>
        </r>
      </text>
    </comment>
    <comment ref="I114" authorId="2" shapeId="0" xr:uid="{00000000-0006-0000-0200-000073000000}">
      <text>
        <r>
          <rPr>
            <sz val="9"/>
            <color indexed="81"/>
            <rFont val="Segoe UI"/>
            <family val="2"/>
          </rPr>
          <t>PP 103/19|Presencial|103|2019|16/08/2019|sim|MATERIAL DE PINTURA|Finalizar - contrato assinado|</t>
        </r>
      </text>
    </comment>
    <comment ref="I115" authorId="2" shapeId="0" xr:uid="{00000000-0006-0000-0200-000074000000}">
      <text>
        <r>
          <rPr>
            <sz val="10"/>
            <color indexed="81"/>
            <rFont val="Lucida Console"/>
            <family val="3"/>
          </rPr>
          <t>PP 102/19|Presencial|102|2019|12/09/2019|sim|TELAS|Processo encerrado, não será reaberto o certame (DESERTO)|</t>
        </r>
      </text>
    </comment>
    <comment ref="I116" authorId="2" shapeId="0" xr:uid="{00000000-0006-0000-0200-000075000000}">
      <text>
        <r>
          <rPr>
            <sz val="9"/>
            <color indexed="81"/>
            <rFont val="Segoe UI"/>
            <family val="2"/>
          </rPr>
          <t>PP  95/19|Presencial|95|2019|29/08/2018|sim|TRAVA DE SEGURANCA, PUXADORES E FECHADURAS|Finalizado|</t>
        </r>
      </text>
    </comment>
    <comment ref="I117" authorId="2" shapeId="0" xr:uid="{00000000-0006-0000-0200-000076000000}">
      <text>
        <r>
          <rPr>
            <sz val="9"/>
            <color indexed="81"/>
            <rFont val="Segoe UI"/>
            <family val="2"/>
          </rPr>
          <t>PP  92/19|Presencial|92|2019|26/07/2019|sim|PAPEL CELOFANE, PAPEL MONOLUCIDO, PAPEL KRAFT E GRAMPO|Finalizar - contrato assinado|</t>
        </r>
      </text>
    </comment>
    <comment ref="I118" authorId="2" shapeId="0" xr:uid="{00000000-0006-0000-0200-000077000000}">
      <text>
        <r>
          <rPr>
            <sz val="9"/>
            <color indexed="81"/>
            <rFont val="Segoe UI"/>
            <family val="2"/>
          </rPr>
          <t>PP  86/19|Presencial|86|2019|11/10/2019|sim|MATERIAIS DE LIMPEZA (UTENSILIOS E ACESSORIOS)|Processo finalizado|</t>
        </r>
      </text>
    </comment>
    <comment ref="I119" authorId="2" shapeId="0" xr:uid="{00000000-0006-0000-0200-000078000000}">
      <text>
        <r>
          <rPr>
            <sz val="9"/>
            <color indexed="81"/>
            <rFont val="Segoe UI"/>
            <family val="2"/>
          </rPr>
          <t>PP  77/19|Presencial|77|2019|26/09/2019|sim|LAMPADA LED TUBULAR|Finalizar contrato assinado.|</t>
        </r>
      </text>
    </comment>
    <comment ref="I120" authorId="2" shapeId="0" xr:uid="{00000000-0006-0000-0200-000079000000}">
      <text>
        <r>
          <rPr>
            <sz val="9"/>
            <color indexed="81"/>
            <rFont val="Segoe UI"/>
            <family val="2"/>
          </rPr>
          <t>PP  76/19|Presencial|76|2019|22/07/2019|sim|MATERIAL HIDRAULICO|Processo conferido e finalizado|</t>
        </r>
      </text>
    </comment>
    <comment ref="I121" authorId="1" shapeId="0" xr:uid="{00000000-0006-0000-0200-00007A000000}">
      <text>
        <r>
          <rPr>
            <sz val="9"/>
            <color indexed="81"/>
            <rFont val="Segoe UI"/>
            <family val="2"/>
          </rPr>
          <t>PE  72/19|Eletrônico|72|2019|27/09/2019|sim|INSETICIDA AEROSOL|Finalizar - contrato assinado|</t>
        </r>
      </text>
    </comment>
    <comment ref="I122" authorId="2" shapeId="0" xr:uid="{00000000-0006-0000-0200-00007B000000}">
      <text>
        <r>
          <rPr>
            <sz val="9"/>
            <color indexed="81"/>
            <rFont val="Segoe UI"/>
            <family val="2"/>
          </rPr>
          <t>PE  71/19|Eletrônico|71|2019|01/10/2019|sim|ENCOSTO E ASSENTO EM MADEIRA|Finalizar, contrato assinado.|</t>
        </r>
      </text>
    </comment>
    <comment ref="I123" authorId="2" shapeId="0" xr:uid="{00000000-0006-0000-0200-00007C000000}">
      <text>
        <r>
          <rPr>
            <sz val="9"/>
            <color indexed="81"/>
            <rFont val="Segoe UI"/>
            <family val="2"/>
          </rPr>
          <t>PP  70/19|Presencial|70|2019|10/07/2019|sim|MATERIAIS DE CONSTRUÇÃO|Empresas convocadas para assinar contrato até esta data.|</t>
        </r>
      </text>
    </comment>
    <comment ref="I124" authorId="1" shapeId="0" xr:uid="{00000000-0006-0000-0200-00007D000000}">
      <text>
        <r>
          <rPr>
            <sz val="9"/>
            <color indexed="81"/>
            <rFont val="Segoe UI"/>
            <family val="2"/>
          </rPr>
          <t>PP  64/19|Presencial|64|2019|25/06/2019|sim|MATERIAIS PARA PINTURA E DISCOS ABRASIVOS|Processo finalizado ATA 114/18.|</t>
        </r>
      </text>
    </comment>
    <comment ref="I125" authorId="2" shapeId="0" xr:uid="{00000000-0006-0000-0200-00007E000000}">
      <text>
        <r>
          <rPr>
            <sz val="10"/>
            <color indexed="81"/>
            <rFont val="Lucida Console"/>
            <family val="3"/>
          </rPr>
          <t>PE  60/19|Eletrônico|60|2019|24/09/2019|sim|PAPEL SULFITE PARA REPROGRAFIA|Processo conferido, finalizado.|</t>
        </r>
      </text>
    </comment>
    <comment ref="I126" authorId="2" shapeId="0" xr:uid="{00000000-0006-0000-0200-00007F000000}">
      <text>
        <r>
          <rPr>
            <sz val="10"/>
            <color indexed="81"/>
            <rFont val="Lucida Console"/>
            <family val="3"/>
          </rPr>
          <t>PP  59/19|Presencial|59|2019|06/06/2019|sim|MATERIAL HIDRAULICO|Cancelar os itens imprósperos e finalizar.|</t>
        </r>
      </text>
    </comment>
    <comment ref="I127" authorId="2" shapeId="0" xr:uid="{00000000-0006-0000-0200-000080000000}">
      <text>
        <r>
          <rPr>
            <sz val="9"/>
            <color indexed="81"/>
            <rFont val="Segoe UI"/>
            <family val="2"/>
          </rPr>
          <t>PE  51/19|Eletrônico|51|2019|12/08/2019|sim|SACO PLASTICO PARA LIXO|Finalizar - contrato assinado.|</t>
        </r>
      </text>
    </comment>
    <comment ref="I128" authorId="2" shapeId="0" xr:uid="{00000000-0006-0000-0200-000081000000}">
      <text>
        <r>
          <rPr>
            <sz val="9"/>
            <color indexed="81"/>
            <rFont val="Segoe UI"/>
            <family val="2"/>
          </rPr>
          <t>PE  48/19|Eletrônico|48|2019|23/08/2019|sim|PISOS, REVESTIMENTOS E PASTILHAS|Finalizar - contrato assinado|</t>
        </r>
      </text>
    </comment>
    <comment ref="I129" authorId="2" shapeId="0" xr:uid="{00000000-0006-0000-0200-000082000000}">
      <text>
        <r>
          <rPr>
            <sz val="9"/>
            <color indexed="81"/>
            <rFont val="Segoe UI"/>
            <family val="2"/>
          </rPr>
          <t>PE  46/19|Eletrônico|46|2019|03/09/2019|sim|FERROS, CANTONEIRAS, DISCOS, ETC|Processo conferido, finalizado.|</t>
        </r>
      </text>
    </comment>
    <comment ref="I130" authorId="2" shapeId="0" xr:uid="{00000000-0006-0000-0200-000083000000}">
      <text>
        <r>
          <rPr>
            <sz val="9"/>
            <color indexed="81"/>
            <rFont val="Segoe UI"/>
            <family val="2"/>
          </rPr>
          <t>PE  44/19|Eletrônico|44|2019|20/08/2019|sim|UTENSILIOS DESCARTAVEIS|Abertura 11/07/2019 08:30 BB773035 Pregoeiro Lucio|</t>
        </r>
      </text>
    </comment>
    <comment ref="I131" authorId="1" shapeId="0" xr:uid="{00000000-0006-0000-0200-000084000000}">
      <text>
        <r>
          <rPr>
            <sz val="9"/>
            <color indexed="81"/>
            <rFont val="Segoe UI"/>
            <family val="2"/>
          </rPr>
          <t>PP  43/19|Presencial|43|2019|10/06/2019|sim|CAIXA PLASTICA, SACO PLASTICO, SACOLA PLASTICA E FILME DE POLIETILENO|Conferido e finalizado.|</t>
        </r>
      </text>
    </comment>
    <comment ref="I132" authorId="2" shapeId="0" xr:uid="{00000000-0006-0000-0200-000085000000}">
      <text>
        <r>
          <rPr>
            <sz val="9"/>
            <color indexed="81"/>
            <rFont val="Segoe UI"/>
            <family val="2"/>
          </rPr>
          <t>PE  42/19|Eletrônico|42|2019|26/07/2019|sim|DISPENSADORES E PAPEL HIGIENICO|Finalizar - contrato assinado.|</t>
        </r>
      </text>
    </comment>
    <comment ref="I133" authorId="1" shapeId="0" xr:uid="{00000000-0006-0000-0200-000086000000}">
      <text>
        <r>
          <rPr>
            <b/>
            <sz val="9"/>
            <color indexed="81"/>
            <rFont val="Segoe UI"/>
            <family val="2"/>
          </rPr>
          <t>PE  41/19|Eletrônico|41|2019|17/04/2019|sim|UTENSILIOS DE LIMPEZA|Finalizar - contrato assinado. Ata 100/19.|</t>
        </r>
      </text>
    </comment>
    <comment ref="I134" authorId="4" shapeId="0" xr:uid="{00000000-0006-0000-0200-000087000000}">
      <text>
        <r>
          <rPr>
            <sz val="9"/>
            <color indexed="81"/>
            <rFont val="Segoe UI"/>
            <family val="2"/>
          </rPr>
          <t>PP  40/19|Presencial|40|2019|18/06/2019|sim|MATERIAL ELÉTRICO|Finalizar - Contrato assinado.|</t>
        </r>
      </text>
    </comment>
    <comment ref="I135" authorId="2" shapeId="0" xr:uid="{00000000-0006-0000-0200-000088000000}">
      <text>
        <r>
          <rPr>
            <sz val="9"/>
            <color indexed="81"/>
            <rFont val="Segoe UI"/>
            <family val="2"/>
          </rPr>
          <t>PE  34/19|Eletrônico|34|2019|22/07/2019|sim|PROTETOR SOLAR|Finalizar - contrato assinado|</t>
        </r>
      </text>
    </comment>
    <comment ref="I136" authorId="2" shapeId="0" xr:uid="{00000000-0006-0000-0200-000089000000}">
      <text>
        <r>
          <rPr>
            <sz val="9"/>
            <color indexed="81"/>
            <rFont val="Segoe UI"/>
            <family val="2"/>
          </rPr>
          <t>PE  31/19|Eletrônico|31|2019|10/07/2019|sim|SINALIZACAO VIARIA HORIZONTAL (TINTAS, SOLVENTES E MICROESFERA)|Finalizar - contrato assinado|</t>
        </r>
      </text>
    </comment>
    <comment ref="I137" authorId="1" shapeId="0" xr:uid="{00000000-0006-0000-0200-00008A000000}">
      <text>
        <r>
          <rPr>
            <sz val="9"/>
            <color indexed="81"/>
            <rFont val="Segoe UI"/>
            <family val="2"/>
          </rPr>
          <t>PP  30/19|Presencial|30|2019|22/04/2019|sim|PNEUS|Processo conferido, finalizado. Ata 90/19.|</t>
        </r>
      </text>
    </comment>
    <comment ref="I138" authorId="2" shapeId="0" xr:uid="{00000000-0006-0000-0200-00008B000000}">
      <text>
        <r>
          <rPr>
            <sz val="9"/>
            <color indexed="81"/>
            <rFont val="Segoe UI"/>
            <family val="2"/>
          </rPr>
          <t>PE  29/19|Eletrônico|29|2019|02/07/2019|sim|FERROS|Processo finalizado.|</t>
        </r>
      </text>
    </comment>
    <comment ref="I139" authorId="2" shapeId="0" xr:uid="{00000000-0006-0000-0200-00008C000000}">
      <text>
        <r>
          <rPr>
            <sz val="9"/>
            <color indexed="81"/>
            <rFont val="Segoe UI"/>
            <family val="2"/>
          </rPr>
          <t>PE  28/19|Eletrônico|28|2019|24/07/2019|sim|CADEADOS, FECHADURA E GONZO|Processo conferido, finalizado.|</t>
        </r>
      </text>
    </comment>
    <comment ref="I140" authorId="2" shapeId="0" xr:uid="{00000000-0006-0000-0200-00008D000000}">
      <text>
        <r>
          <rPr>
            <sz val="9"/>
            <color indexed="81"/>
            <rFont val="Segoe UI"/>
            <family val="2"/>
          </rPr>
          <t>PP  26/19|Presencial|26|2019|18/06/2019|sim|MATERIAL DE PINTURA|Processo conferido, finalizado.|</t>
        </r>
      </text>
    </comment>
    <comment ref="I141" authorId="1" shapeId="0" xr:uid="{00000000-0006-0000-0200-00008E000000}">
      <text>
        <r>
          <rPr>
            <sz val="9"/>
            <color indexed="81"/>
            <rFont val="Segoe UI"/>
            <family val="2"/>
          </rPr>
          <t>PE  23/19|Eletrônico|23|2019|13/06/2019|sim|LUVAS DE LATEX|Empresas convocadas para assinar contrato até esta data.|</t>
        </r>
      </text>
    </comment>
    <comment ref="I142" authorId="2" shapeId="0" xr:uid="{00000000-0006-0000-0200-00008F000000}">
      <text>
        <r>
          <rPr>
            <sz val="10"/>
            <color indexed="81"/>
            <rFont val="Lucida Console"/>
            <family val="3"/>
          </rPr>
          <t>PP  21/19|Presencial|21|2019|06/08/2019|sim|FITA DE BORDA EM PVC E CHAPAS|Processo finalizado|</t>
        </r>
      </text>
    </comment>
    <comment ref="I143" authorId="1" shapeId="0" xr:uid="{00000000-0006-0000-0200-000090000000}">
      <text>
        <r>
          <rPr>
            <sz val="9"/>
            <color indexed="81"/>
            <rFont val="Segoe UI"/>
            <family val="2"/>
          </rPr>
          <t>PP  19/19|Presencial|19|2019|11/04/2019|sim|ARTIGOS DE PAPELARIA|Finalizar - contrato assinado.|</t>
        </r>
      </text>
    </comment>
    <comment ref="I144" authorId="2" shapeId="0" xr:uid="{00000000-0006-0000-0200-000091000000}">
      <text>
        <r>
          <rPr>
            <sz val="9"/>
            <color indexed="81"/>
            <rFont val="Segoe UI"/>
            <family val="2"/>
          </rPr>
          <t>PE  16/19|Eletrônico|16|2019|19/06/2019|sim|UTENSILIOS DE LIMPEZA|Conferido e finalizado. Aguardando continuidade dos imprósperos|</t>
        </r>
      </text>
    </comment>
    <comment ref="I145" authorId="2" shapeId="0" xr:uid="{00000000-0006-0000-0200-000092000000}">
      <text>
        <r>
          <rPr>
            <sz val="9"/>
            <color indexed="81"/>
            <rFont val="Segoe UI"/>
            <family val="2"/>
          </rPr>
          <t>PP  12/19|Presencial|12|2019|11/07/2019|sim|MATERIAL HIDRAULICO|Processo finalizado. Ata 76/19.|</t>
        </r>
      </text>
    </comment>
    <comment ref="I146" authorId="2" shapeId="0" xr:uid="{00000000-0006-0000-0200-000093000000}">
      <text>
        <r>
          <rPr>
            <sz val="9"/>
            <color indexed="81"/>
            <rFont val="Segoe UI"/>
            <family val="2"/>
          </rPr>
          <t>PP  11/19|Presencial|11|2019|15/03/2019|sim|FERRAGENS|Finalizar - contrato assinado. Ata 70/19.|</t>
        </r>
      </text>
    </comment>
    <comment ref="I147" authorId="1" shapeId="0" xr:uid="{00000000-0006-0000-0200-000094000000}">
      <text>
        <r>
          <rPr>
            <sz val="9"/>
            <color indexed="81"/>
            <rFont val="Segoe UI"/>
            <family val="2"/>
          </rPr>
          <t>PP   9/19|Presencial|9|2019|10/04/2019|sim|CHAPA DE ACO, PERFIL E TUBO QUADRADO|Processo finalizado. Ata 60/19.|</t>
        </r>
      </text>
    </comment>
    <comment ref="I148" authorId="1" shapeId="0" xr:uid="{00000000-0006-0000-0200-000095000000}">
      <text>
        <r>
          <rPr>
            <b/>
            <sz val="9"/>
            <color indexed="81"/>
            <rFont val="Segoe UI"/>
            <family val="2"/>
          </rPr>
          <t>PE   8/19|Eletrônico|8|2019|03/05/2019|sim|MATERIAL DE LIMPEZA (DOMISSANEANTES)|Processo conferido, finalizado. Ata 105/19.|</t>
        </r>
      </text>
    </comment>
    <comment ref="I149" authorId="1" shapeId="0" xr:uid="{00000000-0006-0000-0200-000096000000}">
      <text>
        <r>
          <rPr>
            <sz val="9"/>
            <color indexed="81"/>
            <rFont val="Segoe UI"/>
            <family val="2"/>
          </rPr>
          <t>PP   8/19|Presencial|8|2019|06/05/2019|sim|BOBINA DE SACO PLASTICO E PAPEL DE SEDA BRANCO CALANDRADO|Processo conferido, finalizado. Ata 112/19.|</t>
        </r>
      </text>
    </comment>
    <comment ref="I150" authorId="2" shapeId="0" xr:uid="{00000000-0006-0000-0200-000097000000}">
      <text>
        <r>
          <rPr>
            <sz val="9"/>
            <color indexed="81"/>
            <rFont val="Segoe UI"/>
            <family val="2"/>
          </rPr>
          <t>PE   7/19|Eletrônico|7|2019|23/07/2019|sim|EQUIPAMENTO DE PROTECAO INDIVIDUAL|Processo finalizado|</t>
        </r>
      </text>
    </comment>
    <comment ref="I151" authorId="2" shapeId="0" xr:uid="{00000000-0006-0000-0200-000098000000}">
      <text>
        <r>
          <rPr>
            <sz val="9"/>
            <color indexed="81"/>
            <rFont val="Segoe UI"/>
            <family val="2"/>
          </rPr>
          <t>PE   4/19|Eletrônico|4|2019|10/06/2019|sim|UTENSILIOS DE LIMPEZA|Processo finalizado.|</t>
        </r>
      </text>
    </comment>
    <comment ref="I152" authorId="1" shapeId="0" xr:uid="{00000000-0006-0000-0200-000099000000}">
      <text>
        <r>
          <rPr>
            <sz val="9"/>
            <color indexed="81"/>
            <rFont val="Segoe UI"/>
            <family val="2"/>
          </rPr>
          <t>PE   3/19|Eletrônico|3|2019|06/05/2019|sim|LUVAS|Processo conferido e finalizado, encaminhado para arquivo ARP.|</t>
        </r>
      </text>
    </comment>
    <comment ref="I153" authorId="1" shapeId="0" xr:uid="{00000000-0006-0000-0200-00009A000000}">
      <text>
        <r>
          <rPr>
            <sz val="9"/>
            <color indexed="81"/>
            <rFont val="Segoe UI"/>
            <family val="2"/>
          </rPr>
          <t>PE   2/19|Eletrônico|2|2019|12/03/2019|sim|TOALHA DE PAPEL INTERFOLHADA|08/03 Finalizar - contrato assinado. Ata 75/19.|</t>
        </r>
      </text>
    </comment>
    <comment ref="I154" authorId="2" shapeId="0" xr:uid="{00000000-0006-0000-0200-00009B000000}">
      <text>
        <r>
          <rPr>
            <sz val="9"/>
            <color indexed="81"/>
            <rFont val="Segoe UI"/>
            <family val="2"/>
          </rPr>
          <t>PP   2/19|Presencial|2|2019|11/07/2019|sim|MATERIAL DE CONSTRUÇÃO|Finalizado. ATA 47/19.|</t>
        </r>
      </text>
    </comment>
    <comment ref="I155" authorId="1" shapeId="0" xr:uid="{00000000-0006-0000-0200-00009C000000}">
      <text>
        <r>
          <rPr>
            <sz val="9"/>
            <color indexed="81"/>
            <rFont val="Segoe UI"/>
            <family val="2"/>
          </rPr>
          <t>PE   1/19|Eletrônico|1|2019|26/04/2019|sim|ALCOOL GEL E DISPENSER|Finalizar - contrato assinado.Ata 110/19.|</t>
        </r>
      </text>
    </comment>
    <comment ref="I156" authorId="1" shapeId="0" xr:uid="{00000000-0006-0000-0200-00009D000000}">
      <text>
        <r>
          <rPr>
            <sz val="9"/>
            <color indexed="81"/>
            <rFont val="Segoe UI"/>
            <family val="2"/>
          </rPr>
          <t>PP 234/18|Presencial|234|2018|04/02/2019|sim|MATERIAL DE PINTURA, DISCOS ABRASIVOS E COLA PARA MADEIRA|Finalizar - contrato assinado. Ata 16/19.|</t>
        </r>
      </text>
    </comment>
    <comment ref="I157" authorId="2" shapeId="0" xr:uid="{00000000-0006-0000-0200-00009E000000}">
      <text>
        <r>
          <rPr>
            <sz val="9"/>
            <color indexed="81"/>
            <rFont val="Segoe UI"/>
            <family val="2"/>
          </rPr>
          <t>PP 229/18|Presencial|229|2018|11/03/2018|sim|CHAPAS E COLAS|Processo finalizado. Em 22/01 encaminhado para abertura de nova Ata.|</t>
        </r>
      </text>
    </comment>
    <comment ref="I158" authorId="1" shapeId="0" xr:uid="{00000000-0006-0000-0200-00009F000000}">
      <text>
        <r>
          <rPr>
            <sz val="9"/>
            <color indexed="81"/>
            <rFont val="Segoe UI"/>
            <family val="2"/>
          </rPr>
          <t>PP 227/18|Presencial|227|2018|08/02/2019|sim|GARRAFA TERMICA E GARRAFAO TERMICO|Processo Finalizado (04/02/2019). Cadastrado no Audesp. Ata 9/19|</t>
        </r>
      </text>
    </comment>
    <comment ref="I159" authorId="3" shapeId="0" xr:uid="{5A1445E0-E9FE-4607-A2CE-803A7BB7F300}">
      <text>
        <r>
          <rPr>
            <sz val="10"/>
            <color indexed="81"/>
            <rFont val="Lucida Console"/>
            <family val="3"/>
          </rPr>
          <t>PP 224/18|Presencial|224|2018|22/01/2019|sim|PEDRISCO, CAL, PEDREGULHO, AREIA MEDIA E BRITA GRADUADA PARA SUB-PREFEITURA|Finalizar Contrato Assinado (07/01/2019) - Incluso a publicação do BM. Ata 6/19.|</t>
        </r>
      </text>
    </comment>
    <comment ref="I160" authorId="1" shapeId="0" xr:uid="{00000000-0006-0000-0200-0000A1000000}">
      <text>
        <r>
          <rPr>
            <sz val="9"/>
            <color indexed="81"/>
            <rFont val="Segoe UI"/>
            <family val="2"/>
          </rPr>
          <t>PP 215/18|Presencial|215|2018|04/04/2019|sim|MADEIRAS|Processo finalizado. Ata 8/19.|</t>
        </r>
      </text>
    </comment>
    <comment ref="I161" authorId="1" shapeId="0" xr:uid="{00000000-0006-0000-0200-0000A2000000}">
      <text>
        <r>
          <rPr>
            <sz val="9"/>
            <color indexed="81"/>
            <rFont val="Segoe UI"/>
            <family val="2"/>
          </rPr>
          <t>PP 208/18|Presencial|208|2018|22/01/2019|sim|DISJUNTORES, REATORES, LAMPADAS, LUMINARIAS, CONTATOR E DISTRIBUIDOR GERAL PARA TELEFONIA|Processo conferido e finalizado. Ata 2/19.|</t>
        </r>
      </text>
    </comment>
    <comment ref="I162" authorId="1" shapeId="0" xr:uid="{00000000-0006-0000-0200-0000A3000000}">
      <text>
        <r>
          <rPr>
            <sz val="9"/>
            <color indexed="81"/>
            <rFont val="Segoe UI"/>
            <family val="2"/>
          </rPr>
          <t>PP 195/18|Presencial|195|2018|26/11/2018|sim|PECAS PARA MAQUINAS|Processo finalizado. Ata 230/18.|</t>
        </r>
      </text>
    </comment>
    <comment ref="I163" authorId="1" shapeId="0" xr:uid="{00000000-0006-0000-0200-0000A4000000}">
      <text>
        <r>
          <rPr>
            <sz val="9"/>
            <color indexed="81"/>
            <rFont val="Segoe UI"/>
            <family val="2"/>
          </rPr>
          <t>PP 191/18|Presencial|191|2018|03/12/2018|sim|MATERIAL HIDRAULICO|Processo finalizado. Ata 228/18.|</t>
        </r>
      </text>
    </comment>
    <comment ref="I164" authorId="1" shapeId="0" xr:uid="{00000000-0006-0000-0200-0000A5000000}">
      <text>
        <r>
          <rPr>
            <sz val="9"/>
            <color indexed="81"/>
            <rFont val="Segoe UI"/>
            <family val="2"/>
          </rPr>
          <t>PP 170/18|Presencial|170|2018|23/10/2018|sim|FERROS, CANTONEIRAS, BARRA FIO REDONDO E TUBO DE PVC|Processo finalizado. Ata 204/18.|</t>
        </r>
      </text>
    </comment>
    <comment ref="I165" authorId="1" shapeId="0" xr:uid="{00000000-0006-0000-0200-0000A6000000}">
      <text>
        <r>
          <rPr>
            <sz val="9"/>
            <color indexed="81"/>
            <rFont val="Segoe UI"/>
            <family val="2"/>
          </rPr>
          <t>PP 161/18|Presencial|161|2018|01/10/2018|sim|MATERIAL PARA PINTURA (CORANTE, ROLO DE ESPUMA, TINTAS, ETC.)|Processo finalizado. Ata 190/18.|</t>
        </r>
      </text>
    </comment>
    <comment ref="I166" authorId="1" shapeId="0" xr:uid="{00000000-0006-0000-0200-0000A7000000}">
      <text>
        <r>
          <rPr>
            <sz val="9"/>
            <color indexed="81"/>
            <rFont val="Segoe UI"/>
            <family val="2"/>
          </rPr>
          <t>PP 160/18|Presencial|160|2018|27/12/2018|sim|GENEROS ALIMENTICIOS (VINAGRE DE MAÇA, OLEO DE SOJA, FARINHA DE MILHO, ETC.)|Processo finalizado. Ata 237/18.|</t>
        </r>
      </text>
    </comment>
    <comment ref="I167" authorId="1" shapeId="0" xr:uid="{00000000-0006-0000-0200-0000A8000000}">
      <text>
        <r>
          <rPr>
            <sz val="9"/>
            <color indexed="81"/>
            <rFont val="Segoe UI"/>
            <family val="2"/>
          </rPr>
          <t>PP 158/18|Presencial|158|2018|18/10/2018|sim|BLOCOS E TUBOS DE CONCRETO|Processo finalizado. Ata 198/18.|</t>
        </r>
      </text>
    </comment>
    <comment ref="I168" authorId="1" shapeId="0" xr:uid="{00000000-0006-0000-0200-0000A9000000}">
      <text>
        <r>
          <rPr>
            <sz val="9"/>
            <color indexed="81"/>
            <rFont val="Segoe UI"/>
            <family val="2"/>
          </rPr>
          <t>SP 150/18|Saúde Presencial|150|2018|17/12/2018|sim|* * SAÚDE * *|Processo finalizado. Ata 243/18|</t>
        </r>
      </text>
    </comment>
    <comment ref="I169" authorId="1" shapeId="0" xr:uid="{00000000-0006-0000-0200-0000AA000000}">
      <text>
        <r>
          <rPr>
            <sz val="9"/>
            <color indexed="81"/>
            <rFont val="Segoe UI"/>
            <family val="2"/>
          </rPr>
          <t>PP 139/18|Presencial|139|2018|01/11/2018|sim|GENEROS ALIMENTICIOS (MARCARINA, BISCOITOS E CHA DE ERVA MATE)|Processo finalizado. Ata 209/18.|</t>
        </r>
      </text>
    </comment>
    <comment ref="I170" authorId="1" shapeId="0" xr:uid="{00000000-0006-0000-0200-0000AB000000}">
      <text>
        <r>
          <rPr>
            <sz val="9"/>
            <color indexed="81"/>
            <rFont val="Segoe UI"/>
            <family val="2"/>
          </rPr>
          <t>PP 136/18|Presencial|136|2018|02/04/2019|sim|PLASTICO OLEADO|Ata não será reaberta, devido a baixa estimativa das Secretarias.|</t>
        </r>
      </text>
    </comment>
    <comment ref="I171" authorId="1" shapeId="0" xr:uid="{00000000-0006-0000-0200-0000AC000000}">
      <text>
        <r>
          <rPr>
            <sz val="9"/>
            <color indexed="81"/>
            <rFont val="Segoe UI"/>
            <family val="2"/>
          </rPr>
          <t>PP 134/18|Presencial|134|2018|04/09/2018|sim|CABOS UTP E CONECTORES RJ-45|Processo finalizado. Ata 173/18.|</t>
        </r>
      </text>
    </comment>
    <comment ref="I172" authorId="1" shapeId="0" xr:uid="{00000000-0006-0000-0200-0000AD000000}">
      <text>
        <r>
          <rPr>
            <sz val="9"/>
            <color indexed="81"/>
            <rFont val="Segoe UI"/>
            <family val="2"/>
          </rPr>
          <t>PP 132/18|Presencial|132|2018|09/08/2018|sim|MATERIAIS DE LIMPEZA (FOSFORO, VASSOURA, LAVATINA, BUCHA, LA DE AÇO, ETC)|Finalizar - contrato assinado. Ata 164/18.|</t>
        </r>
      </text>
    </comment>
    <comment ref="I173" authorId="1" shapeId="0" xr:uid="{00000000-0006-0000-0200-0000AE000000}">
      <text>
        <r>
          <rPr>
            <sz val="9"/>
            <color indexed="81"/>
            <rFont val="Segoe UI"/>
            <family val="2"/>
          </rPr>
          <t>PP 129/18|Presencial|129|2018|17/09/2018|sim|TELAS|Processo finalizado. Ata 186/18.|</t>
        </r>
      </text>
    </comment>
    <comment ref="I174" authorId="1" shapeId="0" xr:uid="{00000000-0006-0000-0200-0000AF000000}">
      <text>
        <r>
          <rPr>
            <sz val="9"/>
            <color indexed="81"/>
            <rFont val="Segoe UI"/>
            <family val="2"/>
          </rPr>
          <t>PP 122/18|Presencial|122|2018|28/08/2018|sim|LAMPADA LED TUBULAR T8|Processo finalizado. Ata 171/18.|</t>
        </r>
      </text>
    </comment>
    <comment ref="I175" authorId="1" shapeId="0" xr:uid="{00000000-0006-0000-0200-0000B0000000}">
      <text>
        <r>
          <rPr>
            <sz val="9"/>
            <color indexed="81"/>
            <rFont val="Segoe UI"/>
            <family val="2"/>
          </rPr>
          <t>PE 118/18|Eletrônico|118|2018|22/04/2019|sim|CAFÉ TORRADO E MOIDO - PACOTE COM 500 G - EMBALAGEM TIJOLINHO|Finalizado Ata 81/19.|</t>
        </r>
      </text>
    </comment>
    <comment ref="I176" authorId="1" shapeId="0" xr:uid="{00000000-0006-0000-0200-0000B1000000}">
      <text>
        <r>
          <rPr>
            <sz val="9"/>
            <color indexed="81"/>
            <rFont val="Segoe UI"/>
            <family val="2"/>
          </rPr>
          <t>PE 114/18|Eletrônico|114|2018|07/03/2019|sim|LAMPADA DE LED BULBO 20W|Processo finalizado. Ata 27/19.|</t>
        </r>
      </text>
    </comment>
    <comment ref="I177" authorId="1" shapeId="0" xr:uid="{00000000-0006-0000-0200-0000B2000000}">
      <text>
        <r>
          <rPr>
            <sz val="9"/>
            <color indexed="81"/>
            <rFont val="Segoe UI"/>
            <family val="2"/>
          </rPr>
          <t>PE 111/18|Eletrônico|111|2018|12/03/2019|sim|CALCADO DE SEGURANCA TIPO TENIS DE COURO E UNIFORMES|Finalizar - contrato assinado. Ata 61/19.|</t>
        </r>
      </text>
    </comment>
    <comment ref="I178" authorId="2" shapeId="0" xr:uid="{00000000-0006-0000-0200-0000B3000000}">
      <text>
        <r>
          <rPr>
            <sz val="9"/>
            <color indexed="81"/>
            <rFont val="Segoe UI"/>
            <family val="2"/>
          </rPr>
          <t>PE 105/18|Eletrônico|105|2018|04/04/2019|sim|ACUCAR REFINADO - PACOTE COM 1 KG|Processo finalizado - concluído na AUDESP e arquivado.|</t>
        </r>
      </text>
    </comment>
    <comment ref="I179" authorId="1" shapeId="0" xr:uid="{00000000-0006-0000-0200-0000B4000000}">
      <text>
        <r>
          <rPr>
            <sz val="9"/>
            <color indexed="81"/>
            <rFont val="Segoe UI"/>
            <family val="2"/>
          </rPr>
          <t>PE 103/18|Eletrônico|103|2018|25/03/2019|sim|SACO PLASTICO PARA LIXO|Finalizado. Ata 69/19.|</t>
        </r>
      </text>
    </comment>
    <comment ref="I180" authorId="1" shapeId="0" xr:uid="{00000000-0006-0000-0200-0000B5000000}">
      <text>
        <r>
          <rPr>
            <sz val="9"/>
            <color indexed="81"/>
            <rFont val="Segoe UI"/>
            <family val="2"/>
          </rPr>
          <t>PE  98/18|Eletrônico|98|2018|01/02/2019|sim|CHAPAS DE MADEIRA, FOLHAS DE PORTA, FITA DE BORDA E MADEIRITE|Processo finalizado. Ata 10/19.|</t>
        </r>
      </text>
    </comment>
    <comment ref="I181" authorId="1" shapeId="0" xr:uid="{00000000-0006-0000-0200-0000B6000000}">
      <text>
        <r>
          <rPr>
            <sz val="9"/>
            <color indexed="81"/>
            <rFont val="Segoe UI"/>
            <family val="2"/>
          </rPr>
          <t>PE  97/18|Eletrônico|97|2018|19/02/2019|sim|MATERIAIS DE LIMPEZA (DOMISSANEANTES)|Processo Finalizado - Lançado no Audesp . Ata 1/2019.|</t>
        </r>
      </text>
    </comment>
    <comment ref="I182" authorId="1" shapeId="0" xr:uid="{00000000-0006-0000-0200-0000B7000000}">
      <text>
        <r>
          <rPr>
            <sz val="9"/>
            <color indexed="81"/>
            <rFont val="Segoe UI"/>
            <family val="2"/>
          </rPr>
          <t>PE  95/18|Eletrônico|95|2018|28/01/2019|sim|UTENSILIOS DE LIMPEZA|Finalizar - contrato assinado. Ata 13/19.|</t>
        </r>
      </text>
    </comment>
    <comment ref="I183" authorId="1" shapeId="0" xr:uid="{00000000-0006-0000-0200-0000B8000000}">
      <text>
        <r>
          <rPr>
            <sz val="9"/>
            <color indexed="81"/>
            <rFont val="Segoe UI"/>
            <family val="2"/>
          </rPr>
          <t>PE  91/18|Eletrônico|91|2018|28/12/2018|sim|FERROS, TUBOS DE FERRO, BARRA DE FERRO, CANTONEIRA, CHAPAS E PERFIL|Processo finalizado. Ata 248/18.|</t>
        </r>
      </text>
    </comment>
    <comment ref="I184" authorId="1" shapeId="0" xr:uid="{00000000-0006-0000-0200-0000B9000000}">
      <text>
        <r>
          <rPr>
            <sz val="9"/>
            <color indexed="81"/>
            <rFont val="Segoe UI"/>
            <family val="2"/>
          </rPr>
          <t>PE  88/18|Eletrônico|88|2018|11/12/2018|sim|ENCOSTO E ASSENTO EM MADEIRA|Processo finalizado. Ata 234/18.|</t>
        </r>
      </text>
    </comment>
    <comment ref="I185" authorId="3" shapeId="0" xr:uid="{70BD4E13-306B-461F-8F24-441853B2AC4B}">
      <text>
        <r>
          <rPr>
            <sz val="10"/>
            <color indexed="81"/>
            <rFont val="Lucida Console"/>
            <family val="3"/>
          </rPr>
          <t>PP  87/18|Presencial|87|2018|06/11/2018|sim|AREIA, PEDRA, CAL E PEDREGULHO PARA SUB-PREFEITURA|Processo finalizado. Ata 214/18.|</t>
        </r>
      </text>
    </comment>
    <comment ref="I186" authorId="1" shapeId="0" xr:uid="{00000000-0006-0000-0200-0000BB000000}">
      <text>
        <r>
          <rPr>
            <sz val="9"/>
            <color indexed="81"/>
            <rFont val="Segoe UI"/>
            <family val="2"/>
          </rPr>
          <t>PE  80/18|Eletrônico|80|2018|11/12/2018|sim|INSETICIDA AEROSOL|Processo finalizado. Ata 235/18.|</t>
        </r>
      </text>
    </comment>
    <comment ref="I187" authorId="1" shapeId="0" xr:uid="{00000000-0006-0000-0200-0000BC000000}">
      <text>
        <r>
          <rPr>
            <sz val="9"/>
            <color indexed="81"/>
            <rFont val="Segoe UI"/>
            <family val="2"/>
          </rPr>
          <t>PE  69/18|Eletrônico|69|2018|25/10/2018|sim|PAPEL SULFILE PARA REPROGRAFIA|Finalizado. ATA 206/18.|</t>
        </r>
      </text>
    </comment>
    <comment ref="I188" authorId="1" shapeId="0" xr:uid="{00000000-0006-0000-0200-0000BD000000}">
      <text>
        <r>
          <rPr>
            <sz val="9"/>
            <color indexed="81"/>
            <rFont val="Segoe UI"/>
            <family val="2"/>
          </rPr>
          <t>PE  68/18|Eletrônico|68|2018|01/10/2018|sim|UTENSILIOS DOMESTICOS|Processo finalizado. Ata 187/18.|</t>
        </r>
      </text>
    </comment>
    <comment ref="I189" authorId="1" shapeId="0" xr:uid="{00000000-0006-0000-0200-0000BE000000}">
      <text>
        <r>
          <rPr>
            <sz val="9"/>
            <color indexed="81"/>
            <rFont val="Segoe UI"/>
            <family val="2"/>
          </rPr>
          <t>PE  66/18|Eletrônico|66|2018|26/11/2018|sim|PISO DE BORRACHA, PISO HIDRAULICO, PISO PORCELANATO, REVESTIMENTO CERAMICO E PASTILHAS CERAMIAS.|Processo finalizado. Ata 195/18.|</t>
        </r>
      </text>
    </comment>
    <comment ref="I190" authorId="1" shapeId="0" xr:uid="{00000000-0006-0000-0200-0000BF000000}">
      <text>
        <r>
          <rPr>
            <sz val="9"/>
            <color indexed="81"/>
            <rFont val="Segoe UI"/>
            <family val="2"/>
          </rPr>
          <t>PE  65/18|Eletrônico|65|2018|28/09/2018|sim|CHAPAS, MADEIRAS, FOLHAS DE PORTA, BATENTES, COLAS E FITAS DE BORDA|Finalizado. Ata 189/18.|</t>
        </r>
      </text>
    </comment>
    <comment ref="I191" authorId="1" shapeId="0" xr:uid="{00000000-0006-0000-0200-0000C0000000}">
      <text>
        <r>
          <rPr>
            <sz val="9"/>
            <color indexed="81"/>
            <rFont val="Segoe UI"/>
            <family val="2"/>
          </rPr>
          <t>PP  64/18|Presencial|64|2018|25/06/2018|sim|MATERIAIS PARA PINTURA E DISCO ABRASIVOS|Processo finalizado. Ata 114/18. (Todos Prósperos)|</t>
        </r>
      </text>
    </comment>
    <comment ref="I192" authorId="1" shapeId="0" xr:uid="{00000000-0006-0000-0200-0000C1000000}">
      <text>
        <r>
          <rPr>
            <sz val="9"/>
            <color indexed="81"/>
            <rFont val="Segoe UI"/>
            <family val="2"/>
          </rPr>
          <t>PE  63/18|Eletrônico|63|2018|14/09/2018|sim|UTENSILIOS DESCARTAVEIS E DOMESTICOS|Processo finalizado. Ata 177/18.|</t>
        </r>
      </text>
    </comment>
    <comment ref="I193" authorId="1" shapeId="0" xr:uid="{00000000-0006-0000-0200-0000C2000000}">
      <text>
        <r>
          <rPr>
            <sz val="9"/>
            <color indexed="81"/>
            <rFont val="Segoe UI"/>
            <family val="2"/>
          </rPr>
          <t>PP  54/18|Presencial|54|2018|20/08/2019|sim|PAPEL CELOFANE|Processo finalizado ATA 167/18.|</t>
        </r>
      </text>
    </comment>
    <comment ref="I194" authorId="1" shapeId="0" xr:uid="{00000000-0006-0000-0200-0000C3000000}">
      <text>
        <r>
          <rPr>
            <sz val="9"/>
            <color indexed="81"/>
            <rFont val="Segoe UI"/>
            <family val="2"/>
          </rPr>
          <t>PE  49/18|Eletrônico|49|2018|278/18|sim|PORTA PAPEL HIGIENICO, RESERVATORIO PARA SABONETEIRA, DISPENSADOR PARA PAPEL TOALHA, SABONETEIRA E PAPEL HIGIENICO.|Processo finalizado. Ata 179/18.|</t>
        </r>
      </text>
    </comment>
    <comment ref="I195" authorId="1" shapeId="0" xr:uid="{00000000-0006-0000-0200-0000C4000000}">
      <text>
        <r>
          <rPr>
            <sz val="9"/>
            <color indexed="81"/>
            <rFont val="Segoe UI"/>
            <family val="2"/>
          </rPr>
          <t>PP  48/18|Presencial|48|2018|14/06/2018|sim|CADEADOS, FECHADURA E GONZO|Finalizado Ata 107/18|</t>
        </r>
      </text>
    </comment>
    <comment ref="I196" authorId="1" shapeId="0" xr:uid="{00000000-0006-0000-0200-0000C5000000}">
      <text>
        <r>
          <rPr>
            <sz val="9"/>
            <color indexed="81"/>
            <rFont val="Segoe UI"/>
            <family val="2"/>
          </rPr>
          <t>PP  47/18|Presencial|47|2018|03/07/2018|sim|MATERIAIS DE PINTURA|Processo finalizado. ATA 117/18.|</t>
        </r>
      </text>
    </comment>
    <comment ref="I197" authorId="1" shapeId="0" xr:uid="{00000000-0006-0000-0200-0000C6000000}">
      <text>
        <r>
          <rPr>
            <sz val="9"/>
            <color indexed="81"/>
            <rFont val="Segoe UI"/>
            <family val="2"/>
          </rPr>
          <t>PE  42/18|Eletrônico|42|2018|30/08/2018|sim|SACO PLASTICO PARA LIXO|Processo finalizado. Ata 176/18.|</t>
        </r>
      </text>
    </comment>
    <comment ref="I198" authorId="1" shapeId="0" xr:uid="{00000000-0006-0000-0200-0000C7000000}">
      <text>
        <r>
          <rPr>
            <sz val="9"/>
            <color indexed="81"/>
            <rFont val="Segoe UI"/>
            <family val="2"/>
          </rPr>
          <t>PE  41/18|Eletrônico|41|2018|17/08/2019|sim|FORNECIMENTO DE PROTETOR SOLAR|Processo finalizado. Ata 160/18|</t>
        </r>
      </text>
    </comment>
    <comment ref="I199" authorId="1" shapeId="0" xr:uid="{00000000-0006-0000-0200-0000C8000000}">
      <text>
        <r>
          <rPr>
            <sz val="9"/>
            <color indexed="81"/>
            <rFont val="Segoe UI"/>
            <family val="2"/>
          </rPr>
          <t>PE  37/18|Eletrônico|37|2018|10/08/2019|sim|MATERIAIS PARA SINALIZACAO VIARIA HORIZONTAL (TINTA ACRILICA, TINTA PLASTICA, SOLVENTE E MICRO ESFERA)|Processo conferido e finalizado. Ata 152/18.|</t>
        </r>
      </text>
    </comment>
    <comment ref="I200" authorId="1" shapeId="0" xr:uid="{00000000-0006-0000-0200-0000C9000000}">
      <text>
        <r>
          <rPr>
            <sz val="9"/>
            <color indexed="81"/>
            <rFont val="Segoe UI"/>
            <family val="2"/>
          </rPr>
          <t>PP  11/18|Presencial|11|2018|09/04/2018|sim|INTERRUPTOR, CONECTOR, CABO FLEXIVEL, TOMADA, ETC.|Processo finalizado. Ata 78/18.|</t>
        </r>
      </text>
    </comment>
    <comment ref="I201" authorId="1" shapeId="0" xr:uid="{00000000-0006-0000-0200-0000CA000000}">
      <text>
        <r>
          <rPr>
            <sz val="9"/>
            <color indexed="81"/>
            <rFont val="Segoe UI"/>
            <family val="2"/>
          </rPr>
          <t>PP  10/18|Presencial|10|2018|08/08/2019|sim|LEITE EM PO INTEGRAL, PEITO DE FRANGO COZIDO COM SAL, MISTURA PARA TORTA SALGADA, ETC.|Processo finalizado. Ata 151/18.|</t>
        </r>
      </text>
    </comment>
    <comment ref="I202" authorId="2" shapeId="0" xr:uid="{00000000-0006-0000-0200-0000CB000000}">
      <text>
        <r>
          <rPr>
            <sz val="9"/>
            <color indexed="81"/>
            <rFont val="Segoe UI"/>
            <family val="2"/>
          </rPr>
          <t>PE   5/18|Eletrônico|5|2018|21/03/2018|sim|ALCOOL GEL E DISPENSER|Finalizar - contrato assinado|</t>
        </r>
      </text>
    </comment>
    <comment ref="I203" authorId="2" shapeId="0" xr:uid="{00000000-0006-0000-0200-0000CC000000}">
      <text>
        <r>
          <rPr>
            <sz val="9"/>
            <color indexed="81"/>
            <rFont val="Segoe UI"/>
            <family val="2"/>
          </rPr>
          <t>PE   4/18|Eletrônico|4|2018|27/03/2018|sim|PERFIL RODAFORRO E PERFIL TIPO EMENDA|Processo Finalizado|</t>
        </r>
      </text>
    </comment>
    <comment ref="I204" authorId="2" shapeId="0" xr:uid="{00000000-0006-0000-0200-0000CD000000}">
      <text>
        <r>
          <rPr>
            <sz val="10"/>
            <color indexed="81"/>
            <rFont val="Lucida Console"/>
            <family val="3"/>
          </rPr>
          <t>PP   1/18|Presencial|1|2018|26/03/2018|sim|ARTIGOS DE PAPELARIA|Finalizar - contrato assinado.|</t>
        </r>
      </text>
    </comment>
    <comment ref="I205" authorId="2" shapeId="0" xr:uid="{00000000-0006-0000-0200-0000CE000000}">
      <text>
        <r>
          <rPr>
            <sz val="9"/>
            <color indexed="81"/>
            <rFont val="Segoe UI"/>
            <family val="2"/>
          </rPr>
          <t>PP 247/17|Presencial|247|2017|21/03/2018|sim|MATERIAL ELETRICO|Processo finalizado.|</t>
        </r>
      </text>
    </comment>
    <comment ref="I206" authorId="2" shapeId="0" xr:uid="{00000000-0006-0000-0200-0000CF000000}">
      <text>
        <r>
          <rPr>
            <sz val="9"/>
            <color indexed="81"/>
            <rFont val="Segoe UI"/>
            <family val="2"/>
          </rPr>
          <t>PP 221/17|Presencial|221|2017|05/02/2018|sim|MATERIAL HIDRAULICO|Processo conferido, finalizado.|</t>
        </r>
      </text>
    </comment>
    <comment ref="I207" authorId="2" shapeId="0" xr:uid="{00000000-0006-0000-0200-0000D0000000}">
      <text>
        <r>
          <rPr>
            <sz val="9"/>
            <color indexed="81"/>
            <rFont val="Segoe UI"/>
            <family val="2"/>
          </rPr>
          <t>PP 211/17|Presencial|211|2017|29/01/2018|sim|GARRAFA TERMICA E GARRAFAO TERMICO|Processo finalizado.|</t>
        </r>
      </text>
    </comment>
    <comment ref="I208" authorId="2" shapeId="0" xr:uid="{00000000-0006-0000-0200-0000D1000000}">
      <text>
        <r>
          <rPr>
            <sz val="10"/>
            <color indexed="81"/>
            <rFont val="Lucida Console"/>
            <family val="3"/>
          </rPr>
          <t>PP 208/17|Presencial|208|2017|05/02/2018|sim|EXAME MEDICO ADMISSIONAL (FONOAUDIOLOGIA)|Processo conferido, finalizado.|</t>
        </r>
      </text>
    </comment>
    <comment ref="I209" authorId="1" shapeId="0" xr:uid="{00000000-0006-0000-0200-0000D2000000}">
      <text>
        <r>
          <rPr>
            <sz val="9"/>
            <color indexed="81"/>
            <rFont val="Segoe UI"/>
            <family val="2"/>
          </rPr>
          <t>PP 205/17|Presencial|205|2017|02/02/2018|sim|LAMPADAS DE LED E SOQUETE|Processo finalizado|</t>
        </r>
      </text>
    </comment>
    <comment ref="I210" authorId="2" shapeId="0" xr:uid="{00000000-0006-0000-0200-0000D3000000}">
      <text>
        <r>
          <rPr>
            <sz val="9"/>
            <color indexed="81"/>
            <rFont val="Segoe UI"/>
            <family val="2"/>
          </rPr>
          <t>PP 179/17|Presencial|179|2017|22/03/2018|sim|MATERIAL DE PINTURA|Processo finalizado.|</t>
        </r>
      </text>
    </comment>
    <comment ref="I211" authorId="2" shapeId="0" xr:uid="{00000000-0006-0000-0200-0000D4000000}">
      <text>
        <r>
          <rPr>
            <sz val="9"/>
            <color indexed="81"/>
            <rFont val="Segoe UI"/>
            <family val="2"/>
          </rPr>
          <t>PP 154/17|Presencial|154|2017|24/11/2017|sim|DISJUNTORES, REATORES, LAMPADAS E LUMINARIAS|Finalizar - contrato assinado.|</t>
        </r>
      </text>
    </comment>
    <comment ref="I212" authorId="2" shapeId="0" xr:uid="{00000000-0006-0000-0200-0000D5000000}">
      <text>
        <r>
          <rPr>
            <sz val="9"/>
            <color indexed="81"/>
            <rFont val="Segoe UI"/>
            <family val="2"/>
          </rPr>
          <t>PE 116/17|Eletrônico|116|2017|29/01/2018|sim|LUVAS|Processo conferido, finalizado|</t>
        </r>
      </text>
    </comment>
    <comment ref="I213" authorId="2" shapeId="0" xr:uid="{00000000-0006-0000-0200-0000D6000000}">
      <text>
        <r>
          <rPr>
            <sz val="9"/>
            <color indexed="81"/>
            <rFont val="Segoe UI"/>
            <family val="2"/>
          </rPr>
          <t>PP 116/17|Presencial|116|2017|30/10/2017|sim|TUBOS DE FERRO, CANTONEIRAS E CHAPAS|Processo conferido e finalizado.|</t>
        </r>
      </text>
    </comment>
    <comment ref="I214" authorId="1" shapeId="0" xr:uid="{00000000-0006-0000-0200-0000D7000000}">
      <text>
        <r>
          <rPr>
            <sz val="10"/>
            <color indexed="81"/>
            <rFont val="Lucida Console"/>
            <family val="3"/>
          </rPr>
          <t>PE 109/17|Eletrônico|109|2017|17/07/2017|sim|TELAS|Finalizar - contrato assinado.|</t>
        </r>
      </text>
    </comment>
    <comment ref="I215" authorId="1" shapeId="0" xr:uid="{00000000-0006-0000-0200-0000D8000000}">
      <text>
        <r>
          <rPr>
            <sz val="9"/>
            <color indexed="81"/>
            <rFont val="Segoe UI"/>
            <family val="2"/>
          </rPr>
          <t>PE 107/17|Eletrônico|107|2017|28/08/2018|sim|FITA ISOLANTE, SILICONE PARA VEDACAO E ELETRODO|Processo finalizado. Ata 7/18|</t>
        </r>
      </text>
    </comment>
    <comment ref="I216" authorId="2" shapeId="0" xr:uid="{00000000-0006-0000-0200-0000D9000000}">
      <text>
        <r>
          <rPr>
            <sz val="9"/>
            <color indexed="81"/>
            <rFont val="Segoe UI"/>
            <family val="2"/>
          </rPr>
          <t>PE 105/17|Eletrônico|105|2017|31/01/2018|sim|BOBINA DE SACO PLASTICO, PAPEL DE SEDA BRANCO CALANDRADO, FILME DE POLIETILENO|Processo finalizado|</t>
        </r>
      </text>
    </comment>
    <comment ref="I217" authorId="2" shapeId="0" xr:uid="{00000000-0006-0000-0200-0000DA000000}">
      <text>
        <r>
          <rPr>
            <sz val="9"/>
            <color indexed="81"/>
            <rFont val="Segoe UI"/>
            <family val="2"/>
          </rPr>
          <t>PP 101/17|Presencial|101|2017|14/11/2017|sim|MATERIAL HIDRAULICO|Finalizado|</t>
        </r>
      </text>
    </comment>
    <comment ref="I218" authorId="2" shapeId="0" xr:uid="{00000000-0006-0000-0200-0000DB000000}">
      <text>
        <r>
          <rPr>
            <sz val="10"/>
            <color indexed="81"/>
            <rFont val="Lucida Console"/>
            <family val="3"/>
          </rPr>
          <t>PE  96/17|Eletrônico|96|2017|19/01/2018|sim|CHAPAS, LIXAS, COLAS E FITAS DE BORDA|Conferido, finalizado.|</t>
        </r>
      </text>
    </comment>
    <comment ref="I219" authorId="2" shapeId="0" xr:uid="{00000000-0006-0000-0200-0000DC000000}">
      <text>
        <r>
          <rPr>
            <sz val="9"/>
            <color indexed="81"/>
            <rFont val="Segoe UI"/>
            <family val="2"/>
          </rPr>
          <t>PE  88/17|Eletrônico|88|2017|10/01/2018|sim|MADEIRAS|Processo conferido, finalizado.|</t>
        </r>
      </text>
    </comment>
    <comment ref="I220" authorId="2" shapeId="0" xr:uid="{00000000-0006-0000-0200-0000DD000000}">
      <text>
        <r>
          <rPr>
            <sz val="9"/>
            <color indexed="81"/>
            <rFont val="Segoe UI"/>
            <family val="2"/>
          </rPr>
          <t>PE  87/17|Eletrônico|87|2017|29/01/2018|sim|INSETICIDA|Finalizado|</t>
        </r>
      </text>
    </comment>
    <comment ref="I221" authorId="2" shapeId="0" xr:uid="{00000000-0006-0000-0200-0000DE000000}">
      <text>
        <r>
          <rPr>
            <sz val="10"/>
            <color indexed="81"/>
            <rFont val="Lucida Console"/>
            <family val="3"/>
          </rPr>
          <t>PE  85/17|Eletrônico|85|2017|01/02/2018|sim|FERRAGENS|Processo conferido, finalizado.|</t>
        </r>
      </text>
    </comment>
    <comment ref="I222" authorId="2" shapeId="0" xr:uid="{00000000-0006-0000-0200-0000DF000000}">
      <text>
        <r>
          <rPr>
            <sz val="10"/>
            <color indexed="81"/>
            <rFont val="Lucida Console"/>
            <family val="3"/>
          </rPr>
          <t>PE  66/17|Eletrônico|66|2017|15/11/2017|sim|ENCOSTO, ASSENTO E TAMPO DE MADEIRA|Processo conferido e finalizado.|</t>
        </r>
      </text>
    </comment>
    <comment ref="I223" authorId="2" shapeId="0" xr:uid="{00000000-0006-0000-0200-0000E0000000}">
      <text>
        <r>
          <rPr>
            <sz val="9"/>
            <color indexed="81"/>
            <rFont val="Segoe UI"/>
            <family val="2"/>
          </rPr>
          <t>PE  65/17|Eletrônico|65|2017|02/01/2018|sim|FORNECIMENTO DE MATERIAL DE CONSTRUCAO|Processo finalizado.|</t>
        </r>
      </text>
    </comment>
    <comment ref="I224" authorId="2" shapeId="0" xr:uid="{00000000-0006-0000-0200-0000E1000000}">
      <text>
        <r>
          <rPr>
            <sz val="9"/>
            <color indexed="81"/>
            <rFont val="Segoe UI"/>
            <family val="2"/>
          </rPr>
          <t>PE  48/17|Eletrônico|48|2017|19/01/2018|sim|MATERIAL DE CONSTRUÇÃO|Processo conferido, finalizado.|</t>
        </r>
      </text>
    </comment>
    <comment ref="I225" authorId="2" shapeId="0" xr:uid="{00000000-0006-0000-0200-0000E2000000}">
      <text>
        <r>
          <rPr>
            <sz val="10"/>
            <color indexed="81"/>
            <rFont val="Lucida Console"/>
            <family val="3"/>
          </rPr>
          <t>PE  22/17|Eletrônico|22|2017|17/07/2017|sim|FORNECIMENTO DE TELAS|Processo conferido e finalizado.|</t>
        </r>
      </text>
    </comment>
    <comment ref="I226" authorId="2" shapeId="0" xr:uid="{00000000-0006-0000-0200-0000E3000000}">
      <text>
        <r>
          <rPr>
            <sz val="10"/>
            <color indexed="81"/>
            <rFont val="Lucida Console"/>
            <family val="3"/>
          </rPr>
          <t>PE  20/17|Eletrônico|20|2017|14/07/2017|sim|MATERIAIS DE LIMPEZA|Processo conferido, finalizado.|</t>
        </r>
      </text>
    </comment>
    <comment ref="I227" authorId="2" shapeId="0" xr:uid="{00000000-0006-0000-0200-0000E4000000}">
      <text>
        <r>
          <rPr>
            <sz val="10"/>
            <color indexed="81"/>
            <rFont val="Lucida Console"/>
            <family val="3"/>
          </rPr>
          <t>PP  18/17|Presencial|18|2017|05/06/2017|sim|CADEADOS, FECHADURAS E GONZOS|Processo conferido, finalizado.|</t>
        </r>
      </text>
    </comment>
    <comment ref="I228" authorId="1" shapeId="0" xr:uid="{00000000-0006-0000-0200-0000E5000000}">
      <text>
        <r>
          <rPr>
            <sz val="9"/>
            <color indexed="81"/>
            <rFont val="Segoe UI"/>
            <family val="2"/>
          </rPr>
          <t>PE   6/17|Eletrônico|6|2017|30/05/2017|sim|MATERIAIS PARA PINTURA E DISCOS ABRASIVOS|Contrato assinado 23/05. Ata 6/17.|</t>
        </r>
      </text>
    </comment>
    <comment ref="I229" authorId="2" shapeId="0" xr:uid="{00000000-0006-0000-0200-0000E6000000}">
      <text>
        <r>
          <rPr>
            <sz val="9"/>
            <color indexed="81"/>
            <rFont val="Segoe UI"/>
            <family val="2"/>
          </rPr>
          <t>PE   4/17|Eletrônico|4|2017|14/09/2017|sim|CHAPAS, MADEIRAS, FOLHAS DE PORTA, BATENTES, COLAS E FITAS DE BORDA|Processo conferido e finalizado.|</t>
        </r>
      </text>
    </comment>
    <comment ref="I230" authorId="2" shapeId="0" xr:uid="{00000000-0006-0000-0200-0000E7000000}">
      <text>
        <r>
          <rPr>
            <sz val="10"/>
            <color indexed="81"/>
            <rFont val="Lucida Console"/>
            <family val="3"/>
          </rPr>
          <t>PP 237/16|Presencial|237|2016|02/05/2017|sim|TINTAS E MATERIAIS PARA PINTURA|Finalizar o processo|</t>
        </r>
      </text>
    </comment>
    <comment ref="I231" authorId="2" shapeId="0" xr:uid="{00000000-0006-0000-0200-0000E8000000}">
      <text>
        <r>
          <rPr>
            <sz val="10"/>
            <color indexed="81"/>
            <rFont val="Lucida Console"/>
            <family val="3"/>
          </rPr>
          <t>PE 111/16|Eletrônico|111|2016|21/02/2017|sim|MATERIAL ELETRICO|Finalizar processo|</t>
        </r>
      </text>
    </comment>
    <comment ref="I232" authorId="2" shapeId="0" xr:uid="{00000000-0006-0000-0200-0000E9000000}">
      <text>
        <r>
          <rPr>
            <sz val="9"/>
            <color indexed="81"/>
            <rFont val="Segoe UI"/>
            <family val="2"/>
          </rPr>
          <t>PE 108/16|Eletrônico|108|2016|26/01/2017|sim|BOBINA DE SACO PLASTICO, PAPEL DE SEDA E FILME DE POLIETILENO|Contrato assinato 20/01|</t>
        </r>
      </text>
    </comment>
    <comment ref="I233" authorId="2" shapeId="0" xr:uid="{00000000-0006-0000-0200-0000EA000000}">
      <text>
        <r>
          <rPr>
            <sz val="10"/>
            <color indexed="81"/>
            <rFont val="Lucida Console"/>
            <family val="3"/>
          </rPr>
          <t>PE  99/16|Eletrônico|99|2016|09/12/2016|sim|LIXAS, SERRAS DE FITA E FITA DE BORDO|Finalizar|</t>
        </r>
      </text>
    </comment>
    <comment ref="I234" authorId="2" shapeId="0" xr:uid="{00000000-0006-0000-0200-0000EB000000}">
      <text>
        <r>
          <rPr>
            <sz val="10"/>
            <color indexed="81"/>
            <rFont val="Lucida Console"/>
            <family val="3"/>
          </rPr>
          <t>PE  88/16|Eletrônico|88|2016|04/11/2016|sim|MATERIAL ELETRICO E HIDRAULICO|Concedida prorrogação de prazo até 10/11|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Priscila Bucinskas de Miranda</author>
    <author>Administrador</author>
  </authors>
  <commentList>
    <comment ref="A2" authorId="0" shapeId="0" xr:uid="{23ADBDEE-46D8-49ED-A4AF-FAF631C375A7}">
      <text>
        <r>
          <rPr>
            <sz val="10"/>
            <color indexed="81"/>
            <rFont val="Lucida Console"/>
            <family val="3"/>
          </rPr>
          <t xml:space="preserve">Ordenado por: @ANO, @NR_x000D_
_x000D_
          1ª Coluna  ==  ANO (Descendente)_x000D_
          2ª Coluna  ==  NR (Descendente)_x000D_
</t>
        </r>
      </text>
    </comment>
    <comment ref="B2" authorId="1" shapeId="0" xr:uid="{00000000-0006-0000-0300-000002000000}">
      <text>
        <r>
          <rPr>
            <b/>
            <sz val="9"/>
            <color indexed="81"/>
            <rFont val="Segoe UI"/>
            <family val="2"/>
          </rPr>
          <t xml:space="preserve">
ATA</t>
        </r>
        <r>
          <rPr>
            <sz val="9"/>
            <color indexed="81"/>
            <rFont val="Segoe UI"/>
            <family val="2"/>
          </rPr>
          <t xml:space="preserve">
</t>
        </r>
      </text>
    </comment>
    <comment ref="E2" authorId="2" shapeId="0" xr:uid="{00000000-0006-0000-0300-000003000000}">
      <text>
        <r>
          <rPr>
            <sz val="10"/>
            <color indexed="81"/>
            <rFont val="Lucida Console"/>
            <family val="3"/>
          </rPr>
          <t>Filtro aplicado: ( PE  88/21 )</t>
        </r>
      </text>
    </comment>
    <comment ref="I3" authorId="2" shapeId="0" xr:uid="{00000000-0006-0000-0300-000005000000}">
      <text>
        <r>
          <rPr>
            <sz val="10"/>
            <color indexed="81"/>
            <rFont val="Lucida Console"/>
            <family val="3"/>
          </rPr>
          <t>161|2021|06/07/2022|PE  88/21|||</t>
        </r>
      </text>
    </comment>
    <comment ref="I4" authorId="3" shapeId="0" xr:uid="{00000000-0006-0000-0300-000008000000}">
      <text>
        <r>
          <rPr>
            <sz val="9"/>
            <color indexed="81"/>
            <rFont val="Segoe UI"/>
            <family val="2"/>
          </rPr>
          <t>145|2021|26/05/2022|PE  67/21||Revisada|</t>
        </r>
      </text>
    </comment>
    <comment ref="I5" authorId="3" shapeId="0" xr:uid="{00000000-0006-0000-0300-000009000000}">
      <text>
        <r>
          <rPr>
            <sz val="9"/>
            <color indexed="81"/>
            <rFont val="Segoe UI"/>
            <family val="2"/>
          </rPr>
          <t>143|2021|20/05/2022|PE  61/21||Revisada|</t>
        </r>
      </text>
    </comment>
    <comment ref="I6" authorId="3" shapeId="0" xr:uid="{00000000-0006-0000-0300-000006000000}">
      <text>
        <r>
          <rPr>
            <sz val="9"/>
            <color indexed="81"/>
            <rFont val="Segoe UI"/>
            <family val="2"/>
          </rPr>
          <t>137|2021|12/05/2022|PE  33/21||Revisada|</t>
        </r>
      </text>
    </comment>
    <comment ref="I7" authorId="3" shapeId="0" xr:uid="{00000000-0006-0000-0300-000007000000}">
      <text>
        <r>
          <rPr>
            <sz val="9"/>
            <color indexed="81"/>
            <rFont val="Segoe UI"/>
            <family val="2"/>
          </rPr>
          <t>131|2021|06/05/2022|PE  56/21||Revisada|</t>
        </r>
      </text>
    </comment>
    <comment ref="I8" authorId="3" shapeId="0" xr:uid="{00000000-0006-0000-0300-0000D6000000}">
      <text>
        <r>
          <rPr>
            <sz val="10"/>
            <color indexed="81"/>
            <rFont val="Lucida Console"/>
            <family val="3"/>
          </rPr>
          <t>105|2021|07/04/2022|PE  26/21|||</t>
        </r>
      </text>
    </comment>
    <comment ref="I9" authorId="3" shapeId="0" xr:uid="{00000000-0006-0000-0300-000084000000}">
      <text>
        <r>
          <rPr>
            <sz val="9"/>
            <color indexed="81"/>
            <rFont val="Segoe UI"/>
            <family val="2"/>
          </rPr>
          <t>93|2021|29/03/2022|PE 263/20|||</t>
        </r>
      </text>
    </comment>
    <comment ref="I10" authorId="3" shapeId="0" xr:uid="{00000000-0006-0000-0300-000023000000}">
      <text>
        <r>
          <rPr>
            <sz val="9"/>
            <color indexed="81"/>
            <rFont val="Segoe UI"/>
            <family val="2"/>
          </rPr>
          <t>90|2021|27/03/2022|PE  23/21|||</t>
        </r>
      </text>
    </comment>
    <comment ref="I11" authorId="3" shapeId="0" xr:uid="{00000000-0006-0000-0300-000083000000}">
      <text>
        <r>
          <rPr>
            <sz val="9"/>
            <color indexed="81"/>
            <rFont val="Segoe UI"/>
            <family val="2"/>
          </rPr>
          <t>85|2021|23/03/2022|PE 255/20|||</t>
        </r>
      </text>
    </comment>
    <comment ref="I12" authorId="3" shapeId="0" xr:uid="{00000000-0006-0000-0300-000081000000}">
      <text>
        <r>
          <rPr>
            <sz val="9"/>
            <color indexed="81"/>
            <rFont val="Segoe UI"/>
            <family val="2"/>
          </rPr>
          <t>81|2021|17/03/2022|PE 250/20|||</t>
        </r>
      </text>
    </comment>
    <comment ref="I13" authorId="3" shapeId="0" xr:uid="{00000000-0006-0000-0300-00007E000000}">
      <text>
        <r>
          <rPr>
            <sz val="9"/>
            <color indexed="81"/>
            <rFont val="Segoe UI"/>
            <family val="2"/>
          </rPr>
          <t>79|2021|16/03/2022|PE 245/20|||</t>
        </r>
      </text>
    </comment>
    <comment ref="I14" authorId="3" shapeId="0" xr:uid="{00000000-0006-0000-0300-000082000000}">
      <text>
        <r>
          <rPr>
            <sz val="9"/>
            <color indexed="81"/>
            <rFont val="Segoe UI"/>
            <family val="2"/>
          </rPr>
          <t>78|2021|16/03/2022|PE 253/20|||</t>
        </r>
      </text>
    </comment>
    <comment ref="I15" authorId="3" shapeId="0" xr:uid="{00000000-0006-0000-0300-00007F000000}">
      <text>
        <r>
          <rPr>
            <sz val="9"/>
            <color indexed="81"/>
            <rFont val="Segoe UI"/>
            <family val="2"/>
          </rPr>
          <t>75|2021|15/03/2022|PE 247/20|||</t>
        </r>
      </text>
    </comment>
    <comment ref="I16" authorId="3" shapeId="0" xr:uid="{00000000-0006-0000-0300-000019000000}">
      <text>
        <r>
          <rPr>
            <sz val="9"/>
            <color indexed="81"/>
            <rFont val="Segoe UI"/>
            <family val="2"/>
          </rPr>
          <t>61|2021|04/03/2022|PE  11/21|||</t>
        </r>
      </text>
    </comment>
    <comment ref="I17" authorId="3" shapeId="0" xr:uid="{00000000-0006-0000-0300-000012000000}">
      <text>
        <r>
          <rPr>
            <sz val="9"/>
            <color indexed="81"/>
            <rFont val="Segoe UI"/>
            <family val="2"/>
          </rPr>
          <t>58|2021|02/03/2022|PE   5/21||Revisada|</t>
        </r>
      </text>
    </comment>
    <comment ref="I18" authorId="3" shapeId="0" xr:uid="{00000000-0006-0000-0300-000080000000}">
      <text>
        <r>
          <rPr>
            <sz val="10"/>
            <color indexed="81"/>
            <rFont val="Lucida Console"/>
            <family val="3"/>
          </rPr>
          <t>39|2021|10/02/2022|PE 248/20||Revisada|</t>
        </r>
      </text>
    </comment>
    <comment ref="I19" authorId="3" shapeId="0" xr:uid="{00000000-0006-0000-0300-000077000000}">
      <text>
        <r>
          <rPr>
            <sz val="9"/>
            <color indexed="81"/>
            <rFont val="Segoe UI"/>
            <family val="2"/>
          </rPr>
          <t>35|2021|08/02/2022|PE 207/20||Revisada|</t>
        </r>
      </text>
    </comment>
    <comment ref="I20" authorId="3" shapeId="0" xr:uid="{00000000-0006-0000-0300-00007D000000}">
      <text>
        <r>
          <rPr>
            <sz val="9"/>
            <color indexed="81"/>
            <rFont val="Segoe UI"/>
            <family val="2"/>
          </rPr>
          <t>33|2021|04/02/2022|PE 232/20||Revisada|</t>
        </r>
      </text>
    </comment>
    <comment ref="I21" authorId="3" shapeId="0" xr:uid="{00000000-0006-0000-0300-00007B000000}">
      <text>
        <r>
          <rPr>
            <sz val="9"/>
            <color indexed="81"/>
            <rFont val="Segoe UI"/>
            <family val="2"/>
          </rPr>
          <t>31|2021|03/02/2022|PE 222/20||Revisada|</t>
        </r>
      </text>
    </comment>
    <comment ref="I22" authorId="3" shapeId="0" xr:uid="{00000000-0006-0000-0300-00005E000000}">
      <text>
        <r>
          <rPr>
            <sz val="9"/>
            <color indexed="81"/>
            <rFont val="Segoe UI"/>
            <family val="2"/>
          </rPr>
          <t>16|2021|19/01/2022|PE 123/20||Revisada|</t>
        </r>
      </text>
    </comment>
    <comment ref="I23" authorId="3" shapeId="0" xr:uid="{00000000-0006-0000-0300-00007C000000}">
      <text>
        <r>
          <rPr>
            <sz val="9"/>
            <color indexed="81"/>
            <rFont val="Segoe UI"/>
            <family val="2"/>
          </rPr>
          <t>8|2021|11/01/2022|PE 227/20||Estimada|</t>
        </r>
      </text>
    </comment>
    <comment ref="I24" authorId="3" shapeId="0" xr:uid="{00000000-0006-0000-0300-00007A000000}">
      <text>
        <r>
          <rPr>
            <sz val="9"/>
            <color indexed="81"/>
            <rFont val="Segoe UI"/>
            <family val="2"/>
          </rPr>
          <t>2|2021|29/06/2021|PE 213/20||Revisada|</t>
        </r>
      </text>
    </comment>
    <comment ref="I25" authorId="3" shapeId="0" xr:uid="{00000000-0006-0000-0300-000074000000}">
      <text>
        <r>
          <rPr>
            <sz val="9"/>
            <color indexed="81"/>
            <rFont val="Segoe UI"/>
            <family val="2"/>
          </rPr>
          <t>1|2021|03/01/2022|PE 200/20||Revisada|</t>
        </r>
      </text>
    </comment>
    <comment ref="I26" authorId="2" shapeId="0" xr:uid="{C9A2518F-92F7-46C1-9984-428722565A40}">
      <text>
        <r>
          <rPr>
            <sz val="10"/>
            <color indexed="81"/>
            <rFont val="Lucida Console"/>
            <family val="3"/>
          </rPr>
          <t>308|2020|28/12/2021|PE 212/20||Estimada|</t>
        </r>
      </text>
    </comment>
    <comment ref="I27" authorId="3" shapeId="0" xr:uid="{00000000-0006-0000-0300-000078000000}">
      <text>
        <r>
          <rPr>
            <sz val="9"/>
            <color indexed="81"/>
            <rFont val="Segoe UI"/>
            <family val="2"/>
          </rPr>
          <t>304|2020|15/12/2021|PE 208/20||Estimada|</t>
        </r>
      </text>
    </comment>
    <comment ref="I28" authorId="3" shapeId="0" xr:uid="{00000000-0006-0000-0300-000076000000}">
      <text>
        <r>
          <rPr>
            <sz val="9"/>
            <color indexed="81"/>
            <rFont val="Segoe UI"/>
            <family val="2"/>
          </rPr>
          <t>296|2020|30/11/2021|PE 202/20||Revisada|</t>
        </r>
      </text>
    </comment>
    <comment ref="I29" authorId="3" shapeId="0" xr:uid="{00000000-0006-0000-0300-000075000000}">
      <text>
        <r>
          <rPr>
            <sz val="9"/>
            <color indexed="81"/>
            <rFont val="Segoe UI"/>
            <family val="2"/>
          </rPr>
          <t>293|2020|30/11/2021|PE 201/20||Revisada|</t>
        </r>
      </text>
    </comment>
    <comment ref="I30" authorId="3" shapeId="0" xr:uid="{00000000-0006-0000-0300-000072000000}">
      <text>
        <r>
          <rPr>
            <sz val="9"/>
            <color indexed="81"/>
            <rFont val="Segoe UI"/>
            <family val="2"/>
          </rPr>
          <t>289|2020|22/11/2021|PE 192/20|Ata de EPI (Gruo 54) estimada pela Marcella da Seg. do Trabalho|Revisada|</t>
        </r>
      </text>
    </comment>
    <comment ref="I31" authorId="3" shapeId="0" xr:uid="{00000000-0006-0000-0300-000073000000}">
      <text>
        <r>
          <rPr>
            <sz val="9"/>
            <color indexed="81"/>
            <rFont val="Segoe UI"/>
            <family val="2"/>
          </rPr>
          <t>285|2020|17/11/2021|PE 198/20||Revisada|</t>
        </r>
      </text>
    </comment>
    <comment ref="I32" authorId="3" shapeId="0" xr:uid="{00000000-0006-0000-0300-000065000000}">
      <text>
        <r>
          <rPr>
            <sz val="9"/>
            <color indexed="81"/>
            <rFont val="Segoe UI"/>
            <family val="2"/>
          </rPr>
          <t>281|2020|15/11/2021|PE 139/20||Revisada|</t>
        </r>
      </text>
    </comment>
    <comment ref="I33" authorId="3" shapeId="0" xr:uid="{00000000-0006-0000-0300-000071000000}">
      <text>
        <r>
          <rPr>
            <sz val="9"/>
            <color indexed="81"/>
            <rFont val="Segoe UI"/>
            <family val="2"/>
          </rPr>
          <t>275|2020|15/11/2021|PE 191/20||Revisada|</t>
        </r>
      </text>
    </comment>
    <comment ref="I34" authorId="3" shapeId="0" xr:uid="{00000000-0006-0000-0300-00006F000000}">
      <text>
        <r>
          <rPr>
            <sz val="9"/>
            <color indexed="81"/>
            <rFont val="Segoe UI"/>
            <family val="2"/>
          </rPr>
          <t>274|2020|12/11/2021|PE 183/20||Revisada|</t>
        </r>
      </text>
    </comment>
    <comment ref="I35" authorId="3" shapeId="0" xr:uid="{00000000-0006-0000-0300-00006D000000}">
      <text>
        <r>
          <rPr>
            <sz val="9"/>
            <color indexed="81"/>
            <rFont val="Segoe UI"/>
            <family val="2"/>
          </rPr>
          <t>268|2020|10/11/2021|PE 170/20||Revisada|</t>
        </r>
      </text>
    </comment>
    <comment ref="I36" authorId="3" shapeId="0" xr:uid="{00000000-0006-0000-0300-000070000000}">
      <text>
        <r>
          <rPr>
            <sz val="9"/>
            <color indexed="81"/>
            <rFont val="Segoe UI"/>
            <family val="2"/>
          </rPr>
          <t>258|2020|04/11/2021|PE 188/20|||</t>
        </r>
      </text>
    </comment>
    <comment ref="I37" authorId="2" shapeId="0" xr:uid="{4FC9C8A9-B6EF-4676-8C1D-31E373DB48D0}">
      <text>
        <r>
          <rPr>
            <sz val="10"/>
            <color indexed="81"/>
            <rFont val="Lucida Console"/>
            <family val="3"/>
          </rPr>
          <t>254|2020|28/10/2021|automático|ATA NÃO SERÁ REABERTA, CONFORME E-MAIL ENVIADO AO DRM|Estimada|</t>
        </r>
      </text>
    </comment>
    <comment ref="I38" authorId="3" shapeId="0" xr:uid="{00000000-0006-0000-0300-00006E000000}">
      <text>
        <r>
          <rPr>
            <sz val="10"/>
            <color indexed="81"/>
            <rFont val="Lucida Console"/>
            <family val="3"/>
          </rPr>
          <t>237|2020|08/10/2021|PE 175/20|ATA NÃO SERÁ REABERTA, CONFORME E-MAIL DRM.|Estimada|</t>
        </r>
      </text>
    </comment>
    <comment ref="I39" authorId="2" shapeId="0" xr:uid="{AC2581A5-DBC4-42F8-8F98-F1BE511D2ACF}">
      <text>
        <r>
          <rPr>
            <sz val="10"/>
            <color indexed="81"/>
            <rFont val="Lucida Console"/>
            <family val="3"/>
          </rPr>
          <t>228|2020|05/10/2021|PE 153/20|ATA NÃO SERÁ REABERTA, CONFORME E-MAIL ENVIADO AO DRM|Estimada|</t>
        </r>
      </text>
    </comment>
    <comment ref="I40" authorId="3" shapeId="0" xr:uid="{00000000-0006-0000-0300-000068000000}">
      <text>
        <r>
          <rPr>
            <sz val="10"/>
            <color indexed="81"/>
            <rFont val="Lucida Console"/>
            <family val="3"/>
          </rPr>
          <t>224|2020|01/10/2021|PE 148/20||Estimada|</t>
        </r>
      </text>
    </comment>
    <comment ref="I41" authorId="3" shapeId="0" xr:uid="{00000000-0006-0000-0300-000063000000}">
      <text>
        <r>
          <rPr>
            <sz val="9"/>
            <color indexed="81"/>
            <rFont val="Segoe UI"/>
            <family val="2"/>
          </rPr>
          <t>218|2020|27/09/2021|PE 137/20||Revisada|</t>
        </r>
      </text>
    </comment>
    <comment ref="I42" authorId="3" shapeId="0" xr:uid="{00000000-0006-0000-0300-00006B000000}">
      <text>
        <r>
          <rPr>
            <sz val="9"/>
            <color indexed="81"/>
            <rFont val="Segoe UI"/>
            <family val="2"/>
          </rPr>
          <t>217|2020|27/09/2021|PE 154/20||Estimada|</t>
        </r>
      </text>
    </comment>
    <comment ref="I43" authorId="3" shapeId="0" xr:uid="{00000000-0006-0000-0300-000064000000}">
      <text>
        <r>
          <rPr>
            <sz val="10"/>
            <color indexed="81"/>
            <rFont val="Lucida Console"/>
            <family val="3"/>
          </rPr>
          <t>216|2020|24/09/2021|PE 138/20||Estimada|</t>
        </r>
      </text>
    </comment>
    <comment ref="I44" authorId="3" shapeId="0" xr:uid="{00000000-0006-0000-0300-000060000000}">
      <text>
        <r>
          <rPr>
            <sz val="10"/>
            <color indexed="81"/>
            <rFont val="Lucida Console"/>
            <family val="3"/>
          </rPr>
          <t>211|2020|21/09/2021|PE 127/20|ATA NÃO SERÁ REABERTA, CONFORME E-MAIL DRM.|Estimada|</t>
        </r>
      </text>
    </comment>
    <comment ref="I45" authorId="3" shapeId="0" xr:uid="{00000000-0006-0000-0300-000062000000}">
      <text>
        <r>
          <rPr>
            <sz val="10"/>
            <color indexed="81"/>
            <rFont val="Lucida Console"/>
            <family val="3"/>
          </rPr>
          <t>206|2020|16/09/2021|PE 133/20|ATA NÃO SERÁ REABERTA, CONFORME E-MAIL DRM.|Estimada|</t>
        </r>
      </text>
    </comment>
    <comment ref="I46" authorId="3" shapeId="0" xr:uid="{00000000-0006-0000-0300-000069000000}">
      <text>
        <r>
          <rPr>
            <sz val="10"/>
            <color indexed="81"/>
            <rFont val="Lucida Console"/>
            <family val="3"/>
          </rPr>
          <t>202|2020|10/09/2021|PE 151/20||Estimada|</t>
        </r>
      </text>
    </comment>
    <comment ref="I47" authorId="2" shapeId="0" xr:uid="{46B75582-D7BA-46B8-869F-4DA084304C35}">
      <text>
        <r>
          <rPr>
            <sz val="10"/>
            <color indexed="81"/>
            <rFont val="Lucida Console"/>
            <family val="3"/>
          </rPr>
          <t>194|2020|07/09/2021|PE 146/20|ATA NÃO SERÁ REABERTA, CONFORME E-MAIL DRM.|Estimada|</t>
        </r>
      </text>
    </comment>
    <comment ref="I48" authorId="3" shapeId="0" xr:uid="{00000000-0006-0000-0300-00005B000000}">
      <text>
        <r>
          <rPr>
            <sz val="10"/>
            <color indexed="81"/>
            <rFont val="Lucida Console"/>
            <family val="3"/>
          </rPr>
          <t>191|2020|07/09/2021|PE 116/20|ATA NÃO SERÁ REABERTA, CONFORME E-MAIL DRM.|Estimada|</t>
        </r>
      </text>
    </comment>
    <comment ref="I49" authorId="3" shapeId="0" xr:uid="{00000000-0006-0000-0300-000056000000}">
      <text>
        <r>
          <rPr>
            <sz val="10"/>
            <color indexed="81"/>
            <rFont val="Lucida Console"/>
            <family val="3"/>
          </rPr>
          <t>183|2020|24/08/2021|PE 109/20||Estimada|</t>
        </r>
      </text>
    </comment>
    <comment ref="I50" authorId="3" shapeId="0" xr:uid="{00000000-0006-0000-0300-00005F000000}">
      <text>
        <r>
          <rPr>
            <sz val="10"/>
            <color indexed="81"/>
            <rFont val="Lucida Console"/>
            <family val="3"/>
          </rPr>
          <t>181|2020|24/08/2021|PE 125/20|ATA NÃO SERÁ REABERTA, CONFORME E-MAIL DRM.|Estimada|</t>
        </r>
      </text>
    </comment>
    <comment ref="I51" authorId="3" shapeId="0" xr:uid="{00000000-0006-0000-0300-000051000000}">
      <text>
        <r>
          <rPr>
            <sz val="10"/>
            <color indexed="81"/>
            <rFont val="Lucida Console"/>
            <family val="3"/>
          </rPr>
          <t>178|2020|20/08/2021|PE 105/20||Estimada|</t>
        </r>
      </text>
    </comment>
    <comment ref="I52" authorId="3" shapeId="0" xr:uid="{00000000-0006-0000-0300-000061000000}">
      <text>
        <r>
          <rPr>
            <sz val="10"/>
            <color indexed="81"/>
            <rFont val="Lucida Console"/>
            <family val="3"/>
          </rPr>
          <t>176|2020|19/08/2021|PE 128/20||Estimada|</t>
        </r>
      </text>
    </comment>
    <comment ref="I53" authorId="3" shapeId="0" xr:uid="{00000000-0006-0000-0300-00004C000000}">
      <text>
        <r>
          <rPr>
            <sz val="10"/>
            <color indexed="81"/>
            <rFont val="Lucida Console"/>
            <family val="3"/>
          </rPr>
          <t>174|2020|16/08/2021|PE  99/20||Estimada|</t>
        </r>
      </text>
    </comment>
    <comment ref="I54" authorId="3" shapeId="0" xr:uid="{00000000-0006-0000-0300-00005C000000}">
      <text>
        <r>
          <rPr>
            <sz val="10"/>
            <color indexed="81"/>
            <rFont val="Lucida Console"/>
            <family val="3"/>
          </rPr>
          <t>166|2020|10/08/2021|PE 117/20|SEC NÃO ESTIMOU PARA NENHUM ITEM.|Estimada|</t>
        </r>
      </text>
    </comment>
    <comment ref="I55" authorId="3" shapeId="0" xr:uid="{00000000-0006-0000-0300-00004E000000}">
      <text>
        <r>
          <rPr>
            <sz val="10"/>
            <color indexed="81"/>
            <rFont val="Lucida Console"/>
            <family val="3"/>
          </rPr>
          <t>159|2020|02/08/2021|PE 104/20|ATA NÃO SERÁ REABERTA, CONFORME E-MAIL DRM.|Estimada|</t>
        </r>
      </text>
    </comment>
    <comment ref="I56" authorId="3" shapeId="0" xr:uid="{00000000-0006-0000-0300-000054000000}">
      <text>
        <r>
          <rPr>
            <sz val="9"/>
            <color indexed="81"/>
            <rFont val="Segoe UI"/>
            <family val="2"/>
          </rPr>
          <t>158|2020|30/07/2021|PE 108/20|ATA NÃO SERÁ REABERTA, CONFORME E-MAIL DRM.|Estimada|</t>
        </r>
      </text>
    </comment>
    <comment ref="I57" authorId="3" shapeId="0" xr:uid="{00000000-0006-0000-0300-00006C000000}">
      <text>
        <r>
          <rPr>
            <sz val="9"/>
            <color indexed="81"/>
            <rFont val="Segoe UI"/>
            <family val="2"/>
          </rPr>
          <t>158|2020|30/07/2021|PE 158/20||Revisada|</t>
        </r>
      </text>
    </comment>
    <comment ref="I58" authorId="3" shapeId="0" xr:uid="{00000000-0006-0000-0300-000046000000}">
      <text>
        <r>
          <rPr>
            <sz val="9"/>
            <color indexed="81"/>
            <rFont val="Segoe UI"/>
            <family val="2"/>
          </rPr>
          <t>156|2020|29/07/2021|PE  91/20|ATA NÃO SERÁ REABERTA, CONFORME E-MAIL DRM.|Estimada|</t>
        </r>
      </text>
    </comment>
    <comment ref="I59" authorId="3" shapeId="0" xr:uid="{00000000-0006-0000-0300-00003F000000}">
      <text>
        <r>
          <rPr>
            <sz val="10"/>
            <color indexed="81"/>
            <rFont val="Lucida Console"/>
            <family val="3"/>
          </rPr>
          <t>147|2020|06/07/2021|PE  80/20|ATA NÃO SERÁ REABERTA, CONFORME E-MAIL DRM.|Estimada|</t>
        </r>
      </text>
    </comment>
    <comment ref="I60" authorId="3" shapeId="0" xr:uid="{00000000-0006-0000-0300-000034000000}">
      <text>
        <r>
          <rPr>
            <sz val="10"/>
            <color indexed="81"/>
            <rFont val="Lucida Console"/>
            <family val="3"/>
          </rPr>
          <t>146|2020|01/01/2021|PE  62/20||Estimada|</t>
        </r>
      </text>
    </comment>
    <comment ref="I61" authorId="3" shapeId="0" xr:uid="{00000000-0006-0000-0300-000025000000}">
      <text>
        <r>
          <rPr>
            <sz val="10"/>
            <color indexed="81"/>
            <rFont val="Lucida Console"/>
            <family val="3"/>
          </rPr>
          <t>143|2020|01/07/2021|PE  28/20||Estimada|</t>
        </r>
      </text>
    </comment>
    <comment ref="I62" authorId="3" shapeId="0" xr:uid="{00000000-0006-0000-0300-000027000000}">
      <text>
        <r>
          <rPr>
            <sz val="9"/>
            <color indexed="81"/>
            <rFont val="Segoe UI"/>
            <family val="2"/>
          </rPr>
          <t>121|2020|31/05/2021|PE  32/20|ATA NÃO SERÁ REABERTA, CONFORME E-MAIL DRM.|Estimada|</t>
        </r>
      </text>
    </comment>
    <comment ref="I63" authorId="3" shapeId="0" xr:uid="{00000000-0006-0000-0300-000022000000}">
      <text>
        <r>
          <rPr>
            <sz val="10"/>
            <color indexed="81"/>
            <rFont val="Lucida Console"/>
            <family val="3"/>
          </rPr>
          <t>115|2020|26/05/2021|PE  23/20||Estimada|</t>
        </r>
      </text>
    </comment>
    <comment ref="I64" authorId="3" shapeId="0" xr:uid="{00000000-0006-0000-0300-00001E000000}">
      <text>
        <r>
          <rPr>
            <sz val="9"/>
            <color indexed="81"/>
            <rFont val="Segoe UI"/>
            <family val="2"/>
          </rPr>
          <t>111|2020|20/05/2021|PE  18/20|ATA NÃO SERÁ REABERTA, CONFORME E-MAIL DRM.|Estimada|</t>
        </r>
      </text>
    </comment>
    <comment ref="I65" authorId="3" shapeId="0" xr:uid="{00000000-0006-0000-0300-00001F000000}">
      <text>
        <r>
          <rPr>
            <sz val="9"/>
            <color indexed="81"/>
            <rFont val="Segoe UI"/>
            <family val="2"/>
          </rPr>
          <t>105|2020|04/05/2021|PE  19/20|ATA NÃO SERÁ REABERTA, CONFORME E-MAIL DRM.|Estimada|</t>
        </r>
      </text>
    </comment>
    <comment ref="I66" authorId="3" shapeId="0" xr:uid="{00000000-0006-0000-0300-00001D000000}">
      <text>
        <r>
          <rPr>
            <sz val="9"/>
            <color indexed="81"/>
            <rFont val="Segoe UI"/>
            <family val="2"/>
          </rPr>
          <t>104|2020|03/05/2021|PE  17/20|ATA NÃO SERÁ REABERTA, CONFORME E-MAIL DRM.|Estimada|</t>
        </r>
      </text>
    </comment>
    <comment ref="I67" authorId="3" shapeId="0" xr:uid="{00000000-0006-0000-0300-00001C000000}">
      <text>
        <r>
          <rPr>
            <sz val="10"/>
            <color indexed="81"/>
            <rFont val="Lucida Console"/>
            <family val="3"/>
          </rPr>
          <t>101|2020|27/04/2021|PE  16/20||Estimada|</t>
        </r>
      </text>
    </comment>
    <comment ref="I68" authorId="3" shapeId="0" xr:uid="{00000000-0006-0000-0300-00001A000000}">
      <text>
        <r>
          <rPr>
            <sz val="9"/>
            <color indexed="81"/>
            <rFont val="Segoe UI"/>
            <family val="2"/>
          </rPr>
          <t>99|2020|23/04/2021|PE  14/20|ATA NÃO SERÁ REABERTA, CONFORME E-MAIL DRM.|Estimada|</t>
        </r>
      </text>
    </comment>
    <comment ref="I69" authorId="3" shapeId="0" xr:uid="{00000000-0006-0000-0300-000014000000}">
      <text>
        <r>
          <rPr>
            <sz val="10"/>
            <color indexed="81"/>
            <rFont val="Lucida Console"/>
            <family val="3"/>
          </rPr>
          <t>88|2020|01/04/2021|PE   6/20||Estimada|</t>
        </r>
      </text>
    </comment>
    <comment ref="I70" authorId="3" shapeId="0" xr:uid="{00000000-0006-0000-0300-000018000000}">
      <text>
        <r>
          <rPr>
            <sz val="10"/>
            <color indexed="81"/>
            <rFont val="Lucida Console"/>
            <family val="3"/>
          </rPr>
          <t>87|2020|31/03/2021|PE  10/20||Estimada|</t>
        </r>
      </text>
    </comment>
    <comment ref="I71" authorId="3" shapeId="0" xr:uid="{00000000-0006-0000-0300-0000D2000000}">
      <text>
        <r>
          <rPr>
            <sz val="10"/>
            <color indexed="81"/>
            <rFont val="Lucida Console"/>
            <family val="3"/>
          </rPr>
          <t>86|2020|30/03/2021|PP 242/19||Estimada|</t>
        </r>
      </text>
    </comment>
    <comment ref="I72" authorId="3" shapeId="0" xr:uid="{00000000-0006-0000-0300-0000D3000000}">
      <text>
        <r>
          <rPr>
            <sz val="10"/>
            <color indexed="81"/>
            <rFont val="Lucida Console"/>
            <family val="3"/>
          </rPr>
          <t>71|2020|24/03/2021|PP 245/19||Estimada|</t>
        </r>
      </text>
    </comment>
    <comment ref="I73" authorId="3" shapeId="0" xr:uid="{00000000-0006-0000-0300-000088000000}">
      <text>
        <r>
          <rPr>
            <sz val="9"/>
            <color indexed="81"/>
            <rFont val="Segoe UI"/>
            <family val="2"/>
          </rPr>
          <t>64|2020|17/03/2021|PP   5/20|ATA NÃO SERÁ REABERTA, CONFORME E-MAIL DRM.|Estimada|</t>
        </r>
      </text>
    </comment>
    <comment ref="I74" authorId="3" shapeId="0" xr:uid="{00000000-0006-0000-0300-000086000000}">
      <text>
        <r>
          <rPr>
            <sz val="10"/>
            <color indexed="81"/>
            <rFont val="Lucida Console"/>
            <family val="3"/>
          </rPr>
          <t>58|2020|15/03/2021|PP   1/20||Estimada|</t>
        </r>
      </text>
    </comment>
    <comment ref="I75" authorId="3" shapeId="0" xr:uid="{00000000-0006-0000-0300-00000B000000}">
      <text>
        <r>
          <rPr>
            <sz val="9"/>
            <color indexed="81"/>
            <rFont val="Segoe UI"/>
            <family val="2"/>
          </rPr>
          <t>55|2020|12/03/2021|PE   2/20|ATA NÃO SERÁ REABERTA, CONFORME E-MAIL DRM.|Estimada|</t>
        </r>
      </text>
    </comment>
    <comment ref="I76" authorId="3" shapeId="0" xr:uid="{00000000-0006-0000-0300-000011000000}">
      <text>
        <r>
          <rPr>
            <sz val="10"/>
            <color indexed="81"/>
            <rFont val="Lucida Console"/>
            <family val="3"/>
          </rPr>
          <t>54|2020|12/03/2021|PE   5/20||Estimada|</t>
        </r>
      </text>
    </comment>
    <comment ref="I77" authorId="3" shapeId="0" xr:uid="{00000000-0006-0000-0300-000089000000}">
      <text>
        <r>
          <rPr>
            <sz val="10"/>
            <color indexed="81"/>
            <rFont val="Lucida Console"/>
            <family val="3"/>
          </rPr>
          <t>51|2020|08/03/2021|PP   7/20|Essa Ata é estimada pela informática do Paço|Estimada|</t>
        </r>
      </text>
    </comment>
    <comment ref="I78" authorId="3" shapeId="0" xr:uid="{00000000-0006-0000-0300-000016000000}">
      <text>
        <r>
          <rPr>
            <sz val="10"/>
            <color indexed="81"/>
            <rFont val="Lucida Console"/>
            <family val="3"/>
          </rPr>
          <t>39|2020|01/03/2021|PE   7/20||Estimada|</t>
        </r>
      </text>
    </comment>
    <comment ref="I79" authorId="3" shapeId="0" xr:uid="{00000000-0006-0000-0300-0000C4000000}">
      <text>
        <r>
          <rPr>
            <sz val="10"/>
            <color indexed="81"/>
            <rFont val="Lucida Console"/>
            <family val="3"/>
          </rPr>
          <t>36|2020|25/02/2021|PP 215/19||Estimada|</t>
        </r>
      </text>
    </comment>
    <comment ref="I80" authorId="3" shapeId="0" xr:uid="{00000000-0006-0000-0300-00009B000000}">
      <text>
        <r>
          <rPr>
            <sz val="10"/>
            <color indexed="81"/>
            <rFont val="Lucida Console"/>
            <family val="3"/>
          </rPr>
          <t>33|2020|15/02/2021|PP  72/19|DRM não encaminhou para estimarmos, acabou estimando por lá.|Estimada|</t>
        </r>
      </text>
    </comment>
    <comment ref="I81" authorId="3" shapeId="0" xr:uid="{00000000-0006-0000-0300-0000C1000000}">
      <text>
        <r>
          <rPr>
            <sz val="10"/>
            <color indexed="81"/>
            <rFont val="Lucida Console"/>
            <family val="3"/>
          </rPr>
          <t>26|2020|11/02/2021|PP 210/19||Estimada|</t>
        </r>
      </text>
    </comment>
    <comment ref="I82" authorId="3" shapeId="0" xr:uid="{00000000-0006-0000-0300-0000C7000000}">
      <text>
        <r>
          <rPr>
            <sz val="10"/>
            <color indexed="81"/>
            <rFont val="Lucida Console"/>
            <family val="3"/>
          </rPr>
          <t>21|2020|04/02/2021|PP 223/19||Estimada|</t>
        </r>
      </text>
    </comment>
    <comment ref="I83" authorId="3" shapeId="0" xr:uid="{00000000-0006-0000-0300-0000D1000000}">
      <text>
        <r>
          <rPr>
            <sz val="10"/>
            <color indexed="81"/>
            <rFont val="Lucida Console"/>
            <family val="3"/>
          </rPr>
          <t>17|2020|29/01/2021|PP 241/19||Estimada|</t>
        </r>
      </text>
    </comment>
    <comment ref="I84" authorId="3" shapeId="0" xr:uid="{00000000-0006-0000-0300-0000CC000000}">
      <text>
        <r>
          <rPr>
            <sz val="10"/>
            <color indexed="81"/>
            <rFont val="Lucida Console"/>
            <family val="3"/>
          </rPr>
          <t>16|2020|27/01/2021|PP 232/19||Estimada|</t>
        </r>
      </text>
    </comment>
    <comment ref="I85" authorId="3" shapeId="0" xr:uid="{00000000-0006-0000-0300-0000D0000000}">
      <text>
        <r>
          <rPr>
            <sz val="10"/>
            <color indexed="81"/>
            <rFont val="Lucida Console"/>
            <family val="3"/>
          </rPr>
          <t>15|2020|25/01/2021|PP 238/19||Estimada|</t>
        </r>
      </text>
    </comment>
    <comment ref="I86" authorId="3" shapeId="0" xr:uid="{00000000-0006-0000-0300-0000CE000000}">
      <text>
        <r>
          <rPr>
            <sz val="10"/>
            <color indexed="81"/>
            <rFont val="Lucida Console"/>
            <family val="3"/>
          </rPr>
          <t>14|2020|22/01/2021|PP 236/19||Estimada|</t>
        </r>
      </text>
    </comment>
    <comment ref="I87" authorId="3" shapeId="0" xr:uid="{00000000-0006-0000-0300-0000C9000000}">
      <text>
        <r>
          <rPr>
            <sz val="10"/>
            <color indexed="81"/>
            <rFont val="Lucida Console"/>
            <family val="3"/>
          </rPr>
          <t>12|2020|19/01/2021|PP 225/19||Estimada|</t>
        </r>
      </text>
    </comment>
    <comment ref="I88" authorId="3" shapeId="0" xr:uid="{00000000-0006-0000-0300-0000C5000000}">
      <text>
        <r>
          <rPr>
            <sz val="10"/>
            <color indexed="81"/>
            <rFont val="Lucida Console"/>
            <family val="3"/>
          </rPr>
          <t>9|2020|14/01/2021|PP 218/19||Estimada|</t>
        </r>
      </text>
    </comment>
    <comment ref="I89" authorId="3" shapeId="0" xr:uid="{00000000-0006-0000-0300-0000B5000000}">
      <text>
        <r>
          <rPr>
            <sz val="10"/>
            <color indexed="81"/>
            <rFont val="Lucida Console"/>
            <family val="3"/>
          </rPr>
          <t>8|2020|14/01/2021|PP 168/19|Ata da Saúde - encaminhado memo 47/DSC/2020 em 09/10/2020|Estimada|</t>
        </r>
      </text>
    </comment>
    <comment ref="I90" authorId="3" shapeId="0" xr:uid="{00000000-0006-0000-0300-0000BD000000}">
      <text>
        <r>
          <rPr>
            <sz val="10"/>
            <color indexed="81"/>
            <rFont val="Lucida Console"/>
            <family val="3"/>
          </rPr>
          <t>293|2019|24/12/2020|PP 201/19||Estimada|</t>
        </r>
      </text>
    </comment>
    <comment ref="I91" authorId="3" shapeId="0" xr:uid="{00000000-0006-0000-0300-0000B9000000}">
      <text>
        <r>
          <rPr>
            <sz val="10"/>
            <color indexed="81"/>
            <rFont val="Lucida Console"/>
            <family val="3"/>
          </rPr>
          <t>292|2019|17/12/2020|PP 192/19||Estimada|</t>
        </r>
      </text>
    </comment>
    <comment ref="I92" authorId="3" shapeId="0" xr:uid="{00000000-0006-0000-0300-0000BC000000}">
      <text>
        <r>
          <rPr>
            <sz val="10"/>
            <color indexed="81"/>
            <rFont val="Lucida Console"/>
            <family val="3"/>
          </rPr>
          <t>291|2019|17/12/2020|PP 199/19||Estimada|</t>
        </r>
      </text>
    </comment>
    <comment ref="I93" authorId="3" shapeId="0" xr:uid="{00000000-0006-0000-0300-0000BB000000}">
      <text>
        <r>
          <rPr>
            <sz val="10"/>
            <color indexed="81"/>
            <rFont val="Lucida Console"/>
            <family val="3"/>
          </rPr>
          <t>290|2019|14/12/2020|PP 198/19||Estimada|</t>
        </r>
      </text>
    </comment>
    <comment ref="I94" authorId="1" shapeId="0" xr:uid="{00000000-0006-0000-0300-0000B1000000}">
      <text>
        <r>
          <rPr>
            <sz val="10"/>
            <color indexed="81"/>
            <rFont val="Lucida Console"/>
            <family val="3"/>
          </rPr>
          <t>276|2019|11/11/2020|PP 156/19||Estimada|</t>
        </r>
      </text>
    </comment>
    <comment ref="I95" authorId="3" shapeId="0" xr:uid="{00000000-0006-0000-0300-0000A4000000}">
      <text>
        <r>
          <rPr>
            <sz val="10"/>
            <color indexed="81"/>
            <rFont val="Lucida Console"/>
            <family val="3"/>
          </rPr>
          <t>269|2019|06/11/2020|PP 105/19||Estimada|</t>
        </r>
      </text>
    </comment>
    <comment ref="I96" authorId="1" shapeId="0" xr:uid="{00000000-0006-0000-0300-0000A9000000}">
      <text>
        <r>
          <rPr>
            <sz val="10"/>
            <color indexed="81"/>
            <rFont val="Lucida Console"/>
            <family val="3"/>
          </rPr>
          <t>266|2019|05/11/2020|PP 122/19||Estimada|</t>
        </r>
      </text>
    </comment>
    <comment ref="I97" authorId="1" shapeId="0" xr:uid="{00000000-0006-0000-0300-0000A5000000}">
      <text>
        <r>
          <rPr>
            <sz val="10"/>
            <color indexed="81"/>
            <rFont val="Lucida Console"/>
            <family val="3"/>
          </rPr>
          <t>257|2019|15/10/2020|PP 111/19||Estimada|</t>
        </r>
      </text>
    </comment>
    <comment ref="I98" authorId="1" shapeId="0" xr:uid="{00000000-0006-0000-0300-00003C000000}">
      <text>
        <r>
          <rPr>
            <sz val="10"/>
            <color indexed="81"/>
            <rFont val="Lucida Console"/>
            <family val="3"/>
          </rPr>
          <t>239|2019|29/09/2020|PE  71/19||Estimada|</t>
        </r>
      </text>
    </comment>
    <comment ref="I99" authorId="1" shapeId="0" xr:uid="{00000000-0006-0000-0300-00003D000000}">
      <text>
        <r>
          <rPr>
            <sz val="10"/>
            <color indexed="81"/>
            <rFont val="Lucida Console"/>
            <family val="3"/>
          </rPr>
          <t>236|2019|25/09/2020|PE  72/19||Estimada|</t>
        </r>
      </text>
    </comment>
    <comment ref="I100" authorId="1" shapeId="0" xr:uid="{00000000-0006-0000-0300-0000A7000000}">
      <text>
        <r>
          <rPr>
            <sz val="9"/>
            <color indexed="81"/>
            <rFont val="Segoe UI"/>
            <family val="2"/>
          </rPr>
          <t>235|2019|22/09/2020|PP 121/19||Revisada|</t>
        </r>
      </text>
    </comment>
    <comment ref="I101" authorId="1" shapeId="0" xr:uid="{00000000-0006-0000-0300-00009D000000}">
      <text>
        <r>
          <rPr>
            <sz val="10"/>
            <color indexed="81"/>
            <rFont val="Lucida Console"/>
            <family val="3"/>
          </rPr>
          <t>234|2019|21/09/2020|PP  77/19||Estimada|</t>
        </r>
      </text>
    </comment>
    <comment ref="I102" authorId="1" shapeId="0" xr:uid="{00000000-0006-0000-0300-0000AA000000}">
      <text>
        <r>
          <rPr>
            <sz val="10"/>
            <color indexed="81"/>
            <rFont val="Lucida Console"/>
            <family val="3"/>
          </rPr>
          <t>233|2019|21/09/2020|PP 125/19||Estimada|</t>
        </r>
      </text>
    </comment>
    <comment ref="I103" authorId="1" shapeId="0" xr:uid="{00000000-0006-0000-0300-000033000000}">
      <text>
        <r>
          <rPr>
            <sz val="10"/>
            <color indexed="81"/>
            <rFont val="Lucida Console"/>
            <family val="3"/>
          </rPr>
          <t>221|2019|09/09/2020|PE  60/19||Estimada|</t>
        </r>
      </text>
    </comment>
    <comment ref="I104" authorId="1" shapeId="0" xr:uid="{00000000-0006-0000-0300-00009E000000}">
      <text>
        <r>
          <rPr>
            <sz val="10"/>
            <color indexed="81"/>
            <rFont val="Lucida Console"/>
            <family val="3"/>
          </rPr>
          <t>220|2019|08/09/2020|PP  86/19||Estimada|</t>
        </r>
      </text>
    </comment>
    <comment ref="I105" authorId="1" shapeId="0" xr:uid="{00000000-0006-0000-0300-000030000000}">
      <text>
        <r>
          <rPr>
            <sz val="10"/>
            <color indexed="81"/>
            <rFont val="Lucida Console"/>
            <family val="3"/>
          </rPr>
          <t>199|2019|14/08/2020|PE  48/19||Estimada|</t>
        </r>
      </text>
    </comment>
    <comment ref="I106" authorId="1" shapeId="0" xr:uid="{00000000-0006-0000-0300-00002E000000}">
      <text>
        <r>
          <rPr>
            <sz val="10"/>
            <color indexed="81"/>
            <rFont val="Lucida Console"/>
            <family val="3"/>
          </rPr>
          <t>198|2019|14/08/2020|PE  46/19||Estimada|</t>
        </r>
      </text>
    </comment>
    <comment ref="I107" authorId="1" shapeId="0" xr:uid="{00000000-0006-0000-0300-000032000000}">
      <text>
        <r>
          <rPr>
            <sz val="10"/>
            <color indexed="81"/>
            <rFont val="Lucida Console"/>
            <family val="3"/>
          </rPr>
          <t>194|2019|10/08/2020|PE  51/19||Estimada|</t>
        </r>
      </text>
    </comment>
    <comment ref="I108" authorId="1" shapeId="0" xr:uid="{00000000-0006-0000-0300-0000A1000000}">
      <text>
        <r>
          <rPr>
            <sz val="10"/>
            <color indexed="81"/>
            <rFont val="Lucida Console"/>
            <family val="3"/>
          </rPr>
          <t>193|2019|07/08/2020|PP  95/19||Estimada|</t>
        </r>
      </text>
    </comment>
    <comment ref="I109" authorId="1" shapeId="0" xr:uid="{00000000-0006-0000-0300-0000A3000000}">
      <text>
        <r>
          <rPr>
            <sz val="10"/>
            <color indexed="81"/>
            <rFont val="Lucida Console"/>
            <family val="3"/>
          </rPr>
          <t>192|2019|07/08/2020|PP 103/19||Estimada|</t>
        </r>
      </text>
    </comment>
    <comment ref="I110" authorId="1" shapeId="0" xr:uid="{00000000-0006-0000-0300-00002D000000}">
      <text>
        <r>
          <rPr>
            <sz val="10"/>
            <color indexed="81"/>
            <rFont val="Lucida Console"/>
            <family val="3"/>
          </rPr>
          <t>189|2019|05/08/2020|PE  44/19||Estimada|</t>
        </r>
      </text>
    </comment>
    <comment ref="I111" authorId="1" shapeId="0" xr:uid="{00000000-0006-0000-0300-00002C000000}">
      <text>
        <r>
          <rPr>
            <sz val="10"/>
            <color indexed="81"/>
            <rFont val="Lucida Console"/>
            <family val="3"/>
          </rPr>
          <t>176|2019|24/07/2020|PE  42/19||Estimada|</t>
        </r>
      </text>
    </comment>
    <comment ref="I112" authorId="1" shapeId="0" xr:uid="{00000000-0006-0000-0300-0000A0000000}">
      <text>
        <r>
          <rPr>
            <sz val="10"/>
            <color indexed="81"/>
            <rFont val="Lucida Console"/>
            <family val="3"/>
          </rPr>
          <t>175|2019|23/07/2020|PP  92/19||Estimada|</t>
        </r>
      </text>
    </comment>
    <comment ref="I113" authorId="1" shapeId="0" xr:uid="{00000000-0006-0000-0300-000028000000}">
      <text>
        <r>
          <rPr>
            <sz val="10"/>
            <color indexed="81"/>
            <rFont val="Lucida Console"/>
            <family val="3"/>
          </rPr>
          <t>167|2019|20/07/2020|PE  34/19||Estimada|</t>
        </r>
      </text>
    </comment>
    <comment ref="I114" authorId="1" shapeId="0" xr:uid="{00000000-0006-0000-0300-000026000000}">
      <text>
        <r>
          <rPr>
            <sz val="10"/>
            <color indexed="81"/>
            <rFont val="Lucida Console"/>
            <family val="3"/>
          </rPr>
          <t>159|2019|03/07/2020|PE  31/19||Estimada|</t>
        </r>
      </text>
    </comment>
    <comment ref="I115" authorId="1" shapeId="0" xr:uid="{00000000-0006-0000-0300-00009C000000}">
      <text>
        <r>
          <rPr>
            <sz val="10"/>
            <color indexed="81"/>
            <rFont val="Lucida Console"/>
            <family val="3"/>
          </rPr>
          <t>156|2019|12/07/2020|PP  76/19||Estimada|</t>
        </r>
      </text>
    </comment>
    <comment ref="I116" authorId="3" shapeId="0" xr:uid="{00000000-0006-0000-0300-000024000000}">
      <text>
        <r>
          <rPr>
            <sz val="10"/>
            <color indexed="81"/>
            <rFont val="Lucida Console"/>
            <family val="3"/>
          </rPr>
          <t>155|2019|26/06/2020|PE  28/19||Estimada|</t>
        </r>
      </text>
    </comment>
    <comment ref="I117" authorId="3" shapeId="0" xr:uid="{00000000-0006-0000-0300-00009A000000}">
      <text>
        <r>
          <rPr>
            <sz val="10"/>
            <color indexed="81"/>
            <rFont val="Lucida Console"/>
            <family val="3"/>
          </rPr>
          <t>154|2019|23/06/2020|PP  70/19||Estimada|</t>
        </r>
      </text>
    </comment>
    <comment ref="I118" authorId="3" shapeId="0" xr:uid="{00000000-0006-0000-0300-000015000000}">
      <text>
        <r>
          <rPr>
            <sz val="10"/>
            <color indexed="81"/>
            <rFont val="Lucida Console"/>
            <family val="3"/>
          </rPr>
          <t>151|2019|16/06/2020|PE   7/19|Ata de EPI (Gruo 54) estimada pela Marcella da Seg. do Trabalho|Estimada|</t>
        </r>
      </text>
    </comment>
    <comment ref="I119" authorId="1" shapeId="0" xr:uid="{00000000-0006-0000-0300-000021000000}">
      <text>
        <r>
          <rPr>
            <sz val="10"/>
            <color indexed="81"/>
            <rFont val="Lucida Console"/>
            <family val="3"/>
          </rPr>
          <t>145|2019|10/06/2020|PE  23/19|Luvas|Estimada|</t>
        </r>
      </text>
    </comment>
    <comment ref="I120" authorId="3" shapeId="0" xr:uid="{00000000-0006-0000-0300-00001B000000}">
      <text>
        <r>
          <rPr>
            <sz val="10"/>
            <color indexed="81"/>
            <rFont val="Lucida Console"/>
            <family val="3"/>
          </rPr>
          <t>131|2019|14/05/2020|PE  16/19||Estimada|</t>
        </r>
      </text>
    </comment>
    <comment ref="I121" authorId="3" shapeId="0" xr:uid="{00000000-0006-0000-0300-000093000000}">
      <text>
        <r>
          <rPr>
            <sz val="10"/>
            <color indexed="81"/>
            <rFont val="Lucida Console"/>
            <family val="3"/>
          </rPr>
          <t>130|2019|11/05/2020|PP  26/19||Estimada|</t>
        </r>
      </text>
    </comment>
    <comment ref="I122" authorId="1" shapeId="0" xr:uid="{00000000-0006-0000-0300-000092000000}">
      <text>
        <r>
          <rPr>
            <sz val="10"/>
            <color indexed="81"/>
            <rFont val="Lucida Console"/>
            <family val="3"/>
          </rPr>
          <t>129|2019|08/05/2020|PP  21/19||Estimada|</t>
        </r>
      </text>
    </comment>
    <comment ref="I123" authorId="1" shapeId="0" xr:uid="{00000000-0006-0000-0300-000095000000}">
      <text>
        <r>
          <rPr>
            <sz val="10"/>
            <color indexed="81"/>
            <rFont val="Lucida Console"/>
            <family val="3"/>
          </rPr>
          <t>126|2019|06/05/2020|PP  40/19||Estimada|</t>
        </r>
      </text>
    </comment>
    <comment ref="I124" authorId="3" shapeId="0" xr:uid="{00000000-0006-0000-0300-00008A000000}">
      <text>
        <r>
          <rPr>
            <sz val="10"/>
            <color indexed="81"/>
            <rFont val="Lucida Console"/>
            <family val="3"/>
          </rPr>
          <t>112|2019|21/04/2020|PP   8/19||Estimada|</t>
        </r>
      </text>
    </comment>
    <comment ref="I125" authorId="3" shapeId="0" xr:uid="{00000000-0006-0000-0300-000004000000}">
      <text>
        <r>
          <rPr>
            <sz val="10"/>
            <color indexed="81"/>
            <rFont val="Lucida Console"/>
            <family val="3"/>
          </rPr>
          <t>110|2019|20/04/2020|PE   1/19||Estimada|</t>
        </r>
      </text>
    </comment>
    <comment ref="I126" authorId="1" shapeId="0" xr:uid="{00000000-0006-0000-0300-00000C000000}">
      <text>
        <r>
          <rPr>
            <sz val="9"/>
            <color indexed="81"/>
            <rFont val="Segoe UI"/>
            <family val="2"/>
          </rPr>
          <t>107|2019|02/01/2020|PE   3/19|Nenhum item de estoque está nesta ata/pregão|Revisada|</t>
        </r>
      </text>
    </comment>
    <comment ref="I127" authorId="3" shapeId="0" xr:uid="{00000000-0006-0000-0300-000017000000}">
      <text>
        <r>
          <rPr>
            <sz val="10"/>
            <color indexed="81"/>
            <rFont val="Lucida Console"/>
            <family val="3"/>
          </rPr>
          <t>105|2019|10/04/2020|PE   8/19||Estimada|</t>
        </r>
      </text>
    </comment>
    <comment ref="I128" authorId="3" shapeId="0" xr:uid="{00000000-0006-0000-0300-00000F000000}">
      <text>
        <r>
          <rPr>
            <sz val="10"/>
            <color indexed="81"/>
            <rFont val="Lucida Console"/>
            <family val="3"/>
          </rPr>
          <t>100|2019|03/04/2020|PE   4/19||Estimada|</t>
        </r>
      </text>
    </comment>
    <comment ref="I129" authorId="3" shapeId="0" xr:uid="{00000000-0006-0000-0300-000091000000}">
      <text>
        <r>
          <rPr>
            <sz val="10"/>
            <color indexed="81"/>
            <rFont val="Lucida Console"/>
            <family val="3"/>
          </rPr>
          <t>93|2019|01/04/2020|PP  19/19||Estimada|</t>
        </r>
      </text>
    </comment>
    <comment ref="I130" authorId="3" shapeId="0" xr:uid="{00000000-0006-0000-0300-000094000000}">
      <text>
        <r>
          <rPr>
            <sz val="10"/>
            <color indexed="81"/>
            <rFont val="Lucida Console"/>
            <family val="3"/>
          </rPr>
          <t>90|2019|26/03/2020|PP  30/19||Estimada|</t>
        </r>
      </text>
    </comment>
    <comment ref="I131" authorId="3" shapeId="0" xr:uid="{00000000-0006-0000-0300-00005D000000}">
      <text>
        <r>
          <rPr>
            <sz val="10"/>
            <color indexed="81"/>
            <rFont val="Lucida Console"/>
            <family val="3"/>
          </rPr>
          <t>81|2019|18/03/2020|PE 118/18||Estimada|</t>
        </r>
      </text>
    </comment>
    <comment ref="I132" authorId="1" shapeId="0" xr:uid="{00000000-0006-0000-0300-00008F000000}">
      <text>
        <r>
          <rPr>
            <sz val="10"/>
            <color indexed="81"/>
            <rFont val="Lucida Console"/>
            <family val="3"/>
          </rPr>
          <t>76|2019|09/03/2020|PP  12/19||Estimada|</t>
        </r>
      </text>
    </comment>
    <comment ref="I133" authorId="1" shapeId="0" xr:uid="{00000000-0006-0000-0300-00000A000000}">
      <text>
        <r>
          <rPr>
            <sz val="10"/>
            <color indexed="81"/>
            <rFont val="Lucida Console"/>
            <family val="3"/>
          </rPr>
          <t>75|2019|06/03/2020|PE   2/19||Estimada|</t>
        </r>
      </text>
    </comment>
    <comment ref="I134" authorId="1" shapeId="0" xr:uid="{00000000-0006-0000-0300-00008E000000}">
      <text>
        <r>
          <rPr>
            <sz val="10"/>
            <color indexed="81"/>
            <rFont val="Lucida Console"/>
            <family val="3"/>
          </rPr>
          <t>70|2019|28/02/2020|PP  11/19||Estimada|</t>
        </r>
      </text>
    </comment>
    <comment ref="I135" authorId="1" shapeId="0" xr:uid="{00000000-0006-0000-0300-00004D000000}">
      <text>
        <r>
          <rPr>
            <sz val="10"/>
            <color indexed="81"/>
            <rFont val="Lucida Console"/>
            <family val="3"/>
          </rPr>
          <t>69|2019|28/02/2020|PE 103/18||Estimada|</t>
        </r>
      </text>
    </comment>
    <comment ref="I136" authorId="1" shapeId="0" xr:uid="{00000000-0006-0000-0300-000058000000}">
      <text>
        <r>
          <rPr>
            <sz val="9"/>
            <color indexed="81"/>
            <rFont val="Segoe UI"/>
            <family val="2"/>
          </rPr>
          <t>61|2019|25/02/2020|PE 111/18|Ata de Vestuário (Grupo 62) que não temos nenhuma estimativa.|Revisada|</t>
        </r>
      </text>
    </comment>
    <comment ref="I137" authorId="1" shapeId="0" xr:uid="{00000000-0006-0000-0300-00008B000000}">
      <text>
        <r>
          <rPr>
            <sz val="10"/>
            <color indexed="81"/>
            <rFont val="Lucida Console"/>
            <family val="3"/>
          </rPr>
          <t>60|2019|24/02/2020|PP   9/19||Estimada|</t>
        </r>
      </text>
    </comment>
    <comment ref="I138" authorId="1" shapeId="0" xr:uid="{00000000-0006-0000-0300-000087000000}">
      <text>
        <r>
          <rPr>
            <sz val="10"/>
            <color indexed="81"/>
            <rFont val="Lucida Console"/>
            <family val="3"/>
          </rPr>
          <t>47|2019|17/02/2020|PP   2/19||Estimada|</t>
        </r>
      </text>
    </comment>
    <comment ref="I139" authorId="1" shapeId="0" xr:uid="{00000000-0006-0000-0300-000059000000}">
      <text>
        <r>
          <rPr>
            <sz val="9"/>
            <color indexed="81"/>
            <rFont val="Segoe UI"/>
            <family val="2"/>
          </rPr>
          <t>27|2019|06/02/2020|PE 114/18||Revisada|</t>
        </r>
      </text>
    </comment>
    <comment ref="I140" authorId="1" shapeId="0" xr:uid="{00000000-0006-0000-0300-000050000000}">
      <text>
        <r>
          <rPr>
            <sz val="10"/>
            <color indexed="81"/>
            <rFont val="Lucida Console"/>
            <family val="3"/>
          </rPr>
          <t>22|2019|03/02/2020|PE 105/18||Estimada|</t>
        </r>
      </text>
    </comment>
    <comment ref="I141" authorId="1" shapeId="0" xr:uid="{00000000-0006-0000-0300-0000CD000000}">
      <text>
        <r>
          <rPr>
            <sz val="10"/>
            <color indexed="81"/>
            <rFont val="Lucida Console"/>
            <family val="3"/>
          </rPr>
          <t>16|2019|29/01/2020|PP 234/18||Estimada|</t>
        </r>
      </text>
    </comment>
    <comment ref="I142" authorId="1" shapeId="0" xr:uid="{00000000-0006-0000-0300-0000CB000000}">
      <text>
        <r>
          <rPr>
            <sz val="10"/>
            <color indexed="81"/>
            <rFont val="Lucida Console"/>
            <family val="3"/>
          </rPr>
          <t>15|2019|28/01/2020|PP 229/18||Estimada|</t>
        </r>
      </text>
    </comment>
    <comment ref="I143" authorId="1" shapeId="0" xr:uid="{00000000-0006-0000-0300-000047000000}">
      <text>
        <r>
          <rPr>
            <sz val="10"/>
            <color indexed="81"/>
            <rFont val="Lucida Console"/>
            <family val="3"/>
          </rPr>
          <t>13|2019|23/01/2020|PE  95/18||Estimada|</t>
        </r>
      </text>
    </comment>
    <comment ref="I144" authorId="1" shapeId="0" xr:uid="{00000000-0006-0000-0300-00004A000000}">
      <text>
        <r>
          <rPr>
            <sz val="10"/>
            <color indexed="81"/>
            <rFont val="Lucida Console"/>
            <family val="3"/>
          </rPr>
          <t>10|2019|20/01/2020|PE  98/18||Estimada|</t>
        </r>
      </text>
    </comment>
    <comment ref="I145" authorId="1" shapeId="0" xr:uid="{00000000-0006-0000-0300-0000CA000000}">
      <text>
        <r>
          <rPr>
            <sz val="10"/>
            <color indexed="81"/>
            <rFont val="Lucida Console"/>
            <family val="3"/>
          </rPr>
          <t>9|2019|20/01/2020|PP 227/18||Estimada|</t>
        </r>
      </text>
    </comment>
    <comment ref="I146" authorId="1" shapeId="0" xr:uid="{00000000-0006-0000-0300-0000C3000000}">
      <text>
        <r>
          <rPr>
            <sz val="10"/>
            <color indexed="81"/>
            <rFont val="Lucida Console"/>
            <family val="3"/>
          </rPr>
          <t>8|2019|15/01/2020|PP 215/18||Estimada|</t>
        </r>
      </text>
    </comment>
    <comment ref="I147" authorId="1" shapeId="0" xr:uid="{00000000-0006-0000-0300-0000C8000000}">
      <text>
        <r>
          <rPr>
            <sz val="10"/>
            <color indexed="81"/>
            <rFont val="Lucida Console"/>
            <family val="3"/>
          </rPr>
          <t>6|2019|07/01/2020|PP 224/18||Estimada|</t>
        </r>
      </text>
    </comment>
    <comment ref="I148" authorId="3" shapeId="0" xr:uid="{00000000-0006-0000-0300-0000C0000000}">
      <text>
        <r>
          <rPr>
            <sz val="10"/>
            <color indexed="81"/>
            <rFont val="Lucida Console"/>
            <family val="3"/>
          </rPr>
          <t>2|2019|01/01/2020|PP 208/18||Estimada|</t>
        </r>
      </text>
    </comment>
    <comment ref="I149" authorId="1" shapeId="0" xr:uid="{00000000-0006-0000-0300-000049000000}">
      <text>
        <r>
          <rPr>
            <sz val="10"/>
            <color indexed="81"/>
            <rFont val="Lucida Console"/>
            <family val="3"/>
          </rPr>
          <t>1|2019|02/01/2020|PE  97/18||Estimada|</t>
        </r>
      </text>
    </comment>
    <comment ref="I150" authorId="1" shapeId="0" xr:uid="{00000000-0006-0000-0300-000045000000}">
      <text>
        <r>
          <rPr>
            <sz val="10"/>
            <color indexed="81"/>
            <rFont val="Lucida Console"/>
            <family val="3"/>
          </rPr>
          <t>246|2018|20/12/2019|PE  91/18||Estimada|</t>
        </r>
      </text>
    </comment>
    <comment ref="I151" authorId="1" shapeId="0" xr:uid="{00000000-0006-0000-0300-0000D5000000}">
      <text>
        <r>
          <rPr>
            <sz val="10"/>
            <color indexed="81"/>
            <rFont val="Lucida Console"/>
            <family val="3"/>
          </rPr>
          <t>243|2018|16/12/2019|SP 150/18|* * SAÚDE * *|Estimada|</t>
        </r>
      </text>
    </comment>
    <comment ref="I152" authorId="1" shapeId="0" xr:uid="{00000000-0006-0000-0300-0000B3000000}">
      <text>
        <r>
          <rPr>
            <sz val="9"/>
            <color indexed="81"/>
            <rFont val="Segoe UI"/>
            <family val="2"/>
          </rPr>
          <t>237|2018|03/12/2019|PP 160/18||Revisada|</t>
        </r>
      </text>
    </comment>
    <comment ref="I153" authorId="1" shapeId="0" xr:uid="{00000000-0006-0000-0300-00003E000000}">
      <text>
        <r>
          <rPr>
            <sz val="10"/>
            <color indexed="81"/>
            <rFont val="Lucida Console"/>
            <family val="3"/>
          </rPr>
          <t>235|2018|29/11/2019|PE  80/18||Estimada|</t>
        </r>
      </text>
    </comment>
    <comment ref="I154" authorId="1" shapeId="0" xr:uid="{00000000-0006-0000-0300-000044000000}">
      <text>
        <r>
          <rPr>
            <sz val="10"/>
            <color indexed="81"/>
            <rFont val="Lucida Console"/>
            <family val="3"/>
          </rPr>
          <t>234|2018|29/11/2019|PE  88/18||Estimada|</t>
        </r>
      </text>
    </comment>
    <comment ref="I155" authorId="3" shapeId="0" xr:uid="{00000000-0006-0000-0300-0000BA000000}">
      <text>
        <r>
          <rPr>
            <sz val="10"/>
            <color indexed="81"/>
            <rFont val="Lucida Console"/>
            <family val="3"/>
          </rPr>
          <t>230|2018|22/11/2019|PP 195/18||Estimada|</t>
        </r>
      </text>
    </comment>
    <comment ref="I156" authorId="1" shapeId="0" xr:uid="{00000000-0006-0000-0300-0000B8000000}">
      <text>
        <r>
          <rPr>
            <sz val="10"/>
            <color indexed="81"/>
            <rFont val="Lucida Console"/>
            <family val="3"/>
          </rPr>
          <t>228|2018|18/11/2019|PP 191/18||Estimada|</t>
        </r>
      </text>
    </comment>
    <comment ref="I157" authorId="1" shapeId="0" xr:uid="{00000000-0006-0000-0300-00009F000000}">
      <text>
        <r>
          <rPr>
            <sz val="10"/>
            <color indexed="81"/>
            <rFont val="Lucida Console"/>
            <family val="3"/>
          </rPr>
          <t>214|2018|24/10/2019|PP  87/18||Estimada|</t>
        </r>
      </text>
    </comment>
    <comment ref="I158" authorId="1" shapeId="0" xr:uid="{00000000-0006-0000-0300-0000AF000000}">
      <text>
        <r>
          <rPr>
            <sz val="10"/>
            <color indexed="81"/>
            <rFont val="Lucida Console"/>
            <family val="3"/>
          </rPr>
          <t>209|2018|16/10/2019|PP 139/18||Estimada|</t>
        </r>
      </text>
    </comment>
    <comment ref="I159" authorId="1" shapeId="0" xr:uid="{00000000-0006-0000-0300-00003B000000}">
      <text>
        <r>
          <rPr>
            <sz val="10"/>
            <color indexed="81"/>
            <rFont val="Lucida Console"/>
            <family val="3"/>
          </rPr>
          <t>206|2018|14/10/2019|PE  69/18||Estimada|</t>
        </r>
      </text>
    </comment>
    <comment ref="I160" authorId="1" shapeId="0" xr:uid="{00000000-0006-0000-0300-0000B6000000}">
      <text>
        <r>
          <rPr>
            <sz val="10"/>
            <color indexed="81"/>
            <rFont val="Lucida Console"/>
            <family val="3"/>
          </rPr>
          <t>204|2018|08/10/2019|PP 170/18||Estimada|</t>
        </r>
      </text>
    </comment>
    <comment ref="I161" authorId="1" shapeId="0" xr:uid="{00000000-0006-0000-0300-0000B2000000}">
      <text>
        <r>
          <rPr>
            <sz val="10"/>
            <color indexed="81"/>
            <rFont val="Lucida Console"/>
            <family val="3"/>
          </rPr>
          <t>198|2018|25/09/2019|PP 158/18||Estimada|</t>
        </r>
      </text>
    </comment>
    <comment ref="I162" authorId="1" shapeId="0" xr:uid="{00000000-0006-0000-0300-000039000000}">
      <text>
        <r>
          <rPr>
            <sz val="10"/>
            <color indexed="81"/>
            <rFont val="Lucida Console"/>
            <family val="3"/>
          </rPr>
          <t>195|2018|19/09/2019|PE  66/18||Estimada|</t>
        </r>
      </text>
    </comment>
    <comment ref="I163" authorId="1" shapeId="0" xr:uid="{00000000-0006-0000-0300-0000B4000000}">
      <text>
        <r>
          <rPr>
            <sz val="10"/>
            <color indexed="81"/>
            <rFont val="Lucida Console"/>
            <family val="3"/>
          </rPr>
          <t>190|2018|18/09/2019|PP 161/18||Estimada|</t>
        </r>
      </text>
    </comment>
    <comment ref="I164" authorId="1" shapeId="0" xr:uid="{00000000-0006-0000-0300-000037000000}">
      <text>
        <r>
          <rPr>
            <sz val="10"/>
            <color indexed="81"/>
            <rFont val="Lucida Console"/>
            <family val="3"/>
          </rPr>
          <t>189|2018|16/09/2019|PE  65/18||Estimada|</t>
        </r>
      </text>
    </comment>
    <comment ref="I165" authorId="1" shapeId="0" xr:uid="{00000000-0006-0000-0300-00003A000000}">
      <text>
        <r>
          <rPr>
            <sz val="10"/>
            <color indexed="81"/>
            <rFont val="Lucida Console"/>
            <family val="3"/>
          </rPr>
          <t>187|2018|13/09/2019|PE  68/18||Estimada|</t>
        </r>
      </text>
    </comment>
    <comment ref="I166" authorId="1" shapeId="0" xr:uid="{00000000-0006-0000-0300-0000AB000000}">
      <text>
        <r>
          <rPr>
            <sz val="10"/>
            <color indexed="81"/>
            <rFont val="Lucida Console"/>
            <family val="3"/>
          </rPr>
          <t>186|2018|04/09/2019|PP 129/18||Estimada|</t>
        </r>
      </text>
    </comment>
    <comment ref="I167" authorId="1" shapeId="0" xr:uid="{00000000-0006-0000-0300-000035000000}">
      <text>
        <r>
          <rPr>
            <sz val="10"/>
            <color indexed="81"/>
            <rFont val="Lucida Console"/>
            <family val="3"/>
          </rPr>
          <t>177|2018|26/08/2019|PE  63/18||Estimada|</t>
        </r>
      </text>
    </comment>
    <comment ref="I168" authorId="1" shapeId="0" xr:uid="{00000000-0006-0000-0300-00002B000000}">
      <text>
        <r>
          <rPr>
            <sz val="10"/>
            <color indexed="81"/>
            <rFont val="Lucida Console"/>
            <family val="3"/>
          </rPr>
          <t>176|2018|23/08/2019|PE  42/18||Estimada|</t>
        </r>
      </text>
    </comment>
    <comment ref="I169" authorId="1" shapeId="0" xr:uid="{00000000-0006-0000-0300-0000AD000000}">
      <text>
        <r>
          <rPr>
            <sz val="10"/>
            <color indexed="81"/>
            <rFont val="Lucida Console"/>
            <family val="3"/>
          </rPr>
          <t>173|2018|15/08/2019|PP 134/18||Estimada|</t>
        </r>
      </text>
    </comment>
    <comment ref="I170" authorId="1" shapeId="0" xr:uid="{00000000-0006-0000-0300-0000A8000000}">
      <text>
        <r>
          <rPr>
            <sz val="10"/>
            <color indexed="81"/>
            <rFont val="Lucida Console"/>
            <family val="3"/>
          </rPr>
          <t>171|2018|15/08/2019|PP 122/18||Estimada|</t>
        </r>
      </text>
    </comment>
    <comment ref="I171" authorId="1" shapeId="0" xr:uid="{00000000-0006-0000-0300-000031000000}">
      <text>
        <r>
          <rPr>
            <sz val="10"/>
            <color indexed="81"/>
            <rFont val="Lucida Console"/>
            <family val="3"/>
          </rPr>
          <t>170|2018|14/08/2019|PE  49/18||Estimada|</t>
        </r>
      </text>
    </comment>
    <comment ref="I172" authorId="1" shapeId="0" xr:uid="{00000000-0006-0000-0300-000098000000}">
      <text>
        <r>
          <rPr>
            <sz val="10"/>
            <color indexed="81"/>
            <rFont val="Lucida Console"/>
            <family val="3"/>
          </rPr>
          <t>167|2018|08/08/2019|PP  54/18||Estimada|</t>
        </r>
      </text>
    </comment>
    <comment ref="I173" authorId="1" shapeId="0" xr:uid="{00000000-0006-0000-0300-0000AC000000}">
      <text>
        <r>
          <rPr>
            <sz val="10"/>
            <color indexed="81"/>
            <rFont val="Lucida Console"/>
            <family val="3"/>
          </rPr>
          <t>164|2018|06/08/2019|PP 132/18||Estimada|</t>
        </r>
      </text>
    </comment>
    <comment ref="I174" authorId="1" shapeId="0" xr:uid="{00000000-0006-0000-0300-00002A000000}">
      <text>
        <r>
          <rPr>
            <sz val="10"/>
            <color indexed="81"/>
            <rFont val="Lucida Console"/>
            <family val="3"/>
          </rPr>
          <t>160|2018|01/08/2019|PE  41/18|Nenhum item de estoque está nesta ata/pregão|Estimada|</t>
        </r>
      </text>
    </comment>
    <comment ref="I175" authorId="1" shapeId="0" xr:uid="{00000000-0006-0000-0300-0000AE000000}">
      <text>
        <r>
          <rPr>
            <sz val="10"/>
            <color indexed="81"/>
            <rFont val="Lucida Console"/>
            <family val="3"/>
          </rPr>
          <t>157|2018|31/07/2019|PP 136/18|Ata não será reaberta devido a baixa estimativa das Secretarias.|Estimada|</t>
        </r>
      </text>
    </comment>
    <comment ref="I176" authorId="1" shapeId="0" xr:uid="{00000000-0006-0000-0300-000029000000}">
      <text>
        <r>
          <rPr>
            <sz val="10"/>
            <color indexed="81"/>
            <rFont val="Lucida Console"/>
            <family val="3"/>
          </rPr>
          <t>152|2018|29/07/2019|PE  37/18|Nenhum item de estoque está nesta ata/pregão|Estimada|</t>
        </r>
      </text>
    </comment>
    <comment ref="I177" authorId="1" shapeId="0" xr:uid="{00000000-0006-0000-0300-00008C000000}">
      <text>
        <r>
          <rPr>
            <sz val="10"/>
            <color indexed="81"/>
            <rFont val="Lucida Console"/>
            <family val="3"/>
          </rPr>
          <t>151|2018|24/07/2019|PP  10/18||Estimada|</t>
        </r>
      </text>
    </comment>
    <comment ref="I178" authorId="1" shapeId="0" xr:uid="{00000000-0006-0000-0300-000096000000}">
      <text>
        <r>
          <rPr>
            <sz val="10"/>
            <color indexed="81"/>
            <rFont val="Lucida Console"/>
            <family val="3"/>
          </rPr>
          <t>117|2018|12/06/2019|PP  47/18||Estimada|</t>
        </r>
      </text>
    </comment>
    <comment ref="I179" authorId="1" shapeId="0" xr:uid="{00000000-0006-0000-0300-000099000000}">
      <text>
        <r>
          <rPr>
            <sz val="10"/>
            <color indexed="81"/>
            <rFont val="Lucida Console"/>
            <family val="3"/>
          </rPr>
          <t>114|2018|07/06/2019|PP  64/18||Estimada|</t>
        </r>
      </text>
    </comment>
    <comment ref="I180" authorId="1" shapeId="0" xr:uid="{00000000-0006-0000-0300-000097000000}">
      <text>
        <r>
          <rPr>
            <sz val="10"/>
            <color indexed="81"/>
            <rFont val="Lucida Console"/>
            <family val="3"/>
          </rPr>
          <t>107|2018|23/05/2019|PP  48/18||Estimada|</t>
        </r>
      </text>
    </comment>
    <comment ref="I181" authorId="1" shapeId="0" xr:uid="{00000000-0006-0000-0300-00008D000000}">
      <text>
        <r>
          <rPr>
            <sz val="10"/>
            <color indexed="81"/>
            <rFont val="Lucida Console"/>
            <family val="3"/>
          </rPr>
          <t>78|2018|25/03/2019|PP  11/18||Estimada|</t>
        </r>
      </text>
    </comment>
    <comment ref="I182" authorId="1" shapeId="0" xr:uid="{00000000-0006-0000-0300-000010000000}">
      <text>
        <r>
          <rPr>
            <sz val="10"/>
            <color indexed="81"/>
            <rFont val="Lucida Console"/>
            <family val="3"/>
          </rPr>
          <t>68|2018|15/03/2019|PE   5/18|Nenhum item de estoque está nesta ata/pregão|Estimada|</t>
        </r>
      </text>
    </comment>
    <comment ref="I183" authorId="1" shapeId="0" xr:uid="{00000000-0006-0000-0300-00000E000000}">
      <text>
        <r>
          <rPr>
            <sz val="10"/>
            <color indexed="81"/>
            <rFont val="Lucida Console"/>
            <family val="3"/>
          </rPr>
          <t>62|2018|13/03/2019|PE   4/18||Estimada|</t>
        </r>
      </text>
    </comment>
    <comment ref="I184" authorId="3" shapeId="0" xr:uid="{00000000-0006-0000-0300-000085000000}">
      <text>
        <r>
          <rPr>
            <sz val="10"/>
            <color indexed="81"/>
            <rFont val="Lucida Console"/>
            <family val="3"/>
          </rPr>
          <t>61|2018|12/03/2019|PP   1/18||Estimada|</t>
        </r>
      </text>
    </comment>
    <comment ref="I185" authorId="3" shapeId="0" xr:uid="{00000000-0006-0000-0300-0000D4000000}">
      <text>
        <r>
          <rPr>
            <sz val="10"/>
            <color indexed="81"/>
            <rFont val="Lucida Console"/>
            <family val="3"/>
          </rPr>
          <t>58|2018|08/03/2019|PP 247/17||Estimada|</t>
        </r>
      </text>
    </comment>
    <comment ref="I186" authorId="3" shapeId="0" xr:uid="{00000000-0006-0000-0300-0000B7000000}">
      <text>
        <r>
          <rPr>
            <sz val="10"/>
            <color indexed="81"/>
            <rFont val="Lucida Console"/>
            <family val="3"/>
          </rPr>
          <t>34|2018|19/02/2019|PP 179/17||Estimada|</t>
        </r>
      </text>
    </comment>
    <comment ref="I187" authorId="3" shapeId="0" xr:uid="{00000000-0006-0000-0300-0000BF000000}">
      <text>
        <r>
          <rPr>
            <sz val="10"/>
            <color indexed="81"/>
            <rFont val="Lucida Console"/>
            <family val="3"/>
          </rPr>
          <t>24|2018|25/01/2019|PP 208/17||Estimada|</t>
        </r>
      </text>
    </comment>
    <comment ref="I188" authorId="3" shapeId="0" xr:uid="{00000000-0006-0000-0300-0000C6000000}">
      <text>
        <r>
          <rPr>
            <sz val="10"/>
            <color indexed="81"/>
            <rFont val="Lucida Console"/>
            <family val="3"/>
          </rPr>
          <t>20|2018|21/01/2019|PP 221/17||Estimada|</t>
        </r>
      </text>
    </comment>
    <comment ref="I189" authorId="3" shapeId="0" xr:uid="{00000000-0006-0000-0300-00005A000000}">
      <text>
        <r>
          <rPr>
            <sz val="10"/>
            <color indexed="81"/>
            <rFont val="Lucida Console"/>
            <family val="3"/>
          </rPr>
          <t>16|2018|29/01/2018|PE 116/17||Estimada|</t>
        </r>
      </text>
    </comment>
    <comment ref="I190" authorId="1" shapeId="0" xr:uid="{00000000-0006-0000-0300-0000C2000000}">
      <text>
        <r>
          <rPr>
            <sz val="10"/>
            <color indexed="81"/>
            <rFont val="Lucida Console"/>
            <family val="3"/>
          </rPr>
          <t>14|2018|15/01/2019|PP 211/17||Estimada|</t>
        </r>
      </text>
    </comment>
    <comment ref="I191" authorId="1" shapeId="0" xr:uid="{00000000-0006-0000-0300-0000BE000000}">
      <text>
        <r>
          <rPr>
            <sz val="10"/>
            <color indexed="81"/>
            <rFont val="Lucida Console"/>
            <family val="3"/>
          </rPr>
          <t>11|2018|11/01/2019|PP 205/17||Estimada|</t>
        </r>
      </text>
    </comment>
    <comment ref="I192" authorId="3" shapeId="0" xr:uid="{00000000-0006-0000-0300-000040000000}">
      <text>
        <r>
          <rPr>
            <sz val="10"/>
            <color indexed="81"/>
            <rFont val="Lucida Console"/>
            <family val="3"/>
          </rPr>
          <t>9|2018|09/01/2019|PE  85/17||Estimada|</t>
        </r>
      </text>
    </comment>
    <comment ref="I193" authorId="3" shapeId="0" xr:uid="{00000000-0006-0000-0300-00004F000000}">
      <text>
        <r>
          <rPr>
            <sz val="10"/>
            <color indexed="81"/>
            <rFont val="Lucida Console"/>
            <family val="3"/>
          </rPr>
          <t>8|2018|08/01/2019|PE 105/17||Estimada|</t>
        </r>
      </text>
    </comment>
    <comment ref="I194" authorId="1" shapeId="0" xr:uid="{00000000-0006-0000-0300-000052000000}">
      <text>
        <r>
          <rPr>
            <sz val="10"/>
            <color indexed="81"/>
            <rFont val="Lucida Console"/>
            <family val="3"/>
          </rPr>
          <t>7|2018|08/01/2019|PE 107/17||Estimada|</t>
        </r>
      </text>
    </comment>
    <comment ref="I195" authorId="3" shapeId="0" xr:uid="{00000000-0006-0000-0300-000048000000}">
      <text>
        <r>
          <rPr>
            <sz val="10"/>
            <color indexed="81"/>
            <rFont val="Lucida Console"/>
            <family val="3"/>
          </rPr>
          <t>2|2018|07/01/2019|PE  96/17||Estimada|</t>
        </r>
      </text>
    </comment>
    <comment ref="I196" authorId="1" shapeId="0" xr:uid="{00000000-0006-0000-0300-00002F000000}">
      <text>
        <r>
          <rPr>
            <sz val="9"/>
            <color indexed="81"/>
            <rFont val="Segoe UI"/>
            <family val="2"/>
          </rPr>
          <t>200|2017|21/11/2018|PE  48/17||Estimada|</t>
        </r>
      </text>
    </comment>
    <comment ref="I197" authorId="1" shapeId="0" xr:uid="{00000000-0006-0000-0300-000043000000}">
      <text>
        <r>
          <rPr>
            <sz val="9"/>
            <color indexed="81"/>
            <rFont val="Segoe UI"/>
            <family val="2"/>
          </rPr>
          <t>195|2017|15/11/2018|PE  88/17||Estimada|</t>
        </r>
      </text>
    </comment>
    <comment ref="I198" authorId="3" shapeId="0" xr:uid="{00000000-0006-0000-0300-000036000000}">
      <text>
        <r>
          <rPr>
            <sz val="10"/>
            <color indexed="81"/>
            <rFont val="Lucida Console"/>
            <family val="3"/>
          </rPr>
          <t>194|2017|02/01/2018|PE  65/17||Estimada|</t>
        </r>
      </text>
    </comment>
    <comment ref="I199" authorId="1" shapeId="0" xr:uid="{00000000-0006-0000-0300-000041000000}">
      <text>
        <r>
          <rPr>
            <sz val="10"/>
            <color indexed="81"/>
            <rFont val="Lucida Console"/>
            <family val="3"/>
          </rPr>
          <t>192|2017|12/11/2018|PE  87/17||Estimada|</t>
        </r>
      </text>
    </comment>
    <comment ref="I200" authorId="1" shapeId="0" xr:uid="{00000000-0006-0000-0300-0000B0000000}">
      <text>
        <r>
          <rPr>
            <sz val="9"/>
            <color indexed="81"/>
            <rFont val="Segoe UI"/>
            <family val="2"/>
          </rPr>
          <t>191|2017|12/11/2018|PP 154/17||Estimada|</t>
        </r>
      </text>
    </comment>
    <comment ref="I201" authorId="1" shapeId="0" xr:uid="{00000000-0006-0000-0300-000038000000}">
      <text>
        <r>
          <rPr>
            <sz val="10"/>
            <color indexed="81"/>
            <rFont val="Lucida Console"/>
            <family val="3"/>
          </rPr>
          <t>183|2017|29/10/2018|PE  66/17||Estimada|</t>
        </r>
      </text>
    </comment>
    <comment ref="I202" authorId="1" shapeId="0" xr:uid="{00000000-0006-0000-0300-0000A6000000}">
      <text>
        <r>
          <rPr>
            <sz val="9"/>
            <color indexed="81"/>
            <rFont val="Segoe UI"/>
            <family val="2"/>
          </rPr>
          <t>175|2017|10/10/2018|PP 116/17||Estimada|</t>
        </r>
      </text>
    </comment>
    <comment ref="I203" authorId="1" shapeId="0" xr:uid="{00000000-0006-0000-0300-0000A2000000}">
      <text>
        <r>
          <rPr>
            <sz val="9"/>
            <color indexed="81"/>
            <rFont val="Segoe UI"/>
            <family val="2"/>
          </rPr>
          <t>169|2017|05/10/2018|PP 101/17||Estimada|</t>
        </r>
      </text>
    </comment>
    <comment ref="I204" authorId="1" shapeId="0" xr:uid="{00000000-0006-0000-0300-00000D000000}">
      <text>
        <r>
          <rPr>
            <sz val="10"/>
            <color indexed="81"/>
            <rFont val="Lucida Console"/>
            <family val="3"/>
          </rPr>
          <t>127|2017|13/08/2018|PE   4/17||Estimada|</t>
        </r>
      </text>
    </comment>
    <comment ref="I205" authorId="3" shapeId="0" xr:uid="{00000000-0006-0000-0300-000055000000}">
      <text>
        <r>
          <rPr>
            <sz val="10"/>
            <color indexed="81"/>
            <rFont val="Lucida Console"/>
            <family val="3"/>
          </rPr>
          <t>109|2017|01/07/2018|PE 109/17||Estimada|</t>
        </r>
      </text>
    </comment>
    <comment ref="I206" authorId="3" shapeId="0" xr:uid="{00000000-0006-0000-0300-000020000000}">
      <text>
        <r>
          <rPr>
            <sz val="10"/>
            <color indexed="81"/>
            <rFont val="Lucida Console"/>
            <family val="3"/>
          </rPr>
          <t>103|2017|02/07/2018|PE  20/17||Estimada|</t>
        </r>
      </text>
    </comment>
    <comment ref="I207" authorId="1" shapeId="0" xr:uid="{00000000-0006-0000-0300-000090000000}">
      <text>
        <r>
          <rPr>
            <sz val="10"/>
            <color indexed="81"/>
            <rFont val="Lucida Console"/>
            <family val="3"/>
          </rPr>
          <t>69|2017|16/05/2018|PP  18/17||Estimada|</t>
        </r>
      </text>
    </comment>
    <comment ref="I208" authorId="1" shapeId="0" xr:uid="{00000000-0006-0000-0300-0000CF000000}">
      <text>
        <r>
          <rPr>
            <sz val="10"/>
            <color indexed="81"/>
            <rFont val="Lucida Console"/>
            <family val="3"/>
          </rPr>
          <t>32|2017|31/12/2018|PP 237/16|O vencimento não é o real. Cadastrado para evitar erros na planilha|Estimada|</t>
        </r>
      </text>
    </comment>
    <comment ref="I209" authorId="1" shapeId="0" xr:uid="{00000000-0006-0000-0300-000057000000}">
      <text>
        <r>
          <rPr>
            <sz val="10"/>
            <color indexed="81"/>
            <rFont val="Lucida Console"/>
            <family val="3"/>
          </rPr>
          <t>10|2017|06/02/2018|PE 111/16||Estimada|</t>
        </r>
      </text>
    </comment>
    <comment ref="I210" authorId="1" shapeId="0" xr:uid="{00000000-0006-0000-0300-000013000000}">
      <text>
        <r>
          <rPr>
            <sz val="10"/>
            <color indexed="81"/>
            <rFont val="Lucida Console"/>
            <family val="3"/>
          </rPr>
          <t>6|2017|01/01/2018|PE   6/17||Estimada|</t>
        </r>
      </text>
    </comment>
    <comment ref="I211" authorId="1" shapeId="0" xr:uid="{00000000-0006-0000-0300-000053000000}">
      <text>
        <r>
          <rPr>
            <sz val="10"/>
            <color indexed="81"/>
            <rFont val="Lucida Console"/>
            <family val="3"/>
          </rPr>
          <t>1|2017|22/01/2018|PE 108/16||Estimada|</t>
        </r>
      </text>
    </comment>
    <comment ref="I212" authorId="1" shapeId="0" xr:uid="{00000000-0006-0000-0300-00004B000000}">
      <text>
        <r>
          <rPr>
            <sz val="10"/>
            <color indexed="81"/>
            <rFont val="Lucida Console"/>
            <family val="3"/>
          </rPr>
          <t>267|2016|16/11/2017|PE  99/16||Estimada|</t>
        </r>
      </text>
    </comment>
    <comment ref="I213" authorId="1" shapeId="0" xr:uid="{00000000-0006-0000-0300-000042000000}">
      <text>
        <r>
          <rPr>
            <sz val="10"/>
            <color indexed="81"/>
            <rFont val="Lucida Console"/>
            <family val="3"/>
          </rPr>
          <t>262|2016|08/11/2017|PE  88/16||Estimada|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400-000001000000}">
      <text>
        <r>
          <rPr>
            <sz val="10"/>
            <color indexed="81"/>
            <rFont val="Lucida Console"/>
            <family val="3"/>
          </rPr>
          <t xml:space="preserve">Ordenado por: CÓDIGO, CHAVE_x000D_
_x000D_
          1ª Coluna  ==  CÓDIGO_x000D_
          2ª Coluna  ==  CHAVE_x000D_
</t>
        </r>
      </text>
    </comment>
    <comment ref="I2" authorId="0" shapeId="0" xr:uid="{00000000-0006-0000-0400-000002000000}">
      <text>
        <r>
          <rPr>
            <b/>
            <sz val="9"/>
            <color indexed="81"/>
            <rFont val="Segoe UI"/>
            <family val="2"/>
          </rPr>
          <t>Marcos:</t>
        </r>
        <r>
          <rPr>
            <sz val="9"/>
            <color indexed="81"/>
            <rFont val="Segoe UI"/>
            <family val="2"/>
          </rPr>
          <t xml:space="preserve">
Significa que o registro foi importado.</t>
        </r>
      </text>
    </comment>
    <comment ref="G3" authorId="0" shapeId="0" xr:uid="{00000000-0006-0000-0400-000003000000}">
      <text>
        <r>
          <rPr>
            <sz val="10"/>
            <color indexed="81"/>
            <rFont val="Lucida Console"/>
            <family val="3"/>
          </rPr>
          <t>192/19|17663|O fornecedor não está entregando o material e foi suspenso.|07/08/2020||</t>
        </r>
      </text>
    </comment>
    <comment ref="G4" authorId="0" shapeId="0" xr:uid="{00000000-0006-0000-0400-000004000000}">
      <text>
        <r>
          <rPr>
            <sz val="9"/>
            <color indexed="81"/>
            <rFont val="Segoe UI"/>
            <family val="2"/>
          </rPr>
          <t>190/18|32487|A qualidade da tinta não está atendendo. Utilizar próxima ata.|18/09/2019||</t>
        </r>
      </text>
    </comment>
    <comment ref="G5" authorId="0" shapeId="0" xr:uid="{00000000-0006-0000-0400-000005000000}">
      <text>
        <r>
          <rPr>
            <sz val="9"/>
            <color indexed="81"/>
            <rFont val="Segoe UI"/>
            <family val="2"/>
          </rPr>
          <t>10/19|49033|O fornecedor não está entregando o material e há outra ata que atende.|20/01/2020||</t>
        </r>
      </text>
    </comment>
    <comment ref="G6" authorId="0" shapeId="0" xr:uid="{00000000-0006-0000-0400-000006000000}">
      <text>
        <r>
          <rPr>
            <sz val="9"/>
            <color indexed="81"/>
            <rFont val="Segoe UI"/>
            <family val="2"/>
          </rPr>
          <t>10/19|56519|O fornecedor não está entregando o material e há outra ata que atende.|20/01/2020||</t>
        </r>
      </text>
    </comment>
    <comment ref="G7" authorId="0" shapeId="0" xr:uid="{00000000-0006-0000-0400-000007000000}">
      <text>
        <r>
          <rPr>
            <sz val="9"/>
            <color indexed="81"/>
            <rFont val="Segoe UI"/>
            <family val="2"/>
          </rPr>
          <t>190/18|64821|A qualidade da tinta não está atendendo. Utilizar próxima ata.|18/09/2019||</t>
        </r>
      </text>
    </comment>
    <comment ref="G8" authorId="0" shapeId="0" xr:uid="{00000000-0006-0000-0400-000008000000}">
      <text>
        <r>
          <rPr>
            <sz val="10"/>
            <color indexed="81"/>
            <rFont val="Lucida Console"/>
            <family val="3"/>
          </rPr>
          <t>76/19|65173|O fornecedor não está entregando o material e foi suspenso.|09/03/2020||</t>
        </r>
      </text>
    </comment>
    <comment ref="G9" authorId="0" shapeId="0" xr:uid="{00000000-0006-0000-0400-000009000000}">
      <text>
        <r>
          <rPr>
            <sz val="10"/>
            <color indexed="81"/>
            <rFont val="Lucida Console"/>
            <family val="3"/>
          </rPr>
          <t>112/19|77819|O fornecedor não está entregando o material.|21/04/2020||</t>
        </r>
      </text>
    </comment>
    <comment ref="G10" authorId="0" shapeId="0" xr:uid="{00000000-0006-0000-0400-00000A000000}">
      <text>
        <r>
          <rPr>
            <sz val="10"/>
            <color indexed="81"/>
            <rFont val="Lucida Console"/>
            <family val="3"/>
          </rPr>
          <t>17/20|88726|O fornecedor encerrou suas atividades|29/01/2021||</t>
        </r>
      </text>
    </comment>
    <comment ref="G11" authorId="0" shapeId="0" xr:uid="{00000000-0006-0000-0400-00000B000000}">
      <text>
        <r>
          <rPr>
            <sz val="10"/>
            <color indexed="81"/>
            <rFont val="Lucida Console"/>
            <family val="3"/>
          </rPr>
          <t>17/20|88727|O fornecedor encerrou suas atividades|29/01/2021||</t>
        </r>
      </text>
    </comment>
    <comment ref="G12" authorId="0" shapeId="0" xr:uid="{00000000-0006-0000-0400-00000C000000}">
      <text>
        <r>
          <rPr>
            <sz val="10"/>
            <color indexed="81"/>
            <rFont val="Lucida Console"/>
            <family val="3"/>
          </rPr>
          <t>17/20|88728|O fornecedor encerrou suas atividades|29/01/2021||</t>
        </r>
      </text>
    </comment>
    <comment ref="G13" authorId="0" shapeId="0" xr:uid="{00000000-0006-0000-0400-00000D000000}">
      <text>
        <r>
          <rPr>
            <sz val="10"/>
            <color indexed="81"/>
            <rFont val="Lucida Console"/>
            <family val="3"/>
          </rPr>
          <t>17/20|88729|O fornecedor encerrou suas atividades|29/01/2021||</t>
        </r>
      </text>
    </comment>
    <comment ref="G14" authorId="0" shapeId="0" xr:uid="{00000000-0006-0000-0400-00000E000000}">
      <text>
        <r>
          <rPr>
            <sz val="10"/>
            <color indexed="81"/>
            <rFont val="Lucida Console"/>
            <family val="3"/>
          </rPr>
          <t>17/20|88730|O fornecedor encerrou suas atividades|29/01/2021||</t>
        </r>
      </text>
    </comment>
    <comment ref="G15" authorId="0" shapeId="0" xr:uid="{00000000-0006-0000-0400-00000F000000}">
      <text>
        <r>
          <rPr>
            <sz val="10"/>
            <color indexed="81"/>
            <rFont val="Lucida Console"/>
            <family val="3"/>
          </rPr>
          <t>17/20|88732|O fornecedor encerrou suas atividades|29/01/2021||</t>
        </r>
      </text>
    </comment>
    <comment ref="G16" authorId="0" shapeId="0" xr:uid="{00000000-0006-0000-0400-000010000000}">
      <text>
        <r>
          <rPr>
            <sz val="10"/>
            <color indexed="81"/>
            <rFont val="Lucida Console"/>
            <family val="3"/>
          </rPr>
          <t>17/20|88733|O fornecedor encerrou suas atividades|29/01/2021||</t>
        </r>
      </text>
    </comment>
    <comment ref="G17" authorId="0" shapeId="0" xr:uid="{00000000-0006-0000-0400-000011000000}">
      <text>
        <r>
          <rPr>
            <sz val="10"/>
            <color indexed="81"/>
            <rFont val="Lucida Console"/>
            <family val="3"/>
          </rPr>
          <t>17/20|88734|O fornecedor encerrou suas atividades|29/01/2021||</t>
        </r>
      </text>
    </comment>
    <comment ref="G18" authorId="0" shapeId="0" xr:uid="{00000000-0006-0000-0400-000012000000}">
      <text>
        <r>
          <rPr>
            <sz val="10"/>
            <color indexed="81"/>
            <rFont val="Lucida Console"/>
            <family val="3"/>
          </rPr>
          <t>17/20|88735|O fornecedor encerrou suas atividades|29/01/2021||</t>
        </r>
      </text>
    </comment>
    <comment ref="G19" authorId="0" shapeId="0" xr:uid="{00000000-0006-0000-0400-000013000000}">
      <text>
        <r>
          <rPr>
            <sz val="10"/>
            <color indexed="81"/>
            <rFont val="Lucida Console"/>
            <family val="3"/>
          </rPr>
          <t>17/20|88740|O fornecedor encerrou suas atividades|29/01/2021||</t>
        </r>
      </text>
    </comment>
    <comment ref="G20" authorId="0" shapeId="0" xr:uid="{00000000-0006-0000-0400-000014000000}">
      <text>
        <r>
          <rPr>
            <sz val="10"/>
            <color indexed="81"/>
            <rFont val="Lucida Console"/>
            <family val="3"/>
          </rPr>
          <t>17/20|88744|O fornecedor encerrou suas atividades|29/01/2021||</t>
        </r>
      </text>
    </comment>
    <comment ref="G21" authorId="0" shapeId="0" xr:uid="{00000000-0006-0000-0400-000015000000}">
      <text>
        <r>
          <rPr>
            <sz val="10"/>
            <color indexed="81"/>
            <rFont val="Lucida Console"/>
            <family val="3"/>
          </rPr>
          <t>17/20|88745|O fornecedor encerrou suas atividades|29/01/2021||</t>
        </r>
      </text>
    </comment>
    <comment ref="G22" authorId="0" shapeId="0" xr:uid="{00000000-0006-0000-0400-000016000000}">
      <text>
        <r>
          <rPr>
            <sz val="10"/>
            <color indexed="81"/>
            <rFont val="Lucida Console"/>
            <family val="3"/>
          </rPr>
          <t>17/20|88746|O fornecedor encerrou suas atividades|29/01/2021||</t>
        </r>
      </text>
    </comment>
    <comment ref="G23" authorId="0" shapeId="0" xr:uid="{00000000-0006-0000-0400-000017000000}">
      <text>
        <r>
          <rPr>
            <sz val="10"/>
            <color indexed="81"/>
            <rFont val="Lucida Console"/>
            <family val="3"/>
          </rPr>
          <t>17/20|88747|O fornecedor encerrou suas atividades|29/01/2021||</t>
        </r>
      </text>
    </comment>
    <comment ref="G24" authorId="0" shapeId="0" xr:uid="{00000000-0006-0000-0400-000018000000}">
      <text>
        <r>
          <rPr>
            <sz val="10"/>
            <color indexed="81"/>
            <rFont val="Lucida Console"/>
            <family val="3"/>
          </rPr>
          <t>17/20|102819|O fornecedor encerrou suas atividades|29/01/2021||</t>
        </r>
      </text>
    </comment>
    <comment ref="G25" authorId="0" shapeId="0" xr:uid="{00000000-0006-0000-0400-000019000000}">
      <text>
        <r>
          <rPr>
            <sz val="10"/>
            <color indexed="81"/>
            <rFont val="Lucida Console"/>
            <family val="3"/>
          </rPr>
          <t>17/20|110771|O fornecedor encerrou suas atividades|29/01/2021||</t>
        </r>
      </text>
    </comment>
    <comment ref="G26" authorId="0" shapeId="0" xr:uid="{00000000-0006-0000-0400-00001A000000}">
      <text>
        <r>
          <rPr>
            <sz val="10"/>
            <color indexed="81"/>
            <rFont val="Lucida Console"/>
            <family val="3"/>
          </rPr>
          <t>14/20|127331|O fornecedor não irá entregar por conta de valor de fornecedor|22/01/2021||</t>
        </r>
      </text>
    </comment>
    <comment ref="G27" authorId="0" shapeId="0" xr:uid="{00000000-0006-0000-0400-00001B000000}">
      <text>
        <r>
          <rPr>
            <sz val="10"/>
            <color indexed="81"/>
            <rFont val="Lucida Console"/>
            <family val="3"/>
          </rPr>
          <t>14/20|127331|O fornecedor não entregará por questões de valor do produto ter aumentado|22/01/2021||</t>
        </r>
      </text>
    </comment>
    <comment ref="G28" authorId="0" shapeId="0" xr:uid="{00000000-0006-0000-0400-00001C000000}">
      <text>
        <r>
          <rPr>
            <sz val="10"/>
            <color indexed="81"/>
            <rFont val="Lucida Console"/>
            <family val="3"/>
          </rPr>
          <t>17/20|129961|O fornecedor encerrou suas atividades|29/01/2021||</t>
        </r>
      </text>
    </comment>
    <comment ref="G29" authorId="0" shapeId="0" xr:uid="{00000000-0006-0000-0400-00001D000000}">
      <text>
        <r>
          <rPr>
            <sz val="9"/>
            <color indexed="81"/>
            <rFont val="Segoe UI"/>
            <family val="2"/>
          </rPr>
          <t>190/18|135225|A qualidade da tinta não está atendendo. Utilizar próxima ata.|18/09/2019||</t>
        </r>
      </text>
    </comment>
    <comment ref="G30" authorId="0" shapeId="0" xr:uid="{00000000-0006-0000-0400-00001E000000}">
      <text>
        <r>
          <rPr>
            <sz val="9"/>
            <color indexed="81"/>
            <rFont val="Segoe UI"/>
            <family val="2"/>
          </rPr>
          <t>190/18|135227|A qualidade da tinta não está atendendo. Utilizar próxima ata.|18/09/2019||</t>
        </r>
      </text>
    </comment>
    <comment ref="G31" authorId="0" shapeId="0" xr:uid="{00000000-0006-0000-0400-00001F000000}">
      <text>
        <r>
          <rPr>
            <sz val="9"/>
            <color indexed="81"/>
            <rFont val="Segoe UI"/>
            <family val="2"/>
          </rPr>
          <t>190/18|135239|A qualidade da tinta não está atendendo. Utilizar próxima ata.|18/09/2019||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Administrador</author>
    <author>Marcos</author>
    <author>Priscila Bucinskas de Miranda</author>
  </authors>
  <commentList>
    <comment ref="A2" authorId="0" shapeId="0" xr:uid="{00000000-0006-0000-0500-000001000000}">
      <text>
        <r>
          <rPr>
            <sz val="10"/>
            <color indexed="81"/>
            <rFont val="Lucida Console"/>
            <family val="3"/>
          </rPr>
          <t xml:space="preserve">Ordenado por: CÓDIGO_x000D_
_x000D_
          1ª Coluna  ==  CÓDIGO_x000D_
</t>
        </r>
      </text>
    </comment>
    <comment ref="C2" authorId="1" shapeId="0" xr:uid="{00000000-0006-0000-0500-000002000000}">
      <text>
        <r>
          <rPr>
            <b/>
            <sz val="9"/>
            <color indexed="81"/>
            <rFont val="Segoe UI"/>
            <family val="2"/>
          </rPr>
          <t xml:space="preserve">Filtro aplicado: </t>
        </r>
        <r>
          <rPr>
            <sz val="9"/>
            <color indexed="81"/>
            <rFont val="Segoe UI"/>
            <family val="2"/>
          </rPr>
          <t>( 167/19 )</t>
        </r>
      </text>
    </comment>
    <comment ref="M3" authorId="1" shapeId="0" xr:uid="{00000000-0006-0000-0500-000003000000}">
      <text>
        <r>
          <rPr>
            <sz val="9"/>
            <color indexed="81"/>
            <rFont val="Segoe UI"/>
            <family val="2"/>
          </rPr>
          <t>4680|243/18|32004||*|</t>
        </r>
      </text>
    </comment>
    <comment ref="M4" authorId="1" shapeId="0" xr:uid="{00000000-0006-0000-0500-000004000000}">
      <text>
        <r>
          <rPr>
            <sz val="10"/>
            <color indexed="81"/>
            <rFont val="Lucida Console"/>
            <family val="3"/>
          </rPr>
          <t>4680|8/20|24000|18/10/2019|*|</t>
        </r>
      </text>
    </comment>
    <comment ref="M5" authorId="1" shapeId="0" xr:uid="{00000000-0006-0000-0500-000005000000}">
      <text>
        <r>
          <rPr>
            <sz val="9"/>
            <color indexed="81"/>
            <rFont val="Segoe UI"/>
            <family val="2"/>
          </rPr>
          <t>9413|176/18|110000|25/04/2018|*|</t>
        </r>
      </text>
    </comment>
    <comment ref="M6" authorId="1" shapeId="0" xr:uid="{00000000-0006-0000-0500-000006000000}">
      <text>
        <r>
          <rPr>
            <sz val="9"/>
            <color indexed="81"/>
            <rFont val="Segoe UI"/>
            <family val="2"/>
          </rPr>
          <t>9413|194/19|22000|08/05/2019|*|</t>
        </r>
      </text>
    </comment>
    <comment ref="M7" authorId="1" shapeId="0" xr:uid="{00000000-0006-0000-0500-000007000000}">
      <text>
        <r>
          <rPr>
            <sz val="9"/>
            <color indexed="81"/>
            <rFont val="Segoe UI"/>
            <family val="2"/>
          </rPr>
          <t>10302|93/19|3000|20/12/2018|*|</t>
        </r>
      </text>
    </comment>
    <comment ref="M8" authorId="1" shapeId="0" xr:uid="{00000000-0006-0000-0500-000008000000}">
      <text>
        <r>
          <rPr>
            <sz val="10"/>
            <color indexed="81"/>
            <rFont val="Lucida Console"/>
            <family val="3"/>
          </rPr>
          <t>10302|99/20|3000|19/12/2019|*|</t>
        </r>
      </text>
    </comment>
    <comment ref="M9" authorId="1" shapeId="0" xr:uid="{00000000-0006-0000-0500-000009000000}">
      <text>
        <r>
          <rPr>
            <sz val="10"/>
            <color indexed="81"/>
            <rFont val="Lucida Console"/>
            <family val="3"/>
          </rPr>
          <t>10359|269/19|3750|02/10/2019|*|</t>
        </r>
      </text>
    </comment>
    <comment ref="M10" authorId="1" shapeId="0" xr:uid="{00000000-0006-0000-0500-00000A000000}">
      <text>
        <r>
          <rPr>
            <sz val="9"/>
            <color indexed="81"/>
            <rFont val="Segoe UI"/>
            <family val="2"/>
          </rPr>
          <t>10412|209/18|1440|27/12/2017|*|</t>
        </r>
      </text>
    </comment>
    <comment ref="M11" authorId="1" shapeId="0" xr:uid="{00000000-0006-0000-0500-00000B000000}">
      <text>
        <r>
          <rPr>
            <sz val="10"/>
            <color indexed="81"/>
            <rFont val="Lucida Console"/>
            <family val="3"/>
          </rPr>
          <t>10412|33/20|1500|04/10/2019|*|</t>
        </r>
      </text>
    </comment>
    <comment ref="M12" authorId="1" shapeId="0" xr:uid="{00000000-0006-0000-0500-00000C000000}">
      <text>
        <r>
          <rPr>
            <sz val="9"/>
            <color indexed="81"/>
            <rFont val="Segoe UI"/>
            <family val="2"/>
          </rPr>
          <t>10719|81/19|56000|19/10/2018|*|</t>
        </r>
      </text>
    </comment>
    <comment ref="M13" authorId="1" shapeId="0" xr:uid="{00000000-0006-0000-0500-00000D000000}">
      <text>
        <r>
          <rPr>
            <sz val="10"/>
            <color indexed="81"/>
            <rFont val="Lucida Console"/>
            <family val="3"/>
          </rPr>
          <t>10719|71/20|60000|04/12/2019|*|</t>
        </r>
      </text>
    </comment>
    <comment ref="M14" authorId="1" shapeId="0" xr:uid="{00000000-0006-0000-0500-00000E000000}">
      <text>
        <r>
          <rPr>
            <sz val="9"/>
            <color indexed="81"/>
            <rFont val="Segoe UI"/>
            <family val="2"/>
          </rPr>
          <t>10867|22/19|60000|19/10/2018|*|</t>
        </r>
      </text>
    </comment>
    <comment ref="M15" authorId="1" shapeId="0" xr:uid="{00000000-0006-0000-0500-00000F000000}">
      <text>
        <r>
          <rPr>
            <sz val="10"/>
            <color indexed="81"/>
            <rFont val="Lucida Console"/>
            <family val="3"/>
          </rPr>
          <t>10867|36/20|45000|04/10/2019|*|</t>
        </r>
      </text>
    </comment>
    <comment ref="M16" authorId="1" shapeId="0" xr:uid="{00000000-0006-0000-0500-000010000000}">
      <text>
        <r>
          <rPr>
            <sz val="9"/>
            <color indexed="81"/>
            <rFont val="Segoe UI"/>
            <family val="2"/>
          </rPr>
          <t>11287|93/19|0|20/12/2018|*|</t>
        </r>
      </text>
    </comment>
    <comment ref="M17" authorId="1" shapeId="0" xr:uid="{00000000-0006-0000-0500-000011000000}">
      <text>
        <r>
          <rPr>
            <sz val="9"/>
            <color indexed="81"/>
            <rFont val="Segoe UI"/>
            <family val="2"/>
          </rPr>
          <t>11448|93/19|3000|20/12/2018|*|</t>
        </r>
      </text>
    </comment>
    <comment ref="M18" authorId="1" shapeId="0" xr:uid="{00000000-0006-0000-0500-000012000000}">
      <text>
        <r>
          <rPr>
            <sz val="10"/>
            <color indexed="81"/>
            <rFont val="Lucida Console"/>
            <family val="3"/>
          </rPr>
          <t>11448|99/20|1500|19/12/2019|*|</t>
        </r>
      </text>
    </comment>
    <comment ref="M19" authorId="1" shapeId="0" xr:uid="{00000000-0006-0000-0500-000013000000}">
      <text>
        <r>
          <rPr>
            <sz val="9"/>
            <color indexed="81"/>
            <rFont val="Segoe UI"/>
            <family val="2"/>
          </rPr>
          <t>12615|1/19|6800|10/09/2018|*|</t>
        </r>
      </text>
    </comment>
    <comment ref="M20" authorId="1" shapeId="0" xr:uid="{00000000-0006-0000-0500-000014000000}">
      <text>
        <r>
          <rPr>
            <sz val="9"/>
            <color indexed="81"/>
            <rFont val="Segoe UI"/>
            <family val="2"/>
          </rPr>
          <t>12616|206/18|60000|24/06/2019|*|</t>
        </r>
      </text>
    </comment>
    <comment ref="M21" authorId="0" shapeId="0" xr:uid="{00000000-0006-0000-0500-000015000000}">
      <text>
        <r>
          <rPr>
            <sz val="9"/>
            <color indexed="81"/>
            <rFont val="Segoe UI"/>
            <family val="2"/>
          </rPr>
          <t>12616|221/19|60000|24/06/2019|*|</t>
        </r>
      </text>
    </comment>
    <comment ref="M22" authorId="0" shapeId="0" xr:uid="{00000000-0006-0000-0500-000016000000}">
      <text>
        <r>
          <rPr>
            <sz val="10"/>
            <color indexed="81"/>
            <rFont val="Lucida Console"/>
            <family val="3"/>
          </rPr>
          <t>12616|176/20|60000|18/05/2020|*|</t>
        </r>
      </text>
    </comment>
    <comment ref="M23" authorId="1" shapeId="0" xr:uid="{00000000-0006-0000-0500-000017000000}">
      <text>
        <r>
          <rPr>
            <sz val="9"/>
            <color indexed="81"/>
            <rFont val="Segoe UI"/>
            <family val="2"/>
          </rPr>
          <t>12623|93/19|40000|20/12/2018|*|</t>
        </r>
      </text>
    </comment>
    <comment ref="M24" authorId="1" shapeId="0" xr:uid="{00000000-0006-0000-0500-000018000000}">
      <text>
        <r>
          <rPr>
            <sz val="10"/>
            <color indexed="81"/>
            <rFont val="Lucida Console"/>
            <family val="3"/>
          </rPr>
          <t>12623|99/20|40000|19/12/2019|*|</t>
        </r>
      </text>
    </comment>
    <comment ref="M25" authorId="1" shapeId="0" xr:uid="{00000000-0006-0000-0500-000019000000}">
      <text>
        <r>
          <rPr>
            <sz val="9"/>
            <color indexed="81"/>
            <rFont val="Segoe UI"/>
            <family val="2"/>
          </rPr>
          <t>12635|93/19|40000|20/12/2018|*|</t>
        </r>
      </text>
    </comment>
    <comment ref="M26" authorId="1" shapeId="0" xr:uid="{00000000-0006-0000-0500-00001A000000}">
      <text>
        <r>
          <rPr>
            <sz val="10"/>
            <color indexed="81"/>
            <rFont val="Lucida Console"/>
            <family val="3"/>
          </rPr>
          <t>12635|99/20|25000|19/12/2019|*|</t>
        </r>
      </text>
    </comment>
    <comment ref="M27" authorId="1" shapeId="0" xr:uid="{00000000-0006-0000-0500-00001B000000}">
      <text>
        <r>
          <rPr>
            <sz val="9"/>
            <color indexed="81"/>
            <rFont val="Segoe UI"/>
            <family val="2"/>
          </rPr>
          <t>12652|189/19|7000|08/05/2019|*|</t>
        </r>
      </text>
    </comment>
    <comment ref="M28" authorId="1" shapeId="0" xr:uid="{00000000-0006-0000-0500-00001C000000}">
      <text>
        <r>
          <rPr>
            <sz val="9"/>
            <color indexed="81"/>
            <rFont val="Segoe UI"/>
            <family val="2"/>
          </rPr>
          <t>12654|189/19|75000|08/05/2019|*|</t>
        </r>
      </text>
    </comment>
    <comment ref="M29" authorId="1" shapeId="0" xr:uid="{00000000-0006-0000-0500-00001D000000}">
      <text>
        <r>
          <rPr>
            <sz val="9"/>
            <color indexed="81"/>
            <rFont val="Segoe UI"/>
            <family val="2"/>
          </rPr>
          <t>12657|164/18|1200|26/04/2018|*|</t>
        </r>
      </text>
    </comment>
    <comment ref="M30" authorId="1" shapeId="0" xr:uid="{00000000-0006-0000-0500-00001E000000}">
      <text>
        <r>
          <rPr>
            <sz val="9"/>
            <color indexed="81"/>
            <rFont val="Segoe UI"/>
            <family val="2"/>
          </rPr>
          <t>12657|100/19|0|08/05/2019|*|</t>
        </r>
      </text>
    </comment>
    <comment ref="M31" authorId="1" shapeId="0" xr:uid="{00000000-0006-0000-0500-00001F000000}">
      <text>
        <r>
          <rPr>
            <sz val="9"/>
            <color indexed="81"/>
            <rFont val="Segoe UI"/>
            <family val="2"/>
          </rPr>
          <t>12657|220/19|0|08/05/2019|*|</t>
        </r>
      </text>
    </comment>
    <comment ref="M32" authorId="1" shapeId="0" xr:uid="{00000000-0006-0000-0500-000020000000}">
      <text>
        <r>
          <rPr>
            <sz val="9"/>
            <color indexed="81"/>
            <rFont val="Segoe UI"/>
            <family val="2"/>
          </rPr>
          <t>12659|189/19|2000|08/05/2019|*|</t>
        </r>
      </text>
    </comment>
    <comment ref="M33" authorId="1" shapeId="0" xr:uid="{00000000-0006-0000-0500-000021000000}">
      <text>
        <r>
          <rPr>
            <sz val="9"/>
            <color indexed="81"/>
            <rFont val="Segoe UI"/>
            <family val="2"/>
          </rPr>
          <t>12673|100/19|600|26/04/2018|*|</t>
        </r>
      </text>
    </comment>
    <comment ref="M34" authorId="1" shapeId="0" xr:uid="{00000000-0006-0000-0500-000022000000}">
      <text>
        <r>
          <rPr>
            <sz val="9"/>
            <color indexed="81"/>
            <rFont val="Segoe UI"/>
            <family val="2"/>
          </rPr>
          <t>12675|164/18|300|26/04/2018|*|</t>
        </r>
      </text>
    </comment>
    <comment ref="M35" authorId="1" shapeId="0" xr:uid="{00000000-0006-0000-0500-000023000000}">
      <text>
        <r>
          <rPr>
            <sz val="9"/>
            <color indexed="81"/>
            <rFont val="Segoe UI"/>
            <family val="2"/>
          </rPr>
          <t>12675|220/19|0|08/05/2019|*|</t>
        </r>
      </text>
    </comment>
    <comment ref="M36" authorId="1" shapeId="0" xr:uid="{00000000-0006-0000-0500-000024000000}">
      <text>
        <r>
          <rPr>
            <sz val="9"/>
            <color indexed="81"/>
            <rFont val="Segoe UI"/>
            <family val="2"/>
          </rPr>
          <t>12685|1/19|77620|10/09/2018|*|</t>
        </r>
      </text>
    </comment>
    <comment ref="M37" authorId="1" shapeId="0" xr:uid="{00000000-0006-0000-0500-000025000000}">
      <text>
        <r>
          <rPr>
            <sz val="10"/>
            <color indexed="81"/>
            <rFont val="Lucida Console"/>
            <family val="3"/>
          </rPr>
          <t>12685|14/20|20000|16/10/2019|*|</t>
        </r>
      </text>
    </comment>
    <comment ref="M38" authorId="0" shapeId="0" xr:uid="{00000000-0006-0000-0500-000026000000}">
      <text>
        <r>
          <rPr>
            <sz val="10"/>
            <color indexed="81"/>
            <rFont val="Lucida Console"/>
            <family val="3"/>
          </rPr>
          <t>12685|308/20|20000|06/10/2020|*|</t>
        </r>
      </text>
    </comment>
    <comment ref="M39" authorId="0" shapeId="0" xr:uid="{00000000-0006-0000-0500-000027000000}">
      <text>
        <r>
          <rPr>
            <sz val="10"/>
            <color indexed="81"/>
            <rFont val="Lucida Console"/>
            <family val="3"/>
          </rPr>
          <t>12708|1/19|0|06/10/2020|*|</t>
        </r>
      </text>
    </comment>
    <comment ref="M40" authorId="0" shapeId="0" xr:uid="{00000000-0006-0000-0500-000028000000}">
      <text>
        <r>
          <rPr>
            <sz val="10"/>
            <color indexed="81"/>
            <rFont val="Lucida Console"/>
            <family val="3"/>
          </rPr>
          <t>12712|1/19|0|18/08/2020|*|</t>
        </r>
      </text>
    </comment>
    <comment ref="M41" authorId="0" shapeId="0" xr:uid="{00000000-0006-0000-0500-000029000000}">
      <text>
        <r>
          <rPr>
            <sz val="10"/>
            <color indexed="81"/>
            <rFont val="Lucida Console"/>
            <family val="3"/>
          </rPr>
          <t>12754|164/18|2200|06/10/2020|*|</t>
        </r>
      </text>
    </comment>
    <comment ref="M42" authorId="0" shapeId="0" xr:uid="{00000000-0006-0000-0500-00002A000000}">
      <text>
        <r>
          <rPr>
            <sz val="10"/>
            <color indexed="81"/>
            <rFont val="Lucida Console"/>
            <family val="3"/>
          </rPr>
          <t>12754|220/19|1000|06/10/2020|*|</t>
        </r>
      </text>
    </comment>
    <comment ref="M43" authorId="0" shapeId="0" xr:uid="{00000000-0006-0000-0500-00002B000000}">
      <text>
        <r>
          <rPr>
            <sz val="10"/>
            <color indexed="81"/>
            <rFont val="Lucida Console"/>
            <family val="3"/>
          </rPr>
          <t>12763|292/19|2000|18/08/2020|*|</t>
        </r>
      </text>
    </comment>
    <comment ref="M44" authorId="1" shapeId="0" xr:uid="{00000000-0006-0000-0500-00002C000000}">
      <text>
        <r>
          <rPr>
            <sz val="10"/>
            <color indexed="81"/>
            <rFont val="Lucida Console"/>
            <family val="3"/>
          </rPr>
          <t>12806|15/20|50|25/09/2019|*|</t>
        </r>
      </text>
    </comment>
    <comment ref="M45" authorId="1" shapeId="0" xr:uid="{00000000-0006-0000-0500-00002D000000}">
      <text>
        <r>
          <rPr>
            <sz val="9"/>
            <color indexed="81"/>
            <rFont val="Segoe UI"/>
            <family val="2"/>
          </rPr>
          <t>12812|192/19|40|25/02/2019|*|</t>
        </r>
      </text>
    </comment>
    <comment ref="M46" authorId="0" shapeId="0" xr:uid="{00000000-0006-0000-0500-00002E000000}">
      <text>
        <r>
          <rPr>
            <sz val="10"/>
            <color indexed="81"/>
            <rFont val="Lucida Console"/>
            <family val="3"/>
          </rPr>
          <t>12812|254/20|40|12/05/2020|*|</t>
        </r>
      </text>
    </comment>
    <comment ref="M47" authorId="1" shapeId="0" xr:uid="{00000000-0006-0000-0500-00002F000000}">
      <text>
        <r>
          <rPr>
            <sz val="9"/>
            <color indexed="81"/>
            <rFont val="Segoe UI"/>
            <family val="2"/>
          </rPr>
          <t>12813|228/18|80|31/07/2019|*|</t>
        </r>
      </text>
    </comment>
    <comment ref="M48" authorId="1" shapeId="0" xr:uid="{00000000-0006-0000-0500-000030000000}">
      <text>
        <r>
          <rPr>
            <sz val="10"/>
            <color indexed="81"/>
            <rFont val="Lucida Console"/>
            <family val="3"/>
          </rPr>
          <t>12813|87/20|80|31/07/2019|*|</t>
        </r>
      </text>
    </comment>
    <comment ref="M49" authorId="1" shapeId="0" xr:uid="{00000000-0006-0000-0500-000031000000}">
      <text>
        <r>
          <rPr>
            <sz val="9"/>
            <color indexed="81"/>
            <rFont val="Segoe UI"/>
            <family val="2"/>
          </rPr>
          <t>12818|192/19|400|30/11/2018|*|</t>
        </r>
      </text>
    </comment>
    <comment ref="M50" authorId="1" shapeId="0" xr:uid="{00000000-0006-0000-0500-000032000000}">
      <text>
        <r>
          <rPr>
            <sz val="9"/>
            <color indexed="81"/>
            <rFont val="Segoe UI"/>
            <family val="2"/>
          </rPr>
          <t>12820|190/18|150|22/05/2019|*|</t>
        </r>
      </text>
    </comment>
    <comment ref="M51" authorId="1" shapeId="0" xr:uid="{00000000-0006-0000-0500-000033000000}">
      <text>
        <r>
          <rPr>
            <sz val="9"/>
            <color indexed="81"/>
            <rFont val="Segoe UI"/>
            <family val="2"/>
          </rPr>
          <t>12820|192/19|150|22/05/2019|*|</t>
        </r>
      </text>
    </comment>
    <comment ref="M52" authorId="1" shapeId="0" xr:uid="{00000000-0006-0000-0500-000034000000}">
      <text>
        <r>
          <rPr>
            <sz val="9"/>
            <color indexed="81"/>
            <rFont val="Segoe UI"/>
            <family val="2"/>
          </rPr>
          <t>12821|228/18|50|31/07/2019|*|</t>
        </r>
      </text>
    </comment>
    <comment ref="M53" authorId="1" shapeId="0" xr:uid="{00000000-0006-0000-0500-000035000000}">
      <text>
        <r>
          <rPr>
            <sz val="9"/>
            <color indexed="81"/>
            <rFont val="Segoe UI"/>
            <family val="2"/>
          </rPr>
          <t>12821|87/20|50|31/07/2019|*|</t>
        </r>
      </text>
    </comment>
    <comment ref="M54" authorId="1" shapeId="0" xr:uid="{00000000-0006-0000-0500-000036000000}">
      <text>
        <r>
          <rPr>
            <sz val="9"/>
            <color indexed="81"/>
            <rFont val="Segoe UI"/>
            <family val="2"/>
          </rPr>
          <t>12824|228/18|100|31/07/2019|*|</t>
        </r>
      </text>
    </comment>
    <comment ref="M55" authorId="1" shapeId="0" xr:uid="{00000000-0006-0000-0500-000037000000}">
      <text>
        <r>
          <rPr>
            <sz val="9"/>
            <color indexed="81"/>
            <rFont val="Segoe UI"/>
            <family val="2"/>
          </rPr>
          <t>12824|87/20|100|31/07/2019|*|</t>
        </r>
      </text>
    </comment>
    <comment ref="M56" authorId="1" shapeId="0" xr:uid="{00000000-0006-0000-0500-000038000000}">
      <text>
        <r>
          <rPr>
            <sz val="9"/>
            <color indexed="81"/>
            <rFont val="Segoe UI"/>
            <family val="2"/>
          </rPr>
          <t>12829|192/19|340|30/11/2018|*|</t>
        </r>
      </text>
    </comment>
    <comment ref="M57" authorId="1" shapeId="0" xr:uid="{00000000-0006-0000-0500-000039000000}">
      <text>
        <r>
          <rPr>
            <sz val="9"/>
            <color indexed="81"/>
            <rFont val="Segoe UI"/>
            <family val="2"/>
          </rPr>
          <t>12830|76/19|400|14/11/2018|*|</t>
        </r>
      </text>
    </comment>
    <comment ref="M58" authorId="1" shapeId="0" xr:uid="{00000000-0006-0000-0500-00003A000000}">
      <text>
        <r>
          <rPr>
            <sz val="9"/>
            <color indexed="81"/>
            <rFont val="Segoe UI"/>
            <family val="2"/>
          </rPr>
          <t>12831|192/19|150|30/11/2018|*|</t>
        </r>
      </text>
    </comment>
    <comment ref="M59" authorId="1" shapeId="0" xr:uid="{00000000-0006-0000-0500-00003B000000}">
      <text>
        <r>
          <rPr>
            <sz val="9"/>
            <color indexed="81"/>
            <rFont val="Segoe UI"/>
            <family val="2"/>
          </rPr>
          <t>12835|76/19|400|14/11/2018|*|</t>
        </r>
      </text>
    </comment>
    <comment ref="M60" authorId="1" shapeId="0" xr:uid="{00000000-0006-0000-0500-00003C000000}">
      <text>
        <r>
          <rPr>
            <sz val="9"/>
            <color indexed="81"/>
            <rFont val="Segoe UI"/>
            <family val="2"/>
          </rPr>
          <t>12838|192/19|300|30/11/2018|*|</t>
        </r>
      </text>
    </comment>
    <comment ref="M61" authorId="1" shapeId="0" xr:uid="{00000000-0006-0000-0500-00003D000000}">
      <text>
        <r>
          <rPr>
            <sz val="9"/>
            <color indexed="81"/>
            <rFont val="Segoe UI"/>
            <family val="2"/>
          </rPr>
          <t>12847|190/18|3000|22/05/2019|*|</t>
        </r>
      </text>
    </comment>
    <comment ref="M62" authorId="1" shapeId="0" xr:uid="{00000000-0006-0000-0500-00003E000000}">
      <text>
        <r>
          <rPr>
            <sz val="9"/>
            <color indexed="81"/>
            <rFont val="Segoe UI"/>
            <family val="2"/>
          </rPr>
          <t>12847|192/19|3000|22/05/2019|*|</t>
        </r>
      </text>
    </comment>
    <comment ref="M63" authorId="1" shapeId="0" xr:uid="{00000000-0006-0000-0500-00003F000000}">
      <text>
        <r>
          <rPr>
            <sz val="9"/>
            <color indexed="81"/>
            <rFont val="Segoe UI"/>
            <family val="2"/>
          </rPr>
          <t>12853|16/19|200|10/09/2018|*|</t>
        </r>
      </text>
    </comment>
    <comment ref="M64" authorId="1" shapeId="0" xr:uid="{00000000-0006-0000-0500-000040000000}">
      <text>
        <r>
          <rPr>
            <sz val="10"/>
            <color indexed="81"/>
            <rFont val="Lucida Console"/>
            <family val="3"/>
          </rPr>
          <t>12853|88/20|500|24/10/2019|*|</t>
        </r>
      </text>
    </comment>
    <comment ref="M65" authorId="1" shapeId="0" xr:uid="{00000000-0006-0000-0500-000041000000}">
      <text>
        <r>
          <rPr>
            <sz val="9"/>
            <color indexed="81"/>
            <rFont val="Segoe UI"/>
            <family val="2"/>
          </rPr>
          <t>12856|16/19|3000|10/09/2018|*|</t>
        </r>
      </text>
    </comment>
    <comment ref="M66" authorId="1" shapeId="0" xr:uid="{00000000-0006-0000-0500-000042000000}">
      <text>
        <r>
          <rPr>
            <sz val="10"/>
            <color indexed="81"/>
            <rFont val="Lucida Console"/>
            <family val="3"/>
          </rPr>
          <t>12856|88/20|4500|24/10/2019|*|</t>
        </r>
      </text>
    </comment>
    <comment ref="M67" authorId="1" shapeId="0" xr:uid="{00000000-0006-0000-0500-000043000000}">
      <text>
        <r>
          <rPr>
            <sz val="9"/>
            <color indexed="81"/>
            <rFont val="Segoe UI"/>
            <family val="2"/>
          </rPr>
          <t>12857|192/19|300|26/02/2019|*|</t>
        </r>
      </text>
    </comment>
    <comment ref="M68" authorId="1" shapeId="0" xr:uid="{00000000-0006-0000-0500-000044000000}">
      <text>
        <r>
          <rPr>
            <sz val="9"/>
            <color indexed="81"/>
            <rFont val="Segoe UI"/>
            <family val="2"/>
          </rPr>
          <t>12877|192/19|200|23/02/2019|*|</t>
        </r>
      </text>
    </comment>
    <comment ref="M69" authorId="1" shapeId="0" xr:uid="{00000000-0006-0000-0500-000045000000}">
      <text>
        <r>
          <rPr>
            <sz val="9"/>
            <color indexed="81"/>
            <rFont val="Segoe UI"/>
            <family val="2"/>
          </rPr>
          <t>12881|76/19|300|14/11/2018|*|</t>
        </r>
      </text>
    </comment>
    <comment ref="M70" authorId="1" shapeId="0" xr:uid="{00000000-0006-0000-0500-000046000000}">
      <text>
        <r>
          <rPr>
            <sz val="10"/>
            <color indexed="81"/>
            <rFont val="Lucida Console"/>
            <family val="3"/>
          </rPr>
          <t>12881|101/20|400|24/10/2019|*|</t>
        </r>
      </text>
    </comment>
    <comment ref="M71" authorId="1" shapeId="0" xr:uid="{00000000-0006-0000-0500-000047000000}">
      <text>
        <r>
          <rPr>
            <sz val="9"/>
            <color indexed="81"/>
            <rFont val="Segoe UI"/>
            <family val="2"/>
          </rPr>
          <t>12884|228/18|400|31/07/2019|*|</t>
        </r>
      </text>
    </comment>
    <comment ref="M72" authorId="1" shapeId="0" xr:uid="{00000000-0006-0000-0500-000048000000}">
      <text>
        <r>
          <rPr>
            <sz val="10"/>
            <color indexed="81"/>
            <rFont val="Lucida Console"/>
            <family val="3"/>
          </rPr>
          <t>12884|87/20|400|31/07/2019|*|</t>
        </r>
      </text>
    </comment>
    <comment ref="M73" authorId="1" shapeId="0" xr:uid="{00000000-0006-0000-0500-000049000000}">
      <text>
        <r>
          <rPr>
            <sz val="9"/>
            <color indexed="81"/>
            <rFont val="Segoe UI"/>
            <family val="2"/>
          </rPr>
          <t>12886|76/19|250|14/11/2018|*|</t>
        </r>
      </text>
    </comment>
    <comment ref="M74" authorId="1" shapeId="0" xr:uid="{00000000-0006-0000-0500-00004A000000}">
      <text>
        <r>
          <rPr>
            <sz val="10"/>
            <color indexed="81"/>
            <rFont val="Lucida Console"/>
            <family val="3"/>
          </rPr>
          <t>12886|101/20|500|24/10/2019|*|</t>
        </r>
      </text>
    </comment>
    <comment ref="M75" authorId="1" shapeId="0" xr:uid="{00000000-0006-0000-0500-00004B000000}">
      <text>
        <r>
          <rPr>
            <sz val="9"/>
            <color indexed="81"/>
            <rFont val="Segoe UI"/>
            <family val="2"/>
          </rPr>
          <t>12891|228/18|50|26/07/2018|*|</t>
        </r>
      </text>
    </comment>
    <comment ref="M76" authorId="1" shapeId="0" xr:uid="{00000000-0006-0000-0500-00004C000000}">
      <text>
        <r>
          <rPr>
            <sz val="10"/>
            <color indexed="81"/>
            <rFont val="Lucida Console"/>
            <family val="3"/>
          </rPr>
          <t>12891|87/20|200|31/07/2019|*|</t>
        </r>
      </text>
    </comment>
    <comment ref="M77" authorId="1" shapeId="0" xr:uid="{00000000-0006-0000-0500-00004D000000}">
      <text>
        <r>
          <rPr>
            <sz val="9"/>
            <color indexed="81"/>
            <rFont val="Segoe UI"/>
            <family val="2"/>
          </rPr>
          <t>12894|76/19|900|14/11/2018|*|</t>
        </r>
      </text>
    </comment>
    <comment ref="M78" authorId="1" shapeId="0" xr:uid="{00000000-0006-0000-0500-00004E000000}">
      <text>
        <r>
          <rPr>
            <sz val="10"/>
            <color indexed="81"/>
            <rFont val="Lucida Console"/>
            <family val="3"/>
          </rPr>
          <t>12894|101/20|4000|24/10/2019|*|</t>
        </r>
      </text>
    </comment>
    <comment ref="M79" authorId="1" shapeId="0" xr:uid="{00000000-0006-0000-0500-00004F000000}">
      <text>
        <r>
          <rPr>
            <sz val="9"/>
            <color indexed="81"/>
            <rFont val="Segoe UI"/>
            <family val="2"/>
          </rPr>
          <t>12922|228/18|20|26/07/2018|*|</t>
        </r>
      </text>
    </comment>
    <comment ref="M80" authorId="1" shapeId="0" xr:uid="{00000000-0006-0000-0500-000050000000}">
      <text>
        <r>
          <rPr>
            <sz val="9"/>
            <color indexed="81"/>
            <rFont val="Segoe UI"/>
            <family val="2"/>
          </rPr>
          <t>12948|76/19|50|14/11/2018|*|</t>
        </r>
      </text>
    </comment>
    <comment ref="M81" authorId="1" shapeId="0" xr:uid="{00000000-0006-0000-0500-000051000000}">
      <text>
        <r>
          <rPr>
            <sz val="10"/>
            <color indexed="81"/>
            <rFont val="Lucida Console"/>
            <family val="3"/>
          </rPr>
          <t>12948|101/20|50|24/10/2019|*|</t>
        </r>
      </text>
    </comment>
    <comment ref="M82" authorId="1" shapeId="0" xr:uid="{00000000-0006-0000-0500-000052000000}">
      <text>
        <r>
          <rPr>
            <sz val="9"/>
            <color indexed="81"/>
            <rFont val="Segoe UI"/>
            <family val="2"/>
          </rPr>
          <t>12950|76/19|200|14/11/2018|*|</t>
        </r>
      </text>
    </comment>
    <comment ref="M83" authorId="1" shapeId="0" xr:uid="{00000000-0006-0000-0500-000053000000}">
      <text>
        <r>
          <rPr>
            <sz val="10"/>
            <color indexed="81"/>
            <rFont val="Lucida Console"/>
            <family val="3"/>
          </rPr>
          <t>12950|101/20|200|24/10/2019|*|</t>
        </r>
      </text>
    </comment>
    <comment ref="M84" authorId="1" shapeId="0" xr:uid="{00000000-0006-0000-0500-000054000000}">
      <text>
        <r>
          <rPr>
            <sz val="9"/>
            <color indexed="81"/>
            <rFont val="Segoe UI"/>
            <family val="2"/>
          </rPr>
          <t>12956|76/19|500|14/11/2018|*|</t>
        </r>
      </text>
    </comment>
    <comment ref="M85" authorId="1" shapeId="0" xr:uid="{00000000-0006-0000-0500-000055000000}">
      <text>
        <r>
          <rPr>
            <sz val="10"/>
            <color indexed="81"/>
            <rFont val="Lucida Console"/>
            <family val="3"/>
          </rPr>
          <t>12956|101/20|5000|24/10/2019|*|</t>
        </r>
      </text>
    </comment>
    <comment ref="M86" authorId="1" shapeId="0" xr:uid="{00000000-0006-0000-0500-000056000000}">
      <text>
        <r>
          <rPr>
            <sz val="9"/>
            <color indexed="81"/>
            <rFont val="Segoe UI"/>
            <family val="2"/>
          </rPr>
          <t>12992|126/19|100|20/12/2018|*|</t>
        </r>
      </text>
    </comment>
    <comment ref="M87" authorId="1" shapeId="0" xr:uid="{00000000-0006-0000-0500-000057000000}">
      <text>
        <r>
          <rPr>
            <sz val="9"/>
            <color indexed="81"/>
            <rFont val="Segoe UI"/>
            <family val="2"/>
          </rPr>
          <t>13053|2/19|370|07/08/2018|*|</t>
        </r>
      </text>
    </comment>
    <comment ref="M88" authorId="1" shapeId="0" xr:uid="{00000000-0006-0000-0500-000058000000}">
      <text>
        <r>
          <rPr>
            <sz val="9"/>
            <color indexed="81"/>
            <rFont val="Segoe UI"/>
            <family val="2"/>
          </rPr>
          <t>13059|2/19|500|08/01/2019|*|</t>
        </r>
      </text>
    </comment>
    <comment ref="M89" authorId="1" shapeId="0" xr:uid="{00000000-0006-0000-0500-000059000000}">
      <text>
        <r>
          <rPr>
            <sz val="10"/>
            <color indexed="81"/>
            <rFont val="Lucida Console"/>
            <family val="3"/>
          </rPr>
          <t>13059|17/20|500|24/10/2019|*|</t>
        </r>
      </text>
    </comment>
    <comment ref="M90" authorId="1" shapeId="0" xr:uid="{00000000-0006-0000-0500-00005A000000}">
      <text>
        <r>
          <rPr>
            <sz val="9"/>
            <color indexed="81"/>
            <rFont val="Segoe UI"/>
            <family val="2"/>
          </rPr>
          <t>13060|2/19|260|08/01/2019|*|</t>
        </r>
      </text>
    </comment>
    <comment ref="M91" authorId="1" shapeId="0" xr:uid="{00000000-0006-0000-0500-00005B000000}">
      <text>
        <r>
          <rPr>
            <sz val="10"/>
            <color indexed="81"/>
            <rFont val="Lucida Console"/>
            <family val="3"/>
          </rPr>
          <t>13060|17/20|600|24/10/2019|*|</t>
        </r>
      </text>
    </comment>
    <comment ref="M92" authorId="1" shapeId="0" xr:uid="{00000000-0006-0000-0500-00005C000000}">
      <text>
        <r>
          <rPr>
            <sz val="9"/>
            <color indexed="81"/>
            <rFont val="Segoe UI"/>
            <family val="2"/>
          </rPr>
          <t>13063|76/19|650|14/11/2018|*|</t>
        </r>
      </text>
    </comment>
    <comment ref="M93" authorId="1" shapeId="0" xr:uid="{00000000-0006-0000-0500-00005D000000}">
      <text>
        <r>
          <rPr>
            <sz val="10"/>
            <color indexed="81"/>
            <rFont val="Lucida Console"/>
            <family val="3"/>
          </rPr>
          <t>13063|101/20|1500|24/10/2019|*|</t>
        </r>
      </text>
    </comment>
    <comment ref="M94" authorId="2" shapeId="0" xr:uid="{00000000-0006-0000-0500-00005E000000}">
      <text>
        <r>
          <rPr>
            <sz val="10"/>
            <color indexed="81"/>
            <rFont val="Lucida Console"/>
            <family val="3"/>
          </rPr>
          <t>13063|161/21|1500|17/12/2020|*|</t>
        </r>
      </text>
    </comment>
    <comment ref="M95" authorId="1" shapeId="0" xr:uid="{00000000-0006-0000-0500-00005F000000}">
      <text>
        <r>
          <rPr>
            <sz val="9"/>
            <color indexed="81"/>
            <rFont val="Segoe UI"/>
            <family val="2"/>
          </rPr>
          <t>13064|76/19|1300|14/11/2018|*|</t>
        </r>
      </text>
    </comment>
    <comment ref="M96" authorId="1" shapeId="0" xr:uid="{00000000-0006-0000-0500-000060000000}">
      <text>
        <r>
          <rPr>
            <sz val="10"/>
            <color indexed="81"/>
            <rFont val="Lucida Console"/>
            <family val="3"/>
          </rPr>
          <t>13064|101/20|6000|24/10/2019|*|</t>
        </r>
      </text>
    </comment>
    <comment ref="M97" authorId="2" shapeId="0" xr:uid="{00000000-0006-0000-0500-000061000000}">
      <text>
        <r>
          <rPr>
            <sz val="10"/>
            <color indexed="81"/>
            <rFont val="Lucida Console"/>
            <family val="3"/>
          </rPr>
          <t>13064|161/21|2000|17/12/2020|*|</t>
        </r>
      </text>
    </comment>
    <comment ref="M98" authorId="1" shapeId="0" xr:uid="{00000000-0006-0000-0500-000062000000}">
      <text>
        <r>
          <rPr>
            <sz val="9"/>
            <color indexed="81"/>
            <rFont val="Segoe UI"/>
            <family val="2"/>
          </rPr>
          <t>13066|192/19|800|26/02/2019|*|</t>
        </r>
      </text>
    </comment>
    <comment ref="M99" authorId="1" shapeId="0" xr:uid="{00000000-0006-0000-0500-000063000000}">
      <text>
        <r>
          <rPr>
            <sz val="9"/>
            <color indexed="81"/>
            <rFont val="Segoe UI"/>
            <family val="2"/>
          </rPr>
          <t>13072|76/19|200|14/11/2018|*|</t>
        </r>
      </text>
    </comment>
    <comment ref="M100" authorId="1" shapeId="0" xr:uid="{00000000-0006-0000-0500-000064000000}">
      <text>
        <r>
          <rPr>
            <sz val="10"/>
            <color indexed="81"/>
            <rFont val="Lucida Console"/>
            <family val="3"/>
          </rPr>
          <t>13072|101/20|4000|24/10/2019|*|</t>
        </r>
      </text>
    </comment>
    <comment ref="M101" authorId="1" shapeId="0" xr:uid="{00000000-0006-0000-0500-000065000000}">
      <text>
        <r>
          <rPr>
            <sz val="9"/>
            <color indexed="81"/>
            <rFont val="Segoe UI"/>
            <family val="2"/>
          </rPr>
          <t>13087|192/19|300|26/02/2019|*|</t>
        </r>
      </text>
    </comment>
    <comment ref="M102" authorId="1" shapeId="0" xr:uid="{00000000-0006-0000-0500-000066000000}">
      <text>
        <r>
          <rPr>
            <sz val="9"/>
            <color indexed="81"/>
            <rFont val="Segoe UI"/>
            <family val="2"/>
          </rPr>
          <t>13088|192/19|300|26/02/2019|*|</t>
        </r>
      </text>
    </comment>
    <comment ref="M103" authorId="1" shapeId="0" xr:uid="{00000000-0006-0000-0500-000067000000}">
      <text>
        <r>
          <rPr>
            <sz val="9"/>
            <color indexed="81"/>
            <rFont val="Segoe UI"/>
            <family val="2"/>
          </rPr>
          <t>13092|228/18|70|26/07/2018|*|</t>
        </r>
      </text>
    </comment>
    <comment ref="M104" authorId="1" shapeId="0" xr:uid="{00000000-0006-0000-0500-000068000000}">
      <text>
        <r>
          <rPr>
            <sz val="10"/>
            <color indexed="81"/>
            <rFont val="Lucida Console"/>
            <family val="3"/>
          </rPr>
          <t>13092|87/20|150|31/07/2019|*|</t>
        </r>
      </text>
    </comment>
    <comment ref="M105" authorId="0" shapeId="0" xr:uid="{00000000-0006-0000-0500-000069000000}">
      <text>
        <r>
          <rPr>
            <sz val="9"/>
            <color indexed="81"/>
            <rFont val="Segoe UI"/>
            <family val="2"/>
          </rPr>
          <t>13094|155/19|1400|26/02/2019|*|</t>
        </r>
      </text>
    </comment>
    <comment ref="M106" authorId="1" shapeId="0" xr:uid="{00000000-0006-0000-0500-00006A000000}">
      <text>
        <r>
          <rPr>
            <sz val="10"/>
            <color indexed="81"/>
            <rFont val="Lucida Console"/>
            <family val="3"/>
          </rPr>
          <t>13094|121/20|1400|14/02/2020|*|</t>
        </r>
      </text>
    </comment>
    <comment ref="M107" authorId="1" shapeId="0" xr:uid="{00000000-0006-0000-0500-00006B000000}">
      <text>
        <r>
          <rPr>
            <sz val="9"/>
            <color indexed="81"/>
            <rFont val="Segoe UI"/>
            <family val="2"/>
          </rPr>
          <t>13095|76/19|110|14/11/2018|*|</t>
        </r>
      </text>
    </comment>
    <comment ref="M108" authorId="1" shapeId="0" xr:uid="{00000000-0006-0000-0500-00006C000000}">
      <text>
        <r>
          <rPr>
            <sz val="10"/>
            <color indexed="81"/>
            <rFont val="Lucida Console"/>
            <family val="3"/>
          </rPr>
          <t>13095|101/20|400|24/10/2019|*|</t>
        </r>
      </text>
    </comment>
    <comment ref="M109" authorId="1" shapeId="0" xr:uid="{00000000-0006-0000-0500-00006D000000}">
      <text>
        <r>
          <rPr>
            <sz val="9"/>
            <color indexed="81"/>
            <rFont val="Segoe UI"/>
            <family val="2"/>
          </rPr>
          <t>13101|192/19|200|26/02/2019|*|</t>
        </r>
      </text>
    </comment>
    <comment ref="M110" authorId="1" shapeId="0" xr:uid="{00000000-0006-0000-0500-00006E000000}">
      <text>
        <r>
          <rPr>
            <sz val="9"/>
            <color indexed="81"/>
            <rFont val="Segoe UI"/>
            <family val="2"/>
          </rPr>
          <t>13109|16/19|200|15/02/2018|*|</t>
        </r>
      </text>
    </comment>
    <comment ref="M111" authorId="1" shapeId="0" xr:uid="{00000000-0006-0000-0500-00006F000000}">
      <text>
        <r>
          <rPr>
            <sz val="9"/>
            <color indexed="81"/>
            <rFont val="Segoe UI"/>
            <family val="2"/>
          </rPr>
          <t>13116|156/19|60|14/11/2018|*|</t>
        </r>
      </text>
    </comment>
    <comment ref="M112" authorId="1" shapeId="0" xr:uid="{00000000-0006-0000-0500-000070000000}">
      <text>
        <r>
          <rPr>
            <sz val="9"/>
            <color indexed="81"/>
            <rFont val="Segoe UI"/>
            <family val="2"/>
          </rPr>
          <t>13117|228/18|80|26/07/2018|*|</t>
        </r>
      </text>
    </comment>
    <comment ref="M113" authorId="1" shapeId="0" xr:uid="{00000000-0006-0000-0500-000071000000}">
      <text>
        <r>
          <rPr>
            <sz val="10"/>
            <color indexed="81"/>
            <rFont val="Lucida Console"/>
            <family val="3"/>
          </rPr>
          <t>13117|87/20|100|31/07/2019|*|</t>
        </r>
      </text>
    </comment>
    <comment ref="M114" authorId="1" shapeId="0" xr:uid="{00000000-0006-0000-0500-000072000000}">
      <text>
        <r>
          <rPr>
            <sz val="9"/>
            <color indexed="81"/>
            <rFont val="Segoe UI"/>
            <family val="2"/>
          </rPr>
          <t>13120|76/19|30|14/11/2018|*|</t>
        </r>
      </text>
    </comment>
    <comment ref="M115" authorId="1" shapeId="0" xr:uid="{00000000-0006-0000-0500-000073000000}">
      <text>
        <r>
          <rPr>
            <sz val="10"/>
            <color indexed="81"/>
            <rFont val="Lucida Console"/>
            <family val="3"/>
          </rPr>
          <t>13120|101/20|100|24/10/2019|*|</t>
        </r>
      </text>
    </comment>
    <comment ref="M116" authorId="0" shapeId="0" xr:uid="{00000000-0006-0000-0500-000074000000}">
      <text>
        <r>
          <rPr>
            <sz val="10"/>
            <color indexed="81"/>
            <rFont val="Lucida Console"/>
            <family val="3"/>
          </rPr>
          <t>13120|161/21|50|17/12/2020|*|</t>
        </r>
      </text>
    </comment>
    <comment ref="M117" authorId="1" shapeId="0" xr:uid="{00000000-0006-0000-0500-000075000000}">
      <text>
        <r>
          <rPr>
            <sz val="9"/>
            <color indexed="81"/>
            <rFont val="Segoe UI"/>
            <family val="2"/>
          </rPr>
          <t>13161|76/19|610|14/11/2018|*|</t>
        </r>
      </text>
    </comment>
    <comment ref="M118" authorId="1" shapeId="0" xr:uid="{00000000-0006-0000-0500-000076000000}">
      <text>
        <r>
          <rPr>
            <sz val="10"/>
            <color indexed="81"/>
            <rFont val="Lucida Console"/>
            <family val="3"/>
          </rPr>
          <t>13161|101/20|500|24/10/2019|*|</t>
        </r>
      </text>
    </comment>
    <comment ref="M119" authorId="1" shapeId="0" xr:uid="{00000000-0006-0000-0500-000077000000}">
      <text>
        <r>
          <rPr>
            <sz val="9"/>
            <color indexed="81"/>
            <rFont val="Segoe UI"/>
            <family val="2"/>
          </rPr>
          <t>13165|76/19|750|14/11/2018|*|</t>
        </r>
      </text>
    </comment>
    <comment ref="M120" authorId="1" shapeId="0" xr:uid="{00000000-0006-0000-0500-000078000000}">
      <text>
        <r>
          <rPr>
            <sz val="10"/>
            <color indexed="81"/>
            <rFont val="Lucida Console"/>
            <family val="3"/>
          </rPr>
          <t>13165|101/20|1300|24/10/2019|*|</t>
        </r>
      </text>
    </comment>
    <comment ref="M121" authorId="0" shapeId="0" xr:uid="{00000000-0006-0000-0500-000079000000}">
      <text>
        <r>
          <rPr>
            <sz val="10"/>
            <color indexed="81"/>
            <rFont val="Lucida Console"/>
            <family val="3"/>
          </rPr>
          <t>13165|161/21|500|17/12/2020|*|</t>
        </r>
      </text>
    </comment>
    <comment ref="M122" authorId="1" shapeId="0" xr:uid="{00000000-0006-0000-0500-00007A000000}">
      <text>
        <r>
          <rPr>
            <sz val="9"/>
            <color indexed="81"/>
            <rFont val="Segoe UI"/>
            <family val="2"/>
          </rPr>
          <t>13175|156/19|430|14/11/2018|*|</t>
        </r>
      </text>
    </comment>
    <comment ref="M123" authorId="1" shapeId="0" xr:uid="{00000000-0006-0000-0500-00007B000000}">
      <text>
        <r>
          <rPr>
            <sz val="10"/>
            <color indexed="81"/>
            <rFont val="Lucida Console"/>
            <family val="3"/>
          </rPr>
          <t>13178|9/20|0|25/09/2019|*|</t>
        </r>
      </text>
    </comment>
    <comment ref="M124" authorId="1" shapeId="0" xr:uid="{00000000-0006-0000-0500-00007C000000}">
      <text>
        <r>
          <rPr>
            <sz val="10"/>
            <color indexed="81"/>
            <rFont val="Lucida Console"/>
            <family val="3"/>
          </rPr>
          <t>13179|9/20|0|25/09/2019|*|</t>
        </r>
      </text>
    </comment>
    <comment ref="M125" authorId="1" shapeId="0" xr:uid="{00000000-0006-0000-0500-00007D000000}">
      <text>
        <r>
          <rPr>
            <sz val="9"/>
            <color indexed="81"/>
            <rFont val="Segoe UI"/>
            <family val="2"/>
          </rPr>
          <t>13180|155/19|250|26/02/2019|*|</t>
        </r>
      </text>
    </comment>
    <comment ref="M126" authorId="1" shapeId="0" xr:uid="{00000000-0006-0000-0500-00007E000000}">
      <text>
        <r>
          <rPr>
            <sz val="10"/>
            <color indexed="81"/>
            <rFont val="Lucida Console"/>
            <family val="3"/>
          </rPr>
          <t>13180|121/20|800|14/02/2020|*|</t>
        </r>
      </text>
    </comment>
    <comment ref="M127" authorId="1" shapeId="0" xr:uid="{00000000-0006-0000-0500-00007F000000}">
      <text>
        <r>
          <rPr>
            <sz val="9"/>
            <color indexed="81"/>
            <rFont val="Segoe UI"/>
            <family val="2"/>
          </rPr>
          <t>13181|155/19|100|26/02/2019|*|</t>
        </r>
      </text>
    </comment>
    <comment ref="M128" authorId="1" shapeId="0" xr:uid="{00000000-0006-0000-0500-000080000000}">
      <text>
        <r>
          <rPr>
            <sz val="10"/>
            <color indexed="81"/>
            <rFont val="Lucida Console"/>
            <family val="3"/>
          </rPr>
          <t>13181|121/20|500|14/02/2020|*|</t>
        </r>
      </text>
    </comment>
    <comment ref="M129" authorId="1" shapeId="0" xr:uid="{00000000-0006-0000-0500-000081000000}">
      <text>
        <r>
          <rPr>
            <sz val="9"/>
            <color indexed="81"/>
            <rFont val="Segoe UI"/>
            <family val="2"/>
          </rPr>
          <t>13186|16/19|100|10/09/2018|*|</t>
        </r>
      </text>
    </comment>
    <comment ref="M130" authorId="1" shapeId="0" xr:uid="{00000000-0006-0000-0500-000082000000}">
      <text>
        <r>
          <rPr>
            <sz val="10"/>
            <color indexed="81"/>
            <rFont val="Lucida Console"/>
            <family val="3"/>
          </rPr>
          <t>13186|88/20|200|24/10/2019|*|</t>
        </r>
      </text>
    </comment>
    <comment ref="M131" authorId="1" shapeId="0" xr:uid="{00000000-0006-0000-0500-000083000000}">
      <text>
        <r>
          <rPr>
            <sz val="9"/>
            <color indexed="81"/>
            <rFont val="Segoe UI"/>
            <family val="2"/>
          </rPr>
          <t>13192|76/19|80|14/11/2018|*|</t>
        </r>
      </text>
    </comment>
    <comment ref="M132" authorId="1" shapeId="0" xr:uid="{00000000-0006-0000-0500-000084000000}">
      <text>
        <r>
          <rPr>
            <sz val="10"/>
            <color indexed="81"/>
            <rFont val="Lucida Console"/>
            <family val="3"/>
          </rPr>
          <t>13192|101/20|100|24/10/2019|*|</t>
        </r>
      </text>
    </comment>
    <comment ref="M133" authorId="2" shapeId="0" xr:uid="{00000000-0006-0000-0500-000085000000}">
      <text>
        <r>
          <rPr>
            <sz val="10"/>
            <color indexed="81"/>
            <rFont val="Lucida Console"/>
            <family val="3"/>
          </rPr>
          <t>13192|161/21|50|17/12/2020|*|</t>
        </r>
      </text>
    </comment>
    <comment ref="M134" authorId="1" shapeId="0" xr:uid="{00000000-0006-0000-0500-000086000000}">
      <text>
        <r>
          <rPr>
            <sz val="9"/>
            <color indexed="81"/>
            <rFont val="Segoe UI"/>
            <family val="2"/>
          </rPr>
          <t>13199|155/19|0|26/02/2019|*|</t>
        </r>
      </text>
    </comment>
    <comment ref="M135" authorId="1" shapeId="0" xr:uid="{00000000-0006-0000-0500-000087000000}">
      <text>
        <r>
          <rPr>
            <sz val="9"/>
            <color indexed="81"/>
            <rFont val="Segoe UI"/>
            <family val="2"/>
          </rPr>
          <t>13218|192/19|500|26/02/2019|*|</t>
        </r>
      </text>
    </comment>
    <comment ref="M136" authorId="1" shapeId="0" xr:uid="{00000000-0006-0000-0500-000088000000}">
      <text>
        <r>
          <rPr>
            <sz val="10"/>
            <color indexed="81"/>
            <rFont val="Lucida Console"/>
            <family val="3"/>
          </rPr>
          <t>13221|104/20|2000|25/09/2019|*|</t>
        </r>
      </text>
    </comment>
    <comment ref="M137" authorId="1" shapeId="0" xr:uid="{00000000-0006-0000-0500-000089000000}">
      <text>
        <r>
          <rPr>
            <sz val="10"/>
            <color indexed="81"/>
            <rFont val="Lucida Console"/>
            <family val="3"/>
          </rPr>
          <t>13222|104/20|300|25/09/2019|*|</t>
        </r>
      </text>
    </comment>
    <comment ref="M138" authorId="1" shapeId="0" xr:uid="{00000000-0006-0000-0500-00008A000000}">
      <text>
        <r>
          <rPr>
            <sz val="9"/>
            <color indexed="81"/>
            <rFont val="Segoe UI"/>
            <family val="2"/>
          </rPr>
          <t>13517|76/19|80|14/11/2018|*|</t>
        </r>
      </text>
    </comment>
    <comment ref="M139" authorId="1" shapeId="0" xr:uid="{00000000-0006-0000-0500-00008B000000}">
      <text>
        <r>
          <rPr>
            <sz val="10"/>
            <color indexed="81"/>
            <rFont val="Lucida Console"/>
            <family val="3"/>
          </rPr>
          <t>13517|101/20|100|24/10/2019|*|</t>
        </r>
      </text>
    </comment>
    <comment ref="M140" authorId="1" shapeId="0" xr:uid="{00000000-0006-0000-0500-00008C000000}">
      <text>
        <r>
          <rPr>
            <sz val="9"/>
            <color indexed="81"/>
            <rFont val="Segoe UI"/>
            <family val="2"/>
          </rPr>
          <t>13518|76/19|90|14/11/2018|*|</t>
        </r>
      </text>
    </comment>
    <comment ref="M141" authorId="1" shapeId="0" xr:uid="{00000000-0006-0000-0500-00008D000000}">
      <text>
        <r>
          <rPr>
            <sz val="10"/>
            <color indexed="81"/>
            <rFont val="Lucida Console"/>
            <family val="3"/>
          </rPr>
          <t>13518|101/20|400|24/10/2019|*|</t>
        </r>
      </text>
    </comment>
    <comment ref="M142" authorId="1" shapeId="0" xr:uid="{00000000-0006-0000-0500-00008E000000}">
      <text>
        <r>
          <rPr>
            <sz val="10"/>
            <color indexed="81"/>
            <rFont val="Lucida Console"/>
            <family val="3"/>
          </rPr>
          <t>13556|104/20|60|25/09/2019|*|</t>
        </r>
      </text>
    </comment>
    <comment ref="M143" authorId="1" shapeId="0" xr:uid="{00000000-0006-0000-0500-00008F000000}">
      <text>
        <r>
          <rPr>
            <sz val="9"/>
            <color indexed="81"/>
            <rFont val="Segoe UI"/>
            <family val="2"/>
          </rPr>
          <t>13558|204/18|100|25/06/2019|*|</t>
        </r>
      </text>
    </comment>
    <comment ref="M144" authorId="1" shapeId="0" xr:uid="{00000000-0006-0000-0500-000090000000}">
      <text>
        <r>
          <rPr>
            <sz val="10"/>
            <color indexed="81"/>
            <rFont val="Lucida Console"/>
            <family val="3"/>
          </rPr>
          <t>13558|39/20|100|25/06/2019|*|</t>
        </r>
      </text>
    </comment>
    <comment ref="M145" authorId="1" shapeId="0" xr:uid="{00000000-0006-0000-0500-000091000000}">
      <text>
        <r>
          <rPr>
            <sz val="9"/>
            <color indexed="81"/>
            <rFont val="Segoe UI"/>
            <family val="2"/>
          </rPr>
          <t>13559|204/18|300|25/06/2019|*|</t>
        </r>
      </text>
    </comment>
    <comment ref="M146" authorId="1" shapeId="0" xr:uid="{00000000-0006-0000-0500-000092000000}">
      <text>
        <r>
          <rPr>
            <sz val="10"/>
            <color indexed="81"/>
            <rFont val="Lucida Console"/>
            <family val="3"/>
          </rPr>
          <t>13559|39/20|300|25/06/2019|*|</t>
        </r>
      </text>
    </comment>
    <comment ref="M147" authorId="1" shapeId="0" xr:uid="{00000000-0006-0000-0500-000093000000}">
      <text>
        <r>
          <rPr>
            <sz val="9"/>
            <color indexed="81"/>
            <rFont val="Segoe UI"/>
            <family val="2"/>
          </rPr>
          <t>13560|204/18|50|25/06/2019|*|</t>
        </r>
      </text>
    </comment>
    <comment ref="M148" authorId="1" shapeId="0" xr:uid="{00000000-0006-0000-0500-000094000000}">
      <text>
        <r>
          <rPr>
            <sz val="10"/>
            <color indexed="81"/>
            <rFont val="Lucida Console"/>
            <family val="3"/>
          </rPr>
          <t>13560|39/20|50|25/06/2019|*|</t>
        </r>
      </text>
    </comment>
    <comment ref="M149" authorId="1" shapeId="0" xr:uid="{00000000-0006-0000-0500-000095000000}">
      <text>
        <r>
          <rPr>
            <sz val="9"/>
            <color indexed="81"/>
            <rFont val="Segoe UI"/>
            <family val="2"/>
          </rPr>
          <t>13561|204/18|100|25/06/2019|*|</t>
        </r>
      </text>
    </comment>
    <comment ref="M150" authorId="1" shapeId="0" xr:uid="{00000000-0006-0000-0500-000096000000}">
      <text>
        <r>
          <rPr>
            <sz val="9"/>
            <color indexed="81"/>
            <rFont val="Segoe UI"/>
            <family val="2"/>
          </rPr>
          <t>13562|204/18|800|25/06/2019|*|</t>
        </r>
      </text>
    </comment>
    <comment ref="M151" authorId="1" shapeId="0" xr:uid="{00000000-0006-0000-0500-000097000000}">
      <text>
        <r>
          <rPr>
            <sz val="10"/>
            <color indexed="81"/>
            <rFont val="Lucida Console"/>
            <family val="3"/>
          </rPr>
          <t>13562|39/20|800|25/06/2019|*|</t>
        </r>
      </text>
    </comment>
    <comment ref="M152" authorId="1" shapeId="0" xr:uid="{00000000-0006-0000-0500-000098000000}">
      <text>
        <r>
          <rPr>
            <sz val="9"/>
            <color indexed="81"/>
            <rFont val="Segoe UI"/>
            <family val="2"/>
          </rPr>
          <t>13563|156/19|500|14/11/2018|*|</t>
        </r>
      </text>
    </comment>
    <comment ref="M153" authorId="1" shapeId="0" xr:uid="{00000000-0006-0000-0500-000099000000}">
      <text>
        <r>
          <rPr>
            <sz val="9"/>
            <color indexed="81"/>
            <rFont val="Segoe UI"/>
            <family val="2"/>
          </rPr>
          <t>13655|93/19|25000|20/12/2018|*|</t>
        </r>
      </text>
    </comment>
    <comment ref="M154" authorId="1" shapeId="0" xr:uid="{00000000-0006-0000-0500-00009A000000}">
      <text>
        <r>
          <rPr>
            <sz val="10"/>
            <color indexed="81"/>
            <rFont val="Lucida Console"/>
            <family val="3"/>
          </rPr>
          <t>13655|99/20|14000|19/12/2019|*|</t>
        </r>
      </text>
    </comment>
    <comment ref="M155" authorId="1" shapeId="0" xr:uid="{00000000-0006-0000-0500-00009B000000}">
      <text>
        <r>
          <rPr>
            <sz val="9"/>
            <color indexed="81"/>
            <rFont val="Segoe UI"/>
            <family val="2"/>
          </rPr>
          <t>13905|1/19|8700|10/09/2018|*|</t>
        </r>
      </text>
    </comment>
    <comment ref="M156" authorId="1" shapeId="0" xr:uid="{00000000-0006-0000-0500-00009C000000}">
      <text>
        <r>
          <rPr>
            <sz val="10"/>
            <color indexed="81"/>
            <rFont val="Lucida Console"/>
            <family val="3"/>
          </rPr>
          <t>13905|14/20|2000|16/10/2019|*|</t>
        </r>
      </text>
    </comment>
    <comment ref="M157" authorId="1" shapeId="0" xr:uid="{00000000-0006-0000-0500-00009D000000}">
      <text>
        <r>
          <rPr>
            <sz val="9"/>
            <color indexed="81"/>
            <rFont val="Segoe UI"/>
            <family val="2"/>
          </rPr>
          <t>13975|164/18|300|26/04/2018|*|</t>
        </r>
      </text>
    </comment>
    <comment ref="M158" authorId="1" shapeId="0" xr:uid="{00000000-0006-0000-0500-00009E000000}">
      <text>
        <r>
          <rPr>
            <sz val="9"/>
            <color indexed="81"/>
            <rFont val="Segoe UI"/>
            <family val="2"/>
          </rPr>
          <t>13975|100/19|60|08/05/2019|*|</t>
        </r>
      </text>
    </comment>
    <comment ref="M159" authorId="1" shapeId="0" xr:uid="{00000000-0006-0000-0500-00009F000000}">
      <text>
        <r>
          <rPr>
            <sz val="9"/>
            <color indexed="81"/>
            <rFont val="Segoe UI"/>
            <family val="2"/>
          </rPr>
          <t>13991|164/18|700|26/04/2018|*|</t>
        </r>
      </text>
    </comment>
    <comment ref="M160" authorId="1" shapeId="0" xr:uid="{00000000-0006-0000-0500-0000A0000000}">
      <text>
        <r>
          <rPr>
            <sz val="9"/>
            <color indexed="81"/>
            <rFont val="Segoe UI"/>
            <family val="2"/>
          </rPr>
          <t>13991|220/19|550|08/05/2019|*|</t>
        </r>
      </text>
    </comment>
    <comment ref="M161" authorId="1" shapeId="0" xr:uid="{00000000-0006-0000-0500-0000A1000000}">
      <text>
        <r>
          <rPr>
            <sz val="9"/>
            <color indexed="81"/>
            <rFont val="Segoe UI"/>
            <family val="2"/>
          </rPr>
          <t>14001|47/19|210|10/08/2018|*|</t>
        </r>
      </text>
    </comment>
    <comment ref="M162" authorId="1" shapeId="0" xr:uid="{00000000-0006-0000-0500-0000A2000000}">
      <text>
        <r>
          <rPr>
            <sz val="9"/>
            <color indexed="81"/>
            <rFont val="Segoe UI"/>
            <family val="2"/>
          </rPr>
          <t>14013|126/19|350|20/12/2018|*|</t>
        </r>
      </text>
    </comment>
    <comment ref="M163" authorId="1" shapeId="0" xr:uid="{00000000-0006-0000-0500-0000A3000000}">
      <text>
        <r>
          <rPr>
            <sz val="9"/>
            <color indexed="81"/>
            <rFont val="Segoe UI"/>
            <family val="2"/>
          </rPr>
          <t>14121|69/19|70000|19/10/2018|*|</t>
        </r>
      </text>
    </comment>
    <comment ref="M164" authorId="1" shapeId="0" xr:uid="{00000000-0006-0000-0500-0000A4000000}">
      <text>
        <r>
          <rPr>
            <sz val="9"/>
            <color indexed="81"/>
            <rFont val="Segoe UI"/>
            <family val="2"/>
          </rPr>
          <t>14154|164/18|10000|26/04/2018|*|</t>
        </r>
      </text>
    </comment>
    <comment ref="M165" authorId="1" shapeId="0" xr:uid="{00000000-0006-0000-0500-0000A5000000}">
      <text>
        <r>
          <rPr>
            <sz val="9"/>
            <color indexed="81"/>
            <rFont val="Segoe UI"/>
            <family val="2"/>
          </rPr>
          <t>14154|220/19|9000|08/05/2019|*|</t>
        </r>
      </text>
    </comment>
    <comment ref="M166" authorId="1" shapeId="0" xr:uid="{00000000-0006-0000-0500-0000A6000000}">
      <text>
        <r>
          <rPr>
            <sz val="9"/>
            <color indexed="81"/>
            <rFont val="Segoe UI"/>
            <family val="2"/>
          </rPr>
          <t>14199|1/19|4000|10/09/2018|*|</t>
        </r>
      </text>
    </comment>
    <comment ref="M167" authorId="1" shapeId="0" xr:uid="{00000000-0006-0000-0500-0000A7000000}">
      <text>
        <r>
          <rPr>
            <sz val="9"/>
            <color indexed="81"/>
            <rFont val="Segoe UI"/>
            <family val="2"/>
          </rPr>
          <t>14662|47/19|3400|07/08/2018|*|</t>
        </r>
      </text>
    </comment>
    <comment ref="M168" authorId="1" shapeId="0" xr:uid="{00000000-0006-0000-0500-0000A8000000}">
      <text>
        <r>
          <rPr>
            <sz val="10"/>
            <color indexed="81"/>
            <rFont val="Lucida Console"/>
            <family val="3"/>
          </rPr>
          <t>14662|54/20|8600|24/10/2019|*|</t>
        </r>
      </text>
    </comment>
    <comment ref="M169" authorId="1" shapeId="0" xr:uid="{00000000-0006-0000-0500-0000A9000000}">
      <text>
        <r>
          <rPr>
            <sz val="9"/>
            <color indexed="81"/>
            <rFont val="Segoe UI"/>
            <family val="2"/>
          </rPr>
          <t>14737|159/19|30|22/03/2019|*|</t>
        </r>
      </text>
    </comment>
    <comment ref="M170" authorId="1" shapeId="0" xr:uid="{00000000-0006-0000-0500-0000AA000000}">
      <text>
        <r>
          <rPr>
            <sz val="9"/>
            <color indexed="81"/>
            <rFont val="Segoe UI"/>
            <family val="2"/>
          </rPr>
          <t>14754|126/19|150|20/12/2018|*|</t>
        </r>
      </text>
    </comment>
    <comment ref="M171" authorId="1" shapeId="0" xr:uid="{00000000-0006-0000-0500-0000AB000000}">
      <text>
        <r>
          <rPr>
            <sz val="10"/>
            <color indexed="81"/>
            <rFont val="Lucida Console"/>
            <family val="3"/>
          </rPr>
          <t>14784|9/20|100|25/09/2019|*|</t>
        </r>
      </text>
    </comment>
    <comment ref="M172" authorId="1" shapeId="0" xr:uid="{00000000-0006-0000-0500-0000AC000000}">
      <text>
        <r>
          <rPr>
            <sz val="9"/>
            <color indexed="81"/>
            <rFont val="Segoe UI"/>
            <family val="2"/>
          </rPr>
          <t>14831|126/19|600|20/12/2018|*|</t>
        </r>
      </text>
    </comment>
    <comment ref="M173" authorId="1" shapeId="0" xr:uid="{00000000-0006-0000-0500-0000AD000000}">
      <text>
        <r>
          <rPr>
            <sz val="9"/>
            <color indexed="81"/>
            <rFont val="Segoe UI"/>
            <family val="2"/>
          </rPr>
          <t>14885|126/19|100|20/12/2018|*|</t>
        </r>
      </text>
    </comment>
    <comment ref="M174" authorId="1" shapeId="0" xr:uid="{00000000-0006-0000-0500-0000AE000000}">
      <text>
        <r>
          <rPr>
            <sz val="9"/>
            <color indexed="81"/>
            <rFont val="Segoe UI"/>
            <family val="2"/>
          </rPr>
          <t>14887|126/19|500|20/12/2018|*|</t>
        </r>
      </text>
    </comment>
    <comment ref="M175" authorId="1" shapeId="0" xr:uid="{00000000-0006-0000-0500-0000AF000000}">
      <text>
        <r>
          <rPr>
            <sz val="9"/>
            <color indexed="81"/>
            <rFont val="Segoe UI"/>
            <family val="2"/>
          </rPr>
          <t>14921|70/19|1500|19/10/2018|*|</t>
        </r>
      </text>
    </comment>
    <comment ref="M176" authorId="1" shapeId="0" xr:uid="{00000000-0006-0000-0500-0000B0000000}">
      <text>
        <r>
          <rPr>
            <sz val="9"/>
            <color indexed="81"/>
            <rFont val="Segoe UI"/>
            <family val="2"/>
          </rPr>
          <t>14977|154/19|190|10/08/2018|*|</t>
        </r>
      </text>
    </comment>
    <comment ref="M177" authorId="1" shapeId="0" xr:uid="{00000000-0006-0000-0500-0000B1000000}">
      <text>
        <r>
          <rPr>
            <sz val="9"/>
            <color indexed="81"/>
            <rFont val="Segoe UI"/>
            <family val="2"/>
          </rPr>
          <t>15029|228/18|540|26/07/2018|*|</t>
        </r>
      </text>
    </comment>
    <comment ref="M178" authorId="1" shapeId="0" xr:uid="{00000000-0006-0000-0500-0000B2000000}">
      <text>
        <r>
          <rPr>
            <sz val="9"/>
            <color indexed="81"/>
            <rFont val="Segoe UI"/>
            <family val="2"/>
          </rPr>
          <t>15051|76/19|50|14/11/2018|*|</t>
        </r>
      </text>
    </comment>
    <comment ref="M179" authorId="1" shapeId="0" xr:uid="{00000000-0006-0000-0500-0000B3000000}">
      <text>
        <r>
          <rPr>
            <sz val="10"/>
            <color indexed="81"/>
            <rFont val="Lucida Console"/>
            <family val="3"/>
          </rPr>
          <t>15051|101/20|100|24/10/2019|*|</t>
        </r>
      </text>
    </comment>
    <comment ref="M180" authorId="1" shapeId="0" xr:uid="{00000000-0006-0000-0500-0000B4000000}">
      <text>
        <r>
          <rPr>
            <sz val="9"/>
            <color indexed="81"/>
            <rFont val="Segoe UI"/>
            <family val="2"/>
          </rPr>
          <t>15066|228/18|110|26/07/2018|*|</t>
        </r>
      </text>
    </comment>
    <comment ref="M181" authorId="1" shapeId="0" xr:uid="{00000000-0006-0000-0500-0000B5000000}">
      <text>
        <r>
          <rPr>
            <sz val="10"/>
            <color indexed="81"/>
            <rFont val="Lucida Console"/>
            <family val="3"/>
          </rPr>
          <t>15066|87/20|200|31/07/2019|*|</t>
        </r>
      </text>
    </comment>
    <comment ref="M182" authorId="1" shapeId="0" xr:uid="{00000000-0006-0000-0500-0000B6000000}">
      <text>
        <r>
          <rPr>
            <sz val="9"/>
            <color indexed="81"/>
            <rFont val="Segoe UI"/>
            <family val="2"/>
          </rPr>
          <t>15085|76/19|130|14/11/2018|*|</t>
        </r>
      </text>
    </comment>
    <comment ref="M183" authorId="1" shapeId="0" xr:uid="{00000000-0006-0000-0500-0000B7000000}">
      <text>
        <r>
          <rPr>
            <sz val="10"/>
            <color indexed="81"/>
            <rFont val="Lucida Console"/>
            <family val="3"/>
          </rPr>
          <t>15085|101/20|130|14/11/2018|*|</t>
        </r>
      </text>
    </comment>
    <comment ref="M184" authorId="0" shapeId="0" xr:uid="{00000000-0006-0000-0500-0000B8000000}">
      <text>
        <r>
          <rPr>
            <sz val="10"/>
            <color indexed="81"/>
            <rFont val="Lucida Console"/>
            <family val="3"/>
          </rPr>
          <t>15085|161/21|0|17/12/2020|*|</t>
        </r>
      </text>
    </comment>
    <comment ref="M185" authorId="1" shapeId="0" xr:uid="{00000000-0006-0000-0500-0000B9000000}">
      <text>
        <r>
          <rPr>
            <sz val="9"/>
            <color indexed="81"/>
            <rFont val="Segoe UI"/>
            <family val="2"/>
          </rPr>
          <t>15167|2/19|1450|07/08/2018|*|</t>
        </r>
      </text>
    </comment>
    <comment ref="M186" authorId="1" shapeId="0" xr:uid="{00000000-0006-0000-0500-0000BA000000}">
      <text>
        <r>
          <rPr>
            <sz val="10"/>
            <color indexed="81"/>
            <rFont val="Lucida Console"/>
            <family val="3"/>
          </rPr>
          <t>15167|17/20|1000|24/10/2019|*|</t>
        </r>
      </text>
    </comment>
    <comment ref="M187" authorId="1" shapeId="0" xr:uid="{00000000-0006-0000-0500-0000BB000000}">
      <text>
        <r>
          <rPr>
            <sz val="10"/>
            <color indexed="81"/>
            <rFont val="Lucida Console"/>
            <family val="3"/>
          </rPr>
          <t>15267|9/20|200|25/09/2019|*|</t>
        </r>
      </text>
    </comment>
    <comment ref="M188" authorId="1" shapeId="0" xr:uid="{00000000-0006-0000-0500-0000BC000000}">
      <text>
        <r>
          <rPr>
            <sz val="9"/>
            <color indexed="81"/>
            <rFont val="Segoe UI"/>
            <family val="2"/>
          </rPr>
          <t>15299|126/19|600|20/12/2018|*|</t>
        </r>
      </text>
    </comment>
    <comment ref="M189" authorId="1" shapeId="0" xr:uid="{00000000-0006-0000-0500-0000BD000000}">
      <text>
        <r>
          <rPr>
            <sz val="9"/>
            <color indexed="81"/>
            <rFont val="Segoe UI"/>
            <family val="2"/>
          </rPr>
          <t>15436|155/19|1100|26/02/2019|*|</t>
        </r>
      </text>
    </comment>
    <comment ref="M190" authorId="1" shapeId="0" xr:uid="{00000000-0006-0000-0500-0000BE000000}">
      <text>
        <r>
          <rPr>
            <sz val="10"/>
            <color indexed="81"/>
            <rFont val="Lucida Console"/>
            <family val="3"/>
          </rPr>
          <t>15436|121/20|1500|14/02/2020|*|</t>
        </r>
      </text>
    </comment>
    <comment ref="M191" authorId="1" shapeId="0" xr:uid="{00000000-0006-0000-0500-0000BF000000}">
      <text>
        <r>
          <rPr>
            <sz val="10"/>
            <color indexed="81"/>
            <rFont val="Lucida Console"/>
            <family val="3"/>
          </rPr>
          <t>15656|9/20|100|25/09/2019|*|</t>
        </r>
      </text>
    </comment>
    <comment ref="M192" authorId="1" shapeId="0" xr:uid="{00000000-0006-0000-0500-0000C0000000}">
      <text>
        <r>
          <rPr>
            <sz val="9"/>
            <color indexed="81"/>
            <rFont val="Segoe UI"/>
            <family val="2"/>
          </rPr>
          <t>15664|126/19|60|20/12/2018|*|</t>
        </r>
      </text>
    </comment>
    <comment ref="M193" authorId="1" shapeId="0" xr:uid="{00000000-0006-0000-0500-0000C1000000}">
      <text>
        <r>
          <rPr>
            <sz val="10"/>
            <color indexed="81"/>
            <rFont val="Lucida Console"/>
            <family val="3"/>
          </rPr>
          <t>15668|9/20|70|25/09/2019|*|</t>
        </r>
      </text>
    </comment>
    <comment ref="M194" authorId="1" shapeId="0" xr:uid="{00000000-0006-0000-0500-0000C2000000}">
      <text>
        <r>
          <rPr>
            <sz val="10"/>
            <color indexed="81"/>
            <rFont val="Lucida Console"/>
            <family val="3"/>
          </rPr>
          <t>15672|9/20|50|25/09/2019|*|</t>
        </r>
      </text>
    </comment>
    <comment ref="M195" authorId="1" shapeId="0" xr:uid="{00000000-0006-0000-0500-0000C3000000}">
      <text>
        <r>
          <rPr>
            <sz val="9"/>
            <color indexed="81"/>
            <rFont val="Segoe UI"/>
            <family val="2"/>
          </rPr>
          <t>15761|228/18|150|26/07/2018|*|</t>
        </r>
      </text>
    </comment>
    <comment ref="M196" authorId="1" shapeId="0" xr:uid="{00000000-0006-0000-0500-0000C4000000}">
      <text>
        <r>
          <rPr>
            <sz val="10"/>
            <color indexed="81"/>
            <rFont val="Lucida Console"/>
            <family val="3"/>
          </rPr>
          <t>15761|87/20|0|31/07/2019|*|</t>
        </r>
      </text>
    </comment>
    <comment ref="M197" authorId="1" shapeId="0" xr:uid="{00000000-0006-0000-0500-0000C5000000}">
      <text>
        <r>
          <rPr>
            <sz val="10"/>
            <color indexed="81"/>
            <rFont val="Lucida Console"/>
            <family val="3"/>
          </rPr>
          <t>15813|292/19|6500|25/09/2019|*|</t>
        </r>
      </text>
    </comment>
    <comment ref="M198" authorId="1" shapeId="0" xr:uid="{00000000-0006-0000-0500-0000C6000000}">
      <text>
        <r>
          <rPr>
            <sz val="9"/>
            <color indexed="81"/>
            <rFont val="Segoe UI"/>
            <family val="2"/>
          </rPr>
          <t>16053|47/19|100|07/08/2018|*|</t>
        </r>
      </text>
    </comment>
    <comment ref="M199" authorId="1" shapeId="0" xr:uid="{00000000-0006-0000-0500-0000C7000000}">
      <text>
        <r>
          <rPr>
            <sz val="9"/>
            <color indexed="81"/>
            <rFont val="Segoe UI"/>
            <family val="2"/>
          </rPr>
          <t>16363|189/18|150|10/09/2018|*|</t>
        </r>
      </text>
    </comment>
    <comment ref="M200" authorId="0" shapeId="0" xr:uid="{00000000-0006-0000-0500-0000C8000000}">
      <text>
        <r>
          <rPr>
            <sz val="9"/>
            <color indexed="81"/>
            <rFont val="Segoe UI"/>
            <family val="2"/>
          </rPr>
          <t>16363|257/19|150|10/09/2018|*|</t>
        </r>
      </text>
    </comment>
    <comment ref="M201" authorId="1" shapeId="0" xr:uid="{00000000-0006-0000-0500-0000C9000000}">
      <text>
        <r>
          <rPr>
            <sz val="9"/>
            <color indexed="81"/>
            <rFont val="Segoe UI"/>
            <family val="2"/>
          </rPr>
          <t>16365|189/18|300|10/09/2018|*|</t>
        </r>
      </text>
    </comment>
    <comment ref="M202" authorId="0" shapeId="0" xr:uid="{00000000-0006-0000-0500-0000CA000000}">
      <text>
        <r>
          <rPr>
            <sz val="9"/>
            <color indexed="81"/>
            <rFont val="Segoe UI"/>
            <family val="2"/>
          </rPr>
          <t>16365|257/19|300|10/09/2018|*|</t>
        </r>
      </text>
    </comment>
    <comment ref="M203" authorId="1" shapeId="0" xr:uid="{00000000-0006-0000-0500-0000CB000000}">
      <text>
        <r>
          <rPr>
            <sz val="9"/>
            <color indexed="81"/>
            <rFont val="Segoe UI"/>
            <family val="2"/>
          </rPr>
          <t>16528|14/18|650|28/09/2017|*|</t>
        </r>
      </text>
    </comment>
    <comment ref="M204" authorId="1" shapeId="0" xr:uid="{00000000-0006-0000-0500-0000CC000000}">
      <text>
        <r>
          <rPr>
            <sz val="9"/>
            <color indexed="81"/>
            <rFont val="Segoe UI"/>
            <family val="2"/>
          </rPr>
          <t>16528|9/19|1100|24/10/2018|*|</t>
        </r>
      </text>
    </comment>
    <comment ref="M205" authorId="1" shapeId="0" xr:uid="{00000000-0006-0000-0500-0000CD000000}">
      <text>
        <r>
          <rPr>
            <sz val="10"/>
            <color indexed="81"/>
            <rFont val="Lucida Console"/>
            <family val="3"/>
          </rPr>
          <t>16528|290/19|1350|04/10/2019|*|</t>
        </r>
      </text>
    </comment>
    <comment ref="M206" authorId="1" shapeId="0" xr:uid="{00000000-0006-0000-0500-0000CE000000}">
      <text>
        <r>
          <rPr>
            <sz val="9"/>
            <color indexed="81"/>
            <rFont val="Segoe UI"/>
            <family val="2"/>
          </rPr>
          <t>16532|14/18|110|28/09/2017|*|</t>
        </r>
      </text>
    </comment>
    <comment ref="M207" authorId="1" shapeId="0" xr:uid="{00000000-0006-0000-0500-0000CF000000}">
      <text>
        <r>
          <rPr>
            <sz val="9"/>
            <color indexed="81"/>
            <rFont val="Segoe UI"/>
            <family val="2"/>
          </rPr>
          <t>16532|9/19|0|24/10/2018|*|</t>
        </r>
      </text>
    </comment>
    <comment ref="M208" authorId="1" shapeId="0" xr:uid="{00000000-0006-0000-0500-0000D0000000}">
      <text>
        <r>
          <rPr>
            <sz val="9"/>
            <color indexed="81"/>
            <rFont val="Segoe UI"/>
            <family val="2"/>
          </rPr>
          <t>16571|235/18|3800|17/07/2019|*|</t>
        </r>
      </text>
    </comment>
    <comment ref="M209" authorId="0" shapeId="0" xr:uid="{00000000-0006-0000-0500-0000D1000000}">
      <text>
        <r>
          <rPr>
            <sz val="9"/>
            <color indexed="81"/>
            <rFont val="Segoe UI"/>
            <family val="2"/>
          </rPr>
          <t>16571|236/19|3800|17/07/2019|*|</t>
        </r>
      </text>
    </comment>
    <comment ref="M210" authorId="1" shapeId="0" xr:uid="{00000000-0006-0000-0500-0000D2000000}">
      <text>
        <r>
          <rPr>
            <sz val="9"/>
            <color indexed="81"/>
            <rFont val="Segoe UI"/>
            <family val="2"/>
          </rPr>
          <t>16956|76/19|200|14/11/2018|*|</t>
        </r>
      </text>
    </comment>
    <comment ref="M211" authorId="1" shapeId="0" xr:uid="{00000000-0006-0000-0500-0000D3000000}">
      <text>
        <r>
          <rPr>
            <sz val="10"/>
            <color indexed="81"/>
            <rFont val="Lucida Console"/>
            <family val="3"/>
          </rPr>
          <t>16956|101/20|200|24/10/2019|*|</t>
        </r>
      </text>
    </comment>
    <comment ref="M212" authorId="1" shapeId="0" xr:uid="{00000000-0006-0000-0500-0000D4000000}">
      <text>
        <r>
          <rPr>
            <sz val="9"/>
            <color indexed="81"/>
            <rFont val="Segoe UI"/>
            <family val="2"/>
          </rPr>
          <t>16978|76/19|150|14/11/2018|*|</t>
        </r>
      </text>
    </comment>
    <comment ref="M213" authorId="1" shapeId="0" xr:uid="{00000000-0006-0000-0500-0000D5000000}">
      <text>
        <r>
          <rPr>
            <sz val="10"/>
            <color indexed="81"/>
            <rFont val="Lucida Console"/>
            <family val="3"/>
          </rPr>
          <t>16978|101/20|400|24/10/2019|*|</t>
        </r>
      </text>
    </comment>
    <comment ref="M214" authorId="1" shapeId="0" xr:uid="{00000000-0006-0000-0500-0000D6000000}">
      <text>
        <r>
          <rPr>
            <sz val="9"/>
            <color indexed="81"/>
            <rFont val="Segoe UI"/>
            <family val="2"/>
          </rPr>
          <t>17115|189/19|8000|08/05/2019|*|</t>
        </r>
      </text>
    </comment>
    <comment ref="M215" authorId="1" shapeId="0" xr:uid="{00000000-0006-0000-0500-0000D7000000}">
      <text>
        <r>
          <rPr>
            <sz val="9"/>
            <color indexed="81"/>
            <rFont val="Segoe UI"/>
            <family val="2"/>
          </rPr>
          <t>17132|93/19|3000|20/12/2018|*|</t>
        </r>
      </text>
    </comment>
    <comment ref="M216" authorId="1" shapeId="0" xr:uid="{00000000-0006-0000-0500-0000D8000000}">
      <text>
        <r>
          <rPr>
            <sz val="10"/>
            <color indexed="81"/>
            <rFont val="Lucida Console"/>
            <family val="3"/>
          </rPr>
          <t>17132|99/20|1000|19/12/2019|*|</t>
        </r>
      </text>
    </comment>
    <comment ref="M217" authorId="1" shapeId="0" xr:uid="{00000000-0006-0000-0500-0000D9000000}">
      <text>
        <r>
          <rPr>
            <sz val="9"/>
            <color indexed="81"/>
            <rFont val="Segoe UI"/>
            <family val="2"/>
          </rPr>
          <t>17136|175/19|3000|20/12/2018|*|</t>
        </r>
      </text>
    </comment>
    <comment ref="M218" authorId="1" shapeId="0" xr:uid="{00000000-0006-0000-0500-0000DA000000}">
      <text>
        <r>
          <rPr>
            <sz val="9"/>
            <color indexed="81"/>
            <rFont val="Segoe UI"/>
            <family val="2"/>
          </rPr>
          <t>17362|175/19|9000|08/05/2019|*|</t>
        </r>
      </text>
    </comment>
    <comment ref="M219" authorId="1" shapeId="0" xr:uid="{00000000-0006-0000-0500-0000DB000000}">
      <text>
        <r>
          <rPr>
            <sz val="9"/>
            <color indexed="81"/>
            <rFont val="Segoe UI"/>
            <family val="2"/>
          </rPr>
          <t>17370|175/19|9000|08/05/2019|*|</t>
        </r>
      </text>
    </comment>
    <comment ref="M220" authorId="1" shapeId="0" xr:uid="{00000000-0006-0000-0500-0000DC000000}">
      <text>
        <r>
          <rPr>
            <sz val="9"/>
            <color indexed="81"/>
            <rFont val="Segoe UI"/>
            <family val="2"/>
          </rPr>
          <t>17371|175/19|9000|08/05/2019|*|</t>
        </r>
      </text>
    </comment>
    <comment ref="M221" authorId="1" shapeId="0" xr:uid="{00000000-0006-0000-0500-0000DD000000}">
      <text>
        <r>
          <rPr>
            <sz val="9"/>
            <color indexed="81"/>
            <rFont val="Segoe UI"/>
            <family val="2"/>
          </rPr>
          <t>17422|228/18|40|26/07/2018|*|</t>
        </r>
      </text>
    </comment>
    <comment ref="M222" authorId="1" shapeId="0" xr:uid="{00000000-0006-0000-0500-0000DE000000}">
      <text>
        <r>
          <rPr>
            <sz val="9"/>
            <color indexed="81"/>
            <rFont val="Segoe UI"/>
            <family val="2"/>
          </rPr>
          <t>17426|228/18|20|26/07/2018|*|</t>
        </r>
      </text>
    </comment>
    <comment ref="M223" authorId="1" shapeId="0" xr:uid="{00000000-0006-0000-0500-0000DF000000}">
      <text>
        <r>
          <rPr>
            <sz val="9"/>
            <color indexed="81"/>
            <rFont val="Segoe UI"/>
            <family val="2"/>
          </rPr>
          <t>17454|93/19|15000|20/12/2018|*|</t>
        </r>
      </text>
    </comment>
    <comment ref="M224" authorId="1" shapeId="0" xr:uid="{00000000-0006-0000-0500-0000E0000000}">
      <text>
        <r>
          <rPr>
            <sz val="10"/>
            <color indexed="81"/>
            <rFont val="Lucida Console"/>
            <family val="3"/>
          </rPr>
          <t>17454|99/20|12000|19/12/2019|*|</t>
        </r>
      </text>
    </comment>
    <comment ref="M225" authorId="1" shapeId="0" xr:uid="{00000000-0006-0000-0500-0000E1000000}">
      <text>
        <r>
          <rPr>
            <sz val="9"/>
            <color indexed="81"/>
            <rFont val="Segoe UI"/>
            <family val="2"/>
          </rPr>
          <t>17562|16/19|0|10/09/2018|*|</t>
        </r>
      </text>
    </comment>
    <comment ref="M226" authorId="1" shapeId="0" xr:uid="{00000000-0006-0000-0500-0000E2000000}">
      <text>
        <r>
          <rPr>
            <sz val="10"/>
            <color indexed="81"/>
            <rFont val="Lucida Console"/>
            <family val="3"/>
          </rPr>
          <t>17562|88/20|200|24/10/2019|*|</t>
        </r>
      </text>
    </comment>
    <comment ref="M227" authorId="1" shapeId="0" xr:uid="{00000000-0006-0000-0500-0000E3000000}">
      <text>
        <r>
          <rPr>
            <sz val="9"/>
            <color indexed="81"/>
            <rFont val="Segoe UI"/>
            <family val="2"/>
          </rPr>
          <t>17662|192/19|400|26/02/2019|*|</t>
        </r>
      </text>
    </comment>
    <comment ref="M228" authorId="1" shapeId="0" xr:uid="{00000000-0006-0000-0500-0000E4000000}">
      <text>
        <r>
          <rPr>
            <sz val="9"/>
            <color indexed="81"/>
            <rFont val="Segoe UI"/>
            <family val="2"/>
          </rPr>
          <t>17663|192/19|400|26/02/2019|*|</t>
        </r>
      </text>
    </comment>
    <comment ref="M229" authorId="1" shapeId="0" xr:uid="{00000000-0006-0000-0500-0000E5000000}">
      <text>
        <r>
          <rPr>
            <sz val="9"/>
            <color indexed="81"/>
            <rFont val="Segoe UI"/>
            <family val="2"/>
          </rPr>
          <t>17696|192/19|200|26/02/2019|*|</t>
        </r>
      </text>
    </comment>
    <comment ref="M230" authorId="1" shapeId="0" xr:uid="{00000000-0006-0000-0500-0000E6000000}">
      <text>
        <r>
          <rPr>
            <sz val="9"/>
            <color indexed="81"/>
            <rFont val="Segoe UI"/>
            <family val="2"/>
          </rPr>
          <t>17698|192/19|520|26/02/2019|*|</t>
        </r>
      </text>
    </comment>
    <comment ref="M231" authorId="1" shapeId="0" xr:uid="{00000000-0006-0000-0500-0000E7000000}">
      <text>
        <r>
          <rPr>
            <sz val="9"/>
            <color indexed="81"/>
            <rFont val="Segoe UI"/>
            <family val="2"/>
          </rPr>
          <t>17704|155/19|350|26/02/2019|*|</t>
        </r>
      </text>
    </comment>
    <comment ref="M232" authorId="1" shapeId="0" xr:uid="{00000000-0006-0000-0500-0000E8000000}">
      <text>
        <r>
          <rPr>
            <sz val="10"/>
            <color indexed="81"/>
            <rFont val="Lucida Console"/>
            <family val="3"/>
          </rPr>
          <t>17704|121/20|400|14/02/2020|*|</t>
        </r>
      </text>
    </comment>
    <comment ref="M233" authorId="1" shapeId="0" xr:uid="{00000000-0006-0000-0500-0000E9000000}">
      <text>
        <r>
          <rPr>
            <sz val="9"/>
            <color indexed="81"/>
            <rFont val="Segoe UI"/>
            <family val="2"/>
          </rPr>
          <t>19842|100/19|8000|26/04/2018|*|</t>
        </r>
      </text>
    </comment>
    <comment ref="M234" authorId="0" shapeId="0" xr:uid="{00000000-0006-0000-0500-0000EA000000}">
      <text>
        <r>
          <rPr>
            <sz val="10"/>
            <color indexed="81"/>
            <rFont val="Lucida Console"/>
            <family val="3"/>
          </rPr>
          <t>19842|111/20|10000|28/01/2021|*|</t>
        </r>
      </text>
    </comment>
    <comment ref="M235" authorId="1" shapeId="0" xr:uid="{00000000-0006-0000-0500-0000EB000000}">
      <text>
        <r>
          <rPr>
            <sz val="9"/>
            <color indexed="81"/>
            <rFont val="Segoe UI"/>
            <family val="2"/>
          </rPr>
          <t>19871|70/19|100|19/10/2018|*|</t>
        </r>
      </text>
    </comment>
    <comment ref="M236" authorId="1" shapeId="0" xr:uid="{00000000-0006-0000-0500-0000EC000000}">
      <text>
        <r>
          <rPr>
            <sz val="9"/>
            <color indexed="81"/>
            <rFont val="Segoe UI"/>
            <family val="2"/>
          </rPr>
          <t>19998|70/19|100|19/10/2018|*|</t>
        </r>
      </text>
    </comment>
    <comment ref="M237" authorId="1" shapeId="0" xr:uid="{00000000-0006-0000-0500-0000ED000000}">
      <text>
        <r>
          <rPr>
            <sz val="9"/>
            <color indexed="81"/>
            <rFont val="Segoe UI"/>
            <family val="2"/>
          </rPr>
          <t>20001|70/19|500|19/10/2018|*|</t>
        </r>
      </text>
    </comment>
    <comment ref="M238" authorId="1" shapeId="0" xr:uid="{00000000-0006-0000-0500-0000EE000000}">
      <text>
        <r>
          <rPr>
            <sz val="9"/>
            <color indexed="81"/>
            <rFont val="Segoe UI"/>
            <family val="2"/>
          </rPr>
          <t>20034|70/19|500|19/10/2018|*|</t>
        </r>
      </text>
    </comment>
    <comment ref="M239" authorId="1" shapeId="0" xr:uid="{00000000-0006-0000-0500-0000EF000000}">
      <text>
        <r>
          <rPr>
            <sz val="9"/>
            <color indexed="81"/>
            <rFont val="Segoe UI"/>
            <family val="2"/>
          </rPr>
          <t>20035|70/19|100|19/10/2018|*|</t>
        </r>
      </text>
    </comment>
    <comment ref="M240" authorId="1" shapeId="0" xr:uid="{00000000-0006-0000-0500-0000F0000000}">
      <text>
        <r>
          <rPr>
            <sz val="9"/>
            <color indexed="81"/>
            <rFont val="Segoe UI"/>
            <family val="2"/>
          </rPr>
          <t>20037|155/19|150|19/10/2018|*|</t>
        </r>
      </text>
    </comment>
    <comment ref="M241" authorId="1" shapeId="0" xr:uid="{00000000-0006-0000-0500-0000F1000000}">
      <text>
        <r>
          <rPr>
            <sz val="9"/>
            <color indexed="81"/>
            <rFont val="Segoe UI"/>
            <family val="2"/>
          </rPr>
          <t>20104|70/19|150|19/10/2018|*|</t>
        </r>
      </text>
    </comment>
    <comment ref="M242" authorId="1" shapeId="0" xr:uid="{00000000-0006-0000-0500-0000F2000000}">
      <text>
        <r>
          <rPr>
            <sz val="9"/>
            <color indexed="81"/>
            <rFont val="Segoe UI"/>
            <family val="2"/>
          </rPr>
          <t>20106|70/19|250|19/10/2018|*|</t>
        </r>
      </text>
    </comment>
    <comment ref="M243" authorId="1" shapeId="0" xr:uid="{00000000-0006-0000-0500-0000F3000000}">
      <text>
        <r>
          <rPr>
            <sz val="9"/>
            <color indexed="81"/>
            <rFont val="Segoe UI"/>
            <family val="2"/>
          </rPr>
          <t>20135|60/19|450|14/11/2018|*|</t>
        </r>
      </text>
    </comment>
    <comment ref="M244" authorId="1" shapeId="0" xr:uid="{00000000-0006-0000-0500-0000F4000000}">
      <text>
        <r>
          <rPr>
            <sz val="10"/>
            <color indexed="81"/>
            <rFont val="Lucida Console"/>
            <family val="3"/>
          </rPr>
          <t>20135|16/20|1000|24/10/2019|*|</t>
        </r>
      </text>
    </comment>
    <comment ref="M245" authorId="1" shapeId="0" xr:uid="{00000000-0006-0000-0500-0000F5000000}">
      <text>
        <r>
          <rPr>
            <sz val="9"/>
            <color indexed="81"/>
            <rFont val="Segoe UI"/>
            <family val="2"/>
          </rPr>
          <t>20144|70/19|500|19/10/2018|*|</t>
        </r>
      </text>
    </comment>
    <comment ref="M246" authorId="1" shapeId="0" xr:uid="{00000000-0006-0000-0500-0000F6000000}">
      <text>
        <r>
          <rPr>
            <sz val="10"/>
            <color indexed="81"/>
            <rFont val="Lucida Console"/>
            <family val="3"/>
          </rPr>
          <t>20144|55/20|800|24/10/2019|*|</t>
        </r>
      </text>
    </comment>
    <comment ref="M247" authorId="1" shapeId="0" xr:uid="{00000000-0006-0000-0500-0000F7000000}">
      <text>
        <r>
          <rPr>
            <sz val="9"/>
            <color indexed="81"/>
            <rFont val="Segoe UI"/>
            <family val="2"/>
          </rPr>
          <t>20760|159/19|200|22/03/2019|*|</t>
        </r>
      </text>
    </comment>
    <comment ref="M248" authorId="1" shapeId="0" xr:uid="{00000000-0006-0000-0500-0000F8000000}">
      <text>
        <r>
          <rPr>
            <sz val="9"/>
            <color indexed="81"/>
            <rFont val="Segoe UI"/>
            <family val="2"/>
          </rPr>
          <t>20763|159/19|100|22/03/2019|*|</t>
        </r>
      </text>
    </comment>
    <comment ref="M249" authorId="1" shapeId="0" xr:uid="{00000000-0006-0000-0500-0000F9000000}">
      <text>
        <r>
          <rPr>
            <sz val="9"/>
            <color indexed="81"/>
            <rFont val="Segoe UI"/>
            <family val="2"/>
          </rPr>
          <t>23687|93/19|40000|20/12/2018|*|</t>
        </r>
      </text>
    </comment>
    <comment ref="M250" authorId="1" shapeId="0" xr:uid="{00000000-0006-0000-0500-0000FA000000}">
      <text>
        <r>
          <rPr>
            <sz val="10"/>
            <color indexed="81"/>
            <rFont val="Lucida Console"/>
            <family val="3"/>
          </rPr>
          <t>23687|99/20|25000|19/12/2019|*|</t>
        </r>
      </text>
    </comment>
    <comment ref="M251" authorId="1" shapeId="0" xr:uid="{00000000-0006-0000-0500-0000FB000000}">
      <text>
        <r>
          <rPr>
            <sz val="9"/>
            <color indexed="81"/>
            <rFont val="Segoe UI"/>
            <family val="2"/>
          </rPr>
          <t>23692|93/19|40000|20/12/2018|*|</t>
        </r>
      </text>
    </comment>
    <comment ref="M252" authorId="1" shapeId="0" xr:uid="{00000000-0006-0000-0500-0000FC000000}">
      <text>
        <r>
          <rPr>
            <sz val="10"/>
            <color indexed="81"/>
            <rFont val="Lucida Console"/>
            <family val="3"/>
          </rPr>
          <t>23692|99/20|25000|19/12/2019|*|</t>
        </r>
      </text>
    </comment>
    <comment ref="M253" authorId="1" shapeId="0" xr:uid="{00000000-0006-0000-0500-0000FD000000}">
      <text>
        <r>
          <rPr>
            <sz val="9"/>
            <color indexed="81"/>
            <rFont val="Segoe UI"/>
            <family val="2"/>
          </rPr>
          <t>23778|159/19|200|22/03/2019|*|</t>
        </r>
      </text>
    </comment>
    <comment ref="M254" authorId="1" shapeId="0" xr:uid="{00000000-0006-0000-0500-0000FE000000}">
      <text>
        <r>
          <rPr>
            <sz val="9"/>
            <color indexed="81"/>
            <rFont val="Segoe UI"/>
            <family val="2"/>
          </rPr>
          <t>23846|93/19|25000|20/12/2018|*|</t>
        </r>
      </text>
    </comment>
    <comment ref="M255" authorId="1" shapeId="0" xr:uid="{00000000-0006-0000-0500-0000FF000000}">
      <text>
        <r>
          <rPr>
            <sz val="10"/>
            <color indexed="81"/>
            <rFont val="Lucida Console"/>
            <family val="3"/>
          </rPr>
          <t>23846|99/20|25000|19/12/2019|*|</t>
        </r>
      </text>
    </comment>
    <comment ref="M256" authorId="1" shapeId="0" xr:uid="{00000000-0006-0000-0500-000000010000}">
      <text>
        <r>
          <rPr>
            <sz val="9"/>
            <color indexed="81"/>
            <rFont val="Segoe UI"/>
            <family val="2"/>
          </rPr>
          <t>23862|93/19|25000|20/12/2018|*|</t>
        </r>
      </text>
    </comment>
    <comment ref="M257" authorId="1" shapeId="0" xr:uid="{00000000-0006-0000-0500-000001010000}">
      <text>
        <r>
          <rPr>
            <sz val="10"/>
            <color indexed="81"/>
            <rFont val="Lucida Console"/>
            <family val="3"/>
          </rPr>
          <t>23862|99/20|25000|19/12/2019|*|</t>
        </r>
      </text>
    </comment>
    <comment ref="M258" authorId="1" shapeId="0" xr:uid="{00000000-0006-0000-0500-000002010000}">
      <text>
        <r>
          <rPr>
            <sz val="9"/>
            <color indexed="81"/>
            <rFont val="Segoe UI"/>
            <family val="2"/>
          </rPr>
          <t>23875|93/19|25000|20/12/2018|*|</t>
        </r>
      </text>
    </comment>
    <comment ref="M259" authorId="1" shapeId="0" xr:uid="{00000000-0006-0000-0500-000003010000}">
      <text>
        <r>
          <rPr>
            <sz val="10"/>
            <color indexed="81"/>
            <rFont val="Lucida Console"/>
            <family val="3"/>
          </rPr>
          <t>23875|99/20|25000|19/12/2019|*|</t>
        </r>
      </text>
    </comment>
    <comment ref="M260" authorId="1" shapeId="0" xr:uid="{00000000-0006-0000-0500-000004010000}">
      <text>
        <r>
          <rPr>
            <sz val="9"/>
            <color indexed="81"/>
            <rFont val="Segoe UI"/>
            <family val="2"/>
          </rPr>
          <t>23986|93/19|15000|20/12/2018|*|</t>
        </r>
      </text>
    </comment>
    <comment ref="M261" authorId="1" shapeId="0" xr:uid="{00000000-0006-0000-0500-000005010000}">
      <text>
        <r>
          <rPr>
            <sz val="10"/>
            <color indexed="81"/>
            <rFont val="Lucida Console"/>
            <family val="3"/>
          </rPr>
          <t>23986|99/20|10000|19/12/2019|*|</t>
        </r>
      </text>
    </comment>
    <comment ref="M262" authorId="1" shapeId="0" xr:uid="{00000000-0006-0000-0500-000006010000}">
      <text>
        <r>
          <rPr>
            <sz val="9"/>
            <color indexed="81"/>
            <rFont val="Segoe UI"/>
            <family val="2"/>
          </rPr>
          <t>23989|93/19|15000|20/12/2018|*|</t>
        </r>
      </text>
    </comment>
    <comment ref="M263" authorId="1" shapeId="0" xr:uid="{00000000-0006-0000-0500-000007010000}">
      <text>
        <r>
          <rPr>
            <sz val="10"/>
            <color indexed="81"/>
            <rFont val="Lucida Console"/>
            <family val="3"/>
          </rPr>
          <t>23989|99/20|10000|19/12/2019|*|</t>
        </r>
      </text>
    </comment>
    <comment ref="M264" authorId="1" shapeId="0" xr:uid="{00000000-0006-0000-0500-000008010000}">
      <text>
        <r>
          <rPr>
            <sz val="9"/>
            <color indexed="81"/>
            <rFont val="Segoe UI"/>
            <family val="2"/>
          </rPr>
          <t>23993|93/19|15000|20/12/2018|*|</t>
        </r>
      </text>
    </comment>
    <comment ref="M265" authorId="1" shapeId="0" xr:uid="{00000000-0006-0000-0500-000009010000}">
      <text>
        <r>
          <rPr>
            <sz val="10"/>
            <color indexed="81"/>
            <rFont val="Lucida Console"/>
            <family val="3"/>
          </rPr>
          <t>23993|99/20|10000|19/12/2019|*|</t>
        </r>
      </text>
    </comment>
    <comment ref="M266" authorId="1" shapeId="0" xr:uid="{00000000-0006-0000-0500-00000A010000}">
      <text>
        <r>
          <rPr>
            <sz val="9"/>
            <color indexed="81"/>
            <rFont val="Segoe UI"/>
            <family val="2"/>
          </rPr>
          <t>23996|93/19|15000|20/12/2018|*|</t>
        </r>
      </text>
    </comment>
    <comment ref="M267" authorId="1" shapeId="0" xr:uid="{00000000-0006-0000-0500-00000B010000}">
      <text>
        <r>
          <rPr>
            <sz val="10"/>
            <color indexed="81"/>
            <rFont val="Lucida Console"/>
            <family val="3"/>
          </rPr>
          <t>23996|99/20|10000|19/12/2019|*|</t>
        </r>
      </text>
    </comment>
    <comment ref="M268" authorId="1" shapeId="0" xr:uid="{00000000-0006-0000-0500-00000C010000}">
      <text>
        <r>
          <rPr>
            <sz val="9"/>
            <color indexed="81"/>
            <rFont val="Segoe UI"/>
            <family val="2"/>
          </rPr>
          <t>24204|192/19|400|26/02/2019|*|</t>
        </r>
      </text>
    </comment>
    <comment ref="M269" authorId="1" shapeId="0" xr:uid="{00000000-0006-0000-0500-00000D010000}">
      <text>
        <r>
          <rPr>
            <sz val="9"/>
            <color indexed="81"/>
            <rFont val="Segoe UI"/>
            <family val="2"/>
          </rPr>
          <t>24205|16/19|600|10/09/2018|*|</t>
        </r>
      </text>
    </comment>
    <comment ref="M270" authorId="1" shapeId="0" xr:uid="{00000000-0006-0000-0500-00000E010000}">
      <text>
        <r>
          <rPr>
            <sz val="9"/>
            <color indexed="81"/>
            <rFont val="Segoe UI"/>
            <family val="2"/>
          </rPr>
          <t>24371|198/18|21000|24/05/2019|*|</t>
        </r>
      </text>
    </comment>
    <comment ref="M271" authorId="1" shapeId="0" xr:uid="{00000000-0006-0000-0500-00000F010000}">
      <text>
        <r>
          <rPr>
            <sz val="10"/>
            <color indexed="81"/>
            <rFont val="Lucida Console"/>
            <family val="3"/>
          </rPr>
          <t>24371|276/19|50000|24/05/2019|*|</t>
        </r>
      </text>
    </comment>
    <comment ref="M272" authorId="1" shapeId="0" xr:uid="{00000000-0006-0000-0500-000010010000}">
      <text>
        <r>
          <rPr>
            <sz val="9"/>
            <color indexed="81"/>
            <rFont val="Segoe UI"/>
            <family val="2"/>
          </rPr>
          <t>24476|93/19|15000|20/12/2018|*|</t>
        </r>
      </text>
    </comment>
    <comment ref="M273" authorId="1" shapeId="0" xr:uid="{00000000-0006-0000-0500-000011010000}">
      <text>
        <r>
          <rPr>
            <sz val="10"/>
            <color indexed="81"/>
            <rFont val="Lucida Console"/>
            <family val="3"/>
          </rPr>
          <t>24476|99/20|10000|19/12/2019|*|</t>
        </r>
      </text>
    </comment>
    <comment ref="M274" authorId="1" shapeId="0" xr:uid="{00000000-0006-0000-0500-000012010000}">
      <text>
        <r>
          <rPr>
            <sz val="9"/>
            <color indexed="81"/>
            <rFont val="Segoe UI"/>
            <family val="2"/>
          </rPr>
          <t>24477|93/19|15000|20/12/2018|*|</t>
        </r>
      </text>
    </comment>
    <comment ref="M275" authorId="1" shapeId="0" xr:uid="{00000000-0006-0000-0500-000013010000}">
      <text>
        <r>
          <rPr>
            <sz val="10"/>
            <color indexed="81"/>
            <rFont val="Lucida Console"/>
            <family val="3"/>
          </rPr>
          <t>24477|99/20|10000|19/12/2019|*|</t>
        </r>
      </text>
    </comment>
    <comment ref="M276" authorId="1" shapeId="0" xr:uid="{00000000-0006-0000-0500-000014010000}">
      <text>
        <r>
          <rPr>
            <sz val="9"/>
            <color indexed="81"/>
            <rFont val="Segoe UI"/>
            <family val="2"/>
          </rPr>
          <t>24500|228/18|380|26/07/2018|*|</t>
        </r>
      </text>
    </comment>
    <comment ref="M277" authorId="1" shapeId="0" xr:uid="{00000000-0006-0000-0500-000015010000}">
      <text>
        <r>
          <rPr>
            <sz val="10"/>
            <color indexed="81"/>
            <rFont val="Lucida Console"/>
            <family val="3"/>
          </rPr>
          <t>24500|87/20|300|26/07/2018|*|</t>
        </r>
      </text>
    </comment>
    <comment ref="M278" authorId="1" shapeId="0" xr:uid="{00000000-0006-0000-0500-000016010000}">
      <text>
        <r>
          <rPr>
            <sz val="9"/>
            <color indexed="81"/>
            <rFont val="Segoe UI"/>
            <family val="2"/>
          </rPr>
          <t>25523|228/18|160|26/07/2018|*|</t>
        </r>
      </text>
    </comment>
    <comment ref="M279" authorId="1" shapeId="0" xr:uid="{00000000-0006-0000-0500-000017010000}">
      <text>
        <r>
          <rPr>
            <sz val="10"/>
            <color indexed="81"/>
            <rFont val="Lucida Console"/>
            <family val="3"/>
          </rPr>
          <t>25523|87/20|200|31/07/2019|*|</t>
        </r>
      </text>
    </comment>
    <comment ref="M280" authorId="1" shapeId="0" xr:uid="{00000000-0006-0000-0500-000018010000}">
      <text>
        <r>
          <rPr>
            <sz val="9"/>
            <color indexed="81"/>
            <rFont val="Segoe UI"/>
            <family val="2"/>
          </rPr>
          <t>25559|93/19|15000|20/12/2018|*|</t>
        </r>
      </text>
    </comment>
    <comment ref="M281" authorId="1" shapeId="0" xr:uid="{00000000-0006-0000-0500-000019010000}">
      <text>
        <r>
          <rPr>
            <sz val="10"/>
            <color indexed="81"/>
            <rFont val="Lucida Console"/>
            <family val="3"/>
          </rPr>
          <t>25559|99/20|10000|19/12/2019|*|</t>
        </r>
      </text>
    </comment>
    <comment ref="M282" authorId="1" shapeId="0" xr:uid="{00000000-0006-0000-0500-00001A010000}">
      <text>
        <r>
          <rPr>
            <sz val="9"/>
            <color indexed="81"/>
            <rFont val="Segoe UI"/>
            <family val="2"/>
          </rPr>
          <t>25630|228/18|110|26/07/2018|*|</t>
        </r>
      </text>
    </comment>
    <comment ref="M283" authorId="1" shapeId="0" xr:uid="{00000000-0006-0000-0500-00001B010000}">
      <text>
        <r>
          <rPr>
            <sz val="10"/>
            <color indexed="81"/>
            <rFont val="Lucida Console"/>
            <family val="3"/>
          </rPr>
          <t>25630|87/20|100|31/07/2019|*|</t>
        </r>
      </text>
    </comment>
    <comment ref="M284" authorId="1" shapeId="0" xr:uid="{00000000-0006-0000-0500-00001C010000}">
      <text>
        <r>
          <rPr>
            <sz val="9"/>
            <color indexed="81"/>
            <rFont val="Segoe UI"/>
            <family val="2"/>
          </rPr>
          <t>25756|228/18|70|26/07/2018|*|</t>
        </r>
      </text>
    </comment>
    <comment ref="M285" authorId="1" shapeId="0" xr:uid="{00000000-0006-0000-0500-00001D010000}">
      <text>
        <r>
          <rPr>
            <sz val="9"/>
            <color indexed="81"/>
            <rFont val="Segoe UI"/>
            <family val="2"/>
          </rPr>
          <t>26215|10/19|50|10/09/2018|*|</t>
        </r>
      </text>
    </comment>
    <comment ref="M286" authorId="1" shapeId="0" xr:uid="{00000000-0006-0000-0500-00001E010000}">
      <text>
        <r>
          <rPr>
            <sz val="10"/>
            <color indexed="81"/>
            <rFont val="Lucida Console"/>
            <family val="3"/>
          </rPr>
          <t>26215|86/20|200|25/10/2019|*|</t>
        </r>
      </text>
    </comment>
    <comment ref="M287" authorId="1" shapeId="0" xr:uid="{00000000-0006-0000-0500-00001F010000}">
      <text>
        <r>
          <rPr>
            <sz val="10"/>
            <color indexed="81"/>
            <rFont val="Lucida Console"/>
            <family val="3"/>
          </rPr>
          <t>26282|292/19|9|25/09/2019|*|</t>
        </r>
      </text>
    </comment>
    <comment ref="M288" authorId="1" shapeId="0" xr:uid="{00000000-0006-0000-0500-000020010000}">
      <text>
        <r>
          <rPr>
            <sz val="9"/>
            <color indexed="81"/>
            <rFont val="Segoe UI"/>
            <family val="2"/>
          </rPr>
          <t>26504|234/18|1500|17/07/2019|*|</t>
        </r>
      </text>
    </comment>
    <comment ref="M289" authorId="1" shapeId="0" xr:uid="{00000000-0006-0000-0500-000021010000}">
      <text>
        <r>
          <rPr>
            <sz val="9"/>
            <color indexed="81"/>
            <rFont val="Segoe UI"/>
            <family val="2"/>
          </rPr>
          <t>26504|239/19|1500|17/07/2019|*|</t>
        </r>
      </text>
    </comment>
    <comment ref="M290" authorId="1" shapeId="0" xr:uid="{00000000-0006-0000-0500-000022010000}">
      <text>
        <r>
          <rPr>
            <sz val="9"/>
            <color indexed="81"/>
            <rFont val="Segoe UI"/>
            <family val="2"/>
          </rPr>
          <t>26506|234/18|1500|17/07/2019|*|</t>
        </r>
      </text>
    </comment>
    <comment ref="M291" authorId="1" shapeId="0" xr:uid="{00000000-0006-0000-0500-000023010000}">
      <text>
        <r>
          <rPr>
            <sz val="9"/>
            <color indexed="81"/>
            <rFont val="Segoe UI"/>
            <family val="2"/>
          </rPr>
          <t>26506|239/19|1500|17/07/2019|*|</t>
        </r>
      </text>
    </comment>
    <comment ref="M292" authorId="1" shapeId="0" xr:uid="{00000000-0006-0000-0500-000024010000}">
      <text>
        <r>
          <rPr>
            <sz val="9"/>
            <color indexed="81"/>
            <rFont val="Segoe UI"/>
            <family val="2"/>
          </rPr>
          <t>27136|164/18|140000|26/04/2018|*|</t>
        </r>
      </text>
    </comment>
    <comment ref="M293" authorId="1" shapeId="0" xr:uid="{00000000-0006-0000-0500-000025010000}">
      <text>
        <r>
          <rPr>
            <sz val="9"/>
            <color indexed="81"/>
            <rFont val="Segoe UI"/>
            <family val="2"/>
          </rPr>
          <t>27136|220/19|100000|08/05/2019|*|</t>
        </r>
      </text>
    </comment>
    <comment ref="M294" authorId="1" shapeId="0" xr:uid="{00000000-0006-0000-0500-000026010000}">
      <text>
        <r>
          <rPr>
            <sz val="9"/>
            <color indexed="81"/>
            <rFont val="Segoe UI"/>
            <family val="2"/>
          </rPr>
          <t>27137|93/19|15000|20/12/2018|*|</t>
        </r>
      </text>
    </comment>
    <comment ref="M295" authorId="1" shapeId="0" xr:uid="{00000000-0006-0000-0500-000027010000}">
      <text>
        <r>
          <rPr>
            <sz val="10"/>
            <color indexed="81"/>
            <rFont val="Lucida Console"/>
            <family val="3"/>
          </rPr>
          <t>27137|99/20|10000|19/12/2019|*|</t>
        </r>
      </text>
    </comment>
    <comment ref="M296" authorId="1" shapeId="0" xr:uid="{00000000-0006-0000-0500-000028010000}">
      <text>
        <r>
          <rPr>
            <sz val="9"/>
            <color indexed="81"/>
            <rFont val="Segoe UI"/>
            <family val="2"/>
          </rPr>
          <t>27138|93/19|15000|20/12/2018|*|</t>
        </r>
      </text>
    </comment>
    <comment ref="M297" authorId="1" shapeId="0" xr:uid="{00000000-0006-0000-0500-000029010000}">
      <text>
        <r>
          <rPr>
            <sz val="10"/>
            <color indexed="81"/>
            <rFont val="Lucida Console"/>
            <family val="3"/>
          </rPr>
          <t>27138|99/20|10000|19/12/2019|*|</t>
        </r>
      </text>
    </comment>
    <comment ref="M298" authorId="1" shapeId="0" xr:uid="{00000000-0006-0000-0500-00002A010000}">
      <text>
        <r>
          <rPr>
            <sz val="9"/>
            <color indexed="81"/>
            <rFont val="Segoe UI"/>
            <family val="2"/>
          </rPr>
          <t>27139|93/19|15000|20/12/2018|*|</t>
        </r>
      </text>
    </comment>
    <comment ref="M299" authorId="1" shapeId="0" xr:uid="{00000000-0006-0000-0500-00002B010000}">
      <text>
        <r>
          <rPr>
            <sz val="10"/>
            <color indexed="81"/>
            <rFont val="Lucida Console"/>
            <family val="3"/>
          </rPr>
          <t>27139|99/20|10000|19/12/2019|*|</t>
        </r>
      </text>
    </comment>
    <comment ref="M300" authorId="1" shapeId="0" xr:uid="{00000000-0006-0000-0500-00002C010000}">
      <text>
        <r>
          <rPr>
            <sz val="9"/>
            <color indexed="81"/>
            <rFont val="Segoe UI"/>
            <family val="2"/>
          </rPr>
          <t>27140|93/19|15000|20/12/2018|*|</t>
        </r>
      </text>
    </comment>
    <comment ref="M301" authorId="1" shapeId="0" xr:uid="{00000000-0006-0000-0500-00002D010000}">
      <text>
        <r>
          <rPr>
            <sz val="10"/>
            <color indexed="81"/>
            <rFont val="Lucida Console"/>
            <family val="3"/>
          </rPr>
          <t>27140|99/20|10000|19/12/2019|*|</t>
        </r>
      </text>
    </comment>
    <comment ref="M302" authorId="1" shapeId="0" xr:uid="{00000000-0006-0000-0500-00002E010000}">
      <text>
        <r>
          <rPr>
            <sz val="9"/>
            <color indexed="81"/>
            <rFont val="Segoe UI"/>
            <family val="2"/>
          </rPr>
          <t>27287|198/19|250|10/08/2018|*|</t>
        </r>
      </text>
    </comment>
    <comment ref="M303" authorId="1" shapeId="0" xr:uid="{00000000-0006-0000-0500-00002F010000}">
      <text>
        <r>
          <rPr>
            <sz val="9"/>
            <color indexed="81"/>
            <rFont val="Segoe UI"/>
            <family val="2"/>
          </rPr>
          <t>27353|47/19|240|10/08/2018|*|</t>
        </r>
      </text>
    </comment>
    <comment ref="M304" authorId="1" shapeId="0" xr:uid="{00000000-0006-0000-0500-000030010000}">
      <text>
        <r>
          <rPr>
            <sz val="9"/>
            <color indexed="81"/>
            <rFont val="Segoe UI"/>
            <family val="2"/>
          </rPr>
          <t>27479|192/19|300|26/02/2019|*|</t>
        </r>
      </text>
    </comment>
    <comment ref="M305" authorId="1" shapeId="0" xr:uid="{00000000-0006-0000-0500-000031010000}">
      <text>
        <r>
          <rPr>
            <sz val="9"/>
            <color indexed="81"/>
            <rFont val="Segoe UI"/>
            <family val="2"/>
          </rPr>
          <t>27759|76/19|0|14/11/2018|*|</t>
        </r>
      </text>
    </comment>
    <comment ref="M306" authorId="1" shapeId="0" xr:uid="{00000000-0006-0000-0500-000032010000}">
      <text>
        <r>
          <rPr>
            <sz val="9"/>
            <color indexed="81"/>
            <rFont val="Segoe UI"/>
            <family val="2"/>
          </rPr>
          <t>27760|76/19|50|14/11/2018|*|</t>
        </r>
      </text>
    </comment>
    <comment ref="M307" authorId="1" shapeId="0" xr:uid="{00000000-0006-0000-0500-000033010000}">
      <text>
        <r>
          <rPr>
            <sz val="10"/>
            <color indexed="81"/>
            <rFont val="Lucida Console"/>
            <family val="3"/>
          </rPr>
          <t>27760|101/20|50|24/10/2019|*|</t>
        </r>
      </text>
    </comment>
    <comment ref="M308" authorId="0" shapeId="0" xr:uid="{00000000-0006-0000-0500-000034010000}">
      <text>
        <r>
          <rPr>
            <sz val="10"/>
            <color indexed="81"/>
            <rFont val="Lucida Console"/>
            <family val="3"/>
          </rPr>
          <t>27760|161/21|50|17/12/2020|*|</t>
        </r>
      </text>
    </comment>
    <comment ref="M309" authorId="1" shapeId="0" xr:uid="{00000000-0006-0000-0500-000035010000}">
      <text>
        <r>
          <rPr>
            <sz val="9"/>
            <color indexed="81"/>
            <rFont val="Segoe UI"/>
            <family val="2"/>
          </rPr>
          <t>28093|193/19|100|26/02/2019|*|</t>
        </r>
      </text>
    </comment>
    <comment ref="M310" authorId="1" shapeId="0" xr:uid="{00000000-0006-0000-0500-000036010000}">
      <text>
        <r>
          <rPr>
            <sz val="9"/>
            <color indexed="81"/>
            <rFont val="Segoe UI"/>
            <family val="2"/>
          </rPr>
          <t>28181|76/19|50|14/11/2018|*|</t>
        </r>
      </text>
    </comment>
    <comment ref="M311" authorId="1" shapeId="0" xr:uid="{00000000-0006-0000-0500-000037010000}">
      <text>
        <r>
          <rPr>
            <sz val="9"/>
            <color indexed="81"/>
            <rFont val="Segoe UI"/>
            <family val="2"/>
          </rPr>
          <t>28184|228/18|110|26/07/2018|*|</t>
        </r>
      </text>
    </comment>
    <comment ref="M312" authorId="1" shapeId="0" xr:uid="{00000000-0006-0000-0500-000038010000}">
      <text>
        <r>
          <rPr>
            <sz val="10"/>
            <color indexed="81"/>
            <rFont val="Lucida Console"/>
            <family val="3"/>
          </rPr>
          <t>28184|87/20|150|31/07/2019|*|</t>
        </r>
      </text>
    </comment>
    <comment ref="M313" authorId="1" shapeId="0" xr:uid="{00000000-0006-0000-0500-000039010000}">
      <text>
        <r>
          <rPr>
            <sz val="9"/>
            <color indexed="81"/>
            <rFont val="Segoe UI"/>
            <family val="2"/>
          </rPr>
          <t>28306|76/19|50|14/11/2018|*|</t>
        </r>
      </text>
    </comment>
    <comment ref="M314" authorId="1" shapeId="0" xr:uid="{00000000-0006-0000-0500-00003A010000}">
      <text>
        <r>
          <rPr>
            <sz val="10"/>
            <color indexed="81"/>
            <rFont val="Lucida Console"/>
            <family val="3"/>
          </rPr>
          <t>28306|101/20|80|24/10/2019|*|</t>
        </r>
      </text>
    </comment>
    <comment ref="M315" authorId="1" shapeId="0" xr:uid="{00000000-0006-0000-0500-00003B010000}">
      <text>
        <r>
          <rPr>
            <sz val="9"/>
            <color indexed="81"/>
            <rFont val="Segoe UI"/>
            <family val="2"/>
          </rPr>
          <t>28308|76/19|80|14/11/2018|*|</t>
        </r>
      </text>
    </comment>
    <comment ref="M316" authorId="1" shapeId="0" xr:uid="{00000000-0006-0000-0500-00003C010000}">
      <text>
        <r>
          <rPr>
            <sz val="10"/>
            <color indexed="81"/>
            <rFont val="Lucida Console"/>
            <family val="3"/>
          </rPr>
          <t>28308|101/20|100|24/10/2019|*|</t>
        </r>
      </text>
    </comment>
    <comment ref="M317" authorId="1" shapeId="0" xr:uid="{00000000-0006-0000-0500-00003D010000}">
      <text>
        <r>
          <rPr>
            <sz val="10"/>
            <color indexed="81"/>
            <rFont val="Lucida Console"/>
            <family val="3"/>
          </rPr>
          <t>29293|9/20|0|25/09/2019|*|</t>
        </r>
      </text>
    </comment>
    <comment ref="M318" authorId="1" shapeId="0" xr:uid="{00000000-0006-0000-0500-00003E010000}">
      <text>
        <r>
          <rPr>
            <sz val="9"/>
            <color indexed="81"/>
            <rFont val="Segoe UI"/>
            <family val="2"/>
          </rPr>
          <t>29296|164/18|250|26/04/2018|*|</t>
        </r>
      </text>
    </comment>
    <comment ref="M319" authorId="1" shapeId="0" xr:uid="{00000000-0006-0000-0500-00003F010000}">
      <text>
        <r>
          <rPr>
            <sz val="9"/>
            <color indexed="81"/>
            <rFont val="Segoe UI"/>
            <family val="2"/>
          </rPr>
          <t>29296|220/19|150|08/05/2019|*|</t>
        </r>
      </text>
    </comment>
    <comment ref="M320" authorId="1" shapeId="0" xr:uid="{00000000-0006-0000-0500-000040010000}">
      <text>
        <r>
          <rPr>
            <sz val="9"/>
            <color indexed="81"/>
            <rFont val="Segoe UI"/>
            <family val="2"/>
          </rPr>
          <t>29435|228/18|40|26/07/2018|*|</t>
        </r>
      </text>
    </comment>
    <comment ref="M321" authorId="1" shapeId="0" xr:uid="{00000000-0006-0000-0500-000041010000}">
      <text>
        <r>
          <rPr>
            <sz val="10"/>
            <color indexed="81"/>
            <rFont val="Lucida Console"/>
            <family val="3"/>
          </rPr>
          <t>29435|87/20|30|31/07/2019|*|</t>
        </r>
      </text>
    </comment>
    <comment ref="M322" authorId="1" shapeId="0" xr:uid="{00000000-0006-0000-0500-000042010000}">
      <text>
        <r>
          <rPr>
            <sz val="9"/>
            <color indexed="81"/>
            <rFont val="Segoe UI"/>
            <family val="2"/>
          </rPr>
          <t>29868|246/18|0|10/08/2018|*|</t>
        </r>
      </text>
    </comment>
    <comment ref="M323" authorId="1" shapeId="0" xr:uid="{00000000-0006-0000-0500-000043010000}">
      <text>
        <r>
          <rPr>
            <sz val="9"/>
            <color indexed="81"/>
            <rFont val="Segoe UI"/>
            <family val="2"/>
          </rPr>
          <t>29935|192/19|200|26/02/2019|*|</t>
        </r>
      </text>
    </comment>
    <comment ref="M324" authorId="1" shapeId="0" xr:uid="{00000000-0006-0000-0500-000044010000}">
      <text>
        <r>
          <rPr>
            <sz val="9"/>
            <color indexed="81"/>
            <rFont val="Segoe UI"/>
            <family val="2"/>
          </rPr>
          <t>29956|93/19|15000|20/12/2018|*|</t>
        </r>
      </text>
    </comment>
    <comment ref="M325" authorId="1" shapeId="0" xr:uid="{00000000-0006-0000-0500-000045010000}">
      <text>
        <r>
          <rPr>
            <sz val="10"/>
            <color indexed="81"/>
            <rFont val="Lucida Console"/>
            <family val="3"/>
          </rPr>
          <t>29956|99/20|10000|19/12/2019|*|</t>
        </r>
      </text>
    </comment>
    <comment ref="M326" authorId="1" shapeId="0" xr:uid="{00000000-0006-0000-0500-000046010000}">
      <text>
        <r>
          <rPr>
            <sz val="9"/>
            <color indexed="81"/>
            <rFont val="Segoe UI"/>
            <family val="2"/>
          </rPr>
          <t>29959|93/19|15000|20/12/2018|*|</t>
        </r>
      </text>
    </comment>
    <comment ref="M327" authorId="1" shapeId="0" xr:uid="{00000000-0006-0000-0500-000047010000}">
      <text>
        <r>
          <rPr>
            <sz val="10"/>
            <color indexed="81"/>
            <rFont val="Lucida Console"/>
            <family val="3"/>
          </rPr>
          <t>29959|99/20|10000|19/12/2019|*|</t>
        </r>
      </text>
    </comment>
    <comment ref="M328" authorId="1" shapeId="0" xr:uid="{00000000-0006-0000-0500-000048010000}">
      <text>
        <r>
          <rPr>
            <sz val="9"/>
            <color indexed="81"/>
            <rFont val="Segoe UI"/>
            <family val="2"/>
          </rPr>
          <t>29961|93/19|15000|20/12/2018|*|</t>
        </r>
      </text>
    </comment>
    <comment ref="M329" authorId="1" shapeId="0" xr:uid="{00000000-0006-0000-0500-000049010000}">
      <text>
        <r>
          <rPr>
            <sz val="10"/>
            <color indexed="81"/>
            <rFont val="Lucida Console"/>
            <family val="3"/>
          </rPr>
          <t>29961|99/20|10000|19/12/2019|*|</t>
        </r>
      </text>
    </comment>
    <comment ref="M330" authorId="1" shapeId="0" xr:uid="{00000000-0006-0000-0500-00004A010000}">
      <text>
        <r>
          <rPr>
            <sz val="9"/>
            <color indexed="81"/>
            <rFont val="Segoe UI"/>
            <family val="2"/>
          </rPr>
          <t>29962|93/19|15000|20/12/2018|*|</t>
        </r>
      </text>
    </comment>
    <comment ref="M331" authorId="1" shapeId="0" xr:uid="{00000000-0006-0000-0500-00004B010000}">
      <text>
        <r>
          <rPr>
            <sz val="10"/>
            <color indexed="81"/>
            <rFont val="Lucida Console"/>
            <family val="3"/>
          </rPr>
          <t>29962|99/20|10000|19/12/2019|*|</t>
        </r>
      </text>
    </comment>
    <comment ref="M332" authorId="1" shapeId="0" xr:uid="{00000000-0006-0000-0500-00004C010000}">
      <text>
        <r>
          <rPr>
            <sz val="9"/>
            <color indexed="81"/>
            <rFont val="Segoe UI"/>
            <family val="2"/>
          </rPr>
          <t>29964|93/19|15000|20/12/2018|*|</t>
        </r>
      </text>
    </comment>
    <comment ref="M333" authorId="1" shapeId="0" xr:uid="{00000000-0006-0000-0500-00004D010000}">
      <text>
        <r>
          <rPr>
            <sz val="10"/>
            <color indexed="81"/>
            <rFont val="Lucida Console"/>
            <family val="3"/>
          </rPr>
          <t>29964|99/20|10000|19/12/2019|*|</t>
        </r>
      </text>
    </comment>
    <comment ref="M334" authorId="1" shapeId="0" xr:uid="{00000000-0006-0000-0500-00004E010000}">
      <text>
        <r>
          <rPr>
            <sz val="9"/>
            <color indexed="81"/>
            <rFont val="Segoe UI"/>
            <family val="2"/>
          </rPr>
          <t>30165|93/19|25000|20/12/2018|*|</t>
        </r>
      </text>
    </comment>
    <comment ref="M335" authorId="1" shapeId="0" xr:uid="{00000000-0006-0000-0500-00004F010000}">
      <text>
        <r>
          <rPr>
            <sz val="10"/>
            <color indexed="81"/>
            <rFont val="Lucida Console"/>
            <family val="3"/>
          </rPr>
          <t>30165|99/20|25000|19/12/2019|*|</t>
        </r>
      </text>
    </comment>
    <comment ref="M336" authorId="1" shapeId="0" xr:uid="{00000000-0006-0000-0500-000050010000}">
      <text>
        <r>
          <rPr>
            <sz val="10"/>
            <color indexed="81"/>
            <rFont val="Lucida Console"/>
            <family val="3"/>
          </rPr>
          <t>30171|15/20|30|25/09/2019|*|</t>
        </r>
      </text>
    </comment>
    <comment ref="M337" authorId="1" shapeId="0" xr:uid="{00000000-0006-0000-0500-000051010000}">
      <text>
        <r>
          <rPr>
            <sz val="9"/>
            <color indexed="81"/>
            <rFont val="Segoe UI"/>
            <family val="2"/>
          </rPr>
          <t>30772|164/18|300|26/04/2018|*|</t>
        </r>
      </text>
    </comment>
    <comment ref="M338" authorId="1" shapeId="0" xr:uid="{00000000-0006-0000-0500-000052010000}">
      <text>
        <r>
          <rPr>
            <sz val="9"/>
            <color indexed="81"/>
            <rFont val="Segoe UI"/>
            <family val="2"/>
          </rPr>
          <t>30772|220/19|0|08/05/2019|*|</t>
        </r>
      </text>
    </comment>
    <comment ref="M339" authorId="1" shapeId="0" xr:uid="{00000000-0006-0000-0500-000053010000}">
      <text>
        <r>
          <rPr>
            <sz val="9"/>
            <color indexed="81"/>
            <rFont val="Segoe UI"/>
            <family val="2"/>
          </rPr>
          <t>31321|126/19|22600|20/12/2018|*|</t>
        </r>
      </text>
    </comment>
    <comment ref="M340" authorId="1" shapeId="0" xr:uid="{00000000-0006-0000-0500-000054010000}">
      <text>
        <r>
          <rPr>
            <sz val="9"/>
            <color indexed="81"/>
            <rFont val="Segoe UI"/>
            <family val="2"/>
          </rPr>
          <t>32487|190/18|50|22/05/2019|*|</t>
        </r>
      </text>
    </comment>
    <comment ref="M341" authorId="1" shapeId="0" xr:uid="{00000000-0006-0000-0500-000055010000}">
      <text>
        <r>
          <rPr>
            <sz val="9"/>
            <color indexed="81"/>
            <rFont val="Segoe UI"/>
            <family val="2"/>
          </rPr>
          <t>32487|192/19|50|22/05/2019|*|</t>
        </r>
      </text>
    </comment>
    <comment ref="M342" authorId="1" shapeId="0" xr:uid="{00000000-0006-0000-0500-000056010000}">
      <text>
        <r>
          <rPr>
            <sz val="9"/>
            <color indexed="81"/>
            <rFont val="Segoe UI"/>
            <family val="2"/>
          </rPr>
          <t>32534|198/18|800|24/05/2019|*|</t>
        </r>
      </text>
    </comment>
    <comment ref="M343" authorId="1" shapeId="0" xr:uid="{00000000-0006-0000-0500-000057010000}">
      <text>
        <r>
          <rPr>
            <sz val="10"/>
            <color indexed="81"/>
            <rFont val="Lucida Console"/>
            <family val="3"/>
          </rPr>
          <t>32534|276/19|800|24/05/2019|*|</t>
        </r>
      </text>
    </comment>
    <comment ref="M344" authorId="1" shapeId="0" xr:uid="{00000000-0006-0000-0500-000058010000}">
      <text>
        <r>
          <rPr>
            <sz val="9"/>
            <color indexed="81"/>
            <rFont val="Segoe UI"/>
            <family val="2"/>
          </rPr>
          <t>32927|175/19|9000|08/05/2019|*|</t>
        </r>
      </text>
    </comment>
    <comment ref="M345" authorId="1" shapeId="0" xr:uid="{00000000-0006-0000-0500-000059010000}">
      <text>
        <r>
          <rPr>
            <sz val="9"/>
            <color indexed="81"/>
            <rFont val="Segoe UI"/>
            <family val="2"/>
          </rPr>
          <t>32933|93/19|25000|20/12/2018|*|</t>
        </r>
      </text>
    </comment>
    <comment ref="M346" authorId="1" shapeId="0" xr:uid="{00000000-0006-0000-0500-00005A010000}">
      <text>
        <r>
          <rPr>
            <sz val="10"/>
            <color indexed="81"/>
            <rFont val="Lucida Console"/>
            <family val="3"/>
          </rPr>
          <t>32933|99/20|25000|19/12/2019|*|</t>
        </r>
      </text>
    </comment>
    <comment ref="M347" authorId="1" shapeId="0" xr:uid="{00000000-0006-0000-0500-00005B010000}">
      <text>
        <r>
          <rPr>
            <sz val="10"/>
            <color indexed="81"/>
            <rFont val="Lucida Console"/>
            <family val="3"/>
          </rPr>
          <t>34214|292/19|9|25/09/2019|*|</t>
        </r>
      </text>
    </comment>
    <comment ref="M348" authorId="1" shapeId="0" xr:uid="{00000000-0006-0000-0500-00005C010000}">
      <text>
        <r>
          <rPr>
            <sz val="9"/>
            <color indexed="81"/>
            <rFont val="Segoe UI"/>
            <family val="2"/>
          </rPr>
          <t>34801|198/18|4000|24/05/2019|*|</t>
        </r>
      </text>
    </comment>
    <comment ref="M349" authorId="1" shapeId="0" xr:uid="{00000000-0006-0000-0500-00005D010000}">
      <text>
        <r>
          <rPr>
            <sz val="10"/>
            <color indexed="81"/>
            <rFont val="Lucida Console"/>
            <family val="3"/>
          </rPr>
          <t>34801|276/19|5000|24/05/2019|*|</t>
        </r>
      </text>
    </comment>
    <comment ref="M350" authorId="1" shapeId="0" xr:uid="{00000000-0006-0000-0500-00005E010000}">
      <text>
        <r>
          <rPr>
            <sz val="9"/>
            <color indexed="81"/>
            <rFont val="Segoe UI"/>
            <family val="2"/>
          </rPr>
          <t>35224|76/19|40|14/11/2018|*|</t>
        </r>
      </text>
    </comment>
    <comment ref="M351" authorId="1" shapeId="0" xr:uid="{00000000-0006-0000-0500-00005F010000}">
      <text>
        <r>
          <rPr>
            <sz val="10"/>
            <color indexed="81"/>
            <rFont val="Lucida Console"/>
            <family val="3"/>
          </rPr>
          <t>35224|101/20|30|24/10/2019|*|</t>
        </r>
      </text>
    </comment>
    <comment ref="M352" authorId="0" shapeId="0" xr:uid="{00000000-0006-0000-0500-000060010000}">
      <text>
        <r>
          <rPr>
            <sz val="10"/>
            <color indexed="81"/>
            <rFont val="Lucida Console"/>
            <family val="3"/>
          </rPr>
          <t>35224|161/21|20|17/12/2020|*|</t>
        </r>
      </text>
    </comment>
    <comment ref="M353" authorId="1" shapeId="0" xr:uid="{00000000-0006-0000-0500-000061010000}">
      <text>
        <r>
          <rPr>
            <sz val="9"/>
            <color indexed="81"/>
            <rFont val="Segoe UI"/>
            <family val="2"/>
          </rPr>
          <t>35227|228/18|100|26/07/2018|*|</t>
        </r>
      </text>
    </comment>
    <comment ref="M354" authorId="1" shapeId="0" xr:uid="{00000000-0006-0000-0500-000062010000}">
      <text>
        <r>
          <rPr>
            <sz val="10"/>
            <color indexed="81"/>
            <rFont val="Lucida Console"/>
            <family val="3"/>
          </rPr>
          <t>35227|87/20|150|31/07/2019|*|</t>
        </r>
      </text>
    </comment>
    <comment ref="M355" authorId="1" shapeId="0" xr:uid="{00000000-0006-0000-0500-000063010000}">
      <text>
        <r>
          <rPr>
            <sz val="9"/>
            <color indexed="81"/>
            <rFont val="Segoe UI"/>
            <family val="2"/>
          </rPr>
          <t>35256|204/18|250|25/06/2019|*|</t>
        </r>
      </text>
    </comment>
    <comment ref="M356" authorId="1" shapeId="0" xr:uid="{00000000-0006-0000-0500-000064010000}">
      <text>
        <r>
          <rPr>
            <sz val="9"/>
            <color indexed="81"/>
            <rFont val="Segoe UI"/>
            <family val="2"/>
          </rPr>
          <t>35256|233/19|250|25/06/2019|*|</t>
        </r>
      </text>
    </comment>
    <comment ref="M357" authorId="1" shapeId="0" xr:uid="{00000000-0006-0000-0500-000065010000}">
      <text>
        <r>
          <rPr>
            <sz val="10"/>
            <color indexed="81"/>
            <rFont val="Lucida Console"/>
            <family val="3"/>
          </rPr>
          <t>35331|151/19|0|00:00:00|*|</t>
        </r>
      </text>
    </comment>
    <comment ref="M358" authorId="1" shapeId="0" xr:uid="{00000000-0006-0000-0500-000066010000}">
      <text>
        <r>
          <rPr>
            <sz val="9"/>
            <color indexed="81"/>
            <rFont val="Segoe UI"/>
            <family val="2"/>
          </rPr>
          <t>35550|192/19|300|26/02/2019|*|</t>
        </r>
      </text>
    </comment>
    <comment ref="M359" authorId="1" shapeId="0" xr:uid="{00000000-0006-0000-0500-000067010000}">
      <text>
        <r>
          <rPr>
            <sz val="9"/>
            <color indexed="81"/>
            <rFont val="Segoe UI"/>
            <family val="2"/>
          </rPr>
          <t>35554|114/18|200|26/02/2019|*|</t>
        </r>
      </text>
    </comment>
    <comment ref="M360" authorId="1" shapeId="0" xr:uid="{00000000-0006-0000-0500-000068010000}">
      <text>
        <r>
          <rPr>
            <sz val="9"/>
            <color indexed="81"/>
            <rFont val="Segoe UI"/>
            <family val="2"/>
          </rPr>
          <t>35554|192/19|200|26/02/2019|*|</t>
        </r>
      </text>
    </comment>
    <comment ref="M361" authorId="1" shapeId="0" xr:uid="{00000000-0006-0000-0500-000069010000}">
      <text>
        <r>
          <rPr>
            <sz val="9"/>
            <color indexed="81"/>
            <rFont val="Segoe UI"/>
            <family val="2"/>
          </rPr>
          <t>35555|114/18|200|26/02/2019|*|</t>
        </r>
      </text>
    </comment>
    <comment ref="M362" authorId="1" shapeId="0" xr:uid="{00000000-0006-0000-0500-00006A010000}">
      <text>
        <r>
          <rPr>
            <sz val="9"/>
            <color indexed="81"/>
            <rFont val="Segoe UI"/>
            <family val="2"/>
          </rPr>
          <t>35555|192/19|200|26/02/2019|*|</t>
        </r>
      </text>
    </comment>
    <comment ref="M363" authorId="1" shapeId="0" xr:uid="{00000000-0006-0000-0500-00006B010000}">
      <text>
        <r>
          <rPr>
            <sz val="9"/>
            <color indexed="81"/>
            <rFont val="Segoe UI"/>
            <family val="2"/>
          </rPr>
          <t>36011|192/19|20|26/02/2019|*|</t>
        </r>
      </text>
    </comment>
    <comment ref="M364" authorId="1" shapeId="0" xr:uid="{00000000-0006-0000-0500-00006C010000}">
      <text>
        <r>
          <rPr>
            <sz val="10"/>
            <color indexed="81"/>
            <rFont val="Lucida Console"/>
            <family val="3"/>
          </rPr>
          <t>37528|104/20|1000|25/09/2019|*|</t>
        </r>
      </text>
    </comment>
    <comment ref="M365" authorId="1" shapeId="0" xr:uid="{00000000-0006-0000-0500-00006D010000}">
      <text>
        <r>
          <rPr>
            <sz val="9"/>
            <color indexed="81"/>
            <rFont val="Segoe UI"/>
            <family val="2"/>
          </rPr>
          <t>40251|70/19|100|19/10/2018|*|</t>
        </r>
      </text>
    </comment>
    <comment ref="M366" authorId="1" shapeId="0" xr:uid="{00000000-0006-0000-0500-00006E010000}">
      <text>
        <r>
          <rPr>
            <sz val="10"/>
            <color indexed="81"/>
            <rFont val="Lucida Console"/>
            <family val="3"/>
          </rPr>
          <t>40251|55/20|600|24/10/2019|*|</t>
        </r>
      </text>
    </comment>
    <comment ref="M367" authorId="1" shapeId="0" xr:uid="{00000000-0006-0000-0500-00006F010000}">
      <text>
        <r>
          <rPr>
            <sz val="9"/>
            <color indexed="81"/>
            <rFont val="Segoe UI"/>
            <family val="2"/>
          </rPr>
          <t>40685|126/19|1900|20/12/2018|*|</t>
        </r>
      </text>
    </comment>
    <comment ref="M368" authorId="1" shapeId="0" xr:uid="{00000000-0006-0000-0500-000070010000}">
      <text>
        <r>
          <rPr>
            <sz val="9"/>
            <color indexed="81"/>
            <rFont val="Segoe UI"/>
            <family val="2"/>
          </rPr>
          <t>42566|8/19|50|10/09/2018|*|</t>
        </r>
      </text>
    </comment>
    <comment ref="M369" authorId="1" shapeId="0" xr:uid="{00000000-0006-0000-0500-000071010000}">
      <text>
        <r>
          <rPr>
            <sz val="10"/>
            <color indexed="81"/>
            <rFont val="Lucida Console"/>
            <family val="3"/>
          </rPr>
          <t>42566|86/20|60|25/10/2019|*|</t>
        </r>
      </text>
    </comment>
    <comment ref="M370" authorId="1" shapeId="0" xr:uid="{00000000-0006-0000-0500-000072010000}">
      <text>
        <r>
          <rPr>
            <sz val="10"/>
            <color indexed="81"/>
            <rFont val="Lucida Console"/>
            <family val="3"/>
          </rPr>
          <t>42854|87/20|500|31/07/2019|*|</t>
        </r>
      </text>
    </comment>
    <comment ref="M371" authorId="1" shapeId="0" xr:uid="{00000000-0006-0000-0500-000073010000}">
      <text>
        <r>
          <rPr>
            <sz val="9"/>
            <color indexed="81"/>
            <rFont val="Segoe UI"/>
            <family val="2"/>
          </rPr>
          <t>44398|246/18|1500|10/08/2018|*|</t>
        </r>
      </text>
    </comment>
    <comment ref="M372" authorId="1" shapeId="0" xr:uid="{00000000-0006-0000-0500-000074010000}">
      <text>
        <r>
          <rPr>
            <sz val="10"/>
            <color indexed="81"/>
            <rFont val="Lucida Console"/>
            <family val="3"/>
          </rPr>
          <t>44398|104/20|2000|10/09/2019|*|</t>
        </r>
      </text>
    </comment>
    <comment ref="M373" authorId="1" shapeId="0" xr:uid="{00000000-0006-0000-0500-000075010000}">
      <text>
        <r>
          <rPr>
            <sz val="9"/>
            <color indexed="81"/>
            <rFont val="Segoe UI"/>
            <family val="2"/>
          </rPr>
          <t>47447|93/19|40000|20/12/2018|*|</t>
        </r>
      </text>
    </comment>
    <comment ref="M374" authorId="1" shapeId="0" xr:uid="{00000000-0006-0000-0500-000076010000}">
      <text>
        <r>
          <rPr>
            <sz val="10"/>
            <color indexed="81"/>
            <rFont val="Lucida Console"/>
            <family val="3"/>
          </rPr>
          <t>47447|99/20|25000|19/12/2019|*|</t>
        </r>
      </text>
    </comment>
    <comment ref="M375" authorId="1" shapeId="0" xr:uid="{00000000-0006-0000-0500-000077010000}">
      <text>
        <r>
          <rPr>
            <sz val="9"/>
            <color indexed="81"/>
            <rFont val="Segoe UI"/>
            <family val="2"/>
          </rPr>
          <t>49033|10/19|70|10/09/2018|*|</t>
        </r>
      </text>
    </comment>
    <comment ref="M376" authorId="1" shapeId="0" xr:uid="{00000000-0006-0000-0500-000078010000}">
      <text>
        <r>
          <rPr>
            <sz val="9"/>
            <color indexed="81"/>
            <rFont val="Segoe UI"/>
            <family val="2"/>
          </rPr>
          <t>49033|8/19|70|10/09/2018|*|</t>
        </r>
      </text>
    </comment>
    <comment ref="M377" authorId="1" shapeId="0" xr:uid="{00000000-0006-0000-0500-000079010000}">
      <text>
        <r>
          <rPr>
            <sz val="10"/>
            <color indexed="81"/>
            <rFont val="Lucida Console"/>
            <family val="3"/>
          </rPr>
          <t>49033|86/20|100|25/10/2019|*|</t>
        </r>
      </text>
    </comment>
    <comment ref="M378" authorId="1" shapeId="0" xr:uid="{00000000-0006-0000-0500-00007A010000}">
      <text>
        <r>
          <rPr>
            <sz val="9"/>
            <color indexed="81"/>
            <rFont val="Segoe UI"/>
            <family val="2"/>
          </rPr>
          <t>49254|157/18|6000|05/02/2018|*|</t>
        </r>
      </text>
    </comment>
    <comment ref="M379" authorId="1" shapeId="0" xr:uid="{00000000-0006-0000-0500-00007B010000}">
      <text>
        <r>
          <rPr>
            <sz val="9"/>
            <color indexed="81"/>
            <rFont val="Segoe UI"/>
            <family val="2"/>
          </rPr>
          <t>49685|198/18|500|24/05/2019|*|</t>
        </r>
      </text>
    </comment>
    <comment ref="M380" authorId="1" shapeId="0" xr:uid="{00000000-0006-0000-0500-00007C010000}">
      <text>
        <r>
          <rPr>
            <sz val="9"/>
            <color indexed="81"/>
            <rFont val="Segoe UI"/>
            <family val="2"/>
          </rPr>
          <t>49695|155/19|300|26/02/2019|*|</t>
        </r>
      </text>
    </comment>
    <comment ref="M381" authorId="1" shapeId="0" xr:uid="{00000000-0006-0000-0500-00007D010000}">
      <text>
        <r>
          <rPr>
            <sz val="10"/>
            <color indexed="81"/>
            <rFont val="Lucida Console"/>
            <family val="3"/>
          </rPr>
          <t>49695|121/20|1000|14/02/2020|*|</t>
        </r>
      </text>
    </comment>
    <comment ref="M382" authorId="1" shapeId="0" xr:uid="{00000000-0006-0000-0500-00007E010000}">
      <text>
        <r>
          <rPr>
            <sz val="9"/>
            <color indexed="81"/>
            <rFont val="Segoe UI"/>
            <family val="2"/>
          </rPr>
          <t>49864|14/18|60|28/09/2017|*|</t>
        </r>
      </text>
    </comment>
    <comment ref="M383" authorId="1" shapeId="0" xr:uid="{00000000-0006-0000-0500-00007F010000}">
      <text>
        <r>
          <rPr>
            <sz val="9"/>
            <color indexed="81"/>
            <rFont val="Segoe UI"/>
            <family val="2"/>
          </rPr>
          <t>49864|9/19|130|24/10/2018|*|</t>
        </r>
      </text>
    </comment>
    <comment ref="M384" authorId="1" shapeId="0" xr:uid="{00000000-0006-0000-0500-000080010000}">
      <text>
        <r>
          <rPr>
            <sz val="9"/>
            <color indexed="81"/>
            <rFont val="Segoe UI"/>
            <family val="2"/>
          </rPr>
          <t>50475|47/19|205|10/08/2018|*|</t>
        </r>
      </text>
    </comment>
    <comment ref="M385" authorId="1" shapeId="0" xr:uid="{00000000-0006-0000-0500-000081010000}">
      <text>
        <r>
          <rPr>
            <sz val="9"/>
            <color indexed="81"/>
            <rFont val="Segoe UI"/>
            <family val="2"/>
          </rPr>
          <t>50591|10/19|60|10/09/2018|*|</t>
        </r>
      </text>
    </comment>
    <comment ref="M386" authorId="1" shapeId="0" xr:uid="{00000000-0006-0000-0500-000082010000}">
      <text>
        <r>
          <rPr>
            <sz val="9"/>
            <color indexed="81"/>
            <rFont val="Segoe UI"/>
            <family val="2"/>
          </rPr>
          <t>50591|8/19|60|10/09/2018|*|</t>
        </r>
      </text>
    </comment>
    <comment ref="M387" authorId="1" shapeId="0" xr:uid="{00000000-0006-0000-0500-000083010000}">
      <text>
        <r>
          <rPr>
            <sz val="10"/>
            <color indexed="81"/>
            <rFont val="Lucida Console"/>
            <family val="3"/>
          </rPr>
          <t>50591|86/20|50|25/10/2019|*|</t>
        </r>
      </text>
    </comment>
    <comment ref="M388" authorId="1" shapeId="0" xr:uid="{00000000-0006-0000-0500-000084010000}">
      <text>
        <r>
          <rPr>
            <sz val="9"/>
            <color indexed="81"/>
            <rFont val="Segoe UI"/>
            <family val="2"/>
          </rPr>
          <t>50797|126/19|350|20/12/2018|*|</t>
        </r>
      </text>
    </comment>
    <comment ref="M389" authorId="1" shapeId="0" xr:uid="{00000000-0006-0000-0500-000085010000}">
      <text>
        <r>
          <rPr>
            <sz val="9"/>
            <color indexed="81"/>
            <rFont val="Segoe UI"/>
            <family val="2"/>
          </rPr>
          <t>51334|198/18|1000|24/05/2019|*|</t>
        </r>
      </text>
    </comment>
    <comment ref="M390" authorId="1" shapeId="0" xr:uid="{00000000-0006-0000-0500-000086010000}">
      <text>
        <r>
          <rPr>
            <sz val="9"/>
            <color indexed="81"/>
            <rFont val="Segoe UI"/>
            <family val="2"/>
          </rPr>
          <t>51579|93/19|3000|20/12/2018|*|</t>
        </r>
      </text>
    </comment>
    <comment ref="M391" authorId="1" shapeId="0" xr:uid="{00000000-0006-0000-0500-000087010000}">
      <text>
        <r>
          <rPr>
            <sz val="10"/>
            <color indexed="81"/>
            <rFont val="Lucida Console"/>
            <family val="3"/>
          </rPr>
          <t>51579|99/20|1500|19/12/2019|*|</t>
        </r>
      </text>
    </comment>
    <comment ref="M392" authorId="1" shapeId="0" xr:uid="{00000000-0006-0000-0500-000088010000}">
      <text>
        <r>
          <rPr>
            <sz val="9"/>
            <color indexed="81"/>
            <rFont val="Segoe UI"/>
            <family val="2"/>
          </rPr>
          <t>52129|70/19|350|19/10/2018|*|</t>
        </r>
      </text>
    </comment>
    <comment ref="M393" authorId="1" shapeId="0" xr:uid="{00000000-0006-0000-0500-000089010000}">
      <text>
        <r>
          <rPr>
            <sz val="9"/>
            <color indexed="81"/>
            <rFont val="Segoe UI"/>
            <family val="2"/>
          </rPr>
          <t>52946|154/19|65|23/04/2019|*|</t>
        </r>
      </text>
    </comment>
    <comment ref="M394" authorId="1" shapeId="0" xr:uid="{00000000-0006-0000-0500-00008A010000}">
      <text>
        <r>
          <rPr>
            <sz val="9"/>
            <color indexed="81"/>
            <rFont val="Segoe UI"/>
            <family val="2"/>
          </rPr>
          <t>52994|76/19|50|14/11/2018|*|</t>
        </r>
      </text>
    </comment>
    <comment ref="M395" authorId="1" shapeId="0" xr:uid="{00000000-0006-0000-0500-00008B010000}">
      <text>
        <r>
          <rPr>
            <sz val="10"/>
            <color indexed="81"/>
            <rFont val="Lucida Console"/>
            <family val="3"/>
          </rPr>
          <t>52994|101/20|30|24/10/2019|*|</t>
        </r>
      </text>
    </comment>
    <comment ref="M396" authorId="1" shapeId="0" xr:uid="{00000000-0006-0000-0500-00008C010000}">
      <text>
        <r>
          <rPr>
            <sz val="9"/>
            <color indexed="81"/>
            <rFont val="Segoe UI"/>
            <family val="2"/>
          </rPr>
          <t>53446|228/18|1420|26/07/2018|*|</t>
        </r>
      </text>
    </comment>
    <comment ref="M397" authorId="1" shapeId="0" xr:uid="{00000000-0006-0000-0500-00008D010000}">
      <text>
        <r>
          <rPr>
            <sz val="10"/>
            <color indexed="81"/>
            <rFont val="Lucida Console"/>
            <family val="3"/>
          </rPr>
          <t>53446|87/20|600|31/07/2019|*|</t>
        </r>
      </text>
    </comment>
    <comment ref="M398" authorId="1" shapeId="0" xr:uid="{00000000-0006-0000-0500-00008E010000}">
      <text>
        <r>
          <rPr>
            <sz val="9"/>
            <color indexed="81"/>
            <rFont val="Segoe UI"/>
            <family val="2"/>
          </rPr>
          <t>53849|228/18|30|26/07/2018|*|</t>
        </r>
      </text>
    </comment>
    <comment ref="M399" authorId="1" shapeId="0" xr:uid="{00000000-0006-0000-0500-00008F010000}">
      <text>
        <r>
          <rPr>
            <sz val="10"/>
            <color indexed="81"/>
            <rFont val="Lucida Console"/>
            <family val="3"/>
          </rPr>
          <t>54019|9/20|200|25/09/2019|*|</t>
        </r>
      </text>
    </comment>
    <comment ref="M400" authorId="1" shapeId="0" xr:uid="{00000000-0006-0000-0500-000090010000}">
      <text>
        <r>
          <rPr>
            <sz val="10"/>
            <color indexed="81"/>
            <rFont val="Lucida Console"/>
            <family val="3"/>
          </rPr>
          <t>54144|9/20|500|25/09/2019|*|</t>
        </r>
      </text>
    </comment>
    <comment ref="M401" authorId="1" shapeId="0" xr:uid="{00000000-0006-0000-0500-000091010000}">
      <text>
        <r>
          <rPr>
            <sz val="10"/>
            <color indexed="81"/>
            <rFont val="Lucida Console"/>
            <family val="3"/>
          </rPr>
          <t>54550|198/19|500|10/08/2018|*|</t>
        </r>
      </text>
    </comment>
    <comment ref="M402" authorId="0" shapeId="0" xr:uid="{00000000-0006-0000-0500-000092010000}">
      <text>
        <r>
          <rPr>
            <sz val="10"/>
            <color indexed="81"/>
            <rFont val="Lucida Console"/>
            <family val="3"/>
          </rPr>
          <t>54550|217/20|0|12/05/2020|*|</t>
        </r>
      </text>
    </comment>
    <comment ref="M403" authorId="1" shapeId="0" xr:uid="{00000000-0006-0000-0500-000093010000}">
      <text>
        <r>
          <rPr>
            <sz val="9"/>
            <color indexed="81"/>
            <rFont val="Segoe UI"/>
            <family val="2"/>
          </rPr>
          <t>54552|246/18|500|10/08/2018|*|</t>
        </r>
      </text>
    </comment>
    <comment ref="M404" authorId="1" shapeId="0" xr:uid="{00000000-0006-0000-0500-000094010000}">
      <text>
        <r>
          <rPr>
            <sz val="10"/>
            <color indexed="81"/>
            <rFont val="Lucida Console"/>
            <family val="3"/>
          </rPr>
          <t>54552|104/20|600|10/09/2019|*|</t>
        </r>
      </text>
    </comment>
    <comment ref="M405" authorId="1" shapeId="0" xr:uid="{00000000-0006-0000-0500-000095010000}">
      <text>
        <r>
          <rPr>
            <sz val="9"/>
            <color indexed="81"/>
            <rFont val="Segoe UI"/>
            <family val="2"/>
          </rPr>
          <t>54586|228/18|10|26/07/2018|*|</t>
        </r>
      </text>
    </comment>
    <comment ref="M406" authorId="1" shapeId="0" xr:uid="{00000000-0006-0000-0500-000096010000}">
      <text>
        <r>
          <rPr>
            <sz val="10"/>
            <color indexed="81"/>
            <rFont val="Lucida Console"/>
            <family val="3"/>
          </rPr>
          <t>54586|87/20|10|26/07/2018|*|</t>
        </r>
      </text>
    </comment>
    <comment ref="M407" authorId="1" shapeId="0" xr:uid="{00000000-0006-0000-0500-000097010000}">
      <text>
        <r>
          <rPr>
            <sz val="9"/>
            <color indexed="81"/>
            <rFont val="Segoe UI"/>
            <family val="2"/>
          </rPr>
          <t>54587|228/18|40|26/07/2018|*|</t>
        </r>
      </text>
    </comment>
    <comment ref="M408" authorId="1" shapeId="0" xr:uid="{00000000-0006-0000-0500-000098010000}">
      <text>
        <r>
          <rPr>
            <sz val="10"/>
            <color indexed="81"/>
            <rFont val="Lucida Console"/>
            <family val="3"/>
          </rPr>
          <t>54587|87/20|60|31/07/2019|*|</t>
        </r>
      </text>
    </comment>
    <comment ref="M409" authorId="1" shapeId="0" xr:uid="{00000000-0006-0000-0500-000099010000}">
      <text>
        <r>
          <rPr>
            <sz val="9"/>
            <color indexed="81"/>
            <rFont val="Segoe UI"/>
            <family val="2"/>
          </rPr>
          <t>54668|130/19|160|30/11/2018|*|</t>
        </r>
      </text>
    </comment>
    <comment ref="M410" authorId="1" shapeId="0" xr:uid="{00000000-0006-0000-0500-00009A010000}">
      <text>
        <r>
          <rPr>
            <sz val="10"/>
            <color indexed="81"/>
            <rFont val="Lucida Console"/>
            <family val="3"/>
          </rPr>
          <t>54680|147/20|400|14/02/2020|*|</t>
        </r>
      </text>
    </comment>
    <comment ref="M411" authorId="1" shapeId="0" xr:uid="{00000000-0006-0000-0500-00009B010000}">
      <text>
        <r>
          <rPr>
            <sz val="9"/>
            <color indexed="81"/>
            <rFont val="Segoe UI"/>
            <family val="2"/>
          </rPr>
          <t>56519|8/19|40|10/09/2018|*|</t>
        </r>
      </text>
    </comment>
    <comment ref="M412" authorId="1" shapeId="0" xr:uid="{00000000-0006-0000-0500-00009C010000}">
      <text>
        <r>
          <rPr>
            <sz val="9"/>
            <color indexed="81"/>
            <rFont val="Segoe UI"/>
            <family val="2"/>
          </rPr>
          <t>56519|10/19|40|10/09/2018|*|</t>
        </r>
      </text>
    </comment>
    <comment ref="M413" authorId="1" shapeId="0" xr:uid="{00000000-0006-0000-0500-00009D010000}">
      <text>
        <r>
          <rPr>
            <sz val="10"/>
            <color indexed="81"/>
            <rFont val="Lucida Console"/>
            <family val="3"/>
          </rPr>
          <t>56519|86/20|80|25/10/2019|*|</t>
        </r>
      </text>
    </comment>
    <comment ref="M414" authorId="1" shapeId="0" xr:uid="{00000000-0006-0000-0500-00009E010000}">
      <text>
        <r>
          <rPr>
            <sz val="9"/>
            <color indexed="81"/>
            <rFont val="Segoe UI"/>
            <family val="2"/>
          </rPr>
          <t>56520|10/19|60|10/09/2018|*|</t>
        </r>
      </text>
    </comment>
    <comment ref="M415" authorId="1" shapeId="0" xr:uid="{00000000-0006-0000-0500-00009F010000}">
      <text>
        <r>
          <rPr>
            <sz val="9"/>
            <color indexed="81"/>
            <rFont val="Segoe UI"/>
            <family val="2"/>
          </rPr>
          <t>56520|8/19|60|10/09/2018|*|</t>
        </r>
      </text>
    </comment>
    <comment ref="M416" authorId="1" shapeId="0" xr:uid="{00000000-0006-0000-0500-0000A0010000}">
      <text>
        <r>
          <rPr>
            <sz val="10"/>
            <color indexed="81"/>
            <rFont val="Lucida Console"/>
            <family val="3"/>
          </rPr>
          <t>56520|86/20|100|25/10/2019|*|</t>
        </r>
      </text>
    </comment>
    <comment ref="M417" authorId="1" shapeId="0" xr:uid="{00000000-0006-0000-0500-0000A1010000}">
      <text>
        <r>
          <rPr>
            <sz val="9"/>
            <color indexed="81"/>
            <rFont val="Segoe UI"/>
            <family val="2"/>
          </rPr>
          <t>57598|228/18|1350|26/07/2018|*|</t>
        </r>
      </text>
    </comment>
    <comment ref="M418" authorId="1" shapeId="0" xr:uid="{00000000-0006-0000-0500-0000A2010000}">
      <text>
        <r>
          <rPr>
            <sz val="10"/>
            <color indexed="81"/>
            <rFont val="Lucida Console"/>
            <family val="3"/>
          </rPr>
          <t>57598|87/20|1250|31/07/2019|*|</t>
        </r>
      </text>
    </comment>
    <comment ref="M419" authorId="1" shapeId="0" xr:uid="{00000000-0006-0000-0500-0000A3010000}">
      <text>
        <r>
          <rPr>
            <sz val="9"/>
            <color indexed="81"/>
            <rFont val="Segoe UI"/>
            <family val="2"/>
          </rPr>
          <t>57900|130/19|20|30/11/2018|*|</t>
        </r>
      </text>
    </comment>
    <comment ref="M420" authorId="1" shapeId="0" xr:uid="{00000000-0006-0000-0500-0000A4010000}">
      <text>
        <r>
          <rPr>
            <sz val="9"/>
            <color indexed="81"/>
            <rFont val="Segoe UI"/>
            <family val="2"/>
          </rPr>
          <t>58116|90/19|0|00:00:00|*|</t>
        </r>
      </text>
    </comment>
    <comment ref="M421" authorId="1" shapeId="0" xr:uid="{00000000-0006-0000-0500-0000A5010000}">
      <text>
        <r>
          <rPr>
            <sz val="10"/>
            <color indexed="81"/>
            <rFont val="Lucida Console"/>
            <family val="3"/>
          </rPr>
          <t>58116|58/20|0|00:00:00|*|</t>
        </r>
      </text>
    </comment>
    <comment ref="M422" authorId="1" shapeId="0" xr:uid="{00000000-0006-0000-0500-0000A6010000}">
      <text>
        <r>
          <rPr>
            <sz val="9"/>
            <color indexed="81"/>
            <rFont val="Segoe UI"/>
            <family val="2"/>
          </rPr>
          <t>58706|189/18|140|10/09/2018|*|</t>
        </r>
      </text>
    </comment>
    <comment ref="M423" authorId="0" shapeId="0" xr:uid="{00000000-0006-0000-0500-0000A7010000}">
      <text>
        <r>
          <rPr>
            <sz val="9"/>
            <color indexed="81"/>
            <rFont val="Segoe UI"/>
            <family val="2"/>
          </rPr>
          <t>58706|257/19|200|22/05/2019|*|</t>
        </r>
      </text>
    </comment>
    <comment ref="M424" authorId="1" shapeId="0" xr:uid="{00000000-0006-0000-0500-0000A8010000}">
      <text>
        <r>
          <rPr>
            <sz val="9"/>
            <color indexed="81"/>
            <rFont val="Segoe UI"/>
            <family val="2"/>
          </rPr>
          <t>58792|100/19|300|13/09/2018|*|</t>
        </r>
      </text>
    </comment>
    <comment ref="M425" authorId="1" shapeId="0" xr:uid="{00000000-0006-0000-0500-0000A9010000}">
      <text>
        <r>
          <rPr>
            <sz val="9"/>
            <color indexed="81"/>
            <rFont val="Segoe UI"/>
            <family val="2"/>
          </rPr>
          <t>58792|111/20|360|19/12/2019|*|</t>
        </r>
      </text>
    </comment>
    <comment ref="M426" authorId="1" shapeId="0" xr:uid="{00000000-0006-0000-0500-0000AA010000}">
      <text>
        <r>
          <rPr>
            <sz val="9"/>
            <color indexed="81"/>
            <rFont val="Segoe UI"/>
            <family val="2"/>
          </rPr>
          <t>58977|176/19|80|25/04/2018|*|</t>
        </r>
      </text>
    </comment>
    <comment ref="M427" authorId="1" shapeId="0" xr:uid="{00000000-0006-0000-0500-0000AB010000}">
      <text>
        <r>
          <rPr>
            <sz val="9"/>
            <color indexed="81"/>
            <rFont val="Segoe UI"/>
            <family val="2"/>
          </rPr>
          <t>59018|204/18|300|25/06/2019|*|</t>
        </r>
      </text>
    </comment>
    <comment ref="M428" authorId="1" shapeId="0" xr:uid="{00000000-0006-0000-0500-0000AC010000}">
      <text>
        <r>
          <rPr>
            <sz val="10"/>
            <color indexed="81"/>
            <rFont val="Lucida Console"/>
            <family val="3"/>
          </rPr>
          <t>59018|39/20|300|25/06/2019|*|</t>
        </r>
      </text>
    </comment>
    <comment ref="M429" authorId="1" shapeId="0" xr:uid="{00000000-0006-0000-0500-0000AD010000}">
      <text>
        <r>
          <rPr>
            <sz val="9"/>
            <color indexed="81"/>
            <rFont val="Segoe UI"/>
            <family val="2"/>
          </rPr>
          <t>59069|228/18|70|26/07/2018|*|</t>
        </r>
      </text>
    </comment>
    <comment ref="M430" authorId="1" shapeId="0" xr:uid="{00000000-0006-0000-0500-0000AE010000}">
      <text>
        <r>
          <rPr>
            <sz val="10"/>
            <color indexed="81"/>
            <rFont val="Lucida Console"/>
            <family val="3"/>
          </rPr>
          <t>59069|87/20|0|31/07/2019|*|</t>
        </r>
      </text>
    </comment>
    <comment ref="M431" authorId="1" shapeId="0" xr:uid="{00000000-0006-0000-0500-0000AF010000}">
      <text>
        <r>
          <rPr>
            <sz val="9"/>
            <color indexed="81"/>
            <rFont val="Segoe UI"/>
            <family val="2"/>
          </rPr>
          <t>59097|228/18|60|26/07/2018|*|</t>
        </r>
      </text>
    </comment>
    <comment ref="M432" authorId="1" shapeId="0" xr:uid="{00000000-0006-0000-0500-0000B0010000}">
      <text>
        <r>
          <rPr>
            <sz val="10"/>
            <color indexed="81"/>
            <rFont val="Lucida Console"/>
            <family val="3"/>
          </rPr>
          <t>59097|87/20|100|31/07/2019|*|</t>
        </r>
      </text>
    </comment>
    <comment ref="M433" authorId="1" shapeId="0" xr:uid="{00000000-0006-0000-0500-0000B1010000}">
      <text>
        <r>
          <rPr>
            <sz val="9"/>
            <color indexed="81"/>
            <rFont val="Segoe UI"/>
            <family val="2"/>
          </rPr>
          <t>59882|233/19|700|07/08/2018|*|</t>
        </r>
      </text>
    </comment>
    <comment ref="M434" authorId="1" shapeId="0" xr:uid="{00000000-0006-0000-0500-0000B2010000}">
      <text>
        <r>
          <rPr>
            <sz val="9"/>
            <color indexed="81"/>
            <rFont val="Segoe UI"/>
            <family val="2"/>
          </rPr>
          <t>59942|204/18|300|25/06/2019|*|</t>
        </r>
      </text>
    </comment>
    <comment ref="M435" authorId="0" shapeId="0" xr:uid="{00000000-0006-0000-0500-0000B3010000}">
      <text>
        <r>
          <rPr>
            <sz val="9"/>
            <color indexed="81"/>
            <rFont val="Segoe UI"/>
            <family val="2"/>
          </rPr>
          <t>59942|233/19|300|25/06/2019|*|</t>
        </r>
      </text>
    </comment>
    <comment ref="M436" authorId="1" shapeId="0" xr:uid="{00000000-0006-0000-0500-0000B4010000}">
      <text>
        <r>
          <rPr>
            <sz val="9"/>
            <color indexed="81"/>
            <rFont val="Segoe UI"/>
            <family val="2"/>
          </rPr>
          <t>60116|228/18|200|26/07/2018|*|</t>
        </r>
      </text>
    </comment>
    <comment ref="M437" authorId="1" shapeId="0" xr:uid="{00000000-0006-0000-0500-0000B5010000}">
      <text>
        <r>
          <rPr>
            <sz val="10"/>
            <color indexed="81"/>
            <rFont val="Lucida Console"/>
            <family val="3"/>
          </rPr>
          <t>60116|87/20|150|31/07/2019|*|</t>
        </r>
      </text>
    </comment>
    <comment ref="M438" authorId="1" shapeId="0" xr:uid="{00000000-0006-0000-0500-0000B6010000}">
      <text>
        <r>
          <rPr>
            <sz val="10"/>
            <color indexed="81"/>
            <rFont val="Lucida Console"/>
            <family val="3"/>
          </rPr>
          <t>60517|104/20|200|25/09/2019|*|</t>
        </r>
      </text>
    </comment>
    <comment ref="M439" authorId="1" shapeId="0" xr:uid="{00000000-0006-0000-0500-0000B7010000}">
      <text>
        <r>
          <rPr>
            <sz val="10"/>
            <color indexed="81"/>
            <rFont val="Lucida Console"/>
            <family val="3"/>
          </rPr>
          <t>60889|9/20|700|25/09/2019|*|</t>
        </r>
      </text>
    </comment>
    <comment ref="M440" authorId="1" shapeId="0" xr:uid="{00000000-0006-0000-0500-0000B8010000}">
      <text>
        <r>
          <rPr>
            <sz val="9"/>
            <color indexed="81"/>
            <rFont val="Segoe UI"/>
            <family val="2"/>
          </rPr>
          <t>61046|204/18|100|25/06/2019|*|</t>
        </r>
      </text>
    </comment>
    <comment ref="M441" authorId="1" shapeId="0" xr:uid="{00000000-0006-0000-0500-0000B9010000}">
      <text>
        <r>
          <rPr>
            <sz val="9"/>
            <color indexed="81"/>
            <rFont val="Segoe UI"/>
            <family val="2"/>
          </rPr>
          <t>61046|233/19|100|25/06/2019|*|</t>
        </r>
      </text>
    </comment>
    <comment ref="M442" authorId="1" shapeId="0" xr:uid="{00000000-0006-0000-0500-0000BA010000}">
      <text>
        <r>
          <rPr>
            <sz val="9"/>
            <color indexed="81"/>
            <rFont val="Segoe UI"/>
            <family val="2"/>
          </rPr>
          <t>61200|228/18|70|26/07/2018|*|</t>
        </r>
      </text>
    </comment>
    <comment ref="M443" authorId="1" shapeId="0" xr:uid="{00000000-0006-0000-0500-0000BB010000}">
      <text>
        <r>
          <rPr>
            <sz val="9"/>
            <color indexed="81"/>
            <rFont val="Segoe UI"/>
            <family val="2"/>
          </rPr>
          <t>61201|76/19|160|14/11/2018|*|</t>
        </r>
      </text>
    </comment>
    <comment ref="M444" authorId="1" shapeId="0" xr:uid="{00000000-0006-0000-0500-0000BC010000}">
      <text>
        <r>
          <rPr>
            <sz val="10"/>
            <color indexed="81"/>
            <rFont val="Lucida Console"/>
            <family val="3"/>
          </rPr>
          <t>61201|101/20|2500|24/10/2019|*|</t>
        </r>
      </text>
    </comment>
    <comment ref="M445" authorId="1" shapeId="0" xr:uid="{00000000-0006-0000-0500-0000BD010000}">
      <text>
        <r>
          <rPr>
            <sz val="9"/>
            <color indexed="81"/>
            <rFont val="Segoe UI"/>
            <family val="2"/>
          </rPr>
          <t>63031|76/19|1100|14/11/2018|*|</t>
        </r>
      </text>
    </comment>
    <comment ref="M446" authorId="1" shapeId="0" xr:uid="{00000000-0006-0000-0500-0000BE010000}">
      <text>
        <r>
          <rPr>
            <sz val="10"/>
            <color indexed="81"/>
            <rFont val="Lucida Console"/>
            <family val="3"/>
          </rPr>
          <t>63031|101/20|2000|24/10/2019|*|</t>
        </r>
      </text>
    </comment>
    <comment ref="M447" authorId="1" shapeId="0" xr:uid="{00000000-0006-0000-0500-0000BF010000}">
      <text>
        <r>
          <rPr>
            <sz val="10"/>
            <color indexed="81"/>
            <rFont val="Lucida Console"/>
            <family val="3"/>
          </rPr>
          <t>63382|292/19|0|25/09/2019|*|</t>
        </r>
      </text>
    </comment>
    <comment ref="M448" authorId="1" shapeId="0" xr:uid="{00000000-0006-0000-0500-0000C0010000}">
      <text>
        <r>
          <rPr>
            <sz val="9"/>
            <color indexed="81"/>
            <rFont val="Segoe UI"/>
            <family val="2"/>
          </rPr>
          <t>63385|93/19|40000|20/12/2018|*|</t>
        </r>
      </text>
    </comment>
    <comment ref="M449" authorId="1" shapeId="0" xr:uid="{00000000-0006-0000-0500-0000C1010000}">
      <text>
        <r>
          <rPr>
            <sz val="10"/>
            <color indexed="81"/>
            <rFont val="Lucida Console"/>
            <family val="3"/>
          </rPr>
          <t>63385|99/20|60000|19/12/2019|*|</t>
        </r>
      </text>
    </comment>
    <comment ref="M450" authorId="1" shapeId="0" xr:uid="{00000000-0006-0000-0500-0000C2010000}">
      <text>
        <r>
          <rPr>
            <sz val="9"/>
            <color indexed="81"/>
            <rFont val="Segoe UI"/>
            <family val="2"/>
          </rPr>
          <t>63591|93/19|45000|20/12/2018|*|</t>
        </r>
      </text>
    </comment>
    <comment ref="M451" authorId="1" shapeId="0" xr:uid="{00000000-0006-0000-0500-0000C3010000}">
      <text>
        <r>
          <rPr>
            <sz val="10"/>
            <color indexed="81"/>
            <rFont val="Lucida Console"/>
            <family val="3"/>
          </rPr>
          <t>63591|99/20|12000|19/12/2019|*|</t>
        </r>
      </text>
    </comment>
    <comment ref="M452" authorId="1" shapeId="0" xr:uid="{00000000-0006-0000-0500-0000C4010000}">
      <text>
        <r>
          <rPr>
            <sz val="9"/>
            <color indexed="81"/>
            <rFont val="Segoe UI"/>
            <family val="2"/>
          </rPr>
          <t>63839|15/19|300|19/10/2018|*|</t>
        </r>
      </text>
    </comment>
    <comment ref="M453" authorId="1" shapeId="0" xr:uid="{00000000-0006-0000-0500-0000C5010000}">
      <text>
        <r>
          <rPr>
            <sz val="10"/>
            <color indexed="81"/>
            <rFont val="Lucida Console"/>
            <family val="3"/>
          </rPr>
          <t>64044|147/20|400|14/02/2020|*|</t>
        </r>
      </text>
    </comment>
    <comment ref="M454" authorId="1" shapeId="0" xr:uid="{00000000-0006-0000-0500-0000C6010000}">
      <text>
        <r>
          <rPr>
            <sz val="9"/>
            <color indexed="81"/>
            <rFont val="Segoe UI"/>
            <family val="2"/>
          </rPr>
          <t>64253|60/19|1750|14/11/2018|*|</t>
        </r>
      </text>
    </comment>
    <comment ref="M455" authorId="1" shapeId="0" xr:uid="{00000000-0006-0000-0500-0000C7010000}">
      <text>
        <r>
          <rPr>
            <sz val="10"/>
            <color indexed="81"/>
            <rFont val="Lucida Console"/>
            <family val="3"/>
          </rPr>
          <t>64253|16/20|2000|24/10/2019|*|</t>
        </r>
      </text>
    </comment>
    <comment ref="M456" authorId="1" shapeId="0" xr:uid="{00000000-0006-0000-0500-0000C8010000}">
      <text>
        <r>
          <rPr>
            <sz val="9"/>
            <color indexed="81"/>
            <rFont val="Segoe UI"/>
            <family val="2"/>
          </rPr>
          <t>64302|126/19|8300|20/12/2018|*|</t>
        </r>
      </text>
    </comment>
    <comment ref="M457" authorId="1" shapeId="0" xr:uid="{00000000-0006-0000-0500-0000C9010000}">
      <text>
        <r>
          <rPr>
            <sz val="9"/>
            <color indexed="81"/>
            <rFont val="Segoe UI"/>
            <family val="2"/>
          </rPr>
          <t>64604|204/18|300|25/06/2019|*|</t>
        </r>
      </text>
    </comment>
    <comment ref="M458" authorId="1" shapeId="0" xr:uid="{00000000-0006-0000-0500-0000CA010000}">
      <text>
        <r>
          <rPr>
            <sz val="9"/>
            <color indexed="81"/>
            <rFont val="Segoe UI"/>
            <family val="2"/>
          </rPr>
          <t>64604|233/19|300|25/06/2019|*|</t>
        </r>
      </text>
    </comment>
    <comment ref="M459" authorId="1" shapeId="0" xr:uid="{00000000-0006-0000-0500-0000CB010000}">
      <text>
        <r>
          <rPr>
            <sz val="9"/>
            <color indexed="81"/>
            <rFont val="Segoe UI"/>
            <family val="2"/>
          </rPr>
          <t>64605|204/18|150|25/06/2019|*|</t>
        </r>
      </text>
    </comment>
    <comment ref="M460" authorId="1" shapeId="0" xr:uid="{00000000-0006-0000-0500-0000CC010000}">
      <text>
        <r>
          <rPr>
            <sz val="9"/>
            <color indexed="81"/>
            <rFont val="Segoe UI"/>
            <family val="2"/>
          </rPr>
          <t>64605|233/19|150|25/06/2019|*|</t>
        </r>
      </text>
    </comment>
    <comment ref="M461" authorId="1" shapeId="0" xr:uid="{00000000-0006-0000-0500-0000CD010000}">
      <text>
        <r>
          <rPr>
            <sz val="9"/>
            <color indexed="81"/>
            <rFont val="Segoe UI"/>
            <family val="2"/>
          </rPr>
          <t>64607|204/18|200|25/06/2019|*|</t>
        </r>
      </text>
    </comment>
    <comment ref="M462" authorId="1" shapeId="0" xr:uid="{00000000-0006-0000-0500-0000CE010000}">
      <text>
        <r>
          <rPr>
            <sz val="9"/>
            <color indexed="81"/>
            <rFont val="Segoe UI"/>
            <family val="2"/>
          </rPr>
          <t>64607|233/19|200|25/06/2019|*|</t>
        </r>
      </text>
    </comment>
    <comment ref="M463" authorId="1" shapeId="0" xr:uid="{00000000-0006-0000-0500-0000CF010000}">
      <text>
        <r>
          <rPr>
            <sz val="9"/>
            <color indexed="81"/>
            <rFont val="Segoe UI"/>
            <family val="2"/>
          </rPr>
          <t>64609|204/18|100|25/06/2019|*|</t>
        </r>
      </text>
    </comment>
    <comment ref="M464" authorId="1" shapeId="0" xr:uid="{00000000-0006-0000-0500-0000D0010000}">
      <text>
        <r>
          <rPr>
            <sz val="9"/>
            <color indexed="81"/>
            <rFont val="Segoe UI"/>
            <family val="2"/>
          </rPr>
          <t>64609|233/19|100|25/06/2019|*|</t>
        </r>
      </text>
    </comment>
    <comment ref="M465" authorId="1" shapeId="0" xr:uid="{00000000-0006-0000-0500-0000D1010000}">
      <text>
        <r>
          <rPr>
            <sz val="9"/>
            <color indexed="81"/>
            <rFont val="Segoe UI"/>
            <family val="2"/>
          </rPr>
          <t>64610|60/19|600|14/11/2018|*|</t>
        </r>
      </text>
    </comment>
    <comment ref="M466" authorId="1" shapeId="0" xr:uid="{00000000-0006-0000-0500-0000D2010000}">
      <text>
        <r>
          <rPr>
            <sz val="10"/>
            <color indexed="81"/>
            <rFont val="Lucida Console"/>
            <family val="3"/>
          </rPr>
          <t>64610|16/20|1000|24/10/2019|*|</t>
        </r>
      </text>
    </comment>
    <comment ref="M467" authorId="1" shapeId="0" xr:uid="{00000000-0006-0000-0500-0000D3010000}">
      <text>
        <r>
          <rPr>
            <sz val="9"/>
            <color indexed="81"/>
            <rFont val="Segoe UI"/>
            <family val="2"/>
          </rPr>
          <t>64625|204/18|400|25/06/2019|*|</t>
        </r>
      </text>
    </comment>
    <comment ref="M468" authorId="0" shapeId="0" xr:uid="{00000000-0006-0000-0500-0000D4010000}">
      <text>
        <r>
          <rPr>
            <sz val="9"/>
            <color indexed="81"/>
            <rFont val="Segoe UI"/>
            <family val="2"/>
          </rPr>
          <t>64625|233/19|400|25/06/2019|*|</t>
        </r>
      </text>
    </comment>
    <comment ref="M469" authorId="1" shapeId="0" xr:uid="{00000000-0006-0000-0500-0000D5010000}">
      <text>
        <r>
          <rPr>
            <sz val="10"/>
            <color indexed="81"/>
            <rFont val="Lucida Console"/>
            <family val="3"/>
          </rPr>
          <t>64626|104/20|1500|25/09/2019|*|</t>
        </r>
      </text>
    </comment>
    <comment ref="M470" authorId="0" shapeId="0" xr:uid="{00000000-0006-0000-0500-0000D6010000}">
      <text>
        <r>
          <rPr>
            <sz val="9"/>
            <color indexed="81"/>
            <rFont val="Segoe UI"/>
            <family val="2"/>
          </rPr>
          <t>64627|233/19|600|25/06/2019|*|</t>
        </r>
      </text>
    </comment>
    <comment ref="M471" authorId="1" shapeId="0" xr:uid="{00000000-0006-0000-0500-0000D7010000}">
      <text>
        <r>
          <rPr>
            <sz val="9"/>
            <color indexed="81"/>
            <rFont val="Segoe UI"/>
            <family val="2"/>
          </rPr>
          <t>64630|16/19|50|15/02/2019|*|</t>
        </r>
      </text>
    </comment>
    <comment ref="M472" authorId="1" shapeId="0" xr:uid="{00000000-0006-0000-0500-0000D8010000}">
      <text>
        <r>
          <rPr>
            <sz val="9"/>
            <color indexed="81"/>
            <rFont val="Segoe UI"/>
            <family val="2"/>
          </rPr>
          <t>64636|228/18|70|26/07/2018|*|</t>
        </r>
      </text>
    </comment>
    <comment ref="M473" authorId="1" shapeId="0" xr:uid="{00000000-0006-0000-0500-0000D9010000}">
      <text>
        <r>
          <rPr>
            <sz val="10"/>
            <color indexed="81"/>
            <rFont val="Lucida Console"/>
            <family val="3"/>
          </rPr>
          <t>64636|87/20|100|31/07/2019|*|</t>
        </r>
      </text>
    </comment>
    <comment ref="M474" authorId="1" shapeId="0" xr:uid="{00000000-0006-0000-0500-0000DA010000}">
      <text>
        <r>
          <rPr>
            <sz val="9"/>
            <color indexed="81"/>
            <rFont val="Segoe UI"/>
            <family val="2"/>
          </rPr>
          <t>64647|228/18|30|26/07/2018|*|</t>
        </r>
      </text>
    </comment>
    <comment ref="M475" authorId="1" shapeId="0" xr:uid="{00000000-0006-0000-0500-0000DB010000}">
      <text>
        <r>
          <rPr>
            <sz val="10"/>
            <color indexed="81"/>
            <rFont val="Lucida Console"/>
            <family val="3"/>
          </rPr>
          <t>64647|87/20|40|31/07/2019|*|</t>
        </r>
      </text>
    </comment>
    <comment ref="M476" authorId="1" shapeId="0" xr:uid="{00000000-0006-0000-0500-0000DC010000}">
      <text>
        <r>
          <rPr>
            <sz val="9"/>
            <color indexed="81"/>
            <rFont val="Segoe UI"/>
            <family val="2"/>
          </rPr>
          <t>64817|204/18|200|25/06/2019|*|</t>
        </r>
      </text>
    </comment>
    <comment ref="M477" authorId="1" shapeId="0" xr:uid="{00000000-0006-0000-0500-0000DD010000}">
      <text>
        <r>
          <rPr>
            <sz val="9"/>
            <color indexed="81"/>
            <rFont val="Segoe UI"/>
            <family val="2"/>
          </rPr>
          <t>64817|233/19|200|25/06/2019|*|</t>
        </r>
      </text>
    </comment>
    <comment ref="M478" authorId="1" shapeId="0" xr:uid="{00000000-0006-0000-0500-0000DE010000}">
      <text>
        <r>
          <rPr>
            <sz val="9"/>
            <color indexed="81"/>
            <rFont val="Segoe UI"/>
            <family val="2"/>
          </rPr>
          <t>64819|186/18|300|26/04/2018|*|</t>
        </r>
      </text>
    </comment>
    <comment ref="M479" authorId="1" shapeId="0" xr:uid="{00000000-0006-0000-0500-0000DF010000}">
      <text>
        <r>
          <rPr>
            <sz val="9"/>
            <color indexed="81"/>
            <rFont val="Segoe UI"/>
            <family val="2"/>
          </rPr>
          <t>64821|190/18|40|22/05/2019|*|</t>
        </r>
      </text>
    </comment>
    <comment ref="M480" authorId="1" shapeId="0" xr:uid="{00000000-0006-0000-0500-0000E0010000}">
      <text>
        <r>
          <rPr>
            <sz val="9"/>
            <color indexed="81"/>
            <rFont val="Segoe UI"/>
            <family val="2"/>
          </rPr>
          <t>64821|192/19|40|22/05/2019|*|</t>
        </r>
      </text>
    </comment>
    <comment ref="M481" authorId="1" shapeId="0" xr:uid="{00000000-0006-0000-0500-0000E1010000}">
      <text>
        <r>
          <rPr>
            <sz val="9"/>
            <color indexed="81"/>
            <rFont val="Segoe UI"/>
            <family val="2"/>
          </rPr>
          <t>64822|192/19|20|26/02/2019|*|</t>
        </r>
      </text>
    </comment>
    <comment ref="M482" authorId="1" shapeId="0" xr:uid="{00000000-0006-0000-0500-0000E2010000}">
      <text>
        <r>
          <rPr>
            <sz val="9"/>
            <color indexed="81"/>
            <rFont val="Segoe UI"/>
            <family val="2"/>
          </rPr>
          <t>64860|204/18|300|25/06/2019|*|</t>
        </r>
      </text>
    </comment>
    <comment ref="M483" authorId="1" shapeId="0" xr:uid="{00000000-0006-0000-0500-0000E3010000}">
      <text>
        <r>
          <rPr>
            <sz val="9"/>
            <color indexed="81"/>
            <rFont val="Segoe UI"/>
            <family val="2"/>
          </rPr>
          <t>64860|233/19|300|25/06/2019|*|</t>
        </r>
      </text>
    </comment>
    <comment ref="M484" authorId="1" shapeId="0" xr:uid="{00000000-0006-0000-0500-0000E4010000}">
      <text>
        <r>
          <rPr>
            <sz val="9"/>
            <color indexed="81"/>
            <rFont val="Segoe UI"/>
            <family val="2"/>
          </rPr>
          <t>64861|204/18|420|25/06/2019|*|</t>
        </r>
      </text>
    </comment>
    <comment ref="M485" authorId="1" shapeId="0" xr:uid="{00000000-0006-0000-0500-0000E5010000}">
      <text>
        <r>
          <rPr>
            <sz val="9"/>
            <color indexed="81"/>
            <rFont val="Segoe UI"/>
            <family val="2"/>
          </rPr>
          <t>64861|233/19|420|25/06/2019|*|</t>
        </r>
      </text>
    </comment>
    <comment ref="M486" authorId="1" shapeId="0" xr:uid="{00000000-0006-0000-0500-0000E6010000}">
      <text>
        <r>
          <rPr>
            <sz val="9"/>
            <color indexed="81"/>
            <rFont val="Segoe UI"/>
            <family val="2"/>
          </rPr>
          <t>65173|76/19|50|14/11/2018|*|</t>
        </r>
      </text>
    </comment>
    <comment ref="M487" authorId="1" shapeId="0" xr:uid="{00000000-0006-0000-0500-0000E7010000}">
      <text>
        <r>
          <rPr>
            <sz val="10"/>
            <color indexed="81"/>
            <rFont val="Lucida Console"/>
            <family val="3"/>
          </rPr>
          <t>65173|101/20|200|24/10/2019|*|</t>
        </r>
      </text>
    </comment>
    <comment ref="M488" authorId="0" shapeId="0" xr:uid="{00000000-0006-0000-0500-0000E8010000}">
      <text>
        <r>
          <rPr>
            <sz val="10"/>
            <color indexed="81"/>
            <rFont val="Lucida Console"/>
            <family val="3"/>
          </rPr>
          <t>65173|161/21|150|17/12/2020|*|</t>
        </r>
      </text>
    </comment>
    <comment ref="M489" authorId="1" shapeId="0" xr:uid="{00000000-0006-0000-0500-0000E9010000}">
      <text>
        <r>
          <rPr>
            <sz val="9"/>
            <color indexed="81"/>
            <rFont val="Segoe UI"/>
            <family val="2"/>
          </rPr>
          <t>65748|126/19|6800|20/12/2018|*|</t>
        </r>
      </text>
    </comment>
    <comment ref="M490" authorId="1" shapeId="0" xr:uid="{00000000-0006-0000-0500-0000EA010000}">
      <text>
        <r>
          <rPr>
            <sz val="9"/>
            <color indexed="81"/>
            <rFont val="Segoe UI"/>
            <family val="2"/>
          </rPr>
          <t>66168|246/18|700|10/08/2018|*|</t>
        </r>
      </text>
    </comment>
    <comment ref="M491" authorId="1" shapeId="0" xr:uid="{00000000-0006-0000-0500-0000EB010000}">
      <text>
        <r>
          <rPr>
            <sz val="10"/>
            <color indexed="81"/>
            <rFont val="Lucida Console"/>
            <family val="3"/>
          </rPr>
          <t>66168|104/20|1100|10/09/2019|*|</t>
        </r>
      </text>
    </comment>
    <comment ref="M492" authorId="1" shapeId="0" xr:uid="{00000000-0006-0000-0500-0000EC010000}">
      <text>
        <r>
          <rPr>
            <sz val="9"/>
            <color indexed="81"/>
            <rFont val="Segoe UI"/>
            <family val="2"/>
          </rPr>
          <t>67375|47/19|0|10/08/2018|*|</t>
        </r>
      </text>
    </comment>
    <comment ref="M493" authorId="1" shapeId="0" xr:uid="{00000000-0006-0000-0500-0000ED010000}">
      <text>
        <r>
          <rPr>
            <sz val="9"/>
            <color indexed="81"/>
            <rFont val="Segoe UI"/>
            <family val="2"/>
          </rPr>
          <t>67376|47/19|0|10/08/2018|*|</t>
        </r>
      </text>
    </comment>
    <comment ref="M494" authorId="0" shapeId="0" xr:uid="{00000000-0006-0000-0500-0000EE010000}">
      <text>
        <r>
          <rPr>
            <sz val="9"/>
            <color indexed="81"/>
            <rFont val="Segoe UI"/>
            <family val="2"/>
          </rPr>
          <t>67939|257/19|400|22/05/2019|*|</t>
        </r>
      </text>
    </comment>
    <comment ref="M495" authorId="1" shapeId="0" xr:uid="{00000000-0006-0000-0500-0000EF010000}">
      <text>
        <r>
          <rPr>
            <sz val="9"/>
            <color indexed="81"/>
            <rFont val="Segoe UI"/>
            <family val="2"/>
          </rPr>
          <t>69229|159/19|200|22/03/2019|*|</t>
        </r>
      </text>
    </comment>
    <comment ref="M496" authorId="1" shapeId="0" xr:uid="{00000000-0006-0000-0500-0000F0010000}">
      <text>
        <r>
          <rPr>
            <sz val="9"/>
            <color indexed="81"/>
            <rFont val="Segoe UI"/>
            <family val="2"/>
          </rPr>
          <t>70379|93/19|5000|20/12/2018|*|</t>
        </r>
      </text>
    </comment>
    <comment ref="M497" authorId="1" shapeId="0" xr:uid="{00000000-0006-0000-0500-0000F1010000}">
      <text>
        <r>
          <rPr>
            <sz val="10"/>
            <color indexed="81"/>
            <rFont val="Lucida Console"/>
            <family val="3"/>
          </rPr>
          <t>70379|99/20|1500|19/12/2019|*|</t>
        </r>
      </text>
    </comment>
    <comment ref="M498" authorId="1" shapeId="0" xr:uid="{00000000-0006-0000-0500-0000F2010000}">
      <text>
        <r>
          <rPr>
            <sz val="9"/>
            <color indexed="81"/>
            <rFont val="Segoe UI"/>
            <family val="2"/>
          </rPr>
          <t>70967|228/18|80|26/07/2018|*|</t>
        </r>
      </text>
    </comment>
    <comment ref="M499" authorId="1" shapeId="0" xr:uid="{00000000-0006-0000-0500-0000F3010000}">
      <text>
        <r>
          <rPr>
            <sz val="10"/>
            <color indexed="81"/>
            <rFont val="Lucida Console"/>
            <family val="3"/>
          </rPr>
          <t>70967|87/20|200|31/07/2019|*|</t>
        </r>
      </text>
    </comment>
    <comment ref="M500" authorId="1" shapeId="0" xr:uid="{00000000-0006-0000-0500-0000F4010000}">
      <text>
        <r>
          <rPr>
            <sz val="9"/>
            <color indexed="81"/>
            <rFont val="Segoe UI"/>
            <family val="2"/>
          </rPr>
          <t>71697|16/19|300|15/02/2019|*|</t>
        </r>
      </text>
    </comment>
    <comment ref="M501" authorId="1" shapeId="0" xr:uid="{00000000-0006-0000-0500-0000F5010000}">
      <text>
        <r>
          <rPr>
            <sz val="9"/>
            <color indexed="81"/>
            <rFont val="Segoe UI"/>
            <family val="2"/>
          </rPr>
          <t>72052|130/19|40|30/11/2018|*|</t>
        </r>
      </text>
    </comment>
    <comment ref="M502" authorId="1" shapeId="0" xr:uid="{00000000-0006-0000-0500-0000F6010000}">
      <text>
        <r>
          <rPr>
            <sz val="10"/>
            <color indexed="81"/>
            <rFont val="Lucida Console"/>
            <family val="3"/>
          </rPr>
          <t>72052|143/20|30|20/01/2020|*|</t>
        </r>
      </text>
    </comment>
    <comment ref="M503" authorId="1" shapeId="0" xr:uid="{00000000-0006-0000-0500-0000F7010000}">
      <text>
        <r>
          <rPr>
            <sz val="9"/>
            <color indexed="81"/>
            <rFont val="Segoe UI"/>
            <family val="2"/>
          </rPr>
          <t>72174|100/19|300|13/09/2018|*|</t>
        </r>
      </text>
    </comment>
    <comment ref="M504" authorId="1" shapeId="0" xr:uid="{00000000-0006-0000-0500-0000F8010000}">
      <text>
        <r>
          <rPr>
            <sz val="9"/>
            <color indexed="81"/>
            <rFont val="Segoe UI"/>
            <family val="2"/>
          </rPr>
          <t>74081|131/19|200|13/09/2018|*|</t>
        </r>
      </text>
    </comment>
    <comment ref="M505" authorId="1" shapeId="0" xr:uid="{00000000-0006-0000-0500-0000F9010000}">
      <text>
        <r>
          <rPr>
            <sz val="9"/>
            <color indexed="81"/>
            <rFont val="Segoe UI"/>
            <family val="2"/>
          </rPr>
          <t>74081|111/20|200|03/01/2020|*|</t>
        </r>
      </text>
    </comment>
    <comment ref="M506" authorId="1" shapeId="0" xr:uid="{00000000-0006-0000-0500-0000FA010000}">
      <text>
        <r>
          <rPr>
            <sz val="9"/>
            <color indexed="81"/>
            <rFont val="Segoe UI"/>
            <family val="2"/>
          </rPr>
          <t>74124|126/19|4100|20/12/2018|*|</t>
        </r>
      </text>
    </comment>
    <comment ref="M507" authorId="1" shapeId="0" xr:uid="{00000000-0006-0000-0500-0000FB010000}">
      <text>
        <r>
          <rPr>
            <sz val="9"/>
            <color indexed="81"/>
            <rFont val="Segoe UI"/>
            <family val="2"/>
          </rPr>
          <t>74907|8/19|70|10/09/2018|*|</t>
        </r>
      </text>
    </comment>
    <comment ref="M508" authorId="1" shapeId="0" xr:uid="{00000000-0006-0000-0500-0000FC010000}">
      <text>
        <r>
          <rPr>
            <sz val="10"/>
            <color indexed="81"/>
            <rFont val="Lucida Console"/>
            <family val="3"/>
          </rPr>
          <t>74907|86/20|300|25/10/2019|*|</t>
        </r>
      </text>
    </comment>
    <comment ref="M509" authorId="1" shapeId="0" xr:uid="{00000000-0006-0000-0500-0000FD010000}">
      <text>
        <r>
          <rPr>
            <sz val="9"/>
            <color indexed="81"/>
            <rFont val="Segoe UI"/>
            <family val="2"/>
          </rPr>
          <t>74908|8/19|130|10/09/2018|*|</t>
        </r>
      </text>
    </comment>
    <comment ref="M510" authorId="1" shapeId="0" xr:uid="{00000000-0006-0000-0500-0000FE010000}">
      <text>
        <r>
          <rPr>
            <sz val="10"/>
            <color indexed="81"/>
            <rFont val="Lucida Console"/>
            <family val="3"/>
          </rPr>
          <t>74908|86/20|200|25/10/2019|*|</t>
        </r>
      </text>
    </comment>
    <comment ref="M511" authorId="1" shapeId="0" xr:uid="{00000000-0006-0000-0500-0000FF010000}">
      <text>
        <r>
          <rPr>
            <sz val="9"/>
            <color indexed="81"/>
            <rFont val="Segoe UI"/>
            <family val="2"/>
          </rPr>
          <t>74909|189/18|0|10/09/2018|*|</t>
        </r>
      </text>
    </comment>
    <comment ref="M512" authorId="1" shapeId="0" xr:uid="{00000000-0006-0000-0500-000000020000}">
      <text>
        <r>
          <rPr>
            <sz val="10"/>
            <color indexed="81"/>
            <rFont val="Lucida Console"/>
            <family val="3"/>
          </rPr>
          <t>74909|257/19|0|10/09/2018|*|</t>
        </r>
      </text>
    </comment>
    <comment ref="M513" authorId="1" shapeId="0" xr:uid="{00000000-0006-0000-0500-000001020000}">
      <text>
        <r>
          <rPr>
            <sz val="9"/>
            <color indexed="81"/>
            <rFont val="Segoe UI"/>
            <family val="2"/>
          </rPr>
          <t>74911|189/18|100|10/09/2018|*|</t>
        </r>
      </text>
    </comment>
    <comment ref="M514" authorId="0" shapeId="0" xr:uid="{00000000-0006-0000-0500-000002020000}">
      <text>
        <r>
          <rPr>
            <sz val="9"/>
            <color indexed="81"/>
            <rFont val="Segoe UI"/>
            <family val="2"/>
          </rPr>
          <t>74911|257/19|100|22/05/2019|*|</t>
        </r>
      </text>
    </comment>
    <comment ref="M515" authorId="1" shapeId="0" xr:uid="{00000000-0006-0000-0500-000003020000}">
      <text>
        <r>
          <rPr>
            <sz val="9"/>
            <color indexed="81"/>
            <rFont val="Segoe UI"/>
            <family val="2"/>
          </rPr>
          <t>74979|228/18|60|26/07/2018|*|</t>
        </r>
      </text>
    </comment>
    <comment ref="M516" authorId="1" shapeId="0" xr:uid="{00000000-0006-0000-0500-000004020000}">
      <text>
        <r>
          <rPr>
            <sz val="10"/>
            <color indexed="81"/>
            <rFont val="Lucida Console"/>
            <family val="3"/>
          </rPr>
          <t>74979|87/20|150|31/07/2019|*|</t>
        </r>
      </text>
    </comment>
    <comment ref="M517" authorId="1" shapeId="0" xr:uid="{00000000-0006-0000-0500-000005020000}">
      <text>
        <r>
          <rPr>
            <sz val="9"/>
            <color indexed="81"/>
            <rFont val="Segoe UI"/>
            <family val="2"/>
          </rPr>
          <t>75324|15/19|400|19/10/2018|*|</t>
        </r>
      </text>
    </comment>
    <comment ref="M518" authorId="1" shapeId="0" xr:uid="{00000000-0006-0000-0500-000006020000}">
      <text>
        <r>
          <rPr>
            <sz val="9"/>
            <color indexed="81"/>
            <rFont val="Segoe UI"/>
            <family val="2"/>
          </rPr>
          <t>75334|129/19|600|19/10/2018|*|</t>
        </r>
      </text>
    </comment>
    <comment ref="M519" authorId="1" shapeId="0" xr:uid="{00000000-0006-0000-0500-000007020000}">
      <text>
        <r>
          <rPr>
            <sz val="9"/>
            <color indexed="81"/>
            <rFont val="Segoe UI"/>
            <family val="2"/>
          </rPr>
          <t>75334|115/20|1200|17/01/2020|*|</t>
        </r>
      </text>
    </comment>
    <comment ref="M520" authorId="1" shapeId="0" xr:uid="{00000000-0006-0000-0500-000008020000}">
      <text>
        <r>
          <rPr>
            <sz val="9"/>
            <color indexed="81"/>
            <rFont val="Segoe UI"/>
            <family val="2"/>
          </rPr>
          <t>75915|13/19|250|25/04/2018|*|</t>
        </r>
      </text>
    </comment>
    <comment ref="M521" authorId="1" shapeId="0" xr:uid="{00000000-0006-0000-0500-000009020000}">
      <text>
        <r>
          <rPr>
            <sz val="9"/>
            <color indexed="81"/>
            <rFont val="Segoe UI"/>
            <family val="2"/>
          </rPr>
          <t>75938|93/19|15000|20/12/2018|*|</t>
        </r>
      </text>
    </comment>
    <comment ref="M522" authorId="1" shapeId="0" xr:uid="{00000000-0006-0000-0500-00000A020000}">
      <text>
        <r>
          <rPr>
            <sz val="10"/>
            <color indexed="81"/>
            <rFont val="Lucida Console"/>
            <family val="3"/>
          </rPr>
          <t>75938|99/20|10000|19/12/2019|*|</t>
        </r>
      </text>
    </comment>
    <comment ref="M523" authorId="1" shapeId="0" xr:uid="{00000000-0006-0000-0500-00000B020000}">
      <text>
        <r>
          <rPr>
            <sz val="9"/>
            <color indexed="81"/>
            <rFont val="Segoe UI"/>
            <family val="2"/>
          </rPr>
          <t>76218|47/19|10|10/08/2018|*|</t>
        </r>
      </text>
    </comment>
    <comment ref="M524" authorId="1" shapeId="0" xr:uid="{00000000-0006-0000-0500-00000C020000}">
      <text>
        <r>
          <rPr>
            <sz val="9"/>
            <color indexed="81"/>
            <rFont val="Segoe UI"/>
            <family val="2"/>
          </rPr>
          <t>76583|10/19|210|10/09/2018|*|</t>
        </r>
      </text>
    </comment>
    <comment ref="M525" authorId="1" shapeId="0" xr:uid="{00000000-0006-0000-0500-00000D020000}">
      <text>
        <r>
          <rPr>
            <sz val="10"/>
            <color indexed="81"/>
            <rFont val="Lucida Console"/>
            <family val="3"/>
          </rPr>
          <t>76583|86/20|200|25/10/2019|*|</t>
        </r>
      </text>
    </comment>
    <comment ref="M526" authorId="1" shapeId="0" xr:uid="{00000000-0006-0000-0500-00000E020000}">
      <text>
        <r>
          <rPr>
            <sz val="9"/>
            <color indexed="81"/>
            <rFont val="Segoe UI"/>
            <family val="2"/>
          </rPr>
          <t>76776|126/19|14100|20/12/2018|*|</t>
        </r>
      </text>
    </comment>
    <comment ref="M527" authorId="1" shapeId="0" xr:uid="{00000000-0006-0000-0500-00000F020000}">
      <text>
        <r>
          <rPr>
            <sz val="9"/>
            <color indexed="81"/>
            <rFont val="Segoe UI"/>
            <family val="2"/>
          </rPr>
          <t>76777|126/19|3800|20/12/2018|*|</t>
        </r>
      </text>
    </comment>
    <comment ref="M528" authorId="1" shapeId="0" xr:uid="{00000000-0006-0000-0500-000010020000}">
      <text>
        <r>
          <rPr>
            <sz val="9"/>
            <color indexed="81"/>
            <rFont val="Segoe UI"/>
            <family val="2"/>
          </rPr>
          <t>76780|126/19|3500|20/12/2018|*|</t>
        </r>
      </text>
    </comment>
    <comment ref="M529" authorId="1" shapeId="0" xr:uid="{00000000-0006-0000-0500-000011020000}">
      <text>
        <r>
          <rPr>
            <sz val="9"/>
            <color indexed="81"/>
            <rFont val="Segoe UI"/>
            <family val="2"/>
          </rPr>
          <t>76781|126/19|1000|20/12/2018|*|</t>
        </r>
      </text>
    </comment>
    <comment ref="M530" authorId="1" shapeId="0" xr:uid="{00000000-0006-0000-0500-000012020000}">
      <text>
        <r>
          <rPr>
            <sz val="10"/>
            <color indexed="81"/>
            <rFont val="Lucida Console"/>
            <family val="3"/>
          </rPr>
          <t>77109|101/20|50|24/10/2019|*|</t>
        </r>
      </text>
    </comment>
    <comment ref="M531" authorId="1" shapeId="0" xr:uid="{00000000-0006-0000-0500-000013020000}">
      <text>
        <r>
          <rPr>
            <sz val="10"/>
            <color indexed="81"/>
            <rFont val="Lucida Console"/>
            <family val="3"/>
          </rPr>
          <t>77110|101/20|50|24/10/2019|*|</t>
        </r>
      </text>
    </comment>
    <comment ref="M532" authorId="2" shapeId="0" xr:uid="{00000000-0006-0000-0500-000014020000}">
      <text>
        <r>
          <rPr>
            <sz val="10"/>
            <color indexed="81"/>
            <rFont val="Lucida Console"/>
            <family val="3"/>
          </rPr>
          <t>77110|161/21|0|17/12/2020|*|</t>
        </r>
      </text>
    </comment>
    <comment ref="M533" authorId="1" shapeId="0" xr:uid="{00000000-0006-0000-0500-000015020000}">
      <text>
        <r>
          <rPr>
            <sz val="10"/>
            <color indexed="81"/>
            <rFont val="Lucida Console"/>
            <family val="3"/>
          </rPr>
          <t>77380|131/19|300|13/09/2018|*|</t>
        </r>
      </text>
    </comment>
    <comment ref="M534" authorId="1" shapeId="0" xr:uid="{00000000-0006-0000-0500-000016020000}">
      <text>
        <r>
          <rPr>
            <sz val="9"/>
            <color indexed="81"/>
            <rFont val="Segoe UI"/>
            <family val="2"/>
          </rPr>
          <t>77554|189/19|0|10/09/2018|*|</t>
        </r>
      </text>
    </comment>
    <comment ref="M535" authorId="1" shapeId="0" xr:uid="{00000000-0006-0000-0500-000017020000}">
      <text>
        <r>
          <rPr>
            <sz val="10"/>
            <color indexed="81"/>
            <rFont val="Lucida Console"/>
            <family val="3"/>
          </rPr>
          <t>77554|257/19|0|22/05/2019|*|</t>
        </r>
      </text>
    </comment>
    <comment ref="M536" authorId="1" shapeId="0" xr:uid="{00000000-0006-0000-0500-000018020000}">
      <text>
        <r>
          <rPr>
            <sz val="9"/>
            <color indexed="81"/>
            <rFont val="Segoe UI"/>
            <family val="2"/>
          </rPr>
          <t>77556|8/19|50|10/09/2018|*|</t>
        </r>
      </text>
    </comment>
    <comment ref="M537" authorId="1" shapeId="0" xr:uid="{00000000-0006-0000-0500-000019020000}">
      <text>
        <r>
          <rPr>
            <sz val="10"/>
            <color indexed="81"/>
            <rFont val="Lucida Console"/>
            <family val="3"/>
          </rPr>
          <t>77556|86/20|300|25/10/2019|*|</t>
        </r>
      </text>
    </comment>
    <comment ref="M538" authorId="1" shapeId="0" xr:uid="{00000000-0006-0000-0500-00001A020000}">
      <text>
        <r>
          <rPr>
            <sz val="9"/>
            <color indexed="81"/>
            <rFont val="Segoe UI"/>
            <family val="2"/>
          </rPr>
          <t>77557|189/18|0|10/09/2018|*|</t>
        </r>
      </text>
    </comment>
    <comment ref="M539" authorId="1" shapeId="0" xr:uid="{00000000-0006-0000-0500-00001B020000}">
      <text>
        <r>
          <rPr>
            <sz val="10"/>
            <color indexed="81"/>
            <rFont val="Lucida Console"/>
            <family val="3"/>
          </rPr>
          <t>77557|257/19|0|22/05/2019|*|</t>
        </r>
      </text>
    </comment>
    <comment ref="M540" authorId="1" shapeId="0" xr:uid="{00000000-0006-0000-0500-00001C020000}">
      <text>
        <r>
          <rPr>
            <sz val="9"/>
            <color indexed="81"/>
            <rFont val="Segoe UI"/>
            <family val="2"/>
          </rPr>
          <t>77562|8/19|3200|10/09/2018|*|</t>
        </r>
      </text>
    </comment>
    <comment ref="M541" authorId="1" shapeId="0" xr:uid="{00000000-0006-0000-0500-00001D020000}">
      <text>
        <r>
          <rPr>
            <sz val="10"/>
            <color indexed="81"/>
            <rFont val="Lucida Console"/>
            <family val="3"/>
          </rPr>
          <t>77562|86/20|20000|25/10/2019|*|</t>
        </r>
      </text>
    </comment>
    <comment ref="M542" authorId="1" shapeId="0" xr:uid="{00000000-0006-0000-0500-00001E020000}">
      <text>
        <r>
          <rPr>
            <sz val="9"/>
            <color indexed="81"/>
            <rFont val="Segoe UI"/>
            <family val="2"/>
          </rPr>
          <t>77786|233/19|50|25/06/2019|*|</t>
        </r>
      </text>
    </comment>
    <comment ref="M543" authorId="1" shapeId="0" xr:uid="{00000000-0006-0000-0500-00001F020000}">
      <text>
        <r>
          <rPr>
            <sz val="9"/>
            <color indexed="81"/>
            <rFont val="Segoe UI"/>
            <family val="2"/>
          </rPr>
          <t>77819|112/19|4000|19/10/2018|*|</t>
        </r>
      </text>
    </comment>
    <comment ref="M544" authorId="1" shapeId="0" xr:uid="{00000000-0006-0000-0500-000020020000}">
      <text>
        <r>
          <rPr>
            <sz val="10"/>
            <color indexed="81"/>
            <rFont val="Lucida Console"/>
            <family val="3"/>
          </rPr>
          <t>77819|64/20|4000|19/12/2019|*|</t>
        </r>
      </text>
    </comment>
    <comment ref="M545" authorId="1" shapeId="0" xr:uid="{00000000-0006-0000-0500-000021020000}">
      <text>
        <r>
          <rPr>
            <sz val="9"/>
            <color indexed="81"/>
            <rFont val="Segoe UI"/>
            <family val="2"/>
          </rPr>
          <t>77822|100/19|400|26/04/2018|*|</t>
        </r>
      </text>
    </comment>
    <comment ref="M546" authorId="1" shapeId="0" xr:uid="{00000000-0006-0000-0500-000022020000}">
      <text>
        <r>
          <rPr>
            <sz val="9"/>
            <color indexed="81"/>
            <rFont val="Segoe UI"/>
            <family val="2"/>
          </rPr>
          <t>77823|131/19|400|26/04/2018|*|</t>
        </r>
      </text>
    </comment>
    <comment ref="M547" authorId="1" shapeId="0" xr:uid="{00000000-0006-0000-0500-000023020000}">
      <text>
        <r>
          <rPr>
            <sz val="10"/>
            <color indexed="81"/>
            <rFont val="Lucida Console"/>
            <family val="3"/>
          </rPr>
          <t>77823|111/20|100|03/01/2020|*|</t>
        </r>
      </text>
    </comment>
    <comment ref="M548" authorId="1" shapeId="0" xr:uid="{00000000-0006-0000-0500-000024020000}">
      <text>
        <r>
          <rPr>
            <sz val="9"/>
            <color indexed="81"/>
            <rFont val="Segoe UI"/>
            <family val="2"/>
          </rPr>
          <t>77992|112/19|5000|19/10/2018|*|</t>
        </r>
      </text>
    </comment>
    <comment ref="M549" authorId="1" shapeId="0" xr:uid="{00000000-0006-0000-0500-000025020000}">
      <text>
        <r>
          <rPr>
            <sz val="9"/>
            <color indexed="81"/>
            <rFont val="Segoe UI"/>
            <family val="2"/>
          </rPr>
          <t>78025|164/18|250|26/04/2018|*|</t>
        </r>
      </text>
    </comment>
    <comment ref="M550" authorId="1" shapeId="0" xr:uid="{00000000-0006-0000-0500-000026020000}">
      <text>
        <r>
          <rPr>
            <sz val="9"/>
            <color indexed="81"/>
            <rFont val="Segoe UI"/>
            <family val="2"/>
          </rPr>
          <t>78181|1/19|800|10/09/2018|*|</t>
        </r>
      </text>
    </comment>
    <comment ref="M551" authorId="1" shapeId="0" xr:uid="{00000000-0006-0000-0500-000027020000}">
      <text>
        <r>
          <rPr>
            <sz val="10"/>
            <color indexed="81"/>
            <rFont val="Lucida Console"/>
            <family val="3"/>
          </rPr>
          <t>78181|14/20|400|16/10/2019|*|</t>
        </r>
      </text>
    </comment>
    <comment ref="M552" authorId="1" shapeId="0" xr:uid="{00000000-0006-0000-0500-000028020000}">
      <text>
        <r>
          <rPr>
            <sz val="9"/>
            <color indexed="81"/>
            <rFont val="Segoe UI"/>
            <family val="2"/>
          </rPr>
          <t>78307|8/19|30|10/09/2018|*|</t>
        </r>
      </text>
    </comment>
    <comment ref="M553" authorId="1" shapeId="0" xr:uid="{00000000-0006-0000-0500-000029020000}">
      <text>
        <r>
          <rPr>
            <sz val="10"/>
            <color indexed="81"/>
            <rFont val="Lucida Console"/>
            <family val="3"/>
          </rPr>
          <t>78307|86/20|20|25/10/2019|*|</t>
        </r>
      </text>
    </comment>
    <comment ref="M554" authorId="1" shapeId="0" xr:uid="{00000000-0006-0000-0500-00002A020000}">
      <text>
        <r>
          <rPr>
            <sz val="9"/>
            <color indexed="81"/>
            <rFont val="Segoe UI"/>
            <family val="2"/>
          </rPr>
          <t>78399|126/19|50|20/12/2018|*|</t>
        </r>
      </text>
    </comment>
    <comment ref="M555" authorId="1" shapeId="0" xr:uid="{00000000-0006-0000-0500-00002B020000}">
      <text>
        <r>
          <rPr>
            <sz val="9"/>
            <color indexed="81"/>
            <rFont val="Segoe UI"/>
            <family val="2"/>
          </rPr>
          <t>78509|47/19|20|10/08/2018|*|</t>
        </r>
      </text>
    </comment>
    <comment ref="M556" authorId="1" shapeId="0" xr:uid="{00000000-0006-0000-0500-00002C020000}">
      <text>
        <r>
          <rPr>
            <sz val="9"/>
            <color indexed="81"/>
            <rFont val="Segoe UI"/>
            <family val="2"/>
          </rPr>
          <t>80298|186/18|200|26/04/2018|*|</t>
        </r>
      </text>
    </comment>
    <comment ref="M557" authorId="1" shapeId="0" xr:uid="{00000000-0006-0000-0500-00002D020000}">
      <text>
        <r>
          <rPr>
            <sz val="9"/>
            <color indexed="81"/>
            <rFont val="Segoe UI"/>
            <family val="2"/>
          </rPr>
          <t>80300|189/18|150|10/09/2018|*|</t>
        </r>
      </text>
    </comment>
    <comment ref="M558" authorId="0" shapeId="0" xr:uid="{00000000-0006-0000-0500-00002E020000}">
      <text>
        <r>
          <rPr>
            <sz val="9"/>
            <color indexed="81"/>
            <rFont val="Segoe UI"/>
            <family val="2"/>
          </rPr>
          <t>80300|257/19|150|22/05/2019|*|</t>
        </r>
      </text>
    </comment>
    <comment ref="M559" authorId="1" shapeId="0" xr:uid="{00000000-0006-0000-0500-00002F020000}">
      <text>
        <r>
          <rPr>
            <sz val="9"/>
            <color indexed="81"/>
            <rFont val="Segoe UI"/>
            <family val="2"/>
          </rPr>
          <t>80385|228/18|20|26/07/2018|*|</t>
        </r>
      </text>
    </comment>
    <comment ref="M560" authorId="1" shapeId="0" xr:uid="{00000000-0006-0000-0500-000030020000}">
      <text>
        <r>
          <rPr>
            <sz val="10"/>
            <color indexed="81"/>
            <rFont val="Lucida Console"/>
            <family val="3"/>
          </rPr>
          <t>80385|87/20|30|31/07/2019|*|</t>
        </r>
      </text>
    </comment>
    <comment ref="M561" authorId="1" shapeId="0" xr:uid="{00000000-0006-0000-0500-000031020000}">
      <text>
        <r>
          <rPr>
            <sz val="9"/>
            <color indexed="81"/>
            <rFont val="Segoe UI"/>
            <family val="2"/>
          </rPr>
          <t>80390|228/18|100|26/07/2018|*|</t>
        </r>
      </text>
    </comment>
    <comment ref="M562" authorId="1" shapeId="0" xr:uid="{00000000-0006-0000-0500-000032020000}">
      <text>
        <r>
          <rPr>
            <sz val="10"/>
            <color indexed="81"/>
            <rFont val="Lucida Console"/>
            <family val="3"/>
          </rPr>
          <t>80390|87/20|100|31/07/2019|*|</t>
        </r>
      </text>
    </comment>
    <comment ref="M563" authorId="1" shapeId="0" xr:uid="{00000000-0006-0000-0500-000033020000}">
      <text>
        <r>
          <rPr>
            <sz val="9"/>
            <color indexed="81"/>
            <rFont val="Segoe UI"/>
            <family val="2"/>
          </rPr>
          <t>81131|164/18|600|26/04/2018|*|</t>
        </r>
      </text>
    </comment>
    <comment ref="M564" authorId="1" shapeId="0" xr:uid="{00000000-0006-0000-0500-000034020000}">
      <text>
        <r>
          <rPr>
            <sz val="9"/>
            <color indexed="81"/>
            <rFont val="Segoe UI"/>
            <family val="2"/>
          </rPr>
          <t>81131|220/19|300|08/05/2019|*|</t>
        </r>
      </text>
    </comment>
    <comment ref="M565" authorId="1" shapeId="0" xr:uid="{00000000-0006-0000-0500-000035020000}">
      <text>
        <r>
          <rPr>
            <sz val="9"/>
            <color indexed="81"/>
            <rFont val="Segoe UI"/>
            <family val="2"/>
          </rPr>
          <t>81455|16/19|600|10/09/2018|*|</t>
        </r>
      </text>
    </comment>
    <comment ref="M566" authorId="1" shapeId="0" xr:uid="{00000000-0006-0000-0500-000036020000}">
      <text>
        <r>
          <rPr>
            <sz val="10"/>
            <color indexed="81"/>
            <rFont val="Lucida Console"/>
            <family val="3"/>
          </rPr>
          <t>81455|88/20|800|24/10/2019|*|</t>
        </r>
      </text>
    </comment>
    <comment ref="M567" authorId="1" shapeId="0" xr:uid="{00000000-0006-0000-0500-000037020000}">
      <text>
        <r>
          <rPr>
            <sz val="9"/>
            <color indexed="81"/>
            <rFont val="Segoe UI"/>
            <family val="2"/>
          </rPr>
          <t>81493|16/19|220|10/09/2018|*|</t>
        </r>
      </text>
    </comment>
    <comment ref="M568" authorId="1" shapeId="0" xr:uid="{00000000-0006-0000-0500-000038020000}">
      <text>
        <r>
          <rPr>
            <sz val="9"/>
            <color indexed="81"/>
            <rFont val="Segoe UI"/>
            <family val="2"/>
          </rPr>
          <t>81563|76/19|50|14/11/2018|*|</t>
        </r>
      </text>
    </comment>
    <comment ref="M569" authorId="1" shapeId="0" xr:uid="{00000000-0006-0000-0500-000039020000}">
      <text>
        <r>
          <rPr>
            <sz val="10"/>
            <color indexed="81"/>
            <rFont val="Lucida Console"/>
            <family val="3"/>
          </rPr>
          <t>81563|101/20|50|24/10/2019|*|</t>
        </r>
      </text>
    </comment>
    <comment ref="M570" authorId="0" shapeId="0" xr:uid="{00000000-0006-0000-0500-00003A020000}">
      <text>
        <r>
          <rPr>
            <sz val="10"/>
            <color indexed="81"/>
            <rFont val="Lucida Console"/>
            <family val="3"/>
          </rPr>
          <t>81563|161/21|0|17/12/2020|*|</t>
        </r>
      </text>
    </comment>
    <comment ref="M571" authorId="1" shapeId="0" xr:uid="{00000000-0006-0000-0500-00003B020000}">
      <text>
        <r>
          <rPr>
            <sz val="9"/>
            <color indexed="81"/>
            <rFont val="Segoe UI"/>
            <family val="2"/>
          </rPr>
          <t>81564|76/19|50|14/11/2018|*|</t>
        </r>
      </text>
    </comment>
    <comment ref="M572" authorId="1" shapeId="0" xr:uid="{00000000-0006-0000-0500-00003C020000}">
      <text>
        <r>
          <rPr>
            <sz val="10"/>
            <color indexed="81"/>
            <rFont val="Lucida Console"/>
            <family val="3"/>
          </rPr>
          <t>81564|101/20|50|24/10/2019|*|</t>
        </r>
      </text>
    </comment>
    <comment ref="M573" authorId="0" shapeId="0" xr:uid="{00000000-0006-0000-0500-00003D020000}">
      <text>
        <r>
          <rPr>
            <sz val="10"/>
            <color indexed="81"/>
            <rFont val="Lucida Console"/>
            <family val="3"/>
          </rPr>
          <t>81564|161/21|0|17/12/2020|*|</t>
        </r>
      </text>
    </comment>
    <comment ref="M574" authorId="1" shapeId="0" xr:uid="{00000000-0006-0000-0500-00003E020000}">
      <text>
        <r>
          <rPr>
            <sz val="9"/>
            <color indexed="81"/>
            <rFont val="Segoe UI"/>
            <family val="2"/>
          </rPr>
          <t>81565|76/19|20|14/11/2018|*|</t>
        </r>
      </text>
    </comment>
    <comment ref="M575" authorId="1" shapeId="0" xr:uid="{00000000-0006-0000-0500-00003F020000}">
      <text>
        <r>
          <rPr>
            <sz val="10"/>
            <color indexed="81"/>
            <rFont val="Lucida Console"/>
            <family val="3"/>
          </rPr>
          <t>81565|101/20|50|24/10/2019|*|</t>
        </r>
      </text>
    </comment>
    <comment ref="M576" authorId="0" shapeId="0" xr:uid="{00000000-0006-0000-0500-000040020000}">
      <text>
        <r>
          <rPr>
            <sz val="10"/>
            <color indexed="81"/>
            <rFont val="Lucida Console"/>
            <family val="3"/>
          </rPr>
          <t>81565|161/21|20|17/12/2020|*|</t>
        </r>
      </text>
    </comment>
    <comment ref="M577" authorId="1" shapeId="0" xr:uid="{00000000-0006-0000-0500-000041020000}">
      <text>
        <r>
          <rPr>
            <sz val="9"/>
            <color indexed="81"/>
            <rFont val="Segoe UI"/>
            <family val="2"/>
          </rPr>
          <t>81566|228/18|300|26/07/2018|*|</t>
        </r>
      </text>
    </comment>
    <comment ref="M578" authorId="1" shapeId="0" xr:uid="{00000000-0006-0000-0500-000042020000}">
      <text>
        <r>
          <rPr>
            <sz val="10"/>
            <color indexed="81"/>
            <rFont val="Lucida Console"/>
            <family val="3"/>
          </rPr>
          <t>81566|87/20|450|31/07/2019|*|</t>
        </r>
      </text>
    </comment>
    <comment ref="M579" authorId="1" shapeId="0" xr:uid="{00000000-0006-0000-0500-000043020000}">
      <text>
        <r>
          <rPr>
            <sz val="9"/>
            <color indexed="81"/>
            <rFont val="Segoe UI"/>
            <family val="2"/>
          </rPr>
          <t>81807|228/18|30|26/07/2018|*|</t>
        </r>
      </text>
    </comment>
    <comment ref="M580" authorId="1" shapeId="0" xr:uid="{00000000-0006-0000-0500-000044020000}">
      <text>
        <r>
          <rPr>
            <sz val="10"/>
            <color indexed="81"/>
            <rFont val="Lucida Console"/>
            <family val="3"/>
          </rPr>
          <t>81807|87/20|30|31/07/2019|*|</t>
        </r>
      </text>
    </comment>
    <comment ref="M581" authorId="1" shapeId="0" xr:uid="{00000000-0006-0000-0500-000045020000}">
      <text>
        <r>
          <rPr>
            <sz val="9"/>
            <color indexed="81"/>
            <rFont val="Segoe UI"/>
            <family val="2"/>
          </rPr>
          <t>81808|228/18|20|26/07/2018|*|</t>
        </r>
      </text>
    </comment>
    <comment ref="M582" authorId="1" shapeId="0" xr:uid="{00000000-0006-0000-0500-000046020000}">
      <text>
        <r>
          <rPr>
            <sz val="10"/>
            <color indexed="81"/>
            <rFont val="Lucida Console"/>
            <family val="3"/>
          </rPr>
          <t>81808|87/20|30|31/07/2019|*|</t>
        </r>
      </text>
    </comment>
    <comment ref="M583" authorId="1" shapeId="0" xr:uid="{00000000-0006-0000-0500-000047020000}">
      <text>
        <r>
          <rPr>
            <sz val="9"/>
            <color indexed="81"/>
            <rFont val="Segoe UI"/>
            <family val="2"/>
          </rPr>
          <t>82185|189/18|0|10/09/2018|*|</t>
        </r>
      </text>
    </comment>
    <comment ref="M584" authorId="1" shapeId="0" xr:uid="{00000000-0006-0000-0500-000048020000}">
      <text>
        <r>
          <rPr>
            <sz val="10"/>
            <color indexed="81"/>
            <rFont val="Lucida Console"/>
            <family val="3"/>
          </rPr>
          <t>82185|257/19|0|22/05/2019|*|</t>
        </r>
      </text>
    </comment>
    <comment ref="M585" authorId="1" shapeId="0" xr:uid="{00000000-0006-0000-0500-000049020000}">
      <text>
        <r>
          <rPr>
            <sz val="9"/>
            <color indexed="81"/>
            <rFont val="Segoe UI"/>
            <family val="2"/>
          </rPr>
          <t>82452|76/19|300|14/11/2018|*|</t>
        </r>
      </text>
    </comment>
    <comment ref="M586" authorId="1" shapeId="0" xr:uid="{00000000-0006-0000-0500-00004A020000}">
      <text>
        <r>
          <rPr>
            <sz val="10"/>
            <color indexed="81"/>
            <rFont val="Lucida Console"/>
            <family val="3"/>
          </rPr>
          <t>82452|101/20|500|24/10/2019|*|</t>
        </r>
      </text>
    </comment>
    <comment ref="M587" authorId="1" shapeId="0" xr:uid="{00000000-0006-0000-0500-00004B020000}">
      <text>
        <r>
          <rPr>
            <sz val="9"/>
            <color indexed="81"/>
            <rFont val="Segoe UI"/>
            <family val="2"/>
          </rPr>
          <t>82732|2/19|320|07/08/2018|*|</t>
        </r>
      </text>
    </comment>
    <comment ref="M588" authorId="1" shapeId="0" xr:uid="{00000000-0006-0000-0500-00004C020000}">
      <text>
        <r>
          <rPr>
            <sz val="10"/>
            <color indexed="81"/>
            <rFont val="Lucida Console"/>
            <family val="3"/>
          </rPr>
          <t>82732|17/20|500|24/10/2019|*|</t>
        </r>
      </text>
    </comment>
    <comment ref="M589" authorId="1" shapeId="0" xr:uid="{00000000-0006-0000-0500-00004D020000}">
      <text>
        <r>
          <rPr>
            <sz val="9"/>
            <color indexed="81"/>
            <rFont val="Segoe UI"/>
            <family val="2"/>
          </rPr>
          <t>82995|155/19|700|26/02/2019|*|</t>
        </r>
      </text>
    </comment>
    <comment ref="M590" authorId="1" shapeId="0" xr:uid="{00000000-0006-0000-0500-00004E020000}">
      <text>
        <r>
          <rPr>
            <sz val="9"/>
            <color indexed="81"/>
            <rFont val="Segoe UI"/>
            <family val="2"/>
          </rPr>
          <t>82996|155/19|450|26/02/2019|*|</t>
        </r>
      </text>
    </comment>
    <comment ref="M591" authorId="1" shapeId="0" xr:uid="{00000000-0006-0000-0500-00004F020000}">
      <text>
        <r>
          <rPr>
            <sz val="10"/>
            <color indexed="81"/>
            <rFont val="Lucida Console"/>
            <family val="3"/>
          </rPr>
          <t>82996|121/20|450|14/02/2020|*|</t>
        </r>
      </text>
    </comment>
    <comment ref="M592" authorId="1" shapeId="0" xr:uid="{00000000-0006-0000-0500-000050020000}">
      <text>
        <r>
          <rPr>
            <sz val="9"/>
            <color indexed="81"/>
            <rFont val="Segoe UI"/>
            <family val="2"/>
          </rPr>
          <t>83838|145/19|32000|02/11/2018|*|</t>
        </r>
      </text>
    </comment>
    <comment ref="M593" authorId="1" shapeId="0" xr:uid="{00000000-0006-0000-0500-000051020000}">
      <text>
        <r>
          <rPr>
            <sz val="9"/>
            <color indexed="81"/>
            <rFont val="Segoe UI"/>
            <family val="2"/>
          </rPr>
          <t>83839|145/19|12000|02/11/2018|*|</t>
        </r>
      </text>
    </comment>
    <comment ref="M594" authorId="1" shapeId="0" xr:uid="{00000000-0006-0000-0500-000052020000}">
      <text>
        <r>
          <rPr>
            <sz val="10"/>
            <color indexed="81"/>
            <rFont val="Lucida Console"/>
            <family val="3"/>
          </rPr>
          <t>86030|9/20|150|25/09/2019|*|</t>
        </r>
      </text>
    </comment>
    <comment ref="M595" authorId="1" shapeId="0" xr:uid="{00000000-0006-0000-0500-000053020000}">
      <text>
        <r>
          <rPr>
            <sz val="10"/>
            <color indexed="81"/>
            <rFont val="Lucida Console"/>
            <family val="3"/>
          </rPr>
          <t>86118|17/20|100|24/10/2019|*|</t>
        </r>
      </text>
    </comment>
    <comment ref="M596" authorId="1" shapeId="0" xr:uid="{00000000-0006-0000-0500-000054020000}">
      <text>
        <r>
          <rPr>
            <sz val="10"/>
            <color indexed="81"/>
            <rFont val="Lucida Console"/>
            <family val="3"/>
          </rPr>
          <t>87348|104/20|500|25/09/2019|*|</t>
        </r>
      </text>
    </comment>
    <comment ref="M597" authorId="1" shapeId="0" xr:uid="{00000000-0006-0000-0500-000055020000}">
      <text>
        <r>
          <rPr>
            <sz val="9"/>
            <color indexed="81"/>
            <rFont val="Segoe UI"/>
            <family val="2"/>
          </rPr>
          <t>87465|13/19|2500|26/04/2018|*|</t>
        </r>
      </text>
    </comment>
    <comment ref="M598" authorId="1" shapeId="0" xr:uid="{00000000-0006-0000-0500-000056020000}">
      <text>
        <r>
          <rPr>
            <sz val="10"/>
            <color indexed="81"/>
            <rFont val="Lucida Console"/>
            <family val="3"/>
          </rPr>
          <t>87465|291/19|1500|14/10/2019|*|</t>
        </r>
      </text>
    </comment>
    <comment ref="M599" authorId="1" shapeId="0" xr:uid="{00000000-0006-0000-0500-000057020000}">
      <text>
        <r>
          <rPr>
            <sz val="9"/>
            <color indexed="81"/>
            <rFont val="Segoe UI"/>
            <family val="2"/>
          </rPr>
          <t>87586|159/19|30|22/03/2019|*|</t>
        </r>
      </text>
    </comment>
    <comment ref="M600" authorId="1" shapeId="0" xr:uid="{00000000-0006-0000-0500-000058020000}">
      <text>
        <r>
          <rPr>
            <sz val="9"/>
            <color indexed="81"/>
            <rFont val="Segoe UI"/>
            <family val="2"/>
          </rPr>
          <t>87698|100/19|400|26/04/2018|*|</t>
        </r>
      </text>
    </comment>
    <comment ref="M601" authorId="1" shapeId="0" xr:uid="{00000000-0006-0000-0500-000059020000}">
      <text>
        <r>
          <rPr>
            <sz val="9"/>
            <color indexed="81"/>
            <rFont val="Segoe UI"/>
            <family val="2"/>
          </rPr>
          <t>87699|100/19|500|26/04/2018|*|</t>
        </r>
      </text>
    </comment>
    <comment ref="M602" authorId="1" shapeId="0" xr:uid="{00000000-0006-0000-0500-00005A020000}">
      <text>
        <r>
          <rPr>
            <sz val="9"/>
            <color indexed="81"/>
            <rFont val="Segoe UI"/>
            <family val="2"/>
          </rPr>
          <t>88718|2/19|80|07/08/2018|*|</t>
        </r>
      </text>
    </comment>
    <comment ref="M603" authorId="1" shapeId="0" xr:uid="{00000000-0006-0000-0500-00005B020000}">
      <text>
        <r>
          <rPr>
            <sz val="10"/>
            <color indexed="81"/>
            <rFont val="Lucida Console"/>
            <family val="3"/>
          </rPr>
          <t>88718|17/20|200|24/10/2019|*|</t>
        </r>
      </text>
    </comment>
    <comment ref="M604" authorId="1" shapeId="0" xr:uid="{00000000-0006-0000-0500-00005C020000}">
      <text>
        <r>
          <rPr>
            <sz val="9"/>
            <color indexed="81"/>
            <rFont val="Segoe UI"/>
            <family val="2"/>
          </rPr>
          <t>88719|2/19|200|07/08/2018|*|</t>
        </r>
      </text>
    </comment>
    <comment ref="M605" authorId="1" shapeId="0" xr:uid="{00000000-0006-0000-0500-00005D020000}">
      <text>
        <r>
          <rPr>
            <sz val="10"/>
            <color indexed="81"/>
            <rFont val="Lucida Console"/>
            <family val="3"/>
          </rPr>
          <t>88719|17/20|100|24/10/2019|*|</t>
        </r>
      </text>
    </comment>
    <comment ref="M606" authorId="1" shapeId="0" xr:uid="{00000000-0006-0000-0500-00005E020000}">
      <text>
        <r>
          <rPr>
            <sz val="9"/>
            <color indexed="81"/>
            <rFont val="Segoe UI"/>
            <family val="2"/>
          </rPr>
          <t>88726|2/19|100|07/08/2018|*|</t>
        </r>
      </text>
    </comment>
    <comment ref="M607" authorId="1" shapeId="0" xr:uid="{00000000-0006-0000-0500-00005F020000}">
      <text>
        <r>
          <rPr>
            <sz val="10"/>
            <color indexed="81"/>
            <rFont val="Lucida Console"/>
            <family val="3"/>
          </rPr>
          <t>88726|17/20|160|24/10/2019|*|</t>
        </r>
      </text>
    </comment>
    <comment ref="M608" authorId="1" shapeId="0" xr:uid="{00000000-0006-0000-0500-000060020000}">
      <text>
        <r>
          <rPr>
            <sz val="9"/>
            <color indexed="81"/>
            <rFont val="Segoe UI"/>
            <family val="2"/>
          </rPr>
          <t>88727|2/19|200|07/08/2018|*|</t>
        </r>
      </text>
    </comment>
    <comment ref="M609" authorId="1" shapeId="0" xr:uid="{00000000-0006-0000-0500-000061020000}">
      <text>
        <r>
          <rPr>
            <sz val="10"/>
            <color indexed="81"/>
            <rFont val="Lucida Console"/>
            <family val="3"/>
          </rPr>
          <t>88727|17/20|200|24/10/2019|*|</t>
        </r>
      </text>
    </comment>
    <comment ref="M610" authorId="1" shapeId="0" xr:uid="{00000000-0006-0000-0500-000062020000}">
      <text>
        <r>
          <rPr>
            <sz val="9"/>
            <color indexed="81"/>
            <rFont val="Segoe UI"/>
            <family val="2"/>
          </rPr>
          <t>88728|2/19|200|07/08/2018|*|</t>
        </r>
      </text>
    </comment>
    <comment ref="M611" authorId="1" shapeId="0" xr:uid="{00000000-0006-0000-0500-000063020000}">
      <text>
        <r>
          <rPr>
            <sz val="10"/>
            <color indexed="81"/>
            <rFont val="Lucida Console"/>
            <family val="3"/>
          </rPr>
          <t>88728|17/20|150|24/10/2019|*|</t>
        </r>
      </text>
    </comment>
    <comment ref="M612" authorId="1" shapeId="0" xr:uid="{00000000-0006-0000-0500-000064020000}">
      <text>
        <r>
          <rPr>
            <sz val="9"/>
            <color indexed="81"/>
            <rFont val="Segoe UI"/>
            <family val="2"/>
          </rPr>
          <t>88729|2/19|100|07/08/2018|*|</t>
        </r>
      </text>
    </comment>
    <comment ref="M613" authorId="1" shapeId="0" xr:uid="{00000000-0006-0000-0500-000065020000}">
      <text>
        <r>
          <rPr>
            <sz val="10"/>
            <color indexed="81"/>
            <rFont val="Lucida Console"/>
            <family val="3"/>
          </rPr>
          <t>88729|17/20|100|24/10/2019|*|</t>
        </r>
      </text>
    </comment>
    <comment ref="M614" authorId="1" shapeId="0" xr:uid="{00000000-0006-0000-0500-000066020000}">
      <text>
        <r>
          <rPr>
            <sz val="9"/>
            <color indexed="81"/>
            <rFont val="Segoe UI"/>
            <family val="2"/>
          </rPr>
          <t>88730|2/19|50|07/08/2018|*|</t>
        </r>
      </text>
    </comment>
    <comment ref="M615" authorId="1" shapeId="0" xr:uid="{00000000-0006-0000-0500-000067020000}">
      <text>
        <r>
          <rPr>
            <sz val="10"/>
            <color indexed="81"/>
            <rFont val="Lucida Console"/>
            <family val="3"/>
          </rPr>
          <t>88730|17/20|50|24/10/2019|*|</t>
        </r>
      </text>
    </comment>
    <comment ref="M616" authorId="1" shapeId="0" xr:uid="{00000000-0006-0000-0500-000068020000}">
      <text>
        <r>
          <rPr>
            <sz val="9"/>
            <color indexed="81"/>
            <rFont val="Segoe UI"/>
            <family val="2"/>
          </rPr>
          <t>88732|2/19|40|07/08/2018|*|</t>
        </r>
      </text>
    </comment>
    <comment ref="M617" authorId="1" shapeId="0" xr:uid="{00000000-0006-0000-0500-000069020000}">
      <text>
        <r>
          <rPr>
            <sz val="10"/>
            <color indexed="81"/>
            <rFont val="Lucida Console"/>
            <family val="3"/>
          </rPr>
          <t>88732|17/20|130|24/10/2019|*|</t>
        </r>
      </text>
    </comment>
    <comment ref="M618" authorId="1" shapeId="0" xr:uid="{00000000-0006-0000-0500-00006A020000}">
      <text>
        <r>
          <rPr>
            <sz val="9"/>
            <color indexed="81"/>
            <rFont val="Segoe UI"/>
            <family val="2"/>
          </rPr>
          <t>88733|2/19|15|07/08/2018|*|</t>
        </r>
      </text>
    </comment>
    <comment ref="M619" authorId="1" shapeId="0" xr:uid="{00000000-0006-0000-0500-00006B020000}">
      <text>
        <r>
          <rPr>
            <sz val="10"/>
            <color indexed="81"/>
            <rFont val="Lucida Console"/>
            <family val="3"/>
          </rPr>
          <t>88733|17/20|70|24/10/2019|*|</t>
        </r>
      </text>
    </comment>
    <comment ref="M620" authorId="1" shapeId="0" xr:uid="{00000000-0006-0000-0500-00006C020000}">
      <text>
        <r>
          <rPr>
            <sz val="9"/>
            <color indexed="81"/>
            <rFont val="Segoe UI"/>
            <family val="2"/>
          </rPr>
          <t>88734|2/19|20|07/08/2018|*|</t>
        </r>
      </text>
    </comment>
    <comment ref="M621" authorId="1" shapeId="0" xr:uid="{00000000-0006-0000-0500-00006D020000}">
      <text>
        <r>
          <rPr>
            <sz val="10"/>
            <color indexed="81"/>
            <rFont val="Lucida Console"/>
            <family val="3"/>
          </rPr>
          <t>88734|17/20|100|24/10/2019|*|</t>
        </r>
      </text>
    </comment>
    <comment ref="M622" authorId="1" shapeId="0" xr:uid="{00000000-0006-0000-0500-00006E020000}">
      <text>
        <r>
          <rPr>
            <sz val="10"/>
            <color indexed="81"/>
            <rFont val="Lucida Console"/>
            <family val="3"/>
          </rPr>
          <t>88735|2/19|50|24/10/2019|*|</t>
        </r>
      </text>
    </comment>
    <comment ref="M623" authorId="1" shapeId="0" xr:uid="{00000000-0006-0000-0500-00006F020000}">
      <text>
        <r>
          <rPr>
            <sz val="10"/>
            <color indexed="81"/>
            <rFont val="Lucida Console"/>
            <family val="3"/>
          </rPr>
          <t>88735|17/20|100|24/10/2019|*|</t>
        </r>
      </text>
    </comment>
    <comment ref="M624" authorId="1" shapeId="0" xr:uid="{00000000-0006-0000-0500-000070020000}">
      <text>
        <r>
          <rPr>
            <sz val="10"/>
            <color indexed="81"/>
            <rFont val="Lucida Console"/>
            <family val="3"/>
          </rPr>
          <t>88740|17/20|100|24/10/2019|*|</t>
        </r>
      </text>
    </comment>
    <comment ref="M625" authorId="1" shapeId="0" xr:uid="{00000000-0006-0000-0500-000071020000}">
      <text>
        <r>
          <rPr>
            <sz val="9"/>
            <color indexed="81"/>
            <rFont val="Segoe UI"/>
            <family val="2"/>
          </rPr>
          <t>88744|2/19|30|07/08/2018|*|</t>
        </r>
      </text>
    </comment>
    <comment ref="M626" authorId="1" shapeId="0" xr:uid="{00000000-0006-0000-0500-000072020000}">
      <text>
        <r>
          <rPr>
            <sz val="10"/>
            <color indexed="81"/>
            <rFont val="Lucida Console"/>
            <family val="3"/>
          </rPr>
          <t>88744|17/20|30|24/10/2019|*|</t>
        </r>
      </text>
    </comment>
    <comment ref="M627" authorId="1" shapeId="0" xr:uid="{00000000-0006-0000-0500-000073020000}">
      <text>
        <r>
          <rPr>
            <sz val="9"/>
            <color indexed="81"/>
            <rFont val="Segoe UI"/>
            <family val="2"/>
          </rPr>
          <t>88745|2/19|20|07/08/2018|*|</t>
        </r>
      </text>
    </comment>
    <comment ref="M628" authorId="1" shapeId="0" xr:uid="{00000000-0006-0000-0500-000074020000}">
      <text>
        <r>
          <rPr>
            <sz val="10"/>
            <color indexed="81"/>
            <rFont val="Lucida Console"/>
            <family val="3"/>
          </rPr>
          <t>88745|17/20|50|24/10/2019|*|</t>
        </r>
      </text>
    </comment>
    <comment ref="M629" authorId="1" shapeId="0" xr:uid="{00000000-0006-0000-0500-000075020000}">
      <text>
        <r>
          <rPr>
            <sz val="9"/>
            <color indexed="81"/>
            <rFont val="Segoe UI"/>
            <family val="2"/>
          </rPr>
          <t>88746|2/19|10|07/08/2018|*|</t>
        </r>
      </text>
    </comment>
    <comment ref="M630" authorId="1" shapeId="0" xr:uid="{00000000-0006-0000-0500-000076020000}">
      <text>
        <r>
          <rPr>
            <sz val="10"/>
            <color indexed="81"/>
            <rFont val="Lucida Console"/>
            <family val="3"/>
          </rPr>
          <t>88746|17/20|30|24/10/2019|*|</t>
        </r>
      </text>
    </comment>
    <comment ref="M631" authorId="1" shapeId="0" xr:uid="{00000000-0006-0000-0500-000077020000}">
      <text>
        <r>
          <rPr>
            <sz val="9"/>
            <color indexed="81"/>
            <rFont val="Segoe UI"/>
            <family val="2"/>
          </rPr>
          <t>88747|2/19|10|07/08/2018|*|</t>
        </r>
      </text>
    </comment>
    <comment ref="M632" authorId="1" shapeId="0" xr:uid="{00000000-0006-0000-0500-000078020000}">
      <text>
        <r>
          <rPr>
            <sz val="10"/>
            <color indexed="81"/>
            <rFont val="Lucida Console"/>
            <family val="3"/>
          </rPr>
          <t>88747|17/20|15|24/10/2019|*|</t>
        </r>
      </text>
    </comment>
    <comment ref="M633" authorId="1" shapeId="0" xr:uid="{00000000-0006-0000-0500-000079020000}">
      <text>
        <r>
          <rPr>
            <sz val="9"/>
            <color indexed="81"/>
            <rFont val="Segoe UI"/>
            <family val="2"/>
          </rPr>
          <t>88838|114/18|1500|26/02/2019|*|</t>
        </r>
      </text>
    </comment>
    <comment ref="M634" authorId="1" shapeId="0" xr:uid="{00000000-0006-0000-0500-00007A020000}">
      <text>
        <r>
          <rPr>
            <sz val="9"/>
            <color indexed="81"/>
            <rFont val="Segoe UI"/>
            <family val="2"/>
          </rPr>
          <t>88838|192/19|1500|26/02/2019|*|</t>
        </r>
      </text>
    </comment>
    <comment ref="M635" authorId="1" shapeId="0" xr:uid="{00000000-0006-0000-0500-00007B020000}">
      <text>
        <r>
          <rPr>
            <sz val="9"/>
            <color indexed="81"/>
            <rFont val="Segoe UI"/>
            <family val="2"/>
          </rPr>
          <t>88839|192/19|50|26/02/2019|*|</t>
        </r>
      </text>
    </comment>
    <comment ref="M636" authorId="1" shapeId="0" xr:uid="{00000000-0006-0000-0500-00007C020000}">
      <text>
        <r>
          <rPr>
            <sz val="10"/>
            <color indexed="81"/>
            <rFont val="Lucida Console"/>
            <family val="3"/>
          </rPr>
          <t>88856|104/20|500|25/09/2019|*|</t>
        </r>
      </text>
    </comment>
    <comment ref="M637" authorId="1" shapeId="0" xr:uid="{00000000-0006-0000-0500-00007D020000}">
      <text>
        <r>
          <rPr>
            <sz val="9"/>
            <color indexed="81"/>
            <rFont val="Segoe UI"/>
            <family val="2"/>
          </rPr>
          <t>90502|126/19|3500|20/12/2018|*|</t>
        </r>
      </text>
    </comment>
    <comment ref="M638" authorId="1" shapeId="0" xr:uid="{00000000-0006-0000-0500-00007E020000}">
      <text>
        <r>
          <rPr>
            <sz val="9"/>
            <color indexed="81"/>
            <rFont val="Segoe UI"/>
            <family val="2"/>
          </rPr>
          <t>91669|1/19|6500|10/09/2018|*|</t>
        </r>
      </text>
    </comment>
    <comment ref="M639" authorId="1" shapeId="0" xr:uid="{00000000-0006-0000-0500-00007F020000}">
      <text>
        <r>
          <rPr>
            <sz val="10"/>
            <color indexed="81"/>
            <rFont val="Lucida Console"/>
            <family val="3"/>
          </rPr>
          <t>91669|14/20|6500|16/10/2019|*|</t>
        </r>
      </text>
    </comment>
    <comment ref="M640" authorId="1" shapeId="0" xr:uid="{00000000-0006-0000-0500-000080020000}">
      <text>
        <r>
          <rPr>
            <sz val="9"/>
            <color indexed="81"/>
            <rFont val="Segoe UI"/>
            <family val="2"/>
          </rPr>
          <t>91811|164/18|1200|26/04/2018|*|</t>
        </r>
      </text>
    </comment>
    <comment ref="M641" authorId="1" shapeId="0" xr:uid="{00000000-0006-0000-0500-000081020000}">
      <text>
        <r>
          <rPr>
            <sz val="9"/>
            <color indexed="81"/>
            <rFont val="Segoe UI"/>
            <family val="2"/>
          </rPr>
          <t>91868|131/19|150|26/04/2018|*|</t>
        </r>
      </text>
    </comment>
    <comment ref="M642" authorId="1" shapeId="0" xr:uid="{00000000-0006-0000-0500-000082020000}">
      <text>
        <r>
          <rPr>
            <sz val="9"/>
            <color indexed="81"/>
            <rFont val="Segoe UI"/>
            <family val="2"/>
          </rPr>
          <t>92111|126/19|1800|20/12/2018|*|</t>
        </r>
      </text>
    </comment>
    <comment ref="M643" authorId="1" shapeId="0" xr:uid="{00000000-0006-0000-0500-000083020000}">
      <text>
        <r>
          <rPr>
            <sz val="9"/>
            <color indexed="81"/>
            <rFont val="Segoe UI"/>
            <family val="2"/>
          </rPr>
          <t>92144|160/18|0|05/02/2018|*|</t>
        </r>
      </text>
    </comment>
    <comment ref="M644" authorId="1" shapeId="0" xr:uid="{00000000-0006-0000-0500-000084020000}">
      <text>
        <r>
          <rPr>
            <sz val="9"/>
            <color indexed="81"/>
            <rFont val="Segoe UI"/>
            <family val="2"/>
          </rPr>
          <t>92144|167/19|0|08/04/2019|*|</t>
        </r>
      </text>
    </comment>
    <comment ref="M645" authorId="1" shapeId="0" xr:uid="{00000000-0006-0000-0500-000085020000}">
      <text>
        <r>
          <rPr>
            <sz val="9"/>
            <color indexed="81"/>
            <rFont val="Segoe UI"/>
            <family val="2"/>
          </rPr>
          <t>92906|93/19|3000|20/12/2018|*|</t>
        </r>
      </text>
    </comment>
    <comment ref="M646" authorId="1" shapeId="0" xr:uid="{00000000-0006-0000-0500-000086020000}">
      <text>
        <r>
          <rPr>
            <sz val="9"/>
            <color indexed="81"/>
            <rFont val="Segoe UI"/>
            <family val="2"/>
          </rPr>
          <t>92907|93/19|3000|20/12/2018|*|</t>
        </r>
      </text>
    </comment>
    <comment ref="M647" authorId="1" shapeId="0" xr:uid="{00000000-0006-0000-0500-000087020000}">
      <text>
        <r>
          <rPr>
            <sz val="10"/>
            <color indexed="81"/>
            <rFont val="Lucida Console"/>
            <family val="3"/>
          </rPr>
          <t>92907|99/20|3000|19/12/2019|*|</t>
        </r>
      </text>
    </comment>
    <comment ref="M648" authorId="1" shapeId="0" xr:uid="{00000000-0006-0000-0500-000088020000}">
      <text>
        <r>
          <rPr>
            <sz val="9"/>
            <color indexed="81"/>
            <rFont val="Segoe UI"/>
            <family val="2"/>
          </rPr>
          <t>92908|93/19|3000|20/12/2018|*|</t>
        </r>
      </text>
    </comment>
    <comment ref="M649" authorId="1" shapeId="0" xr:uid="{00000000-0006-0000-0500-000089020000}">
      <text>
        <r>
          <rPr>
            <sz val="10"/>
            <color indexed="81"/>
            <rFont val="Lucida Console"/>
            <family val="3"/>
          </rPr>
          <t>92908|99/20|3000|19/12/2019|*|</t>
        </r>
      </text>
    </comment>
    <comment ref="M650" authorId="1" shapeId="0" xr:uid="{00000000-0006-0000-0500-00008A020000}">
      <text>
        <r>
          <rPr>
            <sz val="9"/>
            <color indexed="81"/>
            <rFont val="Segoe UI"/>
            <family val="2"/>
          </rPr>
          <t>93139|130/19|150|30/11/2018|*|</t>
        </r>
      </text>
    </comment>
    <comment ref="M651" authorId="1" shapeId="0" xr:uid="{00000000-0006-0000-0500-00008B020000}">
      <text>
        <r>
          <rPr>
            <sz val="9"/>
            <color indexed="81"/>
            <rFont val="Segoe UI"/>
            <family val="2"/>
          </rPr>
          <t>93325|93/19|15000|20/12/2018|*|</t>
        </r>
      </text>
    </comment>
    <comment ref="M652" authorId="1" shapeId="0" xr:uid="{00000000-0006-0000-0500-00008C020000}">
      <text>
        <r>
          <rPr>
            <sz val="10"/>
            <color indexed="81"/>
            <rFont val="Lucida Console"/>
            <family val="3"/>
          </rPr>
          <t>93325|99/20|10000|19/12/2019|*|</t>
        </r>
      </text>
    </comment>
    <comment ref="M653" authorId="1" shapeId="0" xr:uid="{00000000-0006-0000-0500-00008D020000}">
      <text>
        <r>
          <rPr>
            <sz val="9"/>
            <color indexed="81"/>
            <rFont val="Segoe UI"/>
            <family val="2"/>
          </rPr>
          <t>93327|93/19|15000|20/12/2018|*|</t>
        </r>
      </text>
    </comment>
    <comment ref="M654" authorId="1" shapeId="0" xr:uid="{00000000-0006-0000-0500-00008E020000}">
      <text>
        <r>
          <rPr>
            <sz val="10"/>
            <color indexed="81"/>
            <rFont val="Lucida Console"/>
            <family val="3"/>
          </rPr>
          <t>93327|99/20|10000|19/12/2019|*|</t>
        </r>
      </text>
    </comment>
    <comment ref="M655" authorId="1" shapeId="0" xr:uid="{00000000-0006-0000-0500-00008F020000}">
      <text>
        <r>
          <rPr>
            <sz val="9"/>
            <color indexed="81"/>
            <rFont val="Segoe UI"/>
            <family val="2"/>
          </rPr>
          <t>93329|93/19|15000|20/12/2018|*|</t>
        </r>
      </text>
    </comment>
    <comment ref="M656" authorId="1" shapeId="0" xr:uid="{00000000-0006-0000-0500-000090020000}">
      <text>
        <r>
          <rPr>
            <sz val="10"/>
            <color indexed="81"/>
            <rFont val="Lucida Console"/>
            <family val="3"/>
          </rPr>
          <t>93329|99/20|10000|19/12/2019|*|</t>
        </r>
      </text>
    </comment>
    <comment ref="M657" authorId="1" shapeId="0" xr:uid="{00000000-0006-0000-0500-000091020000}">
      <text>
        <r>
          <rPr>
            <sz val="9"/>
            <color indexed="81"/>
            <rFont val="Segoe UI"/>
            <family val="2"/>
          </rPr>
          <t>93332|93/19|15000|20/12/2018|*|</t>
        </r>
      </text>
    </comment>
    <comment ref="M658" authorId="1" shapeId="0" xr:uid="{00000000-0006-0000-0500-000092020000}">
      <text>
        <r>
          <rPr>
            <sz val="10"/>
            <color indexed="81"/>
            <rFont val="Lucida Console"/>
            <family val="3"/>
          </rPr>
          <t>93332|99/20|10000|19/12/2019|*|</t>
        </r>
      </text>
    </comment>
    <comment ref="M659" authorId="1" shapeId="0" xr:uid="{00000000-0006-0000-0500-000093020000}">
      <text>
        <r>
          <rPr>
            <sz val="9"/>
            <color indexed="81"/>
            <rFont val="Segoe UI"/>
            <family val="2"/>
          </rPr>
          <t>93334|93/19|15000|20/12/2018|*|</t>
        </r>
      </text>
    </comment>
    <comment ref="M660" authorId="1" shapeId="0" xr:uid="{00000000-0006-0000-0500-000094020000}">
      <text>
        <r>
          <rPr>
            <sz val="10"/>
            <color indexed="81"/>
            <rFont val="Lucida Console"/>
            <family val="3"/>
          </rPr>
          <t>93334|99/20|10000|19/12/2019|*|</t>
        </r>
      </text>
    </comment>
    <comment ref="M661" authorId="1" shapeId="0" xr:uid="{00000000-0006-0000-0500-000095020000}">
      <text>
        <r>
          <rPr>
            <sz val="9"/>
            <color indexed="81"/>
            <rFont val="Segoe UI"/>
            <family val="2"/>
          </rPr>
          <t>93335|93/19|15000|20/12/2018|*|</t>
        </r>
      </text>
    </comment>
    <comment ref="M662" authorId="1" shapeId="0" xr:uid="{00000000-0006-0000-0500-000096020000}">
      <text>
        <r>
          <rPr>
            <sz val="10"/>
            <color indexed="81"/>
            <rFont val="Lucida Console"/>
            <family val="3"/>
          </rPr>
          <t>93335|99/20|10000|19/12/2019|*|</t>
        </r>
      </text>
    </comment>
    <comment ref="M663" authorId="1" shapeId="0" xr:uid="{00000000-0006-0000-0500-000097020000}">
      <text>
        <r>
          <rPr>
            <sz val="9"/>
            <color indexed="81"/>
            <rFont val="Segoe UI"/>
            <family val="2"/>
          </rPr>
          <t>93453|93/19|15000|20/12/2018|*|</t>
        </r>
      </text>
    </comment>
    <comment ref="M664" authorId="1" shapeId="0" xr:uid="{00000000-0006-0000-0500-000098020000}">
      <text>
        <r>
          <rPr>
            <sz val="10"/>
            <color indexed="81"/>
            <rFont val="Lucida Console"/>
            <family val="3"/>
          </rPr>
          <t>93453|99/20|14000|19/12/2019|*|</t>
        </r>
      </text>
    </comment>
    <comment ref="M665" authorId="1" shapeId="0" xr:uid="{00000000-0006-0000-0500-000099020000}">
      <text>
        <r>
          <rPr>
            <sz val="9"/>
            <color indexed="81"/>
            <rFont val="Segoe UI"/>
            <family val="2"/>
          </rPr>
          <t>93454|93/19|15000|20/12/2018|*|</t>
        </r>
      </text>
    </comment>
    <comment ref="M666" authorId="1" shapeId="0" xr:uid="{00000000-0006-0000-0500-00009A020000}">
      <text>
        <r>
          <rPr>
            <sz val="10"/>
            <color indexed="81"/>
            <rFont val="Lucida Console"/>
            <family val="3"/>
          </rPr>
          <t>93454|99/20|14000|19/12/2019|*|</t>
        </r>
      </text>
    </comment>
    <comment ref="M667" authorId="1" shapeId="0" xr:uid="{00000000-0006-0000-0500-00009B020000}">
      <text>
        <r>
          <rPr>
            <sz val="9"/>
            <color indexed="81"/>
            <rFont val="Segoe UI"/>
            <family val="2"/>
          </rPr>
          <t>93456|93/19|15000|20/12/2018|*|</t>
        </r>
      </text>
    </comment>
    <comment ref="M668" authorId="1" shapeId="0" xr:uid="{00000000-0006-0000-0500-00009C020000}">
      <text>
        <r>
          <rPr>
            <sz val="10"/>
            <color indexed="81"/>
            <rFont val="Lucida Console"/>
            <family val="3"/>
          </rPr>
          <t>93456|99/20|14000|19/12/2019|*|</t>
        </r>
      </text>
    </comment>
    <comment ref="M669" authorId="1" shapeId="0" xr:uid="{00000000-0006-0000-0500-00009D020000}">
      <text>
        <r>
          <rPr>
            <sz val="9"/>
            <color indexed="81"/>
            <rFont val="Segoe UI"/>
            <family val="2"/>
          </rPr>
          <t>93461|93/19|15000|20/12/2018|*|</t>
        </r>
      </text>
    </comment>
    <comment ref="M670" authorId="1" shapeId="0" xr:uid="{00000000-0006-0000-0500-00009E020000}">
      <text>
        <r>
          <rPr>
            <sz val="10"/>
            <color indexed="81"/>
            <rFont val="Lucida Console"/>
            <family val="3"/>
          </rPr>
          <t>93461|99/20|14000|19/12/2019|*|</t>
        </r>
      </text>
    </comment>
    <comment ref="M671" authorId="1" shapeId="0" xr:uid="{00000000-0006-0000-0500-00009F020000}">
      <text>
        <r>
          <rPr>
            <sz val="9"/>
            <color indexed="81"/>
            <rFont val="Segoe UI"/>
            <family val="2"/>
          </rPr>
          <t>93462|93/19|15000|20/12/2018|*|</t>
        </r>
      </text>
    </comment>
    <comment ref="M672" authorId="1" shapeId="0" xr:uid="{00000000-0006-0000-0500-0000A0020000}">
      <text>
        <r>
          <rPr>
            <sz val="10"/>
            <color indexed="81"/>
            <rFont val="Lucida Console"/>
            <family val="3"/>
          </rPr>
          <t>93462|99/20|14000|19/12/2019|*|</t>
        </r>
      </text>
    </comment>
    <comment ref="M673" authorId="1" shapeId="0" xr:uid="{00000000-0006-0000-0500-0000A1020000}">
      <text>
        <r>
          <rPr>
            <sz val="9"/>
            <color indexed="81"/>
            <rFont val="Segoe UI"/>
            <family val="2"/>
          </rPr>
          <t>94627|114/18|500|26/02/2019|*|</t>
        </r>
      </text>
    </comment>
    <comment ref="M674" authorId="1" shapeId="0" xr:uid="{00000000-0006-0000-0500-0000A2020000}">
      <text>
        <r>
          <rPr>
            <sz val="9"/>
            <color indexed="81"/>
            <rFont val="Segoe UI"/>
            <family val="2"/>
          </rPr>
          <t>94627|192/19|500|26/02/2019|*|</t>
        </r>
      </text>
    </comment>
    <comment ref="M675" authorId="1" shapeId="0" xr:uid="{00000000-0006-0000-0500-0000A3020000}">
      <text>
        <r>
          <rPr>
            <sz val="10"/>
            <color indexed="81"/>
            <rFont val="Lucida Console"/>
            <family val="3"/>
          </rPr>
          <t>95121|101/20|300|24/10/2019|*|</t>
        </r>
      </text>
    </comment>
    <comment ref="M676" authorId="1" shapeId="0" xr:uid="{00000000-0006-0000-0500-0000A4020000}">
      <text>
        <r>
          <rPr>
            <sz val="9"/>
            <color indexed="81"/>
            <rFont val="Segoe UI"/>
            <family val="2"/>
          </rPr>
          <t>95209|228/18|250|26/07/2018|*|</t>
        </r>
      </text>
    </comment>
    <comment ref="M677" authorId="1" shapeId="0" xr:uid="{00000000-0006-0000-0500-0000A5020000}">
      <text>
        <r>
          <rPr>
            <sz val="10"/>
            <color indexed="81"/>
            <rFont val="Lucida Console"/>
            <family val="3"/>
          </rPr>
          <t>95209|87/20|150|31/07/2019|*|</t>
        </r>
      </text>
    </comment>
    <comment ref="M678" authorId="1" shapeId="0" xr:uid="{00000000-0006-0000-0500-0000A6020000}">
      <text>
        <r>
          <rPr>
            <sz val="9"/>
            <color indexed="81"/>
            <rFont val="Segoe UI"/>
            <family val="2"/>
          </rPr>
          <t>95513|126/19|1600|20/12/2018|*|</t>
        </r>
      </text>
    </comment>
    <comment ref="M679" authorId="1" shapeId="0" xr:uid="{00000000-0006-0000-0500-0000A7020000}">
      <text>
        <r>
          <rPr>
            <sz val="9"/>
            <color indexed="81"/>
            <rFont val="Segoe UI"/>
            <family val="2"/>
          </rPr>
          <t>96516|145/19|2100|02/11/2018|*|</t>
        </r>
      </text>
    </comment>
    <comment ref="M680" authorId="1" shapeId="0" xr:uid="{00000000-0006-0000-0500-0000A8020000}">
      <text>
        <r>
          <rPr>
            <sz val="9"/>
            <color indexed="81"/>
            <rFont val="Segoe UI"/>
            <family val="2"/>
          </rPr>
          <t>97965|129/19|20|19/10/2018|*|</t>
        </r>
      </text>
    </comment>
    <comment ref="M681" authorId="1" shapeId="0" xr:uid="{00000000-0006-0000-0500-0000A9020000}">
      <text>
        <r>
          <rPr>
            <sz val="9"/>
            <color indexed="81"/>
            <rFont val="Segoe UI"/>
            <family val="2"/>
          </rPr>
          <t>98080|145/19|1600|02/11/2018|*|</t>
        </r>
      </text>
    </comment>
    <comment ref="M682" authorId="1" shapeId="0" xr:uid="{00000000-0006-0000-0500-0000AA020000}">
      <text>
        <r>
          <rPr>
            <sz val="9"/>
            <color indexed="81"/>
            <rFont val="Segoe UI"/>
            <family val="2"/>
          </rPr>
          <t>98359|10/19|120|10/09/2018|*|</t>
        </r>
      </text>
    </comment>
    <comment ref="M683" authorId="1" shapeId="0" xr:uid="{00000000-0006-0000-0500-0000AB020000}">
      <text>
        <r>
          <rPr>
            <sz val="10"/>
            <color indexed="81"/>
            <rFont val="Lucida Console"/>
            <family val="3"/>
          </rPr>
          <t>98359|86/20|240|24/10/2019|*|</t>
        </r>
      </text>
    </comment>
    <comment ref="M684" authorId="1" shapeId="0" xr:uid="{00000000-0006-0000-0500-0000AC020000}">
      <text>
        <r>
          <rPr>
            <sz val="9"/>
            <color indexed="81"/>
            <rFont val="Segoe UI"/>
            <family val="2"/>
          </rPr>
          <t>98702|47/19|4200|10/08/2018|*|</t>
        </r>
      </text>
    </comment>
    <comment ref="M685" authorId="1" shapeId="0" xr:uid="{00000000-0006-0000-0500-0000AD020000}">
      <text>
        <r>
          <rPr>
            <sz val="10"/>
            <color indexed="81"/>
            <rFont val="Lucida Console"/>
            <family val="3"/>
          </rPr>
          <t>99787|9/20|50|25/09/2019|*|</t>
        </r>
      </text>
    </comment>
    <comment ref="M686" authorId="1" shapeId="0" xr:uid="{00000000-0006-0000-0500-0000AE020000}">
      <text>
        <r>
          <rPr>
            <sz val="9"/>
            <color indexed="81"/>
            <rFont val="Segoe UI"/>
            <family val="2"/>
          </rPr>
          <t>99810|126/19|5600|20/12/2018|*|</t>
        </r>
      </text>
    </comment>
    <comment ref="M687" authorId="1" shapeId="0" xr:uid="{00000000-0006-0000-0500-0000AF020000}">
      <text>
        <r>
          <rPr>
            <sz val="9"/>
            <color indexed="81"/>
            <rFont val="Segoe UI"/>
            <family val="2"/>
          </rPr>
          <t>100362|47/19|0|24/10/2019|*|</t>
        </r>
      </text>
    </comment>
    <comment ref="M688" authorId="1" shapeId="0" xr:uid="{00000000-0006-0000-0500-0000B0020000}">
      <text>
        <r>
          <rPr>
            <sz val="9"/>
            <color indexed="81"/>
            <rFont val="Segoe UI"/>
            <family val="2"/>
          </rPr>
          <t>100383|230/18|0|00:00:00|*|</t>
        </r>
      </text>
    </comment>
    <comment ref="M689" authorId="1" shapeId="0" xr:uid="{00000000-0006-0000-0500-0000B1020000}">
      <text>
        <r>
          <rPr>
            <sz val="9"/>
            <color indexed="81"/>
            <rFont val="Segoe UI"/>
            <family val="2"/>
          </rPr>
          <t>100802|70/19|750|14/08/2017|*|</t>
        </r>
      </text>
    </comment>
    <comment ref="M690" authorId="1" shapeId="0" xr:uid="{00000000-0006-0000-0500-0000B2020000}">
      <text>
        <r>
          <rPr>
            <sz val="10"/>
            <color indexed="81"/>
            <rFont val="Lucida Console"/>
            <family val="3"/>
          </rPr>
          <t>100802|55/20|1200|24/10/2019|*|</t>
        </r>
      </text>
    </comment>
    <comment ref="M691" authorId="1" shapeId="0" xr:uid="{00000000-0006-0000-0500-0000B3020000}">
      <text>
        <r>
          <rPr>
            <sz val="9"/>
            <color indexed="81"/>
            <rFont val="Segoe UI"/>
            <family val="2"/>
          </rPr>
          <t>101867|246/18|350|10/08/2018|*|</t>
        </r>
      </text>
    </comment>
    <comment ref="M692" authorId="1" shapeId="0" xr:uid="{00000000-0006-0000-0500-0000B4020000}">
      <text>
        <r>
          <rPr>
            <sz val="10"/>
            <color indexed="81"/>
            <rFont val="Lucida Console"/>
            <family val="3"/>
          </rPr>
          <t>101867|104/20|150|10/09/2019|*|</t>
        </r>
      </text>
    </comment>
    <comment ref="M693" authorId="1" shapeId="0" xr:uid="{00000000-0006-0000-0500-0000B5020000}">
      <text>
        <r>
          <rPr>
            <sz val="9"/>
            <color indexed="81"/>
            <rFont val="Segoe UI"/>
            <family val="2"/>
          </rPr>
          <t>101868|246/18|350|10/08/2018|*|</t>
        </r>
      </text>
    </comment>
    <comment ref="M694" authorId="1" shapeId="0" xr:uid="{00000000-0006-0000-0500-0000B6020000}">
      <text>
        <r>
          <rPr>
            <sz val="10"/>
            <color indexed="81"/>
            <rFont val="Lucida Console"/>
            <family val="3"/>
          </rPr>
          <t>101868|104/20|150|10/09/2019|*|</t>
        </r>
      </text>
    </comment>
    <comment ref="M695" authorId="1" shapeId="0" xr:uid="{00000000-0006-0000-0500-0000B7020000}">
      <text>
        <r>
          <rPr>
            <sz val="10"/>
            <color indexed="81"/>
            <rFont val="Lucida Console"/>
            <family val="3"/>
          </rPr>
          <t>101891|9/20|50|25/09/2019|*|</t>
        </r>
      </text>
    </comment>
    <comment ref="M696" authorId="1" shapeId="0" xr:uid="{00000000-0006-0000-0500-0000B8020000}">
      <text>
        <r>
          <rPr>
            <sz val="9"/>
            <color indexed="81"/>
            <rFont val="Segoe UI"/>
            <family val="2"/>
          </rPr>
          <t>101917|126/19|1200|20/12/2018|*|</t>
        </r>
      </text>
    </comment>
    <comment ref="M697" authorId="1" shapeId="0" xr:uid="{00000000-0006-0000-0500-0000B9020000}">
      <text>
        <r>
          <rPr>
            <sz val="9"/>
            <color indexed="81"/>
            <rFont val="Segoe UI"/>
            <family val="2"/>
          </rPr>
          <t>102000|47/19|3300|10/08/2018|*|</t>
        </r>
      </text>
    </comment>
    <comment ref="M698" authorId="1" shapeId="0" xr:uid="{00000000-0006-0000-0500-0000BA020000}">
      <text>
        <r>
          <rPr>
            <sz val="10"/>
            <color indexed="81"/>
            <rFont val="Lucida Console"/>
            <family val="3"/>
          </rPr>
          <t>102000|54/20|1000|24/10/2019|*|</t>
        </r>
      </text>
    </comment>
    <comment ref="M699" authorId="1" shapeId="0" xr:uid="{00000000-0006-0000-0500-0000BB020000}">
      <text>
        <r>
          <rPr>
            <sz val="9"/>
            <color indexed="81"/>
            <rFont val="Segoe UI"/>
            <family val="2"/>
          </rPr>
          <t>102276|246/18|250|10/08/2018|*|</t>
        </r>
      </text>
    </comment>
    <comment ref="M700" authorId="1" shapeId="0" xr:uid="{00000000-0006-0000-0500-0000BC020000}">
      <text>
        <r>
          <rPr>
            <sz val="10"/>
            <color indexed="81"/>
            <rFont val="Lucida Console"/>
            <family val="3"/>
          </rPr>
          <t>102276|104/20|250|10/09/2019|*|</t>
        </r>
      </text>
    </comment>
    <comment ref="M701" authorId="1" shapeId="0" xr:uid="{00000000-0006-0000-0500-0000BD020000}">
      <text>
        <r>
          <rPr>
            <sz val="10"/>
            <color indexed="81"/>
            <rFont val="Lucida Console"/>
            <family val="3"/>
          </rPr>
          <t>102277|292/19|180|25/09/2019|*|</t>
        </r>
      </text>
    </comment>
    <comment ref="M702" authorId="1" shapeId="0" xr:uid="{00000000-0006-0000-0500-0000BE020000}">
      <text>
        <r>
          <rPr>
            <sz val="9"/>
            <color indexed="81"/>
            <rFont val="Segoe UI"/>
            <family val="2"/>
          </rPr>
          <t>102278|47/19|30|10/08/2018|*|</t>
        </r>
      </text>
    </comment>
    <comment ref="M703" authorId="1" shapeId="0" xr:uid="{00000000-0006-0000-0500-0000BF020000}">
      <text>
        <r>
          <rPr>
            <sz val="9"/>
            <color indexed="81"/>
            <rFont val="Segoe UI"/>
            <family val="2"/>
          </rPr>
          <t>102279|246/18|250|10/08/2018|*|</t>
        </r>
      </text>
    </comment>
    <comment ref="M704" authorId="1" shapeId="0" xr:uid="{00000000-0006-0000-0500-0000C0020000}">
      <text>
        <r>
          <rPr>
            <sz val="10"/>
            <color indexed="81"/>
            <rFont val="Lucida Console"/>
            <family val="3"/>
          </rPr>
          <t>102279|104/20|150|10/09/2019|*|</t>
        </r>
      </text>
    </comment>
    <comment ref="M705" authorId="1" shapeId="0" xr:uid="{00000000-0006-0000-0500-0000C1020000}">
      <text>
        <r>
          <rPr>
            <sz val="9"/>
            <color indexed="81"/>
            <rFont val="Segoe UI"/>
            <family val="2"/>
          </rPr>
          <t>102588|228/18|80|26/07/2018|*|</t>
        </r>
      </text>
    </comment>
    <comment ref="M706" authorId="1" shapeId="0" xr:uid="{00000000-0006-0000-0500-0000C2020000}">
      <text>
        <r>
          <rPr>
            <sz val="10"/>
            <color indexed="81"/>
            <rFont val="Lucida Console"/>
            <family val="3"/>
          </rPr>
          <t>102588|87/20|0|31/07/2019|*|</t>
        </r>
      </text>
    </comment>
    <comment ref="M707" authorId="1" shapeId="0" xr:uid="{00000000-0006-0000-0500-0000C3020000}">
      <text>
        <r>
          <rPr>
            <sz val="9"/>
            <color indexed="81"/>
            <rFont val="Segoe UI"/>
            <family val="2"/>
          </rPr>
          <t>102791|126/19|0|20/12/2018|*|</t>
        </r>
      </text>
    </comment>
    <comment ref="M708" authorId="1" shapeId="0" xr:uid="{00000000-0006-0000-0500-0000C4020000}">
      <text>
        <r>
          <rPr>
            <sz val="9"/>
            <color indexed="81"/>
            <rFont val="Segoe UI"/>
            <family val="2"/>
          </rPr>
          <t>102819|2/19|10|07/08/2018|*|</t>
        </r>
      </text>
    </comment>
    <comment ref="M709" authorId="1" shapeId="0" xr:uid="{00000000-0006-0000-0500-0000C5020000}">
      <text>
        <r>
          <rPr>
            <sz val="10"/>
            <color indexed="81"/>
            <rFont val="Lucida Console"/>
            <family val="3"/>
          </rPr>
          <t>102819|17/20|11|24/10/2019|*|</t>
        </r>
      </text>
    </comment>
    <comment ref="M710" authorId="1" shapeId="0" xr:uid="{00000000-0006-0000-0500-0000C6020000}">
      <text>
        <r>
          <rPr>
            <sz val="9"/>
            <color indexed="81"/>
            <rFont val="Segoe UI"/>
            <family val="2"/>
          </rPr>
          <t>102820|2/19|15|07/08/2018|*|</t>
        </r>
      </text>
    </comment>
    <comment ref="M711" authorId="1" shapeId="0" xr:uid="{00000000-0006-0000-0500-0000C7020000}">
      <text>
        <r>
          <rPr>
            <sz val="10"/>
            <color indexed="81"/>
            <rFont val="Lucida Console"/>
            <family val="3"/>
          </rPr>
          <t>102820|17/20|0|24/10/2019|*|</t>
        </r>
      </text>
    </comment>
    <comment ref="M712" authorId="1" shapeId="0" xr:uid="{00000000-0006-0000-0500-0000C8020000}">
      <text>
        <r>
          <rPr>
            <sz val="10"/>
            <color indexed="81"/>
            <rFont val="Lucida Console"/>
            <family val="3"/>
          </rPr>
          <t>102832|87/20|100|31/07/2019|*|</t>
        </r>
      </text>
    </comment>
    <comment ref="M713" authorId="1" shapeId="0" xr:uid="{00000000-0006-0000-0500-0000C9020000}">
      <text>
        <r>
          <rPr>
            <sz val="9"/>
            <color indexed="81"/>
            <rFont val="Segoe UI"/>
            <family val="2"/>
          </rPr>
          <t>102922|1/19|50200|10/09/2018|*|</t>
        </r>
      </text>
    </comment>
    <comment ref="M714" authorId="1" shapeId="0" xr:uid="{00000000-0006-0000-0500-0000CA020000}">
      <text>
        <r>
          <rPr>
            <sz val="10"/>
            <color indexed="81"/>
            <rFont val="Lucida Console"/>
            <family val="3"/>
          </rPr>
          <t>102922|14/20|35000|16/10/2019|*|</t>
        </r>
      </text>
    </comment>
    <comment ref="M715" authorId="1" shapeId="0" xr:uid="{00000000-0006-0000-0500-0000CB020000}">
      <text>
        <r>
          <rPr>
            <sz val="9"/>
            <color indexed="81"/>
            <rFont val="Segoe UI"/>
            <family val="2"/>
          </rPr>
          <t>103142|228/18|20|26/07/2018|*|</t>
        </r>
      </text>
    </comment>
    <comment ref="M716" authorId="1" shapeId="0" xr:uid="{00000000-0006-0000-0500-0000CC020000}">
      <text>
        <r>
          <rPr>
            <sz val="9"/>
            <color indexed="81"/>
            <rFont val="Segoe UI"/>
            <family val="2"/>
          </rPr>
          <t>103251|126/19|700|20/12/2018|*|</t>
        </r>
      </text>
    </comment>
    <comment ref="M717" authorId="1" shapeId="0" xr:uid="{00000000-0006-0000-0500-0000CD020000}">
      <text>
        <r>
          <rPr>
            <sz val="9"/>
            <color indexed="81"/>
            <rFont val="Segoe UI"/>
            <family val="2"/>
          </rPr>
          <t>103344|126/19|60|20/12/2018|*|</t>
        </r>
      </text>
    </comment>
    <comment ref="M718" authorId="1" shapeId="0" xr:uid="{00000000-0006-0000-0500-0000CE020000}">
      <text>
        <r>
          <rPr>
            <sz val="9"/>
            <color indexed="81"/>
            <rFont val="Segoe UI"/>
            <family val="2"/>
          </rPr>
          <t>104832|170/18|150|25/04/2018|*|</t>
        </r>
      </text>
    </comment>
    <comment ref="M719" authorId="1" shapeId="0" xr:uid="{00000000-0006-0000-0500-0000CF020000}">
      <text>
        <r>
          <rPr>
            <sz val="9"/>
            <color indexed="81"/>
            <rFont val="Segoe UI"/>
            <family val="2"/>
          </rPr>
          <t>105293|193/19|1350|00:00:00|*|</t>
        </r>
      </text>
    </comment>
    <comment ref="M720" authorId="1" shapeId="0" xr:uid="{00000000-0006-0000-0500-0000D0020000}">
      <text>
        <r>
          <rPr>
            <sz val="10"/>
            <color indexed="81"/>
            <rFont val="Lucida Console"/>
            <family val="3"/>
          </rPr>
          <t>105419|9/20|0|25/09/2019|*|</t>
        </r>
      </text>
    </comment>
    <comment ref="M721" authorId="1" shapeId="0" xr:uid="{00000000-0006-0000-0500-0000D1020000}">
      <text>
        <r>
          <rPr>
            <sz val="9"/>
            <color indexed="81"/>
            <rFont val="Segoe UI"/>
            <family val="2"/>
          </rPr>
          <t>105489|192/19|50|26/02/2019|*|</t>
        </r>
      </text>
    </comment>
    <comment ref="M722" authorId="1" shapeId="0" xr:uid="{00000000-0006-0000-0500-0000D2020000}">
      <text>
        <r>
          <rPr>
            <sz val="9"/>
            <color indexed="81"/>
            <rFont val="Segoe UI"/>
            <family val="2"/>
          </rPr>
          <t>106128|2/19|100|07/08/2018|*|</t>
        </r>
      </text>
    </comment>
    <comment ref="M723" authorId="1" shapeId="0" xr:uid="{00000000-0006-0000-0500-0000D3020000}">
      <text>
        <r>
          <rPr>
            <sz val="10"/>
            <color indexed="81"/>
            <rFont val="Lucida Console"/>
            <family val="3"/>
          </rPr>
          <t>106128|17/20|150|24/10/2019|*|</t>
        </r>
      </text>
    </comment>
    <comment ref="M724" authorId="1" shapeId="0" xr:uid="{00000000-0006-0000-0500-0000D4020000}">
      <text>
        <r>
          <rPr>
            <sz val="9"/>
            <color indexed="81"/>
            <rFont val="Segoe UI"/>
            <family val="2"/>
          </rPr>
          <t>106375|47/19|730|10/08/2018|*|</t>
        </r>
      </text>
    </comment>
    <comment ref="M725" authorId="1" shapeId="0" xr:uid="{00000000-0006-0000-0500-0000D5020000}">
      <text>
        <r>
          <rPr>
            <sz val="9"/>
            <color indexed="81"/>
            <rFont val="Segoe UI"/>
            <family val="2"/>
          </rPr>
          <t>106376|47/19|1200|10/08/2018|*|</t>
        </r>
      </text>
    </comment>
    <comment ref="M726" authorId="1" shapeId="0" xr:uid="{00000000-0006-0000-0500-0000D6020000}">
      <text>
        <r>
          <rPr>
            <sz val="9"/>
            <color indexed="81"/>
            <rFont val="Segoe UI"/>
            <family val="2"/>
          </rPr>
          <t>106414|126/19|1200|20/12/2018|*|</t>
        </r>
      </text>
    </comment>
    <comment ref="M727" authorId="1" shapeId="0" xr:uid="{00000000-0006-0000-0500-0000D7020000}">
      <text>
        <r>
          <rPr>
            <sz val="10"/>
            <color indexed="81"/>
            <rFont val="Lucida Console"/>
            <family val="3"/>
          </rPr>
          <t>106546|9/20|3000|25/09/2019|*|</t>
        </r>
      </text>
    </comment>
    <comment ref="M728" authorId="1" shapeId="0" xr:uid="{00000000-0006-0000-0500-0000D8020000}">
      <text>
        <r>
          <rPr>
            <sz val="9"/>
            <color indexed="81"/>
            <rFont val="Segoe UI"/>
            <family val="2"/>
          </rPr>
          <t>106631|13/19|150|25/04/2018|*|</t>
        </r>
      </text>
    </comment>
    <comment ref="M729" authorId="1" shapeId="0" xr:uid="{00000000-0006-0000-0500-0000D9020000}">
      <text>
        <r>
          <rPr>
            <sz val="10"/>
            <color indexed="81"/>
            <rFont val="Lucida Console"/>
            <family val="3"/>
          </rPr>
          <t>106914|151/19|0|00:00:00|*|</t>
        </r>
      </text>
    </comment>
    <comment ref="M730" authorId="1" shapeId="0" xr:uid="{00000000-0006-0000-0500-0000DA020000}">
      <text>
        <r>
          <rPr>
            <sz val="10"/>
            <color indexed="81"/>
            <rFont val="Lucida Console"/>
            <family val="3"/>
          </rPr>
          <t>106916|151/19|0|00:00:00|*|</t>
        </r>
      </text>
    </comment>
    <comment ref="M731" authorId="1" shapeId="0" xr:uid="{00000000-0006-0000-0500-0000DB020000}">
      <text>
        <r>
          <rPr>
            <sz val="10"/>
            <color indexed="81"/>
            <rFont val="Lucida Console"/>
            <family val="3"/>
          </rPr>
          <t>106917|151/19|0|00:00:00|*|</t>
        </r>
      </text>
    </comment>
    <comment ref="M732" authorId="1" shapeId="0" xr:uid="{00000000-0006-0000-0500-0000DC020000}">
      <text>
        <r>
          <rPr>
            <sz val="10"/>
            <color indexed="81"/>
            <rFont val="Lucida Console"/>
            <family val="3"/>
          </rPr>
          <t>106918|151/19|0|00:00:00|*|</t>
        </r>
      </text>
    </comment>
    <comment ref="M733" authorId="1" shapeId="0" xr:uid="{00000000-0006-0000-0500-0000DD020000}">
      <text>
        <r>
          <rPr>
            <sz val="10"/>
            <color indexed="81"/>
            <rFont val="Lucida Console"/>
            <family val="3"/>
          </rPr>
          <t>106919|151/19|0|00:00:00|*|</t>
        </r>
      </text>
    </comment>
    <comment ref="M734" authorId="1" shapeId="0" xr:uid="{00000000-0006-0000-0500-0000DE020000}">
      <text>
        <r>
          <rPr>
            <sz val="9"/>
            <color indexed="81"/>
            <rFont val="Segoe UI"/>
            <family val="2"/>
          </rPr>
          <t>107401|228/18|80|26/07/2018|*|</t>
        </r>
      </text>
    </comment>
    <comment ref="M735" authorId="1" shapeId="0" xr:uid="{00000000-0006-0000-0500-0000DF020000}">
      <text>
        <r>
          <rPr>
            <sz val="9"/>
            <color indexed="81"/>
            <rFont val="Segoe UI"/>
            <family val="2"/>
          </rPr>
          <t>107483|126/19|300|20/12/2018|*|</t>
        </r>
      </text>
    </comment>
    <comment ref="M736" authorId="1" shapeId="0" xr:uid="{00000000-0006-0000-0500-0000E0020000}">
      <text>
        <r>
          <rPr>
            <sz val="9"/>
            <color indexed="81"/>
            <rFont val="Segoe UI"/>
            <family val="2"/>
          </rPr>
          <t>107889|126/19|250|20/12/2018|*|</t>
        </r>
      </text>
    </comment>
    <comment ref="M737" authorId="1" shapeId="0" xr:uid="{00000000-0006-0000-0500-0000E1020000}">
      <text>
        <r>
          <rPr>
            <sz val="9"/>
            <color indexed="81"/>
            <rFont val="Segoe UI"/>
            <family val="2"/>
          </rPr>
          <t>108393|126/19|120|20/12/2018|*|</t>
        </r>
      </text>
    </comment>
    <comment ref="M738" authorId="1" shapeId="0" xr:uid="{00000000-0006-0000-0500-0000E2020000}">
      <text>
        <r>
          <rPr>
            <sz val="9"/>
            <color indexed="81"/>
            <rFont val="Segoe UI"/>
            <family val="2"/>
          </rPr>
          <t>108441|2/19|80|07/08/2018|*|</t>
        </r>
      </text>
    </comment>
    <comment ref="M739" authorId="1" shapeId="0" xr:uid="{00000000-0006-0000-0500-0000E3020000}">
      <text>
        <r>
          <rPr>
            <sz val="10"/>
            <color indexed="81"/>
            <rFont val="Lucida Console"/>
            <family val="3"/>
          </rPr>
          <t>108441|17/20|0|24/10/2019|*|</t>
        </r>
      </text>
    </comment>
    <comment ref="M740" authorId="1" shapeId="0" xr:uid="{00000000-0006-0000-0500-0000E4020000}">
      <text>
        <r>
          <rPr>
            <sz val="9"/>
            <color indexed="81"/>
            <rFont val="Segoe UI"/>
            <family val="2"/>
          </rPr>
          <t>108463|126/19|1500|20/12/2018|*|</t>
        </r>
      </text>
    </comment>
    <comment ref="M741" authorId="1" shapeId="0" xr:uid="{00000000-0006-0000-0500-0000E5020000}">
      <text>
        <r>
          <rPr>
            <sz val="9"/>
            <color indexed="81"/>
            <rFont val="Segoe UI"/>
            <family val="2"/>
          </rPr>
          <t>108711|228/18|80|26/07/2018|*|</t>
        </r>
      </text>
    </comment>
    <comment ref="M742" authorId="1" shapeId="0" xr:uid="{00000000-0006-0000-0500-0000E6020000}">
      <text>
        <r>
          <rPr>
            <sz val="10"/>
            <color indexed="81"/>
            <rFont val="Lucida Console"/>
            <family val="3"/>
          </rPr>
          <t>108711|87/20|300|31/07/2019|*|</t>
        </r>
      </text>
    </comment>
    <comment ref="M743" authorId="1" shapeId="0" xr:uid="{00000000-0006-0000-0500-0000E7020000}">
      <text>
        <r>
          <rPr>
            <sz val="9"/>
            <color indexed="81"/>
            <rFont val="Segoe UI"/>
            <family val="2"/>
          </rPr>
          <t>109848|130/19|120|30/11/2018|*|</t>
        </r>
      </text>
    </comment>
    <comment ref="M744" authorId="1" shapeId="0" xr:uid="{00000000-0006-0000-0500-0000E8020000}">
      <text>
        <r>
          <rPr>
            <sz val="9"/>
            <color indexed="81"/>
            <rFont val="Segoe UI"/>
            <family val="2"/>
          </rPr>
          <t>109944|10/19|800|10/09/2018|*|</t>
        </r>
      </text>
    </comment>
    <comment ref="M745" authorId="1" shapeId="0" xr:uid="{00000000-0006-0000-0500-0000E9020000}">
      <text>
        <r>
          <rPr>
            <sz val="10"/>
            <color indexed="81"/>
            <rFont val="Lucida Console"/>
            <family val="3"/>
          </rPr>
          <t>109944|86/20|1200|24/10/2019|*|</t>
        </r>
      </text>
    </comment>
    <comment ref="M746" authorId="1" shapeId="0" xr:uid="{00000000-0006-0000-0500-0000EA020000}">
      <text>
        <r>
          <rPr>
            <sz val="10"/>
            <color indexed="81"/>
            <rFont val="Lucida Console"/>
            <family val="3"/>
          </rPr>
          <t>110578|105/20|1000|19/12/2019|*|</t>
        </r>
      </text>
    </comment>
    <comment ref="M747" authorId="1" shapeId="0" xr:uid="{00000000-0006-0000-0500-0000EB020000}">
      <text>
        <r>
          <rPr>
            <sz val="9"/>
            <color indexed="81"/>
            <rFont val="Segoe UI"/>
            <family val="2"/>
          </rPr>
          <t>110771|2/19|130|07/08/2018|*|</t>
        </r>
      </text>
    </comment>
    <comment ref="M748" authorId="1" shapeId="0" xr:uid="{00000000-0006-0000-0500-0000EC020000}">
      <text>
        <r>
          <rPr>
            <sz val="10"/>
            <color indexed="81"/>
            <rFont val="Lucida Console"/>
            <family val="3"/>
          </rPr>
          <t>110771|17/20|100|24/10/2019|*|</t>
        </r>
      </text>
    </comment>
    <comment ref="M749" authorId="1" shapeId="0" xr:uid="{00000000-0006-0000-0500-0000ED020000}">
      <text>
        <r>
          <rPr>
            <sz val="9"/>
            <color indexed="81"/>
            <rFont val="Segoe UI"/>
            <family val="2"/>
          </rPr>
          <t>110888|2/19|10|07/08/2018|*|</t>
        </r>
      </text>
    </comment>
    <comment ref="M750" authorId="1" shapeId="0" xr:uid="{00000000-0006-0000-0500-0000EE020000}">
      <text>
        <r>
          <rPr>
            <sz val="10"/>
            <color indexed="81"/>
            <rFont val="Lucida Console"/>
            <family val="3"/>
          </rPr>
          <t>110888|17/20|0|24/10/2019|*|</t>
        </r>
      </text>
    </comment>
    <comment ref="M751" authorId="1" shapeId="0" xr:uid="{00000000-0006-0000-0500-0000EF020000}">
      <text>
        <r>
          <rPr>
            <sz val="9"/>
            <color indexed="81"/>
            <rFont val="Segoe UI"/>
            <family val="2"/>
          </rPr>
          <t>110891|126/19|300|20/12/2018|*|</t>
        </r>
      </text>
    </comment>
    <comment ref="M752" authorId="1" shapeId="0" xr:uid="{00000000-0006-0000-0500-0000F0020000}">
      <text>
        <r>
          <rPr>
            <sz val="9"/>
            <color indexed="81"/>
            <rFont val="Segoe UI"/>
            <family val="2"/>
          </rPr>
          <t>110895|126/19|400|20/12/2018|*|</t>
        </r>
      </text>
    </comment>
    <comment ref="M753" authorId="1" shapeId="0" xr:uid="{00000000-0006-0000-0500-0000F1020000}">
      <text>
        <r>
          <rPr>
            <sz val="9"/>
            <color indexed="81"/>
            <rFont val="Segoe UI"/>
            <family val="2"/>
          </rPr>
          <t>110896|126/19|50|20/12/2018|*|</t>
        </r>
      </text>
    </comment>
    <comment ref="M754" authorId="1" shapeId="0" xr:uid="{00000000-0006-0000-0500-0000F2020000}">
      <text>
        <r>
          <rPr>
            <sz val="10"/>
            <color indexed="81"/>
            <rFont val="Lucida Console"/>
            <family val="3"/>
          </rPr>
          <t>111336|198/19|350|10/08/2018|*|</t>
        </r>
      </text>
    </comment>
    <comment ref="M755" authorId="1" shapeId="0" xr:uid="{00000000-0006-0000-0500-0000F3020000}">
      <text>
        <r>
          <rPr>
            <sz val="9"/>
            <color indexed="81"/>
            <rFont val="Segoe UI"/>
            <family val="2"/>
          </rPr>
          <t>111524|76/19|400|14/11/2018|*|</t>
        </r>
      </text>
    </comment>
    <comment ref="M756" authorId="1" shapeId="0" xr:uid="{00000000-0006-0000-0500-0000F4020000}">
      <text>
        <r>
          <rPr>
            <sz val="10"/>
            <color indexed="81"/>
            <rFont val="Lucida Console"/>
            <family val="3"/>
          </rPr>
          <t>111524|101/20|600|24/10/2019|*|</t>
        </r>
      </text>
    </comment>
    <comment ref="M757" authorId="0" shapeId="0" xr:uid="{00000000-0006-0000-0500-0000F5020000}">
      <text>
        <r>
          <rPr>
            <sz val="10"/>
            <color indexed="81"/>
            <rFont val="Lucida Console"/>
            <family val="3"/>
          </rPr>
          <t>111524|161/21|400|17/12/2020|*|</t>
        </r>
      </text>
    </comment>
    <comment ref="M758" authorId="1" shapeId="0" xr:uid="{00000000-0006-0000-0500-0000F6020000}">
      <text>
        <r>
          <rPr>
            <sz val="9"/>
            <color indexed="81"/>
            <rFont val="Segoe UI"/>
            <family val="2"/>
          </rPr>
          <t>111806|126/19|200|20/12/2018|*|</t>
        </r>
      </text>
    </comment>
    <comment ref="M759" authorId="1" shapeId="0" xr:uid="{00000000-0006-0000-0500-0000F7020000}">
      <text>
        <r>
          <rPr>
            <sz val="9"/>
            <color indexed="81"/>
            <rFont val="Segoe UI"/>
            <family val="2"/>
          </rPr>
          <t>112064|47/19|40|10/08/2018|*|</t>
        </r>
      </text>
    </comment>
    <comment ref="M760" authorId="1" shapeId="0" xr:uid="{00000000-0006-0000-0500-0000F8020000}">
      <text>
        <r>
          <rPr>
            <sz val="9"/>
            <color indexed="81"/>
            <rFont val="Segoe UI"/>
            <family val="2"/>
          </rPr>
          <t>112109|68/18|20000|05/01/2018|*|</t>
        </r>
      </text>
    </comment>
    <comment ref="M761" authorId="1" shapeId="0" xr:uid="{00000000-0006-0000-0500-0000F9020000}">
      <text>
        <r>
          <rPr>
            <sz val="9"/>
            <color indexed="81"/>
            <rFont val="Segoe UI"/>
            <family val="2"/>
          </rPr>
          <t>112109|110/19|20000|20/12/2018|*|</t>
        </r>
      </text>
    </comment>
    <comment ref="M762" authorId="1" shapeId="0" xr:uid="{00000000-0006-0000-0500-0000FA020000}">
      <text>
        <r>
          <rPr>
            <sz val="10"/>
            <color indexed="81"/>
            <rFont val="Lucida Console"/>
            <family val="3"/>
          </rPr>
          <t>112109|146/20|18000|16/04/2020|*|</t>
        </r>
      </text>
    </comment>
    <comment ref="M763" authorId="1" shapeId="0" xr:uid="{00000000-0006-0000-0500-0000FB020000}">
      <text>
        <r>
          <rPr>
            <sz val="9"/>
            <color indexed="81"/>
            <rFont val="Segoe UI"/>
            <family val="2"/>
          </rPr>
          <t>112154|126/19|400|20/12/2018|*|</t>
        </r>
      </text>
    </comment>
    <comment ref="M764" authorId="1" shapeId="0" xr:uid="{00000000-0006-0000-0500-0000FC020000}">
      <text>
        <r>
          <rPr>
            <sz val="9"/>
            <color indexed="81"/>
            <rFont val="Segoe UI"/>
            <family val="2"/>
          </rPr>
          <t>112155|126/19|200|20/12/2018|*|</t>
        </r>
      </text>
    </comment>
    <comment ref="M765" authorId="1" shapeId="0" xr:uid="{00000000-0006-0000-0500-0000FD020000}">
      <text>
        <r>
          <rPr>
            <sz val="10"/>
            <color indexed="81"/>
            <rFont val="Lucida Console"/>
            <family val="3"/>
          </rPr>
          <t>112156|126/19|385|20/12/2018|*|</t>
        </r>
      </text>
    </comment>
    <comment ref="M766" authorId="1" shapeId="0" xr:uid="{00000000-0006-0000-0500-0000FE020000}">
      <text>
        <r>
          <rPr>
            <sz val="9"/>
            <color indexed="81"/>
            <rFont val="Segoe UI"/>
            <family val="2"/>
          </rPr>
          <t>112157|126/19|60|20/12/2018|*|</t>
        </r>
      </text>
    </comment>
    <comment ref="M767" authorId="1" shapeId="0" xr:uid="{00000000-0006-0000-0500-0000FF020000}">
      <text>
        <r>
          <rPr>
            <sz val="9"/>
            <color indexed="81"/>
            <rFont val="Segoe UI"/>
            <family val="2"/>
          </rPr>
          <t>112158|126/19|250|20/12/2018|*|</t>
        </r>
      </text>
    </comment>
    <comment ref="M768" authorId="1" shapeId="0" xr:uid="{00000000-0006-0000-0500-000000030000}">
      <text>
        <r>
          <rPr>
            <sz val="9"/>
            <color indexed="81"/>
            <rFont val="Segoe UI"/>
            <family val="2"/>
          </rPr>
          <t>112159|126/19|50|20/12/2018|*|</t>
        </r>
      </text>
    </comment>
    <comment ref="M769" authorId="1" shapeId="0" xr:uid="{00000000-0006-0000-0500-000001030000}">
      <text>
        <r>
          <rPr>
            <sz val="9"/>
            <color indexed="81"/>
            <rFont val="Segoe UI"/>
            <family val="2"/>
          </rPr>
          <t>112162|126/19|100|20/12/2018|*|</t>
        </r>
      </text>
    </comment>
    <comment ref="M770" authorId="1" shapeId="0" xr:uid="{00000000-0006-0000-0500-000002030000}">
      <text>
        <r>
          <rPr>
            <sz val="9"/>
            <color indexed="81"/>
            <rFont val="Segoe UI"/>
            <family val="2"/>
          </rPr>
          <t>112163|126/19|350|20/12/2018|*|</t>
        </r>
      </text>
    </comment>
    <comment ref="M771" authorId="1" shapeId="0" xr:uid="{00000000-0006-0000-0500-000003030000}">
      <text>
        <r>
          <rPr>
            <sz val="9"/>
            <color indexed="81"/>
            <rFont val="Segoe UI"/>
            <family val="2"/>
          </rPr>
          <t>113581|228/18|40|26/07/2018|*|</t>
        </r>
      </text>
    </comment>
    <comment ref="M772" authorId="1" shapeId="0" xr:uid="{00000000-0006-0000-0500-000004030000}">
      <text>
        <r>
          <rPr>
            <sz val="9"/>
            <color indexed="81"/>
            <rFont val="Segoe UI"/>
            <family val="2"/>
          </rPr>
          <t>113611|76/19|800|14/11/2018|*|</t>
        </r>
      </text>
    </comment>
    <comment ref="M773" authorId="1" shapeId="0" xr:uid="{00000000-0006-0000-0500-000005030000}">
      <text>
        <r>
          <rPr>
            <sz val="10"/>
            <color indexed="81"/>
            <rFont val="Lucida Console"/>
            <family val="3"/>
          </rPr>
          <t>113611|101/20|800|24/10/2019|*|</t>
        </r>
      </text>
    </comment>
    <comment ref="M774" authorId="1" shapeId="0" xr:uid="{00000000-0006-0000-0500-000006030000}">
      <text>
        <r>
          <rPr>
            <sz val="10"/>
            <color indexed="81"/>
            <rFont val="Lucida Console"/>
            <family val="3"/>
          </rPr>
          <t>113634|9/20|50|25/09/2019|*|</t>
        </r>
      </text>
    </comment>
    <comment ref="M775" authorId="1" shapeId="0" xr:uid="{00000000-0006-0000-0500-000007030000}">
      <text>
        <r>
          <rPr>
            <sz val="9"/>
            <color indexed="81"/>
            <rFont val="Segoe UI"/>
            <family val="2"/>
          </rPr>
          <t>113846|228/18|1300|26/07/2018|*|</t>
        </r>
      </text>
    </comment>
    <comment ref="M776" authorId="1" shapeId="0" xr:uid="{00000000-0006-0000-0500-000008030000}">
      <text>
        <r>
          <rPr>
            <sz val="10"/>
            <color indexed="81"/>
            <rFont val="Lucida Console"/>
            <family val="3"/>
          </rPr>
          <t>113846|87/20|700|31/07/2019|*|</t>
        </r>
      </text>
    </comment>
    <comment ref="M777" authorId="1" shapeId="0" xr:uid="{00000000-0006-0000-0500-000009030000}">
      <text>
        <r>
          <rPr>
            <sz val="10"/>
            <color indexed="81"/>
            <rFont val="Lucida Console"/>
            <family val="3"/>
          </rPr>
          <t>114297|292/19|0|25/09/2019|*|</t>
        </r>
      </text>
    </comment>
    <comment ref="M778" authorId="1" shapeId="0" xr:uid="{00000000-0006-0000-0500-00000A030000}">
      <text>
        <r>
          <rPr>
            <sz val="9"/>
            <color indexed="81"/>
            <rFont val="Segoe UI"/>
            <family val="2"/>
          </rPr>
          <t>114299|47/19|180|10/08/2018|*|</t>
        </r>
      </text>
    </comment>
    <comment ref="M779" authorId="1" shapeId="0" xr:uid="{00000000-0006-0000-0500-00000B030000}">
      <text>
        <r>
          <rPr>
            <sz val="9"/>
            <color indexed="81"/>
            <rFont val="Segoe UI"/>
            <family val="2"/>
          </rPr>
          <t>114430|160/18|300|05/02/2018|*|</t>
        </r>
      </text>
    </comment>
    <comment ref="M780" authorId="1" shapeId="0" xr:uid="{00000000-0006-0000-0500-00000C030000}">
      <text>
        <r>
          <rPr>
            <sz val="9"/>
            <color indexed="81"/>
            <rFont val="Segoe UI"/>
            <family val="2"/>
          </rPr>
          <t>114430|167/19|300|08/04/2019|*|</t>
        </r>
      </text>
    </comment>
    <comment ref="M781" authorId="1" shapeId="0" xr:uid="{00000000-0006-0000-0500-00000D030000}">
      <text>
        <r>
          <rPr>
            <sz val="9"/>
            <color indexed="81"/>
            <rFont val="Segoe UI"/>
            <family val="2"/>
          </rPr>
          <t>114772|2/19|5|07/08/2018|*|</t>
        </r>
      </text>
    </comment>
    <comment ref="M782" authorId="1" shapeId="0" xr:uid="{00000000-0006-0000-0500-00000E030000}">
      <text>
        <r>
          <rPr>
            <sz val="9"/>
            <color indexed="81"/>
            <rFont val="Segoe UI"/>
            <family val="2"/>
          </rPr>
          <t>114852|189/18|0|10/09/2018|*|</t>
        </r>
      </text>
    </comment>
    <comment ref="M783" authorId="0" shapeId="0" xr:uid="{00000000-0006-0000-0500-00000F030000}">
      <text>
        <r>
          <rPr>
            <sz val="9"/>
            <color indexed="81"/>
            <rFont val="Segoe UI"/>
            <family val="2"/>
          </rPr>
          <t>114852|257/19|0|22/05/2019|*|</t>
        </r>
      </text>
    </comment>
    <comment ref="M784" authorId="1" shapeId="0" xr:uid="{00000000-0006-0000-0500-000010030000}">
      <text>
        <r>
          <rPr>
            <sz val="9"/>
            <color indexed="81"/>
            <rFont val="Segoe UI"/>
            <family val="2"/>
          </rPr>
          <t>114853|189/18|50|10/09/2018|*|</t>
        </r>
      </text>
    </comment>
    <comment ref="M785" authorId="0" shapeId="0" xr:uid="{00000000-0006-0000-0500-000011030000}">
      <text>
        <r>
          <rPr>
            <sz val="9"/>
            <color indexed="81"/>
            <rFont val="Segoe UI"/>
            <family val="2"/>
          </rPr>
          <t>114853|257/19|50|22/05/2019|*|</t>
        </r>
      </text>
    </comment>
    <comment ref="M786" authorId="1" shapeId="0" xr:uid="{00000000-0006-0000-0500-000012030000}">
      <text>
        <r>
          <rPr>
            <sz val="9"/>
            <color indexed="81"/>
            <rFont val="Segoe UI"/>
            <family val="2"/>
          </rPr>
          <t>115060|198/19|50|10/08/2018|*|</t>
        </r>
      </text>
    </comment>
    <comment ref="M787" authorId="1" shapeId="0" xr:uid="{00000000-0006-0000-0500-000013030000}">
      <text>
        <r>
          <rPr>
            <sz val="10"/>
            <color indexed="81"/>
            <rFont val="Lucida Console"/>
            <family val="3"/>
          </rPr>
          <t>115282|64/20|500|19/12/2019|*|</t>
        </r>
      </text>
    </comment>
    <comment ref="M788" authorId="1" shapeId="0" xr:uid="{00000000-0006-0000-0500-000014030000}">
      <text>
        <r>
          <rPr>
            <sz val="10"/>
            <color indexed="81"/>
            <rFont val="Lucida Console"/>
            <family val="3"/>
          </rPr>
          <t>115781|2/19|0|24/10/2019|*|</t>
        </r>
      </text>
    </comment>
    <comment ref="M789" authorId="1" shapeId="0" xr:uid="{00000000-0006-0000-0500-000015030000}">
      <text>
        <r>
          <rPr>
            <sz val="10"/>
            <color indexed="81"/>
            <rFont val="Lucida Console"/>
            <family val="3"/>
          </rPr>
          <t>115781|17/20|0|24/10/2019|*|</t>
        </r>
      </text>
    </comment>
    <comment ref="M790" authorId="1" shapeId="0" xr:uid="{00000000-0006-0000-0500-000016030000}">
      <text>
        <r>
          <rPr>
            <sz val="9"/>
            <color indexed="81"/>
            <rFont val="Segoe UI"/>
            <family val="2"/>
          </rPr>
          <t>115807|129/19|300|19/10/2018|*|</t>
        </r>
      </text>
    </comment>
    <comment ref="M791" authorId="1" shapeId="0" xr:uid="{00000000-0006-0000-0500-000017030000}">
      <text>
        <r>
          <rPr>
            <sz val="9"/>
            <color indexed="81"/>
            <rFont val="Segoe UI"/>
            <family val="2"/>
          </rPr>
          <t>115807|115/20|500|17/01/2020|*|</t>
        </r>
      </text>
    </comment>
    <comment ref="M792" authorId="1" shapeId="0" xr:uid="{00000000-0006-0000-0500-000018030000}">
      <text>
        <r>
          <rPr>
            <sz val="9"/>
            <color indexed="81"/>
            <rFont val="Segoe UI"/>
            <family val="2"/>
          </rPr>
          <t>115840|47/19|25|10/08/2018|*|</t>
        </r>
      </text>
    </comment>
    <comment ref="M793" authorId="1" shapeId="0" xr:uid="{00000000-0006-0000-0500-000019030000}">
      <text>
        <r>
          <rPr>
            <sz val="9"/>
            <color indexed="81"/>
            <rFont val="Segoe UI"/>
            <family val="2"/>
          </rPr>
          <t>115841|154/19|30|10/08/2018|*|</t>
        </r>
      </text>
    </comment>
    <comment ref="M794" authorId="1" shapeId="0" xr:uid="{00000000-0006-0000-0500-00001A030000}">
      <text>
        <r>
          <rPr>
            <sz val="9"/>
            <color indexed="81"/>
            <rFont val="Segoe UI"/>
            <family val="2"/>
          </rPr>
          <t>116466|204/18|8500|25/06/2019|*|</t>
        </r>
      </text>
    </comment>
    <comment ref="M795" authorId="1" shapeId="0" xr:uid="{00000000-0006-0000-0500-00001B030000}">
      <text>
        <r>
          <rPr>
            <sz val="9"/>
            <color indexed="81"/>
            <rFont val="Segoe UI"/>
            <family val="2"/>
          </rPr>
          <t>116751|60/19|300|14/11/2018|*|</t>
        </r>
      </text>
    </comment>
    <comment ref="M796" authorId="1" shapeId="0" xr:uid="{00000000-0006-0000-0500-00001C030000}">
      <text>
        <r>
          <rPr>
            <sz val="10"/>
            <color indexed="81"/>
            <rFont val="Lucida Console"/>
            <family val="3"/>
          </rPr>
          <t>116751|16/20|100|24/10/2019|*|</t>
        </r>
      </text>
    </comment>
    <comment ref="M797" authorId="1" shapeId="0" xr:uid="{00000000-0006-0000-0500-00001D030000}">
      <text>
        <r>
          <rPr>
            <sz val="9"/>
            <color indexed="81"/>
            <rFont val="Segoe UI"/>
            <family val="2"/>
          </rPr>
          <t>116754|60/19|600|14/11/2018|*|</t>
        </r>
      </text>
    </comment>
    <comment ref="M798" authorId="1" shapeId="0" xr:uid="{00000000-0006-0000-0500-00001E030000}">
      <text>
        <r>
          <rPr>
            <sz val="10"/>
            <color indexed="81"/>
            <rFont val="Lucida Console"/>
            <family val="3"/>
          </rPr>
          <t>116754|16/20|100|24/10/2019|*|</t>
        </r>
      </text>
    </comment>
    <comment ref="M799" authorId="1" shapeId="0" xr:uid="{00000000-0006-0000-0500-00001F030000}">
      <text>
        <r>
          <rPr>
            <sz val="9"/>
            <color indexed="81"/>
            <rFont val="Segoe UI"/>
            <family val="2"/>
          </rPr>
          <t>116874|126/19|2000|20/12/2018|*|</t>
        </r>
      </text>
    </comment>
    <comment ref="M800" authorId="1" shapeId="0" xr:uid="{00000000-0006-0000-0500-000020030000}">
      <text>
        <r>
          <rPr>
            <sz val="9"/>
            <color indexed="81"/>
            <rFont val="Segoe UI"/>
            <family val="2"/>
          </rPr>
          <t>118427|8/19|3500|10/09/2018|*|</t>
        </r>
      </text>
    </comment>
    <comment ref="M801" authorId="1" shapeId="0" xr:uid="{00000000-0006-0000-0500-000021030000}">
      <text>
        <r>
          <rPr>
            <sz val="10"/>
            <color indexed="81"/>
            <rFont val="Lucida Console"/>
            <family val="3"/>
          </rPr>
          <t>118427|86/20|13000|25/10/2019|*|</t>
        </r>
      </text>
    </comment>
    <comment ref="M802" authorId="1" shapeId="0" xr:uid="{00000000-0006-0000-0500-000022030000}">
      <text>
        <r>
          <rPr>
            <sz val="9"/>
            <color indexed="81"/>
            <rFont val="Segoe UI"/>
            <family val="2"/>
          </rPr>
          <t>118515|195/18|200|22/05/2019|*|</t>
        </r>
      </text>
    </comment>
    <comment ref="M803" authorId="1" shapeId="0" xr:uid="{00000000-0006-0000-0500-000023030000}">
      <text>
        <r>
          <rPr>
            <sz val="10"/>
            <color indexed="81"/>
            <rFont val="Lucida Console"/>
            <family val="3"/>
          </rPr>
          <t>118515|199/19|200|22/05/2019|*|</t>
        </r>
      </text>
    </comment>
    <comment ref="M804" authorId="1" shapeId="0" xr:uid="{00000000-0006-0000-0500-000024030000}">
      <text>
        <r>
          <rPr>
            <sz val="9"/>
            <color indexed="81"/>
            <rFont val="Segoe UI"/>
            <family val="2"/>
          </rPr>
          <t>118577|195/18|500|22/05/2019|*|</t>
        </r>
      </text>
    </comment>
    <comment ref="M805" authorId="1" shapeId="0" xr:uid="{00000000-0006-0000-0500-000025030000}">
      <text>
        <r>
          <rPr>
            <sz val="10"/>
            <color indexed="81"/>
            <rFont val="Lucida Console"/>
            <family val="3"/>
          </rPr>
          <t>118577|199/19|500|22/05/2019|*|</t>
        </r>
      </text>
    </comment>
    <comment ref="M806" authorId="1" shapeId="0" xr:uid="{00000000-0006-0000-0500-000026030000}">
      <text>
        <r>
          <rPr>
            <sz val="9"/>
            <color indexed="81"/>
            <rFont val="Segoe UI"/>
            <family val="2"/>
          </rPr>
          <t>119181|126/19|250|20/12/2018|*|</t>
        </r>
      </text>
    </comment>
    <comment ref="M807" authorId="1" shapeId="0" xr:uid="{00000000-0006-0000-0500-000027030000}">
      <text>
        <r>
          <rPr>
            <sz val="9"/>
            <color indexed="81"/>
            <rFont val="Segoe UI"/>
            <family val="2"/>
          </rPr>
          <t>119407|105/19|4700|10/09/2018|*|</t>
        </r>
      </text>
    </comment>
    <comment ref="M808" authorId="1" shapeId="0" xr:uid="{00000000-0006-0000-0500-000028030000}">
      <text>
        <r>
          <rPr>
            <sz val="10"/>
            <color indexed="81"/>
            <rFont val="Lucida Console"/>
            <family val="3"/>
          </rPr>
          <t>119407|105/20|600|19/12/2019|*|</t>
        </r>
      </text>
    </comment>
    <comment ref="M809" authorId="1" shapeId="0" xr:uid="{00000000-0006-0000-0500-000029030000}">
      <text>
        <r>
          <rPr>
            <sz val="9"/>
            <color indexed="81"/>
            <rFont val="Segoe UI"/>
            <family val="2"/>
          </rPr>
          <t>119554|129/19|120|19/10/2018|*|</t>
        </r>
      </text>
    </comment>
    <comment ref="M810" authorId="1" shapeId="0" xr:uid="{00000000-0006-0000-0500-00002A030000}">
      <text>
        <r>
          <rPr>
            <sz val="10"/>
            <color indexed="81"/>
            <rFont val="Lucida Console"/>
            <family val="3"/>
          </rPr>
          <t>119554|115/20|200|17/01/2020|*|</t>
        </r>
      </text>
    </comment>
    <comment ref="M811" authorId="1" shapeId="0" xr:uid="{00000000-0006-0000-0500-00002B030000}">
      <text>
        <r>
          <rPr>
            <sz val="9"/>
            <color indexed="81"/>
            <rFont val="Segoe UI"/>
            <family val="2"/>
          </rPr>
          <t>119595|164/18|4200|26/04/2018|*|</t>
        </r>
      </text>
    </comment>
    <comment ref="M812" authorId="1" shapeId="0" xr:uid="{00000000-0006-0000-0500-00002C030000}">
      <text>
        <r>
          <rPr>
            <sz val="9"/>
            <color indexed="81"/>
            <rFont val="Segoe UI"/>
            <family val="2"/>
          </rPr>
          <t>119595|220/19|330|08/05/2019|*|</t>
        </r>
      </text>
    </comment>
    <comment ref="M813" authorId="1" shapeId="0" xr:uid="{00000000-0006-0000-0500-00002D030000}">
      <text>
        <r>
          <rPr>
            <sz val="9"/>
            <color indexed="81"/>
            <rFont val="Segoe UI"/>
            <family val="2"/>
          </rPr>
          <t>119621|129/19|1500|19/10/2018|*|</t>
        </r>
      </text>
    </comment>
    <comment ref="M814" authorId="1" shapeId="0" xr:uid="{00000000-0006-0000-0500-00002E030000}">
      <text>
        <r>
          <rPr>
            <sz val="10"/>
            <color indexed="81"/>
            <rFont val="Lucida Console"/>
            <family val="3"/>
          </rPr>
          <t>119621|115/20|1500|17/01/2020|*|</t>
        </r>
      </text>
    </comment>
    <comment ref="M815" authorId="1" shapeId="0" xr:uid="{00000000-0006-0000-0500-00002F030000}">
      <text>
        <r>
          <rPr>
            <sz val="9"/>
            <color indexed="81"/>
            <rFont val="Segoe UI"/>
            <family val="2"/>
          </rPr>
          <t>119627|126/19|1800|20/12/2018|*|</t>
        </r>
      </text>
    </comment>
    <comment ref="M816" authorId="1" shapeId="0" xr:uid="{00000000-0006-0000-0500-000030030000}">
      <text>
        <r>
          <rPr>
            <sz val="9"/>
            <color indexed="81"/>
            <rFont val="Segoe UI"/>
            <family val="2"/>
          </rPr>
          <t>119628|126/19|500|20/12/2018|*|</t>
        </r>
      </text>
    </comment>
    <comment ref="M817" authorId="1" shapeId="0" xr:uid="{00000000-0006-0000-0500-000031030000}">
      <text>
        <r>
          <rPr>
            <sz val="9"/>
            <color indexed="81"/>
            <rFont val="Segoe UI"/>
            <family val="2"/>
          </rPr>
          <t>119810|2/19|0|08/01/2019|*|</t>
        </r>
      </text>
    </comment>
    <comment ref="M818" authorId="1" shapeId="0" xr:uid="{00000000-0006-0000-0500-000032030000}">
      <text>
        <r>
          <rPr>
            <sz val="10"/>
            <color indexed="81"/>
            <rFont val="Lucida Console"/>
            <family val="3"/>
          </rPr>
          <t>119810|17/20|100|24/10/2019|*|</t>
        </r>
      </text>
    </comment>
    <comment ref="M819" authorId="1" shapeId="0" xr:uid="{00000000-0006-0000-0500-000033030000}">
      <text>
        <r>
          <rPr>
            <sz val="9"/>
            <color indexed="81"/>
            <rFont val="Segoe UI"/>
            <family val="2"/>
          </rPr>
          <t>119811|2/19|470|08/01/2019|*|</t>
        </r>
      </text>
    </comment>
    <comment ref="M820" authorId="1" shapeId="0" xr:uid="{00000000-0006-0000-0500-000034030000}">
      <text>
        <r>
          <rPr>
            <sz val="10"/>
            <color indexed="81"/>
            <rFont val="Lucida Console"/>
            <family val="3"/>
          </rPr>
          <t>119811|17/20|600|24/10/2019|*|</t>
        </r>
      </text>
    </comment>
    <comment ref="M821" authorId="1" shapeId="0" xr:uid="{00000000-0006-0000-0500-000035030000}">
      <text>
        <r>
          <rPr>
            <sz val="9"/>
            <color indexed="81"/>
            <rFont val="Segoe UI"/>
            <family val="2"/>
          </rPr>
          <t>120477|2/19|120|07/08/2018|*|</t>
        </r>
      </text>
    </comment>
    <comment ref="M822" authorId="1" shapeId="0" xr:uid="{00000000-0006-0000-0500-000036030000}">
      <text>
        <r>
          <rPr>
            <sz val="10"/>
            <color indexed="81"/>
            <rFont val="Lucida Console"/>
            <family val="3"/>
          </rPr>
          <t>120477|17/20|0|24/10/2019|*|</t>
        </r>
      </text>
    </comment>
    <comment ref="M823" authorId="1" shapeId="0" xr:uid="{00000000-0006-0000-0500-000037030000}">
      <text>
        <r>
          <rPr>
            <sz val="10"/>
            <color indexed="81"/>
            <rFont val="Lucida Console"/>
            <family val="3"/>
          </rPr>
          <t>120995|9/20|100|25/09/2019|*|</t>
        </r>
      </text>
    </comment>
    <comment ref="M824" authorId="1" shapeId="0" xr:uid="{00000000-0006-0000-0500-000038030000}">
      <text>
        <r>
          <rPr>
            <sz val="9"/>
            <color indexed="81"/>
            <rFont val="Segoe UI"/>
            <family val="2"/>
          </rPr>
          <t>121054|47/19|170|10/08/2018|*|</t>
        </r>
      </text>
    </comment>
    <comment ref="M825" authorId="1" shapeId="0" xr:uid="{00000000-0006-0000-0500-000039030000}">
      <text>
        <r>
          <rPr>
            <sz val="9"/>
            <color indexed="81"/>
            <rFont val="Segoe UI"/>
            <family val="2"/>
          </rPr>
          <t>121126|131/19|140000|26/04/2018|*|</t>
        </r>
      </text>
    </comment>
    <comment ref="M826" authorId="1" shapeId="0" xr:uid="{00000000-0006-0000-0500-00003A030000}">
      <text>
        <r>
          <rPr>
            <sz val="9"/>
            <color indexed="81"/>
            <rFont val="Segoe UI"/>
            <family val="2"/>
          </rPr>
          <t>121292|2/19|200|07/08/2018|*|</t>
        </r>
      </text>
    </comment>
    <comment ref="M827" authorId="1" shapeId="0" xr:uid="{00000000-0006-0000-0500-00003B030000}">
      <text>
        <r>
          <rPr>
            <sz val="9"/>
            <color indexed="81"/>
            <rFont val="Segoe UI"/>
            <family val="2"/>
          </rPr>
          <t>122305|16/19|1100|19/10/2018|*|</t>
        </r>
      </text>
    </comment>
    <comment ref="M828" authorId="1" shapeId="0" xr:uid="{00000000-0006-0000-0500-00003C030000}">
      <text>
        <r>
          <rPr>
            <sz val="10"/>
            <color indexed="81"/>
            <rFont val="Lucida Console"/>
            <family val="3"/>
          </rPr>
          <t>122305|70/19|2000|24/10/2019|*|</t>
        </r>
      </text>
    </comment>
    <comment ref="M829" authorId="1" shapeId="0" xr:uid="{00000000-0006-0000-0500-00003D030000}">
      <text>
        <r>
          <rPr>
            <sz val="10"/>
            <color indexed="81"/>
            <rFont val="Lucida Console"/>
            <family val="3"/>
          </rPr>
          <t>122305|55/20|2000|24/10/2019|*|</t>
        </r>
      </text>
    </comment>
    <comment ref="M830" authorId="1" shapeId="0" xr:uid="{00000000-0006-0000-0500-00003E030000}">
      <text>
        <r>
          <rPr>
            <sz val="10"/>
            <color indexed="81"/>
            <rFont val="Lucida Console"/>
            <family val="3"/>
          </rPr>
          <t>122818|292/19|5000|25/09/2019|*|</t>
        </r>
      </text>
    </comment>
    <comment ref="M831" authorId="1" shapeId="0" xr:uid="{00000000-0006-0000-0500-00003F030000}">
      <text>
        <r>
          <rPr>
            <sz val="9"/>
            <color indexed="81"/>
            <rFont val="Segoe UI"/>
            <family val="2"/>
          </rPr>
          <t>123131|154/19|800|14/11/2018|*|</t>
        </r>
      </text>
    </comment>
    <comment ref="M832" authorId="1" shapeId="0" xr:uid="{00000000-0006-0000-0500-000040030000}">
      <text>
        <r>
          <rPr>
            <sz val="9"/>
            <color indexed="81"/>
            <rFont val="Segoe UI"/>
            <family val="2"/>
          </rPr>
          <t>123132|154/19|600|14/11/2018|*|</t>
        </r>
      </text>
    </comment>
    <comment ref="M833" authorId="1" shapeId="0" xr:uid="{00000000-0006-0000-0500-000041030000}">
      <text>
        <r>
          <rPr>
            <sz val="9"/>
            <color indexed="81"/>
            <rFont val="Segoe UI"/>
            <family val="2"/>
          </rPr>
          <t>123133|154/19|600|14/11/2018|*|</t>
        </r>
      </text>
    </comment>
    <comment ref="M834" authorId="1" shapeId="0" xr:uid="{00000000-0006-0000-0500-000042030000}">
      <text>
        <r>
          <rPr>
            <sz val="9"/>
            <color indexed="81"/>
            <rFont val="Segoe UI"/>
            <family val="2"/>
          </rPr>
          <t>123146|154/19|3200|07/08/2018|*|</t>
        </r>
      </text>
    </comment>
    <comment ref="M835" authorId="1" shapeId="0" xr:uid="{00000000-0006-0000-0500-000043030000}">
      <text>
        <r>
          <rPr>
            <sz val="9"/>
            <color indexed="81"/>
            <rFont val="Segoe UI"/>
            <family val="2"/>
          </rPr>
          <t>123371|126/19|400|20/12/2018|*|</t>
        </r>
      </text>
    </comment>
    <comment ref="M836" authorId="1" shapeId="0" xr:uid="{00000000-0006-0000-0500-000044030000}">
      <text>
        <r>
          <rPr>
            <sz val="9"/>
            <color indexed="81"/>
            <rFont val="Segoe UI"/>
            <family val="2"/>
          </rPr>
          <t>123373|126/19|1400|20/12/2018|*|</t>
        </r>
      </text>
    </comment>
    <comment ref="M837" authorId="1" shapeId="0" xr:uid="{00000000-0006-0000-0500-000045030000}">
      <text>
        <r>
          <rPr>
            <sz val="9"/>
            <color indexed="81"/>
            <rFont val="Segoe UI"/>
            <family val="2"/>
          </rPr>
          <t>124241|228/18|100|26/07/2018|*|</t>
        </r>
      </text>
    </comment>
    <comment ref="M838" authorId="1" shapeId="0" xr:uid="{00000000-0006-0000-0500-000046030000}">
      <text>
        <r>
          <rPr>
            <sz val="9"/>
            <color indexed="81"/>
            <rFont val="Segoe UI"/>
            <family val="2"/>
          </rPr>
          <t>124261|93/19|15000|20/12/2018|*|</t>
        </r>
      </text>
    </comment>
    <comment ref="M839" authorId="1" shapeId="0" xr:uid="{00000000-0006-0000-0500-000047030000}">
      <text>
        <r>
          <rPr>
            <sz val="10"/>
            <color indexed="81"/>
            <rFont val="Lucida Console"/>
            <family val="3"/>
          </rPr>
          <t>124261|99/20|10000|19/12/2019|*|</t>
        </r>
      </text>
    </comment>
    <comment ref="M840" authorId="1" shapeId="0" xr:uid="{00000000-0006-0000-0500-000048030000}">
      <text>
        <r>
          <rPr>
            <sz val="9"/>
            <color indexed="81"/>
            <rFont val="Segoe UI"/>
            <family val="2"/>
          </rPr>
          <t>124335|126/19|180|07/08/2018|*|</t>
        </r>
      </text>
    </comment>
    <comment ref="M841" authorId="1" shapeId="0" xr:uid="{00000000-0006-0000-0500-000049030000}">
      <text>
        <r>
          <rPr>
            <sz val="9"/>
            <color indexed="81"/>
            <rFont val="Segoe UI"/>
            <family val="2"/>
          </rPr>
          <t>124980|126/19|200|20/12/2018|*|</t>
        </r>
      </text>
    </comment>
    <comment ref="M842" authorId="1" shapeId="0" xr:uid="{00000000-0006-0000-0500-00004A030000}">
      <text>
        <r>
          <rPr>
            <sz val="9"/>
            <color indexed="81"/>
            <rFont val="Segoe UI"/>
            <family val="2"/>
          </rPr>
          <t>125173|228/18|60|26/07/2018|*|</t>
        </r>
      </text>
    </comment>
    <comment ref="M843" authorId="1" shapeId="0" xr:uid="{00000000-0006-0000-0500-00004B030000}">
      <text>
        <r>
          <rPr>
            <sz val="10"/>
            <color indexed="81"/>
            <rFont val="Lucida Console"/>
            <family val="3"/>
          </rPr>
          <t>125173|87/20|100|31/07/2019|*|</t>
        </r>
      </text>
    </comment>
    <comment ref="M844" authorId="1" shapeId="0" xr:uid="{00000000-0006-0000-0500-00004C030000}">
      <text>
        <r>
          <rPr>
            <sz val="10"/>
            <color indexed="81"/>
            <rFont val="Lucida Console"/>
            <family val="3"/>
          </rPr>
          <t>125262|292/19|5000|25/09/2019|*|</t>
        </r>
      </text>
    </comment>
    <comment ref="M845" authorId="1" shapeId="0" xr:uid="{00000000-0006-0000-0500-00004D030000}">
      <text>
        <r>
          <rPr>
            <sz val="9"/>
            <color indexed="81"/>
            <rFont val="Segoe UI"/>
            <family val="2"/>
          </rPr>
          <t>125641|170/18|96000|25/04/2018|*|</t>
        </r>
      </text>
    </comment>
    <comment ref="M846" authorId="1" shapeId="0" xr:uid="{00000000-0006-0000-0500-00004E030000}">
      <text>
        <r>
          <rPr>
            <sz val="9"/>
            <color indexed="81"/>
            <rFont val="Segoe UI"/>
            <family val="2"/>
          </rPr>
          <t>125641|176/19|24900|08/05/2019|*|</t>
        </r>
      </text>
    </comment>
    <comment ref="M847" authorId="1" shapeId="0" xr:uid="{00000000-0006-0000-0500-00004F030000}">
      <text>
        <r>
          <rPr>
            <sz val="9"/>
            <color indexed="81"/>
            <rFont val="Segoe UI"/>
            <family val="2"/>
          </rPr>
          <t>126044|129/19|150|19/10/2018|*|</t>
        </r>
      </text>
    </comment>
    <comment ref="M848" authorId="1" shapeId="0" xr:uid="{00000000-0006-0000-0500-000050030000}">
      <text>
        <r>
          <rPr>
            <sz val="9"/>
            <color indexed="81"/>
            <rFont val="Segoe UI"/>
            <family val="2"/>
          </rPr>
          <t>126044|115/20|300|17/01/2020|*|</t>
        </r>
      </text>
    </comment>
    <comment ref="M849" authorId="1" shapeId="0" xr:uid="{00000000-0006-0000-0500-000051030000}">
      <text>
        <r>
          <rPr>
            <sz val="9"/>
            <color indexed="81"/>
            <rFont val="Segoe UI"/>
            <family val="2"/>
          </rPr>
          <t>126076|2/19|500|07/08/2018|*|</t>
        </r>
      </text>
    </comment>
    <comment ref="M850" authorId="1" shapeId="0" xr:uid="{00000000-0006-0000-0500-000052030000}">
      <text>
        <r>
          <rPr>
            <sz val="10"/>
            <color indexed="81"/>
            <rFont val="Lucida Console"/>
            <family val="3"/>
          </rPr>
          <t>126076|17/20|500|24/10/2019|*|</t>
        </r>
      </text>
    </comment>
    <comment ref="M851" authorId="1" shapeId="0" xr:uid="{00000000-0006-0000-0500-000053030000}">
      <text>
        <r>
          <rPr>
            <sz val="9"/>
            <color indexed="81"/>
            <rFont val="Segoe UI"/>
            <family val="2"/>
          </rPr>
          <t>127331|1/19|5700|10/09/2018|*|</t>
        </r>
      </text>
    </comment>
    <comment ref="M852" authorId="1" shapeId="0" xr:uid="{00000000-0006-0000-0500-000054030000}">
      <text>
        <r>
          <rPr>
            <sz val="10"/>
            <color indexed="81"/>
            <rFont val="Lucida Console"/>
            <family val="3"/>
          </rPr>
          <t>127331|14/20|2800|16/10/2019|*|</t>
        </r>
      </text>
    </comment>
    <comment ref="M853" authorId="1" shapeId="0" xr:uid="{00000000-0006-0000-0500-000055030000}">
      <text>
        <r>
          <rPr>
            <sz val="9"/>
            <color indexed="81"/>
            <rFont val="Segoe UI"/>
            <family val="2"/>
          </rPr>
          <t>127384|47/19|120|10/08/2018|*|</t>
        </r>
      </text>
    </comment>
    <comment ref="M854" authorId="1" shapeId="0" xr:uid="{00000000-0006-0000-0500-000056030000}">
      <text>
        <r>
          <rPr>
            <sz val="9"/>
            <color indexed="81"/>
            <rFont val="Segoe UI"/>
            <family val="2"/>
          </rPr>
          <t>127664|209/18|6600|24/08/2017|*|</t>
        </r>
      </text>
    </comment>
    <comment ref="M855" authorId="1" shapeId="0" xr:uid="{00000000-0006-0000-0500-000057030000}">
      <text>
        <r>
          <rPr>
            <sz val="10"/>
            <color indexed="81"/>
            <rFont val="Lucida Console"/>
            <family val="3"/>
          </rPr>
          <t>127664|33/20|8000|04/10/2019|*|</t>
        </r>
      </text>
    </comment>
    <comment ref="M856" authorId="1" shapeId="0" xr:uid="{00000000-0006-0000-0500-000058030000}">
      <text>
        <r>
          <rPr>
            <sz val="9"/>
            <color indexed="81"/>
            <rFont val="Segoe UI"/>
            <family val="2"/>
          </rPr>
          <t>128287|192/19|700|30/11/2018|*|</t>
        </r>
      </text>
    </comment>
    <comment ref="M857" authorId="1" shapeId="0" xr:uid="{00000000-0006-0000-0500-000059030000}">
      <text>
        <r>
          <rPr>
            <sz val="9"/>
            <color indexed="81"/>
            <rFont val="Segoe UI"/>
            <family val="2"/>
          </rPr>
          <t>128288|130/19|30|30/11/2018|*|</t>
        </r>
      </text>
    </comment>
    <comment ref="M858" authorId="1" shapeId="0" xr:uid="{00000000-0006-0000-0500-00005A030000}">
      <text>
        <r>
          <rPr>
            <sz val="10"/>
            <color indexed="81"/>
            <rFont val="Lucida Console"/>
            <family val="3"/>
          </rPr>
          <t>128288|143/20|30|20/01/2020|*|</t>
        </r>
      </text>
    </comment>
    <comment ref="M859" authorId="1" shapeId="0" xr:uid="{00000000-0006-0000-0500-00005B030000}">
      <text>
        <r>
          <rPr>
            <sz val="9"/>
            <color indexed="81"/>
            <rFont val="Segoe UI"/>
            <family val="2"/>
          </rPr>
          <t>128815|126/19|2500|20/12/2018|*|</t>
        </r>
      </text>
    </comment>
    <comment ref="M860" authorId="1" shapeId="0" xr:uid="{00000000-0006-0000-0500-00005C030000}">
      <text>
        <r>
          <rPr>
            <sz val="9"/>
            <color indexed="81"/>
            <rFont val="Segoe UI"/>
            <family val="2"/>
          </rPr>
          <t>128816|126/19|50|20/12/2018|*|</t>
        </r>
      </text>
    </comment>
    <comment ref="M861" authorId="1" shapeId="0" xr:uid="{00000000-0006-0000-0500-00005D030000}">
      <text>
        <r>
          <rPr>
            <sz val="9"/>
            <color indexed="81"/>
            <rFont val="Segoe UI"/>
            <family val="2"/>
          </rPr>
          <t>128818|126/19|1800|20/12/2018|*|</t>
        </r>
      </text>
    </comment>
    <comment ref="M862" authorId="1" shapeId="0" xr:uid="{00000000-0006-0000-0500-00005E030000}">
      <text>
        <r>
          <rPr>
            <sz val="9"/>
            <color indexed="81"/>
            <rFont val="Segoe UI"/>
            <family val="2"/>
          </rPr>
          <t>128819|126/19|80|20/12/2018|*|</t>
        </r>
      </text>
    </comment>
    <comment ref="M863" authorId="1" shapeId="0" xr:uid="{00000000-0006-0000-0500-00005F030000}">
      <text>
        <r>
          <rPr>
            <sz val="9"/>
            <color indexed="81"/>
            <rFont val="Segoe UI"/>
            <family val="2"/>
          </rPr>
          <t>129959|126/19|200|20/12/2018|*|</t>
        </r>
      </text>
    </comment>
    <comment ref="M864" authorId="1" shapeId="0" xr:uid="{00000000-0006-0000-0500-000060030000}">
      <text>
        <r>
          <rPr>
            <sz val="9"/>
            <color indexed="81"/>
            <rFont val="Segoe UI"/>
            <family val="2"/>
          </rPr>
          <t>129961|2/19|5|07/08/2018|*|</t>
        </r>
      </text>
    </comment>
    <comment ref="M865" authorId="1" shapeId="0" xr:uid="{00000000-0006-0000-0500-000061030000}">
      <text>
        <r>
          <rPr>
            <sz val="10"/>
            <color indexed="81"/>
            <rFont val="Lucida Console"/>
            <family val="3"/>
          </rPr>
          <t>129961|17/20|5|24/10/2019|*|</t>
        </r>
      </text>
    </comment>
    <comment ref="M866" authorId="1" shapeId="0" xr:uid="{00000000-0006-0000-0500-000062030000}">
      <text>
        <r>
          <rPr>
            <sz val="9"/>
            <color indexed="81"/>
            <rFont val="Segoe UI"/>
            <family val="2"/>
          </rPr>
          <t>129991|126/19|0|20/12/2018|*|</t>
        </r>
      </text>
    </comment>
    <comment ref="M867" authorId="1" shapeId="0" xr:uid="{00000000-0006-0000-0500-000063030000}">
      <text>
        <r>
          <rPr>
            <sz val="9"/>
            <color indexed="81"/>
            <rFont val="Segoe UI"/>
            <family val="2"/>
          </rPr>
          <t>130024|189/19|3000|08/05/2019|*|</t>
        </r>
      </text>
    </comment>
    <comment ref="M868" authorId="1" shapeId="0" xr:uid="{00000000-0006-0000-0500-000064030000}">
      <text>
        <r>
          <rPr>
            <sz val="10"/>
            <color indexed="81"/>
            <rFont val="Lucida Console"/>
            <family val="3"/>
          </rPr>
          <t>130572|151/19|0|00:00:00|*|</t>
        </r>
      </text>
    </comment>
    <comment ref="M869" authorId="1" shapeId="0" xr:uid="{00000000-0006-0000-0500-000065030000}">
      <text>
        <r>
          <rPr>
            <sz val="9"/>
            <color indexed="81"/>
            <rFont val="Segoe UI"/>
            <family val="2"/>
          </rPr>
          <t>130624|93/19|20500|20/12/2018|*|</t>
        </r>
      </text>
    </comment>
    <comment ref="M870" authorId="1" shapeId="0" xr:uid="{00000000-0006-0000-0500-000066030000}">
      <text>
        <r>
          <rPr>
            <sz val="10"/>
            <color indexed="81"/>
            <rFont val="Lucida Console"/>
            <family val="3"/>
          </rPr>
          <t>130624|99/20|32000|19/12/2019|*|</t>
        </r>
      </text>
    </comment>
    <comment ref="M871" authorId="1" shapeId="0" xr:uid="{00000000-0006-0000-0500-000067030000}">
      <text>
        <r>
          <rPr>
            <sz val="9"/>
            <color indexed="81"/>
            <rFont val="Segoe UI"/>
            <family val="2"/>
          </rPr>
          <t>130634|47/19|1350|10/08/2018|*|</t>
        </r>
      </text>
    </comment>
    <comment ref="M872" authorId="1" shapeId="0" xr:uid="{00000000-0006-0000-0500-000068030000}">
      <text>
        <r>
          <rPr>
            <sz val="9"/>
            <color indexed="81"/>
            <rFont val="Segoe UI"/>
            <family val="2"/>
          </rPr>
          <t>130695|75/19|12000|20/12/2018|*|</t>
        </r>
      </text>
    </comment>
    <comment ref="M873" authorId="1" shapeId="0" xr:uid="{00000000-0006-0000-0500-000069030000}">
      <text>
        <r>
          <rPr>
            <sz val="10"/>
            <color indexed="81"/>
            <rFont val="Lucida Console"/>
            <family val="3"/>
          </rPr>
          <t>130695|293/19|5000|14/10/2019|*|</t>
        </r>
      </text>
    </comment>
    <comment ref="M874" authorId="1" shapeId="0" xr:uid="{00000000-0006-0000-0500-00006A030000}">
      <text>
        <r>
          <rPr>
            <sz val="9"/>
            <color indexed="81"/>
            <rFont val="Segoe UI"/>
            <family val="2"/>
          </rPr>
          <t>130853|9/19|0|24/10/2018|*|</t>
        </r>
      </text>
    </comment>
    <comment ref="M875" authorId="1" shapeId="0" xr:uid="{00000000-0006-0000-0500-00006B030000}">
      <text>
        <r>
          <rPr>
            <sz val="9"/>
            <color indexed="81"/>
            <rFont val="Segoe UI"/>
            <family val="2"/>
          </rPr>
          <t>131482|164/18|350|26/04/2018|*|</t>
        </r>
      </text>
    </comment>
    <comment ref="M876" authorId="1" shapeId="0" xr:uid="{00000000-0006-0000-0500-00006C030000}">
      <text>
        <r>
          <rPr>
            <sz val="9"/>
            <color indexed="81"/>
            <rFont val="Segoe UI"/>
            <family val="2"/>
          </rPr>
          <t>131482|220/19|60|08/05/2019|*|</t>
        </r>
      </text>
    </comment>
    <comment ref="M877" authorId="1" shapeId="0" xr:uid="{00000000-0006-0000-0500-00006D030000}">
      <text>
        <r>
          <rPr>
            <sz val="10"/>
            <color indexed="81"/>
            <rFont val="Lucida Console"/>
            <family val="3"/>
          </rPr>
          <t>132231|9/20|1500|25/09/2019|*|</t>
        </r>
      </text>
    </comment>
    <comment ref="M878" authorId="1" shapeId="0" xr:uid="{00000000-0006-0000-0500-00006E030000}">
      <text>
        <r>
          <rPr>
            <sz val="9"/>
            <color indexed="81"/>
            <rFont val="Segoe UI"/>
            <family val="2"/>
          </rPr>
          <t>132232|198/19|50|10/08/2018|*|</t>
        </r>
      </text>
    </comment>
    <comment ref="M879" authorId="1" shapeId="0" xr:uid="{00000000-0006-0000-0500-00006F030000}">
      <text>
        <r>
          <rPr>
            <sz val="9"/>
            <color indexed="81"/>
            <rFont val="Segoe UI"/>
            <family val="2"/>
          </rPr>
          <t>132303|93/19|15000|20/12/2018|*|</t>
        </r>
      </text>
    </comment>
    <comment ref="M880" authorId="1" shapeId="0" xr:uid="{00000000-0006-0000-0500-000070030000}">
      <text>
        <r>
          <rPr>
            <sz val="10"/>
            <color indexed="81"/>
            <rFont val="Lucida Console"/>
            <family val="3"/>
          </rPr>
          <t>132303|99/20|25000|19/12/2019|*|</t>
        </r>
      </text>
    </comment>
    <comment ref="M881" authorId="1" shapeId="0" xr:uid="{00000000-0006-0000-0500-000071030000}">
      <text>
        <r>
          <rPr>
            <sz val="9"/>
            <color indexed="81"/>
            <rFont val="Segoe UI"/>
            <family val="2"/>
          </rPr>
          <t>132465|155/19|600|26/02/2019|*|</t>
        </r>
      </text>
    </comment>
    <comment ref="M882" authorId="1" shapeId="0" xr:uid="{00000000-0006-0000-0500-000072030000}">
      <text>
        <r>
          <rPr>
            <sz val="9"/>
            <color indexed="81"/>
            <rFont val="Segoe UI"/>
            <family val="2"/>
          </rPr>
          <t>132623|47/19|75|10/08/2018|*|</t>
        </r>
      </text>
    </comment>
    <comment ref="M883" authorId="1" shapeId="0" xr:uid="{00000000-0006-0000-0500-000073030000}">
      <text>
        <r>
          <rPr>
            <sz val="10"/>
            <color indexed="81"/>
            <rFont val="Lucida Console"/>
            <family val="3"/>
          </rPr>
          <t>132623|54/20|100|24/10/2019|*|</t>
        </r>
      </text>
    </comment>
    <comment ref="M884" authorId="1" shapeId="0" xr:uid="{00000000-0006-0000-0500-000074030000}">
      <text>
        <r>
          <rPr>
            <sz val="9"/>
            <color indexed="81"/>
            <rFont val="Segoe UI"/>
            <family val="2"/>
          </rPr>
          <t>132624|47/19|50|10/08/2018|*|</t>
        </r>
      </text>
    </comment>
    <comment ref="M885" authorId="1" shapeId="0" xr:uid="{00000000-0006-0000-0500-000075030000}">
      <text>
        <r>
          <rPr>
            <sz val="9"/>
            <color indexed="81"/>
            <rFont val="Segoe UI"/>
            <family val="2"/>
          </rPr>
          <t>132714|47/19|60|10/08/2018|*|</t>
        </r>
      </text>
    </comment>
    <comment ref="M886" authorId="1" shapeId="0" xr:uid="{00000000-0006-0000-0500-000076030000}">
      <text>
        <r>
          <rPr>
            <sz val="9"/>
            <color indexed="81"/>
            <rFont val="Segoe UI"/>
            <family val="2"/>
          </rPr>
          <t>132715|47/19|30|10/08/2018|*|</t>
        </r>
      </text>
    </comment>
    <comment ref="M887" authorId="1" shapeId="0" xr:uid="{00000000-0006-0000-0500-000077030000}">
      <text>
        <r>
          <rPr>
            <sz val="9"/>
            <color indexed="81"/>
            <rFont val="Segoe UI"/>
            <family val="2"/>
          </rPr>
          <t>132769|47/19|120|10/08/2018|*|</t>
        </r>
      </text>
    </comment>
    <comment ref="M888" authorId="1" shapeId="0" xr:uid="{00000000-0006-0000-0500-000078030000}">
      <text>
        <r>
          <rPr>
            <sz val="9"/>
            <color indexed="81"/>
            <rFont val="Segoe UI"/>
            <family val="2"/>
          </rPr>
          <t>133021|13/19|5000|26/04/2018|*|</t>
        </r>
      </text>
    </comment>
    <comment ref="M889" authorId="1" shapeId="0" xr:uid="{00000000-0006-0000-0500-000079030000}">
      <text>
        <r>
          <rPr>
            <sz val="10"/>
            <color indexed="81"/>
            <rFont val="Lucida Console"/>
            <family val="3"/>
          </rPr>
          <t>133021|291/19|2000|14/10/2019|*|</t>
        </r>
      </text>
    </comment>
    <comment ref="M890" authorId="1" shapeId="0" xr:uid="{00000000-0006-0000-0500-00007A030000}">
      <text>
        <r>
          <rPr>
            <sz val="10"/>
            <color indexed="81"/>
            <rFont val="Lucida Console"/>
            <family val="3"/>
          </rPr>
          <t>133301|9/20|6500|25/09/2019|*|</t>
        </r>
      </text>
    </comment>
    <comment ref="M891" authorId="1" shapeId="0" xr:uid="{00000000-0006-0000-0500-00007B030000}">
      <text>
        <r>
          <rPr>
            <sz val="9"/>
            <color indexed="81"/>
            <rFont val="Segoe UI"/>
            <family val="2"/>
          </rPr>
          <t>133371|70/19|300|19/10/2018|*|</t>
        </r>
      </text>
    </comment>
    <comment ref="M892" authorId="1" shapeId="0" xr:uid="{00000000-0006-0000-0500-00007C030000}">
      <text>
        <r>
          <rPr>
            <sz val="9"/>
            <color indexed="81"/>
            <rFont val="Segoe UI"/>
            <family val="2"/>
          </rPr>
          <t>133812|2/19|250|07/08/2018|*|</t>
        </r>
      </text>
    </comment>
    <comment ref="M893" authorId="1" shapeId="0" xr:uid="{00000000-0006-0000-0500-00007D030000}">
      <text>
        <r>
          <rPr>
            <sz val="10"/>
            <color indexed="81"/>
            <rFont val="Lucida Console"/>
            <family val="3"/>
          </rPr>
          <t>133812|17/20|300|24/10/2019|*|</t>
        </r>
      </text>
    </comment>
    <comment ref="M894" authorId="1" shapeId="0" xr:uid="{00000000-0006-0000-0500-00007E030000}">
      <text>
        <r>
          <rPr>
            <sz val="9"/>
            <color indexed="81"/>
            <rFont val="Segoe UI"/>
            <family val="2"/>
          </rPr>
          <t>133813|126/19|50|07/08/2018|*|</t>
        </r>
      </text>
    </comment>
    <comment ref="M895" authorId="1" shapeId="0" xr:uid="{00000000-0006-0000-0500-00007F030000}">
      <text>
        <r>
          <rPr>
            <sz val="9"/>
            <color indexed="81"/>
            <rFont val="Segoe UI"/>
            <family val="2"/>
          </rPr>
          <t>133819|228/18|1200|26/07/2018|*|</t>
        </r>
      </text>
    </comment>
    <comment ref="M896" authorId="1" shapeId="0" xr:uid="{00000000-0006-0000-0500-000080030000}">
      <text>
        <r>
          <rPr>
            <sz val="9"/>
            <color indexed="81"/>
            <rFont val="Segoe UI"/>
            <family val="2"/>
          </rPr>
          <t>133843|93/19|20000|20/12/2018|*|</t>
        </r>
      </text>
    </comment>
    <comment ref="M897" authorId="1" shapeId="0" xr:uid="{00000000-0006-0000-0500-000081030000}">
      <text>
        <r>
          <rPr>
            <sz val="10"/>
            <color indexed="81"/>
            <rFont val="Lucida Console"/>
            <family val="3"/>
          </rPr>
          <t>133843|99/20|25000|19/12/2019|*|</t>
        </r>
      </text>
    </comment>
    <comment ref="M898" authorId="1" shapeId="0" xr:uid="{00000000-0006-0000-0500-000082030000}">
      <text>
        <r>
          <rPr>
            <sz val="9"/>
            <color indexed="81"/>
            <rFont val="Segoe UI"/>
            <family val="2"/>
          </rPr>
          <t>133844|93/19|20000|20/12/2018|*|</t>
        </r>
      </text>
    </comment>
    <comment ref="M899" authorId="1" shapeId="0" xr:uid="{00000000-0006-0000-0500-000083030000}">
      <text>
        <r>
          <rPr>
            <sz val="10"/>
            <color indexed="81"/>
            <rFont val="Lucida Console"/>
            <family val="3"/>
          </rPr>
          <t>133844|99/20|25000|19/12/2019|*|</t>
        </r>
      </text>
    </comment>
    <comment ref="M900" authorId="1" shapeId="0" xr:uid="{00000000-0006-0000-0500-000084030000}">
      <text>
        <r>
          <rPr>
            <sz val="9"/>
            <color indexed="81"/>
            <rFont val="Segoe UI"/>
            <family val="2"/>
          </rPr>
          <t>133845|93/19|20000|20/12/2018|*|</t>
        </r>
      </text>
    </comment>
    <comment ref="M901" authorId="1" shapeId="0" xr:uid="{00000000-0006-0000-0500-000085030000}">
      <text>
        <r>
          <rPr>
            <sz val="10"/>
            <color indexed="81"/>
            <rFont val="Lucida Console"/>
            <family val="3"/>
          </rPr>
          <t>133845|99/20|25000|19/12/2019|*|</t>
        </r>
      </text>
    </comment>
    <comment ref="M902" authorId="1" shapeId="0" xr:uid="{00000000-0006-0000-0500-000086030000}">
      <text>
        <r>
          <rPr>
            <sz val="9"/>
            <color indexed="81"/>
            <rFont val="Segoe UI"/>
            <family val="2"/>
          </rPr>
          <t>133846|93/19|20000|20/12/2018|*|</t>
        </r>
      </text>
    </comment>
    <comment ref="M903" authorId="1" shapeId="0" xr:uid="{00000000-0006-0000-0500-000087030000}">
      <text>
        <r>
          <rPr>
            <sz val="10"/>
            <color indexed="81"/>
            <rFont val="Lucida Console"/>
            <family val="3"/>
          </rPr>
          <t>133846|99/20|25000|19/12/2019|*|</t>
        </r>
      </text>
    </comment>
    <comment ref="M904" authorId="1" shapeId="0" xr:uid="{00000000-0006-0000-0500-000088030000}">
      <text>
        <r>
          <rPr>
            <sz val="9"/>
            <color indexed="81"/>
            <rFont val="Segoe UI"/>
            <family val="2"/>
          </rPr>
          <t>133847|93/19|20000|20/12/2018|*|</t>
        </r>
      </text>
    </comment>
    <comment ref="M905" authorId="1" shapeId="0" xr:uid="{00000000-0006-0000-0500-000089030000}">
      <text>
        <r>
          <rPr>
            <sz val="10"/>
            <color indexed="81"/>
            <rFont val="Lucida Console"/>
            <family val="3"/>
          </rPr>
          <t>133847|99/20|25000|19/12/2019|*|</t>
        </r>
      </text>
    </comment>
    <comment ref="M906" authorId="1" shapeId="0" xr:uid="{00000000-0006-0000-0500-00008A030000}">
      <text>
        <r>
          <rPr>
            <sz val="9"/>
            <color indexed="81"/>
            <rFont val="Segoe UI"/>
            <family val="2"/>
          </rPr>
          <t>133848|93/19|20000|20/12/2018|*|</t>
        </r>
      </text>
    </comment>
    <comment ref="M907" authorId="1" shapeId="0" xr:uid="{00000000-0006-0000-0500-00008B030000}">
      <text>
        <r>
          <rPr>
            <sz val="10"/>
            <color indexed="81"/>
            <rFont val="Lucida Console"/>
            <family val="3"/>
          </rPr>
          <t>133848|99/20|25000|19/12/2019|*|</t>
        </r>
      </text>
    </comment>
    <comment ref="M908" authorId="1" shapeId="0" xr:uid="{00000000-0006-0000-0500-00008C030000}">
      <text>
        <r>
          <rPr>
            <sz val="9"/>
            <color indexed="81"/>
            <rFont val="Segoe UI"/>
            <family val="2"/>
          </rPr>
          <t>133849|93/19|20000|20/12/2018|*|</t>
        </r>
      </text>
    </comment>
    <comment ref="M909" authorId="1" shapeId="0" xr:uid="{00000000-0006-0000-0500-00008D030000}">
      <text>
        <r>
          <rPr>
            <sz val="10"/>
            <color indexed="81"/>
            <rFont val="Lucida Console"/>
            <family val="3"/>
          </rPr>
          <t>133849|99/20|25000|19/12/2019|*|</t>
        </r>
      </text>
    </comment>
    <comment ref="M910" authorId="1" shapeId="0" xr:uid="{00000000-0006-0000-0500-00008E030000}">
      <text>
        <r>
          <rPr>
            <sz val="9"/>
            <color indexed="81"/>
            <rFont val="Segoe UI"/>
            <family val="2"/>
          </rPr>
          <t>133850|93/19|20000|20/12/2018|*|</t>
        </r>
      </text>
    </comment>
    <comment ref="M911" authorId="1" shapeId="0" xr:uid="{00000000-0006-0000-0500-00008F030000}">
      <text>
        <r>
          <rPr>
            <sz val="10"/>
            <color indexed="81"/>
            <rFont val="Lucida Console"/>
            <family val="3"/>
          </rPr>
          <t>133850|99/20|25000|19/12/2019|*|</t>
        </r>
      </text>
    </comment>
    <comment ref="M912" authorId="1" shapeId="0" xr:uid="{00000000-0006-0000-0500-000090030000}">
      <text>
        <r>
          <rPr>
            <sz val="9"/>
            <color indexed="81"/>
            <rFont val="Segoe UI"/>
            <family val="2"/>
          </rPr>
          <t>134045|228/18|200|26/07/2018|*|</t>
        </r>
      </text>
    </comment>
    <comment ref="M913" authorId="1" shapeId="0" xr:uid="{00000000-0006-0000-0500-000091030000}">
      <text>
        <r>
          <rPr>
            <sz val="9"/>
            <color indexed="81"/>
            <rFont val="Segoe UI"/>
            <family val="2"/>
          </rPr>
          <t>134246|6/19|1000|25/06/2019|*|</t>
        </r>
      </text>
    </comment>
    <comment ref="M914" authorId="1" shapeId="0" xr:uid="{00000000-0006-0000-0500-000092030000}">
      <text>
        <r>
          <rPr>
            <sz val="10"/>
            <color indexed="81"/>
            <rFont val="Lucida Console"/>
            <family val="3"/>
          </rPr>
          <t>134246|21/20|3500|14/10/2019|*|</t>
        </r>
      </text>
    </comment>
    <comment ref="M915" authorId="1" shapeId="0" xr:uid="{00000000-0006-0000-0500-000093030000}">
      <text>
        <r>
          <rPr>
            <sz val="9"/>
            <color indexed="81"/>
            <rFont val="Segoe UI"/>
            <family val="2"/>
          </rPr>
          <t>134247|214/18|350|25/06/2019|*|</t>
        </r>
      </text>
    </comment>
    <comment ref="M916" authorId="1" shapeId="0" xr:uid="{00000000-0006-0000-0500-000094030000}">
      <text>
        <r>
          <rPr>
            <sz val="10"/>
            <color indexed="81"/>
            <rFont val="Lucida Console"/>
            <family val="3"/>
          </rPr>
          <t>134247|266/19|350|25/06/2019|*|</t>
        </r>
      </text>
    </comment>
    <comment ref="M917" authorId="1" shapeId="0" xr:uid="{00000000-0006-0000-0500-000095030000}">
      <text>
        <r>
          <rPr>
            <sz val="9"/>
            <color indexed="81"/>
            <rFont val="Segoe UI"/>
            <family val="2"/>
          </rPr>
          <t>134373|171/18|51000|12/06/2018|*|</t>
        </r>
      </text>
    </comment>
    <comment ref="M918" authorId="1" shapeId="0" xr:uid="{00000000-0006-0000-0500-000096030000}">
      <text>
        <r>
          <rPr>
            <sz val="9"/>
            <color indexed="81"/>
            <rFont val="Segoe UI"/>
            <family val="2"/>
          </rPr>
          <t>134373|234/19|51000|12/06/2018|*|</t>
        </r>
      </text>
    </comment>
    <comment ref="M919" authorId="1" shapeId="0" xr:uid="{00000000-0006-0000-0500-000097030000}">
      <text>
        <r>
          <rPr>
            <sz val="9"/>
            <color indexed="81"/>
            <rFont val="Segoe UI"/>
            <family val="2"/>
          </rPr>
          <t>134542|195/18|1500|22/05/2019|*|</t>
        </r>
      </text>
    </comment>
    <comment ref="M920" authorId="1" shapeId="0" xr:uid="{00000000-0006-0000-0500-000098030000}">
      <text>
        <r>
          <rPr>
            <sz val="9"/>
            <color indexed="81"/>
            <rFont val="Segoe UI"/>
            <family val="2"/>
          </rPr>
          <t>134542|199/19|1500|22/05/2019|*|</t>
        </r>
      </text>
    </comment>
    <comment ref="M921" authorId="1" shapeId="0" xr:uid="{00000000-0006-0000-0500-000099030000}">
      <text>
        <r>
          <rPr>
            <sz val="9"/>
            <color indexed="81"/>
            <rFont val="Segoe UI"/>
            <family val="2"/>
          </rPr>
          <t>134543|195/18|1500|22/05/2019|*|</t>
        </r>
      </text>
    </comment>
    <comment ref="M922" authorId="1" shapeId="0" xr:uid="{00000000-0006-0000-0500-00009A030000}">
      <text>
        <r>
          <rPr>
            <sz val="10"/>
            <color indexed="81"/>
            <rFont val="Lucida Console"/>
            <family val="3"/>
          </rPr>
          <t>134543|292/19|4000|25/09/2019|*|</t>
        </r>
      </text>
    </comment>
    <comment ref="M923" authorId="1" shapeId="0" xr:uid="{00000000-0006-0000-0500-00009B030000}">
      <text>
        <r>
          <rPr>
            <sz val="9"/>
            <color indexed="81"/>
            <rFont val="Segoe UI"/>
            <family val="2"/>
          </rPr>
          <t>134544|195/18|3000|25/09/2018|*|</t>
        </r>
      </text>
    </comment>
    <comment ref="M924" authorId="1" shapeId="0" xr:uid="{00000000-0006-0000-0500-00009C030000}">
      <text>
        <r>
          <rPr>
            <sz val="10"/>
            <color indexed="81"/>
            <rFont val="Lucida Console"/>
            <family val="3"/>
          </rPr>
          <t>134544|292/19|5000|25/09/2019|*|</t>
        </r>
      </text>
    </comment>
    <comment ref="M925" authorId="1" shapeId="0" xr:uid="{00000000-0006-0000-0500-00009D030000}">
      <text>
        <r>
          <rPr>
            <sz val="9"/>
            <color indexed="81"/>
            <rFont val="Segoe UI"/>
            <family val="2"/>
          </rPr>
          <t>134545|195/18|1000|22/05/2019|*|</t>
        </r>
      </text>
    </comment>
    <comment ref="M926" authorId="1" shapeId="0" xr:uid="{00000000-0006-0000-0500-00009E030000}">
      <text>
        <r>
          <rPr>
            <sz val="10"/>
            <color indexed="81"/>
            <rFont val="Lucida Console"/>
            <family val="3"/>
          </rPr>
          <t>134545|292/19|1000|25/09/2019|*|</t>
        </r>
      </text>
    </comment>
    <comment ref="M927" authorId="1" shapeId="0" xr:uid="{00000000-0006-0000-0500-00009F030000}">
      <text>
        <r>
          <rPr>
            <sz val="9"/>
            <color indexed="81"/>
            <rFont val="Segoe UI"/>
            <family val="2"/>
          </rPr>
          <t>134546|195/18|500|22/05/2019|*|</t>
        </r>
      </text>
    </comment>
    <comment ref="M928" authorId="1" shapeId="0" xr:uid="{00000000-0006-0000-0500-0000A0030000}">
      <text>
        <r>
          <rPr>
            <sz val="10"/>
            <color indexed="81"/>
            <rFont val="Lucida Console"/>
            <family val="3"/>
          </rPr>
          <t>134546|199/19|500|22/05/2019|*|</t>
        </r>
      </text>
    </comment>
    <comment ref="M929" authorId="1" shapeId="0" xr:uid="{00000000-0006-0000-0500-0000A1030000}">
      <text>
        <r>
          <rPr>
            <sz val="9"/>
            <color indexed="81"/>
            <rFont val="Segoe UI"/>
            <family val="2"/>
          </rPr>
          <t>134547|195/18|1200|22/05/2019|*|</t>
        </r>
      </text>
    </comment>
    <comment ref="M930" authorId="1" shapeId="0" xr:uid="{00000000-0006-0000-0500-0000A2030000}">
      <text>
        <r>
          <rPr>
            <sz val="10"/>
            <color indexed="81"/>
            <rFont val="Lucida Console"/>
            <family val="3"/>
          </rPr>
          <t>134547|199/19|1200|22/05/2019|*|</t>
        </r>
      </text>
    </comment>
    <comment ref="M931" authorId="1" shapeId="0" xr:uid="{00000000-0006-0000-0500-0000A3030000}">
      <text>
        <r>
          <rPr>
            <sz val="9"/>
            <color indexed="81"/>
            <rFont val="Segoe UI"/>
            <family val="2"/>
          </rPr>
          <t>134548|195/18|1300|22/05/2019|*|</t>
        </r>
      </text>
    </comment>
    <comment ref="M932" authorId="1" shapeId="0" xr:uid="{00000000-0006-0000-0500-0000A4030000}">
      <text>
        <r>
          <rPr>
            <sz val="9"/>
            <color indexed="81"/>
            <rFont val="Segoe UI"/>
            <family val="2"/>
          </rPr>
          <t>134548|199/19|1300|22/05/2019|*|</t>
        </r>
      </text>
    </comment>
    <comment ref="M933" authorId="1" shapeId="0" xr:uid="{00000000-0006-0000-0500-0000A5030000}">
      <text>
        <r>
          <rPr>
            <sz val="9"/>
            <color indexed="81"/>
            <rFont val="Segoe UI"/>
            <family val="2"/>
          </rPr>
          <t>134549|199/19|800|22/05/2019|*|</t>
        </r>
      </text>
    </comment>
    <comment ref="M934" authorId="1" shapeId="0" xr:uid="{00000000-0006-0000-0500-0000A6030000}">
      <text>
        <r>
          <rPr>
            <sz val="10"/>
            <color indexed="81"/>
            <rFont val="Lucida Console"/>
            <family val="3"/>
          </rPr>
          <t>134556|10/19|132|10/09/2018|*|</t>
        </r>
      </text>
    </comment>
    <comment ref="M935" authorId="1" shapeId="0" xr:uid="{00000000-0006-0000-0500-0000A7030000}">
      <text>
        <r>
          <rPr>
            <sz val="9"/>
            <color indexed="81"/>
            <rFont val="Segoe UI"/>
            <family val="2"/>
          </rPr>
          <t>134556|8/19|200|10/09/2018|*|</t>
        </r>
      </text>
    </comment>
    <comment ref="M936" authorId="1" shapeId="0" xr:uid="{00000000-0006-0000-0500-0000A8030000}">
      <text>
        <r>
          <rPr>
            <sz val="10"/>
            <color indexed="81"/>
            <rFont val="Lucida Console"/>
            <family val="3"/>
          </rPr>
          <t>134556|86/20|80|25/10/2019|*|</t>
        </r>
      </text>
    </comment>
    <comment ref="M937" authorId="1" shapeId="0" xr:uid="{00000000-0006-0000-0500-0000A9030000}">
      <text>
        <r>
          <rPr>
            <sz val="9"/>
            <color indexed="81"/>
            <rFont val="Segoe UI"/>
            <family val="2"/>
          </rPr>
          <t>134560|70/19|500|19/10/2018|*|</t>
        </r>
      </text>
    </comment>
    <comment ref="M938" authorId="1" shapeId="0" xr:uid="{00000000-0006-0000-0500-0000AA030000}">
      <text>
        <r>
          <rPr>
            <sz val="10"/>
            <color indexed="81"/>
            <rFont val="Lucida Console"/>
            <family val="3"/>
          </rPr>
          <t>134567|9/20|10000|25/09/2019|*|</t>
        </r>
      </text>
    </comment>
    <comment ref="M939" authorId="1" shapeId="0" xr:uid="{00000000-0006-0000-0500-0000AB030000}">
      <text>
        <r>
          <rPr>
            <sz val="10"/>
            <color indexed="81"/>
            <rFont val="Lucida Console"/>
            <family val="3"/>
          </rPr>
          <t>134568|9/20|10000|25/09/2019|*|</t>
        </r>
      </text>
    </comment>
    <comment ref="M940" authorId="1" shapeId="0" xr:uid="{00000000-0006-0000-0500-0000AC030000}">
      <text>
        <r>
          <rPr>
            <sz val="9"/>
            <color indexed="81"/>
            <rFont val="Segoe UI"/>
            <family val="2"/>
          </rPr>
          <t>134581|228/18|100|26/07/2018|*|</t>
        </r>
      </text>
    </comment>
    <comment ref="M941" authorId="1" shapeId="0" xr:uid="{00000000-0006-0000-0500-0000AD030000}">
      <text>
        <r>
          <rPr>
            <sz val="9"/>
            <color indexed="81"/>
            <rFont val="Segoe UI"/>
            <family val="2"/>
          </rPr>
          <t>134582|228/18|200|26/07/2018|*|</t>
        </r>
      </text>
    </comment>
    <comment ref="M942" authorId="1" shapeId="0" xr:uid="{00000000-0006-0000-0500-0000AE030000}">
      <text>
        <r>
          <rPr>
            <sz val="10"/>
            <color indexed="81"/>
            <rFont val="Lucida Console"/>
            <family val="3"/>
          </rPr>
          <t>135012|151/19|0|00:00:00|*|</t>
        </r>
      </text>
    </comment>
    <comment ref="M943" authorId="1" shapeId="0" xr:uid="{00000000-0006-0000-0500-0000AF030000}">
      <text>
        <r>
          <rPr>
            <sz val="10"/>
            <color indexed="81"/>
            <rFont val="Lucida Console"/>
            <family val="3"/>
          </rPr>
          <t>135013|151/19|0|00:00:00|*|</t>
        </r>
      </text>
    </comment>
    <comment ref="M944" authorId="1" shapeId="0" xr:uid="{00000000-0006-0000-0500-0000B0030000}">
      <text>
        <r>
          <rPr>
            <sz val="10"/>
            <color indexed="81"/>
            <rFont val="Lucida Console"/>
            <family val="3"/>
          </rPr>
          <t>135014|151/19|0|00:00:00|*|</t>
        </r>
      </text>
    </comment>
    <comment ref="M945" authorId="1" shapeId="0" xr:uid="{00000000-0006-0000-0500-0000B1030000}">
      <text>
        <r>
          <rPr>
            <sz val="10"/>
            <color indexed="81"/>
            <rFont val="Lucida Console"/>
            <family val="3"/>
          </rPr>
          <t>135016|151/19|0|00:00:00|*|</t>
        </r>
      </text>
    </comment>
    <comment ref="M946" authorId="1" shapeId="0" xr:uid="{00000000-0006-0000-0500-0000B2030000}">
      <text>
        <r>
          <rPr>
            <sz val="9"/>
            <color indexed="81"/>
            <rFont val="Segoe UI"/>
            <family val="2"/>
          </rPr>
          <t>135088|234/19|500|06/05/2019|*|</t>
        </r>
      </text>
    </comment>
    <comment ref="M947" authorId="1" shapeId="0" xr:uid="{00000000-0006-0000-0500-0000B3030000}">
      <text>
        <r>
          <rPr>
            <sz val="9"/>
            <color indexed="81"/>
            <rFont val="Segoe UI"/>
            <family val="2"/>
          </rPr>
          <t>135224|190/18|600|27/06/2018|*|</t>
        </r>
      </text>
    </comment>
    <comment ref="M948" authorId="1" shapeId="0" xr:uid="{00000000-0006-0000-0500-0000B4030000}">
      <text>
        <r>
          <rPr>
            <sz val="9"/>
            <color indexed="81"/>
            <rFont val="Segoe UI"/>
            <family val="2"/>
          </rPr>
          <t>135224|192/19|600|27/06/2018|*|</t>
        </r>
      </text>
    </comment>
    <comment ref="M949" authorId="1" shapeId="0" xr:uid="{00000000-0006-0000-0500-0000B5030000}">
      <text>
        <r>
          <rPr>
            <sz val="9"/>
            <color indexed="81"/>
            <rFont val="Segoe UI"/>
            <family val="2"/>
          </rPr>
          <t>135225|190/18|250|22/05/2019|*|</t>
        </r>
      </text>
    </comment>
    <comment ref="M950" authorId="1" shapeId="0" xr:uid="{00000000-0006-0000-0500-0000B6030000}">
      <text>
        <r>
          <rPr>
            <sz val="9"/>
            <color indexed="81"/>
            <rFont val="Segoe UI"/>
            <family val="2"/>
          </rPr>
          <t>135225|192/19|250|22/05/2019|*|</t>
        </r>
      </text>
    </comment>
    <comment ref="M951" authorId="1" shapeId="0" xr:uid="{00000000-0006-0000-0500-0000B7030000}">
      <text>
        <r>
          <rPr>
            <sz val="9"/>
            <color indexed="81"/>
            <rFont val="Segoe UI"/>
            <family val="2"/>
          </rPr>
          <t>135226|190/18|250|22/05/2019|*|</t>
        </r>
      </text>
    </comment>
    <comment ref="M952" authorId="1" shapeId="0" xr:uid="{00000000-0006-0000-0500-0000B8030000}">
      <text>
        <r>
          <rPr>
            <sz val="9"/>
            <color indexed="81"/>
            <rFont val="Segoe UI"/>
            <family val="2"/>
          </rPr>
          <t>135226|192/19|250|22/05/2019|*|</t>
        </r>
      </text>
    </comment>
    <comment ref="M953" authorId="1" shapeId="0" xr:uid="{00000000-0006-0000-0500-0000B9030000}">
      <text>
        <r>
          <rPr>
            <sz val="9"/>
            <color indexed="81"/>
            <rFont val="Segoe UI"/>
            <family val="2"/>
          </rPr>
          <t>135227|190/18|600|22/05/2019|*|</t>
        </r>
      </text>
    </comment>
    <comment ref="M954" authorId="1" shapeId="0" xr:uid="{00000000-0006-0000-0500-0000BA030000}">
      <text>
        <r>
          <rPr>
            <sz val="9"/>
            <color indexed="81"/>
            <rFont val="Segoe UI"/>
            <family val="2"/>
          </rPr>
          <t>135227|192/19|600|22/05/2019|*|</t>
        </r>
      </text>
    </comment>
    <comment ref="M955" authorId="1" shapeId="0" xr:uid="{00000000-0006-0000-0500-0000BB030000}">
      <text>
        <r>
          <rPr>
            <sz val="9"/>
            <color indexed="81"/>
            <rFont val="Segoe UI"/>
            <family val="2"/>
          </rPr>
          <t>135238|190/18|1000|22/05/2019|*|</t>
        </r>
      </text>
    </comment>
    <comment ref="M956" authorId="1" shapeId="0" xr:uid="{00000000-0006-0000-0500-0000BC030000}">
      <text>
        <r>
          <rPr>
            <sz val="9"/>
            <color indexed="81"/>
            <rFont val="Segoe UI"/>
            <family val="2"/>
          </rPr>
          <t>135238|192/19|1000|22/05/2019|*|</t>
        </r>
      </text>
    </comment>
    <comment ref="M957" authorId="1" shapeId="0" xr:uid="{00000000-0006-0000-0500-0000BD030000}">
      <text>
        <r>
          <rPr>
            <sz val="9"/>
            <color indexed="81"/>
            <rFont val="Segoe UI"/>
            <family val="2"/>
          </rPr>
          <t>135299|228/18|160|26/07/2018|*|</t>
        </r>
      </text>
    </comment>
    <comment ref="M958" authorId="1" shapeId="0" xr:uid="{00000000-0006-0000-0500-0000BE030000}">
      <text>
        <r>
          <rPr>
            <sz val="9"/>
            <color indexed="81"/>
            <rFont val="Segoe UI"/>
            <family val="2"/>
          </rPr>
          <t>135300|228/18|110|26/07/2018|*|</t>
        </r>
      </text>
    </comment>
    <comment ref="M959" authorId="1" shapeId="0" xr:uid="{00000000-0006-0000-0500-0000BF030000}">
      <text>
        <r>
          <rPr>
            <sz val="10"/>
            <color indexed="81"/>
            <rFont val="Lucida Console"/>
            <family val="3"/>
          </rPr>
          <t>135300|87/20|50|31/07/2019|*|</t>
        </r>
      </text>
    </comment>
    <comment ref="M960" authorId="1" shapeId="0" xr:uid="{00000000-0006-0000-0500-0000C0030000}">
      <text>
        <r>
          <rPr>
            <sz val="9"/>
            <color indexed="81"/>
            <rFont val="Segoe UI"/>
            <family val="2"/>
          </rPr>
          <t>135301|228/18|200|26/07/2018|*|</t>
        </r>
      </text>
    </comment>
    <comment ref="M961" authorId="1" shapeId="0" xr:uid="{00000000-0006-0000-0500-0000C1030000}">
      <text>
        <r>
          <rPr>
            <sz val="10"/>
            <color indexed="81"/>
            <rFont val="Lucida Console"/>
            <family val="3"/>
          </rPr>
          <t>135301|87/20|400|31/07/2019|*|</t>
        </r>
      </text>
    </comment>
    <comment ref="M962" authorId="1" shapeId="0" xr:uid="{00000000-0006-0000-0500-0000C2030000}">
      <text>
        <r>
          <rPr>
            <sz val="9"/>
            <color indexed="81"/>
            <rFont val="Segoe UI"/>
            <family val="2"/>
          </rPr>
          <t>135302|228/18|270|26/07/2018|*|</t>
        </r>
      </text>
    </comment>
    <comment ref="M963" authorId="1" shapeId="0" xr:uid="{00000000-0006-0000-0500-0000C3030000}">
      <text>
        <r>
          <rPr>
            <sz val="10"/>
            <color indexed="81"/>
            <rFont val="Lucida Console"/>
            <family val="3"/>
          </rPr>
          <t>135302|87/20|100|31/07/2019|*|</t>
        </r>
      </text>
    </comment>
    <comment ref="M964" authorId="1" shapeId="0" xr:uid="{00000000-0006-0000-0500-0000C4030000}">
      <text>
        <r>
          <rPr>
            <sz val="9"/>
            <color indexed="81"/>
            <rFont val="Segoe UI"/>
            <family val="2"/>
          </rPr>
          <t>135304|228/18|300|26/07/2018|*|</t>
        </r>
      </text>
    </comment>
    <comment ref="M965" authorId="1" shapeId="0" xr:uid="{00000000-0006-0000-0500-0000C5030000}">
      <text>
        <r>
          <rPr>
            <sz val="9"/>
            <color indexed="81"/>
            <rFont val="Segoe UI"/>
            <family val="2"/>
          </rPr>
          <t>136037|130/19|100|30/11/2018|*|</t>
        </r>
      </text>
    </comment>
    <comment ref="M966" authorId="1" shapeId="0" xr:uid="{00000000-0006-0000-0500-0000C6030000}">
      <text>
        <r>
          <rPr>
            <sz val="10"/>
            <color indexed="81"/>
            <rFont val="Lucida Console"/>
            <family val="3"/>
          </rPr>
          <t>136037|143/20|100|20/01/2020|*|</t>
        </r>
      </text>
    </comment>
    <comment ref="M967" authorId="1" shapeId="0" xr:uid="{00000000-0006-0000-0500-0000C7030000}">
      <text>
        <r>
          <rPr>
            <sz val="9"/>
            <color indexed="81"/>
            <rFont val="Segoe UI"/>
            <family val="2"/>
          </rPr>
          <t>136038|130/19|150|30/11/2018|*|</t>
        </r>
      </text>
    </comment>
    <comment ref="M968" authorId="1" shapeId="0" xr:uid="{00000000-0006-0000-0500-0000C8030000}">
      <text>
        <r>
          <rPr>
            <sz val="10"/>
            <color indexed="81"/>
            <rFont val="Lucida Console"/>
            <family val="3"/>
          </rPr>
          <t>136038|143/20|160|20/01/2020|*|</t>
        </r>
      </text>
    </comment>
    <comment ref="M969" authorId="1" shapeId="0" xr:uid="{00000000-0006-0000-0500-0000C9030000}">
      <text>
        <r>
          <rPr>
            <sz val="9"/>
            <color indexed="81"/>
            <rFont val="Segoe UI"/>
            <family val="2"/>
          </rPr>
          <t>136039|130/19|150|30/11/2018|*|</t>
        </r>
      </text>
    </comment>
    <comment ref="M970" authorId="1" shapeId="0" xr:uid="{00000000-0006-0000-0500-0000CA030000}">
      <text>
        <r>
          <rPr>
            <sz val="10"/>
            <color indexed="81"/>
            <rFont val="Lucida Console"/>
            <family val="3"/>
          </rPr>
          <t>136039|143/20|50|20/01/2020|*|</t>
        </r>
      </text>
    </comment>
    <comment ref="M971" authorId="1" shapeId="0" xr:uid="{00000000-0006-0000-0500-0000CB030000}">
      <text>
        <r>
          <rPr>
            <sz val="9"/>
            <color indexed="81"/>
            <rFont val="Segoe UI"/>
            <family val="2"/>
          </rPr>
          <t>136040|130/19|260|30/11/2018|*|</t>
        </r>
      </text>
    </comment>
    <comment ref="M972" authorId="1" shapeId="0" xr:uid="{00000000-0006-0000-0500-0000CC030000}">
      <text>
        <r>
          <rPr>
            <sz val="10"/>
            <color indexed="81"/>
            <rFont val="Lucida Console"/>
            <family val="3"/>
          </rPr>
          <t>136040|143/20|100|20/01/2020|*|</t>
        </r>
      </text>
    </comment>
    <comment ref="M973" authorId="1" shapeId="0" xr:uid="{00000000-0006-0000-0500-0000CD030000}">
      <text>
        <r>
          <rPr>
            <sz val="9"/>
            <color indexed="81"/>
            <rFont val="Segoe UI"/>
            <family val="2"/>
          </rPr>
          <t>136082|126/19|200|20/12/2018|*|</t>
        </r>
      </text>
    </comment>
    <comment ref="M974" authorId="1" shapeId="0" xr:uid="{00000000-0006-0000-0500-0000CE030000}">
      <text>
        <r>
          <rPr>
            <sz val="9"/>
            <color indexed="81"/>
            <rFont val="Segoe UI"/>
            <family val="2"/>
          </rPr>
          <t>136083|126/19|300|20/12/2018|*|</t>
        </r>
      </text>
    </comment>
    <comment ref="M975" authorId="1" shapeId="0" xr:uid="{00000000-0006-0000-0500-0000CF030000}">
      <text>
        <r>
          <rPr>
            <sz val="9"/>
            <color indexed="81"/>
            <rFont val="Segoe UI"/>
            <family val="2"/>
          </rPr>
          <t>136273|193/19|2000|26/02/2019|*|</t>
        </r>
      </text>
    </comment>
    <comment ref="M976" authorId="1" shapeId="0" xr:uid="{00000000-0006-0000-0500-0000D0030000}">
      <text>
        <r>
          <rPr>
            <sz val="9"/>
            <color indexed="81"/>
            <rFont val="Segoe UI"/>
            <family val="2"/>
          </rPr>
          <t>136553|155/19|5000|26/02/2019|*|</t>
        </r>
      </text>
    </comment>
    <comment ref="M977" authorId="1" shapeId="0" xr:uid="{00000000-0006-0000-0500-0000D1030000}">
      <text>
        <r>
          <rPr>
            <sz val="9"/>
            <color indexed="81"/>
            <rFont val="Segoe UI"/>
            <family val="2"/>
          </rPr>
          <t>136554|193/19|600|26/02/2019|*|</t>
        </r>
      </text>
    </comment>
    <comment ref="M978" authorId="1" shapeId="0" xr:uid="{00000000-0006-0000-0500-0000D2030000}">
      <text>
        <r>
          <rPr>
            <sz val="9"/>
            <color indexed="81"/>
            <rFont val="Segoe UI"/>
            <family val="2"/>
          </rPr>
          <t>136555|193/19|1700|26/02/2019|*|</t>
        </r>
      </text>
    </comment>
    <comment ref="M979" authorId="1" shapeId="0" xr:uid="{00000000-0006-0000-0500-0000D3030000}">
      <text>
        <r>
          <rPr>
            <sz val="9"/>
            <color indexed="81"/>
            <rFont val="Segoe UI"/>
            <family val="2"/>
          </rPr>
          <t>136556|154/19|0|00:00:00|*|</t>
        </r>
      </text>
    </comment>
    <comment ref="M980" authorId="1" shapeId="0" xr:uid="{00000000-0006-0000-0500-0000D4030000}">
      <text>
        <r>
          <rPr>
            <sz val="9"/>
            <color indexed="81"/>
            <rFont val="Segoe UI"/>
            <family val="2"/>
          </rPr>
          <t>136556|155/19|1300|26/02/2019|*|</t>
        </r>
      </text>
    </comment>
    <comment ref="M981" authorId="1" shapeId="0" xr:uid="{00000000-0006-0000-0500-0000D5030000}">
      <text>
        <r>
          <rPr>
            <sz val="9"/>
            <color indexed="81"/>
            <rFont val="Segoe UI"/>
            <family val="2"/>
          </rPr>
          <t>136895|234/19|500|06/05/2019|*|</t>
        </r>
      </text>
    </comment>
    <comment ref="M982" authorId="1" shapeId="0" xr:uid="{00000000-0006-0000-0500-0000D6030000}">
      <text>
        <r>
          <rPr>
            <sz val="10"/>
            <color indexed="81"/>
            <rFont val="Lucida Console"/>
            <family val="3"/>
          </rPr>
          <t>136896|12/20|1000|06/05/2019|*|</t>
        </r>
      </text>
    </comment>
    <comment ref="M983" authorId="1" shapeId="0" xr:uid="{00000000-0006-0000-0500-0000D7030000}">
      <text>
        <r>
          <rPr>
            <sz val="10"/>
            <color indexed="81"/>
            <rFont val="Lucida Console"/>
            <family val="3"/>
          </rPr>
          <t>136898|17/20|200|24/10/2019|*|</t>
        </r>
      </text>
    </comment>
    <comment ref="M984" authorId="1" shapeId="0" xr:uid="{00000000-0006-0000-0500-0000D8030000}">
      <text>
        <r>
          <rPr>
            <sz val="10"/>
            <color indexed="81"/>
            <rFont val="Lucida Console"/>
            <family val="3"/>
          </rPr>
          <t>136910|9/20|2000|25/09/2019|*|</t>
        </r>
      </text>
    </comment>
    <comment ref="M985" authorId="1" shapeId="0" xr:uid="{00000000-0006-0000-0500-0000D9030000}">
      <text>
        <r>
          <rPr>
            <sz val="10"/>
            <color indexed="81"/>
            <rFont val="Lucida Console"/>
            <family val="3"/>
          </rPr>
          <t>136911|9/20|2500|25/09/2019|*|</t>
        </r>
      </text>
    </comment>
    <comment ref="M986" authorId="1" shapeId="0" xr:uid="{00000000-0006-0000-0500-0000DA030000}">
      <text>
        <r>
          <rPr>
            <sz val="9"/>
            <color indexed="81"/>
            <rFont val="Segoe UI"/>
            <family val="2"/>
          </rPr>
          <t>136941|175/19|2200|20/12/2018|*|</t>
        </r>
      </text>
    </comment>
    <comment ref="M987" authorId="1" shapeId="0" xr:uid="{00000000-0006-0000-0500-0000DB030000}">
      <text>
        <r>
          <rPr>
            <sz val="10"/>
            <color indexed="81"/>
            <rFont val="Lucida Console"/>
            <family val="3"/>
          </rPr>
          <t>138055|87/20|600|31/07/2019|*|</t>
        </r>
      </text>
    </comment>
    <comment ref="M988" authorId="1" shapeId="0" xr:uid="{00000000-0006-0000-0500-0000DC030000}">
      <text>
        <r>
          <rPr>
            <sz val="10"/>
            <color indexed="81"/>
            <rFont val="Lucida Console"/>
            <family val="3"/>
          </rPr>
          <t>138551|26/20|2500|08/10/2019|*|</t>
        </r>
      </text>
    </comment>
    <comment ref="M989" authorId="1" shapeId="0" xr:uid="{00000000-0006-0000-0500-0000DD030000}">
      <text>
        <r>
          <rPr>
            <sz val="10"/>
            <color indexed="81"/>
            <rFont val="Lucida Console"/>
            <family val="3"/>
          </rPr>
          <t>138552|26/20|500|08/10/2019|*|</t>
        </r>
      </text>
    </comment>
    <comment ref="M990" authorId="1" shapeId="0" xr:uid="{00000000-0006-0000-0500-0000DE030000}">
      <text>
        <r>
          <rPr>
            <sz val="10"/>
            <color indexed="81"/>
            <rFont val="Lucida Console"/>
            <family val="3"/>
          </rPr>
          <t>138553|26/20|500|08/10/2019|*|</t>
        </r>
      </text>
    </comment>
    <comment ref="M991" authorId="1" shapeId="0" xr:uid="{00000000-0006-0000-0500-0000DF030000}">
      <text>
        <r>
          <rPr>
            <sz val="10"/>
            <color indexed="81"/>
            <rFont val="Lucida Console"/>
            <family val="3"/>
          </rPr>
          <t>138554|26/20|700|08/10/2019|*|</t>
        </r>
      </text>
    </comment>
    <comment ref="M992" authorId="2" shapeId="0" xr:uid="{00000000-0006-0000-0500-0000E0030000}">
      <text>
        <r>
          <rPr>
            <sz val="10"/>
            <color indexed="81"/>
            <rFont val="Lucida Console"/>
            <family val="3"/>
          </rPr>
          <t>140030|61/21|200||*|</t>
        </r>
      </text>
    </comment>
    <comment ref="M993" authorId="2" shapeId="0" xr:uid="{00000000-0006-0000-0500-0000E1030000}">
      <text>
        <r>
          <rPr>
            <sz val="10"/>
            <color indexed="81"/>
            <rFont val="Lucida Console"/>
            <family val="3"/>
          </rPr>
          <t>140032|61/21|600||*|</t>
        </r>
      </text>
    </comment>
    <comment ref="M994" authorId="2" shapeId="0" xr:uid="{00000000-0006-0000-0500-0000E2030000}">
      <text>
        <r>
          <rPr>
            <sz val="10"/>
            <color indexed="81"/>
            <rFont val="Lucida Console"/>
            <family val="3"/>
          </rPr>
          <t>140033|61/21|400||*|</t>
        </r>
      </text>
    </comment>
    <comment ref="M995" authorId="2" shapeId="0" xr:uid="{00000000-0006-0000-0500-0000E3030000}">
      <text>
        <r>
          <rPr>
            <sz val="10"/>
            <color indexed="81"/>
            <rFont val="Lucida Console"/>
            <family val="3"/>
          </rPr>
          <t>140035|61/21|101||*|</t>
        </r>
      </text>
    </comment>
    <comment ref="M996" authorId="2" shapeId="0" xr:uid="{00000000-0006-0000-0500-0000E4030000}">
      <text>
        <r>
          <rPr>
            <sz val="10"/>
            <color indexed="81"/>
            <rFont val="Lucida Console"/>
            <family val="3"/>
          </rPr>
          <t>140036|61/21|360||*|</t>
        </r>
      </text>
    </comment>
    <comment ref="M997" authorId="2" shapeId="0" xr:uid="{00000000-0006-0000-0500-0000E5030000}">
      <text>
        <r>
          <rPr>
            <sz val="10"/>
            <color indexed="81"/>
            <rFont val="Lucida Console"/>
            <family val="3"/>
          </rPr>
          <t>140038|61/21|200||*|</t>
        </r>
      </text>
    </comment>
    <comment ref="M998" authorId="0" shapeId="0" xr:uid="{00000000-0006-0000-0500-0000E6030000}">
      <text>
        <r>
          <rPr>
            <sz val="10"/>
            <color indexed="81"/>
            <rFont val="Lucida Console"/>
            <family val="3"/>
          </rPr>
          <t>14737|156/20|10|10/03/2020|*|</t>
        </r>
      </text>
    </comment>
    <comment ref="M999" authorId="0" shapeId="0" xr:uid="{00000000-0006-0000-0500-0000E7030000}">
      <text>
        <r>
          <rPr>
            <sz val="10"/>
            <color indexed="81"/>
            <rFont val="Lucida Console"/>
            <family val="3"/>
          </rPr>
          <t>20760|156/20|150|10/03/2020|*|</t>
        </r>
      </text>
    </comment>
    <comment ref="M1000" authorId="0" shapeId="0" xr:uid="{00000000-0006-0000-0500-0000E8030000}">
      <text>
        <r>
          <rPr>
            <sz val="10"/>
            <color indexed="81"/>
            <rFont val="Lucida Console"/>
            <family val="3"/>
          </rPr>
          <t>69229|156/20|150|10/03/2020|*|</t>
        </r>
      </text>
    </comment>
    <comment ref="M1001" authorId="0" shapeId="0" xr:uid="{00000000-0006-0000-0500-0000E9030000}">
      <text>
        <r>
          <rPr>
            <sz val="10"/>
            <color indexed="81"/>
            <rFont val="Lucida Console"/>
            <family val="3"/>
          </rPr>
          <t>87586|156/20|10|10/03/2020|*|</t>
        </r>
      </text>
    </comment>
    <comment ref="M1002" authorId="0" shapeId="0" xr:uid="{00000000-0006-0000-0500-0000EA030000}">
      <text>
        <r>
          <rPr>
            <sz val="10"/>
            <color indexed="81"/>
            <rFont val="Lucida Console"/>
            <family val="3"/>
          </rPr>
          <t>20763|156/20|50|10/03/2020|*|</t>
        </r>
      </text>
    </comment>
    <comment ref="M1003" authorId="0" shapeId="0" xr:uid="{00000000-0006-0000-0500-0000EB030000}">
      <text>
        <r>
          <rPr>
            <sz val="10"/>
            <color indexed="81"/>
            <rFont val="Lucida Console"/>
            <family val="3"/>
          </rPr>
          <t>23778|156/20|200|10/03/2020|*|</t>
        </r>
      </text>
    </comment>
    <comment ref="M1004" authorId="0" shapeId="0" xr:uid="{00000000-0006-0000-0500-0000EC030000}">
      <text>
        <r>
          <rPr>
            <sz val="10"/>
            <color indexed="81"/>
            <rFont val="Lucida Console"/>
            <family val="3"/>
          </rPr>
          <t>114430|158/20|300|05/03/2020|*|</t>
        </r>
      </text>
    </comment>
    <comment ref="M1005" authorId="0" shapeId="0" xr:uid="{00000000-0006-0000-0500-0000ED030000}">
      <text>
        <r>
          <rPr>
            <sz val="10"/>
            <color indexed="81"/>
            <rFont val="Lucida Console"/>
            <family val="3"/>
          </rPr>
          <t>9413|159/20|20000|02/08/2020|*|</t>
        </r>
      </text>
    </comment>
    <comment ref="M1006" authorId="0" shapeId="0" xr:uid="{00000000-0006-0000-0500-0000EE030000}">
      <text>
        <r>
          <rPr>
            <sz val="10"/>
            <color indexed="81"/>
            <rFont val="Lucida Console"/>
            <family val="3"/>
          </rPr>
          <t>123146|166/20|6000|14/02/2020|*|</t>
        </r>
      </text>
    </comment>
    <comment ref="M1007" authorId="0" shapeId="0" xr:uid="{00000000-0006-0000-0500-0000EF030000}">
      <text>
        <r>
          <rPr>
            <sz val="10"/>
            <color indexed="81"/>
            <rFont val="Lucida Console"/>
            <family val="3"/>
          </rPr>
          <t>52946|166/20|40|14/02/2020|*|</t>
        </r>
      </text>
    </comment>
    <comment ref="M1008" authorId="0" shapeId="0" xr:uid="{00000000-0006-0000-0500-0000F0030000}">
      <text>
        <r>
          <rPr>
            <sz val="10"/>
            <color indexed="81"/>
            <rFont val="Lucida Console"/>
            <family val="3"/>
          </rPr>
          <t>123131|166/20|300|14/02/2020|*|</t>
        </r>
      </text>
    </comment>
    <comment ref="M1009" authorId="0" shapeId="0" xr:uid="{00000000-0006-0000-0500-0000F1030000}">
      <text>
        <r>
          <rPr>
            <sz val="10"/>
            <color indexed="81"/>
            <rFont val="Lucida Console"/>
            <family val="3"/>
          </rPr>
          <t>123132|166/20|200|14/02/2020|*|</t>
        </r>
      </text>
    </comment>
    <comment ref="M1010" authorId="0" shapeId="0" xr:uid="{00000000-0006-0000-0500-0000F2030000}">
      <text>
        <r>
          <rPr>
            <sz val="10"/>
            <color indexed="81"/>
            <rFont val="Lucida Console"/>
            <family val="3"/>
          </rPr>
          <t>123133|166/20|300|14/02/2020|*|</t>
        </r>
      </text>
    </comment>
    <comment ref="M1011" authorId="0" shapeId="0" xr:uid="{00000000-0006-0000-0500-0000F3030000}">
      <text>
        <r>
          <rPr>
            <sz val="10"/>
            <color indexed="81"/>
            <rFont val="Lucida Console"/>
            <family val="3"/>
          </rPr>
          <t>14001|174/20|500|22/04/2021|*|</t>
        </r>
      </text>
    </comment>
    <comment ref="A1012" authorId="0" shapeId="0" xr:uid="{00000000-0006-0000-0500-0000F4030000}">
      <text>
        <r>
          <rPr>
            <sz val="10"/>
            <color indexed="81"/>
            <rFont val="Lucida Console"/>
            <family val="3"/>
          </rPr>
          <t>_x000D_
16053</t>
        </r>
      </text>
    </comment>
    <comment ref="M1012" authorId="0" shapeId="0" xr:uid="{00000000-0006-0000-0500-0000F5030000}">
      <text>
        <r>
          <rPr>
            <sz val="10"/>
            <color indexed="81"/>
            <rFont val="Lucida Console"/>
            <family val="3"/>
          </rPr>
          <t>16053|174/20|200|22/04/2021|*|</t>
        </r>
      </text>
    </comment>
    <comment ref="A1013" authorId="0" shapeId="0" xr:uid="{00000000-0006-0000-0500-0000F6030000}">
      <text>
        <r>
          <rPr>
            <sz val="10"/>
            <color indexed="81"/>
            <rFont val="Lucida Console"/>
            <family val="3"/>
          </rPr>
          <t>_x000D_
27353</t>
        </r>
      </text>
    </comment>
    <comment ref="M1013" authorId="0" shapeId="0" xr:uid="{00000000-0006-0000-0500-0000F7030000}">
      <text>
        <r>
          <rPr>
            <sz val="10"/>
            <color indexed="81"/>
            <rFont val="Lucida Console"/>
            <family val="3"/>
          </rPr>
          <t>27353|174/20|300|22/04/2021|*|</t>
        </r>
      </text>
    </comment>
    <comment ref="A1014" authorId="0" shapeId="0" xr:uid="{00000000-0006-0000-0500-0000F8030000}">
      <text>
        <r>
          <rPr>
            <sz val="10"/>
            <color indexed="81"/>
            <rFont val="Lucida Console"/>
            <family val="3"/>
          </rPr>
          <t>_x000D_
50475</t>
        </r>
      </text>
    </comment>
    <comment ref="M1014" authorId="0" shapeId="0" xr:uid="{00000000-0006-0000-0500-0000F9030000}">
      <text>
        <r>
          <rPr>
            <sz val="10"/>
            <color indexed="81"/>
            <rFont val="Lucida Console"/>
            <family val="3"/>
          </rPr>
          <t>50475|174/20|0|22/04/2021|*|</t>
        </r>
      </text>
    </comment>
    <comment ref="A1015" authorId="0" shapeId="0" xr:uid="{00000000-0006-0000-0500-0000FA030000}">
      <text>
        <r>
          <rPr>
            <sz val="10"/>
            <color indexed="81"/>
            <rFont val="Lucida Console"/>
            <family val="3"/>
          </rPr>
          <t>_x000D_
63839</t>
        </r>
      </text>
    </comment>
    <comment ref="M1015" authorId="0" shapeId="0" xr:uid="{00000000-0006-0000-0500-0000FB030000}">
      <text>
        <r>
          <rPr>
            <sz val="10"/>
            <color indexed="81"/>
            <rFont val="Lucida Console"/>
            <family val="3"/>
          </rPr>
          <t>63839|174/20|300|22/04/2021|*|</t>
        </r>
      </text>
    </comment>
    <comment ref="A1016" authorId="0" shapeId="0" xr:uid="{00000000-0006-0000-0500-0000FC030000}">
      <text>
        <r>
          <rPr>
            <sz val="10"/>
            <color indexed="81"/>
            <rFont val="Lucida Console"/>
            <family val="3"/>
          </rPr>
          <t>_x000D_
67375</t>
        </r>
      </text>
    </comment>
    <comment ref="M1016" authorId="0" shapeId="0" xr:uid="{00000000-0006-0000-0500-0000FD030000}">
      <text>
        <r>
          <rPr>
            <sz val="10"/>
            <color indexed="81"/>
            <rFont val="Lucida Console"/>
            <family val="3"/>
          </rPr>
          <t>67375|174/20|0|22/04/2021|*|</t>
        </r>
      </text>
    </comment>
    <comment ref="A1017" authorId="0" shapeId="0" xr:uid="{00000000-0006-0000-0500-0000FE030000}">
      <text>
        <r>
          <rPr>
            <sz val="10"/>
            <color indexed="81"/>
            <rFont val="Lucida Console"/>
            <family val="3"/>
          </rPr>
          <t>_x000D_
67376</t>
        </r>
      </text>
    </comment>
    <comment ref="M1017" authorId="0" shapeId="0" xr:uid="{00000000-0006-0000-0500-0000FF030000}">
      <text>
        <r>
          <rPr>
            <sz val="10"/>
            <color indexed="81"/>
            <rFont val="Lucida Console"/>
            <family val="3"/>
          </rPr>
          <t>67376|174/20|0|22/04/2021|*|</t>
        </r>
      </text>
    </comment>
    <comment ref="A1018" authorId="0" shapeId="0" xr:uid="{00000000-0006-0000-0500-000000040000}">
      <text>
        <r>
          <rPr>
            <sz val="10"/>
            <color indexed="81"/>
            <rFont val="Lucida Console"/>
            <family val="3"/>
          </rPr>
          <t>_x000D_
75324</t>
        </r>
      </text>
    </comment>
    <comment ref="M1018" authorId="0" shapeId="0" xr:uid="{00000000-0006-0000-0500-000001040000}">
      <text>
        <r>
          <rPr>
            <sz val="10"/>
            <color indexed="81"/>
            <rFont val="Lucida Console"/>
            <family val="3"/>
          </rPr>
          <t>75324|174/20|1300|22/04/2021|*|</t>
        </r>
      </text>
    </comment>
    <comment ref="A1019" authorId="0" shapeId="0" xr:uid="{00000000-0006-0000-0500-000002040000}">
      <text>
        <r>
          <rPr>
            <sz val="10"/>
            <color indexed="81"/>
            <rFont val="Lucida Console"/>
            <family val="3"/>
          </rPr>
          <t>_x000D_
98702</t>
        </r>
      </text>
    </comment>
    <comment ref="M1019" authorId="0" shapeId="0" xr:uid="{00000000-0006-0000-0500-000003040000}">
      <text>
        <r>
          <rPr>
            <sz val="10"/>
            <color indexed="81"/>
            <rFont val="Lucida Console"/>
            <family val="3"/>
          </rPr>
          <t>98702|174/20|5000|22/04/2021|*|</t>
        </r>
      </text>
    </comment>
    <comment ref="A1020" authorId="0" shapeId="0" xr:uid="{00000000-0006-0000-0500-000004040000}">
      <text>
        <r>
          <rPr>
            <sz val="10"/>
            <color indexed="81"/>
            <rFont val="Lucida Console"/>
            <family val="3"/>
          </rPr>
          <t>_x000D_
98703</t>
        </r>
      </text>
    </comment>
    <comment ref="M1020" authorId="0" shapeId="0" xr:uid="{00000000-0006-0000-0500-000005040000}">
      <text>
        <r>
          <rPr>
            <sz val="10"/>
            <color indexed="81"/>
            <rFont val="Lucida Console"/>
            <family val="3"/>
          </rPr>
          <t>98703|174/20|2000|22/04/2021|*|</t>
        </r>
      </text>
    </comment>
    <comment ref="A1021" authorId="0" shapeId="0" xr:uid="{00000000-0006-0000-0500-000006040000}">
      <text>
        <r>
          <rPr>
            <sz val="10"/>
            <color indexed="81"/>
            <rFont val="Lucida Console"/>
            <family val="3"/>
          </rPr>
          <t>_x000D_
98704</t>
        </r>
      </text>
    </comment>
    <comment ref="M1021" authorId="0" shapeId="0" xr:uid="{00000000-0006-0000-0500-000007040000}">
      <text>
        <r>
          <rPr>
            <sz val="10"/>
            <color indexed="81"/>
            <rFont val="Lucida Console"/>
            <family val="3"/>
          </rPr>
          <t>98704|174/20|400|22/04/2021|*|</t>
        </r>
      </text>
    </comment>
    <comment ref="A1022" authorId="0" shapeId="0" xr:uid="{00000000-0006-0000-0500-000008040000}">
      <text>
        <r>
          <rPr>
            <sz val="10"/>
            <color indexed="81"/>
            <rFont val="Lucida Console"/>
            <family val="3"/>
          </rPr>
          <t>_x000D_
100362</t>
        </r>
      </text>
    </comment>
    <comment ref="M1022" authorId="0" shapeId="0" xr:uid="{00000000-0006-0000-0500-000009040000}">
      <text>
        <r>
          <rPr>
            <sz val="10"/>
            <color indexed="81"/>
            <rFont val="Lucida Console"/>
            <family val="3"/>
          </rPr>
          <t>100362|174/20|1500|22/04/2021|*|</t>
        </r>
      </text>
    </comment>
    <comment ref="A1023" authorId="0" shapeId="0" xr:uid="{00000000-0006-0000-0500-00000A040000}">
      <text>
        <r>
          <rPr>
            <sz val="10"/>
            <color indexed="81"/>
            <rFont val="Lucida Console"/>
            <family val="3"/>
          </rPr>
          <t>_x000D_
102278</t>
        </r>
      </text>
    </comment>
    <comment ref="M1023" authorId="0" shapeId="0" xr:uid="{00000000-0006-0000-0500-00000B040000}">
      <text>
        <r>
          <rPr>
            <sz val="10"/>
            <color indexed="81"/>
            <rFont val="Lucida Console"/>
            <family val="3"/>
          </rPr>
          <t>102278|174/20|100|22/04/2021|*|</t>
        </r>
      </text>
    </comment>
    <comment ref="A1024" authorId="0" shapeId="0" xr:uid="{00000000-0006-0000-0500-00000C040000}">
      <text>
        <r>
          <rPr>
            <sz val="10"/>
            <color indexed="81"/>
            <rFont val="Lucida Console"/>
            <family val="3"/>
          </rPr>
          <t>_x000D_
106375</t>
        </r>
      </text>
    </comment>
    <comment ref="M1024" authorId="0" shapeId="0" xr:uid="{00000000-0006-0000-0500-00000D040000}">
      <text>
        <r>
          <rPr>
            <sz val="10"/>
            <color indexed="81"/>
            <rFont val="Lucida Console"/>
            <family val="3"/>
          </rPr>
          <t>106375|174/20|700|22/04/2021|*|</t>
        </r>
      </text>
    </comment>
    <comment ref="A1025" authorId="0" shapeId="0" xr:uid="{00000000-0006-0000-0500-00000E040000}">
      <text>
        <r>
          <rPr>
            <sz val="10"/>
            <color indexed="81"/>
            <rFont val="Lucida Console"/>
            <family val="3"/>
          </rPr>
          <t>_x000D_
106376</t>
        </r>
      </text>
    </comment>
    <comment ref="M1025" authorId="0" shapeId="0" xr:uid="{00000000-0006-0000-0500-00000F040000}">
      <text>
        <r>
          <rPr>
            <sz val="10"/>
            <color indexed="81"/>
            <rFont val="Lucida Console"/>
            <family val="3"/>
          </rPr>
          <t>106376|174/20|4000|22/04/2021|*|</t>
        </r>
      </text>
    </comment>
    <comment ref="A1026" authorId="0" shapeId="0" xr:uid="{00000000-0006-0000-0500-000010040000}">
      <text>
        <r>
          <rPr>
            <sz val="10"/>
            <color indexed="81"/>
            <rFont val="Lucida Console"/>
            <family val="3"/>
          </rPr>
          <t>_x000D_
112064</t>
        </r>
      </text>
    </comment>
    <comment ref="M1026" authorId="0" shapeId="0" xr:uid="{00000000-0006-0000-0500-000011040000}">
      <text>
        <r>
          <rPr>
            <sz val="10"/>
            <color indexed="81"/>
            <rFont val="Lucida Console"/>
            <family val="3"/>
          </rPr>
          <t>112064|174/20|50|22/04/2021|*|</t>
        </r>
      </text>
    </comment>
    <comment ref="A1027" authorId="0" shapeId="0" xr:uid="{00000000-0006-0000-0500-000012040000}">
      <text>
        <r>
          <rPr>
            <sz val="10"/>
            <color indexed="81"/>
            <rFont val="Lucida Console"/>
            <family val="3"/>
          </rPr>
          <t>_x000D_
114299</t>
        </r>
      </text>
    </comment>
    <comment ref="M1027" authorId="0" shapeId="0" xr:uid="{00000000-0006-0000-0500-000013040000}">
      <text>
        <r>
          <rPr>
            <sz val="10"/>
            <color indexed="81"/>
            <rFont val="Lucida Console"/>
            <family val="3"/>
          </rPr>
          <t>114299|174/20|0|22/04/2021|*|</t>
        </r>
      </text>
    </comment>
    <comment ref="A1028" authorId="0" shapeId="0" xr:uid="{00000000-0006-0000-0500-000014040000}">
      <text>
        <r>
          <rPr>
            <sz val="10"/>
            <color indexed="81"/>
            <rFont val="Lucida Console"/>
            <family val="3"/>
          </rPr>
          <t>_x000D_
121054</t>
        </r>
      </text>
    </comment>
    <comment ref="M1028" authorId="0" shapeId="0" xr:uid="{00000000-0006-0000-0500-000015040000}">
      <text>
        <r>
          <rPr>
            <sz val="10"/>
            <color indexed="81"/>
            <rFont val="Lucida Console"/>
            <family val="3"/>
          </rPr>
          <t>121054|174/20|100|22/04/2021|*|</t>
        </r>
      </text>
    </comment>
    <comment ref="A1029" authorId="0" shapeId="0" xr:uid="{00000000-0006-0000-0500-000016040000}">
      <text>
        <r>
          <rPr>
            <sz val="10"/>
            <color indexed="81"/>
            <rFont val="Lucida Console"/>
            <family val="3"/>
          </rPr>
          <t>_x000D_
127384</t>
        </r>
      </text>
    </comment>
    <comment ref="M1029" authorId="0" shapeId="0" xr:uid="{00000000-0006-0000-0500-000017040000}">
      <text>
        <r>
          <rPr>
            <sz val="10"/>
            <color indexed="81"/>
            <rFont val="Lucida Console"/>
            <family val="3"/>
          </rPr>
          <t>127384|174/20|250|22/04/2021|*|</t>
        </r>
      </text>
    </comment>
    <comment ref="A1030" authorId="0" shapeId="0" xr:uid="{00000000-0006-0000-0500-000018040000}">
      <text>
        <r>
          <rPr>
            <sz val="10"/>
            <color indexed="81"/>
            <rFont val="Lucida Console"/>
            <family val="3"/>
          </rPr>
          <t>_x000D_
132624</t>
        </r>
      </text>
    </comment>
    <comment ref="M1030" authorId="0" shapeId="0" xr:uid="{00000000-0006-0000-0500-000019040000}">
      <text>
        <r>
          <rPr>
            <sz val="10"/>
            <color indexed="81"/>
            <rFont val="Lucida Console"/>
            <family val="3"/>
          </rPr>
          <t>132624|174/20|80|22/04/2021|*|</t>
        </r>
      </text>
    </comment>
    <comment ref="M1031" authorId="0" shapeId="0" xr:uid="{00000000-0006-0000-0500-00001A040000}">
      <text>
        <r>
          <rPr>
            <sz val="10"/>
            <color indexed="81"/>
            <rFont val="Lucida Console"/>
            <family val="3"/>
          </rPr>
          <t>12652|178/20|7000|11/05/2020|*|</t>
        </r>
      </text>
    </comment>
    <comment ref="M1032" authorId="0" shapeId="0" xr:uid="{00000000-0006-0000-0500-00001B040000}">
      <text>
        <r>
          <rPr>
            <sz val="10"/>
            <color indexed="81"/>
            <rFont val="Lucida Console"/>
            <family val="3"/>
          </rPr>
          <t>12654|178/20|80000|11/05/2020|*|</t>
        </r>
      </text>
    </comment>
    <comment ref="M1033" authorId="0" shapeId="0" xr:uid="{00000000-0006-0000-0500-00001C040000}">
      <text>
        <r>
          <rPr>
            <sz val="10"/>
            <color indexed="81"/>
            <rFont val="Lucida Console"/>
            <family val="3"/>
          </rPr>
          <t>130024|178/20|5000|11/05/2020|*|</t>
        </r>
      </text>
    </comment>
    <comment ref="M1034" authorId="0" shapeId="0" xr:uid="{00000000-0006-0000-0500-00001D040000}">
      <text>
        <r>
          <rPr>
            <sz val="10"/>
            <color indexed="81"/>
            <rFont val="Lucida Console"/>
            <family val="3"/>
          </rPr>
          <t>12659|178/20|2800|11/05/2020|*|</t>
        </r>
      </text>
    </comment>
    <comment ref="M1035" authorId="0" shapeId="0" xr:uid="{00000000-0006-0000-0500-00001E040000}">
      <text>
        <r>
          <rPr>
            <sz val="10"/>
            <color indexed="81"/>
            <rFont val="Lucida Console"/>
            <family val="3"/>
          </rPr>
          <t>17115|178/20|10000|11/05/2020|*|</t>
        </r>
      </text>
    </comment>
    <comment ref="M1036" authorId="0" shapeId="0" xr:uid="{00000000-0006-0000-0500-00001F040000}">
      <text>
        <r>
          <rPr>
            <sz val="10"/>
            <color indexed="81"/>
            <rFont val="Lucida Console"/>
            <family val="3"/>
          </rPr>
          <t>26504|181/20|2500|19/05/2020|*|</t>
        </r>
      </text>
    </comment>
    <comment ref="M1037" authorId="0" shapeId="0" xr:uid="{00000000-0006-0000-0500-000020040000}">
      <text>
        <r>
          <rPr>
            <sz val="10"/>
            <color indexed="81"/>
            <rFont val="Lucida Console"/>
            <family val="3"/>
          </rPr>
          <t>26506|181/20|2500|19/05/2020|*|</t>
        </r>
      </text>
    </comment>
    <comment ref="M1038" authorId="0" shapeId="0" xr:uid="{00000000-0006-0000-0500-000021040000}">
      <text>
        <r>
          <rPr>
            <sz val="10"/>
            <color indexed="81"/>
            <rFont val="Lucida Console"/>
            <family val="3"/>
          </rPr>
          <t>125641|183/20|20000|05/03/2020|*|</t>
        </r>
      </text>
    </comment>
    <comment ref="M1039" authorId="0" shapeId="0" xr:uid="{00000000-0006-0000-0500-000022040000}">
      <text>
        <r>
          <rPr>
            <sz val="10"/>
            <color indexed="81"/>
            <rFont val="Lucida Console"/>
            <family val="3"/>
          </rPr>
          <t>12922|191/20|100|31/07/2019|*|</t>
        </r>
      </text>
    </comment>
    <comment ref="M1040" authorId="0" shapeId="0" xr:uid="{00000000-0006-0000-0500-000023040000}">
      <text>
        <r>
          <rPr>
            <sz val="10"/>
            <color indexed="81"/>
            <rFont val="Lucida Console"/>
            <family val="3"/>
          </rPr>
          <t>13116|191/20|0|16/03/2020|*|</t>
        </r>
      </text>
    </comment>
    <comment ref="M1041" authorId="0" shapeId="0" xr:uid="{00000000-0006-0000-0500-000024040000}">
      <text>
        <r>
          <rPr>
            <sz val="10"/>
            <color indexed="81"/>
            <rFont val="Lucida Console"/>
            <family val="3"/>
          </rPr>
          <t>13563|191/20|600|16/03/2020|*|</t>
        </r>
      </text>
    </comment>
    <comment ref="M1042" authorId="0" shapeId="0" xr:uid="{00000000-0006-0000-0500-000025040000}">
      <text>
        <r>
          <rPr>
            <sz val="10"/>
            <color indexed="81"/>
            <rFont val="Lucida Console"/>
            <family val="3"/>
          </rPr>
          <t>17422|191/20|40|31/07/2019|*|</t>
        </r>
      </text>
    </comment>
    <comment ref="M1043" authorId="0" shapeId="0" xr:uid="{00000000-0006-0000-0500-000026040000}">
      <text>
        <r>
          <rPr>
            <sz val="10"/>
            <color indexed="81"/>
            <rFont val="Lucida Console"/>
            <family val="3"/>
          </rPr>
          <t>17426|191/20|20|31/07/2019|*|</t>
        </r>
      </text>
    </comment>
    <comment ref="M1044" authorId="0" shapeId="0" xr:uid="{00000000-0006-0000-0500-000027040000}">
      <text>
        <r>
          <rPr>
            <sz val="10"/>
            <color indexed="81"/>
            <rFont val="Lucida Console"/>
            <family val="3"/>
          </rPr>
          <t>25756|191/20|60|31/07/2019|*|</t>
        </r>
      </text>
    </comment>
    <comment ref="M1045" authorId="0" shapeId="0" xr:uid="{00000000-0006-0000-0500-000028040000}">
      <text>
        <r>
          <rPr>
            <sz val="10"/>
            <color indexed="81"/>
            <rFont val="Lucida Console"/>
            <family val="3"/>
          </rPr>
          <t>28307|191/20|0|16/03/2020|*|</t>
        </r>
      </text>
    </comment>
    <comment ref="M1046" authorId="0" shapeId="0" xr:uid="{00000000-0006-0000-0500-000029040000}">
      <text>
        <r>
          <rPr>
            <sz val="10"/>
            <color indexed="81"/>
            <rFont val="Lucida Console"/>
            <family val="3"/>
          </rPr>
          <t>53849|191/20|30|31/07/2019|*|</t>
        </r>
      </text>
    </comment>
    <comment ref="M1047" authorId="0" shapeId="0" xr:uid="{00000000-0006-0000-0500-00002A040000}">
      <text>
        <r>
          <rPr>
            <sz val="10"/>
            <color indexed="81"/>
            <rFont val="Lucida Console"/>
            <family val="3"/>
          </rPr>
          <t>60830|191/20|50|25/09/2019|*|</t>
        </r>
      </text>
    </comment>
    <comment ref="M1048" authorId="0" shapeId="0" xr:uid="{00000000-0006-0000-0500-00002B040000}">
      <text>
        <r>
          <rPr>
            <sz val="10"/>
            <color indexed="81"/>
            <rFont val="Lucida Console"/>
            <family val="3"/>
          </rPr>
          <t>61200|191/20|250|31/07/2019|*|</t>
        </r>
      </text>
    </comment>
    <comment ref="M1049" authorId="0" shapeId="0" xr:uid="{00000000-0006-0000-0500-00002C040000}">
      <text>
        <r>
          <rPr>
            <sz val="10"/>
            <color indexed="81"/>
            <rFont val="Lucida Console"/>
            <family val="3"/>
          </rPr>
          <t>74976|191/20|400|25/09/2019|*|</t>
        </r>
      </text>
    </comment>
    <comment ref="M1050" authorId="0" shapeId="0" xr:uid="{00000000-0006-0000-0500-00002D040000}">
      <text>
        <r>
          <rPr>
            <sz val="10"/>
            <color indexed="81"/>
            <rFont val="Lucida Console"/>
            <family val="3"/>
          </rPr>
          <t>103142|191/20|15|31/07/2019|*|</t>
        </r>
      </text>
    </comment>
    <comment ref="M1051" authorId="0" shapeId="0" xr:uid="{00000000-0006-0000-0500-00002E040000}">
      <text>
        <r>
          <rPr>
            <sz val="10"/>
            <color indexed="81"/>
            <rFont val="Lucida Console"/>
            <family val="3"/>
          </rPr>
          <t>104667|191/20|100|16/03/2020|*|</t>
        </r>
      </text>
    </comment>
    <comment ref="M1052" authorId="0" shapeId="0" xr:uid="{00000000-0006-0000-0500-00002F040000}">
      <text>
        <r>
          <rPr>
            <sz val="10"/>
            <color indexed="81"/>
            <rFont val="Lucida Console"/>
            <family val="3"/>
          </rPr>
          <t>107401|191/20|80|31/07/2019|*|</t>
        </r>
      </text>
    </comment>
    <comment ref="M1053" authorId="0" shapeId="0" xr:uid="{00000000-0006-0000-0500-000030040000}">
      <text>
        <r>
          <rPr>
            <sz val="10"/>
            <color indexed="81"/>
            <rFont val="Lucida Console"/>
            <family val="3"/>
          </rPr>
          <t>113581|191/20|450|31/07/2019|*|</t>
        </r>
      </text>
    </comment>
    <comment ref="M1054" authorId="0" shapeId="0" xr:uid="{00000000-0006-0000-0500-000031040000}">
      <text>
        <r>
          <rPr>
            <sz val="10"/>
            <color indexed="81"/>
            <rFont val="Lucida Console"/>
            <family val="3"/>
          </rPr>
          <t>133819|191/20|0|31/07/2019|*|</t>
        </r>
      </text>
    </comment>
    <comment ref="M1055" authorId="0" shapeId="0" xr:uid="{00000000-0006-0000-0500-000032040000}">
      <text>
        <r>
          <rPr>
            <sz val="10"/>
            <color indexed="81"/>
            <rFont val="Lucida Console"/>
            <family val="3"/>
          </rPr>
          <t>134581|191/20|60|31/07/2019|*|</t>
        </r>
      </text>
    </comment>
    <comment ref="M1056" authorId="0" shapeId="0" xr:uid="{00000000-0006-0000-0500-000033040000}">
      <text>
        <r>
          <rPr>
            <sz val="10"/>
            <color indexed="81"/>
            <rFont val="Lucida Console"/>
            <family val="3"/>
          </rPr>
          <t>134582|191/20|100|31/07/2019|*|</t>
        </r>
      </text>
    </comment>
    <comment ref="M1057" authorId="0" shapeId="0" xr:uid="{00000000-0006-0000-0500-000034040000}">
      <text>
        <r>
          <rPr>
            <sz val="10"/>
            <color indexed="81"/>
            <rFont val="Lucida Console"/>
            <family val="3"/>
          </rPr>
          <t>135299|191/20|50|31/07/2019|*|</t>
        </r>
      </text>
    </comment>
    <comment ref="M1058" authorId="0" shapeId="0" xr:uid="{00000000-0006-0000-0500-000035040000}">
      <text>
        <r>
          <rPr>
            <sz val="10"/>
            <color indexed="81"/>
            <rFont val="Lucida Console"/>
            <family val="3"/>
          </rPr>
          <t>135304|191/20|150|31/07/2019|*|</t>
        </r>
      </text>
    </comment>
    <comment ref="M1059" authorId="0" shapeId="0" xr:uid="{00000000-0006-0000-0500-000036040000}">
      <text>
        <r>
          <rPr>
            <sz val="10"/>
            <color indexed="81"/>
            <rFont val="Lucida Console"/>
            <family val="3"/>
          </rPr>
          <t>138054|191/20|150|31/07/2019|*|</t>
        </r>
      </text>
    </comment>
    <comment ref="M1060" authorId="0" shapeId="0" xr:uid="{00000000-0006-0000-0500-000037040000}">
      <text>
        <r>
          <rPr>
            <sz val="10"/>
            <color indexed="81"/>
            <rFont val="Lucida Console"/>
            <family val="3"/>
          </rPr>
          <t>28093|206/20|100|12/05/2020|*|</t>
        </r>
      </text>
    </comment>
    <comment ref="M1061" authorId="0" shapeId="0" xr:uid="{00000000-0006-0000-0500-000038040000}">
      <text>
        <r>
          <rPr>
            <sz val="10"/>
            <color indexed="81"/>
            <rFont val="Lucida Console"/>
            <family val="3"/>
          </rPr>
          <t>82995|206/20|700|12/05/2020|*|</t>
        </r>
      </text>
    </comment>
    <comment ref="M1062" authorId="0" shapeId="0" xr:uid="{00000000-0006-0000-0500-000039040000}">
      <text>
        <r>
          <rPr>
            <sz val="10"/>
            <color indexed="81"/>
            <rFont val="Lucida Console"/>
            <family val="3"/>
          </rPr>
          <t>105293|206/20|2200|12/05/2020|*|</t>
        </r>
      </text>
    </comment>
    <comment ref="M1063" authorId="0" shapeId="0" xr:uid="{00000000-0006-0000-0500-00003A040000}">
      <text>
        <r>
          <rPr>
            <sz val="10"/>
            <color indexed="81"/>
            <rFont val="Lucida Console"/>
            <family val="3"/>
          </rPr>
          <t>136273|206/20|2200|12/05/2020|*|</t>
        </r>
      </text>
    </comment>
    <comment ref="M1064" authorId="0" shapeId="0" xr:uid="{00000000-0006-0000-0500-00003B040000}">
      <text>
        <r>
          <rPr>
            <sz val="10"/>
            <color indexed="81"/>
            <rFont val="Lucida Console"/>
            <family val="3"/>
          </rPr>
          <t>136554|206/20|1500|12/05/2020|*|</t>
        </r>
      </text>
    </comment>
    <comment ref="M1065" authorId="0" shapeId="0" xr:uid="{00000000-0006-0000-0500-00003C040000}">
      <text>
        <r>
          <rPr>
            <sz val="10"/>
            <color indexed="81"/>
            <rFont val="Lucida Console"/>
            <family val="3"/>
          </rPr>
          <t>136555|206/20|1700|12/05/2020|*|</t>
        </r>
      </text>
    </comment>
    <comment ref="M1066" authorId="0" shapeId="0" xr:uid="{00000000-0006-0000-0500-00003D040000}">
      <text>
        <r>
          <rPr>
            <sz val="10"/>
            <color indexed="81"/>
            <rFont val="Lucida Console"/>
            <family val="3"/>
          </rPr>
          <t>102922|308/20|20000|06/10/2020|*|</t>
        </r>
      </text>
    </comment>
    <comment ref="M1067" authorId="0" shapeId="0" xr:uid="{00000000-0006-0000-0500-00003E040000}">
      <text>
        <r>
          <rPr>
            <sz val="10"/>
            <color indexed="81"/>
            <rFont val="Lucida Console"/>
            <family val="3"/>
          </rPr>
          <t>13905|308/20|0|06/10/2020|*|</t>
        </r>
      </text>
    </comment>
    <comment ref="M1068" authorId="0" shapeId="0" xr:uid="{00000000-0006-0000-0500-00003F040000}">
      <text>
        <r>
          <rPr>
            <sz val="10"/>
            <color indexed="81"/>
            <rFont val="Lucida Console"/>
            <family val="3"/>
          </rPr>
          <t>133021|308/20|1000|06/10/2020|*|</t>
        </r>
      </text>
    </comment>
    <comment ref="M1069" authorId="0" shapeId="0" xr:uid="{00000000-0006-0000-0500-000040040000}">
      <text>
        <r>
          <rPr>
            <sz val="10"/>
            <color indexed="81"/>
            <rFont val="Lucida Console"/>
            <family val="3"/>
          </rPr>
          <t>87465|308/20|1000|06/10/2020|*|</t>
        </r>
      </text>
    </comment>
    <comment ref="M1070" authorId="0" shapeId="0" xr:uid="{00000000-0006-0000-0500-000041040000}">
      <text>
        <r>
          <rPr>
            <sz val="10"/>
            <color indexed="81"/>
            <rFont val="Lucida Console"/>
            <family val="3"/>
          </rPr>
          <t>91669|308/20|2000|06/10/2020|*|</t>
        </r>
      </text>
    </comment>
    <comment ref="A1071" authorId="0" shapeId="0" xr:uid="{00000000-0006-0000-0500-000042040000}">
      <text>
        <r>
          <rPr>
            <sz val="10"/>
            <color indexed="81"/>
            <rFont val="Lucida Console"/>
            <family val="3"/>
          </rPr>
          <t>_x000D_
10392</t>
        </r>
      </text>
    </comment>
    <comment ref="M1071" authorId="0" shapeId="0" xr:uid="{00000000-0006-0000-0500-000043040000}">
      <text>
        <r>
          <rPr>
            <sz val="10"/>
            <color indexed="81"/>
            <rFont val="Lucida Console"/>
            <family val="3"/>
          </rPr>
          <t>10392|211/20|5000|02/03/2020|*|</t>
        </r>
      </text>
    </comment>
    <comment ref="A1072" authorId="0" shapeId="0" xr:uid="{00000000-0006-0000-0500-000044040000}">
      <text>
        <r>
          <rPr>
            <sz val="10"/>
            <color indexed="81"/>
            <rFont val="Lucida Console"/>
            <family val="3"/>
          </rPr>
          <t>_x000D_
10547</t>
        </r>
      </text>
    </comment>
    <comment ref="M1072" authorId="0" shapeId="0" xr:uid="{00000000-0006-0000-0500-000045040000}">
      <text>
        <r>
          <rPr>
            <sz val="10"/>
            <color indexed="81"/>
            <rFont val="Lucida Console"/>
            <family val="3"/>
          </rPr>
          <t>10547|211/20|5000|02/03/2020|*|</t>
        </r>
      </text>
    </comment>
    <comment ref="A1073" authorId="0" shapeId="0" xr:uid="{00000000-0006-0000-0500-000046040000}">
      <text>
        <r>
          <rPr>
            <sz val="10"/>
            <color indexed="81"/>
            <rFont val="Lucida Console"/>
            <family val="3"/>
          </rPr>
          <t>_x000D_
11072</t>
        </r>
      </text>
    </comment>
    <comment ref="M1073" authorId="0" shapeId="0" xr:uid="{00000000-0006-0000-0500-000047040000}">
      <text>
        <r>
          <rPr>
            <sz val="10"/>
            <color indexed="81"/>
            <rFont val="Lucida Console"/>
            <family val="3"/>
          </rPr>
          <t>11072|211/20|500|02/03/2020|*|</t>
        </r>
      </text>
    </comment>
    <comment ref="A1074" authorId="0" shapeId="0" xr:uid="{00000000-0006-0000-0500-000048040000}">
      <text>
        <r>
          <rPr>
            <sz val="10"/>
            <color indexed="81"/>
            <rFont val="Lucida Console"/>
            <family val="3"/>
          </rPr>
          <t>_x000D_
11109</t>
        </r>
      </text>
    </comment>
    <comment ref="M1074" authorId="0" shapeId="0" xr:uid="{00000000-0006-0000-0500-000049040000}">
      <text>
        <r>
          <rPr>
            <sz val="10"/>
            <color indexed="81"/>
            <rFont val="Lucida Console"/>
            <family val="3"/>
          </rPr>
          <t>11109|211/20|1000|02/03/2020|*|</t>
        </r>
      </text>
    </comment>
    <comment ref="A1075" authorId="0" shapeId="0" xr:uid="{00000000-0006-0000-0500-00004A040000}">
      <text>
        <r>
          <rPr>
            <sz val="10"/>
            <color indexed="81"/>
            <rFont val="Lucida Console"/>
            <family val="3"/>
          </rPr>
          <t>_x000D_
11590</t>
        </r>
      </text>
    </comment>
    <comment ref="M1075" authorId="0" shapeId="0" xr:uid="{00000000-0006-0000-0500-00004B040000}">
      <text>
        <r>
          <rPr>
            <sz val="10"/>
            <color indexed="81"/>
            <rFont val="Lucida Console"/>
            <family val="3"/>
          </rPr>
          <t>11590|211/20|5000|02/03/2020|*|</t>
        </r>
      </text>
    </comment>
    <comment ref="A1076" authorId="0" shapeId="0" xr:uid="{00000000-0006-0000-0500-00004C040000}">
      <text>
        <r>
          <rPr>
            <sz val="10"/>
            <color indexed="81"/>
            <rFont val="Lucida Console"/>
            <family val="3"/>
          </rPr>
          <t>_x000D_
11857</t>
        </r>
      </text>
    </comment>
    <comment ref="M1076" authorId="0" shapeId="0" xr:uid="{00000000-0006-0000-0500-00004D040000}">
      <text>
        <r>
          <rPr>
            <sz val="10"/>
            <color indexed="81"/>
            <rFont val="Lucida Console"/>
            <family val="3"/>
          </rPr>
          <t>11857|211/20|10000|02/03/2020|*|</t>
        </r>
      </text>
    </comment>
    <comment ref="A1077" authorId="0" shapeId="0" xr:uid="{00000000-0006-0000-0500-00004E040000}">
      <text>
        <r>
          <rPr>
            <sz val="10"/>
            <color indexed="81"/>
            <rFont val="Lucida Console"/>
            <family val="3"/>
          </rPr>
          <t>_x000D_
12018</t>
        </r>
      </text>
    </comment>
    <comment ref="M1077" authorId="0" shapeId="0" xr:uid="{00000000-0006-0000-0500-00004F040000}">
      <text>
        <r>
          <rPr>
            <sz val="10"/>
            <color indexed="81"/>
            <rFont val="Lucida Console"/>
            <family val="3"/>
          </rPr>
          <t>12018|211/20|800|02/03/2020|*|</t>
        </r>
      </text>
    </comment>
    <comment ref="A1078" authorId="0" shapeId="0" xr:uid="{00000000-0006-0000-0500-000050040000}">
      <text>
        <r>
          <rPr>
            <sz val="10"/>
            <color indexed="81"/>
            <rFont val="Lucida Console"/>
            <family val="3"/>
          </rPr>
          <t>_x000D_
12613</t>
        </r>
      </text>
    </comment>
    <comment ref="M1078" authorId="0" shapeId="0" xr:uid="{00000000-0006-0000-0500-000051040000}">
      <text>
        <r>
          <rPr>
            <sz val="10"/>
            <color indexed="81"/>
            <rFont val="Lucida Console"/>
            <family val="3"/>
          </rPr>
          <t>12613|211/20|35000|02/03/2020|*|</t>
        </r>
      </text>
    </comment>
    <comment ref="A1079" authorId="0" shapeId="0" xr:uid="{00000000-0006-0000-0500-000052040000}">
      <text>
        <r>
          <rPr>
            <sz val="10"/>
            <color indexed="81"/>
            <rFont val="Lucida Console"/>
            <family val="3"/>
          </rPr>
          <t>_x000D_
12614</t>
        </r>
      </text>
    </comment>
    <comment ref="M1079" authorId="0" shapeId="0" xr:uid="{00000000-0006-0000-0500-000053040000}">
      <text>
        <r>
          <rPr>
            <sz val="10"/>
            <color indexed="81"/>
            <rFont val="Lucida Console"/>
            <family val="3"/>
          </rPr>
          <t>12614|211/20|22000|02/03/2020|*|</t>
        </r>
      </text>
    </comment>
    <comment ref="A1080" authorId="0" shapeId="0" xr:uid="{00000000-0006-0000-0500-000054040000}">
      <text>
        <r>
          <rPr>
            <sz val="10"/>
            <color indexed="81"/>
            <rFont val="Lucida Console"/>
            <family val="3"/>
          </rPr>
          <t>_x000D_
13091</t>
        </r>
      </text>
    </comment>
    <comment ref="M1080" authorId="0" shapeId="0" xr:uid="{00000000-0006-0000-0500-000055040000}">
      <text>
        <r>
          <rPr>
            <sz val="10"/>
            <color indexed="81"/>
            <rFont val="Lucida Console"/>
            <family val="3"/>
          </rPr>
          <t>13091|211/20|6000|02/03/2020|*|</t>
        </r>
      </text>
    </comment>
    <comment ref="A1081" authorId="0" shapeId="0" xr:uid="{00000000-0006-0000-0500-000056040000}">
      <text>
        <r>
          <rPr>
            <sz val="10"/>
            <color indexed="81"/>
            <rFont val="Lucida Console"/>
            <family val="3"/>
          </rPr>
          <t>_x000D_
13768</t>
        </r>
      </text>
    </comment>
    <comment ref="M1081" authorId="0" shapeId="0" xr:uid="{00000000-0006-0000-0500-000057040000}">
      <text>
        <r>
          <rPr>
            <sz val="10"/>
            <color indexed="81"/>
            <rFont val="Lucida Console"/>
            <family val="3"/>
          </rPr>
          <t>13768|211/20|10000|02/03/2020|*|</t>
        </r>
      </text>
    </comment>
    <comment ref="A1082" authorId="0" shapeId="0" xr:uid="{00000000-0006-0000-0500-000058040000}">
      <text>
        <r>
          <rPr>
            <sz val="10"/>
            <color indexed="81"/>
            <rFont val="Lucida Console"/>
            <family val="3"/>
          </rPr>
          <t>_x000D_
17136</t>
        </r>
      </text>
    </comment>
    <comment ref="M1082" authorId="0" shapeId="0" xr:uid="{00000000-0006-0000-0500-000059040000}">
      <text>
        <r>
          <rPr>
            <sz val="10"/>
            <color indexed="81"/>
            <rFont val="Lucida Console"/>
            <family val="3"/>
          </rPr>
          <t>17136|211/20|2000|02/03/2020|*|</t>
        </r>
      </text>
    </comment>
    <comment ref="A1083" authorId="0" shapeId="0" xr:uid="{00000000-0006-0000-0500-00005A040000}">
      <text>
        <r>
          <rPr>
            <sz val="10"/>
            <color indexed="81"/>
            <rFont val="Lucida Console"/>
            <family val="3"/>
          </rPr>
          <t>_x000D_
17362</t>
        </r>
      </text>
    </comment>
    <comment ref="M1083" authorId="0" shapeId="0" xr:uid="{00000000-0006-0000-0500-00005B040000}">
      <text>
        <r>
          <rPr>
            <sz val="10"/>
            <color indexed="81"/>
            <rFont val="Lucida Console"/>
            <family val="3"/>
          </rPr>
          <t>17362|211/20|10000|02/03/2020|*|</t>
        </r>
      </text>
    </comment>
    <comment ref="A1084" authorId="0" shapeId="0" xr:uid="{00000000-0006-0000-0500-00005C040000}">
      <text>
        <r>
          <rPr>
            <sz val="10"/>
            <color indexed="81"/>
            <rFont val="Lucida Console"/>
            <family val="3"/>
          </rPr>
          <t>_x000D_
17370</t>
        </r>
      </text>
    </comment>
    <comment ref="M1084" authorId="0" shapeId="0" xr:uid="{00000000-0006-0000-0500-00005D040000}">
      <text>
        <r>
          <rPr>
            <sz val="10"/>
            <color indexed="81"/>
            <rFont val="Lucida Console"/>
            <family val="3"/>
          </rPr>
          <t>17370|211/20|10000|02/03/2020|*|</t>
        </r>
      </text>
    </comment>
    <comment ref="A1085" authorId="0" shapeId="0" xr:uid="{00000000-0006-0000-0500-00005E040000}">
      <text>
        <r>
          <rPr>
            <sz val="10"/>
            <color indexed="81"/>
            <rFont val="Lucida Console"/>
            <family val="3"/>
          </rPr>
          <t>_x000D_
17371</t>
        </r>
      </text>
    </comment>
    <comment ref="M1085" authorId="0" shapeId="0" xr:uid="{00000000-0006-0000-0500-00005F040000}">
      <text>
        <r>
          <rPr>
            <sz val="10"/>
            <color indexed="81"/>
            <rFont val="Lucida Console"/>
            <family val="3"/>
          </rPr>
          <t>17371|211/20|10000|02/03/2020|*|</t>
        </r>
      </text>
    </comment>
    <comment ref="A1086" authorId="0" shapeId="0" xr:uid="{00000000-0006-0000-0500-000060040000}">
      <text>
        <r>
          <rPr>
            <sz val="10"/>
            <color indexed="81"/>
            <rFont val="Lucida Console"/>
            <family val="3"/>
          </rPr>
          <t>_x000D_
32927</t>
        </r>
      </text>
    </comment>
    <comment ref="M1086" authorId="0" shapeId="0" xr:uid="{00000000-0006-0000-0500-000061040000}">
      <text>
        <r>
          <rPr>
            <sz val="10"/>
            <color indexed="81"/>
            <rFont val="Lucida Console"/>
            <family val="3"/>
          </rPr>
          <t>32927|211/20|10000|02/03/2020|*|</t>
        </r>
      </text>
    </comment>
    <comment ref="A1087" authorId="0" shapeId="0" xr:uid="{00000000-0006-0000-0500-000062040000}">
      <text>
        <r>
          <rPr>
            <sz val="10"/>
            <color indexed="81"/>
            <rFont val="Lucida Console"/>
            <family val="3"/>
          </rPr>
          <t>_x000D_
46420</t>
        </r>
      </text>
    </comment>
    <comment ref="M1087" authorId="0" shapeId="0" xr:uid="{00000000-0006-0000-0500-000063040000}">
      <text>
        <r>
          <rPr>
            <sz val="10"/>
            <color indexed="81"/>
            <rFont val="Lucida Console"/>
            <family val="3"/>
          </rPr>
          <t>46420|211/20|3000|02/03/2020|*|</t>
        </r>
      </text>
    </comment>
    <comment ref="A1088" authorId="0" shapeId="0" xr:uid="{00000000-0006-0000-0500-000064040000}">
      <text>
        <r>
          <rPr>
            <sz val="10"/>
            <color indexed="81"/>
            <rFont val="Lucida Console"/>
            <family val="3"/>
          </rPr>
          <t>_x000D_
48901</t>
        </r>
      </text>
    </comment>
    <comment ref="M1088" authorId="0" shapeId="0" xr:uid="{00000000-0006-0000-0500-000065040000}">
      <text>
        <r>
          <rPr>
            <sz val="10"/>
            <color indexed="81"/>
            <rFont val="Lucida Console"/>
            <family val="3"/>
          </rPr>
          <t>48901|211/20|100|02/03/2020|*|</t>
        </r>
      </text>
    </comment>
    <comment ref="A1089" authorId="0" shapeId="0" xr:uid="{00000000-0006-0000-0500-000066040000}">
      <text>
        <r>
          <rPr>
            <sz val="10"/>
            <color indexed="81"/>
            <rFont val="Lucida Console"/>
            <family val="3"/>
          </rPr>
          <t>_x000D_
51579</t>
        </r>
      </text>
    </comment>
    <comment ref="M1089" authorId="0" shapeId="0" xr:uid="{00000000-0006-0000-0500-000067040000}">
      <text>
        <r>
          <rPr>
            <sz val="10"/>
            <color indexed="81"/>
            <rFont val="Lucida Console"/>
            <family val="3"/>
          </rPr>
          <t>51579|211/20|1500|02/03/2020|*|</t>
        </r>
      </text>
    </comment>
    <comment ref="A1090" authorId="0" shapeId="0" xr:uid="{00000000-0006-0000-0500-000068040000}">
      <text>
        <r>
          <rPr>
            <sz val="10"/>
            <color indexed="81"/>
            <rFont val="Lucida Console"/>
            <family val="3"/>
          </rPr>
          <t>_x000D_
77755</t>
        </r>
      </text>
    </comment>
    <comment ref="M1090" authorId="0" shapeId="0" xr:uid="{00000000-0006-0000-0500-000069040000}">
      <text>
        <r>
          <rPr>
            <sz val="10"/>
            <color indexed="81"/>
            <rFont val="Lucida Console"/>
            <family val="3"/>
          </rPr>
          <t>77755|211/20|5000|02/03/2020|*|</t>
        </r>
      </text>
    </comment>
    <comment ref="A1091" authorId="0" shapeId="0" xr:uid="{00000000-0006-0000-0500-00006A040000}">
      <text>
        <r>
          <rPr>
            <sz val="10"/>
            <color indexed="81"/>
            <rFont val="Lucida Console"/>
            <family val="3"/>
          </rPr>
          <t>_x000D_
115765</t>
        </r>
      </text>
    </comment>
    <comment ref="M1091" authorId="0" shapeId="0" xr:uid="{00000000-0006-0000-0500-00006B040000}">
      <text>
        <r>
          <rPr>
            <sz val="10"/>
            <color indexed="81"/>
            <rFont val="Lucida Console"/>
            <family val="3"/>
          </rPr>
          <t>115765|211/20|2000|02/03/2020|*|</t>
        </r>
      </text>
    </comment>
    <comment ref="A1092" authorId="0" shapeId="0" xr:uid="{00000000-0006-0000-0500-00006C040000}">
      <text>
        <r>
          <rPr>
            <sz val="10"/>
            <color indexed="81"/>
            <rFont val="Lucida Console"/>
            <family val="3"/>
          </rPr>
          <t>_x000D_
132296</t>
        </r>
      </text>
    </comment>
    <comment ref="M1092" authorId="0" shapeId="0" xr:uid="{00000000-0006-0000-0500-00006D040000}">
      <text>
        <r>
          <rPr>
            <sz val="10"/>
            <color indexed="81"/>
            <rFont val="Lucida Console"/>
            <family val="3"/>
          </rPr>
          <t>132296|211/20|10000|02/03/2020|*|</t>
        </r>
      </text>
    </comment>
    <comment ref="A1093" authorId="0" shapeId="0" xr:uid="{00000000-0006-0000-0500-00006E040000}">
      <text>
        <r>
          <rPr>
            <sz val="10"/>
            <color indexed="81"/>
            <rFont val="Lucida Console"/>
            <family val="3"/>
          </rPr>
          <t>_x000D_
132297</t>
        </r>
      </text>
    </comment>
    <comment ref="M1093" authorId="0" shapeId="0" xr:uid="{00000000-0006-0000-0500-00006F040000}">
      <text>
        <r>
          <rPr>
            <sz val="10"/>
            <color indexed="81"/>
            <rFont val="Lucida Console"/>
            <family val="3"/>
          </rPr>
          <t>132297|211/20|22000|02/03/2020|*|</t>
        </r>
      </text>
    </comment>
    <comment ref="A1094" authorId="0" shapeId="0" xr:uid="{00000000-0006-0000-0500-000070040000}">
      <text>
        <r>
          <rPr>
            <sz val="10"/>
            <color indexed="81"/>
            <rFont val="Lucida Console"/>
            <family val="3"/>
          </rPr>
          <t>_x000D_
133451</t>
        </r>
      </text>
    </comment>
    <comment ref="M1094" authorId="0" shapeId="0" xr:uid="{00000000-0006-0000-0500-000071040000}">
      <text>
        <r>
          <rPr>
            <sz val="10"/>
            <color indexed="81"/>
            <rFont val="Lucida Console"/>
            <family val="3"/>
          </rPr>
          <t>133451|211/20|0|02/03/2020|*|</t>
        </r>
      </text>
    </comment>
    <comment ref="A1095" authorId="0" shapeId="0" xr:uid="{00000000-0006-0000-0500-000072040000}">
      <text>
        <r>
          <rPr>
            <sz val="10"/>
            <color indexed="81"/>
            <rFont val="Lucida Console"/>
            <family val="3"/>
          </rPr>
          <t>_x000D_
135703</t>
        </r>
      </text>
    </comment>
    <comment ref="M1095" authorId="0" shapeId="0" xr:uid="{00000000-0006-0000-0500-000073040000}">
      <text>
        <r>
          <rPr>
            <sz val="10"/>
            <color indexed="81"/>
            <rFont val="Lucida Console"/>
            <family val="3"/>
          </rPr>
          <t>135703|211/20|17800|02/03/2020|*|</t>
        </r>
      </text>
    </comment>
    <comment ref="A1096" authorId="0" shapeId="0" xr:uid="{00000000-0006-0000-0500-000074040000}">
      <text>
        <r>
          <rPr>
            <sz val="10"/>
            <color indexed="81"/>
            <rFont val="Lucida Console"/>
            <family val="3"/>
          </rPr>
          <t>_x000D_
136941</t>
        </r>
      </text>
    </comment>
    <comment ref="M1096" authorId="0" shapeId="0" xr:uid="{00000000-0006-0000-0500-000075040000}">
      <text>
        <r>
          <rPr>
            <sz val="10"/>
            <color indexed="81"/>
            <rFont val="Lucida Console"/>
            <family val="3"/>
          </rPr>
          <t>136941|211/20|2200|02/03/2020|*|</t>
        </r>
      </text>
    </comment>
    <comment ref="A1097" authorId="0" shapeId="0" xr:uid="{00000000-0006-0000-0500-000076040000}">
      <text>
        <r>
          <rPr>
            <sz val="10"/>
            <color indexed="81"/>
            <rFont val="Lucida Console"/>
            <family val="3"/>
          </rPr>
          <t>_x000D_
138459</t>
        </r>
      </text>
    </comment>
    <comment ref="M1097" authorId="0" shapeId="0" xr:uid="{00000000-0006-0000-0500-000077040000}">
      <text>
        <r>
          <rPr>
            <sz val="10"/>
            <color indexed="81"/>
            <rFont val="Lucida Console"/>
            <family val="3"/>
          </rPr>
          <t>138459|211/20|30000|02/03/2020|*|</t>
        </r>
      </text>
    </comment>
    <comment ref="A1098" authorId="0" shapeId="0" xr:uid="{00000000-0006-0000-0500-000078040000}">
      <text>
        <r>
          <rPr>
            <sz val="10"/>
            <color indexed="81"/>
            <rFont val="Lucida Console"/>
            <family val="3"/>
          </rPr>
          <t>_x000D_
138460</t>
        </r>
      </text>
    </comment>
    <comment ref="M1098" authorId="0" shapeId="0" xr:uid="{00000000-0006-0000-0500-000079040000}">
      <text>
        <r>
          <rPr>
            <sz val="10"/>
            <color indexed="81"/>
            <rFont val="Lucida Console"/>
            <family val="3"/>
          </rPr>
          <t>138460|211/20|18000|02/03/2020|*|</t>
        </r>
      </text>
    </comment>
    <comment ref="A1099" authorId="0" shapeId="0" xr:uid="{00000000-0006-0000-0500-00007A040000}">
      <text>
        <r>
          <rPr>
            <sz val="10"/>
            <color indexed="81"/>
            <rFont val="Lucida Console"/>
            <family val="3"/>
          </rPr>
          <t>_x000D_
138465</t>
        </r>
      </text>
    </comment>
    <comment ref="M1099" authorId="0" shapeId="0" xr:uid="{00000000-0006-0000-0500-00007B040000}">
      <text>
        <r>
          <rPr>
            <sz val="10"/>
            <color indexed="81"/>
            <rFont val="Lucida Console"/>
            <family val="3"/>
          </rPr>
          <t>138465|211/20|9000|02/03/2020|*|</t>
        </r>
      </text>
    </comment>
    <comment ref="A1100" authorId="0" shapeId="0" xr:uid="{00000000-0006-0000-0500-00007C040000}">
      <text>
        <r>
          <rPr>
            <sz val="10"/>
            <color indexed="81"/>
            <rFont val="Lucida Console"/>
            <family val="3"/>
          </rPr>
          <t>_x000D_
139767</t>
        </r>
      </text>
    </comment>
    <comment ref="M1100" authorId="0" shapeId="0" xr:uid="{00000000-0006-0000-0500-00007D040000}">
      <text>
        <r>
          <rPr>
            <sz val="10"/>
            <color indexed="81"/>
            <rFont val="Lucida Console"/>
            <family val="3"/>
          </rPr>
          <t>139767|211/20|1000|02/03/2020|*|</t>
        </r>
      </text>
    </comment>
    <comment ref="M1101" authorId="0" shapeId="0" xr:uid="{00000000-0006-0000-0500-00007E040000}">
      <text>
        <r>
          <rPr>
            <sz val="10"/>
            <color indexed="81"/>
            <rFont val="Lucida Console"/>
            <family val="3"/>
          </rPr>
          <t>119595|216/20|600|14/05/2020|*|</t>
        </r>
      </text>
    </comment>
    <comment ref="M1102" authorId="0" shapeId="0" xr:uid="{00000000-0006-0000-0500-00007F040000}">
      <text>
        <r>
          <rPr>
            <sz val="10"/>
            <color indexed="81"/>
            <rFont val="Lucida Console"/>
            <family val="3"/>
          </rPr>
          <t>24371|224/20|50000|09/07/2020|*|</t>
        </r>
      </text>
    </comment>
    <comment ref="M1103" authorId="0" shapeId="0" xr:uid="{00000000-0006-0000-0500-000080040000}">
      <text>
        <r>
          <rPr>
            <sz val="10"/>
            <color indexed="81"/>
            <rFont val="Lucida Console"/>
            <family val="3"/>
          </rPr>
          <t>32534|224/20|5000|09/07/2020|*|</t>
        </r>
      </text>
    </comment>
    <comment ref="M1104" authorId="0" shapeId="0" xr:uid="{00000000-0006-0000-0500-000081040000}">
      <text>
        <r>
          <rPr>
            <sz val="10"/>
            <color indexed="81"/>
            <rFont val="Lucida Console"/>
            <family val="3"/>
          </rPr>
          <t>34801|224/20|7000|09/07/2020|*|</t>
        </r>
      </text>
    </comment>
    <comment ref="M1105" authorId="0" shapeId="0" xr:uid="{00000000-0006-0000-0500-000082040000}">
      <text>
        <r>
          <rPr>
            <sz val="10"/>
            <color indexed="81"/>
            <rFont val="Lucida Console"/>
            <family val="3"/>
          </rPr>
          <t>14831|228/20|800|17/01/2020|*|</t>
        </r>
      </text>
    </comment>
    <comment ref="M1106" authorId="0" shapeId="0" xr:uid="{00000000-0006-0000-0500-000083040000}">
      <text>
        <r>
          <rPr>
            <sz val="10"/>
            <color indexed="81"/>
            <rFont val="Lucida Console"/>
            <family val="3"/>
          </rPr>
          <t>50797|228/20|320|17/01/2020|*|</t>
        </r>
      </text>
    </comment>
    <comment ref="M1107" authorId="0" shapeId="0" xr:uid="{00000000-0006-0000-0500-000084040000}">
      <text>
        <r>
          <rPr>
            <sz val="10"/>
            <color indexed="81"/>
            <rFont val="Lucida Console"/>
            <family val="3"/>
          </rPr>
          <t>107483|228/20|350|17/01/2020|*|</t>
        </r>
      </text>
    </comment>
    <comment ref="M1108" authorId="0" shapeId="0" xr:uid="{00000000-0006-0000-0500-000085040000}">
      <text>
        <r>
          <rPr>
            <sz val="10"/>
            <color indexed="81"/>
            <rFont val="Lucida Console"/>
            <family val="3"/>
          </rPr>
          <t>107889|228/20|350|17/01/2020|*|</t>
        </r>
      </text>
    </comment>
    <comment ref="M1109" authorId="0" shapeId="0" xr:uid="{00000000-0006-0000-0500-000086040000}">
      <text>
        <r>
          <rPr>
            <sz val="10"/>
            <color indexed="81"/>
            <rFont val="Lucida Console"/>
            <family val="3"/>
          </rPr>
          <t>112154|228/20|800|17/01/2020|*|</t>
        </r>
      </text>
    </comment>
    <comment ref="M1110" authorId="0" shapeId="0" xr:uid="{00000000-0006-0000-0500-000087040000}">
      <text>
        <r>
          <rPr>
            <sz val="10"/>
            <color indexed="81"/>
            <rFont val="Lucida Console"/>
            <family val="3"/>
          </rPr>
          <t>112155|228/20|300|17/01/2020|*|</t>
        </r>
      </text>
    </comment>
    <comment ref="M1111" authorId="0" shapeId="0" xr:uid="{00000000-0006-0000-0500-000088040000}">
      <text>
        <r>
          <rPr>
            <sz val="10"/>
            <color indexed="81"/>
            <rFont val="Lucida Console"/>
            <family val="3"/>
          </rPr>
          <t>112156|228/20|600|17/01/2020|*|</t>
        </r>
      </text>
    </comment>
    <comment ref="M1112" authorId="0" shapeId="0" xr:uid="{00000000-0006-0000-0500-000089040000}">
      <text>
        <r>
          <rPr>
            <sz val="10"/>
            <color indexed="81"/>
            <rFont val="Lucida Console"/>
            <family val="3"/>
          </rPr>
          <t>112157|228/20|200|17/01/2020|*|</t>
        </r>
      </text>
    </comment>
    <comment ref="M1113" authorId="0" shapeId="0" xr:uid="{00000000-0006-0000-0500-00008A040000}">
      <text>
        <r>
          <rPr>
            <sz val="10"/>
            <color indexed="81"/>
            <rFont val="Lucida Console"/>
            <family val="3"/>
          </rPr>
          <t>116874|228/20|2000|17/01/2020|*|</t>
        </r>
      </text>
    </comment>
    <comment ref="M1114" authorId="0" shapeId="0" xr:uid="{00000000-0006-0000-0500-00008B040000}">
      <text>
        <r>
          <rPr>
            <sz val="10"/>
            <color indexed="81"/>
            <rFont val="Lucida Console"/>
            <family val="3"/>
          </rPr>
          <t>119181|228/20|1000|17/01/2020|*|</t>
        </r>
      </text>
    </comment>
    <comment ref="M1115" authorId="0" shapeId="0" xr:uid="{00000000-0006-0000-0500-00008C040000}">
      <text>
        <r>
          <rPr>
            <sz val="10"/>
            <color indexed="81"/>
            <rFont val="Lucida Console"/>
            <family val="3"/>
          </rPr>
          <t>136082|228/20|450|17/01/2020|*|</t>
        </r>
      </text>
    </comment>
    <comment ref="M1116" authorId="0" shapeId="0" xr:uid="{00000000-0006-0000-0500-00008D040000}">
      <text>
        <r>
          <rPr>
            <sz val="10"/>
            <color indexed="81"/>
            <rFont val="Lucida Console"/>
            <family val="3"/>
          </rPr>
          <t>136083|228/20|400|17/01/2020|*|</t>
        </r>
      </text>
    </comment>
    <comment ref="M1117" authorId="0" shapeId="0" xr:uid="{00000000-0006-0000-0500-00008E040000}">
      <text>
        <r>
          <rPr>
            <sz val="10"/>
            <color indexed="81"/>
            <rFont val="Lucida Console"/>
            <family val="3"/>
          </rPr>
          <t>134546|237/20|700|19/05/2020|*|</t>
        </r>
      </text>
    </comment>
    <comment ref="M1118" authorId="0" shapeId="0" xr:uid="{00000000-0006-0000-0500-00008F040000}">
      <text>
        <r>
          <rPr>
            <sz val="10"/>
            <color indexed="81"/>
            <rFont val="Lucida Console"/>
            <family val="3"/>
          </rPr>
          <t>134547|237/20|900|19/05/2020|*|</t>
        </r>
      </text>
    </comment>
    <comment ref="M1119" authorId="0" shapeId="0" xr:uid="{00000000-0006-0000-0500-000090040000}">
      <text>
        <r>
          <rPr>
            <sz val="10"/>
            <color indexed="81"/>
            <rFont val="Lucida Console"/>
            <family val="3"/>
          </rPr>
          <t>134548|237/20|2500|19/05/2020|*|</t>
        </r>
      </text>
    </comment>
    <comment ref="M1120" authorId="0" shapeId="0" xr:uid="{00000000-0006-0000-0500-000091040000}">
      <text>
        <r>
          <rPr>
            <sz val="10"/>
            <color indexed="81"/>
            <rFont val="Lucida Console"/>
            <family val="3"/>
          </rPr>
          <t>134549|237/20|700|19/05/2020|*|</t>
        </r>
      </text>
    </comment>
    <comment ref="M1121" authorId="0" shapeId="0" xr:uid="{00000000-0006-0000-0500-000092040000}">
      <text>
        <r>
          <rPr>
            <sz val="10"/>
            <color indexed="81"/>
            <rFont val="Lucida Console"/>
            <family val="3"/>
          </rPr>
          <t>12847|254/20|3000|12/05/2020|*|</t>
        </r>
      </text>
    </comment>
    <comment ref="M1122" authorId="0" shapeId="0" xr:uid="{00000000-0006-0000-0500-000093040000}">
      <text>
        <r>
          <rPr>
            <sz val="10"/>
            <color indexed="81"/>
            <rFont val="Lucida Console"/>
            <family val="3"/>
          </rPr>
          <t>12857|254/20|300|12/05/2020|*|</t>
        </r>
      </text>
    </comment>
    <comment ref="M1123" authorId="0" shapeId="0" xr:uid="{00000000-0006-0000-0500-000094040000}">
      <text>
        <r>
          <rPr>
            <sz val="10"/>
            <color indexed="81"/>
            <rFont val="Lucida Console"/>
            <family val="3"/>
          </rPr>
          <t>13066|254/20|300|12/05/2020|*|</t>
        </r>
      </text>
    </comment>
    <comment ref="M1124" authorId="0" shapeId="0" xr:uid="{00000000-0006-0000-0500-000095040000}">
      <text>
        <r>
          <rPr>
            <sz val="10"/>
            <color indexed="81"/>
            <rFont val="Lucida Console"/>
            <family val="3"/>
          </rPr>
          <t>13087|254/20|300|12/05/2020|*|</t>
        </r>
      </text>
    </comment>
    <comment ref="M1125" authorId="0" shapeId="0" xr:uid="{00000000-0006-0000-0500-000096040000}">
      <text>
        <r>
          <rPr>
            <sz val="10"/>
            <color indexed="81"/>
            <rFont val="Lucida Console"/>
            <family val="3"/>
          </rPr>
          <t>13088|254/20|0|12/05/2020|*|</t>
        </r>
      </text>
    </comment>
    <comment ref="M1126" authorId="0" shapeId="0" xr:uid="{00000000-0006-0000-0500-000097040000}">
      <text>
        <r>
          <rPr>
            <sz val="10"/>
            <color indexed="81"/>
            <rFont val="Lucida Console"/>
            <family val="3"/>
          </rPr>
          <t>13101|254/20|0|12/05/2020|*|</t>
        </r>
      </text>
    </comment>
    <comment ref="M1127" authorId="0" shapeId="0" xr:uid="{00000000-0006-0000-0500-000098040000}">
      <text>
        <r>
          <rPr>
            <sz val="10"/>
            <color indexed="81"/>
            <rFont val="Lucida Console"/>
            <family val="3"/>
          </rPr>
          <t>13109|254/20|400|12/05/2020|*|</t>
        </r>
      </text>
    </comment>
    <comment ref="M1128" authorId="0" shapeId="0" xr:uid="{00000000-0006-0000-0500-000099040000}">
      <text>
        <r>
          <rPr>
            <sz val="10"/>
            <color indexed="81"/>
            <rFont val="Lucida Console"/>
            <family val="3"/>
          </rPr>
          <t>13218|254/20|0|12/05/2020|*|</t>
        </r>
      </text>
    </comment>
    <comment ref="M1129" authorId="0" shapeId="0" xr:uid="{00000000-0006-0000-0500-00009A040000}">
      <text>
        <r>
          <rPr>
            <sz val="10"/>
            <color indexed="81"/>
            <rFont val="Lucida Console"/>
            <family val="3"/>
          </rPr>
          <t>17662|254/20|0|12/05/2020|*|</t>
        </r>
      </text>
    </comment>
    <comment ref="M1130" authorId="0" shapeId="0" xr:uid="{00000000-0006-0000-0500-00009B040000}">
      <text>
        <r>
          <rPr>
            <sz val="10"/>
            <color indexed="81"/>
            <rFont val="Lucida Console"/>
            <family val="3"/>
          </rPr>
          <t>17696|254/20|0|12/05/2020|*|</t>
        </r>
      </text>
    </comment>
    <comment ref="M1131" authorId="0" shapeId="0" xr:uid="{00000000-0006-0000-0500-00009C040000}">
      <text>
        <r>
          <rPr>
            <sz val="10"/>
            <color indexed="81"/>
            <rFont val="Lucida Console"/>
            <family val="3"/>
          </rPr>
          <t>17698|254/20|200|12/05/2020|*|</t>
        </r>
      </text>
    </comment>
    <comment ref="M1132" authorId="0" shapeId="0" xr:uid="{00000000-0006-0000-0500-00009D040000}">
      <text>
        <r>
          <rPr>
            <sz val="10"/>
            <color indexed="81"/>
            <rFont val="Lucida Console"/>
            <family val="3"/>
          </rPr>
          <t>24204|254/20|600|12/05/2020|*|</t>
        </r>
      </text>
    </comment>
    <comment ref="M1133" authorId="0" shapeId="0" xr:uid="{00000000-0006-0000-0500-00009E040000}">
      <text>
        <r>
          <rPr>
            <sz val="10"/>
            <color indexed="81"/>
            <rFont val="Lucida Console"/>
            <family val="3"/>
          </rPr>
          <t>35550|254/20|0|12/05/2020|*|</t>
        </r>
      </text>
    </comment>
    <comment ref="M1134" authorId="0" shapeId="0" xr:uid="{00000000-0006-0000-0500-00009F040000}">
      <text>
        <r>
          <rPr>
            <sz val="10"/>
            <color indexed="81"/>
            <rFont val="Lucida Console"/>
            <family val="3"/>
          </rPr>
          <t>35554|254/20|0|12/05/2020|*|</t>
        </r>
      </text>
    </comment>
    <comment ref="M1135" authorId="0" shapeId="0" xr:uid="{00000000-0006-0000-0500-0000A0040000}">
      <text>
        <r>
          <rPr>
            <sz val="10"/>
            <color indexed="81"/>
            <rFont val="Lucida Console"/>
            <family val="3"/>
          </rPr>
          <t>35555|254/20|0|12/05/2020|*|</t>
        </r>
      </text>
    </comment>
    <comment ref="M1136" authorId="0" shapeId="0" xr:uid="{00000000-0006-0000-0500-0000A1040000}">
      <text>
        <r>
          <rPr>
            <sz val="10"/>
            <color indexed="81"/>
            <rFont val="Lucida Console"/>
            <family val="3"/>
          </rPr>
          <t>64822|254/20|30|12/05/2020|*|</t>
        </r>
      </text>
    </comment>
    <comment ref="M1137" authorId="0" shapeId="0" xr:uid="{00000000-0006-0000-0500-0000A2040000}">
      <text>
        <r>
          <rPr>
            <sz val="10"/>
            <color indexed="81"/>
            <rFont val="Lucida Console"/>
            <family val="3"/>
          </rPr>
          <t>71697|254/20|1500|12/05/2020|*|</t>
        </r>
      </text>
    </comment>
    <comment ref="M1138" authorId="0" shapeId="0" xr:uid="{00000000-0006-0000-0500-0000A3040000}">
      <text>
        <r>
          <rPr>
            <sz val="10"/>
            <color indexed="81"/>
            <rFont val="Lucida Console"/>
            <family val="3"/>
          </rPr>
          <t>88838|254/20|0|12/05/2020|*|</t>
        </r>
      </text>
    </comment>
    <comment ref="M1139" authorId="0" shapeId="0" xr:uid="{00000000-0006-0000-0500-0000A4040000}">
      <text>
        <r>
          <rPr>
            <sz val="10"/>
            <color indexed="81"/>
            <rFont val="Lucida Console"/>
            <family val="3"/>
          </rPr>
          <t>88839|254/20|60|12/05/2020|*|</t>
        </r>
      </text>
    </comment>
    <comment ref="M1140" authorId="0" shapeId="0" xr:uid="{00000000-0006-0000-0500-0000A5040000}">
      <text>
        <r>
          <rPr>
            <sz val="10"/>
            <color indexed="81"/>
            <rFont val="Lucida Console"/>
            <family val="3"/>
          </rPr>
          <t>128287|254/20|600|12/05/2020|*|</t>
        </r>
      </text>
    </comment>
    <comment ref="M1141" authorId="0" shapeId="0" xr:uid="{00000000-0006-0000-0500-0000A6040000}">
      <text>
        <r>
          <rPr>
            <sz val="10"/>
            <color indexed="81"/>
            <rFont val="Lucida Console"/>
            <family val="3"/>
          </rPr>
          <t>135224|254/20|600|12/05/2020|*|</t>
        </r>
      </text>
    </comment>
    <comment ref="M1142" authorId="0" shapeId="0" xr:uid="{00000000-0006-0000-0500-0000A7040000}">
      <text>
        <r>
          <rPr>
            <sz val="10"/>
            <color indexed="81"/>
            <rFont val="Lucida Console"/>
            <family val="3"/>
          </rPr>
          <t>135238|254/20|600|12/05/2020|*|</t>
        </r>
      </text>
    </comment>
    <comment ref="M1143" authorId="0" shapeId="0" xr:uid="{00000000-0006-0000-0500-0000A8040000}">
      <text>
        <r>
          <rPr>
            <sz val="10"/>
            <color indexed="81"/>
            <rFont val="Lucida Console"/>
            <family val="3"/>
          </rPr>
          <t>58116|258/20|0|04/07/2020|*|</t>
        </r>
      </text>
    </comment>
    <comment ref="M1144" authorId="0" shapeId="0" xr:uid="{00000000-0006-0000-0500-0000A9040000}">
      <text>
        <r>
          <rPr>
            <sz val="10"/>
            <color indexed="81"/>
            <rFont val="Lucida Console"/>
            <family val="3"/>
          </rPr>
          <t>130695|274/20|3000|18/08/2020|*|</t>
        </r>
      </text>
    </comment>
    <comment ref="M1145" authorId="0" shapeId="0" xr:uid="{00000000-0006-0000-0500-0000AA040000}">
      <text>
        <r>
          <rPr>
            <sz val="10"/>
            <color indexed="81"/>
            <rFont val="Lucida Console"/>
            <family val="3"/>
          </rPr>
          <t>12754|275/20|1000|14/05/2020|*|</t>
        </r>
      </text>
    </comment>
    <comment ref="M1146" authorId="0" shapeId="0" xr:uid="{00000000-0006-0000-0500-0000AB040000}">
      <text>
        <r>
          <rPr>
            <sz val="10"/>
            <color indexed="81"/>
            <rFont val="Lucida Console"/>
            <family val="3"/>
          </rPr>
          <t>14154|275/20|15000|14/05/2020|*|</t>
        </r>
      </text>
    </comment>
    <comment ref="M1147" authorId="0" shapeId="0" xr:uid="{00000000-0006-0000-0500-0000AC040000}">
      <text>
        <r>
          <rPr>
            <sz val="10"/>
            <color indexed="81"/>
            <rFont val="Lucida Console"/>
            <family val="3"/>
          </rPr>
          <t>27136|275/20|150000|14/05/2020|*|</t>
        </r>
      </text>
    </comment>
    <comment ref="M1148" authorId="0" shapeId="0" xr:uid="{00000000-0006-0000-0500-0000AD040000}">
      <text>
        <r>
          <rPr>
            <sz val="10"/>
            <color indexed="81"/>
            <rFont val="Lucida Console"/>
            <family val="3"/>
          </rPr>
          <t>77822|275/20|30|14/05/2020|*|</t>
        </r>
      </text>
    </comment>
    <comment ref="M1149" authorId="0" shapeId="0" xr:uid="{00000000-0006-0000-0500-0000AE040000}">
      <text>
        <r>
          <rPr>
            <sz val="10"/>
            <color indexed="81"/>
            <rFont val="Lucida Console"/>
            <family val="3"/>
          </rPr>
          <t>81131|275/20|150|14/05/2020|*|</t>
        </r>
      </text>
    </comment>
    <comment ref="M1150" authorId="0" shapeId="0" xr:uid="{00000000-0006-0000-0500-0000AF040000}">
      <text>
        <r>
          <rPr>
            <sz val="10"/>
            <color indexed="81"/>
            <rFont val="Lucida Console"/>
            <family val="3"/>
          </rPr>
          <t>87698|275/20|10|14/05/2020|*|</t>
        </r>
      </text>
    </comment>
    <comment ref="M1151" authorId="0" shapeId="0" xr:uid="{00000000-0006-0000-0500-0000B0040000}">
      <text>
        <r>
          <rPr>
            <sz val="10"/>
            <color indexed="81"/>
            <rFont val="Lucida Console"/>
            <family val="3"/>
          </rPr>
          <t>87699|275/20|50|14/05/2020|*|</t>
        </r>
      </text>
    </comment>
    <comment ref="M1152" authorId="0" shapeId="0" xr:uid="{00000000-0006-0000-0500-0000B1040000}">
      <text>
        <r>
          <rPr>
            <sz val="10"/>
            <color indexed="81"/>
            <rFont val="Lucida Console"/>
            <family val="3"/>
          </rPr>
          <t>134373|281/20|30000|19/05/2020|*|</t>
        </r>
      </text>
    </comment>
    <comment ref="M1153" authorId="0" shapeId="0" xr:uid="{00000000-0006-0000-0500-0000B2040000}">
      <text>
        <r>
          <rPr>
            <sz val="10"/>
            <color indexed="81"/>
            <rFont val="Lucida Console"/>
            <family val="3"/>
          </rPr>
          <t>135088|281/20|500|19/05/2020|*|</t>
        </r>
      </text>
    </comment>
    <comment ref="M1154" authorId="0" shapeId="0" xr:uid="{00000000-0006-0000-0500-0000B3040000}">
      <text>
        <r>
          <rPr>
            <sz val="10"/>
            <color indexed="81"/>
            <rFont val="Lucida Console"/>
            <family val="3"/>
          </rPr>
          <t>96516|289/20|2100|19/05/2020|*|</t>
        </r>
      </text>
    </comment>
    <comment ref="M1155" authorId="0" shapeId="0" xr:uid="{00000000-0006-0000-0500-0000B4040000}">
      <text>
        <r>
          <rPr>
            <sz val="10"/>
            <color indexed="81"/>
            <rFont val="Lucida Console"/>
            <family val="3"/>
          </rPr>
          <t>98080|289/20|1600|19/05/2020|*|</t>
        </r>
      </text>
    </comment>
    <comment ref="M1156" authorId="0" shapeId="0" xr:uid="{00000000-0006-0000-0500-0000B5040000}">
      <text>
        <r>
          <rPr>
            <sz val="10"/>
            <color indexed="81"/>
            <rFont val="Lucida Console"/>
            <family val="3"/>
          </rPr>
          <t>130572|289/20||19/05/2020|*|</t>
        </r>
      </text>
    </comment>
    <comment ref="M1157" authorId="0" shapeId="0" xr:uid="{00000000-0006-0000-0500-0000B6040000}">
      <text>
        <r>
          <rPr>
            <sz val="10"/>
            <color indexed="81"/>
            <rFont val="Lucida Console"/>
            <family val="3"/>
          </rPr>
          <t>12835|293/20|600|24/11/2020|*|</t>
        </r>
      </text>
    </comment>
    <comment ref="M1158" authorId="0" shapeId="0" xr:uid="{00000000-0006-0000-0500-0000B7040000}">
      <text>
        <r>
          <rPr>
            <sz val="10"/>
            <color indexed="81"/>
            <rFont val="Lucida Console"/>
            <family val="3"/>
          </rPr>
          <t>28181|293/20|20|24/10/2019|*|</t>
        </r>
      </text>
    </comment>
    <comment ref="M1159" authorId="0" shapeId="0" xr:uid="{00000000-0006-0000-0500-0000B8040000}">
      <text>
        <r>
          <rPr>
            <sz val="10"/>
            <color indexed="81"/>
            <rFont val="Lucida Console"/>
            <family val="3"/>
          </rPr>
          <t>135414|293/20|250|25/09/2019|*|</t>
        </r>
      </text>
    </comment>
    <comment ref="M1160" authorId="0" shapeId="0" xr:uid="{00000000-0006-0000-0500-0000B9040000}">
      <text>
        <r>
          <rPr>
            <sz val="10"/>
            <color indexed="81"/>
            <rFont val="Lucida Console"/>
            <family val="3"/>
          </rPr>
          <t>136553|296/20|5000|08/09/2020|*|</t>
        </r>
      </text>
    </comment>
    <comment ref="M1161" authorId="0" shapeId="0" xr:uid="{00000000-0006-0000-0500-0000BA040000}">
      <text>
        <r>
          <rPr>
            <sz val="10"/>
            <color indexed="81"/>
            <rFont val="Lucida Console"/>
            <family val="3"/>
          </rPr>
          <t>136556|296/20|5000|08/09/2020|*|</t>
        </r>
      </text>
    </comment>
    <comment ref="M1162" authorId="0" shapeId="0" xr:uid="{00000000-0006-0000-0500-0000BB040000}">
      <text>
        <r>
          <rPr>
            <sz val="10"/>
            <color indexed="81"/>
            <rFont val="Lucida Console"/>
            <family val="3"/>
          </rPr>
          <t>122818|296/20|5000|08/09/2020|*|</t>
        </r>
      </text>
    </comment>
    <comment ref="M1163" authorId="0" shapeId="0" xr:uid="{00000000-0006-0000-0500-0000BC040000}">
      <text>
        <r>
          <rPr>
            <sz val="10"/>
            <color indexed="81"/>
            <rFont val="Lucida Console"/>
            <family val="3"/>
          </rPr>
          <t>125262|296/20|1500|08/09/2020|*|</t>
        </r>
      </text>
    </comment>
    <comment ref="M1164" authorId="0" shapeId="0" xr:uid="{00000000-0006-0000-0500-0000BD040000}">
      <text>
        <r>
          <rPr>
            <sz val="10"/>
            <color indexed="81"/>
            <rFont val="Lucida Console"/>
            <family val="3"/>
          </rPr>
          <t>12877|304/20|200|12/05/2020|*|</t>
        </r>
      </text>
    </comment>
    <comment ref="M1165" authorId="0" shapeId="0" xr:uid="{00000000-0006-0000-0500-0000BE040000}">
      <text>
        <r>
          <rPr>
            <sz val="10"/>
            <color indexed="81"/>
            <rFont val="Lucida Console"/>
            <family val="3"/>
          </rPr>
          <t>10867|16/21|35000|11/11/2020|*|</t>
        </r>
      </text>
    </comment>
    <comment ref="M1166" authorId="0" shapeId="0" xr:uid="{00000000-0006-0000-0500-0000BF040000}">
      <text>
        <r>
          <rPr>
            <sz val="10"/>
            <color indexed="81"/>
            <rFont val="Lucida Console"/>
            <family val="3"/>
          </rPr>
          <t>93139|31/21|100|20/01/2020|*|</t>
        </r>
      </text>
    </comment>
    <comment ref="M1167" authorId="0" shapeId="0" xr:uid="{00000000-0006-0000-0500-0000C0040000}">
      <text>
        <r>
          <rPr>
            <sz val="10"/>
            <color indexed="81"/>
            <rFont val="Lucida Console"/>
            <family val="3"/>
          </rPr>
          <t>109848|31/21|120|20/01/2020|*|</t>
        </r>
      </text>
    </comment>
    <comment ref="M1168" authorId="0" shapeId="0" xr:uid="{00000000-0006-0000-0500-0000C1040000}">
      <text>
        <r>
          <rPr>
            <sz val="10"/>
            <color indexed="81"/>
            <rFont val="Lucida Console"/>
            <family val="3"/>
          </rPr>
          <t>10302|143/21|3000|19/12/2019|*|</t>
        </r>
      </text>
    </comment>
    <comment ref="M1169" authorId="0" shapeId="0" xr:uid="{00000000-0006-0000-0500-0000C2040000}">
      <text>
        <r>
          <rPr>
            <sz val="10"/>
            <color indexed="81"/>
            <rFont val="Lucida Console"/>
            <family val="3"/>
          </rPr>
          <t>10359|81/21|3000|24/11/2020|*|</t>
        </r>
      </text>
    </comment>
    <comment ref="M1170" authorId="0" shapeId="0" xr:uid="{00000000-0006-0000-0500-0000C3040000}">
      <text>
        <r>
          <rPr>
            <sz val="10"/>
            <color indexed="81"/>
            <rFont val="Lucida Console"/>
            <family val="3"/>
          </rPr>
          <t>10412|137/21|1500|04/10/2019|*|</t>
        </r>
      </text>
    </comment>
    <comment ref="M1171" authorId="0" shapeId="0" xr:uid="{00000000-0006-0000-0500-0000C4040000}">
      <text>
        <r>
          <rPr>
            <sz val="10"/>
            <color indexed="81"/>
            <rFont val="Lucida Console"/>
            <family val="3"/>
          </rPr>
          <t>10719|85/21|60000|04/12/2020|*|</t>
        </r>
      </text>
    </comment>
    <comment ref="M1172" authorId="0" shapeId="0" xr:uid="{00000000-0006-0000-0500-0000C5040000}">
      <text>
        <r>
          <rPr>
            <sz val="10"/>
            <color indexed="81"/>
            <rFont val="Lucida Console"/>
            <family val="3"/>
          </rPr>
          <t>10867|16/21|35000|11/11/2020|*|</t>
        </r>
      </text>
    </comment>
    <comment ref="M1173" authorId="0" shapeId="0" xr:uid="{00000000-0006-0000-0500-0000C6040000}">
      <text>
        <r>
          <rPr>
            <sz val="10"/>
            <color indexed="81"/>
            <rFont val="Lucida Console"/>
            <family val="3"/>
          </rPr>
          <t>11448|143/21|1500|19/12/2019|*|</t>
        </r>
      </text>
    </comment>
    <comment ref="M1174" authorId="0" shapeId="0" xr:uid="{00000000-0006-0000-0500-0000C7040000}">
      <text>
        <r>
          <rPr>
            <sz val="10"/>
            <color indexed="81"/>
            <rFont val="Lucida Console"/>
            <family val="3"/>
          </rPr>
          <t>12623|143/21|40000|19/12/2019|*|</t>
        </r>
      </text>
    </comment>
    <comment ref="M1175" authorId="0" shapeId="0" xr:uid="{00000000-0006-0000-0500-0000C8040000}">
      <text>
        <r>
          <rPr>
            <sz val="10"/>
            <color indexed="81"/>
            <rFont val="Lucida Console"/>
            <family val="3"/>
          </rPr>
          <t>12635|143/21|25000|19/12/2019|*|</t>
        </r>
      </text>
    </comment>
    <comment ref="M1176" authorId="0" shapeId="0" xr:uid="{00000000-0006-0000-0500-0000C9040000}">
      <text>
        <r>
          <rPr>
            <sz val="10"/>
            <color indexed="81"/>
            <rFont val="Lucida Console"/>
            <family val="3"/>
          </rPr>
          <t>12673|35/21|100|01/03/2021|*|</t>
        </r>
      </text>
    </comment>
    <comment ref="M1177" authorId="0" shapeId="0" xr:uid="{00000000-0006-0000-0500-0000CA040000}">
      <text>
        <r>
          <rPr>
            <sz val="10"/>
            <color indexed="81"/>
            <rFont val="Lucida Console"/>
            <family val="3"/>
          </rPr>
          <t>12763|105/21|700|08/09/2020|*|</t>
        </r>
      </text>
    </comment>
    <comment ref="M1178" authorId="0" shapeId="0" xr:uid="{00000000-0006-0000-0500-0000CB040000}">
      <text>
        <r>
          <rPr>
            <sz val="10"/>
            <color indexed="81"/>
            <rFont val="Lucida Console"/>
            <family val="3"/>
          </rPr>
          <t>13063|161/21|1500|17/12/2020|*|</t>
        </r>
      </text>
    </comment>
    <comment ref="M1179" authorId="0" shapeId="0" xr:uid="{00000000-0006-0000-0500-0000CC040000}">
      <text>
        <r>
          <rPr>
            <sz val="10"/>
            <color indexed="81"/>
            <rFont val="Lucida Console"/>
            <family val="3"/>
          </rPr>
          <t>13064|161/21|2000|17/12/2020|*|</t>
        </r>
      </text>
    </comment>
    <comment ref="M1180" authorId="0" shapeId="0" xr:uid="{00000000-0006-0000-0500-0000CD040000}">
      <text>
        <r>
          <rPr>
            <sz val="10"/>
            <color indexed="81"/>
            <rFont val="Lucida Console"/>
            <family val="3"/>
          </rPr>
          <t>13120|161/21|50|17/12/2020|*|</t>
        </r>
      </text>
    </comment>
    <comment ref="M1181" authorId="0" shapeId="0" xr:uid="{00000000-0006-0000-0500-0000CE040000}">
      <text>
        <r>
          <rPr>
            <sz val="10"/>
            <color indexed="81"/>
            <rFont val="Lucida Console"/>
            <family val="3"/>
          </rPr>
          <t>13165|161/21|500|17/12/2020|*|</t>
        </r>
      </text>
    </comment>
    <comment ref="M1182" authorId="0" shapeId="0" xr:uid="{00000000-0006-0000-0500-0000CF040000}">
      <text>
        <r>
          <rPr>
            <sz val="10"/>
            <color indexed="81"/>
            <rFont val="Lucida Console"/>
            <family val="3"/>
          </rPr>
          <t>13192|161/21|50|17/12/2020|*|</t>
        </r>
      </text>
    </comment>
    <comment ref="M1183" authorId="0" shapeId="0" xr:uid="{00000000-0006-0000-0500-0000D0040000}">
      <text>
        <r>
          <rPr>
            <sz val="10"/>
            <color indexed="81"/>
            <rFont val="Lucida Console"/>
            <family val="3"/>
          </rPr>
          <t>13199|75/21|60|14/02/2020|*|</t>
        </r>
      </text>
    </comment>
    <comment ref="M1184" authorId="0" shapeId="0" xr:uid="{00000000-0006-0000-0500-0000D1040000}">
      <text>
        <r>
          <rPr>
            <sz val="10"/>
            <color indexed="81"/>
            <rFont val="Lucida Console"/>
            <family val="3"/>
          </rPr>
          <t>14121|93/21|14000|14/10/2019|*|</t>
        </r>
      </text>
    </comment>
    <comment ref="M1185" authorId="0" shapeId="0" xr:uid="{00000000-0006-0000-0500-0000D2040000}">
      <text>
        <r>
          <rPr>
            <sz val="10"/>
            <color indexed="81"/>
            <rFont val="Lucida Console"/>
            <family val="3"/>
          </rPr>
          <t>14784|58/21|300|23/09/2020|*|</t>
        </r>
      </text>
    </comment>
    <comment ref="M1186" authorId="0" shapeId="0" xr:uid="{00000000-0006-0000-0500-0000D3040000}">
      <text>
        <r>
          <rPr>
            <sz val="10"/>
            <color indexed="81"/>
            <rFont val="Lucida Console"/>
            <family val="3"/>
          </rPr>
          <t>15085|161/21|0|17/12/2020|*|</t>
        </r>
      </text>
    </comment>
    <comment ref="M1187" authorId="0" shapeId="0" xr:uid="{00000000-0006-0000-0500-0000D4040000}">
      <text>
        <r>
          <rPr>
            <sz val="10"/>
            <color indexed="81"/>
            <rFont val="Lucida Console"/>
            <family val="3"/>
          </rPr>
          <t>15267|58/21|0|23/09/2020|*|</t>
        </r>
      </text>
    </comment>
    <comment ref="M1188" authorId="0" shapeId="0" xr:uid="{00000000-0006-0000-0500-0000D5040000}">
      <text>
        <r>
          <rPr>
            <sz val="10"/>
            <color indexed="81"/>
            <rFont val="Lucida Console"/>
            <family val="3"/>
          </rPr>
          <t>15668|58/21|0|23/09/2020|*|</t>
        </r>
      </text>
    </comment>
    <comment ref="M1189" authorId="0" shapeId="0" xr:uid="{00000000-0006-0000-0500-0000D6040000}">
      <text>
        <r>
          <rPr>
            <sz val="10"/>
            <color indexed="81"/>
            <rFont val="Lucida Console"/>
            <family val="3"/>
          </rPr>
          <t>15672|58/21|0|23/09/2020|*|</t>
        </r>
      </text>
    </comment>
    <comment ref="M1190" authorId="0" shapeId="0" xr:uid="{00000000-0006-0000-0500-0000D7040000}">
      <text>
        <r>
          <rPr>
            <sz val="10"/>
            <color indexed="81"/>
            <rFont val="Lucida Console"/>
            <family val="3"/>
          </rPr>
          <t>17454|143/21|12000|19/12/2019|*|</t>
        </r>
      </text>
    </comment>
    <comment ref="M1191" authorId="0" shapeId="0" xr:uid="{00000000-0006-0000-0500-0000D8040000}">
      <text>
        <r>
          <rPr>
            <sz val="10"/>
            <color indexed="81"/>
            <rFont val="Lucida Console"/>
            <family val="3"/>
          </rPr>
          <t>23687|143/21|25000|19/12/2019|*|</t>
        </r>
      </text>
    </comment>
    <comment ref="M1192" authorId="0" shapeId="0" xr:uid="{00000000-0006-0000-0500-0000D9040000}">
      <text>
        <r>
          <rPr>
            <sz val="10"/>
            <color indexed="81"/>
            <rFont val="Lucida Console"/>
            <family val="3"/>
          </rPr>
          <t>23692|143/21|25000|19/12/2019|*|</t>
        </r>
      </text>
    </comment>
    <comment ref="M1193" authorId="0" shapeId="0" xr:uid="{00000000-0006-0000-0500-0000DA040000}">
      <text>
        <r>
          <rPr>
            <sz val="10"/>
            <color indexed="81"/>
            <rFont val="Lucida Console"/>
            <family val="3"/>
          </rPr>
          <t>23846|143/21|25000|19/12/2019|*|</t>
        </r>
      </text>
    </comment>
    <comment ref="M1194" authorId="0" shapeId="0" xr:uid="{00000000-0006-0000-0500-0000DB040000}">
      <text>
        <r>
          <rPr>
            <sz val="10"/>
            <color indexed="81"/>
            <rFont val="Lucida Console"/>
            <family val="3"/>
          </rPr>
          <t>23862|143/21|25000|19/12/2019|*|</t>
        </r>
      </text>
    </comment>
    <comment ref="M1195" authorId="0" shapeId="0" xr:uid="{00000000-0006-0000-0500-0000DC040000}">
      <text>
        <r>
          <rPr>
            <sz val="10"/>
            <color indexed="81"/>
            <rFont val="Lucida Console"/>
            <family val="3"/>
          </rPr>
          <t>23875|143/21|25000|19/12/2019|*|</t>
        </r>
      </text>
    </comment>
    <comment ref="M1196" authorId="0" shapeId="0" xr:uid="{00000000-0006-0000-0500-0000DD040000}">
      <text>
        <r>
          <rPr>
            <sz val="10"/>
            <color indexed="81"/>
            <rFont val="Lucida Console"/>
            <family val="3"/>
          </rPr>
          <t>23986|143/21|10000|19/12/2019|*|</t>
        </r>
      </text>
    </comment>
    <comment ref="M1197" authorId="0" shapeId="0" xr:uid="{00000000-0006-0000-0500-0000DE040000}">
      <text>
        <r>
          <rPr>
            <sz val="10"/>
            <color indexed="81"/>
            <rFont val="Lucida Console"/>
            <family val="3"/>
          </rPr>
          <t>23989|143/21|10000|19/12/2019|*|</t>
        </r>
      </text>
    </comment>
    <comment ref="M1198" authorId="0" shapeId="0" xr:uid="{00000000-0006-0000-0500-0000DF040000}">
      <text>
        <r>
          <rPr>
            <sz val="10"/>
            <color indexed="81"/>
            <rFont val="Lucida Console"/>
            <family val="3"/>
          </rPr>
          <t>23993|143/21|10000|19/12/2019|*|</t>
        </r>
      </text>
    </comment>
    <comment ref="M1199" authorId="0" shapeId="0" xr:uid="{00000000-0006-0000-0500-0000E0040000}">
      <text>
        <r>
          <rPr>
            <sz val="10"/>
            <color indexed="81"/>
            <rFont val="Lucida Console"/>
            <family val="3"/>
          </rPr>
          <t>23996|143/21|10000|19/12/2019|*|</t>
        </r>
      </text>
    </comment>
    <comment ref="M1200" authorId="0" shapeId="0" xr:uid="{00000000-0006-0000-0500-0000E1040000}">
      <text>
        <r>
          <rPr>
            <sz val="10"/>
            <color indexed="81"/>
            <rFont val="Lucida Console"/>
            <family val="3"/>
          </rPr>
          <t>24476|143/21|10000|19/12/2019|*|</t>
        </r>
      </text>
    </comment>
    <comment ref="M1201" authorId="0" shapeId="0" xr:uid="{00000000-0006-0000-0500-0000E2040000}">
      <text>
        <r>
          <rPr>
            <sz val="10"/>
            <color indexed="81"/>
            <rFont val="Lucida Console"/>
            <family val="3"/>
          </rPr>
          <t>24477|143/21|10000|19/12/2019|*|</t>
        </r>
      </text>
    </comment>
    <comment ref="M1202" authorId="0" shapeId="0" xr:uid="{00000000-0006-0000-0500-0000E3040000}">
      <text>
        <r>
          <rPr>
            <sz val="10"/>
            <color indexed="81"/>
            <rFont val="Lucida Console"/>
            <family val="3"/>
          </rPr>
          <t>25559|143/21|10000|19/12/2019|*|</t>
        </r>
      </text>
    </comment>
    <comment ref="M1203" authorId="0" shapeId="0" xr:uid="{00000000-0006-0000-0500-0000E4040000}">
      <text>
        <r>
          <rPr>
            <sz val="10"/>
            <color indexed="81"/>
            <rFont val="Lucida Console"/>
            <family val="3"/>
          </rPr>
          <t>26215|90/21|50|24/11/2020|*|</t>
        </r>
      </text>
    </comment>
    <comment ref="M1204" authorId="0" shapeId="0" xr:uid="{00000000-0006-0000-0500-0000E5040000}">
      <text>
        <r>
          <rPr>
            <sz val="10"/>
            <color indexed="81"/>
            <rFont val="Lucida Console"/>
            <family val="3"/>
          </rPr>
          <t>26282|105/21|0|08/09/2020|*|</t>
        </r>
      </text>
    </comment>
    <comment ref="M1205" authorId="0" shapeId="0" xr:uid="{00000000-0006-0000-0500-0000E6040000}">
      <text>
        <r>
          <rPr>
            <sz val="10"/>
            <color indexed="81"/>
            <rFont val="Lucida Console"/>
            <family val="3"/>
          </rPr>
          <t>27137|143/21|10000|19/12/2019|*|</t>
        </r>
      </text>
    </comment>
    <comment ref="M1206" authorId="0" shapeId="0" xr:uid="{00000000-0006-0000-0500-0000E7040000}">
      <text>
        <r>
          <rPr>
            <sz val="10"/>
            <color indexed="81"/>
            <rFont val="Lucida Console"/>
            <family val="3"/>
          </rPr>
          <t>27138|143/21|10000|19/12/2019|*|</t>
        </r>
      </text>
    </comment>
    <comment ref="M1207" authorId="0" shapeId="0" xr:uid="{00000000-0006-0000-0500-0000E8040000}">
      <text>
        <r>
          <rPr>
            <sz val="10"/>
            <color indexed="81"/>
            <rFont val="Lucida Console"/>
            <family val="3"/>
          </rPr>
          <t>27139|143/21|10000|19/12/2019|*|</t>
        </r>
      </text>
    </comment>
    <comment ref="M1208" authorId="0" shapeId="0" xr:uid="{00000000-0006-0000-0500-0000E9040000}">
      <text>
        <r>
          <rPr>
            <sz val="10"/>
            <color indexed="81"/>
            <rFont val="Lucida Console"/>
            <family val="3"/>
          </rPr>
          <t>27140|143/21|10000|19/12/2019|*|</t>
        </r>
      </text>
    </comment>
    <comment ref="M1209" authorId="0" shapeId="0" xr:uid="{00000000-0006-0000-0500-0000EA040000}">
      <text>
        <r>
          <rPr>
            <sz val="10"/>
            <color indexed="81"/>
            <rFont val="Lucida Console"/>
            <family val="3"/>
          </rPr>
          <t>27760|161/21|50|17/12/2020|*|</t>
        </r>
      </text>
    </comment>
    <comment ref="M1210" authorId="0" shapeId="0" xr:uid="{00000000-0006-0000-0500-0000EB040000}">
      <text>
        <r>
          <rPr>
            <sz val="10"/>
            <color indexed="81"/>
            <rFont val="Lucida Console"/>
            <family val="3"/>
          </rPr>
          <t>29956|143/21|10000|19/12/2019|*|</t>
        </r>
      </text>
    </comment>
    <comment ref="M1211" authorId="0" shapeId="0" xr:uid="{00000000-0006-0000-0500-0000EC040000}">
      <text>
        <r>
          <rPr>
            <sz val="10"/>
            <color indexed="81"/>
            <rFont val="Lucida Console"/>
            <family val="3"/>
          </rPr>
          <t>29959|143/21|10000|19/12/2019|*|</t>
        </r>
      </text>
    </comment>
    <comment ref="M1212" authorId="0" shapeId="0" xr:uid="{00000000-0006-0000-0500-0000ED040000}">
      <text>
        <r>
          <rPr>
            <sz val="10"/>
            <color indexed="81"/>
            <rFont val="Lucida Console"/>
            <family val="3"/>
          </rPr>
          <t>29961|143/21|10000|19/12/2019|*|</t>
        </r>
      </text>
    </comment>
    <comment ref="M1213" authorId="0" shapeId="0" xr:uid="{00000000-0006-0000-0500-0000EE040000}">
      <text>
        <r>
          <rPr>
            <sz val="10"/>
            <color indexed="81"/>
            <rFont val="Lucida Console"/>
            <family val="3"/>
          </rPr>
          <t>29962|143/21|10000|19/12/2019|*|</t>
        </r>
      </text>
    </comment>
    <comment ref="M1214" authorId="0" shapeId="0" xr:uid="{00000000-0006-0000-0500-0000EF040000}">
      <text>
        <r>
          <rPr>
            <sz val="10"/>
            <color indexed="81"/>
            <rFont val="Lucida Console"/>
            <family val="3"/>
          </rPr>
          <t>29964|143/21|10000|19/12/2019|*|</t>
        </r>
      </text>
    </comment>
    <comment ref="M1215" authorId="0" shapeId="0" xr:uid="{00000000-0006-0000-0500-0000F0040000}">
      <text>
        <r>
          <rPr>
            <sz val="10"/>
            <color indexed="81"/>
            <rFont val="Lucida Console"/>
            <family val="3"/>
          </rPr>
          <t>30165|143/21|25000|19/12/2019|*|</t>
        </r>
      </text>
    </comment>
    <comment ref="M1216" authorId="0" shapeId="0" xr:uid="{00000000-0006-0000-0500-0000F1040000}">
      <text>
        <r>
          <rPr>
            <sz val="10"/>
            <color indexed="81"/>
            <rFont val="Lucida Console"/>
            <family val="3"/>
          </rPr>
          <t>32933|143/21|25000|19/12/2019|*|</t>
        </r>
      </text>
    </comment>
    <comment ref="M1217" authorId="0" shapeId="0" xr:uid="{00000000-0006-0000-0500-0000F2040000}">
      <text>
        <r>
          <rPr>
            <sz val="10"/>
            <color indexed="81"/>
            <rFont val="Lucida Console"/>
            <family val="3"/>
          </rPr>
          <t>34214|105/21|0|08/09/2020|*|</t>
        </r>
      </text>
    </comment>
    <comment ref="M1218" authorId="0" shapeId="0" xr:uid="{00000000-0006-0000-0500-0000F3040000}">
      <text>
        <r>
          <rPr>
            <sz val="10"/>
            <color indexed="81"/>
            <rFont val="Lucida Console"/>
            <family val="3"/>
          </rPr>
          <t>35224|161/21|20|17/12/2020|*|</t>
        </r>
      </text>
    </comment>
    <comment ref="M1219" authorId="0" shapeId="0" xr:uid="{00000000-0006-0000-0500-0000F4040000}">
      <text>
        <r>
          <rPr>
            <sz val="10"/>
            <color indexed="81"/>
            <rFont val="Lucida Console"/>
            <family val="3"/>
          </rPr>
          <t>35256|75/21|200|20/05/2020|*|</t>
        </r>
      </text>
    </comment>
    <comment ref="M1220" authorId="0" shapeId="0" xr:uid="{00000000-0006-0000-0500-0000F5040000}">
      <text>
        <r>
          <rPr>
            <sz val="10"/>
            <color indexed="81"/>
            <rFont val="Lucida Console"/>
            <family val="3"/>
          </rPr>
          <t>42566|145/21|30|24/11/2020|*|</t>
        </r>
      </text>
    </comment>
    <comment ref="M1221" authorId="0" shapeId="0" xr:uid="{00000000-0006-0000-0500-0000F6040000}">
      <text>
        <r>
          <rPr>
            <sz val="10"/>
            <color indexed="81"/>
            <rFont val="Lucida Console"/>
            <family val="3"/>
          </rPr>
          <t>47447|143/21|25000|19/12/2019|*|</t>
        </r>
      </text>
    </comment>
    <comment ref="M1222" authorId="0" shapeId="0" xr:uid="{00000000-0006-0000-0500-0000F7040000}">
      <text>
        <r>
          <rPr>
            <sz val="10"/>
            <color indexed="81"/>
            <rFont val="Lucida Console"/>
            <family val="3"/>
          </rPr>
          <t>49033|145/21|40|24/11/2020|*|</t>
        </r>
      </text>
    </comment>
    <comment ref="M1223" authorId="0" shapeId="0" xr:uid="{00000000-0006-0000-0500-0000F8040000}">
      <text>
        <r>
          <rPr>
            <sz val="10"/>
            <color indexed="81"/>
            <rFont val="Lucida Console"/>
            <family val="3"/>
          </rPr>
          <t>50591|145/21|0|24/11/2020|*|</t>
        </r>
      </text>
    </comment>
    <comment ref="M1224" authorId="0" shapeId="0" xr:uid="{00000000-0006-0000-0500-0000F9040000}">
      <text>
        <r>
          <rPr>
            <sz val="10"/>
            <color indexed="81"/>
            <rFont val="Lucida Console"/>
            <family val="3"/>
          </rPr>
          <t>56519|145/21|30|24/11/2020|*|</t>
        </r>
      </text>
    </comment>
    <comment ref="M1225" authorId="0" shapeId="0" xr:uid="{00000000-0006-0000-0500-0000FA040000}">
      <text>
        <r>
          <rPr>
            <sz val="10"/>
            <color indexed="81"/>
            <rFont val="Lucida Console"/>
            <family val="3"/>
          </rPr>
          <t>56520|145/21|50|24/11/2020|*|</t>
        </r>
      </text>
    </comment>
    <comment ref="M1226" authorId="0" shapeId="0" xr:uid="{00000000-0006-0000-0500-0000FB040000}">
      <text>
        <r>
          <rPr>
            <sz val="10"/>
            <color indexed="81"/>
            <rFont val="Lucida Console"/>
            <family val="3"/>
          </rPr>
          <t>60889|58/21|200|23/09/2020|*|</t>
        </r>
      </text>
    </comment>
    <comment ref="M1227" authorId="0" shapeId="0" xr:uid="{00000000-0006-0000-0500-0000FC040000}">
      <text>
        <r>
          <rPr>
            <sz val="10"/>
            <color indexed="81"/>
            <rFont val="Lucida Console"/>
            <family val="3"/>
          </rPr>
          <t>65173|161/21|150|17/12/2020|*|</t>
        </r>
      </text>
    </comment>
    <comment ref="M1228" authorId="0" shapeId="0" xr:uid="{00000000-0006-0000-0500-0000FD040000}">
      <text>
        <r>
          <rPr>
            <sz val="10"/>
            <color indexed="81"/>
            <rFont val="Lucida Console"/>
            <family val="3"/>
          </rPr>
          <t>70379|143/21|1500|19/12/2019|*|</t>
        </r>
      </text>
    </comment>
    <comment ref="M1229" authorId="0" shapeId="0" xr:uid="{00000000-0006-0000-0500-0000FE040000}">
      <text>
        <r>
          <rPr>
            <sz val="10"/>
            <color indexed="81"/>
            <rFont val="Lucida Console"/>
            <family val="3"/>
          </rPr>
          <t>74907|145/21|200|24/11/2020|*|</t>
        </r>
      </text>
    </comment>
    <comment ref="M1230" authorId="0" shapeId="0" xr:uid="{00000000-0006-0000-0500-0000FF040000}">
      <text>
        <r>
          <rPr>
            <sz val="10"/>
            <color indexed="81"/>
            <rFont val="Lucida Console"/>
            <family val="3"/>
          </rPr>
          <t>75334|131/21|1500|28/01/2021|*|</t>
        </r>
      </text>
    </comment>
    <comment ref="M1231" authorId="0" shapeId="0" xr:uid="{00000000-0006-0000-0500-000000050000}">
      <text>
        <r>
          <rPr>
            <sz val="10"/>
            <color indexed="81"/>
            <rFont val="Lucida Console"/>
            <family val="3"/>
          </rPr>
          <t>75938|143/21|10000|19/12/2019|*|</t>
        </r>
      </text>
    </comment>
    <comment ref="M1232" authorId="0" shapeId="0" xr:uid="{00000000-0006-0000-0500-000001050000}">
      <text>
        <r>
          <rPr>
            <sz val="10"/>
            <color indexed="81"/>
            <rFont val="Lucida Console"/>
            <family val="3"/>
          </rPr>
          <t>76583|90/21|0|24/11/2020|*|</t>
        </r>
      </text>
    </comment>
    <comment ref="M1233" authorId="0" shapeId="0" xr:uid="{00000000-0006-0000-0500-000002050000}">
      <text>
        <r>
          <rPr>
            <sz val="10"/>
            <color indexed="81"/>
            <rFont val="Lucida Console"/>
            <family val="3"/>
          </rPr>
          <t>77110|161/21|0|17/12/2020|*|</t>
        </r>
      </text>
    </comment>
    <comment ref="M1234" authorId="0" shapeId="0" xr:uid="{00000000-0006-0000-0500-000003050000}">
      <text>
        <r>
          <rPr>
            <sz val="10"/>
            <color indexed="81"/>
            <rFont val="Lucida Console"/>
            <family val="3"/>
          </rPr>
          <t>77556|145/21|100|24/11/2020|*|</t>
        </r>
      </text>
    </comment>
    <comment ref="M1235" authorId="0" shapeId="0" xr:uid="{00000000-0006-0000-0500-000004050000}">
      <text>
        <r>
          <rPr>
            <sz val="10"/>
            <color indexed="81"/>
            <rFont val="Lucida Console"/>
            <family val="3"/>
          </rPr>
          <t>77562|145/21|5000|24/11/2020|*|</t>
        </r>
      </text>
    </comment>
    <comment ref="M1236" authorId="0" shapeId="0" xr:uid="{00000000-0006-0000-0500-000005050000}">
      <text>
        <r>
          <rPr>
            <sz val="10"/>
            <color indexed="81"/>
            <rFont val="Lucida Console"/>
            <family val="3"/>
          </rPr>
          <t>78307|145/21|0|24/11/2020|*|</t>
        </r>
      </text>
    </comment>
    <comment ref="M1237" authorId="0" shapeId="0" xr:uid="{00000000-0006-0000-0500-000006050000}">
      <text>
        <r>
          <rPr>
            <sz val="10"/>
            <color indexed="81"/>
            <rFont val="Lucida Console"/>
            <family val="3"/>
          </rPr>
          <t>81563|161/21|0|17/12/2020|*|</t>
        </r>
      </text>
    </comment>
    <comment ref="M1238" authorId="0" shapeId="0" xr:uid="{00000000-0006-0000-0500-000007050000}">
      <text>
        <r>
          <rPr>
            <sz val="10"/>
            <color indexed="81"/>
            <rFont val="Lucida Console"/>
            <family val="3"/>
          </rPr>
          <t>81564|161/21|0|17/12/2020|*|</t>
        </r>
      </text>
    </comment>
    <comment ref="M1239" authorId="0" shapeId="0" xr:uid="{00000000-0006-0000-0500-000008050000}">
      <text>
        <r>
          <rPr>
            <sz val="10"/>
            <color indexed="81"/>
            <rFont val="Lucida Console"/>
            <family val="3"/>
          </rPr>
          <t>81565|161/21|20|17/12/2020|*|</t>
        </r>
      </text>
    </comment>
    <comment ref="M1240" authorId="0" shapeId="0" xr:uid="{00000000-0006-0000-0500-000009050000}">
      <text>
        <r>
          <rPr>
            <sz val="10"/>
            <color indexed="81"/>
            <rFont val="Lucida Console"/>
            <family val="3"/>
          </rPr>
          <t>88740|39/21|0|23/09/2020|*|</t>
        </r>
      </text>
    </comment>
    <comment ref="M1241" authorId="0" shapeId="0" xr:uid="{00000000-0006-0000-0500-00000A050000}">
      <text>
        <r>
          <rPr>
            <sz val="10"/>
            <color indexed="81"/>
            <rFont val="Lucida Console"/>
            <family val="3"/>
          </rPr>
          <t>88744|39/21|30|23/09/2020|*|</t>
        </r>
      </text>
    </comment>
    <comment ref="M1242" authorId="0" shapeId="0" xr:uid="{00000000-0006-0000-0500-00000B050000}">
      <text>
        <r>
          <rPr>
            <sz val="10"/>
            <color indexed="81"/>
            <rFont val="Lucida Console"/>
            <family val="3"/>
          </rPr>
          <t>88745|39/21|50|23/09/2020|*|</t>
        </r>
      </text>
    </comment>
    <comment ref="M1243" authorId="0" shapeId="0" xr:uid="{00000000-0006-0000-0500-00000C050000}">
      <text>
        <r>
          <rPr>
            <sz val="10"/>
            <color indexed="81"/>
            <rFont val="Lucida Console"/>
            <family val="3"/>
          </rPr>
          <t>88746|39/21|0|23/09/2020|*|</t>
        </r>
      </text>
    </comment>
    <comment ref="M1244" authorId="0" shapeId="0" xr:uid="{00000000-0006-0000-0500-00000D050000}">
      <text>
        <r>
          <rPr>
            <sz val="10"/>
            <color indexed="81"/>
            <rFont val="Lucida Console"/>
            <family val="3"/>
          </rPr>
          <t>91811|35/21|135|16/02/2021|*|</t>
        </r>
      </text>
    </comment>
    <comment ref="M1245" authorId="0" shapeId="0" xr:uid="{00000000-0006-0000-0500-00000E050000}">
      <text>
        <r>
          <rPr>
            <sz val="10"/>
            <color indexed="81"/>
            <rFont val="Lucida Console"/>
            <family val="3"/>
          </rPr>
          <t>91868|35/21|100|01/03/2021|*|</t>
        </r>
      </text>
    </comment>
    <comment ref="M1246" authorId="0" shapeId="0" xr:uid="{00000000-0006-0000-0500-00000F050000}">
      <text>
        <r>
          <rPr>
            <sz val="10"/>
            <color indexed="81"/>
            <rFont val="Lucida Console"/>
            <family val="3"/>
          </rPr>
          <t>92907|143/21|3000|19/12/2019|*|</t>
        </r>
      </text>
    </comment>
    <comment ref="M1247" authorId="0" shapeId="0" xr:uid="{00000000-0006-0000-0500-000010050000}">
      <text>
        <r>
          <rPr>
            <sz val="10"/>
            <color indexed="81"/>
            <rFont val="Lucida Console"/>
            <family val="3"/>
          </rPr>
          <t>92908|143/21|3000|19/12/2019|*|</t>
        </r>
      </text>
    </comment>
    <comment ref="M1248" authorId="0" shapeId="0" xr:uid="{00000000-0006-0000-0500-000011050000}">
      <text>
        <r>
          <rPr>
            <sz val="10"/>
            <color indexed="81"/>
            <rFont val="Lucida Console"/>
            <family val="3"/>
          </rPr>
          <t>93139|31/21|100|20/01/2020|*|</t>
        </r>
      </text>
    </comment>
    <comment ref="M1249" authorId="0" shapeId="0" xr:uid="{00000000-0006-0000-0500-000012050000}">
      <text>
        <r>
          <rPr>
            <sz val="10"/>
            <color indexed="81"/>
            <rFont val="Lucida Console"/>
            <family val="3"/>
          </rPr>
          <t>93325|143/21|10000|19/12/2019|*|</t>
        </r>
      </text>
    </comment>
    <comment ref="M1250" authorId="0" shapeId="0" xr:uid="{00000000-0006-0000-0500-000013050000}">
      <text>
        <r>
          <rPr>
            <sz val="10"/>
            <color indexed="81"/>
            <rFont val="Lucida Console"/>
            <family val="3"/>
          </rPr>
          <t>93327|143/21|10000|19/12/2019|*|</t>
        </r>
      </text>
    </comment>
    <comment ref="M1251" authorId="0" shapeId="0" xr:uid="{00000000-0006-0000-0500-000014050000}">
      <text>
        <r>
          <rPr>
            <sz val="10"/>
            <color indexed="81"/>
            <rFont val="Lucida Console"/>
            <family val="3"/>
          </rPr>
          <t>93329|143/21|10000|19/12/2019|*|</t>
        </r>
      </text>
    </comment>
    <comment ref="M1252" authorId="0" shapeId="0" xr:uid="{00000000-0006-0000-0500-000015050000}">
      <text>
        <r>
          <rPr>
            <sz val="10"/>
            <color indexed="81"/>
            <rFont val="Lucida Console"/>
            <family val="3"/>
          </rPr>
          <t>93332|143/21|10000|19/12/2019|*|</t>
        </r>
      </text>
    </comment>
    <comment ref="M1253" authorId="0" shapeId="0" xr:uid="{00000000-0006-0000-0500-000016050000}">
      <text>
        <r>
          <rPr>
            <sz val="10"/>
            <color indexed="81"/>
            <rFont val="Lucida Console"/>
            <family val="3"/>
          </rPr>
          <t>93334|143/21|10000|19/12/2019|*|</t>
        </r>
      </text>
    </comment>
    <comment ref="M1254" authorId="0" shapeId="0" xr:uid="{00000000-0006-0000-0500-000017050000}">
      <text>
        <r>
          <rPr>
            <sz val="10"/>
            <color indexed="81"/>
            <rFont val="Lucida Console"/>
            <family val="3"/>
          </rPr>
          <t>93335|143/21|10000|19/12/2019|*|</t>
        </r>
      </text>
    </comment>
    <comment ref="M1255" authorId="0" shapeId="0" xr:uid="{00000000-0006-0000-0500-000018050000}">
      <text>
        <r>
          <rPr>
            <sz val="10"/>
            <color indexed="81"/>
            <rFont val="Lucida Console"/>
            <family val="3"/>
          </rPr>
          <t>93453|143/21|14000|19/12/2019|*|</t>
        </r>
      </text>
    </comment>
    <comment ref="M1256" authorId="0" shapeId="0" xr:uid="{00000000-0006-0000-0500-000019050000}">
      <text>
        <r>
          <rPr>
            <sz val="10"/>
            <color indexed="81"/>
            <rFont val="Lucida Console"/>
            <family val="3"/>
          </rPr>
          <t>93454|143/21|14000|19/12/2019|*|</t>
        </r>
      </text>
    </comment>
    <comment ref="M1257" authorId="0" shapeId="0" xr:uid="{00000000-0006-0000-0500-00001A050000}">
      <text>
        <r>
          <rPr>
            <sz val="10"/>
            <color indexed="81"/>
            <rFont val="Lucida Console"/>
            <family val="3"/>
          </rPr>
          <t>93456|143/21|14000|19/12/2019|*|</t>
        </r>
      </text>
    </comment>
    <comment ref="M1258" authorId="0" shapeId="0" xr:uid="{00000000-0006-0000-0500-00001B050000}">
      <text>
        <r>
          <rPr>
            <sz val="10"/>
            <color indexed="81"/>
            <rFont val="Lucida Console"/>
            <family val="3"/>
          </rPr>
          <t>93461|143/21|14000|19/12/2019|*|</t>
        </r>
      </text>
    </comment>
    <comment ref="M1259" authorId="0" shapeId="0" xr:uid="{00000000-0006-0000-0500-00001C050000}">
      <text>
        <r>
          <rPr>
            <sz val="10"/>
            <color indexed="81"/>
            <rFont val="Lucida Console"/>
            <family val="3"/>
          </rPr>
          <t>93462|143/21|14000|19/12/2019|*|</t>
        </r>
      </text>
    </comment>
    <comment ref="M1260" authorId="0" shapeId="0" xr:uid="{00000000-0006-0000-0500-00001D050000}">
      <text>
        <r>
          <rPr>
            <sz val="10"/>
            <color indexed="81"/>
            <rFont val="Lucida Console"/>
            <family val="3"/>
          </rPr>
          <t>99787|58/21|0|23/09/2020|*|</t>
        </r>
      </text>
    </comment>
    <comment ref="M1261" authorId="0" shapeId="0" xr:uid="{00000000-0006-0000-0500-00001E050000}">
      <text>
        <r>
          <rPr>
            <sz val="10"/>
            <color indexed="81"/>
            <rFont val="Lucida Console"/>
            <family val="3"/>
          </rPr>
          <t>101891|58/21|20|23/09/2020|*|</t>
        </r>
      </text>
    </comment>
    <comment ref="M1262" authorId="0" shapeId="0" xr:uid="{00000000-0006-0000-0500-00001F050000}">
      <text>
        <r>
          <rPr>
            <sz val="10"/>
            <color indexed="81"/>
            <rFont val="Lucida Console"/>
            <family val="3"/>
          </rPr>
          <t>102820|39/21|0|23/09/2020|*|</t>
        </r>
      </text>
    </comment>
    <comment ref="M1263" authorId="0" shapeId="0" xr:uid="{00000000-0006-0000-0500-000020050000}">
      <text>
        <r>
          <rPr>
            <sz val="10"/>
            <color indexed="81"/>
            <rFont val="Lucida Console"/>
            <family val="3"/>
          </rPr>
          <t>109251|93/21|0|19/10/2018|*|</t>
        </r>
      </text>
    </comment>
    <comment ref="M1264" authorId="0" shapeId="0" xr:uid="{00000000-0006-0000-0500-000021050000}">
      <text>
        <r>
          <rPr>
            <sz val="10"/>
            <color indexed="81"/>
            <rFont val="Lucida Console"/>
            <family val="3"/>
          </rPr>
          <t>109848|31/21|120|20/01/2020|*|</t>
        </r>
      </text>
    </comment>
    <comment ref="M1265" authorId="0" shapeId="0" xr:uid="{00000000-0006-0000-0500-000022050000}">
      <text>
        <r>
          <rPr>
            <sz val="10"/>
            <color indexed="81"/>
            <rFont val="Lucida Console"/>
            <family val="3"/>
          </rPr>
          <t>109944|90/21|500|24/11/2020|*|</t>
        </r>
      </text>
    </comment>
    <comment ref="M1266" authorId="0" shapeId="0" xr:uid="{00000000-0006-0000-0500-000023050000}">
      <text>
        <r>
          <rPr>
            <sz val="10"/>
            <color indexed="81"/>
            <rFont val="Lucida Console"/>
            <family val="3"/>
          </rPr>
          <t>111524|161/21|400|17/12/2020|*|</t>
        </r>
      </text>
    </comment>
    <comment ref="M1267" authorId="0" shapeId="0" xr:uid="{00000000-0006-0000-0500-000024050000}">
      <text>
        <r>
          <rPr>
            <sz val="10"/>
            <color indexed="81"/>
            <rFont val="Lucida Console"/>
            <family val="3"/>
          </rPr>
          <t>112109|2/21|18000|16/04/2020|*|</t>
        </r>
      </text>
    </comment>
    <comment ref="M1268" authorId="0" shapeId="0" xr:uid="{00000000-0006-0000-0500-000025050000}">
      <text>
        <r>
          <rPr>
            <sz val="10"/>
            <color indexed="81"/>
            <rFont val="Lucida Console"/>
            <family val="3"/>
          </rPr>
          <t>113634|58/21|0|23/09/2020|*|</t>
        </r>
      </text>
    </comment>
    <comment ref="M1269" authorId="0" shapeId="0" xr:uid="{00000000-0006-0000-0500-000026050000}">
      <text>
        <r>
          <rPr>
            <sz val="10"/>
            <color indexed="81"/>
            <rFont val="Lucida Console"/>
            <family val="3"/>
          </rPr>
          <t>115841|105/21|30|14/02/2020|*|</t>
        </r>
      </text>
    </comment>
    <comment ref="M1270" authorId="0" shapeId="0" xr:uid="{00000000-0006-0000-0500-000027050000}">
      <text>
        <r>
          <rPr>
            <sz val="10"/>
            <color indexed="81"/>
            <rFont val="Lucida Console"/>
            <family val="3"/>
          </rPr>
          <t>118427|145/21|3000|24/11/2020|*|</t>
        </r>
      </text>
    </comment>
    <comment ref="M1271" authorId="0" shapeId="0" xr:uid="{00000000-0006-0000-0500-000028050000}">
      <text>
        <r>
          <rPr>
            <sz val="10"/>
            <color indexed="81"/>
            <rFont val="Lucida Console"/>
            <family val="3"/>
          </rPr>
          <t>119554|131/21|300|28/01/2021|*|</t>
        </r>
      </text>
    </comment>
    <comment ref="M1272" authorId="0" shapeId="0" xr:uid="{00000000-0006-0000-0500-000029050000}">
      <text>
        <r>
          <rPr>
            <sz val="10"/>
            <color indexed="81"/>
            <rFont val="Lucida Console"/>
            <family val="3"/>
          </rPr>
          <t>119621|131/21|700|28/01/2021|*|</t>
        </r>
      </text>
    </comment>
    <comment ref="M1273" authorId="0" shapeId="0" xr:uid="{00000000-0006-0000-0500-00002A050000}">
      <text>
        <r>
          <rPr>
            <sz val="10"/>
            <color indexed="81"/>
            <rFont val="Lucida Console"/>
            <family val="3"/>
          </rPr>
          <t>124261|143/21|10000|19/12/2019|*|</t>
        </r>
      </text>
    </comment>
    <comment ref="M1274" authorId="0" shapeId="0" xr:uid="{00000000-0006-0000-0500-00002B050000}">
      <text>
        <r>
          <rPr>
            <sz val="10"/>
            <color indexed="81"/>
            <rFont val="Lucida Console"/>
            <family val="3"/>
          </rPr>
          <t>129961|39/21|0|23/09/2020|*|</t>
        </r>
      </text>
    </comment>
    <comment ref="M1275" authorId="0" shapeId="0" xr:uid="{00000000-0006-0000-0500-00002C050000}">
      <text>
        <r>
          <rPr>
            <sz val="10"/>
            <color indexed="81"/>
            <rFont val="Lucida Console"/>
            <family val="3"/>
          </rPr>
          <t>130624|143/21|32000|19/12/2019|*|</t>
        </r>
      </text>
    </comment>
    <comment ref="M1276" authorId="0" shapeId="0" xr:uid="{00000000-0006-0000-0500-00002D050000}">
      <text>
        <r>
          <rPr>
            <sz val="10"/>
            <color indexed="81"/>
            <rFont val="Lucida Console"/>
            <family val="3"/>
          </rPr>
          <t>132303|143/21|25000|19/12/2019|*|</t>
        </r>
      </text>
    </comment>
    <comment ref="M1277" authorId="0" shapeId="0" xr:uid="{00000000-0006-0000-0500-00002E050000}">
      <text>
        <r>
          <rPr>
            <sz val="10"/>
            <color indexed="81"/>
            <rFont val="Lucida Console"/>
            <family val="3"/>
          </rPr>
          <t>133301|58/21|0|23/09/2020|*|</t>
        </r>
      </text>
    </comment>
    <comment ref="M1278" authorId="0" shapeId="0" xr:uid="{00000000-0006-0000-0500-00002F050000}">
      <text>
        <r>
          <rPr>
            <sz val="10"/>
            <color indexed="81"/>
            <rFont val="Lucida Console"/>
            <family val="3"/>
          </rPr>
          <t>133371|75/21|800|24/10/2019|*|</t>
        </r>
      </text>
    </comment>
    <comment ref="M1279" authorId="0" shapeId="0" xr:uid="{00000000-0006-0000-0500-000030050000}">
      <text>
        <r>
          <rPr>
            <sz val="10"/>
            <color indexed="81"/>
            <rFont val="Lucida Console"/>
            <family val="3"/>
          </rPr>
          <t>133843|143/21|25000|19/12/2019|*|</t>
        </r>
      </text>
    </comment>
    <comment ref="M1280" authorId="0" shapeId="0" xr:uid="{00000000-0006-0000-0500-000031050000}">
      <text>
        <r>
          <rPr>
            <sz val="10"/>
            <color indexed="81"/>
            <rFont val="Lucida Console"/>
            <family val="3"/>
          </rPr>
          <t>133844|143/21|25000|19/12/2019|*|</t>
        </r>
      </text>
    </comment>
    <comment ref="M1281" authorId="0" shapeId="0" xr:uid="{00000000-0006-0000-0500-000032050000}">
      <text>
        <r>
          <rPr>
            <sz val="10"/>
            <color indexed="81"/>
            <rFont val="Lucida Console"/>
            <family val="3"/>
          </rPr>
          <t>133845|143/21|25000|19/12/2019|*|</t>
        </r>
      </text>
    </comment>
    <comment ref="M1282" authorId="0" shapeId="0" xr:uid="{00000000-0006-0000-0500-000033050000}">
      <text>
        <r>
          <rPr>
            <sz val="10"/>
            <color indexed="81"/>
            <rFont val="Lucida Console"/>
            <family val="3"/>
          </rPr>
          <t>133846|143/21|25000|19/12/2019|*|</t>
        </r>
      </text>
    </comment>
    <comment ref="M1283" authorId="0" shapeId="0" xr:uid="{00000000-0006-0000-0500-000034050000}">
      <text>
        <r>
          <rPr>
            <sz val="10"/>
            <color indexed="81"/>
            <rFont val="Lucida Console"/>
            <family val="3"/>
          </rPr>
          <t>133847|143/21|25000|19/12/2019|*|</t>
        </r>
      </text>
    </comment>
    <comment ref="M1284" authorId="0" shapeId="0" xr:uid="{00000000-0006-0000-0500-000035050000}">
      <text>
        <r>
          <rPr>
            <sz val="10"/>
            <color indexed="81"/>
            <rFont val="Lucida Console"/>
            <family val="3"/>
          </rPr>
          <t>133848|143/21|25000|19/12/2019|*|</t>
        </r>
      </text>
    </comment>
    <comment ref="M1285" authorId="0" shapeId="0" xr:uid="{00000000-0006-0000-0500-000036050000}">
      <text>
        <r>
          <rPr>
            <sz val="10"/>
            <color indexed="81"/>
            <rFont val="Lucida Console"/>
            <family val="3"/>
          </rPr>
          <t>133849|143/21|25000|19/12/2019|*|</t>
        </r>
      </text>
    </comment>
    <comment ref="M1286" authorId="0" shapeId="0" xr:uid="{00000000-0006-0000-0500-000037050000}">
      <text>
        <r>
          <rPr>
            <sz val="10"/>
            <color indexed="81"/>
            <rFont val="Lucida Console"/>
            <family val="3"/>
          </rPr>
          <t>133850|143/21|25000|19/12/2019|*|</t>
        </r>
      </text>
    </comment>
    <comment ref="M1287" authorId="0" shapeId="0" xr:uid="{00000000-0006-0000-0500-000038050000}">
      <text>
        <r>
          <rPr>
            <sz val="10"/>
            <color indexed="81"/>
            <rFont val="Lucida Console"/>
            <family val="3"/>
          </rPr>
          <t>134246|78/21|1400|11/11/2020|*|</t>
        </r>
      </text>
    </comment>
    <comment ref="M1288" authorId="0" shapeId="0" xr:uid="{00000000-0006-0000-0500-000039050000}">
      <text>
        <r>
          <rPr>
            <sz val="10"/>
            <color indexed="81"/>
            <rFont val="Lucida Console"/>
            <family val="3"/>
          </rPr>
          <t>134556|145/21|40|24/11/2020|*|</t>
        </r>
      </text>
    </comment>
    <comment ref="M1289" authorId="0" shapeId="0" xr:uid="{00000000-0006-0000-0500-00003A050000}">
      <text>
        <r>
          <rPr>
            <sz val="10"/>
            <color indexed="81"/>
            <rFont val="Lucida Console"/>
            <family val="3"/>
          </rPr>
          <t>136896|39/21|1000|23/09/2020|*|</t>
        </r>
      </text>
    </comment>
    <comment ref="M1290" authorId="0" shapeId="0" xr:uid="{00000000-0006-0000-0500-00003B050000}">
      <text>
        <r>
          <rPr>
            <sz val="10"/>
            <color indexed="81"/>
            <rFont val="Lucida Console"/>
            <family val="3"/>
          </rPr>
          <t>136898|39/21|100|23/09/2020|*|</t>
        </r>
      </text>
    </comment>
    <comment ref="M1291" authorId="0" shapeId="0" xr:uid="{00000000-0006-0000-0500-00003C050000}">
      <text>
        <r>
          <rPr>
            <sz val="10"/>
            <color indexed="81"/>
            <rFont val="Lucida Console"/>
            <family val="3"/>
          </rPr>
          <t>138551|79/21|1000|11/11/2020|*|</t>
        </r>
      </text>
    </comment>
    <comment ref="M1292" authorId="0" shapeId="0" xr:uid="{00000000-0006-0000-0500-00003D050000}">
      <text>
        <r>
          <rPr>
            <sz val="10"/>
            <color indexed="81"/>
            <rFont val="Lucida Console"/>
            <family val="3"/>
          </rPr>
          <t>138552|79/21|700|11/11/2020|*|</t>
        </r>
      </text>
    </comment>
    <comment ref="M1293" authorId="0" shapeId="0" xr:uid="{00000000-0006-0000-0500-00003E050000}">
      <text>
        <r>
          <rPr>
            <sz val="10"/>
            <color indexed="81"/>
            <rFont val="Lucida Console"/>
            <family val="3"/>
          </rPr>
          <t>138553|79/21|700|11/11/2020|*|</t>
        </r>
      </text>
    </comment>
    <comment ref="M1294" authorId="0" shapeId="0" xr:uid="{00000000-0006-0000-0500-00003F050000}">
      <text>
        <r>
          <rPr>
            <sz val="10"/>
            <color indexed="81"/>
            <rFont val="Lucida Console"/>
            <family val="3"/>
          </rPr>
          <t>138554|79/21|700|11/11/2020|*|</t>
        </r>
      </text>
    </comment>
    <comment ref="M1295" authorId="0" shapeId="0" xr:uid="{00000000-0006-0000-0500-000040050000}">
      <text>
        <r>
          <rPr>
            <sz val="10"/>
            <color indexed="81"/>
            <rFont val="Lucida Console"/>
            <family val="3"/>
          </rPr>
          <t>139957|105/21|5000|08/09/2020|*|</t>
        </r>
      </text>
    </comment>
    <comment ref="M1296" authorId="0" shapeId="0" xr:uid="{00000000-0006-0000-0500-000041050000}">
      <text>
        <r>
          <rPr>
            <sz val="10"/>
            <color indexed="81"/>
            <rFont val="Lucida Console"/>
            <family val="3"/>
          </rPr>
          <t>139958|105/21|4500|08/09/2020|*|</t>
        </r>
      </text>
    </comment>
    <comment ref="M1297" authorId="0" shapeId="0" xr:uid="{00000000-0006-0000-0500-000042050000}">
      <text>
        <r>
          <rPr>
            <sz val="10"/>
            <color indexed="81"/>
            <rFont val="Lucida Console"/>
            <family val="3"/>
          </rPr>
          <t>140028|61/21|0|12/11/2020|*|</t>
        </r>
      </text>
    </comment>
    <comment ref="M1298" authorId="0" shapeId="0" xr:uid="{00000000-0006-0000-0500-000043050000}">
      <text>
        <r>
          <rPr>
            <sz val="10"/>
            <color indexed="81"/>
            <rFont val="Lucida Console"/>
            <family val="3"/>
          </rPr>
          <t>140030|61/21|200|12/11/2020|*|</t>
        </r>
      </text>
    </comment>
    <comment ref="M1299" authorId="0" shapeId="0" xr:uid="{00000000-0006-0000-0500-000044050000}">
      <text>
        <r>
          <rPr>
            <sz val="10"/>
            <color indexed="81"/>
            <rFont val="Lucida Console"/>
            <family val="3"/>
          </rPr>
          <t>140032|61/21|600|12/11/2020|*|</t>
        </r>
      </text>
    </comment>
    <comment ref="M1300" authorId="0" shapeId="0" xr:uid="{00000000-0006-0000-0500-000045050000}">
      <text>
        <r>
          <rPr>
            <sz val="10"/>
            <color indexed="81"/>
            <rFont val="Lucida Console"/>
            <family val="3"/>
          </rPr>
          <t>140033|61/21|400|12/11/2020|*|</t>
        </r>
      </text>
    </comment>
    <comment ref="M1301" authorId="0" shapeId="0" xr:uid="{00000000-0006-0000-0500-000046050000}">
      <text>
        <r>
          <rPr>
            <sz val="10"/>
            <color indexed="81"/>
            <rFont val="Lucida Console"/>
            <family val="3"/>
          </rPr>
          <t>140035|61/21|101|12/11/2020|*|</t>
        </r>
      </text>
    </comment>
    <comment ref="M1302" authorId="0" shapeId="0" xr:uid="{00000000-0006-0000-0500-000047050000}">
      <text>
        <r>
          <rPr>
            <sz val="10"/>
            <color indexed="81"/>
            <rFont val="Lucida Console"/>
            <family val="3"/>
          </rPr>
          <t>140036|61/21|360|12/11/2020|*|</t>
        </r>
      </text>
    </comment>
    <comment ref="M1303" authorId="0" shapeId="0" xr:uid="{00000000-0006-0000-0500-000048050000}">
      <text>
        <r>
          <rPr>
            <sz val="10"/>
            <color indexed="81"/>
            <rFont val="Lucida Console"/>
            <family val="3"/>
          </rPr>
          <t>140038|61/21|200|12/11/2020|*|</t>
        </r>
      </text>
    </comment>
    <comment ref="M1304" authorId="0" shapeId="0" xr:uid="{00000000-0006-0000-0500-000049050000}">
      <text>
        <r>
          <rPr>
            <sz val="10"/>
            <color indexed="81"/>
            <rFont val="Lucida Console"/>
            <family val="3"/>
          </rPr>
          <t>140042|61/21|10000|12/11/2020|*|</t>
        </r>
      </text>
    </comment>
    <comment ref="M1305" authorId="0" shapeId="0" xr:uid="{00000000-0006-0000-0500-00004A050000}">
      <text>
        <r>
          <rPr>
            <sz val="10"/>
            <color indexed="81"/>
            <rFont val="Lucida Console"/>
            <family val="3"/>
          </rPr>
          <t>140043|61/21|4000|12/11/2020|*|</t>
        </r>
      </text>
    </comment>
    <comment ref="M1306" authorId="0" shapeId="0" xr:uid="{00000000-0006-0000-0500-00004B050000}">
      <text>
        <r>
          <rPr>
            <sz val="10"/>
            <color indexed="81"/>
            <rFont val="Lucida Console"/>
            <family val="3"/>
          </rPr>
          <t>140047|61/21|0|12/11/2020|*|</t>
        </r>
      </text>
    </comment>
    <comment ref="M1307" authorId="0" shapeId="0" xr:uid="{00000000-0006-0000-0500-00004C050000}">
      <text>
        <r>
          <rPr>
            <sz val="10"/>
            <color indexed="81"/>
            <rFont val="Lucida Console"/>
            <family val="3"/>
          </rPr>
          <t>140048|61/21|6000|12/11/2020|*|</t>
        </r>
      </text>
    </comment>
    <comment ref="M1308" authorId="0" shapeId="0" xr:uid="{00000000-0006-0000-0500-00004D050000}">
      <text>
        <r>
          <rPr>
            <sz val="10"/>
            <color indexed="81"/>
            <rFont val="Lucida Console"/>
            <family val="3"/>
          </rPr>
          <t>140049|61/21|1200|12/11/2020|*|</t>
        </r>
      </text>
    </comment>
    <comment ref="M1309" authorId="0" shapeId="0" xr:uid="{00000000-0006-0000-0500-00004E050000}">
      <text>
        <r>
          <rPr>
            <sz val="10"/>
            <color indexed="81"/>
            <rFont val="Lucida Console"/>
            <family val="3"/>
          </rPr>
          <t>140050|61/21|1200|12/11/2020|*|</t>
        </r>
      </text>
    </comment>
    <comment ref="M1310" authorId="0" shapeId="0" xr:uid="{00000000-0006-0000-0500-00004F050000}">
      <text>
        <r>
          <rPr>
            <sz val="10"/>
            <color indexed="81"/>
            <rFont val="Lucida Console"/>
            <family val="3"/>
          </rPr>
          <t>140051|61/21|900|12/11/2020|*|</t>
        </r>
      </text>
    </comment>
    <comment ref="M1311" authorId="0" shapeId="0" xr:uid="{00000000-0006-0000-0500-000050050000}">
      <text>
        <r>
          <rPr>
            <sz val="10"/>
            <color indexed="81"/>
            <rFont val="Lucida Console"/>
            <family val="3"/>
          </rPr>
          <t>140052|61/21|1200|12/11/2020|*|</t>
        </r>
      </text>
    </comment>
    <comment ref="M1312" authorId="0" shapeId="0" xr:uid="{00000000-0006-0000-0500-000051050000}">
      <text>
        <r>
          <rPr>
            <sz val="10"/>
            <color indexed="81"/>
            <rFont val="Lucida Console"/>
            <family val="3"/>
          </rPr>
          <t>140053|61/21|500|12/11/2020|*|</t>
        </r>
      </text>
    </comment>
    <comment ref="M1313" authorId="0" shapeId="0" xr:uid="{00000000-0006-0000-0500-000052050000}">
      <text>
        <r>
          <rPr>
            <sz val="10"/>
            <color indexed="81"/>
            <rFont val="Lucida Console"/>
            <family val="3"/>
          </rPr>
          <t>140054|61/21|300|12/11/2020|*|</t>
        </r>
      </text>
    </comment>
    <comment ref="M1314" authorId="0" shapeId="0" xr:uid="{00000000-0006-0000-0500-000053050000}">
      <text>
        <r>
          <rPr>
            <sz val="10"/>
            <color indexed="81"/>
            <rFont val="Lucida Console"/>
            <family val="3"/>
          </rPr>
          <t>140055|61/21|400|12/11/2020|*|</t>
        </r>
      </text>
    </comment>
    <comment ref="M1315" authorId="0" shapeId="0" xr:uid="{00000000-0006-0000-0500-000054050000}">
      <text>
        <r>
          <rPr>
            <sz val="10"/>
            <color indexed="81"/>
            <rFont val="Lucida Console"/>
            <family val="3"/>
          </rPr>
          <t>140056|61/21|300|12/11/2020|*|</t>
        </r>
      </text>
    </comment>
    <comment ref="M1316" authorId="0" shapeId="0" xr:uid="{00000000-0006-0000-0500-000055050000}">
      <text>
        <r>
          <rPr>
            <sz val="10"/>
            <color indexed="81"/>
            <rFont val="Lucida Console"/>
            <family val="3"/>
          </rPr>
          <t>140057|61/21|300|12/11/2020|*|</t>
        </r>
      </text>
    </comment>
    <comment ref="M1317" authorId="0" shapeId="0" xr:uid="{00000000-0006-0000-0500-000056050000}">
      <text>
        <r>
          <rPr>
            <sz val="10"/>
            <color indexed="81"/>
            <rFont val="Lucida Console"/>
            <family val="3"/>
          </rPr>
          <t>140058|61/21|0|12/11/2020|*|</t>
        </r>
      </text>
    </comment>
    <comment ref="M1318" authorId="0" shapeId="0" xr:uid="{00000000-0006-0000-0500-000057050000}">
      <text>
        <r>
          <rPr>
            <sz val="10"/>
            <color indexed="81"/>
            <rFont val="Lucida Console"/>
            <family val="3"/>
          </rPr>
          <t>140059|61/21|400|12/11/2020|*|</t>
        </r>
      </text>
    </comment>
    <comment ref="M1319" authorId="0" shapeId="0" xr:uid="{00000000-0006-0000-0500-000058050000}">
      <text>
        <r>
          <rPr>
            <sz val="10"/>
            <color indexed="81"/>
            <rFont val="Lucida Console"/>
            <family val="3"/>
          </rPr>
          <t>140060|61/21|300|12/11/2020|*|</t>
        </r>
      </text>
    </comment>
    <comment ref="M1320" authorId="0" shapeId="0" xr:uid="{00000000-0006-0000-0500-000059050000}">
      <text>
        <r>
          <rPr>
            <sz val="10"/>
            <color indexed="81"/>
            <rFont val="Lucida Console"/>
            <family val="3"/>
          </rPr>
          <t>140061|61/21|0|12/11/2020|*|</t>
        </r>
      </text>
    </comment>
    <comment ref="M1321" authorId="0" shapeId="0" xr:uid="{00000000-0006-0000-0500-00005A050000}">
      <text>
        <r>
          <rPr>
            <sz val="10"/>
            <color indexed="81"/>
            <rFont val="Lucida Console"/>
            <family val="3"/>
          </rPr>
          <t>140063|61/21|5000|12/11/2020|*|</t>
        </r>
      </text>
    </comment>
    <comment ref="M1322" authorId="0" shapeId="0" xr:uid="{00000000-0006-0000-0500-00005B050000}">
      <text>
        <r>
          <rPr>
            <sz val="10"/>
            <color indexed="81"/>
            <rFont val="Lucida Console"/>
            <family val="3"/>
          </rPr>
          <t>140241|61/21|900|12/11/2020|*|</t>
        </r>
      </text>
    </comment>
    <comment ref="M1323" authorId="0" shapeId="0" xr:uid="{00000000-0006-0000-0500-00005C050000}">
      <text>
        <r>
          <rPr>
            <sz val="10"/>
            <color indexed="81"/>
            <rFont val="Lucida Console"/>
            <family val="3"/>
          </rPr>
          <t>140242|61/21|800|12/11/2020|*|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Marcos</author>
    <author>Administrador</author>
    <author>Helena Cardoso Correa povoa</author>
  </authors>
  <commentList>
    <comment ref="A2" authorId="0" shapeId="0" xr:uid="{0C977D10-9671-4014-9AB1-A60A654008E9}">
      <text>
        <r>
          <rPr>
            <sz val="10"/>
            <color indexed="81"/>
            <rFont val="Lucida Console"/>
            <family val="3"/>
          </rPr>
          <t xml:space="preserve">Ordenado por: ATA, CÓDIGO, DATA_x000D_
_x000D_
          1ª Coluna  ==  ATA_x000D_
          2ª Coluna  ==  CÓDIGO_x000D_
          3ª Coluna  ==  DATA_x000D_
</t>
        </r>
      </text>
    </comment>
    <comment ref="B2" authorId="0" shapeId="0" xr:uid="{DB0A622C-960F-4428-A36E-84B5DE2EBFF6}">
      <text>
        <r>
          <rPr>
            <sz val="10"/>
            <color indexed="81"/>
            <rFont val="Lucida Console"/>
            <family val="3"/>
          </rPr>
          <t>Filtro aplicado: ( 140.032 )</t>
        </r>
      </text>
    </comment>
    <comment ref="G3" authorId="1" shapeId="0" xr:uid="{00000000-0006-0000-0600-000003000000}">
      <text>
        <r>
          <rPr>
            <sz val="9"/>
            <color indexed="81"/>
            <rFont val="Segoe UI"/>
            <family val="2"/>
          </rPr>
          <t>1/19|12685|ÁGUA SANITÁRIA, FRASCO COM 01 LITRO|# acerto de saldo|29020|</t>
        </r>
      </text>
    </comment>
    <comment ref="G4" authorId="2" shapeId="0" xr:uid="{00000000-0006-0000-0600-000005000000}">
      <text>
        <r>
          <rPr>
            <sz val="9"/>
            <color indexed="81"/>
            <rFont val="Segoe UI"/>
            <family val="2"/>
          </rPr>
          <t>1/19|12685|ÁGUA SANITÁRIA, FRASCO COM 01 LITRO|# acerto de saldo|1500|</t>
        </r>
      </text>
    </comment>
    <comment ref="G5" authorId="2" shapeId="0" xr:uid="{00000000-0006-0000-0600-000006000000}">
      <text>
        <r>
          <rPr>
            <sz val="10"/>
            <color indexed="81"/>
            <rFont val="Lucida Console"/>
            <family val="3"/>
          </rPr>
          <t>1/19|12685|ÁGUA SANITÁRIA, FRASCO COM 01 LITRO|# acerto de saldo - ALMOX CENTRAL|1700|</t>
        </r>
      </text>
    </comment>
    <comment ref="G6" authorId="1" shapeId="0" xr:uid="{00000000-0006-0000-0600-000063000000}">
      <text>
        <r>
          <rPr>
            <sz val="9"/>
            <color indexed="81"/>
            <rFont val="Segoe UI"/>
            <family val="2"/>
          </rPr>
          <t>1/19|91669|SABÃO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 acerto de saldo - DRM lançou a menos.|3000|</t>
        </r>
      </text>
    </comment>
    <comment ref="G7" authorId="2" shapeId="0" xr:uid="{00000000-0006-0000-0600-000071000000}">
      <text>
        <r>
          <rPr>
            <sz val="9"/>
            <color indexed="81"/>
            <rFont val="Segoe UI"/>
            <family val="2"/>
          </rPr>
          <t>1/19|102922|DETERGENTE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acerto de saldo|10580|</t>
        </r>
      </text>
    </comment>
    <comment ref="G8" authorId="2" shapeId="0" xr:uid="{00000000-0006-0000-0600-000072000000}">
      <text>
        <r>
          <rPr>
            <sz val="9"/>
            <color indexed="81"/>
            <rFont val="Segoe UI"/>
            <family val="2"/>
          </rPr>
          <t>1/19|102922|DETERGENTE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acerto de saldo - quantidade reduzida pelo DRM|20200|</t>
        </r>
      </text>
    </comment>
    <comment ref="G9" authorId="1" shapeId="0" xr:uid="{00000000-0006-0000-0600-000037000000}">
      <text>
        <r>
          <rPr>
            <sz val="9"/>
            <color indexed="81"/>
            <rFont val="Segoe UI"/>
            <family val="2"/>
          </rPr>
          <t>10/19|50591|FOLHA DE PORTA EM IMBUIA - MED: 0,72 X 2,10 M|SAÚDE|2|</t>
        </r>
      </text>
    </comment>
    <comment ref="G10" authorId="2" shapeId="0" xr:uid="{00000000-0006-0000-0600-000038000000}">
      <text>
        <r>
          <rPr>
            <sz val="9"/>
            <color indexed="81"/>
            <rFont val="Segoe UI"/>
            <family val="2"/>
          </rPr>
          <t>10/19|50591|FOLHA DE PORTA EM IMBUIA - MED: 0,72 X 2,10 M|SAÚDE|2|</t>
        </r>
      </text>
    </comment>
    <comment ref="G11" authorId="1" shapeId="0" xr:uid="{00000000-0006-0000-0600-000039000000}">
      <text>
        <r>
          <rPr>
            <sz val="9"/>
            <color indexed="81"/>
            <rFont val="Segoe UI"/>
            <family val="2"/>
          </rPr>
          <t>10/19|50591|FOLHA DE PORTA EM IMBUIA - MED: 0,72 X 2,10 M|SAÚDE|10|</t>
        </r>
      </text>
    </comment>
    <comment ref="G12" authorId="1" shapeId="0" xr:uid="{00000000-0006-0000-0600-00003E000000}">
      <text>
        <r>
          <rPr>
            <sz val="10"/>
            <color indexed="81"/>
            <rFont val="Lucida Console"/>
            <family val="3"/>
          </rPr>
          <t>10/19|56520|FOLHA DE PORTA TIPO MEXICANA - MED.: 0,92 X 2,10 M|# acerto de saldo - DRM lançou a menos.|5|</t>
        </r>
      </text>
    </comment>
    <comment ref="G13" authorId="1" shapeId="0" xr:uid="{00000000-0006-0000-0600-00003F000000}">
      <text>
        <r>
          <rPr>
            <sz val="9"/>
            <color indexed="81"/>
            <rFont val="Segoe UI"/>
            <family val="2"/>
          </rPr>
          <t>10/19|56520|FOLHA DE PORTA TIPO MEXICANA - MED.: 0,92 X 2,10 M|# acerto de saldo - 1136-GCM / SEDE|2|</t>
        </r>
      </text>
    </comment>
    <comment ref="G14" authorId="1" shapeId="0" xr:uid="{00000000-0006-0000-0600-000040000000}">
      <text>
        <r>
          <rPr>
            <sz val="10"/>
            <color indexed="81"/>
            <rFont val="Lucida Console"/>
            <family val="3"/>
          </rPr>
          <t>10/19|56520|FOLHA DE PORTA TIPO MEXICANA - MED.: 0,92 X 2,10 M|SAÚDE|2|</t>
        </r>
      </text>
    </comment>
    <comment ref="G15" authorId="1" shapeId="0" xr:uid="{00000000-0006-0000-0600-000041000000}">
      <text>
        <r>
          <rPr>
            <sz val="10"/>
            <color indexed="81"/>
            <rFont val="Lucida Console"/>
            <family val="3"/>
          </rPr>
          <t>10/19|56520|FOLHA DE PORTA TIPO MEXICANA - MED.: 0,92 X 2,10 M|SAÚDE|2|</t>
        </r>
      </text>
    </comment>
    <comment ref="G16" authorId="1" shapeId="0" xr:uid="{00000000-0006-0000-0600-00006C000000}">
      <text>
        <r>
          <rPr>
            <sz val="9"/>
            <color indexed="81"/>
            <rFont val="Segoe UI"/>
            <family val="2"/>
          </rPr>
          <t>10/19|98359|FITA DE BORDA EM PVC TEXTURIZADA, 22MM - ROLO COM 300 MTS NA COR BRANCA, ESPESSURA DE 0,45 MM.|# acerto de saldo - SAÚDE|1|</t>
        </r>
      </text>
    </comment>
    <comment ref="G17" authorId="1" shapeId="0" xr:uid="{00000000-0006-0000-0600-00006D000000}">
      <text>
        <r>
          <rPr>
            <sz val="9"/>
            <color indexed="81"/>
            <rFont val="Segoe UI"/>
            <family val="2"/>
          </rPr>
          <t>10/19|98359|FITA DE BORDA EM PVC TEXTURIZADA, 22MM - ROLO COM 300 MTS NA COR BRANCA, ESPESSURA DE 0,45 MM.|# acerto de saldo - DRM lançou a menos.|10|</t>
        </r>
      </text>
    </comment>
    <comment ref="G18" authorId="1" shapeId="0" xr:uid="{00000000-0006-0000-0600-000074000000}">
      <text>
        <r>
          <rPr>
            <sz val="9"/>
            <color indexed="81"/>
            <rFont val="Segoe UI"/>
            <family val="2"/>
          </rPr>
          <t>10/19|109944|CHAPA DE LAMINADO MELAMINICO  PARA LOUSA LISA QUADRICULADA (5X5CM) DE FUNDO BRANCO ACABAMENTO BRILHANTE C/ 3,08 X 1,25 M ESP =1,0MM. COR PADRAO: BRANCOLINE|# acerto de saldo|162|</t>
        </r>
      </text>
    </comment>
    <comment ref="G19" authorId="1" shapeId="0" xr:uid="{00000000-0006-0000-0600-00005B000000}">
      <text>
        <r>
          <rPr>
            <sz val="10"/>
            <color indexed="81"/>
            <rFont val="Lucida Console"/>
            <family val="3"/>
          </rPr>
          <t>104/20|87348|FERRO CHATO 1/2" X 1/4" - BARRA C/ 06 METROS.|# acerto de saldo - Consumido por 055-SMC sem autorização (Qtd na RC = 300)|140|</t>
        </r>
      </text>
    </comment>
    <comment ref="G20" authorId="2" shapeId="0" xr:uid="{00000000-0006-0000-0600-000004000000}">
      <text>
        <r>
          <rPr>
            <sz val="10"/>
            <color indexed="81"/>
            <rFont val="Lucida Console"/>
            <family val="3"/>
          </rPr>
          <t>104/20|101867|TUBO DE FERRO GALVANIZADO DN (DIAMETRO NOMINAL) 2" - DIAMETRO EXTERNO BÁSICO 59,6 MM ESPESSURA DA PAREDE DE 3,75MM, CLASSE M - ABNT NBR 5580/02 - BARRA COM 6 METROS.|# acerto de saldo - CONSUMIDO PELA SMC SEM AUTORIZAÇÃO|80|</t>
        </r>
      </text>
    </comment>
    <comment ref="G21" authorId="2" shapeId="0" xr:uid="{00000000-0006-0000-0600-000070000000}">
      <text>
        <r>
          <rPr>
            <sz val="9"/>
            <color indexed="81"/>
            <rFont val="Segoe UI"/>
            <family val="2"/>
          </rPr>
          <t>104/20|102276|TUBO DE FERRO GALVANIZADO DN (DIAMETRO NOMINAL) 1.1/2" - DIAMETRO EXTERNO BÁSICO 48,3MM ESPESSURA DA PAREDE DE 3,35MM, CLASSE M - ABNT NBR 5580/02 - BARRA COM 6 METROS.|# acerto de saldo - CONSUMIDO PELA SMC SEM AUTORIZAÇÃO|15|</t>
        </r>
      </text>
    </comment>
    <comment ref="G22" authorId="1" shapeId="0" xr:uid="{00000000-0006-0000-0600-000083000000}">
      <text>
        <r>
          <rPr>
            <sz val="10"/>
            <color indexed="81"/>
            <rFont val="Lucida Console"/>
            <family val="3"/>
          </rPr>
          <t>105/19|119407|DESINFETANTE,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 acerto de saldo - 133-SGAF/SUP DE CONTROLE DE ESTOQUE|1640|</t>
        </r>
      </text>
    </comment>
    <comment ref="G23" authorId="2" shapeId="0" xr:uid="{00000000-0006-0000-0600-000075000000}">
      <text>
        <r>
          <rPr>
            <sz val="9"/>
            <color indexed="81"/>
            <rFont val="Segoe UI"/>
            <family val="2"/>
          </rPr>
          <t>105/20|110578|SABONETE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 acerto de saldo -CONSUMIDO PELO ALMOXARIFADO CENTRAL sem autorização|700|</t>
        </r>
      </text>
    </comment>
    <comment ref="G24" authorId="1" shapeId="0" xr:uid="{00000000-0006-0000-0600-000079000000}">
      <text>
        <r>
          <rPr>
            <sz val="10"/>
            <color indexed="81"/>
            <rFont val="Lucida Console"/>
            <family val="3"/>
          </rPr>
          <t>110/19|112109|ÁLCOOL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acerto de saldo - Consumido por 020/133-SGAF/Sup Controle de Estoque|1840|</t>
        </r>
      </text>
    </comment>
    <comment ref="G25" authorId="2" shapeId="0" xr:uid="{00000000-0006-0000-0600-00001E000000}">
      <text>
        <r>
          <rPr>
            <sz val="9"/>
            <color indexed="81"/>
            <rFont val="Segoe UI"/>
            <family val="2"/>
          </rPr>
          <t>111/20|19842|PROTETOR DE CABELO TIPO REDE EM NYLON PRETA.
EMBALAGEM INDIVIDUAL|# acerto de saldo -CONSUMIDO PELA 337-SASC/DEPTO DE DESENVOLVIMENTO SOCIAL sem autorização|7000|</t>
        </r>
      </text>
    </comment>
    <comment ref="G26" authorId="1" shapeId="0" xr:uid="{00000000-0006-0000-0600-000013000000}">
      <text>
        <r>
          <rPr>
            <sz val="9"/>
            <color indexed="81"/>
            <rFont val="Segoe UI"/>
            <family val="2"/>
          </rPr>
          <t>126/19|14754|FITA ISOLANTE 19 MM X 10 M DE AUTO FUSAO (ALTA TENSAO) -PRETA|# acerto de saldo|38|</t>
        </r>
      </text>
    </comment>
    <comment ref="G27" authorId="1" shapeId="0" xr:uid="{00000000-0006-0000-0600-000014000000}">
      <text>
        <r>
          <rPr>
            <sz val="9"/>
            <color indexed="81"/>
            <rFont val="Segoe UI"/>
            <family val="2"/>
          </rPr>
          <t>126/19|14754|FITA ISOLANTE 19 MM X 10 M DE AUTO FUSAO (ALTA TENSAO) -PRETA|020-SGAF|30|</t>
        </r>
      </text>
    </comment>
    <comment ref="G28" authorId="1" shapeId="0" xr:uid="{00000000-0006-0000-0600-000046000000}">
      <text>
        <r>
          <rPr>
            <sz val="9"/>
            <color indexed="81"/>
            <rFont val="Segoe UI"/>
            <family val="2"/>
          </rPr>
          <t>126/19|64302|CABO FLEXIVEL - 6 MM² - PRETO|SAÚDE|200|</t>
        </r>
      </text>
    </comment>
    <comment ref="G29" authorId="1" shapeId="0" xr:uid="{00000000-0006-0000-0600-000065000000}">
      <text>
        <r>
          <rPr>
            <sz val="9"/>
            <color indexed="81"/>
            <rFont val="Segoe UI"/>
            <family val="2"/>
          </rPr>
          <t>126/19|92111|CABO FLEXIVEL 25MM, 1KV - COR PRETO|SAÚDE|200|</t>
        </r>
      </text>
    </comment>
    <comment ref="G30" authorId="1" shapeId="0" xr:uid="{00000000-0006-0000-0600-000081000000}">
      <text>
        <r>
          <rPr>
            <sz val="9"/>
            <color indexed="81"/>
            <rFont val="Segoe UI"/>
            <family val="2"/>
          </rPr>
          <t>126/19|116874|TOMADA 2P + T DE 10/250V DE EMBUTIR COM ESPELHO PARA CAIXA 4X2, PADRAO NBR 14136|SAÚDE|25|</t>
        </r>
      </text>
    </comment>
    <comment ref="G31" authorId="1" shapeId="0" xr:uid="{00000000-0006-0000-0600-000082000000}">
      <text>
        <r>
          <rPr>
            <sz val="9"/>
            <color indexed="81"/>
            <rFont val="Segoe UI"/>
            <family val="2"/>
          </rPr>
          <t>126/19|119181|TOMADA MOVEL PADRAO NBR 14136 2 +T  DE 10A/250V|# acerto de saldo - SAÚDE|50|</t>
        </r>
      </text>
    </comment>
    <comment ref="G32" authorId="1" shapeId="0" xr:uid="{00000000-0006-0000-0600-0000A1000000}">
      <text>
        <r>
          <rPr>
            <sz val="9"/>
            <color indexed="81"/>
            <rFont val="Segoe UI"/>
            <family val="2"/>
          </rPr>
          <t>126/19|136082|TOMADA PADRAO NBR 14136 COM 2 TOMADAS 2P + T DE 10A/250V DE EMBUTIR COM ESPELHO COR BRANCA PARA CAIXA 4X2.|# acerto de saldo - SAÚDE|40|</t>
        </r>
      </text>
    </comment>
    <comment ref="G33" authorId="1" shapeId="0" xr:uid="{00000000-0006-0000-0600-000069000000}">
      <text>
        <r>
          <rPr>
            <sz val="9"/>
            <color indexed="81"/>
            <rFont val="Segoe UI"/>
            <family val="2"/>
          </rPr>
          <t>129/19|97965|COLA HOTMELT, BRANCA, GRANULADA - PARA COLADEIRA DE FITA DE BORDO AM 753B - SACO COM 25 KG.|SAÚDE|1|</t>
        </r>
      </text>
    </comment>
    <comment ref="G34" authorId="1" shapeId="0" xr:uid="{00000000-0006-0000-0600-000084000000}">
      <text>
        <r>
          <rPr>
            <sz val="9"/>
            <color indexed="81"/>
            <rFont val="Segoe UI"/>
            <family val="2"/>
          </rPr>
          <t>129/19|119621|CHAPA EM MDF ALTO BRILHO - MEDIDAS: 2,75 X 1,86 M X 06 MM DE ESPESSURA. NA COR BRANCO NEVE. O MATERIAL DEVERÁ SER ENTREGUE EM FARDOS LACRADOS E AS CHAPAS PROTEGIDAS COM PELÍCULAS PROTETORAS EM CADA CHAPA.|SAÚDE|3|</t>
        </r>
      </text>
    </comment>
    <comment ref="G35" authorId="1" shapeId="0" xr:uid="{00000000-0006-0000-0600-00005C000000}">
      <text>
        <r>
          <rPr>
            <sz val="9"/>
            <color indexed="81"/>
            <rFont val="Segoe UI"/>
            <family val="2"/>
          </rPr>
          <t>13/19|87465|PANO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 acerto de saldo - 133-SGAF/SUP DE CONTROLE DE ESTOQUE|405|</t>
        </r>
      </text>
    </comment>
    <comment ref="G36" authorId="1" shapeId="0" xr:uid="{00000000-0006-0000-0600-000051000000}">
      <text>
        <r>
          <rPr>
            <sz val="9"/>
            <color indexed="81"/>
            <rFont val="Segoe UI"/>
            <family val="2"/>
          </rPr>
          <t>130/19|72052|VERNIZ MARITIMO , GALÃO COM 3.600 ML BRILHANTE -  ABNT NBR 11702/1992 - TIPO 4.2.10.|# acerto de saldo|32|</t>
        </r>
      </text>
    </comment>
    <comment ref="G37" authorId="2" shapeId="0" xr:uid="{00000000-0006-0000-0600-000066000000}">
      <text>
        <r>
          <rPr>
            <sz val="9"/>
            <color indexed="81"/>
            <rFont val="Segoe UI"/>
            <family val="2"/>
          </rPr>
          <t>130/19|93139|FITA PLASTICA P/ ISOLAMENTO DE TRAFEGO PRETA/AMARELA - ROLO COM 100 M|SEPAC|10|</t>
        </r>
      </text>
    </comment>
    <comment ref="G38" authorId="1" shapeId="0" xr:uid="{00000000-0006-0000-0600-000073000000}">
      <text>
        <r>
          <rPr>
            <sz val="9"/>
            <color indexed="81"/>
            <rFont val="Segoe UI"/>
            <family val="2"/>
          </rPr>
          <t>130/19|109848|TEXTURA ACRILICA GRAFIATO HIDROREPELENTE NA COR BRANCA - BARRICA COM 25 KG.|# acerto de saldo - SEPAC\GCM e SAÚDE|34|</t>
        </r>
      </text>
    </comment>
    <comment ref="G39" authorId="1" shapeId="0" xr:uid="{00000000-0006-0000-0600-00008C000000}">
      <text>
        <r>
          <rPr>
            <sz val="9"/>
            <color indexed="81"/>
            <rFont val="Segoe UI"/>
            <family val="2"/>
          </rPr>
          <t>130/19|128288|SELADORA PARA MADEIRA GALAO DE 3,6 LITROS - COMPOSICAO: PRODUTO INCOLOR A BASE DE NITROCELULOSE, INDICADO COMO FUNDO NIVELADOR EM SUPERFICIES DE MADEIRA MACICA OU COMPENSADOS, AGLOMERADOS, LAMINADOS E ETC. CONFORME NBR ABNT 17505 E NBR ABNT 10004. VALIDADE E LOTE NA EMBALAGEM.|# acerto de saldo|9|</t>
        </r>
      </text>
    </comment>
    <comment ref="G40" authorId="1" shapeId="0" xr:uid="{00000000-0006-0000-0600-00008D000000}">
      <text>
        <r>
          <rPr>
            <sz val="9"/>
            <color indexed="81"/>
            <rFont val="Segoe UI"/>
            <family val="2"/>
          </rPr>
          <t>130/19|128288|SELADORA PARA MADEIRA GALAO DE 3,6 LITROS - COMPOSICAO: PRODUTO INCOLOR A BASE DE NITROCELULOSE, INDICADO COMO FUNDO NIVELADOR EM SUPERFICIES DE MADEIRA MACICA OU COMPENSADOS, AGLOMERADOS, LAMINADOS E ETC. CONFORME NBR ABNT 17505 E NBR ABNT 10004. VALIDADE E LOTE NA EMBALAGEM.|# acerto de saldo - SAÚDE|1|</t>
        </r>
      </text>
    </comment>
    <comment ref="G41" authorId="2" shapeId="0" xr:uid="{00000000-0006-0000-0600-00009C000000}">
      <text>
        <r>
          <rPr>
            <sz val="9"/>
            <color indexed="81"/>
            <rFont val="Segoe UI"/>
            <family val="2"/>
          </rPr>
          <t>130/19|136037|TINTA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EMBALAGEM.|SEPAC|10|</t>
        </r>
      </text>
    </comment>
    <comment ref="G42" authorId="1" shapeId="0" xr:uid="{00000000-0006-0000-0600-00009D000000}">
      <text>
        <r>
          <rPr>
            <sz val="9"/>
            <color indexed="81"/>
            <rFont val="Segoe UI"/>
            <family val="2"/>
          </rPr>
          <t>130/19|136037|TINTA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autorização.|5|</t>
        </r>
      </text>
    </comment>
    <comment ref="G43" authorId="2" shapeId="0" xr:uid="{00000000-0006-0000-0600-00009E000000}">
      <text>
        <r>
          <rPr>
            <sz val="9"/>
            <color indexed="81"/>
            <rFont val="Segoe UI"/>
            <family val="2"/>
          </rPr>
          <t>130/19|136038|TINTA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EMBALAGEM.|SEPAC|10|</t>
        </r>
      </text>
    </comment>
    <comment ref="G44" authorId="1" shapeId="0" xr:uid="{00000000-0006-0000-0600-00009F000000}">
      <text>
        <r>
          <rPr>
            <sz val="9"/>
            <color indexed="81"/>
            <rFont val="Segoe UI"/>
            <family val="2"/>
          </rPr>
          <t>130/19|136039|TINTA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autorização.|2|</t>
        </r>
      </text>
    </comment>
    <comment ref="G45" authorId="1" shapeId="0" xr:uid="{00000000-0006-0000-0600-0000A0000000}">
      <text>
        <r>
          <rPr>
            <sz val="9"/>
            <color indexed="81"/>
            <rFont val="Segoe UI"/>
            <family val="2"/>
          </rPr>
          <t>130/19|136040|TINTA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autorização.|7|</t>
        </r>
      </text>
    </comment>
    <comment ref="G46" authorId="2" shapeId="0" xr:uid="{00000000-0006-0000-0600-000064000000}">
      <text>
        <r>
          <rPr>
            <sz val="10"/>
            <color indexed="81"/>
            <rFont val="Lucida Console"/>
            <family val="3"/>
          </rPr>
          <t>131/19|91868|VASSOURAO DE PIACAVA TIPO PREFEITURA - 40 CM|# acerto de saldo - Consumo sem autorização de 020-SGAF|4|</t>
        </r>
      </text>
    </comment>
    <comment ref="G47" authorId="1" shapeId="0" xr:uid="{00000000-0006-0000-0600-000067000000}">
      <text>
        <r>
          <rPr>
            <sz val="9"/>
            <color indexed="81"/>
            <rFont val="Segoe UI"/>
            <family val="2"/>
          </rPr>
          <t>145/19|96516|LUVA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SMC e SASC|374|</t>
        </r>
      </text>
    </comment>
    <comment ref="G48" authorId="1" shapeId="0" xr:uid="{00000000-0006-0000-0600-000068000000}">
      <text>
        <r>
          <rPr>
            <sz val="10"/>
            <color indexed="81"/>
            <rFont val="Lucida Console"/>
            <family val="3"/>
          </rPr>
          <t>145/19|96516|LUVA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Consumido por 075-SEPAC sem autorização|100|</t>
        </r>
      </text>
    </comment>
    <comment ref="G49" authorId="1" shapeId="0" xr:uid="{00000000-0006-0000-0600-00006A000000}">
      <text>
        <r>
          <rPr>
            <sz val="9"/>
            <color indexed="81"/>
            <rFont val="Segoe UI"/>
            <family val="2"/>
          </rPr>
          <t>145/19|98080|LUVA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SMC 29/08 e SASC 19/08|338|</t>
        </r>
      </text>
    </comment>
    <comment ref="G50" authorId="1" shapeId="0" xr:uid="{00000000-0006-0000-0600-00006B000000}">
      <text>
        <r>
          <rPr>
            <sz val="10"/>
            <color indexed="81"/>
            <rFont val="Lucida Console"/>
            <family val="3"/>
          </rPr>
          <t>145/19|98080|LUVA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Consumido por 075-SEPAC sem autorização|100|</t>
        </r>
      </text>
    </comment>
    <comment ref="G51" authorId="2" shapeId="0" xr:uid="{00000000-0006-0000-0600-000045000000}">
      <text>
        <r>
          <rPr>
            <sz val="9"/>
            <color indexed="81"/>
            <rFont val="Segoe UI"/>
            <family val="2"/>
          </rPr>
          <t>15/19|63839|COLA DE CONTATO PARA LAMINADO MELAMINICO - 2,8 KG.  VALIDADE MÍNIMA DE 12 MESES A PARTIR DA DATA DE ENTREGA|SAÚDE|2|</t>
        </r>
      </text>
    </comment>
    <comment ref="G52" authorId="1" shapeId="0" xr:uid="{00000000-0006-0000-0600-00003A000000}">
      <text>
        <r>
          <rPr>
            <sz val="9"/>
            <color indexed="81"/>
            <rFont val="Segoe UI"/>
            <family val="2"/>
          </rPr>
          <t>154/19|52946|CAIXILHO DE FERRO PERFILADO, BASCULANTE - MEDIDAS: 0,80 X 0,60M|# acerto de saldo - SEPAC|4|</t>
        </r>
      </text>
    </comment>
    <comment ref="G53" authorId="1" shapeId="0" xr:uid="{00000000-0006-0000-0600-00007F000000}">
      <text>
        <r>
          <rPr>
            <sz val="9"/>
            <color indexed="81"/>
            <rFont val="Segoe UI"/>
            <family val="2"/>
          </rPr>
          <t>154/19|115841|VITRO DE CORRER EM ALUMINIO COM VIDROS E GRADE EM ALUMINIO FOSCO MEDINDO: 1,50 X 1,20M|# acerto de saldo - SEPAC|3|</t>
        </r>
      </text>
    </comment>
    <comment ref="G54" authorId="1" shapeId="0" xr:uid="{00000000-0006-0000-0600-000080000000}">
      <text>
        <r>
          <rPr>
            <sz val="9"/>
            <color indexed="81"/>
            <rFont val="Segoe UI"/>
            <family val="2"/>
          </rPr>
          <t>154/19|115841|VITRO DE CORRER EM ALUMINIO COM VIDROS E GRADE EM ALUMINIO FOSCO MEDINDO: 1,50 X 1,20M|SEPAC|11|</t>
        </r>
      </text>
    </comment>
    <comment ref="G55" authorId="2" shapeId="0" xr:uid="{00000000-0006-0000-0600-000088000000}">
      <text>
        <r>
          <rPr>
            <sz val="9"/>
            <color indexed="81"/>
            <rFont val="Segoe UI"/>
            <family val="2"/>
          </rPr>
          <t>154/19|123146|CIMENTO COLANTE - SACO COM 20 KG (PARA USO INTERNO E EXTERNO)|SAÚDE|30|</t>
        </r>
      </text>
    </comment>
    <comment ref="G56" authorId="2" shapeId="0" xr:uid="{00000000-0006-0000-0600-000017000000}">
      <text>
        <r>
          <rPr>
            <sz val="9"/>
            <color indexed="81"/>
            <rFont val="Segoe UI"/>
            <family val="2"/>
          </rPr>
          <t>155/19|15436|FECHADURA DE EMBUTIR C/ TAMBOR - EXTERNA|SAÚDE|10|</t>
        </r>
      </text>
    </comment>
    <comment ref="G57" authorId="1" shapeId="0" xr:uid="{00000000-0006-0000-0600-000018000000}">
      <text>
        <r>
          <rPr>
            <sz val="9"/>
            <color indexed="81"/>
            <rFont val="Segoe UI"/>
            <family val="2"/>
          </rPr>
          <t>155/19|15436|FECHADURA DE EMBUTIR C/ TAMBOR - EXTERNA|# acerto de saldo|122|</t>
        </r>
      </text>
    </comment>
    <comment ref="G58" authorId="1" shapeId="0" xr:uid="{00000000-0006-0000-0600-000019000000}">
      <text>
        <r>
          <rPr>
            <sz val="9"/>
            <color indexed="81"/>
            <rFont val="Segoe UI"/>
            <family val="2"/>
          </rPr>
          <t>155/19|15436|FECHADURA DE EMBUTIR C/ TAMBOR - EXTERNA|SASC|30|</t>
        </r>
      </text>
    </comment>
    <comment ref="G59" authorId="1" shapeId="0" xr:uid="{00000000-0006-0000-0600-00001A000000}">
      <text>
        <r>
          <rPr>
            <sz val="9"/>
            <color indexed="81"/>
            <rFont val="Segoe UI"/>
            <family val="2"/>
          </rPr>
          <t>155/19|15436|FECHADURA DE EMBUTIR C/ TAMBOR - EXTERNA|# acerto de saldo - Consumo sem autorização de 075-SEPAC|1|</t>
        </r>
      </text>
    </comment>
    <comment ref="G60" authorId="1" shapeId="0" xr:uid="{00000000-0006-0000-0600-00001B000000}">
      <text>
        <r>
          <rPr>
            <sz val="10"/>
            <color indexed="81"/>
            <rFont val="Lucida Console"/>
            <family val="3"/>
          </rPr>
          <t>155/19|15436|FECHADURA DE EMBUTIR C/ TAMBOR - EXTERNA|# acerto de saldo - Consumo sem autorização de 055-SMC|120|</t>
        </r>
      </text>
    </comment>
    <comment ref="G61" authorId="1" shapeId="0" xr:uid="{00000000-0006-0000-0600-00001D000000}">
      <text>
        <r>
          <rPr>
            <sz val="9"/>
            <color indexed="81"/>
            <rFont val="Segoe UI"/>
            <family val="2"/>
          </rPr>
          <t>155/19|17704|CADEADO DE LATÃO - 40 MM|# acerto de saldo - Consumo sem autorização de 055-SMC|30|</t>
        </r>
      </text>
    </comment>
    <comment ref="G62" authorId="1" shapeId="0" xr:uid="{00000000-0006-0000-0600-0000A2000000}">
      <text>
        <r>
          <rPr>
            <sz val="9"/>
            <color indexed="81"/>
            <rFont val="Segoe UI"/>
            <family val="2"/>
          </rPr>
          <t>155/19|136556|DOBRADICA PARA PORTA EM ACO ZINCADO, MEDIDAS 3.1/2" X 2.1/4", ESPESSURA MINIMA DE 1,5 MM|# acerto de saldo - SEPAC|21|</t>
        </r>
      </text>
    </comment>
    <comment ref="G63" authorId="1" shapeId="0" xr:uid="{00000000-0006-0000-0600-00000E000000}">
      <text>
        <r>
          <rPr>
            <sz val="9"/>
            <color indexed="81"/>
            <rFont val="Segoe UI"/>
            <family val="2"/>
          </rPr>
          <t>156/19|13563|PINO PARA TORNEIRA - 3/4" VEDANTE.|# acerto de saldo - DRM lançou a menos.|400|</t>
        </r>
      </text>
    </comment>
    <comment ref="G64" authorId="1" shapeId="0" xr:uid="{00000000-0006-0000-0600-00000C000000}">
      <text>
        <r>
          <rPr>
            <sz val="9"/>
            <color indexed="81"/>
            <rFont val="Segoe UI"/>
            <family val="2"/>
          </rPr>
          <t>16/19|13109|LIXA P/ FERRO E METAIS EM FOLHA DE 225 X 275 MM N° 60|# acerto de saldo - 020-SGAF\ESTOQUE|50|</t>
        </r>
      </text>
    </comment>
    <comment ref="G65" authorId="1" shapeId="0" xr:uid="{00000000-0006-0000-0600-00000D000000}">
      <text>
        <r>
          <rPr>
            <sz val="9"/>
            <color indexed="81"/>
            <rFont val="Segoe UI"/>
            <family val="2"/>
          </rPr>
          <t>16/19|13186|COLA PARA MADEIRA - FRASCO COM 01 LITRO.|# acerto de saldo|40|</t>
        </r>
      </text>
    </comment>
    <comment ref="G66" authorId="1" shapeId="0" xr:uid="{00000000-0006-0000-0600-000059000000}">
      <text>
        <r>
          <rPr>
            <sz val="9"/>
            <color indexed="81"/>
            <rFont val="Segoe UI"/>
            <family val="2"/>
          </rPr>
          <t>16/19|81455|DISCO DE CORTE 7" X 1/8" X 7/8" (DIAM.EXT X ESPESSURA X DIAM. FURO) - CONFORME NORMAS ABNT.|SAÚDE|100|</t>
        </r>
      </text>
    </comment>
    <comment ref="G67" authorId="1" shapeId="0" xr:uid="{00000000-0006-0000-0600-00005A000000}">
      <text>
        <r>
          <rPr>
            <sz val="9"/>
            <color indexed="81"/>
            <rFont val="Segoe UI"/>
            <family val="2"/>
          </rPr>
          <t>16/19|81493|MASSA PLÁSTICA A BASE DE RECURSOS POLIÉSTERES - LATA COM 700 G.|SAÚDE|10|</t>
        </r>
      </text>
    </comment>
    <comment ref="G68" authorId="1" shapeId="0" xr:uid="{00000000-0006-0000-0600-000086000000}">
      <text>
        <r>
          <rPr>
            <sz val="9"/>
            <color indexed="81"/>
            <rFont val="Segoe UI"/>
            <family val="2"/>
          </rPr>
          <t>16/19|122305|DISCO DE CORTE 4 1/2" DE DIAMETRO EXTERNO, 1/8 MM DE ESPESSURA E 7/8" DE DIAMETRO DE FURO|SAÚDE|100|</t>
        </r>
      </text>
    </comment>
    <comment ref="G69" authorId="1" shapeId="0" xr:uid="{00000000-0006-0000-0600-00008E000000}">
      <text>
        <r>
          <rPr>
            <sz val="9"/>
            <color indexed="81"/>
            <rFont val="Segoe UI"/>
            <family val="2"/>
          </rPr>
          <t>17/20|129961|DISJUNTOR TRIPOLAR IN 350 A, TENSAO MINIMA DE OPERACAO 220 V, CURVA C, NBR 60947-2, CATEGORIA A|# acerto de saldo - Referente a quantidade estimada a menor em ATA pelo DRM|3|</t>
        </r>
      </text>
    </comment>
    <comment ref="G70" authorId="2" shapeId="0" xr:uid="{00000000-0006-0000-0600-000007000000}">
      <text>
        <r>
          <rPr>
            <sz val="9"/>
            <color indexed="81"/>
            <rFont val="Segoe UI"/>
            <family val="2"/>
          </rPr>
          <t>192/19|12818|CORANTE PARA COLORIR TINTA LÁTEX - VERDE - 50 ML, ABNT NBR 11702/1992 - TIPO 4.5.11.|SAÚDE|25|</t>
        </r>
      </text>
    </comment>
    <comment ref="G71" authorId="2" shapeId="0" xr:uid="{00000000-0006-0000-0600-000008000000}">
      <text>
        <r>
          <rPr>
            <sz val="9"/>
            <color indexed="81"/>
            <rFont val="Segoe UI"/>
            <family val="2"/>
          </rPr>
          <t>192/19|12857|TRINCHA PARA PINTURA - 3", COM CERDAS 100% NATURAIS|SMC|100|</t>
        </r>
      </text>
    </comment>
    <comment ref="G72" authorId="1" shapeId="0" xr:uid="{00000000-0006-0000-0600-000009000000}">
      <text>
        <r>
          <rPr>
            <sz val="9"/>
            <color indexed="81"/>
            <rFont val="Segoe UI"/>
            <family val="2"/>
          </rPr>
          <t>192/19|12877|TINTA LATEX PVA BRANCO, LATA COM 18 LITROS|SAÚDE|10|</t>
        </r>
      </text>
    </comment>
    <comment ref="G73" authorId="1" shapeId="0" xr:uid="{00000000-0006-0000-0600-000029000000}">
      <text>
        <r>
          <rPr>
            <sz val="9"/>
            <color indexed="81"/>
            <rFont val="Segoe UI"/>
            <family val="2"/>
          </rPr>
          <t>192/19|27479|PRIMER ANTICORROSIVO, SECAGEM RAPIDA, COR CINZA, GL C/ 3,6ML|SAÚDE|2|</t>
        </r>
      </text>
    </comment>
    <comment ref="G74" authorId="1" shapeId="0" xr:uid="{00000000-0006-0000-0600-00009B000000}">
      <text>
        <r>
          <rPr>
            <sz val="9"/>
            <color indexed="81"/>
            <rFont val="Segoe UI"/>
            <family val="2"/>
          </rPr>
          <t>192/19|135238|TINTA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EMBALAGEM.|SAÚDE|15|</t>
        </r>
      </text>
    </comment>
    <comment ref="G75" authorId="1" shapeId="0" xr:uid="{00000000-0006-0000-0600-00003C000000}">
      <text>
        <r>
          <rPr>
            <sz val="9"/>
            <color indexed="81"/>
            <rFont val="Segoe UI"/>
            <family val="2"/>
          </rPr>
          <t>198/19|54550|TUBO DE FERRO METALON - 40 X 40 X 1,5MM - BARRA COM 6 METROS|# acerto de saldo - Consumo sem autorização de 055-SMC|100|</t>
        </r>
      </text>
    </comment>
    <comment ref="G76" authorId="2" shapeId="0" xr:uid="{00000000-0006-0000-0600-000077000000}">
      <text>
        <r>
          <rPr>
            <sz val="10"/>
            <color indexed="81"/>
            <rFont val="Lucida Console"/>
            <family val="3"/>
          </rPr>
          <t>198/19|111336|TUBO QUADRADO DE METALON 100 X 100 X 2 MM - BARRA COM 06 METROS|Saúde, e-mail de ter 07/04/2020 14:26|60|</t>
        </r>
      </text>
    </comment>
    <comment ref="G77" authorId="1" shapeId="0" xr:uid="{00000000-0006-0000-0600-00007B000000}">
      <text>
        <r>
          <rPr>
            <sz val="10"/>
            <color indexed="81"/>
            <rFont val="Lucida Console"/>
            <family val="3"/>
          </rPr>
          <t>198/19|115060|CHAPA DE ACO INOX, BLANQUE: 430, ESPESSURA: 1,5MM, COMPRIMENTO: 2,00M E LARGURA: 1,20M|# acerto de saldo - Consumido por 075-SEPAC/GCM - sem autorização|2|</t>
        </r>
      </text>
    </comment>
    <comment ref="G78" authorId="1" shapeId="0" xr:uid="{00000000-0006-0000-0600-00000A000000}">
      <text>
        <r>
          <rPr>
            <sz val="9"/>
            <color indexed="81"/>
            <rFont val="Segoe UI"/>
            <family val="2"/>
          </rPr>
          <t>2/19|13059|LAMPADA LUZ MISTA 250W X 230V- BASE E27|# acerto de saldo - SAÚDE|200|</t>
        </r>
      </text>
    </comment>
    <comment ref="G79" authorId="1" shapeId="0" xr:uid="{00000000-0006-0000-0600-00000B000000}">
      <text>
        <r>
          <rPr>
            <sz val="9"/>
            <color indexed="81"/>
            <rFont val="Segoe UI"/>
            <family val="2"/>
          </rPr>
          <t>2/19|13060|LAMPADA LUZ MISTA 250W X 230V- BASE E40|# acerto de saldo - SAÚDE|100|</t>
        </r>
      </text>
    </comment>
    <comment ref="G80" authorId="1" shapeId="0" xr:uid="{00000000-0006-0000-0600-00005E000000}">
      <text>
        <r>
          <rPr>
            <sz val="9"/>
            <color indexed="81"/>
            <rFont val="Segoe UI"/>
            <family val="2"/>
          </rPr>
          <t>2/19|88718|DISJUNTOR NORMA DIN CURVA B PADRAO, BIPOLAR, 10 AMPERES|# acerto de saldo - SEPAC|8|</t>
        </r>
      </text>
    </comment>
    <comment ref="G81" authorId="1" shapeId="0" xr:uid="{00000000-0006-0000-0600-00005F000000}">
      <text>
        <r>
          <rPr>
            <sz val="9"/>
            <color indexed="81"/>
            <rFont val="Segoe UI"/>
            <family val="2"/>
          </rPr>
          <t>2/19|88719|DISJUNTOR NORMA DIN CURVA B PADRAO, BIPOLAR, 20 AMPERES|# acerto de saldo - SEPAC|3|</t>
        </r>
      </text>
    </comment>
    <comment ref="G82" authorId="1" shapeId="0" xr:uid="{00000000-0006-0000-0600-000060000000}">
      <text>
        <r>
          <rPr>
            <sz val="9"/>
            <color indexed="81"/>
            <rFont val="Segoe UI"/>
            <family val="2"/>
          </rPr>
          <t>2/19|88719|DISJUNTOR NORMA DIN CURVA B PADRAO, BIPOLAR, 20 AMPERES|# acerto de saldo - SAÚDE e SEPAC|22|</t>
        </r>
      </text>
    </comment>
    <comment ref="G83" authorId="1" shapeId="0" xr:uid="{00000000-0006-0000-0600-000061000000}">
      <text>
        <r>
          <rPr>
            <sz val="9"/>
            <color indexed="81"/>
            <rFont val="Segoe UI"/>
            <family val="2"/>
          </rPr>
          <t>2/19|88729|DISJUNTOR NORMA DIN CURVA C PADRAO, BIPOLAR, 40 AMPERES|# acerto de saldo - SEPAC|8|</t>
        </r>
      </text>
    </comment>
    <comment ref="G84" authorId="2" shapeId="0" xr:uid="{00000000-0006-0000-0600-000062000000}">
      <text>
        <r>
          <rPr>
            <sz val="9"/>
            <color indexed="81"/>
            <rFont val="Segoe UI"/>
            <family val="2"/>
          </rPr>
          <t>2/19|88746|DISJUNTOR NORMA DIN CURVA C PADRAO, TRIPOLAR, 100 AMPERES|# acerto de saldo - SEPAC|2|</t>
        </r>
      </text>
    </comment>
    <comment ref="G85" authorId="1" shapeId="0" xr:uid="{00000000-0006-0000-0600-000076000000}">
      <text>
        <r>
          <rPr>
            <sz val="9"/>
            <color indexed="81"/>
            <rFont val="Segoe UI"/>
            <family val="2"/>
          </rPr>
          <t>2/19|110888|DISJUNTOR TRIPOLAR IN = 225 A, TENSAO MINIMA DE OPERACAO 240V, CURVA C, NBR 60947-2 - CATEGORIA "A"|# acerto de saldo - 020-SGAF\PAÇO|3|</t>
        </r>
      </text>
    </comment>
    <comment ref="G86" authorId="1" shapeId="0" xr:uid="{00000000-0006-0000-0600-000085000000}">
      <text>
        <r>
          <rPr>
            <sz val="9"/>
            <color indexed="81"/>
            <rFont val="Segoe UI"/>
            <family val="2"/>
          </rPr>
          <t>2/19|121292|LUMINARIA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 acerto de saldo - SAÚDE|30|</t>
        </r>
      </text>
    </comment>
    <comment ref="G87" authorId="2" shapeId="0" xr:uid="{00000000-0006-0000-0600-00002A000000}">
      <text>
        <r>
          <rPr>
            <sz val="9"/>
            <color indexed="81"/>
            <rFont val="Segoe UI"/>
            <family val="2"/>
          </rPr>
          <t>228/18|29435|LAVATORIO DE LOUÇA COM COLUNA - 52 X 42 CM|SAÚDE|10|</t>
        </r>
      </text>
    </comment>
    <comment ref="G88" authorId="1" shapeId="0" xr:uid="{00000000-0006-0000-0600-00002B000000}">
      <text>
        <r>
          <rPr>
            <sz val="9"/>
            <color indexed="81"/>
            <rFont val="Segoe UI"/>
            <family val="2"/>
          </rPr>
          <t>228/18|29435|LAVATORIO DE LOUÇA COM COLUNA - 52 X 42 CM|SAÚDE|2|</t>
        </r>
      </text>
    </comment>
    <comment ref="G89" authorId="1" shapeId="0" xr:uid="{00000000-0006-0000-0600-00003B000000}">
      <text>
        <r>
          <rPr>
            <sz val="9"/>
            <color indexed="81"/>
            <rFont val="Segoe UI"/>
            <family val="2"/>
          </rPr>
          <t>228/18|53446|REJUNTE BRANCO - SACO COM 1 KG|SAÚDE|30|</t>
        </r>
      </text>
    </comment>
    <comment ref="G90" authorId="1" shapeId="0" xr:uid="{00000000-0006-0000-0600-00002C000000}">
      <text>
        <r>
          <rPr>
            <sz val="9"/>
            <color indexed="81"/>
            <rFont val="Segoe UI"/>
            <family val="2"/>
          </rPr>
          <t>233/19|35256|CANTONEIRA EM ALUMÍNIO - 10 MM DE VÃO - BARRA COM 3 METROS (PARA ACABAMENTO EM PAREDES DE AZULEJO GROSSO).|# acerto de saldo - DRM não considerou nossa estimativa|82|</t>
        </r>
      </text>
    </comment>
    <comment ref="G91" authorId="1" shapeId="0" xr:uid="{00000000-0006-0000-0600-000043000000}">
      <text>
        <r>
          <rPr>
            <sz val="9"/>
            <color indexed="81"/>
            <rFont val="Segoe UI"/>
            <family val="2"/>
          </rPr>
          <t>233/19|59942|BARRA/FIO REDONDO DE AÇO CA 50 PARA CONSTRUÇÃO NBR 7480 - 5/16" - BARRA COM 12 METROS.|# acerto de saldo - DRM não considerou nossa estimativa|82|</t>
        </r>
      </text>
    </comment>
    <comment ref="G92" authorId="1" shapeId="0" xr:uid="{00000000-0006-0000-0600-000047000000}">
      <text>
        <r>
          <rPr>
            <sz val="9"/>
            <color indexed="81"/>
            <rFont val="Segoe UI"/>
            <family val="2"/>
          </rPr>
          <t>233/19|64604|BARRA/FIO REDONDO PARA CONSTRUCAO, DE ACO CA50 - 1/4"|# acerto de saldo - DRM não considerou nossa estimativa|6|</t>
        </r>
      </text>
    </comment>
    <comment ref="G93" authorId="1" shapeId="0" xr:uid="{00000000-0006-0000-0600-000048000000}">
      <text>
        <r>
          <rPr>
            <sz val="9"/>
            <color indexed="81"/>
            <rFont val="Segoe UI"/>
            <family val="2"/>
          </rPr>
          <t>233/19|64604|BARRA/FIO REDONDO PARA CONSTRUCAO, DE ACO CA50 - 1/4"|# acerto de saldo - DRM não considerou nossa estimativa e houve consumo de outras secretarias.|200|</t>
        </r>
      </text>
    </comment>
    <comment ref="G94" authorId="2" shapeId="0" xr:uid="{00000000-0006-0000-0600-00004B000000}">
      <text>
        <r>
          <rPr>
            <sz val="9"/>
            <color indexed="81"/>
            <rFont val="Segoe UI"/>
            <family val="2"/>
          </rPr>
          <t>233/19|64625|FERRO CHATO - 1" X 1/4" - BARRA COM 06 METROS|# acerto de saldo - DRM lançou a menos.|179|</t>
        </r>
      </text>
    </comment>
    <comment ref="G95" authorId="1" shapeId="0" xr:uid="{00000000-0006-0000-0600-00004C000000}">
      <text>
        <r>
          <rPr>
            <sz val="9"/>
            <color indexed="81"/>
            <rFont val="Segoe UI"/>
            <family val="2"/>
          </rPr>
          <t>233/19|64627|FERRO REDONDO - 1/2" - MECANICO - BARRA COM 06 METROS|# acerto de saldo - DRM não considerou nossa estimativa|232|</t>
        </r>
      </text>
    </comment>
    <comment ref="G96" authorId="1" shapeId="0" xr:uid="{00000000-0006-0000-0600-00004D000000}">
      <text>
        <r>
          <rPr>
            <sz val="10"/>
            <color indexed="81"/>
            <rFont val="Lucida Console"/>
            <family val="3"/>
          </rPr>
          <t>233/19|64627|FERRO REDONDO - 1/2" - MECANICO - BARRA COM 06 METROS|# acerto de saldo - DRM não considerou nossa estimativa. Houve consumo de outras secretarias.|25|</t>
        </r>
      </text>
    </comment>
    <comment ref="G97" authorId="1" shapeId="0" xr:uid="{00000000-0006-0000-0600-00004E000000}">
      <text>
        <r>
          <rPr>
            <sz val="10"/>
            <color indexed="81"/>
            <rFont val="Lucida Console"/>
            <family val="3"/>
          </rPr>
          <t>233/19|64627|FERRO REDONDO - 1/2" - MECANICO - BARRA COM 06 METROS|# acerto de saldo - DRM não considerou nossa estimativa. Houve consumo de outras secretarias.|70|</t>
        </r>
      </text>
    </comment>
    <comment ref="G98" authorId="1" shapeId="0" xr:uid="{00000000-0006-0000-0600-000023000000}">
      <text>
        <r>
          <rPr>
            <sz val="10"/>
            <color indexed="81"/>
            <rFont val="Lucida Console"/>
            <family val="3"/>
          </rPr>
          <t>239/19|26504|ENCOSTO EM MADEIRA  EM LAMINADO MELAMINICO 10MM LISO 30 X 16CM - VERDE CLARO|Compra direto na UO 2470-MANUT ESCOLAR|150|</t>
        </r>
      </text>
    </comment>
    <comment ref="G99" authorId="1" shapeId="0" xr:uid="{00000000-0006-0000-0600-000024000000}">
      <text>
        <r>
          <rPr>
            <sz val="10"/>
            <color indexed="81"/>
            <rFont val="Lucida Console"/>
            <family val="3"/>
          </rPr>
          <t>239/19|26506|ASSENTO EM MADEIRA  REVESTIDO C/ LAMINADO MELAMINICO 10 MM LISO 29,5 X 29,5 CM - VERDE CLARO|Compra direto na UO 2470-MANUT ESCOLAR|150|</t>
        </r>
      </text>
    </comment>
    <comment ref="G100" authorId="1" shapeId="0" xr:uid="{00000000-0006-0000-0600-00004F000000}">
      <text>
        <r>
          <rPr>
            <sz val="9"/>
            <color indexed="81"/>
            <rFont val="Segoe UI"/>
            <family val="2"/>
          </rPr>
          <t>257/19|67939|GUARNICAO PARA PORTA 0,92 X 2,10 M|# acerto de saldo - Consumo Outras Secretarias sem autorização.|2|</t>
        </r>
      </text>
    </comment>
    <comment ref="G101" authorId="1" shapeId="0" xr:uid="{00000000-0006-0000-0600-000050000000}">
      <text>
        <r>
          <rPr>
            <sz val="10"/>
            <color indexed="81"/>
            <rFont val="Lucida Console"/>
            <family val="3"/>
          </rPr>
          <t>257/19|67939|GUARNICAO PARA PORTA 0,92 X 2,10 M|# acerto de saldo - Consumido por 075-SEPAC/GCM sem autorização (Qtd na RC = 136/20)|2|</t>
        </r>
      </text>
    </comment>
    <comment ref="G102" authorId="1" shapeId="0" xr:uid="{00000000-0006-0000-0600-000054000000}">
      <text>
        <r>
          <rPr>
            <sz val="9"/>
            <color indexed="81"/>
            <rFont val="Segoe UI"/>
            <family val="2"/>
          </rPr>
          <t>257/19|74911|VIGA DE GARAPEIRA BRUTA - 6 X 12 CM X 4,50 M COMPRIMENTO.|SEURBS|18|</t>
        </r>
      </text>
    </comment>
    <comment ref="G103" authorId="1" shapeId="0" xr:uid="{00000000-0006-0000-0600-000055000000}">
      <text>
        <r>
          <rPr>
            <sz val="9"/>
            <color indexed="81"/>
            <rFont val="Segoe UI"/>
            <family val="2"/>
          </rPr>
          <t>257/19|74911|VIGA DE GARAPEIRA BRUTA - 6 X 12 CM X 4,50 M COMPRIMENTO.|# acerto de saldo - Consumo sem autorização de 030-SEURBS|13|</t>
        </r>
      </text>
    </comment>
    <comment ref="G104" authorId="3" shapeId="0" xr:uid="{00000000-0006-0000-0600-000022000000}">
      <text>
        <r>
          <rPr>
            <sz val="10"/>
            <color indexed="81"/>
            <rFont val="Lucida Console"/>
            <family val="3"/>
          </rPr>
          <t>276/19|24371|BLOCO DE CONCRETO - 15 X 20 X 40 CM|# acerto de saldo - Consumido por 055-SMC sem autorização (Qtd na RC = 20000)|18910|</t>
        </r>
      </text>
    </comment>
    <comment ref="G105" authorId="2" shapeId="0" xr:uid="{00000000-0006-0000-0600-00005D000000}">
      <text>
        <r>
          <rPr>
            <sz val="9"/>
            <color indexed="81"/>
            <rFont val="Segoe UI"/>
            <family val="2"/>
          </rPr>
          <t>291/19|87465|PANO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 acerto de saldo|500|</t>
        </r>
      </text>
    </comment>
    <comment ref="G106" authorId="2" shapeId="0" xr:uid="{00000000-0006-0000-0600-000092000000}">
      <text>
        <r>
          <rPr>
            <sz val="10"/>
            <color indexed="81"/>
            <rFont val="Lucida Console"/>
            <family val="3"/>
          </rPr>
          <t>291/19|133021|PANO DE CHÃO, MEDIDAS: 45 X 75 CM (VARIAÇÃO +/- 5 CM), 100% ALGODÃO, ALVEJADO, PESO MINIMO DE 130 GRAMAS.
**APRESENTAR AMOSTRA|# acerto de saldo - Consumido por 020/133-SGAF/Sup Controle de Estoque sem autorização(Qtd na RC=400)|200|</t>
        </r>
      </text>
    </comment>
    <comment ref="G107" authorId="2" shapeId="0" xr:uid="{00000000-0006-0000-0600-000093000000}">
      <text>
        <r>
          <rPr>
            <sz val="9"/>
            <color indexed="81"/>
            <rFont val="Segoe UI"/>
            <family val="2"/>
          </rPr>
          <t>291/19|133021|PANO DE CHÃO, MEDIDAS: 45 X 75 CM (VARIAÇÃO +/- 5 CM), 100% ALGODÃO, ALVEJADO, PESO MINIMO DE 130 GRAMAS.
**APRESENTAR AMOSTRA|# acerto de saldo|700|</t>
        </r>
      </text>
    </comment>
    <comment ref="G108" authorId="1" shapeId="0" xr:uid="{00000000-0006-0000-0600-00009A000000}">
      <text>
        <r>
          <rPr>
            <sz val="9"/>
            <color indexed="81"/>
            <rFont val="Segoe UI"/>
            <family val="2"/>
          </rPr>
          <t>292/19|134544|REVESTIMENTO CERAMICO, BRANCO BRILHANTE, 32 X 56 CM (VARIACAO +/- 2 CM).|SAÚDE|25|</t>
        </r>
      </text>
    </comment>
    <comment ref="G109" authorId="1" shapeId="0" xr:uid="{00000000-0006-0000-0600-00000F000000}">
      <text>
        <r>
          <rPr>
            <sz val="9"/>
            <color indexed="81"/>
            <rFont val="Segoe UI"/>
            <family val="2"/>
          </rPr>
          <t>47/19|14001|MASSA CORRIDA PVA - LATA C/ 18 LITROS|SAÚDE|10|</t>
        </r>
      </text>
    </comment>
    <comment ref="G110" authorId="1" shapeId="0" xr:uid="{00000000-0006-0000-0600-000010000000}">
      <text>
        <r>
          <rPr>
            <sz val="9"/>
            <color indexed="81"/>
            <rFont val="Segoe UI"/>
            <family val="2"/>
          </rPr>
          <t>47/19|14001|MASSA CORRIDA PVA - LATA C/ 18 LITROS|SAÚDE|10|</t>
        </r>
      </text>
    </comment>
    <comment ref="G111" authorId="1" shapeId="0" xr:uid="{00000000-0006-0000-0600-000011000000}">
      <text>
        <r>
          <rPr>
            <sz val="9"/>
            <color indexed="81"/>
            <rFont val="Segoe UI"/>
            <family val="2"/>
          </rPr>
          <t>47/19|14001|MASSA CORRIDA PVA - LATA C/ 18 LITROS|# acerto de saldo - DIVERSOS|84|</t>
        </r>
      </text>
    </comment>
    <comment ref="G112" authorId="1" shapeId="0" xr:uid="{00000000-0006-0000-0600-000025000000}">
      <text>
        <r>
          <rPr>
            <sz val="9"/>
            <color indexed="81"/>
            <rFont val="Segoe UI"/>
            <family val="2"/>
          </rPr>
          <t>47/19|27353|GESSO ESTUQUE, EMBALAGEM C/ 01 KG|SAÚDE|20|</t>
        </r>
      </text>
    </comment>
    <comment ref="G113" authorId="2" shapeId="0" xr:uid="{00000000-0006-0000-0600-000026000000}">
      <text>
        <r>
          <rPr>
            <sz val="9"/>
            <color indexed="81"/>
            <rFont val="Segoe UI"/>
            <family val="2"/>
          </rPr>
          <t>47/19|27353|GESSO ESTUQUE, EMBALAGEM C/ 01 KG|SAÚDE|30|</t>
        </r>
      </text>
    </comment>
    <comment ref="G114" authorId="1" shapeId="0" xr:uid="{00000000-0006-0000-0600-000027000000}">
      <text>
        <r>
          <rPr>
            <sz val="9"/>
            <color indexed="81"/>
            <rFont val="Segoe UI"/>
            <family val="2"/>
          </rPr>
          <t>47/19|27353|GESSO ESTUQUE, EMBALAGEM C/ 01 KG|SAÚDE|40|</t>
        </r>
      </text>
    </comment>
    <comment ref="G115" authorId="1" shapeId="0" xr:uid="{00000000-0006-0000-0600-000028000000}">
      <text>
        <r>
          <rPr>
            <sz val="10"/>
            <color indexed="81"/>
            <rFont val="Lucida Console"/>
            <family val="3"/>
          </rPr>
          <t>47/19|27353|GESSO ESTUQUE, EMBALAGEM C/ 01 KG|# acerto de saldo - SAÚDE|40|</t>
        </r>
      </text>
    </comment>
    <comment ref="G116" authorId="1" shapeId="0" xr:uid="{00000000-0006-0000-0600-000057000000}">
      <text>
        <r>
          <rPr>
            <sz val="9"/>
            <color indexed="81"/>
            <rFont val="Segoe UI"/>
            <family val="2"/>
          </rPr>
          <t>47/19|78509|TANQUE DE CONCRETO PRE-MOLDADO P/ LAVAGEM DE ROUPAS DE 0,70 X 0,70M|SEURBS|1|</t>
        </r>
      </text>
    </comment>
    <comment ref="G117" authorId="1" shapeId="0" xr:uid="{00000000-0006-0000-0600-000058000000}">
      <text>
        <r>
          <rPr>
            <sz val="10"/>
            <color indexed="81"/>
            <rFont val="Lucida Console"/>
            <family val="3"/>
          </rPr>
          <t>47/19|78509|TANQUE DE CONCRETO PRE-MOLDADO P/ LAVAGEM DE ROUPAS DE 0,70 X 0,70M|# acerto de saldo - SEURBS|1|</t>
        </r>
      </text>
    </comment>
    <comment ref="G118" authorId="2" shapeId="0" xr:uid="{00000000-0006-0000-0600-00006F000000}">
      <text>
        <r>
          <rPr>
            <sz val="10"/>
            <color indexed="81"/>
            <rFont val="Lucida Console"/>
            <family val="3"/>
          </rPr>
          <t>47/19|102000|PISO DE CONCRETO, TIPO INTERTRAVADO RETANGULAR, COR NATURAL, DIMENSOES: 200 X 100 MM, ESPESSURA 60 MM, RESISTENCIA DE 35 MPA|SMC|2000|</t>
        </r>
      </text>
    </comment>
    <comment ref="G119" authorId="1" shapeId="0" xr:uid="{00000000-0006-0000-0600-000078000000}">
      <text>
        <r>
          <rPr>
            <sz val="9"/>
            <color indexed="81"/>
            <rFont val="Segoe UI"/>
            <family val="2"/>
          </rPr>
          <t>47/19|112064|CARRINHO DE MAO 150 KG ( 60 LITROS), TOTALMENTE GALVANIZADO, CHAPA 20 G (0,95 MM), PNEU E CAMARA 3,25 X 8  RODA COM ROLAMENTO, PARAFUSOS E PORCAS GALVANIZADAS, MONTADO|SAÚDE|5|</t>
        </r>
      </text>
    </comment>
    <comment ref="G120" authorId="1" shapeId="0" xr:uid="{00000000-0006-0000-0600-00007D000000}">
      <text>
        <r>
          <rPr>
            <sz val="9"/>
            <color indexed="81"/>
            <rFont val="Segoe UI"/>
            <family val="2"/>
          </rPr>
          <t>47/19|115840|VITRO DE CORRER EM ALUMINIO COM VIDROS E GRADE EM ALUMINIO FOSCO MEDINDO: 2,00 X 1,20M|# acerto de saldo - SAÚDE|1|</t>
        </r>
      </text>
    </comment>
    <comment ref="G121" authorId="1" shapeId="0" xr:uid="{00000000-0006-0000-0600-00007E000000}">
      <text>
        <r>
          <rPr>
            <sz val="9"/>
            <color indexed="81"/>
            <rFont val="Segoe UI"/>
            <family val="2"/>
          </rPr>
          <t>47/19|115840|VITRO DE CORRER EM ALUMINIO COM VIDROS E GRADE EM ALUMINIO FOSCO MEDINDO: 2,00 X 1,20M|SAÚDE|1|</t>
        </r>
      </text>
    </comment>
    <comment ref="G122" authorId="1" shapeId="0" xr:uid="{00000000-0006-0000-0600-000089000000}">
      <text>
        <r>
          <rPr>
            <sz val="9"/>
            <color indexed="81"/>
            <rFont val="Segoe UI"/>
            <family val="2"/>
          </rPr>
          <t>47/19|127384|MANTA ASFALTICA, AUTO ADESIVA - MEDIDAS: 10CM DE LARGURA X 10 M DE COMPRIMENTO|# acerto de saldo - SAÚDE e SGAF/MANUTENÇÃO|13|</t>
        </r>
      </text>
    </comment>
    <comment ref="G123" authorId="1" shapeId="0" xr:uid="{00000000-0006-0000-0600-00008A000000}">
      <text>
        <r>
          <rPr>
            <sz val="9"/>
            <color indexed="81"/>
            <rFont val="Segoe UI"/>
            <family val="2"/>
          </rPr>
          <t>47/19|127384|MANTA ASFALTICA, AUTO ADESIVA - MEDIDAS: 10CM DE LARGURA X 10 M DE COMPRIMENTO|SAÚDE|20|</t>
        </r>
      </text>
    </comment>
    <comment ref="G124" authorId="1" shapeId="0" xr:uid="{00000000-0006-0000-0600-00008B000000}">
      <text>
        <r>
          <rPr>
            <sz val="10"/>
            <color indexed="81"/>
            <rFont val="Lucida Console"/>
            <family val="3"/>
          </rPr>
          <t>47/19|127384|MANTA ASFALTICA, AUTO ADESIVA - MEDIDAS: 10CM DE LARGURA X 10 M DE COMPRIMENTO|SAÚDE|10|</t>
        </r>
      </text>
    </comment>
    <comment ref="G125" authorId="1" shapeId="0" xr:uid="{00000000-0006-0000-0600-00008F000000}">
      <text>
        <r>
          <rPr>
            <sz val="9"/>
            <color indexed="81"/>
            <rFont val="Segoe UI"/>
            <family val="2"/>
          </rPr>
          <t>47/19|130634|ISOPOR PARA FORRO, COM APLICACAO DE MASSA ACRILICA (IMPERMEAVEL), COR BRANCO, DIMENSAO: 625 X 1250 X 20 MM - VARIACAO: +/- 10 MM|# acerto de saldo SEPAC|50|</t>
        </r>
      </text>
    </comment>
    <comment ref="G126" authorId="1" shapeId="0" xr:uid="{00000000-0006-0000-0600-000090000000}">
      <text>
        <r>
          <rPr>
            <sz val="9"/>
            <color indexed="81"/>
            <rFont val="Segoe UI"/>
            <family val="2"/>
          </rPr>
          <t>47/19|132769|ADESIVO SELANTE PARA VEDACAO/CALAFETACAO  DE CALHAS RUFOS E AFINS,  A BASE DE POLIURETANO - TUBO DE 350 A 400 GRAMAS|# acerto de saldo|20|</t>
        </r>
      </text>
    </comment>
    <comment ref="G127" authorId="1" shapeId="0" xr:uid="{00000000-0006-0000-0600-000091000000}">
      <text>
        <r>
          <rPr>
            <sz val="10"/>
            <color indexed="81"/>
            <rFont val="Lucida Console"/>
            <family val="3"/>
          </rPr>
          <t>47/19|132769|ADESIVO SELANTE PARA VEDACAO/CALAFETACAO  DE CALHAS RUFOS E AFINS,  A BASE DE POLIURETANO - TUBO DE 350 A 400 GRAMAS|SAÚDE|15|</t>
        </r>
      </text>
    </comment>
    <comment ref="G128" authorId="3" shapeId="0" xr:uid="{00000000-0006-0000-0600-000012000000}">
      <text>
        <r>
          <rPr>
            <sz val="10"/>
            <color indexed="81"/>
            <rFont val="Lucida Console"/>
            <family val="3"/>
          </rPr>
          <t>54/20|14662|CIMENTO COMUM CPII-32 - SACO COM 50 KG - O MATERIAL DEVERÁ SER ENTREGUE EM LOTE PALETIZADO PROTEGIDO COM FILME PLÁSTICO - VALIDADE MÍNIMA DE 3 MESES.|055-SMC com autorização 30072020 (Qtd na RC = 3000)|3000|</t>
        </r>
      </text>
    </comment>
    <comment ref="G129" authorId="2" shapeId="0" xr:uid="{00000000-0006-0000-0600-00001F000000}">
      <text>
        <r>
          <rPr>
            <sz val="9"/>
            <color indexed="81"/>
            <rFont val="Segoe UI"/>
            <family val="2"/>
          </rPr>
          <t>60/19|20135|CHAPA DE AÇO CARBONO GALVANIZADO ZINCADO N° 22 ESP=0,80 MM -2 X 1.|# acerto de saldo - RC 3051/19 alterada para ATA pelo DRM|250|</t>
        </r>
      </text>
    </comment>
    <comment ref="G130" authorId="1" shapeId="0" xr:uid="{00000000-0006-0000-0600-000049000000}">
      <text>
        <r>
          <rPr>
            <sz val="9"/>
            <color indexed="81"/>
            <rFont val="Segoe UI"/>
            <family val="2"/>
          </rPr>
          <t>60/19|64610|CHAPA DE AÇO CARBONO GALVANIZADO ZINCADO N. 24 - ESP = 0,64 MM - 2 X 1.|SAÚDE|10|</t>
        </r>
      </text>
    </comment>
    <comment ref="G131" authorId="2" shapeId="0" xr:uid="{00000000-0006-0000-0600-00004A000000}">
      <text>
        <r>
          <rPr>
            <sz val="9"/>
            <color indexed="81"/>
            <rFont val="Segoe UI"/>
            <family val="2"/>
          </rPr>
          <t>60/19|64610|CHAPA DE AÇO CARBONO GALVANIZADO ZINCADO N. 24 - ESP = 0,64 MM - 2 X 1.|# acerto de saldo - SAÚDE|85|</t>
        </r>
      </text>
    </comment>
    <comment ref="G132" authorId="0" shapeId="0" xr:uid="{1D8B833E-7438-4B3F-AD85-338D512A4553}">
      <text>
        <r>
          <rPr>
            <sz val="9"/>
            <color indexed="81"/>
            <rFont val="Segoe UI"/>
            <family val="2"/>
          </rPr>
          <t>61/21|140032|CABO (FLEXIVEL), ENCORDOAMENTO CLASSE 5, SECAO 2,5 MM²  COR  PRETO, ISOLACAO NAO HALOGENADO 70ºC, 450/750 V  ANTI-CHAMA, CONFORME NBR VIGENTE E CERTIFICACAO COMPULSORIA INMETRO. ROLO COM 100 METROS.CARACTERISTICAS E NORMA TECNICA LITOGRAFADAS NO MATERIAL.|Saúde solicitou por e-mail 01/02/2022|50|</t>
        </r>
      </text>
    </comment>
    <comment ref="G133" authorId="2" shapeId="0" xr:uid="{00000000-0006-0000-0600-00007C000000}">
      <text>
        <r>
          <rPr>
            <sz val="9"/>
            <color indexed="81"/>
            <rFont val="Segoe UI"/>
            <family val="2"/>
          </rPr>
          <t>64/20|115282|FILME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 acerto de saldo -CONSUMIDO PELA SEQV sem autorização|10|</t>
        </r>
      </text>
    </comment>
    <comment ref="G134" authorId="1" shapeId="0" xr:uid="{00000000-0006-0000-0600-000015000000}">
      <text>
        <r>
          <rPr>
            <sz val="9"/>
            <color indexed="81"/>
            <rFont val="Segoe UI"/>
            <family val="2"/>
          </rPr>
          <t>70/19|14921|FITA ISOLANTE 19 MM X 20 M.|# acerto de saldo SGAF/Estoque|9|</t>
        </r>
      </text>
    </comment>
    <comment ref="G135" authorId="1" shapeId="0" xr:uid="{00000000-0006-0000-0600-000016000000}">
      <text>
        <r>
          <rPr>
            <sz val="9"/>
            <color indexed="81"/>
            <rFont val="Segoe UI"/>
            <family val="2"/>
          </rPr>
          <t>70/19|14921|FITA ISOLANTE 19 MM X 20 M.|# acerto de saldo - 133-SGAF/SUP DE CONTROLE DE ESTOQUE|160|</t>
        </r>
      </text>
    </comment>
    <comment ref="G136" authorId="1" shapeId="0" xr:uid="{00000000-0006-0000-0600-00002D000000}">
      <text>
        <r>
          <rPr>
            <sz val="9"/>
            <color indexed="81"/>
            <rFont val="Segoe UI"/>
            <family val="2"/>
          </rPr>
          <t>70/19|40251|DISCO DIAMANTADO (SECO) - DIAMETRO EXTERNO 110 MM E FURO 20 MM - CONFORME NORMAS ABNT|# acerto de saldo - SEPAC|15|</t>
        </r>
      </text>
    </comment>
    <comment ref="G137" authorId="1" shapeId="0" xr:uid="{00000000-0006-0000-0600-000087000000}">
      <text>
        <r>
          <rPr>
            <sz val="9"/>
            <color indexed="81"/>
            <rFont val="Segoe UI"/>
            <family val="2"/>
          </rPr>
          <t>70/19|122305|DISCO DE CORTE 4 1/2" DE DIAMETRO EXTERNO, 1/8 MM DE ESPESSURA E 7/8" DE DIAMETRO DE FURO|# acerto de saldo|630|</t>
        </r>
      </text>
    </comment>
    <comment ref="G138" authorId="1" shapeId="0" xr:uid="{00000000-0006-0000-0600-00007A000000}">
      <text>
        <r>
          <rPr>
            <sz val="9"/>
            <color indexed="81"/>
            <rFont val="Segoe UI"/>
            <family val="2"/>
          </rPr>
          <t>76/19|113611|ASSENTO PARA VASO SANITÁRIO EM POLIURETANO EXPANDIDO COM TAMPA EM POLIPROPILENO, FIXAÇÃO COM ELEMENTOS DE PLÁSTICO COM POSSIBILIDADE DE AJUSTE EM TODAS AS DIREÇÕES|SAÚDE|25|</t>
        </r>
      </text>
    </comment>
    <comment ref="G139" authorId="1" shapeId="0" xr:uid="{00000000-0006-0000-0600-00002E000000}">
      <text>
        <r>
          <rPr>
            <sz val="9"/>
            <color indexed="81"/>
            <rFont val="Segoe UI"/>
            <family val="2"/>
          </rPr>
          <t>8/19|42566|FOLHA DE PORTA - EM IMBUIA - 0,92 X 2,10 M|SAÚDE|5|</t>
        </r>
      </text>
    </comment>
    <comment ref="G140" authorId="2" shapeId="0" xr:uid="{00000000-0006-0000-0600-00002F000000}">
      <text>
        <r>
          <rPr>
            <sz val="9"/>
            <color indexed="81"/>
            <rFont val="Segoe UI"/>
            <family val="2"/>
          </rPr>
          <t>8/19|42566|FOLHA DE PORTA - EM IMBUIA - 0,92 X 2,10 M|SAÚDE|2|</t>
        </r>
      </text>
    </comment>
    <comment ref="G141" authorId="1" shapeId="0" xr:uid="{00000000-0006-0000-0600-000030000000}">
      <text>
        <r>
          <rPr>
            <sz val="9"/>
            <color indexed="81"/>
            <rFont val="Segoe UI"/>
            <family val="2"/>
          </rPr>
          <t>8/19|42566|FOLHA DE PORTA - EM IMBUIA - 0,92 X 2,10 M|# acerto de saldo - SEPAC\GCM|4|</t>
        </r>
      </text>
    </comment>
    <comment ref="G142" authorId="1" shapeId="0" xr:uid="{00000000-0006-0000-0600-000031000000}">
      <text>
        <r>
          <rPr>
            <sz val="9"/>
            <color indexed="81"/>
            <rFont val="Segoe UI"/>
            <family val="2"/>
          </rPr>
          <t>8/19|42566|FOLHA DE PORTA - EM IMBUIA - 0,92 X 2,10 M|# acerto de saldo|32|</t>
        </r>
      </text>
    </comment>
    <comment ref="G143" authorId="1" shapeId="0" xr:uid="{00000000-0006-0000-0600-000032000000}">
      <text>
        <r>
          <rPr>
            <sz val="9"/>
            <color indexed="81"/>
            <rFont val="Segoe UI"/>
            <family val="2"/>
          </rPr>
          <t>8/19|42566|FOLHA DE PORTA - EM IMBUIA - 0,92 X 2,10 M|SAÚDE|5|</t>
        </r>
      </text>
    </comment>
    <comment ref="G144" authorId="1" shapeId="0" xr:uid="{00000000-0006-0000-0600-000033000000}">
      <text>
        <r>
          <rPr>
            <sz val="9"/>
            <color indexed="81"/>
            <rFont val="Segoe UI"/>
            <family val="2"/>
          </rPr>
          <t>8/19|42566|FOLHA DE PORTA - EM IMBUIA - 0,92 X 2,10 M|SAÚDE|2|</t>
        </r>
      </text>
    </comment>
    <comment ref="G145" authorId="1" shapeId="0" xr:uid="{00000000-0006-0000-0600-000035000000}">
      <text>
        <r>
          <rPr>
            <sz val="9"/>
            <color indexed="81"/>
            <rFont val="Segoe UI"/>
            <family val="2"/>
          </rPr>
          <t>8/19|49033|FOLHA DE PORTA EM IMBUIA - MED: 0,82 X 2,10 M|SAÚDE|2|</t>
        </r>
      </text>
    </comment>
    <comment ref="G146" authorId="1" shapeId="0" xr:uid="{00000000-0006-0000-0600-000036000000}">
      <text>
        <r>
          <rPr>
            <sz val="10"/>
            <color indexed="81"/>
            <rFont val="Lucida Console"/>
            <family val="3"/>
          </rPr>
          <t>8/19|49033|FOLHA DE PORTA EM IMBUIA - MED: 0,82 X 2,10 M|# acerto de saldo - SAÚDE DIVERSAS RCs|19|</t>
        </r>
      </text>
    </comment>
    <comment ref="G147" authorId="1" shapeId="0" xr:uid="{00000000-0006-0000-0600-00003D000000}">
      <text>
        <r>
          <rPr>
            <sz val="9"/>
            <color indexed="81"/>
            <rFont val="Segoe UI"/>
            <family val="2"/>
          </rPr>
          <t>8/19|56519|FOLHA DE PORTA TIPO MEXICANA - MED.: 0,82 X 2,10 M|SAÚDE|2|</t>
        </r>
      </text>
    </comment>
    <comment ref="G148" authorId="1" shapeId="0" xr:uid="{00000000-0006-0000-0600-000042000000}">
      <text>
        <r>
          <rPr>
            <sz val="9"/>
            <color indexed="81"/>
            <rFont val="Segoe UI"/>
            <family val="2"/>
          </rPr>
          <t>8/19|56520|FOLHA DE PORTA TIPO MEXICANA - MED.: 0,92 X 2,10 M|# acerto de saldo - DIVERSOS|12|</t>
        </r>
      </text>
    </comment>
    <comment ref="G149" authorId="1" shapeId="0" xr:uid="{00000000-0006-0000-0600-000052000000}">
      <text>
        <r>
          <rPr>
            <sz val="9"/>
            <color indexed="81"/>
            <rFont val="Segoe UI"/>
            <family val="2"/>
          </rPr>
          <t>8/19|74907|VIGA DE GARAPEIRA BRUTA - MEDIDAS: 06 CM X 16 CM X 5,50 M|# acerto de saldo - SMC\SECR GERAL|60|</t>
        </r>
      </text>
    </comment>
    <comment ref="G150" authorId="1" shapeId="0" xr:uid="{00000000-0006-0000-0600-000056000000}">
      <text>
        <r>
          <rPr>
            <sz val="9"/>
            <color indexed="81"/>
            <rFont val="Segoe UI"/>
            <family val="2"/>
          </rPr>
          <t>8/19|78307|FOLHA DE PORTA DE IMBUIA - MED. 1,02 X 2,10 M|SAÚDE|2|</t>
        </r>
      </text>
    </comment>
    <comment ref="G151" authorId="3" shapeId="0" xr:uid="{00000000-0006-0000-0600-000053000000}">
      <text>
        <r>
          <rPr>
            <sz val="10"/>
            <color indexed="81"/>
            <rFont val="Lucida Console"/>
            <family val="3"/>
          </rPr>
          <t>86/20|74907|VIGA DE GARAPEIRA BRUTA - MEDIDAS: 06 CM X 16 CM X 5,50 M|# acerto de saldo - Consumido por 055-SMC sem autorização (Qtd na RC =400)|149|</t>
        </r>
      </text>
    </comment>
    <comment ref="G152" authorId="3" shapeId="0" xr:uid="{00000000-0006-0000-0600-00006E000000}">
      <text>
        <r>
          <rPr>
            <sz val="10"/>
            <color indexed="81"/>
            <rFont val="Lucida Console"/>
            <family val="3"/>
          </rPr>
          <t>9/20|101891|DISPOSITIVO DE PROTECAO CONTRA SOBRETENSOES TRANSITORIAS, TENSAO NOMINAL MINIMA 220V, CORRENTE MINIMA DE SURTO 40KA (8/20US) PADRAO IEC (CONF. NORMA ABNT 5410)|# acerto de saldo - Consumido por 020-SGAF sem autorização (Qtd na RC =15)|10|</t>
        </r>
      </text>
    </comment>
    <comment ref="G153" authorId="2" shapeId="0" xr:uid="{00000000-0006-0000-0600-000094000000}">
      <text>
        <r>
          <rPr>
            <sz val="9"/>
            <color indexed="81"/>
            <rFont val="Segoe UI"/>
            <family val="2"/>
          </rPr>
          <t>9/20|133301|SOQUETE PARA BASE G13, TERMOPLÁSTICO, CORPO EM POLIPROPILENO, COM ANTI-UV, ANTI-VIBRATÓRIO, LÂMPADAS T8 E T10, CONEXÃO TIPO ENGATE RÁPIDO, CONTATO ELÉTRICO LATÃO, FIXAÇÃO SEM PARAFUSO NA LUMINÁRIA, CAPACIDADE 250V-2A-90ºC, SEM PORTA START.|# acerto de saldo - Consumido por 055-SMC sem autorização (Qtd na RC =500)|250|</t>
        </r>
      </text>
    </comment>
    <comment ref="G154" authorId="2" shapeId="0" xr:uid="{00000000-0006-0000-0600-000095000000}">
      <text>
        <r>
          <rPr>
            <sz val="9"/>
            <color indexed="81"/>
            <rFont val="Segoe UI"/>
            <family val="2"/>
          </rPr>
          <t>9/20|133301|SOQUETE PARA BASE G13, TERMOPLÁSTICO, CORPO EM POLIPROPILENO, COM ANTI-UV, ANTI-VIBRATÓRIO, LÂMPADAS T8 E T10, CONEXÃO TIPO ENGATE RÁPIDO, CONTATO ELÉTRICO LATÃO, FIXAÇÃO SEM PARAFUSO NA LUMINÁRIA, CAPACIDADE 250V-2A-90ºC, SEM PORTA START.|# acerto de saldo|400|</t>
        </r>
      </text>
    </comment>
    <comment ref="G155" authorId="1" shapeId="0" xr:uid="{00000000-0006-0000-0600-000021000000}">
      <text>
        <r>
          <rPr>
            <sz val="9"/>
            <color indexed="81"/>
            <rFont val="Segoe UI"/>
            <family val="2"/>
          </rPr>
          <t>93/19|23993|PAPEL CREPOM - RL C/ 48 X 200 CM - ROSA COR VIVA, VIBRANTE, UNIFORME E SEM MANCHAS (VARIACAO +/- 5 CM).|# acerto de saldo - SASC|50|</t>
        </r>
      </text>
    </comment>
    <comment ref="G156" authorId="2" shapeId="0" xr:uid="{00000000-0006-0000-0600-00001C000000}">
      <text>
        <r>
          <rPr>
            <sz val="9"/>
            <color indexed="81"/>
            <rFont val="Segoe UI"/>
            <family val="2"/>
          </rPr>
          <t>99/20|17132|ELASTICO - EMBALAGEM COM 100GR|# acerto de saldo|200|</t>
        </r>
      </text>
    </comment>
    <comment ref="G157" authorId="2" shapeId="0" xr:uid="{00000000-0006-0000-0600-000020000000}">
      <text>
        <r>
          <rPr>
            <sz val="9"/>
            <color indexed="81"/>
            <rFont val="Segoe UI"/>
            <family val="2"/>
          </rPr>
          <t>99/20|23687|CARTOLINA - AZUL CLARO - 50 X 66 CM - 180 G/M2     (VARIAÇÃO +/- 05 CM).|# acerto de saldo -CONSUMIDO PELA GRAFICA MUNICIPAL sem autorização|8500|</t>
        </r>
      </text>
    </comment>
    <comment ref="G158" authorId="2" shapeId="0" xr:uid="{00000000-0006-0000-0600-000034000000}">
      <text>
        <r>
          <rPr>
            <sz val="9"/>
            <color indexed="81"/>
            <rFont val="Segoe UI"/>
            <family val="2"/>
          </rPr>
          <t>99/20|47447|CARTOLINA - VERDE CLARO - 50 X 66 CM - GRAMATURA 180G/M2 (VARIAÇÃO +/- 05 CM).|# acerto de saldo -CONSUMIDO PELA GRAFICA MUNICIPAL sem autorização|7500|</t>
        </r>
      </text>
    </comment>
    <comment ref="G159" authorId="2" shapeId="0" xr:uid="{00000000-0006-0000-0600-000044000000}">
      <text>
        <r>
          <rPr>
            <sz val="9"/>
            <color indexed="81"/>
            <rFont val="Segoe UI"/>
            <family val="2"/>
          </rPr>
          <t>99/20|63385|PAPEL SULFITE - 66 X 96 CM  120 G/M2 - BRANCO  (VARIACAO +/- 5 CM).|# acerto de saldo|500|</t>
        </r>
      </text>
    </comment>
    <comment ref="G160" authorId="1" shapeId="0" xr:uid="{00000000-0006-0000-0600-000096000000}">
      <text>
        <r>
          <rPr>
            <sz val="9"/>
            <color indexed="81"/>
            <rFont val="Segoe UI"/>
            <family val="2"/>
          </rPr>
          <t>99/20|133843|CARTOLINA DUPLA FACE / COLOR SET AMARELA (COR VIVA, VIBRANTE, UNIFORME E SEM MANCHAS) - 48 X 66 CM (VARIACAO +/- 5 CM).|# acerto de saldo devido a atraso na emissão da AF pelo DRM, forçando a troca da ATA.|8000|</t>
        </r>
      </text>
    </comment>
    <comment ref="G161" authorId="1" shapeId="0" xr:uid="{00000000-0006-0000-0600-000097000000}">
      <text>
        <r>
          <rPr>
            <sz val="10"/>
            <color indexed="81"/>
            <rFont val="Lucida Console"/>
            <family val="3"/>
          </rPr>
          <t>99/20|133845|CARTOLINA DUPLA FACE / COLOR SET LARANJA (COR VIVA, VIBRANTE, UNIFORME E SEM MANCHAS) - 48 X 66 CM (VARIACAO +/- 5 CM).|# acerto de saldo devido a atraso na emissão da AF pelo DRM, forçando a troca da ATA.|8000|</t>
        </r>
      </text>
    </comment>
    <comment ref="G162" authorId="1" shapeId="0" xr:uid="{00000000-0006-0000-0600-000098000000}">
      <text>
        <r>
          <rPr>
            <sz val="10"/>
            <color indexed="81"/>
            <rFont val="Lucida Console"/>
            <family val="3"/>
          </rPr>
          <t>99/20|133847|CARTOLINA DUPLA FACE / COLOR SET PRETA (COR VIVA, VIBRANTE, UNIFORME E SEM MANCHAS) - 48 X 66 CM (VARIACAO +/- 5 CM).|# acerto de saldo devido a atraso na emissão da AF pelo DRM, forçando a troca da ATA.|8000|</t>
        </r>
      </text>
    </comment>
    <comment ref="G163" authorId="1" shapeId="0" xr:uid="{00000000-0006-0000-0600-000099000000}">
      <text>
        <r>
          <rPr>
            <sz val="10"/>
            <color indexed="81"/>
            <rFont val="Lucida Console"/>
            <family val="3"/>
          </rPr>
          <t>99/20|133848|CARTOLINA DUPLA FACE / COLOR SET ROSA (COR VIVA, VIBRANTE, UNIFORME E SEM MANCHAS) - 48 X 66 CM (VARIACAO +/- 5 CM).|# acerto de saldo devido a atraso na emissão da AF pelo DRM, forçando a troca da ATA.|8000|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Marcos</author>
    <author>Rafael Genaro de Brito</author>
    <author>Administrador</author>
  </authors>
  <commentList>
    <comment ref="A2" authorId="0" shapeId="0" xr:uid="{46ACD74D-4A9D-421E-9F69-C5FDED2FEF46}">
      <text>
        <r>
          <rPr>
            <sz val="10"/>
            <color indexed="81"/>
            <rFont val="Lucida Console"/>
            <family val="3"/>
          </rPr>
          <t xml:space="preserve">Ordenado por: @ORDPLAN, ITEM_x000D_
_x000D_
          1ª Coluna  ==  ORDPLAN (Descendente)_x000D_
          2ª Coluna  ==  ITEM_x000D_
</t>
        </r>
      </text>
    </comment>
    <comment ref="D2" authorId="0" shapeId="0" xr:uid="{46E3D6AC-EDFA-498F-8A7E-0F7A65BC941D}">
      <text>
        <r>
          <rPr>
            <sz val="10"/>
            <color indexed="81"/>
            <rFont val="Lucida Console"/>
            <family val="3"/>
          </rPr>
          <t>Filtro aplicado: ( 147/20 )</t>
        </r>
      </text>
    </comment>
    <comment ref="L2" authorId="1" shapeId="0" xr:uid="{00000000-0006-0000-0700-000003000000}">
      <text>
        <r>
          <rPr>
            <b/>
            <sz val="9"/>
            <color indexed="81"/>
            <rFont val="Segoe UI"/>
            <family val="2"/>
          </rPr>
          <t xml:space="preserve">Marcos:
</t>
        </r>
        <r>
          <rPr>
            <sz val="9"/>
            <color indexed="81"/>
            <rFont val="Segoe UI"/>
            <family val="2"/>
          </rPr>
          <t xml:space="preserve">
Quando há fornecedor indicado significa que o consumo é de ATA.</t>
        </r>
      </text>
    </comment>
    <comment ref="I228" authorId="2" shapeId="0" xr:uid="{67660AFF-53E9-4000-8A7C-D4632FD2D575}">
      <text>
        <r>
          <rPr>
            <sz val="10"/>
            <color indexed="81"/>
            <rFont val="Lucida Console"/>
            <family val="3"/>
          </rPr>
          <t>_x000D_
RC 13357 FOI CANCELADA</t>
        </r>
      </text>
    </comment>
    <comment ref="I498" authorId="3" shapeId="0" xr:uid="{00000000-0006-0000-0700-000004000000}">
      <text>
        <r>
          <rPr>
            <sz val="10"/>
            <color indexed="81"/>
            <rFont val="Lucida Console"/>
            <family val="3"/>
          </rPr>
          <t>_x000D_
RC cancelada, Urbam irá fornecer esse material.</t>
        </r>
      </text>
    </comment>
    <comment ref="I499" authorId="3" shapeId="0" xr:uid="{00000000-0006-0000-0700-000005000000}">
      <text>
        <r>
          <rPr>
            <sz val="10"/>
            <color indexed="81"/>
            <rFont val="Lucida Console"/>
            <family val="3"/>
          </rPr>
          <t>_x000D_
RC cancelada, Milclean irá fornecer esse material para todas as finalidades.</t>
        </r>
      </text>
    </comment>
    <comment ref="I500" authorId="3" shapeId="0" xr:uid="{00000000-0006-0000-0700-000006000000}">
      <text>
        <r>
          <rPr>
            <sz val="10"/>
            <color indexed="81"/>
            <rFont val="Lucida Console"/>
            <family val="3"/>
          </rPr>
          <t>_x000D_
RC cancelada, Milclean irá fornecer esse material para todas as finalidades.</t>
        </r>
      </text>
    </comment>
    <comment ref="I1306" authorId="3" shapeId="0" xr:uid="{00000000-0006-0000-0700-000007000000}">
      <text>
        <r>
          <rPr>
            <sz val="10"/>
            <color indexed="81"/>
            <rFont val="Lucida Console"/>
            <family val="3"/>
          </rPr>
          <t>_x000D_
RC cancelada, fornecedor informou que solicitara o cancelamento deste item da ATA</t>
        </r>
      </text>
    </comment>
    <comment ref="I1412" authorId="3" shapeId="0" xr:uid="{00000000-0006-0000-0700-000008000000}">
      <text>
        <r>
          <rPr>
            <sz val="10"/>
            <color indexed="81"/>
            <rFont val="Lucida Console"/>
            <family val="3"/>
          </rPr>
          <t>_x000D_
Item cancelado na RC, foi contemplado no PE 99/2020 de ATA.</t>
        </r>
      </text>
    </comment>
    <comment ref="I1413" authorId="3" shapeId="0" xr:uid="{00000000-0006-0000-0700-000009000000}">
      <text>
        <r>
          <rPr>
            <sz val="10"/>
            <color indexed="81"/>
            <rFont val="Lucida Console"/>
            <family val="3"/>
          </rPr>
          <t>_x000D_
Item cancelado na RC, foi contemplado no PE 99/2020 de ATA.</t>
        </r>
      </text>
    </comment>
    <comment ref="I1418" authorId="3" shapeId="0" xr:uid="{00000000-0006-0000-0700-00000A000000}">
      <text>
        <r>
          <rPr>
            <sz val="10"/>
            <color indexed="81"/>
            <rFont val="Lucida Console"/>
            <family val="3"/>
          </rPr>
          <t>_x000D_
Item cancelado na RC, foi contemplado no PE 99/2020 de ATA.</t>
        </r>
      </text>
    </comment>
    <comment ref="I1419" authorId="3" shapeId="0" xr:uid="{00000000-0006-0000-0700-00000B000000}">
      <text>
        <r>
          <rPr>
            <sz val="10"/>
            <color indexed="81"/>
            <rFont val="Lucida Console"/>
            <family val="3"/>
          </rPr>
          <t>_x000D_
Item cancelado na RC, foi contemplado no PE 99/2020 de ATA.</t>
        </r>
      </text>
    </comment>
    <comment ref="I1421" authorId="3" shapeId="0" xr:uid="{00000000-0006-0000-0700-00000C000000}">
      <text>
        <r>
          <rPr>
            <sz val="10"/>
            <color indexed="81"/>
            <rFont val="Lucida Console"/>
            <family val="3"/>
          </rPr>
          <t>_x000D_
Item cancelado na RC, foi contemplado no PE 99/2020 de ATA.</t>
        </r>
      </text>
    </comment>
    <comment ref="I1423" authorId="3" shapeId="0" xr:uid="{00000000-0006-0000-0700-00000D000000}">
      <text>
        <r>
          <rPr>
            <sz val="10"/>
            <color indexed="81"/>
            <rFont val="Lucida Console"/>
            <family val="3"/>
          </rPr>
          <t>_x000D_
Cancelado nesta planilha. Há quantidade suficiente para aguardar o próximo cronograma.</t>
        </r>
      </text>
    </comment>
    <comment ref="I1424" authorId="3" shapeId="0" xr:uid="{00000000-0006-0000-0700-00000E000000}">
      <text>
        <r>
          <rPr>
            <sz val="10"/>
            <color indexed="81"/>
            <rFont val="Lucida Console"/>
            <family val="3"/>
          </rPr>
          <t>_x000D_
Item cancelado na RC, foi contemplado no PE 99/2020 de ATA.</t>
        </r>
      </text>
    </comment>
    <comment ref="I1427" authorId="3" shapeId="0" xr:uid="{00000000-0006-0000-0700-00000F000000}">
      <text>
        <r>
          <rPr>
            <sz val="10"/>
            <color indexed="81"/>
            <rFont val="Lucida Console"/>
            <family val="3"/>
          </rPr>
          <t>_x000D_
Cancelado nesta planilha. Há quantidade em ata para ser comprado.</t>
        </r>
      </text>
    </comment>
    <comment ref="I1428" authorId="3" shapeId="0" xr:uid="{00000000-0006-0000-0700-000010000000}">
      <text>
        <r>
          <rPr>
            <sz val="10"/>
            <color indexed="81"/>
            <rFont val="Lucida Console"/>
            <family val="3"/>
          </rPr>
          <t>_x000D_
Cancelado nesta planilha, pois há entregas em andamento que irão suprir até a renovação da ata.</t>
        </r>
      </text>
    </comment>
    <comment ref="I1430" authorId="3" shapeId="0" xr:uid="{00000000-0006-0000-0700-000011000000}">
      <text>
        <r>
          <rPr>
            <sz val="10"/>
            <color indexed="81"/>
            <rFont val="Lucida Console"/>
            <family val="3"/>
          </rPr>
          <t>_x000D_
Cancelado nesta planilha, pois há entregas em andamento que irão suprir até a renovação da ata.</t>
        </r>
      </text>
    </comment>
    <comment ref="I1457" authorId="1" shapeId="0" xr:uid="{00000000-0006-0000-0700-000012000000}">
      <text>
        <r>
          <rPr>
            <sz val="10"/>
            <color indexed="81"/>
            <rFont val="Lucida Console"/>
            <family val="3"/>
          </rPr>
          <t>_x000D_
Cancelado para compra em outra oportunidade, conforme entendimento com Paulo Galvão.</t>
        </r>
      </text>
    </comment>
    <comment ref="I1458" authorId="1" shapeId="0" xr:uid="{00000000-0006-0000-0700-000013000000}">
      <text>
        <r>
          <rPr>
            <sz val="10"/>
            <color indexed="81"/>
            <rFont val="Lucida Console"/>
            <family val="3"/>
          </rPr>
          <t>_x000D_
Cancelado para compra em outra oportunidade, conforme entendimento com Paulo Galvão.</t>
        </r>
      </text>
    </comment>
    <comment ref="I1459" authorId="1" shapeId="0" xr:uid="{00000000-0006-0000-0700-000014000000}">
      <text>
        <r>
          <rPr>
            <sz val="10"/>
            <color indexed="81"/>
            <rFont val="Lucida Console"/>
            <family val="3"/>
          </rPr>
          <t>_x000D_
Cancelado para compra em outra oportunidade, conforme entendimento com Paulo Galvão.</t>
        </r>
      </text>
    </comment>
    <comment ref="I1460" authorId="1" shapeId="0" xr:uid="{00000000-0006-0000-0700-000015000000}">
      <text>
        <r>
          <rPr>
            <sz val="10"/>
            <color indexed="81"/>
            <rFont val="Lucida Console"/>
            <family val="3"/>
          </rPr>
          <t>_x000D_
Cancelado para compra em outra oportunidade, conforme entendimento com Paulo Galvão.</t>
        </r>
      </text>
    </comment>
    <comment ref="I1484" authorId="1" shapeId="0" xr:uid="{00000000-0006-0000-0700-000016000000}">
      <text>
        <r>
          <rPr>
            <sz val="10"/>
            <color indexed="81"/>
            <rFont val="Lucida Console"/>
            <family val="3"/>
          </rPr>
          <t>_x000D_
Cancelado como contingência por escassez de verba. Qtd Ant = 10.</t>
        </r>
      </text>
    </comment>
    <comment ref="I1531" authorId="1" shapeId="0" xr:uid="{00000000-0006-0000-0700-000017000000}">
      <text>
        <r>
          <rPr>
            <sz val="10"/>
            <color indexed="81"/>
            <rFont val="Lucida Console"/>
            <family val="3"/>
          </rPr>
          <t>_x000D_
Cancelado conf memo0262/SGAF/DRM/2020 - Qtd = 200</t>
        </r>
      </text>
    </comment>
    <comment ref="I1534" authorId="1" shapeId="0" xr:uid="{00000000-0006-0000-0700-000018000000}">
      <text>
        <r>
          <rPr>
            <sz val="10"/>
            <color indexed="81"/>
            <rFont val="Lucida Console"/>
            <family val="3"/>
          </rPr>
          <t>_x000D_
Cancelado pelo compras - Qtd = 300.</t>
        </r>
      </text>
    </comment>
    <comment ref="I1629" authorId="1" shapeId="0" xr:uid="{00000000-0006-0000-0700-000019000000}">
      <text>
        <r>
          <rPr>
            <sz val="10"/>
            <color indexed="81"/>
            <rFont val="Lucida Console"/>
            <family val="3"/>
          </rPr>
          <t>_x000D_
Cancelado nesta planilha por solicitação do GC.</t>
        </r>
      </text>
    </comment>
    <comment ref="I1632" authorId="1" shapeId="0" xr:uid="{00000000-0006-0000-0700-00001A000000}">
      <text>
        <r>
          <rPr>
            <sz val="10"/>
            <color indexed="81"/>
            <rFont val="Lucida Console"/>
            <family val="3"/>
          </rPr>
          <t>_x000D_
Cancelado. Comprado 50 na PL 28/20</t>
        </r>
      </text>
    </comment>
    <comment ref="I1633" authorId="1" shapeId="0" xr:uid="{00000000-0006-0000-0700-00001B000000}">
      <text>
        <r>
          <rPr>
            <sz val="10"/>
            <color indexed="81"/>
            <rFont val="Lucida Console"/>
            <family val="3"/>
          </rPr>
          <t>_x000D_
Cancelado. Comprado 150 na PL 27/20</t>
        </r>
      </text>
    </comment>
    <comment ref="I1634" authorId="1" shapeId="0" xr:uid="{00000000-0006-0000-0700-00001C000000}">
      <text>
        <r>
          <rPr>
            <sz val="10"/>
            <color indexed="81"/>
            <rFont val="Lucida Console"/>
            <family val="3"/>
          </rPr>
          <t>_x000D_
Cancelado. Comprado 50 na PL 28/20</t>
        </r>
      </text>
    </comment>
    <comment ref="I1649" authorId="1" shapeId="0" xr:uid="{00000000-0006-0000-0700-00001D000000}">
      <text>
        <r>
          <rPr>
            <sz val="10"/>
            <color indexed="81"/>
            <rFont val="Lucida Console"/>
            <family val="3"/>
          </rPr>
          <t>_x000D_
Cancelado por ter sido excluído do estoque.</t>
        </r>
      </text>
    </comment>
    <comment ref="I1652" authorId="1" shapeId="0" xr:uid="{00000000-0006-0000-0700-00001E000000}">
      <text>
        <r>
          <rPr>
            <sz val="10"/>
            <color indexed="81"/>
            <rFont val="Lucida Console"/>
            <family val="3"/>
          </rPr>
          <t>_x000D_
Cancelado por se tratar de fornecedor suspenso por não estar entregando.</t>
        </r>
      </text>
    </comment>
    <comment ref="I1695" authorId="1" shapeId="0" xr:uid="{00000000-0006-0000-0700-00001F000000}">
      <text>
        <r>
          <rPr>
            <sz val="10"/>
            <color indexed="81"/>
            <rFont val="Lucida Console"/>
            <family val="3"/>
          </rPr>
          <t>_x000D_
Cancelado pelo DRM Memo 0269/SGAF/DRM/2020 - Qtd = 2000.</t>
        </r>
      </text>
    </comment>
    <comment ref="I1703" authorId="1" shapeId="0" xr:uid="{00000000-0006-0000-0700-000020000000}">
      <text>
        <r>
          <rPr>
            <sz val="10"/>
            <color indexed="81"/>
            <rFont val="Lucida Console"/>
            <family val="3"/>
          </rPr>
          <t>_x000D_
Cancelado pelo DRM Memo 0269/SGAF/DRM/2020 - Qtd = 7000.</t>
        </r>
      </text>
    </comment>
    <comment ref="I1704" authorId="1" shapeId="0" xr:uid="{00000000-0006-0000-0700-000021000000}">
      <text>
        <r>
          <rPr>
            <sz val="10"/>
            <color indexed="81"/>
            <rFont val="Lucida Console"/>
            <family val="3"/>
          </rPr>
          <t>_x000D_
Cancelado pelo DRM Memo 0269/SGAF/DRM/2020 - Qtd = 7000.</t>
        </r>
      </text>
    </comment>
    <comment ref="I1705" authorId="1" shapeId="0" xr:uid="{00000000-0006-0000-0700-000022000000}">
      <text>
        <r>
          <rPr>
            <sz val="10"/>
            <color indexed="81"/>
            <rFont val="Lucida Console"/>
            <family val="3"/>
          </rPr>
          <t>_x000D_
Cancelado pelo DRM Memo 0269/SGAF/DRM/2020 - Qtd = 7000.</t>
        </r>
      </text>
    </comment>
    <comment ref="I1709" authorId="1" shapeId="0" xr:uid="{00000000-0006-0000-0700-000023000000}">
      <text>
        <r>
          <rPr>
            <sz val="10"/>
            <color indexed="81"/>
            <rFont val="Lucida Console"/>
            <family val="3"/>
          </rPr>
          <t>_x000D_
Cancelado pelo DRM Memo 0269/SGAF/DRM/2020 - Qtd = 7000.</t>
        </r>
      </text>
    </comment>
    <comment ref="I1732" authorId="1" shapeId="0" xr:uid="{00000000-0006-0000-0700-000024000000}">
      <text>
        <r>
          <rPr>
            <sz val="10"/>
            <color indexed="81"/>
            <rFont val="Lucida Console"/>
            <family val="3"/>
          </rPr>
          <t>_x000D_
* ITEM IMPRÓSPERO NO PP 92/2019 | COR BRANCA - Cancelado pelo DRM Memo 0269/SGAF/DRM/2020 - Qtd = 30.</t>
        </r>
      </text>
    </comment>
    <comment ref="I1748" authorId="1" shapeId="0" xr:uid="{00000000-0006-0000-0700-000025000000}">
      <text>
        <r>
          <rPr>
            <sz val="10"/>
            <color indexed="81"/>
            <rFont val="Lucida Console"/>
            <family val="3"/>
          </rPr>
          <t>_x000D_
Cancelado porque o item foi excluído do estoque em 11/03/2020.</t>
        </r>
      </text>
    </comment>
    <comment ref="I1753" authorId="1" shapeId="0" xr:uid="{00000000-0006-0000-0700-000026000000}">
      <text>
        <r>
          <rPr>
            <sz val="10"/>
            <color indexed="81"/>
            <rFont val="Lucida Console"/>
            <family val="3"/>
          </rPr>
          <t>_x000D_
Cancelado para ser comprado por ata na planilha 30/2020. Qtd Ant = 600.</t>
        </r>
      </text>
    </comment>
    <comment ref="I1786" authorId="1" shapeId="0" xr:uid="{00000000-0006-0000-0700-000027000000}">
      <text>
        <r>
          <rPr>
            <sz val="10"/>
            <color indexed="81"/>
            <rFont val="Lucida Console"/>
            <family val="3"/>
          </rPr>
          <t>_x000D_
Reemissão da RC 13148/19 PL 56/19 PP 207/19 cancelada pelo DRM.</t>
        </r>
      </text>
    </comment>
    <comment ref="I1787" authorId="1" shapeId="0" xr:uid="{00000000-0006-0000-0700-000028000000}">
      <text>
        <r>
          <rPr>
            <sz val="10"/>
            <color indexed="81"/>
            <rFont val="Lucida Console"/>
            <family val="3"/>
          </rPr>
          <t>_x000D_
Cancelado para reemissão por ata na planilha 30/2020. Qtd Ant = 40.</t>
        </r>
      </text>
    </comment>
    <comment ref="I1796" authorId="1" shapeId="0" xr:uid="{00000000-0006-0000-0700-000029000000}">
      <text>
        <r>
          <rPr>
            <sz val="10"/>
            <color indexed="81"/>
            <rFont val="Lucida Console"/>
            <family val="3"/>
          </rPr>
          <t>_x000D_
Reemissão da RC 13163/19 PL 56/19 PP 207/19 e RC 8236/19 PL 29/19 PP 136/19 canceladas pelo DRM.</t>
        </r>
      </text>
    </comment>
    <comment ref="I1805" authorId="1" shapeId="0" xr:uid="{00000000-0006-0000-0700-00002A000000}">
      <text>
        <r>
          <rPr>
            <sz val="10"/>
            <color indexed="81"/>
            <rFont val="Lucida Console"/>
            <family val="3"/>
          </rPr>
          <t>_x000D_
Reemissão da RC 8701/19 PED 9968/19 PP 136/19 e RC 11010/19 PL 45/19 PP 136/19 canceladas pelo DRM.</t>
        </r>
      </text>
    </comment>
    <comment ref="I1806" authorId="1" shapeId="0" xr:uid="{00000000-0006-0000-0700-00002B000000}">
      <text>
        <r>
          <rPr>
            <sz val="10"/>
            <color indexed="81"/>
            <rFont val="Lucida Console"/>
            <family val="3"/>
          </rPr>
          <t>_x000D_
* Reemissão da RC 13229/19 PL 59/19  PE 045/19 cancelada pelo DRM. | PODENDO VARIAR EM +/- 1 LITRO, PRODUZIDA EM PLÁSTICO DE ALTA DURABILIDADE E RESISTÊNCIA, EM FORMATO CIRCULAR, LIXEIRA E TAMPA NA COR BRANCA, ARMAÇÃO E PEDAL SUPER RESISTENTES EM AÇO CARBONO GALVANIZADO (ZINCADO), ALÇAS LATERAIS RESISTENTES PARA A FACILITAÇÃO DO TRANSPORTE, RESISTENTE A IMPACTOS BEM COMO A RAIOS ULTRA VIOLETAS E A REPETIDAS LAVAGENS, SEM REBARBAS, EXCELENTE VEDAÇÃO. FABRICADA DE ACORDO COM AS PRINCIPAIS NORMAS DA VIGILÂNCIA SANITÁRIA. GARANTIA DE 12 MESES.</t>
        </r>
      </text>
    </comment>
    <comment ref="I1811" authorId="1" shapeId="0" xr:uid="{00000000-0006-0000-0700-00002C000000}">
      <text>
        <r>
          <rPr>
            <sz val="10"/>
            <color indexed="81"/>
            <rFont val="Lucida Console"/>
            <family val="3"/>
          </rPr>
          <t>_x000D_
Reemissão da RC 14924/19 PL 05/19 PP 207/19 cancelada pelo DRM.</t>
        </r>
      </text>
    </comment>
    <comment ref="I1812" authorId="1" shapeId="0" xr:uid="{00000000-0006-0000-0700-00002D000000}">
      <text>
        <r>
          <rPr>
            <sz val="10"/>
            <color indexed="81"/>
            <rFont val="Lucida Console"/>
            <family val="3"/>
          </rPr>
          <t>_x000D_
Reemissão da RC 13190 PL 56/19 PE 045/19 cancelado pelo DRM.</t>
        </r>
      </text>
    </comment>
    <comment ref="I1820" authorId="1" shapeId="0" xr:uid="{00000000-0006-0000-0700-00002E000000}">
      <text>
        <r>
          <rPr>
            <sz val="10"/>
            <color indexed="81"/>
            <rFont val="Lucida Console"/>
            <family val="3"/>
          </rPr>
          <t>_x000D_
Reemissão da RC 13260/19 PL 60/19 PP 209/19 cancelada pelo DRM</t>
        </r>
      </text>
    </comment>
    <comment ref="I1821" authorId="1" shapeId="0" xr:uid="{00000000-0006-0000-0700-00002F000000}">
      <text>
        <r>
          <rPr>
            <sz val="10"/>
            <color indexed="81"/>
            <rFont val="Lucida Console"/>
            <family val="3"/>
          </rPr>
          <t>_x000D_
SEM FURO PODENDO VARIAR + 0,5 CM
Reemissão da RC 13192 PL 56/19 PP 207/19 cancelada pelo DRM.</t>
        </r>
      </text>
    </comment>
    <comment ref="I1822" authorId="1" shapeId="0" xr:uid="{00000000-0006-0000-0700-000030000000}">
      <text>
        <r>
          <rPr>
            <sz val="10"/>
            <color indexed="81"/>
            <rFont val="Lucida Console"/>
            <family val="3"/>
          </rPr>
          <t>_x000D_
Cancelado para ser comprado por ata na planilha 30/2020. Qtdf Ant = 300. Reemissão da RC 13196 PL 59/19 PP 209/19 cancelada pelo DRM</t>
        </r>
      </text>
    </comment>
    <comment ref="I1823" authorId="1" shapeId="0" xr:uid="{00000000-0006-0000-0700-000031000000}">
      <text>
        <r>
          <rPr>
            <sz val="10"/>
            <color indexed="81"/>
            <rFont val="Lucida Console"/>
            <family val="3"/>
          </rPr>
          <t>_x000D_
Reemissão da RC 13196 PL 59/19 PP 209/19 cancelada pelo DRM Compra extra para instalação dos climatizadores</t>
        </r>
      </text>
    </comment>
    <comment ref="I2039" authorId="1" shapeId="0" xr:uid="{00000000-0006-0000-0700-000032000000}">
      <text>
        <r>
          <rPr>
            <sz val="10"/>
            <color indexed="81"/>
            <rFont val="Lucida Console"/>
            <family val="3"/>
          </rPr>
          <t>_x000D_
Cancelado DRM - Impróspero PP 209/19 - Qtd: 30</t>
        </r>
      </text>
    </comment>
    <comment ref="I2069" authorId="1" shapeId="0" xr:uid="{00000000-0006-0000-0700-000033000000}">
      <text>
        <r>
          <rPr>
            <sz val="10"/>
            <color indexed="81"/>
            <rFont val="Lucida Console"/>
            <family val="3"/>
          </rPr>
          <t>_x000D_
Cancelado por suspensão do fornecedor</t>
        </r>
      </text>
    </comment>
    <comment ref="I2070" authorId="1" shapeId="0" xr:uid="{00000000-0006-0000-0700-000034000000}">
      <text>
        <r>
          <rPr>
            <sz val="10"/>
            <color indexed="81"/>
            <rFont val="Lucida Console"/>
            <family val="3"/>
          </rPr>
          <t>_x000D_
Cancelado por suspensão do fornecedor</t>
        </r>
      </text>
    </comment>
    <comment ref="I2082" authorId="1" shapeId="0" xr:uid="{00000000-0006-0000-0700-000035000000}">
      <text>
        <r>
          <rPr>
            <sz val="10"/>
            <color indexed="81"/>
            <rFont val="Lucida Console"/>
            <family val="3"/>
          </rPr>
          <t>_x000D_
CORPO EM METAL COM APROXIMADAMENTE 135 MM DE COMPRIMENTO, LÂMINA 9 MM DE LARGURA. APRESENTAR AMOSTRA. RC 13274/19 Cancelada e reemitida na 697/20.</t>
        </r>
      </text>
    </comment>
    <comment ref="I2087" authorId="1" shapeId="0" xr:uid="{00000000-0006-0000-0700-000036000000}">
      <text>
        <r>
          <rPr>
            <sz val="10"/>
            <color indexed="81"/>
            <rFont val="Lucida Console"/>
            <family val="3"/>
          </rPr>
          <t>_x000D_
Cancelado já está na planilha 58</t>
        </r>
      </text>
    </comment>
    <comment ref="I2092" authorId="1" shapeId="0" xr:uid="{00000000-0006-0000-0700-000037000000}">
      <text>
        <r>
          <rPr>
            <sz val="10"/>
            <color indexed="81"/>
            <rFont val="Lucida Console"/>
            <family val="3"/>
          </rPr>
          <t>_x000D_
Cancelada RC 13278/19 reemitida na 698/20</t>
        </r>
      </text>
    </comment>
    <comment ref="I2093" authorId="1" shapeId="0" xr:uid="{00000000-0006-0000-0700-000038000000}">
      <text>
        <r>
          <rPr>
            <sz val="10"/>
            <color indexed="81"/>
            <rFont val="Lucida Console"/>
            <family val="3"/>
          </rPr>
          <t>_x000D_
Cancelada RC 13278/19 reemitida na 698/20. Cancelada RC 698 Impróspero no PP 168/19</t>
        </r>
      </text>
    </comment>
    <comment ref="I2108" authorId="1" shapeId="0" xr:uid="{00000000-0006-0000-0700-000039000000}">
      <text>
        <r>
          <rPr>
            <sz val="10"/>
            <color indexed="81"/>
            <rFont val="Lucida Console"/>
            <family val="3"/>
          </rPr>
          <t>_x000D_
APRESENTAR AMOSTRA. RC 13274/19 cancelada e reemitida na 697/20.</t>
        </r>
      </text>
    </comment>
    <comment ref="I2130" authorId="1" shapeId="0" xr:uid="{00000000-0006-0000-0700-00003A000000}">
      <text>
        <r>
          <rPr>
            <sz val="10"/>
            <color indexed="81"/>
            <rFont val="Lucida Console"/>
            <family val="3"/>
          </rPr>
          <t>_x000D_
Cancelado pelo DRM - Impróspero no pregão 209/19 - Qtd 1000</t>
        </r>
      </text>
    </comment>
    <comment ref="I2148" authorId="1" shapeId="0" xr:uid="{00000000-0006-0000-0700-00003B000000}">
      <text>
        <r>
          <rPr>
            <sz val="10"/>
            <color indexed="81"/>
            <rFont val="Lucida Console"/>
            <family val="3"/>
          </rPr>
          <t>_x000D_
Cancelado pelo DRM - Impróspero no pregão 209/19 - Qtd 300</t>
        </r>
      </text>
    </comment>
    <comment ref="I2150" authorId="1" shapeId="0" xr:uid="{00000000-0006-0000-0700-00003C000000}">
      <text>
        <r>
          <rPr>
            <sz val="10"/>
            <color indexed="81"/>
            <rFont val="Lucida Console"/>
            <family val="3"/>
          </rPr>
          <t>_x000D_
Orç 2475-Supervisão de Armazém OBSERVAR QUE PARA CADA UNIDADE ACOMPANHA UM CATALIZADOR A PARTE. Cancelado - Impróspero no PE 8/19. Qtd = 20.</t>
        </r>
      </text>
    </comment>
    <comment ref="I2164" authorId="1" shapeId="0" xr:uid="{00000000-0006-0000-0700-00003D000000}">
      <text>
        <r>
          <rPr>
            <sz val="10"/>
            <color indexed="81"/>
            <rFont val="Lucida Console"/>
            <family val="3"/>
          </rPr>
          <t>_x000D_
Cancelada DRM - Impróspero no pregão 209/19 - Qtd: 100</t>
        </r>
      </text>
    </comment>
    <comment ref="I2165" authorId="1" shapeId="0" xr:uid="{00000000-0006-0000-0700-00003E000000}">
      <text>
        <r>
          <rPr>
            <sz val="10"/>
            <color indexed="81"/>
            <rFont val="Lucida Console"/>
            <family val="3"/>
          </rPr>
          <t>_x000D_
Cancelada DRM - Impróspero no pregão 209/19 - Qtd: 1000 (COMPRA EXTRA ESCOLAS)</t>
        </r>
      </text>
    </comment>
    <comment ref="I2179" authorId="1" shapeId="0" xr:uid="{00000000-0006-0000-0700-00003F000000}">
      <text>
        <r>
          <rPr>
            <sz val="10"/>
            <color indexed="81"/>
            <rFont val="Lucida Console"/>
            <family val="3"/>
          </rPr>
          <t>_x000D_
Cancelado - Impróspero no PE 80/19. Qtd = 15.</t>
        </r>
      </text>
    </comment>
    <comment ref="I2180" authorId="1" shapeId="0" xr:uid="{00000000-0006-0000-0700-000040000000}">
      <text>
        <r>
          <rPr>
            <sz val="10"/>
            <color indexed="81"/>
            <rFont val="Lucida Console"/>
            <family val="3"/>
          </rPr>
          <t>_x000D_
Cancelado - Impróspero no PE 80/19. Qtd = 50.</t>
        </r>
      </text>
    </comment>
    <comment ref="I2185" authorId="1" shapeId="0" xr:uid="{00000000-0006-0000-0700-000041000000}">
      <text>
        <r>
          <rPr>
            <sz val="10"/>
            <color indexed="81"/>
            <rFont val="Lucida Console"/>
            <family val="3"/>
          </rPr>
          <t>_x000D_
Cancelado DRM - PE 045/19 - Qtd: 100</t>
        </r>
      </text>
    </comment>
    <comment ref="I2195" authorId="1" shapeId="0" xr:uid="{00000000-0006-0000-0700-000042000000}">
      <text>
        <r>
          <rPr>
            <sz val="10"/>
            <color indexed="81"/>
            <rFont val="Lucida Console"/>
            <family val="3"/>
          </rPr>
          <t>_x000D_
Cancelado - Impróspero no PE 80/19. Qtd = 50.</t>
        </r>
      </text>
    </comment>
    <comment ref="I2196" authorId="1" shapeId="0" xr:uid="{00000000-0006-0000-0700-000043000000}">
      <text>
        <r>
          <rPr>
            <sz val="10"/>
            <color indexed="81"/>
            <rFont val="Lucida Console"/>
            <family val="3"/>
          </rPr>
          <t>_x000D_
Impróspero Cancelado DRM - Qtd: 500</t>
        </r>
      </text>
    </comment>
    <comment ref="I2200" authorId="1" shapeId="0" xr:uid="{00000000-0006-0000-0700-000044000000}">
      <text>
        <r>
          <rPr>
            <sz val="10"/>
            <color indexed="81"/>
            <rFont val="Lucida Console"/>
            <family val="3"/>
          </rPr>
          <t>_x000D_
Cancelado impróspero no PP 188/19. Reemitida na RC 1843/20 com outro código</t>
        </r>
      </text>
    </comment>
    <comment ref="I2202" authorId="1" shapeId="0" xr:uid="{00000000-0006-0000-0700-000045000000}">
      <text>
        <r>
          <rPr>
            <sz val="10"/>
            <color indexed="81"/>
            <rFont val="Lucida Console"/>
            <family val="3"/>
          </rPr>
          <t>_x000D_
Cancelado</t>
        </r>
      </text>
    </comment>
    <comment ref="I2207" authorId="1" shapeId="0" xr:uid="{00000000-0006-0000-0700-000046000000}">
      <text>
        <r>
          <rPr>
            <sz val="10"/>
            <color indexed="81"/>
            <rFont val="Lucida Console"/>
            <family val="3"/>
          </rPr>
          <t>_x000D_
Cancelado</t>
        </r>
      </text>
    </comment>
    <comment ref="I2214" authorId="1" shapeId="0" xr:uid="{00000000-0006-0000-0700-000047000000}">
      <text>
        <r>
          <rPr>
            <sz val="10"/>
            <color indexed="81"/>
            <rFont val="Lucida Console"/>
            <family val="3"/>
          </rPr>
          <t>_x000D_
Cancelado DRM - PP207/19 - Qtd: 500</t>
        </r>
      </text>
    </comment>
    <comment ref="I2225" authorId="1" shapeId="0" xr:uid="{00000000-0006-0000-0700-000048000000}">
      <text>
        <r>
          <rPr>
            <sz val="10"/>
            <color indexed="81"/>
            <rFont val="Lucida Console"/>
            <family val="3"/>
          </rPr>
          <t>_x000D_
Cancelado DRM - Impróspero no pregão 209/19 - Qtd: 50</t>
        </r>
      </text>
    </comment>
    <comment ref="I2226" authorId="1" shapeId="0" xr:uid="{00000000-0006-0000-0700-000049000000}">
      <text>
        <r>
          <rPr>
            <sz val="10"/>
            <color indexed="81"/>
            <rFont val="Lucida Console"/>
            <family val="3"/>
          </rPr>
          <t>_x000D_
Cancelado DRM - Impróspero no pregão 209/19 - Qtd: 50</t>
        </r>
      </text>
    </comment>
    <comment ref="I2236" authorId="1" shapeId="0" xr:uid="{00000000-0006-0000-0700-00004A000000}">
      <text>
        <r>
          <rPr>
            <sz val="10"/>
            <color indexed="81"/>
            <rFont val="Lucida Console"/>
            <family val="3"/>
          </rPr>
          <t>_x000D_
Cancelado DRM - PP 207/19 - Qtd: 40</t>
        </r>
      </text>
    </comment>
    <comment ref="I2246" authorId="1" shapeId="0" xr:uid="{00000000-0006-0000-0700-00004B000000}">
      <text>
        <r>
          <rPr>
            <sz val="10"/>
            <color indexed="81"/>
            <rFont val="Lucida Console"/>
            <family val="3"/>
          </rPr>
          <t>_x000D_
Cancelado DRM - PP 207/19 - Qtd: 200</t>
        </r>
      </text>
    </comment>
    <comment ref="I2249" authorId="1" shapeId="0" xr:uid="{00000000-0006-0000-0700-00004C000000}">
      <text>
        <r>
          <rPr>
            <sz val="10"/>
            <color indexed="81"/>
            <rFont val="Lucida Console"/>
            <family val="3"/>
          </rPr>
          <t>_x000D_
Qtde alterada memo 79/dsc/19 - Cancelado DRM - PP 207/19 - Qtd: 30</t>
        </r>
      </text>
    </comment>
    <comment ref="I2261" authorId="1" shapeId="0" xr:uid="{00000000-0006-0000-0700-00004D000000}">
      <text>
        <r>
          <rPr>
            <sz val="10"/>
            <color indexed="81"/>
            <rFont val="Lucida Console"/>
            <family val="3"/>
          </rPr>
          <t>_x000D_
Cancelado DRM - PP 207/19 Qtd: 5000</t>
        </r>
      </text>
    </comment>
    <comment ref="I2269" authorId="1" shapeId="0" xr:uid="{00000000-0006-0000-0700-00004E000000}">
      <text>
        <r>
          <rPr>
            <sz val="10"/>
            <color indexed="81"/>
            <rFont val="Lucida Console"/>
            <family val="3"/>
          </rPr>
          <t>_x000D_
Cancelado DRM - PP 207/19 Qtd: 5000</t>
        </r>
      </text>
    </comment>
    <comment ref="I2270" authorId="1" shapeId="0" xr:uid="{00000000-0006-0000-0700-00004F000000}">
      <text>
        <r>
          <rPr>
            <sz val="10"/>
            <color indexed="81"/>
            <rFont val="Lucida Console"/>
            <family val="3"/>
          </rPr>
          <t>_x000D_
Cancelado DRM - PP 207/19 Qtd: 50</t>
        </r>
      </text>
    </comment>
    <comment ref="I2282" authorId="1" shapeId="0" xr:uid="{00000000-0006-0000-0700-000050000000}">
      <text>
        <r>
          <rPr>
            <sz val="10"/>
            <color indexed="81"/>
            <rFont val="Lucida Console"/>
            <family val="3"/>
          </rPr>
          <t>_x000D_
Cancelado</t>
        </r>
      </text>
    </comment>
    <comment ref="I2283" authorId="1" shapeId="0" xr:uid="{00000000-0006-0000-0700-000051000000}">
      <text>
        <r>
          <rPr>
            <sz val="10"/>
            <color indexed="81"/>
            <rFont val="Lucida Console"/>
            <family val="3"/>
          </rPr>
          <t>_x000D_
Cancelado</t>
        </r>
      </text>
    </comment>
    <comment ref="I2286" authorId="1" shapeId="0" xr:uid="{00000000-0006-0000-0700-000052000000}">
      <text>
        <r>
          <rPr>
            <sz val="10"/>
            <color indexed="81"/>
            <rFont val="Lucida Console"/>
            <family val="3"/>
          </rPr>
          <t>_x000D_
Cancelado DRM - PE 045/19 - Qtd: 400</t>
        </r>
      </text>
    </comment>
    <comment ref="I2288" authorId="1" shapeId="0" xr:uid="{00000000-0006-0000-0700-000053000000}">
      <text>
        <r>
          <rPr>
            <sz val="10"/>
            <color indexed="81"/>
            <rFont val="Lucida Console"/>
            <family val="3"/>
          </rPr>
          <t>_x000D_
Cancelado DRM - PP 207/19 Qtd: 20</t>
        </r>
      </text>
    </comment>
    <comment ref="I2290" authorId="1" shapeId="0" xr:uid="{00000000-0006-0000-0700-000054000000}">
      <text>
        <r>
          <rPr>
            <sz val="10"/>
            <color indexed="81"/>
            <rFont val="Lucida Console"/>
            <family val="3"/>
          </rPr>
          <t>_x000D_
SEM FURO PODENDO VARIAR + 0,5 CM Cancelado DRM - PP 207/19 Qtd: 70</t>
        </r>
      </text>
    </comment>
    <comment ref="I2471" authorId="1" shapeId="0" xr:uid="{00000000-0006-0000-0700-000055000000}">
      <text>
        <r>
          <rPr>
            <sz val="10"/>
            <color indexed="81"/>
            <rFont val="Lucida Console"/>
            <family val="3"/>
          </rPr>
          <t>_x000D_
Cancelado DRM - PP 136/19 - Qtd: 300</t>
        </r>
      </text>
    </comment>
    <comment ref="I2472" authorId="1" shapeId="0" xr:uid="{00000000-0006-0000-0700-000056000000}">
      <text>
        <r>
          <rPr>
            <sz val="10"/>
            <color indexed="81"/>
            <rFont val="Lucida Console"/>
            <family val="3"/>
          </rPr>
          <t>_x000D_
RC Cancelada 10759</t>
        </r>
      </text>
    </comment>
    <comment ref="I2473" authorId="1" shapeId="0" xr:uid="{00000000-0006-0000-0700-000057000000}">
      <text>
        <r>
          <rPr>
            <sz val="10"/>
            <color indexed="81"/>
            <rFont val="Lucida Console"/>
            <family val="3"/>
          </rPr>
          <t>_x000D_
RC Cancelada 10759</t>
        </r>
      </text>
    </comment>
    <comment ref="I2474" authorId="1" shapeId="0" xr:uid="{00000000-0006-0000-0700-000058000000}">
      <text>
        <r>
          <rPr>
            <sz val="10"/>
            <color indexed="81"/>
            <rFont val="Lucida Console"/>
            <family val="3"/>
          </rPr>
          <t>_x000D_
RC Cancelada 10759</t>
        </r>
      </text>
    </comment>
    <comment ref="I2475" authorId="1" shapeId="0" xr:uid="{00000000-0006-0000-0700-000059000000}">
      <text>
        <r>
          <rPr>
            <sz val="10"/>
            <color indexed="81"/>
            <rFont val="Lucida Console"/>
            <family val="3"/>
          </rPr>
          <t>_x000D_
RC Cancelada 10759</t>
        </r>
      </text>
    </comment>
    <comment ref="I2626" authorId="1" shapeId="0" xr:uid="{00000000-0006-0000-0700-00005A000000}">
      <text>
        <r>
          <rPr>
            <sz val="10"/>
            <color indexed="81"/>
            <rFont val="Lucida Console"/>
            <family val="3"/>
          </rPr>
          <t>_x000D_
Compra cancelada</t>
        </r>
      </text>
    </comment>
    <comment ref="I2653" authorId="1" shapeId="0" xr:uid="{00000000-0006-0000-0700-00005B000000}">
      <text>
        <r>
          <rPr>
            <sz val="10"/>
            <color indexed="81"/>
            <rFont val="Lucida Console"/>
            <family val="3"/>
          </rPr>
          <t>_x000D_
Compra cancelada pelo fato dos itens já estarem entrando em pregão de ata conforme informado pela Selma.</t>
        </r>
      </text>
    </comment>
    <comment ref="I2656" authorId="1" shapeId="0" xr:uid="{00000000-0006-0000-0700-00005C000000}">
      <text>
        <r>
          <rPr>
            <sz val="10"/>
            <color indexed="81"/>
            <rFont val="Lucida Console"/>
            <family val="3"/>
          </rPr>
          <t>_x000D_
Compra cancelada pelo fato dos itens já estarem entrando em pregão de ata conforme informado pela Selma.</t>
        </r>
      </text>
    </comment>
    <comment ref="I2657" authorId="1" shapeId="0" xr:uid="{00000000-0006-0000-0700-00005D000000}">
      <text>
        <r>
          <rPr>
            <sz val="10"/>
            <color indexed="81"/>
            <rFont val="Lucida Console"/>
            <family val="3"/>
          </rPr>
          <t>_x000D_
Compra cancelada pelo fato dos itens já estarem entrando em pregão de ata conforme informado pela Selma.</t>
        </r>
      </text>
    </comment>
    <comment ref="I2658" authorId="1" shapeId="0" xr:uid="{00000000-0006-0000-0700-00005E000000}">
      <text>
        <r>
          <rPr>
            <sz val="10"/>
            <color indexed="81"/>
            <rFont val="Lucida Console"/>
            <family val="3"/>
          </rPr>
          <t>_x000D_
Compra cancelada pelo fato dos itens já estarem entrando em pregão de ata conforme informado pela Selma.</t>
        </r>
      </text>
    </comment>
    <comment ref="I2712" authorId="1" shapeId="0" xr:uid="{00000000-0006-0000-0700-00005F000000}">
      <text>
        <r>
          <rPr>
            <sz val="10"/>
            <color indexed="81"/>
            <rFont val="Lucida Console"/>
            <family val="3"/>
          </rPr>
          <t>_x000D_
Cancelado DRM - PP 136/19 - Qtd = 200</t>
        </r>
      </text>
    </comment>
    <comment ref="I2896" authorId="1" shapeId="0" xr:uid="{00000000-0006-0000-0700-000060000000}">
      <text>
        <r>
          <rPr>
            <sz val="10"/>
            <color indexed="81"/>
            <rFont val="Lucida Console"/>
            <family val="3"/>
          </rPr>
          <t>_x000D_
Cancelada</t>
        </r>
      </text>
    </comment>
    <comment ref="I2996" authorId="1" shapeId="0" xr:uid="{00000000-0006-0000-0700-000061000000}">
      <text>
        <r>
          <rPr>
            <sz val="10"/>
            <color indexed="81"/>
            <rFont val="Lucida Console"/>
            <family val="3"/>
          </rPr>
          <t>_x000D_
Compra cancelada, aguardando a nova Ata.</t>
        </r>
      </text>
    </comment>
    <comment ref="I3169" authorId="1" shapeId="0" xr:uid="{00000000-0006-0000-0700-000062000000}">
      <text>
        <r>
          <rPr>
            <sz val="10"/>
            <color indexed="81"/>
            <rFont val="Lucida Console"/>
            <family val="3"/>
          </rPr>
          <t>_x000D_
Compra cancelada pois a Ata 60/19 foi assinada e tem quantidade suficiente para quase 12 meses.</t>
        </r>
      </text>
    </comment>
    <comment ref="I3176" authorId="1" shapeId="0" xr:uid="{00000000-0006-0000-0700-000063000000}">
      <text>
        <r>
          <rPr>
            <sz val="10"/>
            <color indexed="81"/>
            <rFont val="Lucida Console"/>
            <family val="3"/>
          </rPr>
          <t>_x000D_
Compra cancelada, pois no estoque tem quantidade para vários anos.</t>
        </r>
      </text>
    </comment>
    <comment ref="I3177" authorId="1" shapeId="0" xr:uid="{00000000-0006-0000-0700-000064000000}">
      <text>
        <r>
          <rPr>
            <sz val="10"/>
            <color indexed="81"/>
            <rFont val="Lucida Console"/>
            <family val="3"/>
          </rPr>
          <t>_x000D_
Compra cancelada, pois no estoque tem quantidade para 12 meses.</t>
        </r>
      </text>
    </comment>
    <comment ref="I3190" authorId="1" shapeId="0" xr:uid="{00000000-0006-0000-0700-000065000000}">
      <text>
        <r>
          <rPr>
            <sz val="10"/>
            <color indexed="81"/>
            <rFont val="Lucida Console"/>
            <family val="3"/>
          </rPr>
          <t>_x000D_
Cancelado DRM - PP 207/19 - Qtd: 5000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Marcos</author>
    <author>Administrador</author>
    <author>Marcos Vinicio Pereira - 691029</author>
  </authors>
  <commentList>
    <comment ref="A2" authorId="0" shapeId="0" xr:uid="{00000000-0006-0000-0800-000001000000}">
      <text>
        <r>
          <rPr>
            <sz val="10"/>
            <color indexed="81"/>
            <rFont val="Lucida Console"/>
            <family val="3"/>
          </rPr>
          <t>Filtro aplicado: ( PE  26/21 )</t>
        </r>
      </text>
    </comment>
    <comment ref="B3" authorId="1" shapeId="0" xr:uid="{00000000-0006-0000-0800-000002000000}">
      <text>
        <r>
          <rPr>
            <sz val="9"/>
            <color indexed="81"/>
            <rFont val="Segoe UI"/>
            <family val="2"/>
          </rPr>
          <t>1,2,3,6,7,9,10,12,13,16,24,30,33,35</t>
        </r>
      </text>
    </comment>
    <comment ref="C3" authorId="1" shapeId="0" xr:uid="{00000000-0006-0000-0800-000003000000}">
      <text>
        <r>
          <rPr>
            <sz val="9"/>
            <color indexed="81"/>
            <rFont val="Segoe UI"/>
            <family val="2"/>
          </rPr>
          <t>PP   2/19|1,2,3,6,7,9,10,12,13,16,24,30,33,35|*|</t>
        </r>
      </text>
    </comment>
    <comment ref="B4" authorId="2" shapeId="0" xr:uid="{00000000-0006-0000-0800-000004000000}">
      <text>
        <r>
          <rPr>
            <sz val="10"/>
            <color indexed="81"/>
            <rFont val="Lucida Console"/>
            <family val="3"/>
          </rPr>
          <t>2,3,4,5,6,7,10,11,12,13,14,15,16,17,18,19,20,21,22,23,25</t>
        </r>
      </text>
    </comment>
    <comment ref="C4" authorId="2" shapeId="0" xr:uid="{00000000-0006-0000-0800-000005000000}">
      <text>
        <r>
          <rPr>
            <sz val="10"/>
            <color indexed="81"/>
            <rFont val="Lucida Console"/>
            <family val="3"/>
          </rPr>
          <t>PE  26/21|2,3,4,5,6,7,10,11,12,13,14,15,16,17,18,19,20,21,22,23,25|*|</t>
        </r>
      </text>
    </comment>
    <comment ref="B5" authorId="2" shapeId="0" xr:uid="{00000000-0006-0000-0800-000006000000}">
      <text>
        <r>
          <rPr>
            <sz val="10"/>
            <color indexed="81"/>
            <rFont val="Lucida Console"/>
            <family val="3"/>
          </rPr>
          <t>2,3,4,5,6,7,8,11,12,13,14,15,16,17,20,21,22,23,24</t>
        </r>
      </text>
    </comment>
    <comment ref="C5" authorId="2" shapeId="0" xr:uid="{00000000-0006-0000-0800-000007000000}">
      <text>
        <r>
          <rPr>
            <sz val="10"/>
            <color indexed="81"/>
            <rFont val="Lucida Console"/>
            <family val="3"/>
          </rPr>
          <t>PE  23/21|2,3,4,5,6,7,8,11,12,13,14,15,16,17,20,21,22,23,24|*|</t>
        </r>
      </text>
    </comment>
    <comment ref="B6" authorId="2" shapeId="0" xr:uid="{00000000-0006-0000-0800-000008000000}">
      <text>
        <r>
          <rPr>
            <sz val="10"/>
            <color indexed="81"/>
            <rFont val="Lucida Console"/>
            <family val="3"/>
          </rPr>
          <t>1,2,4,5,6,7,8</t>
        </r>
      </text>
    </comment>
    <comment ref="C6" authorId="2" shapeId="0" xr:uid="{00000000-0006-0000-0800-000009000000}">
      <text>
        <r>
          <rPr>
            <sz val="10"/>
            <color indexed="81"/>
            <rFont val="Lucida Console"/>
            <family val="3"/>
          </rPr>
          <t>PE 153/20|1,2,4,5,6,7,8|*|</t>
        </r>
      </text>
    </comment>
    <comment ref="B7" authorId="2" shapeId="0" xr:uid="{00000000-0006-0000-0800-00000A000000}">
      <text>
        <r>
          <rPr>
            <sz val="10"/>
            <color indexed="81"/>
            <rFont val="Lucida Console"/>
            <family val="3"/>
          </rPr>
          <t>4,5,12,13</t>
        </r>
      </text>
    </comment>
    <comment ref="C7" authorId="2" shapeId="0" xr:uid="{00000000-0006-0000-0800-00000B000000}">
      <text>
        <r>
          <rPr>
            <sz val="9"/>
            <color indexed="81"/>
            <rFont val="Segoe UI"/>
            <family val="2"/>
          </rPr>
          <t>PE  61/21|4,5,12,13|*|</t>
        </r>
      </text>
    </comment>
    <comment ref="B8" authorId="2" shapeId="0" xr:uid="{00000000-0006-0000-0800-00000C000000}">
      <text>
        <r>
          <rPr>
            <sz val="10"/>
            <color indexed="81"/>
            <rFont val="Lucida Console"/>
            <family val="3"/>
          </rPr>
          <t>2,3,6</t>
        </r>
      </text>
    </comment>
    <comment ref="C8" authorId="2" shapeId="0" xr:uid="{00000000-0006-0000-0800-00000D000000}">
      <text>
        <r>
          <rPr>
            <sz val="10"/>
            <color indexed="81"/>
            <rFont val="Lucida Console"/>
            <family val="3"/>
          </rPr>
          <t>PE 207/20|2,3,6|*|</t>
        </r>
      </text>
    </comment>
    <comment ref="B9" authorId="2" shapeId="0" xr:uid="{00000000-0006-0000-0800-00000E000000}">
      <text>
        <r>
          <rPr>
            <sz val="10"/>
            <color indexed="81"/>
            <rFont val="Lucida Console"/>
            <family val="3"/>
          </rPr>
          <t>1,2</t>
        </r>
      </text>
    </comment>
    <comment ref="C9" authorId="2" shapeId="0" xr:uid="{00000000-0006-0000-0800-00000F000000}">
      <text>
        <r>
          <rPr>
            <sz val="10"/>
            <color indexed="81"/>
            <rFont val="Lucida Console"/>
            <family val="3"/>
          </rPr>
          <t>PE 199/20|1,2|*|</t>
        </r>
      </text>
    </comment>
    <comment ref="B10" authorId="2" shapeId="0" xr:uid="{00000000-0006-0000-0800-000010000000}">
      <text>
        <r>
          <rPr>
            <sz val="10"/>
            <color indexed="81"/>
            <rFont val="Lucida Console"/>
            <family val="3"/>
          </rPr>
          <t>3</t>
        </r>
      </text>
    </comment>
    <comment ref="C10" authorId="2" shapeId="0" xr:uid="{00000000-0006-0000-0800-000011000000}">
      <text>
        <r>
          <rPr>
            <sz val="9"/>
            <color indexed="81"/>
            <rFont val="Segoe UI"/>
            <family val="2"/>
          </rPr>
          <t>PE 139/20|3|*|</t>
        </r>
      </text>
    </comment>
    <comment ref="B11" authorId="2" shapeId="0" xr:uid="{00000000-0006-0000-0800-000012000000}">
      <text>
        <r>
          <rPr>
            <sz val="10"/>
            <color indexed="81"/>
            <rFont val="Lucida Console"/>
            <family val="3"/>
          </rPr>
          <t>7,24</t>
        </r>
      </text>
    </comment>
    <comment ref="C11" authorId="2" shapeId="0" xr:uid="{00000000-0006-0000-0800-000013000000}">
      <text>
        <r>
          <rPr>
            <sz val="10"/>
            <color indexed="81"/>
            <rFont val="Lucida Console"/>
            <family val="3"/>
          </rPr>
          <t>PE 127/20|7,24|*|</t>
        </r>
      </text>
    </comment>
    <comment ref="B12" authorId="1" shapeId="0" xr:uid="{00000000-0006-0000-0800-000014000000}">
      <text>
        <r>
          <rPr>
            <sz val="10"/>
            <color indexed="81"/>
            <rFont val="Lucida Console"/>
            <family val="3"/>
          </rPr>
          <t>1,2,3,4,5,6</t>
        </r>
      </text>
    </comment>
    <comment ref="C12" authorId="1" shapeId="0" xr:uid="{00000000-0006-0000-0800-000015000000}">
      <text>
        <r>
          <rPr>
            <sz val="10"/>
            <color indexed="81"/>
            <rFont val="Lucida Console"/>
            <family val="3"/>
          </rPr>
          <t>PP 102/19|1,2,3,4,5,6|*|</t>
        </r>
      </text>
    </comment>
    <comment ref="B13" authorId="1" shapeId="0" xr:uid="{00000000-0006-0000-0800-000016000000}">
      <text>
        <r>
          <rPr>
            <sz val="10"/>
            <color indexed="81"/>
            <rFont val="Lucida Console"/>
            <family val="3"/>
          </rPr>
          <t>25</t>
        </r>
      </text>
    </comment>
    <comment ref="C13" authorId="1" shapeId="0" xr:uid="{00000000-0006-0000-0800-000017000000}">
      <text>
        <r>
          <rPr>
            <sz val="10"/>
            <color indexed="81"/>
            <rFont val="Lucida Console"/>
            <family val="3"/>
          </rPr>
          <t>PE  17/20|25|*|</t>
        </r>
      </text>
    </comment>
    <comment ref="B14" authorId="1" shapeId="0" xr:uid="{00000000-0006-0000-0800-000018000000}">
      <text>
        <r>
          <rPr>
            <sz val="10"/>
            <color indexed="81"/>
            <rFont val="Lucida Console"/>
            <family val="3"/>
          </rPr>
          <t>22,23,27,32,41,43,44,46,51,52,53,54,55,56,59,62,65,67,68,72,73,79,80,83,88,90,92,95,97,100,103,106,107</t>
        </r>
      </text>
    </comment>
    <comment ref="C14" authorId="1" shapeId="0" xr:uid="{00000000-0006-0000-0800-000019000000}">
      <text>
        <r>
          <rPr>
            <sz val="10"/>
            <color indexed="81"/>
            <rFont val="Lucida Console"/>
            <family val="3"/>
          </rPr>
          <t>PP 195/18|22,23,27,32,41,43,44,46,51,52,53,54,55,56,59,62,65,67,68,72,73,79,80,83,88,90,92,95,97,100,103,106,107|*|</t>
        </r>
      </text>
    </comment>
    <comment ref="B15" authorId="1" shapeId="0" xr:uid="{00000000-0006-0000-0800-00001A000000}">
      <text>
        <r>
          <rPr>
            <sz val="10"/>
            <color indexed="81"/>
            <rFont val="Lucida Console"/>
            <family val="3"/>
          </rPr>
          <t>1,2</t>
        </r>
      </text>
    </comment>
    <comment ref="C15" authorId="1" shapeId="0" xr:uid="{00000000-0006-0000-0800-00001B000000}">
      <text>
        <r>
          <rPr>
            <sz val="10"/>
            <color indexed="81"/>
            <rFont val="Lucida Console"/>
            <family val="3"/>
          </rPr>
          <t>PE  16/20|1,2|*|</t>
        </r>
      </text>
    </comment>
    <comment ref="B16" authorId="1" shapeId="0" xr:uid="{00000000-0006-0000-0800-00001C000000}">
      <text>
        <r>
          <rPr>
            <sz val="10"/>
            <color indexed="81"/>
            <rFont val="Lucida Console"/>
            <family val="3"/>
          </rPr>
          <t>6,21,41,56,58,63,65,68,71,74,76,81,17,53,36,37,80,82,12,13,95,75,27,60</t>
        </r>
      </text>
    </comment>
    <comment ref="C16" authorId="1" shapeId="0" xr:uid="{00000000-0006-0000-0800-00001D000000}">
      <text>
        <r>
          <rPr>
            <sz val="9"/>
            <color indexed="81"/>
            <rFont val="Segoe UI"/>
            <family val="2"/>
          </rPr>
          <t>PE  10/20|6,21,41,56,58,63,65,68,71,74,76,81,17,53,36,37,80,82,12,13,95,75,27,60|*|</t>
        </r>
      </text>
    </comment>
    <comment ref="B17" authorId="1" shapeId="0" xr:uid="{00000000-0006-0000-0800-00001E000000}">
      <text>
        <r>
          <rPr>
            <sz val="10"/>
            <color indexed="81"/>
            <rFont val="Lucida Console"/>
            <family val="3"/>
          </rPr>
          <t>4,5,8,10,11,12,13</t>
        </r>
      </text>
    </comment>
    <comment ref="C17" authorId="1" shapeId="0" xr:uid="{00000000-0006-0000-0800-00001F000000}">
      <text>
        <r>
          <rPr>
            <sz val="9"/>
            <color indexed="81"/>
            <rFont val="Segoe UI"/>
            <family val="2"/>
          </rPr>
          <t>PE  32/20|4,5,8,10,11,12,13|*|</t>
        </r>
      </text>
    </comment>
    <comment ref="B18" authorId="1" shapeId="0" xr:uid="{00000000-0006-0000-0800-000020000000}">
      <text>
        <r>
          <rPr>
            <sz val="10"/>
            <color indexed="81"/>
            <rFont val="Lucida Console"/>
            <family val="3"/>
          </rPr>
          <t>3</t>
        </r>
      </text>
    </comment>
    <comment ref="C18" authorId="1" shapeId="0" xr:uid="{00000000-0006-0000-0800-000021000000}">
      <text>
        <r>
          <rPr>
            <sz val="9"/>
            <color indexed="81"/>
            <rFont val="Segoe UI"/>
            <family val="2"/>
          </rPr>
          <t>PE  23/20|3|*|</t>
        </r>
      </text>
    </comment>
    <comment ref="B19" authorId="1" shapeId="0" xr:uid="{00000000-0006-0000-0800-000022000000}">
      <text>
        <r>
          <rPr>
            <sz val="10"/>
            <color indexed="81"/>
            <rFont val="Lucida Console"/>
            <family val="3"/>
          </rPr>
          <t>11,12,15,16,17,18</t>
        </r>
      </text>
    </comment>
    <comment ref="C19" authorId="1" shapeId="0" xr:uid="{00000000-0006-0000-0800-000023000000}">
      <text>
        <r>
          <rPr>
            <sz val="10"/>
            <color indexed="81"/>
            <rFont val="Lucida Console"/>
            <family val="3"/>
          </rPr>
          <t>PE  28/20|11,12,15,16,17,18|*|</t>
        </r>
      </text>
    </comment>
    <comment ref="B20" authorId="1" shapeId="0" xr:uid="{00000000-0006-0000-0800-000024000000}">
      <text>
        <r>
          <rPr>
            <sz val="10"/>
            <color indexed="81"/>
            <rFont val="Lucida Console"/>
            <family val="3"/>
          </rPr>
          <t>1,2,4</t>
        </r>
      </text>
    </comment>
    <comment ref="C20" authorId="1" shapeId="0" xr:uid="{00000000-0006-0000-0800-000025000000}">
      <text>
        <r>
          <rPr>
            <sz val="9"/>
            <color indexed="81"/>
            <rFont val="Segoe UI"/>
            <family val="2"/>
          </rPr>
          <t>PP 246/19|1,2,4|*|</t>
        </r>
      </text>
    </comment>
    <comment ref="B21" authorId="1" shapeId="0" xr:uid="{00000000-0006-0000-0800-000026000000}">
      <text>
        <r>
          <rPr>
            <sz val="10"/>
            <color indexed="81"/>
            <rFont val="Lucida Console"/>
            <family val="3"/>
          </rPr>
          <t>1,4,6,8,10</t>
        </r>
      </text>
    </comment>
    <comment ref="C21" authorId="1" shapeId="0" xr:uid="{00000000-0006-0000-0800-000027000000}">
      <text>
        <r>
          <rPr>
            <sz val="9"/>
            <color indexed="81"/>
            <rFont val="Segoe UI"/>
            <family val="2"/>
          </rPr>
          <t>PE  18/20|1,4,6,8,10|*|</t>
        </r>
      </text>
    </comment>
    <comment ref="B22" authorId="1" shapeId="0" xr:uid="{00000000-0006-0000-0800-000028000000}">
      <text>
        <r>
          <rPr>
            <sz val="10"/>
            <color indexed="81"/>
            <rFont val="Lucida Console"/>
            <family val="3"/>
          </rPr>
          <t>2,4,13,18,19,22,10,11,12,14,16,17,20</t>
        </r>
      </text>
    </comment>
    <comment ref="C22" authorId="1" shapeId="0" xr:uid="{00000000-0006-0000-0800-000029000000}">
      <text>
        <r>
          <rPr>
            <sz val="9"/>
            <color indexed="81"/>
            <rFont val="Segoe UI"/>
            <family val="2"/>
          </rPr>
          <t>PE   6/20|2,4,13,18,19,22,10,11,12,14,16,17,20|*|</t>
        </r>
      </text>
    </comment>
    <comment ref="B23" authorId="1" shapeId="0" xr:uid="{00000000-0006-0000-0800-00002A000000}">
      <text>
        <r>
          <rPr>
            <sz val="10"/>
            <color indexed="81"/>
            <rFont val="Lucida Console"/>
            <family val="3"/>
          </rPr>
          <t>18,25,28,35</t>
        </r>
      </text>
    </comment>
    <comment ref="C23" authorId="1" shapeId="0" xr:uid="{00000000-0006-0000-0800-00002B000000}">
      <text>
        <r>
          <rPr>
            <sz val="10"/>
            <color indexed="81"/>
            <rFont val="Lucida Console"/>
            <family val="3"/>
          </rPr>
          <t>PP   1/20|18,25,28,35|*|</t>
        </r>
      </text>
    </comment>
    <comment ref="B24" authorId="1" shapeId="0" xr:uid="{00000000-0006-0000-0800-00002C000000}">
      <text>
        <r>
          <rPr>
            <sz val="10"/>
            <color indexed="81"/>
            <rFont val="Lucida Console"/>
            <family val="3"/>
          </rPr>
          <t>3,5,6,7,8,9,10,11,12,13,14,15,18,20,25,26</t>
        </r>
      </text>
    </comment>
    <comment ref="C24" authorId="1" shapeId="0" xr:uid="{00000000-0006-0000-0800-00002D000000}">
      <text>
        <r>
          <rPr>
            <sz val="9"/>
            <color indexed="81"/>
            <rFont val="Segoe UI"/>
            <family val="2"/>
          </rPr>
          <t>PE   2/20|3,5,6,7,8,9,10,11,12,13,14,15,18,20,25,26|*|</t>
        </r>
      </text>
    </comment>
    <comment ref="B25" authorId="1" shapeId="0" xr:uid="{00000000-0006-0000-0800-00002E000000}">
      <text>
        <r>
          <rPr>
            <sz val="10"/>
            <color indexed="81"/>
            <rFont val="Lucida Console"/>
            <family val="3"/>
          </rPr>
          <t>2,4,11,12,16,21,24,30</t>
        </r>
      </text>
    </comment>
    <comment ref="C25" authorId="1" shapeId="0" xr:uid="{00000000-0006-0000-0800-00002F000000}">
      <text>
        <r>
          <rPr>
            <sz val="10"/>
            <color indexed="81"/>
            <rFont val="Lucida Console"/>
            <family val="3"/>
          </rPr>
          <t>PP  72/19|2,4,11,12,16,21,24,30|*|</t>
        </r>
      </text>
    </comment>
    <comment ref="B26" authorId="1" shapeId="0" xr:uid="{00000000-0006-0000-0800-000030000000}">
      <text>
        <r>
          <rPr>
            <sz val="10"/>
            <color indexed="81"/>
            <rFont val="Lucida Console"/>
            <family val="3"/>
          </rPr>
          <t>1,3,4,5,6,7,8,9,10,11,12,13,14,15,16,18,19,20,21,22,23,24,25,26,27,28,30,31,32,33</t>
        </r>
      </text>
    </comment>
    <comment ref="C26" authorId="1" shapeId="0" xr:uid="{00000000-0006-0000-0800-000031000000}">
      <text>
        <r>
          <rPr>
            <sz val="10"/>
            <color indexed="81"/>
            <rFont val="Lucida Console"/>
            <family val="3"/>
          </rPr>
          <t>PE   5/20|1,3,4,5,6,7,8,9,10,11,12,13,14,15,16,18,19,20,21,22,23,24,25,26,27,28,30,31,32,33|*|</t>
        </r>
      </text>
    </comment>
    <comment ref="B27" authorId="1" shapeId="0" xr:uid="{00000000-0006-0000-0800-000032000000}">
      <text>
        <r>
          <rPr>
            <sz val="10"/>
            <color indexed="81"/>
            <rFont val="Lucida Console"/>
            <family val="3"/>
          </rPr>
          <t>4,5</t>
        </r>
      </text>
    </comment>
    <comment ref="C27" authorId="1" shapeId="0" xr:uid="{00000000-0006-0000-0800-000033000000}">
      <text>
        <r>
          <rPr>
            <sz val="10"/>
            <color indexed="81"/>
            <rFont val="Lucida Console"/>
            <family val="3"/>
          </rPr>
          <t>PP 223/19|4,5|*|</t>
        </r>
      </text>
    </comment>
    <comment ref="B28" authorId="1" shapeId="0" xr:uid="{00000000-0006-0000-0800-000034000000}">
      <text>
        <r>
          <rPr>
            <sz val="10"/>
            <color indexed="81"/>
            <rFont val="Lucida Console"/>
            <family val="3"/>
          </rPr>
          <t>4</t>
        </r>
      </text>
    </comment>
    <comment ref="C28" authorId="1" shapeId="0" xr:uid="{00000000-0006-0000-0800-000035000000}">
      <text>
        <r>
          <rPr>
            <sz val="10"/>
            <color indexed="81"/>
            <rFont val="Lucida Console"/>
            <family val="3"/>
          </rPr>
          <t>PE   7/20|4|*|</t>
        </r>
      </text>
    </comment>
    <comment ref="B29" authorId="1" shapeId="0" xr:uid="{00000000-0006-0000-0800-000036000000}">
      <text>
        <r>
          <rPr>
            <sz val="10"/>
            <color indexed="81"/>
            <rFont val="Lucida Console"/>
            <family val="3"/>
          </rPr>
          <t>2,5,8,9,10,16</t>
        </r>
      </text>
    </comment>
    <comment ref="C29" authorId="1" shapeId="0" xr:uid="{00000000-0006-0000-0800-000037000000}">
      <text>
        <r>
          <rPr>
            <sz val="10"/>
            <color indexed="81"/>
            <rFont val="Lucida Console"/>
            <family val="3"/>
          </rPr>
          <t>PP 192/19|2,5,8,9,10,16|*|</t>
        </r>
      </text>
    </comment>
    <comment ref="B30" authorId="1" shapeId="0" xr:uid="{00000000-0006-0000-0800-000038000000}">
      <text>
        <r>
          <rPr>
            <sz val="10"/>
            <color indexed="81"/>
            <rFont val="Lucida Console"/>
            <family val="3"/>
          </rPr>
          <t>13</t>
        </r>
      </text>
    </comment>
    <comment ref="C30" authorId="1" shapeId="0" xr:uid="{00000000-0006-0000-0800-000039000000}">
      <text>
        <r>
          <rPr>
            <sz val="10"/>
            <color indexed="81"/>
            <rFont val="Lucida Console"/>
            <family val="3"/>
          </rPr>
          <t>PP 236/19|13|*|</t>
        </r>
      </text>
    </comment>
    <comment ref="B31" authorId="1" shapeId="0" xr:uid="{00000000-0006-0000-0800-00003A000000}">
      <text>
        <r>
          <rPr>
            <sz val="10"/>
            <color indexed="81"/>
            <rFont val="Lucida Console"/>
            <family val="3"/>
          </rPr>
          <t>6,21,40,47,49,53,56</t>
        </r>
      </text>
    </comment>
    <comment ref="C31" authorId="1" shapeId="0" xr:uid="{00000000-0006-0000-0800-00003B000000}">
      <text>
        <r>
          <rPr>
            <sz val="10"/>
            <color indexed="81"/>
            <rFont val="Lucida Console"/>
            <family val="3"/>
          </rPr>
          <t>PP 218/19|6,21,40,47,49,53,56|*|</t>
        </r>
      </text>
    </comment>
    <comment ref="B32" authorId="1" shapeId="0" xr:uid="{00000000-0006-0000-0800-00003C000000}">
      <text>
        <r>
          <rPr>
            <sz val="9"/>
            <color indexed="81"/>
            <rFont val="Segoe UI"/>
            <family val="2"/>
          </rPr>
          <t>3,4,8,9,10,13,18,19,20,22,23,25</t>
        </r>
      </text>
    </comment>
    <comment ref="C32" authorId="1" shapeId="0" xr:uid="{00000000-0006-0000-0800-00003D000000}">
      <text>
        <r>
          <rPr>
            <sz val="9"/>
            <color indexed="81"/>
            <rFont val="Segoe UI"/>
            <family val="2"/>
          </rPr>
          <t>PP 121/19|3,4,8,9,10,13,18,19,20,22,23,25|*|</t>
        </r>
      </text>
    </comment>
    <comment ref="B33" authorId="1" shapeId="0" xr:uid="{00000000-0006-0000-0800-00003E000000}">
      <text>
        <r>
          <rPr>
            <sz val="9"/>
            <color indexed="81"/>
            <rFont val="Segoe UI"/>
            <family val="2"/>
          </rPr>
          <t>1,2,3,4,5,6,12</t>
        </r>
      </text>
    </comment>
    <comment ref="C33" authorId="1" shapeId="0" xr:uid="{00000000-0006-0000-0800-00003F000000}">
      <text>
        <r>
          <rPr>
            <sz val="9"/>
            <color indexed="81"/>
            <rFont val="Segoe UI"/>
            <family val="2"/>
          </rPr>
          <t>PP 108/19|1,2,3,4,5,6,12|*|</t>
        </r>
      </text>
    </comment>
    <comment ref="B34" authorId="1" shapeId="0" xr:uid="{00000000-0006-0000-0800-000040000000}">
      <text>
        <r>
          <rPr>
            <sz val="9"/>
            <color indexed="81"/>
            <rFont val="Segoe UI"/>
            <family val="2"/>
          </rPr>
          <t>4</t>
        </r>
      </text>
    </comment>
    <comment ref="C34" authorId="1" shapeId="0" xr:uid="{00000000-0006-0000-0800-000041000000}">
      <text>
        <r>
          <rPr>
            <sz val="9"/>
            <color indexed="81"/>
            <rFont val="Segoe UI"/>
            <family val="2"/>
          </rPr>
          <t>PP  77/19|4|*|</t>
        </r>
      </text>
    </comment>
    <comment ref="B35" authorId="1" shapeId="0" xr:uid="{00000000-0006-0000-0800-000042000000}">
      <text>
        <r>
          <rPr>
            <sz val="9"/>
            <color indexed="81"/>
            <rFont val="Segoe UI"/>
            <family val="2"/>
          </rPr>
          <t>1,2,3,4,5,6,8,9</t>
        </r>
      </text>
    </comment>
    <comment ref="C35" authorId="1" shapeId="0" xr:uid="{00000000-0006-0000-0800-000043000000}">
      <text>
        <r>
          <rPr>
            <sz val="9"/>
            <color indexed="81"/>
            <rFont val="Segoe UI"/>
            <family val="2"/>
          </rPr>
          <t>PP 125/19|1,2,3,4,5,6,8,9|*|</t>
        </r>
      </text>
    </comment>
    <comment ref="B36" authorId="1" shapeId="0" xr:uid="{00000000-0006-0000-0800-000044000000}">
      <text>
        <r>
          <rPr>
            <sz val="9"/>
            <color indexed="81"/>
            <rFont val="Segoe UI"/>
            <family val="2"/>
          </rPr>
          <t>1,6</t>
        </r>
      </text>
    </comment>
    <comment ref="C36" authorId="1" shapeId="0" xr:uid="{00000000-0006-0000-0800-000045000000}">
      <text>
        <r>
          <rPr>
            <sz val="9"/>
            <color indexed="81"/>
            <rFont val="Segoe UI"/>
            <family val="2"/>
          </rPr>
          <t>PP 129/18|1,6|*|</t>
        </r>
      </text>
    </comment>
    <comment ref="B37" authorId="1" shapeId="0" xr:uid="{00000000-0006-0000-0800-000046000000}">
      <text>
        <r>
          <rPr>
            <sz val="9"/>
            <color indexed="81"/>
            <rFont val="Segoe UI"/>
            <family val="2"/>
          </rPr>
          <t>13</t>
        </r>
      </text>
    </comment>
    <comment ref="C37" authorId="1" shapeId="0" xr:uid="{00000000-0006-0000-0800-000047000000}">
      <text>
        <r>
          <rPr>
            <sz val="9"/>
            <color indexed="81"/>
            <rFont val="Segoe UI"/>
            <family val="2"/>
          </rPr>
          <t>PP  86/19|13|*|</t>
        </r>
      </text>
    </comment>
    <comment ref="B38" authorId="1" shapeId="0" xr:uid="{00000000-0006-0000-0800-000048000000}">
      <text>
        <r>
          <rPr>
            <sz val="9"/>
            <color indexed="81"/>
            <rFont val="Segoe UI"/>
            <family val="2"/>
          </rPr>
          <t>1,2</t>
        </r>
      </text>
    </comment>
    <comment ref="C38" authorId="1" shapeId="0" xr:uid="{00000000-0006-0000-0800-000049000000}">
      <text>
        <r>
          <rPr>
            <sz val="9"/>
            <color indexed="81"/>
            <rFont val="Segoe UI"/>
            <family val="2"/>
          </rPr>
          <t>PE   4/18|1,2|*|</t>
        </r>
      </text>
    </comment>
    <comment ref="B39" authorId="1" shapeId="0" xr:uid="{00000000-0006-0000-0800-00004A000000}">
      <text>
        <r>
          <rPr>
            <sz val="9"/>
            <color indexed="81"/>
            <rFont val="Segoe UI"/>
            <family val="2"/>
          </rPr>
          <t>4,5,6</t>
        </r>
      </text>
    </comment>
    <comment ref="C39" authorId="1" shapeId="0" xr:uid="{00000000-0006-0000-0800-00004B000000}">
      <text>
        <r>
          <rPr>
            <sz val="9"/>
            <color indexed="81"/>
            <rFont val="Segoe UI"/>
            <family val="2"/>
          </rPr>
          <t>PE  48/19|4,5,6|*|</t>
        </r>
      </text>
    </comment>
    <comment ref="B40" authorId="1" shapeId="0" xr:uid="{00000000-0006-0000-0800-00004C000000}">
      <text>
        <r>
          <rPr>
            <sz val="9"/>
            <color indexed="81"/>
            <rFont val="Segoe UI"/>
            <family val="2"/>
          </rPr>
          <t>131/19</t>
        </r>
      </text>
    </comment>
    <comment ref="C40" authorId="1" shapeId="0" xr:uid="{00000000-0006-0000-0800-00004D000000}">
      <text>
        <r>
          <rPr>
            <sz val="9"/>
            <color indexed="81"/>
            <rFont val="Segoe UI"/>
            <family val="2"/>
          </rPr>
          <t>PP  19/19|131/19|*|</t>
        </r>
      </text>
    </comment>
    <comment ref="B41" authorId="1" shapeId="0" xr:uid="{00000000-0006-0000-0800-00004E000000}">
      <text>
        <r>
          <rPr>
            <sz val="9"/>
            <color indexed="81"/>
            <rFont val="Segoe UI"/>
            <family val="2"/>
          </rPr>
          <t>2</t>
        </r>
      </text>
    </comment>
    <comment ref="C41" authorId="1" shapeId="0" xr:uid="{00000000-0006-0000-0800-00004F000000}">
      <text>
        <r>
          <rPr>
            <sz val="9"/>
            <color indexed="81"/>
            <rFont val="Segoe UI"/>
            <family val="2"/>
          </rPr>
          <t>PP  92/19|2|*|</t>
        </r>
      </text>
    </comment>
    <comment ref="B42" authorId="1" shapeId="0" xr:uid="{00000000-0006-0000-0800-000050000000}">
      <text>
        <r>
          <rPr>
            <sz val="9"/>
            <color indexed="81"/>
            <rFont val="Segoe UI"/>
            <family val="2"/>
          </rPr>
          <t>1,37,47,53</t>
        </r>
      </text>
    </comment>
    <comment ref="C42" authorId="1" shapeId="0" xr:uid="{00000000-0006-0000-0800-000051000000}">
      <text>
        <r>
          <rPr>
            <sz val="9"/>
            <color indexed="81"/>
            <rFont val="Segoe UI"/>
            <family val="2"/>
          </rPr>
          <t>PP 103/19|1,37,47,53|*|</t>
        </r>
      </text>
    </comment>
    <comment ref="B43" authorId="1" shapeId="0" xr:uid="{00000000-0006-0000-0800-000052000000}">
      <text>
        <r>
          <rPr>
            <sz val="9"/>
            <color indexed="81"/>
            <rFont val="Segoe UI"/>
            <family val="2"/>
          </rPr>
          <t>1,2,3,4,5,6,13,17,18,21,26,29,35,39</t>
        </r>
      </text>
    </comment>
    <comment ref="C43" authorId="1" shapeId="0" xr:uid="{00000000-0006-0000-0800-000053000000}">
      <text>
        <r>
          <rPr>
            <sz val="9"/>
            <color indexed="81"/>
            <rFont val="Segoe UI"/>
            <family val="2"/>
          </rPr>
          <t>PP  26/19|1,2,3,4,5,6,13,17,18,21,26,29,35,39|*|</t>
        </r>
      </text>
    </comment>
    <comment ref="B44" authorId="1" shapeId="0" xr:uid="{00000000-0006-0000-0800-000054000000}">
      <text>
        <r>
          <rPr>
            <sz val="9"/>
            <color indexed="81"/>
            <rFont val="Segoe UI"/>
            <family val="2"/>
          </rPr>
          <t>3,4,5,7,16</t>
        </r>
      </text>
    </comment>
    <comment ref="C44" authorId="1" shapeId="0" xr:uid="{00000000-0006-0000-0800-000055000000}">
      <text>
        <r>
          <rPr>
            <sz val="9"/>
            <color indexed="81"/>
            <rFont val="Segoe UI"/>
            <family val="2"/>
          </rPr>
          <t>PE  95/18|3,4,5,7,16|*|</t>
        </r>
      </text>
    </comment>
    <comment ref="B45" authorId="1" shapeId="0" xr:uid="{00000000-0006-0000-0800-000056000000}">
      <text>
        <r>
          <rPr>
            <sz val="9"/>
            <color indexed="81"/>
            <rFont val="Segoe UI"/>
            <family val="2"/>
          </rPr>
          <t>2,4,10,14,15,16,18,20,21,22,24,26,28</t>
        </r>
      </text>
    </comment>
    <comment ref="C45" authorId="1" shapeId="0" xr:uid="{00000000-0006-0000-0800-000057000000}">
      <text>
        <r>
          <rPr>
            <sz val="9"/>
            <color indexed="81"/>
            <rFont val="Segoe UI"/>
            <family val="2"/>
          </rPr>
          <t>PP 132/18|2,4,10,14,15,16,18,20,21,22,24,26,28|*|</t>
        </r>
      </text>
    </comment>
    <comment ref="B46" authorId="1" shapeId="0" xr:uid="{00000000-0006-0000-0800-000058000000}">
      <text>
        <r>
          <rPr>
            <sz val="9"/>
            <color indexed="81"/>
            <rFont val="Segoe UI"/>
            <family val="2"/>
          </rPr>
          <t>3,4,5,6,7,8</t>
        </r>
      </text>
    </comment>
    <comment ref="C46" authorId="1" shapeId="0" xr:uid="{00000000-0006-0000-0800-000059000000}">
      <text>
        <r>
          <rPr>
            <sz val="9"/>
            <color indexed="81"/>
            <rFont val="Segoe UI"/>
            <family val="2"/>
          </rPr>
          <t>PP 229/18|3,4,5,6,7,8|*|</t>
        </r>
      </text>
    </comment>
    <comment ref="B47" authorId="1" shapeId="0" xr:uid="{00000000-0006-0000-0800-00005A000000}">
      <text>
        <r>
          <rPr>
            <sz val="9"/>
            <color indexed="81"/>
            <rFont val="Segoe UI"/>
            <family val="2"/>
          </rPr>
          <t>16,17,15,26</t>
        </r>
      </text>
    </comment>
    <comment ref="C47" authorId="1" shapeId="0" xr:uid="{00000000-0006-0000-0800-00005B000000}">
      <text>
        <r>
          <rPr>
            <sz val="9"/>
            <color indexed="81"/>
            <rFont val="Segoe UI"/>
            <family val="2"/>
          </rPr>
          <t>PP 215/18|16,17,15,26|*|</t>
        </r>
      </text>
    </comment>
    <comment ref="B48" authorId="1" shapeId="0" xr:uid="{00000000-0006-0000-0800-00005C000000}">
      <text>
        <r>
          <rPr>
            <sz val="9"/>
            <color indexed="81"/>
            <rFont val="Segoe UI"/>
            <family val="2"/>
          </rPr>
          <t>2,3,5,10,12</t>
        </r>
      </text>
    </comment>
    <comment ref="C48" authorId="1" shapeId="0" xr:uid="{00000000-0006-0000-0800-00005D000000}">
      <text>
        <r>
          <rPr>
            <sz val="9"/>
            <color indexed="81"/>
            <rFont val="Segoe UI"/>
            <family val="2"/>
          </rPr>
          <t>PE  65/18|2,3,5,10,12|*|</t>
        </r>
      </text>
    </comment>
    <comment ref="B49" authorId="1" shapeId="0" xr:uid="{00000000-0006-0000-0800-00005E000000}">
      <text>
        <r>
          <rPr>
            <sz val="9"/>
            <color indexed="81"/>
            <rFont val="Segoe UI"/>
            <family val="2"/>
          </rPr>
          <t>1,2,4,5,6,8,9,10,11,16,18,19,22,25,27,29,13,15,17,20,24,30,31,26</t>
        </r>
      </text>
    </comment>
    <comment ref="C49" authorId="1" shapeId="0" xr:uid="{00000000-0006-0000-0800-00005F000000}">
      <text>
        <r>
          <rPr>
            <sz val="9"/>
            <color indexed="81"/>
            <rFont val="Segoe UI"/>
            <family val="2"/>
          </rPr>
          <t>PE  46/19|1,2,4,5,6,8,9,10,11,16,18,19,22,25,27,29,13,15,17,20,24,30,31,26|*|</t>
        </r>
      </text>
    </comment>
    <comment ref="B50" authorId="1" shapeId="0" xr:uid="{00000000-0006-0000-0800-000060000000}">
      <text>
        <r>
          <rPr>
            <sz val="9"/>
            <color indexed="81"/>
            <rFont val="Segoe UI"/>
            <family val="2"/>
          </rPr>
          <t>16</t>
        </r>
      </text>
    </comment>
    <comment ref="C50" authorId="1" shapeId="0" xr:uid="{00000000-0006-0000-0800-000061000000}">
      <text>
        <r>
          <rPr>
            <sz val="9"/>
            <color indexed="81"/>
            <rFont val="Segoe UI"/>
            <family val="2"/>
          </rPr>
          <t>PE  29/19|16|*|</t>
        </r>
      </text>
    </comment>
    <comment ref="B51" authorId="1" shapeId="0" xr:uid="{00000000-0006-0000-0800-000062000000}">
      <text>
        <r>
          <rPr>
            <sz val="9"/>
            <color indexed="81"/>
            <rFont val="Segoe UI"/>
            <family val="2"/>
          </rPr>
          <t>1,2,3,5,6,7,9,10,12,13,14,15,16,17,24,27,28,29,31,32,33,34</t>
        </r>
      </text>
    </comment>
    <comment ref="C51" authorId="1" shapeId="0" xr:uid="{00000000-0006-0000-0800-000063000000}">
      <text>
        <r>
          <rPr>
            <sz val="9"/>
            <color indexed="81"/>
            <rFont val="Segoe UI"/>
            <family val="2"/>
          </rPr>
          <t>PE  91/18|1,2,3,5,6,7,9,10,12,13,14,15,16,17,24,27,28,29,31,32,33,34|*|</t>
        </r>
      </text>
    </comment>
    <comment ref="B52" authorId="1" shapeId="0" xr:uid="{00000000-0006-0000-0800-000064000000}">
      <text>
        <r>
          <rPr>
            <sz val="9"/>
            <color indexed="81"/>
            <rFont val="Segoe UI"/>
            <family val="2"/>
          </rPr>
          <t>12,17,58,61,63</t>
        </r>
      </text>
    </comment>
    <comment ref="C52" authorId="1" shapeId="0" xr:uid="{00000000-0006-0000-0800-000065000000}">
      <text>
        <r>
          <rPr>
            <sz val="9"/>
            <color indexed="81"/>
            <rFont val="Segoe UI"/>
            <family val="2"/>
          </rPr>
          <t>PP 208/18|12,17,58,61,63|*|</t>
        </r>
      </text>
    </comment>
    <comment ref="B53" authorId="2" shapeId="0" xr:uid="{00000000-0006-0000-0800-000066000000}">
      <text>
        <r>
          <rPr>
            <sz val="9"/>
            <color indexed="81"/>
            <rFont val="Segoe UI"/>
            <family val="2"/>
          </rPr>
          <t>139</t>
        </r>
      </text>
    </comment>
    <comment ref="C53" authorId="3" shapeId="0" xr:uid="{00000000-0006-0000-0800-000067000000}">
      <text>
        <r>
          <rPr>
            <sz val="9"/>
            <color indexed="81"/>
            <rFont val="Segoe UI"/>
            <family val="2"/>
          </rPr>
          <t>PP  40/19|139|*|</t>
        </r>
      </text>
    </comment>
    <comment ref="B54" authorId="1" shapeId="0" xr:uid="{00000000-0006-0000-0800-000068000000}">
      <text>
        <r>
          <rPr>
            <sz val="10"/>
            <color indexed="81"/>
            <rFont val="Lucida Console"/>
            <family val="3"/>
          </rPr>
          <t>2,5</t>
        </r>
      </text>
    </comment>
    <comment ref="C54" authorId="1" shapeId="0" xr:uid="{00000000-0006-0000-0800-000069000000}">
      <text>
        <r>
          <rPr>
            <sz val="10"/>
            <color indexed="81"/>
            <rFont val="Lucida Console"/>
            <family val="3"/>
          </rPr>
          <t>PE  16/19|2,5|*|</t>
        </r>
      </text>
    </comment>
    <comment ref="B55" authorId="1" shapeId="0" xr:uid="{00000000-0006-0000-0800-00006A000000}">
      <text>
        <r>
          <rPr>
            <sz val="9"/>
            <color indexed="81"/>
            <rFont val="Segoe UI"/>
            <family val="2"/>
          </rPr>
          <t>35,51,63</t>
        </r>
      </text>
    </comment>
    <comment ref="C55" authorId="1" shapeId="0" xr:uid="{00000000-0006-0000-0800-00006B000000}">
      <text>
        <r>
          <rPr>
            <sz val="9"/>
            <color indexed="81"/>
            <rFont val="Segoe UI"/>
            <family val="2"/>
          </rPr>
          <t>PP 191/18|35,51,63|*|</t>
        </r>
      </text>
    </comment>
    <comment ref="B56" authorId="1" shapeId="0" xr:uid="{00000000-0006-0000-0800-00006C000000}">
      <text>
        <r>
          <rPr>
            <sz val="9"/>
            <color indexed="81"/>
            <rFont val="Segoe UI"/>
            <family val="2"/>
          </rPr>
          <t>6,7,8</t>
        </r>
      </text>
    </comment>
    <comment ref="C56" authorId="1" shapeId="0" xr:uid="{00000000-0006-0000-0800-00006D000000}">
      <text>
        <r>
          <rPr>
            <sz val="9"/>
            <color indexed="81"/>
            <rFont val="Segoe UI"/>
            <family val="2"/>
          </rPr>
          <t>PP   9/19|6,7,8|*|</t>
        </r>
      </text>
    </comment>
    <comment ref="B57" authorId="1" shapeId="0" xr:uid="{00000000-0006-0000-0800-00006E000000}">
      <text>
        <r>
          <rPr>
            <sz val="9"/>
            <color indexed="81"/>
            <rFont val="Segoe UI"/>
            <family val="2"/>
          </rPr>
          <t>9,14,18,20,21</t>
        </r>
      </text>
    </comment>
    <comment ref="C57" authorId="1" shapeId="0" xr:uid="{00000000-0006-0000-0800-00006F000000}">
      <text>
        <r>
          <rPr>
            <sz val="9"/>
            <color indexed="81"/>
            <rFont val="Segoe UI"/>
            <family val="2"/>
          </rPr>
          <t>PE  28/19|9,14,18,20,21|*|</t>
        </r>
      </text>
    </comment>
    <comment ref="B58" authorId="1" shapeId="0" xr:uid="{00000000-0006-0000-0800-000070000000}">
      <text>
        <r>
          <rPr>
            <sz val="9"/>
            <color indexed="81"/>
            <rFont val="Segoe UI"/>
            <family val="2"/>
          </rPr>
          <t>3,6,9,12,13</t>
        </r>
      </text>
    </comment>
    <comment ref="C58" authorId="1" shapeId="0" xr:uid="{00000000-0006-0000-0800-000071000000}">
      <text>
        <r>
          <rPr>
            <sz val="9"/>
            <color indexed="81"/>
            <rFont val="Segoe UI"/>
            <family val="2"/>
          </rPr>
          <t>PP  45/19|3,6,9,12,13|*|</t>
        </r>
      </text>
    </comment>
    <comment ref="B59" authorId="1" shapeId="0" xr:uid="{00000000-0006-0000-0800-000072000000}">
      <text>
        <r>
          <rPr>
            <sz val="9"/>
            <color indexed="81"/>
            <rFont val="Segoe UI"/>
            <family val="2"/>
          </rPr>
          <t>29,44,72,76,86,113</t>
        </r>
      </text>
    </comment>
    <comment ref="C59" authorId="1" shapeId="0" xr:uid="{00000000-0006-0000-0800-000073000000}">
      <text>
        <r>
          <rPr>
            <sz val="9"/>
            <color indexed="81"/>
            <rFont val="Segoe UI"/>
            <family val="2"/>
          </rPr>
          <t>PP  56/19|29,44,72,76,86,113|*|</t>
        </r>
      </text>
    </comment>
    <comment ref="B60" authorId="1" shapeId="0" xr:uid="{00000000-0006-0000-0800-000074000000}">
      <text>
        <r>
          <rPr>
            <sz val="9"/>
            <color indexed="81"/>
            <rFont val="Segoe UI"/>
            <family val="2"/>
          </rPr>
          <t>2,15,21,23,31</t>
        </r>
      </text>
    </comment>
    <comment ref="C60" authorId="1" shapeId="0" xr:uid="{00000000-0006-0000-0800-000075000000}">
      <text>
        <r>
          <rPr>
            <sz val="9"/>
            <color indexed="81"/>
            <rFont val="Segoe UI"/>
            <family val="2"/>
          </rPr>
          <t>PP  59/19|2,15,21,23,31|*|</t>
        </r>
      </text>
    </comment>
    <comment ref="B61" authorId="1" shapeId="0" xr:uid="{00000000-0006-0000-0800-000076000000}">
      <text>
        <r>
          <rPr>
            <sz val="9"/>
            <color indexed="81"/>
            <rFont val="Segoe UI"/>
            <family val="2"/>
          </rPr>
          <t>10,11,20</t>
        </r>
      </text>
    </comment>
    <comment ref="C61" authorId="1" shapeId="0" xr:uid="{00000000-0006-0000-0800-000077000000}">
      <text>
        <r>
          <rPr>
            <sz val="9"/>
            <color indexed="81"/>
            <rFont val="Segoe UI"/>
            <family val="2"/>
          </rPr>
          <t>PP  62/19|10,11,20|*|</t>
        </r>
      </text>
    </comment>
    <comment ref="B62" authorId="1" shapeId="0" xr:uid="{00000000-0006-0000-0800-000078000000}">
      <text>
        <r>
          <rPr>
            <sz val="9"/>
            <color indexed="81"/>
            <rFont val="Segoe UI"/>
            <family val="2"/>
          </rPr>
          <t>22,23,24,33,66,67,70,80,81,82,84,86,87</t>
        </r>
      </text>
    </comment>
    <comment ref="C62" authorId="1" shapeId="0" xr:uid="{00000000-0006-0000-0800-000079000000}">
      <text>
        <r>
          <rPr>
            <sz val="9"/>
            <color indexed="81"/>
            <rFont val="Segoe UI"/>
            <family val="2"/>
          </rPr>
          <t>PP  65/19|22,23,24,33,66,67,70,80,81,82,84,86,87|*|</t>
        </r>
      </text>
    </comment>
    <comment ref="B63" authorId="1" shapeId="0" xr:uid="{00000000-0006-0000-0800-00007A000000}">
      <text>
        <r>
          <rPr>
            <sz val="9"/>
            <color indexed="81"/>
            <rFont val="Segoe UI"/>
            <family val="2"/>
          </rPr>
          <t>9,12,25,31,33,41,42</t>
        </r>
      </text>
    </comment>
    <comment ref="C63" authorId="1" shapeId="0" xr:uid="{00000000-0006-0000-0800-00007B000000}">
      <text>
        <r>
          <rPr>
            <sz val="9"/>
            <color indexed="81"/>
            <rFont val="Segoe UI"/>
            <family val="2"/>
          </rPr>
          <t>PP  68/19|9,12,25,31,33,41,42|*|</t>
        </r>
      </text>
    </comment>
    <comment ref="B64" authorId="1" shapeId="0" xr:uid="{00000000-0006-0000-0800-00007C000000}">
      <text>
        <r>
          <rPr>
            <sz val="9"/>
            <color indexed="81"/>
            <rFont val="Segoe UI"/>
            <family val="2"/>
          </rPr>
          <t>10</t>
        </r>
      </text>
    </comment>
    <comment ref="C64" authorId="1" shapeId="0" xr:uid="{00000000-0006-0000-0800-00007D000000}">
      <text>
        <r>
          <rPr>
            <sz val="9"/>
            <color indexed="81"/>
            <rFont val="Segoe UI"/>
            <family val="2"/>
          </rPr>
          <t>PP  76/19|10|*|</t>
        </r>
      </text>
    </comment>
    <comment ref="B65" authorId="1" shapeId="0" xr:uid="{00000000-0006-0000-0800-00007E000000}">
      <text>
        <r>
          <rPr>
            <sz val="9"/>
            <color indexed="81"/>
            <rFont val="Segoe UI"/>
            <family val="2"/>
          </rPr>
          <t>1,5</t>
        </r>
      </text>
    </comment>
    <comment ref="C65" authorId="1" shapeId="0" xr:uid="{00000000-0006-0000-0800-00007F000000}">
      <text>
        <r>
          <rPr>
            <sz val="9"/>
            <color indexed="81"/>
            <rFont val="Segoe UI"/>
            <family val="2"/>
          </rPr>
          <t>PP  82/19|1,5|*|</t>
        </r>
      </text>
    </comment>
    <comment ref="B66" authorId="1" shapeId="0" xr:uid="{00000000-0006-0000-0800-000080000000}">
      <text>
        <r>
          <rPr>
            <sz val="9"/>
            <color indexed="81"/>
            <rFont val="Segoe UI"/>
            <family val="2"/>
          </rPr>
          <t>1,3,4,5,6,8,9,10</t>
        </r>
      </text>
    </comment>
    <comment ref="C66" authorId="1" shapeId="0" xr:uid="{00000000-0006-0000-0800-000081000000}">
      <text>
        <r>
          <rPr>
            <sz val="9"/>
            <color indexed="81"/>
            <rFont val="Segoe UI"/>
            <family val="2"/>
          </rPr>
          <t>PP  70/19|1,3,4,5,6,8,9,10|*|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D4198A65-931C-4F62-8B2B-64354B2BB273}">
      <text>
        <r>
          <rPr>
            <sz val="10"/>
            <color indexed="81"/>
            <rFont val="Lucida Console"/>
            <family val="3"/>
          </rPr>
          <t xml:space="preserve">Ordenado por: PREGÃO, IMPRÓSPERO_x000D_
_x000D_
          1ª Coluna  ==  PREGÃO_x000D_
          2ª Coluna  ==  IMPRÓSPERO_x000D_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9"/>
            <color indexed="81"/>
            <rFont val="Segoe UI"/>
            <family val="2"/>
          </rPr>
          <t xml:space="preserve">Ordenado por: CÓDIGO, ENVIO_x000D_
_x000D_
          1ª Coluna  ==  CÓDIGO_x000D_
          2ª Coluna  ==  ENVIO_x000D_
</t>
        </r>
      </text>
    </comment>
    <comment ref="B2" authorId="1" shapeId="0" xr:uid="{00000000-0006-0000-0A00-000002000000}">
      <text>
        <r>
          <rPr>
            <sz val="9"/>
            <color indexed="81"/>
            <rFont val="Segoe UI"/>
            <family val="2"/>
          </rPr>
          <t xml:space="preserve">DESCRIÇÃO
</t>
        </r>
      </text>
    </comment>
    <comment ref="C2" authorId="1" shapeId="0" xr:uid="{00000000-0006-0000-0A00-000003000000}">
      <text>
        <r>
          <rPr>
            <b/>
            <sz val="9"/>
            <color indexed="81"/>
            <rFont val="Segoe UI"/>
            <family val="2"/>
          </rPr>
          <t>UNIDADE</t>
        </r>
        <r>
          <rPr>
            <sz val="9"/>
            <color indexed="81"/>
            <rFont val="Segoe UI"/>
            <family val="2"/>
          </rPr>
          <t xml:space="preserve">
</t>
        </r>
      </text>
    </comment>
    <comment ref="G2" authorId="1" shapeId="0" xr:uid="{00000000-0006-0000-0A00-000004000000}">
      <text>
        <r>
          <rPr>
            <b/>
            <sz val="9"/>
            <color indexed="81"/>
            <rFont val="Segoe UI"/>
            <family val="2"/>
          </rPr>
          <t>MENSAL</t>
        </r>
        <r>
          <rPr>
            <sz val="9"/>
            <color indexed="81"/>
            <rFont val="Segoe UI"/>
            <family val="2"/>
          </rPr>
          <t xml:space="preserve">
</t>
        </r>
      </text>
    </comment>
    <comment ref="H2" authorId="1" shapeId="0" xr:uid="{00000000-0006-0000-0A00-000005000000}">
      <text>
        <r>
          <rPr>
            <b/>
            <sz val="9"/>
            <color indexed="81"/>
            <rFont val="Segoe UI"/>
            <family val="2"/>
          </rPr>
          <t>ESTIMATIVA</t>
        </r>
        <r>
          <rPr>
            <sz val="9"/>
            <color indexed="81"/>
            <rFont val="Segoe UI"/>
            <family val="2"/>
          </rPr>
          <t xml:space="preserve">
</t>
        </r>
      </text>
    </comment>
    <comment ref="I2" authorId="1" shapeId="0" xr:uid="{00000000-0006-0000-0A00-000006000000}">
      <text>
        <r>
          <rPr>
            <b/>
            <sz val="9"/>
            <color indexed="81"/>
            <rFont val="Segoe UI"/>
            <family val="2"/>
          </rPr>
          <t>ENVIO</t>
        </r>
        <r>
          <rPr>
            <sz val="9"/>
            <color indexed="81"/>
            <rFont val="Segoe UI"/>
            <family val="2"/>
          </rPr>
          <t xml:space="preserve">
</t>
        </r>
      </text>
    </comment>
    <comment ref="K2" authorId="1" shapeId="0" xr:uid="{00000000-0006-0000-0A00-000007000000}">
      <text>
        <r>
          <rPr>
            <b/>
            <sz val="9"/>
            <color indexed="81"/>
            <rFont val="Segoe UI"/>
            <family val="2"/>
          </rPr>
          <t>ATA.ANO</t>
        </r>
        <r>
          <rPr>
            <sz val="9"/>
            <color indexed="81"/>
            <rFont val="Segoe UI"/>
            <family val="2"/>
          </rPr>
          <t xml:space="preserve">
</t>
        </r>
      </text>
    </comment>
    <comment ref="N2" authorId="1" shapeId="0" xr:uid="{00000000-0006-0000-0A00-000008000000}">
      <text>
        <r>
          <rPr>
            <b/>
            <sz val="9"/>
            <color indexed="81"/>
            <rFont val="Segoe UI"/>
            <family val="2"/>
          </rPr>
          <t xml:space="preserve">SITUAÇÃO: </t>
        </r>
        <r>
          <rPr>
            <sz val="9"/>
            <color indexed="81"/>
            <rFont val="Segoe UI"/>
            <family val="2"/>
          </rPr>
          <t>Data de inclusão da linha,</t>
        </r>
      </text>
    </comment>
    <comment ref="O2" authorId="1" shapeId="0" xr:uid="{00000000-0006-0000-0A00-000009000000}">
      <text>
        <r>
          <rPr>
            <b/>
            <sz val="9"/>
            <color indexed="81"/>
            <rFont val="Segoe UI"/>
            <family val="2"/>
          </rPr>
          <t>OBJETO (ATA DE)</t>
        </r>
        <r>
          <rPr>
            <sz val="9"/>
            <color indexed="81"/>
            <rFont val="Segoe UI"/>
            <family val="2"/>
          </rPr>
          <t xml:space="preserve">
</t>
        </r>
      </text>
    </comment>
    <comment ref="U2" authorId="1" shapeId="0" xr:uid="{00000000-0006-0000-0A00-00000A000000}">
      <text>
        <r>
          <rPr>
            <b/>
            <sz val="9"/>
            <color indexed="81"/>
            <rFont val="Segoe UI"/>
            <family val="2"/>
          </rPr>
          <t>OBSERVAÇÕES</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B00-000001000000}">
      <text>
        <r>
          <rPr>
            <sz val="9"/>
            <color indexed="81"/>
            <rFont val="Segoe UI"/>
            <family val="2"/>
          </rPr>
          <t xml:space="preserve">Situação
</t>
        </r>
      </text>
    </comment>
    <comment ref="A9" authorId="0" shapeId="0" xr:uid="{00000000-0006-0000-0B00-000002000000}">
      <text>
        <r>
          <rPr>
            <b/>
            <sz val="9"/>
            <color indexed="81"/>
            <rFont val="Segoe UI"/>
            <family val="2"/>
          </rPr>
          <t>Unidade:</t>
        </r>
        <r>
          <rPr>
            <sz val="9"/>
            <color indexed="81"/>
            <rFont val="Segoe UI"/>
            <family val="2"/>
          </rPr>
          <t xml:space="preserve">
</t>
        </r>
      </text>
    </comment>
    <comment ref="A56" authorId="0" shapeId="0" xr:uid="{00000000-0006-0000-0B00-000003000000}">
      <text>
        <r>
          <rPr>
            <b/>
            <sz val="9"/>
            <color indexed="81"/>
            <rFont val="Segoe UI"/>
            <family val="2"/>
          </rPr>
          <t>Objeto:</t>
        </r>
        <r>
          <rPr>
            <sz val="9"/>
            <color indexed="81"/>
            <rFont val="Segoe UI"/>
            <family val="2"/>
          </rPr>
          <t xml:space="preserve">
</t>
        </r>
      </text>
    </comment>
    <comment ref="A61" authorId="0" shapeId="0" xr:uid="{00000000-0006-0000-0B00-000004000000}">
      <text>
        <r>
          <rPr>
            <b/>
            <sz val="9"/>
            <color indexed="81"/>
            <rFont val="Segoe UI"/>
            <family val="2"/>
          </rPr>
          <t>Objeto:</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C00-000001000000}">
      <text>
        <r>
          <rPr>
            <sz val="10"/>
            <color indexed="81"/>
            <rFont val="Lucida Console"/>
            <family val="3"/>
          </rPr>
          <t xml:space="preserve">Ordenado por: Referência_x000D_
_x000D_
          1ª Coluna  ==  Referência_x000D_
</t>
        </r>
      </text>
    </comment>
  </commentList>
</comments>
</file>

<file path=xl/sharedStrings.xml><?xml version="1.0" encoding="utf-8"?>
<sst xmlns="http://schemas.openxmlformats.org/spreadsheetml/2006/main" count="63346" uniqueCount="4594">
  <si>
    <t>CÓDIGO</t>
  </si>
  <si>
    <t>DESCRIÇÃO</t>
  </si>
  <si>
    <t>UNIDADE</t>
  </si>
  <si>
    <t>PC</t>
  </si>
  <si>
    <t>ABRACADEIRA GALVANIZADA TIPO "D" 1 1/4"</t>
  </si>
  <si>
    <t>PT</t>
  </si>
  <si>
    <t>ADAPTADOR DE PVC RIGIDO DE 2" SOLDAVEL</t>
  </si>
  <si>
    <t>ADAPTADOR DE PVC RIGIDO SOLDAVEL C/ FLANGE SEXTAVADA FIXO - 25 MM X 3/4"</t>
  </si>
  <si>
    <t>ADAPTADOR DE PVC RIGIDO SOLDAVEL C/ FLANGE SEXTAVADA FIXO - 50 MM X 1 1/2"</t>
  </si>
  <si>
    <t>ADAPTADOR DE PVC RIGIDO SOLDAVEL C/ FLANGE SEXTAVADA FIXO P/ CAIXA D'AGUA - 32 MM X 1"</t>
  </si>
  <si>
    <t>ADAPTADOR EM PVC RIGIDO SOLDAVEL DE 1"</t>
  </si>
  <si>
    <t>BD</t>
  </si>
  <si>
    <t>ADESIVO SELANTE PARA VEDACAO/CALAFETACAO  DE CALHAS RUFOS E AFINS,  A BASE DE POLIURETANO - TUBO DE 350 A 400 GRAMAS</t>
  </si>
  <si>
    <t>TB</t>
  </si>
  <si>
    <t>FR</t>
  </si>
  <si>
    <t>LT</t>
  </si>
  <si>
    <t>ANEL DE VEDACAO EM BORRACHA PARA BACIA SANITARIA - MEDIDA 100MM.</t>
  </si>
  <si>
    <t>UN</t>
  </si>
  <si>
    <t>KG</t>
  </si>
  <si>
    <t>RL</t>
  </si>
  <si>
    <t>CJ</t>
  </si>
  <si>
    <t>BARRA CHATA DE ALUMINIO 3/4" X 1/8" - BARRA COM 06 METROS</t>
  </si>
  <si>
    <t>BR</t>
  </si>
  <si>
    <t>BARRA DE FERRO TEE 1 X 1/8 - BARRA COM 06 METROS</t>
  </si>
  <si>
    <t>BARRA/FIO REDONDO PARA CONSTRUCAO, DE ACO CA50 - 1/4"</t>
  </si>
  <si>
    <t>BARRA/FIO REDONDO PARA CONSTRUCAO, DE ACO CA50 - 3/16" - BARRA COM 12 METROS</t>
  </si>
  <si>
    <t>BATENTE DE GARAPEIRA 0,72 X 2,10 M</t>
  </si>
  <si>
    <t>JG</t>
  </si>
  <si>
    <t>BLOCO DE CONCRETO - 10 X 20 X 40 CM</t>
  </si>
  <si>
    <t>BLOCO DE CONCRETO - 15 X 20 X 40 CM</t>
  </si>
  <si>
    <t>BLOCO DE CONCRETO - 20 X 20 X 40 CM</t>
  </si>
  <si>
    <t>BC</t>
  </si>
  <si>
    <t>BB</t>
  </si>
  <si>
    <t>PR</t>
  </si>
  <si>
    <t>BROCA DE ACO RAPIDO HELICOIDAL DE 1/2" COM HASTE CILINDRICA</t>
  </si>
  <si>
    <t>BROCA DE ACO RAPIDO HELICOIDAL DE 1/4" C/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</si>
  <si>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</si>
  <si>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</si>
  <si>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</si>
  <si>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</si>
  <si>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</si>
  <si>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</si>
  <si>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WIDIA 1/4"</t>
  </si>
  <si>
    <t>BROCA DE WIDIA 1/8"</t>
  </si>
  <si>
    <t>BROCA DE WIDIA 3/16"</t>
  </si>
  <si>
    <t>BUCHA DE REDUCAO EM LATAO 3/4 X 1/2</t>
  </si>
  <si>
    <t>BUCHA DE REDUCAO EM PVC RIGIDO SOLDAVEL DE 4" X 2" - ESGOTO".</t>
  </si>
  <si>
    <t>M</t>
  </si>
  <si>
    <t>CABO DE COBRE FLEXIVEL BITOLA 10MM², 6,6/1 KV, ISOLACAO DE PVC 70ºC, COR VERDE - ANTICHAMA - ROLO COM 100 METROS</t>
  </si>
  <si>
    <t>CABO DE COBRE FLEXIVEL, BITOLA 10,0 MM2, 1KV, ISOLACAO DE PVC 70º, COR AZUL CLARO</t>
  </si>
  <si>
    <t>CABO DE COBRE FLEXIVEL, BITOLA 10,0MM2, 1KV,  ISOLACAO DE PVC 70ºC, COR PRETA</t>
  </si>
  <si>
    <t xml:space="preserve">CABO DE COBRE FLEXIVEL BITOLA 120 MM2 , ISOLACAO 0,6/1 KV, COR PRETA - ANTICHAMA </t>
  </si>
  <si>
    <t>CABO DE COBRE FLEXIVEL BITOLA 120MM², 750 V, ISOLACAO DE PVC - 70°C - COR VERDE</t>
  </si>
  <si>
    <t>CABO DE COBRE FLEXIVEL BITOLA 240 MM2 ISOLACAO 0,6/1KV , TEMPERATURA 70° C, COR PRETA - ANTICHAMA</t>
  </si>
  <si>
    <t>CABO DE COBRE FLEXIVEL BITOLA 240MM², 750 V, ISOLACAO DE PVC - 70°C - COR AZUL-CLARO</t>
  </si>
  <si>
    <t>CABO DE COBRE FLEXIVEL BITOLA 25 MM², 0,6/1 KV ISOLACAO DE PVC 70° C, ANTICHAMA, COR AZUL-CLARO</t>
  </si>
  <si>
    <t>CABO DE COBRE FLEXIVEL BITOLA 25 MM², 0.6/1 KV, ISOLACAO DE PVC 70ºC, COR VERDE - ANTICHAMA - ROLO COM 100 METROS</t>
  </si>
  <si>
    <t>CABO DE COBRE FLEXIVEL BITOLA 35 MM²,  0,6/1 KV ISOLACAO DE PVC 70° C, COR PRETA</t>
  </si>
  <si>
    <t>CABO DE COBRE FLEXIVEL, BITOLA 35,0MM2, 1KV,  ISOLACAO DE PVC 70ºC, COR AZUL CLARO- ANTI-CHAMA</t>
  </si>
  <si>
    <t>CABO DE COBRE FLEXIVEL, BITOLA 50MM2, 750 V, ISOLACAO DE PVC 70° C, COR VERDE - ANTI-CHAMA</t>
  </si>
  <si>
    <t>CABO DE COBRE FLEXIVEL BITOLA 70 MM²,</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</si>
  <si>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</si>
  <si>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</si>
  <si>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</si>
  <si>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ISOLACAO PVS 750V COM COBERTURA DE PVC - 2 X 1,5 MM</t>
  </si>
  <si>
    <t>CABO DE COBRE, ISOLACAO PVS 750V COM COBERTURA DE PVC - 3 X 2,5 MM</t>
  </si>
  <si>
    <t>CABO EXTENSOR EM ALUMINIO PLASTIFICADO, 2,50MT</t>
  </si>
  <si>
    <t>CABO FLEXIVEL - 1,5MM - PRETO</t>
  </si>
  <si>
    <t>CABO FLEXIVEL - 2,5 MM2 - VERDE</t>
  </si>
  <si>
    <t>CABO FLEXIVEL - 6 MM2 - PRETO</t>
  </si>
  <si>
    <t>CABO FLEXIVEL BITOLA 16,0 MM2, 1 KV, ISOLACAO DE PVC 70º,  ANTI-CHAMA. COR AZUL CLARA</t>
  </si>
  <si>
    <t>CABO FLEXIVEL BITOLA 16,0 MM2, 750 VOLTS, ISOLACAO DE PVC 70° C, COR PRETA</t>
  </si>
  <si>
    <t>CABO FLEXIVEL BITOLA 4,0 MM2, 750 VOLTS, ISOLACAO DE PVC 70° C, COR PRETA</t>
  </si>
  <si>
    <t>CABO FLEXIVEL BITOLA 50 MM², ISOLACAO DE PVC 70° C, 1KV, 750V, ANTICHAMA, COR PRETA</t>
  </si>
  <si>
    <t>CABO FLEXIVEL 25MM, 1KV - COR PRETO</t>
  </si>
  <si>
    <t>CAIXA D'AGUA EM POLIETILENO, COM TAMPA - CAPACIDADE 1.000 LITROS</t>
  </si>
  <si>
    <t>CAIXA DE DESCARGA COM CORPO PLASTICO (ACOMPANHA ENGATE E</t>
  </si>
  <si>
    <t>CAIXA SIFONADA REDONDA EM PVC RIGIDO DE 100 X 100 X 50 MM - 4" X 4"X 2"</t>
  </si>
  <si>
    <t>CAIXA SIFONADA REDONDA EM PVC RIGIDO DE 100 X 150 X 50 MM (4" X 6" X 2")</t>
  </si>
  <si>
    <t>CAIXILHO DE FERRO PERFILADO - DE CORRER - 1,20 X 2,00 M</t>
  </si>
  <si>
    <t>SO</t>
  </si>
  <si>
    <t>CANO DE ALUMINIO P/ CHUVEIRO - 40 CM</t>
  </si>
  <si>
    <t>CANTONEIRA DE FERRO - BARRA COM 6 M - 1" X 1/8"</t>
  </si>
  <si>
    <t>CANTONEIRA DE FERRO - BARRA COM 6 M - 3/4" X 1/8"</t>
  </si>
  <si>
    <t>CANTONEIRA DE FERRO - 1.1/2" X 1/8" BARRA COM 06 MET</t>
  </si>
  <si>
    <t>CANTONEIRA DE FERRO 2" X 1/8" - BARRA COM 06 METROS</t>
  </si>
  <si>
    <t>FL</t>
  </si>
  <si>
    <t>CX</t>
  </si>
  <si>
    <t>CHAPA DE ACO INOX, BLANQUE: 430, ESPESSURA: 1,5MM, COMPRIMENTO: 2,00M E LARGURA: 1,20M</t>
  </si>
  <si>
    <t>CHAPA DE ACO INOXIDAVEL 304 - A 240 - MED. 0,40 MM X 1240 MM X 3500 MM</t>
  </si>
  <si>
    <t>CHAPA DE LAMINADO MELAMINICO  PARA LOUSA LISA QUADRICULADA (5X5CM) DE FUNDO BRANCO ACABAMENTO BRILHANTE C/ 3,08 X 1,25 M ESP =1,0MM. COR PADRAO: BRANCOLINE</t>
  </si>
  <si>
    <t>CHAPA DE MADEIRA COMPENSADA DE VIROLA - MEDIDAS: 2,20 M X 1,60 M X 6 MM</t>
  </si>
  <si>
    <t>CHAPA DE MADEIRA COMPENSADA NAVAL C/ 2,20 X 1,60 M ESP.</t>
  </si>
  <si>
    <t>CHAPA DE MADEIRA COMPENSADO LAMINADO DE VIROLA - MEDIDAS: 2,20 M X 1,60 M X 15 MM</t>
  </si>
  <si>
    <t>CH</t>
  </si>
  <si>
    <t xml:space="preserve">CHAPA EM MDF ULTRA TX, BRANCO, DUAS FACES COM PROTECAO CONTRA UMIDADE E CUPIM. MEDINDO: 2,75M X 1,83M X 18MM. </t>
  </si>
  <si>
    <t>CIMENTO COLANTE - SACO COM 20 KG (PARA USO INTERNO E EXTERNO)</t>
  </si>
  <si>
    <t>GL</t>
  </si>
  <si>
    <t>CONECTOR DE ALUMINIO PARA CONDULETE MULTIPLO DE 1.1/2"</t>
  </si>
  <si>
    <t>CONECTOR DE ALUMINIO PARA CONDULETE MULTIPLO DE 3/4"</t>
  </si>
  <si>
    <t>CONJUNTO DE CRUZETA, MOLA E PARAFUSO PARA VALVULA DE DESCARGA</t>
  </si>
  <si>
    <t>COTOVELO DE 45°, EM PVC BRANCO, PARA ESGOTO, DE 4" (100 MM), DE ACORDO COM A NORMA NBR 5688. TODAS AS INFORMACOES DEVERAO ESTAR LITOGRAFADAS NA PECA.</t>
  </si>
  <si>
    <t>COTOVELO 45° DE PVC - 1" PARA AGUA, DE ACORDO COM A NORMA NBR 5648. TODAS AS INFORMACOES DEVERAO ESTAR LITOGRAFADAS NA PECA.</t>
  </si>
  <si>
    <t>COTOVELO 45°, EM PVC SOLDAVEL PARA AGUA, MARROM, 2" (50 MM), DE ACORDO COM A NBR 5648. TODAS AS INFORMACOES DEVERAO ESTAR LITOGRAFADAS NA PECA.</t>
  </si>
  <si>
    <t>COTOVELO 45 GRAUS EM PVC - RIGIDO SOLDAVEL - 6"- (150 MM) -</t>
  </si>
  <si>
    <t>COTOVELO 45 GRAUS EM PVC RIGIDO SOLDAVEL 2"</t>
  </si>
  <si>
    <t>COTOVELO 90° DE REDUCAO DE PVC SOLDAVEL X ROSCA AZUL COM BUCHA DE LATAO 25 MM X 1/2", DE ACORDO COM A NBR 5648. TODAS AS INFORMACOES DEVERAO ESTAR LITOGRAFADAS NA PECA.</t>
  </si>
  <si>
    <t>COTOVELO 90 GRAUS EM PVC - RIGIDO SOLDAVEL - 6"- (150 MM) -</t>
  </si>
  <si>
    <t>COTOVELO 90 GRAUS EM PVC RIGIDO SOLDAVEL DE 32 MM (1")</t>
  </si>
  <si>
    <t>COTOVELO 90 GRAUS EM PVC RIGIDO SOLDAVEL DE 4" (ESGOTO)</t>
  </si>
  <si>
    <t>CUMEEIRA ARTICULADA FIBRA SINTETICA CRFS, 1,10 X 06 MM - INFERIOR</t>
  </si>
  <si>
    <t>CUMEEIRA ARTICULADA FIBRA SINTETICA CRFS, 1,10 X 06 MM - SUPERIOR</t>
  </si>
  <si>
    <t>CUMEEIRA DE BARRO COZIDO</t>
  </si>
  <si>
    <t>DESENTUPIDOR DE PIA</t>
  </si>
  <si>
    <t>DISCO DE CORTE 4 1/2" DE DIAMETRO EXTERNO, 1/8 MM DE ESPESSURA E 7/8" DE DIAMETRO DE FURO</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</si>
  <si>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</si>
  <si>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</si>
  <si>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</si>
  <si>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</si>
  <si>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40 AMPERES</t>
  </si>
  <si>
    <t>DISJUNTOR NORMA DIN CURVA C PADRAO, TRIPOLAR, 100 AMPERES</t>
  </si>
  <si>
    <t>DISJUNTOR NORMA DIN CURVA C PADRAO, TRIPOLAR, 125 AMPERES</t>
  </si>
  <si>
    <t>DISJUNTOR NORMA DIN CURVA C PADRAO, TRIPOLAR, 32 AMPERES</t>
  </si>
  <si>
    <t>DISJUNTOR NORMA DIN CURVA C PADRAO, TRIPOLAR, 40 AMPERES</t>
  </si>
  <si>
    <t>DISJUNTOR NORMA DIN CURVA C PADRAO, TRIPOLAR, 50 AMPERES</t>
  </si>
  <si>
    <t>DISJUNTOR NORMA DIN CURVA C PADRAO, TRIPOLAR, 63 AMPERES</t>
  </si>
  <si>
    <t>DISJUNTOR TRIPOLAR IN 300 A, TENSAO MINIMA DE OPERACAO 220V, CURVA C, NBR 60947-2 - CATEGORIA A</t>
  </si>
  <si>
    <t>DISJUNTOR TRIPOLAR IN 350 A, TENSAO MINIMA DE OPERACAO 220 V, CURVA C, NBR 60947-2, CATEGORIA A</t>
  </si>
  <si>
    <t>DOBRADICA DE FERRO POLIDO 2.1/2"</t>
  </si>
  <si>
    <t>DOBRADICA DE FERRO POLIDO 3.1/2"</t>
  </si>
  <si>
    <t>DOBRADICA DE PRESSAO EM ACO, CURVA, COMPLETA, PARA ARMARIOS</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</si>
  <si>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</si>
  <si>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ELASTICO - EMBALAGEM COM 100GR</t>
  </si>
  <si>
    <t>ELEMENTO FILTRANTE DE MICRO-FIBRA DE PP</t>
  </si>
  <si>
    <t>ELETRODUTO CORRUGADO EM PEAD (POLIETILENO DE ALTA DENSIDADE) PARA PROTECAO DE CABOS SUBTERRANEOS - DIAMETRO 110MM (4")</t>
  </si>
  <si>
    <t>ELETRODUTO CORRUGADO 1" - COR: AMARELA</t>
  </si>
  <si>
    <t>ELETRODUTO DE FERRO GALVANIZADO - 3/4"</t>
  </si>
  <si>
    <t>ELETRODUTO FLEXIVEL CORRUGADO DE 1.1/2"</t>
  </si>
  <si>
    <t>ENCOSTO EM MADEIRA  EM LAMINADO MELAMINICO 10MM LISO 30 X 16CM - VERDE CLARO</t>
  </si>
  <si>
    <t>ENGATE DE PVC BRANCO FLEXIVEL DE 1/2"- COMP. 40 CM P/</t>
  </si>
  <si>
    <t>ESPUDE BRANCO DE BORRACHA DE 1.1/2" PARA BACIAS CONVENCIONAIS DE 2"</t>
  </si>
  <si>
    <t>FECHADURA DE EMBUTIR C/ TAMBOR - EXTERNA</t>
  </si>
  <si>
    <t>FERRO CHATO - 1" X 1/4" - BARRA COM 06 METROS</t>
  </si>
  <si>
    <t>FERRO CHATO - 1.1/2" X 1/4" - BARRA COM 06 METROS</t>
  </si>
  <si>
    <t>FERRO CHATO 3/4" X 1/8" BARRA C/ 06 METROS</t>
  </si>
  <si>
    <t>FERRO REDONDO - 1/2" - MECANICO - BARRA COM 06 METROS</t>
  </si>
  <si>
    <t>FERRO REDONDO 3/8" MECANICO, BARRA C/ 06 METROS</t>
  </si>
  <si>
    <t>FERRO TIPO U DE 2" X 1/8</t>
  </si>
  <si>
    <t>FERRO TIPO U DE 3" X 1/8" - BARRA COM 06 METROS</t>
  </si>
  <si>
    <t>FERRO TIPO U DE 6" X 1/8" - BARRA COM 06 METROS</t>
  </si>
  <si>
    <t xml:space="preserve">FITA PLASTICA P/ ISOLAMENTO DE TRAFEGO PRETA/AMARELA - ROLO COM 100 M </t>
  </si>
  <si>
    <t>FOLHA DE PORTA - EM IMBUIA - 0,92 X 2,10 M</t>
  </si>
  <si>
    <t>FOLHA DE PORTA DE IMBUIA - MED. 1,02 X 2,10 M</t>
  </si>
  <si>
    <t>FOLHA DE PORTA EM IMBUIA - MED: 0,72 X 2,10 M</t>
  </si>
  <si>
    <t>FOLHA DE PORTA EM IMBUIA - MED: 0,82 X 2,10 M</t>
  </si>
  <si>
    <t>FOLHA DE PORTA TIPO MEXICANA - MED.: 0,82 X 2,10 M</t>
  </si>
  <si>
    <t>FOLHA DE PORTA TIPO MEXICANA - MED.: 0,92 X 2,10 M</t>
  </si>
  <si>
    <t>GESSO ESTUQUE, EMBALAGEM C/ 01 KG</t>
  </si>
  <si>
    <t>GRELHA P/RALO EM INOX, 100MM (4")</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</si>
  <si>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</si>
  <si>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</si>
  <si>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INTERRUPTOR 10A X 250V INTERNO C/ 03 TECLAS PARALELAS C/ PLACA 4 X 2.</t>
  </si>
  <si>
    <t>INTERRUPTOR 10A X 250V INTERNO C/PLACA-  01 TECLA</t>
  </si>
  <si>
    <t>JOELHO DE 45 GRAUS, EM PVC BRANCO, PARA ESGOTO, DE 100 MM -</t>
  </si>
  <si>
    <t>JOELHO 90° DE REDUCAO DE PVC SOLDAVEL X ROSCA AZUL COM BUCHA DE LATAO 25 MM X 1/2"</t>
  </si>
  <si>
    <t>KT</t>
  </si>
  <si>
    <t>LAMINA DE SERRA EM ACO RAPIDO BI-METAL 1/2" X 12", 18 DPP (DENTES POR POLEGADA), ESPESSURA DE NO MINIMO 0,6 MM</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</si>
  <si>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</si>
  <si>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HALOGENA 300W, 220 VOLTS</t>
  </si>
  <si>
    <t>LAMPADA LUZ MISTA 250W X 230V- BASE E27</t>
  </si>
  <si>
    <t>LAMPADA LUZ MISTA 250W X 230V- BASE E40</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</si>
  <si>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</si>
  <si>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 xml:space="preserve">LUVA DE PVC, 1", RIGIDO SOLDAVEL </t>
  </si>
  <si>
    <t>LUVA DE REDUCAO DE ESGOTO 2" X 1.1/2</t>
  </si>
  <si>
    <t>LUVA DE REDUCAO EM PVC DE 1.1/2" X 1.1/4"</t>
  </si>
  <si>
    <t>LUVA DE REDUCAO EM PVC RIGIDO - MARROM - SOLDAVEL - 1.1/2"</t>
  </si>
  <si>
    <t>LUVA DE REDUCAO EM PVC RIGIDO SOLDAVEL DE 32 X 25 MM - 1" X</t>
  </si>
  <si>
    <t>LUVA DESLIZANTE EM PVC COM ANEL - MARROM - 1 1/2"</t>
  </si>
  <si>
    <t>LUVA DESLIZANTE EM PVC COM ANEL - MARROM - 3/4"</t>
  </si>
  <si>
    <t>MASSA CORRIDA PVA - LATA C/ 18 LITROS</t>
  </si>
  <si>
    <t>NIPLE DUPLO DE REDUCAO ROSQUEAVEL 3/4 X 1/2 EM LATAO</t>
  </si>
  <si>
    <t>PAPEL MANILHA EM BOBINA, COR ROSA - 60 CM X 250 M (VARIACAO: DE +/- 5 CM NA LARGURA E 10 M NO COMPRIMENTO), 55G/M2 (+/- 05G) - BOBINA COM PESO MINIMO DE 8 KG</t>
  </si>
  <si>
    <t>RM</t>
  </si>
  <si>
    <t>PAPEL P/ REPROGRAFIA 210 X 297 MM - AMARELO GR 75GR</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</si>
  <si>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</si>
  <si>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SULFITE A4, 210 X 297, 75G, NA COR AZUL - PACOTE COM 500 FOLHAS</t>
  </si>
  <si>
    <t>PAPEL SULFITE A4, 210 X 297, 75G, NA COR ROSA - PACOTE COM 500 FOLHAS</t>
  </si>
  <si>
    <t>PAPEL SULFITE A4, 210 X 297, 75G, NA COR VERDE - PACOTE COM 500 FOLHAS</t>
  </si>
  <si>
    <t>PO</t>
  </si>
  <si>
    <t>PASTILHA CERAMICA, COR AZUL CLARO (PISCINA OU CEU), MEDINDO 10 X 10 CM, ESPESSURA DE 7 MM, UNIDAS POR PONTOS DE COLA.</t>
  </si>
  <si>
    <t>PERFIL CADEIRA DE FERRO, MEDINDO 50 MM X 25 MM, BARRA COM 3 METROS.</t>
  </si>
  <si>
    <t>PERFILADO - 38 X 38 MM, PERFURADO,  C/ 6M DE COMPRIMENTO</t>
  </si>
  <si>
    <t>PNEU 165/70 R 13, RADIAL PARA EIXO DIRECIONAL E LIVRE, INDICE DE CARGA 78 (CARGA POR PNEU 425 KG), INDICE DE VELOCIDADE T (ATE 190 KM/H), PROFUNDIDADE DOS SULCOS 8,0 MM.</t>
  </si>
  <si>
    <t>PNEU 185/60 R 14 RADIAL</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</si>
  <si>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</si>
  <si>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RALO SIFONADO EM PVC DE 100 X 40 MM (1 1/2")</t>
  </si>
  <si>
    <t>REGISTRO TIPO ESFERA, MATERIAL PVC, DIAMETRO 3/4"</t>
  </si>
  <si>
    <t>REPARO ACIONADOR PARA VALVULA DE DESCARGA HIDRA LUXO - REF. 4336004</t>
  </si>
  <si>
    <t>REPARO COMPLETO UNIVERSAL PARA DESCARGA -  CAIXA  ACOPLADA</t>
  </si>
  <si>
    <t>REPARO P/ VALVULA DE DESCARGA - MARCA HYDRA-MAX</t>
  </si>
  <si>
    <t>REPARO P/ VALVULA DE DESCARGA - MARCA LORENZETTI - P-20</t>
  </si>
  <si>
    <t>REPARO P/ VALVULA DE DESCARGA - MARCA LORENZETTI - P-21</t>
  </si>
  <si>
    <t>REPARO P/ VALVULA DE DESCARGA - MARCA LORENZETTI - P-41</t>
  </si>
  <si>
    <t>REPARO P/ VALVULA DE DESCARGA 1 1/2" (MARCA DOCOL)</t>
  </si>
  <si>
    <t>REPARO P/ VALVULA DE DESCARGA 1 1/4" (MARCA DOCOL)</t>
  </si>
  <si>
    <t>REPARO PARA VALVULA HIDRA LUXO - REF. 4686924</t>
  </si>
  <si>
    <t>REVESTIMENTO CERAMICO, BRANCO BRILHANTE, 32 X 56 CM (VARIACAO +/- 2 CM).</t>
  </si>
  <si>
    <t>ROLO DE ESPUMA PARA PINTURA - 4 CM</t>
  </si>
  <si>
    <t>PD</t>
  </si>
  <si>
    <t>BN</t>
  </si>
  <si>
    <t>SAPATA INTERNA 38 X 38 MM</t>
  </si>
  <si>
    <t>SARRAFO DE CEDRINHO DE 1ª, 25 X 100 M/M, BRUTO DE 4,00 M COMPRIMENTO</t>
  </si>
  <si>
    <t>SOLVENTE P/ TINTA DE DEMARCACAO VIARIA -BALDE C/ 18 LITROS - TIPO DER 3.09</t>
  </si>
  <si>
    <t>TANQUE DE CONCRETO PRE-MOLDADO P/ LAVAGEM DE ROUPAS DE 0,70 X 0,70M</t>
  </si>
  <si>
    <t>TE DE REDUCAO EM PVC RIGIDO - SOLDAVEL - 150 X 100 MM - 6"</t>
  </si>
  <si>
    <t>TE DE REDUCAO EM PVC SOLDAVEL, ROSCA, DE 25 MM - 1/2" - AZU</t>
  </si>
  <si>
    <t>TE EM PVC RIGIDO SOLDAVEL ROSCA AZUL - 3/4"</t>
  </si>
  <si>
    <t>TELA DE ARAME GALVANIZADO - FIO 10 - MALHA 2.1/2" X 2 METROS DE ALTURA</t>
  </si>
  <si>
    <t>TELA EM ACO INOX 304, MALHA 14, DIAMETRO DO FIO 0,25 MM, LARGURA 1.200 MM (PODENDO VARIAR +/- 50 MM) - ROLO COM 30 METROS.</t>
  </si>
  <si>
    <t>TELHA DE BARRO COZIDO - TIPO ROMANA</t>
  </si>
  <si>
    <t>TELHA DE FIBROCIMENTO - 0,90 X 8,20 M - TIPO CANALETE</t>
  </si>
  <si>
    <t>TERMINAL A PRESSAO POR ALICATE BITOLA 16,0MM - TIPO ANEL</t>
  </si>
  <si>
    <t>TEXTURA ACRILICA GRAFIATO HIDROREPELENTE NA COR BRANCA - BARRICA COM 25 KG.</t>
  </si>
  <si>
    <t>BA</t>
  </si>
  <si>
    <t>TIJOLO COMUM DE BARRO MEDINDO 20 X 9 X 4 CM</t>
  </si>
  <si>
    <t>TINTA ACRILICA P/ DEMARCACAO DE SOLO - BALDE C/ 18 L - PRETA - PADRAO DER 3.09</t>
  </si>
  <si>
    <t>TINTA ACRILICA P/ DEMARCACAO DE SOLO - BALDE C/ 18 L - VERMELHA - PADRAO DER 3.09</t>
  </si>
  <si>
    <t>TOMADA COM 2 TOMADAS 2P+T DE 20A/250V DE EMBUTIR COM ESPELHO PARA CAIXA 4X2, PADRAO NBR 14136</t>
  </si>
  <si>
    <t>TOMADA MOVEL PADRAO NBR 14136 2 +T  DE 10A/250V</t>
  </si>
  <si>
    <t>TOMADA MOVEL 2P+T NBR 14136 DE 20A/250V</t>
  </si>
  <si>
    <t>TOMADA 2P + T DE 10/250V DE EMBUTIR COM ESPELHO PARA CAIXA 4X2, PADRAO NBR 14136</t>
  </si>
  <si>
    <t>TOMADA 2P+T DE 20A/250V DE EMBUTIR COM ESPELHO PARA CAIXA 4X2, PADRAO NBR 14136</t>
  </si>
  <si>
    <t>TORNEIRA BICO DE GANSO COM 18 CM DE COMPRIMENTO, TIPO MESA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</si>
  <si>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</si>
  <si>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</si>
  <si>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TRAVA DE SEGURANCA, CHAVE TETRA, P/ PORTAS</t>
  </si>
  <si>
    <t>TUBO DE FERRO GALVANIZADO DN (DIAMETRO NOMINAL) 3/4" - DIAMETRO EXTERNO BASICO 26,9MM ESPESSURA DA PAREDE DE 3,00MM, CLASSE P - ABNT NBR 5580/02 - BARRA C/6 MT</t>
  </si>
  <si>
    <t>TUBO DE FERRO GALVANIZADO 4" BR C/ 6 M</t>
  </si>
  <si>
    <t>TUBO DE PVC RIGIDO SOLDAVEL DE 100 MM - 4" X 6 M (P/ESGOTO)</t>
  </si>
  <si>
    <t>TUBO DE PVC RIGIDO SOLDAVEL DE 32 MM - 1" X 06 M  - CLASSE</t>
  </si>
  <si>
    <t>TUBO DE PVC RIGIDO SOLDAVEL DE 50 MM - 1.1/2" X 06 M</t>
  </si>
  <si>
    <t xml:space="preserve">TUBO DE PVC RIGIDO SOLDAVEL 2" X 06 M (P/ESGOTO) </t>
  </si>
  <si>
    <t>TUBO DESCARGA PONTA AZUL - 18</t>
  </si>
  <si>
    <t>TUBO QUADRADO DE METALON 100 X 100 X 2 MM - BARRA COM 06 METROS</t>
  </si>
  <si>
    <t>VALVULA AMERICANA 3 1/2" X 1 1/2" EM INOX</t>
  </si>
  <si>
    <t>VALVULA EM PVC PARA LAVATORIO 1" SEM LADRAO</t>
  </si>
  <si>
    <t>VALVULA P/ PIA AMERICANA EM PVC CROMADO - 1.1/2"</t>
  </si>
  <si>
    <t>VASO SANITARIO INFANTIL, NA COR BRANCA, MATERIAL EM LOUCA NAS DIMENSOE: 30 X 31 X 41,5 CM (ALTURA/LARGURA/COMPRIMENTO)  MEDIDAS PODENDO VARIAR EM + / - 03 CM</t>
  </si>
  <si>
    <t>VIGA DE GARAPEIRA BRUTA - MEDIDAS: 06 CM X 16 CM X 4,00 M</t>
  </si>
  <si>
    <t>VIGA DE GARAPEIRA BRUTA - MEDIDAS: 06 CM X 16 CM X 4,50 M</t>
  </si>
  <si>
    <t>VIGA DE GARAPEIRA BRUTA - MEDIDAS: 06 CM X 16 CM X 5,50 M</t>
  </si>
  <si>
    <t>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</si>
  <si>
    <t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</si>
  <si>
    <t>CAL PARA PINTURA, COM FIXADOR - COR BRANCA - SACO COM 8 KG.</t>
  </si>
  <si>
    <t>SC</t>
  </si>
  <si>
    <t>TUBO DE PVC RÍGIDO SOLDÁVEL DE 25 MM - 3/4" X 6 M - CLASSE 15 MARROM - NBR 5648. A MARCA DEVERÁ SER LITOGRAFADA NO PRODUTO.</t>
  </si>
  <si>
    <t>CANTONEIRA EM ALUMÍNIO - 10 MM DE VÃO - BARRA COM 3 METROS (PARA ACABAMENTO EM PAREDES DE AZULEJO GROSSO).</t>
  </si>
  <si>
    <t>BARRA/FIO REDONDO DE AÇO CA 50 PARA CONSTRUÇÃO NBR 7480 - 5/16" - BARRA COM 12 METROS.</t>
  </si>
  <si>
    <t>BARRA/FIO REDONDO DE AÇO CA 50 PARA CONSTRUÇÃO NBR 7480 - 1/2" - BARRA COM 12 METROS.</t>
  </si>
  <si>
    <t>BARRA/FIO REDONDO DE AÇO CA 50 PARA CONSTRUÇÃO NBR 7480 - 5/8" - BARRA COM 12 METROS.</t>
  </si>
  <si>
    <t>FERRO CHATO 1 1/2" X 1/8" - BARRA COM 6 METROS.</t>
  </si>
  <si>
    <t>FERRO "U" PENDURAL, MEDIDAS: 40 MM DE LARGURA X 7 MM DE ESPESSURA X 40 CM.</t>
  </si>
  <si>
    <t>CANTONEIRA EM AÇO PARA FIXAÇÃO DE BALS, MEDINDO 47 MM X 20 MM X 25 MM, COM 3 FUROS.</t>
  </si>
  <si>
    <t>BLOQUETE DE CONCRETO SEXTAVADO - 8 X 25 X 25 CM</t>
  </si>
  <si>
    <t>BLOCO DE CONCRETO COM FUNÇÃO ESTRUTURAL - 19 X 19 X 39 CM</t>
  </si>
  <si>
    <t>BLOCO DE CONCRETO COM FUNÇÃO ESTRUTURAL - 14 X 19 X 39 CM</t>
  </si>
  <si>
    <t>TUBO DE CONCRETO ARMADO, COM BOLSA PA 2, DIÂMETRO 400 MM - COM 2,5 M DE COMPRIMENTO</t>
  </si>
  <si>
    <t>TUBO DE CONCRETO ARMADO, COM BOLSA PA 2, DIÂMETRO 600 MM -  COM 2,5 M DE COMPRIMENTO</t>
  </si>
  <si>
    <t>TUBO DE CONCRETO ARMADO, COM BOLSA PA 2, DIÂMETRO 800 MM -  COM 2,5 M DE COMPRIMENTO</t>
  </si>
  <si>
    <t>TUBO DE CONCRETO ARMADO, COM BOLSA PA 2, DIÂMETRO 1000 MM.  COM 2,5 M DE COMPRIMENTO</t>
  </si>
  <si>
    <t>TUBO DE CONCRETO ARMADO, COM BOLSA PA 2, DIÂMETRO 1500 MM -  COM 1,5 M DE COMPRIMENTO</t>
  </si>
  <si>
    <t>BOBINA DE SACO PLÁSTICO PICOTADO, PARA EMBALAGEM - MEDIDA: 35 X 45 CM, COM ESPESSURA DE 0,01 MM POR PAREDE, BOBINAS COM 400 SACOS CADA.</t>
  </si>
  <si>
    <t>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</si>
  <si>
    <t xml:space="preserve">BOLA DE BASQUETE, OFICIAL, EM BORRACHA, MATRIZADA, CÂMARA DE BUTIL, MIOLO DE VÁLVULA SUBSTITUÍVEL, PESO 500 A 540GR, CIRCUNFERÊNCIA ENTRE 72 A 74CM. </t>
  </si>
  <si>
    <t xml:space="preserve">BOLA DE BOBATH - TAM 0,65 M. </t>
  </si>
  <si>
    <t xml:space="preserve">BOLA DE HANDBALL, OFICIAL, EM POLIURETANO (PU), COSTURADA, CAMARA DE LATEX, MIOLO DE VALVULA LUBRIFICADO, CIRCUNFERENCIA DE 50 A 51,5 CM, PESO DE 230 A 270 GR. </t>
  </si>
  <si>
    <t xml:space="preserve">BOLA DE VÔLEI OFICIAL DA CBV, MATRIZADA, COM 18 GOMOS, CONFECCIONADA EM MICROFIBRA DE PU, CÂMARA AIRBILITY, MIOLO SLIP SYSTEM REMOVÍVEL E LUBRIFICADO, DIÂMETRO 65 A 67CM, PESO 260 A 280G. APROVADA PELA FIVB. </t>
  </si>
  <si>
    <t xml:space="preserve">BOLA DE HANDBALL OFICIAL CONFECCIONADA EM POLIURETANO (PU), COSTURADA, COM 32 GOMOS, CAMARA AIRBILITY, MIOLO SLIP SYSTEM REMOVIVEL E LUBRIFICADO, DIAMETRO 49 A 51 CM, PESO 230 A 270G. </t>
  </si>
  <si>
    <t xml:space="preserve">BOLA DE RUGBY - COMPRIMENTO : 280 - 300 MILÍMETROS X DE UM EXTREMO A OUTRO : 760 - 790 X MILÍMETROS X LARGURA :  580 - 620 MILÍMETROS X PESO : 400 - 440 GRAMAS. </t>
  </si>
  <si>
    <t xml:space="preserve">BOLA DE FUTEBOL DE CAMPO OFICIAL - ADULTO - TERMOTEC COM 08 GOMOS CONFECCIONADA EM PU ULTRA 100% - CÂMARA ARBILITY TERMOTEC EM PU ULTRA 100%, COM CAMADA NEOGEL- MIOLO SLIP SYSTEM REMOVÍVEL E LUBRIFICADO - PESO 420 A 445 GRAMAS E CIRCUNFERÊNCIA 68 A 70 CM. </t>
  </si>
  <si>
    <t>BOLA DE FUTEBOL DE CAMPO MASCULINO, EM PU EXTRA SOFT COM MICROFIBRA E SUBSTRATO KV CARBON,  4TH EDITION COM BUTIL, MIOLO DE VÁLVULA REMOVÍVEL, PESO 420 A 445 GRAMAS, CIRCUNFERÊNCIA 68,5 A 69,5 CM.</t>
  </si>
  <si>
    <t xml:space="preserve">BOLA DE TÊNIS DE MESA PROFISSIONAL, 40 MM (3 ESTRELAS - MODELO DOS JOGOS OLÍMPICOS), CONFECCIONADO EM ACETATO DE CELULÓIDE, PESO APROX. 27 GRAMAS/UNID, APROVADA PELA I.T.T.F. - PACOTE COM 6 UNIDADES. </t>
  </si>
  <si>
    <t xml:space="preserve">BOLA PARA PILATES COM DIMENSÕES DE 65 CM, CAPACIDADE DE 200 KG DESENVOLVIDA EM POLICLORETO DE VINILA. </t>
  </si>
  <si>
    <t>BOLA DE BORRACHA N° 10 C/ VALVULA, INFANTIL, MATRIZADA, CAMARA DE BUTIL, MIOLO DE VALVULA SUBSTITUIVEL E LUBRIFICADO, PESO DE 180 A 200 G, CIRCUNFERENCIA ENTRE 45 A 50 CM</t>
  </si>
  <si>
    <t>BOLA DE BORRACHA N° 12 C/ VALVULA, INFANTIL, MATRIZADA, CAMARA DE BUTIL, MIOLO DE VALVULA SUBSTITUIVEL E LUBRIFICADO, PESO DE 250 A 270 G, CIRCUNFERENCIA ENTRE 57 A 59 CM</t>
  </si>
  <si>
    <t>BOLA BORRACHA INICIACAO TIPO N°08 MATRIZADA FABRICADA EM BORRACHA MODELO QUADRICULADA COM CAMARA DE BUTIL COM SELO DO INMETRO, C/ VALVULA REMOVIVEL, SUBSTITUIVEL E LUBRIFICADA C/ PESO 110 A 120 G,  E CIRCUNFERENCIA 40 A 42 CM</t>
  </si>
  <si>
    <t>BOLA OFICIAL DE FUTSAL, TAMANHO MIRIM (SUB-13), FUSIONADA COM 8 GOMOS, CONFECCIONADA EM PU, CIRCUNFERENCIA 55-59CM, PESO 350-380GR, CAMARA RESISTENTE A PRESSAO E TEMPERATURAS ELEVADAS, MIOLO REMOVIVEL E LUBRIFICADO, MARCA APROVADA PELA FEDERACAO INTERNACIONAL DE FUTEBOL (FIFA/CBF).</t>
  </si>
  <si>
    <t xml:space="preserve">BOLA OFICIAL DE FUTSAL, TAMANHO MIRIM (SUB -11), FUSIONADA COM 8 GOMOS, CONFECCIONADA EM PU, CIRCUNFERENCIA 50-55CM, PESO 300-350GR, CAMARA RESISTENTE A PRESSAO E TEMPERATURAS ELEVADAS, MIOLO REMOVIVEL E LUBRIFICADO, MARCA APROVADA PELA FEDERACAO INTERNACIONAL DE FUTEBOL (FIFA/CBF) </t>
  </si>
  <si>
    <t>BOLA OFICIAL DE VOLEI, MATRIZADA COM 16 GOMOS, CONFECCIONADA EM MICROFIBRA, CIRCUNFERENCIA 65-67CM, PESO 260-280GR, CAMARA RESISTENTE A PRESSAO E TEMPERATURAS ELEVADAS, MIOLO REMOVIVEL E LUBRIFICADO, MARCA APROVADO PELA FEDERACAO INTERNACIONAL DE VOLEIBOL (FIVB) OU 3 FEDERACOES ESTADUAIS.</t>
  </si>
  <si>
    <t>BOLA OFICIAL DE HANDBALL, TAMANHO INFANTIL, COSTURADA COM 32 GOMOS, CONFECCIONADA EM PU ULTRA GRIP, CIRCUNFERENCIA 49-51CM, PESO 230-270GR, CAMARA RESISTENTE A PRESSAO E TEMPERATURAS ELEVADAS, MIOLO REMOVIVEL E LUBRIFICADO, MARCA APROVADA PELA FEDERACAO INTERNACIONAL DE HANDBALL (IHF)</t>
  </si>
  <si>
    <t xml:space="preserve">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</si>
  <si>
    <t>BOLA DE FUTSAL COM GUIZO, CONFECCIONADA EM PU, MATERIAL LEVE E FLEXIVEL, A PECA APRESENTA DIVISAO EM 32 GOMOS, MIOLO SUBSTITUIVEL E CIRCUNFERENCIA  DE 64CM, APROXIMADAMENTE 480G, COSTURADA A MAO</t>
  </si>
  <si>
    <t>BOLA INICIACAO N° 14, FABRICADA EM BORRACHA, MATRIZADA, MODELO QUADRICULADA, CAMARA AIRBILITY, COM VALVULA REMOVIVEL, SUBSTITUIVEL E LUBRIFICADA, COM PESO 350 A 370 G, E CIRCUNFERENCIA 65 A 67 CM. COM SELO DO INMETRO</t>
  </si>
  <si>
    <t>TÚNEL EM TECIDO (CENTOPEIA) - COM 4 METROS DE COMPRIMENTO PODENDO VARIAR +/- 0,50 M</t>
  </si>
  <si>
    <t>JOGO PEDAGOGICO - TEMA: "PULA MACACO"
SELO DE APROVAÇÃO DO INMETRO</t>
  </si>
  <si>
    <t>JOGO PEDAGÓGICO - SACOLÃO CRIATIVO - TEMA: "PLUG-IN" - EM PVC COLORIDO COM NO MÍNIMO 1.000 PEÇAS.</t>
  </si>
  <si>
    <t>CONJUNTO DE CUBOS DE ATIVIDADES COMPOSTO DE 02 PECAS, CONFECCIONADO EM ESPUMA - DIMENSOES: 20 X 20 CM
POSSUI OBJETOS COMO: ZIPER, CADARÇO, VELCRO, FECHO GANCHO, BOTÃO DE PRESSÃO - FAIXA ETÁRIA: + 2 ANOS</t>
  </si>
  <si>
    <t xml:space="preserve">GANGORRA TIPO CAVALINHO EM PLÁSTICO RESISTENTE - MEDIDA: 43 CM DE ALTURA. CORES VARIADAS. PODENDO VARIAR +/- 5 CM. </t>
  </si>
  <si>
    <t>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</si>
  <si>
    <t>JOGO - SACOLÃO CRIATIVO MONTA TUDO, CONFECCIONADO EM PLÁSTICO RÍGIDO COLORIDO, COM 5 CORES DIFERENTES, CONTENDO 1000 PEÇAS DE ENCAIXE COM FORMATO QUADRANGULAR, CURVO E TRIANGULAR. ACONDICIONADO EM SACOLA DE PVC TRANSPARENTE, COM ZÍPER E ALÇA.</t>
  </si>
  <si>
    <t>JOGO PEDAGÓGICO - KIT SUPER PINÃO, EM MATERIAL PLÁSTICO, CONTENDO 130 PEÇAS, MEDINDO 80 X 38 X 25 MM (CADA). PODENDO VARIAR +/- 5 MM.</t>
  </si>
  <si>
    <t>JOGO PEDAGOGICO - QUEBRA CABECA "ANIMAIS E SEUS FILHOTES", EM MDF, CONTEM 10 PECAS, ACOMPANHA 10 FANTOCHES DE DEDO E UMA FITA K7 COM MUSICAS OU CD</t>
  </si>
  <si>
    <t>JOGO PEDAGOGICO - "SACOLA QUEBRA CUCA", EM PLASTICO COLORIDO, CONTENDO 120 PECAS, ACONDIONADO EM SACOLA PVC TRANSPARENTE COM ZIPER E ALCA</t>
  </si>
  <si>
    <t>JOGO PEDAGOGICO "JOGO PUXA PUXA BATATINHA (20 BATATINHAS, 1 PACOTINHO)" - MEDIDAS APROXIMADAS: 32 X 21 X 6CM
SELO DE APROVAÇÃO DO INMETRO</t>
  </si>
  <si>
    <t>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</si>
  <si>
    <t>BAÚ CRIATIVO EM MDF COM 80 PEÇAS MEDINDO 115 X 115 X 30 MM (CADA) COM PEÇAS SÃO EM FORMATO DE ESTRELINHAS COLORIDAS. PODENDO VARIAR +/- 5MM.</t>
  </si>
  <si>
    <t>TÚNEL CONFECCIONADO EM POLIETILENO MULTICOLORIDO, SUAS ABERTURAS LATERAIS PERMITEM UMA MELHOR VISUALIZAÇÃO DAS BRINCADEIRAS INFANTIS. MEDIDAS: 2,14 X 1,25 X 1,54 M (CXLXA). PODENDO VARIAR +/- 10 CM.</t>
  </si>
  <si>
    <t>JOGO PEDAGÓGICO - "BIG FORMAS" DE ENCAIXE EM PVC COLORIDO, COM 200 PEÇAS.</t>
  </si>
  <si>
    <t>CENTRO DE ATIVIDADES, CONFECCIONADO EM PLASTICO, 100% ATOXICO, ACOLCHOADO, LAVAVEL, NAO POSSUI CANTOS VIVOS, CONTEM MOBILE, CHOCALHOS LATERAIS E ESPELHOS GIRATORIOS - MEDIDAS APROX. (A X L X P): 57 X 56 X 49,5 CM - COM SELO DE APROVACAO DO INMETRO</t>
  </si>
  <si>
    <t>CENTRO DE ATIVIDADES BERÇÁRIO, COM 11 PEÇAS EM FORMATO HEXAGONAL, MATERIAL EM ESPUMA REVESTIDO DE VINILONA, CONTENDO: 05 TRIÂNGULOS, 01 TRAPÉZIO, 01 ESCADA, 01 DUPLA ONDA, 01 ESCALADA E 02 RAMPAS - MEDIDAS: 160  X 160 X 20 CM.  CORES VARIADAS. PODENDO VARIAR +/- 5 CM.</t>
  </si>
  <si>
    <t>JOGO PEDAGÓGICO CLUB GROW - COM 10 JOGOS CLÁSSICOS: CANCAN, XADREZ, RESTA 1, DAMAS, TRILHA, LUDO, DAMAS-CHINEZAS, SOBE DESCE, DOMINÓ E MICO - JOGO COMPOSTO POR CARTAS, DADOS, TABULEIRO.</t>
  </si>
  <si>
    <t>BOLA PARA PILATES COM DIMENSOES DE 55 CM, CAPACIDADE DE 150 KG DESENVOLVIDA EM POLICLORETO DE VINILA</t>
  </si>
  <si>
    <t>CIRCUITO ESPUMADO INFANTIL MULTICOLORIDO, CONFECCIONADO EM ESPUMA DE ALTA DENSIDADE (D-23), REVESTIMENTO EM COURVIN, COMPOSTO POR 4 PECAS COLORIDAS, SENDO ESCADA, PUFF, RAMPA E TAPETE. DIMENSAO APROX. AREA: 120 X 120 X 25 CM (VARIACAO: +/- 10 CM), PESO TOTAL APROX.: 6,5 KG. CERTIFICADO PELO INMETRO.</t>
  </si>
  <si>
    <t>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</si>
  <si>
    <t>APOIO PARA BEBE ESPUMADO, TIPO POLTRONINHA, CONFECCIONADO EM ESPUMA DE ALTA DENSIDADE (D-23), REVESTIMENTO EM COURVIN, MEDINDO 40 X 50 X 15 CM (VARIACAO: +/- 2 CM), PESANDO APROXIMADAMENTE 1 KG. CERTIFICADO PELO INMETRO.</t>
  </si>
  <si>
    <t>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</si>
  <si>
    <t>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</si>
  <si>
    <t>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</si>
  <si>
    <t>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</si>
  <si>
    <t>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</si>
  <si>
    <t>GIRA-GIRA COM 06 LUGARES, EM FERRO TUBULAR, DIÂMETRO 1,26M- ALTURA 0,66 M. PODENDO VARIAR +/- 5 CM.
PINTURA EM ESMALTE SINTÉTICO, RESISTENTE A INTEMPERES, CORES VIBRANTES- FABRICADO CONFORME NORMAS DA ABNT - VARIACAO: +/- 0,05 M.</t>
  </si>
  <si>
    <t>GANGORRA CROCODILO EM PLÁSTICO RESISTENTE - DIMENSÕES: 48 X 41 X 152 CM (AXLXC). CORES VARIADAS. PODENDO VARIAR +/- 5 CM.</t>
  </si>
  <si>
    <t>GANGORRA COM 3 PRANCHA,TUBO DE D.4" PAREDE 1,50 MM, PINTURA E/ESMALTE SINTÉTICO, ALT.0,70M,LARG 2,40 M, COMPRIMENTO 2,80 M. PODENDO VARIAR +/- 5 CM
PINTURA RESISTENTE A INTEMPERES, CORES VIBRANTES - FABRICADO CONFORME NORMAS DA ABNT</t>
  </si>
  <si>
    <t>ESCORREGADOR TOBOGUINHO EM PLÁSTICO RESISTENTE - MEDIDAS: 150 CM DE COMPRIMENTO POR 90 CM DE ALTURA. CORES VARIADAS. PODENDO VARIAR +/- 10 CM.</t>
  </si>
  <si>
    <t>PLAY GROUND MASTER CONFECCIONADO EM POLIETILENO ATÓXICO, COMPOSTO POR 2 ESCORREGADORES (1 GRANDE E 1 PEQUENO) E 1 TÚNEL (PASSANDO DE UMA ESTRUTURA PARA OUTRA) - MEDIDAS: 1,80 X 2,52 X 4,20MT (A X L X C). PODENDO VARIAR +/- 5 CM.</t>
  </si>
  <si>
    <t>PLAY GROUND MASTER CONFECCIONADO EM POLIETILENO ATÓXICO, COMPOSTO POR 2 ESCORREGADORES (1 GRANDE E 1 PEQUENO) E 1 TÚNEL (PASSANDO DE UMA ESTRUTURA PARA OUTRA) - MEDIDAS: 1,80 X 2,10 X 2,55 M (A X L X C). PODENDO VARIAR +/- 5 CM.</t>
  </si>
  <si>
    <t>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</si>
  <si>
    <t>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</si>
  <si>
    <t>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</si>
  <si>
    <t>TRAVE DE FUTEBOL, CONFECCIONADO EM POLIETILENO, LATERAIS VAZADAS, COLORIDA, MEDIDAS APROX: 1,20 X 0,81 X 0,96 M (PODENDO VARIAR +/- 5 CM), PARAFUSOS PARA FIXACAO, COM SELO DE APROVACAO DO INMETRO</t>
  </si>
  <si>
    <t>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</si>
  <si>
    <t>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</si>
  <si>
    <t>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</si>
  <si>
    <t>TANQUE DE AREIA JABOTI, MATERIAL CONFECCIONADO EM PLÁSTICO RESISTENTE, COM UMA TAMPA QUE PROTEGE A AREIA DE CONTAMINAÇÕES EXTERNAS E PRESERVA A SAÚDE DAS CRIANÇAS - MEDIDAS: 116 CM DE DIÂMETRO X  34 CM DE ALTURA. CORES VARIADAS. PODENDO VARIAR +/- 5 CM.</t>
  </si>
  <si>
    <t>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</si>
  <si>
    <t>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</si>
  <si>
    <t>CADEADO DE LATÃO - 30 MM</t>
  </si>
  <si>
    <t>CADEADO DE LATÃO - 50 MM</t>
  </si>
  <si>
    <t>FECHADURA DE EMBUTIR SEM TAMBOR - INTERNA</t>
  </si>
  <si>
    <t>CADEADO DE LATÃO - 40 MM</t>
  </si>
  <si>
    <t>GONZO COM ABAS Nº 3 (65MM)</t>
  </si>
  <si>
    <t>FECHADURA DE SOBREPOR PARA GAVETA, COM CILINDRO, MEDINDO 31 MM DE CORPO, ACABAMENTO NIQUELADO E ROTACAO DA CHAVE DE 360º COM DOIS PONTOS DE EXTRACAO</t>
  </si>
  <si>
    <t>FECHADURA DE SOBREPOR PARA GAVETA, COM CILINDRO, MEDINDO 22 MM DE CORPO, ACABAMENTO NIQUELADO E ROTACAO DA CHAVE 360º COM DOIS PONTOS DE EXTRACAO</t>
  </si>
  <si>
    <t>CHAPA DE AÇO CARBONO GALVANIZADO ZINCADO N° 22 ESP=0,80 MM -2 X 1.</t>
  </si>
  <si>
    <t>TUBO QUADRADO DE METALON - 1" X 1" X 1,5 MM - BARRA COM 06 METROS.</t>
  </si>
  <si>
    <t>CHAPA DE AÇO CARBONO GALVANIZADO ZINCADO N. 24 - ESP = 0,64 MM - 2 X 1.</t>
  </si>
  <si>
    <t>CHAPA DE MADEIRA RESINADA COM 2,20 X 1,10 M ESP. 10,0 MM.</t>
  </si>
  <si>
    <t>CHAPA DE MADEIRA RESINADA COM 2,20 X 1,10 M ESP. 15,0 MM</t>
  </si>
  <si>
    <t>CHAPA DE MADEIRA RESINADA COM 2,20 X 1,10 M ESP. 20,0 MM.</t>
  </si>
  <si>
    <t>CHAPA DE LAMINADO MELAMÍNICO COM 3,08 X 1,25 M, ESPESSURA 0,8 MM - COR VERDE CLARO.</t>
  </si>
  <si>
    <t>CHAPA DE MADEIRA COMPENSADO LAMINADO DE VIROLA COM 2,20 X 1,60 M - ESP. 10 MM.</t>
  </si>
  <si>
    <t>CHAPA DE MADEIRA COMPENSADA DE VIROLA - MEDIDAS: 2,20 M X 1,60 M X 20 MM</t>
  </si>
  <si>
    <t>CHAPA DE MADEIRA COMPENSADA DE VIROLA COM 2,20 X 1,60 M ESP.4,0 MM</t>
  </si>
  <si>
    <t>CHAPA DE MADEIRA CHAPADUR - MED: 2,75 X 1,22 M - ESPES:3,2 MM</t>
  </si>
  <si>
    <t>MADEIRITE VERMELHO MEDIDAS: 2.20 X 1.10 X 20MM</t>
  </si>
  <si>
    <t>MADEIRITE VERMELHO MEDIDAS: 2.20 X 1.10 X 10MM</t>
  </si>
  <si>
    <t>MADEIRITE VERMELHO MEDIDAS: 2.20 X 1.10 X 15MM</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</si>
  <si>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</si>
  <si>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</si>
  <si>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</si>
  <si>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</si>
  <si>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</si>
  <si>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MEDIDAS: 6,0 CM X 16 CM X 3,00 M.</t>
  </si>
  <si>
    <t xml:space="preserve">VIGA DE GARAPEIRA BRUTA - 60MM X 160MM X 6,50 M COMPRIMENTO. </t>
  </si>
  <si>
    <t>VIGA DE GARAPEIRA BRUTA - 60MM X 160MM X 7,00 M COMPRIMENTO.</t>
  </si>
  <si>
    <t>CAIBRO DE GARAPEIRA - MEDIDAS: 05 CM X 06 CM X 5,00 M.</t>
  </si>
  <si>
    <t>PONTALETE DE CEDRINHO 3" X 3" - COM 03 METROS DE COMPRIMENTO.</t>
  </si>
  <si>
    <t>CAIBRO DE GARAPEIRA - MEDIDAS: 05 CM X 06 CM X 3,00 M.</t>
  </si>
  <si>
    <t>CAIBRO DE GARAPEIRA - MEDIDAS: 05 CM X 06 CM X 4,50 M.</t>
  </si>
  <si>
    <t>TÁBUA DE GARAPEIRA BRUTA - MEDIDAS: 2,5 CM X 30 CM X 4,00 M.</t>
  </si>
  <si>
    <t>PRANCHA DE GARAPEIRA BRUTA COM 6 CM DE ESPESSURA  X 50 CM DE LARGURA  X 5,0 METROS DE COMPRIMENTO.</t>
  </si>
  <si>
    <t>PRANCHA DE GARAPEIRA BRUTA COM 6 CM DE ESPESSURA  X 50 CM DE LARGURA  X 6,0 METROS DE COMPRIMENTO.</t>
  </si>
  <si>
    <t>TÁBUA DE CAMBARÁ DE 1ª, 25 X 300 MM, BRUTA 5,00 M COMPRIMENTO.</t>
  </si>
  <si>
    <t>TÁBUA DE CAMBARÁ DE 1ª, 25 X 300 MM, BRUTA, PEÇAS ENTRE 4,00 E 5,00 METROS COMPRIMENTO.</t>
  </si>
  <si>
    <t xml:space="preserve">FOLHA DE PORTA EM IMBUIA - MED: 0,62 X 2,10 M. </t>
  </si>
  <si>
    <t>BATENTE DE GARAPEIRA 0,62 X 2,10 M.</t>
  </si>
  <si>
    <t>BATENTE DE GARAPEIRA 0,82 X 2,10 M.</t>
  </si>
  <si>
    <t>BATENTE DE GARAPEIRA 0,92 X 2,10 M - OBSERVAÇÃO: LARGURA DE 14 CM E ESPESSURA DE 4 CM.</t>
  </si>
  <si>
    <t>FITA DE BORDA EM PVC TEXTURIZADA, 22MM - ROLO COM 300 MTS
NA COR BRANCA, ESPESSURA DE 0,45 MM.</t>
  </si>
  <si>
    <t>FITA DE BORDA CARVALHO MALVA OU SIMILAR, MEDINDO: 22 MM X 0,45 MM X 20 M.</t>
  </si>
  <si>
    <t>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</si>
  <si>
    <t>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</si>
  <si>
    <t>CAL HIDRATADA - SACO COM 20 KG - TIPO CH - III - PLASTICIDADE MAIOR OU IGUAL A 110, NBR 7175 - VALIDADE MÍNIMA DE 12 MESES - O MATERIAL DEVERÁ SER ENTREGUE EM LOTE PALETIZADO PROTEGIDO COM FILME PLÁSTICO.</t>
  </si>
  <si>
    <t>CIMENTO COLANTE - SACO COM  20 KG - ARGAMASSA DE CIMENTO, ADITIVOS ESPECIAIS E AGREGADOS MINERAIS, PARA ASSENTAMENTO DE PLACAS CERÂMICAS, USO INTERNO, TIPO ARGAMASSA COLANTE AC I, CONFORME NBR 14081 - O MATERIAL DEVERÁ SER ENTREGUE EM LOTE PALETIZADO PROTEGIDO COM FILME PLÁSTICO.</t>
  </si>
  <si>
    <t>CIMENTO COMUM CPII-32 - SACO COM 50 KG - O MATERIAL DEVERÁ SER ENTREGUE EM LOTE PALETIZADO PROTEGIDO COM FILME PLÁSTICO - VALIDADE MÍNIMA DE 3 MESES.</t>
  </si>
  <si>
    <t>ADESIVO PARA CHAPISCO, CONCRETO E ARGAMASSA - BALDE COM 18 LITROS - VALIDADE MÍNIMA DE 12 MESES A PARTIR DA DATA DE ENTREGA</t>
  </si>
  <si>
    <t>BARRA/FIO REDONDO DE AÇO CA 50 PARA CONSTRUÇÃO - NBR 7480 - 3/8" - BARRA COM 12 METROS DE COMPRIMENTO - O MATERIAL DEVERÁ SER ENTREGUE DOBRADO AO MEIO, AMARRADO EM FECHO, COM 10 BARRAS CADA FECHO.</t>
  </si>
  <si>
    <t>CIMENTO COLA AC3 - SACO C/20 KG</t>
  </si>
  <si>
    <t>PISO CERAMICO ANTI-DERRAPANTE, PEI 5, TRAFEGO ALTO, MEDIDA APROX. 400 X 400 MM - COR BRANCO COM RAJADO CINZA CLARO.</t>
  </si>
  <si>
    <t xml:space="preserve">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</si>
  <si>
    <t>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</si>
  <si>
    <t>REVESTIMENTO CERAMICO PARA PISOS - 45 X 45 CM, PODENDO VARIAR +/- 2 CM,  4 MM DE ESPESSURA, PODENDO VARIAR +/- 1 MM,  DE PEI 4 - NA COR PALHA.</t>
  </si>
  <si>
    <t>REVESTIMENTO CERAMICO PARA PISOS - 45 X 45 CM, PODENDO VARIAR +/- 2 CM,  4 MM DE ESPESSURA, PODENDO VARIAR +/- 1 MM,  DE PEI 4 - NA COR MARFIM.</t>
  </si>
  <si>
    <t>REVESTIMENTO PARA PISCINA 15,5 X 15,5 CM, ESPESSURA 6MM, AZUL NAVAL, GRUPO DE ABSORÇÃO B-III, SUPERFICIE BRILHANTE</t>
  </si>
  <si>
    <t>REVESTIMENTO PARA PISCINA 15,5 X 15,5 CM, ESPESSURA 6MM, BRANCO, GRUPO DE ABSORÇÃO B-III, SUPERFICIE BRILHANTE</t>
  </si>
  <si>
    <t>CAIXILHO DE FERRO PERFILADO BASCULANTE - MEDIDAS: 0,80 X 0,80M</t>
  </si>
  <si>
    <t>CAIXILHO DE FERRO PERFILADO BASCULANTE - MEDIDAS: 1,00 X 1,00M</t>
  </si>
  <si>
    <t>CAIXILHO DE FERRO PERFILADO DE CORRER, S/ GRADE - MEDIDAS:1,20 X 1,50M</t>
  </si>
  <si>
    <t>CARRINHO DE MAO 150 KG ( 60 LITROS), TOTALMENTE GALVANIZADO, CHAPA 20 G (0,95 MM), PNEU E CAMARA 3,25 X 8  RODA COM ROLAMENTO, PARAFUSOS E PORCAS GALVANIZADAS, MONTADO</t>
  </si>
  <si>
    <t>TELHA DE CONCRETO, INCLINACAO MINIMA : 30 OU 16, 40º. SOBREPOSICAO TRANSVERSAL: 10 CM. RESISTENCIA A FLEXAO: ACIMA DE 300 KG, SEGUNDO AS NORMAS TECNICAS ABNT: NBR 13858-1 / 13858-2</t>
  </si>
  <si>
    <t>CUMEEIRA DE FIBRA SINTETICA 30 GRAUS PARA TELHA ONDULADA ESP. 6 MM</t>
  </si>
  <si>
    <t>CUMEEIRA DE FIBRA SINTETICA 10 GRAUS PARA TELHA ONDULADA ESP. 6 MM</t>
  </si>
  <si>
    <t>FORRO EM PVC BRANCO LISO, REGUA DE 6 M DE COMPRIMENTO, 20 CM DE LARGURA - 10 MM DE ESPESSURA (ESPESSURA COM TOLERANCIA DE +/- 2 MM)</t>
  </si>
  <si>
    <t>PISO DE CONCRETO, TIPO INTERTRAVADO RETANGULAR, COR NATURAL, DIMENSOES: 200 X 100 MM, ESPESSURA 60 MM, RESISTENCIA DE 35 MPA</t>
  </si>
  <si>
    <t>TUBO DE FERRO GALVANIZADO DN (DIAMETRO NOMINAL) 1" - DIAMETRO EXTERNO BASICO 33,7MM ESPESSURA DA PAREDE DE 3,35MM, CLASSE M - ABNT NBR 5580/02 - BARRA C/6 MT</t>
  </si>
  <si>
    <t>TUBO DE FERRO GALVANIZADO DN (DIAMETRO NOMINAL) 1/2" - DIAMETRO EXTERNO BASICO 21,3MM ESPESSURA DA PAREDE DE 2,65MM, CLASSE M - ABNT NBR 5580/02 - BARRA C/6 MT</t>
  </si>
  <si>
    <t>TELHA EM CIMENTO REFORCADO COM FIO SINTETICO(CRFS), TIPO ONDULADA, MEDINDO 1,83 M X 1,10 M X 6 MM - CONFORME NBR 5640, 5639 E 8055</t>
  </si>
  <si>
    <t>TELHA EM CIMENTO REFORCADO COM FIO SINTETICO(CRFS), TIPO ONDULADA, MEDINDO 2,44 M X 1,10 M X 6 MM - CONFORME NBR 5640, 5639 E 8055</t>
  </si>
  <si>
    <t>CUMEEIRA NORMAL (PARA TELHA DE CONCRETO), INCLINACAO MINIMA: 30 OU 16,40º. SOBREPOSICAO TRANSVERSAL: 10 CM. RESISTENCIA A FLEXAO: ACIMA DE 300 KG. SEGUNDO AS NORMAS TECNICAS ABNT: NBR 13858-1 / 13858-2</t>
  </si>
  <si>
    <t>TUBO DE FERRO GALVANIZADO DN (DIAMETRO NOMINAL) 3" - DIAMETRO EXTERNO BASICO MINIMO 87,9MM E MAXIMO 89,4MM, ESPESSURA DA PAREDE DE 4MM, CLASSE M - ABNT NBR 5580/02 - BARRA COM 6 METROS.</t>
  </si>
  <si>
    <t>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</si>
  <si>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</si>
  <si>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PANO PARA COPA ATOALHADO (FELPUDO), 100% ALGODÃO                    MEDIDAS: 41 X 62 CM (PODERÁ TER UMA VARIAÇÃO DE +/- 5 CM)</t>
  </si>
  <si>
    <t>GUARDANAPO DE PAPEL 23 X 22 CM - PACOTE COM 50 UNIDADES. EM FOLHA AMPLA, FIBRAS 100% CELULÓSICAS,  COR BRANCA, MACIO, COM ALTO PODER DE ABSORÇÃO, EM  EMBALAGEM  COM 50 (CINQUENTA) UNIDADES, ACONDICIONADO EM CAIXA - PODENDO VARIAR +/- 2 MM</t>
  </si>
  <si>
    <t>COADOR DE PAPEL PARA CAFÉ N° 103 - CAIXA COM 30 UNIDADES</t>
  </si>
  <si>
    <t xml:space="preserve">DISJUNTOR TERMOMAGNÉTICO BIPOLAR UL 20A X 110 / 220V. </t>
  </si>
  <si>
    <t xml:space="preserve">DISJUNTOR TERMOMAGNÉTICO BIPOLAR UL 40A X 110 / 220V. 
</t>
  </si>
  <si>
    <t xml:space="preserve">REATOR DE PARTIDA RÁPIDA ELETRÔNICO - 2 X 20W - 220V  - ALTO FATOR DE POTÊNCIA. </t>
  </si>
  <si>
    <t xml:space="preserve">REATOR DE PARTIDA RÁPIDA ELETRÔNICO - 2 X 40W - 220V  - ALTO FATOR DE POTÊNCIA. </t>
  </si>
  <si>
    <t xml:space="preserve">LÂMPADA FLUORESCENTE LUZ DO DIA 20W - BASE G13 - 230V. </t>
  </si>
  <si>
    <t xml:space="preserve">LÂMPADA LUZ MISTA 160W X 230V- BASE E27. </t>
  </si>
  <si>
    <t>LUMINÁRIA FECHADA TIPO CALHA PARA LÂMPADA FLUORESCENTE 2 X 40W.</t>
  </si>
  <si>
    <t xml:space="preserve">LÂMPADA FLUORESCENTE LUZ DO  DIA 40W X 220V - 2300 LUMENS BASE G13. </t>
  </si>
  <si>
    <t>LÂMPADA FLUORESCENTE - 32W / 220V.</t>
  </si>
  <si>
    <t xml:space="preserve">LÂMPADA FLUORESCENTE COMPACTA 15 W X 220 V - 13 A 15 CM. </t>
  </si>
  <si>
    <t xml:space="preserve">REATOR ELETRÔNICO SÉRIE 2 X 40 W - 127V / 220 V - ALTO FATOR DE POTÊNCIA. </t>
  </si>
  <si>
    <t xml:space="preserve">LÂMPADA A VAPOR METÁLICA TUBULAR 150 W. </t>
  </si>
  <si>
    <t xml:space="preserve">REATOR CHOQUE, EXTERNO, TIPO CANECO ALTO FATOR DE POTÊNCIA 250 W X 220 V PARA LÂMPADAS A VAPOR SÓDIO DE 4,5 HS X 220 V. </t>
  </si>
  <si>
    <t xml:space="preserve">DISJUNTOR TERMOMAGNÉTICO UNIPOLAR DIM 32 A - 110/220 V. </t>
  </si>
  <si>
    <t xml:space="preserve">REATOR DE PARTIDA RÁPIDA ELETRÔNICO - 2 X 20W  - 110/220V. </t>
  </si>
  <si>
    <t xml:space="preserve">DISJUNTOR NORMA DIN CURVA C PADRÂO, BIPOLAR, 32 AMPERES. </t>
  </si>
  <si>
    <t xml:space="preserve">DISJUNTOR NORMA DIN CURVA C PADRÃO, BIPOLAR, 50 AMPERES. </t>
  </si>
  <si>
    <t xml:space="preserve">DISJUNTOR NORMA DIN CURVA C PADRÃO, TRIPOLAR, 20 AMPERES. </t>
  </si>
  <si>
    <t xml:space="preserve">DISJUNTOR NORMA DIN CURVA C PADRÃO, BIPOLAR, 63 AMPERES. </t>
  </si>
  <si>
    <t xml:space="preserve">DISJUNTOR NORMA DIN CURVA C PADRÃO, BIPOLAR, 100 AMPERES. </t>
  </si>
  <si>
    <t xml:space="preserve">DISJUNTOR NORMA DIN CURVA C PADRÃO, BIPOLAR, 125 AMPERES. </t>
  </si>
  <si>
    <t xml:space="preserve">DISJUNTOR NORMA DIN CURVA C PADRÃO, TRIPOLAR, 80 AMPERES. </t>
  </si>
  <si>
    <t xml:space="preserve">DISJUNTOR TERMOMAGNÉTICO TRIPOLAR DIM - 40A. </t>
  </si>
  <si>
    <t xml:space="preserve">DISJUNTOR TERMOMAGNÉTICO UNIPOLAR DIM - 10A X 110 X 220 V. </t>
  </si>
  <si>
    <t xml:space="preserve">DISJUNTOR TERMOMAGNÉTICO UNIPOLAR DIM - 20A X 110 X 220 V. </t>
  </si>
  <si>
    <t xml:space="preserve">DISJUNTOR TERMOMAGNÉTICO UNIPOLAR DIM - 25A X 110 X 220 V. </t>
  </si>
  <si>
    <t xml:space="preserve">DISJUNTOR TERMOMAGNÉTICO UNIPOLAR DIM - 40A X 110 X 220 V. </t>
  </si>
  <si>
    <t xml:space="preserve">DISJUNTOR TERMOMAGNÉTICO UNIPOLAR DIM - 50A X 110 X 220 V. </t>
  </si>
  <si>
    <t xml:space="preserve">DISJUNTOR TRIPOLAR IN = 150A, TENSÃO MÍNIMA DE OPERAÇÃO 240V, CURVA C, NBR 60947-2 - CATEGORIA "A". </t>
  </si>
  <si>
    <t>DISJUNTOR TRIPOLAR IN = 125A, TENSÃO MÍNIMA DE OPERAÇÃO 240V, CURVA C, NBR 60947-2 - CATEGORIA "A".</t>
  </si>
  <si>
    <t xml:space="preserve">LUMINÁRIA DE SOBREPOR ALETADA, 2 LÂMPADAS TUBULARES DE 32W, CORPO E ALETAS PLANAS EM CHAPA DE AÇO TRATADA E PINTURA NA COR BRANCA, REFLETOR COM ACABAMENTO ESPECULAR DE ALTO BRILHO, ALONGAMENTO PARA REATOR DE CABECEIRA, DIMENSÕES 60 X  227 X 1326MM (A X L X C). </t>
  </si>
  <si>
    <t xml:space="preserve">LÂMPADA FLUORESCENTE 220V X 20W - BASE G-13. </t>
  </si>
  <si>
    <t xml:space="preserve">LÂMPADA LUZ MISTA - 250W X 220V - BASE E 27. </t>
  </si>
  <si>
    <t>CONTATOR LC1 D18M7  - 220V NA+NF (SCH)</t>
  </si>
  <si>
    <t>REATOR PARA LÂMPADA DE VAPOR METÁLICO 400W COM CAPACITOR E IGNITOR INCLUSO A PROVA DE TEMPO.</t>
  </si>
  <si>
    <t xml:space="preserve">DISJUNTOR NORMA DIN, CURVA C PADRÂO, BIPOLAR - 25 AMPERES. </t>
  </si>
  <si>
    <t>DISJUNTOR TRIPOLAR IN = 225 A, TENSAO MINIMA DE OPERACAO 240V, CURVA C, NBR 60947-2 - CATEGORIA "A"</t>
  </si>
  <si>
    <t>DISTRIBUIDOR GERAL PARA TELEFONIA, COM VENEZIANAS, DE EMBUTIR, DE CHAPA DE METAL COM FUNDO DE CHAPA DE METAL COM CHAPA DE MADEIRA, DIMENSOES: 30 X 30 X 15 CM</t>
  </si>
  <si>
    <t xml:space="preserve">REATOR INTERNO A VAPOR METÁLICO - 70W, 220 V. </t>
  </si>
  <si>
    <t xml:space="preserve">LÂMPADA A VAPOR DE SÓDIO TUBULAR 250W, BASE E-40, 220V, MÁXIMA TEMPERATURA NA BASE 250ºC, MÁXIMA TEMPERATURA NO BULBO 350ºC, FLUXO LUMINOSO (MÍNIMO) 25.000 LM, TEMPERATURA DE COR (MÍNIMA) 1.900K, ÍNDICE DE REPRODUÇÃO DE COR (INTERVALO) 20 - 40%, VIDA ÚTIL (MÍNIMA) DE 30.000 H. </t>
  </si>
  <si>
    <t xml:space="preserve">LÂMPADA A VAPOR METÁLICO TUBULAR 250W, BASE E-40, 220V, MÁXIMA TEMPERATURA NA BASE 250ºC, MÁXIMA TEMPERATURA NO BULBO 550ºC, FLUXO LUMINOSO (MÍNIMO) 19.000 LM, TEMPERATURA DE COR (MÍNIMA) 4.500K, ÍNDICE DE REPRODUÇÃO DE COR (INTERVALO) 60 - 100%, VIDA ÚTIL (MÍNIMA) DE 12.000 H. </t>
  </si>
  <si>
    <t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t>
  </si>
  <si>
    <t>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</si>
  <si>
    <t>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</si>
  <si>
    <t>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</si>
  <si>
    <t>INTERRUPTOR INTERNO 02 TECLAS CONJUNTO COM TOMADA  C/P 10 A X 250 V</t>
  </si>
  <si>
    <t>INTERRUPTOR EXTERNO COM 01 TECLA - 10 A X 250 V.</t>
  </si>
  <si>
    <t>INTERRUPTOR EXTERNO COM 02 TECLAS - 10 A X 250 V.</t>
  </si>
  <si>
    <t>INTERRUPTOR INTERNO 01 TECLA CONJ. COM TOMADA  10 A X 250 V.</t>
  </si>
  <si>
    <t>INTERRUPTOR INTERNO 02 TECLAS COM PLACA - 10 A X 250 V</t>
  </si>
  <si>
    <t>INTERRUPTOR INTERNO 03 TECLAS COM PLACA - 10 A X 250 V.</t>
  </si>
  <si>
    <t>CONECTOR TIPO SPLIT BOLT-SIMPLES / SIMPLES P/ 2 CABOS DE COBRE DE 10MM2</t>
  </si>
  <si>
    <t>CONECTOR A PRESSAO TIPO SPLIT BOLT-SIMPLES/SIMPLES P/ 2CABOS DE COBRE DE 150MM2</t>
  </si>
  <si>
    <t>CONECTOR TIPO SPLIT BOLT-SIMPLES / SIMPLES P/ 2 CABOS DE COBRE DE 16MM2</t>
  </si>
  <si>
    <t>INTERRUPTOR INTERNO 01 TECLA COM PLACA - 10 A X 250 V.</t>
  </si>
  <si>
    <t>CONECTOR A PRESSAO TIPO SPLIT BOLT-SIMPLES/SIMPLES P/ 2CABOS DE COBRE DE 185MM2</t>
  </si>
  <si>
    <t>CONECTOR TIPO SPLIT BOLT-SIMPLES / SIMPLES P/ 2 CABOS DE COBRE DE 240MM2</t>
  </si>
  <si>
    <t>CONECTOR TIPO SPLIT BOLT-SIMPLES / SIMPLES P/ 2 CABOS DE COBRE DE 25MM2</t>
  </si>
  <si>
    <t>CONECTOR TIPO SPLIT BOLT-SIMPLES / SIMPLES P/ 2 CABOS DE COBRE DE 35MM2</t>
  </si>
  <si>
    <t>CONECTOR TIPO SPLIT BOLT-SIMPLES / SIMPLES P/ 2 CABOS DE COBRE DE 70MM2</t>
  </si>
  <si>
    <t>CONECTOR TIPO SPLIT BOLT-SIMPLES / SIMPLES P/ 2 CABOS DE COBRE DE 95 MM2</t>
  </si>
  <si>
    <t>TOMADA EXTERNA MONOFÁSICA COMPLETA - 10/15 A X 220 V.</t>
  </si>
  <si>
    <t>TOMADA INTERNA MONOFÁSICA C/PLACA 10/15 A X 220 V.</t>
  </si>
  <si>
    <t>CONECTOR TIPO SPLIT BOLT-SIMPLES / SIMPLES P/ 2 CABOS DE COBRE DE 120 MM2</t>
  </si>
  <si>
    <t>TOMADA SISTEMA X, 02 PINOS UNIVERSAL + TERRA, 10/15A, 250 V, COM CAIXA E PLACA</t>
  </si>
  <si>
    <t>INTERRUPTOR 10A X 250V INTERNO C/ 02 TECLAS PARALELAS COM PLACA 4 X 2.</t>
  </si>
  <si>
    <t>INTERRUPTOR 10A X 250V INTERNO C/ 01 TECLA PARALELA COM PLACA 4 X 2</t>
  </si>
  <si>
    <t>TOMADA 2P+T DE 20A/250V DE SOBREPOR COM CAIXA, PADRAO NBR 14136</t>
  </si>
  <si>
    <t>TOMADA PADRAO NBR 14136 2P + T DE 10A/250V DE EMBUTIR COM ESPELHO COR CINZA PARA CAIXA 4X2</t>
  </si>
  <si>
    <t>TOMADA PADRAO NBR 14136 COM 2 TOMADAS 2P + T DE 10A/250V DE EMBUTIR COM ESPELHO COR CINZA PARA CAIXA 4X2.</t>
  </si>
  <si>
    <t>INTERRUPTOR 10A/250V COM 2 TECLAS PARALELAS MAIS 1 TOMADA 2P + T PADRAO NBR 14136 DE 10A/250V DE EMBUTIR COM ESPELHO COR CINZA PARA CAIXA 4X2</t>
  </si>
  <si>
    <t>TOMADA MOVEL PADRAO NBR 14136 2P+T  DE 10A/250V</t>
  </si>
  <si>
    <t>TOMADA PADRAO NBR 14136 2P + T DE 10A/250V DE SOBREPOR COM CAIXA COR CINZA</t>
  </si>
  <si>
    <t>CABO DE COBRE ISOLAÇÃO PVS 750V COM COBERTURA DE PVC 2 X 2,5 MM².</t>
  </si>
  <si>
    <t>CORDÃO DE COBRE PARALELO ISOLACAO 300 V - 2 X 1,5 MM2  - ROLO COM 100 METROS</t>
  </si>
  <si>
    <t>CABO PP 3 X 2.5 MM2</t>
  </si>
  <si>
    <t>CABO PP 3 X 6 MM2</t>
  </si>
  <si>
    <t>CORDÃO DE COBRE PARALELO ISOLAÇÃO PVC 2 X 1,5 MM², ANTI-CHAMA - ROLO COM 100 METROS.</t>
  </si>
  <si>
    <t>CORDÃO DE COBRE PARALELO ISOLAÇÃO PVC 2 X 2,5 MM² - ROLO COM 100 METROS.</t>
  </si>
  <si>
    <t>CORDÃO DE COBRE PARALELO ISOLAÇÃO PVC 2 X 4,0 MM² - ROLO COM 100 METROS.</t>
  </si>
  <si>
    <t>CORDÃO DE COBRE TORCIDO ISOLAÇÃO PVC 2 X 1,5 MM² - ROLO COM 100 METROS.</t>
  </si>
  <si>
    <t>CORDÃO DE COBRE TORCIDO ISOLAÇÃO PVC 2 X 2,5 MM² - ROLO COM 100 METROS.</t>
  </si>
  <si>
    <t>CORDÃO DE COBRE TORCIDO ISOLAÇÃO PVC 2 X 4,0 MM² - ROLO COM 100 METROS.</t>
  </si>
  <si>
    <t>CABO PP 2 X 2,5 MM, ANTICHAMA - ROLO COM 100 METROS, EM ATENDIMENTO A ABNT NBR - IEC 60332</t>
  </si>
  <si>
    <t>CABO PP 2 X 4,0 MM, ANTICHAMA - ROLO COM 100 METROS, EM ATENDIMENTO A ABNT NBR - IEC 60332</t>
  </si>
  <si>
    <t>CABO PP 750 V, 4 X 16 MM²,  CONDUTORES DE COBRE ELETROLITICO FLEXIVEL, ISOLACAO ANTI-CHAMA 70°, COBERTURA EM PVC FLEXIVEL PARA TENSOES ATE 750 V - NBR 13249</t>
  </si>
  <si>
    <t>CABO PP 750 V, 4 X 10 MM²,  CONDUTORES DE COBRE ELETROLITICO FLEXIVEL, ISOLACAO ANTI-CHAMA 70°, COBERTURA EM PVC FLEXIVEL PARA TENSOES ATE 750 V - NBR 13249</t>
  </si>
  <si>
    <t>CABO FLEXIVEL PP BITOLA 4 X 2,50 MM.</t>
  </si>
  <si>
    <t>CABO PP 3 X 1,5 MM 750 V ANTICHAMA ROLO COM 100 METROS  DE ACORDO COM A NORMA NBR</t>
  </si>
  <si>
    <t>CABO PP 3 X 4MM², 750V, ANTICHAMA, CONFORME NBR 13249</t>
  </si>
  <si>
    <t>CABO PP 2 X 6,0 MM, ANTICHAMA - ROLO COM 100 METROS, EM ATENDIMENTO A ABNT NBR - IEC 60332</t>
  </si>
  <si>
    <t>CABO PP 2 X 10,0 MM, ANTICHAMA - ROLO COM 100 METROS, EM ATENDIMENTO A ABNT NBR - IEC 60332</t>
  </si>
  <si>
    <t>CABO FLEXÍVEL - 2,5 MM² - PRETO.</t>
  </si>
  <si>
    <t>CABO FLEXÍVEL - 6 MM² - VERDE.</t>
  </si>
  <si>
    <t>CABO FLEXÍVEL 6,00 MM , ISOLAÇÃO 750 V  -  ROLO COM 100 M - COR PRETA.</t>
  </si>
  <si>
    <t>CABO FLEXIVEL - 1,5 MM2 - VERMELHO - ROLO COM 100 METROS</t>
  </si>
  <si>
    <t>CABO FLEXIVEL - 1,5 MM2 - AMARELO - ROLO C/ 100 METROS</t>
  </si>
  <si>
    <t>CABO FLEXIVEL - 2,5 MM2 - VERMELHO - ROLO COM 100 METROS</t>
  </si>
  <si>
    <t>CABO FLEXIVEL - 2,5 MM2 - AZUL - ROLO COM 100 METROS</t>
  </si>
  <si>
    <t>CABO FLEXÍVEL BITOLA 4,0 MM², 750 VOLTS, ISOLAÇÃO DE PVC 70° C, ANTI-CHAMA, COR VERDE.</t>
  </si>
  <si>
    <t>CABO FLEXÍVEL BITOLA 16,0 MM², 750 VOLTS, ISOLAÇÃO DE PVC 70° C, COR VERDE.</t>
  </si>
  <si>
    <t>CABO FLEXÍVEL DE 1,5 MM², VERDE - ROLO COM 100 METROS.</t>
  </si>
  <si>
    <t>CABO FLEXÍVEL BITOLA 16,0 MM², 750 VOLTS, ISOLAÇÃO DE PVC 70° C, COR AZUL CLARA.</t>
  </si>
  <si>
    <t>CABO FLEXÍVEL 1,50 MM ISOLAÇÃO 750 V, ANTI-CHAMA - ROLO COM 100 METROS - COR PRETA.</t>
  </si>
  <si>
    <t xml:space="preserve">CABO FLEXÍVEL 2,50 MM ISOLAÇÃO 750 V - ROLO COM 100 METROS - COR PRETA.
</t>
  </si>
  <si>
    <t>CABO FLEXÍVEL 4,00 MM ISOLAÇÃO 750 V - ROLO COM 100 METROS - COR PRETA, DE ACORDO COM AS NORMAS DA NBR.</t>
  </si>
  <si>
    <t>CABO FLEXÍVEL 10,00 MM ISOLAÇÃO 750 V - ROLO COM 100 METROS - COR PRETA.</t>
  </si>
  <si>
    <t>CABO FLEXIVEL 1,0 MM² ISOLACAO 750 V, COR VERMELHO - ROLO COM 100 METROS</t>
  </si>
  <si>
    <t>CABO FLEXIVEL 1,0 MM² ISOLACAO 750 V, COR PRETO - ROLO COM 100 METROS</t>
  </si>
  <si>
    <t>CABO FLEXÍVEL 16 MM, PRETO -  750 V,  ANTICHAMA, ISOLAÇÃO 70°, DE ACORDO COM AS NORMAS DA NBR 247-3 - ROLO COM 100 METROS.</t>
  </si>
  <si>
    <t>CABO DE COBRE FLEXIVEL, BITOLA 35,0MM2, 1KV,  ISOLACAO DE PVC 70ºC, COR VERDE - ANTI-CHAMA</t>
  </si>
  <si>
    <t>CABO FLEXÍVEL 10,00 MM ISOLAÇÃO 750 V - ROLO COM 100 METROS - COR AZUL.</t>
  </si>
  <si>
    <t>CABO FLEXÍVEL 10,00 MM ISOLAÇÃO 750 V, ANTI-CHAMA - ROLO COM 100 METROS - COR VERDE, DE ACORDO COM AS NORMAS DA NBR.</t>
  </si>
  <si>
    <t>CABO FLEXÍVEL 4,00 MM ISOLAÇÃO 750 V - ROLO COM 100 METROS - COR AZUL.</t>
  </si>
  <si>
    <t>CABO FLEXÍVEL 4,00 MM ISOLAÇÃO 750 V - ROLO COM 100 METROS - COR VERDE.</t>
  </si>
  <si>
    <t>CABO FLEXÍVEL 6,00 MM ISOLAÇÃO 750 V - ROLO COM 100 METROS - COR AZUL.</t>
  </si>
  <si>
    <t>CABO FLEXÍVEL 6,00 MM ISOLAÇÃO 750 V - ROLO COM 100 METROS - COR VERDE.</t>
  </si>
  <si>
    <t>CABO DE COBRE FLEXIVEL BITOLA 35,0 MM2, 750V, ISOLACAO DE PVC 70°C, COR VERDE, ANTI-CHAMA</t>
  </si>
  <si>
    <t>CABO FLEXIVEL 16,0 MM   750 V   ISOLACAO 70º   ANTICHAMA   VERDE    DE ACORDO COM AS NORMAS DA NBR  247-3   RL COM 100 M</t>
  </si>
  <si>
    <t>CABO FLEXIVEL 25,0 MM   750 V   ISOLACAO 70°   ANTICHAMA   PRETO    DE ACORDO COM AS NORMAS DA NBR 247-3 - ROLO COM 100 METROS</t>
  </si>
  <si>
    <t>CABO FLEXIVEL 35 MM, 750 V ANTICHAMA, COR PRETA, ROLO COM 100 METROS, DE ACORDO COM A NORMA NBR</t>
  </si>
  <si>
    <t>CABO FLEXIVEL 35 MM, 750 V ANTICHAMA, COR AZUL  ROLO COM 100 METROS, DE ACORDO COM A NORMA NBR</t>
  </si>
  <si>
    <t>REGISTRO DE PRESSÃO 3/4" COM CANOPLA</t>
  </si>
  <si>
    <t>CANOPLA COMPLETA PARA VÁLVULA DE DESCARGA</t>
  </si>
  <si>
    <t>COTOVELO EM PVC AZUL - COLA E ROSCA DE 3/4"</t>
  </si>
  <si>
    <t>REGISTRO DE GAVETA EM LIGA DE COBRE DE 3/4" COM CANOPLA</t>
  </si>
  <si>
    <t>REGISTRO DE GAVETA EM LIGA DE COBRE DE 1.1/2" COM CANOPLA, DE ACORDO COM A NORMA NBR 10072 E A MARCA DEVERA VIR LITOGRAFADA NA PEÇA</t>
  </si>
  <si>
    <t>LAVATORIO DE LOUÇA COM COLUNA - 52 X 42 CM</t>
  </si>
  <si>
    <t>REJUNTE BRANCO - SACO COM 1 KG</t>
  </si>
  <si>
    <t>REJUNTE CINZA CLARO - SACO COM 1 KG</t>
  </si>
  <si>
    <t>TUBO DE PVC BRANCO PARA ESGOTO, DE 150 MM - 6" X 6 M, DE ACORDO COM A NORMA NBR 5688 E A MARCA DEVERA VIR LITOGRAFADA NA PEÇA</t>
  </si>
  <si>
    <t>TUBO DE PVC SOLDÁVEL DE 110 MM - 4" X 6 M - MARROM</t>
  </si>
  <si>
    <t>DUCHA HIGIENICA AQUECIDA COMPLETA, CONTENDO: MANGUEIRA FLEXIVEL, DUCHA MANUAL, SUPORTE PARA DUCHA MANUAL, DISPOSITIVO ECONOMIZADOR DE AGUA, TENSAO DE 220 VOLTS, POTÊNCIA DE 2500 WATTS (PODENDO VARIAR +/- 200 WATTS)</t>
  </si>
  <si>
    <t>REJUNTE BEGE - SACO COM 1 KG</t>
  </si>
  <si>
    <t>TUBO DE PVC SOLDÁVEL, 10" 250 MM X 6 M, PARA ESGOTO, NA COR BRANCA</t>
  </si>
  <si>
    <t>ELETRODO PARA SOLDA 2,5 MM E 6013.</t>
  </si>
  <si>
    <t>ADAPTADOR DE PVC - COLA 1.1/2.</t>
  </si>
  <si>
    <t>ADAPTADOR DE PVC - COLA 3/4.</t>
  </si>
  <si>
    <t>COTOVELO EM PVC - COLA PARA ESGOTO - 2" X 90º.</t>
  </si>
  <si>
    <t>COTOVELO EM PVC - COLA - 1.1/2" X 90º</t>
  </si>
  <si>
    <t>COTOVELO EM PVC - RÍGIDO - COLA 3/4".</t>
  </si>
  <si>
    <t>LUVA DE REDUÇÃO EM PVC RÍGIDO SOLDÁVEL DE 3/4" X 1/2"</t>
  </si>
  <si>
    <t xml:space="preserve">LUVA DE PVC RÍGIDO SOLDÁVEL DE 2", DE ACORDO COM A NBR 5648 E A MARCA, MEDIDA E NBR DEVERÃO VIR LITOGRAFADA NA PEÇA  </t>
  </si>
  <si>
    <t xml:space="preserve">LUVA DE PVC RÍGIDO SOLDÁVEL DE 1.1/2", DE ACORDO COM A NBR 5648 E A MARCA, MEDIDA E NBR DEVERÃO VIR LITOGRAFADA NA PEÇA  </t>
  </si>
  <si>
    <t>LUVA DE PVC - COLA - 3/4".</t>
  </si>
  <si>
    <t>TÊ DE PVC RÍGIDO - COLA - 3/4"</t>
  </si>
  <si>
    <t>ENGATE DE PVC DE 1/2" X 40 CM.</t>
  </si>
  <si>
    <t>TÊ DE PVC SOLDÁVEL - 1.1/2" - MARROM</t>
  </si>
  <si>
    <t>TÊ DE REDUÇÃO EM PVC RÍGIDO - COLA - 3/4" X 1/2".</t>
  </si>
  <si>
    <t>REGISTRO DE GAVETA - 3/4" SEM CANOPLA</t>
  </si>
  <si>
    <t>REGISTRO DE GAVETA EM LIGA DE COBRE DE 2" SEM CANOPLA, DE ACORDO COM A NORMA NBR 10072 E A MARCA DEVERÁ VIR LITOGRAFADA NA PEÇA</t>
  </si>
  <si>
    <t>SIFÃO SIMPLES EM PVC - 1.1/2" PARA TANQUE, COMPLETO.</t>
  </si>
  <si>
    <t>TORNEIRA DE PRESSÃO EM LATÃO CROMADO 1/2" PARA LAVATÓRIO.</t>
  </si>
  <si>
    <t>TORNEIRA DE PRESSÃO EM LATÃO CROMADO 1/2" X 18 CM - PARA PIA. OBS.: SEM ADAPTADOR.</t>
  </si>
  <si>
    <t>TORNEIRA DE PRESSÃO - CROMADO - PARA PIA - 3/4" X 18 CM</t>
  </si>
  <si>
    <t>TORNEIRA DE PRESSÃO EM LATÃO NATURAL CURTA 3/4" PARA TANQUE E JARDIM COM BICO ROSCA. OBS.: A MARCA DEVERÁ SER LITOGRAFADA NA EMBALAGEM OU NO PRODUTO.</t>
  </si>
  <si>
    <t>VÁLVULA 1" EM PVC - P/ PIA</t>
  </si>
  <si>
    <t>VASO SANITÁRIO SIFONADO CONVENCIONAL DE LOUÇA PADRÃO POPULAR NA COR BRANCA</t>
  </si>
  <si>
    <t>TÊ DE PVC RÍGIDO - COLA - PARA ESGOTO - 2".</t>
  </si>
  <si>
    <t>TÊ DE PVC RÍGIDO - SOLDÁVEL PARA ESGOTO - 4".</t>
  </si>
  <si>
    <t>PINO PARA TORNEIRA - 3/4" VEDANTE.</t>
  </si>
  <si>
    <t>REPARO P/ VÁLVULA DE DESCARGA 1 1/2" (MARCA LORENZETTI)</t>
  </si>
  <si>
    <t>PINO PARA TORNEIRA - 1/2" VEDANTE.</t>
  </si>
  <si>
    <t>COTOVELO EM PVC - COLA/ROSCA -3/4".</t>
  </si>
  <si>
    <t>PLUG EM PVC RÍGIDO - ROSQUEÁVEL  - 3/4".</t>
  </si>
  <si>
    <t>PLUG EM PVC RÍGIDO - ROSQUEÁVEL  - 1/2".</t>
  </si>
  <si>
    <t>REGISTRO DE GAVETA EM LIGA DE COBRE DE 1.1/4" - S/ CANOPLA - DE ACORDO COM A NORMA ABNT NBR 15705 E A MARCA, MEDIDA E NORMA DEVERÃO VIR LITOGRAFADA NA PEÇA</t>
  </si>
  <si>
    <t>REGISTRO DE GAVETA EM LIGA DE COBRE DE 1.1/2"- S/ CANOPLA - DE ACORDO COM A NORMA ABNT NBR 15705 E A MARCA, MEDIDA E NORMA DEVERÃO VIR LITOGRAFADA NA PEÇA</t>
  </si>
  <si>
    <t xml:space="preserve">UNIÃO PVC COLA DE 2", DE ACORDO COM A NORMA NBR 5648 E A MARCA DEVERÁ VIR LITOGRAFADA NA PEÇA </t>
  </si>
  <si>
    <t xml:space="preserve">UNIÃO PVC COLA DE 1.1/2", DE ACORDO COM A NORMA NBR 5648 E A MARCA DEVERÁ VIR LITOGRAFADA NA PEÇA </t>
  </si>
  <si>
    <t>UNIÃO PVC COLA DE 1.1/4", DE ACORDO COM A NORMA NBR 5648 E A MARCA DEVERÁ VIR LITOGRAFADA NA PEÇA</t>
  </si>
  <si>
    <t>UNIÃO PVC COLA DE 1", DE ACORDO COM A NORMA NBR 5648 E A MARCA DEVERÁ VIR LITOGRAFADA NA PEÇA</t>
  </si>
  <si>
    <t>VÁLVULA EM PVC P/ LAVATÓRIO - 1" COM LADRÃO</t>
  </si>
  <si>
    <t>VÁLVULA DE PVC P/ TANQUE - 1.1/4" X 2 1/2"</t>
  </si>
  <si>
    <t>REGISTRO DE GAVETA EM LIGA DE COBRE - 1" - S/ CANOPLA - DE ACORDO COM A NORMA ABNT NBR 15705 E A MARCA, MEDIDA E NORMA DEVERÃO VIR LITOGRAFADA NA PEÇA</t>
  </si>
  <si>
    <t>ADAPTADOR DE PVC - SOLDÁVEL DE  1/2.</t>
  </si>
  <si>
    <t>BUCHA DE REDUÇÃO EM PVC RÍGIDO SOLDÁVEL 60 X 50 MM</t>
  </si>
  <si>
    <t>VASO SANITÁRIO COM CAIXA DE DESCARGA ACOPLADA</t>
  </si>
  <si>
    <t>ADAPTADOR CURTO DE 2.1/2" X 75 MM EM PVC - MARROM</t>
  </si>
  <si>
    <t xml:space="preserve">JOELHO 45° DE PVC PARA ESGOTO, BRANCO, 40 MM, DE ACORDO COM A NORMA NBR 5688 E A MARCA DEVERÁ VIR LITOGRAFADA NA PEÇA  </t>
  </si>
  <si>
    <t>LUVA DE PVC SOLDÁVEL DE 32 MM - 1" - MARROM</t>
  </si>
  <si>
    <t xml:space="preserve">LUVA DE PVC SOLDÁVEL / ROSQUEAVEL AZUL - 3/4", DE ACORDO COM A NORMA NBR 5648 E A MARCA DEVERÁ VIR LITOGRAFADA NA PEÇA </t>
  </si>
  <si>
    <t>LUVA DE REDUÇÃO EM PVC RÍGIDO SOLDÁVEL - 100 X 50 MM - 4" X 2" - P/ ESGOTO</t>
  </si>
  <si>
    <t xml:space="preserve">SIFÃO SANFONADO UNIVERSAL </t>
  </si>
  <si>
    <t xml:space="preserve">JOELHO 45 GRAUS EM PVC BRANCO - 50 MM, DE ACORDO COM A NORMA NBR 5688 E A MARCA DEVERÁ VIR LITOGRAFADA NA PEÇA  </t>
  </si>
  <si>
    <t>CAIXA D'ÁGUA EM POLIETILENO C/TAMPA - CAPACIDADE DE 500 LITROS</t>
  </si>
  <si>
    <t>LUVA DE PVC RÍGIDO SOLDÁVEL DE 1 1/2" - ÁGUA/MARROM</t>
  </si>
  <si>
    <t xml:space="preserve">CAP EM PVC DE 1/2 PARA ÁGUA MARROM - 20MM, DE ACORDO COM NBR 5648 E A MARCA, MEDIDA E NBR DEVERÃO VIR LITOGRAFADA NA PEÇA </t>
  </si>
  <si>
    <t>CAP EM PVC DE 3/4 PARA ÁGUA MARROM - 25MM - DE ACORDO COM A NBR 5648, SENDO QUE A MARCA, MEDIDA E NBR DEVERÃO VIR LITOGRAFADA NA PEÇA</t>
  </si>
  <si>
    <t>CAP EM PVC DE 1 PARA ÁGUA MARROM - 32MM, DE ACORDO COM NBR 5648 E A MARCA, MEDIDA E NBR DEVERÃO VIR LITOGRAFADA NA PEÇA</t>
  </si>
  <si>
    <t>CAP EM PVC BRANCO (ESGOTO) 50 MM, DE ACORDO COM NBR 5688 E A MARCA, MEDIDA E NBR DEVERÃO VIR LITROGRAFA NA PEÇA, COM GUARNIÇÃO DE BORRACHA TIPO ANEL</t>
  </si>
  <si>
    <t xml:space="preserve">UNIÃO ROSCAVEL 3/4", DE ACORDO COM NBR 5648 E A MARCA, MEDIDA E NBR DEVERÃO VIR LITOGRAFADA NA PEÇA </t>
  </si>
  <si>
    <t>CAIXA DE DESCARGA EM PVC COM PUXADOR SEM ENGATE CAPACIDADE DE 08 LITROS</t>
  </si>
  <si>
    <t>ADESIVO PLÁSTICO PARA TUBOS E CONEXÕES DE PVC RÍGIDO - FRASCO COM 175 GRAMAS</t>
  </si>
  <si>
    <t>TORNEIRA BOIA PARA CAIXA D'ÁGUA COM CORPO DE METAL 3/4"</t>
  </si>
  <si>
    <t>TORNEIRA BOIA PARA CAIXA D'ÁGUA COM CORPO DE METAL 1"</t>
  </si>
  <si>
    <t>JOELHO 45° DE PVC SOLDÁVEL PARA ÁGUA, MARROM, 25 MM, DE ACORDO COM A NORMA NBR 5648 E A MARCA DEVERÁ VIR LITOGRAFADA NA PEÇA</t>
  </si>
  <si>
    <t>JOELHO 90° DE PVC SOLDÁVEL PARA ÁGUA, MARROM, 60 MM, DE ACORDO COM NBR 5648 E A MARCA, MEDIDA E NBR DEVERÃO VIR LITOGRAFADA NA PEÇA</t>
  </si>
  <si>
    <t>JOELHO 90° DE PVC PARA ESGOTO, BRANCO, 40 MM, DE ACORDO COM A NBR 5688 E A MARCA, MEDIDA E NBR DEVERÃO VIR LITOGRAFADA NA PEÇA</t>
  </si>
  <si>
    <t>CAIXA SIFONADA REDONDA DE PVC COM GRELHA E PORTA GRELHA COM 03 ENTRADAS - 100 X 50 MM</t>
  </si>
  <si>
    <t>VÁLVULA DE DESCARGA DE METAL COM REGISTRO PARA HIDRA LUXO 1 1/2"</t>
  </si>
  <si>
    <t xml:space="preserve">ADAPTADOR DE PVC SOLDÁVEL CURTO COM BOLSA E ROSCA PARA ÁGUA MARROM 32 MM X 1", DE ACORDO COM A NORMA NBR 5648 E A MARCA DEVERÁ VIR LITOGRAFADA NA PEÇA </t>
  </si>
  <si>
    <t>ADAPTADOR DE PVC SOLDÁVEL CURTO C/BOLSA E ROSCA - PARA ÁGUA - 60MM X 2", MARROM, NBR 5648, A MARCA, MEDIDA E NBR DEVERÃO VIR LITOGRAFADA NA PEÇA</t>
  </si>
  <si>
    <t>BUCHA DE REDUÇÃO CURTA DE PVC SOLDÁVEL  - PARA ÁGUA - MARROM - 32 X 25MM, NBR 5648, A MARCA, MEDIDA E NBR DEVERÃO VIR LITOGRAFADA NA PEÇA</t>
  </si>
  <si>
    <t>BUCHA DE REDUÇÃO CURTA DE PVC SOLDÁVEL-  PARA ÁGUA - MARROM - 40 X 32MM, NBR 5648, A MARCA, MEDIDA E NBR DEVERÃO VIR LITOGRAFADANA PEÇA</t>
  </si>
  <si>
    <t>BUCHA DE REDUÇÃO CURTA DE PVC SOLDÁVEL   - PARA ÁGUA - MARROM - 50 X 40MM, NBR 5648, A MARCA, MEDIDA E NBR DEVERÃO VIR LITOGRAFADA NA PEÇA</t>
  </si>
  <si>
    <t>BUCHA DE REDUÇÃO LONGA DE PVC SOLDÁVEL   - PARA ÁGUA - MARROM - 50 X 25MM, NBR 5648, A MARCA, MEDIDA E NBR DEVERÃO VIR LITOGRAFADA NA PEÇA</t>
  </si>
  <si>
    <t>ADAPTADOR DE PVC SOLDÁVEL COM FLANGE 20 MM X 1/2" PARA CAIXA D'ÁGUA, MARROM, NBR 5648, A MARCA, MEDIDA E NBR DEVERÃO VIR LITOGRAFADA NA PEÇA</t>
  </si>
  <si>
    <t>BUCHA DE REDUÇÃO CURTA DE PVC SOLDÁVEL   - PARA ÁGUA - MARROM - 25 X 20 MM, NBR 5648, A MARCA, MEDIDA E NBR DEVERÃO VIR LITOGRAFADA NA PEÇA</t>
  </si>
  <si>
    <t>CAP DE PVC BRANCO (ESGOTO) 75 MM, DE ACORDO COM A NORMA NBR 5688 E A MARCA DEVERÁ VIR LITOGRAFADA NA PEÇA, COM GUARNIÇÃO DE BORRACHA TIPO ANEL</t>
  </si>
  <si>
    <t>CAP DE PVC BRANCO (ESGOTO) 100 MM, DE ACORDO COM A NORMA NBR 5688 E A MARCA DEVERÁ VIR LITOGRAFADA NA PEÇA, COM GUARNIÇÃO DE BORRACHA TIPO ANEL</t>
  </si>
  <si>
    <t>BUCHA DE REDUÇÃO DE PVC ROSCAVEL 3/4" X 1/2", PARA ÁGUA, BRANCO, NBR 5648, A MARCA, MEDIDA E NBR DEVERÃO VIR LITOGRAFADA NA PEÇA</t>
  </si>
  <si>
    <t>BUCHA DE REDUÇÃO CURTA DE PVC SOLDÁVEL   - PARA ÁGUA - MARROM - 50 X 25MM</t>
  </si>
  <si>
    <t>REGISTRO DE ESFERA BRUTO DE METAL P/ÁGUA - 2"- DE ACORDO COM A NORMA ABNT DN 20 - 1552 E A MARCA, MEDIDA E NORMA DEVERÃO VIR LITOGRAFADA NA PEÇA</t>
  </si>
  <si>
    <t>LUVA SIMPLES DE PVC P/ESGOTO - 100MM, DE ACORDO COM A NBR 5688 E A MARCA, MEDIDA E NBR DEVERÃO VIR LITOGRAFADA NA PEÇA</t>
  </si>
  <si>
    <t xml:space="preserve">LUVA SIMPLES DE PVC P/ESGOTO - 50MM, DE ACORDO COM A NBR 5688 E A MARCA, MEDIDA E NBR DEVERÃO VIR LITOGRAFADA NA PEÇA  </t>
  </si>
  <si>
    <t>LUVA SIMPLES DE PVC P/ESGOTO - 40MM, DE ACORDO COM A NBR 5688 E A MARCA, MEDIDA E NBR DEVERÃO VIR LITOGRAFADA NA PEÇA</t>
  </si>
  <si>
    <t>REPARO PARA VÁLVULA HIDRA MAX, CLEAN, PRO E BASE</t>
  </si>
  <si>
    <t>REPARO PARA VÁLVULA HIDRA MASTER E LUXO</t>
  </si>
  <si>
    <t>VÁLVULA DE DESCARGA, EM LATÃO COM REGISTRO INTEGRADO, CONFORME ESPECIFICAÇÃO NBR 12904, COM DIÂMETRO NOMINAL DE 40 MM (1 1/2"), CONEXÃO COM ROSCA NBR NM ISO 7-1, PARA INSTALAÇÃO PREDIAL DE ÁGUA FRIA, ALTA PRESSÃO - COM CANOPLA.</t>
  </si>
  <si>
    <t>VÁLVULA PARA TANQUE DE METAL SEM LADRÃO 1.1/4"</t>
  </si>
  <si>
    <t>TORNEIRA EM METAL CROMADO, PARA PIA DE COZINHA BICA MÓVEL COM AREJADOR, TIPO PAREDE COM CANOPLA C50. MEDIDA DA ROSCA 1/2 POLEGADAS COM REDUÇÃO 3/4 POLEGADAS. EM FORMATO PESCOÇO DE GANSO.</t>
  </si>
  <si>
    <t xml:space="preserve">TUBO DE DESCIDA PARA VÁLVULA DE DESCARGA COM JOELHO AZUL </t>
  </si>
  <si>
    <t>TUBO DE DESCIDA DE SOBREPOR EM PVC PARA CAIXA DE DESCARGA</t>
  </si>
  <si>
    <t xml:space="preserve">JOELHO 45° DE PVC SOLDÁVEL PARA ÁGUA MARROM 60 MM </t>
  </si>
  <si>
    <t>REGISTRO TIPO ESFERA, EM METAL, DIAMETRO 1 1/2"</t>
  </si>
  <si>
    <t>ASSENTO PARA VASO SANITÁRIO EM POLIURETANO EXPANDIDO COM TAMPA EM POLIPROPILENO, FIXAÇÃO COM ELEMENTOS DE PLÁSTICO COM POSSIBILIDADE DE AJUSTE EM TODAS AS DIREÇÕES</t>
  </si>
  <si>
    <t xml:space="preserve">REPARO PARA VÁLVULA HIDRA MAX, CLEAN PRO E BASE 325 </t>
  </si>
  <si>
    <t>LUVA DE CORRER EM PVC PARA ESGOTO DE 40MM, DE ACORDO COM A NBR 5688, COM GUARNIÇÃO DE BORRACHA TIPO ANEL, A MARCA E MEDIDA DEVERÁ VIR  LITOGRAFADA NA PEÇA</t>
  </si>
  <si>
    <t>LUVA DE CORRER EM PVC PARA ESGOTO DE 50MM, DE ACORDO COM A NBR 5688, COM GUARNIÇÃO DE BORRACHA TIPO ANEL, A MARCA E MEDIDA DEVERÁ VIR  LITOGRAFADA NA PEÇA</t>
  </si>
  <si>
    <t>CAIXA DE PASSAGEM RETANGULAR 2 X 4 - EM PVC.</t>
  </si>
  <si>
    <t>SOQUETE PARA LÂMPADA FLUORESCENTE ANTI VIBRATÓRIO - SEM PORTA START - COM PRESSÃO.</t>
  </si>
  <si>
    <t>PINO MONOFÁSICO DE SEGURANÇA - 10 A X 250 V.</t>
  </si>
  <si>
    <t>ABRAÇADEIRA GALVANIZADA TIPO D DE 3/4", COM PARAFUSO E PORCA.</t>
  </si>
  <si>
    <t>BUCHA DE ALUMÍNIO PARA ELETRODUTO ROSQUEÁVEL 1/2".</t>
  </si>
  <si>
    <t>ARRUELA DE ALUMÍNIO PARA ELETRODUTO ROSQUEÁVEL 1/2".</t>
  </si>
  <si>
    <t>ARRUELA DE ALUMÍNIO PARA ELETRODUTO ROSQUEÁVEL 3/4".</t>
  </si>
  <si>
    <t>CURVA 90 GRAUS DE PVC RÍGIDO PARA ELETRODUTO ROSQUEÁVEL 1" - RAIO LONGO, DE ACORDO COM NBR 6150.</t>
  </si>
  <si>
    <t>CURVA 90 GRAUS DE PVC RÍGIDO PARA ELETRODUTO ROSQUEÁVEL 1" - RAIO CURTO CACHIMBO, DE ACORDO COM NBR 6150.</t>
  </si>
  <si>
    <t>CURVA 90 GRAUS EM PVC RÍGIDO PARA ELETRODUTO ROSQUEÁVEL 3/4"- RAIO LONGO, DE ACORDO COM NBR 6150.</t>
  </si>
  <si>
    <t>SOQUETE DE PORCELANA E-27 PARA LÂMPADA INCANDESCENTE.</t>
  </si>
  <si>
    <t>ELETRODUTO FLEXÍVEL CORRUGADO DE 2".</t>
  </si>
  <si>
    <t>SOQUETE DE BAQUELITE EXTERNO COM RABICHO E PROTETOR DE BORRACHA BE-27.</t>
  </si>
  <si>
    <t>TERMINAL A PRESSÃO REFORÇADO PARA 1 CABO DE COBRE 150 MM²  COM 1 FURO DE FIXAÇÃO.</t>
  </si>
  <si>
    <t>TERMINAL DE COMPRESSÃO TIPO OLHAL PARA CABO DE COBRE 10 MM² COM 1 FURO DE FIXAÇÃO DE COMPRESSÃO.</t>
  </si>
  <si>
    <t>TERMINAL DE COMPRESSÃO TIPO OLHAL PARA CABO DE COBRE 120 MM² COM 1 FURO DE FIXAÇÃO DE COMPRESSÃO.</t>
  </si>
  <si>
    <t>TERMINAL DE COMPRESSÃO TIPO OLHAL PARA CABO DE COBRE 240 MM² COM 1 FURO DE FIXAÇÃO DE COMPRESSÃO.</t>
  </si>
  <si>
    <t>TERMINAL DE COMPRESSÃO TIPO OLHAL PARA CABO DE  COBRE 35 MM² COM 1 FURO DE FIXAÇÃO DE COMPRESSÃO.</t>
  </si>
  <si>
    <t>TERMINAL DE COMPRESSÃO TIPO OLHAL PARA CABO DE COBRE 70 MM² COM 1 FURO 3/8" DE FIXAÇÃO E 1 DE COMPRESSÃO.</t>
  </si>
  <si>
    <t>ABRAÇADEIRA TIPO D - 1/2".</t>
  </si>
  <si>
    <t>CAIXA DE PASSAGEM 4 X 4", PLÁSTICA REFORÇADA, ANTI-CHAMA, COM ESPESSURA DE 2 MM.</t>
  </si>
  <si>
    <t>PARAFUSO PARA MADEIRA - CABEÇA CHATA - COM FENDA - 3,2 X 12 MM EM AÇO GALVANIZADO.</t>
  </si>
  <si>
    <t>PARAFUSO PARA MADEIRA - CABEÇA CHATA - COM FENDA - 3,5 X 12 MM EM AÇO GALVANIZADO.</t>
  </si>
  <si>
    <t>PARAFUSO PARA MADEIRA - CABEÇA CHATA - COM FENDA - 3,5 X 25 MM EM AÇO GALVANIZADO.</t>
  </si>
  <si>
    <t>PARAFUSO PARA MADEIRA - CABEÇA CHATA - COM FENDA - 4,2 X 25 MM EM AÇO GALVANIZADO.</t>
  </si>
  <si>
    <t>PARAFUSO PARA MADEIRA - CABEÇA CHATA - COM FENDA - 4,2 X 40 MM EM AÇO GALVANIZADO.</t>
  </si>
  <si>
    <t>PARAFUSO PARA MADEIRA - CABEÇA CHATA - COM FENDA - 4,8 X 75 MM EM AÇO GALVANIZADO.</t>
  </si>
  <si>
    <t>PARAFUSO PARA MADEIRA - CABEÇA CHATA - COM FENDA - 4,8 X 50 MM EM AÇO GALVANIZADO.</t>
  </si>
  <si>
    <t>ARRUELA DE ALUMINIO PARA ELETRODUTO ROSQUEÁVEL - 1".</t>
  </si>
  <si>
    <t>ABRAÇADEIRA TIPO "D" - 1".</t>
  </si>
  <si>
    <t>CORDÃO PARALELO - 2 X 4 MM².</t>
  </si>
  <si>
    <t>CHUVEIRO ELÉTRICO AUTOMÁTICO - CORPO EM PLÁSTICO 220V/5400W.</t>
  </si>
  <si>
    <t>CHAVE SECCIONADORA TRIPOLAR DE 125 A -   NH-00 , 500 V, COM PORTA FUSÍVEL.</t>
  </si>
  <si>
    <t>CONDULETE "LR" 1.1/2".</t>
  </si>
  <si>
    <t>BASE PARA RELÊ.</t>
  </si>
  <si>
    <t>CONDULETE EM LIGA DE ALUMÍNIO FUNDIDO, TIPO "B" 3/4", SEM VEDAÇÃO.</t>
  </si>
  <si>
    <t>CANALETA SISTEMA X - 20 X 10 X 2200 MM.</t>
  </si>
  <si>
    <t>BUCHA DE ALUMÍNIO PARA ELETRODUTO ROSQUEÁVEL 3/4".</t>
  </si>
  <si>
    <t>ABRAÇADEIRA GALVANIZADA TIPO D  - 1.1/2".</t>
  </si>
  <si>
    <t>BUCHA DE FIXAÇÃO N° 08 - DE NYLON.</t>
  </si>
  <si>
    <t>BUCHA DE FIXAÇÃO N° 06 - DE NYLON.</t>
  </si>
  <si>
    <t>CONDUÍTE CORRUGADO 1.1/2" - PRETO.</t>
  </si>
  <si>
    <t>CONDUÍTE CORRUGADO 2" - PRETO.</t>
  </si>
  <si>
    <t>CONTATOR 40A - 220V.</t>
  </si>
  <si>
    <t>CONDULETE EM LIGA DE ALUMÍNIO FUNDIDO TIPO "TB" - DIÂMETRO 1" - SEM VEDAÇÃO.</t>
  </si>
  <si>
    <t>CONDULETE EM LIGA DE ALUMÍNIO FUNDIDO, TIPO "C",  Ø2", SEM VEDAÇÃO</t>
  </si>
  <si>
    <t>REFLETOR PARA LÂMPADA METÁLICA 400 WATTS BASE 40.</t>
  </si>
  <si>
    <t>CONDULETE EM LIGA DE ALUMINIO FUNDIDO TIPO "MULTIPLO" - Ø 1 1/2" - SEM VEDAÇÃO.</t>
  </si>
  <si>
    <t>CONDULETE EM LIGA DE ALUMINIO FUNDIDO TIPO "MULTIPLO" - Ø  3/4" - SEM VEDAÇÃO.</t>
  </si>
  <si>
    <t>ARRUELA DE ALUMÍNIO PARA ELETRODUTO ROSQUEÁVEL 1.1/2".</t>
  </si>
  <si>
    <t xml:space="preserve">RELÊ FOTOELÉTRICO  NF   SEM BASE (TOMADA)   220/240 V  1000 W / 1800 VA  50/60 HZ. GARANTIA MÍNIMA 12 MESES. DEVE ESTAR DE ACORDO COM AS NORMAS DA ABNT.  A MARCA E MODELO DEVEM VIR GRAVADOS NA PEÇA. </t>
  </si>
  <si>
    <t>RELÊ FOTOELÉTRICO  NA   SEM BASE (TOMADA)   220/240 V  1000 W / 1800 VA  50/60 HZ.  GARANTIA MÍNIMA DE 12 MESES. DEVE ESTAR DE ACORDO COM AS NORMAS DA ABNT.  A MARCA E MODELO DEVEM VIR GRAVADOS NA PEÇA.</t>
  </si>
  <si>
    <t>RELÊ FOTOELÉTRICO COM BASE 220 V - 1000 W - TIPO NF.</t>
  </si>
  <si>
    <t>CHAVE DE NÍVEL TIPO BOIA 15 A 220 V COM CONTATO REVERSÍVEL COM CABO DE 2 M.</t>
  </si>
  <si>
    <t xml:space="preserve">TAMPA PARA CONDULETE DE PVC 3/4" CEGA </t>
  </si>
  <si>
    <t>PLUG MÓVEL 2P 90° PADRÃO NBR 14136 DE 20A/250V GIGANTE.</t>
  </si>
  <si>
    <t>PLUG MÓVEL 2P 90° PADRÃO NBR 14136 DE 10A/250V GIGANTE.</t>
  </si>
  <si>
    <t>PLUG MÓVEL 2P + T 90° PADRÃO NBR 14136 DE 20A/250V GIGANTE.</t>
  </si>
  <si>
    <t>PLUG MÓVEL 2P + T 90° PADRÃO NBR 14136 DE 10A/250V GIGANTE.</t>
  </si>
  <si>
    <t>PINO ADAPTADOR PARA TOMADA 2P+T UNIVERSAL PARA TOMADA 2P+T 10A PADRÃO NBR 14136.</t>
  </si>
  <si>
    <t>CONDULETE EM LIGA DE ALUMÍNIO FUNDIDO TIPO "E" - 3/4.</t>
  </si>
  <si>
    <t>CONDULETE DE ALUMÍNIO TIPO C 11/2",  SEM ROSCA.</t>
  </si>
  <si>
    <t>CONDULETE DE ALUMÍNIO TIPO E 11/2", SEM ROSCA.</t>
  </si>
  <si>
    <t>PINO ADAPTADOR REVERSO DE TOMADA 2P + T NBR 14136 10A PARA TOMADA 2P + T UNIVERSAL.</t>
  </si>
  <si>
    <t>CURVA ELETRODUTO GALVANIZADO QUÍMICO 3/4" X 90º.</t>
  </si>
  <si>
    <t>PINO MONOFÁSICO DE SEGURANÇA 20A X 250V, TIPO T.</t>
  </si>
  <si>
    <t>ADAPTADOR EM PORCELANA BASE E40/E27.</t>
  </si>
  <si>
    <t>TAMPÃO DE PVC PARA CONDULETE DE 3/4"</t>
  </si>
  <si>
    <t>TAMPÃO DE PVC PARA CONDULETE DE 1.1/2"</t>
  </si>
  <si>
    <t>SOQUETE PARA BASE G13, TERMOPLASTICO, CORPO EM POLIPROPILENO, COM ANTI-UV, ANTI-VIBRATORIO, LAMPADAS T8 E T10, CONEXAO TIPO ENGATE RAPIDO, CONTATO ELETRICO LATAO, FIXACAO SEM PARAFUSO NA LUMINARIA, CAPACIDADE 250V-2A-90ºC, SEM PORTA START.</t>
  </si>
  <si>
    <t>LAMPADA LED BULBO 20W - LAMPADA LED BULBO, BASE E27, POTENCIA 20W, TENSAO 100-240V, TEMP COR 4000 - 7000 K, EFICIENCIA LUMINOSA MINIMA 80 LM/W, FLUXO LUMINOSO MINIMO 1800 LM, ABERTURA DA FACHO MINIMA 140º, VIDA UTIL MINIMA 25.000HS, FP MINIMO 0,75, TAMANHO MAXIMO 14,5 X 9 CM.</t>
  </si>
  <si>
    <t>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</si>
  <si>
    <t xml:space="preserve">ENCOSTO EM MADEIRA  COMPENSADA MULTILAMINADA, COM FRENTE E VERSO REVESTIDA EM LAMINADO MELAMÍNICO LISO BRILHANTE VERDE-CLARO, MED. 400MM X 200MM X 10MM. </t>
  </si>
  <si>
    <t>ASSENTO EM MADEIRA  REVESTIDO C/ LAMINADO MELAMINICO 10 MM LISO 29,5 X 29,5 CM - VERDE CLARO</t>
  </si>
  <si>
    <t xml:space="preserve">ASSENTO EM MADEIRA  REVESTIDO COM LAMINADO MELAMÍNICO 10MM LISO 37 X 35,5 CM - VERDE CLARO. </t>
  </si>
  <si>
    <t xml:space="preserve">TAMPO PARA CARTEIRA, EM MADEIRA COMPENSADA MULTILAMINADA, REVESTIDA EM LAMINADO MELAMÍNICO LISO BRILHANTE VERDE-CLARO, COM BORDAS EM PVC OU MATERIAL SEMELHANTE, 400MM X 600MM X 18MM (COM QUINAS ARREDONDADAS). </t>
  </si>
  <si>
    <t>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</si>
  <si>
    <t>BALCÃO TÉRMICO COM 06 CUBAS - TIPO GASTRONORM, INFANTIL, 65CM, CUBAS GN 1/2 X 100, CUBAS EM AÇO INOX, PLATIBANDA DOS DOIS LADOS - 220V. 
PROFUNDIDADE MÍNIMA: 6 CM</t>
  </si>
  <si>
    <t xml:space="preserve">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</si>
  <si>
    <t>ESCADA EM ALUMÍNIO REFORÇADA, TIPO TESOURA COM PLATAFORMA, COM APOIO NA PARTE SUPERIOR PARA MÃOS, SEM RODAS, ACESSO SIMPLES, COM 7 DEGRAUS MAIS PLATAFORMA. DEGRAUS COM REFORÇO ESTRUTURAL</t>
  </si>
  <si>
    <t>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</si>
  <si>
    <t>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</si>
  <si>
    <t>LIQUIDIFICADOR COM JARRA TRANSPARENTE DE 2 LITROS RESISTENTE, COM POTÊNCIA MÍNIMA DE 600W - 220V - E 5 (CINCO) VELOCIDADE + PULSAR, LÂMINAS SERRILHADAS DESTACÁVEIS, TAMPA TRANSPARENTE, FILTRO - PARA PICAR, TRITURAR E MISTURAR.
VARIAÇÃO: +/- 0,2 L</t>
  </si>
  <si>
    <t>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</si>
  <si>
    <t>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</si>
  <si>
    <t>REFRIGERADOR COMERCIAL 4 PORTAS- 860 LITROS, ACABAMENTO INTERNO E EXTERNO TOTALMENTE EM CHAPA DE AÇO INOXIDÁVEL-220V.</t>
  </si>
  <si>
    <t xml:space="preserve">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</si>
  <si>
    <t>FORNO MICROONDAS DE 28 LITROS - SEM DOURADOR - 220 V. 
VARIAÇÃO: +/- 2 L</t>
  </si>
  <si>
    <t xml:space="preserve">REFRESQUEIRA ELÉTRICA COM 02 CUBAS - CAPACIDADE DE 20L CADA CUBA - 220 VOLTS. </t>
  </si>
  <si>
    <t>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</si>
  <si>
    <t xml:space="preserve">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</si>
  <si>
    <t xml:space="preserve">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</si>
  <si>
    <t xml:space="preserve">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</si>
  <si>
    <t xml:space="preserve">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</si>
  <si>
    <t xml:space="preserve">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</si>
  <si>
    <t xml:space="preserve">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</si>
  <si>
    <t>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</si>
  <si>
    <t>BALCÃO TÉRMICO COM 06 CUBAS EM AÇO INOX 430, 220V, CUBAS EM AÇO INOX 304 COM TAMPAS, PÉS COM PINTURA ELETROSTÁTICA RODÍZIOS COM TRAVA E LUMINÁRIA - MEDIDAS: COMPRIMENTO 1110 MM X LARGURA 595 MM X  ALTURA DO BUFFET X 220 MM ALTURA TOTAL 1235 MM (VARIAÇÃO +/- 05 CM).</t>
  </si>
  <si>
    <t xml:space="preserve">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</si>
  <si>
    <t>FRIGOBAR COM CAPACIDADE PARA 80 LITROS, BRANCO, 220V
VARIAÇÃO: +/- 4 L</t>
  </si>
  <si>
    <t>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</si>
  <si>
    <t>INSETICIDA AEROSOL A BASE DE AGUA - FRASCO COM 300 ML</t>
  </si>
  <si>
    <t>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</si>
  <si>
    <t>LOCAÇÃO DE SISTEMA DE LUZ (A)</t>
  </si>
  <si>
    <t>DI</t>
  </si>
  <si>
    <t>LOCAÇÃO DE SISTEMA DE LUZ (B)</t>
  </si>
  <si>
    <t>LOCAÇÃO DE SISTEMA DE LUZ (C)</t>
  </si>
  <si>
    <t>LOCAÇÃO DE SISTEMA DE LUZ (D)</t>
  </si>
  <si>
    <t>LOCAÇÃO DE SISTEMA DE LUZ (E)</t>
  </si>
  <si>
    <t>LOCAÇÃO DE SISTEMA DE SOM (A)</t>
  </si>
  <si>
    <t>LOCAÇÃO DE SISTEMA DE SOM (B)</t>
  </si>
  <si>
    <t>LOCAÇÃO DE SISTEMA DE SOM (C)</t>
  </si>
  <si>
    <t>LOCAÇÃO DE SISTEMA DE SOM (D)</t>
  </si>
  <si>
    <t>LOCAÇÃO DE SISTEMA DE SOM (E)</t>
  </si>
  <si>
    <t>LOCAÇÃO DE SISTEMA DE SOM (F)</t>
  </si>
  <si>
    <t>MARGARINA VEGETAL COM SAL – LIPIDEOS TOTAIS: MÍNIMO 75% E MÁXIMO 85%.</t>
  </si>
  <si>
    <t>BANCO SUECO DE MADEIRA C/ TRAVE DE EQUILIBRIO - 4,00 X 0,30 X 0,35 M</t>
  </si>
  <si>
    <t>PELOTA EM COURO SINTETICO, C/ 250 GRAMAS - P/ ARREMESSO</t>
  </si>
  <si>
    <t>REDE DE FUTSAL - FIO 5 MM - MALHA 12 X 12 CM - 100% POLIETILENO - MED. 3,00 X 2,20 M, 33 FILAMENTOS, 03 CORDOES COM 11 FILAMENTOS CADA, TORCIDOS</t>
  </si>
  <si>
    <t>BOMBA DE AR DUPLA ACAO, INFLA NOS DOIS SENTIDOS (VAI E VEM), PARA BOLAS E PNEUS</t>
  </si>
  <si>
    <t>COLETE EM POLIESTER  TAMANHO P, CONJUNTO COM 18 UNIDADES
PARA TREINAMENTO EM JOGOS ESPORTIVOS, ABERTO NAS LATERAIS, COM ELASTICO LATERAL REVESTIDO EM DEBRUM NAS BORDAS
CORES A DEFINIR</t>
  </si>
  <si>
    <t>PARAQUEDAS COOPERATIVO, PARA GRUPOS, COM 24 ALCAS E BOLSA, CONFECCIONADAS EM NYLON RIP-STOP 210, GOMOS EM: AZUL, VERMELHO, AMARELO E VERDE, TELA DE SUSPIRO NO CENTRO, DIAMETRO DE 10,66 M (PODENDO VARIAR EM +/- 0,30 M)</t>
  </si>
  <si>
    <t>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</si>
  <si>
    <t>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</si>
  <si>
    <t>ESCADA DE COORDENACAO PARA TREINAMENTO ESPORTIVO, COM FAIXAS DE 50MM DE LARGURA, CONFECCIONADA EM TECIDO SINTETICO COM REFORCOS INTERNOS NOS DEGRAUS E NAS LATERAIS - MEDIDAS: 0,60M DE LARGURA E 5M DE COMPRIMENTO, SENDO AS DIVISOES EM 10 PASSADAS DE 50 CM</t>
  </si>
  <si>
    <t>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</si>
  <si>
    <t>CONE EM POLIPROPILENO PARA TREINAMENTO, 23 CM DE ALTURA E BASE DE 14,5 CM</t>
  </si>
  <si>
    <t>KIT DE CONE CHAPÉU CHINÊS, COM 5 UNIDADES, EM PVC - MEDIDAS DE CADA CONE: 19 X 5,2 X 19 CM.
AS MEDIDAS PODERÃO VARIAR EM +/- 1CM. COR A DEFINIR</t>
  </si>
  <si>
    <t xml:space="preserve">TATAME COM DIMENSOES DE 1M X 1M COM 40MM, REVESTIDO COM PELICULA SILICONADA PROTETORA ANTI- DERRAPANTE, MASSA ESPECIAL COM SISTEMA DE ENCAIXE OU CORTE RETO </t>
  </si>
  <si>
    <t>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</si>
  <si>
    <t>REDE VOLEIBOL OFICIAL, MEDINDO 1,00MT X 10,00MTS, FIO 5,0MM DE POLIPROPILENO COM 4 FAIXAS EM LONAS DE 1,8MM, COSTURA DUPLA. APROVADA PELA CBV.</t>
  </si>
  <si>
    <t>REDE OFICIAL PARA  BASQUETEBOL - SEDA - FIO 4MM POLIPROPILENO, MALHA DE 7,0 CM, TAMANHO 0,45CM DE DIAMETRO, 0,50CM DE COMPRIMENTO, APROVADA PELA CBB.</t>
  </si>
  <si>
    <t>KIT MINI TENIS COMPOSTO DE 2 RAQUETAS EM ALUMINIO 50 CM PESO 190, 2 BOLAS EM BORRACHA E FELTRO, UMA REDE LARG. 3,20M X H60 CM(LXA) E BOLSA</t>
  </si>
  <si>
    <t>PESO DE PVC 3KG DIAMETRO 120MM, REVESTIMENTO DE PVC MACIO DE ALTA RESISTENCIA COM RECHEIO DE MICROESFERAS DE ACO, CONFORME REGRAS DA IAAF.</t>
  </si>
  <si>
    <t>PESO DE PVC 4KG DIAMETRO 135MM, REVESTIMENTO DE PVC MACIO DE ALTA RESISTENCIA COM RECHEIO DE MICROESFERAS DE ACO, CONFORME REGRAS DA IAAF.</t>
  </si>
  <si>
    <t>JOGO DE BADMINTON COMPOSTO POR 4 RAQUETES + 2 PETECAS PLASTICAS + REDE COM POSTE + CAPA PROTETORA</t>
  </si>
  <si>
    <t>CORDA DE PULAR 2,60M - MATERIAL EM POLIESTER COM APOIO EMBORRACHADO PARA AS MAOS, COM VARIACAO DE +/- 40 CM</t>
  </si>
  <si>
    <t>ARO DE MALABARES, 32CM DE DIAMETRO, EM POLIPROPILENO INJETADO, DIVERSAS CORES</t>
  </si>
  <si>
    <t>CINTA FLAG RUGBY - CINTA REGULAVEL, COM BANDAS A PROVA DE RASGO. COMPRIMENTO FLAG 34 CM, CINTA REGULAVEL ENTRE 74 CM E 102 CM, MATERIAL 100%  EM POLIESTER</t>
  </si>
  <si>
    <t>JOGO DE BOCHA ADAPTADO, COMPOSTO: 13 BOLAS DE COURO (06  VERMELHAS, 06 AZUIS E 01 BRANCA) TUDO NUMA MALETA RESISTENTE E DE FACIL TRANSPORTE, AS BOLAS SAO DE COURO (PELICA) E FEITAS A MAO, PREENCHIDAS COM GRANULOS ESPECIAIS, PESO DAS BOLAS: ENTRE 270 A 300 GRAMAS, DIAMETRO: 8,2 CM</t>
  </si>
  <si>
    <t>REDE RETRATIL DE TENIS DE MESA, ALCANCA ATE 1,60 METROS DE LARGURA X 13 CM DE ALTURA A REDE, AS BASES TEM 20 CM DE ALTURA X 13 CM DE LARGURA, BASES FEITA EM PLASTICO REDE FEITA EM NYLON POSSUI ABERTURA PARA MESAS DE ATE 4,5 CM DE LARGURA PARA FIXACAO.</t>
  </si>
  <si>
    <t>RAQUETE OFICIAL PARA TENIS DE MESA (RECONHECIDA PELA CONFEDERACAO BRASILEIRA DE  TENIS DE MESA) CONFECCIONADA EM MADEIRA  C/ REVESTIMENTO  EM BORRACHA LISA COM ESPUMA ENTRE A MADEIRA, AMBOS OS LADOS) SENDO 1 LADO PRETO / VERMELHO</t>
  </si>
  <si>
    <t>KIT 1 PRATO DE EQUILIBRIO E STICK (VARETA) PRATO CONFECCIONADO EM PLASTICO RESISTENTE PESANDO ATE 110 GRAMAS, ALTURA 30 MM, DIAMETRO DE 240 MM. STICK (VARETA) EM MADEIRA COM 60 CM DE COMPRIMENTO</t>
  </si>
  <si>
    <t>COLCHAO PARA SALTO EM ALTURA D-20, INDICADO PARA SALTO EM ALTURA E GINASTICA, ESPUMA DE ALTA DENSIDADE (D-20), REVESTIMENTO DE LONA RESISTENTE E IMPERMEAVEL COM ZIPER - MEDIDAS: 2,50 X 2,00 X 0,30 METROS, COM ALCAS DE TRANSPORTE E TELA DE RESPIRO LATERAL.</t>
  </si>
  <si>
    <t>PETECA DE BADMINTON, EM NYLON, BASE EM CORTICA OU ACETATO ETILENO DE VINIL (EVA), TAMANHO APROX. 10 CM DE ALTURA.</t>
  </si>
  <si>
    <t>BAMBOLE, CONFECCIONADO EM MATERIAL PLASTICO SUPER REFORCADO, ALTA DENSIDADE, DIAMETRO MINIMO DE 63 CM, SOLDAGEM POR EMBORRACHAMENTO OU TERMO FUSAO. TUBO DE, NO MINIMO, 16 MM DE DIAMETRO. CORES DIVERSAS</t>
  </si>
  <si>
    <t>ALMOFADA ENTINTADA PARA CARIMBO - PEQUENA (L=50/60 XC=80/100 MM DO TECIDO).</t>
  </si>
  <si>
    <t>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</si>
  <si>
    <t>COLCHETE LATONADO N° 08 - CAIXA COM 72 UNIDADES.</t>
  </si>
  <si>
    <t>CORRETIVO LÍQUIDO A BASE DE ÁGUA - FRASCO COM 18 ML.</t>
  </si>
  <si>
    <t>ELÁSTICO TIPO LÁTEX - PACOTE COM 01 KG.</t>
  </si>
  <si>
    <t>GRAMPO 26/6, COBREADO,  P/ GRAMPEADOR - CX C/ 5000 UNIDADES</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</si>
  <si>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</si>
  <si>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</si>
  <si>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</si>
  <si>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</si>
  <si>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</si>
  <si>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</si>
  <si>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</si>
  <si>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</si>
  <si>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PAPEL KRAFT (PAPEL PARDO) EM BOBINA - 60 CM X 150 M (VARIACAO: +/- 5 CM NA LARGURA E +/- 5 M NO COMPRIMENTO), GRAMATURA: 80 G/M² (VARIACAO +/- 5 G)</t>
  </si>
  <si>
    <t xml:space="preserve">FÓSFORO PARA ACENDIMENTO, PEQUENO, PACOTE COM 10 CAIXAS DE 40 UNIDADES CADA. </t>
  </si>
  <si>
    <t>VASSOURA DE PELO DE 40 CM, COM CABO EM MADEIRA, MEDINDO: MÍNIMO 1,15 M DE COMP. X 2,5 CM DE DIÂMETRO, EM MADEIRA RESISTENTE, COM FORMATO CILÍNDRICO, LIXADO, ISENTO DE NÓS, SUPERFÍCIE LISA, SEM QUALQUER FORMA PONTIAGUDA, A PONTA SUPERIOR ARRENDONDADA E A OUTRA PONTA FIRMEMENTE PRESA AO TACO, SENDO PREGADO OU FIXÁVEL POR ROSCA AO CORPO, ROSCA NA MADEIRA E SEM IMPERFEIÇÕES NO PASSO, TACO EM MADEIRA RESISTENTE, FORMATO RETANGULAR, ISENTO DE NÓS, COM FURAÇÃO COMPATÍVEL COM DIÂMETRO DO CABO, LISA OU ROSCADA PARA RECEBER O CABO QUE DEVERÁ FICAR RIGIDAMENTE PRESO, BASE DO TACO COM FUROS JUSTAPOSTOS DE MODO A PREENCHER TODO A CAMPO A SER VARRIDO, FUROS COM DIÂMETRO ENTRE 0,5 E 0,7 CM, COM PROFUNDIDADE MÍNIMA DE 1,0 CM PARA RECEBER OS TUFOS, FUROS DEVIDAMENTE PREENCHIDOS PELOS TUFOS, CARACTERÍSTICAS GEOMÉTRICAS DO CORPO: LARG: 4,7 A 6,0 CM, ESPESSURA: 2,5 A 4,5 CM, COMP.: 38 A 42 CM. CORPO EM MADEIRA ADEQUADO PARA RECEBER AS CERDAS DE PELO QUE DEVERÃO SER DISTRIBUÍDOS ENTRE ESTE E O TACO, PELO DEVERÁ SER NATURAL, CERDAS DEVERÃO SER CONTÍNUAS E COM RIGIDEZ PARA VARRIÇÃO DE PISOS POLIDOS, MATERIAL NÃO SINTÉTICO.</t>
  </si>
  <si>
    <t>LAVATINA DE NYLON PARA VASO SANITÁRIO (VASSOURINHA).</t>
  </si>
  <si>
    <t>BUCHA DE FIBRA DE COCO - MÉDIA - N° 03.</t>
  </si>
  <si>
    <t>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</si>
  <si>
    <t xml:space="preserve">BALDE PLÁSTICO - 20 L. </t>
  </si>
  <si>
    <t xml:space="preserve">CESTO DE PLÁSTICO PARA LIXO, 6 LITROS - FECHADO. </t>
  </si>
  <si>
    <t>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</si>
  <si>
    <t>TOUCA DE PROTECAO PARA CABELOS, TIPO COZINHEIRA, EM MATERIAL DESCARTAVEL (TNT) SANFONADA - COR BRANCA</t>
  </si>
  <si>
    <t xml:space="preserve">ESTOPA BRANCA - PACOTE COM 500 GR. NA EMBALAGEM DEVERÁ CONTER MARCA DO FABRICANTE </t>
  </si>
  <si>
    <t>DESENTUPIDOR DE BACIA SANITÁRIA, CABO LONGO.</t>
  </si>
  <si>
    <t>PANO PARA CHÃO - MEDIDAS 40 X 80 CM, PESO MÍNIMO DE 160 G/UN E 100% ALGODÃO, ALVEJADO (VARIAÇÃO +/- 2 CM).</t>
  </si>
  <si>
    <t>RODO DE ALUMÍNIO DE 40 CM COM CABO DE ALUMINIO MEDINDO 1,30 M - BORRACHA ÚNICA E SUBSTITUÍVEL. A MEDIDA DO CABO PODERÁ VARIAR EM + OU - 05 CM.</t>
  </si>
  <si>
    <t>RODO DE ALUMÍNIO DE 60 CM COM CABO DE ALUMINIO MEDINDO 1,30 M  - BORRACHA ÚNICA E SUBSTITUÍVEL. A MEDIDA DO CABO PODERÁ VARIAR EM + OU - 05 CM.</t>
  </si>
  <si>
    <t xml:space="preserve">LIXEIRA BASCULANTE, COM TAMPA E ALÇA, 30 LITROS. </t>
  </si>
  <si>
    <t xml:space="preserve">LIXEIRA BASCULANTE, COM TAMPA E ALÇA, 59 LITROS. </t>
  </si>
  <si>
    <t>LIXEIRA BASCULANTE, COM TAMPA E ALÇA, 105 LITROS.</t>
  </si>
  <si>
    <t>PALHA DE AÇO N° 01 - PCT ENTRE 25 A 30 GRAMAS</t>
  </si>
  <si>
    <t>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</si>
  <si>
    <t>REFIL DE BORRACHA PARA RODO DE ALUMÍNIO DE 60 CM</t>
  </si>
  <si>
    <t>REFIL DE BORRACHA PARA RODO DE ALUMÍNIO DE 40 CM</t>
  </si>
  <si>
    <t>VASSOURA DE PIAÇAVA N° 5, COM CABO DE MADEIRA FIXA AO TACO E ESTE AO CORPO ATRAVÉS DO REVESTIMENTO COM FOLHA DE FLANDRES, CONFECCIONADA EM MATERIAL RESISTENTE E OS COMPONENTES DEVERÃO SER DE 1ª QUALIDADE. CABO: MADEIRA RESISTENTE, COM FORMATO CILÍNDRICO, DEVERÁ SER LIXADO, ISENTO DE NÓS, SUPERFÍCIE LISA, SEM QUALQUER FORMA PONTIAGUDA, TENDO AINDA A PONTA SUPERIOR ARREDONDADA E OUTRA PONTA FIRMEMENTE PRESA AO TACO FIXÁVEL POR ROSCA AO CORPO. ROSCA DEVERÁ SER NA MADEIRA, SEM IMPERFEIÇÕES NO PASSO. DIMENSÕES: TACO: 145 X 30 MM COM PROFUNDIDADE PARA ENCAIXE DO CABO 20 MM; TACO EM MADEIRA ROSCADA PARA RECEBER O CABO QUE DEVERÁ FICAR RIGIDAMENTE PRESO. CORPO: MADEIRA COM FORMATO TRAPEZOIDAL ADEQUADA PARA RECEBER AS CERDAS DE PIAÇAVA QUE DEVERÃO SER DISTRIBUÍDOS ENTRE ESTE E O TACO. ALTURA DAS CERDAS DE PIAÇAVA: 140 MM; LATA COM 50 MM.</t>
  </si>
  <si>
    <t>PAPEL HIGIÊNICO BRANCO, ROLO COM 300 METROS, FOLHA SIMPLES, MASSA UNIFORME, SEM CONTER FUROS, EXTRA LUXO, FIBRA 100% CELULÓSICAS, ROLO MEDINDO 10 CM X 300 M. EMBALADOS EM FARDOS COM PLÁSTICO RESISTENTE CONTENDO 8 ROLOS.
**APRESENTAR AMOSTRA</t>
  </si>
  <si>
    <t>PA DE LIXO, CORPO EM POLIPROPILENO, MEDINDO 26,5 X 27 X 13,5 CM, CABO LONGO DE MADEIRA DE 82 CM COM REVESTIMENTO EM PLASTICO. VARIACAO DE +/- 3 CM. DEVE POSSUIR ETIQUETA COM INFORMACOES DO PRODUTO E DO FABRICANTE.</t>
  </si>
  <si>
    <t>SACO PLÁSTICO PARA LIXO  CAPACIDADE 100 LITROS, COR PRETA - 75 X 105 CM X 0,14 MM OU 140 MICRAS DE ESPESSURA (0,07 MM POR PAREDE). PODENDO VARIAR +/- 0,02 MM POR PAREDE.</t>
  </si>
  <si>
    <t>SABÃO EM PÓ, SACO COM 05 KG.</t>
  </si>
  <si>
    <t>SABÃO EM PEDRA COM 200 G - COMUM, À BASE DE GLICERINA, SAIS INORGÂNICOS, COAGULANTE, PIGMENTO, ÁGUA - VALIDADE MÍNIMA DE 12 MESES.</t>
  </si>
  <si>
    <t>ÁGUA SANITÁRIA, FRASCO COM 01 LITRO</t>
  </si>
  <si>
    <t xml:space="preserve">SABONETE COMUM - 90 G. </t>
  </si>
  <si>
    <t>SAPONÁCEO EM PÓ - 300 G - CONTENDO CARBONATO DE CÁLCIO E DE SÓDIO, MAGNÉSIO, ÓLEO MINERAL, TRIPOLIFOSFATO DE SÓDIO E PERFUME. VALIDADE MÍNIMA DE 12 MESES COM TEMPO MÍNIMO DE ESTOCAGEM DE 6 MESES - ACONDICIONADO EM TUBO PLÁSTICO PESANDO 300 GRAMAS.</t>
  </si>
  <si>
    <t>LIMPADOR GERAL DE MÚLTIPLO USO - LIMPEZA INSTANTÂNEA COM 500ML - VALIDADE MÍNIMA DE 01 ANO - EMBALADO EM CAIXA DE PAPELÃO RESISTENTE DO TIPO ONDULADA DUPLA</t>
  </si>
  <si>
    <t>POLIDOR PARA MÓVEIS, 200 ML - VALIDADE DE 36 MESES.</t>
  </si>
  <si>
    <t>SABÃO DE CÔCO, PEDAÇO COM 200 G.</t>
  </si>
  <si>
    <t>SABÃO EM PÓ, CAIXA COM 01 KG.</t>
  </si>
  <si>
    <t>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</si>
  <si>
    <t xml:space="preserve">PASTA PARA LIMPEZA DE ALUMÍNIO, POTE COM 500 GRAMAS. VALIDADE MÍNIMA DE 12 MESES. </t>
  </si>
  <si>
    <t>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</si>
  <si>
    <t>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</si>
  <si>
    <t>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</si>
  <si>
    <t>PASTA P/LIMPEZA, P/RETIRADA DE GRAXA E OLEO (MAOS), C/ABRASIVO MINERAL, UMECTANTE, BIODEGRADAVEL, ACONDICIONADA EM EMBALAGEM DE 1 KG</t>
  </si>
  <si>
    <t>PROTETOR DE CABELO TIPO REDE EM NYLON PRETA.
EMBALAGEM INDIVIDUAL</t>
  </si>
  <si>
    <t>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</si>
  <si>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DE PLASTICO C/ TAMPA E PEDAL  - 30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</si>
  <si>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</si>
  <si>
    <t>LIXEIRA DE PLASTICO COM TAMPA E PEDAL - CAPACIDADE PARA 10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</si>
  <si>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VASSOURÃO DE PIAÇAVA TIPO PREFEITURA - 40 CM, COM CABO DE MADEIRA RESISTENTE E COM FORMATO CILÍNDRICO, DEVERÁ SER LIXADO, ISENTO DE NÓS, SUPERFÍCIE LISA, SEM QUALQUER FORMA PONTIAGUDA, COM A PONTA SUPERIOR ARREDONDADA E A OUTRA PONTA FIRMEMENTE PRESA AO TACO FIXÁVEL AO CORPO. ROSCA DEVERÁ SER NA MADEIRA, SEM IMPERFEIÇÕES NO PASSO. CONFECCIONADO EM MATERIAL RESISTENTE E TODOS OS COMPONENTES DEVERÃO SER DE 1ª QUALIDADE. CABO DE PINOS BRANCOS E BEM RESISTENTE COM DIÂM. 28 MM E COMPR. 1400 MM. COM 2 ENCAIXES DE CABO COM PROFUNDIDADE DE NO MÍNIMO 30 MM E NO MÁXIMO 35 MM. TACO EM MADEIRA RESISTENTE, SEM RACHADURAS ROSCADA PARA RECEBER O CABO QUE DEVERÁ FICAR RIGIDAMENTE PRESO. 
BASE DO TACO COM FUROS JUSTAPOSTOS DE MODO A PREENCHER TODO O CAMPO A SEREM VARRIDOS, FUROS PARA RECEBER A PIAÇAVA COM DIÂM. ENTRE 360 A 390 MM X 70 A 80 MM, PIAÇAVA DEVERÁ SER SELECIONADA E BENEFICIADA. ALTURA DAS CERDAS DE 90 A 100 MM. AS CERDAS NÃO DEVEM APRESENTAR NENHUM TIPO DE MISTURA COM OUTRO MATERIAL, SENDO FABRICADA SOMENTE COM PIAÇAVA DE 1ª. DEVERÃO SER CONTÍNUAS E COM RIGIDEZ PARA VARRIÇÃO DE PISO ÁSPERO, TUFOS HOMOGÊNEOS, MÉDIA 80 FIOS POR TUFO, FIRMEMENTE FIXADOS AO TACO, NO FURO, ATRAVÉS DE GRAMPO, TUFOS JUSTAPOSTOS DE MODO A PREENCHER TODA A BASE. NÃO SERÃO ACEITOS CERDAS PROVENIENTES DE CRINA VEGETAL TINGIDA.</t>
  </si>
  <si>
    <t>SACO PARA AMOSTRA ESTERELIZADO COM TARJA, MEDIDA DO SACO : MINIMO 12 CM X 25 CM X 0,6 MM, MAXIMA 15 CM X 35 CM X 0,6 MM. MEDIDA DA TARJA : MINIMA 4 X 10 CM , MAXIMA 5 X 15 CM - PACOTE COM 1000 UNIDADES</t>
  </si>
  <si>
    <t>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</si>
  <si>
    <t>SAPATILHA DESCARTÁVEL (TIPO PRO PÉ) DE COR BRANCA, CONFECCIONADA EM TECIDO NAO TECIDO, 30 G DE GRAMATURA, COM ELASTICO A VOLTA, CONTENDO NA EMBALAGEM DADOS DE IDENTIFICAÇÃO E PROCEDÊNCIA.</t>
  </si>
  <si>
    <t>PANO DE CHÃO, MEDIDAS: 45 X 75 CM (VARIAÇÃO +/- 5 CM), 100% ALGODÃO, ALVEJADO, PESO MINIMO DE 130 GRAMAS.
**APRESENTAR AMOSTRA</t>
  </si>
  <si>
    <t>LIXA D'ÁGUA EM FOLHA 225 X 275 MM GRAO 120.</t>
  </si>
  <si>
    <t>LIXA PARA FERRO E METAIS EM FOLHA DE 200 X 275 MM - Nº 120.</t>
  </si>
  <si>
    <t>SERRA DE FITA DE AÇO CARBONO PARA METAIS, DENTES TEMPERADOS, CORPO FLEXÍVEL - FB 1/2 X 6RR - ROLO COM 30 METROS.</t>
  </si>
  <si>
    <t>FITA DE BORDA EM PVC TEXTURIZADA, 35MM - ROLO COM 50 METROS.</t>
  </si>
  <si>
    <t>FITA BORDO 22MM - COR NIAGARA - ROLO COM 50 METROS.</t>
  </si>
  <si>
    <t>ROUPEIRO DE AÇO 16 PORTAS</t>
  </si>
  <si>
    <t>LONGARINA COM 4 LUGAR</t>
  </si>
  <si>
    <t>PLATAFORMA DE ESTUDO/</t>
  </si>
  <si>
    <t>POLTRONA FIXA EMPILHA</t>
  </si>
  <si>
    <t>ARMÁRIO ALTO EM MADEIRA</t>
  </si>
  <si>
    <t>CADEIRA FIXA EMPILHÁVEL</t>
  </si>
  <si>
    <t>POLTRONA PRESIDENTE</t>
  </si>
  <si>
    <t>ARMÁRIO BAIXO EM MADEIRA</t>
  </si>
  <si>
    <t>POLTRONA GIRATÓRIA ESPALDAR MÉDIO</t>
  </si>
  <si>
    <t>MESA ESCRIVANINHA COM GAVETAS</t>
  </si>
  <si>
    <t>ESTANTE EXPOSITOR 4 PRATELEIRAS ARTICULADAS</t>
  </si>
  <si>
    <t>ESTANTE DE LIVROS 3 PRATELEIRAS PLANAS</t>
  </si>
  <si>
    <t>ESTANTE DE ACO CARBON</t>
  </si>
  <si>
    <t>ARMÁRIO DE AÇO 2 PORTAS</t>
  </si>
  <si>
    <t>ARQUIVO DE AÇO 4 GAVETAS</t>
  </si>
  <si>
    <t>ESTANTE PARA BIBLIOTECA DUPLA FACE - 10 PRATELEIRAS</t>
  </si>
  <si>
    <t>ESTAÇÃO DE TRABALHO</t>
  </si>
  <si>
    <t>MESA DE REUNIÃO 2 METROS</t>
  </si>
  <si>
    <t>MESA REDONDA PARA REUNIÃO</t>
  </si>
  <si>
    <t>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</si>
  <si>
    <t>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</si>
  <si>
    <t>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</si>
  <si>
    <t>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</si>
  <si>
    <t>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</si>
  <si>
    <t>PAPEL CELOFANE - 90 X 100 CM - AMARELO (AS MEDIDAS PODERÃO VARIAR +/- 5 CM)</t>
  </si>
  <si>
    <t>PAPEL CELOFANE - 90 X 100 CM - VERDE (AS MEDIDAS PODERÃO VARIAR +/- 5 CM)</t>
  </si>
  <si>
    <t>PAPEL CELOFANE - 90 X 100 CM - VERMELHO (AS MEDIDAS PODERÃO VARIAR +/- 5 CM)</t>
  </si>
  <si>
    <t>PAPEL CELOFANE - 90 X 100 CM - AZUL (AS MEDIDAS PODERÃO VARIAR +/- 5 CM)</t>
  </si>
  <si>
    <t>VG</t>
  </si>
  <si>
    <t xml:space="preserve">PERFIL RODAFORRO PVC BRANCO LISO, BARRA COM 6 MT. DIMENSÕES 6 M X 30 MM X 10,5 MM (C X L X A). PODENDO VARIAR +/- 2 MM. </t>
  </si>
  <si>
    <t xml:space="preserve">PERFIL TIPO EMENDA PVC BRANCO LISO, BARRA COM 6 MT. DIMENSÕES 6 M X 50 MM X 10,5 MM (C X L X A). PODENDO VARIAR +/- 2 MM. </t>
  </si>
  <si>
    <t>CAL PARA PINTURA - BRANCO - SC COM 08 KG.</t>
  </si>
  <si>
    <t xml:space="preserve">ESCOVA DE AÇO MANUAL, CABO DE MADEIRA 4 FL . </t>
  </si>
  <si>
    <t>ESTOPA PARA LIMPEZA DE SUPERFÍCIE 100% ALGODÃO (BRANCA), PACOTE COM 200 GRAMAS.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</si>
  <si>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</si>
  <si>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PASTILHA CERAMICA, COR AMARELO CANARIO, MEDINDO 10 X 10 CM, ESPESSURA DE 7 MM, UNIDAS POR PONTOS DE COLA.</t>
  </si>
  <si>
    <t>PASTILHA CERAMICA, COR AZUL ROYAL, MEDINDO 10 X 10 CM, ESPESSURA DE 7 MM, UNIDAS POR PONTOS DE COLA.</t>
  </si>
  <si>
    <t>PASTILHA CERAMICA, COR BRANCA, MEDINDO 10 X 10 CM, ESPESSURA DE 7 MM, UNIDAS POR PONTOS DE COLA.</t>
  </si>
  <si>
    <t>AGAPANTO (AGAPHANTHUS AFRICANUS) - PORTE DE 0,30 M - FLORIDO - CAIXA COM 06 UNIDADES.</t>
  </si>
  <si>
    <t>BELA EMÍLIA (PLUMBAGO CAPENSIS), PORTE 0,60 A 0,80 M, ACONDICIONADOS EM SACOS PLÁSTICOS DE POLIETILENO NA COR PRETA, FLORIDA.</t>
  </si>
  <si>
    <t>MINI SALVIA (SALVIA SPLENDENS) - PORTE 0,10 M, COR VERMELHA, FLORIDA, CAIXA COM 15 UNIDADES.</t>
  </si>
  <si>
    <t>GAZANIA (GAZANIA RIGENS), PORTE 0,15 M,  FLORIDA, CORES DIVERSAS, CAIXA COM 15 UNIDADES.</t>
  </si>
  <si>
    <t>IMPATIENS (IMPATIENS HAWKERI), PORTE 0,15 M, FLORIDA, CAIXA COM 15 UNIDADES.</t>
  </si>
  <si>
    <t>MARIA SEM VERGONHA (IMPATIENS WALLERIANA), PORTE 0,10 M, CORES DIVERSAS, FLORIDA, CAIXA COM 15 UNIDADES.</t>
  </si>
  <si>
    <t>CINERÁRIA FOLHA FINA (SENECIO DOUGLASII) - PORTE 0,10 M, CAIXA COM 15 UNIDADES.</t>
  </si>
  <si>
    <t>PERIQUITO (ALTERNANTHEERA FICOIDEA) - PORTE 0,15 M, COR VERMELHA, CAIXA COM 15 UNIDADES.</t>
  </si>
  <si>
    <t>BIRI AMARELA (CANNA INDICA), PORTE 0,50M, FLORIDA, EMBALADA EM SACO PLÁSTICO DE 1 LITRO.</t>
  </si>
  <si>
    <t>THUMBERGIA TREADEIRA (THUMBERGIA GRANDIFLORA), PORTE 1,00 M, COR AZUL, FLORIDA, TUTORADAS E ACONDICIONADAS EM SACOS DE POLIETILENO DE 1,5 L.</t>
  </si>
  <si>
    <t>AJUGA (AJUGA REPTANS) - PORTE 0,10 M, COR TONS RÓSEOS, CAIXA COM 15 UNIDADES.</t>
  </si>
  <si>
    <t>COLEUS (SOLENOSTEMON SCUTELLARIOIDES) - PORTE 0,15 M, CAIXA COM 15 UNIDADES.</t>
  </si>
  <si>
    <t>ESTRELA DO EGITO (PENTAS LANCEOTATA) - PORTE 0,10 M, CORES DIVERSAS - FLORIDAS - CAIXA COM 15 UNIDADES.</t>
  </si>
  <si>
    <t>ESTRELITIZIA (ESTRILITIZIA REGIANAE), PORTE 0,80M - TOUCEIRAS.</t>
  </si>
  <si>
    <t>BULBINE FRUTESCENS, PORTE 0,20 M - CAIXA COM 15 UNIDADES.</t>
  </si>
  <si>
    <t>ONZE HORAS (PORTULACA GRANDIFLORA) - PORTE DE 0,10 M, FORMADA, FLORIDA - CAIXA COM 15 UNIDADES.</t>
  </si>
  <si>
    <t>TAGETES FLOR DOBRADA (TAGETES PATULA) - PORTE 0,15 M - FLOR DOBRADA - CAIXA COM 15 UNIDADES.</t>
  </si>
  <si>
    <t>GRAMA AMENDOIM (ARACHIS REFENS) - PORTE DE 0,15M - CAIXA COM 15 UNIDADES.</t>
  </si>
  <si>
    <t>MOREIA (DIETES IRIDIODES) - PORTE 0,80M - EM TOUCHEIRA ACONDICIONADAS EM VASO PLÁSTICO.</t>
  </si>
  <si>
    <t>PEPERONIA (PEPERONIA SANDERSII) - PORTE DE 0,15M - ACONDICIONADA EM VASO - CAIXA COM 06 UNIDADES.</t>
  </si>
  <si>
    <t>PALMEIRA ARECA BAMBU (DYPSIS LUTNCES) - PORTE DE 1,50M.</t>
  </si>
  <si>
    <t>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</si>
  <si>
    <t>T</t>
  </si>
  <si>
    <t>CACTO MARGARIDA (LAMPANTUS PRODUCTUS), PORTE 0,10M, FLORIDO, COR ROSEA, CAIXA COM 15 UNIDADES.</t>
  </si>
  <si>
    <t>IXORA (IXORA COCCINEA), PORTE 1,60M, FLORIDA - COM TORRÃO DEVIDAMENTE EMBALADO.</t>
  </si>
  <si>
    <t>TRANDESCANTIA (TRANDESCANTIA SPATHACEA), PORTE 0,15M, CAIXA COM 15 UNIDADES.</t>
  </si>
  <si>
    <t>VEDELIA (SPHAGNITICOLA TRILOBATA), AMARELA, FLORIDA, PORTE DE 0,20M - CX COM 15 UNIDADES.</t>
  </si>
  <si>
    <t>AZULZINHA (EVOLVULUS GLOMERATUS), PORTE 0,10 M, FLORIDA, CAIXA COM 15 UNIDADES.</t>
  </si>
  <si>
    <t>LÍRIO DA PAZ GIGANTE (SPATHIPHYLLUM ORTIGISII), PORTE 0,60 A 0,90 M (EXCLUINDO-SE O TORRÃO), ACONDICIONADAS EM VASOS PLÁSTICOS, FLORIDO.</t>
  </si>
  <si>
    <t>ADUBO QUÍMICO GRANULADO FORMULAÇÃO 04-14-8 - SACO COM 50 KG.</t>
  </si>
  <si>
    <t>CICA (CYCA REVOLUTA), PORTE 1,00 A 1,5 M (EXCLUINDO-SE O TORRÃO), FORNECIDAS EM TORRÕES E ACONDICIONADAS EM VASOS PLÁSTICOS OU ENVOLVIDAS EM SACOS DE ESTOPA COM AMARRIO.</t>
  </si>
  <si>
    <t>LÍRIO AMARELO (HEMEROLOCALIS FLAVA) PORTE 1,15 M, COR AMARELA, FLORIDA, CAIXA COM 15 UNIDADES.</t>
  </si>
  <si>
    <t>LÍRIO LARANJA (HEMEROLOCALIS FLAVA) PORTE 1,15 M, COR LARANJA, FLORIDA, CAIXA COM 15 UNIDADES.</t>
  </si>
  <si>
    <t>LANTANA (LANTANA CAMARA) - PORTE 0,10 M, CORES DIVERSAS, FLORIDA, CAIXA COM 15 UNIDADES.</t>
  </si>
  <si>
    <t>LANTANA PENDENTE (LANTANA CAMARA PENDENTE) - PORTE 0,10 M, COR AMARELA E BRANCA, CAIXA COM 15 UNIDADES.</t>
  </si>
  <si>
    <t>VERBENA HYBRIDA, PORTE 0,10 M - CAIXA COM 15 UNIDADES.</t>
  </si>
  <si>
    <t>RUSSELIA EQUISETIFORMIS, PORTE 0,10 M - CAIXA COM 15 UNIDADES.</t>
  </si>
  <si>
    <t>CROSSANDRA INFUNDIBULIFORMES, PORTE 0,30 A 0,90M, COR ALARANJADA OU SALMAO, FLORIDA,  CAIXA COM 15 UNIDADES.</t>
  </si>
  <si>
    <t>VINCA - BOA NOITE - CATHARANTHUS ROSEUS, PORTE 0,30 A 0,50, CORES ROSEAS, BRANCAS, VINHO VARIADAS, FLORIDA - CAIXA COM 15 UNIDADES.</t>
  </si>
  <si>
    <t>SALVIA AZUL - SÁVIA FARINÁCEA - PORTE 0,60 A 0,90M - COR AZUL ARROXEADA -  CAIXA COM 15 UNIDADES.</t>
  </si>
  <si>
    <t>PLÁSTICO OLEADO, TIPO FLANELADO - NAS CORES AZUL CLARO E BRANCO - MEDINDO: 1,40 M DE LARGURA - ROLO COM 30 METROS.</t>
  </si>
  <si>
    <t>CÂMARA DE AR PARA PNEU 17.5/25.</t>
  </si>
  <si>
    <t>PNEU 17.5-25 - 12 LONAS - L3 - PARA USO EM MÁQUINA PÁ CARREGADEIRA.</t>
  </si>
  <si>
    <t>PNEU 900 X 20 - MÍNIMO 14 LONAS, CONVENCIONAL LISO.</t>
  </si>
  <si>
    <t>PNEU 7.50 X 16, CONVENCIONAL LAMEIRO. ÍNDICE DE CARGA E (1180/1205), ÍNDICE DE VELOCIDADE L (120 KM/H), PROFUNDIDADE DOS SULCOS MÍNIMO 15,0 MM, CAPACIDADE DE CARGA E.</t>
  </si>
  <si>
    <t>PNEU 1400 X 24 - 12 LONAS.</t>
  </si>
  <si>
    <t>PNEU 3.50/8.</t>
  </si>
  <si>
    <t>PNEU 175/70 - R14</t>
  </si>
  <si>
    <t>PNEU 225/75 R15, RADIAL PARA EIXO DIRECIONAL E LIVRE, ÍNDICE DE CARGA 105 (CARGA POR PNEU 925 KG), ÍNDICE DE VELOCIDADE S (ATÉ 180 KM POR/H), PROFUNDIDADE DOS SULCOS 11,0 MM.</t>
  </si>
  <si>
    <t>PNEU 175/65 - R14</t>
  </si>
  <si>
    <t>PNEU 225/70 R15, 08 LONAS.</t>
  </si>
  <si>
    <t>PNEU 205/75 R16, 08 LONAS, LISO.</t>
  </si>
  <si>
    <t>PNEU 10.5 / 80 X 18 - 10 LONAS.</t>
  </si>
  <si>
    <t>PNEU 295/80 R22,5, 16 LONAS, LISO, PARA EIXOS DIRECIONAIS E LIVRES, PISO MISTO (ASFALTO/TERRA), ÍNDICE DE CARGA SIMPLES/DUPLO 152/148, CAPACIDADE DE CARGA SIMPLES/DUPLO (KG) 3550/3150, CÓDIGO DE VELOCIDADE “L”, PROFUNDIDADE DOS SULCOS MÍNIMO 16,7 MM.</t>
  </si>
  <si>
    <t>PNEU 1300 X 24 PN 14 G-2/L - 12 LONAS.</t>
  </si>
  <si>
    <t>PNEU 325 X 8 COM 04 LONAS - CAPACIDADE DE CARGA B.</t>
  </si>
  <si>
    <t>PNEU 225 - 75 R 16.</t>
  </si>
  <si>
    <t>PNEU 19,5L X 24  10 LONAS - CÓDIGO 85801444 - USO EM RETRO ESCAVADEIRA NEW HOLLAND LB 90.</t>
  </si>
  <si>
    <t>PNEU RADIAL 900X20 PARA EIXOS TRATIVOS, PISO MISTO (ASFALTO/TERRA). ÍNDICE DE CARGA SIMPLES/DUPLO: 140/137;CAPACIDADE DE CARGA SIMPLES/DUPLO (KG) 2500/2300;QUANTIDADE DE LONAS: 14; CÓDIGO DE VELOCIDADE: K;VELOCIDADE MÁXIMA (KM/H): 110;PROFUNDIDADE DOS SULCOS: MÍNIMO 19,0 MM.</t>
  </si>
  <si>
    <t>PNEU 215 / 80 R 16.</t>
  </si>
  <si>
    <t>PNEU 215/75 R 17.5 - MÍNIMO DE 12 LONAS, PARA EIXOS DIRECIONAIS E LIVRES, PISO MISTO (ASFALTO/TERRA), ÍNDICE DE CARGA SIMPLES/DUPLO 126/124, CAPACIDADE DE CARGA SIMPLES/DUPLO (KG) 1.700/1.600, CÓDIGO DE VELOCIDADE "K", PROFUNDIDADE DOS SULCOS MÍNIMO 12,0 MM.</t>
  </si>
  <si>
    <t>PNEU 185/65 R15</t>
  </si>
  <si>
    <t>PNEU 275/80 R 22,5 MÍNIMO 14 LONAS, PISO MISTO ASFALTO/TERRA, RADIAL PARA EIXO DIRECIONAIS E LIVRES, ÍNDICE DE CARGA SIMPLES/DUPLO 149/146, CAPACIDADE DE CARGA SIMPLES/DUPLO (KG) 3250/3000, CÓDIGO DE VELOCIDADE “L”, PROFUNDIDADE DOS SULCOS MÍNIMO 18,5MM.</t>
  </si>
  <si>
    <t xml:space="preserve">PNEU 205/70 - R15 </t>
  </si>
  <si>
    <t>PNEU 205/55 R16.</t>
  </si>
  <si>
    <t>PNEU 235/70 R 16.</t>
  </si>
  <si>
    <t>PNEU 195/70 R15.</t>
  </si>
  <si>
    <t>PNEU 275/80 R22,5 - 16 LONAS, RADIAL PARA EIXO TRATIVO, PISO MISTO (ASFALTO/TERRA),CAPACIDADE DE CARGA SIMPLES/DUPLO (KG) 3250/3000, CÓDIGO DE VELOCIDADE “K”, PROFUNDIDADE DOS SULCOS MÍNIMO 26,0MM.</t>
  </si>
  <si>
    <t>PNEU 120/80 R18, 62T.</t>
  </si>
  <si>
    <t>PROTETOR DE CAMARA DE AR - ARO 20.</t>
  </si>
  <si>
    <t>PNEU 90/90-21</t>
  </si>
  <si>
    <t>PNEU 185 R14 C 99/97N, CAPACIDADE CARGA C - KOMBI</t>
  </si>
  <si>
    <t>PNEU 7.00 X 16, CONVENCIONAL LAMEIRO</t>
  </si>
  <si>
    <t>PNEU 175/80 R14</t>
  </si>
  <si>
    <t>PNEU RADIAL 295/80R22.5 PARA EIXO TRATIVO (ASFALTO/TERRA) INDICE DE CARGA SIMPLES/DUPLO 152/148, CAPACIDADE DE CARGA SIMPLES/DUPLO (KG) 3550/3150, 16 LONAS, CODIGO DE VELOCIDADE K, PROFUNDIDADE DOS SULCOS MINIMO DE 20,0MM</t>
  </si>
  <si>
    <t>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</si>
  <si>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PAPEL SULFITE PARA REPROGRAFIA, PESANDO 75 MG/M², FORMATO A4 - 210 X 297MM, ALVURA MÍNIMA DE 90% (NORMA ISO), OPACIDADES MÍNIMA DE 87%, UMIDADE ENTRE 3,5% (+/-10%), CONF. NORMA TAPPI, CORTE ROTATIVO, PH ALCALINO - COR BRANCA - PARA USO EM IMPRESSORAS LASER, JATO DE TINTA, COPIADORES E OFFSET.</t>
  </si>
  <si>
    <t>TELA DE ARAME GALVANIZADO, FIO 10, MALHA COM 2 1/2", 04 METROS DE ALTURA.</t>
  </si>
  <si>
    <t>TELA ONDULADA FIO 14, MALHA 3/4 - MEDIDA 10 X 2,00 M.</t>
  </si>
  <si>
    <t>TELA QUADRANGULAR FLEXÍVEL TIPO ALAMBRADO PLASTIFICADA, FABRICADA COM ARAME GALVANIZADO ZINCADO. FIO 12 - 2,77 MM COM ESPAÇAMENTO DE 2" E ACABAMENTO DAS PONTAS TIPO STANDARD (DOBRADAS) REVESTIDO DE PVC NA COR VERDE COM 2 M DE ALTURA.</t>
  </si>
  <si>
    <t>TELA QUADRANGULAR FLEXÍVEL TIPO ALAMBRADO PLASTIFICADA, FABRICADA COM ARAME GALVANIZADO ZINCADO. FIO 12 - 2,77 MM COM ESPAÇAMENTO DE 2" E ACABAMENTO DAS PONTAS TIPO STANDARD (DOBRADAS) REVESTIDO DE PVC NA COR VERDE COM 4 M DE ALTURA.</t>
  </si>
  <si>
    <t>TINTA ACRILICA P/ DEMARCACAO DE SOLO - BALDE C/ 18 LITROS - BRANCA - PADRAO DER 3.09</t>
  </si>
  <si>
    <t>TINTA ACRILICA P/ DEMARCACAO DO SOLO - BALDE COM 18 LITROS - AMARELA - PADRAO DER 3.09</t>
  </si>
  <si>
    <t>TINTA ACRILICA P/ DEMARCACAO DE SOLO - BALDE C/ 18 LITROS - AZUL - PADRAO DER 3.09</t>
  </si>
  <si>
    <t>FORNECIMENTO E INSTALAÇÃO DE TOLDO EM POLICARBONATO, TIPO COBERTURA</t>
  </si>
  <si>
    <t>FORNECIMENTO E INSTALAÇÃO DE TOLDO EM POLICARBONATO, TIPO CAPOTA</t>
  </si>
  <si>
    <t>FORNECIMENTO E INSTALAÇÃO DE TOLDO EM POLICARBONATO, TIPO TÚNEL</t>
  </si>
  <si>
    <t>FORNECIMENTO E INSTALAÇÃO DE TOLDO FIXO EM POLICARBONATO</t>
  </si>
  <si>
    <t>FORNECIMENTO E INSTALAÇÃO DE TOLDO TIPO CORTINA 100% POLIESTER, COM VISOR</t>
  </si>
  <si>
    <t>FERRO CHATO 1 X 1/ 8" BARRA C/ 06 METROS.</t>
  </si>
  <si>
    <t xml:space="preserve">CANTONEIRA DE FERRO - 2 X 2 X 1/4" - BARRA DE 06 M. </t>
  </si>
  <si>
    <t xml:space="preserve">TUBO DE FERRO TIPO METALON, 40 X 20 X 1,5 MM, BARRA COM 6 M. </t>
  </si>
  <si>
    <t>TUBO DE FERRO METALON - 40 X 40 X 1,5MM - BARRA COM 6 METROS</t>
  </si>
  <si>
    <t>TUBO DE FERRO METALON - 50 X 50 X 1,5MM - BARRA COM 6 METROS</t>
  </si>
  <si>
    <t>FERRO REDONDO DE 5/8" - BARRA COM 06 METROS (FERRO MECANICO)</t>
  </si>
  <si>
    <t xml:space="preserve">TUBO QUADRADO DE METALON 20MM X 20MM X 1,5MM - BARRA COM 06 METROS. </t>
  </si>
  <si>
    <t xml:space="preserve">FERRO CHATO DE 1/2" X 1/8" - BARRA C/ 06 METROS. </t>
  </si>
  <si>
    <t xml:space="preserve">FERRO CHATO DE 2 1/2" X 1/2" DE ESPESSURA -  BARRA COM 06 METROS. </t>
  </si>
  <si>
    <t xml:space="preserve">TUBO QUADRADO DE METALON 100 X 100 X 3MM - BARRA COM 06 METROS. </t>
  </si>
  <si>
    <t xml:space="preserve">FERRO CHATO 1/2" X 1/4" - BARRA C/ 06 METROS. </t>
  </si>
  <si>
    <t>TUBO DE FERRO METALON, MED. 50 MM X 30 MM X 1,50 MM - BARRA COM 06 METROS</t>
  </si>
  <si>
    <t xml:space="preserve">TUBO DE FERRO METALON, MED. 30 X 20 X 1,50 MM - BARRA COM 06 METROS. </t>
  </si>
  <si>
    <t xml:space="preserve">TUBO DE FERRO GALVANIZADO DN (DIAMETRO NOMINAL) 2" - DIAMETRO EXTERNO BÁSICO 59,6 MM ESPESSURA DA PAREDE DE 3,75MM, CLASSE M - ABNT NBR 5580/02 - BARRA COM 6 METROS. </t>
  </si>
  <si>
    <t xml:space="preserve">TUBO DE FERRO GALVANIZADO DN (DIAMETRO NOMINAL) 1.1/2" - DIAMETRO EXTERNO BÁSICO 48,3MM ESPESSURA DA PAREDE DE 3,35MM, CLASSE M - ABNT NBR 5580/02 - BARRA COM 6 METROS. </t>
  </si>
  <si>
    <t xml:space="preserve">TUBO DE FERRO GALVANIZADO DN (DIAMETRO NOMINAL) 1.1/4" - DIAMETRO EXTERNO BÁSICO 42,4MM ESPESSURA DA PAREDE DE 3,35MM, CLASSE M - ABNT NBR 5580/02 - BARRA COM 6 METROS. </t>
  </si>
  <si>
    <t xml:space="preserve">TUBO DE FERRO GALVANIZADO, COM COSTURA, SEM ROSCA. DN (DIAMETRO NOMINAL) 1/2" - DIÂMETRO EXTERNO BÁSICO 21,3MM - ESPESSURA DA PAREDE 3,00MM - CLASSE P - ABNT NBR 5580/02 - BARRA COM 6M. </t>
  </si>
  <si>
    <t>TUBO DE FERRO GALVANIZADO, COM COSTURA, SEM ROSCA. DN (DIAMETRO NOMINAL) 3/4" - DIÂMETRO EXTERNO BÁSICO 26,9MM - ESPESSURA DA PAREDE 3,00MM - CLASSE P - ABNT NBR 5580/02 - BARRA COM 6M.</t>
  </si>
  <si>
    <t xml:space="preserve">TUBO DE FERRO GALVANIZADO, COM COSTURA, SEM ROSCA. DN (DIÃMETRO NOMINAL) 1" - DIAMETRO EXTERNO BASICO 33,7MM - ESPESSURA DA PAREDE 3,35MM - CLASSE M - ABNT NBR 5580/02 - BARRA COM 6M. </t>
  </si>
  <si>
    <t xml:space="preserve">CHAPA DE AÇO CARBONO GALVANIZADA ZINCADA N°14 - MEDIDAS: 2,00M X 1,20M. </t>
  </si>
  <si>
    <t xml:space="preserve">TUBO DE FERRO METALON, MED. 30 MM X 30 MM X 1,5 MM, BARRA COM 6 METROS. </t>
  </si>
  <si>
    <t xml:space="preserve">CHAPA DE FERRO PRETA - 2M (COMPRIMENTO) X 1,20M (LARGURA)  X 1/4" (ESPESSURA). </t>
  </si>
  <si>
    <t xml:space="preserve">FERRO CHATO - 1.1/4 X 1/8" - BARRA C/ 06 METROS. </t>
  </si>
  <si>
    <t xml:space="preserve">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</si>
  <si>
    <t>BANCO ESTILO COLONIAL,C/ 08 MADEIRAS, PES EM FERRO FUNDIDO,MEDINDO:1,50 M COMPR, 0,70 M ALT E 0,50 M PROF</t>
  </si>
  <si>
    <t>BANCO VICE VERSA EM CONCRETO FUGE ENVERNIZADO, MADEIRA DE LEI ENVERNIZADA, COMPRIMENTO 1780 MM</t>
  </si>
  <si>
    <t>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</si>
  <si>
    <t>BONECA BEBE BRANCA, CORPO MACIO EM TECIDO COM ENCHIMENTO EM FIBRA, MEMBROS EM VINIL (NAO TOXICO), COM ROUPA EM TECIDO ANTIALERGICO LAVAVEL, ALTURA MINIMA DE 35 CM - FAIXA ETARIA: + 3 ANOS - SELO DE APROVACAO DO INMETRO</t>
  </si>
  <si>
    <t>BONECA BEBE NEGRA, CORPO MACIO EM TECIDO COM ENCHIMENTO EM FIBRA, MEMBROS EM VINIL (NAO TOXICO), COM ROUPA EM TECIDO ANTIALERGICO LAVAVEL, ALTURA MINIMA DE 35 CM - FAIXA ETARIA: + 3 ANOS - SELO DE APROVACAO DO INMETRO</t>
  </si>
  <si>
    <t>ÁLCOOL GEL A 70%, TIPO REFIL, COM HIDRATANTE ALOE VERA - REFIL COM 800 ML - AUTORIZAÇÃO FUNCIONAMENTO FABRICANTE ANVISA.</t>
  </si>
  <si>
    <t>RF</t>
  </si>
  <si>
    <t>DISPENSER EM ACRÍLICO PARA ÁLCOOL GEL, COM RESERVATÓRIO INTERNO E BICO DOSADOR, COM VISOR FRONTAL - CAPACIDADE PARA REFIL DE 800 ML.</t>
  </si>
  <si>
    <t>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</si>
  <si>
    <t>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</si>
  <si>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</si>
  <si>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</si>
  <si>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VIGA DE GARAPEIRA BRUTA - MEDIDAS: 06 CM X 16 CM X 5,00 M</t>
  </si>
  <si>
    <t>TÁBUA DE GARAPEIRA BRUTA - MEDIDAS: 2,5 CM X 30 CM X 5,50 M</t>
  </si>
  <si>
    <t>TÁBUA DE GARAPEIRA BRUTA - MEDIDAS: 2,5 CM X 30 CM X 4,50 M</t>
  </si>
  <si>
    <t>TÁBUA DE GARAPEIRA BRUTA - MEDIDAS: 2,5 CM X 30 CM X 3,50 M</t>
  </si>
  <si>
    <t>CAIBRO DE GARAPEIRA - MEDIDAS: 05 CM X 06 CM X 4,00 M</t>
  </si>
  <si>
    <t>SARRAFO EM GARAPEIRA BRUTO - MEDIDAS: 5 CM X 3 CM X 4,00 M</t>
  </si>
  <si>
    <t>CORANTE PARA COLORIR TINTA LATEX - AMARELO - 50 ML, CONFORME ABNT NBR 11702/1992 - TIPO 4.5.11</t>
  </si>
  <si>
    <t>TINTA ZARCAO (OXIDO VERMELHO DE CHUMBO) GL 3.600 ML
TODAS AS INFORMAÇÕES DEVERÃO ESTAR LITOGRAFADAS NA EMBALAGEM.</t>
  </si>
  <si>
    <t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</si>
  <si>
    <t>TINTA BETUMINOSA PARA IMPERMEABILIZACAO DE ALVENARIA - LATA COM 18 LITROS
TODAS AS INFORMAÇÕES DEVERÃO ESTAR LITOGRAFADAS NA EMBALAGEM.</t>
  </si>
  <si>
    <t>TINTA PARA PISO - AMARELA - LATA COM 18 LITROS. COM TODOS OS DADOS TÉCNICOS DO PRODUTO (RENDIMENTO, MODO DE PREPARO, VALIDADE, COMPOSIÇÃO QUÍMICA, CERTIFICADO DE GARANTIA E ABNT NBR 11702 - TIPO 4.2.5) ESTAMPADOS NA EMBALAGEM.</t>
  </si>
  <si>
    <t>TINTA ACRILICA, A BASE DE AGUA, LAVAVEL, SEM CHEIRO (APOS 3 HORAS APLICACAO), PARA USO INTERNO, COR VERDE CLARO, ACABAMENTO ACETINADO, LATA COM 18 LITROS, RENDIMENTO ENTRE 225 A 275 M2/DEMAO - ABNT TIPO 4.2.8</t>
  </si>
  <si>
    <t>TEXTURA ACRILICA GRAFIATO HIDROREPELENTE NA COR BRANCA - BARRICA COM 25 KG.
TODAS AS INFORMAÇÕES DEVERÃO ESTAR LITOGRAFADAS NA EMBALAGEM.</t>
  </si>
  <si>
    <t xml:space="preserve">THINNER PARA PINTURA AUTOMOTIVA E MOVEIS LATA COM 05 LITROS, COMPOSICAO QUIMICA: HIDROCARBONETOS AROMATICOS, ALCOOIS ESTERES, CETONAS E ETERES GLICOIS INDICADO PARA DILUICAO DE PRODUTOS A BASE DE NITROCELULOSE. ALTA RESISTENCIA AO BRANQUEAMENTO COM VALIDADE DE 12 MESES E LOTE LITOGRAFADO NO PRODUTO CONFORME NORMA NBR 11.702 DE 07/10 DA ABNT TIPO 4.7.7 </t>
  </si>
  <si>
    <t>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</si>
  <si>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</si>
  <si>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</si>
  <si>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</si>
  <si>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</si>
  <si>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</si>
  <si>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CAFÉ TORRADO E MOÍDO, PACOTE COM 500 GRAMAS - EMBALAGEM TIJOLINHO</t>
  </si>
  <si>
    <t>COLA DE CONTATO PARA LAMINADO MELAMINICO - 2,8 KG.  VALIDADE MÍNIMA DE 12 MESES A PARTIR DA DATA DE ENTREGA</t>
  </si>
  <si>
    <t xml:space="preserve">CHAPA EM MDF, CRU - MED. 2,75 M X 1,83 M X 09 MM. </t>
  </si>
  <si>
    <t xml:space="preserve">CHAPA EM MDF, BRANCO, 02 FACES - MED. 2,75 M X 1,83 M X 15 MM. </t>
  </si>
  <si>
    <t xml:space="preserve">COLA HOTMELT, BRANCA, GRANULADA - PARA COLADEIRA DE FITA DE BORDO AM 753B - SACO COM 25 KG. </t>
  </si>
  <si>
    <t xml:space="preserve">CHAPA EM MDF CARVALHO 2 FACES, MEDINDO 2,75 X 1,83 M X 15 MM DE ESPESSURA. </t>
  </si>
  <si>
    <t xml:space="preserve">CHAPA EM MDF, BRANCO, 02 FACES 2,75 X 1,83 X 25 MM. </t>
  </si>
  <si>
    <t>CHAPA EM MDF ALTO BRILHO - MEDIDAS: 2,75 X 1,86 M X 15 MM DE ESPESSURA. NA COR BRANCO NEVE. O MATERIAL DEVERÁ SER ENTREGUE EM FARDOS LACRADOS E AS CHAPAS PROTEGIDAS COM PELÍCULAS PROTETORAS EM CADA CHAPA.</t>
  </si>
  <si>
    <t>CHAPA EM MDF ALTO BRILHO - MEDIDAS: 2,75 X 1,86 M X 06 MM DE ESPESSURA. NA COR BRANCO NEVE. O MATERIAL DEVERÁ SER ENTREGUE EM FARDOS LACRADOS E AS CHAPAS PROTEGIDAS COM PELÍCULAS PROTETORAS EM CADA CHAPA.</t>
  </si>
  <si>
    <t xml:space="preserve">FITA ISOLANTE 19 MM X 20 M. </t>
  </si>
  <si>
    <t>SILICONE PARA VEDAÇÃO - TUBO COM NO MÍNIMO 280 G. VALIDADE: 12 (DOZE) MESES. LOTE E DATA DE FABRICAÇÃO LITOGRAFADOS NA EMBALAGEM DO MATERIAL</t>
  </si>
  <si>
    <t>LAMINA DE SERRA EM ACO RAPIDO 1/2" X 12" - 24 DENTES</t>
  </si>
  <si>
    <t>CADEADO DE LATAO - 25 MM, COM HASTE DE ACO CEMENTADO, TRAVAS OBLIQUAS, CORPO EM LATAO MACICO E CILINDRO EM LATAO</t>
  </si>
  <si>
    <t>DISCO DIAMANTADO (SECO) - DIAMETRO EXTERNO 110 MM E FURO 20 MM - CONFORME NORMAS ABNT</t>
  </si>
  <si>
    <t>JOGO DE BROCA ACO RAPIDO 1/16" A 7/8" - DIN 338 (1/16 - 5/64 - 3/32 - 5/32 - 1/4 - 5/16 - 3/8 - 1/2 - 9/16 - 5/8 - 3/4 - 7/8) - TOTAL DE 12 PECAS</t>
  </si>
  <si>
    <t>CADEADO EM LATAO MACICO 35 MM, COM HASTE DE ACO TEMPERADO E CROMADO, COM CHAVES, PESO MINIMO DO CADEADO SEM AS CHAVES: 134 GRAMAS</t>
  </si>
  <si>
    <t>CADEADO EM LATAO MACICO 60 MM, COM HASTE DE ACO TEMPERADO E CROMADO, COM CHAVES, PESO MINIMO DO CADEADO SEM AS CHAVES DE 400 GRAMAS E COM MAXIMO DE 450 GRAMAS</t>
  </si>
  <si>
    <t>CADEADO EM LATAO MACICO 45 MM, COM HASTE DE ACO TEMPERADO E CROMADO, COM CHAVES, PESO MINIMO DO CADEADO SEM AS CHAVES DE 190 GRAMAS E COM MAXIMO DE 210 GRAMAS</t>
  </si>
  <si>
    <t>DISCO DE CORTE PARA POLICORTE - MED. 10" DIAMETRO EXTERNO -3/4" DIAMETRO INTERNO - 1/8" ESPESSURA</t>
  </si>
  <si>
    <t>PAO FRANCES COM SAL - 50 GRAMAS</t>
  </si>
  <si>
    <t>COLA PARA TUBO PVC - 75 GRAMAS</t>
  </si>
  <si>
    <t>FITA DE TEFLON - 18 MM X 25 METROS.</t>
  </si>
  <si>
    <t>REGISTRO DE PRESSÃO - 3/4" SEM CANOPLA</t>
  </si>
  <si>
    <t xml:space="preserve">UNIÃO ROSCÁVEL 3/4", DE ACORDO COM NBR 5648 E A MARCA, MEDIDA E NBR DEVERÃO VIR LITOGRAFADA NA PEÇA </t>
  </si>
  <si>
    <t>JOELHO 90° DE PVC SOLDÁVEL X ROSCA AZUL COM BUCHA DE LATÃO 25 MM X 3/4", DE ACORDO COM A NBR 5648 E A MARCA, MEDIDA E NBR DEVERÃO VIR LITOGRAFADA NA PEÇA</t>
  </si>
  <si>
    <t>RALO SIFONADO REDONDO DE PVC COM GRELHA - MED. 100 X 38 X 40 MM</t>
  </si>
  <si>
    <t xml:space="preserve">ADAPTADOR DE PVC SOLDÁVEL CURTO COM BOLSA E ROSCA PARA ÁGUA, MARROM, 40 MM X 1 1/4", NBR 5648, A MARCA, MEDIDA E NBR DEVERÃO VIR LITOGRAFADA NA PEÇA
</t>
  </si>
  <si>
    <t>LUVA DE CORRER DE PVC P/ESGPLASTUBOSOTO - 50MM, DE ACORDO COM A NBR 5688 E A MARCA, MEDIDA E NBR DEVERÃO VIR LITOGRAFADA NA PEÇA</t>
  </si>
  <si>
    <t xml:space="preserve">JOELHO 90° EM PVC SOLDÁVEL PARA ÁGUA, MARROM, 50 MM, DE ACORDO COM NBR 5648 E A MARCA, MEDIDA E NBR DEVERÃO VIR LITOGRAFADA NA PEÇA </t>
  </si>
  <si>
    <t>TUBO DE DESCIDA PARA VÁLVULA DE DESCARGA COM JOELHO AZUL</t>
  </si>
  <si>
    <t>LUVA DE CORRER SOLDÁVEL DE 25MM, MARROM, DE ACORDO COM A NORMA NBR 5648, COM GUARNIÇÃO DE BORRACHA TIPO  ANEL, A MARCA E MEDIDA DEVERÁ VIR LITOGRAFADA NA PEÇA.</t>
  </si>
  <si>
    <t>LUVA DE CORRER SOLDÁVEL DE 50MM, MARROM, DE ACORDO COM A NORMA NBR 5648, COM GUARNIÇÃO DE BORRACHA TIPO ANEL, A MARCA E MEDIDA, DEVERÁ VIR LITOGRAFADA NA PEÇA.</t>
  </si>
  <si>
    <t>LUVA DE CORRER SOLDÁVEL DE 32MM, MARROM, DE ACORDO COM A NORMA NBR 5648, COM GUARNIÇÃO DE BORRACHA TIPO  ANEL, A MARCA E MEDIDA DEVERÁ VIR LITOGRAFADA NA PEÇA</t>
  </si>
  <si>
    <t>PERFIL TEE, CHAPA DOBRADA, 25 MM X 25 MM - BARRA COM 03 METROS
ESPESSURA MÍNIMA DE 1,2 MM</t>
  </si>
  <si>
    <t>PERFIL CADEIRA CHAPA DOBRADA 30 MM X 25 MM - BARRA COM 03 METROS
ESPESSURA MÍNIMA DE 1,2 MM</t>
  </si>
  <si>
    <t>PERFIL GUIA SUPERIOR 0,50 M DE ALTURA X 0,50 M DE LARGURA DE CIMA X 0,25 M DE LARGURA DE BAIXO X 0,8 DE BERAL, CHAPA 16 - BARRA COM 3 METROS
ESPESSURA MÍNIMA DE 1,2 MM</t>
  </si>
  <si>
    <t>PERFIL GUIA INFERIOR - MEDIDAS: 100 CM DE LARGURA TOTAL X 2,5 CM DE ALTURA, CHAPA 16 - BARRA COM 3 METROS
ESPESSURA MÍNIMA DE 1,2 MM</t>
  </si>
  <si>
    <t>PERFIL TAMPA GUIA SUPERIOR 0,50 M DE LARGURA COM UMA DOBRA DE 0,10 MM, CHAPA 16 - BARRA COM 3 METROS
ESPESSURA MÍNIMA DE 1,2 MM</t>
  </si>
  <si>
    <t>TINTA BETUMINOSA PARA IMPERMEABILIZACAO DE ALVENARIA - LATA COM 18 LITROS</t>
  </si>
  <si>
    <t>SELADORA PARA MADEIRA GALAO DE 3,6 LITROS - COMPOSICAO: PRODUTO INCOLOR A BASE DE NITROCELULOSE, INDICADO COMO FUNDO NIVELADOR EM SUPERFICIES DE MADEIRA MACICA OU COMPENSADOS, AGLOMERADOS, LAMINADOS E ETC. CONFORME NBR ABNT 17505 E NBR ABNT 10004. VALIDADE E LOTE NA EMBALAGEM.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</si>
  <si>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</si>
  <si>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</si>
  <si>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</si>
  <si>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</si>
  <si>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CONTRATACAO DE EMPRESA ESPECIALIZADA EM REALIZACAO DE EXAME FONOAUDIOLOGICO</t>
  </si>
  <si>
    <t>Nova Abertura Ata 34/18</t>
  </si>
  <si>
    <t>Nova Abertura Ata 24/18</t>
  </si>
  <si>
    <t>FITA ISOLANTE 19 MM X 10 M DE AUTO FUSAO (ALTA TENSAO) -PRETA</t>
  </si>
  <si>
    <t>INTERRUPTOR DIFERENCIAL RESIDUAL BIPOLAR ELETROMECANICO NORMA IEC 61008 TENSAO MINIMA 240V CORRENTE NOMINAL 40 AMPERES SENSIBILIDADE 30 MA</t>
  </si>
  <si>
    <t>Nova Abertura Ata 58/18</t>
  </si>
  <si>
    <t>CABO FLEXIVEL - 6 MM² - PRETO</t>
  </si>
  <si>
    <t>CABO FLEXIVEL BITOLA 4,0 MM², 750 VOLTS, ISOLAÇÃO DE PVC 70° C, COR PRETA</t>
  </si>
  <si>
    <t>CABO FLEXIVEL BITOLA 16,0 MM², 750 VOLTS, ISOLACAO DE PVC 70° C, COR PRETA</t>
  </si>
  <si>
    <t>CABO FLEXÍVEL BITOLA 4,0 MM², 750 VOLTS, ISOLAÇÃO DE PVC 70° C, ANTICHAMA, COR VERDE.</t>
  </si>
  <si>
    <t>CABO PP 750 V, 4 X 16 MM²,  CONDUTORES DE COBRE ELETROLITICO FLEXIVEL, ISOLACAO ANTICHAMA 70°, COBERTURA EM PVC FLEXIVEL PARA TENSOES ATE 750 V - NBR 13249</t>
  </si>
  <si>
    <t>CABO DE COBRE FLEXIVEL, BITOLA 35,0MM2, 1KV,  ISOLACAO DE PVC 70ºC, COR VERDE - ANTICHAMA</t>
  </si>
  <si>
    <t>CABO FLEXIVEL BITOLA 16,0 MM2, 1 KV, ISOLACAO DE PVC 70º,  ANTICHAMA. COR AZUL CLARA</t>
  </si>
  <si>
    <t>INTERRUPTOR 10A X 250V INTERNO COM 01 TECLA PARALELA COM PLACA 4 X 2</t>
  </si>
  <si>
    <t xml:space="preserve">CABO FLEXIVEL 35 MM, 750 V ANTICHAMA, COR AZUL  ROLO COM 100 METROS, DE ACORDO COM A NORMA NBR </t>
  </si>
  <si>
    <t>CABO DE COBRE FLEXIVEL BITOLA 70 MM²</t>
  </si>
  <si>
    <t>CABO DE COBRE FLEXIVEL BITOLA 25 MM², 0.6/1 KV, ISOLACAO DE PVC 70ºC, COR VERDE - ANTICHAMA 
- ROLO COM 100 METROS</t>
  </si>
  <si>
    <t>CABO DE COBRE FLEXIVEL, BITOLA 35,0MM2, 1KV,  ISOLACAO DE PVC 70ºC, COR AZUL CLARO- ANTICHAMA</t>
  </si>
  <si>
    <t>CABO PP 2 X 6,0 MM, ANTICHAMA - ROLO COM 100 METROS, EM ATENDIMENTO A ABNT NBR - IEC 
60332</t>
  </si>
  <si>
    <t>CABO DE COBRE FLEXIVEL, BITOLA 50MM2, 750 V, ISOLACAO DE PVC 70° C, COR VERDE - ANTICHAMA</t>
  </si>
  <si>
    <t>TOMADA PADRAO NBR 14136 COM 2 TOMADAS 2P + T DE 10A/250V DE EMBUTIR COM ESPELHO COR BRANCA PARA CAIXA 4X2.</t>
  </si>
  <si>
    <t>TOMADA PADRAO NBR 14136 2P + T DE 10A/250V DE SOBREPOR COM CAIXA COR BRANCA.</t>
  </si>
  <si>
    <t>Nova Abertura Ata 78/18</t>
  </si>
  <si>
    <t>CARTOLINA - BRANCA - 50 X 66 CM – 180 G/M2   (VARIAÇÃO +/- 05 CM)</t>
  </si>
  <si>
    <t xml:space="preserve">CARTOLINA - AMARELA - 50 X 66 CM - 180 G/M2     (VARIAÇÃO +/- 05 CM)  </t>
  </si>
  <si>
    <t>PASTA DE CARTOLINA PLASTIFICADA MOD. C/ FERRAGEM - PRETA -MED. 33,5 X 23,5 CM (VARIACAO +/- 02 CM)</t>
  </si>
  <si>
    <t>GRAMPO 26/6, COBREADO, P/ GRAMPEADOR - CX C/ 5000 UNIDADES.</t>
  </si>
  <si>
    <t>CARTOLINA - AZUL CLARO - 50 X 66 CM - 180 G/M2     (VARIAÇÃO +/- 05 CM).</t>
  </si>
  <si>
    <t>CARTOLINA - ROSA - 50 X 66 CM - 180 G/M2   (VARIAÇÃO +/- 05 CM).</t>
  </si>
  <si>
    <t>PAPEL CARTAO - 50 X 70 CM - AMARELO (MEDIDAS PODERAO VARIAR +/- 5 CM)  COR VIVA, VIBRANTE, UNIFORME E SEM MANCHAS.</t>
  </si>
  <si>
    <t>PAPEL CARTAO - 50 X 70 CM - VERMELHO (MEDIDAS PODERAO VARIAR +/- 5 CM)                COR VIVA, VIBRANTE, UNIFORME E SEM MANCHAS.</t>
  </si>
  <si>
    <t>PAPEL CARTAO - 50 X 70 CM - LARANJA (MEDIDAS PODERAO VARIAR +/- 5 CM)                COR VIVA, VIBRANTE, UNIFORME E SEM MANCHAS.</t>
  </si>
  <si>
    <t>PAPEL CREPOM - RL C/ 48 X 200 CM - AMARELO OURO  COR VIVA, VIBRANTE, UNIFORME E SEM MANCHAS (VARIACAO +/- 5 CM).</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</si>
  <si>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</si>
  <si>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</si>
  <si>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VERMELHO   COR VIVA, VIBRANTE, UNIFORME E SEM MANCHAS (VARIACAO +/- 5 CM). </t>
  </si>
  <si>
    <t xml:space="preserve">PAPEL CREPOM - RL C/ 48 X 200 CM - AZUL ESCURO  COR VIVA, VIBRANTE, UNIFORME E SEM MANCHAS (VARIACAO +/- 5 CM). </t>
  </si>
  <si>
    <t xml:space="preserve">PAPEL CREPOM - RL C/ 48 X 200 CM - VERDE ESCURO  COR VIVA, VIBRANTE, UNIFORME E SEM MANCHAS (VARIACAO +/- 5 CM). </t>
  </si>
  <si>
    <t>PAPEL LAMINADO - 50 X 60 CM - DOURADO - AS MEDIDAS PODERAO VARIAR +/- 5 CM  COR VIVA, VIBRANTE, UNIFORME E SEM MANCHAS.</t>
  </si>
  <si>
    <t>PAPEL LAMINADO - 50 X 60 CM - VERDE   COR VIVA, VIBRANTE, UNIFORME E SEM MANCHAS (VARIACAO +/- 5 CM).</t>
  </si>
  <si>
    <t>PAPEL LAMINADO - 50 X 60 CM - AZUL  COR VIVA, VIBRANTE, UNIFORME E SEM MANCHAS (VARIACAO +/- 5 CM).</t>
  </si>
  <si>
    <t>PAPEL LAMINADO - 50 X 60 CM - VERMELHO COR VIVA, VIBRANTE, UNIFORME E SEM MANCHAS (VARIACAO +/- 5 CM).</t>
  </si>
  <si>
    <t>PAPEL LAMINADO - 50 X 60 CM - PRATA           COR VIVA, VIBRANTE, UNIFORME E SEM MANCHAS (VARIACAO +/- 5 CM).</t>
  </si>
  <si>
    <t xml:space="preserve">PAPEL CAMURCA - 60 X 40 CM - BRANCO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</si>
  <si>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</si>
  <si>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</si>
  <si>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 CM - MARROM      COR VIVA, VIBRANTE, UNIFORME E SEM MANCHAS (VARIACAO +/- 5 CM).  </t>
  </si>
  <si>
    <t>PAPEL CAMURCA - 60 X 40 - ROSA - AS MEDIDAS PODERAO VARIAR +/- 5 CM  COR VIVA, VIBRANTE, UNIFORME E SEM MANCHAS.</t>
  </si>
  <si>
    <t>PAPEL CARTAO - 50 X 70 CM - AZUL ESCURO (MEDIDAS PODERAO VARIAR +/- 5 CM)  COR VIVA, VIBRANTE, UNIFORME E SEM MANCHAS.</t>
  </si>
  <si>
    <t>PAPEL CARTAO - 50 X 70 CM - VERDE ESCURO (MEDIDAS PODERAO VARIAR +/- 5 CM)                                                                         COR VIVA, VIBRANTE, UNIFORME E SEM MANCHAS.</t>
  </si>
  <si>
    <t>CARTOLINA - VERDE CLARO - 50 X 66 CM - GRAMATURA 180G/M2 (VARIAÇÃO +/- 05 CM).</t>
  </si>
  <si>
    <t>PAPEL SULFITE - 66 X 96 CM  120 G/M2 - BRANCO  (VARIACAO +/- 5 CM).</t>
  </si>
  <si>
    <t>PAPEL SULFITE, GRAMATURA 75G/M2, FORMATO A3, MEDINDO (297X420)MM, ALVURA MINIMA DE 90%,CONFORME NORMA ISO, OPACIDADE MINIMA DE 87%, UMIDADE ENTRE 3,5%(+/-1,0),CONFORME NORMA TAPPI, CORTE ROTATIVO,PH ALCALINO,EMBALAGEM BOPP, COR BRANCA</t>
  </si>
  <si>
    <t xml:space="preserve">PAPEL CAMURCA - 60 X 40 CM - AMARELO     COR VIVA, VIBRANTE, UNIFORME E SEM MANCHAS (VARIACAO +/- 5 CM). </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</si>
  <si>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</si>
  <si>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</si>
  <si>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</si>
  <si>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PAPEL DE SEDA - 48 X 60 CM - ROSA - AS MEDIDAS PODERAO VARIAR +/- 5 CM                  COR VIVA, VIBRANTE, UNIFORME E SEM MANCHAS (VARIACAO +/- 5 CM).</t>
  </si>
  <si>
    <t xml:space="preserve">PAPEL DE SEDA - 48 X 60 CM - VERDE ESCURO                                                                                     COR VIVA, VIBRANTE, UNIFORME E SEM MANCHAS (VARIACAO +/- 5 CM). </t>
  </si>
  <si>
    <t>PAPEL DE SEDA - 48 X 60 CM - VERMELHO     COR VIVA, VIBRANTE, UNIFORME E SEM MANCHAS (VARIACAO +/- 5 CM).</t>
  </si>
  <si>
    <t>PAPEL ESPELHO BRILHANTE (DOBRADURA), MEDINDO 48 X 66 CM - COR: AMARELA  COR VIVA, VIBRANTE, UNIFORME E SEM MANCHAS (VARIACAO +/- 5 CM).</t>
  </si>
  <si>
    <t>PAPEL ESPELHO BRILHANTE (DOBRADURA), MEDINDO 48 X 66 CM - COR: AZUL ESCURO   COR VIVA, VIBRANTE, UNIFORME E SEM MANCHAS (VARIACAO +/- 5 CM).</t>
  </si>
  <si>
    <t>PAPEL ESPELHO BRILHANTE (DOBRADURA), MEDINDO 48 X 66 CM - COR: LARANJA - AS MEDIDAS PODERAO VARIAR +/- 5 CM   COR VIVA, VIBRANTE, UNIFORME E SEM MANCHAS.</t>
  </si>
  <si>
    <t>PAPEL ESPELHO BRILHANTE (DOBRADURA), MEDINDO 48 X 66 CM - COR: VERDE ESCURO COR VIVA, VIBRANTE, UNIFORME E SEM MANCHAS (VARIACAO +/- 5 CM).</t>
  </si>
  <si>
    <t>PAPEL ESPELHO BRILHANTE (DOBRADURA), MEDINDO 48 X 66 CM - COR: VERMELHA   COR VIVA, VIBRANTE, UNIFORME E SEM MANCHAS (VARIACAO +/- 5 CM).</t>
  </si>
  <si>
    <t xml:space="preserve">PAPEL CAMURCA - 60 X 40 CM - AZUL              CLARO    COR VIVA, VIBRANTE, UNIFORME E SEM MANCHAS (VARIACAO +/- 5 CM). </t>
  </si>
  <si>
    <t>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</si>
  <si>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</si>
  <si>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</si>
  <si>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</si>
  <si>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</si>
  <si>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</si>
  <si>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</si>
  <si>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</si>
  <si>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</si>
  <si>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Nova Abertura Ata 61/18</t>
  </si>
  <si>
    <t>Nova Abertura Ata 62/18</t>
  </si>
  <si>
    <t>Nova Abertura Ata 68/18</t>
  </si>
  <si>
    <t>Nova Abertura Ata 81/18</t>
  </si>
  <si>
    <t>LAMPADA A VAPOR METALICO TUBULAR 250W, BASE E-40, 220V, MAXIMA TEMPERATURA NA BASE 250ºC, MAXIMA TEMPERATURA NO BULBO 550ºC, FLUXO LUMINOSO (MINIMO) 19.000 LM, TEMPERATURA DE COR (MINIMA) 4.500K, INDICE DE REPRODUCAO DE COR (INTERVALO) 60 - 100%, VIDA UTIL (MINIMA) DE 12.000 H</t>
  </si>
  <si>
    <t>LÂMPADA DE LED BULBO 20W , BASE E27, POTÊNCIA 20W, TENSÃO 100-240V, TEMP COR 4000 - 7000 K, EFICIÊNCIA LUMINOSA MÍNIMA 80 LM/W, FLUXO LUMINOSO MÍNIMO 1800 LM, ABERTURA DA FACHO MÍNIMA 140º, VIDA ÚTIL MIIMA 25.000HS, FP MÍNIMO 0,75, TAMANHO MÁXIMO 14,5 X 9 CM.</t>
  </si>
  <si>
    <t>SOQUETE PARA BASE G13, TERMOPLÁSTICO, CORPO EM POLIPROPILENO, COM ANTI-UV, ANTI-VIBRATÓRIO, LÂMPADAS T8 E T10, CONEXÃO TIPO ENGATE RÁPIDO, CONTATO ELÉTRICO LATÃO, FIXAÇÃO SEM PARAFUSO NA LUMINÁRIA, CAPACIDADE 250V-2A-90ºC, SEM PORTA START.</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</si>
  <si>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</si>
  <si>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LAMPADA A VAPOR DE SODIO TUBULAR 250W, BASE E-40, 220V, MAXIMA TEMPERATURA NA BASE 250ºC, MAXIMA TEMPERATURA NO BULBO 350ºC, FLUXO LUMINOSO (MINIMO) 25.000 LM, TEMPERATURA DE COR (MINIMA) 1.900K, INDICE DE REPRODUCAO DE COR (INTERVALO) 20 - 40%, VIDA UTIL (MINIMA) DE 30.000 H</t>
  </si>
  <si>
    <t>Referência</t>
  </si>
  <si>
    <t>Valor</t>
  </si>
  <si>
    <t>Observações</t>
  </si>
  <si>
    <t>ESTIMATIVA</t>
  </si>
  <si>
    <t>ATA.NR</t>
  </si>
  <si>
    <t>ATA.ANO</t>
  </si>
  <si>
    <t>ATA.VENC</t>
  </si>
  <si>
    <t>AÇÚCAR REFINADO AMORFO, MICROCRISTALINO, PACOTE COM 1 KG</t>
  </si>
  <si>
    <t>AÇÚCAR REFINADO AMORFO, MICROCRISTALINO, PACOTE COM 5 KG</t>
  </si>
  <si>
    <t>AGUARRAZ MINERAL/VEGETAL - 900 ML, NBR 11702/1992- tipo 4.5.10.</t>
  </si>
  <si>
    <t>CADERNO BROCHURA COM PAUTA, 96 FOLHAS -  20 X 27,5 CM (VARIAÇÃO +/- 1 CM).</t>
  </si>
  <si>
    <t>CADERNO BROCHURA, PAUTADO, MEDIDAS: 210 X 145 MM - 96 FOLHAS (VARIAÇÃO +/- 10 MM)</t>
  </si>
  <si>
    <t xml:space="preserve">CARTOLINA - AZUL CLARO - 50 X 66 CM - 180 G/M2                                                        (VARIAÇÃO +/- 05 CM)    </t>
  </si>
  <si>
    <t xml:space="preserve">CARTOLINA - ROSA - 50 X 66 CM - 180 G/M2                                                               (VARIAÇÃO +/- 05 CM)    </t>
  </si>
  <si>
    <t xml:space="preserve">CARTOLINA - VERDE CLARO - 50 X 66 CM - GRAMATURA 180G/M2                               (VARIAÇÃO +/- 05 CM)    </t>
  </si>
  <si>
    <t>CORANTE PARA COLORIR TINTA LÁTEX - AZUL ESCURO - 50 ML, ABNT NBR 11702/1992 - tipo 4.5.11.</t>
  </si>
  <si>
    <t>CORANTE PARA COLORIR TINTA LÁTEX - CASTANHO - 60 ML, ABNT NBR 11702/1992 - tipo 4.5.11.</t>
  </si>
  <si>
    <t>CORANTE PARA COLORIR TINTA LÁTEX - LARANJA - 50 ML, ABNT NBR 11702/1992 - tipo 4.5.11.</t>
  </si>
  <si>
    <t>CORANTE PARA COLORIR TINTA LÁTEX - OCRE - 50 ML, ABNT NBR 11702/1992 - tipo 4.5.11.</t>
  </si>
  <si>
    <t>CORANTE PARA COLORIR TINTA LÁTEX - PRETO - 50 ML, ABNT NBR 11702/1992 - tipo 4.5.11.</t>
  </si>
  <si>
    <t>CORANTE PARA COLORIR TINTA LÁTEX - VERDE - 50 ML, ABNT NBR 11702/1992 - tipo 4.5.11.</t>
  </si>
  <si>
    <t>CORANTE PARA COLORIR TINTA LÁTEX - VERMELHO - 50 ML, ABNT NBR 11702/1992 - tipo 4.5.11.</t>
  </si>
  <si>
    <t>CORANTE PARA COLORIR TINTA LÁTEX - VIOLETA - 50 ML, ABNT NBR 11702/1992 - tipo 4.5.11</t>
  </si>
  <si>
    <t>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</si>
  <si>
    <t>FITA PLÁSTICA PARA ISOLAMENTO DE TRÁFEGO - LARANJA/BRANCA - ROLO COM 200 M (FITA ZEBRA).</t>
  </si>
  <si>
    <t>ENVIO</t>
  </si>
  <si>
    <t>Aguardando</t>
  </si>
  <si>
    <t>Inativo</t>
  </si>
  <si>
    <t xml:space="preserve">FUNDO PARA GALVANIZADOS TIPO GALVITE - GL COM 3.600 ML - NBR 11702/1992 - tipo 4.2.9 </t>
  </si>
  <si>
    <t>GARRAFA TÉRMICA - 5 LITROS, CORES A DEFINIR</t>
  </si>
  <si>
    <t>GARRAFÃO TÉRMICO C/ TORNEIRA - CAPACIDADE DE 06 LITROS, CORES A DEFINIR</t>
  </si>
  <si>
    <t>GARRAFÃO TÉRMICO C/ TORNEIRA - CAPACIDADE DE 09 LITROS, CORES A DEFINIR</t>
  </si>
  <si>
    <t>GRAMPEADOR GRANDE, TAMANHO 26/6, MEDIDAS: 163 X 40 X 54 MM (VARIAÇÃO +/- 05 MM).</t>
  </si>
  <si>
    <t>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</si>
  <si>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</si>
  <si>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</si>
  <si>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</si>
  <si>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</si>
  <si>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</si>
  <si>
    <t>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</si>
  <si>
    <t>PAPEL CAMURCA - 60 X 40 - ROSA - AS MEDIDAS PODERAO VARIAR +/- 5 CM                  COR VIVA, VIBRANTE, UNIFORME E SEM MANCHAS</t>
  </si>
  <si>
    <t xml:space="preserve">PAPEL CAMURCA - 60 X 40 CM - AZUL              CLARO                                                                                         COR VIVA, VIBRANTE, UNIFORME E SEM MANCHAS (VARIACAO +/- 5 CM)                                                                                       </t>
  </si>
  <si>
    <t xml:space="preserve">PAPEL CAMURCA - 60 X 40 CM - BRANCO       COR VIVA, VIBRANTE, UNIFORME E SEM MANCHAS (VARIACAO +/- 5 CM)      </t>
  </si>
  <si>
    <t xml:space="preserve">PAPEL CAMURCA - 60 X 40 CM - MARROM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</si>
  <si>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</si>
  <si>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</si>
  <si>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40CM - AMARELO     COR VIVA, VIBRANTE, UNIFORME E SEM MANCHAS (VARIACAO +/- 5 CM)      </t>
  </si>
  <si>
    <t>PAPEL CARTAO - 50 X 70 CM - AMARELO (MEDIDAS PODERAO VARIAR +/- 5CM)                COR VIVA, VIBRANTE, UNIFORME E SEM MANCHAS</t>
  </si>
  <si>
    <t>PAPEL CARTAO - 50 X 70 CM - AZUL ESCURO (MEDIDAS PODERAO VARIAR +/- 5CM)                                                                                              COR VIVA, VIBRANTE, UNIFORME E SEM MANCHAS</t>
  </si>
  <si>
    <t>PAPEL CARTAO - 50 X 70 CM - LARANJA (MEDIDAS PODERAO VARIAR +/- 5CM)                COR VIVA, VIBRANTE, UNIFORME E SEM MANCHAS</t>
  </si>
  <si>
    <t>PAPEL CARTAO - 50 X 70 CM - VERDE ESCURO (MEDIDAS PODERAO VARIAR +/- 5CM)                                                                                              COR VIVA, VIBRANTE, UNIFORME E SEM MANCHAS</t>
  </si>
  <si>
    <t>PAPEL CARTAO - 50 X 70 CM - VERMELHO (MEDIDAS PODERAO VARIAR +/- 5CM)                COR VIVA, VIBRANTE, UNIFORME E SEM MANCHAS</t>
  </si>
  <si>
    <t xml:space="preserve">PAPEL CREPOM - RL C/ 48 X 200 CM - AMARELO OURO                                                                  COR VIVA, VIBRANTE, UNIFORME E SEM MANCHAS (VARIACAO +/- 5 CM)    </t>
  </si>
  <si>
    <t xml:space="preserve">PAPEL CREPOM - RL C/ 48 X 200 CM - AZUL ESCURO                                                                                     COR VIVA, VIBRANTE, UNIFORME E SEM MANCHAS (VARIACAO +/- 5 CM)    </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</si>
  <si>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</si>
  <si>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</si>
  <si>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VERDE ESCURO                                                                    COR VIVA, VIBRANTE, UNIFORME E SEM MANCHAS (VARIACAO +/- 5 CM)    </t>
  </si>
  <si>
    <t xml:space="preserve">PAPEL CREPOM - RL C/ 48 X 200 CM - VERMELHO                                                                               COR VIVA, VIBRANTE, UNIFORME E SEM MANCHAS (VARIACAO +/- 5 CM)    </t>
  </si>
  <si>
    <t>PAPEL CRIATIVO FLUORESCENTE, TIPO LUMIPAPER, 5 CORES VIBRANTES, COLORIDO NAS DUAS FACES, TAMANHO A4 (210 X 297 MM), GRAMATURA: 75 G/M² - PACOTE COM 50 FOLHAS  (VARIAÇÃO +/- 05 CM).</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</si>
  <si>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</si>
  <si>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</si>
  <si>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</si>
  <si>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 xml:space="preserve">PAPEL DE SEDA - 48 X 60 CM - ROSA - AS MEDIDAS PODERAO VARIAR +/- 5 CM                  COR VIVA, VIBRANTE, UNIFORME E SEM MANCHAS (VARIACAO +/- 5 CM)   </t>
  </si>
  <si>
    <t xml:space="preserve">PAPEL DE SEDA - 48 X 60 CM - VERDE ESCURO                                                                                     COR VIVA, VIBRANTE, UNIFORME E SEM MANCHAS (VARIACAO +/- 5 CM)   </t>
  </si>
  <si>
    <t xml:space="preserve">PAPEL DE SEDA - 48 X 60 CM - VERMELHO     COR VIVA, VIBRANTE, UNIFORME E SEM MANCHAS (VARIACAO +/- 5 CM)   </t>
  </si>
  <si>
    <t>PAPEL DE SEDA BRANCO CALANDRADO 14 X 14 CM (GUARDANAPO TIPO TV), 100% FIBRAS CELULÓSICAS, EM PACOTES COM 500 UNIDADES  (AS MEDIDAS PODERÃO VARIAR +/- 02 CM)</t>
  </si>
  <si>
    <t>PAPEL ESPELHO - 60 X 50 CM - PRETO (VARIAÇÃO +/- 05 CM).</t>
  </si>
  <si>
    <t>PAPEL ESPELHO - 65 X 50 CM - AZUL CLARO (VARIAÇÃO +/- 05 CM).</t>
  </si>
  <si>
    <t xml:space="preserve">PAPEL ESPELHO - 65 X 50 CM - ROSA  COR VIVA, VIBRANTE, UNIFORME E SEM MANCHAS (VARIACAO +/- 5 CM) </t>
  </si>
  <si>
    <t xml:space="preserve">PAPEL ESPELHO BRILHANTE (DOBRADURA), MEDINDO 48 X 66 CM - COR: AMARELA                                                                                  COR VIVA, VIBRANTE, UNIFORME E SEM MANCHAS (VARIACAO +/- 5 CM) </t>
  </si>
  <si>
    <t xml:space="preserve">PAPEL ESPELHO BRILHANTE (DOBRADURA), MEDINDO 48 X 66 CM - COR: AZUL ESCURO                                                                       COR VIVA, VIBRANTE, UNIFORME E SEM MANCHAS (VARIACAO +/- 5 CM) </t>
  </si>
  <si>
    <t>PAPEL ESPELHO BRILHANTE (DOBRADURA), MEDINDO 48 X 66 CM - COR: LARANJA - AS MEDIDAS PODERAO VARIAR +/- 5 CM                                                                                       COR VIVA, VIBRANTE, UNIFORME E SEM MANCHAS</t>
  </si>
  <si>
    <t xml:space="preserve">PAPEL ESPELHO BRILHANTE (DOBRADURA), MEDINDO 48 X 66 CM - COR: VERDE ESCURO                                                                   COR VIVA, VIBRANTE, UNIFORME E SEM MANCHAS (VARIACAO +/- 5 CM) </t>
  </si>
  <si>
    <t xml:space="preserve">PAPEL ESPELHO BRILHANTE (DOBRADURA), MEDINDO 48 X 66 CM - COR: VERMELHA                                                                               COR VIVA, VIBRANTE, UNIFORME E SEM MANCHAS (VARIACAO +/- 5 CM) </t>
  </si>
  <si>
    <t>PAPEL HECTOGÁFICO COM MATRIZ PARA MIMEOGRAFO A ÁLCOOL (VARIAÇÃO +/- 05 CM).</t>
  </si>
  <si>
    <t>PAPEL KRAFT 80G/M² - 66 CM X 96 CM (PAPEL PARDO)  (VARIAÇÃO +/- 05 CM).</t>
  </si>
  <si>
    <t>PAPEL LAMINADO - 50 X 60 CM - AZUL               COR VIVA, VIBRANTE, UNIFORME E SEM MANCHAS (VARIACAO +/- 5 CM)</t>
  </si>
  <si>
    <t>PAPEL LAMINADO - 50 X 60 CM - DOURADO - AS MEDIDAS PODERAO VARIAR +/- 5 CM       COR VIVA, VIBRANTE, UNIFORME E SEM MANCHAS</t>
  </si>
  <si>
    <t>PAPEL LAMINADO - 50 X 60 CM - PRATA           COR VIVA, VIBRANTE, UNIFORME E SEM MANCHAS (VARIACAO +/- 5 CM)</t>
  </si>
  <si>
    <t>PAPEL LAMINADO - 50 X 60 CM - VERDE            COR VIVA, VIBRANTE, UNIFORME E SEM MANCHAS (VARIACAO +/- 5 CM)</t>
  </si>
  <si>
    <t>PAPEL LAMINADO - 50 X 60 CM - VERMELHO COR VIVA, VIBRANTE, UNIFORME E SEM MANCHAS (VARIACAO +/- 5 CM)</t>
  </si>
  <si>
    <t>PAPEL MONOLÚCIDO - 120 G/M² 660 X 960 MM  - PACOTE COM 250 FOLHAS (VARIAÇÃO +/- 05 CM).</t>
  </si>
  <si>
    <t>PAPEL SULFITE - 66 X 96 CM  120 G/M2 - BRANCO                                                                                      (VARIACAO +/- 5 CM)</t>
  </si>
  <si>
    <t>PAPEL SULFITE COATED HP 914 MM X 45 M GRAMATURA 90G/M² PARA PLOTER, HP DESIGNJET SÉRIE 4000  (VARIAÇÃO +/- 05 CM).</t>
  </si>
  <si>
    <t xml:space="preserve">PISO DE BORRACHA MODELO I, COR: AMARELO, ISENTO DE SUBSTANCIAS TOXICAS COM ABSORCAO DE IMPACTOS ANTI DERRAPANTE, NA MEDIDA 335 X 255 X 20 MM, ATENDENDO A NORMA ASTM 2240, COM DUREZA DE 50 SHORE A, RESISTENTE A LUZ SOLAR E ABRASAO, NORMA DIN 53516&lt;150.
VARIAÇÃO DE +/- 2 CM NO COMPRIMENTO E NA LARGURA E +/- 0,5 CM NA ESPESSURA. TODAS AS MEDIDAS/ESPESSURA DAS PEÇAS, DEVERÃO APRESENTAR UNIFORMIDADE. </t>
  </si>
  <si>
    <t xml:space="preserve">PISO DE BORRACHA MODELO I, ISENTO DE SUBSTANCIAS TOXICAS COM ABSORCAO DE IMPACTOS ANTI DERRAPANTES, NA MEDIDA 335 X255 X20 MM, ATENDENDO A NORMA ASTM 2240, COM DUREZA DE 50 SHORE A, RESISTENTE A LUZ SOLAR E ABRASAO NORMA DIN53516&lt;150
COR: AZUL
VARIAÇÃO DE +/- 2 CM NO COMPRIMENTO E NA LARGURA E +/- 0,5 CM NA ESPESSURA. TODAS AS MEDIDAS/ESPESSURA DAS PEÇAS, DEVERÃO APRESENTAR UNIFORMIDADE. </t>
  </si>
  <si>
    <t xml:space="preserve">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</si>
  <si>
    <t xml:space="preserve">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</si>
  <si>
    <t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</si>
  <si>
    <t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</si>
  <si>
    <t>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</si>
  <si>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SACO PLÁSTICO PARA LIXO - 50 L, COR PRETA - 63 X 80 CM X 0,12 MM OU 120 MICRAS DE ESPESSURA (0,06 MM POR PAREDE). PODENDO VARIAR +/- 0,02 MM POR PAREDE.</t>
  </si>
  <si>
    <t>SACO PLÁSTICO PARA LIXO, COR AZUL, CAPACIDADE DE VOLUME DE 100 LITROS, NAS MEDIDAS 75 CM DE LARG X 105 CM DE ALT X 0,14 MM OU  140 MICRAS DE ESPESSURA (0,07 MM POR PAREDE) - PACOTE COM 100 UNIDADES. PODENDO VARIAR +/- 0,02 MM POR PAREDE</t>
  </si>
  <si>
    <t>SACO PLÁSTICO PARA LIXO, COR AZUL, CAPACIDADE DE VOLUME DE 15 LITROS, NAS MEDIDAS 39 CM DE LARG X 58 CM DE ALT X 0,06 MM OU 60 MICRAS DE ESPESSURA (0,03 MM POR PAREDE) - PACOTE COM 100 UNIDADES. PODENDO VARIAR + OU - 2 MICRAS.</t>
  </si>
  <si>
    <t>SACO PLÁSTICO PARA LIXO, COR PRETA, CAPACIDADE DE VOLUME DE 30 LITROS, NAS MEDIDAS 59 CM DE LARG X 62 CM DE ALT X 0,06 MM OU 60 MICRAS ESPESSURA (0,03 MM POR PAREDE) - PACOTE COM 100 UNIDADES. PODENDO VARIAR + OU - 2 MICRAS.</t>
  </si>
  <si>
    <t>SELADOR PARA MADEIRA, GALÃO COM 3.600 ML - NBR 11702/1992 - tipo 4.1.8.</t>
  </si>
  <si>
    <t>THINNER PARA PINTURA E ACABAMENTOS - LATA COM 900 ML- NBR 11702/1992 - tipo 4.5.8.</t>
  </si>
  <si>
    <t>TINTA ESMALTE SINTÉTICO BRILHANTE - AMARELO OURO - GL COM 3.600 ML - A BASE DE SOLVENTE - NBR 11702/1992 - tipo 4.2.1.</t>
  </si>
  <si>
    <t>TINTA ESMALTE SINTÉTICO BRILHANTE - AZUL DEL REY - GL COM 3.600 ML - A BASE DE SOLVENTE - NBR 11702/1992 - tipo 4.2.1.</t>
  </si>
  <si>
    <t>TINTA ESMALTE SINTÉTICO BRILHANTE - VERMELHO - GL COM 3.600 ML - A BASE DE SOLVENTE - NBR 11702/1992 - tipo 4.2.1.</t>
  </si>
  <si>
    <t>TINTA ESMALTE SINTÉTICO BRILHANTE VERDE COLONIAL - GALÃO  COM 3,600 ML - ABNT NBR 11702/1992 - tipo: 4.2.1.</t>
  </si>
  <si>
    <t>TINTA ESMALTE SINTÉTICO BRILHANTE, COR VERDE FOLHA - GL  COM 3,600 ML - A BASE DE SOLVENTE - NBR 11702/1992 - tipo 4.2.1</t>
  </si>
  <si>
    <t>TINTA LÁTEX ACRILICA FOSCA - COR AZUL REAL - LATA COM 18 LITROS, NBR 11702/1992 - tipo 4.2.5</t>
  </si>
  <si>
    <t>TINTA LÁTEX ACRÍLICA FOSCA, COR VERDE LIMÃO - LATA COM 18 LITROS, NBR 11702/1992- tipo 4.2.5</t>
  </si>
  <si>
    <t>TINTA LÁTEX ACRÍLICA FOSCA, COR VERDE MUSGO - LATA COM 18 LITROS, NBR 11702/1992 - tipo 4.2.5.</t>
  </si>
  <si>
    <t>TINTA LÁTEX ACRÍLICO FOSCA TERRACOTA - LATA COM 18 LITROS, NBR 11702/1992 - tipo 4.2.5</t>
  </si>
  <si>
    <t>TINTA PARA  PISO - AZUL - GL COM  3,600 ML, NBR 11702/1992 - tipo 4.2.5.</t>
  </si>
  <si>
    <t>TINTA PARA  PISO - COR BRANCA - GL COM  3,600 ML, NBR 11702/1992 - tipo 4.2.5.</t>
  </si>
  <si>
    <t>TINTA PARA PISO - AMARELA GL COM 3.600 ML - NBR 11702/1992 - tipo 4.2.5.</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</si>
  <si>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</si>
  <si>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</si>
  <si>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TOALHA DE PAPEL INTERFOLHADA 22,5 X 20,7 CM, CLASSE 01, 2 (DUAS) DOBRAS, COR BRANCA, MATÉRIA PRIMA 100% FIBRA VEGETAL. 
ESPECIFICAÇÕES: GRAMATURA MÍNIMA, ALVURA, ÍNDICE DE MACIEZ, QUANTIDADE DE PINTAS, ABSORÇÃO, RESISTÊNCIA À TRAÇÃO, DEVEM SEGUIR AS NORMAS 15464-8 E 15134 DA ABNT.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+/- 02 CM</t>
  </si>
  <si>
    <t>VERNIZ FILTRO SOLAR PARA MADEIRA (USO EXTERNO) - GALÃO COM 3.600 ML - NBR 11702/1992 - tipo 4.4.1.</t>
  </si>
  <si>
    <t>VERNIZ MARITIMO , GALÃO COM 3.600 ML BRILHANTE -  ABNT NBR 11702/1992 - tipo 4.2.10.</t>
  </si>
  <si>
    <t>VERNIZ SINTÉTICO BRILHANTE, GL COM 3.600 ML - ABNT NBR 11702/1992 - tipo 4.4.3.</t>
  </si>
  <si>
    <t>PAPEL MONOLÚCIDO - 120 G/M² 660 X 960 MM - PACOTE COM 250 FOLHAS (VARIAÇÃO +/- 05 CM).</t>
  </si>
  <si>
    <t>PAPEL ESPELHO - 65 X 50 CM - ROSA (VARIAÇÃO +/- 05 CM).</t>
  </si>
  <si>
    <t>PAPEL KRAFT 80G/M² - 66 CM X 96 CM (PAPEL PARDO) (VARIAÇÃO +/- 05 CM).</t>
  </si>
  <si>
    <t>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</si>
  <si>
    <t>Unidade</t>
  </si>
  <si>
    <t>Descrição</t>
  </si>
  <si>
    <t>SITUAÇÃO</t>
  </si>
  <si>
    <t>Vai ter estimativa, mas ainda não tem</t>
  </si>
  <si>
    <t>Item não entra em ata</t>
  </si>
  <si>
    <t>Item ativo em ata ou vai entrar em uma</t>
  </si>
  <si>
    <t>Frasco</t>
  </si>
  <si>
    <t>Peça</t>
  </si>
  <si>
    <t>Viagem</t>
  </si>
  <si>
    <t>Tubo</t>
  </si>
  <si>
    <t>Saco</t>
  </si>
  <si>
    <t>Resma</t>
  </si>
  <si>
    <t>Rolo</t>
  </si>
  <si>
    <t>Refil</t>
  </si>
  <si>
    <t>Pacote</t>
  </si>
  <si>
    <t>Pote</t>
  </si>
  <si>
    <t>Par</t>
  </si>
  <si>
    <t>Pedra</t>
  </si>
  <si>
    <t>Metro</t>
  </si>
  <si>
    <t>Litro</t>
  </si>
  <si>
    <t>Quilograma</t>
  </si>
  <si>
    <t>Jogo (Kit, Conjunto)</t>
  </si>
  <si>
    <t>Kit (Conjunto, Jogo)</t>
  </si>
  <si>
    <t>Galão (Lata)</t>
  </si>
  <si>
    <t>MATERIAIS DE LIMPEZA (DOMISSANEANTES)</t>
  </si>
  <si>
    <t>ELÉTRICA</t>
  </si>
  <si>
    <t>CHAPAS E COLAS</t>
  </si>
  <si>
    <t>AÇÚCAR</t>
  </si>
  <si>
    <t>OBJETO (ATA DE)</t>
  </si>
  <si>
    <t>BOBINA DE SACO PLÁSTICO E SEDA CALANDRADO</t>
  </si>
  <si>
    <t>Barra</t>
  </si>
  <si>
    <t>CHAPA DE AÇO, CANTONEIRAS E TUBO DE FERRO</t>
  </si>
  <si>
    <t>ALCOOL GEL</t>
  </si>
  <si>
    <t>AREIA, PEDRA, PEDREGULHO</t>
  </si>
  <si>
    <t>BANCO VICE E VERSA</t>
  </si>
  <si>
    <t>BARRA DE CONSTRUÇÃO, FERROS, CANTONEIRAS E TUBOS DE PVC</t>
  </si>
  <si>
    <t>BLOCOS E BLOQUETES</t>
  </si>
  <si>
    <t>BOBINA, SEDA, CALANDRADO E FILME</t>
  </si>
  <si>
    <t>BOLAS</t>
  </si>
  <si>
    <t>BRINQUEDOS E PLAYGROUND</t>
  </si>
  <si>
    <t>CADEADOS, GONZOS, FECHADURAS</t>
  </si>
  <si>
    <t>CHAPAS DE AÇO, CANTONEIRA, TUBO METALON E FERRO CHATO</t>
  </si>
  <si>
    <t>CHAPAS, MADEIRAS, FOLHAS DE PORTA, BATENTES E FITAS DE BORDA</t>
  </si>
  <si>
    <t>CONJUNTO ESCOLAR FUNDAMENTAL</t>
  </si>
  <si>
    <t>CONJUNTO ESCOLAR INFANTIL</t>
  </si>
  <si>
    <t>DISJUNTORES, REATORES, LÂMPADAS E LUMINÁRIAS</t>
  </si>
  <si>
    <t>DISPENSADOR E PAPEL HIGIÊNICO</t>
  </si>
  <si>
    <t>ELETRODOMÉSTICOS</t>
  </si>
  <si>
    <t>EQUIPAMENTOS DE COZINHA</t>
  </si>
  <si>
    <t>GARRAFA TÉRMICA</t>
  </si>
  <si>
    <t>HIDRÁULICA</t>
  </si>
  <si>
    <t>INSETICIDA</t>
  </si>
  <si>
    <t>LOCAÇÃO DE SISTEMAS DE LUZ E SOM</t>
  </si>
  <si>
    <t>Diária</t>
  </si>
  <si>
    <t>LÂMPADAS E SOQUETES</t>
  </si>
  <si>
    <t>LIXAS SERRA DE FITA E FITAS DE BORDA</t>
  </si>
  <si>
    <t>MATERIAIS DE CONSTRUÇÃO</t>
  </si>
  <si>
    <t>MATERIAL DE ESCRITORIO E ESCOLAR</t>
  </si>
  <si>
    <t>MATERIAL DE LIMPEZA</t>
  </si>
  <si>
    <t>MATERIAL ESPORTIVO</t>
  </si>
  <si>
    <t>MEDALHAS E TROFÉUS</t>
  </si>
  <si>
    <t>MOBILIÁRIO MDF INFANTIL</t>
  </si>
  <si>
    <t>MÓVEIS ADMINISTRATIVOS</t>
  </si>
  <si>
    <t>PAPEL CELOFANE</t>
  </si>
  <si>
    <t>PAPEL TOALHA</t>
  </si>
  <si>
    <t>PERFIL RODAFORRO E PERFIL TIPO EMENDA</t>
  </si>
  <si>
    <t>PINTURA</t>
  </si>
  <si>
    <t>PISOS DE BORRACHA, HIDRÁULICOS, PORCELANATOS, REVESTIMENTO E PASTILHAS</t>
  </si>
  <si>
    <t>PLANTAS ORNAMENTAIS</t>
  </si>
  <si>
    <t>PLÁSTICO OLEADO</t>
  </si>
  <si>
    <t>PNEUS</t>
  </si>
  <si>
    <t>PROTETOR SOLAR</t>
  </si>
  <si>
    <t>SACO PLÁSTICO DE LIXO</t>
  </si>
  <si>
    <t>SULFITE PARA REPROGRAFIA</t>
  </si>
  <si>
    <t>TAMPO E ENCOSTO DE CONJUNTO ESCOLAR</t>
  </si>
  <si>
    <t>TELAS</t>
  </si>
  <si>
    <t>TOLDOS</t>
  </si>
  <si>
    <t>TUBO DE FERRO, CANTONEIRAS E CHAPAS</t>
  </si>
  <si>
    <t>UTENSÍLIOS DE LIMPEZA</t>
  </si>
  <si>
    <t>VENTILADORES</t>
  </si>
  <si>
    <t>FERRAGENS</t>
  </si>
  <si>
    <t>LUVAS</t>
  </si>
  <si>
    <t>MATERIAL DE PINTURA, DISCOS ABRASIVOS E COLA PARA MADEIRA</t>
  </si>
  <si>
    <t>PÃO FRANCÊS</t>
  </si>
  <si>
    <t>ÁLCOOL ETÍLICO HIDRATADO EM GEL 70° INPM - PARA USO DOMÉSTICO - FRASCO COM NO MÍNIMO 480 GR. AUTORIZAÇÃO FUNCIONAMENTO FABRICANTE ANVISA, LAUDO ANALÍTICO LOTE DO PRODUTO - VALIDADE MÍNIMA DE 01 ANO. DEVERÁ SER ENTREGUE EM CAIXAS DE PAPELÃO RESISTENTE, TIPO ONDULADO DUPLO.</t>
  </si>
  <si>
    <t>PERÍODO</t>
  </si>
  <si>
    <t>MENSAL</t>
  </si>
  <si>
    <t xml:space="preserve">CARTOLINA - BRANCA  - 50 X 66 CM - 180 G/M2                                                              (VARIAÇÃO +/- 05 CM)    </t>
  </si>
  <si>
    <t xml:space="preserve">CARTOLINA - AMARELA - 50 X 66 CM - 180 G/M2                                                        (VARIAÇÃO +/- 05 CM)                                          </t>
  </si>
  <si>
    <t/>
  </si>
  <si>
    <t>OBSERVAÇÕES</t>
  </si>
  <si>
    <t>GRUPO</t>
  </si>
  <si>
    <t>SUBGRUPO</t>
  </si>
  <si>
    <t>Caixa</t>
  </si>
  <si>
    <t>Bobina</t>
  </si>
  <si>
    <t>Conjunto</t>
  </si>
  <si>
    <t>Chapa</t>
  </si>
  <si>
    <t>Folha</t>
  </si>
  <si>
    <t>Balde</t>
  </si>
  <si>
    <t>Bloco</t>
  </si>
  <si>
    <t>Bombona</t>
  </si>
  <si>
    <t>Barrica</t>
  </si>
  <si>
    <t>PRESTAÇÃO DE SERVIÇOS DE REALIZAÇÃO DE EXAME MÉDICO ADMISSIONAL (FONOAUDIOLOGIA)</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</si>
  <si>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</si>
  <si>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</si>
  <si>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</si>
  <si>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</si>
  <si>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</si>
  <si>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</si>
  <si>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</si>
  <si>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</si>
  <si>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</si>
  <si>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P/ FERRO E METAIS EM FOLHA DE 225 X 275 MM - N.º 220</t>
  </si>
  <si>
    <t>LIXA DE PAPEL P/ MADEIRA EM FOLHA DE 225 X 275 MM - N° 80</t>
  </si>
  <si>
    <t>LIXA DE PAPEL P/ MADEIRA EM FOLHA DE 225 X 275 MM - N° 120</t>
  </si>
  <si>
    <t>LIXA PARA PAREDE Nº 80</t>
  </si>
  <si>
    <t>DISCO DE CORTE 4 1/2" DE DIAMETRO EXTERNO, 01 MM DE ESPESSURA E 7/8" DE DIAMETRO DE FURO</t>
  </si>
  <si>
    <t>DISCO DE CORTE 9" X 1/8" X 7/8"</t>
  </si>
  <si>
    <t>DISCO DE DESBASTE DE 4 ¹/2  X 1/4 X 7/8 - CONFORME NORMAS DA ABNT</t>
  </si>
  <si>
    <t>LIXA PARA PAREDE - 120</t>
  </si>
  <si>
    <t>PRIMER ANTICORROSIVO, SECAGEM RAPIDA, COR CINZA, GL C/ 3,6ML</t>
  </si>
  <si>
    <t>TINTA P/ PISO - VERMELHO - LT C/ 18 L</t>
  </si>
  <si>
    <t>TINTA P/ PISO - BRANCA - C/ 18 LT</t>
  </si>
  <si>
    <t>TINTA ACRILICA LAVAVEL - AZUL CLARO - 18 LITROS</t>
  </si>
  <si>
    <t>TINTA LATEX PVA BRANCO, LATA COM 18 LITROS</t>
  </si>
  <si>
    <t>SELADOR ACRILICO - LATA COM 18 LITROS</t>
  </si>
  <si>
    <t xml:space="preserve">LEITE EM PO INTEGRAL INSTANTANEO ENRIQUECIDO </t>
  </si>
  <si>
    <t>M2</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</si>
  <si>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</si>
  <si>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M3</t>
  </si>
  <si>
    <t>LIXA P/ FERRO E METAIS EM FOLHA DE 225 X 275 MM N° 60</t>
  </si>
  <si>
    <t>LIXA PARA PAREDE - 60</t>
  </si>
  <si>
    <t>LIXA CINTA DE PANO, PARA MADEIRA, GRAU 60 - MED. 1,5 M X 15</t>
  </si>
  <si>
    <t>MACANETA ALAVANCA CROMADA P/ PORTA DE MADEIRA</t>
  </si>
  <si>
    <t>GONZO COM CHUMBADOR N. 3 (65MM)</t>
  </si>
  <si>
    <t>TARJETA CROMADA 3"</t>
  </si>
  <si>
    <t>PUXADOR EXTERNO PARA ARMARIO, COM 2 PARAFUSOS - TIPO ALCA - MEDIDA: 14,5 CM X 2,5 CM</t>
  </si>
  <si>
    <t>PUXADOR PARA MOVEL EM ABS, BOLA GRANDE, COM PARAFUSO 3,50 X 30 MM, CABECA FLANGE, COR:</t>
  </si>
  <si>
    <t>CT</t>
  </si>
  <si>
    <t>L</t>
  </si>
  <si>
    <t>LIXA P/ FERRO E METAIS EM FOLHA DE 225 X 275 MM N° 36</t>
  </si>
  <si>
    <t>LIXA D'AGUA EM FOLHA 225 X 275 MM GRAO 180</t>
  </si>
  <si>
    <t>DISCO DE LIXA N. 40 - 30 CM DE DIAMETRO - PARA LIXADEIRA DE BANCADA</t>
  </si>
  <si>
    <t>LENCOL DESCARTAVEL 70 CM X 50 MT</t>
  </si>
  <si>
    <t>GF</t>
  </si>
  <si>
    <t>Garrafa</t>
  </si>
  <si>
    <t>Metro Quadrado (M²)</t>
  </si>
  <si>
    <t>Metro Cúbico (M³)</t>
  </si>
  <si>
    <t>Cento</t>
  </si>
  <si>
    <t>Lata</t>
  </si>
  <si>
    <t>Tonelada</t>
  </si>
  <si>
    <t>ESPATULA DE ACO CARBONO COM CABO - N° 08</t>
  </si>
  <si>
    <t>DISCO DE CORTE FERRO 4.1/2" X 3/64" X 7/8" (115 X 1,0 X 23)  - CONF. NORMAS DA ABNT</t>
  </si>
  <si>
    <t>DISCO DIAMANTADO CORTE SECO, TURBO, DIAMETRO 110/20MM, CONFORME NORMAS ABNT</t>
  </si>
  <si>
    <t>DISCO DE DESBASTE 7" X 1/4" X 7/8" - CONFORME NORMAS DA ABNT</t>
  </si>
  <si>
    <t>CR</t>
  </si>
  <si>
    <t>CO</t>
  </si>
  <si>
    <t>BT</t>
  </si>
  <si>
    <t>CI</t>
  </si>
  <si>
    <t>VD</t>
  </si>
  <si>
    <t>DZ</t>
  </si>
  <si>
    <t>BJ</t>
  </si>
  <si>
    <t>10</t>
  </si>
  <si>
    <t>Dúzia</t>
  </si>
  <si>
    <t>Vidro</t>
  </si>
  <si>
    <t>Botijão</t>
  </si>
  <si>
    <t>Cilindro</t>
  </si>
  <si>
    <t>Código</t>
  </si>
  <si>
    <t>- ok -</t>
  </si>
  <si>
    <t>Código do Item</t>
  </si>
  <si>
    <t>AREIA MÉDIA LAVADA
EQUIVALÊNCIA APROXIMADA EM TONELADAS: 1,30 A 1,50</t>
  </si>
  <si>
    <t>PEDRA BRITADA Nº 1 - 4,8 X 12 X 5 MM (USO GERAL), MALHA DE CORTE: +12,7 MM - 21,0 MM, DENSIDADE 1,40 KG/DM3.
EQUIVALÊNCIA APROXIMADA EM TONELADAS: 1,45</t>
  </si>
  <si>
    <t>PORTA PAPEL HIGIÊNICO - ROLO INDUSTRIAL - PARA ROLO DE 300 METROS.</t>
  </si>
  <si>
    <t xml:space="preserve">RESERVATÓRIO INTERNO PARA SABONETEIRA EM PLÁSTICO - CAPACIDADE 800 ML </t>
  </si>
  <si>
    <t xml:space="preserve">DISPENSADOR PARA PAPEL TOALHA INTERFOLHA. DIMENSÕES: 320X250X130MM (AXLXP). MATERIAL: PLÁSTICO. ABERTURA E FECHAMENTO POR PRESSÃO. UTILIZAÇÃO PAPEL TOALHA 3 DOBRAS E 2 DOBRAS 23X23. </t>
  </si>
  <si>
    <t xml:space="preserve">SABONETEIRA EM ABS NA COR BRANCA, COM RESERVATÓRIO INTERNO E SISTEMA DE ABASTECIMENTO COM CAPACIDADE P/ 900 ML (A CAPACIDADE PODERÁ VARIAR EM +/- 100 ML).  JUNTO C/ O PRODUTO DEVERÁ SER ENTREGUE PARAFUSOS E BUCHAS P/ FIXACÃO NA PAREDE. </t>
  </si>
  <si>
    <t>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</si>
  <si>
    <t xml:space="preserve">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</si>
  <si>
    <t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</si>
  <si>
    <t>COLA PARA MADEIRA - FRASCO COM 01 LITRO.</t>
  </si>
  <si>
    <t>VERNIZ MARITIMO , GALÃO COM 3.600 ML BRILHANTE -  ABNT NBR 11702/1992 - TIPO 4.2.10.</t>
  </si>
  <si>
    <t>CORANTE PARA COLORIR TINTA LÁTEX - VERDE - 50 ML, ABNT NBR 11702/1992 - TIPO 4.5.11.</t>
  </si>
  <si>
    <t>CORANTE PARA COLORIR TINTA LÁTEX - AZUL ESCURO - 50 ML, ABNT NBR 11702/1992 - TIPO 4.5.11.</t>
  </si>
  <si>
    <t>CORANTE PARA COLORIR TINTA LÁTEX - PRETO - 50 ML, ABNT NBR 11702/1992 - TIPO 4.5.11.</t>
  </si>
  <si>
    <t>CORANTE PARA COLORIR TINTA LÁTEX - VERMELHO - 50 ML, ABNT NBR 11702/1992 - TIPO 4.5.11.</t>
  </si>
  <si>
    <t>CORANTE PARA COLORIR TINTA LÁTEX - OCRE - 50 ML, ABNT NBR 11702/1992 - TIPO 4.5.11.</t>
  </si>
  <si>
    <t>MASSA PLÁSTICA A BASE DE RECURSOS POLIÉSTERES - LATA COM 700 G.</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</si>
  <si>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</si>
  <si>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</si>
  <si>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TRINCHA PARA PINTURA - 1", COM CERDAS 100% NATURAIS.</t>
  </si>
  <si>
    <t>TRINCHA PARA PINTURA - 1/2", COM CERDAS 100% NATURAIS.</t>
  </si>
  <si>
    <t>TRINCHA PARA PINTURA 4" COM CERDAS 100% NATURAIS.</t>
  </si>
  <si>
    <t>ROLO DE LÃ DE CARNEIRO, PARA PINTURA, 23CM COM CABO, ALTURA MÍNIMA DE LÃ 19MM - 100% NATURAL.</t>
  </si>
  <si>
    <t>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</si>
  <si>
    <t>DISCO DE CORTE 7" X 1/8" X 7/8" (DIAM.EXT X ESPESSURA X DIAM. FURO) - CONFORME NORMAS ABNT.</t>
  </si>
  <si>
    <t>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</si>
  <si>
    <t>PEDRA PULMAO
EQUIVALÊNCIA APROXIMADA EM TONELADAS: 1,55</t>
  </si>
  <si>
    <t>PEDRISCO LIMPO
EQUIVALÊNCIA APROXIMADA EM TONELADAS: 1,48</t>
  </si>
  <si>
    <t>PEDRA BICA GRADUADA, MATERIAL NÃO USINADO, CONTENDO 20% DE PEDRA BRITADA Nº 2 (21 MM A 30 MM), 25% DE PEDRA BRITADA Nº 1 (9,5 MM A 21 MM), 155 DE PEDRISCO (4,8 MM A 9,5 MM) E 40% DE PÓ DE PEDRA (ATE 4,8 MM).
EQUIVALÊNCIA APROXIMADA EM TONELADAS: 1,70</t>
  </si>
  <si>
    <t>CORANTE PARA COLORIR TINTA LÁTEX - VIOLETA - 50 ML, ABNT NBR 11702/1992 - TIPO 4.5.11</t>
  </si>
  <si>
    <t>TINTA PARA PISO - AMARELA GL COM 3.600 ML - NBR 11702/1992 - TIPO 4.2.5.</t>
  </si>
  <si>
    <t>ROLO DE LÃ PARA PINTURA - 15 CM, COM CABO.</t>
  </si>
  <si>
    <t>TRINCHA PARA PINTURA - 1 1/2", COM CERDAS 100% NATURAIS.</t>
  </si>
  <si>
    <t>AGUARRAZ MINERAL/VEGETAL - 900 ML, NBR 11702/1992- TIPO 4.5.10.</t>
  </si>
  <si>
    <t>PEDRA BRITADA Nº 2 - 12,5 X 25 MM (USO GERAL) 
EQUIVALÊNCIA APROXIMADA EM TONELADAS: 1,45</t>
  </si>
  <si>
    <t>LIXA PARA FERRO E METAIS EM FOLHA DE 225 X 275 MM - N° 120.</t>
  </si>
  <si>
    <t>PÓ DE PEDRA
EQUIVALÊNCIA APROXIMADA EM TONELADAS: 1,50</t>
  </si>
  <si>
    <t>REBOLO - 6" X 1" X 1.1/4" - A 36 - PARA USO GERAL.</t>
  </si>
  <si>
    <t>REBOLO - 6" X 1" X 1.1/4" - A 60 - PARA USO GERAL.</t>
  </si>
  <si>
    <t>LIXA DE PAPEL PARA MADEIRA, EM FOLHA DE 225 X 275 MM - N° 150.</t>
  </si>
  <si>
    <t>LIXA DE PAPEL PARA MADEIRA, EM FOLHA DE 225 X 275 MM - N° 180.</t>
  </si>
  <si>
    <t>LIXA PARA FERRO E METAIS, EM FOLHA DE 225 X 275 MM - N° 80.</t>
  </si>
  <si>
    <t>CABO PARA ROLO DE PINTURA TIPO GARFO - GAIOLA SEM ROSCA,  230 MM, EM AÇO CARBONO CABO PLÁSTICO EM POLIPROPILENO.</t>
  </si>
  <si>
    <t>SEIXO ROLADO CONTENDO APROXIMADAMENTE 80% DE PEDRAS COM GRANULOMETRIA DIFERENCIADA ENTRE 4,75 MM E 12,7 MM (PEDRISCO E PEDRA 1), 10% DE AREIA GROSSA E 10% DE ARGILA
EQUIVALÊNCIA APROXIMADA EM TONELADAS: 1,60</t>
  </si>
  <si>
    <t>PEDREGULHO (CASCALHO)
EQUIVALÊNCIA APROXIMADA EM TONELADAS: 1,60</t>
  </si>
  <si>
    <t>Não vai mais comprar</t>
  </si>
  <si>
    <t>DOBRADICA PARA PORTA EM ACO ZINCADO, MEDIDAS 3.1/2" X 2.1/4", ESPESSURA MINIMA DE 1,5 MM</t>
  </si>
  <si>
    <t>Nova Abertura Ata 34/18 PP 26/19</t>
  </si>
  <si>
    <t>Eletrônico</t>
  </si>
  <si>
    <t>Presencial</t>
  </si>
  <si>
    <t>CHAVE</t>
  </si>
  <si>
    <t>TIPO</t>
  </si>
  <si>
    <t>NÚMERO</t>
  </si>
  <si>
    <t>ANO</t>
  </si>
  <si>
    <t>PREGÃO</t>
  </si>
  <si>
    <t>PREGÃO_DT</t>
  </si>
  <si>
    <t>PE   3/19</t>
  </si>
  <si>
    <t>PE  23/19</t>
  </si>
  <si>
    <t>DATA</t>
  </si>
  <si>
    <t>PE  28/19</t>
  </si>
  <si>
    <t>PE 3/19 Fracassado</t>
  </si>
  <si>
    <t>Item excluído do estoque</t>
  </si>
  <si>
    <t>Não é de nosso estoque</t>
  </si>
  <si>
    <t>Publicar homologação e emitir minuta de ARP - Partic Class: Felipe (Item 4)</t>
  </si>
  <si>
    <t>PP  21/19</t>
  </si>
  <si>
    <t>PP   2/19</t>
  </si>
  <si>
    <t>PE  16/19</t>
  </si>
  <si>
    <t>Impróspero no PE 16/19</t>
  </si>
  <si>
    <t>PE   2/19</t>
  </si>
  <si>
    <t>FINALIZADO</t>
  </si>
  <si>
    <t>sim</t>
  </si>
  <si>
    <t>-</t>
  </si>
  <si>
    <t>PE  29/19</t>
  </si>
  <si>
    <t>PP  40/19</t>
  </si>
  <si>
    <t>Arrematado</t>
  </si>
  <si>
    <t>Finalizar - contrato assinado.</t>
  </si>
  <si>
    <t>PP  19/19</t>
  </si>
  <si>
    <t>Arrematado (Orla)</t>
  </si>
  <si>
    <t>OBJETO</t>
  </si>
  <si>
    <t>MATERIAL ELÉTRICO</t>
  </si>
  <si>
    <t>FERROS</t>
  </si>
  <si>
    <t>CADEADOS, FECHADURA E GONZO</t>
  </si>
  <si>
    <t>LUVAS DE LATEX</t>
  </si>
  <si>
    <t>FITA DE BORDA EM PVC E CHAPAS</t>
  </si>
  <si>
    <t>UTENSILIOS DE LIMPEZA</t>
  </si>
  <si>
    <t>ARTIGOS DE PAPELARIA</t>
  </si>
  <si>
    <t>TOALHA DE PAPEL INTERFOLHADA</t>
  </si>
  <si>
    <t>MATERIAL DE CONSTRUÇÃO</t>
  </si>
  <si>
    <t>US_NOME</t>
  </si>
  <si>
    <t>US_DATH</t>
  </si>
  <si>
    <t>marcos.pereira</t>
  </si>
  <si>
    <t>FIM</t>
  </si>
  <si>
    <t>?</t>
  </si>
  <si>
    <t>TRINCHA PARA PINTURA - 2", COM CERDAS 100% NATURAIS.</t>
  </si>
  <si>
    <t>*</t>
  </si>
  <si>
    <t>MATERIAL DE PINTURA</t>
  </si>
  <si>
    <t>PP  26/19</t>
  </si>
  <si>
    <t>PAPEL SULFILE PARA REPROGRAFIA</t>
  </si>
  <si>
    <t>PE  69/18</t>
  </si>
  <si>
    <t xml:space="preserve"> </t>
  </si>
  <si>
    <t>PP  54/18</t>
  </si>
  <si>
    <t>Arremagado</t>
  </si>
  <si>
    <t>NR</t>
  </si>
  <si>
    <t>VENC</t>
  </si>
  <si>
    <t>206/18</t>
  </si>
  <si>
    <t>167/18</t>
  </si>
  <si>
    <t>47/19</t>
  </si>
  <si>
    <t>75/19</t>
  </si>
  <si>
    <t>107/19</t>
  </si>
  <si>
    <t>93/19</t>
  </si>
  <si>
    <t>Finalizado Ata 107/18</t>
  </si>
  <si>
    <t>08/03 Finalizar - contrato assinado. Ata 75/19.</t>
  </si>
  <si>
    <t>Finalizado. ATA 47/19.</t>
  </si>
  <si>
    <t>Finalizado. ATA 206/18.</t>
  </si>
  <si>
    <t>Processo finalizado ATA 167/18.</t>
  </si>
  <si>
    <t>PP  48/18</t>
  </si>
  <si>
    <t>107/18</t>
  </si>
  <si>
    <t>MATERIAIS PARA PINTURA E DISCO ABRASIVO</t>
  </si>
  <si>
    <t>PP  64/19</t>
  </si>
  <si>
    <t>Processo finalizado ATA 114/18.</t>
  </si>
  <si>
    <t>114/18</t>
  </si>
  <si>
    <t>MATERIAIS DE PINTURA</t>
  </si>
  <si>
    <t>Processo finalizado. ATA 117/18.</t>
  </si>
  <si>
    <t>PP  47/18</t>
  </si>
  <si>
    <t>117/18</t>
  </si>
  <si>
    <t>LEITE EM PO INTEGRAL, PEITO DE FRANGO COZIDO COM SAL, MISTURA PARA TORTA SALGADA, ETC.</t>
  </si>
  <si>
    <t>Processo finalizado. Ata 151/18.</t>
  </si>
  <si>
    <t>PP  10/18</t>
  </si>
  <si>
    <t>MATERIAIS PARA SINALIZACAO VIARIA HORIZONTAL (TINTA ACRILICA, TINTA PLASTICA, SOLVENTE E MICRO ESFERA)</t>
  </si>
  <si>
    <t>Processo conferido e finalizado. Ata 152/18.</t>
  </si>
  <si>
    <t>PE  37/18</t>
  </si>
  <si>
    <t>152/18</t>
  </si>
  <si>
    <t>PLASTICO OLEADO</t>
  </si>
  <si>
    <t>Ata não será reaberta, devido a baixa estimativa das Secretarias.</t>
  </si>
  <si>
    <t>PP 136/18</t>
  </si>
  <si>
    <t>Ata não será reaberta devido a baixa estimativa das Secretarias.</t>
  </si>
  <si>
    <t>157/18</t>
  </si>
  <si>
    <t>FORNECIMENTO DE PROTETOR SOLAR</t>
  </si>
  <si>
    <t>Processo finalizado. Ata 160/18</t>
  </si>
  <si>
    <t>PE  41/18</t>
  </si>
  <si>
    <t>160/18</t>
  </si>
  <si>
    <t>MATERIAIS DE LIMPEZA (FOSFORO, VASSOURA, LAVATINA, BUCHA, LA DE AÇO, ETC)</t>
  </si>
  <si>
    <t>Finalizar - contrato assinado. Ata 164/18.</t>
  </si>
  <si>
    <t>PP 132/18</t>
  </si>
  <si>
    <t>164/18</t>
  </si>
  <si>
    <t>278/18</t>
  </si>
  <si>
    <t>PORTA PAPEL HIGIENICO, RESERVATORIO PARA SABONETEIRA, DISPENSADOR PARA PAPEL TOALHA, SABONETEIRA E PAPEL HIGIENICO.</t>
  </si>
  <si>
    <t>Processo finalizado. Ata 179/18.</t>
  </si>
  <si>
    <t>PE  49/18</t>
  </si>
  <si>
    <t>170/18</t>
  </si>
  <si>
    <t>LAMPADA LED TUBULAR T8</t>
  </si>
  <si>
    <t>Processo finalizado. Ata 171/18.</t>
  </si>
  <si>
    <t>PP 122/18</t>
  </si>
  <si>
    <t>171/18</t>
  </si>
  <si>
    <t>CABOS UTP E CONECTORES RJ-45</t>
  </si>
  <si>
    <t>Processo finalizado. Ata 173/18.</t>
  </si>
  <si>
    <t>PP 134/18</t>
  </si>
  <si>
    <t>173/18</t>
  </si>
  <si>
    <t>SACO PLASTICO PARA LIXO</t>
  </si>
  <si>
    <t>Processo finalizado. Ata 176/18.</t>
  </si>
  <si>
    <t>PE  42/18</t>
  </si>
  <si>
    <t>UTENSILIOS DESCARTAVEIS E DOMESTICOS</t>
  </si>
  <si>
    <t>PE  63/18</t>
  </si>
  <si>
    <t>Processo finalizado. Ata 177/18.</t>
  </si>
  <si>
    <t>177/18</t>
  </si>
  <si>
    <t>Processo finalizado. Ata 186/18.</t>
  </si>
  <si>
    <t>186/18</t>
  </si>
  <si>
    <t>PP 129/18</t>
  </si>
  <si>
    <t>UTENSILIOS DOMESTICOS</t>
  </si>
  <si>
    <t>Processo finalizado. Ata 187/18.</t>
  </si>
  <si>
    <t>PE  68/18</t>
  </si>
  <si>
    <t>187/18</t>
  </si>
  <si>
    <t>CHAPAS, MADEIRAS, FOLHAS DE PORTA, BATENTES, COLAS E FITAS DE BORDA</t>
  </si>
  <si>
    <t>Finalizado. Ata 189/18.</t>
  </si>
  <si>
    <t>PE  65/18</t>
  </si>
  <si>
    <t>189/18</t>
  </si>
  <si>
    <t>MATERIAL PARA PINTURA (CORANTE, ROLO DE ESPUMA, TINTAS, ETC.)</t>
  </si>
  <si>
    <t>Processo finalizado. Ata 190/18.</t>
  </si>
  <si>
    <t>PP 161/18</t>
  </si>
  <si>
    <t>190/18</t>
  </si>
  <si>
    <t>PISO DE BORRACHA, PISO HIDRAULICO, PISO PORCELANATO, REVESTIMENTO CERAMICO E PASTILHAS CERAMIAS.</t>
  </si>
  <si>
    <t>Processo finalizado. Ata 195/18.</t>
  </si>
  <si>
    <t>PE  66/18</t>
  </si>
  <si>
    <t>195/18</t>
  </si>
  <si>
    <t>BLOCOS E TUBOS DE CONCRETO</t>
  </si>
  <si>
    <t>Processo finalizado. Ata 198/18.</t>
  </si>
  <si>
    <t>PP 158/18</t>
  </si>
  <si>
    <t>198/18</t>
  </si>
  <si>
    <t>FERROS, CANTONEIRAS, BARRA FIO REDONDO E TUBO DE PVC</t>
  </si>
  <si>
    <t>Processo finalizado. Ata 204/18.</t>
  </si>
  <si>
    <t>PP 170/18</t>
  </si>
  <si>
    <t>204/18</t>
  </si>
  <si>
    <t>GENEROS ALIMENTICIOS (MARCARINA, BISCOITOS E CHA DE ERVA MATE)</t>
  </si>
  <si>
    <t>Processo finalizado. Ata 209/18.</t>
  </si>
  <si>
    <t>209/18</t>
  </si>
  <si>
    <t>PP 139/18</t>
  </si>
  <si>
    <t>Processo finalizado. Ata 214/18.</t>
  </si>
  <si>
    <t>PP  87/18</t>
  </si>
  <si>
    <t>214/18</t>
  </si>
  <si>
    <t>MATERIAL HIDRAULICO</t>
  </si>
  <si>
    <t>Processo finalizado. Ata 228/18.</t>
  </si>
  <si>
    <t>PP 191/18</t>
  </si>
  <si>
    <t>228/18</t>
  </si>
  <si>
    <t>PECAS PARA MAQUINAS</t>
  </si>
  <si>
    <t>Processo finalizado. Ata 230/18.</t>
  </si>
  <si>
    <t>PP 195/18</t>
  </si>
  <si>
    <t>230/18</t>
  </si>
  <si>
    <t>ENCOSTO E ASSENTO EM MADEIRA</t>
  </si>
  <si>
    <t>Processo finalizado. Ata 234/18.</t>
  </si>
  <si>
    <t>PE  88/18</t>
  </si>
  <si>
    <t>234/18</t>
  </si>
  <si>
    <t>INSETICIDA AEROSOL</t>
  </si>
  <si>
    <t>Processo finalizado. Ata 235/18.</t>
  </si>
  <si>
    <t>PE  80/18</t>
  </si>
  <si>
    <t>235/18</t>
  </si>
  <si>
    <t>GENEROS ALIMENTICIOS (VINAGRE DE MAÇA, OLEO DE SOJA, FARINHA DE MILHO, ETC.)</t>
  </si>
  <si>
    <t>Processo finalizado. Ata 237/18.</t>
  </si>
  <si>
    <t>PP 160/18</t>
  </si>
  <si>
    <t>237/18</t>
  </si>
  <si>
    <t>* * SAÚDE * *</t>
  </si>
  <si>
    <t>Processo finalizado. Ata 243/18</t>
  </si>
  <si>
    <t>243/18</t>
  </si>
  <si>
    <t>Saúde Presencial</t>
  </si>
  <si>
    <t>Saúde Eletrônico</t>
  </si>
  <si>
    <t>SP 150/18</t>
  </si>
  <si>
    <t>FERROS, TUBOS DE FERRO, BARRA DE FERRO, CANTONEIRA, CHAPAS E PERFIL</t>
  </si>
  <si>
    <t>Processo finalizado. Ata 248/18.</t>
  </si>
  <si>
    <t>PE  91/18</t>
  </si>
  <si>
    <t>246/18</t>
  </si>
  <si>
    <t>Saúde - Pregão Eletrônico</t>
  </si>
  <si>
    <t>Saúde - Pregão Presencial</t>
  </si>
  <si>
    <t>Processo Finalizado - Lançado no Audesp . Ata 1/2019.</t>
  </si>
  <si>
    <t>PE  97/18</t>
  </si>
  <si>
    <t>1/19</t>
  </si>
  <si>
    <t>DISJUNTORES, REATORES, LAMPADAS, LUMINARIAS, CONTATOR E DISTRIBUIDOR GERAL PARA TELEFONIA</t>
  </si>
  <si>
    <t>Processo conferido e finalizado. Ata 2/19.</t>
  </si>
  <si>
    <t>PP 208/18</t>
  </si>
  <si>
    <t>2/19</t>
  </si>
  <si>
    <t>Finalizar Contrato Assinado (07/01/2019) - Incluso a publicação do BM. Ata 6/19.</t>
  </si>
  <si>
    <t>PP 224/18</t>
  </si>
  <si>
    <t>6/19</t>
  </si>
  <si>
    <t>MADEIRAS</t>
  </si>
  <si>
    <t>Processo finalizado. Ata 8/19.</t>
  </si>
  <si>
    <t>PP 215/18</t>
  </si>
  <si>
    <t>8/19</t>
  </si>
  <si>
    <t>GARRAFA TERMICA E GARRAFAO TERMICO</t>
  </si>
  <si>
    <t>Processo Finalizado (04/02/2019). Cadastrado no Audesp. Ata 9/19</t>
  </si>
  <si>
    <t>PP 227/18</t>
  </si>
  <si>
    <t>9/19</t>
  </si>
  <si>
    <t>CHAPAS DE MADEIRA, FOLHAS DE PORTA, FITA DE BORDA E MADEIRITE</t>
  </si>
  <si>
    <t>Processo finalizado. Ata 10/19.</t>
  </si>
  <si>
    <t>PE  98/18</t>
  </si>
  <si>
    <t>10/19</t>
  </si>
  <si>
    <t>Finalizar - contrato assinado. Ata 13/19.</t>
  </si>
  <si>
    <t>PE  95/18</t>
  </si>
  <si>
    <t>13/19</t>
  </si>
  <si>
    <t>PP 229/18</t>
  </si>
  <si>
    <t>Processo finalizado. Em 22/01 encaminhado para abertura de nova Ata.</t>
  </si>
  <si>
    <t>15/19</t>
  </si>
  <si>
    <t>Finalizar - contrato assinado. Ata 16/19.</t>
  </si>
  <si>
    <t>PP 234/18</t>
  </si>
  <si>
    <t>16/19</t>
  </si>
  <si>
    <t>LAMPADA DE LED BULBO 20W</t>
  </si>
  <si>
    <t>Processo finalizado. Ata 27/19.</t>
  </si>
  <si>
    <t>PE 114/18</t>
  </si>
  <si>
    <t>27/19</t>
  </si>
  <si>
    <t>CHAPA DE ACO, PERFIL E TUBO QUADRADO</t>
  </si>
  <si>
    <t>Processo finalizado. Ata 60/19.</t>
  </si>
  <si>
    <t>PP   9/19</t>
  </si>
  <si>
    <t>60/19</t>
  </si>
  <si>
    <t>CALCADO DE SEGURANCA TIPO TENIS DE COURO E UNIFORMES</t>
  </si>
  <si>
    <t>Finalizar - contrato assinado. Ata 61/19.</t>
  </si>
  <si>
    <t>PE 111/18</t>
  </si>
  <si>
    <t>61/19</t>
  </si>
  <si>
    <t>PE 103/18</t>
  </si>
  <si>
    <t>Finalizado. Ata 69/19.</t>
  </si>
  <si>
    <t>69/19</t>
  </si>
  <si>
    <t>Finalizar - contrato assinado. Ata 70/19.</t>
  </si>
  <si>
    <t>PP  11/19</t>
  </si>
  <si>
    <t>70/19</t>
  </si>
  <si>
    <t>Processo finalizado. Ata 76/19.</t>
  </si>
  <si>
    <t>PP  12/19</t>
  </si>
  <si>
    <t>76/19</t>
  </si>
  <si>
    <t>CAFÉ TORRADO E MOIDO - PACOTE COM 500 G - EMBALAGEM TIJOLINHO</t>
  </si>
  <si>
    <t>Finalizado Ata 81/19.</t>
  </si>
  <si>
    <t>PE 118/18</t>
  </si>
  <si>
    <t>81/19</t>
  </si>
  <si>
    <t>Processo conferido, finalizado. Ata 90/19.</t>
  </si>
  <si>
    <t>PP  30/19</t>
  </si>
  <si>
    <t>90/19</t>
  </si>
  <si>
    <t>Finalizar - contrato assinado. Ata 100/19.</t>
  </si>
  <si>
    <t>PE  41/19</t>
  </si>
  <si>
    <t>100/19</t>
  </si>
  <si>
    <t>MATERIAL DE LIMPEZA (DOMISSANEANTES)</t>
  </si>
  <si>
    <t>Processo conferido, finalizado. Ata 105/19.</t>
  </si>
  <si>
    <t>PE   8/19</t>
  </si>
  <si>
    <t>105/19</t>
  </si>
  <si>
    <t>ALCOOL GEL E DISPENSER</t>
  </si>
  <si>
    <t>Finalizar - contrato assinado.Ata 110/19.</t>
  </si>
  <si>
    <t>PE   1/19</t>
  </si>
  <si>
    <t>110/19</t>
  </si>
  <si>
    <t>BOBINA DE SACO PLASTICO E PAPEL DE SEDA BRANCO CALANDRADO</t>
  </si>
  <si>
    <t>Processo conferido, finalizado. Ata 112/19.</t>
  </si>
  <si>
    <t>PP   8/19</t>
  </si>
  <si>
    <t>112/19</t>
  </si>
  <si>
    <t>151/18</t>
  </si>
  <si>
    <t>176/18</t>
  </si>
  <si>
    <t>126/19</t>
  </si>
  <si>
    <t>Fracassado (Item 139)</t>
  </si>
  <si>
    <t>Aguardando inclusão no sistema</t>
  </si>
  <si>
    <t>Arrematado (Panambi)</t>
  </si>
  <si>
    <t>Parambi (Marca Votoran)</t>
  </si>
  <si>
    <t>PP  70/19</t>
  </si>
  <si>
    <t>130/19</t>
  </si>
  <si>
    <t>Não estimado por ter muito no est</t>
  </si>
  <si>
    <t>Item novo no estoque. Ata Zerada.</t>
  </si>
  <si>
    <t>Arrematado (WALDIR G. DA SILVA)</t>
  </si>
  <si>
    <t>LOTE</t>
  </si>
  <si>
    <t>PP  65/19</t>
  </si>
  <si>
    <t>129/19</t>
  </si>
  <si>
    <t>Arrematado (FELIPE SILVA MOLITERNO)</t>
  </si>
  <si>
    <t>Arrematado (50 X 1 COMERCIO DE MADEIRAS)</t>
  </si>
  <si>
    <t>Arrematado (WALDIR G.)</t>
  </si>
  <si>
    <t>131/19</t>
  </si>
  <si>
    <t>Arrematado (BIOFAC)</t>
  </si>
  <si>
    <t>ACESSÓRIOS DE INFORMÁTICA</t>
  </si>
  <si>
    <t>Empresa Assinou o contrato (Há fracassados)</t>
  </si>
  <si>
    <t>PP  45/19</t>
  </si>
  <si>
    <t>PP  64/18</t>
  </si>
  <si>
    <t>MATERIAIS PARA PINTURA E DISCO ABRASIVOS</t>
  </si>
  <si>
    <t>MATERIAIS PARA PINTURA E DISCOS ABRASIVOS</t>
  </si>
  <si>
    <t>Contrato assinado 23/05. Ata 6/17.</t>
  </si>
  <si>
    <t>PE   6/17</t>
  </si>
  <si>
    <t>6/17</t>
  </si>
  <si>
    <t>DISCO DE DESBASTE DE  FERRO - 4 1/2" X 3/16" X 7/8" - PARA USO EM LIXADEIRA E FABRICADO CONFORME NORMAS ABNT</t>
  </si>
  <si>
    <t>Item estimado em duplicidade com outro código.</t>
  </si>
  <si>
    <t>DISCO DE CORTE 14" X 3/16" X 1" DE ACORDO COM AS NORMAS DA ABNT</t>
  </si>
  <si>
    <t>Nova Abertura Ata 34/18 - Impróspero</t>
  </si>
  <si>
    <t>Suspenso</t>
  </si>
  <si>
    <t>Item suspenso temporariamente</t>
  </si>
  <si>
    <t>Suspenso por já ter estoque suficiente por um ano.</t>
  </si>
  <si>
    <t>LAMPADAS DE LED E SOQUETE</t>
  </si>
  <si>
    <t>Processo finalizado</t>
  </si>
  <si>
    <t>PP 205/17</t>
  </si>
  <si>
    <t>11/18</t>
  </si>
  <si>
    <t>FORNECIMENTO DE LAMPADAS DE LED E SOQUETE</t>
  </si>
  <si>
    <t>PP  68/19</t>
  </si>
  <si>
    <t>INTERRUPTOR, CONECTOR, CABO FLEXIVEL, TOMADA, ETC.</t>
  </si>
  <si>
    <t>Processo finalizado. Ata 78/18.</t>
  </si>
  <si>
    <t>PP  11/18</t>
  </si>
  <si>
    <t>78/18</t>
  </si>
  <si>
    <t>Impróspero no PP 11/18</t>
  </si>
  <si>
    <t>Impróspero no PP 11/18.</t>
  </si>
  <si>
    <t>Impróspero</t>
  </si>
  <si>
    <t>Finalizar - Contrato assinado.</t>
  </si>
  <si>
    <t>Não é do estoque</t>
  </si>
  <si>
    <t>Sem estimativa nesta ata por causa de saldo em estoque.</t>
  </si>
  <si>
    <t>Compra direta</t>
  </si>
  <si>
    <t>Não estimado por ter muito no estoque</t>
  </si>
  <si>
    <t>FITA ISOLANTE, SILICONE PARA VEDACAO E ELETRODO</t>
  </si>
  <si>
    <t>Processo finalizado. Ata 7/18</t>
  </si>
  <si>
    <t>PE 107/17</t>
  </si>
  <si>
    <t>7/18</t>
  </si>
  <si>
    <t>Novo código 133371</t>
  </si>
  <si>
    <t>Verificar possibilidade de trocar o código para o 136897.</t>
  </si>
  <si>
    <t>Código alterado para 135088</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</si>
  <si>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</si>
  <si>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Aguardando pregão.</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</si>
  <si>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</si>
  <si>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</si>
  <si>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Processo conferido e finalizado, encaminhado para arquivo ARP.</t>
  </si>
  <si>
    <t>Empresas convocadas para assinar contrato até esta data.</t>
  </si>
  <si>
    <t>Suspender compra apenas da ata 126/2019</t>
  </si>
  <si>
    <t>Item impróspero no pregão, Selma informou 18/06/19, que estão orçando.</t>
  </si>
  <si>
    <t>Item impróspero</t>
  </si>
  <si>
    <t>Fracassado.</t>
  </si>
  <si>
    <t>Aguardando finalização</t>
  </si>
  <si>
    <t>Arrematado SALUTI</t>
  </si>
  <si>
    <t>CAIXA PLASTICA, SACO PLASTICO, SACOLA PLASTICA E FILME DE POLIETILENO</t>
  </si>
  <si>
    <t>Conferido e finalizado.</t>
  </si>
  <si>
    <t>PP  43/19</t>
  </si>
  <si>
    <t>PP  62/19</t>
  </si>
  <si>
    <t>Fracassado</t>
  </si>
  <si>
    <t>Formalizando contrato</t>
  </si>
  <si>
    <t>FECHADURA DE SOBREPOR PARA GAVETA, COM CILINDRO, MEDINDO 22 MM DE CORPO, ACABAMENTO NIQUELADO E ROTACAO DA CHAVE 180º COM DOIS PONTOS DE EXTRACAO</t>
  </si>
  <si>
    <t>Impróspero no PE, aguardando a assinatura do contrato dos itens prósperos para análise de abertura de novo pregão, conforme informado pela Gabriele DRM</t>
  </si>
  <si>
    <t>FECHADURA DE SOBREPOR PARA GAVETA, COM CILINDRO, MEDINDO 31 MM DE CORPO, ACABAMENTO NIQUELADO E ROTACAO DA CHAVE DE 180º COM DOIS PONTOS DE EXTRACAO</t>
  </si>
  <si>
    <t>DOBRADICA DE PRESSAO EM ACO, CURVA, COMPLETA, PARA ARMARIOS - 35 MM, FABRICADA EM ACO ZINCADO, ABERTURA COM ANGULO DE 110°, COM PARAFUSOS E COM MOLA, SEM AMORTECEDOR.</t>
  </si>
  <si>
    <t>Processo finalizado. Ata 114/18. (Todos Prósperos)</t>
  </si>
  <si>
    <t>PAPEL CELOFANE, PAPEL MONOLUCIDO, PAPEL KRAFT E GRAMPO</t>
  </si>
  <si>
    <t>PP  92/19</t>
  </si>
  <si>
    <t>Contemplado no PE, assinatura do contrato até 03/07/19.</t>
  </si>
  <si>
    <t>PP  76/19</t>
  </si>
  <si>
    <t>UTENSILIOS DESCARTAVEIS</t>
  </si>
  <si>
    <t>PE  44/19</t>
  </si>
  <si>
    <t>Impróspero no PP</t>
  </si>
  <si>
    <t>Item próspero no PP, formalizando contrato.</t>
  </si>
  <si>
    <t>SINALIZACAO VIARIA HORIZONTAL (TINTAS, SOLVENTES E MICROESFERA)</t>
  </si>
  <si>
    <t>Publicar homologação e emitir minuta de ARP - Empresa Vencedora Sale Service</t>
  </si>
  <si>
    <t>PE  31/19</t>
  </si>
  <si>
    <t>Nova estimativa de ata enviada em 05/07/2019.</t>
  </si>
  <si>
    <t>Este item não está no estoque em 10/07/2019.</t>
  </si>
  <si>
    <t>PERFIL CADEIRA DE FERRO, COM 30 CM DE LARGURA X 2,5 DE ALTURA - BARRA COM 3 METROS</t>
  </si>
  <si>
    <t>MVP = Coloquei em suspensão pq há consumo. Verif c/ Priscila</t>
  </si>
  <si>
    <t>SUBTIPO</t>
  </si>
  <si>
    <t>ATA</t>
  </si>
  <si>
    <t>Compra</t>
  </si>
  <si>
    <t>ARP</t>
  </si>
  <si>
    <t>SIM</t>
  </si>
  <si>
    <t>Arrematado A. da Silva Lima</t>
  </si>
  <si>
    <t>ACUCAR REFINADO - PACOTE COM 1 KG</t>
  </si>
  <si>
    <t>Processo finalizado - concluído na AUDESP e arquivado.</t>
  </si>
  <si>
    <t>PE 105/18</t>
  </si>
  <si>
    <t>22/19</t>
  </si>
  <si>
    <t>PREGÃO_SITUAÇÃO</t>
  </si>
  <si>
    <t>Análise dos itens fracassados (Itens Fracassados: 9,12 ,25 ,31 ,33 ,41 ,42).</t>
  </si>
  <si>
    <t>PregõesDestaqueDeLinhaAtiva</t>
  </si>
  <si>
    <t>Colunas que farão parte do destaque de linhas na Planilha Pregões.</t>
  </si>
  <si>
    <t>Ativa o desativa o destaque de linhas na Planilha Pregões.</t>
  </si>
  <si>
    <t>PregõesDestaqueDeLinhaColunas</t>
  </si>
  <si>
    <t>LAMPADA LED TUBULAR</t>
  </si>
  <si>
    <t>PP  77/19</t>
  </si>
  <si>
    <t>MATERIAIS DE LIMPEZA (UTENSILIOS E ACESSORIOS)</t>
  </si>
  <si>
    <t>PP  86/19</t>
  </si>
  <si>
    <t>Abertura 16/07/2019 14:00</t>
  </si>
  <si>
    <t>TRAVA DE SEGURANCA, PUXADORES E FECHADURAS</t>
  </si>
  <si>
    <t>Encaminhado para a Elaboração do Edital.</t>
  </si>
  <si>
    <t>PP  95/19</t>
  </si>
  <si>
    <t>AQUISICAO DE EQUIPAMENTOS E ACESSORIOS DE INFORMATICA</t>
  </si>
  <si>
    <t>Encaminhado para novo mapa de preço com solicitação de cotação do item 01 e 06 para reabertura de edital dos itens imprósperos conforme memorando da SEC.</t>
  </si>
  <si>
    <t>PP 231/18</t>
  </si>
  <si>
    <t>Análise dos itens fracassados (Itens Fracassados:29 ,44 ,72 ,76 ,86 ,113).</t>
  </si>
  <si>
    <t>PP  56/19</t>
  </si>
  <si>
    <t>PP  59/19</t>
  </si>
  <si>
    <t>Publicar homologação e emitir AF's - (Itens Fracassados:10 ,11 ,20 , ) Partic.Class: D (Itens: 2,4) ELETRIFICAR (Itens: 3,6,14,15,16) FELIPE (Itens: 7,18,19) LEANDRO (Itens: 1,8,13,17,21) MARTINI (Itens: 5,9,12) Demais Partic: THIPLAN</t>
  </si>
  <si>
    <t>ARTIGOS INFANTIS</t>
  </si>
  <si>
    <t>Na DFAT para formalizar contrato</t>
  </si>
  <si>
    <t>PP  82/19</t>
  </si>
  <si>
    <t>EQUIPAMENTOS DE PROTECAO INDIVIDUAL (EPI)</t>
  </si>
  <si>
    <t>Elaborar mapa de preços dos itens imprósperos.</t>
  </si>
  <si>
    <t>PE 110/18</t>
  </si>
  <si>
    <t>Empresa convocada para assinar contrato (prazo até 12/07)</t>
  </si>
  <si>
    <t>PE  34/19</t>
  </si>
  <si>
    <t>Aguardando documentos até 05/07/19 e amostra do item 7 até 18/07/19. Empresas arrematantes AMAZONAS EPI (lotes1,2,3,4,5 e 8) e UNIFORMES CAMPINAS (lotes 6 e 7) - Abertura 02/07/2019 09:00, Pregoeiro Lúcio, BB 771769</t>
  </si>
  <si>
    <t>PE  39/19</t>
  </si>
  <si>
    <t>UNIFORMES (JAQUETA DE NYLON, MACACAO DE SEGURANCA, CAMISAS E CALCAS)</t>
  </si>
  <si>
    <t>Aguardando documentos até 11/07, Empresa arrematante INFRACORP COMERCIO (lote1) - BB 772401 - Pregoeiro Lúcio.</t>
  </si>
  <si>
    <t>CHAPA DE LAMINADO MELAMINICO PARA LOUSA</t>
  </si>
  <si>
    <t>PE  43/19</t>
  </si>
  <si>
    <t>Abertura 11/07/2019 08:30 BB773035 Pregoeiro Lucio</t>
  </si>
  <si>
    <t>1,3,4,5,6,8,9,10</t>
  </si>
  <si>
    <t>IMPRÓSPEROS</t>
  </si>
  <si>
    <t>IMPRÓSPERO</t>
  </si>
  <si>
    <t>ATIVO</t>
  </si>
  <si>
    <t>1,5</t>
  </si>
  <si>
    <t>9,12,25,31,33,41,42</t>
  </si>
  <si>
    <t>Emitir AF´s (Compra) / Aguardando edital itens fracassados/ Abertura 24/07/2019 09:00.</t>
  </si>
  <si>
    <t>Empresa O.B. DA CONCEIÇÃO solicitou prorrogaçao para assinar contrato (prazo até 16/07).</t>
  </si>
  <si>
    <t>CHAVE,TIPO,SUBTIPO,NÚMERO,ANO,DATA,FINALIZADO,OBJETO,US_NOME,US_DATH,SITUAÇÃO,IMPRÓSPEROS,FIM</t>
  </si>
  <si>
    <t>22,23,24,33,66,67,70,80,81,82,84,86,87</t>
  </si>
  <si>
    <t>10,11,20</t>
  </si>
  <si>
    <t>3,6,9,12,13</t>
  </si>
  <si>
    <t>29,44,72,76,86,113</t>
  </si>
  <si>
    <t>2,15,21,23,31</t>
  </si>
  <si>
    <t>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</si>
  <si>
    <t>Incluir na próxima ata (Solicitação da Maria Rita)</t>
  </si>
  <si>
    <t>Código descontinuado por opção do código 80390 (Inox)</t>
  </si>
  <si>
    <t>Item descontinuado. Trocado pelo de 30mm.</t>
  </si>
  <si>
    <t>Item descontinuado. Trocado pelo de 50mm.</t>
  </si>
  <si>
    <t>Item descontinuado. Trocado pelo de 40mm.</t>
  </si>
  <si>
    <t>Item descontinuado.</t>
  </si>
  <si>
    <t>Processo conferido, finalizado.</t>
  </si>
  <si>
    <t>9,14,18,20,21</t>
  </si>
  <si>
    <t>6,7,8</t>
  </si>
  <si>
    <t>Item fora de estoque</t>
  </si>
  <si>
    <t>Fora de estoque</t>
  </si>
  <si>
    <t>Descontinuado no estoque.</t>
  </si>
  <si>
    <t>Excluído do estoque.</t>
  </si>
  <si>
    <t>Processo conferido e finalizado</t>
  </si>
  <si>
    <t>Fora de estoque.</t>
  </si>
  <si>
    <t>Fora do estoque.</t>
  </si>
  <si>
    <t>Excesso de estoque.</t>
  </si>
  <si>
    <t>PP 101/17</t>
  </si>
  <si>
    <t>Finalizado</t>
  </si>
  <si>
    <t>Descontinuado por troca de código/especificação.</t>
  </si>
  <si>
    <t>Arrematado pelo Waldir.</t>
  </si>
  <si>
    <t>35,51,63</t>
  </si>
  <si>
    <t>Aguardando compra PP 59/19.</t>
  </si>
  <si>
    <t>Conferido e finalizado. Aguardando continuidade dos imprósperos</t>
  </si>
  <si>
    <t>Revisada</t>
  </si>
  <si>
    <t>12,17,58,61,63</t>
  </si>
  <si>
    <t>139</t>
  </si>
  <si>
    <t>X</t>
  </si>
  <si>
    <t>PAPEL SULFITE PARA REPROGRAFIA</t>
  </si>
  <si>
    <t>PE  60/19</t>
  </si>
  <si>
    <t>SALDO</t>
  </si>
  <si>
    <t>155/19</t>
  </si>
  <si>
    <t>156/19</t>
  </si>
  <si>
    <t>154/19</t>
  </si>
  <si>
    <t>MATERIAL ELETRICO</t>
  </si>
  <si>
    <t>CaminhoPadrãoDasPlanilhasDeCompraNaRede</t>
  </si>
  <si>
    <t>G:\Suprimentos\Compras\3 Planilhas Compras Estoque\</t>
  </si>
  <si>
    <t>Caminho padrão na rede. Mudar somente se necessário.</t>
  </si>
  <si>
    <t>159/19</t>
  </si>
  <si>
    <t>Contrato assinato 20/01</t>
  </si>
  <si>
    <t>PE 108/16</t>
  </si>
  <si>
    <t>BOBINA DE SACO PLASTICO, PAPEL DE SEDA E FILME DE POLIETILENO</t>
  </si>
  <si>
    <t>1/17</t>
  </si>
  <si>
    <t>CHA DE ERVA MATE TOSTADO - CAIXA COM 250 GR</t>
  </si>
  <si>
    <t xml:space="preserve">Finalizado </t>
  </si>
  <si>
    <t>PE  87/17</t>
  </si>
  <si>
    <t>192/17</t>
  </si>
  <si>
    <t>Não entrar no estoque. Será solicitado quando necessário.</t>
  </si>
  <si>
    <t>pp   2/19</t>
  </si>
  <si>
    <t>1,2,3,6,7,9,10,12,13,16,24,30,33,35</t>
  </si>
  <si>
    <t>VITRO DE CORRER EM ALUMINIO COM VIDROS E GRADE EM ALUMINIO FOSCO MEDINDO: 2,00 X 1,20M</t>
  </si>
  <si>
    <t>MATERIAL DE CONSTRUCAO</t>
  </si>
  <si>
    <t>VITRO DE CORRER EM ALUMINIO COM VIDROS E GRADE EM ALUMINIO FOSCO MEDINDO: 1,50 X 1,20M</t>
  </si>
  <si>
    <t>MANTA ASFALTICA, AUTO ADESIVA - MEDIDAS: 10CM DE LARGURA X 10 M DE COMPRIMENTO</t>
  </si>
  <si>
    <t>ISOPOR PARA FORRO, COM APLICACAO DE MASSA ACRILICA (IMPERMEAVEL), COR BRANCO, DIMENSAO: 625 X 1250 X 20 MM - VARIACAO: +/- 10 MM</t>
  </si>
  <si>
    <t>TUBO DE FERRO METALON REDONDO, DIAMETRO EXTERNO 21 MM, ESPESSURA DE 2 MM - BARRA C/ 6 M</t>
  </si>
  <si>
    <t>LAVATORIO SUSPENSO INFANTIL, NA COR BRANCA, MATERAL EM LOUCA NAS DIMENSOES: 38 X 28 CM (COMPRIMENTO/LARGURA). MEDIDAS PODENDO VARIAR EM + / - 03 CM.</t>
  </si>
  <si>
    <t>TAMPO E ASSENTO P/ VASO SANITARIO ( INFANTIL )</t>
  </si>
  <si>
    <t>Pregão Fracassado. Foi feita compra por licitação.</t>
  </si>
  <si>
    <t>PE   4/18</t>
  </si>
  <si>
    <t>Processo Finalizado</t>
  </si>
  <si>
    <t>62/18</t>
  </si>
  <si>
    <t>PASTILHA CERAMICA, COR VERDE AGUA, MEDINDO 10 X 10 CM, ESPESSURA DE 7 MM, UNIDAS POR PONTOS DE COLA.</t>
  </si>
  <si>
    <t>PISO HIDRAULICO</t>
  </si>
  <si>
    <t>PISOS, REVESTIMENTOS E PASTILHAS</t>
  </si>
  <si>
    <t>PE  48/19</t>
  </si>
  <si>
    <t>VELA(REFIL), PARA FILTRO MOD. AP 055</t>
  </si>
  <si>
    <t>NIPLE DUPLO DE REDUCAO ROSQUEAVEL 3/4 X 1/2 EM METAL</t>
  </si>
  <si>
    <t>PORTA GRELHA REDONDA, EM PVC, 100MM (4"), ALTURA MINIMA DE 20 MM</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</si>
  <si>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</si>
  <si>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</si>
  <si>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6</t>
  </si>
  <si>
    <t>1,2,3,5,6,7,9,10,12,13,14,15,16,17,24,27,28,29,31,32,33,34</t>
  </si>
  <si>
    <t>Processo finalizado.</t>
  </si>
  <si>
    <t>16</t>
  </si>
  <si>
    <t>154</t>
  </si>
  <si>
    <t>Não pertence ao estoque.</t>
  </si>
  <si>
    <t>Item descontinuado trocado pelo código 134246</t>
  </si>
  <si>
    <t>Item descontinuado trocado pelo código 134247</t>
  </si>
  <si>
    <t>AREIA MEDIA LAVADA(GRANULAMETRIA 0,6 A 2,4 MM), CONFORME ABNT. O MATERIAL ENTREGUE DEVERA ESTAR APTO A ENSAIOS DE PENEIRAMENTO, CONFORME TABELA 2 - LIMITES DA DISTRIBUICAO GRANULOMETRICA DO AGREGADO MIUDO (ABNT 7211/2005).EQUIVALENCIA APROXIMADA EM TONELADAS: 1,30 A 1,50</t>
  </si>
  <si>
    <t>214</t>
  </si>
  <si>
    <t>GARRAFA TERMICA - 1 LITRO, TAMPA EM FORMATO DE ROSCA</t>
  </si>
  <si>
    <t>GARRAFA TÉRMICA E GARRAFÃO TÉRMICO</t>
  </si>
  <si>
    <t>PP 211/17</t>
  </si>
  <si>
    <t>14/18</t>
  </si>
  <si>
    <t>14</t>
  </si>
  <si>
    <t>9</t>
  </si>
  <si>
    <t>PE  46/19</t>
  </si>
  <si>
    <t>FERROS, CANTONEIRAS, DISCOS, ETC</t>
  </si>
  <si>
    <t>Em análise empresas vencedoras.</t>
  </si>
  <si>
    <t>246</t>
  </si>
  <si>
    <t>234</t>
  </si>
  <si>
    <t>CHAPAS, LIXAS, COLAS E FITAS DE BORDA</t>
  </si>
  <si>
    <t>Conferido, finalizado.</t>
  </si>
  <si>
    <t>PE  96/17</t>
  </si>
  <si>
    <t>PP 111/19</t>
  </si>
  <si>
    <t>2,3,5,10,12</t>
  </si>
  <si>
    <t>189</t>
  </si>
  <si>
    <t>189/19</t>
  </si>
  <si>
    <t>PE 111/19</t>
  </si>
  <si>
    <t>16,17,15,26</t>
  </si>
  <si>
    <t>8</t>
  </si>
  <si>
    <t>PP  98/18</t>
  </si>
  <si>
    <t>Este item está também na ata 8/19</t>
  </si>
  <si>
    <t>PE 215/18</t>
  </si>
  <si>
    <t>3,4,5,6,7,8</t>
  </si>
  <si>
    <t>15</t>
  </si>
  <si>
    <t>129</t>
  </si>
  <si>
    <t>GUARNICAO PARA PORTA 0,92 X 2,10 M</t>
  </si>
  <si>
    <t>CHAPAS, MADEIRAS,FOLHAS DE PORTA, BATENTES, COLAS E FITAS DE BORDA</t>
  </si>
  <si>
    <t>160</t>
  </si>
  <si>
    <t>167/19</t>
  </si>
  <si>
    <t>167</t>
  </si>
  <si>
    <t>145/19</t>
  </si>
  <si>
    <t>145</t>
  </si>
  <si>
    <t>157</t>
  </si>
  <si>
    <t>69</t>
  </si>
  <si>
    <t>Empresa convocada para assinar contrato (prazo até 15/08)</t>
  </si>
  <si>
    <t>PE  51/19</t>
  </si>
  <si>
    <t>Finalizar - contrato assinado</t>
  </si>
  <si>
    <t>PE   5/18</t>
  </si>
  <si>
    <t>68/18</t>
  </si>
  <si>
    <t>68</t>
  </si>
  <si>
    <t>110</t>
  </si>
  <si>
    <t>170</t>
  </si>
  <si>
    <t>PE  42/19</t>
  </si>
  <si>
    <t>DISPENSADORES E PAPEL HIGIENICO</t>
  </si>
  <si>
    <t>176/19</t>
  </si>
  <si>
    <t>13</t>
  </si>
  <si>
    <t>176</t>
  </si>
  <si>
    <t>2,4,10,14,15,16,18,20,21,22,24,26,28</t>
  </si>
  <si>
    <t>164</t>
  </si>
  <si>
    <t>PE   4/19</t>
  </si>
  <si>
    <t>100</t>
  </si>
  <si>
    <t>Abertura 15/08/2019 09:00</t>
  </si>
  <si>
    <t>131</t>
  </si>
  <si>
    <t>3,4,5,7,16</t>
  </si>
  <si>
    <t>priscila.miranda</t>
  </si>
  <si>
    <t>193/19</t>
  </si>
  <si>
    <t>193</t>
  </si>
  <si>
    <t>198/19</t>
  </si>
  <si>
    <t>198</t>
  </si>
  <si>
    <t>Empresas convocadas para assinar contrato.</t>
  </si>
  <si>
    <t>1,2,4,5,6,8,9,10,11,16,18,19,22,25,27,29,13,15,17,20,24,30,31,26</t>
  </si>
  <si>
    <t>1,2,3,4,5,6,13,17,18,21,26,29,35,39</t>
  </si>
  <si>
    <t>PP 103/19</t>
  </si>
  <si>
    <t>1,37,47,53</t>
  </si>
  <si>
    <t>192/19</t>
  </si>
  <si>
    <t>192</t>
  </si>
  <si>
    <t>114</t>
  </si>
  <si>
    <t>Luvas</t>
  </si>
  <si>
    <t>CAIXILHO DE FERRO PERFILADO, BASCULANTE - MEDIDAS: 0,80 X 0,60M</t>
  </si>
  <si>
    <t>CAIXILHOS</t>
  </si>
  <si>
    <t>TRINCO FECHO CHATO 4"</t>
  </si>
  <si>
    <t>155</t>
  </si>
  <si>
    <t>FECHO CHATO COM PORTA CADEADO ZINCADO 5" REFORCADO, COM PARAFUSOS, MATERIAL DO FECHO:  ACO CARBONO, MEDIDA: 127MM.</t>
  </si>
  <si>
    <t>175/19</t>
  </si>
  <si>
    <t>2</t>
  </si>
  <si>
    <t>175</t>
  </si>
  <si>
    <t>93</t>
  </si>
  <si>
    <t>,</t>
  </si>
  <si>
    <t>Item descontinuado por novo código 136941</t>
  </si>
  <si>
    <t>PAPEL KRAFT MONOLUCIDO EM BOBINA, COR PARDA, MEDIDAS MINIMAS: 55 CM X 130 M, GRAMATURA MINIMA: 80G/M², PESO MINIMO DA BOBINA: 5,7 KG. PRODUZIDO EM FIBRAS CELULOSICAS VIRGENS NATURAIS, PURO, LISO, SEM APARAS.</t>
  </si>
  <si>
    <t xml:space="preserve">BOTA DE PVC, CANO LONGO - N° 38 </t>
  </si>
  <si>
    <t>Item não é comprado por ata.</t>
  </si>
  <si>
    <t>EQUIPAMENTO DE PROTECAO INDIVIDUAL</t>
  </si>
  <si>
    <t>PE   7/19</t>
  </si>
  <si>
    <t>151/19</t>
  </si>
  <si>
    <t>194/19</t>
  </si>
  <si>
    <t>194</t>
  </si>
  <si>
    <t>199/19</t>
  </si>
  <si>
    <t>4,5,6</t>
  </si>
  <si>
    <t>199</t>
  </si>
  <si>
    <t>OBSERVAÇÃO</t>
  </si>
  <si>
    <t>O fornecedor não está entregando o material e há outra ata que atende.</t>
  </si>
  <si>
    <t>INATIVO</t>
  </si>
  <si>
    <t>76</t>
  </si>
  <si>
    <t>ESTIMADO</t>
  </si>
  <si>
    <t>CONSUMIDO</t>
  </si>
  <si>
    <t>PLANILHA</t>
  </si>
  <si>
    <t>RC</t>
  </si>
  <si>
    <t>ITEM</t>
  </si>
  <si>
    <t>CONSUMO</t>
  </si>
  <si>
    <t>BLOQUEADA</t>
  </si>
  <si>
    <t>1</t>
  </si>
  <si>
    <t>A qualidade da tinta não está atendendo. Utilizar próxima ata.</t>
  </si>
  <si>
    <t>Enviado amostras e documentos para a SEC.</t>
  </si>
  <si>
    <t>Abertura 11/09/2019 08:30</t>
  </si>
  <si>
    <t>PP 125/19</t>
  </si>
  <si>
    <t>Nenhum item de estoque está nesta ata/pregão</t>
  </si>
  <si>
    <t>1,2</t>
  </si>
  <si>
    <t>105</t>
  </si>
  <si>
    <t>Ata de Vestuário (Grupo 62) que não temos nenhuma estimativa.</t>
  </si>
  <si>
    <t>60</t>
  </si>
  <si>
    <t>PNEU 325 X 8 COM 02 LONAS - PARA CARRINHO DE MAO, TIPO PERU</t>
  </si>
  <si>
    <t>90</t>
  </si>
  <si>
    <t>PINTURA E DISCO ABRASIVO</t>
  </si>
  <si>
    <t>FIO DE NYLON DE 3,0MM, QUADRADO, USO EM ROCADEIRA LATERAL STIHL FS 220 - PESO APROXIMADO: ROLO C/2 KG</t>
  </si>
  <si>
    <t>230</t>
  </si>
  <si>
    <t>CESSÃO</t>
  </si>
  <si>
    <t>SOLICITANTE</t>
  </si>
  <si>
    <t>QUANTIDADE</t>
  </si>
  <si>
    <t>SAÚDE</t>
  </si>
  <si>
    <t>1,6</t>
  </si>
  <si>
    <t>186</t>
  </si>
  <si>
    <t>TELA DE ARAME GALVANIZADO - FIO 10 - MALHA 2.1/2" X 2 M DE ALTURA</t>
  </si>
  <si>
    <t>04/09 Reunião: 225/2019 - CERTAME DESERTO.</t>
  </si>
  <si>
    <t>PP 102/19</t>
  </si>
  <si>
    <t>Item descontinuado por novo código 54618</t>
  </si>
  <si>
    <t>Item descontinuado no estoque por troca de código pelo 64044</t>
  </si>
  <si>
    <t>TELA DE ARAME GALVANIZADO - FIO 10 - MALHA 2.1/2" X 4 METROS DE ALTURA</t>
  </si>
  <si>
    <t>Item da merenda.</t>
  </si>
  <si>
    <t>Não está no estoque</t>
  </si>
  <si>
    <t>Empresa TERRÃO solicitou prorrogação de prazo até 19/09</t>
  </si>
  <si>
    <t>220/19</t>
  </si>
  <si>
    <t>220</t>
  </si>
  <si>
    <t>IMPORTADO</t>
  </si>
  <si>
    <t>Item não será mais comprado em Ata.</t>
  </si>
  <si>
    <t>233/19</t>
  </si>
  <si>
    <t xml:space="preserve">Empresa convocada para assinar contrato </t>
  </si>
  <si>
    <t>1,2,3,4,5,6,8,9</t>
  </si>
  <si>
    <t>233</t>
  </si>
  <si>
    <t>130</t>
  </si>
  <si>
    <t>20/18</t>
  </si>
  <si>
    <t>204</t>
  </si>
  <si>
    <t>Área técnica respondeu recurso</t>
  </si>
  <si>
    <t>234/19</t>
  </si>
  <si>
    <t>4</t>
  </si>
  <si>
    <t>Aguardar entrar em outro pregão de elétrica.</t>
  </si>
  <si>
    <t>PP 108/19</t>
  </si>
  <si>
    <t>1,2,3,4,5,6,12</t>
  </si>
  <si>
    <t>PP 121/19</t>
  </si>
  <si>
    <t>3,4,8,9,10,13,18,19,20,22,23,25</t>
  </si>
  <si>
    <t>235/19</t>
  </si>
  <si>
    <t>Finalizar contrato assinado.</t>
  </si>
  <si>
    <t>47</t>
  </si>
  <si>
    <t>PE  71/19</t>
  </si>
  <si>
    <t>Finalizar, contrato assinado.</t>
  </si>
  <si>
    <t>239/19</t>
  </si>
  <si>
    <t>239</t>
  </si>
  <si>
    <t>2/18</t>
  </si>
  <si>
    <t>34/18</t>
  </si>
  <si>
    <t>58/18</t>
  </si>
  <si>
    <t>61/18</t>
  </si>
  <si>
    <t># acerto de saldo</t>
  </si>
  <si>
    <t># acerto de saldo - SEPAC</t>
  </si>
  <si>
    <t># acerto de saldo - 020-SGAF\PAÇO</t>
  </si>
  <si>
    <t>FITA DE BORDA EM PVC TEXTURIZADA, 22MM - ROLO COM 300 MTS NA COR BRANCA, ESPESSURA DE 0,45 MM.</t>
  </si>
  <si>
    <t># acerto de saldo - DRM lançou a menos.</t>
  </si>
  <si>
    <t># acerto de saldo - SAÚDE</t>
  </si>
  <si>
    <t>Cessão_Ordenação_Padrão</t>
  </si>
  <si>
    <t>Executa a ordenação padrão no botão &lt;Ordenar&gt;</t>
  </si>
  <si>
    <t># acerto de saldo - DIVERSOS</t>
  </si>
  <si>
    <t># acerto de saldo - 020-SGAF\ESTOQUE</t>
  </si>
  <si>
    <t># acerto de saldo - SMC 29/08 e SASC 19/08</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</si>
  <si>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</si>
  <si>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 acerto de saldo SMC e SASC</t>
  </si>
  <si>
    <t># acerto de saldo - SAÚDE e SGAF/MANUTENÇÃO</t>
  </si>
  <si>
    <t># acerto de saldo - SASC</t>
  </si>
  <si>
    <t># acerto de saldo - SMC\SECR GERAL</t>
  </si>
  <si>
    <t># acerto de saldo - SAÚDE e SEPAC</t>
  </si>
  <si>
    <t># acerto de saldo - SEPAC\GCM</t>
  </si>
  <si>
    <t># acerto de saldo - SEPAC\GCM e SAÚDE</t>
  </si>
  <si>
    <t>SMC</t>
  </si>
  <si>
    <t>Item impróspero no PE 48/19 e incluído na abertura de Ata solicitada pela Saúde.</t>
  </si>
  <si>
    <t>BLOCOS E CANALETAS DE CONCRETO</t>
  </si>
  <si>
    <t>Abertura 18/10/2019 - às 9h00</t>
  </si>
  <si>
    <t>PP 156/19</t>
  </si>
  <si>
    <t>Item impróspero no PP 70/19, será incluído na Abertura da Ata de Construção solicitada pela Saúde.</t>
  </si>
  <si>
    <t>E-mail DRM informando que o PP 102/19 não será reaberto, pois deu deserto nas duas tentativas.</t>
  </si>
  <si>
    <t>wellington.duarte</t>
  </si>
  <si>
    <t>221/19</t>
  </si>
  <si>
    <t>221</t>
  </si>
  <si>
    <t>PE  72/19</t>
  </si>
  <si>
    <t>236/19</t>
  </si>
  <si>
    <t>236</t>
  </si>
  <si>
    <t>257/19</t>
  </si>
  <si>
    <t>257</t>
  </si>
  <si>
    <t># acerto de saldo - RC 3051/19 alterada para ATA pelo DRM</t>
  </si>
  <si>
    <t># acerto de saldo - quantidade reduzida pelo DRM</t>
  </si>
  <si>
    <t>william.guimaraes</t>
  </si>
  <si>
    <t>SEPAC</t>
  </si>
  <si>
    <t>126</t>
  </si>
  <si>
    <t>SALDOSEC</t>
  </si>
  <si>
    <t>PARAFUSO GALVANIZADO P/ FIXACAO DE TELHAS MODULADAS - 8 X 1</t>
  </si>
  <si>
    <t>PARAFUSO GALVANIZADO P/ FIXACAO DE TELHAS MODULADAS - 5/16 X 110 MM</t>
  </si>
  <si>
    <t>PARAFUSO CABECA REDONDA P/ FIXACAO DE VASO SANITARIO - 4,5</t>
  </si>
  <si>
    <t>HASTE GALVANIZADA - 1/4" X 350 MM - P/ FIXACAO DE TELHA DE</t>
  </si>
  <si>
    <t>MASSA PARA CALAFETAR A BASE DE POLIBUTENO EM FILETES - CAIX</t>
  </si>
  <si>
    <t>PISO DE BORRACHA MODELO I, COR AZUL, ISENTO DE SUBSTANCIAS TOXICAS COM ABSORCAO DE IMPACTOS ANTI DERRAPANTES, NA MEDIDA 335 X255 X20 MM</t>
  </si>
  <si>
    <t>PISO DE BORRACHA MODELO I, COR: AMARELO, NA MEDIDA 335 X 255 X 20 MM.</t>
  </si>
  <si>
    <t>ROLDANA 2.1/2" COM CAIXA EM "V"</t>
  </si>
  <si>
    <t>BUCHA DE FIXACAO - N° 06 DE PLASTICO</t>
  </si>
  <si>
    <t>BUCHA DE FIXACAO N° 10 - DE NYLON</t>
  </si>
  <si>
    <t>BUCHA DE FIXACAO N° 8 DE PLASTICO</t>
  </si>
  <si>
    <t xml:space="preserve">CHUMBADOR CBA   5/16"  X  3.1/4" </t>
  </si>
  <si>
    <t xml:space="preserve">CHUMBADOR CBA  5/16" X 2.1/4" </t>
  </si>
  <si>
    <t>CURVA 90 GRAUS DE ACO CARBONO GALVANIZADO P/ ELETRODUTO</t>
  </si>
  <si>
    <t>DISPOSITIVO DE PROTECAO CONTRA SOBRETENSOES TRANSITORIAS, TENSAO NOMINAL MINIMA 220V, CORRENTE MINIMA DE SURTO 40KA (8/20US) PADRAO IEC (CONF. NORMA ABNT 5410)</t>
  </si>
  <si>
    <t>ELETRODUTO DE ACO CARBONO GALVANIZADO A FOGO - DIAMETRO 1 1/2" - BARRA COM 3 M</t>
  </si>
  <si>
    <t>HOLOFOTE RETANGULAR, COM BASE 27 EM ALUMINIO ESTAMPADO MEDINDO 280 X 300 X 160 MM COM GRADE PROTETORA</t>
  </si>
  <si>
    <t>JUNCAO INTERNA "I" - 38 X 38 MM</t>
  </si>
  <si>
    <t>TERMINAL A PRESSAO REFORCADO P/ 1 CABO DE COBRE 95MM2 C/ 1</t>
  </si>
  <si>
    <t>BUCHA DE FIXACAO N° 12 - DE NYLON</t>
  </si>
  <si>
    <t>SUPORTE PARA CONDULETE</t>
  </si>
  <si>
    <t xml:space="preserve">HOLOFOTE RETANGULAR COM BASE E-40 EM ALUMINIO </t>
  </si>
  <si>
    <t>CAIXA DE PASSAGEM EM CHAPA METALICA DE SOBREPOR</t>
  </si>
  <si>
    <t xml:space="preserve">BUCHA DE FIXACAO UNIVERSAL Nº 8 DE NYLON PARA BASES OCAS E MACICAS </t>
  </si>
  <si>
    <t xml:space="preserve">BUCHA DE FIXACAO UNIVERSAL Nº 10 DE NYLON PARA BASES OCAS E MACICAS </t>
  </si>
  <si>
    <t>CABO PP DE COBRE FLEXIVEL COM PRIMEIRA E SEGUNDA CAMADA EM PVC, ISOLACAO DE 750 V,  3 VIAS DE 1,5 MM, SENDO A VIA TERRA NA COR VERDE.</t>
  </si>
  <si>
    <t>CABO PP DE COBRE FLEXIVEL COM PRIMEIRA E SEGUNDA CAMADA EM PVC, ISOLACAO DE 750 V,  3 VIAS DE 2,5 MM, SENDO A VIA TERRA NA COR VERDE.</t>
  </si>
  <si>
    <t>UNIAO PARA TUBO DE POLIETILENO - 3/4"</t>
  </si>
  <si>
    <t>DISCO DE CORTE 14" X 1/8" X 1" DE ACORDO COM AS NORMAS DA ABNT</t>
  </si>
  <si>
    <t>PERFIL RODAFORRO PVC BRANCO LISO, BARRA COM 6 MT</t>
  </si>
  <si>
    <t>PERFIL TIPO EMENDA PVC BRANCO LISO, BARRA COM 6 MT</t>
  </si>
  <si>
    <t>SEURBS</t>
  </si>
  <si>
    <t># acerto de saldo - DRM não considerou nossa estimativa</t>
  </si>
  <si>
    <t>PP 105/19</t>
  </si>
  <si>
    <t>GENEROS ALIMENTICIOS BASICOS</t>
  </si>
  <si>
    <t>Empresas convocava para assinar contrato até 14/11</t>
  </si>
  <si>
    <t>269/19</t>
  </si>
  <si>
    <t>269</t>
  </si>
  <si>
    <t>Encaminhado para confecção da Minuta</t>
  </si>
  <si>
    <t>276/19</t>
  </si>
  <si>
    <t>276</t>
  </si>
  <si>
    <t>PP 122/19</t>
  </si>
  <si>
    <t>AREIA E PEDRA (SJC E SFX)</t>
  </si>
  <si>
    <t>266/19</t>
  </si>
  <si>
    <t>Cancelar os itens imprósperos e finalizar.</t>
  </si>
  <si>
    <t>Estimada</t>
  </si>
  <si>
    <t>TINTAS E MATERIAIS PARA PINTURA</t>
  </si>
  <si>
    <t>Finalizar o processo</t>
  </si>
  <si>
    <t>PP 237/16</t>
  </si>
  <si>
    <t>32/17</t>
  </si>
  <si>
    <t>MATERIAL ELETRICO E HIDRAULICO</t>
  </si>
  <si>
    <t>Concedida prorrogação de prazo até 10/11</t>
  </si>
  <si>
    <t>PE  88/16</t>
  </si>
  <si>
    <t>262/16</t>
  </si>
  <si>
    <t>LIXAS, SERRAS DE FITA E FITA DE BORDO</t>
  </si>
  <si>
    <t>Finalizar</t>
  </si>
  <si>
    <t>PE  99/16</t>
  </si>
  <si>
    <t>267/16</t>
  </si>
  <si>
    <t>Finalizar processo</t>
  </si>
  <si>
    <t>PE 111/16</t>
  </si>
  <si>
    <t>10/17</t>
  </si>
  <si>
    <t>CADEADOS, FECHADURAS E GONZOS</t>
  </si>
  <si>
    <t>PP  18/17</t>
  </si>
  <si>
    <t>69/17</t>
  </si>
  <si>
    <t>FORNECIMENTO DE TELAS</t>
  </si>
  <si>
    <t>Processo conferido e finalizado.</t>
  </si>
  <si>
    <t>PE  22/17</t>
  </si>
  <si>
    <t>109/17</t>
  </si>
  <si>
    <t>MATERIAIS DE LIMPEZA</t>
  </si>
  <si>
    <t>PE  20/17</t>
  </si>
  <si>
    <t>103/17</t>
  </si>
  <si>
    <t>O vencimento não é o real. Cadastrado para evitar erros na planilha</t>
  </si>
  <si>
    <t>PE   4/17</t>
  </si>
  <si>
    <t>127/17</t>
  </si>
  <si>
    <t>169/17</t>
  </si>
  <si>
    <t>TUBOS DE FERRO, CANTONEIRAS E CHAPAS</t>
  </si>
  <si>
    <t>PP 116/17</t>
  </si>
  <si>
    <t>175/17</t>
  </si>
  <si>
    <t>ENCOSTO, ASSENTO E TAMPO DE MADEIRA</t>
  </si>
  <si>
    <t>PE  66/17</t>
  </si>
  <si>
    <t>183/17</t>
  </si>
  <si>
    <t>DISJUNTORES, REATORES, LAMPADAS E LUMINARIAS</t>
  </si>
  <si>
    <t>PP 154/17</t>
  </si>
  <si>
    <t>191/17</t>
  </si>
  <si>
    <t>FORNECIMENTO DE MATERIAL DE CONSTRUCAO</t>
  </si>
  <si>
    <t>PE  65/17</t>
  </si>
  <si>
    <t>194/17</t>
  </si>
  <si>
    <t>PE  88/17</t>
  </si>
  <si>
    <t>195/17</t>
  </si>
  <si>
    <t>PE  48/17</t>
  </si>
  <si>
    <t>200/17</t>
  </si>
  <si>
    <t>BOBINA DE SACO PLASTICO, PAPEL DE SEDA BRANCO CALANDRADO, FILME DE POLIETILENO</t>
  </si>
  <si>
    <t>PE 105/17</t>
  </si>
  <si>
    <t>8/18</t>
  </si>
  <si>
    <t>PE  85/17</t>
  </si>
  <si>
    <t>9/18</t>
  </si>
  <si>
    <t>Processo conferido, finalizado</t>
  </si>
  <si>
    <t>PE 116/17</t>
  </si>
  <si>
    <t>16/18</t>
  </si>
  <si>
    <t>PP 221/17</t>
  </si>
  <si>
    <t>EXAME MEDICO ADMISSIONAL (FONOAUDIOLOGIA)</t>
  </si>
  <si>
    <t>PP 208/17</t>
  </si>
  <si>
    <t>24/18</t>
  </si>
  <si>
    <t>PP 179/17</t>
  </si>
  <si>
    <t>PP 247/17</t>
  </si>
  <si>
    <t>PP   1/18</t>
  </si>
  <si>
    <t>BOBINA DE SACO PLASTICO E PAPEL DE SEDA BRANCO CALANDRAD</t>
  </si>
  <si>
    <t>LocalNaRedeDaItensEmAta</t>
  </si>
  <si>
    <t>Local onde esta planilha estará guardada.</t>
  </si>
  <si>
    <t>G:\Suprimentos\Compras\1 Estimativas de ATA 14-08-17\</t>
  </si>
  <si>
    <t># acerto de saldo - ALMOX CENTRAL</t>
  </si>
  <si>
    <t>PE 109/17</t>
  </si>
  <si>
    <t># acerto de saldo SGAF/Estoque</t>
  </si>
  <si>
    <t>266</t>
  </si>
  <si>
    <t>70</t>
  </si>
  <si>
    <t>PP 198/19</t>
  </si>
  <si>
    <t>GARRAFAS TERMICAS E UTENSILIOS DOMESTICOS</t>
  </si>
  <si>
    <t>290/19</t>
  </si>
  <si>
    <t>290</t>
  </si>
  <si>
    <r>
      <t>SABAO DESE</t>
    </r>
    <r>
      <rPr>
        <sz val="11"/>
        <color theme="1"/>
        <rFont val="Calibri"/>
        <family val="2"/>
        <scheme val="minor"/>
      </rPr>
      <t>NGRAXANTE, INDICADO PARA DESENGORDURAR E DESENGRAXAR, COM COMPONENTES ABRASIVOS PARA FACILITAR A LIMPEZA - POTE COM 1 KG.</t>
    </r>
  </si>
  <si>
    <t>ORDPLAN</t>
  </si>
  <si>
    <t>FORNECEDOR</t>
  </si>
  <si>
    <t>ARQUIVO</t>
  </si>
  <si>
    <t>MIGUI CENTER - MATERIAIS ELETRICOS LTDA</t>
  </si>
  <si>
    <t>JACKS B. G. RODRIGUES</t>
  </si>
  <si>
    <t>AGUARRAZ MINERAL/VEGETAL - 900 ML</t>
  </si>
  <si>
    <t>PP 192/19</t>
  </si>
  <si>
    <t>Empresa convocada para assinar contrato</t>
  </si>
  <si>
    <t>292/19</t>
  </si>
  <si>
    <t>292</t>
  </si>
  <si>
    <t>Compra direto na UO 2470-MANUT ESCOLAR</t>
  </si>
  <si>
    <t># acerto de saldo SEPAC</t>
  </si>
  <si>
    <t>PP 218/19</t>
  </si>
  <si>
    <t>9/20</t>
  </si>
  <si>
    <t>6,21,40,47,49,53,56</t>
  </si>
  <si>
    <t># acerto de saldo - 133-SGAF/SUP DE CONTROLE DE ESTOQUE</t>
  </si>
  <si>
    <t># acerto de saldo - 1136-GCM / SEDE</t>
  </si>
  <si>
    <t># acerto de saldo - SEURBS</t>
  </si>
  <si>
    <t># acerto de saldo - SAÚDE DIVERSAS RCs</t>
  </si>
  <si>
    <t>Empresa solicitou prorrogação de prazo para assinar contrato</t>
  </si>
  <si>
    <t>PP 225/19</t>
  </si>
  <si>
    <t>LAMPADAS</t>
  </si>
  <si>
    <t>12/20</t>
  </si>
  <si>
    <t>12</t>
  </si>
  <si>
    <t>PP 199/19</t>
  </si>
  <si>
    <t>Processo Finalizado. Enviado para arquivo.</t>
  </si>
  <si>
    <t>291/19</t>
  </si>
  <si>
    <t>291</t>
  </si>
  <si>
    <t>PP 238/19</t>
  </si>
  <si>
    <t>15/20</t>
  </si>
  <si>
    <t>006/20</t>
  </si>
  <si>
    <t>20006</t>
  </si>
  <si>
    <t>G:\Suprimentos\Compras\3 Planilhas Compras Estoque\2020\PLANILHA COMPRA Nº 006.xlsm</t>
  </si>
  <si>
    <t>CHAPA EM MDF, CRU - MED. 2,75 M X 1,83 M X 09 MM</t>
  </si>
  <si>
    <t>001/19</t>
  </si>
  <si>
    <t>19001</t>
  </si>
  <si>
    <t>G:\Suprimentos\Compras\3 Planilhas Compras Estoque\2019\PLANILHA COMPRA Nº 001.xlsm</t>
  </si>
  <si>
    <t>COLA DE CONTATO P/ LAMINADO MELAMINICO - 2,8 KG</t>
  </si>
  <si>
    <t>SOQUETE PARA BASE G13</t>
  </si>
  <si>
    <t>LAMPADA LED BULBO 20W - LAMPADA LED BULBO, BASE E27, POTENCIA 20W, TENSAO 100-240V</t>
  </si>
  <si>
    <t>TUBO QUADRADO DE METALON - 1" X 1" X 1,5 MM - BARRA COM 06</t>
  </si>
  <si>
    <t>19/18</t>
  </si>
  <si>
    <t>ADAPTADOR DE PVC SOLDAVEL 1.1/2"</t>
  </si>
  <si>
    <t>ADAPTADOR DE PVC SOLDAVEL 3/4"</t>
  </si>
  <si>
    <t>COTOVELO 90 GRAUS EM PVC RIGIDO SOLDAVEL - 1.1/2"</t>
  </si>
  <si>
    <t>COTOVELO 90 GRAUS EM PVC RIGIDO SOLDAVEL DE 3/4"</t>
  </si>
  <si>
    <t>COTOVELO 90° GRAUS EM PVC RIGIDO SOLDAVEL DE 2" (ESGOTO)</t>
  </si>
  <si>
    <t>LUVA DE PVC RIGIDO SOLDAVEL DE 1.1/2"</t>
  </si>
  <si>
    <t>PLUG EM PVC RIGIDO ROSCAVEL DE 1/2"</t>
  </si>
  <si>
    <t>PLUG EM PVC RIGIDO ROSCAVEL DE 3/4"</t>
  </si>
  <si>
    <t>TE DE PVC RIGIDO SOLDAVEL P/ ESGOTO DE 2"</t>
  </si>
  <si>
    <t>TE DE PVC SOLDAVEL - 1.1/2"</t>
  </si>
  <si>
    <t>SIFAO SANFONADO UNIVERSAL</t>
  </si>
  <si>
    <t>TORNEIRA DE PRESSAO EM LATAO CROMADO 1/2" P/ LAVATORIO</t>
  </si>
  <si>
    <t>TORNEIRA DE PRESSAO EM LATAO CROMADO 1/2" X 18 CM - P/ PIA - SEM ADAPTADOR</t>
  </si>
  <si>
    <t>TORNEIRA DE PRESSAO EM LATAO NATURAL CURTA 3/4"P/ TANQUE E</t>
  </si>
  <si>
    <t>VALVULA DE DESCARGA, EM LATAO, COM DIAMETRO NOMINAL DE 40 MM (1 1/2")</t>
  </si>
  <si>
    <t>TINTA P/ PISO - AZUL MARINHO - LATA C/ 18 LITROS</t>
  </si>
  <si>
    <t>FECHADURA DE SOBREPOR PARA GAVETA, COM CILINDRO, 31 MM</t>
  </si>
  <si>
    <t>TINTA ACRILICA P/ DEMARCACAO DE SOLO - BALDE C/ 18 LITROS -</t>
  </si>
  <si>
    <t>TINTA ACRILICA P/ DEMARCACAO DO SOLO - BALDE COM 18 LITROS - AMARELA</t>
  </si>
  <si>
    <t>PAPEL CELOFANE - 90 X 100 CM - VERMELHO</t>
  </si>
  <si>
    <t>CHAPA DE MADEIRA RESINADA C/ 2,20 X 1,10 M ESP. 15,0 MM</t>
  </si>
  <si>
    <t>TINTA ESMALTE SINTETICO BRILHANTE, PADRAO PREMIUM, COR AZUL ROYAL, GALAO COM 3.600 ML.</t>
  </si>
  <si>
    <t>CORANTE PARA COLORIR TINTA LATEX - AMARELO - 50 ML</t>
  </si>
  <si>
    <t>TINTA P/ PISO - PRETO - GL C/3.600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</si>
  <si>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</si>
  <si>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</si>
  <si>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</si>
  <si>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TUBO DE PVC RIGIDO SOLDAVEL DE 25 MM  - 3/4" X 06 M - CLASSE 15 MARROM - NBR 5648 - A MARCA DEVERA SER LITOGRAFADA NO PRODUTO</t>
  </si>
  <si>
    <t>CANOPLA COMPLETA P/ VALVULA DE DESCARGA</t>
  </si>
  <si>
    <t>ASSENTO EM MADEIRA  REVESTIDO C/ LAMINADO MELAMINICO 10 MM</t>
  </si>
  <si>
    <t>INSETICIDA AEROSOL A BASE DE AGUA FR C/ 300 ML</t>
  </si>
  <si>
    <t>TUBO DE FERRO METALON - 50 X 50 X 1,5MM - BARRA COM 6 METRO</t>
  </si>
  <si>
    <t>CABO FLEXIVEL BITOLA 4,0 MM2, 750 VOLTS, ISOLACAO DE PVC 70° C, COR VERDE</t>
  </si>
  <si>
    <t>002/19</t>
  </si>
  <si>
    <t>19002</t>
  </si>
  <si>
    <t>G:\Suprimentos\Compras\3 Planilhas Compras Estoque\2019\PLANILHA COMPRA Nº 002.xlsm</t>
  </si>
  <si>
    <t>TINTA ESMALTE SINTETICO BRILHANTE - AMARELO OURO - GALAO COM 3.600 ML</t>
  </si>
  <si>
    <t>003/19</t>
  </si>
  <si>
    <t>19003</t>
  </si>
  <si>
    <t>SUPERAÇÃO COMERCIO E SERVICOS EIRELI</t>
  </si>
  <si>
    <t>G:\Suprimentos\Compras\3 Planilhas Compras Estoque\2019\PLANILHA COMPRA Nº 003.xlsm</t>
  </si>
  <si>
    <t xml:space="preserve">CONDULETE EM LIGA DE ALUMINIO </t>
  </si>
  <si>
    <t>SALUTI &amp; CIA LTDA EPP</t>
  </si>
  <si>
    <t>D L ISHIZUCKA</t>
  </si>
  <si>
    <t>INTERRUPTOR 10A X 250V INTERNO C/ 01 TECLA PARALELA COM PLACA 4 X 2.</t>
  </si>
  <si>
    <t>ELETRICA LUZ COMERCIAL DE MATERIAIS ELETRICOS LTDA ME</t>
  </si>
  <si>
    <t xml:space="preserve">TOMADA PADRAO  DE SOBREPOR </t>
  </si>
  <si>
    <t>MARIO SERGIO CASLINI CONSTRUTORA ME</t>
  </si>
  <si>
    <t>TINTA ESMALTE SINTETICO BRILHANTE, PADRAO PREMIUM, COR BRANCA, GALAO COM 3.600 ML.</t>
  </si>
  <si>
    <t>DENNIS MARTINS AURAFI</t>
  </si>
  <si>
    <t>PASTILHA CERAMICA, COR BRANCA, MEDINDO 10 X 10 CM.</t>
  </si>
  <si>
    <t>ALINE NICACIO</t>
  </si>
  <si>
    <t>GUARANI INDUSTRIA, COMERCIO E SERVICOS LTDA</t>
  </si>
  <si>
    <t>CANTONEIRA EM ALUMINIO - 10 MM DE VAO - BR C/ 3 METROS  (P/</t>
  </si>
  <si>
    <t>BARRA/FIO REDONDO DE ACO CA 50 P/CONSTRUCAO NBR 7480 - 5/16</t>
  </si>
  <si>
    <t>PANAMBI ELETRICOS E ELETRONICOS EIRELI - ME</t>
  </si>
  <si>
    <t>REJUNTE CINZA CLARO - SC C/ 01 KG</t>
  </si>
  <si>
    <t>SM COMERCIO E SERVICOS LTDA</t>
  </si>
  <si>
    <t>ANDRE &amp; HENRIQUE LTDA</t>
  </si>
  <si>
    <t>DELVALLE MATERIAIS ELETRICOS LTDA - ME</t>
  </si>
  <si>
    <t xml:space="preserve">LUMINARIA AUTONOMA DE EMERGENCIA COM LEDS, ALIMENTACAO 110/220V </t>
  </si>
  <si>
    <t>WALDIR G. DA SILVA INDUSTRIAL EPP</t>
  </si>
  <si>
    <t>SABONETE LIQUIDO PEROLADO - BOMBONA C/ 05 LITROS</t>
  </si>
  <si>
    <t>RASEK LOGISTICA E SUPRIMENTOS LTDA ME</t>
  </si>
  <si>
    <t>TMS COMERCIO DE AREIA E PEDRA LTDA</t>
  </si>
  <si>
    <t>50 X 1 COMERCIO DE MADEIRAS LTDA</t>
  </si>
  <si>
    <t>BIL COMERCIO E SERVICOS LTDA</t>
  </si>
  <si>
    <t>FITA DE BORDA EM PVC TEXTURIZADA, 22MM - ROLO COM 300 MTS</t>
  </si>
  <si>
    <t>PLUG MOVEL 2P + T 90° PADRAO NBR 14136 DE 10A/250V GIGANTE</t>
  </si>
  <si>
    <t>004/19</t>
  </si>
  <si>
    <t>19004</t>
  </si>
  <si>
    <t>G:\Suprimentos\Compras\3 Planilhas Compras Estoque\2019\PLANILHA COMPRA Nº 004.xlsm</t>
  </si>
  <si>
    <t xml:space="preserve">TAMPA P/ CONDULETE DE PVC 3/4" CEGA </t>
  </si>
  <si>
    <t xml:space="preserve">CARTOLINA DUPLA FACE / COLOR SET AMARELA - 48 X 66 CM </t>
  </si>
  <si>
    <t>FABRICIO DE RAMOS &amp; CIA LTDA EPP</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</si>
  <si>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</si>
  <si>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</si>
  <si>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</si>
  <si>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</si>
  <si>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</si>
  <si>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SULFITE - 66 X 96 CM  120 G/M2 - BRANCO</t>
  </si>
  <si>
    <t>PAPEL SULFITE COATED HP 914 MM X 45 M GRAMATURA 90G/M² PARA PLOTER, HP DESIGNJET SERIE 4000</t>
  </si>
  <si>
    <t>HOPEMIX SUPRIMENTOS E SERVICOS LTDA - EPP</t>
  </si>
  <si>
    <t>PAPEL CAMURCA - 60 X 40 - ROSA - AS MEDIDAS PODERAO VARIAR +/- 5 CM</t>
  </si>
  <si>
    <t>JC DA SILVA SUPRIMENTOS PARA ESCRITORIO - ME</t>
  </si>
  <si>
    <t>PAPEL CAMURCA - 60 X 40 CM - AZUL CLARO</t>
  </si>
  <si>
    <t>PAPEL CAMURCA - 60 X 40 CM - BRANCO</t>
  </si>
  <si>
    <t>PAPEL CAMURCA - 60 X 40 CM - MARROM</t>
  </si>
  <si>
    <t>PAPEL CAMURCA - 60 X 40 CM - PRETO</t>
  </si>
  <si>
    <t>PAPEL CAMURCA - 60 X 40 CM - VERMELHO</t>
  </si>
  <si>
    <t>PAPEL CAMURCA - 60 X 40CM - AMARELO</t>
  </si>
  <si>
    <t>PAPEL CARTAO - 50 X 70 CM - LARANJA (MEDIDAS PODERAO VARIAR +/- 5CM)</t>
  </si>
  <si>
    <t>PAPEL CARTAO - 50 X 70 CM - VERMELHO (MEDIDAS PODERAO VARIAR +/- 5CM)</t>
  </si>
  <si>
    <t>LARBAK SOLUCOES EMPRESARIAIS EIRELI ME</t>
  </si>
  <si>
    <t>PAPEL CREPOM - RL C/ 48 X 200 CM - AMARELO OURO</t>
  </si>
  <si>
    <t>ORLA DISTRIBUIDORA DE PRODUTOS EIRELI</t>
  </si>
  <si>
    <t>PAPEL CREPOM - RL C/ 48 X 200 CM - AZUL ESCURO</t>
  </si>
  <si>
    <t>PAPEL CREPOM - RL C/ 48 X 200 CM - LARANJA</t>
  </si>
  <si>
    <t>PAPEL CREPOM - RL C/ 48 X 200 CM - ROSA</t>
  </si>
  <si>
    <t>PAPEL CREPOM - RL C/ 48 X 200 CM - VERDE ESCURO</t>
  </si>
  <si>
    <t>PAPEL CREPOM - RL C/ 48 X 200 CM - VERMELHO</t>
  </si>
  <si>
    <t>PAPEL CRIATIVO FLUORESCENTE, TIPO LUMIPAPER, 5 CORES</t>
  </si>
  <si>
    <t>PAPEL DE SEDA - 48 X 60 CM - AMARELO</t>
  </si>
  <si>
    <t>PAPA'S COMÉRCIO E DISTRIBUIÇÃO DE ALIMENTOS EIRELI EPP</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</si>
  <si>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</si>
  <si>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</si>
  <si>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</si>
  <si>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</si>
  <si>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</si>
  <si>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</si>
  <si>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KRAFT 80G/M2 - 66 CM X 96 CM (PAPEL PARDO)</t>
  </si>
  <si>
    <t>PAPEL LAMINADO - 50 X 60 CM - AZUL</t>
  </si>
  <si>
    <t>PAPEL LAMINADO - 50 X 60 CM - DOURADO - AS MEDIDAS PODERAO VARIAR +/- 5 CM</t>
  </si>
  <si>
    <t>PAPEL LAMINADO - 50 X 60 CM - VERDE</t>
  </si>
  <si>
    <t>PAPEL LAMINADO - 50 X 60 CM - VERMELHO</t>
  </si>
  <si>
    <t xml:space="preserve">CARTOLINA DUPLA FACE / COLOR SET AZUL ESCURO - 48 X 66 CM </t>
  </si>
  <si>
    <t>CARTOLINA DUPLA FACE / COLOR SET VERDE ESCURO - 48 X 66 CM</t>
  </si>
  <si>
    <t>PAPEL CARTAO - 50 X 70 CM - AMARELO (MEDIDAS PODERAO VARIAR +/- 5CM)</t>
  </si>
  <si>
    <t>PAPEL CARTAO - 50 X 70 CM - AZUL ESCURO (MEDIDAS PODERAO VARIAR +/- 5CM)</t>
  </si>
  <si>
    <t>PAPEL CARTAO - 50 X 70 CM - VERDE ESCURO (MEDIDAS PODERAO VARIAR +/- 5CM)</t>
  </si>
  <si>
    <t>PAPEL MONOLUCIDO - 120 G/M2 660 X 960 MM  - PACOTE C/ 250</t>
  </si>
  <si>
    <t>QUICKLOG COMERCIO ATACADISTA E LOGISTICA EIRELI</t>
  </si>
  <si>
    <t xml:space="preserve">BALI COMERCIAL E CONSTRUCAO LTDA - ME </t>
  </si>
  <si>
    <t>ALCOOL GEL A 70%, FRASCO C/ 1.000 ML, VALVULA "TIPO PUMP", COM HIDRATANTE ALOE VERA</t>
  </si>
  <si>
    <t>CABO DE COBRE ISOLACAO PVS 750V C/ COBERTURA DE PVC 2 X</t>
  </si>
  <si>
    <t>INTERRUPTOR 10A X 250V INTERNO DE 03 TECLAS C/ PLACA</t>
  </si>
  <si>
    <t xml:space="preserve">TOMADA 2P+T DE 20A/250V DE SOBREPOR COM CAIXA, PADRAO NBR 14136 </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</si>
  <si>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</si>
  <si>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81/18</t>
  </si>
  <si>
    <t>BIOLIMP INDUSTRIAL LTDA - EPP</t>
  </si>
  <si>
    <t>FELIPE SILVA MOLITERNO MATERIAIS - ME</t>
  </si>
  <si>
    <t>TINTA ESMALTE SINTETICO BRILHANTE, PADRAO PREMIUM, COR AZUL DEL REY, GALAO COM 3.600 ML.</t>
  </si>
  <si>
    <t>GUARANI INDÚSTRIA, COMÉRCIO E SERVIÇOS LTDA</t>
  </si>
  <si>
    <t xml:space="preserve">SALUTI &amp; CIA LTDA </t>
  </si>
  <si>
    <t>SABONETEIRA EM ABS NA COR BRANCA</t>
  </si>
  <si>
    <t>ELIAS ALVES DE OLIVEIRA LICITACOES - EPP</t>
  </si>
  <si>
    <t>COLA P/ MADEIRA - 1 LITRO</t>
  </si>
  <si>
    <t>ELETRIFICAR COMERCIO DE FERRAGENS, FERRAMENTAS E PRODUTOS PARA MANUTENCAO LTDA - ME</t>
  </si>
  <si>
    <t>FER-MAX FERRAMENTAS LTDA EPP</t>
  </si>
  <si>
    <t>TAMPAO DE PVC PARA CONDULETE DE 3/4"</t>
  </si>
  <si>
    <t>005/19</t>
  </si>
  <si>
    <t>19005</t>
  </si>
  <si>
    <t>G:\Suprimentos\Compras\3 Planilhas Compras Estoque\2019\PLANILHA COMPRA Nº 005.xlsm</t>
  </si>
  <si>
    <t>2888 e 2890</t>
  </si>
  <si>
    <t>TUBO QUADRADO DE METALON 20MM X 20MM X 1,5MM - BARRA COM 06</t>
  </si>
  <si>
    <t>LIFER COMERCIAL EIRELI</t>
  </si>
  <si>
    <t xml:space="preserve">TINTA A BASE DE AGUA PARA USO EM CARIMBO AUTO ENTINTADO - FRASCO COM  30 ML -  COR PRETA </t>
  </si>
  <si>
    <t>APONTADOR DUPLO (LAPIS NORMAL E JUMBO), SEM DEPOSITO, CORPO METALICO EM ALUMINIO</t>
  </si>
  <si>
    <t>CANETA HIDROGRAFICA PONTA FINA/MEDIA, CONJUNTO COM 12  CORES</t>
  </si>
  <si>
    <t>FITA ADESIVA DUPLA FACE, MEDINDO APROXIMADAMENTE 12MM X 30M</t>
  </si>
  <si>
    <t>GIZAO DE CERA REDONDO, ATOXICO, COM 6 CORES</t>
  </si>
  <si>
    <t>LAPIS DE COR JUMBO, MODELO TRIANGULAR, EM 12 CORES.</t>
  </si>
  <si>
    <t>LAPIS DE COR, SEXTAVADO, COM 24 CORES</t>
  </si>
  <si>
    <t>LAPIS GRAFITE Nº 2, SEXTAVADO, CORPO FEITO EM MADEIRA.</t>
  </si>
  <si>
    <t>LAPIS PRETO 6B, MEDINDO 175MM (VARIACAO DE +/-10MM) DE COMPRIMENTO.</t>
  </si>
  <si>
    <t>LAPIS PRETO N.2 JUMBO TRIANGULAR, MEDINDO: 175MM (VARIACAO +/- 10MM)</t>
  </si>
  <si>
    <t>PASTA EM PLASTICO PP CORRUGADO, COM ABAS E ELASTICO REVESTIDO DE TECIDO COM TERMINAIS DE PLASTICO MEDINDO 180MM X 245MM X 20MM</t>
  </si>
  <si>
    <t xml:space="preserve">PASTA MOLHA DEDO </t>
  </si>
  <si>
    <t>PASTA PLASTICA COM ELASTICO, SEM LOMBADA, MEDINDO 235MM X 350MM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</si>
  <si>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</si>
  <si>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</si>
  <si>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</si>
  <si>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</si>
  <si>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</si>
  <si>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 xml:space="preserve">REGUA DE 30CM EM POLIESTIRENO. COR: TRANSPARENTE, CRISTAL. </t>
  </si>
  <si>
    <t>CANETA ESFEROGRAFICA AZUL, CORPO SEXTAVADO.</t>
  </si>
  <si>
    <t>CANETA ESFEROGRAFICA VERMELHA, CORPO SEXTAVADO.</t>
  </si>
  <si>
    <t>CANETA HIDROGRAFICA JUMBO COM 12 CORES, PONTA GROSSA, TINTA LAVAVEL</t>
  </si>
  <si>
    <t>CANETA HIDROGRAFICA JUMBO PRETA, PONTA GROSSA, TINTA LAVAVEL.</t>
  </si>
  <si>
    <t xml:space="preserve">CANETA HIDROGRAFICA PRETA PONTA DE 2MM. </t>
  </si>
  <si>
    <t>CANETA MARCA TEXTO - AMARELA</t>
  </si>
  <si>
    <t>CANETA P/ RETROPROJETOR - PRETA, PONTA 2 MM</t>
  </si>
  <si>
    <t>CANETA P/ RETROPROJETOR - VERMELHA, PONTA 2 MM</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</si>
  <si>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</si>
  <si>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</si>
  <si>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PINCEL ATOMICO PONTA RETANGULAR 5 X 8 MM, CHANFRADA - COR PRETA</t>
  </si>
  <si>
    <t>PINCEL ATOMICO PONTA RETANGULAR, COR VERMELHA</t>
  </si>
  <si>
    <t>BLOCO P/ RECADOS AUTO COLANTE - MED 76 X 102 MM</t>
  </si>
  <si>
    <t>BLOCO P/ RECADOS AUTO COLANTE - MED. 38 X 51</t>
  </si>
  <si>
    <t>CADERNO ESPIRAL CAPA DURA 1/4 96 FLS, CAPA DURA.</t>
  </si>
  <si>
    <t>CADERNO ESPIRAL UNIVERSITARIO, 200 FOLHAS, CAPA DURA.</t>
  </si>
  <si>
    <t>CADERNO ESPIRAL UNIVERSITARIO, 96 FOLHAS, CAPA DURA.</t>
  </si>
  <si>
    <t>CAIXA PARA ARQUIVO MORTO EM POLIONDA</t>
  </si>
  <si>
    <t>CAPA EM POLIPROPILENO, TAMANHO A4, 0,30 MM DE ESPESSURA, PRETO</t>
  </si>
  <si>
    <t>CAPA EM POLIPROPILENO, TAMANHO A4, 0,30 MM DE ESPESSURA, TRANSPARENTE</t>
  </si>
  <si>
    <t>ENVELOPE BRANCO - OFICIO - 114 X 229 MM- GRAMATURA MINIMA 63 G/M²</t>
  </si>
  <si>
    <t>ENVELOPE OURO TIPO SACO 80 X 115 MM- GRAMATURA MINIMA 80 G/M²</t>
  </si>
  <si>
    <t>ENVELOPE PARDO TIPO SACO - 162 X 229MM - GRAMATURA MINIMA 80 G/M²</t>
  </si>
  <si>
    <t>ENVELOPE PARDO TIPO SACO 240 X 340MM- GRAMATURA MINIMA 80 G/M²</t>
  </si>
  <si>
    <t>ENVELOPE PARDO TIPO SACO 310  X 410 MM- GRAMATURA MINIMA 80 G/M²</t>
  </si>
  <si>
    <t>LIVRO DE ATA, CAPA DURA, COM 100 FOLHAS - MEDIDA: 206 X 300 MM (VARIACAO +/- 6 MM)</t>
  </si>
  <si>
    <t>LIVRO DE ATA, CAPA DURA, COM 50 FOLHAS - MEDIDA: 206 X 300 MM (VARIACAO +/- 6 MM)</t>
  </si>
  <si>
    <t>LIVRO P/ REGISTRO DE CORRESPONDENCIA - 100 FOLHAS - CAPA DURA - MED. 160 X 220 MM</t>
  </si>
  <si>
    <t>PASTA DE CARTOLINA PLASTIFICADA MOD. C/ FERRAGEM - PRETA -</t>
  </si>
  <si>
    <t xml:space="preserve">PASTA SUSPENSA, DE POLIPROPILENO(PP-LINE), </t>
  </si>
  <si>
    <t>SACO PLASTICO - GROSSO - 4 FUROS - TAMANHO OFICIO</t>
  </si>
  <si>
    <t>CLIPS 30 MM DE COMPRIMENTO - CX C/ 100 UN</t>
  </si>
  <si>
    <t>EXTRATOR DE GRAMPOS - TIPO ESPATULA</t>
  </si>
  <si>
    <t>GRAMPO TRILHO P/ PASTA 80 MM</t>
  </si>
  <si>
    <t>PERFURADOR P/ PAPEL - 2 FUROS - MEDIO</t>
  </si>
  <si>
    <t>TESOURA EM ACO INOXIDAVEL, COM CABO EM POLIPROPILENO, 18 CM (VARIAÇÃO +/- 3 CM)</t>
  </si>
  <si>
    <t>TESOURA ESCOLAR.</t>
  </si>
  <si>
    <t>COLA BRANCA , FRASCO COM 1 KG - COMPOSICAO RESINA DE PVA, LAVAVEL, CERTIFICADA PELO INMETRO</t>
  </si>
  <si>
    <t>COLA BRANCA LIQUIDA LAVAVEL. MINIMO 90 G.</t>
  </si>
  <si>
    <t>ETIQUETA ADESIVA - 36 X 102 MM - FOLHA C/ 24 UNIDADES - TIPO FORMULARIO CONTINUO</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</si>
  <si>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</si>
  <si>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</si>
  <si>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FITA ADESIVA COLORIDA, MEDINDO APROXIMADAMENTE 12MM X 10M. COR: VERMELHO. COMPOSICAO: FILME POLIPROPILENO COM ADESIVO ACRILICO A BASE D´AGUA</t>
  </si>
  <si>
    <t>FITA ADESIVA CREPADA  - 19 MM X 50 M</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</si>
  <si>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</si>
  <si>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</si>
  <si>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ESTILETE DE METAL C/ LAMINA ESTREITA</t>
  </si>
  <si>
    <t>GIZ DE CERA JUMBO, COM NO MINIMO 12 CORES, ATOXICO.</t>
  </si>
  <si>
    <t>LAPIS DE COR AQUARELAVEL, CAIXA COM 12 CORES, TINTAS ATOXICAS, SOLUVEIS EM AGUA. DIMENSAO DA CAIXA: 215MM X 95MM X 13MM (VARIACAO +/- 10MM). PRODUTO COM CERTIFICACAO DO INMETRO</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</si>
  <si>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</si>
  <si>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</si>
  <si>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</si>
  <si>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</si>
  <si>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</si>
  <si>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ATOXICA, COR AMARELO-OURO, CONTENDO 250 ML</t>
  </si>
  <si>
    <t>TINTA GUACHE, POTE COM 250 ML, AZUL CLARO</t>
  </si>
  <si>
    <t>TINTA GUACHE, POTE COM 250 ML, LARANJA</t>
  </si>
  <si>
    <t>FILTRO COM TAMPA E COPO EM POLIPROPILENO, VAZAO 1200 L/H, SAIDA 1/2", BRANCO COM ROSCA EXTERNA NO COPO E INTERNA NA TAMPA E COM REDUCAO DE 3/4" PARA 1/2" EM LATAO.</t>
  </si>
  <si>
    <t>COLA ADESIVO DE MONTAGEM PARA USO INTERNO</t>
  </si>
  <si>
    <t>PILHA PALITO AAA - ALCALINA</t>
  </si>
  <si>
    <t>TERMINAL A PRESSAO REFORCADO P/ 1 CABO DE COBRE 50MM2 C/ 1</t>
  </si>
  <si>
    <t>MANGUEIRA EM PVC TRANCADA, REFORCADA, CRISTAL , ROLO DE 50 M, 1/2 X 1,5 MM, CAMADA INTERNA E EXTERNA EM PVC E CAMADA INTERMEDIARIA DE FIO POLIESTER TRANCADO, COM TERMINAL DE FERRO 3/4" E BICO REGULAVEL DE PRESSAO EM FERRO</t>
  </si>
  <si>
    <t>TUBO DE PVC SOLDAVEL, 10" 250MM X 6M PARA ESGOTO NA COR BRANCA</t>
  </si>
  <si>
    <t>PARAFUSO MAQUINA CABECA REDONDA 3/8" X 3/4"</t>
  </si>
  <si>
    <t>PARAFUSO  ZINCO AMARELO, CABECA CHATA - PH 4,0 X 50 -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</si>
  <si>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</si>
  <si>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</si>
  <si>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</si>
  <si>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</si>
  <si>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</si>
  <si>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ZINCO AMARELO, CABECA CHATA PH 4,0 X 25 - CAIXA COM 500 UNIDADES</t>
  </si>
  <si>
    <t>PARAFUSO ZINCO AMARELO, CABECA CHATA PH 4,0 X 30 - CAIXA COM 500 UNIDADES</t>
  </si>
  <si>
    <t>ARRUELA LISA DE ACO DE 3/16"</t>
  </si>
  <si>
    <t>ARRUELA LISA DE ACO DE 3/8"</t>
  </si>
  <si>
    <t>CONJUNTO DE VEDACAO PLASTICA P/ TELHA 6 MM</t>
  </si>
  <si>
    <t>PREGO COMUM DE CABECA CHATA - 17 X 21</t>
  </si>
  <si>
    <t>PREGO COMUM DE CABECA CHATA - 18 X 27</t>
  </si>
  <si>
    <t>PREGO COMUM DE CABECA CHATA - 22 X 48</t>
  </si>
  <si>
    <t>PREGO DE ACO C/ CABECA - 15 X 15</t>
  </si>
  <si>
    <t>REBITE DE REPUCHO EM ALUMINIO C/ MANDRIL DE ACO 4 X 12 MM</t>
  </si>
  <si>
    <t>REBITE DE REPUCHO EM ALUMINIO C/ MANDRIL DE ACO 4 X 16 MM</t>
  </si>
  <si>
    <t>REBITE DE REPUCHO EM ALUMINIO C/ MANDRIL DE ACO 6 X 25 MM</t>
  </si>
  <si>
    <t>REBITE DE REPUCHO EM ALUMINIO C/ MANDRIL DE ACO 6 X 30 MM</t>
  </si>
  <si>
    <t>ARAME DE ACO CARBONO GALVANIZADO - BWG N° 16 (1,65 MM)</t>
  </si>
  <si>
    <t>PARAFUSO EM ACO BICROMATIZADO, CABECA CHATA - 3,5 X 16 MM - CABECA COM ENCAIXE PARA CHAVE PHILLIPS</t>
  </si>
  <si>
    <t>PARAFUSO AUTOBROCANTE, 1/4" X 1", COM CABECA SEXTAVADA FLANGEADA E ARRUELA DE EPDM - CAIXA COM 500 UNIDADES</t>
  </si>
  <si>
    <t>PARAFUSO SEXTAVADO - 1/2" X 3.1/2" - COM PORCA</t>
  </si>
  <si>
    <t>PARAFUSO CABECA FRANCESA 3/16 X 2" COM ARRUELA E PORCA</t>
  </si>
  <si>
    <t>PARAFUSO DE ZINCO AMARELO, CABECA CHATA PH 6,0 X 40</t>
  </si>
  <si>
    <t xml:space="preserve">PARAFUSO DE ZINCO AMARELO, CABECA CHATA PH 6,0 X 50 </t>
  </si>
  <si>
    <t>PARAFUSO FRANCES - 1/2" X 8" - COM PORCA E ARRUELA</t>
  </si>
  <si>
    <t>PERFIL GUIA INFERIOR - MEDIDAS: 100 CM DE LARGURA TOTAL X 2,5 CM DE ALTURA, CHAPA 16 - BARRA COM 3 METROS</t>
  </si>
  <si>
    <t>BROCA DE WIDIA 5/16"</t>
  </si>
  <si>
    <t>CORANTE LIQUIDO PARA FINS ALIMENTICIOS - COR AMARELA - FRASCO COM 10ML</t>
  </si>
  <si>
    <t>CORANTE LIQUIDO PARA FINS ALIMENTICIOS - COR AZUL - FRASCO COM 10ML.</t>
  </si>
  <si>
    <t>CORANTE LIQUIDO PARA FINS ALIMENTICIOS - COR VERMELHA - FRASCO COM 10ML</t>
  </si>
  <si>
    <t>SACO PLASTICO TRANSPARENTE, MEDINDO 15 X 30 CM - PACOTE COM 05 KG - AS MEDIDAS PODERAO VARIAR +/- 2 CM</t>
  </si>
  <si>
    <t>SACOLA PLASTICA P/ EMBALAGEM  - LEITOSA - 40 X 50 CM - ALÇA CAMISETA</t>
  </si>
  <si>
    <t>OLEO LUBRIFICANTE PARA MOTORES 2 TEMPOS, PROPORCAO DE MISTURA DE NO MINIMO 1:50, FRASCO COM 500 ML. DEVERA ESTAR GRAVADO NA EMBALAGEM A PROPORCAO DE DILUICAO DO PRODUTO</t>
  </si>
  <si>
    <t>PE CONICO EM FERRO CROMADO DE 15 CM</t>
  </si>
  <si>
    <t>CAPACHO DE FIBRA DE COCO - 0,40 X 0,60 M</t>
  </si>
  <si>
    <t>CHAPA DE ACO CARBONO GALVANIZADO ZINCADO N. 24 - ESP = 0,64</t>
  </si>
  <si>
    <t>CHAPA DE ACO CARBONO GALVANIZADO ZINCADO N°22 ESP=0,80 MM -</t>
  </si>
  <si>
    <t>006/19</t>
  </si>
  <si>
    <t>19006</t>
  </si>
  <si>
    <t>G:\Suprimentos\Compras\3 Planilhas Compras Estoque\2019\PLANILHA COMPRA Nº 006.xlsm</t>
  </si>
  <si>
    <t>PISO DE CONCRETO, TIPO INTERTRAVADO RETANGULAR, COR NATURAL, DIMENSOES: 200 X 100MM, ESPESSURA: 60MM, RESISTENCIA DE 35MPA</t>
  </si>
  <si>
    <t>LIXEIRA BASCULANTE, COM TAMPA E ALCA, 59 LITROS</t>
  </si>
  <si>
    <t xml:space="preserve">SALES EQUIPAMENTOS E PRODUTOS DE HIGIENE PROFISSIONAL LTDA </t>
  </si>
  <si>
    <t>007/19</t>
  </si>
  <si>
    <t>19007</t>
  </si>
  <si>
    <t>G:\Suprimentos\Compras\3 Planilhas Compras Estoque\2019\PLANILHA COMPRA Nº 007.xlsm</t>
  </si>
  <si>
    <t>GONZO COM ABAS N. 3 (65MM)</t>
  </si>
  <si>
    <t>FELIPE SILVA MOLITERNO MATERIAIS ME</t>
  </si>
  <si>
    <t>DISPENSADOR PARA PAPEL TOALHA INTERFOLHA. DIMENSOES: 320X250X130MM (AXLXP)</t>
  </si>
  <si>
    <t>JWS EMBALAGENS EIRELI - ME</t>
  </si>
  <si>
    <t>008/19</t>
  </si>
  <si>
    <t>19008</t>
  </si>
  <si>
    <t>MILK VITTA COMERCIO E INDUSTRIA LTDA</t>
  </si>
  <si>
    <t>G:\Suprimentos\Compras\3 Planilhas Compras Estoque\2019\PLANILHA COMPRA Nº 008.xlsm</t>
  </si>
  <si>
    <t>LUVA DE LATEX PARA PROCEDIMENTOS TAM "M"</t>
  </si>
  <si>
    <t>156/18</t>
  </si>
  <si>
    <t>COMERCIAL DE ALIMENTOS RENATO RINALDI EIRELI EPP</t>
  </si>
  <si>
    <t xml:space="preserve">MARGARINA VEGETAL COM SAL - LIPIDEOS TOTAIS: MINIMO 75% E MAXIMO 85% </t>
  </si>
  <si>
    <t>NUTRICIONALE COMERCIO DE ALIMENTOS LTDA</t>
  </si>
  <si>
    <t>PROTETOR SOLAR FPS 30 - LOCAO CREMOSA, COM REPELENTE DE INSETOS (PERNILONGOS, CARAPANAS, BORRACHUDOS, MOSQUITOS, MURICOCAS E OUTROS TIPOS)</t>
  </si>
  <si>
    <t>009/19</t>
  </si>
  <si>
    <t>19009</t>
  </si>
  <si>
    <t>ALG RIO COMERCIO DE PRODUTOS EIRELI</t>
  </si>
  <si>
    <t>G:\Suprimentos\Compras\3 Planilhas Compras Estoque\2019\PLANILHA COMPRA Nº 009.xlsm</t>
  </si>
  <si>
    <t>CONFECCAO DE CAMISA DE BRIM, N° 7</t>
  </si>
  <si>
    <t xml:space="preserve">F.A. VILANI - ME </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</si>
  <si>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</si>
  <si>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</si>
  <si>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</si>
  <si>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</si>
  <si>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</si>
  <si>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</si>
  <si>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</si>
  <si>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</si>
  <si>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</si>
  <si>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 xml:space="preserve">CALCA DE BRIM N° 50, CONFECCIONADA EM TECIDO MISTO 67% ALGODAO NA COR AZUL MARINHO.   </t>
  </si>
  <si>
    <t>CONFECCAO DE CALCA DE BRIM, N° 46</t>
  </si>
  <si>
    <t>LUVA DE RASPA  - CANO MEDIO</t>
  </si>
  <si>
    <t xml:space="preserve">MANGOTE DE RASPA </t>
  </si>
  <si>
    <t>PERNEIRA DE PROTECAO</t>
  </si>
  <si>
    <t>LUVA DE VAQUETA - COMPRIMENTO DE 28 CM</t>
  </si>
  <si>
    <t>CALCADO DE SEGURANCA, N° 45 SEM COMPONENTES METALICOS</t>
  </si>
  <si>
    <t>LUVA DE RASPA DE COURO, CANO LONGO</t>
  </si>
  <si>
    <t>CAPA DE CHUVA NA COR AMARELA, CONFECCIONADA EM PVC LAMINADO COM FORRO DE POLIESTER - TAM. G</t>
  </si>
  <si>
    <t>RESPIRADOR PURIFICADOR DE AR TIPO PECA SEMIFACIAL FILTRANTE PARA PARTICULAS - PFF2, FORMATO TIPO CONCHA</t>
  </si>
  <si>
    <t>CALCADO DE SEGURANCA TIPO BOTINA DE COURO, SOLADO DE PU SEM CADARCO Nº 38</t>
  </si>
  <si>
    <t>CALCADO DE SEGURANCA TIPO BOTINA DE COURO, SOLADO DE PU SEM CADARCO Nº 39</t>
  </si>
  <si>
    <t>CALCADO DE SEGURANCA TIPO BOTINA DE COURO, SOLADO DE PU SEM CADARCO Nº 42</t>
  </si>
  <si>
    <t xml:space="preserve">AVENTAL DE RASPA,  EM COURO. </t>
  </si>
  <si>
    <t>BOTA DE PVC, CANO LONGO - N° 39</t>
  </si>
  <si>
    <t xml:space="preserve">BOTA DE PVC, CANO LONGO - N° 40 </t>
  </si>
  <si>
    <t>BOTA DE PVC, CANO LONGO - N° 41</t>
  </si>
  <si>
    <t xml:space="preserve">BOTA DE PVC, CANO LONGO - N° 42  </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</si>
  <si>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</si>
  <si>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</si>
  <si>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</si>
  <si>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</si>
  <si>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</si>
  <si>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</si>
  <si>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</si>
  <si>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</si>
  <si>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</si>
  <si>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</si>
  <si>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</si>
  <si>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</si>
  <si>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</si>
  <si>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</si>
  <si>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CAMISA DE BRIM, N° 6, CONFECCIONADA EM TECIDO 100% ALGODAO, COM ACABAMENTO ESPECIAL PARA PROTECAO AO ARCO ELETRICO E EXPOSICAO A CHAMAS,  NA COR CINZA.</t>
  </si>
  <si>
    <t>PROTETOR AURICULAR TIPO CONCHA</t>
  </si>
  <si>
    <t xml:space="preserve">BOTA DE SEGURANCA, N° 36  CANO LONGO, CONFECCIONADA EM PVC NA COR PRETA, EM PECA UNICA, ESPESSURA DE 2MM, FORRADA INTERNAMENTE DE POLIESTER, SOLADO ANTIDERRAPANTE, COMPRIMENTO APROXIMADO DE 40 CM.     O CERTIFICADO DE APROVACAO (C.A.) APRESENTADO DEVE SER GRAVADO DE MODO LEGIVEL EM CADA PECA.        </t>
  </si>
  <si>
    <t xml:space="preserve">BOTA DE SEGURANCA, N° 37 CANO LONGO, CONFECCIONADA EM PVC NA COR PRETA, EM PECA UNICA, ESPESSURA DE 2MM, FORRADA INTERNAMENTE DE POLIESTER, SOLADO ANTIDERRAPANTE, COMPRIMENTO APROXIMADO DE 40 CM.     O CERTIFICADO DE APROVACAO (C.A.) APRESENTADO DEVE SER GRAVADO DE MODO LEGIVEL EM CADA PECA.        </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</si>
  <si>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</si>
  <si>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</si>
  <si>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</si>
  <si>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</si>
  <si>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</si>
  <si>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</si>
  <si>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</si>
  <si>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</si>
  <si>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MASCARA DE SOLDAGEM DE LENTE UNICA, DE ESCURECIMENTO AUTOMATICO, FABRICADA EM MATERIAL LEVE, DE ALTA RESISTENCIA AO CALOR E AO IMPACTO NIVEL ESCURO DE 9 A 13 DIN, ALIMENTACAO COM ENERGIA SOLAR (BATERIA SELADA), TEMPERATURA DE TRABALHO DE -5º A 55ºC, 4 POSICOES DE AJUSTE DE ALTURA DA SUSPENSAO, CINTA ANTI-TRANSPIRACAO, SUSPENSAO EM NYLON, TEMPO DE CLAREAMENTO DE 0,1 A 1 S, PROTECAO ULTRAVIOLETA: UV 15 / IV 14, DETECCAO TIG: &gt;10ª, AREA DE VISAO: 96 X 42 MM, PESO: 520G (VARIACAO: +/- 5 MM 20 G) - O PRODUTO DEVE POSSUIR O CERTIFICADO DA APROVACAO (C.A.) VALIDO</t>
  </si>
  <si>
    <t>LUVA DE SEGURANCA CONFECCIONADA EM LATEX NITRILICO, SEM FORRO, ACABAMENTO CLORINADO PALMA ANTIDERRAPANTE EM ALTO RELEVO, COMPRIMENTO MINIMO DE 330 MM - TAM. G</t>
  </si>
  <si>
    <t xml:space="preserve">CAPACETE DE SEGURANCA PARA ELETRICISTA, CLASSE B, TIPO II, TIPO BONE NA COR AMARELA, CONSTITUIDO DE PECA UNICA INJETADO SOB PRESSAO EM POLIETILENO DE ALTA DENSIDADE, SEM POROSIDADE, SEM FENDAS LATERAIS, COM NERVURAS DE REFORCO,  04 PONTOS OU MAIS  PARA ENCAIXE DA SUSPENSAO, SUSPENSAO E TIRA JUGULAR JA FIXADA NO CAPACETE. OBJETIVO: PROTECAO CONTRA IMPACTOS DE OBJETOS SOBRE O CRANIO E CONTRA CHOQUES ELETRICOS.APLICACAO: USO INDICADO PARA ELETRICISTAS.OBS:. O CERTIFICADO DE APROVACAO (C.A.) APRESENTADO DEVE SER GRAVADO DE MODO LEGIVEL EM CADA PECA.OBS: A COR AMARELA E PARA DIFERENCIACAO  DOS DEMAIS CAPACETES QUANTO AO OBJETIVO DE PROTECAO. </t>
  </si>
  <si>
    <t>LUVA NITRILICA PARA PROCEDIMENTOS NAO CIRURGICOS, LUVA DE SEGURANCA DESCARTAVEL SEM TALCO, CONFECCIONADA EM BORRACHA SINTETICA (NITRILO), FORMATO ANATOMICO, AMBIDESTRA, ATOXICA E APIROGENICA. OBJETIVO: PROTECAO DAS MAOS CONTRA AGENTES BIOLOGICOS.APLICACAO: PROCEDIMENTOS NAO CIRURGICOS EM ESTABELECIMENTOS DE SAUDE E DEMAIS LOCAIS ONDE HA NECESSIDADE DE PROTECAO DO USUARIO CONTRA AGENTES BIOLOGICOS TAIS COMO SANGUE, FLUIDOS, ETC. INDICACAO: INDICADAS PARA PROFISSIONAIS ALERGICOS OU SENSIVEIS AO LATEX . OBS:. O CERTIFICADO DE APROVACAO (C.A.) APRESENTADO DEVE SER GRAVADO DE MODO LEGIVEL EM CADA PECA. - TAMANHO G - CAIXA COM 100 UNIDADES</t>
  </si>
  <si>
    <t>CAPUZ OU BALACLAVA PARA SOLDA, CAPUZ DE SEGURANCA CONFECCIONADO EM BRIM, ABA PLASTICA REVESTIDA COM BRIM, ELASTICO TRASEIRO PARA AJUSTE E VELCRO PARA FECHAMENTO FRONTAL.OBJETIVO: PROTECAO DO CRANIO E PESCOCO DO USUARIO CONTRA AGENTES ABRASIVOS E ESCORIANTES.APLICACAO: INDICADO PARA ATIVIDADES DE SOLDAGENS OU PROCESSOS SIMILARES.  OBS: O CERTIFICADO DE APROVACAO (C.A.) APRESENTADO DEVE SER GRAVADO DE MODO LEGIVEL EM CADA PECA</t>
  </si>
  <si>
    <t>CALCADO DE SEGURANCA DE COURO, TIPO BOTINA, N 40, SOLADO DE POLIURETANO BIDENSIDADE INJETADO DIRETAMENTE NO CABEDAL, CONFECCIONADO NA COR PRETA, FECHAMENTO  EM ELASTICO, COM SISTEMA DE ABSORCAO DE IMPACTOS, COM DESENHO ANTIDERRAPANTE,  CONTRAFORTE EM VAQUETA, PALMILHA DE MONTAGEM EM MATERIAL SINTETICO MONTADA PELO SISTEMA STROBEL, CALCADO SEM COMPONENTES METALICOS. BIQUEIRA DE COMPOSITE. OBJETIVO: PROTECAO DOS PES DO USUARIO CONTRA IMPACTOS DE QUEDAS DE OBJETOS SOBRE OS ARTELHOS, CONTRA AGENTES ABRASIVOS E ESCORIANTES E CONTRA CHOQUES ELETRICOS.APLICACAO: INDICADO PARA USO DE SOLDADORES  E ELETRICISTAS.OBS:. O CERTIFICADO DE APROVACAO (C.A.) APRESENTADO DEVE SER GRAVADO DE MODO LEGIVEL EM CADA PECA. O PRODUTO DEVE APRESENTAR DATA DE FABRICACAO NAO SUPERIOR A 60 DIAS.</t>
  </si>
  <si>
    <t>CALCADO DE SEGURANCA DE COURO, TIPO BOTINA, N 41, SOLADO DE POLIURETANO BIDENSIDADE INJETADO DIRETAMENTE NO CABEDAL, CONFECCIONADO NA COR PRETA, FECHAMENTO  EM ELASTICO, COM SISTEMA DE ABSORCAO DE IMPACTOS, COM DESENHO ANTIDERRAPANTE,  CONTRAFORTE EM VAQUETA, PALMILHA DE MONTAGEM EM MATERIAL SINTETICO MONTADA PELO SISTEMA STROBEL, CALCADO SEM COMPONENTES METALICOS. BIQUEIRA DE COMPOSITE. OBJETIVO: PROTECAO DOS PES DO USUARIO CONTRA IMPACTOS DE QUEDAS DE OBJETOS SOBRE OS ARTELHOS, CONTRA AGENTES ABRASIVOS E ESCORIANTES E CONTRA CHOQUES ELETRICOS.APLICACAO: INDICADO PARA USO DE SOLDADORES  E ELETRICISTAS.OBS:. O CERTIFICADO DE APROVACAO (C.A.) APRESENTADO DEVE SER GRAVADO DE MODO LEGIVEL EM CADA PECA. O PRODUTO DEVE APRESENTAR DATA DE FABRICACAO NAO SUPERIOR A 60 DIAS.</t>
  </si>
  <si>
    <t>AVENTAL DE SEGURANCA CONFECCIONADO EM MATERIAL PLASTICO  COM ACABAMENTO NAS BORDAS, ESPESSURA APROXIMADA DE 0,3MM,  TIRAS PARA AJUSTE JA FIXADAS NO AVENTAL POR SOLDAGEM ELETRONICA OU JA FIXADAS EM ILHOS REFORCADOS, SENDO NO MINIMO UMA NO PESCOCO E DEMAIS NA CINTURA. DIMENSOES MINIMAS: ALTURA APROXIMADA DE 115 CM  LARGURA APROXIMADA DE 85 CM.OBJETIVO: PROTECAO DO TRONCO DO USUARIO CONTRA UMIDADE PROVENIENTE DE OPERACOES COM USO DE AGUA OU PRODUTO QUIMICO LEVE. APLICACAO:  INDICADO PARA TRABALHOS EM COZINHAS INDUSTRIAIS OU NA MANIPULACAO DE GORDURA E/OU SANGUE ANIMAL. OBS:. O CERTIFICADO DE APROVACAO (C.A.) APRESENTADO</t>
  </si>
  <si>
    <t>PROTETOR AUDITIVO, REUTILIZAVEL, TIPO INSERCAO PRE-MOLDADO,  NRRSF MINIMO DE 18 DB, CONFECCIONADO EM ELASTOMERO SINTETICO COMPOSTO DE UM EIXO COM TRES FLANGES DE DIFERENTES DIMENSOES, TAMANHO UNICO, COM CORDAO DE PVC  E CAIXA PLASTICA PARA GUARDAR O PROTETOR. OBJETIVO: PROTECAO DO SISTEMA AUDITIVO DO USUARIO CONTRA NIVEIS DE PRESSAO SONORA.APLICACAO: USO INDICADO PARA AMBIENTES COM RUIDOS.OBS:. O CERTIFICADO DE APROVACAO (C.A.) APRESENTADO DEVE SER GRAVADO DE MODO LEGIVEL EM CADA PECA.</t>
  </si>
  <si>
    <t>CAPACETE DE SEGURANCA TIPO BONE , CONSTITUIDO DE PECA UNICA INJETADO SOB PRESSAO EM POLIETILENO DE ALTA DENSIDADE, SEM POROSIDADE, SEM FENDAS LATERAIS, COM NERVURAS DE REFORCO, E 04 PONTOS PARA ENCAIXE DA SUSPENSAO, SUSPENSAO E TIRA JUGULAR EM POLIESTER  JA FIXADAS NO CAPACETE. OBJETIVO: PROTECAO DO USUARIO CONTRA IMPACTOS DE OBJETO SOBRE O CRANIO.APLICACAO: USO INDICADO NO SEGMENTO DA CONSTRUCAO CIVIL E EM ATIVIDADES COM A POSSIBILIDADE DE IMPACTOS DE OBJETOS SOBRE O CRANIO.OBS:. O CERTIFICADO DE APROVACAO (C.A.) APRESENTADO DEVE SER GRAVADO DE MODO LEGIVEL EM CADA PECA.</t>
  </si>
  <si>
    <t>OCULOS DE SEGURANCA, CONSTITUIDOS DE ARMACAO E VISOR EM UMA UNICA PECA DE POLICARBONATO INCOLOR, COM APOIO NASAL, PROTECAO LATERAL E MEIA PROTECAO LATERAL SUPERIOR DO MESMO MATERIAL. AS HASTES AJUSTAVEIS E FIXAS A ARMACAO, CONFECCIONADAS EM MATERIAL PLASTICO. OBJETIVO: PROTECAO DOS OLHOS DO USUARIO CONTRA IMPACTOS DE PARTICULAS VOLANTES FRONTAISAPLICACAO: USO INDICADO NO SEGMENTO DA CONSTRUCAO CIVIL EM ATIVIDADES COM POSSIBILIDADES DE PROJECOES DE PARTICULAS VOLANTES SOLIDAS. OBS:. O CERTIFICADO DE APROVACAO (C.A.) APRESENTADO DEVE SER GRAVADO DE MODO LEGIVEL EM CADA PECA.</t>
  </si>
  <si>
    <t>PROTETOR FACIAL DE SEGURANCA, CONSTITUIDO DE COROA E CARNEIRA DE PLASTICO, COM REGULAGEM POR MEIO DE CATRACA, VISOR CURVO  INCOLOR DE POLIETILENO TEREFTALATO  NO FORMATO TIPO BOLHA COM CERCA DE  200 MM DE LARGURA E 190 MM DE ALTURA. O VISOR E/OU CATRACA E ACOPLADA A COROA POR MEIO DE PARAFUSOS. OBJETIVO: PROTECAO DOS OLHOS E FACE DO USUARIO CONTRA IMPACTO DE PARTICULAS VOLANTES FRONTAIS.APLICACAO: USO INDICADO EM ATIVIDADES COM A POSSIBILIDADE DE IMPACTOS DE PARTICULAS VOLANTES FRONTAIS. ESSE PROTETOR FACIAL NAO E INDICADO PARA SOLDAGEM OU PROTECAO CONTRA OUTRAS FONTES DE RADIACAO INFRAVERMELHA. OBS.: O CERTIFICADO DE APROVACAO (C.A.) APRESENTADO DEVE SER GRAVADO DE MODO LEGIVEL EM CADA PECA.</t>
  </si>
  <si>
    <t xml:space="preserve">LUVA DE PROTECAO, CONFECCIONADO EM MALHA  ALGODAO, PIGMENTADA DE PVC </t>
  </si>
  <si>
    <t>JALECO DE BRIM - MANGA CURTA - BRANCO N° 54</t>
  </si>
  <si>
    <t xml:space="preserve">CALCA DE BRIM N° 38, CONFECCIONADA EM TECIDO MISTO 67% ALGODAO NA COR AZUL MARINHO.   </t>
  </si>
  <si>
    <t>010/19</t>
  </si>
  <si>
    <t>19010</t>
  </si>
  <si>
    <t>G:\Suprimentos\Compras\3 Planilhas Compras Estoque\2019\PLANILHA COMPRA Nº 010.xlsm</t>
  </si>
  <si>
    <t>011/19</t>
  </si>
  <si>
    <t>19011</t>
  </si>
  <si>
    <t>G:\Suprimentos\Compras\3 Planilhas Compras Estoque\2019\PLANILHA COMPRA Nº 011.xlsm</t>
  </si>
  <si>
    <t>FERGAVI COMERCIAL LTDA - EPP</t>
  </si>
  <si>
    <t>CHRISPIN PINTOR TINTAS COMERCIO E SERVICOS LTDA ME</t>
  </si>
  <si>
    <t>CESTO DE PLASTICO P/ LIXO, 6 LITROS - FECHADO</t>
  </si>
  <si>
    <t>EFRATA COMERCIAL LTDA - EPP</t>
  </si>
  <si>
    <t>PAPEL CELOFANE - 90 X 100 CM - AMARELO</t>
  </si>
  <si>
    <t>JACKS B. G. RODRIGUES ME</t>
  </si>
  <si>
    <t>PAPEL CELOFANE - 90 X 100 CM - VERDE</t>
  </si>
  <si>
    <t>PAPEL CELOFANE - 90 X 100 CM - AZUL</t>
  </si>
  <si>
    <t>PORTA PAPEL HIGIENICO - ROLO INDUSTRIAL</t>
  </si>
  <si>
    <t>C. MARCOVECCHIO COMERCIO DE MATERIAIS DE HIGIENE - EPP</t>
  </si>
  <si>
    <t>COADOR DE PAPEL P/ CAFE N° 103 - CAIXA COM 30 UNIDADES</t>
  </si>
  <si>
    <t>COPO PLASTICO DESCARTAVEL - 180 ML - PT C/ 100 UN (AGUA)</t>
  </si>
  <si>
    <t>PLASTCOSMO COMERCIO DE ARTIGOS DESCARTAVEIS LTDA - ME</t>
  </si>
  <si>
    <t>VIGA DE GARAPEIRA BRUTA - 0,06 X 0,16 X 5,00 M COMPRIMENTO</t>
  </si>
  <si>
    <t>DA FAZENDA MADEIRAS LTDA - EPP</t>
  </si>
  <si>
    <t>BATENTE DE GARAPEIRA 0,92 X 2,10 M</t>
  </si>
  <si>
    <t>PONTALETE DE CEDRINHO 3" X 3" - COM 03 METROS DE COMPRIMENT</t>
  </si>
  <si>
    <t>LUIS ANTONIO BERTOLIN EPP</t>
  </si>
  <si>
    <t>COMERCIAL TRADING LTDA ME</t>
  </si>
  <si>
    <t xml:space="preserve">PANAMBI ELETRICOS E ELETRONICOS EIRELI </t>
  </si>
  <si>
    <t>COTOVELO EM PVC AZUL-COLA E ROSCA DE 3/4"</t>
  </si>
  <si>
    <t>SM COMERCIO E SERVICOS LTDA ME</t>
  </si>
  <si>
    <t>CPS MOBILIARIO E EQUIPAMENTOS EIRELI</t>
  </si>
  <si>
    <t>ROGAMA INDUSTRIA E COMERCIO LTDA</t>
  </si>
  <si>
    <t>LAMPADA FLUORESCENTE LUZ DO DIA 20W - BASE G13 - 230V</t>
  </si>
  <si>
    <t>D.P DA SILVA JUNIOR ELETRICOS ME</t>
  </si>
  <si>
    <t xml:space="preserve">CONTATOR LC1 D18M7  </t>
  </si>
  <si>
    <t>REATOR ELETROMAGNETICO DE ALTA PRESSAO PARA LAMPADA A VAPOR DE SODIO E METALICA, 250W, 220V/60HZ, USO INTERNO</t>
  </si>
  <si>
    <t>MADEIREIRA ANDORRA LTDA - EPP</t>
  </si>
  <si>
    <t>DISCO DE CORTE 7" X 1/8" X 7/8" (DIAM.EXT X ESPESSURA X DIAM. FURO)</t>
  </si>
  <si>
    <t>FIOLUZ COMÉRCIO DE MATERIAIS ELETRICOS LTDA - EPP</t>
  </si>
  <si>
    <t>TELHA EM CIMENTO REFORCADO</t>
  </si>
  <si>
    <t>M M AGOSTINHO COMERCIAL LTDA</t>
  </si>
  <si>
    <t>FITA ISOLANTE 19 MM X 20 M</t>
  </si>
  <si>
    <t>ALINE NICACIO - ME</t>
  </si>
  <si>
    <t xml:space="preserve">ELETRODO REVESTIDO PARA SOLDA 2,5 MM - NORMA AWS E-6013 </t>
  </si>
  <si>
    <t>FLASH COMERCIO DE PRODUTOS DE HIGIENE EIRELI EPP</t>
  </si>
  <si>
    <t>FITA DE TEFLON P/ VEDACAO HIDRAULICA (VEDA ROSCA) - 18 MM X</t>
  </si>
  <si>
    <t>TORNEIRA EM METAL CROMADO, PARA PIA DE COZINHA BICA MOVEL COM AREJADOR, TIPO PAREDE COM CANOPLA C50. MEDIDA DA ROSCA 1/2 POLEGADAS COM REDUCAO 3/4 POLEGADAS. EM FORMATO PESCOCO DE GANSO</t>
  </si>
  <si>
    <t>TE EM PVC RIGIDO SOLDAVEL 3/4"</t>
  </si>
  <si>
    <t>LUVA DE PVC SOLDAVEL / ROSQUEAVEL AZUL - 3/4"</t>
  </si>
  <si>
    <t>COLA P/ TUBO PVC - BISNAGA C/ 75 GR</t>
  </si>
  <si>
    <t>CAFE TORRADO E MOIDO - PT C/ 500 G - EMBALAGEM TIJOLINHO</t>
  </si>
  <si>
    <t>M.F. INDUSTRIA PAULISTA  DE CAFE LTDA</t>
  </si>
  <si>
    <t>012/19</t>
  </si>
  <si>
    <t>19012</t>
  </si>
  <si>
    <t>G:\Suprimentos\Compras\3 Planilhas Compras Estoque\2019\PLANILHA COMPRA Nº 012.xlsm</t>
  </si>
  <si>
    <t>BARRA/FIO REDONDO DE ACO CA 50 P/CONSTRUCAO NBR 7480 - 3/8"</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</si>
  <si>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</si>
  <si>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013/19</t>
  </si>
  <si>
    <t>19013</t>
  </si>
  <si>
    <t>G:\Suprimentos\Compras\3 Planilhas Compras Estoque\2019\PLANILHA COMPRA Nº 013.xlsm</t>
  </si>
  <si>
    <t>014/19</t>
  </si>
  <si>
    <t>19014</t>
  </si>
  <si>
    <t>G:\Suprimentos\Compras\3 Planilhas Compras Estoque\2019\PLANILHA COMPRA Nº 014.xlsm</t>
  </si>
  <si>
    <t>CHAPA DE MADEIRA RESINADA C/ 2,20 X 1,10 M ESP. 10,0 MM</t>
  </si>
  <si>
    <t>GRAMPEADOR GRANDE, TAMANHO 26/6</t>
  </si>
  <si>
    <t>CANAA DISTRIBUIDORA E COMERCIO DE PRODUTOS ALIMENTICIOS, PERFUMARIA, MAQUINAS, PECAS E ACESSORIOS EI</t>
  </si>
  <si>
    <t>PAPEL SULFITE, GRAMATURA 75G/M2, FORMATO A3, MEDINDO (297X420)MM, COR BRANCA</t>
  </si>
  <si>
    <t>PROCOMP PRODUTOS E SERVICOS DE INFORMATICA LTDA</t>
  </si>
  <si>
    <t>PROTETOR DE CABELO TIPO REDE EM NYLON PRETA</t>
  </si>
  <si>
    <t>PILLIAR INDUSTRIA E COMERCIO DE PLASTICOS E PAPEL LTDA - EPP</t>
  </si>
  <si>
    <t>PASTILHA CERAMICA, COR AZUL ROYAL, MEDINDO 10 X 10 CM.</t>
  </si>
  <si>
    <t>015/19</t>
  </si>
  <si>
    <t>19015</t>
  </si>
  <si>
    <t>G:\Suprimentos\Compras\3 Planilhas Compras Estoque\2019\PLANILHA COMPRA Nº 015.xlsm</t>
  </si>
  <si>
    <t>FECHADURA DE SOBREPOR PARA GAVETA, 22MM</t>
  </si>
  <si>
    <t>016/19</t>
  </si>
  <si>
    <t>19016</t>
  </si>
  <si>
    <t>G:\Suprimentos\Compras\3 Planilhas Compras Estoque\2019\PLANILHA COMPRA Nº 016.xlsm</t>
  </si>
  <si>
    <t>LAMPADA LED TUBULAR T8.</t>
  </si>
  <si>
    <t>ALPER ENERGIA S.A</t>
  </si>
  <si>
    <t>TELA DE ARAME GALVANIZADO, FIO 10, MALHA C/ 2 1/2", COM 04</t>
  </si>
  <si>
    <t>LUIZ EDUARDO RAMOS VIEIRA - ME</t>
  </si>
  <si>
    <t>CANECA PLASTICA (POLIPROPILENO), CAPACIDADE P/ 330 ML</t>
  </si>
  <si>
    <t>AT &amp; WP COMERCIAL LTDA - EPP</t>
  </si>
  <si>
    <t>TUBO DE PVC BRANCO PARA ESGOTO, DE 150 MM - 6" X 06 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</si>
  <si>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</si>
  <si>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</si>
  <si>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LIXEIRA DE PLASTICO C/ TAMPA E PEDAL  - 30 LITROS</t>
  </si>
  <si>
    <t>017/19</t>
  </si>
  <si>
    <t>19017</t>
  </si>
  <si>
    <t>G:\Suprimentos\Compras\3 Planilhas Compras Estoque\2019\PLANILHA COMPRA Nº 017.xlsm</t>
  </si>
  <si>
    <t>LIXEIRA COM PEDAL E TAMPA - CAPACIDADE PARA 100 LITROS</t>
  </si>
  <si>
    <t>TDF COMERCIO DE MATERIAIS LTDA</t>
  </si>
  <si>
    <t>BOBINA DE SACO PLASTICO PICOTADO PARA EMBALAGEM - MED. 35 X 45 CM</t>
  </si>
  <si>
    <t>STARPLASTIC COMERCIO DE PLASTICO E EMBALAGEM EIRELI ME</t>
  </si>
  <si>
    <t>TABUA DE CAMBARA DE 1ª, 25 X 300 MM, BRUTA</t>
  </si>
  <si>
    <t>018/19</t>
  </si>
  <si>
    <t>19018</t>
  </si>
  <si>
    <t>G:\Suprimentos\Compras\3 Planilhas Compras Estoque\2019\PLANILHA COMPRA Nº 018.xlsm</t>
  </si>
  <si>
    <t>PAPEL DE SEDA BRANCO CALANDRADO 14 X 14 CM (GUARDANAPO TIPO TV), 100% FIBRAS CELULOSICAS, EM PACOTES COM 500 UNIDADES</t>
  </si>
  <si>
    <t>PLASTICO OLEADO, TIPO FLANELADO - NAS CORES AZUL CLARO E BR</t>
  </si>
  <si>
    <t>019/19</t>
  </si>
  <si>
    <t>19019</t>
  </si>
  <si>
    <t>G:\Suprimentos\Compras\3 Planilhas Compras Estoque\2019\PLANILHA COMPRA Nº 019.xlsm</t>
  </si>
  <si>
    <t>DISJUNTOR NORMA DIN CURVA C PADRAO, BIPOLAR, 32 AMPERES</t>
  </si>
  <si>
    <t>MARTINI COMÉRCIO E IMPORTAÇÃO LTDA</t>
  </si>
  <si>
    <t>TELHA EM CIMENTO REFORCADO COM FIO SINTETICO(CRFS)</t>
  </si>
  <si>
    <t>DELTA INDUSTRIA E COM. LTDA</t>
  </si>
  <si>
    <t>SOQUETE DE PORCELANA E-27 P/ LAMPADA INCANDESCENTE</t>
  </si>
  <si>
    <t xml:space="preserve">ACSMA COMERCIO LTDA </t>
  </si>
  <si>
    <t>CHAPA EM MDF, BRANCO, 02 FACES - MED. 2,75 M X 1,83 M X 15 MM</t>
  </si>
  <si>
    <t>50 X 1 COMERCIO DE MADEIRAS LTDA ME</t>
  </si>
  <si>
    <t>CHAPA EM MDF CARVALHO 2 FACES, MEDINDO 2,75 X 1,83 M X 15 MM DE ESPESSURA</t>
  </si>
  <si>
    <t>CHAPA EM MDF ALTO BRILHO - MEDIDAS: 2,75 X 1,86 M X 15 MM DE ESPESSURA</t>
  </si>
  <si>
    <t>CHAPA EM MDF ALTO BRILHO - MEDIDAS: 2,75 X 1,86 M X 06 MM DE ESPESSURA</t>
  </si>
  <si>
    <t>TOUCA DE PROTECAO PARA CABELOS, TIPO COZINHEIRA, EM MATERIAL DESCARTAVEL (TNT) SANFONADA</t>
  </si>
  <si>
    <t>020/19</t>
  </si>
  <si>
    <t>19020</t>
  </si>
  <si>
    <t>G:\Suprimentos\Compras\3 Planilhas Compras Estoque\2019\PLANILHA COMPRA Nº 020.xlsm</t>
  </si>
  <si>
    <t>GUARDANAPO DE PAPEL 23 X 22 CM</t>
  </si>
  <si>
    <t>WALDIR G. DA SILVA INDUSTRIAL</t>
  </si>
  <si>
    <t>DETERGENTE LIQUIDO,  NEUTRO - INCOLOR - FRASCO C/500ML</t>
  </si>
  <si>
    <t>Y.R.IGLESIAS - EPP</t>
  </si>
  <si>
    <t>MASSA PLASTICA A BASE DE RECURSOS POLIESTERES - LATA C/ 700 GR</t>
  </si>
  <si>
    <t>CIMENTO COMUM CPII-32 - SACO C/ 50KG - O MATERIAL DEVERA SER ENTREGUE EM LOTE PALETIZADO PROTEGIDO COM FILME PLASTICO.</t>
  </si>
  <si>
    <t>JEIZIANI ALVES DA SILVA MATERIAIS ELETRICOS</t>
  </si>
  <si>
    <t>CABO FLEXIVEL - 2,5 MM2 - PRETO</t>
  </si>
  <si>
    <t>MARIO SERGIO CASLINI CONSTRUTORA</t>
  </si>
  <si>
    <t>TINTA BETUMINOSA PARA IMPERMEABILIZACAO DE ALVENARIA - LATA</t>
  </si>
  <si>
    <t>X ROQUE &amp; MEZZINA MATERIAIS PARA CONSTRUCAO</t>
  </si>
  <si>
    <t>VASSOURAO DE PIACAVA TIPO PREFEITURA - 40 CM</t>
  </si>
  <si>
    <t>COMERCIAL LICYTARE LTDA</t>
  </si>
  <si>
    <t>LIXEIRA COM TAMPA E PEDAL - CAPACIDADE DE 60 LITROS</t>
  </si>
  <si>
    <t>GABRIELE POLLA ZANCANARO COMERCIO DE ARTIGOS EM GERAL</t>
  </si>
  <si>
    <t>021/19</t>
  </si>
  <si>
    <t>19021</t>
  </si>
  <si>
    <t>G:\Suprimentos\Compras\3 Planilhas Compras Estoque\2019\PLANILHA COMPRA Nº 021.xlsm</t>
  </si>
  <si>
    <t>AGUA SANITARIA - FRASCO C/ 1 L.</t>
  </si>
  <si>
    <t xml:space="preserve">CHAVE DE NIVEL TIPO BOIA </t>
  </si>
  <si>
    <t>INSTALAR COMERCIO E INSTALAÇAO ELETRICA HIDRAULICA EIRELI</t>
  </si>
  <si>
    <t>ABRACADEIRA GALVANIZADA TIPO D DE 3/4"</t>
  </si>
  <si>
    <t>022/19</t>
  </si>
  <si>
    <t>19022</t>
  </si>
  <si>
    <t>G:\Suprimentos\Compras\3 Planilhas Compras Estoque\2019\PLANILHA COMPRA Nº 022.xlsm</t>
  </si>
  <si>
    <t>DELVALLE MATERIAIS ELETRICOS LTDA</t>
  </si>
  <si>
    <t>DISCO DE CORTE PARA POLICORTE - MED. 10" DIAMETRO EXTERNO -</t>
  </si>
  <si>
    <t>PARAFUSO FRANCES - 1.1/2" X 1/4" - COM PORCA E ARRUELA</t>
  </si>
  <si>
    <t>023/19</t>
  </si>
  <si>
    <t>19023</t>
  </si>
  <si>
    <t>G:\Suprimentos\Compras\3 Planilhas Compras Estoque\2019\PLANILHA COMPRA Nº 023.xlsm</t>
  </si>
  <si>
    <t>024/19</t>
  </si>
  <si>
    <t>19024</t>
  </si>
  <si>
    <t>ELETRIFICAR COMERCIO DE FERRAGENS, FERRAMENTAS E PRODUTOS PARA MANUTENCAO LTDA</t>
  </si>
  <si>
    <t>G:\Suprimentos\Compras\3 Planilhas Compras Estoque\2019\PLANILHA COMPRA Nº 024.xlsm</t>
  </si>
  <si>
    <t>FELIPE SILVA MOLITERNO MATERIAIS</t>
  </si>
  <si>
    <t>CABO FLEXIVEL BITOLA 16,0 MM2, 750 VOLTS, ISOLACAO DE PVC 70° C, COR VERDE</t>
  </si>
  <si>
    <t>025/19</t>
  </si>
  <si>
    <t>19025</t>
  </si>
  <si>
    <t>G:\Suprimentos\Compras\3 Planilhas Compras Estoque\2019\PLANILHA COMPRA Nº 025.xlsm</t>
  </si>
  <si>
    <t>LUVA DE PVC RIGIDO SOLDAVEL DE 3/4"</t>
  </si>
  <si>
    <t>026/19</t>
  </si>
  <si>
    <t>19026</t>
  </si>
  <si>
    <t>G:\Suprimentos\Compras\3 Planilhas Compras Estoque\2019\PLANILHA COMPRA Nº 026.xlsm</t>
  </si>
  <si>
    <t>DISJUNTOR NORMA DIN CURVA C PADRAO, TRIPOLAR, 80 AMPERES</t>
  </si>
  <si>
    <t>ADESIVO P/ CHAPISCO, CONCRETO E ARGAMASSA - BALDE C/18 LITROS</t>
  </si>
  <si>
    <t>027/19</t>
  </si>
  <si>
    <t>19027</t>
  </si>
  <si>
    <t>G:\Suprimentos\Compras\3 Planilhas Compras Estoque\2019\PLANILHA COMPRA Nº 027.xlsm</t>
  </si>
  <si>
    <t>LUVA DE LATEX PARA PROCEDIMENTO, TAM. M.</t>
  </si>
  <si>
    <t>BIOFAC INDUSTRIA, COMERCIO E REPRESENTACOES EIRELI</t>
  </si>
  <si>
    <t>LUVA DE LATEX PARA PROCEDIMENTO, TAM. G.</t>
  </si>
  <si>
    <t>LUVA DE LATEX - TAMANHO M.</t>
  </si>
  <si>
    <t>LOCAMAIS SERVICOS EIRELI - EPP</t>
  </si>
  <si>
    <t>028/19</t>
  </si>
  <si>
    <t>19028</t>
  </si>
  <si>
    <t>G:\Suprimentos\Compras\3 Planilhas Compras Estoque\2019\PLANILHA COMPRA Nº 028.xlsm</t>
  </si>
  <si>
    <t>PLUG MOVEL 2P + T 90° PADRAO NBR 14136 DE 20A/250V GIGANTE</t>
  </si>
  <si>
    <t>LUVA DE LATEX - TAMANHO G</t>
  </si>
  <si>
    <t>FORTE SINAL EQUIPAMENTOS - EIRELI - EPP</t>
  </si>
  <si>
    <t>CABO DE COBRE FLEXIVEL BITOLA 70 MM²,  0,6/1 KV ISOLACAO DE PVC 70° C, COR PRETO - ANTI-CHAMA</t>
  </si>
  <si>
    <t>029/19</t>
  </si>
  <si>
    <t>19029</t>
  </si>
  <si>
    <t>G:\Suprimentos\Compras\3 Planilhas Compras Estoque\2019\PLANILHA COMPRA Nº 029.xlsm</t>
  </si>
  <si>
    <t>ARAME DE ACO CARBONO RECOZIDO (LISO) - BWG N° 18 (1,24 MM)</t>
  </si>
  <si>
    <t>PARAFUSO (FIXER) BICROMATIZADO.</t>
  </si>
  <si>
    <t>LIXA CINTA DE PANO P/ MADEIRA - MEDIDAS: 610 X 75 MM / GRAM</t>
  </si>
  <si>
    <t>030/19</t>
  </si>
  <si>
    <t>19030</t>
  </si>
  <si>
    <t>G:\Suprimentos\Compras\3 Planilhas Compras Estoque\2019\PLANILHA COMPRA Nº 030.xlsm</t>
  </si>
  <si>
    <t>ELETRODUTO FLEXIVEL CORRUGADO DE 3/4" - COR AMARELA</t>
  </si>
  <si>
    <t>TERMINAL DE COMPRESSAO TIPO OLHAL P/ CABO DE COBRE 120MM2</t>
  </si>
  <si>
    <t>TERMINAL A COMPRESSAO PARA 1 CABO DE COBRE 50 MM2 TIPO ANEL</t>
  </si>
  <si>
    <t>031/19</t>
  </si>
  <si>
    <t>19031</t>
  </si>
  <si>
    <t>G:\Suprimentos\Compras\3 Planilhas Compras Estoque\2019\PLANILHA COMPRA Nº 031.xlsm</t>
  </si>
  <si>
    <t>CADERNO DE DESENHO ESPIRAL, 96 FOLHAS, CAPA DURA.</t>
  </si>
  <si>
    <t>PLASTICO BOLHA - MEDIDA 1,20 M LARGURA</t>
  </si>
  <si>
    <t>PLASTICO A3 PARA PLASTIFICACAO - POLASEAL 0,05 MM- 303 X 426 - CAIXA COM 100 UNIDADES</t>
  </si>
  <si>
    <t>PAPEL ADESIVO P/ ENCADERNACAO (TIPO CONTACT) 0,45 M DE LARGURA - AZUL ROYAL</t>
  </si>
  <si>
    <t>PAPEL ADESIVO P/ ENCADERNACAO (TIPO CONTACT), 0,45 M DE LARGURA - VERDE</t>
  </si>
  <si>
    <t>PAPEL ADESIVO P/ ENCADERNACAO (TIPO CONTACT) 0,45 M DE LARGURA - VERMELHO</t>
  </si>
  <si>
    <t>PAPEL ADESIVO P/ ENCADERNACAO (TIPO CONTACT) 0,45 M DE LARGURA - AMARELO OURO</t>
  </si>
  <si>
    <t>SACOLA PLASTICA PARA EMBALAGEM, BRANCA LEITOSA, 50 X 70 CM (+/- 2 CM), ALCA CAMISETA, COM NO MINIMO 0,5 MICRA POR PAREDE.</t>
  </si>
  <si>
    <t>TECIDO NAO TECIDO (TNT) - 1,40M DE LARGURA - COR AZUL</t>
  </si>
  <si>
    <t>TECIDO NAO TECIDO - TNT - 1,40M DE LARGURA - COR VERDE</t>
  </si>
  <si>
    <t>TECIDO NAO TECIDO - TNT - 1,40M DE LARGURA - COR VERMELHA</t>
  </si>
  <si>
    <t>TECIDO NAO TECIDO - TNT - 1,40M DE LARGURA - COR AMARELA</t>
  </si>
  <si>
    <t>TARJETA CROMADA 2"</t>
  </si>
  <si>
    <t>032/19</t>
  </si>
  <si>
    <t>19032</t>
  </si>
  <si>
    <t>G:\Suprimentos\Compras\3 Planilhas Compras Estoque\2019\PLANILHA COMPRA Nº 032.xlsm</t>
  </si>
  <si>
    <t>ALAVANCA EM FERRO  PARA VITRO, TAMANHO PADRAO</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</si>
  <si>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</si>
  <si>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033/19</t>
  </si>
  <si>
    <t>19033</t>
  </si>
  <si>
    <t>G:\Suprimentos\Compras\3 Planilhas Compras Estoque\2019\PLANILHA COMPRA Nº 033.xlsm</t>
  </si>
  <si>
    <t>PASTA PARA LIMPEZA - 1 KG</t>
  </si>
  <si>
    <t>PRANCHETA A4, EM POLIESTIRENO COM PRENDEDOR PARA PAPEIS. DIMENSOES (A X L X C): 330 X 230 X 3,2 MM (VARIACAO: +/- 1 MM)</t>
  </si>
  <si>
    <t>034/19</t>
  </si>
  <si>
    <t>19034</t>
  </si>
  <si>
    <t>G:\Suprimentos\Compras\3 Planilhas Compras Estoque\2019\PLANILHA COMPRA Nº 034.xlsm</t>
  </si>
  <si>
    <t>ESTOPA BRANCA - PACOTE C/ 500 GR, NA EMBALAGEM DEVERA CONTER MARCA DO FABRICANTE</t>
  </si>
  <si>
    <t>VIGA DE GARAPEIRA BRUTA - 6 X 12 CM X 4,50 M COMPRIMENTO</t>
  </si>
  <si>
    <t>FORRO EM PVC BRANCO LISO, REGUA DE 6M DE COMPRIMENTO, 20CM DE LARGURA - 10MM DE ESPESSURA (ESPESSURA COM TOLERANCIA DE +/- 2MM)</t>
  </si>
  <si>
    <t>035/19</t>
  </si>
  <si>
    <t>19035</t>
  </si>
  <si>
    <t>G:\Suprimentos\Compras\3 Planilhas Compras Estoque\2019\PLANILHA COMPRA Nº 035.xlsm</t>
  </si>
  <si>
    <t>LUMINARIA FECHADA TIPO CALHA P/ LAMPADA FLUORESCENTE 2 X 40</t>
  </si>
  <si>
    <t>SALUTI &amp; CIA LTDA</t>
  </si>
  <si>
    <t>FER-MAX FERRAMENTAS LTDA</t>
  </si>
  <si>
    <t>036/19</t>
  </si>
  <si>
    <t>19036</t>
  </si>
  <si>
    <t>G:\Suprimentos\Compras\3 Planilhas Compras Estoque\2019\PLANILHA COMPRA Nº 036.xlsm</t>
  </si>
  <si>
    <t>AT &amp; WP COMERCIAL LTDA</t>
  </si>
  <si>
    <t>ACO-FER COMÉRCIO DE PRODUTOS SIDERURGICOS LTDA</t>
  </si>
  <si>
    <t>PAPELIC COMERCIO ATACADISTA DE ARTIGOS DE PAPELARIA EIRELI EPP</t>
  </si>
  <si>
    <t>FITA ISOLANTE 19 MM X 10 M DE AUTO FUSAO (ALTA TENSAO) -</t>
  </si>
  <si>
    <t>SALE SERVICE INDUSTRIA, COMERCIO E SERVICOS DE SINALIZACAO VIARIA LTDA</t>
  </si>
  <si>
    <t>037/19</t>
  </si>
  <si>
    <t>19037</t>
  </si>
  <si>
    <t>EFRATA COMERCIAL LTDA</t>
  </si>
  <si>
    <t>G:\Suprimentos\Compras\3 Planilhas Compras Estoque\2019\PLANILHA COMPRA Nº 037.xlsm</t>
  </si>
  <si>
    <t>164/19</t>
  </si>
  <si>
    <t>ESPONJA DE NYLON DUPLA FACE, LISO E ABRASIVA - MED: 110 X 75 X 20 MM</t>
  </si>
  <si>
    <t>FERRO CHATO 1 1/2" X 1/8" BARRA C/ 06 METROS</t>
  </si>
  <si>
    <t>CANTONEIRA EM ACO PARA FIXACAO DE BALS MEDINDO 47 MM X 20 MM X 25 MM COM 3 FUROS</t>
  </si>
  <si>
    <t>THIPLAN COMERCIAL LTDA</t>
  </si>
  <si>
    <t>TRINCHA PARA PINTURA - 1", COM CERDAS 100% NATURAIS</t>
  </si>
  <si>
    <t>ACUCAR REFINADO AMORFO/MICROCRISTALINO PT C/ 1KG</t>
  </si>
  <si>
    <t>22/20</t>
  </si>
  <si>
    <t>SILICONE PARA VEDACAO - TUBO COM NO MINIMO 280G</t>
  </si>
  <si>
    <t>LA DE ACO - EMBALAGEM C/ 08 ESPONJAS.</t>
  </si>
  <si>
    <t>038/19</t>
  </si>
  <si>
    <t>19038</t>
  </si>
  <si>
    <t>G:\Suprimentos\Compras\3 Planilhas Compras Estoque\2019\PLANILHA COMPRA Nº 038.xlsm</t>
  </si>
  <si>
    <t xml:space="preserve">PALHA DE ACO Nº 01 - PACOTE COM 25  A 30 GRAMAS  </t>
  </si>
  <si>
    <t>CADEADO DE LATAO - 30 MM</t>
  </si>
  <si>
    <t>A. DA SILVA LIMA COMERCIO DE EQUIPAMENTOS EM GERAL</t>
  </si>
  <si>
    <t>039/19</t>
  </si>
  <si>
    <t>19039</t>
  </si>
  <si>
    <t>G:\Suprimentos\Compras\3 Planilhas Compras Estoque\2019\PLANILHA COMPRA Nº 039.xlsm</t>
  </si>
  <si>
    <t>REGISTRO DE GAVETA EM LIGA DE COBRE DE 3/4" C/ CANOPLA</t>
  </si>
  <si>
    <t>REGISTRO DE GAVETA EM LIGA DE COBRE DE 1.1/2"- S/ CANOPLA</t>
  </si>
  <si>
    <t>RELE FOTOELETRICO COM BASE 220 V - 1000 W - TIPO NF</t>
  </si>
  <si>
    <t>040/19</t>
  </si>
  <si>
    <t>19040</t>
  </si>
  <si>
    <t>G:\Suprimentos\Compras\3 Planilhas Compras Estoque\2019\PLANILHA COMPRA Nº 040.xlsm</t>
  </si>
  <si>
    <t>CANAA DISTRIBUIDORA E COM. DE PRODUTOS ALIM. , PERFUMARIA, MAQU. , PECAS E ACESSORIOS EIRELI EPP</t>
  </si>
  <si>
    <t>STARPLASTIC COMERCIO DE PLASTICO E EMBALAGEM EIRELI</t>
  </si>
  <si>
    <t>PANO P/ COPA ATOALHADO</t>
  </si>
  <si>
    <t>041/19</t>
  </si>
  <si>
    <t>19041</t>
  </si>
  <si>
    <t>R.CLEAN COMERCIAL EIRELI - ME</t>
  </si>
  <si>
    <t>G:\Suprimentos\Compras\3 Planilhas Compras Estoque\2019\PLANILHA COMPRA Nº 041.xlsm</t>
  </si>
  <si>
    <t>VIGA DE GARAPEIRA BRUTA - 6 CM X 12 CM X 5,00 M COMPRIMENTO</t>
  </si>
  <si>
    <t>VIGA DE GARAPEIRA BRUTA - 6 CM X 12 CM X 5,50 M COMPRIMENTO</t>
  </si>
  <si>
    <t>VIGA DE GARAPEIRA BRUTA - 60MM X 160MM X 6,00 M COMPRIMENTO</t>
  </si>
  <si>
    <t>VIGA DE GARAPEIRA BRUTA - 60MM X 160MM X 6,50 M COMPRIMENTO</t>
  </si>
  <si>
    <t>VIGA DE GARAPEIRA BRUTA - 60MM X 160MM X 7,00 M COMPRIMENTO</t>
  </si>
  <si>
    <t xml:space="preserve">CARRINHO DE MAO 150 KG ( 60 LITROS)  TOTALMENTE GALVANIZADO  </t>
  </si>
  <si>
    <t>042/19</t>
  </si>
  <si>
    <t>19042</t>
  </si>
  <si>
    <t>G:\Suprimentos\Compras\3 Planilhas Compras Estoque\2019\PLANILHA COMPRA Nº 042.xlsm</t>
  </si>
  <si>
    <t>TUBO DE POLIETILENO DE 1" - (PONTA VERMELHA)</t>
  </si>
  <si>
    <t>043/19</t>
  </si>
  <si>
    <t>19043</t>
  </si>
  <si>
    <t>G:\Suprimentos\Compras\3 Planilhas Compras Estoque\2019\PLANILHA COMPRA Nº 043.xlsm</t>
  </si>
  <si>
    <t>045/19</t>
  </si>
  <si>
    <t>19045</t>
  </si>
  <si>
    <t>G:\Suprimentos\Compras\3 Planilhas Compras Estoque\2019\PLANILHA COMPRA Nº 045.xlsm</t>
  </si>
  <si>
    <t>CAL HIDRATADA - SACO COM 20 KG</t>
  </si>
  <si>
    <t>PREGO COMUM DE CABECA CHATA - 15 X 15</t>
  </si>
  <si>
    <t>PONTEIRA BIT PH2 DUPLA, IMANTADA, COMPRIMENTO DE 110 MM, EM ACO CROMO VANADIO</t>
  </si>
  <si>
    <t>046/19</t>
  </si>
  <si>
    <t>19046</t>
  </si>
  <si>
    <t>G:\Suprimentos\Compras\3 Planilhas Compras Estoque\2019\PLANILHA COMPRA Nº 046.xlsm</t>
  </si>
  <si>
    <t>047/19</t>
  </si>
  <si>
    <t>19047</t>
  </si>
  <si>
    <t>G:\Suprimentos\Compras\3 Planilhas Compras Estoque\2019\PLANILHA COMPRA Nº 047.xlsm</t>
  </si>
  <si>
    <t>SABONETE LIQUIDO PEROLADO, FRASCO COM 1 LITRO</t>
  </si>
  <si>
    <t>SANDALO EQUIPAMENTOS E PRODUTOS DE HIGIENE PESSOAL LTDA</t>
  </si>
  <si>
    <t>CADEADO DE LATAO - 50 MM</t>
  </si>
  <si>
    <t>CADEADO DE LATAO - 40 MM</t>
  </si>
  <si>
    <t>THINNER PARA PINTURA AUTOMOTIVA E MOVEIS LATA COM 05 LITROS</t>
  </si>
  <si>
    <t>FERRO CHATO 1 X 1/ 8" BARRA C/ 06 METROS</t>
  </si>
  <si>
    <t>048/19</t>
  </si>
  <si>
    <t>19048</t>
  </si>
  <si>
    <t>G:\Suprimentos\Compras\3 Planilhas Compras Estoque\2019\PLANILHA COMPRA Nº 048.xlsm</t>
  </si>
  <si>
    <t>PASTILHA CERAMICA, COR AMARELO CANARIO, MEDINDO 10 X 10 CM.</t>
  </si>
  <si>
    <t>PASTILHA CERAMICA, COR VERDE AGUA, MEDINDO 10 X 10 CM.</t>
  </si>
  <si>
    <t>049/19</t>
  </si>
  <si>
    <t>19049</t>
  </si>
  <si>
    <t>G:\Suprimentos\Compras\3 Planilhas Compras Estoque\2019\PLANILHA COMPRA Nº 049.xlsm</t>
  </si>
  <si>
    <t>050/19</t>
  </si>
  <si>
    <t>19050</t>
  </si>
  <si>
    <t>G:\Suprimentos\Compras\3 Planilhas Compras Estoque\2019\PLANILHA COMPRA Nº 050.xlsm</t>
  </si>
  <si>
    <t>PAPEL P/ REPROGRAFIA - 210 X 297 MM - A4 - GRAMATURA 75</t>
  </si>
  <si>
    <t>MULTPAPER DISTRIBUIDORA DE PAPEIS LTDA</t>
  </si>
  <si>
    <t>PILLIAR INDUSTRIA E COMERCIO DE PLASTICOS E PAPEL EIRELI</t>
  </si>
  <si>
    <t xml:space="preserve">TDF COMERCIO DE MATERIAIS EIRELI </t>
  </si>
  <si>
    <t>REJUNTE BRANCO - SACO COM 01 KG</t>
  </si>
  <si>
    <t>051/19</t>
  </si>
  <si>
    <t>19051</t>
  </si>
  <si>
    <t>G:\Suprimentos\Compras\3 Planilhas Compras Estoque\2019\PLANILHA COMPRA Nº 051.xlsm</t>
  </si>
  <si>
    <t>REJUNTE BEGE - SACO COM 01 KG</t>
  </si>
  <si>
    <t>UNIAO PVC COLA DE 1"</t>
  </si>
  <si>
    <t>INTERRUPTOR DIFERENCIAL RESIDUAL BIPOLAR</t>
  </si>
  <si>
    <t>ELETRODUTO FLEXIVEL CORRUGADO DE 2"</t>
  </si>
  <si>
    <t>052/19</t>
  </si>
  <si>
    <t>19052</t>
  </si>
  <si>
    <t>G:\Suprimentos\Compras\3 Planilhas Compras Estoque\2019\PLANILHA COMPRA Nº 052.xlsm</t>
  </si>
  <si>
    <t>REGISTRO DE GAVETA EM LIGA DE COBRE DE 1.1/2" C/ CANOPLA</t>
  </si>
  <si>
    <t>TUBO DE FERRO TIPO METALON, 40 X 20 X 1,5 MM, BARRA COM 6 M</t>
  </si>
  <si>
    <t>TUBO DE FERRO GALVANIZADO DN (DIAMETRO NOMINAL) 1.1/2" - DIAMETRO EXTERNO BASICO 48,3MM</t>
  </si>
  <si>
    <t>TRINCHA PARA PINTURA - 2", COM CERDAS 100% NATURAIS</t>
  </si>
  <si>
    <t>ROLO DE LA DE CARNEIRO P/ PINTURA - 23 CM C/ CABO</t>
  </si>
  <si>
    <t>APARECIDA AUGUSTA FERREIRA BARBA</t>
  </si>
  <si>
    <t xml:space="preserve">O.B. DA CONCEICAO HIDRAULICA </t>
  </si>
  <si>
    <t>BELLOTON COMERCIAL EIRELI - EPP</t>
  </si>
  <si>
    <t>CORANTE PARA COLORIR TINTA LATEX - VERMELHO - 50 ML</t>
  </si>
  <si>
    <t>PONTO MIX COMERCIAL E SERVICOS EIRELI</t>
  </si>
  <si>
    <t>SABAO EM PO - EMBALAGEM C/ 01 KG</t>
  </si>
  <si>
    <t>053/19</t>
  </si>
  <si>
    <t>19053</t>
  </si>
  <si>
    <t>G:\Suprimentos\Compras\3 Planilhas Compras Estoque\2019\PLANILHA COMPRA Nº 053.xlsm</t>
  </si>
  <si>
    <t>CORRETIVO LIQUIDO A BASE DE AGUA - FR C/ 18 ML</t>
  </si>
  <si>
    <t>LC COMERCIAL EIRELI</t>
  </si>
  <si>
    <t>ON-X COMERCIO E SOLUCOES EDUCACIONAIS EIRELI EPP</t>
  </si>
  <si>
    <t>GRAMPO 26/6 P/ GRAMPEADOR CX C/ 5000 UNIDADES</t>
  </si>
  <si>
    <t>CCM - COMERCIAL CREME MARFIM LTDA</t>
  </si>
  <si>
    <t>DISTRIBUIDORA DE DESCARTAVEIS J M E SOLUCTION LTDA</t>
  </si>
  <si>
    <t>PAPEL ESPELHO - 65 X 50 CM - ROSA</t>
  </si>
  <si>
    <t>054/19</t>
  </si>
  <si>
    <t>19054</t>
  </si>
  <si>
    <t>G:\Suprimentos\Compras\3 Planilhas Compras Estoque\2019\PLANILHA COMPRA Nº 054.xlsm</t>
  </si>
  <si>
    <t>CARTOLINA - BRANCA  - 50 X 66 CM - 180 G/M2</t>
  </si>
  <si>
    <t>CARTOLINA - AMARELA - 50 X 66 CM - 180 G/M2</t>
  </si>
  <si>
    <t>CARTOLINA - AZUL CLARO - 50 X 66 CM - 180 G/M2</t>
  </si>
  <si>
    <t>CARTOLINA - ROSA - 50 X 66 CM - 180 G/M2</t>
  </si>
  <si>
    <t>CARTOLINA - VERDE CLARO - 50 X 66 CM - GRAMATURA 180G/M2</t>
  </si>
  <si>
    <t>RASEK LOGISTICA E SUPRIMENTOS LTDA</t>
  </si>
  <si>
    <t>TUPIRATINS MATERIAIS ESCOLARES EIRELI</t>
  </si>
  <si>
    <t>055/19</t>
  </si>
  <si>
    <t>19055</t>
  </si>
  <si>
    <t>G:\Suprimentos\Compras\3 Planilhas Compras Estoque\2019\PLANILHA COMPRA Nº 055.xlsm</t>
  </si>
  <si>
    <t>056/19</t>
  </si>
  <si>
    <t>19056</t>
  </si>
  <si>
    <t>G:\Suprimentos\Compras\3 Planilhas Compras Estoque\2019\PLANILHA COMPRA Nº 056.xlsm</t>
  </si>
  <si>
    <t xml:space="preserve">CONTROLADOR ROTATIVO DE VELOCIDADE COM CHAVE PARA VENTILADORES </t>
  </si>
  <si>
    <t>PORTA CADEADO DE FERRO ZINCADO 2"</t>
  </si>
  <si>
    <t>ABRACADEIRA GALVANIZADA TIPO U DE 3/4"</t>
  </si>
  <si>
    <t>CAIXA PLASTICA DE SOBREPOR COM TAMPA - MEDIDAS: 23 X 17 X 9 CM</t>
  </si>
  <si>
    <t>TUBO DE POLIETILENO DE 3/4" -  (PONTA VERMELHA)</t>
  </si>
  <si>
    <t>PREGO COMUM DE CABECA CHATA - 19 X 36</t>
  </si>
  <si>
    <t>PREGO COMUM DE CABECA CHATA - 18 X 30</t>
  </si>
  <si>
    <t>PREGO COMUM DE CABECA CHATA - 10 X 10</t>
  </si>
  <si>
    <t>SAPATA REGULAVEL PARA MOVEIS, COM BUCHA 1/4 X 25 MM</t>
  </si>
  <si>
    <t>LIXA CINTA DE PANO P/ MADEIRA - MEDIDAS: 610 X 75 MM GRAMAT</t>
  </si>
  <si>
    <t>057/19</t>
  </si>
  <si>
    <t>19057</t>
  </si>
  <si>
    <t>G:\Suprimentos\Compras\3 Planilhas Compras Estoque\2019\PLANILHA COMPRA Nº 057.xlsm</t>
  </si>
  <si>
    <t>058/19</t>
  </si>
  <si>
    <t>19058</t>
  </si>
  <si>
    <t>G:\Suprimentos\Compras\3 Planilhas Compras Estoque\2019\PLANILHA COMPRA Nº 058.xlsm</t>
  </si>
  <si>
    <t>BALDINHO DE PRAIA EM PLASTICO - COLORIDO, ATOXICO, COM ACES</t>
  </si>
  <si>
    <t>CONECTOR RJ-45 MACHO, PARA CABO UTP CATEGORIA 5E</t>
  </si>
  <si>
    <t>CABO UTP 23 AWG X 4 PARES CATEGORIA 6,CM</t>
  </si>
  <si>
    <t>059/19</t>
  </si>
  <si>
    <t>19059</t>
  </si>
  <si>
    <t>G:\Suprimentos\Compras\3 Planilhas Compras Estoque\2019\PLANILHA COMPRA Nº 059.xlsm</t>
  </si>
  <si>
    <t>REGISTRO DE PRESSAO 3/4" COM CANOPLA</t>
  </si>
  <si>
    <t>REPARO ACIONADOR PARA VALVULA DE DESCARGA HYDRA LUXO - REF. 4336004</t>
  </si>
  <si>
    <t>LIXA D'AGUA EM FOLHA 225 X 275 MM GRAO 120</t>
  </si>
  <si>
    <t>LIXEIRA DE PLASTICO COM TAMPA E PEDAL - CAPACIDADE PARA 10 LITROS</t>
  </si>
  <si>
    <t>TAMPO REDONDO PARA MESA, COM 1,10 M (VARIACAO +/- 0,05 M) DE DIAMETRO, EM MDF BRANCO TX 18 MM, ACABAMENTO NAS LATERIAIS COM FITA DE BORDA BRANCA.</t>
  </si>
  <si>
    <t>060/19</t>
  </si>
  <si>
    <t>19060</t>
  </si>
  <si>
    <t>G:\Suprimentos\Compras\3 Planilhas Compras Estoque\2019\PLANILHA COMPRA Nº 060.xlsm</t>
  </si>
  <si>
    <t>FERRO REDONDO DE 5/8" - BARRA COM 06 METROS (FERRO MECANICO</t>
  </si>
  <si>
    <t>FERRO CHATO 1/2" X 1/4" - BARRA C/ 06 METROS</t>
  </si>
  <si>
    <t>CONECTOR TIPO SPLIT BOLT-SIMPLES/SIMPLES P/ 2 CABOS DE COBRE DE 16MM2</t>
  </si>
  <si>
    <t>TERMINAL DE COMPRESSAO TIPO OLHAL P/ CABO DE COBRE 240MM2</t>
  </si>
  <si>
    <t>CABO FLEXIVEL - 6 MM2 - VERDE</t>
  </si>
  <si>
    <t>CABO DE COBRE FLEXIVEL, BITOLA 35,0MM2, 1KV,  ISOLACAO DE PVC 70ºC, COR VERDE</t>
  </si>
  <si>
    <t>UNIAO DE PVC COLA -  25 MM</t>
  </si>
  <si>
    <t>TINTA EPOXI CURADA COM POLIAMINA, COR AZUL ROYAL OU SIMILAR</t>
  </si>
  <si>
    <t>061/19</t>
  </si>
  <si>
    <t>19061</t>
  </si>
  <si>
    <t>G:\Suprimentos\Compras\3 Planilhas Compras Estoque\2019\PLANILHA COMPRA Nº 061.xlsm</t>
  </si>
  <si>
    <t>APAGADOR PARA QUADRO BRANCO - NAO MAGNETICO</t>
  </si>
  <si>
    <t>REGUA DE 30 CM EM POLIESTIRENO. COR: TRANSPARENTE, CRISTAL.</t>
  </si>
  <si>
    <t>COLA BRANCA LIQUIDA LAVAVEL. MINIMO 90 G, COM BICO APLICADOR ECONOMICO, COMPOSICAO: RESINA DE PVA. PRODUTO DEVERA ESTAR DE ACORDO COM A NORMA DE SEGURANCA DE ARTIGOS ESCOLARES. PRODUTO CERTIFICADO PELO INMETRO E COM CODIGO DE BARRAS NO PRODUTO.</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</si>
  <si>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</si>
  <si>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</si>
  <si>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</si>
  <si>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</si>
  <si>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</si>
  <si>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062/19</t>
  </si>
  <si>
    <t>19062</t>
  </si>
  <si>
    <t>G:\Suprimentos\Compras\3 Planilhas Compras Estoque\2019\PLANILHA COMPRA Nº 062.xlsm</t>
  </si>
  <si>
    <t>PANO DE FLANELA 30 X 60CM - BRANCA</t>
  </si>
  <si>
    <t>DISCO DIAMANTADO (SECO) - DIAMETRO EXTERNO 110 MM E FURO 20</t>
  </si>
  <si>
    <t>FLASH COMERCIO DE PRODUTOS DE HIGIENE EIRELI</t>
  </si>
  <si>
    <t>X ROQUE &amp; MEZZINA MATERIAIS PARA CONSTRUCAO  LTDA -EPP</t>
  </si>
  <si>
    <t>PAPEL HIGIENICO 30 M X 10 CM, CLASSE 01, FOLHA DUPLA, GOFRADO, COR BRANCA, NEUTRO, MATERIA PRIMA 100% FIBRAS NATURAIS</t>
  </si>
  <si>
    <t>NOVA RB COMERCIO E SERVIÇOS LTDA EPP</t>
  </si>
  <si>
    <t>063/19</t>
  </si>
  <si>
    <t>19063</t>
  </si>
  <si>
    <t>G:\Suprimentos\Compras\3 Planilhas Compras Estoque\2019\PLANILHA COMPRA Nº 063.xlsm</t>
  </si>
  <si>
    <t>REGISTRO DE GAVETA EM LIGA DE COBRE DE 3/4" S/ CANOPLA</t>
  </si>
  <si>
    <t>FITA PET VIRGEM (ALTA RESISTENCIA) 16MM X 0,80MM, UTILIZADA EM SELADOR ELETRICO, ROLO COM 20KG  - APROXIMADO. 1180 MTS</t>
  </si>
  <si>
    <t>064/19</t>
  </si>
  <si>
    <t>19064</t>
  </si>
  <si>
    <t>G:\Suprimentos\Compras\3 Planilhas Compras Estoque\2019\PLANILHA COMPRA Nº 064.xlsm</t>
  </si>
  <si>
    <t>CUMEEIRA DE FIBRA SINTETICA 30 GRAUS PARA TELHA ONDULADA ESP. 06 MM</t>
  </si>
  <si>
    <t>CUMEEIRA DE FIBRA SINTETICA 10 GRAUS PARA TELHA ONDULADA ES</t>
  </si>
  <si>
    <t>065/19</t>
  </si>
  <si>
    <t>19065</t>
  </si>
  <si>
    <t>G:\Suprimentos\Compras\3 Planilhas Compras Estoque\2019\PLANILHA COMPRA Nº 065.xlsm</t>
  </si>
  <si>
    <t>LOJA DA ESCOLA LTDA</t>
  </si>
  <si>
    <t>066/19</t>
  </si>
  <si>
    <t>19066</t>
  </si>
  <si>
    <t>RASEK LOGISTICA E SUPRIMENTOS EIRELI</t>
  </si>
  <si>
    <t>G:\Suprimentos\Compras\3 Planilhas Compras Estoque\2019\PLANILHA COMPRA Nº 066.xlsm</t>
  </si>
  <si>
    <t>DELVALLE MATERIAIS ELETRICOS EIRELI</t>
  </si>
  <si>
    <t>067/19</t>
  </si>
  <si>
    <t>19067</t>
  </si>
  <si>
    <t>G:\Suprimentos\Compras\3 Planilhas Compras Estoque\2019\PLANILHA COMPRA Nº 067.xlsm</t>
  </si>
  <si>
    <t>068/19</t>
  </si>
  <si>
    <t>19068</t>
  </si>
  <si>
    <t>G:\Suprimentos\Compras\3 Planilhas Compras Estoque\2019\PLANILHA COMPRA Nº 068.xlsm</t>
  </si>
  <si>
    <t>COMERCIO VISUAL DA CONSTRUCAO LTDA</t>
  </si>
  <si>
    <t>069/19</t>
  </si>
  <si>
    <t>19069</t>
  </si>
  <si>
    <t>G:\Suprimentos\Compras\3 Planilhas Compras Estoque\2019\PLANILHA COMPRA Nº 069.xlsm</t>
  </si>
  <si>
    <t>DISJUNTOR NORMA DIN, CURVA C PADRAO, BIPOLAR - 25 AMPERES</t>
  </si>
  <si>
    <t>070/19</t>
  </si>
  <si>
    <t>19070</t>
  </si>
  <si>
    <t>G:\Suprimentos\Compras\3 Planilhas Compras Estoque\2019\PLANILHA COMPRA Nº 070.xlsm</t>
  </si>
  <si>
    <t>071/19</t>
  </si>
  <si>
    <t>19071</t>
  </si>
  <si>
    <t>G:\Suprimentos\Compras\3 Planilhas Compras Estoque\2019\PLANILHA COMPRA Nº 071.xlsm</t>
  </si>
  <si>
    <t>CANAA DISTRIBUIDORA E COMERCIO DE PRODUTOS E ACESSORIOS EIRELI</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</si>
  <si>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</si>
  <si>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</si>
  <si>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</si>
  <si>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VERMELHA</t>
  </si>
  <si>
    <t>DESINFETANTE, MULTIUSO, ANTIBACTERICIDA, PERFUME LAVANDA, GALAO COM 5 LITROS</t>
  </si>
  <si>
    <t>CHUVEIRO ELETRICO AUTOMATICO - CORPO EM PLASTICO 220V/5400W</t>
  </si>
  <si>
    <t>SELADORA PARA MADEIRA GALAO DE 3,6 LITROS</t>
  </si>
  <si>
    <t>SPACE INFORMATICA E MOVEIS PARA ESCRITORIO EIRELI</t>
  </si>
  <si>
    <t>SANIGRAN LTDA</t>
  </si>
  <si>
    <t>072/19</t>
  </si>
  <si>
    <t>19072</t>
  </si>
  <si>
    <t>G:\Suprimentos\Compras\3 Planilhas Compras Estoque\2019\PLANILHA COMPRA Nº 072.xlsm</t>
  </si>
  <si>
    <t>073/19</t>
  </si>
  <si>
    <t>19073</t>
  </si>
  <si>
    <t>G:\Suprimentos\Compras\3 Planilhas Compras Estoque\2019\PLANILHA COMPRA Nº 073.xlsm</t>
  </si>
  <si>
    <t>074/19</t>
  </si>
  <si>
    <t>19074</t>
  </si>
  <si>
    <t>G:\Suprimentos\Compras\3 Planilhas Compras Estoque\2019\PLANILHA COMPRA Nº 074.xlsm</t>
  </si>
  <si>
    <t>DISJUNTOR NORMA DIN CURVA C PADRAO, BIPOLAR, 50 AMPERES</t>
  </si>
  <si>
    <t>ALCOOL ETILICO HIDRATADO EM GEL 70° INPM - PARA USO DOMESTICO- FRASCO COM NO MINIMO 480 GR</t>
  </si>
  <si>
    <t>LIMPADOR GERAL DE MULTIPLO USO - LIMPEZA INSTANTANEA</t>
  </si>
  <si>
    <t>Y.R.IGLESIAS</t>
  </si>
  <si>
    <t>075/19</t>
  </si>
  <si>
    <t>19075</t>
  </si>
  <si>
    <t>G:\Suprimentos\Compras\3 Planilhas Compras Estoque\2019\PLANILHA COMPRA Nº 075.xlsm</t>
  </si>
  <si>
    <t>076/19</t>
  </si>
  <si>
    <t>19076</t>
  </si>
  <si>
    <t>MADEIREIRA ANDORRA LTDA</t>
  </si>
  <si>
    <t>G:\Suprimentos\Compras\3 Planilhas Compras Estoque\2019\PLANILHA COMPRA Nº 076.xlsm</t>
  </si>
  <si>
    <t>PAPEL LAMINADO - 50 X 60 CM - PRATA</t>
  </si>
  <si>
    <t>077/19</t>
  </si>
  <si>
    <t>19077</t>
  </si>
  <si>
    <t>G:\Suprimentos\Compras\3 Planilhas Compras Estoque\2019\PLANILHA COMPRA Nº 077.xlsm</t>
  </si>
  <si>
    <t>DEZOTTI COMERCIO DE FERRAMENTAS &amp; FERRAGENS LTDA</t>
  </si>
  <si>
    <t>001/20</t>
  </si>
  <si>
    <t>20001</t>
  </si>
  <si>
    <t>G:\Suprimentos\Compras\3 Planilhas Compras Estoque\2020\PLANILHA COMPRA Nº 001.xlsm</t>
  </si>
  <si>
    <t>DA FAZENDA MADEIRAS LTDA</t>
  </si>
  <si>
    <t>002/20</t>
  </si>
  <si>
    <t>20002</t>
  </si>
  <si>
    <t>G:\Suprimentos\Compras\3 Planilhas Compras Estoque\2020\PLANILHA COMPRA Nº 002.xlsm</t>
  </si>
  <si>
    <t>FLEX - COMERCIO E REPRESENTACAO EIRELI</t>
  </si>
  <si>
    <t>003/20</t>
  </si>
  <si>
    <t>20003</t>
  </si>
  <si>
    <t>G:\Suprimentos\Compras\3 Planilhas Compras Estoque\2020\PLANILHA COMPRA Nº 003.xlsm</t>
  </si>
  <si>
    <t>MASTER LED MATERIAIS ELETRICOS E CONSTRUCAO - EIRELI</t>
  </si>
  <si>
    <t>004/20</t>
  </si>
  <si>
    <t>20004</t>
  </si>
  <si>
    <t>ON-X COMERCIO E SOLUCOES EDUCACIONAIS EIRELI</t>
  </si>
  <si>
    <t>G:\Suprimentos\Compras\3 Planilhas Compras Estoque\2020\PLANILHA COMPRA Nº 004.xlsm</t>
  </si>
  <si>
    <t>GOLED INDUSTRIA E COMERCIO LTDA</t>
  </si>
  <si>
    <t>SANTIM ILUMINACAO LTDA</t>
  </si>
  <si>
    <t>005/20</t>
  </si>
  <si>
    <t>20005</t>
  </si>
  <si>
    <t>G:\Suprimentos\Compras\3 Planilhas Compras Estoque\2020\PLANILHA COMPRA Nº 005.xlsm</t>
  </si>
  <si>
    <t>PANO DE CHAO, MEDIDAS: 45 X 75 CM (VARIACAO +/- 5 CM), 100% ALGODAO, ALVEJADO, PESO MINIMO DE 130 GRAMAS.</t>
  </si>
  <si>
    <t>PP 236/19</t>
  </si>
  <si>
    <t>14/20</t>
  </si>
  <si>
    <t>PP 232/19</t>
  </si>
  <si>
    <t>16/20</t>
  </si>
  <si>
    <t>PE  10/20</t>
  </si>
  <si>
    <t>TAMPA CEGA DE ALUMINIO PARA CONDULETE DE 1.1/2"</t>
  </si>
  <si>
    <t>Aguardar</t>
  </si>
  <si>
    <t>PISO DE BORRACHA MODELO I, ISENTO DE SUBSTANCIAS TOXICAS COM ABSORCAO DE IMPACTOS ANTI DERRAPANTES, NA MEDIDA 335 X255 X20 MM</t>
  </si>
  <si>
    <t>PIA DE ACO INOX COM 01 CUBA, MEDINDO 1,50 M DE COMP. E LARGURA MINIMA DE 53 CM</t>
  </si>
  <si>
    <t>PIA DE ACO INOX COM 02 CUBAS, MEDINDO 2,00 M DE COMP. E LARGURA MINIMA DE 53 CM</t>
  </si>
  <si>
    <t>PIA DE ACO INOX, 1 CUBA - 2,00 X 0,53M</t>
  </si>
  <si>
    <t>GRELHA COM PORTA GRELHA, REDONDA EM ALUMINIO 4"</t>
  </si>
  <si>
    <t>GRELHA REDONDA PARA RALO EM INOX, 6" COM DISPOSITIVO DE VEDACAO PARA INSETO</t>
  </si>
  <si>
    <t>INTERRUPTOR 10A X 250V INTERNO C/ 02 TECLAS C/ PLACA</t>
  </si>
  <si>
    <t>INTERRUPTOR DIFERENCIAL RESIDUAL TETRAPOLAR ELETROMECANICO NORMA IEC 61008 TENSAO MINIMA 240V CORRENTE NOMINAL 40 AMPERES SENSIBILIDADE 30 MA</t>
  </si>
  <si>
    <t xml:space="preserve">KIT BARRAMENTO CONTENDO: BARRAMENTO TRIFASICO DE COBRE CHATO ELETROLITICO 250 A  </t>
  </si>
  <si>
    <t>QUADRO DE DISTRIBUICAO DE SOBREPOR TRIFASICO 225 AMPERES PARA 70 DISJUNTORES TIPO DIN</t>
  </si>
  <si>
    <t>QUADRO DE DISTRIBUICAO PARA 36 DISJUNTORES TIPO DIN DE PVC, DE EMBUTIR</t>
  </si>
  <si>
    <t>ARRUELA LISA 5/16</t>
  </si>
  <si>
    <t>CONECTOR TIPO SPLIT BOLT-SIMPLES/SIMPLES P/ 2 CABOS DE COBRE DE 10MM2</t>
  </si>
  <si>
    <t>LUMINARIA FECHADA TIPO CALHA - P/ LAMPADA FLUORESCENTE - 2 X 20 W, CALHA COM SOQUETE DE PRESSAO E SUPORTE PARA FIXACAO TIPO PE DE GALINHA</t>
  </si>
  <si>
    <t>LAMPADA LED BULBO 10W - LAMPADA LED BULBO, BASE E27, POTENCIA 10W, TENSAO 100-240V</t>
  </si>
  <si>
    <t xml:space="preserve">PAPEL ADESIVO P/ ENCADERNACAO (TIPO CONTACT) - 0,50 M DE LARGURA (VARIACAO +/- 0,05M) - TRANSPARENTE - ROLO COM 25 M </t>
  </si>
  <si>
    <t>ESPIRAL 25 MM DE PVC - PACOTE COM NO MINIMO 45 UNIDADES.</t>
  </si>
  <si>
    <t>ESPIRAL 9 MM DE PVC - PACOTE COM 100 UNIDADES.</t>
  </si>
  <si>
    <t>ESPIRAL N. 12 (12 MM) DE PVC - PACOTE COM 100 UNIDADES</t>
  </si>
  <si>
    <t>BANDEIRA DO BRASIL - 1,12 X 1,60 M, MODELO BORDADO, CONFECCIONADA EM TECIDO 100% POLIESTER</t>
  </si>
  <si>
    <t>BANDEIRA DO ESTADO DE SAO PAULO - 1,12 X 1,60 M, MODELO BORDADO, CONFECCIONADA EM TECIDO 100% POLIESTER</t>
  </si>
  <si>
    <t>CABO UTP 24 AWG X 4 PARES CATEGORIA 6, CM</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</si>
  <si>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</si>
  <si>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PARAFUSO ZINCO AMARELO, CABECA CHATA PH  6,0 X 70 - CAIXA COM  100 UNIDADES</t>
  </si>
  <si>
    <t>PARAFUSO ZINCO AMARELO, CABECA CHATA PH 4,5 X 40 - CAIXA COM 500 UNIDADES</t>
  </si>
  <si>
    <t>PINO F25 - CAIXA COM 5.000 PINOS</t>
  </si>
  <si>
    <t>REBITE DE REPUCHO EM ALUMINIO C/ MANDRIL DE ACO 4,76 X 25MM</t>
  </si>
  <si>
    <t>RODIZIO GIRATORIO DE 2" - P/CARRINHO COM PLACA</t>
  </si>
  <si>
    <t>ARAME DE ACO CARBONO GALVANIZADO - BWG N° 10 (3,40 MM)</t>
  </si>
  <si>
    <t>PERFIL CADEIRA CHAPA DOBRADA 30 MM X 25 MM - BARRA COM 03 METROS</t>
  </si>
  <si>
    <t>PERFIL GUIA SUPERIOR 0,50 M DE ALTURA X 0,50 M DE LARGURA DE CIMA X 0,25 M DE LARGURA DE BAIXO X 0,8 DE BERAL, CHAPA 16 - BARRA COM 3 METROS</t>
  </si>
  <si>
    <t>PERFIL TAMPA GUIA SUPERIOR 0,50 M DE LARGURA COM UMA DOBRA DE 0,10 MM, CHAPA 16 - BARRA COM 3 METROS</t>
  </si>
  <si>
    <t>PERFIL TEE, CHAPA DOBRADA, 25 MM X 25 MM - BARRA COM 03 METROS</t>
  </si>
  <si>
    <t>FERRO "U" PENDURAL, MED. 40 MM DE LARGURA X 7 MM DE ESPESSURA X 40 CM</t>
  </si>
  <si>
    <t>PONTEIRA PLASTICA INTERNA NA COR PRETA PARA TUBO QUADRADO DE 1"</t>
  </si>
  <si>
    <t>PONTEIRA PLASTICA NA COR PRETA PARA TUBO RETANGULAR 20 MM X 40 MM</t>
  </si>
  <si>
    <t>BROCA DE WIDIA 3/8"</t>
  </si>
  <si>
    <t>CAMARA DE AR PARA PNEU 3,25 X 8 - PARA CARRINHO DE MAO, TIPO PERUZ</t>
  </si>
  <si>
    <t>ARAME PARA SOLDA MIG/MAG COM DIAMETRO DE 0,8 MM.</t>
  </si>
  <si>
    <t>FITA DE BORDO EM PVC, COR BRANCA FOSCA, MEDIDAS 35 X 0,45MM, ROLO COM 300 METROS</t>
  </si>
  <si>
    <t>OLEO DESENGRIPANTE - 300 ML</t>
  </si>
  <si>
    <t>FILME DE POLIETILENO - MED. 500 MM LARGURA X 0,020 MM ESPESSURA X 140 METROS DE COMPRIMENTO</t>
  </si>
  <si>
    <t>OLEO SOLUVEL BIODEGRADAVEL PARA CORTE DE METAIS - GALAO DE 5 LITROS</t>
  </si>
  <si>
    <t>CORREDICA TELESCOPICA ZINCADA PARA GAVETA FZ 500 MM - COM CAPACIDADE PARA 35 KG</t>
  </si>
  <si>
    <t>CORREDICA TELESCOPICA, PARA GAVETA, FZ 405 MM - 45 KG</t>
  </si>
  <si>
    <t>SAPATA LATERAL 16 MM</t>
  </si>
  <si>
    <t>SUPORTE TUBINHO BRANCO, COM PARAFUSO (APOIO DE PRATELEIRA) - EMBALAGEM COM 100 UNIDADES</t>
  </si>
  <si>
    <t>LONA PLASTICA - 4 X 100M - PRETA</t>
  </si>
  <si>
    <t>LIXA CINTA DE PANO P/ MADEIRA - 6,00 M X 15 CM - GRAO 60</t>
  </si>
  <si>
    <t>TUBO DE FERRO GALVANIZADO DN (DIAMETRO NOMINAL) 1/2"</t>
  </si>
  <si>
    <t>REFIL DE BORRACHA PARA RODO DE ALUMINIO DE 60 CM</t>
  </si>
  <si>
    <t>TUBO DE FERRO METALON - 40 X 40 X 1,5MM - BARRA COM 6 METRO</t>
  </si>
  <si>
    <t>044/19</t>
  </si>
  <si>
    <t>19044</t>
  </si>
  <si>
    <t>G:\Suprimentos\Compras\3 Planilhas Compras Estoque\2019\PLANILHA COMPRA Nº 044.xlsm</t>
  </si>
  <si>
    <t>007/20</t>
  </si>
  <si>
    <t>20007</t>
  </si>
  <si>
    <t>G:\Suprimentos\Compras\3 Planilhas Compras Estoque\2020\PLANILHA COMPRA Nº 007.xlsm</t>
  </si>
  <si>
    <t>PP 241/19</t>
  </si>
  <si>
    <t>DISJUNTORES, REATORES, LÂMPADAS, LUMINARIAS, CONTATOR E DISTRIBUIDOR GERAL PARA TELEFONIA</t>
  </si>
  <si>
    <t>Empresas convocadas para assinar contrato até 06/02/2020.</t>
  </si>
  <si>
    <t>17/20</t>
  </si>
  <si>
    <t>17</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</si>
  <si>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</si>
  <si>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TERMINAL DE COMPRESSAO TIPO OLHAL P/ CABO DE COBRE 10MM2 C/</t>
  </si>
  <si>
    <t>G:\Suprimentos\Compras\3 Planilhas Compras Estoque\2020\PLANILHA COMPRA Nº 008.xlsm</t>
  </si>
  <si>
    <t>008/20</t>
  </si>
  <si>
    <t>20008</t>
  </si>
  <si>
    <t>Abertura 14/02/2020 - 08:30</t>
  </si>
  <si>
    <t>PE   2/20</t>
  </si>
  <si>
    <t>Abertura 05/02/2020 14:00 BB 802286 - Erika</t>
  </si>
  <si>
    <t>PE   6/20</t>
  </si>
  <si>
    <t>PE   5/20</t>
  </si>
  <si>
    <t>Empresa dos itens 3,5,8,9 e 11 solicitou prorrogação de prazo para assinar contrato</t>
  </si>
  <si>
    <t>G:\Suprimentos\Compras\3 Planilhas Compras Estoque\2020\PLANILHA COMPRA Nº 009.xlsm</t>
  </si>
  <si>
    <t>009/20</t>
  </si>
  <si>
    <t>20009</t>
  </si>
  <si>
    <t>2,5,8,9,10,16</t>
  </si>
  <si>
    <t>FERROS, CANTONEIRAS, BARRA FIO REDONDO E TUBOS DE PVC</t>
  </si>
  <si>
    <t>PE   7/20</t>
  </si>
  <si>
    <t>PP 223/19</t>
  </si>
  <si>
    <t>4,5</t>
  </si>
  <si>
    <t>21/20</t>
  </si>
  <si>
    <t>21</t>
  </si>
  <si>
    <t>O fornecedor não está entregando o material e foi suspenso.</t>
  </si>
  <si>
    <t>G:\Suprimentos\Compras\3 Planilhas Compras Estoque\2020\PLANILHA COMPRA Nº 010.xlsm</t>
  </si>
  <si>
    <t>010/20</t>
  </si>
  <si>
    <t>20010</t>
  </si>
  <si>
    <t># acerto de saldo - Referente a quantidade estimada a menor em ATA pelo DRM</t>
  </si>
  <si>
    <t>G:\Suprimentos\Compras\3 Planilhas Compras Estoque\2020\PLANILHA COMPRA Nº 011.xlsm</t>
  </si>
  <si>
    <t>011/20</t>
  </si>
  <si>
    <t>20011</t>
  </si>
  <si>
    <t>V.B. MATERIAIS ELETRICOS EIRELI</t>
  </si>
  <si>
    <t>DISJUNTOR NORMA DIN CURVA C PADRAO, TRIPOLAR, 20 AMPERES</t>
  </si>
  <si>
    <t># acerto de saldo - DRM não considerou nossa estimativa e houve consumo de outras secretarias.</t>
  </si>
  <si>
    <t># acerto de saldo - DRM não considerou nossa estimativa. Houve consumo de outras secretarias.</t>
  </si>
  <si>
    <t>Empresas prorrogaram prazo para assinar contrato até 13.02.2020</t>
  </si>
  <si>
    <t>2,5</t>
  </si>
  <si>
    <t>TE DE REDUCAO PVC RIGIDO SOLDAVEL 1.1/2 X 3/4"</t>
  </si>
  <si>
    <t>CAP DE PVC MARROM PARA AGUA DE 50 MM  X  1 1/2" - DE ACORDO COM NBR 5648 E A MARCA, MEDIDA E NBR DEVERAO VIR LITOGRAFADA NA PECA</t>
  </si>
  <si>
    <t>GANCHO CURTO PARA PERFILADO</t>
  </si>
  <si>
    <t>SASC</t>
  </si>
  <si>
    <t>Abertura 03.03.2020 08:30 BB804474 Pregoeira Erika</t>
  </si>
  <si>
    <t>Abertura 02.03.2020 08:30</t>
  </si>
  <si>
    <t>PP 242/19</t>
  </si>
  <si>
    <t>PP  72/19</t>
  </si>
  <si>
    <t>GENEROS ALIMENTICIOS (BISCOITO, BOLO, SUCO, ETC.)</t>
  </si>
  <si>
    <t>2,4,11,12,16,21,24,30</t>
  </si>
  <si>
    <t>33/20</t>
  </si>
  <si>
    <t>33</t>
  </si>
  <si>
    <t>PE  16/20</t>
  </si>
  <si>
    <t>PE  17/20</t>
  </si>
  <si>
    <t>1,3,4,5,6,7,8,9,10,11,12,13,14,15,16,18,19,20,21,22,23,24,25,26,27,28,30,31,32,33</t>
  </si>
  <si>
    <t>G:\Suprimentos\Compras\3 Planilhas Compras Estoque\2020\PLANILHA COMPRA Nº 012.xlsm</t>
  </si>
  <si>
    <t>012/20</t>
  </si>
  <si>
    <t>20012</t>
  </si>
  <si>
    <t>ASSENTO PARA VASO SANITARIO EM POLIURETANO EXPANDIDO COM TAMPA EM POLIPROPILENO, FIXACAO COM ELEMENTOS DE PLASTICO COM POSSIBILIDADE DE AJUSTE EM TODAS AS DIRECOES</t>
  </si>
  <si>
    <t>CONECTOR TIPO SPLIT BOLT-SIMPLES/SIMPLES P/ 2 CABOS DE COBRE DE 50MM2</t>
  </si>
  <si>
    <t>JUNCAO INTERNA "T" 38 X 38 MM</t>
  </si>
  <si>
    <t>INTERRUPTOR DIFERENCIAL RESIDUAL TETRAPOLAR ELETROMECANICO NORMA IEC 61008 TENSAO MINIMA 240V CORRENTE NOMINAL 80 AMPERES SENSIBILIDADE 30 MA</t>
  </si>
  <si>
    <t>CABO DE COBRE FLEXIVEL BITOLA  95 MM²,  750 V ISOLACAO DE PVC 70° C, COR VERDE - ANTI-CHAMA.</t>
  </si>
  <si>
    <t>LUMINARIA HERMETICA PARA 2 LAMPADAS LED/FLUORESCENTES TUBULARES, SOQUETES T5 E T8 - DIMENSOES (A X L X C): 84 X 106 X 1250 MM (VARIACAO: +/- 10 MM).</t>
  </si>
  <si>
    <t>G:\Suprimentos\Compras\3 Planilhas Compras Estoque\2020\PLANILHA COMPRA Nº 013.xlsm</t>
  </si>
  <si>
    <t>013/20</t>
  </si>
  <si>
    <t>20013</t>
  </si>
  <si>
    <t>CAFÉ TORRADO E MOIDO</t>
  </si>
  <si>
    <t>Prazo prorrogado para entrega dos documentos técnicos.</t>
  </si>
  <si>
    <t>PP 245/19</t>
  </si>
  <si>
    <t>COPO PLASTICO DESCARTAVEL - 50 ML - PT C/ 100 UNID (CAFE)</t>
  </si>
  <si>
    <t>BOBINA DE SACO PLASTICO E FILME DE POLIETILENO</t>
  </si>
  <si>
    <t>PP   5/20</t>
  </si>
  <si>
    <t>ACUCAR REFINADO AMORFO, MICROCRISTALINO, PACOTE COM 1 KG</t>
  </si>
  <si>
    <t>PP 215/19</t>
  </si>
  <si>
    <t>G:\Suprimentos\Compras\3 Planilhas Compras Estoque\2020\PLANILHA COMPRA Nº 014.xlsm</t>
  </si>
  <si>
    <t>014/20</t>
  </si>
  <si>
    <t>20014</t>
  </si>
  <si>
    <t>CABO CTP-APL - SN - 50/10 PARES</t>
  </si>
  <si>
    <t>G:\Suprimentos\Compras\3 Planilhas Compras Estoque\2020\PLANILHA COMPRA Nº 015.xlsm</t>
  </si>
  <si>
    <t>015/20</t>
  </si>
  <si>
    <t>20015</t>
  </si>
  <si>
    <t>G:\Suprimentos\Compras\3 Planilhas Compras Estoque\2020\PLANILHA COMPRA Nº 016.xlsm</t>
  </si>
  <si>
    <t>016/20</t>
  </si>
  <si>
    <t>20016</t>
  </si>
  <si>
    <t>TELA DE ARAME GALVANIZADO - FIO 10 - MALHA 2.1/2" X 2 M DE</t>
  </si>
  <si>
    <t>LAVATORIO SUSPENSO INFANTIL, NA COR BRANCA, MATERIAL EM LOUCA NAS DIMENSOES: 38 X 28 CM (COMPRIMENTO/LARGURA). MEDIDAS PODENDO VARIAR EM + / - 03 CM.</t>
  </si>
  <si>
    <t>PORCA SEXTAVADA DE ACO DE 1/4"</t>
  </si>
  <si>
    <t>BARBANTE DE ALGODAO 4 FIOS - ROLO COM 250 GR</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</si>
  <si>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</si>
  <si>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</si>
  <si>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</si>
  <si>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</si>
  <si>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</si>
  <si>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</si>
  <si>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G:\Suprimentos\Compras\3 Planilhas Compras Estoque\2020\PLANILHA COMPRA Nº 017.xlsm</t>
  </si>
  <si>
    <t>017/20</t>
  </si>
  <si>
    <t>20017</t>
  </si>
  <si>
    <t>36/20</t>
  </si>
  <si>
    <t>Processo conferido, finalizado. Incluso no relatório TCE.</t>
  </si>
  <si>
    <t>36</t>
  </si>
  <si>
    <t>G:\Suprimentos\Compras\3 Planilhas Compras Estoque\2020\PLANILHA COMPRA Nº 018.xlsm</t>
  </si>
  <si>
    <t>018/20</t>
  </si>
  <si>
    <t>20018</t>
  </si>
  <si>
    <t>Empresa FERTELA solicitou prorrogação de prazo para assinar o contrato</t>
  </si>
  <si>
    <t>39/20</t>
  </si>
  <si>
    <t>39</t>
  </si>
  <si>
    <t>3,5,6,7,8,9,10,11,12,13,14,15,18,20,25,26</t>
  </si>
  <si>
    <t>GRAMPO P/ PAPEL N°1 TIPO TRANCADO - CX COM 12 UNID</t>
  </si>
  <si>
    <t xml:space="preserve">PASTA PLASTICA COM ELASTICO, SEM LOMBADA, MEDINDO 235 MM X 335 MM (VARIACAO DE +/- 2 MM). ATOXICA. ELASTICO DE BORRACHA REVESTIDO COM TECIDO TRANSPASSADO E TERMINAL PLASTICO, DE BOA QUALIDADE. COR: TRANSPARENTE/ CRISTAL. </t>
  </si>
  <si>
    <t>Publicar homologação e emitir minuta da ata.</t>
  </si>
  <si>
    <t>G:\Suprimentos\Compras\3 Planilhas Compras Estoque\2020\PLANILHA COMPRA Nº 019.xlsm</t>
  </si>
  <si>
    <t>019/20</t>
  </si>
  <si>
    <t>20019</t>
  </si>
  <si>
    <t>PAPEL ESPELHO BRILHANTE (DOBRADURA), MEDINDO 48 X 66 CM - COR: VERDE ESCURO</t>
  </si>
  <si>
    <t>G:\Suprimentos\Compras\3 Planilhas Compras Estoque\2020\PLANILHA COMPRA Nº 020.xlsm</t>
  </si>
  <si>
    <t>020/20</t>
  </si>
  <si>
    <t>20020</t>
  </si>
  <si>
    <t>PP 201/19</t>
  </si>
  <si>
    <t>TOALHA DE PAPEL INTERFOLHADA FOLHA SIMPLES</t>
  </si>
  <si>
    <t>Processo conferido, finalizado e incluso no relatório TCE.</t>
  </si>
  <si>
    <t>293/19</t>
  </si>
  <si>
    <t>293</t>
  </si>
  <si>
    <t>MATERIAIS DE INFORMATICA</t>
  </si>
  <si>
    <t>PP   7/20</t>
  </si>
  <si>
    <t>51/20</t>
  </si>
  <si>
    <t>Excluído do estoque em 10/03/2020.</t>
  </si>
  <si>
    <t>Item excluído do estoque em 10/03/2020.</t>
  </si>
  <si>
    <t>O fornecedor não está entregando o material.</t>
  </si>
  <si>
    <t>PROJETOR/REFLETOR LED COM DRIVER INCORPORADO, VIDA UTIL MIMINA DE 50.000 HS, IRC MINIMO 70, FLUXO LUMINOSO MINIMO 18.000 LM, EFICIENCIA ENERGETICA MINIMA DE 112,5 LM/W, TEMPERATURA DE COR 5000 A 6500 K, POTENCIA MAXIMA 160W, 220V/60HZ</t>
  </si>
  <si>
    <t>PP 210/19</t>
  </si>
  <si>
    <t>LUMINARIA E REFLETOR</t>
  </si>
  <si>
    <t>26/20</t>
  </si>
  <si>
    <t>26</t>
  </si>
  <si>
    <t>LUMINARIA HIGH BAY, COM DRIVER INCORPORADO, VIDA UTIL MIMINA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</si>
  <si>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</si>
  <si>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</si>
  <si>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CHRISPIN PINTOR TINTAS COMERCIO E SERVICOS LTDA</t>
  </si>
  <si>
    <t>G:\Suprimentos\Compras\3 Planilhas Compras Estoque\2020\PLANILHA COMPRA Nº 021.xlsm</t>
  </si>
  <si>
    <t>021/20</t>
  </si>
  <si>
    <t>20021</t>
  </si>
  <si>
    <t>MOBRAS SISTEMAS ELETRO MECANICOS LTDA</t>
  </si>
  <si>
    <t>SX LIGHTING SECOND EIRELI</t>
  </si>
  <si>
    <t>54/20</t>
  </si>
  <si>
    <t>54</t>
  </si>
  <si>
    <t>Edmpresa convocada para assinar contrato até esta data.</t>
  </si>
  <si>
    <t>55/20</t>
  </si>
  <si>
    <t>55</t>
  </si>
  <si>
    <t>G:\Suprimentos\Compras\3 Planilhas Compras Estoque\2020\PLANILHA COMPRA Nº 022.xlsm</t>
  </si>
  <si>
    <t>022/20</t>
  </si>
  <si>
    <t>20022</t>
  </si>
  <si>
    <t>Novo no estoque.</t>
  </si>
  <si>
    <t>CAIXA SIFONADA REDONDA DE PVC COM GRELHA E PORTA GRELHA COM 07 ENTRADAS - 150 X 50 MM</t>
  </si>
  <si>
    <t>BUCHA DE REDUCAO CURTA DE PVC SOLDAVEL  - PARA AGUA - MARROM - 60 X 50MM, NBR 5648, A MARCA, MEDIDA E NBR DEVERAO VIR LITOGRAFADA NA PECA</t>
  </si>
  <si>
    <t>VALVULA PARA TANQUE DE METAL SEM LADRAO 1.1/4</t>
  </si>
  <si>
    <t>LUVA DE CORRER SOLDAVEL DE 60MM, MARROM DE ACORDO COM A NORMA NBR 5648, COM GUARNICAO DE BORRACHA TIPO ANEL, A MARCA E MEDIDA DEVERA VIR LITOGRAFADA NA PECA</t>
  </si>
  <si>
    <t>PE  14/20</t>
  </si>
  <si>
    <t>Em negociação (Todos Arrematados)</t>
  </si>
  <si>
    <t>PE  19/20</t>
  </si>
  <si>
    <t>G:\Suprimentos\Compras\3 Planilhas Compras Estoque\2020\PLANILHA COMPRA Nº 023.xlsm</t>
  </si>
  <si>
    <t>023/20</t>
  </si>
  <si>
    <t>20023</t>
  </si>
  <si>
    <t># acerto de saldo - Consumido por 020/133-SGAF/Sup Controle de Estoque</t>
  </si>
  <si>
    <t>64/20</t>
  </si>
  <si>
    <t>64</t>
  </si>
  <si>
    <t>G:\Suprimentos\Compras\3 Planilhas Compras Estoque\2020\PLANILHA COMPRA Nº 024.xlsm</t>
  </si>
  <si>
    <t>024/20</t>
  </si>
  <si>
    <t>20024</t>
  </si>
  <si>
    <t>EXTINCOM DO BRASIL - COMÉRCIO E MANUTENÇÃO DE EXTINTORES E EQUIPAMENTOS DE SEGURANCA EIRELI - ME</t>
  </si>
  <si>
    <t># acerto de saldo - Consumo Outras Secretarias sem autorização.</t>
  </si>
  <si>
    <t xml:space="preserve"> # acerto de saldo - Consumo Outras Secretarias sem autorização.</t>
  </si>
  <si>
    <t>G:\Suprimentos\Compras\3 Planilhas Compras Estoque\2020\PLANILHA COMPRA Nº 025.xlsm</t>
  </si>
  <si>
    <t xml:space="preserve">MASCARA MOD DOBRAVEL </t>
  </si>
  <si>
    <t>025/20</t>
  </si>
  <si>
    <t>20025</t>
  </si>
  <si>
    <t xml:space="preserve">RESPIRADOR PURIFICADOR DE AR TIPO PECA SEMIFACIAL FILTRANTE PARA PARTICULAS PFF2, COM VALVULA DE EXALACAO, TIRANTES ELASTICOS FIXADOS AO EQUIPAMENTO E MOLDADOR NASAL. </t>
  </si>
  <si>
    <t>LUVA DE SEGURANCA PARA PROCEDIMENTO NAO CIRURGICO, CONFECCIONADA EM NITRILO (BORRACHA SINTETICA), AMBIDESTRA,  NAO ESTERIL, LIVRE DE PO, PALMA LISA E DEDOS TEXTURIZADOS. CAIXA COM 100 UNIDADES. TAM G</t>
  </si>
  <si>
    <t>Saúde, e-mail de ter 07/04/2020 14:26</t>
  </si>
  <si>
    <t>BIOFAC INDUSTRIA, COMERCIO E REPRESENTACAO LTDA</t>
  </si>
  <si>
    <t>G:\Suprimentos\Compras\3 Planilhas Compras Estoque\2020\PLANILHA COMPRA Nº 026.xlsm</t>
  </si>
  <si>
    <t>026/20</t>
  </si>
  <si>
    <t>20026</t>
  </si>
  <si>
    <t xml:space="preserve">MASCARA FACIAL DESCARTAVEL, SANFONADA, COM CLIPE NASAL, EM POLIPROPILENO 100%, TRICAMADA COM FILTRO, COM GRAMATURA MINIMA 54 G/M² (2 X 27), COR BRANCA, COM TIRAS PARA FIXACAO RETROAURICULAR, PACOTE COM NO MAXIMO 50 UNIDADES, HIPOALERGENICA, FILTRAGEM SUPERIOR A 95% DAS PARTICULAS COM MEDIDA 1,0 MICRON, PARA PROTECAO DA FACE EM PROCEDIMENTOS EM QUE ESTEJAM ENVOLVIDAS GRANDES QUANTIDADES DE FLUIDOS, COM DADOS DE IDENTIFICACAO, PROCEDENCIA, LOTE, DATA DE FABRICACAO E VALIDADE </t>
  </si>
  <si>
    <t>ALCOOL GEL A 70% , FRASCO COM 500 M</t>
  </si>
  <si>
    <t>G:\Suprimentos\Compras\3 Planilhas Compras Estoque\2020\PLANILHA COMPRA Nº 027.xlsm</t>
  </si>
  <si>
    <t>PROJETOR/REFLETOR LED COM DRIVER INCORPORADO, VIDA UTIL MINIMA DE 50.000 HS, IRC MINIMO 70, FLUXO LUMINOSO MINIMO 18.000 LM, EFICIENCIA ENERGETICA MINIMA DE 112,5 LM/W, TEMPERATURA DE COR 5000 A 6500 K, POTENCIA MAXIMA 160W, 220V/60HZ</t>
  </si>
  <si>
    <t>027/20</t>
  </si>
  <si>
    <t>20027</t>
  </si>
  <si>
    <t>G:\Suprimentos\Compras\3 Planilhas Compras Estoque\2020\PLANILHA COMPRA Nº 028.xlsm</t>
  </si>
  <si>
    <t>028/20</t>
  </si>
  <si>
    <t>20028</t>
  </si>
  <si>
    <t>BALI COMERCIAL  LTDA</t>
  </si>
  <si>
    <t>SAPATILHA DESCARTAVEL (TIPO PRO PE) DE COR BRANCA, CONFECCIONADA EM TECIDO NAO TECIDO, 30 G DE GRAMATURA, COM ELASTICO A VOLTA, CONTENDO NA EMBALAGEM DADOS DE IDENTIFICACAO E PROCEDENCIA</t>
  </si>
  <si>
    <t>MNC COMÉRCIO E SERVIÇOS LTDA</t>
  </si>
  <si>
    <t>LUMINARIA HIGH BAY, COM DRIVER INCORPORADO, VIDA UTIL MINIMA DE 50.000 HS, IRC MINIMO 70%, FLUXO LUMINOSO MINIMO DE 18.000 LM, EFICIENCIA ENERGETICA MINIMA DE 100LM/W, TEMPERATURA DE COR 5000 A 6500 K, POTENCIA MAXIMA 200W, TENSAO 220V/60HZ</t>
  </si>
  <si>
    <t>87/20</t>
  </si>
  <si>
    <t>OCULOS DE SEGURANCA, CONSTITUIDOS DE ARMACAO E VISOR EM UMA UNICA PECA DE POLICARBONATO INCOLOR, COM APOIO NASAL,ARMACAO QUE PERMITA SOBREPOSICAO EM OCULOS DE LENTES CORRETIVAS. OBJETIVO : PROTECAO DOS OLHOS DO USUARIO CONTRA IMPACTOS DE PARTICULAS VOLANTES MULTIDIRECIONAIS. APLICACAO: USO EM ATIVIDADES COM POSSIBILIDADES DE PROJECOES DE PARTICULAS VOLANTES SOLIDAS. INDICADO NA SOBREPOSICAO EM OCULOS DE LENTES CORRETIVAS. OBS:. O CERTIFICADO DE APROVACAO (C.A.) APRESENTADO DEVE SER GRAVADO DE MODO LEGIVEL EM CADA PECA.</t>
  </si>
  <si>
    <t>86/20</t>
  </si>
  <si>
    <t>88/20</t>
  </si>
  <si>
    <t>87</t>
  </si>
  <si>
    <t>151</t>
  </si>
  <si>
    <t>CALCADO DE SEGURANCA, TIPO BOTINA - Nº 38</t>
  </si>
  <si>
    <t>CALCADO DE SEGURANCA, TIPO BOTINA - Nº 39</t>
  </si>
  <si>
    <t>CALCADO DE SEGURANCA, TIPO BOTINA - Nº 40</t>
  </si>
  <si>
    <t>CALCADO DE SEGURANCA, TIPO BOTINA - Nº 42</t>
  </si>
  <si>
    <t>PP   1/20</t>
  </si>
  <si>
    <t>18,25,28,35</t>
  </si>
  <si>
    <t>58/20</t>
  </si>
  <si>
    <t>58</t>
  </si>
  <si>
    <t>71/20</t>
  </si>
  <si>
    <t>71</t>
  </si>
  <si>
    <t>86</t>
  </si>
  <si>
    <t>Contrato assinado. Finalizar.</t>
  </si>
  <si>
    <t>88</t>
  </si>
  <si>
    <t>99/20</t>
  </si>
  <si>
    <t>99</t>
  </si>
  <si>
    <t># acerto de saldo - Consumo sem autorização de 055-SMC</t>
  </si>
  <si>
    <t># acerto de saldo - Consumo sem autorização de 075-SEPAC</t>
  </si>
  <si>
    <t xml:space="preserve"> 020-SGAF</t>
  </si>
  <si>
    <t># acerto de saldo - Consumo sem autorização de 020-SGAF</t>
  </si>
  <si>
    <t># acerto de saldo - Consumo sem autorização de 030-SEURBS</t>
  </si>
  <si>
    <t>CONECTOR RJ-45 FEMEA, PARA CABO UTP CATEGORIA 6</t>
  </si>
  <si>
    <t>101/20</t>
  </si>
  <si>
    <t>101</t>
  </si>
  <si>
    <t>G:\Suprimentos\Compras\3 Planilhas Compras Estoque\2020\PLANILHA COMPRA Nº 029.xlsm</t>
  </si>
  <si>
    <t>029/20</t>
  </si>
  <si>
    <t>20029</t>
  </si>
  <si>
    <t>MADEIREIRA ANDORRA EIRELI</t>
  </si>
  <si>
    <t>TELHA MIX MATERIAIS PARA CONSTRUCAO EIRELI</t>
  </si>
  <si>
    <t>PE  28/20</t>
  </si>
  <si>
    <t>G:\Suprimentos\Compras\3 Planilhas Compras Estoque\2020\PLANILHA COMPRA Nº 030.xlsm</t>
  </si>
  <si>
    <t>030/20</t>
  </si>
  <si>
    <t>20030</t>
  </si>
  <si>
    <t>104/20</t>
  </si>
  <si>
    <t>104</t>
  </si>
  <si>
    <t>G:\Suprimentos\Compras\3 Planilhas Compras Estoque\2020\PLANILHA COMPRA Nº 031.xlsm</t>
  </si>
  <si>
    <t>031/20</t>
  </si>
  <si>
    <t>20031</t>
  </si>
  <si>
    <t>PAPELIC COMERCIO ATACADISTA DE ARTIGOS DE PAPELARIA EIRELI</t>
  </si>
  <si>
    <t>FOLHA DE PORTA E CHAPAS</t>
  </si>
  <si>
    <t>PE  23/20</t>
  </si>
  <si>
    <t>PE  18/20</t>
  </si>
  <si>
    <t>Em análise de documentação</t>
  </si>
  <si>
    <t>Empresa convocada para assinar contrato até esta data.</t>
  </si>
  <si>
    <t>PP   6/20</t>
  </si>
  <si>
    <t>105/20</t>
  </si>
  <si>
    <t>PP 246/19</t>
  </si>
  <si>
    <t>SACOS DE LIXO</t>
  </si>
  <si>
    <t>1,2,4</t>
  </si>
  <si>
    <t>BELLOTON COMERCIAL EIRELI</t>
  </si>
  <si>
    <t>G:\Suprimentos\Compras\3 Planilhas Compras Estoque\2020\PLANILHA COMPRA Nº 032.xlsm</t>
  </si>
  <si>
    <t>032/20</t>
  </si>
  <si>
    <t>20032</t>
  </si>
  <si>
    <t>INFANTARIA COMERCIAL EIRELI</t>
  </si>
  <si>
    <t>UNIAO PVC COLA DE 1.1/2"</t>
  </si>
  <si>
    <t>698|20</t>
  </si>
  <si>
    <t>1843|20</t>
  </si>
  <si>
    <t>697|20</t>
  </si>
  <si>
    <t># acerto de saldo devido a atraso na emissão da AF pelo DRM, forçando a troca da ATA.</t>
  </si>
  <si>
    <t># acerto de saldo - Consumido por 075-SEPAC sem autorização</t>
  </si>
  <si>
    <t>G:\Suprimentos\Compras\3 Planilhas Compras Estoque\2020\PLANILHA COMPRA Nº 033.xlsm</t>
  </si>
  <si>
    <t>033/20</t>
  </si>
  <si>
    <t>20033</t>
  </si>
  <si>
    <t>2,4,13,18,19,22,10,11,12,14,16,17,20</t>
  </si>
  <si>
    <t>G:\Suprimentos\Compras\3 Planilhas Compras Estoque\2020\PLANILHA COMPRA Nº 034.xlsm</t>
  </si>
  <si>
    <t>034/20</t>
  </si>
  <si>
    <t>20034</t>
  </si>
  <si>
    <t>EstimativasDetaqueDeLinhaColunas</t>
  </si>
  <si>
    <t>Colunas que serão destacadas na tabela de Estimativas.</t>
  </si>
  <si>
    <t>EstimativasDestaqueDeLinhaAtiva</t>
  </si>
  <si>
    <t>Ativa/desativa a mudança de cor da linha que está em destaque na planilha "Estimativas".</t>
  </si>
  <si>
    <t>111/20</t>
  </si>
  <si>
    <t>1,4,6,8,10</t>
  </si>
  <si>
    <t>111</t>
  </si>
  <si>
    <t>G:\Suprimentos\Compras\3 Planilhas Compras Estoque\2020\PLANILHA COMPRA Nº 035.xlsm</t>
  </si>
  <si>
    <t>035/20</t>
  </si>
  <si>
    <t>20035</t>
  </si>
  <si>
    <t>3</t>
  </si>
  <si>
    <r>
      <t xml:space="preserve">LUMINARIA </t>
    </r>
    <r>
      <rPr>
        <sz val="11"/>
        <color theme="1"/>
        <rFont val="Calibri"/>
        <family val="2"/>
        <scheme val="minor"/>
      </rPr>
      <t>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</si>
  <si>
    <t># acerto de saldo - Consumido por 075-SEPAC/GCM - sem autorização</t>
  </si>
  <si>
    <t>PE  32/20</t>
  </si>
  <si>
    <t>CADEADO, FECHADURA E GONZO</t>
  </si>
  <si>
    <t>Finalizar - Contrato assinado</t>
  </si>
  <si>
    <t>121/20</t>
  </si>
  <si>
    <t>121</t>
  </si>
  <si>
    <t>Processo conferido, finalizado, incluso no relatório do TCE-SP.</t>
  </si>
  <si>
    <t>115/20</t>
  </si>
  <si>
    <t>115</t>
  </si>
  <si>
    <t>O fornecedor não entregará por questões de valor do produto ter aumentado</t>
  </si>
  <si>
    <t>O fornecedor encerrou suas atividades</t>
  </si>
  <si>
    <t>O fornecedor não irá entregar por conta de valor de fornecedor</t>
  </si>
  <si>
    <t>PISO HIDRAULICO, ANTIDERRAPANTE, COR CINZA.</t>
  </si>
  <si>
    <t>ADRIANA ROCHA FREITAS 40664182879</t>
  </si>
  <si>
    <t>R. D. VELANI - ELETRICA</t>
  </si>
  <si>
    <t>MP DISTRIBUIDORA DE MATERIAIS LTDA</t>
  </si>
  <si>
    <t>G:\Suprimentos\Compras\3 Planilhas Compras Estoque\2020\PLANILHA COMPRA Nº 036.xlsm</t>
  </si>
  <si>
    <t>036/20</t>
  </si>
  <si>
    <t>20036</t>
  </si>
  <si>
    <t>PP 168/19</t>
  </si>
  <si>
    <t>G:\Suprimentos\Compras\3 Planilhas Compras Estoque\2020\PLANILHA COMPRA Nº 037.xlsm</t>
  </si>
  <si>
    <t>037/20</t>
  </si>
  <si>
    <t>20037</t>
  </si>
  <si>
    <t>ARP da SAÚDE</t>
  </si>
  <si>
    <t>LENCOL DESCARTÁVEL</t>
  </si>
  <si>
    <t>8/20</t>
  </si>
  <si>
    <t>G:\Suprimentos\Compras\3 Planilhas Compras Estoque\2020\PLANILHA COMPRA Nº 038.xlsm</t>
  </si>
  <si>
    <t>038/20</t>
  </si>
  <si>
    <t>20038</t>
  </si>
  <si>
    <t>PROTETOR REDE ELETRICA - PROTECAO CONTRA DESCARGAS ELETRICAS, COMPOSICAO VARISTORES E CENTELHADOR DE GAS, BORNE PARA CONEXAO FIO TERRA, BIVOLT, MONOFASICO 110V OU 220V.</t>
  </si>
  <si>
    <t>Recebido para elaboração de edital</t>
  </si>
  <si>
    <t>PE  99/20</t>
  </si>
  <si>
    <t>11,12,15,16,17,18</t>
  </si>
  <si>
    <t>G:\Suprimentos\Compras\3 Planilhas Compras Estoque\2020\PLANILHA COMPRA Nº 039.xlsm</t>
  </si>
  <si>
    <t>039/20</t>
  </si>
  <si>
    <t>20039</t>
  </si>
  <si>
    <t># acerto de saldo - Consumido por 055-SMC sem autorização (Qtd na RC = 300)</t>
  </si>
  <si>
    <t>6,21,41,56,58,63,65,68,71,74,76,81,17,53,36,37,80,82,12,13,95,75,27,60</t>
  </si>
  <si>
    <t>22,23,27,32,41,43,44,46,51,52,53,54,55,56,59,62,65,67,68,72,73,79,80,83,88,90,92,95,97,100,103,106,107</t>
  </si>
  <si>
    <t>G:\Suprimentos\Compras\3 Planilhas Compras Estoque\2020\PLANILHA COMPRA Nº 040.xlsm</t>
  </si>
  <si>
    <t>040/20</t>
  </si>
  <si>
    <t>20040</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</si>
  <si>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</si>
  <si>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 acerto de saldo - Consumido por 075-SEPAC/GCM sem autorização (Qtd na RC = 136/20)</t>
  </si>
  <si>
    <t>G:\Suprimentos\Compras\3 Planilhas Compras Estoque\2020\PLANILHA COMPRA Nº 042.xlsm</t>
  </si>
  <si>
    <t>042/20</t>
  </si>
  <si>
    <t>20042</t>
  </si>
  <si>
    <t>ARRUELA LISA 1/4"</t>
  </si>
  <si>
    <t>DISCO DE DESBASTE INDUSTRIAL PARA ACO / ACO INOX, DIMENSOES: Ø 4.1/2" X 1/4" X Ø 7/8", ROTACAO: 12.250 A 13.200 RPM</t>
  </si>
  <si>
    <t>G:\Suprimentos\Compras\3 Planilhas Compras Estoque\2020\PLANILHA COMPRA Nº 043.xlsm</t>
  </si>
  <si>
    <t>043/20</t>
  </si>
  <si>
    <t>20043</t>
  </si>
  <si>
    <t>4,5,8,10,11,12,13</t>
  </si>
  <si>
    <t>LAVATORIO DE LOUCA C/ COLUNA - 52 X 42 CM</t>
  </si>
  <si>
    <t>25</t>
  </si>
  <si>
    <t>Na época da estimativa o saldo não havia sido usado no último ano, então não foi estimado na renovação.</t>
  </si>
  <si>
    <t>TELA DE ALAMBRADO</t>
  </si>
  <si>
    <t>Abertura. Pregoeiro Lúcio.</t>
  </si>
  <si>
    <t>PE  80/20</t>
  </si>
  <si>
    <t>Processo encerrado, não será reaberto o certame (DESERTO)</t>
  </si>
  <si>
    <t>1,2,3,4,5,6</t>
  </si>
  <si>
    <t>G:\Suprimentos\Compras\3 Planilhas Compras Estoque\2020\PLANILHA COMPRA Nº 044.xlsm</t>
  </si>
  <si>
    <t>044/20</t>
  </si>
  <si>
    <t>20044</t>
  </si>
  <si>
    <t>CÓDIGO,DESCRIÇÃO</t>
  </si>
  <si>
    <t>G:\Suprimentos\Compras\3 Planilhas Compras Estoque\2020\PLANILHA COMPRA Nº 045.xlsm</t>
  </si>
  <si>
    <t>045/20</t>
  </si>
  <si>
    <t>20045</t>
  </si>
  <si>
    <t>G:\Suprimentos\Compras\3 Planilhas Compras Estoque\2020\PLANILHA COMPRA Nº 046.xlsm</t>
  </si>
  <si>
    <t>046/20</t>
  </si>
  <si>
    <t>20046</t>
  </si>
  <si>
    <t>ROLAMENTO - 6202 - ZZ</t>
  </si>
  <si>
    <t>G:\Suprimentos\Compras\3 Planilhas Compras Estoque\2020\PLANILHA COMPRA Nº 041.xlsm</t>
  </si>
  <si>
    <t>PINCEL PARA PINTURA, CABO EM MADEIRA (CURTO OU LONGO), FORMATO CHATO, CERDA BRANCA, TAMANHO 12.</t>
  </si>
  <si>
    <t>041/20</t>
  </si>
  <si>
    <t>20041</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</si>
  <si>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</si>
  <si>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</si>
  <si>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</si>
  <si>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G:\Suprimentos\Compras\3 Planilhas Compras Estoque\2020\PLANILHA COMPRA Nº 047.xlsm</t>
  </si>
  <si>
    <t>047/20</t>
  </si>
  <si>
    <t>20047</t>
  </si>
  <si>
    <t xml:space="preserve"> -</t>
  </si>
  <si>
    <t>G:\Suprimentos\Compras\3 Planilhas Compras Estoque\2020\PLANILHA COMPRA Nº 048.xlsm</t>
  </si>
  <si>
    <t>048/20</t>
  </si>
  <si>
    <t>20048</t>
  </si>
  <si>
    <t>PE  62/20</t>
  </si>
  <si>
    <t>146/20</t>
  </si>
  <si>
    <t>146</t>
  </si>
  <si>
    <t>G:\Suprimentos\Compras\3 Planilhas Compras Estoque\2020\PLANILHA COMPRA Nº 049.xlsm</t>
  </si>
  <si>
    <t>049/20</t>
  </si>
  <si>
    <t>20049</t>
  </si>
  <si>
    <t>FOREVER BRAZILIAN WEB COMERCIO DE COSMETICOS EIRELI</t>
  </si>
  <si>
    <t>ALCOOL GEL A 70% , FRASCO COM 500 ML, COM HIDRATANTE ALOE VERA. PROTEGIDO EM CAIXA DE PAPELAO RESISTENTE, CONTENDO DATA DE FABRICACAO, DATA DE VALIDADE MINIMA DE 12 (DOZE) MESES A PARTIR DA DATA DE ENTREGA, NUMERO DO LOTE, IDENTIFICACAO DO FABRICANTE E NUMERO DE REGISTRO NA ANVISA COMO COSMETICO, CLASSIFICADO COMO GRAU 2.</t>
  </si>
  <si>
    <t>ÚltimoUsuário</t>
  </si>
  <si>
    <t>Último Usuário que alterou esta planilha.</t>
  </si>
  <si>
    <t>marcos.pereira - 07.07.2020 às 15:27:09</t>
  </si>
  <si>
    <t>CANALETA DE CONCRETO C/ FUNCAO ESTRUTURAL - 14 X 19 X 39 CM (VARIACAO + 1 CM)</t>
  </si>
  <si>
    <t>Este item não entrará no estoque.</t>
  </si>
  <si>
    <t>143/20</t>
  </si>
  <si>
    <t>143</t>
  </si>
  <si>
    <t>G:\Suprimentos\Compras\3 Planilhas Compras Estoque\2020\PLANILHA COMPRA Nº 050.xlsm</t>
  </si>
  <si>
    <t>050/20</t>
  </si>
  <si>
    <t>20050</t>
  </si>
  <si>
    <t>147/20</t>
  </si>
  <si>
    <t>147</t>
  </si>
  <si>
    <t>G:\Suprimentos\Compras\3 Planilhas Compras Estoque\2020\PLANILHA COMPRA Nº 051.xlsm</t>
  </si>
  <si>
    <t>051/20</t>
  </si>
  <si>
    <t>20051</t>
  </si>
  <si>
    <t>FORT-LIXO INDUSTRIA DE EMBALAGENS PLASTICAS LTDA - EPP</t>
  </si>
  <si>
    <t>SACO PLASTICO P/ LIXO  CAP. 100 LITROS, COR PRETA - 75 X 105 CM X 0,14 MM OU 140 MICRAS DE ESPESSURA (0,07 MM POR PAREDE)</t>
  </si>
  <si>
    <t># acerto de saldo - Consumido por 055-SMC sem autorização (Qtd na RC = 20000)</t>
  </si>
  <si>
    <t>helena.povoa</t>
  </si>
  <si>
    <t># acerto de saldo - Consumido por 055-SMC sem autorização (Qtd na RC =400)</t>
  </si>
  <si>
    <t>ODEBRECHT COM IND CAFE LTDA</t>
  </si>
  <si>
    <t>G:\Suprimentos\Compras\3 Planilhas Compras Estoque\2020\PLANILHA COMPRA Nº 052.xlsm</t>
  </si>
  <si>
    <t>052/20</t>
  </si>
  <si>
    <t>20052</t>
  </si>
  <si>
    <t>G:\Suprimentos\Compras\3 Planilhas Compras Estoque\2020\PLANILHA COMPRA Nº 053.xlsm</t>
  </si>
  <si>
    <t>053/20</t>
  </si>
  <si>
    <t>20053</t>
  </si>
  <si>
    <t>HUNG CHIH CHEN</t>
  </si>
  <si>
    <t># acerto de saldo - Consumido por 020-SGAF sem autorização (Qtd na RC =15)</t>
  </si>
  <si>
    <t>G:\Suprimentos\Compras\3 Planilhas Compras Estoque\2020\PLANILHA COMPRA Nº 054.xlsm</t>
  </si>
  <si>
    <t>054/20</t>
  </si>
  <si>
    <t>20054</t>
  </si>
  <si>
    <t>FERRO "U" PENDURAL, MED. 40 MM DE LARGURA X 7 MM DE ESPESSURA X 40 CM DE COMPRIMENTO</t>
  </si>
  <si>
    <t>G:\Suprimentos\Compras\3 Planilhas Compras Estoque\2020\PLANILHA COMPRA Nº 055.xlsm</t>
  </si>
  <si>
    <t>055/20</t>
  </si>
  <si>
    <t>20055</t>
  </si>
  <si>
    <t xml:space="preserve"> 055-SMC com autorização 30072020 (Qtd na RC = 3000) </t>
  </si>
  <si>
    <t>G:\Suprimentos\Compras\3 Planilhas Compras Estoque\2020\PLANILHA COMPRA Nº 057.xlsm</t>
  </si>
  <si>
    <t>057/20</t>
  </si>
  <si>
    <t>20057</t>
  </si>
  <si>
    <t>G:\Suprimentos\Compras\3 Planilhas Compras Estoque\2020\PLANILHA COMPRA Nº 056.xlsm</t>
  </si>
  <si>
    <t>056/20</t>
  </si>
  <si>
    <t>20056</t>
  </si>
  <si>
    <t>Reabertura da Ata em cotação</t>
  </si>
  <si>
    <t>CAMEPEL COMERCIO DE PAPEIS EIRELI</t>
  </si>
  <si>
    <t>130/19 | Aguardando Impróspero!</t>
  </si>
  <si>
    <t>ZZZ</t>
  </si>
  <si>
    <t>G:\Suprimentos\Compras\3 Planilhas Compras Estoque\2020\PLANILHA COMPRA Nº 058.xlsm</t>
  </si>
  <si>
    <t>PAPEL HIGIENICO BRANCO, ROLO COM 300 METROS, FOLHA SIMPLES, MASSA UNIFORME, SEM CONTER FUROS, EXTRA LUXO, FIBRA 100% CELULOSICAS, ROLO MEDINDO 10 CM X 300 M. EMBALADOS EM FARDOS COM PLASTICO RESISTENTE CONTENDO 8 ROLOS</t>
  </si>
  <si>
    <t>058/20</t>
  </si>
  <si>
    <t>20058</t>
  </si>
  <si>
    <t>JOELHO 45° DE PVC SOLDAVEL PARA AGUA, MARROM, 25 MM</t>
  </si>
  <si>
    <t>15/19 | Aguardando!</t>
  </si>
  <si>
    <t>47/19 | Aguardando!</t>
  </si>
  <si>
    <t># acerto de saldo - Consumido por 020/133-SGAF/Sup Controle de Estoque sem autorização(Qtd na RC=400)</t>
  </si>
  <si>
    <t>G:\Suprimentos\Compras\3 Planilhas Compras Estoque\2020\PLANILHA COMPRA Nº 059.xlsm</t>
  </si>
  <si>
    <t>059/20</t>
  </si>
  <si>
    <t>20059</t>
  </si>
  <si>
    <t>TERRAO COMERCIO E REPRESENTACOES EIRELI</t>
  </si>
  <si>
    <t>166/20</t>
  </si>
  <si>
    <t>178/20</t>
  </si>
  <si>
    <t>COMERCIAL SANDALO LTDA</t>
  </si>
  <si>
    <t>LARBAK SOLUCOES EMPRESARIAIS EIRELI</t>
  </si>
  <si>
    <t>AGUA DESTILADA PARA BATERIA - FRASCO C/ 1 LITRO</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</si>
  <si>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</si>
  <si>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</si>
  <si>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G:\Suprimentos\Compras\3 Planilhas Compras Estoque\2020\PLANILHA COMPRA Nº 060.xlsm</t>
  </si>
  <si>
    <t>060/20</t>
  </si>
  <si>
    <t>20060</t>
  </si>
  <si>
    <t>Item impróspero no pregão, Amanda informou 11/09/2020, que estão aguardando as estimativas de outras secretarias para nova abertura.</t>
  </si>
  <si>
    <t>G:\Suprimentos\Compras\3 Planilhas Compras Estoque\2020\PLANILHA COMPRA Nº 061.xlsm</t>
  </si>
  <si>
    <t>061/20</t>
  </si>
  <si>
    <t>20061</t>
  </si>
  <si>
    <t>LOCAMAIS SERVICOS EIRELI</t>
  </si>
  <si>
    <t>156/20</t>
  </si>
  <si>
    <t>176/20</t>
  </si>
  <si>
    <t>13A INFORMATICA E MATERIAL DE ESCRITORIO LTDA</t>
  </si>
  <si>
    <t># acerto de saldo - Consumido por 055-SMC sem autorização (Qtd na RC =500)</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</si>
  <si>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</si>
  <si>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G:\Suprimentos\Compras\3 Planilhas Compras Estoque\2020\PLANILHA COMPRA Nº 062.xlsm</t>
  </si>
  <si>
    <t>062/20</t>
  </si>
  <si>
    <t>20062</t>
  </si>
  <si>
    <t>AJR COMERCIO DE MATERIAIS PARA CONSTRUÇÃO LTDA</t>
  </si>
  <si>
    <t>TE DE PVC RIGIDO SOLDAVEL P/ ESGOTO DE 4"</t>
  </si>
  <si>
    <t>174/20</t>
  </si>
  <si>
    <t>191/20</t>
  </si>
  <si>
    <t>COMERCIAL VANGUARDEIRA EIRELI</t>
  </si>
  <si>
    <t>ITACA EIRELI</t>
  </si>
  <si>
    <t>206/20</t>
  </si>
  <si>
    <t>G:\Suprimentos\Compras\3 Planilhas Compras Estoque\2020\PLANILHA COMPRA Nº 063.xlsm</t>
  </si>
  <si>
    <t>063/20</t>
  </si>
  <si>
    <t>20063</t>
  </si>
  <si>
    <t>MEGABLOC BLOCOS E PAVERS LTDA</t>
  </si>
  <si>
    <t>TUBO DE FERRO GALVANIZADO DN (DIAMETRO NOMINAL) 3´´ - DIAMETRO EXTERNO BASICO MINIMO 87,9MM E MAXIMO 89,4MM, ESPESSURA DA PAREDE DE 4MM, CLASSE M - ABNT NBR 5580/02 - BARRA COM 6 METROS.</t>
  </si>
  <si>
    <t>17/20 !Bloq</t>
  </si>
  <si>
    <t>G:\Suprimentos\Compras\3 Planilhas Compras Estoque\2020\PLANILHA COMPRA Nº 064.xlsm</t>
  </si>
  <si>
    <t>064/20</t>
  </si>
  <si>
    <t>20064</t>
  </si>
  <si>
    <t>PAPEL ALMACO C/ PAUTA</t>
  </si>
  <si>
    <t>RELE TERMICO 5.5 A 8A LRD12 ( SCH )</t>
  </si>
  <si>
    <t>10/17 | Aguardando Impróspero!</t>
  </si>
  <si>
    <t>126/19 | Aguardando!</t>
  </si>
  <si>
    <t>ABRACADEIRA GALVANIZADA TIPO D  - 1.1/2"</t>
  </si>
  <si>
    <t>126/19 | Suspenso!</t>
  </si>
  <si>
    <t>TERMINAL DE COMPRESSAO TIPO OLHAL P/ CABO DE COBRE 70MM2 C/</t>
  </si>
  <si>
    <t>204/18 | Suspenso!</t>
  </si>
  <si>
    <t>228/18 | Aguardando Impróspero!</t>
  </si>
  <si>
    <t>70/19 | Aguardando!</t>
  </si>
  <si>
    <t>76/19 | Aguardando Impróspero!</t>
  </si>
  <si>
    <t>78/18 | Suspenso!</t>
  </si>
  <si>
    <t>/-2000 | Aguardando!</t>
  </si>
  <si>
    <t>SABAO DESENGRAXANTE, INDICADO PARA DESENGORDURAR E DESENGRAXAR, COM COMPONENTES ABRASIVOS PARA FACILITAR A LIMPEZA - POTE COM 1 KG.</t>
  </si>
  <si>
    <t>114/18 | Aguardando!</t>
  </si>
  <si>
    <t>155/19 | Aguardando!</t>
  </si>
  <si>
    <t>16/19 | Aguardando Impróspero!</t>
  </si>
  <si>
    <t>175/17 | Aguardando!</t>
  </si>
  <si>
    <t>192/19 | Aguardando!</t>
  </si>
  <si>
    <t>220/19 | Aguardando!</t>
  </si>
  <si>
    <t>233/19 | Aguardando!</t>
  </si>
  <si>
    <t>47/19 | Suspenso!</t>
  </si>
  <si>
    <t>G:\Suprimentos\Compras\3 Planilhas Compras Estoque\2020\PLANILHA COMPRA Nº 065.xlsm</t>
  </si>
  <si>
    <t>065/20</t>
  </si>
  <si>
    <t>20065</t>
  </si>
  <si>
    <t>ABRACADEIRA DE NYLON COMPRIMENTO 300 MM</t>
  </si>
  <si>
    <t>G:\Suprimentos\Compras\3 Planilhas Compras Estoque\2020\PLANILHA COMPRA Nº 066.xlsm</t>
  </si>
  <si>
    <t>066/20</t>
  </si>
  <si>
    <t>20066</t>
  </si>
  <si>
    <t>CABO (FLEXIVEL), ENCORDOAMENTO CLASSE 5, SECAO 16,0 MM²  COR PRETA, ISOLACAO NAO HALOGENADO 70ºC, 450/750 V  ANTI-CHAMA, CONFORME NBR VIGENTE E CERTIFICACAO COMPULSORIA INMETRO. CARACTERISTICAS E NORMA TECNICA LITOGRAFADAS NO MATERIAL.</t>
  </si>
  <si>
    <t xml:space="preserve">ABRACADEIRA DE NYLON COMPRIMENTO 200 MM </t>
  </si>
  <si>
    <t>09/20</t>
  </si>
  <si>
    <t>G:\Suprimentos\Compras\3 Planilhas Compras Estoque\2020\PLANILHA COMPRA Nº 067.xlsm</t>
  </si>
  <si>
    <t>067/20</t>
  </si>
  <si>
    <t>20067</t>
  </si>
  <si>
    <t>PE 127/20</t>
  </si>
  <si>
    <t>ENTEK EQUIPAMENTOS TAUBATE LTDA</t>
  </si>
  <si>
    <t>G:\Suprimentos\Compras\3 Planilhas Compras Estoque\2020\PLANILHA COMPRA Nº 068.xlsm</t>
  </si>
  <si>
    <t>068/20</t>
  </si>
  <si>
    <t>20068</t>
  </si>
  <si>
    <t>DJTB DISTRIBUIDORA DE MATERIAIS PARA ESCRITORIO E PAPELARIA EIRELI</t>
  </si>
  <si>
    <t>EUROPAPER COMERCIAL EIRELI</t>
  </si>
  <si>
    <t>194/20</t>
  </si>
  <si>
    <t>211/20</t>
  </si>
  <si>
    <t>JC DA SILVA SUPRIMENTOS PARA ESCRITORIO</t>
  </si>
  <si>
    <t>MP3 DISTRIBUICAO E IMPORTACAO DE UTILIDADES E MATERIAL ESCOLAR EIRELI</t>
  </si>
  <si>
    <t>ALCOOL ETILICO HIDRATADO EM GEL 70° INPM - PARA USO DOMESTICO- GALAO COM 5 LITROS</t>
  </si>
  <si>
    <t>Ata da Saúde - encaminhado memo 47/DSC/2020 em 09/10/2020</t>
  </si>
  <si>
    <t>Ata de EPI (Gruo 54) estimada pela Marcella da Seg. do Trabalho</t>
  </si>
  <si>
    <t>MATERIAL DE ESCRITÓRIO</t>
  </si>
  <si>
    <t>MATERIAL DE ESCRITORIO</t>
  </si>
  <si>
    <t>7,24</t>
  </si>
  <si>
    <t>PE 153/20</t>
  </si>
  <si>
    <t>217/20</t>
  </si>
  <si>
    <t>217</t>
  </si>
  <si>
    <t>PE 138/20</t>
  </si>
  <si>
    <t>G:\Suprimentos\Compras\3 Planilhas Compras Estoque\2020\PLANILHA COMPRA Nº 069.xlsm</t>
  </si>
  <si>
    <t>069/20</t>
  </si>
  <si>
    <t>20069</t>
  </si>
  <si>
    <t xml:space="preserve">EXATA EVOLUTION COMERCIAL E DISTRIBUIDORA LTDA - ME </t>
  </si>
  <si>
    <t>CAP EM PVC DE 3/4 PARA AGUA MARROM</t>
  </si>
  <si>
    <t>VERNIZ MARITIMO - GALAO C/ 3,6 LITROS</t>
  </si>
  <si>
    <t>KHROMA SINALIZACAO VIARIA EIRELI ME</t>
  </si>
  <si>
    <t>183/20</t>
  </si>
  <si>
    <t>MADETRES COMERCIO DE MADEIRAS EIRELI</t>
  </si>
  <si>
    <t>216/20</t>
  </si>
  <si>
    <t>PE 147/20</t>
  </si>
  <si>
    <t>224/20</t>
  </si>
  <si>
    <t>G:\Suprimentos\Compras\3 Planilhas Compras Estoque\2020\PLANILHA COMPRA Nº 070.xlsm</t>
  </si>
  <si>
    <t>070/20</t>
  </si>
  <si>
    <t>20070</t>
  </si>
  <si>
    <t>GOIAS LED MATERIAIS ELETRICOS E CONSTRUCAO EIRELI</t>
  </si>
  <si>
    <t>228/20</t>
  </si>
  <si>
    <t>ELETRICA LUZ COMERCIAL DE MATERIAIS ELETRICOS EIRELI</t>
  </si>
  <si>
    <t>254/20</t>
  </si>
  <si>
    <t>x</t>
  </si>
  <si>
    <t>254</t>
  </si>
  <si>
    <t>G:\Suprimentos\Compras\3 Planilhas Compras Estoque\2020\PLANILHA COMPRA Nº 071.xlsm</t>
  </si>
  <si>
    <t>071/20</t>
  </si>
  <si>
    <t>20071</t>
  </si>
  <si>
    <t>LIGA INDUSTRIA E COMERCIO DE MATERIAL PARA CONSTRUCAO LTDA</t>
  </si>
  <si>
    <t>FLEX INDUSTRIA E COMERCIO DE PAPEIS LTDA EPP</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</si>
  <si>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</si>
  <si>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</si>
  <si>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</si>
  <si>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</si>
  <si>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</si>
  <si>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</si>
  <si>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</si>
  <si>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</si>
  <si>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</si>
  <si>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</si>
  <si>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</si>
  <si>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</si>
  <si>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</si>
  <si>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</si>
  <si>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</si>
  <si>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</si>
  <si>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</si>
  <si>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</si>
  <si>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</si>
  <si>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</si>
  <si>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</si>
  <si>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</si>
  <si>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</si>
  <si>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</si>
  <si>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</si>
  <si>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</si>
  <si>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Essa Ata é estimada pela informática do Paço</t>
  </si>
  <si>
    <t>PE 254/20</t>
  </si>
  <si>
    <t>REFIL DE BORRACHA PARA RODO DE ALUMINIO DE 40 CM</t>
  </si>
  <si>
    <t>PE 191/20</t>
  </si>
  <si>
    <t>RODO DE ALUMINIO DE 40 CM C/ CABO DE ALUMINIO MED. 1,30 M - BORRACHA UNICA E SUBSTITUIVEL (VARIACAO +/-05 CM DO CABO)</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</si>
  <si>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</si>
  <si>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</si>
  <si>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ROLO PARA PINTURA 23 CM, CONFECCIONADO EM LA DE CARNEIRO 100% NATURAL COM ALTURA MINIMA DE 30 MM, CABO TIPO GARFO-GAIOLA PRODUZIDO EM ACO ZINCADO COM PUNHO E BUCHA DE POLIETILENO OU SIMILAR</t>
  </si>
  <si>
    <t>G:\Suprimentos\Compras\3 Planilhas Compras Estoque\2021\PLANILHA COMPRA Nº 001.xlsm</t>
  </si>
  <si>
    <t>001/21</t>
  </si>
  <si>
    <t>21001</t>
  </si>
  <si>
    <t>FERTELA INDUSTRIA E COMERCIO DE TELAS E FERRAGENS EIRELI</t>
  </si>
  <si>
    <t>REPARO PARA VALVULA HYDRA LUXO - REF. 4686924</t>
  </si>
  <si>
    <t>159/20</t>
  </si>
  <si>
    <t>RUANA COMERCIAL EIRELI</t>
  </si>
  <si>
    <t>NOG. COM VARIEDADES LTDA</t>
  </si>
  <si>
    <t>LICITARE PRODUTOS, MATERIAIS E SERVICOS LTDA</t>
  </si>
  <si>
    <t>237/20</t>
  </si>
  <si>
    <t>275/20</t>
  </si>
  <si>
    <t>304/20</t>
  </si>
  <si>
    <t>LAMPADA LED</t>
  </si>
  <si>
    <t>PE 139/20</t>
  </si>
  <si>
    <t>Pregao fracassado</t>
  </si>
  <si>
    <t>PE 199/20</t>
  </si>
  <si>
    <t>Memo 37/SGAF/DRM/2021 informando que Ata não será reaberta</t>
  </si>
  <si>
    <t>Item seria incluido na reabertura da Ata 88/2020, porém a Ata não será reaberta, conforme memo 37/SGAF/DRM/2021.</t>
  </si>
  <si>
    <t>PE 207/20</t>
  </si>
  <si>
    <t>2,3,6</t>
  </si>
  <si>
    <t>G:\Suprimentos\Compras\3 Planilhas Compras Estoque\2021\PLANILHA COMPRA Nº 002.xlsm</t>
  </si>
  <si>
    <t>002/21</t>
  </si>
  <si>
    <t>21002</t>
  </si>
  <si>
    <t>308/20</t>
  </si>
  <si>
    <t>Y R DISTRIBUIDORA DE PRODUTOS E SERVICOS EIRELI</t>
  </si>
  <si>
    <t>G:\Suprimentos\Compras\3 Planilhas Compras Estoque\2021\PLANILHA COMPRA Nº 004.xlsm</t>
  </si>
  <si>
    <t>004/21</t>
  </si>
  <si>
    <t>21004</t>
  </si>
  <si>
    <t>G:\Suprimentos\Compras\3 Planilhas Compras Estoque\2021\PLANILHA COMPRA Nº 005.xlsm</t>
  </si>
  <si>
    <t>005/21</t>
  </si>
  <si>
    <t>21005</t>
  </si>
  <si>
    <t>G:\Suprimentos\Compras\3 Planilhas Compras Estoque\2021\PLANILHA COMPRA Nº 006.xlsm</t>
  </si>
  <si>
    <t>006/21</t>
  </si>
  <si>
    <t>21006</t>
  </si>
  <si>
    <t>137/20</t>
  </si>
  <si>
    <t>LUVA DE LATEX PARA PROCEDIMENTOS TAM "G"</t>
  </si>
  <si>
    <t>31/21</t>
  </si>
  <si>
    <t xml:space="preserve">VASSOURA DE PIACAVA N° 05 </t>
  </si>
  <si>
    <t>G:\Suprimentos\Compras\3 Planilhas Compras Estoque\2021\PLANILHA COMPRA Nº 003.xlsm</t>
  </si>
  <si>
    <t>003/21</t>
  </si>
  <si>
    <t>21003</t>
  </si>
  <si>
    <t>DISJUNTOR TRIPOLAR IN = 150A, TENSAO MINIMA DE OPERACAO 240V, CURVA C, NBR 60947-2 - CATEGORIA "A"</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</si>
  <si>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</si>
  <si>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TERMINAL A COMPRESSAO REFORCADO P/ 1 CABO DE COBRE 95 MM2 C/ 1 FURO DE FIXACAO</t>
  </si>
  <si>
    <t>TERMINAL A COMPRESSAO PARA 1 CABO DE COBRE 25 MM2 COM 1 FURO DE FIXACAO</t>
  </si>
  <si>
    <t>TERMINAL DE COMPRESSAO TIPO OLHAL P/ CABO DE  COBRE 35MM2</t>
  </si>
  <si>
    <t>PISO HIDRAULICO, ANTIDERRAPANTE</t>
  </si>
  <si>
    <t>PE 222/20</t>
  </si>
  <si>
    <t>PE 248/20</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</si>
  <si>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</si>
  <si>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G:\Suprimentos\Compras\3 Planilhas Compras Estoque\2021\PLANILHA COMPRA Nº 007.xlsm</t>
  </si>
  <si>
    <t>007/21</t>
  </si>
  <si>
    <t>21007</t>
  </si>
  <si>
    <t>PINO P/TORNEIRA DE 3/4"</t>
  </si>
  <si>
    <t>COMERCIAL PRINT LUX EIRELI</t>
  </si>
  <si>
    <t>LUCK COMERCIO DE PAPELARIA E CONFECCOES EIRELI</t>
  </si>
  <si>
    <t>35/21</t>
  </si>
  <si>
    <t>RVN DISTRIBUIDORA DE PRODUTOS EIRELI</t>
  </si>
  <si>
    <t>39/21</t>
  </si>
  <si>
    <t>LUZ LED INDUSTRIA E COMERCIO LTDA</t>
  </si>
  <si>
    <t>239/20</t>
  </si>
  <si>
    <t>CIMENTO COMUM CPII-32 - SACO COM 50KG</t>
  </si>
  <si>
    <t>G:\Suprimentos\Compras\3 Planilhas Compras Estoque\2021\PLANILHA COMPRA Nº 008.xlsm</t>
  </si>
  <si>
    <t>008/21</t>
  </si>
  <si>
    <t>21008</t>
  </si>
  <si>
    <t>DRM não encaminhou para estimarmos, acabou estimando por lá.</t>
  </si>
  <si>
    <t>VASSOURA DE PELO DE 40 CM, COM CABO EM MADEIRA, MEDINDO NO MINIMO: 1,15 M DE COMPRIMENTO X 2,5 CM DE DIAMETRO</t>
  </si>
  <si>
    <t>TINTAS PARA SINALIZACAO VIARIA</t>
  </si>
  <si>
    <t>PE  91/20</t>
  </si>
  <si>
    <t>PE 158/20</t>
  </si>
  <si>
    <t>158/20</t>
  </si>
  <si>
    <t>PE 104/20</t>
  </si>
  <si>
    <t>PE 117/20</t>
  </si>
  <si>
    <t>PE 108/20</t>
  </si>
  <si>
    <t>PE 128/20</t>
  </si>
  <si>
    <t>PAPEL PARA REPROGRAFIA</t>
  </si>
  <si>
    <t>PE 105/20</t>
  </si>
  <si>
    <t>ASSENTO E ENCOSTO DE MADEIRA</t>
  </si>
  <si>
    <t>PE 125/20</t>
  </si>
  <si>
    <t>181/20</t>
  </si>
  <si>
    <t>DISPENSADORES, PAPEL HIGIENICO E SACO DE LIXO</t>
  </si>
  <si>
    <t>PE 109/20</t>
  </si>
  <si>
    <t>PE 116/20</t>
  </si>
  <si>
    <t>CHAPAS, MADEIRAS, FOLHAS DE PORTA, BATENTES</t>
  </si>
  <si>
    <t>PE 146/20</t>
  </si>
  <si>
    <t>AREIA E PEDRA</t>
  </si>
  <si>
    <t>PE 151/20</t>
  </si>
  <si>
    <t>202/20</t>
  </si>
  <si>
    <t>PE 133/20</t>
  </si>
  <si>
    <t>FERROS, CANTONEIRAS E TUBOS DE PVC</t>
  </si>
  <si>
    <t>PE 154/20</t>
  </si>
  <si>
    <t>218/20</t>
  </si>
  <si>
    <t>PE 137/20</t>
  </si>
  <si>
    <t>PE 148/20</t>
  </si>
  <si>
    <t>PE 175/20</t>
  </si>
  <si>
    <t>CALCADOS E UNIFORMES</t>
  </si>
  <si>
    <t>PE 170/20</t>
  </si>
  <si>
    <t>268/20</t>
  </si>
  <si>
    <t>PE 183/20</t>
  </si>
  <si>
    <t>274/20</t>
  </si>
  <si>
    <t>281/20</t>
  </si>
  <si>
    <t>PE 198/20</t>
  </si>
  <si>
    <t>285/20</t>
  </si>
  <si>
    <t>EPI'S</t>
  </si>
  <si>
    <t>PE 192/20</t>
  </si>
  <si>
    <t>289/20</t>
  </si>
  <si>
    <t>PE 201/20</t>
  </si>
  <si>
    <t>293/20</t>
  </si>
  <si>
    <t>PE 202/20</t>
  </si>
  <si>
    <t>296/20</t>
  </si>
  <si>
    <t>PE 208/20</t>
  </si>
  <si>
    <t>MATERIAIS DE LIMPEZA DOMISSANEANTES</t>
  </si>
  <si>
    <t>PE 212/20</t>
  </si>
  <si>
    <t>PE 200/20</t>
  </si>
  <si>
    <t>1/21</t>
  </si>
  <si>
    <t>PE 213/20</t>
  </si>
  <si>
    <t>2/21</t>
  </si>
  <si>
    <t>PE 227/20</t>
  </si>
  <si>
    <t>8/21</t>
  </si>
  <si>
    <t>GENEROS ALIMENTICIOS</t>
  </si>
  <si>
    <t>PE 123/20</t>
  </si>
  <si>
    <t>16/21</t>
  </si>
  <si>
    <t>PE 232/20</t>
  </si>
  <si>
    <t>33/21</t>
  </si>
  <si>
    <t>DISJUNTORES, LAMPADAS E LUMINARIAS</t>
  </si>
  <si>
    <t># acerto de saldo -CONSUMIDO PELA 337-SASC/DEPTO DE DESENVOLVIMENTO SOCIAL sem autorização</t>
  </si>
  <si>
    <t># acerto de saldo -CONSUMIDO PELA GRAFICA MUNICIPAL sem autorização</t>
  </si>
  <si>
    <t># acerto de saldo -CONSUMIDO PELO ALMOXARIFADO CENTRAL sem autorização</t>
  </si>
  <si>
    <t># acerto de saldo -CONSUMIDO PELA SEQV sem autorização</t>
  </si>
  <si>
    <t>G:\Suprimentos\Compras\3 Planilhas Compras Estoque\2021\PLANILHA COMPRA Nº 010.xlsm</t>
  </si>
  <si>
    <t>010/21</t>
  </si>
  <si>
    <t>21010</t>
  </si>
  <si>
    <t>COMERCIAL GONCALVES MADEIRAS E MATERIAIS DE CONTRUCAO EIRELI</t>
  </si>
  <si>
    <t>ADRIANA ROCHA FREITAS</t>
  </si>
  <si>
    <t>PE   5/21</t>
  </si>
  <si>
    <t>G:\Suprimentos\Compras\3 Planilhas Compras Estoque\2021\PLANILHA COMPRA Nº 011.xlsm</t>
  </si>
  <si>
    <t>VASO SANITARIO SIFONADO CONVENCIONAL DE LOUÇA PADRAO POPULAR NA COR BRANCA</t>
  </si>
  <si>
    <t>011/21</t>
  </si>
  <si>
    <t>21011</t>
  </si>
  <si>
    <t>CANDIDO &amp; GASPAROTTO COMERCIO DE EPI LTDA</t>
  </si>
  <si>
    <t>58/21</t>
  </si>
  <si>
    <t>G:\Suprimentos\Compras\3 Planilhas Compras Estoque\2021\PLANILHA COMPRA Nº 012.xlsm</t>
  </si>
  <si>
    <t>012/21</t>
  </si>
  <si>
    <t>21012</t>
  </si>
  <si>
    <t>G:\Suprimentos\Compras\3 Planilhas Compras Estoque\2021\PLANILHA COMPRA Nº 013.xlsm</t>
  </si>
  <si>
    <t>013/21</t>
  </si>
  <si>
    <t>21013</t>
  </si>
  <si>
    <t>PE  11/21</t>
  </si>
  <si>
    <t>R S INDUSTRIA E COMERCIO DE COMESTICOS PERFUMARIA LTDA</t>
  </si>
  <si>
    <t>G:\Suprimentos\Compras\3 Planilhas Compras Estoque\2021\PLANILHA COMPRA Nº 014.xlsm</t>
  </si>
  <si>
    <t>014/21</t>
  </si>
  <si>
    <t>21014</t>
  </si>
  <si>
    <t>CABOS ELETRICOS</t>
  </si>
  <si>
    <t>CHAPA DE ACO PERFIL E TUBO QUADRADO</t>
  </si>
  <si>
    <t>PE 247/20</t>
  </si>
  <si>
    <t>PEDRISCO, PEDREGULHO E AREIA</t>
  </si>
  <si>
    <t>PE 253/20</t>
  </si>
  <si>
    <t>LUMINARIAS E REFLETORES</t>
  </si>
  <si>
    <t>PE 245/20</t>
  </si>
  <si>
    <t>PE 188/20</t>
  </si>
  <si>
    <t>50 X 1 COMERCIO DE MADEIRAS EIRELI</t>
  </si>
  <si>
    <t>G:\Suprimentos\Compras\3 Planilhas Compras Estoque\2021\PLANILHA COMPRA Nº 015.xlsm</t>
  </si>
  <si>
    <t>015/21</t>
  </si>
  <si>
    <t>21015</t>
  </si>
  <si>
    <t>IMPERIO MDF COMERCIO E SERVICOS LTDA - EPP</t>
  </si>
  <si>
    <t>HOPEMIX SUPRIMENTOS E SERVICOS LTDA</t>
  </si>
  <si>
    <t>61/21</t>
  </si>
  <si>
    <t>79/21</t>
  </si>
  <si>
    <t>GR COMERCIO EIRELI</t>
  </si>
  <si>
    <t>LEITE EM PO INTEGRAL</t>
  </si>
  <si>
    <t>PE 250/20</t>
  </si>
  <si>
    <t>LUVA DE PROTECAO CONFECCIONADA EM VAQUETA, REFORCO ENTRE O POLEGAR E O INDICADOR E REFORCO NA PALMA, AJUSTE COM ELASTICO NO DORSO. COMPRIMENTO TOTAL DA LUVA DE NO MINIMO 23 CM.</t>
  </si>
  <si>
    <t>81/21</t>
  </si>
  <si>
    <t>G:\Suprimentos\Compras\3 Planilhas Compras Estoque\2021\PLANILHA COMPRA Nº 016.xlsm</t>
  </si>
  <si>
    <t>016/21</t>
  </si>
  <si>
    <t>21016</t>
  </si>
  <si>
    <t>CAFÉ</t>
  </si>
  <si>
    <t>PE 255/20</t>
  </si>
  <si>
    <t>G:\Suprimentos\Compras\3 Planilhas Compras Estoque\2021\PLANILHA COMPRA Nº 017.xlsm</t>
  </si>
  <si>
    <t>017/21</t>
  </si>
  <si>
    <t>21017</t>
  </si>
  <si>
    <t>G:\Suprimentos\Compras\3 Planilhas Compras Estoque\2021\PLANILHA COMPRA Nº 018.xlsm</t>
  </si>
  <si>
    <t>018/21</t>
  </si>
  <si>
    <t>21018</t>
  </si>
  <si>
    <t>FONTE VIVA - DISTRIBUIDORA LTDA</t>
  </si>
  <si>
    <t>IMPORTARE BRASIL COMERCIO EXPORTACAO IMPORTACAO LTDA</t>
  </si>
  <si>
    <t>JONATHAN DE ALBUQUERQUE REINO</t>
  </si>
  <si>
    <t>78/21</t>
  </si>
  <si>
    <t>G:\Suprimentos\Compras\3 Planilhas Compras Estoque\2021\PLANILHA COMPRA Nº 019.xlsm</t>
  </si>
  <si>
    <t>019/21</t>
  </si>
  <si>
    <t>21019</t>
  </si>
  <si>
    <t>93/21</t>
  </si>
  <si>
    <t>ECO VIDA COMERCIO E INDUSTRIA DE EMBALAGENS PLASTICA  EIRELI</t>
  </si>
  <si>
    <t>SACO PLASTICO PARA LIXO, COR AZUL, 100 LITROS</t>
  </si>
  <si>
    <t>105/21</t>
  </si>
  <si>
    <t>G:\Suprimentos\Compras\3 Planilhas Compras Estoque\2021\PLANILHA COMPRA Nº 020.xlsm</t>
  </si>
  <si>
    <t>020/21</t>
  </si>
  <si>
    <t>21020</t>
  </si>
  <si>
    <t>G:\Suprimentos\Compras\3 Planilhas Compras Estoque\2021\PLANILHA COMPRA Nº 021.xlsm</t>
  </si>
  <si>
    <t>021/21</t>
  </si>
  <si>
    <t>21021</t>
  </si>
  <si>
    <t xml:space="preserve">LMS COMERCIO E DISTRIBUIDORA DE ALIMENTOS EIRELI </t>
  </si>
  <si>
    <t>75/21</t>
  </si>
  <si>
    <t>ER COMERCIAL - MATERIAIS PARA SOLDA LTDA</t>
  </si>
  <si>
    <t>G:\Suprimentos\Compras\3 Planilhas Compras Estoque\2021\PLANILHA COMPRA Nº 022.xlsm</t>
  </si>
  <si>
    <t>022/21</t>
  </si>
  <si>
    <t>21022</t>
  </si>
  <si>
    <t>ATA NÃO SERÁ REABERTA, CONFORME E-MAIL DRM.</t>
  </si>
  <si>
    <t>SEC NÃO ESTIMOU PARA NENHUM ITEM.</t>
  </si>
  <si>
    <t># acerto de saldo - CONSUMIDO PELA SMC SEM AUTORIZAÇÃO</t>
  </si>
  <si>
    <t>BOING COMERCIO ATACADISTA DE MATERIAIS LTDA.</t>
  </si>
  <si>
    <t>PE  56/21</t>
  </si>
  <si>
    <t>PE  61/21</t>
  </si>
  <si>
    <t>4,5,12,13</t>
  </si>
  <si>
    <t>1,2,4,5,6,7,8</t>
  </si>
  <si>
    <t>258/20</t>
  </si>
  <si>
    <t>85/21</t>
  </si>
  <si>
    <t>90/21</t>
  </si>
  <si>
    <t>MADEIRA</t>
  </si>
  <si>
    <t>Processo finalizado. Ata 90/21.</t>
  </si>
  <si>
    <t>PE  23/21</t>
  </si>
  <si>
    <t>2,3,4,5,6,7,8,11,12,13,14,15,16,17,20,21,22,23,24</t>
  </si>
  <si>
    <t>Processo finalizado. Ata 93/21.</t>
  </si>
  <si>
    <t>PE 263/20</t>
  </si>
  <si>
    <t>Processo finalizado. Ata 105/21.</t>
  </si>
  <si>
    <t>PE  26/21</t>
  </si>
  <si>
    <t>2,3,4,5,6,7,10,11,12,13,14,15,16,17,18,19,20,21,22,23,25</t>
  </si>
  <si>
    <t>G:\Suprimentos\Compras\3 Planilhas Compras Estoque\2021\PLANILHA COMPRA Nº 023.xlsm</t>
  </si>
  <si>
    <t>023/21</t>
  </si>
  <si>
    <t>21023</t>
  </si>
  <si>
    <t>METALURGICA SOUZA E MARTINS LTDA</t>
  </si>
  <si>
    <t>D.B. DE ARAUJO ELETRICA</t>
  </si>
  <si>
    <t>SACO PLASTICO P/ LIXO - 50 L - 63 X 80 CM X 0,12 MM OU 120 MICRAS DE ESPESSURA (0,06 MM POR PAREDE)</t>
  </si>
  <si>
    <t>137/21</t>
  </si>
  <si>
    <t>MARGARINA</t>
  </si>
  <si>
    <t>Processo finalizado. Ata 137/21.</t>
  </si>
  <si>
    <t>PE  33/21</t>
  </si>
  <si>
    <t>Processo finalizado. Ata 131/21.</t>
  </si>
  <si>
    <t>Finalizado. Ata 143/21</t>
  </si>
  <si>
    <t>G:\Suprimentos\Compras\3 Planilhas Compras Estoque\2021\PLANILHA COMPRA Nº 024.xlsm</t>
  </si>
  <si>
    <t>024/21</t>
  </si>
  <si>
    <t>21024</t>
  </si>
  <si>
    <t>PE  67/21</t>
  </si>
  <si>
    <t>143/21</t>
  </si>
  <si>
    <t>Processo finalizado. Ata 145/21.</t>
  </si>
  <si>
    <t>145/21</t>
  </si>
  <si>
    <t>131/21</t>
  </si>
  <si>
    <t>G:\Suprimentos\Compras\3 Planilhas Compras Estoque\2021\PLANILHA COMPRA Nº 025.xlsm</t>
  </si>
  <si>
    <t>025/21</t>
  </si>
  <si>
    <t>21025</t>
  </si>
  <si>
    <t>G:\Suprimentos\Compras\3 Planilhas Compras Estoque\2021\PLANILHA COMPRA Nº 026.xlsm</t>
  </si>
  <si>
    <t>026/21</t>
  </si>
  <si>
    <t>21026</t>
  </si>
  <si>
    <t>G:\Suprimentos\Compras\3 Planilhas Compras Estoque\2021\PLANILHA COMPRA Nº 027.xlsm</t>
  </si>
  <si>
    <t>027/21</t>
  </si>
  <si>
    <t>21027</t>
  </si>
  <si>
    <t>G:\Suprimentos\Compras\3 Planilhas Compras Estoque\2021\PLANILHA COMPRA Nº 029.xlsm</t>
  </si>
  <si>
    <t>029/21</t>
  </si>
  <si>
    <t>21029</t>
  </si>
  <si>
    <t>G:\Suprimentos\Compras\3 Planilhas Compras Estoque\2021\PLANILHA COMPRA Nº 028.xlsm</t>
  </si>
  <si>
    <t>028/21</t>
  </si>
  <si>
    <t>21028</t>
  </si>
  <si>
    <t>GIZ DE CORES DIVERSAS, ANTIALERGICO, CAIXA COM 50 UNIDADES</t>
  </si>
  <si>
    <t>GIZAO DE CERA REDONDO, ATOXICO, COM 6 CORES. DIMENSOES MINIMAS: 22 MM DE DIAMETRO E 69 MM DE COMPRIMENTO, COM PESO MINIMO DE 185 GRAMAS, COMPOSICAO: A BASE DE CERA, CARGAS MINERAIS INERTES E PIGMENTOS.</t>
  </si>
  <si>
    <t>TE EM PVC RIGIDO - SOLDAVEL - 90 GRAUS - 150 MM - 6" - PARA</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</si>
  <si>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</si>
  <si>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</si>
  <si>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REGISTRO DE GAVETA EM LIGA DE COBRE - 1" - S/ CANOPLA</t>
  </si>
  <si>
    <t>G:\Suprimentos\Compras\3 Planilhas Compras Estoque\2021\PLANILHA COMPRA Nº 030.xlsm</t>
  </si>
  <si>
    <t>030/21</t>
  </si>
  <si>
    <t>21030</t>
  </si>
  <si>
    <t>ELETROCALHA LISA C/TAMPA C/FECHAMENTO POR PARAFUSO, GALVANIZADA, P/ELETROCALHA -  100 X 50MM</t>
  </si>
  <si>
    <t>LINHA DE PEDREIRO - ROLO COM 100 M</t>
  </si>
  <si>
    <t>PASTA PARA LIMPEZA DE ALUMINIO, POTE COM 500 GRAMAS</t>
  </si>
  <si>
    <t>TELA ONDULADA FIO 14, MALHA 3/4 - MED. 10 X 2,00 M</t>
  </si>
  <si>
    <t>BARRA/FIO REDONDO DE ACO CA 50 P/CONSTRUCAO NBR 7480 - 5/16" - BARRA C/ 12 METROS</t>
  </si>
  <si>
    <t xml:space="preserve">TUBO DE FERRO GALVANIZADO DN (DIAMETRO NOMINAL) 1" </t>
  </si>
  <si>
    <t>G:\Suprimentos\Compras\3 Planilhas Compras Estoque\2021\PLANILHA COMPRA Nº 032.xlsm</t>
  </si>
  <si>
    <t>032/21</t>
  </si>
  <si>
    <t>21032</t>
  </si>
  <si>
    <t>JUNCAO INTERNA "L"  38 X 38 MM</t>
  </si>
  <si>
    <t>VERGALHAO ROSQUEADO DE 1/4" X 3 METROS</t>
  </si>
  <si>
    <t>REBITE DE FERRO CABECA CHATA P/ VITRAUX 1" X 3/16"</t>
  </si>
  <si>
    <t>REBITE DE FERRO CABECA CHATA P/ VITRAUX 3/4" X 3/16" - CAIXA COM 500 UNIDADES</t>
  </si>
  <si>
    <t>REBITE DE FERRO CABECA CHATA P/ VITRAUX 5/8" X 3/16"</t>
  </si>
  <si>
    <t>REBITE DE REPUCHO EM ALUMINIO C/ MANDRIL DE ACO 4 X 10 MM</t>
  </si>
  <si>
    <t>RODIZIO DE FERRO PARA VITRO, MEDINDO 1/1.4" DE DIAMETRO X 1/4" DE ESPESSURA DO PINO CENTRO</t>
  </si>
  <si>
    <t xml:space="preserve">LIMITADOR DE CURSO PARA PORTA DE CORRER 35X35MM EM NYLON E CHAPA EM AÇO E PARAFUSO EM AÇO. </t>
  </si>
  <si>
    <t>PARAFUSO AUTOBROCANTE CABECA FLANGEADA PHILIPS PARA DRYWALL COM ACABAMENTO ZINCADO, 4,2X13 - CAIXA COM 100 UNIDADES</t>
  </si>
  <si>
    <t>PARAFUSO AUTOBROCANTE, 1/4" X 1" x 3/8, COM CABECA SEXTAVADA FLANGEADA E ARRUELA DE EPDM</t>
  </si>
  <si>
    <t>PARAFUSO AUTOBROCANTE, 7/32 X 1.1/2" X 3/8, COM CABECA SEXTAVADA FLANGEADA E ARRUELA DE EPDM</t>
  </si>
  <si>
    <t xml:space="preserve">PARAFUSO AUTOBROCANTE, 7/16 X 1.1/2" X 5/16, COM CABECA SEXTAVADA FLANGEADA E ARRUELA DE EPDM </t>
  </si>
  <si>
    <t>PARAFUSO C/ CABECA FRANCESA EM ACO CARBONO ZINCADO DE 3/8" X 2.1/2" - C/ PORCA E ARRUELA</t>
  </si>
  <si>
    <t>PERFIL "U" EM ALUMINIO, ESPESSURA DE 4 MM, MEDIDAS: 11 X 20 MM (VARIACAO: +/- 1 MM) - BARRA COM 6 METROS</t>
  </si>
  <si>
    <t xml:space="preserve">BARRA DE FERRO TEE 1/2 X 1/8 - BARRA COM 06 METROS  </t>
  </si>
  <si>
    <t xml:space="preserve">BARRA CHATA EM ALUMÍNIO EMENDA E FIXAÇÃO 40MM - BARRA COM 6 METROS. </t>
  </si>
  <si>
    <t>VARETA PARA JANELA BASCULANTE (JUMELO) EM ACO GALVANIZADO, COM MEDIDA DE 10 CM</t>
  </si>
  <si>
    <t>CANTONEIRA ORELHINHA COM FURO 3/16" PARA VITRAUX</t>
  </si>
  <si>
    <t>FECHADURA EXTERNA 20 MM, PARA PORTA ESTREITA DE FERRO DE NO MINIMO DE 40 MM DE LARGURA</t>
  </si>
  <si>
    <t>FECHADURA BICO DE PAPAGAIO PARA PERFIL ESTREITO. PROFUNDIDADE DA CAIXA: 25MM. DISTÂNCIA DA BROCA: 14MM. VARIAÇÃO MEDIDAS: +/- 1MM</t>
  </si>
  <si>
    <t>FECHADURA BICO DE PAPAGAIO, PROFUNDIDADE DA CAIXA: 40MM DISTÂNCIA DA BROCA: 29MM. VARIAÇÃO MEDIDAS: +/- 1MM</t>
  </si>
  <si>
    <t>FECHADURA DE EMBUTIR PROFUNDIDADE DA CAIXA: 25MM. DISTÂNCIA DA BROCA: 14MM.  VARIAÇÃO MEDIDAS: +/- 1MM</t>
  </si>
  <si>
    <t>FECHADURA DE EMBUTIR, PROFUNDIDADE DA CAIXA: 80MM, DISTANCIA DA BROCA: 55MM, PARA PORTAS DE AÇO, MADEIRA E ALUMINIO COM ESPESSURA DE 30 A 40 MM, DE ACORDO COM A NORMA NBR: 14913. VARIAÇÃO MEDIDAS: +/- 1MM</t>
  </si>
  <si>
    <t xml:space="preserve">VIGA DE FERRO "U", 4" X 50MM X 2,65MM - BARRA COM 06 METROS  </t>
  </si>
  <si>
    <t>ROLDANA EM ACO 4" - PARA PORTAO</t>
  </si>
  <si>
    <t>RODIZIO DUPLO PARA GUIA STANLEY</t>
  </si>
  <si>
    <t>MACHO 3/16" DE ACO RAPIDO ROSCA GROSSA (JG.3 PECAS</t>
  </si>
  <si>
    <t>BROCA DE ACO RAPIDO HELICOIDAL DE 14 MM COM HASTE CILINDRICA</t>
  </si>
  <si>
    <t>BROCA DE ACO RAPIDO HELICOIDAL DE 5 MM COM HASTE CILINDRICA</t>
  </si>
  <si>
    <t>TINTA ESMALTE SINTETICO BRILHANTE, LINHA PREMIUM.COR PRETO, GALAO COM 3.600 ML, A BASE DE SOLVENTE</t>
  </si>
  <si>
    <t>TINTA ESMALTE SINTETICO BRILHANTE, LINHA PREMIUM.COR VERDE FOLHA, GALAO COM 3.600 ML, A BASE DE SOLVENTE</t>
  </si>
  <si>
    <t>TINTA ESMALTE SINTETICO BRILHANTE, LINHA PREMIUM. COR BRANCO - GALAO COM 3.600 ML, A BASE DE SOLVENTE</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</si>
  <si>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</si>
  <si>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</si>
  <si>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</si>
  <si>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VERNIZ SINTETICO MARITIMO BRILHANTE, LINHA PREMIUM, GALAO COM 3,6 LITROS, USO INTERIOR E EXTERIOR, COR TRANSPARENTE , PARA DILUICAO A BASE DE SOLVENTE</t>
  </si>
  <si>
    <t>TINTA ACRILICA PISO, LINHA PREMIUM, COR BRANCO - LATA COM 18 LITROS</t>
  </si>
  <si>
    <t>TINTA LATEX ACRILICA SEMIBRILHO, LINHA PREMIUM, COR BRANCO - LATA COM 18 LITROS</t>
  </si>
  <si>
    <t>TINTA LATEX ACRILICA SEMIBRILHO, LINHA PREMIUM, COR  AMARELO MELAO MADURO - LATA COM 18 LITROS</t>
  </si>
  <si>
    <t>TINTA LATEX ACRILICA SEMIBRILHO, LINHA PREMIUM, COR  AZUL BIONICO - LATA COM 18 LITROS</t>
  </si>
  <si>
    <t>ROLO DE PELE DE CARNEIRO PARA PINTURA DE SUPERFICIES ASPERAS E RUGOSAS, USO COM TINTAS LATEX E ACRILICA COM 19 MM DE ALTURA E LARGURA DE 23 CM, COM CABO</t>
  </si>
  <si>
    <t>FUNDO PARA GALVANIZADOS, LINHA PREMIUM, NA COR CINZA - GALAO COM 3,600 ML</t>
  </si>
  <si>
    <t>G:\Suprimentos\Compras\3 Planilhas Compras Estoque\2021\PLANILHA COMPRA Nº 031.xlsm</t>
  </si>
  <si>
    <t>031/21</t>
  </si>
  <si>
    <t>21031</t>
  </si>
  <si>
    <t>SUPERFOOD ALIMENTOS LTDA</t>
  </si>
  <si>
    <t>308</t>
  </si>
  <si>
    <t>61</t>
  </si>
  <si>
    <t>PE  88/21</t>
  </si>
  <si>
    <t>Processo finalizado. Ata 161/21</t>
  </si>
  <si>
    <t>161/21</t>
  </si>
  <si>
    <t>161</t>
  </si>
  <si>
    <t>G:\Suprimentos\Compras\3 Planilhas Compras Estoque\2021\PLANILHA COMPRA Nº 033.xlsm</t>
  </si>
  <si>
    <t>033/21</t>
  </si>
  <si>
    <t>21033</t>
  </si>
  <si>
    <t>156</t>
  </si>
  <si>
    <t>158</t>
  </si>
  <si>
    <t>159</t>
  </si>
  <si>
    <t>166</t>
  </si>
  <si>
    <t>174</t>
  </si>
  <si>
    <t>178</t>
  </si>
  <si>
    <t>181</t>
  </si>
  <si>
    <t>183</t>
  </si>
  <si>
    <t>191</t>
  </si>
  <si>
    <t>206</t>
  </si>
  <si>
    <t>G:\Suprimentos\Compras\3 Planilhas Compras Estoque\2021\PLANILHA COMPRA Nº 034.xlsm</t>
  </si>
  <si>
    <t>034/21</t>
  </si>
  <si>
    <t>21034</t>
  </si>
  <si>
    <t>DZ7 COMERCIAL EIRELI</t>
  </si>
  <si>
    <t>211</t>
  </si>
  <si>
    <t>216</t>
  </si>
  <si>
    <t>224</t>
  </si>
  <si>
    <t>228</t>
  </si>
  <si>
    <t>237</t>
  </si>
  <si>
    <t>258</t>
  </si>
  <si>
    <t>CAMISA DE BRIM, N° 7, CONFECCIONADA EM TECIDO 100% ALGODAO, NA COR AZUL MARINHO.</t>
  </si>
  <si>
    <t>274</t>
  </si>
  <si>
    <t>275</t>
  </si>
  <si>
    <t>281</t>
  </si>
  <si>
    <t>289</t>
  </si>
  <si>
    <t>296</t>
  </si>
  <si>
    <t>304</t>
  </si>
  <si>
    <t>31</t>
  </si>
  <si>
    <t>G:\Suprimentos\Compras\3 Planilhas Compras Estoque\2021\PLANILHA COMPRA Nº 035.xlsm</t>
  </si>
  <si>
    <t>035/21</t>
  </si>
  <si>
    <t>21035</t>
  </si>
  <si>
    <t>MASSA CORRIDA ACRILICA - LT COM 18 L</t>
  </si>
  <si>
    <t>G:\Suprimentos\Compras\3 Planilhas Compras Estoque\2021\PLANILHA COMPRA Nº 036.xlsm</t>
  </si>
  <si>
    <t>036/21</t>
  </si>
  <si>
    <t>21036</t>
  </si>
  <si>
    <t>G:\Suprimentos\Compras\3 Planilhas Compras Estoque\2021\PLANILHA COMPRA Nº 037.xlsm</t>
  </si>
  <si>
    <t>037/21</t>
  </si>
  <si>
    <t>21037</t>
  </si>
  <si>
    <t>G:\Suprimentos\Compras\3 Planilhas Compras Estoque\2021\PLANILHA COMPRA Nº 038.xlsm</t>
  </si>
  <si>
    <t>038/21</t>
  </si>
  <si>
    <t>21038</t>
  </si>
  <si>
    <t>rafael.brito</t>
  </si>
  <si>
    <t>G:\Suprimentos\Compras\3 Planilhas Compras Estoque\2021\PLANILHA COMPRA Nº 039.xlsm</t>
  </si>
  <si>
    <t>039/21</t>
  </si>
  <si>
    <t>21039</t>
  </si>
  <si>
    <t>LUVA DE SEGURANCA PARA PROCEDIMENTO NAO CIRURGICO, CONFECCIONADA EM NITRILO (BORRACHA SINTETICA), AMBIDESTRA,  NAO ESTERIL, LIVRE DE PO, PALMA LISA E DEDOS TEXTURIZADOS. CAIXA COM 100 UNIDADES. TAM M</t>
  </si>
  <si>
    <t>G:\Suprimentos\Compras\3 Planilhas Compras Estoque\2021\PLANILHA COMPRA Nº 040.xlsm</t>
  </si>
  <si>
    <t>040/21</t>
  </si>
  <si>
    <t>21040</t>
  </si>
  <si>
    <t>ALIANCA COMERCIO E DISTRIBUICAO LTDA</t>
  </si>
  <si>
    <t>G:\Suprimentos\Compras\3 Planilhas Compras Estoque\2021\PLANILHA COMPRA Nº 041.xlsm</t>
  </si>
  <si>
    <t>041/21</t>
  </si>
  <si>
    <t>21041</t>
  </si>
  <si>
    <t>G:\Suprimentos\Compras\3 Planilhas Compras Estoque\2021\PLANILHA COMPRA Nº 042.xlsm</t>
  </si>
  <si>
    <t>042/21</t>
  </si>
  <si>
    <t>21042</t>
  </si>
  <si>
    <t>G:\Suprimentos\Compras\3 Planilhas Compras Estoque\2021\PLANILHA COMPRA Nº 043.xlsm</t>
  </si>
  <si>
    <t>043/21</t>
  </si>
  <si>
    <t>21043</t>
  </si>
  <si>
    <t>CCK COMERCIAL LTDA</t>
  </si>
  <si>
    <t>ADAPTADOR DE PVC SOLDAVEL MARROM 3/4". A MARCA DEVERA VIR LITOGRAFADA NA PECA.</t>
  </si>
  <si>
    <t xml:space="preserve">ZL - ELETROTUDO MATERIAIS ELETRICOS LTDA </t>
  </si>
  <si>
    <t>COTOVELO 90 GRAUS EM PVC RIGIDO SOLDAVEL MARROM- 1.1/2". A MARCA DEVERA VIR LITOGRAFADA NA PECA.</t>
  </si>
  <si>
    <t xml:space="preserve">COTOVELO 45 GRAUS EM PVC BRANCO - 50 MM, DE ACORDO COM A NORMA NBR 5688 E A MARCA DEVERA VIR LITOGRAFADA NA PECA  </t>
  </si>
  <si>
    <t>REPARO PARA VALVULA HIDRA MAX, CLEAN PRO E BASE 325</t>
  </si>
  <si>
    <t>ADAPTADOR DE PVC SOLDAVEL MARROM 1.1/2". A MARCA DEVERA VIR LITOGRAFADA NA PECA.</t>
  </si>
  <si>
    <t>ADAPTADOR EM PVC RIGIDO SOLDAVEL MARROM DE 1". A MARCA DEVERA VIR LITOGRAFADA NA PECA.</t>
  </si>
  <si>
    <t>G:\Suprimentos\Compras\3 Planilhas Compras Estoque\2021\PLANILHA COMPRA Nº 044.xlsm</t>
  </si>
  <si>
    <t>044/21</t>
  </si>
  <si>
    <t>21044</t>
  </si>
  <si>
    <t>TELA DE ARAME GALVANIZADO - FIO 10 - MALHA 2.1/2" X 4 METRO</t>
  </si>
  <si>
    <t>G:\Suprimentos\Compras\3 Planilhas Compras Estoque\2021\PLANILHA COMPRA Nº 045.xlsm</t>
  </si>
  <si>
    <t>045/21</t>
  </si>
  <si>
    <t>21045</t>
  </si>
  <si>
    <t>CONTATOR TRIPOLAR 220 VCA - 18 A - 1NA+1NF - 50/60 HZ - UI 690 V, MEDIDAS: ALTURA: 77 MM, LARGURA: 45 MM E PROFUNDIDADE: 86 MM (VARIACAO -1 MM), INTERCAMBIAVEL COM O MODELO LC1-D18 M7.</t>
  </si>
  <si>
    <t>automático</t>
  </si>
  <si>
    <t>Finalizado. Ata 143/20</t>
  </si>
  <si>
    <t>Finalizado. Ata 254/20</t>
  </si>
  <si>
    <t>ATA NÃO SERÁ REABERTA, CONFORME E-MAIL ENVIADO AO DRM</t>
  </si>
  <si>
    <t>G:\Suprimentos\Compras\3 Planilhas Compras Estoque\2021\PLANILHA COMPRA Nº 046.xlsm</t>
  </si>
  <si>
    <t>046/21</t>
  </si>
  <si>
    <t>21046</t>
  </si>
  <si>
    <t>TUBO DE FERRO GALVANIZADO DN (DIAMETRO NOMINAL) 1.1/4"</t>
  </si>
  <si>
    <t>PE 120/21</t>
  </si>
  <si>
    <t>G:\Suprimentos\Compras\3 Planilhas Compras Estoque\2021\PLANILHA COMPRA Nº 047.xlsm</t>
  </si>
  <si>
    <t>047/21</t>
  </si>
  <si>
    <t>21047</t>
  </si>
  <si>
    <t>FIOLUZ COMÉRCIO DE MATERIAIS ELETRICOS LTDA</t>
  </si>
  <si>
    <t>ILUMINAR COMERCIO E REPRESENTACOES LTDA</t>
  </si>
  <si>
    <t>G:\Suprimentos\Compras\3 Planilhas Compras Estoque\2021\PLANILHA COMPRA Nº 048.xlsm</t>
  </si>
  <si>
    <t>048/21</t>
  </si>
  <si>
    <t>21048</t>
  </si>
  <si>
    <t>G:\Suprimentos\Compras\3 Planilhas Compras Estoque\2021\PLANILHA COMPRA Nº 049.xlsm</t>
  </si>
  <si>
    <t>049/21</t>
  </si>
  <si>
    <t>21049</t>
  </si>
  <si>
    <t>T M S COMERCIO DE AREIA E PEDRA LTDA</t>
  </si>
  <si>
    <t>167/21</t>
  </si>
  <si>
    <t>G:\Suprimentos\Compras\3 Planilhas Compras Estoque\2021\PLANILHA COMPRA Nº 050.xlsm</t>
  </si>
  <si>
    <t>050/21</t>
  </si>
  <si>
    <t>21050</t>
  </si>
  <si>
    <t>PE 122/21</t>
  </si>
  <si>
    <t>PE 187/21</t>
  </si>
  <si>
    <t xml:space="preserve">INFRACORP COMERCIO E SERVICO EIRELI </t>
  </si>
  <si>
    <t>G:\Suprimentos\Compras\3 Planilhas Compras Estoque\2021\PLANILHA COMPRA Nº 051.xlsm</t>
  </si>
  <si>
    <t>051/21</t>
  </si>
  <si>
    <t>21051</t>
  </si>
  <si>
    <t>203/21</t>
  </si>
  <si>
    <t>ZANCAPEL COMERCIO DE SUPRIMENTOS E SERVICOS EM GERAL EIRELI</t>
  </si>
  <si>
    <t>G:\Suprimentos\Compras\3 Planilhas Compras Estoque\2021\PLANILHA COMPRA Nº 052.xlsm</t>
  </si>
  <si>
    <t>052/21</t>
  </si>
  <si>
    <t>21052</t>
  </si>
  <si>
    <t>G:\Suprimentos\Compras\3 Planilhas Compras Estoque\2021\PLANILHA COMPRA Nº 053.xlsm</t>
  </si>
  <si>
    <t>053/21</t>
  </si>
  <si>
    <t>21053</t>
  </si>
  <si>
    <t>173/21</t>
  </si>
  <si>
    <t>208/21</t>
  </si>
  <si>
    <t>G:\Suprimentos\Compras\3 Planilhas Compras Estoque\2021\PLANILHA COMPRA Nº 054.xlsm</t>
  </si>
  <si>
    <t>054/21</t>
  </si>
  <si>
    <t>21054</t>
  </si>
  <si>
    <t>GIDAL ENGENHARIA SERVICOS E DISTRIBUICAO EIRELI</t>
  </si>
  <si>
    <t>KELLER CHRISTINE PIO 05197008806 ( 162825 )</t>
  </si>
  <si>
    <t>218/21</t>
  </si>
  <si>
    <t>G:\Suprimentos\Compras\3 Planilhas Compras Estoque\2021\PLANILHA COMPRA Nº 055.xlsm</t>
  </si>
  <si>
    <t>055/21</t>
  </si>
  <si>
    <t>21055</t>
  </si>
  <si>
    <t>G:\Suprimentos\Compras\3 Planilhas Compras Estoque\2021\PLANILHA COMPRA Nº 056.xlsm</t>
  </si>
  <si>
    <t>056/21</t>
  </si>
  <si>
    <t>21056</t>
  </si>
  <si>
    <t>186/21</t>
  </si>
  <si>
    <t>209/21</t>
  </si>
  <si>
    <t>COMERCIAL CEDRO EIRELI</t>
  </si>
  <si>
    <t>G:\Suprimentos\Compras\3 Planilhas Compras Estoque\2021\PLANILHA COMPRA Nº 057.xlsm</t>
  </si>
  <si>
    <t>057/21</t>
  </si>
  <si>
    <t>21057</t>
  </si>
  <si>
    <t>G:\Suprimentos\Compras\3 Planilhas Compras Estoque\2021\PLANILHA COMPRA Nº 058.xlsm</t>
  </si>
  <si>
    <t>058/21</t>
  </si>
  <si>
    <t>21058</t>
  </si>
  <si>
    <t>PE 173/21</t>
  </si>
  <si>
    <t>199/21</t>
  </si>
  <si>
    <t>G:\Suprimentos\Compras\3 Planilhas Compras Estoque\2022\PLANILHA COMPRA Nº 001.xlsm</t>
  </si>
  <si>
    <t>001/22</t>
  </si>
  <si>
    <t>22001</t>
  </si>
  <si>
    <t>G:\Suprimentos\Compras\3 Planilhas Compras Estoque\2022\PLANILHA COMPRA Nº 002.xlsm</t>
  </si>
  <si>
    <t>002/22</t>
  </si>
  <si>
    <t>22002</t>
  </si>
  <si>
    <t>PE 121/21</t>
  </si>
  <si>
    <t>180/21</t>
  </si>
  <si>
    <t>G:\Suprimentos\Compras\3 Planilhas Compras Estoque\2022\PLANILHA COMPRA Nº 003.xlsm</t>
  </si>
  <si>
    <t>003/22</t>
  </si>
  <si>
    <t>22003</t>
  </si>
  <si>
    <t>PE 254/21</t>
  </si>
  <si>
    <t>G:\Suprimentos\Compras\3 Planilhas Compras Estoque\2022\PLANILHA COMPRA Nº 006.xlsm</t>
  </si>
  <si>
    <t>006/22</t>
  </si>
  <si>
    <t>22006</t>
  </si>
  <si>
    <t>50X1 COMERCIO DE MADEIRAS EIRELI</t>
  </si>
  <si>
    <t>ZOOM COMERCIAL EIRELI</t>
  </si>
  <si>
    <t>4/22</t>
  </si>
  <si>
    <t>PLASTICOS V.P. INDUSTRIA E COMERCIO LTDA</t>
  </si>
  <si>
    <t>DETERGENTE LIQUIDO,  NEUTRO - FRASCO C/500ML</t>
  </si>
  <si>
    <t>G:\Suprimentos\Compras\3 Planilhas Compras Estoque\2022\PLANILHA COMPRA Nº 005.xlsm</t>
  </si>
  <si>
    <t>GARRAFA TERMICA DE PRESSAO, EM INOX, COM ALCA - CAPACIDADE DE 01 LITRO</t>
  </si>
  <si>
    <t>005/22</t>
  </si>
  <si>
    <t>22005</t>
  </si>
  <si>
    <t>Saúde solicitou por e-mail 01/02/2022</t>
  </si>
  <si>
    <t>G:\Suprimentos\Compras\3 Planilhas Compras Estoque\2022\PLANILHA COMPRA Nº 004.xlsm</t>
  </si>
  <si>
    <t>004/22</t>
  </si>
  <si>
    <t>22004</t>
  </si>
  <si>
    <t>104/20 | Suspenso!</t>
  </si>
  <si>
    <t>111/20 | Suspenso!</t>
  </si>
  <si>
    <t>115/20 | Aguardando!</t>
  </si>
  <si>
    <t>126/19 | Suspenso Impróspero!</t>
  </si>
  <si>
    <t>143/20 | Aguardando!</t>
  </si>
  <si>
    <t>156/20 | Suspenso!</t>
  </si>
  <si>
    <t>158/20 | Suspenso!</t>
  </si>
  <si>
    <t>159/20 | Suspenso!</t>
  </si>
  <si>
    <t>174/20 | Aguardando!</t>
  </si>
  <si>
    <t>178/20 | Aguardando!</t>
  </si>
  <si>
    <t>191/20 | Suspenso Impróspero!</t>
  </si>
  <si>
    <t>198/19 | Suspenso!</t>
  </si>
  <si>
    <t>206/20 | Suspenso!</t>
  </si>
  <si>
    <t>233/19 | Suspenso!</t>
  </si>
  <si>
    <t>237/20 | Aguardando!</t>
  </si>
  <si>
    <t>257/19 | Aguardando!</t>
  </si>
  <si>
    <t>275/20 | Aguardando!</t>
  </si>
  <si>
    <t>281/20 | Aguardando!</t>
  </si>
  <si>
    <t>33/20 | Aguardando!</t>
  </si>
  <si>
    <t>54/20 | Aguardando Impróspero!</t>
  </si>
  <si>
    <t>64/20 | Suspenso!</t>
  </si>
  <si>
    <t>88/20 | Suspenso!</t>
  </si>
  <si>
    <t>G:\Suprimentos\Compras\3 Planilhas Compras Estoque\2022\PLANILHA COMPRA Nº 007.xlsm</t>
  </si>
  <si>
    <t>007/22</t>
  </si>
  <si>
    <t>22007</t>
  </si>
  <si>
    <t>10/22</t>
  </si>
  <si>
    <t>MEGAFER COMERCIO DE FERRO E ACO LTDA</t>
  </si>
  <si>
    <t>G:\Suprimentos\Compras\3 Planilhas Compras Estoque\2022\PLANILHA COMPRA Nº 008.xlsm</t>
  </si>
  <si>
    <t>008/22</t>
  </si>
  <si>
    <t>22008</t>
  </si>
  <si>
    <t>194/20 | Inativo!</t>
  </si>
  <si>
    <t>254/20 | Suspenso!</t>
  </si>
  <si>
    <t>304/20 | Aguardando Impróspero!</t>
  </si>
  <si>
    <t>31/21 | Aguardando!</t>
  </si>
  <si>
    <t>51/20 | Aguardando!</t>
  </si>
  <si>
    <t>PE 281/21</t>
  </si>
  <si>
    <t>G:\Suprimentos\Compras\3 Planilhas Compras Estoque\2022\PLANILHA COMPRA Nº 010.xlsm</t>
  </si>
  <si>
    <t>010/22</t>
  </si>
  <si>
    <t>22010</t>
  </si>
  <si>
    <t>G:\Suprimentos\Compras\3 Planilhas Compras Estoque\2022\PLANILHA COMPRA Nº 011.xlsm</t>
  </si>
  <si>
    <t>011/22</t>
  </si>
  <si>
    <t>22011</t>
  </si>
  <si>
    <t>G:\Suprimentos\Compras\3 Planilhas Compras Estoque\2022\PLANILHA COMPRA Nº 012.xlsm</t>
  </si>
  <si>
    <t>012/22</t>
  </si>
  <si>
    <t>22012</t>
  </si>
  <si>
    <t>PARCO COMERCIO E SERVICOS LTDA</t>
  </si>
  <si>
    <t>RELLEK TEK CO</t>
  </si>
  <si>
    <t>CASA DA SOGRA COMERCIO VAREJISTA LTDA</t>
  </si>
  <si>
    <t>G:\Suprimentos\Compras\3 Planilhas Compras Estoque\2022\PLANILHA COMPRA Nº 013.xlsm</t>
  </si>
  <si>
    <t>013/22</t>
  </si>
  <si>
    <t>22013</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</si>
  <si>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</si>
  <si>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</si>
  <si>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G:\Suprimentos\Compras\3 Planilhas Compras Estoque\2022\PLANILHA COMPRA Nº 014.xlsm</t>
  </si>
  <si>
    <t>014/22</t>
  </si>
  <si>
    <t>22014</t>
  </si>
  <si>
    <t>G:\Suprimentos\Compras\3 Planilhas Compras Estoque\2022\PLANILHA COMPRA Nº 015.xlsm</t>
  </si>
  <si>
    <t>015/22</t>
  </si>
  <si>
    <t>22015</t>
  </si>
  <si>
    <t>FORTCLEAN COMERCIO DE EQUIPAMENTOS EIRELI</t>
  </si>
  <si>
    <t>G:\Suprimentos\Compras\3 Planilhas Compras Estoque\2022\PLANILHA COMPRA Nº 016.xlsm</t>
  </si>
  <si>
    <t>016/22</t>
  </si>
  <si>
    <t>22016</t>
  </si>
  <si>
    <t>G:\Suprimentos\Compras\3 Planilhas Compras Estoque\2022\PLANILHA COMPRA Nº 017.xlsm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</si>
  <si>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</si>
  <si>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017/22</t>
  </si>
  <si>
    <t>22017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</si>
  <si>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</si>
  <si>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G:\Suprimentos\Compras\3 Planilhas Compras Estoque\2022\PLANILHA COMPRA Nº 018.xlsm</t>
  </si>
  <si>
    <t>018/22</t>
  </si>
  <si>
    <t>22018</t>
  </si>
  <si>
    <t>HIDROTEL COMERCIO E SERVICOS LTDA</t>
  </si>
  <si>
    <t>G:\Suprimentos\Compras\3 Planilhas Compras Estoque\2022\PLANILHA COMPRA Nº 019.xlsm</t>
  </si>
  <si>
    <t>019/22</t>
  </si>
  <si>
    <t>22019</t>
  </si>
  <si>
    <t>PE  10/22</t>
  </si>
  <si>
    <t>PE 182/21</t>
  </si>
  <si>
    <t>PE  31/22</t>
  </si>
  <si>
    <t>G:\Suprimentos\Compras\3 Planilhas Compras Estoque\2022\PLANILHA COMPRA Nº 020.xlsm</t>
  </si>
  <si>
    <t>020/22</t>
  </si>
  <si>
    <t>22020</t>
  </si>
  <si>
    <t>62/22</t>
  </si>
  <si>
    <t>DIRECTY CONSTRUTORA EIRELI</t>
  </si>
  <si>
    <t>75/22</t>
  </si>
  <si>
    <t>DPS GONCALVES INDUSTRIA E COMERCIO DE ALIMENTOS LTDA</t>
  </si>
  <si>
    <t>G:\Suprimentos\Compras\3 Planilhas Compras Estoque\2022\PLANILHA COMPRA Nº 021.xlsm</t>
  </si>
  <si>
    <t>021/22</t>
  </si>
  <si>
    <t>22021</t>
  </si>
  <si>
    <t>PE 279/21</t>
  </si>
  <si>
    <t>82/22</t>
  </si>
  <si>
    <t xml:space="preserve">DNA COMERCIO E REPRESENTACOES EIRELI </t>
  </si>
  <si>
    <t>G:\Suprimentos\Compras\3 Planilhas Compras Estoque\2022\PLANILHA COMPRA Nº 022.xlsm</t>
  </si>
  <si>
    <t>022/22</t>
  </si>
  <si>
    <t>22022</t>
  </si>
  <si>
    <t>G:\Suprimentos\Compras\3 Planilhas Compras Estoque\2022\PLANILHA COMPRA Nº 023.xlsm</t>
  </si>
  <si>
    <t>023/22</t>
  </si>
  <si>
    <t>22023</t>
  </si>
  <si>
    <t>PE 203/21</t>
  </si>
  <si>
    <t>G:\Suprimentos\Compras\3 Planilhas Compras Estoque\2022\PLANILHA COMPRA Nº 024.xlsm</t>
  </si>
  <si>
    <t>024/22</t>
  </si>
  <si>
    <t>22024</t>
  </si>
  <si>
    <t>8/20 | Aguardando!</t>
  </si>
  <si>
    <t>296/20 | Aguardando!</t>
  </si>
  <si>
    <t>39/21 | Aguardando!</t>
  </si>
  <si>
    <t>DISJUNTOR TRIPOLAR IN = 125A, TENSAO MINIMA DE OPERACAO 240V, CURVA C, NBR 60947-2 - CATEGORIA "A"</t>
  </si>
  <si>
    <t>58/21 | Aguardando!</t>
  </si>
  <si>
    <t>70/19 | Suspenso Impróspero!</t>
  </si>
  <si>
    <t>87/20 | Aguardando!</t>
  </si>
  <si>
    <t>9/20 | Suspenso!</t>
  </si>
  <si>
    <t>220/19 | Suspenso Impróspero!</t>
  </si>
  <si>
    <t>PE  89/22</t>
  </si>
  <si>
    <t>DOCOL INDUSTRIA E COMERCIO LTDA_x001F__x001F_</t>
  </si>
  <si>
    <t>G:\Suprimentos\Compras\3 Planilhas Compras Estoque\2022\PLANILHA COMPRA Nº 026.xlsm</t>
  </si>
  <si>
    <t>026/22</t>
  </si>
  <si>
    <t>22026</t>
  </si>
  <si>
    <t>95/22</t>
  </si>
  <si>
    <t>G:\Suprimentos\Compras\3 Planilhas Compras Estoque\2022\PLANILHA COMPRA Nº 027.xlsm</t>
  </si>
  <si>
    <t>027/22</t>
  </si>
  <si>
    <t>22027</t>
  </si>
  <si>
    <t>COTOVELO 90 GRAUS EM PVC RIGIDO SOLDAVEL MARROM DE 32 MM (1"). A MARCA DEVERA VIR LITOGRAFADA NA PECA.</t>
  </si>
  <si>
    <t>211/20 | Suspenso!</t>
  </si>
  <si>
    <t>G:\Suprimentos\Compras\3 Planilhas Compras Estoque\2023\PLANILHA COMPRA Nº 003.xlsm</t>
  </si>
  <si>
    <t>003/23</t>
  </si>
  <si>
    <t>145/19 | Aguardando!</t>
  </si>
  <si>
    <t>154/19 | Aguardando Impróspero!</t>
  </si>
  <si>
    <t>16/20 | Suspenso!</t>
  </si>
  <si>
    <t>161/21 | Aguardando!</t>
  </si>
  <si>
    <t>TORNEIRA DE PAREDE PARA PIA, 1/2" X 18 CM, CORPO E REGISTRO EM LATAO CROMADO, SEM ADAPTADOR</t>
  </si>
  <si>
    <t>17/20 | Aguardando!</t>
  </si>
  <si>
    <t>DISJUNTOR TRIPOLAR IN = 225 A, TENSAO MINIMA DE OPERACAO 240V</t>
  </si>
  <si>
    <t>173/21 | Aguardando!</t>
  </si>
  <si>
    <t>175/17 | Suspenso!</t>
  </si>
  <si>
    <t>LUVA DE REDUCAO EM PVC RIGIDO SOLDAVEL MARROM DE 32 X 25 MM - 1" X3/4". A MARCA DEVERA VIR LITOGRAFADA NA PECA.</t>
  </si>
  <si>
    <t>COTOVELO 45° DE PVC MARROM  - 1" PARA AGUA, DE ACORDO COM A NORMA NBR 5648. TODAS AS INFORMACOES DEVERAO ESTAR LITOGRAFADAS NA PECA.</t>
  </si>
  <si>
    <t>191/20 | Suspenso!</t>
  </si>
  <si>
    <t>199/19 | Suspenso Impróspero!</t>
  </si>
  <si>
    <t>20/18 | Inativo!</t>
  </si>
  <si>
    <t>204/18 | Suspenso Impróspero!</t>
  </si>
  <si>
    <t>224/20 | Aguardando!</t>
  </si>
  <si>
    <t>228/20 | Inativo!</t>
  </si>
  <si>
    <t>LIXA P/ FERRO E METAIS EM FOLHA DE 200 X 275 MM - Nº 120</t>
  </si>
  <si>
    <t>292/19 | Aguardando Impróspero!</t>
  </si>
  <si>
    <t>292/19 | Aguardando!</t>
  </si>
  <si>
    <t>293/20 | Aguardando Impróspero!</t>
  </si>
  <si>
    <t>39/20 | Aguardando!</t>
  </si>
  <si>
    <t>55/20 | Aguardando!</t>
  </si>
  <si>
    <t>61/21 | Aguardando!</t>
  </si>
  <si>
    <t>75/21 | Aguardando Impróspero!</t>
  </si>
  <si>
    <t>79/21 | Aguardando!</t>
  </si>
  <si>
    <t>COTOVELO 45°, EM PVC SOLDAVEL PARA AGUA, MARROM, 1 1/2" (50 MM), DE ACORDO COM A NBR 5648. TODAS AS INFORMACOES DEVERAO ESTAR LITOGRAFADAS NA PECA.</t>
  </si>
  <si>
    <t>87/20 | Suspenso!</t>
  </si>
  <si>
    <t>90/21 | Aguardando!</t>
  </si>
  <si>
    <t>/-2000 | Suspenso!</t>
  </si>
  <si>
    <t>101/20 | Aguardando!</t>
  </si>
  <si>
    <t>105/21 | Aguardando!</t>
  </si>
  <si>
    <t>CAIXILHO DE FERRO PERFILADO DE CORRER, S/ GRADE - MEDIDAS:</t>
  </si>
  <si>
    <t>121/20 | Suspenso!</t>
  </si>
  <si>
    <t>ZOOM COMERCIAL SUDESTE LTDA</t>
  </si>
  <si>
    <t>FITA DE BORDA CARVALHO PRATA 35 X 0,45 X 20 M</t>
  </si>
  <si>
    <r>
      <t xml:space="preserve">ADAPTADOR </t>
    </r>
    <r>
      <rPr>
        <sz val="11"/>
        <color theme="1"/>
        <rFont val="Calibri"/>
        <family val="2"/>
        <scheme val="minor"/>
      </rPr>
      <t>DE PVC RIGIDO SOLDAVEL C/ FLANGE SEXTAVADA FIXO - 50 MM X 1 1/2"</t>
    </r>
  </si>
  <si>
    <t>edmilson.scandola</t>
  </si>
  <si>
    <t>87/23</t>
  </si>
  <si>
    <t>FINO SABOR INDUSTRIA E COMERCIO LTDA</t>
  </si>
  <si>
    <t>CONDULETE EM LIGA DE ALUMINIO FUNDIDO</t>
  </si>
  <si>
    <t>QUADRO DE DISTRIBUICAO DE EMBUTIR PARA 56 DISJUNTORES</t>
  </si>
  <si>
    <t>TE DE REDUCAO EM PVC RIGIDO SOLDAVEL MARROM 1" X 3/4". A MARCA DEVERA VIR LITOGRAFADA NA PECA.</t>
  </si>
  <si>
    <t>EMENDA INTERNA PERFURA, GALVANIZADA, P/ELETROCALHA - 200 X 50MM</t>
  </si>
  <si>
    <t>LONA PLASTICA - 4 X 100M - PRETA. ESPESSURA MINIMA 110 MICRAS.</t>
  </si>
  <si>
    <t xml:space="preserve">UNIAO DE PVC COLA MARROM -  25 MM, DE ACORDO COM A NBR 5648 E A MARCA, MEDIDA E NBR DEVERAO VIR LITOGRAFADA NA PECA  </t>
  </si>
  <si>
    <t>/-2000 | Suspenso Impróspero!</t>
  </si>
  <si>
    <t>10/17 | Aguardando!</t>
  </si>
  <si>
    <t>COTOVELO 90 GRAUS EM PVC RIGIDO SOLDAVEL MARROM DE 3/4". A MARCA DEVERA VIR LITOGRAFADA NA PECA.</t>
  </si>
  <si>
    <t>LUVA DE PVC RIGIDO SOLDAVEL MARROM DE 3/4". A MARCA DEVERA VIR LITOGRAFADA NA PECA.</t>
  </si>
  <si>
    <t>TE EM PVC RIGIDO SOLDAVEL MARROM 3/4". A MARCA DEVERA VIR LITOGRAFADA NA PECA.</t>
  </si>
  <si>
    <t>114/18 | Suspenso!</t>
  </si>
  <si>
    <t>147/22</t>
  </si>
  <si>
    <t>G:\Suprimentos\Compras\3 Planilhas Compras Estoque\2023\PLANILHA COMPRA Nº 015.xlsm</t>
  </si>
  <si>
    <t>015/23</t>
  </si>
  <si>
    <t>171/22</t>
  </si>
  <si>
    <t>SERVI MAIS DE SAO JOSE ATACADISTA LTDA</t>
  </si>
  <si>
    <t>PEDRA E AREIA PARA SUB-PREFEITURA</t>
  </si>
  <si>
    <t>PEDRISCO, CAL, PEDREGULHO, AREIA MEDIA E BRITA GRADUADA PARA SUB-PREFEITURA</t>
  </si>
  <si>
    <t>AREIA, PEDRA, CAL E PEDREGULHO PARA SUB-PREFEITURA</t>
  </si>
  <si>
    <t>BANDEIRA DA CIDADE - 1,12 X 1,60 M, , MODELO BORDADO, CONFECCIONADA EM TECIDO 100% POLIESTER</t>
  </si>
  <si>
    <t>PEDRISCO, CAL, PEDREGULHO, AREIA MEDIA E BRITA GRADUADA SUB-PREFEITURA</t>
  </si>
  <si>
    <t>JREGIA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</si>
</sst>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0.00_);_(* \(#,##0.00\);_(* \-??_);_(@_)"/>
    <numFmt numFmtId="165" formatCode="_(&quot;R$ &quot;* #,##0.00_);_(&quot;R$ &quot;* \(#,##0.00\);_(&quot;R$ &quot;* \-??_);_(@_)"/>
    <numFmt numFmtId="166" formatCode="dd\.mm\.yyyy"/>
    <numFmt numFmtId="167" formatCode="#,##0;;;@"/>
    <numFmt numFmtId="168" formatCode="dd\.mm\.yyyy;;;@"/>
    <numFmt numFmtId="169" formatCode="g"/>
    <numFmt numFmtId="170" formatCode="#,##0_ "/>
    <numFmt numFmtId="171" formatCode="@_ "/>
    <numFmt numFmtId="172" formatCode="#,##0_ ;;;@"/>
    <numFmt numFmtId="173" formatCode="dd\.mm\.yyyy\ \-\ hh:mm"/>
    <numFmt numFmtId="174" formatCode="#,##0_;;;@"/>
    <numFmt numFmtId="175" formatCode="#,##0_ ;[Red]\-#,##0\ "/>
    <numFmt numFmtId="176" formatCode="#,##0_;;;;@"/>
    <numFmt numFmtId="177" formatCode="#,##0_ ;[Red]\-#,##0_ ;;@"/>
    <numFmt numFmtId="178" formatCode="dd\.mm\.yy"/>
  </numFmts>
  <fonts count="198" x14ac:knownFonts="1">
    <font>
      <sz val="11"/>
      <color theme="1"/>
      <name val="Calibri"/>
      <family val="2"/>
      <scheme val="minor"/>
    </font>
    <font>
      <b/>
      <sz val="11"/>
      <color theme="1"/>
      <name val="Calibri"/>
      <family val="2"/>
      <scheme val="minor"/>
    </font>
    <font>
      <sz val="10"/>
      <color rgb="FF000000"/>
      <name val="Times New Roman"/>
      <family val="1"/>
    </font>
    <font>
      <sz val="11"/>
      <color theme="1"/>
      <name val="Calibri"/>
      <family val="2"/>
      <scheme val="minor"/>
    </font>
    <font>
      <sz val="10"/>
      <name val="Arial"/>
      <family val="2"/>
    </font>
    <font>
      <sz val="10"/>
      <name val="Arial"/>
      <family val="2"/>
    </font>
    <font>
      <sz val="10"/>
      <name val="Arial"/>
      <family val="2"/>
    </font>
    <font>
      <b/>
      <sz val="16"/>
      <color theme="1"/>
      <name val="Calibri"/>
      <family val="2"/>
      <scheme val="minor"/>
    </font>
    <font>
      <b/>
      <sz val="14"/>
      <color theme="1"/>
      <name val="Calibri"/>
      <family val="2"/>
      <scheme val="minor"/>
    </font>
    <font>
      <sz val="14"/>
      <color theme="1"/>
      <name val="Calibri"/>
      <family val="2"/>
      <scheme val="minor"/>
    </font>
    <font>
      <sz val="9"/>
      <color indexed="81"/>
      <name val="Segoe UI"/>
      <family val="2"/>
    </font>
    <font>
      <b/>
      <sz val="9"/>
      <color indexed="81"/>
      <name val="Segoe UI"/>
      <family val="2"/>
    </font>
    <font>
      <sz val="22"/>
      <color theme="1"/>
      <name val="Calibri"/>
      <family val="2"/>
      <scheme val="minor"/>
    </font>
    <font>
      <b/>
      <sz val="22"/>
      <color theme="0"/>
      <name val="Calibri"/>
      <family val="2"/>
      <scheme val="minor"/>
    </font>
    <font>
      <sz val="12"/>
      <color theme="1"/>
      <name val="Calibri"/>
      <family val="2"/>
      <scheme val="minor"/>
    </font>
    <font>
      <sz val="10"/>
      <color theme="1"/>
      <name val="Calibri"/>
      <family val="2"/>
      <scheme val="minor"/>
    </font>
    <font>
      <b/>
      <sz val="12"/>
      <color theme="1"/>
      <name val="Courier New"/>
      <family val="3"/>
    </font>
    <font>
      <b/>
      <sz val="10"/>
      <color theme="1"/>
      <name val="Consolas"/>
      <family val="3"/>
    </font>
    <font>
      <b/>
      <sz val="11"/>
      <color theme="1"/>
      <name val="Courier New"/>
      <family val="3"/>
    </font>
    <font>
      <b/>
      <sz val="10"/>
      <color theme="1"/>
      <name val="Courier New"/>
      <family val="3"/>
    </font>
    <font>
      <b/>
      <sz val="10"/>
      <color theme="1"/>
      <name val="Courier New"/>
      <family val="3"/>
    </font>
    <font>
      <b/>
      <sz val="10"/>
      <color rgb="FF000000"/>
      <name val="Courier New"/>
      <family val="3"/>
    </font>
    <font>
      <b/>
      <sz val="11"/>
      <color rgb="FFFF0000"/>
      <name val="Consolas"/>
      <family val="3"/>
    </font>
    <font>
      <b/>
      <sz val="10"/>
      <color rgb="FF000000"/>
      <name val="Courier New"/>
      <family val="3"/>
    </font>
    <font>
      <b/>
      <sz val="11"/>
      <color rgb="FFFF0000"/>
      <name val="Calibri"/>
      <family val="2"/>
      <scheme val="minor"/>
    </font>
    <font>
      <b/>
      <sz val="11"/>
      <color rgb="FF3C0F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8"/>
      <color theme="1"/>
      <name val="Courier New"/>
      <family val="3"/>
    </font>
    <font>
      <b/>
      <sz val="11"/>
      <color theme="1"/>
      <name val="Courier New"/>
      <family val="3"/>
    </font>
    <font>
      <b/>
      <sz val="8"/>
      <color theme="1"/>
      <name val="Courier New"/>
      <family val="3"/>
    </font>
    <font>
      <b/>
      <sz val="11"/>
      <color rgb="FFC00000"/>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8"/>
      <color theme="1"/>
      <name val="Calibri"/>
      <family val="2"/>
      <scheme val="minor"/>
    </font>
    <font>
      <b/>
      <sz val="8"/>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name val="Calibri"/>
      <family val="2"/>
      <scheme val="minor"/>
    </font>
    <font>
      <b/>
      <sz val="11"/>
      <color theme="9" tint="-0.499984740745262"/>
      <name val="Calibri"/>
      <family val="2"/>
      <scheme val="minor"/>
    </font>
    <font>
      <b/>
      <sz val="11"/>
      <color theme="9" tint="-0.24994659260841701"/>
      <name val="Calibri"/>
      <family val="2"/>
      <scheme val="minor"/>
    </font>
    <font>
      <b/>
      <sz val="11"/>
      <color rgb="FFCC0000"/>
      <name val="Calibri"/>
      <family val="2"/>
      <scheme val="minor"/>
    </font>
    <font>
      <sz val="11"/>
      <color theme="1"/>
      <name val="Calibri"/>
      <family val="2"/>
      <scheme val="minor"/>
    </font>
    <font>
      <b/>
      <sz val="8"/>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b/>
      <sz val="11"/>
      <color rgb="FF17AD0B"/>
      <name val="Calibri"/>
      <family val="2"/>
      <scheme val="minor"/>
    </font>
    <font>
      <sz val="11"/>
      <color rgb="FFFF0000"/>
      <name val="Calibri"/>
      <family val="2"/>
      <scheme val="minor"/>
    </font>
    <font>
      <b/>
      <sz val="7"/>
      <color theme="1"/>
      <name val="Courier New"/>
      <family val="3"/>
    </font>
    <font>
      <b/>
      <sz val="12"/>
      <color rgb="FFC00000"/>
      <name val="Courier New"/>
      <family val="3"/>
    </font>
    <font>
      <sz val="11"/>
      <color theme="1"/>
      <name val="Calibri"/>
      <family val="2"/>
      <scheme val="minor"/>
    </font>
    <font>
      <sz val="10"/>
      <color indexed="81"/>
      <name val="Lucida Console"/>
      <family val="3"/>
    </font>
    <font>
      <b/>
      <sz val="12"/>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2"/>
      <name val="Arial"/>
      <family val="2"/>
    </font>
    <font>
      <sz val="11"/>
      <color theme="1"/>
      <name val="Calibri"/>
      <family val="2"/>
      <scheme val="minor"/>
    </font>
    <font>
      <sz val="8"/>
      <color theme="1"/>
      <name val="Lucida Console"/>
      <family val="3"/>
    </font>
    <font>
      <sz val="9"/>
      <color rgb="FF262626"/>
      <name val="Segoe UI"/>
      <family val="2"/>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b/>
      <sz val="11"/>
      <color theme="1"/>
      <name val="Calibri"/>
      <family val="2"/>
      <scheme val="minor"/>
    </font>
    <font>
      <b/>
      <sz val="11"/>
      <color theme="9" tint="-0.24994659260841701"/>
      <name val="Calibri"/>
      <family val="2"/>
      <scheme val="minor"/>
    </font>
    <font>
      <b/>
      <sz val="11"/>
      <color rgb="FFFF0000"/>
      <name val="Calibri"/>
      <family val="2"/>
      <scheme val="minor"/>
    </font>
    <font>
      <sz val="11"/>
      <name val="Calibri"/>
      <family val="2"/>
      <scheme val="minor"/>
    </font>
    <font>
      <b/>
      <sz val="11"/>
      <color rgb="FFCC0000"/>
      <name val="Calibri"/>
      <family val="2"/>
      <scheme val="minor"/>
    </font>
  </fonts>
  <fills count="6">
    <fill>
      <patternFill patternType="none"/>
    </fill>
    <fill>
      <patternFill patternType="gray125"/>
    </fill>
    <fill>
      <patternFill patternType="solid">
        <fgColor theme="1"/>
        <bgColor theme="1"/>
      </patternFill>
    </fill>
    <fill>
      <patternFill patternType="solid">
        <fgColor indexed="13"/>
        <bgColor indexed="64"/>
      </patternFill>
    </fill>
    <fill>
      <patternFill patternType="solid">
        <fgColor rgb="FFFFFF00"/>
        <bgColor indexed="64"/>
      </patternFill>
    </fill>
    <fill>
      <patternFill patternType="solid">
        <fgColor theme="0"/>
        <bgColor indexed="64"/>
      </patternFill>
    </fill>
  </fills>
  <borders count="4">
    <border>
      <left/>
      <right/>
      <top/>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indexed="64"/>
      </bottom>
      <diagonal/>
    </border>
  </borders>
  <cellStyleXfs count="19">
    <xf numFmtId="0" fontId="0" fillId="0" borderId="0"/>
    <xf numFmtId="0" fontId="2" fillId="0" borderId="0"/>
    <xf numFmtId="0" fontId="4" fillId="0" borderId="0">
      <alignment horizontal="justify"/>
    </xf>
    <xf numFmtId="0" fontId="4" fillId="0" borderId="0"/>
    <xf numFmtId="0" fontId="4" fillId="0" borderId="0"/>
    <xf numFmtId="0" fontId="4" fillId="0" borderId="0"/>
    <xf numFmtId="0" fontId="4" fillId="0" borderId="0">
      <alignment horizontal="justify"/>
    </xf>
    <xf numFmtId="0" fontId="5" fillId="0" borderId="0"/>
    <xf numFmtId="0" fontId="5" fillId="0" borderId="0">
      <alignment horizontal="justify"/>
    </xf>
    <xf numFmtId="0" fontId="3" fillId="0" borderId="0"/>
    <xf numFmtId="0" fontId="4" fillId="0" borderId="0">
      <alignment horizontal="justify"/>
    </xf>
    <xf numFmtId="0" fontId="5" fillId="0" borderId="0">
      <alignment horizontal="justify"/>
    </xf>
    <xf numFmtId="0" fontId="4" fillId="0" borderId="0">
      <alignment horizontal="justify"/>
    </xf>
    <xf numFmtId="0" fontId="4" fillId="0" borderId="0">
      <alignment horizontal="justify"/>
    </xf>
    <xf numFmtId="0" fontId="4" fillId="0" borderId="0">
      <alignment horizontal="justify"/>
    </xf>
    <xf numFmtId="0" fontId="6" fillId="0" borderId="0">
      <alignment horizontal="justify"/>
    </xf>
    <xf numFmtId="164" fontId="4" fillId="0" borderId="0" applyFill="0" applyBorder="0" applyAlignment="0" applyProtection="0"/>
    <xf numFmtId="165" fontId="4" fillId="0" borderId="0" applyFill="0" applyBorder="0" applyAlignment="0" applyProtection="0"/>
    <xf numFmtId="0" fontId="4" fillId="0" borderId="0"/>
  </cellStyleXfs>
  <cellXfs count="417">
    <xf numFmtId="0" fontId="0" fillId="0" borderId="0" xfId="0"/>
    <xf numFmtId="0" fontId="0" fillId="0" borderId="0" xfId="0" applyAlignment="1">
      <alignment vertical="top"/>
    </xf>
    <xf numFmtId="3" fontId="0" fillId="0" borderId="0" xfId="0" applyNumberFormat="1" applyAlignment="1">
      <alignment horizontal="right" vertical="top" indent="1"/>
    </xf>
    <xf numFmtId="49" fontId="0" fillId="0" borderId="0" xfId="0" applyNumberFormat="1" applyAlignment="1">
      <alignment horizontal="left" vertical="top" indent="1"/>
    </xf>
    <xf numFmtId="49" fontId="0" fillId="0" borderId="0" xfId="0" applyNumberFormat="1" applyAlignment="1">
      <alignment horizontal="left" indent="1"/>
    </xf>
    <xf numFmtId="0" fontId="0" fillId="0" borderId="0" xfId="0" applyAlignment="1">
      <alignment horizontal="center" vertical="top"/>
    </xf>
    <xf numFmtId="166" fontId="0" fillId="0" borderId="0" xfId="0" applyNumberFormat="1" applyAlignment="1">
      <alignment horizontal="center" vertical="top"/>
    </xf>
    <xf numFmtId="1" fontId="0" fillId="0" borderId="0" xfId="0" applyNumberFormat="1" applyAlignment="1">
      <alignment horizontal="right" vertical="top" indent="1"/>
    </xf>
    <xf numFmtId="1" fontId="0" fillId="0" borderId="0" xfId="0" applyNumberFormat="1" applyAlignment="1">
      <alignment horizontal="center" vertical="top"/>
    </xf>
    <xf numFmtId="49" fontId="1" fillId="0" borderId="0" xfId="0" applyNumberFormat="1" applyFont="1" applyAlignment="1">
      <alignment horizontal="center" vertical="top"/>
    </xf>
    <xf numFmtId="49" fontId="1" fillId="0" borderId="0" xfId="0" applyNumberFormat="1" applyFont="1" applyAlignment="1">
      <alignment horizontal="left" vertical="top" indent="1"/>
    </xf>
    <xf numFmtId="3" fontId="0" fillId="0" borderId="0" xfId="0" applyNumberFormat="1" applyAlignment="1" applyProtection="1">
      <alignment horizontal="center" vertical="top"/>
      <protection locked="0"/>
    </xf>
    <xf numFmtId="166" fontId="0" fillId="0" borderId="0" xfId="0" applyNumberFormat="1" applyAlignment="1" applyProtection="1">
      <alignment horizontal="center" vertical="top"/>
      <protection locked="0"/>
    </xf>
    <xf numFmtId="0" fontId="0" fillId="0" borderId="0" xfId="0" applyAlignment="1" applyProtection="1">
      <alignment horizontal="center" vertical="top"/>
      <protection locked="0"/>
    </xf>
    <xf numFmtId="49" fontId="1" fillId="0" borderId="0" xfId="0" applyNumberFormat="1" applyFont="1" applyAlignment="1">
      <alignment horizontal="center"/>
    </xf>
    <xf numFmtId="0" fontId="0" fillId="0" borderId="0" xfId="0" applyAlignment="1">
      <alignment horizontal="left" vertical="top" indent="2"/>
    </xf>
    <xf numFmtId="3" fontId="0" fillId="0" borderId="0" xfId="0" applyNumberFormat="1" applyAlignment="1">
      <alignment horizontal="center" vertical="top"/>
    </xf>
    <xf numFmtId="0" fontId="7" fillId="0" borderId="0" xfId="0" applyFont="1" applyAlignment="1">
      <alignment horizontal="center" vertical="top"/>
    </xf>
    <xf numFmtId="0" fontId="7" fillId="0" borderId="0" xfId="0" applyFont="1" applyAlignment="1">
      <alignment horizontal="left" vertical="top" indent="1"/>
    </xf>
    <xf numFmtId="0" fontId="8" fillId="0" borderId="0" xfId="0" applyFont="1" applyAlignment="1">
      <alignment horizontal="left" vertical="top" indent="1"/>
    </xf>
    <xf numFmtId="0" fontId="9" fillId="0" borderId="0" xfId="0" applyFont="1" applyAlignment="1">
      <alignment horizontal="left" vertical="top" indent="1"/>
    </xf>
    <xf numFmtId="0" fontId="0" fillId="0" borderId="0" xfId="0" applyAlignment="1">
      <alignment horizontal="left" vertical="top" indent="1"/>
    </xf>
    <xf numFmtId="167" fontId="0" fillId="0" borderId="0" xfId="0" applyNumberFormat="1" applyAlignment="1">
      <alignment horizontal="right" vertical="top" indent="1"/>
    </xf>
    <xf numFmtId="1" fontId="0" fillId="0" borderId="0" xfId="0" applyNumberFormat="1" applyAlignment="1" applyProtection="1">
      <alignment horizontal="center" vertical="top"/>
      <protection locked="0"/>
    </xf>
    <xf numFmtId="0" fontId="0" fillId="0" borderId="0" xfId="0" applyAlignment="1">
      <alignment horizontal="left" vertical="top"/>
    </xf>
    <xf numFmtId="3" fontId="0" fillId="0" borderId="0" xfId="0" applyNumberFormat="1" applyAlignment="1">
      <alignment horizontal="left" vertical="top"/>
    </xf>
    <xf numFmtId="1" fontId="0" fillId="0" borderId="0" xfId="0" applyNumberFormat="1" applyAlignment="1">
      <alignment horizontal="left" vertical="top"/>
    </xf>
    <xf numFmtId="49" fontId="12" fillId="0" borderId="0" xfId="0" applyNumberFormat="1" applyFont="1" applyAlignment="1">
      <alignment horizontal="center" vertical="center"/>
    </xf>
    <xf numFmtId="49" fontId="0" fillId="0" borderId="0" xfId="0" applyNumberFormat="1" applyAlignment="1">
      <alignment horizontal="justify" vertical="top"/>
    </xf>
    <xf numFmtId="0" fontId="0" fillId="0" borderId="0" xfId="0" applyAlignment="1" applyProtection="1">
      <alignment horizontal="left" vertical="top" wrapText="1" indent="1"/>
      <protection locked="0"/>
    </xf>
    <xf numFmtId="49" fontId="13" fillId="2" borderId="2" xfId="0" applyNumberFormat="1" applyFont="1" applyFill="1" applyBorder="1" applyAlignment="1">
      <alignment horizontal="center" vertical="center"/>
    </xf>
    <xf numFmtId="49" fontId="13" fillId="2" borderId="1" xfId="0" applyNumberFormat="1" applyFont="1" applyFill="1" applyBorder="1" applyAlignment="1">
      <alignment horizontal="center" vertical="center"/>
    </xf>
    <xf numFmtId="0" fontId="14" fillId="0" borderId="0" xfId="0" applyFont="1" applyAlignment="1">
      <alignment horizontal="left" vertical="center" indent="1"/>
    </xf>
    <xf numFmtId="1" fontId="0" fillId="0" borderId="0" xfId="0" applyNumberFormat="1" applyAlignment="1" applyProtection="1">
      <alignment horizontal="center" vertical="center"/>
      <protection locked="0"/>
    </xf>
    <xf numFmtId="0" fontId="0" fillId="0" borderId="0" xfId="0" applyAlignment="1">
      <alignment horizontal="center" vertical="center"/>
    </xf>
    <xf numFmtId="168" fontId="0" fillId="0" borderId="0" xfId="0" applyNumberFormat="1" applyAlignment="1">
      <alignment horizontal="center" vertical="top"/>
    </xf>
    <xf numFmtId="49" fontId="17" fillId="0" borderId="0" xfId="0" applyNumberFormat="1" applyFont="1" applyAlignment="1" applyProtection="1">
      <alignment horizontal="left" vertical="top" indent="1"/>
      <protection locked="0"/>
    </xf>
    <xf numFmtId="0" fontId="0" fillId="0" borderId="0" xfId="0" applyAlignment="1">
      <alignment horizontal="center"/>
    </xf>
    <xf numFmtId="49" fontId="0" fillId="0" borderId="0" xfId="0" applyNumberFormat="1" applyAlignment="1">
      <alignment horizontal="center" vertical="top"/>
    </xf>
    <xf numFmtId="0" fontId="14" fillId="0" borderId="0" xfId="0" applyFont="1" applyAlignment="1">
      <alignment horizontal="center" vertical="center"/>
    </xf>
    <xf numFmtId="0" fontId="0" fillId="0" borderId="0" xfId="0" applyAlignment="1">
      <alignment horizontal="left" vertical="center" indent="1"/>
    </xf>
    <xf numFmtId="170" fontId="0" fillId="0" borderId="0" xfId="0" applyNumberFormat="1" applyAlignment="1" applyProtection="1">
      <alignment horizontal="right" vertical="center"/>
      <protection locked="0"/>
    </xf>
    <xf numFmtId="166" fontId="0" fillId="0" borderId="0" xfId="0" applyNumberFormat="1" applyAlignment="1" applyProtection="1">
      <alignment horizontal="center" vertical="center"/>
      <protection locked="0"/>
    </xf>
    <xf numFmtId="171" fontId="18" fillId="0" borderId="0" xfId="0" applyNumberFormat="1"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Alignment="1">
      <alignment horizontal="left" vertical="top" wrapText="1" indent="1"/>
    </xf>
    <xf numFmtId="172" fontId="0" fillId="0" borderId="0" xfId="0" applyNumberFormat="1" applyAlignment="1">
      <alignment horizontal="center" vertical="top"/>
    </xf>
    <xf numFmtId="0" fontId="0" fillId="0" borderId="0" xfId="0" applyAlignment="1">
      <alignment horizontal="left" vertical="center"/>
    </xf>
    <xf numFmtId="172" fontId="0" fillId="0" borderId="0" xfId="0" applyNumberFormat="1" applyAlignment="1" applyProtection="1">
      <alignment horizontal="center" vertical="top"/>
      <protection locked="0"/>
    </xf>
    <xf numFmtId="0" fontId="0" fillId="0" borderId="0" xfId="0" applyAlignment="1">
      <alignment vertical="center"/>
    </xf>
    <xf numFmtId="172" fontId="0" fillId="0" borderId="0" xfId="0" applyNumberFormat="1" applyAlignment="1">
      <alignment horizontal="left" vertical="top" indent="1"/>
    </xf>
    <xf numFmtId="0" fontId="19" fillId="0" borderId="0" xfId="0" applyFont="1" applyAlignment="1">
      <alignment horizontal="right" vertical="center" indent="1"/>
    </xf>
    <xf numFmtId="3" fontId="19" fillId="0" borderId="0" xfId="0" applyNumberFormat="1" applyFont="1" applyAlignment="1">
      <alignment horizontal="center" vertical="center"/>
    </xf>
    <xf numFmtId="49" fontId="0" fillId="0" borderId="0" xfId="0" applyNumberFormat="1" applyAlignment="1">
      <alignment horizontal="left" vertical="center" indent="1"/>
    </xf>
    <xf numFmtId="173" fontId="0" fillId="0" borderId="0" xfId="0" applyNumberFormat="1" applyAlignment="1">
      <alignment horizontal="left" vertical="center" indent="1"/>
    </xf>
    <xf numFmtId="0" fontId="19" fillId="0" borderId="0" xfId="0" applyFont="1" applyAlignment="1">
      <alignment horizontal="center" vertical="center" wrapText="1"/>
    </xf>
    <xf numFmtId="0" fontId="21" fillId="0" borderId="0" xfId="0" applyFont="1" applyAlignment="1">
      <alignment horizontal="center" vertical="center" wrapText="1"/>
    </xf>
    <xf numFmtId="49" fontId="19" fillId="0" borderId="0" xfId="0" applyNumberFormat="1" applyFont="1" applyAlignment="1" applyProtection="1">
      <alignment horizontal="left" vertical="center" wrapText="1" indent="1"/>
      <protection locked="0"/>
    </xf>
    <xf numFmtId="0" fontId="0" fillId="0" borderId="0" xfId="0" applyProtection="1">
      <protection locked="0"/>
    </xf>
    <xf numFmtId="0" fontId="20" fillId="0" borderId="0" xfId="0" applyFont="1" applyAlignment="1">
      <alignment horizontal="right" vertical="center" indent="1"/>
    </xf>
    <xf numFmtId="3" fontId="20" fillId="0" borderId="0" xfId="0" applyNumberFormat="1" applyFont="1" applyAlignment="1">
      <alignment horizontal="center" vertical="center"/>
    </xf>
    <xf numFmtId="49" fontId="19" fillId="0" borderId="0" xfId="0" applyNumberFormat="1" applyFont="1" applyAlignment="1">
      <alignment horizontal="left" vertical="center" indent="1"/>
    </xf>
    <xf numFmtId="49" fontId="21" fillId="0" borderId="0" xfId="0" applyNumberFormat="1" applyFont="1" applyAlignment="1">
      <alignment horizontal="left" vertical="center" indent="1"/>
    </xf>
    <xf numFmtId="173" fontId="19" fillId="0" borderId="0" xfId="0" applyNumberFormat="1" applyFont="1" applyAlignment="1">
      <alignment horizontal="left" vertical="center" indent="1"/>
    </xf>
    <xf numFmtId="173" fontId="21" fillId="0" borderId="0" xfId="0" applyNumberFormat="1" applyFont="1" applyAlignment="1">
      <alignment horizontal="left" vertical="center" indent="1"/>
    </xf>
    <xf numFmtId="0" fontId="19" fillId="0" borderId="0" xfId="0" applyFont="1" applyAlignment="1" applyProtection="1">
      <alignment horizontal="right" vertical="center" indent="1"/>
      <protection locked="0"/>
    </xf>
    <xf numFmtId="0" fontId="22" fillId="0" borderId="0" xfId="0" applyFont="1" applyAlignment="1" applyProtection="1">
      <alignment horizontal="center" vertical="top"/>
      <protection locked="0"/>
    </xf>
    <xf numFmtId="0" fontId="23" fillId="0" borderId="0" xfId="0" applyFont="1"/>
    <xf numFmtId="0" fontId="23" fillId="0" borderId="0" xfId="0" applyFont="1" applyProtection="1">
      <protection locked="0"/>
    </xf>
    <xf numFmtId="0" fontId="19" fillId="0" borderId="0" xfId="0" applyFont="1" applyAlignment="1">
      <alignment horizontal="center" vertical="center"/>
    </xf>
    <xf numFmtId="1" fontId="19" fillId="0" borderId="0" xfId="0" applyNumberFormat="1" applyFont="1" applyAlignment="1">
      <alignment horizontal="center" vertical="center"/>
    </xf>
    <xf numFmtId="0" fontId="14" fillId="0" borderId="0" xfId="0" applyFont="1" applyAlignment="1">
      <alignment horizontal="left" vertical="center"/>
    </xf>
    <xf numFmtId="167" fontId="24" fillId="0" borderId="0" xfId="0" applyNumberFormat="1" applyFont="1" applyAlignment="1" applyProtection="1">
      <alignment horizontal="right" vertical="top" indent="1"/>
      <protection locked="0"/>
    </xf>
    <xf numFmtId="167" fontId="24" fillId="0" borderId="0" xfId="0" applyNumberFormat="1" applyFont="1" applyAlignment="1">
      <alignment horizontal="right" vertical="top" indent="1"/>
    </xf>
    <xf numFmtId="167" fontId="25" fillId="0" borderId="0" xfId="0" applyNumberFormat="1" applyFont="1" applyAlignment="1">
      <alignment horizontal="right" vertical="top" indent="1"/>
    </xf>
    <xf numFmtId="49" fontId="0" fillId="0" borderId="0" xfId="0" applyNumberFormat="1" applyAlignment="1" applyProtection="1">
      <alignment horizontal="center" vertical="center"/>
      <protection locked="0"/>
    </xf>
    <xf numFmtId="167" fontId="3" fillId="0" borderId="0" xfId="0" applyNumberFormat="1" applyFont="1" applyAlignment="1">
      <alignment horizontal="right" vertical="top" indent="1"/>
    </xf>
    <xf numFmtId="3" fontId="0" fillId="0" borderId="0" xfId="0" applyNumberFormat="1" applyAlignment="1">
      <alignment horizontal="right" vertical="center"/>
    </xf>
    <xf numFmtId="166" fontId="0" fillId="0" borderId="0" xfId="0" applyNumberFormat="1" applyAlignment="1">
      <alignment horizontal="center" vertical="center"/>
    </xf>
    <xf numFmtId="3" fontId="0" fillId="0" borderId="0" xfId="0" applyNumberFormat="1" applyAlignment="1">
      <alignment horizontal="center" vertical="center"/>
    </xf>
    <xf numFmtId="49" fontId="18" fillId="0" borderId="0" xfId="0" applyNumberFormat="1" applyFont="1" applyAlignment="1">
      <alignment horizontal="right" vertical="center" indent="1"/>
    </xf>
    <xf numFmtId="1" fontId="18" fillId="0" borderId="0" xfId="0" applyNumberFormat="1" applyFont="1" applyAlignment="1">
      <alignment horizontal="center" vertical="center"/>
    </xf>
    <xf numFmtId="49" fontId="1" fillId="0" borderId="0" xfId="0" applyNumberFormat="1" applyFont="1" applyAlignment="1">
      <alignment horizontal="right" vertical="center" indent="1"/>
    </xf>
    <xf numFmtId="0" fontId="0" fillId="0" borderId="0" xfId="0" applyAlignment="1">
      <alignment horizontal="left" vertical="center" wrapText="1" indent="1"/>
    </xf>
    <xf numFmtId="167" fontId="26" fillId="0" borderId="0" xfId="0" applyNumberFormat="1" applyFont="1" applyAlignment="1">
      <alignment horizontal="right" vertical="top" indent="1"/>
    </xf>
    <xf numFmtId="167" fontId="27" fillId="0" borderId="0" xfId="0" applyNumberFormat="1" applyFont="1" applyAlignment="1">
      <alignment horizontal="right" vertical="top" indent="1"/>
    </xf>
    <xf numFmtId="167" fontId="28" fillId="0" borderId="0" xfId="0" applyNumberFormat="1" applyFont="1" applyAlignment="1">
      <alignment horizontal="right" vertical="top" indent="1"/>
    </xf>
    <xf numFmtId="167" fontId="29" fillId="0" borderId="0" xfId="0" applyNumberFormat="1" applyFont="1" applyAlignment="1">
      <alignment horizontal="right" vertical="top" indent="1"/>
    </xf>
    <xf numFmtId="167" fontId="30" fillId="0" borderId="0" xfId="0" applyNumberFormat="1" applyFont="1" applyAlignment="1">
      <alignment horizontal="right" vertical="top" indent="1"/>
    </xf>
    <xf numFmtId="167" fontId="31" fillId="0" borderId="0" xfId="0" applyNumberFormat="1" applyFont="1" applyAlignment="1">
      <alignment horizontal="right" vertical="top" indent="1"/>
    </xf>
    <xf numFmtId="49" fontId="32" fillId="0" borderId="0" xfId="0" applyNumberFormat="1" applyFont="1" applyAlignment="1">
      <alignment horizontal="right" vertical="center" indent="1"/>
    </xf>
    <xf numFmtId="1" fontId="32" fillId="0" borderId="0" xfId="0" applyNumberFormat="1" applyFont="1" applyAlignment="1">
      <alignment horizontal="center" vertical="center"/>
    </xf>
    <xf numFmtId="49" fontId="33" fillId="0" borderId="0" xfId="0" applyNumberFormat="1" applyFont="1" applyAlignment="1">
      <alignment horizontal="left" vertical="center"/>
    </xf>
    <xf numFmtId="173" fontId="33" fillId="0" borderId="0" xfId="0" applyNumberFormat="1" applyFont="1" applyAlignment="1">
      <alignment horizontal="left" vertical="center"/>
    </xf>
    <xf numFmtId="49" fontId="34" fillId="0" borderId="0" xfId="0" applyNumberFormat="1" applyFont="1" applyAlignment="1">
      <alignment horizontal="right" vertical="center" indent="1"/>
    </xf>
    <xf numFmtId="1" fontId="34" fillId="0" borderId="0" xfId="0" applyNumberFormat="1" applyFont="1" applyAlignment="1">
      <alignment horizontal="center" vertical="center"/>
    </xf>
    <xf numFmtId="49" fontId="35" fillId="0" borderId="0" xfId="0" applyNumberFormat="1" applyFont="1" applyAlignment="1">
      <alignment horizontal="left" vertical="center"/>
    </xf>
    <xf numFmtId="173" fontId="35" fillId="0" borderId="0" xfId="0" applyNumberFormat="1" applyFont="1" applyAlignment="1">
      <alignment horizontal="left" vertical="center"/>
    </xf>
    <xf numFmtId="168" fontId="0" fillId="0" borderId="0" xfId="0" applyNumberFormat="1" applyAlignment="1">
      <alignment horizontal="left" vertical="top" wrapText="1"/>
    </xf>
    <xf numFmtId="3" fontId="36" fillId="0" borderId="0" xfId="0" applyNumberFormat="1" applyFont="1" applyAlignment="1">
      <alignment horizontal="right" vertical="center" indent="1"/>
    </xf>
    <xf numFmtId="167" fontId="37" fillId="0" borderId="0" xfId="0" applyNumberFormat="1" applyFont="1" applyAlignment="1">
      <alignment horizontal="right" vertical="top" indent="1"/>
    </xf>
    <xf numFmtId="167" fontId="38" fillId="0" borderId="0" xfId="0" applyNumberFormat="1" applyFont="1" applyAlignment="1">
      <alignment horizontal="right" vertical="top" indent="1"/>
    </xf>
    <xf numFmtId="49" fontId="39" fillId="0" borderId="0" xfId="0" applyNumberFormat="1" applyFont="1" applyAlignment="1">
      <alignment horizontal="right" vertical="center" indent="1"/>
    </xf>
    <xf numFmtId="1" fontId="39" fillId="0" borderId="0" xfId="0" applyNumberFormat="1" applyFont="1" applyAlignment="1">
      <alignment horizontal="center" vertical="center"/>
    </xf>
    <xf numFmtId="3" fontId="40" fillId="0" borderId="0" xfId="0" applyNumberFormat="1" applyFont="1" applyAlignment="1">
      <alignment horizontal="right" vertical="center" indent="1"/>
    </xf>
    <xf numFmtId="49" fontId="41" fillId="0" borderId="0" xfId="0" applyNumberFormat="1" applyFont="1" applyAlignment="1">
      <alignment horizontal="left" vertical="center"/>
    </xf>
    <xf numFmtId="173" fontId="41" fillId="0" borderId="0" xfId="0" applyNumberFormat="1" applyFont="1" applyAlignment="1">
      <alignment horizontal="left" vertical="center"/>
    </xf>
    <xf numFmtId="167" fontId="42" fillId="0" borderId="0" xfId="0" applyNumberFormat="1" applyFont="1" applyAlignment="1">
      <alignment horizontal="right" vertical="top" indent="1"/>
    </xf>
    <xf numFmtId="49" fontId="43" fillId="0" borderId="0" xfId="0" applyNumberFormat="1" applyFont="1" applyAlignment="1">
      <alignment horizontal="right" vertical="center" indent="1"/>
    </xf>
    <xf numFmtId="1" fontId="43" fillId="0" borderId="0" xfId="0" applyNumberFormat="1" applyFont="1" applyAlignment="1">
      <alignment horizontal="center" vertical="center"/>
    </xf>
    <xf numFmtId="3" fontId="44" fillId="0" borderId="0" xfId="0" applyNumberFormat="1" applyFont="1" applyAlignment="1">
      <alignment horizontal="right" vertical="center" indent="1"/>
    </xf>
    <xf numFmtId="49" fontId="45" fillId="0" borderId="0" xfId="0" applyNumberFormat="1" applyFont="1" applyAlignment="1">
      <alignment horizontal="left" vertical="center"/>
    </xf>
    <xf numFmtId="173" fontId="45" fillId="0" borderId="0" xfId="0" applyNumberFormat="1" applyFont="1" applyAlignment="1">
      <alignment horizontal="left" vertical="center"/>
    </xf>
    <xf numFmtId="49" fontId="46" fillId="0" borderId="0" xfId="0" applyNumberFormat="1" applyFont="1" applyAlignment="1">
      <alignment horizontal="right" vertical="center" indent="1"/>
    </xf>
    <xf numFmtId="1" fontId="46" fillId="0" borderId="0" xfId="0" applyNumberFormat="1" applyFont="1" applyAlignment="1">
      <alignment horizontal="center" vertical="center"/>
    </xf>
    <xf numFmtId="3" fontId="47" fillId="0" borderId="0" xfId="0" applyNumberFormat="1" applyFont="1" applyAlignment="1">
      <alignment horizontal="right" vertical="center" indent="1"/>
    </xf>
    <xf numFmtId="49" fontId="48" fillId="0" borderId="0" xfId="0" applyNumberFormat="1" applyFont="1" applyAlignment="1">
      <alignment horizontal="left" vertical="center"/>
    </xf>
    <xf numFmtId="173" fontId="48" fillId="0" borderId="0" xfId="0" applyNumberFormat="1" applyFont="1" applyAlignment="1">
      <alignment horizontal="left" vertical="center"/>
    </xf>
    <xf numFmtId="167" fontId="49" fillId="0" borderId="0" xfId="0" applyNumberFormat="1" applyFont="1" applyAlignment="1">
      <alignment horizontal="right" vertical="top" indent="1"/>
    </xf>
    <xf numFmtId="167" fontId="50" fillId="0" borderId="0" xfId="0" applyNumberFormat="1" applyFont="1" applyAlignment="1">
      <alignment horizontal="right" vertical="top" indent="1"/>
    </xf>
    <xf numFmtId="167" fontId="51" fillId="0" borderId="0" xfId="0" applyNumberFormat="1" applyFont="1" applyAlignment="1">
      <alignment horizontal="right" vertical="top" indent="1"/>
    </xf>
    <xf numFmtId="49" fontId="52" fillId="0" borderId="0" xfId="0" applyNumberFormat="1" applyFont="1" applyAlignment="1">
      <alignment horizontal="right" vertical="center" indent="1"/>
    </xf>
    <xf numFmtId="1" fontId="52" fillId="0" borderId="0" xfId="0" applyNumberFormat="1" applyFont="1" applyAlignment="1">
      <alignment horizontal="center" vertical="center"/>
    </xf>
    <xf numFmtId="3" fontId="53" fillId="0" borderId="0" xfId="0" applyNumberFormat="1" applyFont="1" applyAlignment="1">
      <alignment horizontal="right" vertical="center" indent="1"/>
    </xf>
    <xf numFmtId="49" fontId="54" fillId="0" borderId="0" xfId="0" applyNumberFormat="1" applyFont="1" applyAlignment="1">
      <alignment horizontal="left" vertical="center"/>
    </xf>
    <xf numFmtId="173" fontId="54" fillId="0" borderId="0" xfId="0" applyNumberFormat="1" applyFont="1" applyAlignment="1">
      <alignment horizontal="left" vertical="center"/>
    </xf>
    <xf numFmtId="167" fontId="55" fillId="0" borderId="0" xfId="0" applyNumberFormat="1" applyFont="1" applyAlignment="1">
      <alignment horizontal="right" vertical="top" indent="1"/>
    </xf>
    <xf numFmtId="49" fontId="56" fillId="0" borderId="0" xfId="0" applyNumberFormat="1" applyFont="1" applyAlignment="1">
      <alignment horizontal="right" vertical="center" indent="1"/>
    </xf>
    <xf numFmtId="1" fontId="56" fillId="0" borderId="0" xfId="0" applyNumberFormat="1" applyFont="1" applyAlignment="1">
      <alignment horizontal="center" vertical="center"/>
    </xf>
    <xf numFmtId="3" fontId="57" fillId="0" borderId="0" xfId="0" applyNumberFormat="1" applyFont="1" applyAlignment="1">
      <alignment horizontal="right" vertical="center" indent="1"/>
    </xf>
    <xf numFmtId="49" fontId="58" fillId="0" borderId="0" xfId="0" applyNumberFormat="1" applyFont="1" applyAlignment="1">
      <alignment horizontal="left" vertical="center"/>
    </xf>
    <xf numFmtId="173" fontId="58" fillId="0" borderId="0" xfId="0" applyNumberFormat="1" applyFont="1" applyAlignment="1">
      <alignment horizontal="left" vertical="center"/>
    </xf>
    <xf numFmtId="167" fontId="59" fillId="0" borderId="0" xfId="0" applyNumberFormat="1" applyFont="1" applyAlignment="1">
      <alignment horizontal="right" vertical="top" indent="1"/>
    </xf>
    <xf numFmtId="49" fontId="60" fillId="0" borderId="0" xfId="0" applyNumberFormat="1" applyFont="1" applyAlignment="1">
      <alignment horizontal="right" vertical="center" indent="1"/>
    </xf>
    <xf numFmtId="1" fontId="60" fillId="0" borderId="0" xfId="0" applyNumberFormat="1" applyFont="1" applyAlignment="1">
      <alignment horizontal="center" vertical="center"/>
    </xf>
    <xf numFmtId="3" fontId="61" fillId="0" borderId="0" xfId="0" applyNumberFormat="1" applyFont="1" applyAlignment="1">
      <alignment horizontal="right" vertical="center" indent="1"/>
    </xf>
    <xf numFmtId="49" fontId="62" fillId="0" borderId="0" xfId="0" applyNumberFormat="1" applyFont="1" applyAlignment="1">
      <alignment horizontal="left" vertical="center"/>
    </xf>
    <xf numFmtId="173" fontId="62" fillId="0" borderId="0" xfId="0" applyNumberFormat="1" applyFont="1" applyAlignment="1">
      <alignment horizontal="left" vertical="center"/>
    </xf>
    <xf numFmtId="167" fontId="63" fillId="0" borderId="0" xfId="0" applyNumberFormat="1" applyFont="1" applyAlignment="1">
      <alignment horizontal="right" vertical="top" indent="1"/>
    </xf>
    <xf numFmtId="49" fontId="64" fillId="0" borderId="0" xfId="0" applyNumberFormat="1" applyFont="1" applyAlignment="1">
      <alignment horizontal="right" vertical="center" indent="1"/>
    </xf>
    <xf numFmtId="1" fontId="64" fillId="0" borderId="0" xfId="0" applyNumberFormat="1" applyFont="1" applyAlignment="1">
      <alignment horizontal="center" vertical="center"/>
    </xf>
    <xf numFmtId="3" fontId="65" fillId="0" borderId="0" xfId="0" applyNumberFormat="1" applyFont="1" applyAlignment="1">
      <alignment horizontal="right" vertical="center" indent="1"/>
    </xf>
    <xf numFmtId="49" fontId="66" fillId="0" borderId="0" xfId="0" applyNumberFormat="1" applyFont="1" applyAlignment="1">
      <alignment horizontal="left" vertical="center"/>
    </xf>
    <xf numFmtId="173" fontId="66" fillId="0" borderId="0" xfId="0" applyNumberFormat="1" applyFont="1" applyAlignment="1">
      <alignment horizontal="left" vertical="center"/>
    </xf>
    <xf numFmtId="0" fontId="67" fillId="0" borderId="0" xfId="0" applyFont="1" applyAlignment="1" applyProtection="1">
      <alignment horizontal="left" vertical="center"/>
      <protection locked="0"/>
    </xf>
    <xf numFmtId="22" fontId="67" fillId="0" borderId="0" xfId="0" applyNumberFormat="1" applyFont="1" applyAlignment="1" applyProtection="1">
      <alignment horizontal="left" vertical="center"/>
      <protection locked="0"/>
    </xf>
    <xf numFmtId="49" fontId="0" fillId="0" borderId="0" xfId="0" applyNumberFormat="1" applyAlignment="1">
      <alignment horizontal="left" vertical="center" wrapText="1" indent="1"/>
    </xf>
    <xf numFmtId="49" fontId="0" fillId="0" borderId="0" xfId="0" applyNumberFormat="1" applyAlignment="1">
      <alignment horizontal="center" vertical="center" wrapText="1"/>
    </xf>
    <xf numFmtId="174" fontId="1" fillId="0" borderId="0" xfId="0" applyNumberFormat="1" applyFont="1" applyAlignment="1">
      <alignment horizontal="right" vertical="center"/>
    </xf>
    <xf numFmtId="0" fontId="68" fillId="0" borderId="0" xfId="0" applyFont="1" applyAlignment="1">
      <alignment horizontal="left" vertical="center" wrapText="1" indent="1"/>
    </xf>
    <xf numFmtId="22" fontId="68" fillId="0" borderId="0" xfId="0" applyNumberFormat="1" applyFont="1" applyAlignment="1">
      <alignment horizontal="left" vertical="center" wrapText="1" indent="1"/>
    </xf>
    <xf numFmtId="167" fontId="69" fillId="0" borderId="0" xfId="0" applyNumberFormat="1" applyFont="1" applyAlignment="1">
      <alignment horizontal="right" vertical="top" indent="1"/>
    </xf>
    <xf numFmtId="49" fontId="70" fillId="0" borderId="0" xfId="0" applyNumberFormat="1" applyFont="1" applyAlignment="1">
      <alignment horizontal="right" vertical="center" indent="1"/>
    </xf>
    <xf numFmtId="1" fontId="70" fillId="0" borderId="0" xfId="0" applyNumberFormat="1" applyFont="1" applyAlignment="1">
      <alignment horizontal="center" vertical="center"/>
    </xf>
    <xf numFmtId="3" fontId="71" fillId="0" borderId="0" xfId="0" applyNumberFormat="1" applyFont="1" applyAlignment="1">
      <alignment horizontal="right" vertical="center" indent="1"/>
    </xf>
    <xf numFmtId="49" fontId="72" fillId="0" borderId="0" xfId="0" applyNumberFormat="1" applyFont="1" applyAlignment="1">
      <alignment horizontal="left" vertical="center"/>
    </xf>
    <xf numFmtId="173" fontId="72" fillId="0" borderId="0" xfId="0" applyNumberFormat="1" applyFont="1" applyAlignment="1">
      <alignment horizontal="left" vertical="center"/>
    </xf>
    <xf numFmtId="49" fontId="0" fillId="0" borderId="0" xfId="0" applyNumberFormat="1" applyAlignment="1">
      <alignment horizontal="right" vertical="center" indent="1"/>
    </xf>
    <xf numFmtId="0" fontId="1" fillId="0" borderId="0" xfId="0" applyFont="1" applyAlignment="1">
      <alignment horizontal="center" vertical="center"/>
    </xf>
    <xf numFmtId="3" fontId="73" fillId="0" borderId="0" xfId="0" applyNumberFormat="1" applyFont="1" applyAlignment="1">
      <alignment horizontal="center" vertical="center"/>
    </xf>
    <xf numFmtId="49" fontId="73" fillId="0" borderId="0" xfId="0" applyNumberFormat="1" applyFont="1" applyAlignment="1">
      <alignment horizontal="right" vertical="center" indent="1"/>
    </xf>
    <xf numFmtId="49" fontId="0" fillId="0" borderId="0" xfId="0" applyNumberFormat="1" applyAlignment="1">
      <alignment horizontal="center" vertical="center"/>
    </xf>
    <xf numFmtId="175" fontId="74" fillId="0" borderId="0" xfId="0" applyNumberFormat="1" applyFont="1" applyAlignment="1">
      <alignment horizontal="right" vertical="center" indent="1"/>
    </xf>
    <xf numFmtId="174" fontId="75" fillId="0" borderId="0" xfId="0" applyNumberFormat="1" applyFont="1" applyAlignment="1">
      <alignment vertical="center"/>
    </xf>
    <xf numFmtId="174" fontId="24" fillId="0" borderId="0" xfId="0" applyNumberFormat="1" applyFont="1" applyAlignment="1">
      <alignment vertical="center"/>
    </xf>
    <xf numFmtId="49" fontId="0" fillId="0" borderId="0" xfId="0" applyNumberFormat="1" applyAlignment="1">
      <alignment horizontal="left" vertical="center"/>
    </xf>
    <xf numFmtId="0" fontId="76" fillId="0" borderId="0" xfId="0" applyFont="1" applyAlignment="1">
      <alignment horizontal="right" vertical="center" indent="1"/>
    </xf>
    <xf numFmtId="167" fontId="77" fillId="0" borderId="0" xfId="0" applyNumberFormat="1" applyFont="1" applyAlignment="1">
      <alignment horizontal="right" vertical="top" indent="1"/>
    </xf>
    <xf numFmtId="0" fontId="78" fillId="0" borderId="0" xfId="0" applyFont="1" applyAlignment="1">
      <alignment horizontal="left" vertical="center" wrapText="1" indent="1"/>
    </xf>
    <xf numFmtId="22" fontId="78" fillId="0" borderId="0" xfId="0" applyNumberFormat="1" applyFont="1" applyAlignment="1">
      <alignment horizontal="left" vertical="center" wrapText="1" indent="1"/>
    </xf>
    <xf numFmtId="49" fontId="79" fillId="0" borderId="0" xfId="0" applyNumberFormat="1" applyFont="1" applyAlignment="1">
      <alignment horizontal="right" vertical="center" indent="1"/>
    </xf>
    <xf numFmtId="1" fontId="79" fillId="0" borderId="0" xfId="0" applyNumberFormat="1" applyFont="1" applyAlignment="1">
      <alignment horizontal="center" vertical="center"/>
    </xf>
    <xf numFmtId="3" fontId="80" fillId="0" borderId="0" xfId="0" applyNumberFormat="1" applyFont="1" applyAlignment="1">
      <alignment horizontal="right" vertical="center" indent="1"/>
    </xf>
    <xf numFmtId="49" fontId="81" fillId="0" borderId="0" xfId="0" applyNumberFormat="1" applyFont="1" applyAlignment="1">
      <alignment horizontal="left" vertical="center"/>
    </xf>
    <xf numFmtId="173" fontId="81" fillId="0" borderId="0" xfId="0" applyNumberFormat="1" applyFont="1" applyAlignment="1">
      <alignment horizontal="left" vertical="center"/>
    </xf>
    <xf numFmtId="167" fontId="82" fillId="0" borderId="0" xfId="0" applyNumberFormat="1" applyFont="1" applyAlignment="1">
      <alignment horizontal="right" vertical="top" indent="1"/>
    </xf>
    <xf numFmtId="49" fontId="83" fillId="0" borderId="0" xfId="0" applyNumberFormat="1" applyFont="1" applyAlignment="1">
      <alignment horizontal="right" vertical="center" indent="1"/>
    </xf>
    <xf numFmtId="1" fontId="83" fillId="0" borderId="0" xfId="0" applyNumberFormat="1" applyFont="1" applyAlignment="1">
      <alignment horizontal="center" vertical="center"/>
    </xf>
    <xf numFmtId="3" fontId="84" fillId="0" borderId="0" xfId="0" applyNumberFormat="1" applyFont="1" applyAlignment="1">
      <alignment horizontal="right" vertical="center" indent="1"/>
    </xf>
    <xf numFmtId="49" fontId="85" fillId="0" borderId="0" xfId="0" applyNumberFormat="1" applyFont="1" applyAlignment="1">
      <alignment horizontal="left" vertical="center"/>
    </xf>
    <xf numFmtId="173" fontId="85" fillId="0" borderId="0" xfId="0" applyNumberFormat="1" applyFont="1" applyAlignment="1">
      <alignment horizontal="left" vertical="center"/>
    </xf>
    <xf numFmtId="176" fontId="36" fillId="0" borderId="0" xfId="0" applyNumberFormat="1" applyFont="1" applyAlignment="1">
      <alignment horizontal="right" vertical="center"/>
    </xf>
    <xf numFmtId="176" fontId="80" fillId="0" borderId="0" xfId="0" applyNumberFormat="1" applyFont="1" applyAlignment="1">
      <alignment horizontal="right" vertical="center"/>
    </xf>
    <xf numFmtId="176" fontId="84" fillId="0" borderId="0" xfId="0" applyNumberFormat="1" applyFont="1" applyAlignment="1">
      <alignment horizontal="right" vertical="center"/>
    </xf>
    <xf numFmtId="0" fontId="0" fillId="0" borderId="0" xfId="0" applyAlignment="1">
      <alignment horizontal="right" vertical="top" indent="1"/>
    </xf>
    <xf numFmtId="22" fontId="86" fillId="0" borderId="0" xfId="0" applyNumberFormat="1" applyFont="1" applyAlignment="1">
      <alignment horizontal="center" vertical="top"/>
    </xf>
    <xf numFmtId="0" fontId="86" fillId="0" borderId="0" xfId="0" applyFont="1" applyAlignment="1">
      <alignment horizontal="left" vertical="top"/>
    </xf>
    <xf numFmtId="49" fontId="0" fillId="0" borderId="0" xfId="0" applyNumberFormat="1" applyAlignment="1" applyProtection="1">
      <alignment horizontal="left" vertical="top" wrapText="1" indent="1"/>
      <protection locked="0"/>
    </xf>
    <xf numFmtId="170" fontId="36" fillId="0" borderId="0" xfId="0" applyNumberFormat="1" applyFont="1" applyAlignment="1" applyProtection="1">
      <alignment horizontal="center" vertical="top"/>
      <protection locked="0"/>
    </xf>
    <xf numFmtId="170" fontId="1" fillId="0" borderId="0" xfId="0" applyNumberFormat="1" applyFont="1" applyAlignment="1">
      <alignment horizontal="right" vertical="top"/>
    </xf>
    <xf numFmtId="171" fontId="25" fillId="0" borderId="0" xfId="0" applyNumberFormat="1" applyFont="1" applyAlignment="1">
      <alignment horizontal="right" vertical="top"/>
    </xf>
    <xf numFmtId="167" fontId="87" fillId="0" borderId="0" xfId="0" applyNumberFormat="1" applyFont="1" applyAlignment="1">
      <alignment horizontal="right" vertical="top" indent="1"/>
    </xf>
    <xf numFmtId="49" fontId="88" fillId="0" borderId="0" xfId="0" applyNumberFormat="1" applyFont="1" applyAlignment="1">
      <alignment horizontal="right" vertical="center" indent="1"/>
    </xf>
    <xf numFmtId="1" fontId="88" fillId="0" borderId="0" xfId="0" applyNumberFormat="1" applyFont="1" applyAlignment="1">
      <alignment horizontal="center" vertical="center"/>
    </xf>
    <xf numFmtId="3" fontId="89" fillId="0" borderId="0" xfId="0" applyNumberFormat="1" applyFont="1" applyAlignment="1">
      <alignment horizontal="right" vertical="center" indent="1"/>
    </xf>
    <xf numFmtId="176" fontId="89" fillId="0" borderId="0" xfId="0" applyNumberFormat="1" applyFont="1" applyAlignment="1">
      <alignment horizontal="right" vertical="center"/>
    </xf>
    <xf numFmtId="49" fontId="90" fillId="0" borderId="0" xfId="0" applyNumberFormat="1" applyFont="1" applyAlignment="1">
      <alignment horizontal="left" vertical="center"/>
    </xf>
    <xf numFmtId="173" fontId="90" fillId="0" borderId="0" xfId="0" applyNumberFormat="1" applyFont="1" applyAlignment="1">
      <alignment horizontal="left" vertical="center"/>
    </xf>
    <xf numFmtId="167" fontId="91" fillId="0" borderId="0" xfId="0" applyNumberFormat="1" applyFont="1" applyAlignment="1">
      <alignment horizontal="right" vertical="top" indent="1"/>
    </xf>
    <xf numFmtId="49" fontId="68" fillId="0" borderId="0" xfId="0" applyNumberFormat="1" applyFont="1" applyAlignment="1">
      <alignment horizontal="center" vertical="center"/>
    </xf>
    <xf numFmtId="49" fontId="78" fillId="0" borderId="0" xfId="0" applyNumberFormat="1" applyFont="1" applyAlignment="1">
      <alignment horizontal="center" vertical="center"/>
    </xf>
    <xf numFmtId="167" fontId="92" fillId="0" borderId="0" xfId="0" applyNumberFormat="1" applyFont="1" applyAlignment="1">
      <alignment horizontal="right" vertical="top" indent="1"/>
    </xf>
    <xf numFmtId="167" fontId="93" fillId="0" borderId="0" xfId="0" applyNumberFormat="1" applyFont="1" applyAlignment="1">
      <alignment horizontal="right" vertical="top" indent="1"/>
    </xf>
    <xf numFmtId="49" fontId="94" fillId="0" borderId="0" xfId="0" applyNumberFormat="1" applyFont="1" applyAlignment="1">
      <alignment horizontal="right" vertical="center" indent="1"/>
    </xf>
    <xf numFmtId="1" fontId="94" fillId="0" borderId="0" xfId="0" applyNumberFormat="1" applyFont="1" applyAlignment="1">
      <alignment horizontal="center" vertical="center"/>
    </xf>
    <xf numFmtId="3" fontId="95" fillId="0" borderId="0" xfId="0" applyNumberFormat="1" applyFont="1" applyAlignment="1">
      <alignment horizontal="right" vertical="center" indent="1"/>
    </xf>
    <xf numFmtId="176" fontId="95" fillId="0" borderId="0" xfId="0" applyNumberFormat="1" applyFont="1" applyAlignment="1">
      <alignment horizontal="right" vertical="center"/>
    </xf>
    <xf numFmtId="175" fontId="96" fillId="0" borderId="0" xfId="0" applyNumberFormat="1" applyFont="1" applyAlignment="1">
      <alignment horizontal="right" vertical="center" indent="1"/>
    </xf>
    <xf numFmtId="49" fontId="97" fillId="0" borderId="0" xfId="0" applyNumberFormat="1" applyFont="1" applyAlignment="1">
      <alignment horizontal="left" vertical="center"/>
    </xf>
    <xf numFmtId="173" fontId="97" fillId="0" borderId="0" xfId="0" applyNumberFormat="1" applyFont="1" applyAlignment="1">
      <alignment horizontal="left" vertical="center"/>
    </xf>
    <xf numFmtId="167" fontId="98" fillId="0" borderId="0" xfId="0" applyNumberFormat="1" applyFont="1" applyAlignment="1">
      <alignment horizontal="right" vertical="top" indent="1"/>
    </xf>
    <xf numFmtId="167" fontId="99" fillId="0" borderId="0" xfId="0" applyNumberFormat="1" applyFont="1" applyAlignment="1">
      <alignment horizontal="right" vertical="top" indent="1"/>
    </xf>
    <xf numFmtId="167" fontId="100" fillId="0" borderId="0" xfId="0" applyNumberFormat="1" applyFont="1" applyAlignment="1">
      <alignment horizontal="right" vertical="top" indent="1"/>
    </xf>
    <xf numFmtId="167" fontId="101" fillId="0" borderId="0" xfId="0" applyNumberFormat="1" applyFont="1" applyAlignment="1">
      <alignment horizontal="right" vertical="top" indent="1"/>
    </xf>
    <xf numFmtId="49" fontId="102" fillId="0" borderId="0" xfId="0" applyNumberFormat="1" applyFont="1" applyAlignment="1">
      <alignment horizontal="right" vertical="center" indent="1"/>
    </xf>
    <xf numFmtId="1" fontId="102" fillId="0" borderId="0" xfId="0" applyNumberFormat="1" applyFont="1" applyAlignment="1">
      <alignment horizontal="center" vertical="center"/>
    </xf>
    <xf numFmtId="3" fontId="103" fillId="0" borderId="0" xfId="0" applyNumberFormat="1" applyFont="1" applyAlignment="1">
      <alignment horizontal="right" vertical="center" indent="1"/>
    </xf>
    <xf numFmtId="176" fontId="103" fillId="0" borderId="0" xfId="0" applyNumberFormat="1" applyFont="1" applyAlignment="1">
      <alignment horizontal="right" vertical="center"/>
    </xf>
    <xf numFmtId="175" fontId="104" fillId="0" borderId="0" xfId="0" applyNumberFormat="1" applyFont="1" applyAlignment="1">
      <alignment horizontal="right" vertical="center" indent="1"/>
    </xf>
    <xf numFmtId="49" fontId="105" fillId="0" borderId="0" xfId="0" applyNumberFormat="1" applyFont="1" applyAlignment="1">
      <alignment horizontal="left" vertical="center"/>
    </xf>
    <xf numFmtId="173" fontId="105" fillId="0" borderId="0" xfId="0" applyNumberFormat="1" applyFont="1" applyAlignment="1">
      <alignment horizontal="left" vertical="center"/>
    </xf>
    <xf numFmtId="167" fontId="106" fillId="0" borderId="0" xfId="0" applyNumberFormat="1" applyFont="1" applyAlignment="1">
      <alignment horizontal="right" vertical="top" indent="1"/>
    </xf>
    <xf numFmtId="49" fontId="107" fillId="0" borderId="0" xfId="0" applyNumberFormat="1" applyFont="1" applyAlignment="1">
      <alignment horizontal="right" vertical="center" indent="1"/>
    </xf>
    <xf numFmtId="1" fontId="107" fillId="0" borderId="0" xfId="0" applyNumberFormat="1" applyFont="1" applyAlignment="1">
      <alignment horizontal="center" vertical="center"/>
    </xf>
    <xf numFmtId="3" fontId="108" fillId="0" borderId="0" xfId="0" applyNumberFormat="1" applyFont="1" applyAlignment="1">
      <alignment horizontal="right" vertical="center" indent="1"/>
    </xf>
    <xf numFmtId="176" fontId="108" fillId="0" borderId="0" xfId="0" applyNumberFormat="1" applyFont="1" applyAlignment="1">
      <alignment horizontal="right" vertical="center"/>
    </xf>
    <xf numFmtId="175" fontId="109" fillId="0" borderId="0" xfId="0" applyNumberFormat="1" applyFont="1" applyAlignment="1">
      <alignment horizontal="right" vertical="center" indent="1"/>
    </xf>
    <xf numFmtId="49" fontId="110" fillId="0" borderId="0" xfId="0" applyNumberFormat="1" applyFont="1" applyAlignment="1">
      <alignment horizontal="left" vertical="center"/>
    </xf>
    <xf numFmtId="173" fontId="110" fillId="0" borderId="0" xfId="0" applyNumberFormat="1" applyFont="1" applyAlignment="1">
      <alignment horizontal="left" vertical="center"/>
    </xf>
    <xf numFmtId="167" fontId="111" fillId="0" borderId="0" xfId="0" applyNumberFormat="1" applyFont="1" applyAlignment="1">
      <alignment horizontal="right" vertical="top" indent="1"/>
    </xf>
    <xf numFmtId="49" fontId="112" fillId="0" borderId="0" xfId="0" applyNumberFormat="1" applyFont="1" applyAlignment="1">
      <alignment horizontal="right" vertical="center" indent="1"/>
    </xf>
    <xf numFmtId="1" fontId="112" fillId="0" borderId="0" xfId="0" applyNumberFormat="1" applyFont="1" applyAlignment="1">
      <alignment horizontal="center" vertical="center"/>
    </xf>
    <xf numFmtId="3" fontId="113" fillId="0" borderId="0" xfId="0" applyNumberFormat="1" applyFont="1" applyAlignment="1">
      <alignment horizontal="right" vertical="center" indent="1"/>
    </xf>
    <xf numFmtId="176" fontId="113" fillId="0" borderId="0" xfId="0" applyNumberFormat="1" applyFont="1" applyAlignment="1">
      <alignment horizontal="right" vertical="center"/>
    </xf>
    <xf numFmtId="175" fontId="114" fillId="0" borderId="0" xfId="0" applyNumberFormat="1" applyFont="1" applyAlignment="1">
      <alignment horizontal="right" vertical="center" indent="1"/>
    </xf>
    <xf numFmtId="49" fontId="115" fillId="0" borderId="0" xfId="0" applyNumberFormat="1" applyFont="1" applyAlignment="1">
      <alignment horizontal="left" vertical="center"/>
    </xf>
    <xf numFmtId="173" fontId="115" fillId="0" borderId="0" xfId="0" applyNumberFormat="1" applyFont="1" applyAlignment="1">
      <alignment horizontal="left" vertical="center"/>
    </xf>
    <xf numFmtId="0" fontId="1" fillId="0" borderId="0" xfId="0" applyFont="1" applyAlignment="1">
      <alignment horizontal="center" vertical="top"/>
    </xf>
    <xf numFmtId="177" fontId="116" fillId="0" borderId="0" xfId="0" applyNumberFormat="1" applyFont="1" applyAlignment="1">
      <alignment horizontal="right" vertical="top"/>
    </xf>
    <xf numFmtId="0" fontId="117" fillId="0" borderId="0" xfId="0" applyFont="1" applyAlignment="1" applyProtection="1">
      <alignment vertical="center"/>
      <protection locked="0"/>
    </xf>
    <xf numFmtId="171" fontId="119" fillId="0" borderId="0" xfId="0" applyNumberFormat="1" applyFont="1" applyAlignment="1">
      <alignment horizontal="right" vertical="center"/>
    </xf>
    <xf numFmtId="0" fontId="118" fillId="0" borderId="0" xfId="0" applyFont="1" applyAlignment="1">
      <alignment horizontal="left" vertical="center"/>
    </xf>
    <xf numFmtId="167" fontId="120" fillId="0" borderId="0" xfId="0" applyNumberFormat="1" applyFont="1" applyAlignment="1">
      <alignment horizontal="right" vertical="top" indent="1"/>
    </xf>
    <xf numFmtId="0" fontId="122" fillId="0" borderId="0" xfId="0" applyFont="1" applyAlignment="1">
      <alignment horizontal="left" vertical="center" indent="1"/>
    </xf>
    <xf numFmtId="0" fontId="1" fillId="0" borderId="0" xfId="0" applyFont="1" applyAlignment="1">
      <alignment horizontal="right" vertical="top" indent="1"/>
    </xf>
    <xf numFmtId="168" fontId="0" fillId="0" borderId="0" xfId="0" applyNumberFormat="1" applyAlignment="1" applyProtection="1">
      <alignment horizontal="left" vertical="top" wrapText="1"/>
      <protection locked="0"/>
    </xf>
    <xf numFmtId="49" fontId="73" fillId="0" borderId="0" xfId="0" applyNumberFormat="1" applyFont="1" applyAlignment="1">
      <alignment horizontal="left" vertical="center"/>
    </xf>
    <xf numFmtId="174" fontId="1" fillId="0" borderId="0" xfId="0" applyNumberFormat="1" applyFont="1" applyAlignment="1">
      <alignment vertical="center"/>
    </xf>
    <xf numFmtId="178" fontId="73" fillId="0" borderId="0" xfId="0" applyNumberFormat="1" applyFont="1" applyAlignment="1">
      <alignment horizontal="center" vertical="center"/>
    </xf>
    <xf numFmtId="49" fontId="73" fillId="0" borderId="0" xfId="0" applyNumberFormat="1" applyFont="1" applyAlignment="1">
      <alignment horizontal="right" vertical="center"/>
    </xf>
    <xf numFmtId="0" fontId="0" fillId="0" borderId="0" xfId="0" applyAlignment="1">
      <alignment horizontal="right" vertical="center"/>
    </xf>
    <xf numFmtId="174" fontId="73" fillId="0" borderId="0" xfId="0" applyNumberFormat="1" applyFont="1" applyAlignment="1">
      <alignment horizontal="right" vertical="center"/>
    </xf>
    <xf numFmtId="167" fontId="123" fillId="0" borderId="0" xfId="0" applyNumberFormat="1" applyFont="1" applyAlignment="1">
      <alignment horizontal="right" vertical="top" indent="1"/>
    </xf>
    <xf numFmtId="49" fontId="124" fillId="0" borderId="0" xfId="0" applyNumberFormat="1" applyFont="1" applyAlignment="1">
      <alignment horizontal="right" vertical="center" indent="1"/>
    </xf>
    <xf numFmtId="1" fontId="124" fillId="0" borderId="0" xfId="0" applyNumberFormat="1" applyFont="1" applyAlignment="1">
      <alignment horizontal="center" vertical="center"/>
    </xf>
    <xf numFmtId="3" fontId="125" fillId="0" borderId="0" xfId="0" applyNumberFormat="1" applyFont="1" applyAlignment="1">
      <alignment horizontal="right" vertical="center" indent="1"/>
    </xf>
    <xf numFmtId="176" fontId="125" fillId="0" borderId="0" xfId="0" applyNumberFormat="1" applyFont="1" applyAlignment="1">
      <alignment horizontal="right" vertical="center"/>
    </xf>
    <xf numFmtId="175" fontId="126" fillId="0" borderId="0" xfId="0" applyNumberFormat="1" applyFont="1" applyAlignment="1">
      <alignment horizontal="right" vertical="center" indent="1"/>
    </xf>
    <xf numFmtId="49" fontId="127" fillId="0" borderId="0" xfId="0" applyNumberFormat="1" applyFont="1" applyAlignment="1">
      <alignment horizontal="left" vertical="center"/>
    </xf>
    <xf numFmtId="173" fontId="127" fillId="0" borderId="0" xfId="0" applyNumberFormat="1" applyFont="1" applyAlignment="1">
      <alignment horizontal="left" vertical="center"/>
    </xf>
    <xf numFmtId="49" fontId="128" fillId="0" borderId="0" xfId="0" applyNumberFormat="1" applyFont="1" applyAlignment="1">
      <alignment horizontal="left" vertical="top" indent="1"/>
    </xf>
    <xf numFmtId="173" fontId="128" fillId="0" borderId="0" xfId="0" applyNumberFormat="1" applyFont="1" applyAlignment="1">
      <alignment horizontal="left" vertical="top" indent="1"/>
    </xf>
    <xf numFmtId="0" fontId="1" fillId="0" borderId="0" xfId="0" applyFont="1" applyAlignment="1">
      <alignment horizontal="left" vertical="center" indent="1"/>
    </xf>
    <xf numFmtId="0" fontId="0" fillId="0" borderId="0" xfId="0" applyAlignment="1">
      <alignment horizontal="center" vertical="center" textRotation="90"/>
    </xf>
    <xf numFmtId="1" fontId="0" fillId="0" borderId="0" xfId="0" applyNumberFormat="1" applyAlignment="1">
      <alignment horizontal="center" vertical="center"/>
    </xf>
    <xf numFmtId="167" fontId="129" fillId="0" borderId="0" xfId="0" applyNumberFormat="1" applyFont="1" applyAlignment="1">
      <alignment horizontal="right" vertical="top" indent="1"/>
    </xf>
    <xf numFmtId="49" fontId="130" fillId="0" borderId="0" xfId="0" applyNumberFormat="1" applyFont="1" applyAlignment="1">
      <alignment horizontal="left" vertical="top" indent="1"/>
    </xf>
    <xf numFmtId="173" fontId="130" fillId="0" borderId="0" xfId="0" applyNumberFormat="1" applyFont="1" applyAlignment="1">
      <alignment horizontal="left" vertical="top" indent="1"/>
    </xf>
    <xf numFmtId="166" fontId="1" fillId="0" borderId="0" xfId="0" applyNumberFormat="1" applyFont="1" applyAlignment="1" applyProtection="1">
      <alignment horizontal="center" vertical="top"/>
      <protection locked="0"/>
    </xf>
    <xf numFmtId="167" fontId="131" fillId="0" borderId="0" xfId="0" applyNumberFormat="1" applyFont="1" applyAlignment="1">
      <alignment horizontal="right" vertical="top" indent="1"/>
    </xf>
    <xf numFmtId="49" fontId="132" fillId="0" borderId="0" xfId="0" applyNumberFormat="1" applyFont="1" applyAlignment="1">
      <alignment horizontal="left" vertical="top" indent="1"/>
    </xf>
    <xf numFmtId="173" fontId="132" fillId="0" borderId="0" xfId="0" applyNumberFormat="1" applyFont="1" applyAlignment="1">
      <alignment horizontal="left" vertical="top" indent="1"/>
    </xf>
    <xf numFmtId="167" fontId="133" fillId="0" borderId="0" xfId="0" applyNumberFormat="1" applyFont="1" applyAlignment="1">
      <alignment horizontal="right" vertical="top" indent="1"/>
    </xf>
    <xf numFmtId="49" fontId="134" fillId="0" borderId="0" xfId="0" applyNumberFormat="1" applyFont="1" applyAlignment="1">
      <alignment horizontal="left" vertical="top" indent="1"/>
    </xf>
    <xf numFmtId="173" fontId="134" fillId="0" borderId="0" xfId="0" applyNumberFormat="1" applyFont="1" applyAlignment="1">
      <alignment horizontal="left" vertical="top" indent="1"/>
    </xf>
    <xf numFmtId="167" fontId="135" fillId="0" borderId="0" xfId="0" applyNumberFormat="1" applyFont="1" applyAlignment="1">
      <alignment horizontal="right" vertical="top" indent="1"/>
    </xf>
    <xf numFmtId="49" fontId="136" fillId="0" borderId="0" xfId="0" applyNumberFormat="1" applyFont="1" applyAlignment="1">
      <alignment horizontal="left" vertical="top" indent="1"/>
    </xf>
    <xf numFmtId="173" fontId="136" fillId="0" borderId="0" xfId="0" applyNumberFormat="1" applyFont="1" applyAlignment="1">
      <alignment horizontal="left" vertical="top" indent="1"/>
    </xf>
    <xf numFmtId="49" fontId="137" fillId="0" borderId="0" xfId="0" applyNumberFormat="1" applyFont="1" applyAlignment="1">
      <alignment horizontal="right" vertical="center" indent="1"/>
    </xf>
    <xf numFmtId="1" fontId="137" fillId="0" borderId="0" xfId="0" applyNumberFormat="1" applyFont="1" applyAlignment="1">
      <alignment horizontal="center" vertical="center"/>
    </xf>
    <xf numFmtId="3" fontId="138" fillId="0" borderId="0" xfId="0" applyNumberFormat="1" applyFont="1" applyAlignment="1">
      <alignment horizontal="right" vertical="center" indent="1"/>
    </xf>
    <xf numFmtId="176" fontId="138" fillId="0" borderId="0" xfId="0" applyNumberFormat="1" applyFont="1" applyAlignment="1">
      <alignment horizontal="right" vertical="center"/>
    </xf>
    <xf numFmtId="175" fontId="139" fillId="0" borderId="0" xfId="0" applyNumberFormat="1" applyFont="1" applyAlignment="1">
      <alignment horizontal="right" vertical="center" indent="1"/>
    </xf>
    <xf numFmtId="49" fontId="140" fillId="0" borderId="0" xfId="0" applyNumberFormat="1" applyFont="1" applyAlignment="1">
      <alignment horizontal="left" vertical="center"/>
    </xf>
    <xf numFmtId="173" fontId="140" fillId="0" borderId="0" xfId="0" applyNumberFormat="1" applyFont="1" applyAlignment="1">
      <alignment horizontal="left" vertical="center"/>
    </xf>
    <xf numFmtId="167" fontId="141" fillId="0" borderId="0" xfId="0" applyNumberFormat="1" applyFont="1" applyAlignment="1">
      <alignment horizontal="right" vertical="top" indent="1"/>
    </xf>
    <xf numFmtId="49" fontId="142" fillId="0" borderId="0" xfId="0" applyNumberFormat="1" applyFont="1" applyAlignment="1">
      <alignment horizontal="left" vertical="top" indent="1"/>
    </xf>
    <xf numFmtId="173" fontId="142" fillId="0" borderId="0" xfId="0" applyNumberFormat="1" applyFont="1" applyAlignment="1">
      <alignment horizontal="left" vertical="top" indent="1"/>
    </xf>
    <xf numFmtId="49" fontId="143" fillId="0" borderId="0" xfId="0" applyNumberFormat="1" applyFont="1" applyAlignment="1">
      <alignment horizontal="right" vertical="center" indent="1"/>
    </xf>
    <xf numFmtId="1" fontId="143" fillId="0" borderId="0" xfId="0" applyNumberFormat="1" applyFont="1" applyAlignment="1">
      <alignment horizontal="center" vertical="center"/>
    </xf>
    <xf numFmtId="3" fontId="144" fillId="0" borderId="0" xfId="0" applyNumberFormat="1" applyFont="1" applyAlignment="1">
      <alignment horizontal="right" vertical="center" indent="1"/>
    </xf>
    <xf numFmtId="176" fontId="144" fillId="0" borderId="0" xfId="0" applyNumberFormat="1" applyFont="1" applyAlignment="1">
      <alignment horizontal="right" vertical="center"/>
    </xf>
    <xf numFmtId="175" fontId="145" fillId="0" borderId="0" xfId="0" applyNumberFormat="1" applyFont="1" applyAlignment="1">
      <alignment horizontal="right" vertical="center" indent="1"/>
    </xf>
    <xf numFmtId="49" fontId="146" fillId="0" borderId="0" xfId="0" applyNumberFormat="1" applyFont="1" applyAlignment="1">
      <alignment horizontal="left" vertical="center"/>
    </xf>
    <xf numFmtId="173" fontId="146" fillId="0" borderId="0" xfId="0" applyNumberFormat="1" applyFont="1" applyAlignment="1">
      <alignment horizontal="left" vertical="center"/>
    </xf>
    <xf numFmtId="49" fontId="147" fillId="0" borderId="0" xfId="0" applyNumberFormat="1" applyFont="1" applyAlignment="1">
      <alignment horizontal="right" vertical="center" indent="1"/>
    </xf>
    <xf numFmtId="1" fontId="147" fillId="0" borderId="0" xfId="0" applyNumberFormat="1" applyFont="1" applyAlignment="1">
      <alignment horizontal="center" vertical="center"/>
    </xf>
    <xf numFmtId="3" fontId="148" fillId="0" borderId="0" xfId="0" applyNumberFormat="1" applyFont="1" applyAlignment="1">
      <alignment horizontal="right" vertical="center" indent="1"/>
    </xf>
    <xf numFmtId="176" fontId="148" fillId="0" borderId="0" xfId="0" applyNumberFormat="1" applyFont="1" applyAlignment="1">
      <alignment horizontal="right" vertical="center"/>
    </xf>
    <xf numFmtId="175" fontId="149" fillId="0" borderId="0" xfId="0" applyNumberFormat="1" applyFont="1" applyAlignment="1">
      <alignment horizontal="right" vertical="center" indent="1"/>
    </xf>
    <xf numFmtId="49" fontId="150" fillId="0" borderId="0" xfId="0" applyNumberFormat="1" applyFont="1" applyAlignment="1">
      <alignment horizontal="left" vertical="center"/>
    </xf>
    <xf numFmtId="173" fontId="150" fillId="0" borderId="0" xfId="0" applyNumberFormat="1" applyFont="1" applyAlignment="1">
      <alignment horizontal="left" vertical="center"/>
    </xf>
    <xf numFmtId="167" fontId="151" fillId="0" borderId="0" xfId="0" applyNumberFormat="1" applyFont="1" applyAlignment="1">
      <alignment horizontal="right" vertical="top" indent="1"/>
    </xf>
    <xf numFmtId="49" fontId="152" fillId="0" borderId="0" xfId="0" applyNumberFormat="1" applyFont="1" applyAlignment="1">
      <alignment horizontal="left" vertical="top" indent="1"/>
    </xf>
    <xf numFmtId="173" fontId="152" fillId="0" borderId="0" xfId="0" applyNumberFormat="1" applyFont="1" applyAlignment="1">
      <alignment horizontal="left" vertical="top" indent="1"/>
    </xf>
    <xf numFmtId="3" fontId="1" fillId="0" borderId="0" xfId="0" applyNumberFormat="1" applyFont="1" applyAlignment="1">
      <alignment horizontal="right" vertical="top" indent="1"/>
    </xf>
    <xf numFmtId="3" fontId="0" fillId="3" borderId="0" xfId="0" applyNumberFormat="1" applyFill="1" applyAlignment="1">
      <alignment horizontal="right" vertical="top" indent="1"/>
    </xf>
    <xf numFmtId="0" fontId="15" fillId="0" borderId="0" xfId="0" applyFont="1" applyAlignment="1" applyProtection="1">
      <alignment horizontal="left" vertical="top" indent="1"/>
      <protection locked="0"/>
    </xf>
    <xf numFmtId="49" fontId="15" fillId="0" borderId="0" xfId="0" applyNumberFormat="1" applyFont="1" applyAlignment="1" applyProtection="1">
      <alignment horizontal="left" vertical="top" indent="1"/>
      <protection locked="0"/>
    </xf>
    <xf numFmtId="167" fontId="153" fillId="0" borderId="0" xfId="0" applyNumberFormat="1" applyFont="1" applyAlignment="1">
      <alignment horizontal="right" vertical="top" indent="1"/>
    </xf>
    <xf numFmtId="49" fontId="154" fillId="0" borderId="0" xfId="0" applyNumberFormat="1" applyFont="1" applyAlignment="1">
      <alignment horizontal="left" vertical="top" indent="1"/>
    </xf>
    <xf numFmtId="173" fontId="154" fillId="0" borderId="0" xfId="0" applyNumberFormat="1" applyFont="1" applyAlignment="1">
      <alignment horizontal="left" vertical="top" indent="1"/>
    </xf>
    <xf numFmtId="3" fontId="0" fillId="0" borderId="0" xfId="0" applyNumberFormat="1" applyAlignment="1">
      <alignment horizontal="left" indent="1"/>
    </xf>
    <xf numFmtId="3" fontId="0" fillId="0" borderId="0" xfId="0" applyNumberFormat="1" applyAlignment="1">
      <alignment horizontal="center"/>
    </xf>
    <xf numFmtId="49" fontId="0" fillId="3" borderId="0" xfId="0" applyNumberFormat="1" applyFill="1" applyAlignment="1">
      <alignment horizontal="left" vertical="top" indent="1"/>
    </xf>
    <xf numFmtId="167" fontId="155" fillId="0" borderId="0" xfId="0" applyNumberFormat="1" applyFont="1" applyAlignment="1">
      <alignment horizontal="right" vertical="top" indent="1"/>
    </xf>
    <xf numFmtId="49" fontId="156" fillId="0" borderId="0" xfId="0" applyNumberFormat="1" applyFont="1" applyAlignment="1">
      <alignment horizontal="left" vertical="top" indent="1"/>
    </xf>
    <xf numFmtId="173" fontId="156" fillId="0" borderId="0" xfId="0" applyNumberFormat="1" applyFont="1" applyAlignment="1">
      <alignment horizontal="left" vertical="top" indent="1"/>
    </xf>
    <xf numFmtId="49" fontId="157" fillId="0" borderId="0" xfId="0" applyNumberFormat="1" applyFont="1" applyAlignment="1">
      <alignment horizontal="right" vertical="center" indent="1"/>
    </xf>
    <xf numFmtId="1" fontId="157" fillId="0" borderId="0" xfId="0" applyNumberFormat="1" applyFont="1" applyAlignment="1">
      <alignment horizontal="center" vertical="center"/>
    </xf>
    <xf numFmtId="3" fontId="158" fillId="0" borderId="0" xfId="0" applyNumberFormat="1" applyFont="1" applyAlignment="1">
      <alignment horizontal="right" vertical="center" indent="1"/>
    </xf>
    <xf numFmtId="176" fontId="158" fillId="0" borderId="0" xfId="0" applyNumberFormat="1" applyFont="1" applyAlignment="1">
      <alignment horizontal="right" vertical="center"/>
    </xf>
    <xf numFmtId="175" fontId="159" fillId="0" borderId="0" xfId="0" applyNumberFormat="1" applyFont="1" applyAlignment="1">
      <alignment horizontal="right" vertical="center" indent="1"/>
    </xf>
    <xf numFmtId="49" fontId="160" fillId="0" borderId="0" xfId="0" applyNumberFormat="1" applyFont="1" applyAlignment="1">
      <alignment horizontal="left" vertical="center"/>
    </xf>
    <xf numFmtId="173" fontId="160" fillId="0" borderId="0" xfId="0" applyNumberFormat="1" applyFont="1" applyAlignment="1">
      <alignment horizontal="left" vertical="center"/>
    </xf>
    <xf numFmtId="167" fontId="161" fillId="0" borderId="0" xfId="0" applyNumberFormat="1" applyFont="1" applyAlignment="1">
      <alignment horizontal="right" vertical="top" indent="1"/>
    </xf>
    <xf numFmtId="49" fontId="162" fillId="0" borderId="0" xfId="0" applyNumberFormat="1" applyFont="1" applyAlignment="1">
      <alignment horizontal="left" vertical="top" indent="1"/>
    </xf>
    <xf numFmtId="173" fontId="162" fillId="0" borderId="0" xfId="0" applyNumberFormat="1" applyFont="1" applyAlignment="1">
      <alignment horizontal="left" vertical="top" indent="1"/>
    </xf>
    <xf numFmtId="167" fontId="163" fillId="0" borderId="0" xfId="0" applyNumberFormat="1" applyFont="1" applyAlignment="1">
      <alignment horizontal="right" vertical="top" indent="1"/>
    </xf>
    <xf numFmtId="49" fontId="164" fillId="0" borderId="0" xfId="0" applyNumberFormat="1" applyFont="1" applyAlignment="1">
      <alignment horizontal="left" vertical="top" indent="1"/>
    </xf>
    <xf numFmtId="173" fontId="164" fillId="0" borderId="0" xfId="0" applyNumberFormat="1" applyFont="1" applyAlignment="1">
      <alignment horizontal="left" vertical="top" indent="1"/>
    </xf>
    <xf numFmtId="167" fontId="165" fillId="0" borderId="0" xfId="0" applyNumberFormat="1" applyFont="1" applyAlignment="1">
      <alignment horizontal="right" vertical="top" indent="1"/>
    </xf>
    <xf numFmtId="49" fontId="166" fillId="0" borderId="0" xfId="0" applyNumberFormat="1" applyFont="1" applyAlignment="1">
      <alignment horizontal="left" vertical="top" indent="1"/>
    </xf>
    <xf numFmtId="173" fontId="166" fillId="0" borderId="0" xfId="0" applyNumberFormat="1" applyFont="1" applyAlignment="1">
      <alignment horizontal="left" vertical="top" indent="1"/>
    </xf>
    <xf numFmtId="0" fontId="1" fillId="0" borderId="0" xfId="0" applyFont="1"/>
    <xf numFmtId="167" fontId="167" fillId="0" borderId="0" xfId="0" applyNumberFormat="1" applyFont="1" applyAlignment="1">
      <alignment horizontal="right" vertical="top" indent="1"/>
    </xf>
    <xf numFmtId="49" fontId="168" fillId="0" borderId="0" xfId="0" applyNumberFormat="1" applyFont="1" applyAlignment="1">
      <alignment horizontal="left" vertical="top" indent="1"/>
    </xf>
    <xf numFmtId="173" fontId="168" fillId="0" borderId="0" xfId="0" applyNumberFormat="1" applyFont="1" applyAlignment="1">
      <alignment horizontal="left" vertical="top" indent="1"/>
    </xf>
    <xf numFmtId="49" fontId="169" fillId="0" borderId="0" xfId="0" applyNumberFormat="1" applyFont="1" applyAlignment="1">
      <alignment horizontal="right" vertical="center" indent="1"/>
    </xf>
    <xf numFmtId="1" fontId="169" fillId="0" borderId="0" xfId="0" applyNumberFormat="1" applyFont="1" applyAlignment="1">
      <alignment horizontal="center" vertical="center"/>
    </xf>
    <xf numFmtId="3" fontId="170" fillId="0" borderId="0" xfId="0" applyNumberFormat="1" applyFont="1" applyAlignment="1">
      <alignment horizontal="right" vertical="center" indent="1"/>
    </xf>
    <xf numFmtId="176" fontId="170" fillId="0" borderId="0" xfId="0" applyNumberFormat="1" applyFont="1" applyAlignment="1">
      <alignment horizontal="right" vertical="center"/>
    </xf>
    <xf numFmtId="175" fontId="171" fillId="0" borderId="0" xfId="0" applyNumberFormat="1" applyFont="1" applyAlignment="1">
      <alignment horizontal="right" vertical="center" indent="1"/>
    </xf>
    <xf numFmtId="49" fontId="172" fillId="0" borderId="0" xfId="0" applyNumberFormat="1" applyFont="1" applyAlignment="1">
      <alignment horizontal="left" vertical="center"/>
    </xf>
    <xf numFmtId="173" fontId="172" fillId="0" borderId="0" xfId="0" applyNumberFormat="1" applyFont="1" applyAlignment="1">
      <alignment horizontal="left" vertical="center"/>
    </xf>
    <xf numFmtId="168" fontId="0" fillId="0" borderId="0" xfId="0" applyNumberFormat="1" applyAlignment="1" applyProtection="1">
      <alignment horizontal="center" vertical="top"/>
      <protection locked="0"/>
    </xf>
    <xf numFmtId="167" fontId="173" fillId="0" borderId="0" xfId="0" applyNumberFormat="1" applyFont="1" applyAlignment="1">
      <alignment horizontal="right" vertical="top" indent="1"/>
    </xf>
    <xf numFmtId="49" fontId="174" fillId="0" borderId="0" xfId="0" applyNumberFormat="1" applyFont="1" applyAlignment="1">
      <alignment horizontal="left" vertical="top" indent="1"/>
    </xf>
    <xf numFmtId="173" fontId="174" fillId="0" borderId="0" xfId="0" applyNumberFormat="1" applyFont="1" applyAlignment="1">
      <alignment horizontal="left" vertical="top" indent="1"/>
    </xf>
    <xf numFmtId="167" fontId="175" fillId="0" borderId="0" xfId="0" applyNumberFormat="1" applyFont="1" applyAlignment="1">
      <alignment horizontal="right" vertical="top" indent="1"/>
    </xf>
    <xf numFmtId="49" fontId="176" fillId="0" borderId="0" xfId="0" applyNumberFormat="1" applyFont="1" applyAlignment="1">
      <alignment horizontal="left" vertical="top" indent="1"/>
    </xf>
    <xf numFmtId="173" fontId="176" fillId="0" borderId="0" xfId="0" applyNumberFormat="1" applyFont="1" applyAlignment="1">
      <alignment horizontal="left" vertical="top" indent="1"/>
    </xf>
    <xf numFmtId="0" fontId="16" fillId="3" borderId="0" xfId="0" applyFont="1" applyFill="1" applyAlignment="1">
      <alignment horizontal="right" vertical="center" indent="1"/>
    </xf>
    <xf numFmtId="0" fontId="0" fillId="3" borderId="0" xfId="0" applyFill="1" applyAlignment="1" applyProtection="1">
      <alignment horizontal="center" vertical="center"/>
      <protection locked="0"/>
    </xf>
    <xf numFmtId="1" fontId="0" fillId="3" borderId="0" xfId="0" applyNumberFormat="1" applyFill="1" applyAlignment="1" applyProtection="1">
      <alignment horizontal="right" vertical="center" indent="1"/>
      <protection locked="0"/>
    </xf>
    <xf numFmtId="1" fontId="0" fillId="3" borderId="0" xfId="0" applyNumberFormat="1" applyFill="1" applyAlignment="1" applyProtection="1">
      <alignment horizontal="center" vertical="center"/>
      <protection locked="0"/>
    </xf>
    <xf numFmtId="168" fontId="0" fillId="3" borderId="0" xfId="0" applyNumberFormat="1" applyFill="1" applyAlignment="1" applyProtection="1">
      <alignment horizontal="center" vertical="center"/>
      <protection locked="0"/>
    </xf>
    <xf numFmtId="169" fontId="1" fillId="3" borderId="0" xfId="0" applyNumberFormat="1" applyFont="1" applyFill="1" applyAlignment="1" applyProtection="1">
      <alignment horizontal="center" vertical="center"/>
      <protection locked="0"/>
    </xf>
    <xf numFmtId="49" fontId="1" fillId="3" borderId="0" xfId="0" applyNumberFormat="1" applyFont="1" applyFill="1" applyAlignment="1" applyProtection="1">
      <alignment horizontal="left" vertical="center" wrapText="1" indent="1"/>
      <protection locked="0"/>
    </xf>
    <xf numFmtId="49" fontId="1" fillId="3" borderId="0" xfId="0" applyNumberFormat="1" applyFont="1" applyFill="1" applyAlignment="1" applyProtection="1">
      <alignment horizontal="left" vertical="center" indent="1"/>
      <protection locked="0"/>
    </xf>
    <xf numFmtId="22" fontId="1" fillId="3" borderId="0" xfId="0" applyNumberFormat="1" applyFont="1" applyFill="1" applyAlignment="1" applyProtection="1">
      <alignment horizontal="left" vertical="center" indent="1"/>
      <protection locked="0"/>
    </xf>
    <xf numFmtId="49" fontId="0" fillId="3" borderId="0" xfId="0" applyNumberFormat="1" applyFill="1" applyAlignment="1" applyProtection="1">
      <alignment horizontal="left" vertical="center" wrapText="1" indent="1"/>
      <protection locked="0"/>
    </xf>
    <xf numFmtId="0" fontId="24" fillId="3" borderId="0" xfId="0" applyFont="1" applyFill="1" applyAlignment="1" applyProtection="1">
      <alignment horizontal="center" vertical="center" wrapText="1"/>
      <protection locked="0"/>
    </xf>
    <xf numFmtId="0" fontId="0" fillId="3" borderId="0" xfId="0" applyFill="1" applyAlignment="1">
      <alignment horizontal="center" vertical="center"/>
    </xf>
    <xf numFmtId="167" fontId="178" fillId="0" borderId="0" xfId="0" applyNumberFormat="1" applyFont="1" applyAlignment="1">
      <alignment horizontal="right" vertical="top" indent="1"/>
    </xf>
    <xf numFmtId="49" fontId="179" fillId="0" borderId="0" xfId="0" applyNumberFormat="1" applyFont="1" applyAlignment="1">
      <alignment horizontal="left" vertical="top" indent="1"/>
    </xf>
    <xf numFmtId="173" fontId="179" fillId="0" borderId="0" xfId="0" applyNumberFormat="1" applyFont="1" applyAlignment="1">
      <alignment horizontal="left" vertical="top" indent="1"/>
    </xf>
    <xf numFmtId="14" fontId="180" fillId="0" borderId="0" xfId="0" applyNumberFormat="1" applyFont="1"/>
    <xf numFmtId="167" fontId="181" fillId="0" borderId="0" xfId="0" applyNumberFormat="1" applyFont="1" applyAlignment="1">
      <alignment horizontal="right" vertical="top" indent="1"/>
    </xf>
    <xf numFmtId="49" fontId="182" fillId="0" borderId="0" xfId="0" applyNumberFormat="1" applyFont="1" applyAlignment="1">
      <alignment horizontal="left" vertical="top" indent="1"/>
    </xf>
    <xf numFmtId="173" fontId="182" fillId="0" borderId="0" xfId="0" applyNumberFormat="1" applyFont="1" applyAlignment="1">
      <alignment horizontal="left" vertical="top" indent="1"/>
    </xf>
    <xf numFmtId="167" fontId="183" fillId="0" borderId="0" xfId="0" applyNumberFormat="1" applyFont="1" applyAlignment="1">
      <alignment horizontal="right" vertical="top" indent="1"/>
    </xf>
    <xf numFmtId="49" fontId="184" fillId="0" borderId="0" xfId="0" applyNumberFormat="1" applyFont="1" applyAlignment="1">
      <alignment horizontal="left" vertical="top" indent="1"/>
    </xf>
    <xf numFmtId="173" fontId="184" fillId="0" borderId="0" xfId="0" applyNumberFormat="1" applyFont="1" applyAlignment="1">
      <alignment horizontal="left" vertical="top" indent="1"/>
    </xf>
    <xf numFmtId="3" fontId="177" fillId="4" borderId="3" xfId="13" applyNumberFormat="1" applyFont="1" applyFill="1" applyBorder="1" applyAlignment="1">
      <alignment horizontal="center" vertical="top" wrapText="1"/>
    </xf>
    <xf numFmtId="3" fontId="4" fillId="5" borderId="3" xfId="4" applyNumberFormat="1" applyFill="1" applyBorder="1" applyAlignment="1">
      <alignment horizontal="center" vertical="center" wrapText="1"/>
    </xf>
    <xf numFmtId="167" fontId="185" fillId="0" borderId="0" xfId="0" applyNumberFormat="1" applyFont="1" applyAlignment="1">
      <alignment horizontal="right" vertical="top" indent="1"/>
    </xf>
    <xf numFmtId="49" fontId="186" fillId="0" borderId="0" xfId="0" applyNumberFormat="1" applyFont="1" applyAlignment="1">
      <alignment horizontal="left" vertical="top" indent="1"/>
    </xf>
    <xf numFmtId="173" fontId="186" fillId="0" borderId="0" xfId="0" applyNumberFormat="1" applyFont="1" applyAlignment="1">
      <alignment horizontal="left" vertical="top" indent="1"/>
    </xf>
    <xf numFmtId="3" fontId="0" fillId="0" borderId="0" xfId="0" applyNumberFormat="1" applyAlignment="1" applyProtection="1">
      <alignment horizontal="right" vertical="center"/>
      <protection locked="0"/>
    </xf>
    <xf numFmtId="49" fontId="187" fillId="0" borderId="0" xfId="0" applyNumberFormat="1" applyFont="1" applyAlignment="1">
      <alignment horizontal="right" vertical="center" indent="1"/>
    </xf>
    <xf numFmtId="1" fontId="187" fillId="0" borderId="0" xfId="0" applyNumberFormat="1" applyFont="1" applyAlignment="1">
      <alignment horizontal="center" vertical="center"/>
    </xf>
    <xf numFmtId="3" fontId="188" fillId="0" borderId="0" xfId="0" applyNumberFormat="1" applyFont="1" applyAlignment="1">
      <alignment horizontal="right" vertical="center" indent="1"/>
    </xf>
    <xf numFmtId="176" fontId="188" fillId="0" borderId="0" xfId="0" applyNumberFormat="1" applyFont="1" applyAlignment="1">
      <alignment horizontal="right" vertical="center"/>
    </xf>
    <xf numFmtId="175" fontId="189" fillId="0" borderId="0" xfId="0" applyNumberFormat="1" applyFont="1" applyAlignment="1">
      <alignment horizontal="right" vertical="center" indent="1"/>
    </xf>
    <xf numFmtId="49" fontId="190" fillId="0" borderId="0" xfId="0" applyNumberFormat="1" applyFont="1" applyAlignment="1">
      <alignment horizontal="left" vertical="center"/>
    </xf>
    <xf numFmtId="173" fontId="190" fillId="0" borderId="0" xfId="0" applyNumberFormat="1" applyFont="1" applyAlignment="1">
      <alignment horizontal="left" vertical="center"/>
    </xf>
    <xf numFmtId="167" fontId="191" fillId="0" borderId="0" xfId="0" applyNumberFormat="1" applyFont="1" applyAlignment="1">
      <alignment horizontal="right" vertical="top" indent="1"/>
    </xf>
    <xf numFmtId="49" fontId="192" fillId="0" borderId="0" xfId="0" applyNumberFormat="1" applyFont="1" applyAlignment="1">
      <alignment horizontal="left" vertical="top" indent="1"/>
    </xf>
    <xf numFmtId="173" fontId="192" fillId="0" borderId="0" xfId="0" applyNumberFormat="1" applyFont="1" applyAlignment="1">
      <alignment horizontal="left" vertical="top" indent="1"/>
    </xf>
    <xf numFmtId="0" fontId="177" fillId="5" borderId="3" xfId="13" applyFont="1" applyFill="1" applyBorder="1" applyAlignment="1">
      <alignment horizontal="center" vertical="center" wrapText="1"/>
    </xf>
    <xf numFmtId="174" fontId="193" fillId="0" borderId="0" xfId="0" applyNumberFormat="1" applyFont="1" applyAlignment="1">
      <alignment vertical="center"/>
    </xf>
    <xf numFmtId="174" fontId="194" fillId="0" borderId="0" xfId="0" applyNumberFormat="1" applyFont="1" applyAlignment="1">
      <alignment vertical="center"/>
    </xf>
    <xf numFmtId="174" fontId="195" fillId="0" borderId="0" xfId="0" applyNumberFormat="1" applyFont="1" applyAlignment="1">
      <alignment vertical="center"/>
    </xf>
    <xf numFmtId="3" fontId="196" fillId="0" borderId="0" xfId="0" applyNumberFormat="1" applyFont="1" applyAlignment="1">
      <alignment horizontal="center" vertical="center"/>
    </xf>
    <xf numFmtId="174" fontId="196" fillId="0" borderId="0" xfId="0" applyNumberFormat="1" applyFont="1" applyAlignment="1">
      <alignment horizontal="right" vertical="center"/>
    </xf>
    <xf numFmtId="49" fontId="196" fillId="0" borderId="0" xfId="0" applyNumberFormat="1" applyFont="1" applyAlignment="1">
      <alignment horizontal="left" vertical="center"/>
    </xf>
    <xf numFmtId="49" fontId="196" fillId="0" borderId="0" xfId="0" applyNumberFormat="1" applyFont="1" applyAlignment="1">
      <alignment horizontal="right" vertical="center" indent="1"/>
    </xf>
    <xf numFmtId="49" fontId="196" fillId="0" borderId="0" xfId="0" applyNumberFormat="1" applyFont="1" applyAlignment="1">
      <alignment horizontal="right" vertical="center"/>
    </xf>
    <xf numFmtId="178" fontId="196" fillId="0" borderId="0" xfId="0" applyNumberFormat="1" applyFont="1" applyAlignment="1">
      <alignment horizontal="center" vertical="center"/>
    </xf>
    <xf numFmtId="0" fontId="197" fillId="0" borderId="0" xfId="0" applyFont="1" applyAlignment="1">
      <alignment horizontal="right" vertical="center" indent="1"/>
    </xf>
    <xf numFmtId="0" fontId="193" fillId="0" borderId="0" xfId="0" applyFont="1" applyAlignment="1">
      <alignment horizontal="center" vertical="center"/>
    </xf>
    <xf numFmtId="19" fontId="0" fillId="0" borderId="0" xfId="0" applyNumberFormat="1"/>
    <xf numFmtId="16" fontId="0" fillId="0" borderId="0" xfId="0" applyNumberFormat="1"/>
    <xf numFmtId="0" fontId="0" fillId="0" borderId="0" xfId="0" applyAlignment="1">
      <alignment horizontal="center"/>
    </xf>
    <xf numFmtId="0" fontId="16" fillId="0" borderId="0" xfId="0" applyFont="1" applyFill="1" applyAlignment="1">
      <alignment horizontal="right" vertical="center" indent="1"/>
    </xf>
    <xf numFmtId="0" fontId="0" fillId="0" borderId="0" xfId="0" applyFill="1" applyAlignment="1" applyProtection="1">
      <alignment horizontal="center" vertical="center"/>
      <protection locked="0"/>
    </xf>
    <xf numFmtId="1" fontId="0" fillId="0" borderId="0" xfId="0" applyNumberFormat="1" applyFill="1" applyAlignment="1" applyProtection="1">
      <alignment horizontal="right" vertical="center" indent="1"/>
      <protection locked="0"/>
    </xf>
    <xf numFmtId="1" fontId="0" fillId="0" borderId="0" xfId="0" applyNumberFormat="1" applyFill="1" applyAlignment="1" applyProtection="1">
      <alignment horizontal="center" vertical="center"/>
      <protection locked="0"/>
    </xf>
    <xf numFmtId="168" fontId="0" fillId="0" borderId="0" xfId="0" applyNumberFormat="1" applyFill="1" applyAlignment="1" applyProtection="1">
      <alignment horizontal="center" vertical="center"/>
      <protection locked="0"/>
    </xf>
    <xf numFmtId="169" fontId="1" fillId="0" borderId="0" xfId="0" applyNumberFormat="1" applyFont="1" applyFill="1" applyAlignment="1" applyProtection="1">
      <alignment horizontal="center" vertical="center"/>
      <protection locked="0"/>
    </xf>
    <xf numFmtId="49" fontId="1" fillId="0" borderId="0" xfId="0" applyNumberFormat="1" applyFont="1" applyFill="1" applyAlignment="1" applyProtection="1">
      <alignment horizontal="left" vertical="center" wrapText="1" indent="1"/>
      <protection locked="0"/>
    </xf>
    <xf numFmtId="49" fontId="1" fillId="0" borderId="0" xfId="0" applyNumberFormat="1" applyFont="1" applyFill="1" applyAlignment="1" applyProtection="1">
      <alignment horizontal="left" vertical="center" indent="1"/>
      <protection locked="0"/>
    </xf>
    <xf numFmtId="22" fontId="1" fillId="0" borderId="0" xfId="0" applyNumberFormat="1" applyFont="1" applyFill="1" applyAlignment="1" applyProtection="1">
      <alignment horizontal="left" vertical="center" indent="1"/>
      <protection locked="0"/>
    </xf>
    <xf numFmtId="49" fontId="0" fillId="0" borderId="0" xfId="0" applyNumberFormat="1" applyFill="1" applyAlignment="1" applyProtection="1">
      <alignment horizontal="left" vertical="center" wrapText="1" indent="1"/>
      <protection locked="0"/>
    </xf>
    <xf numFmtId="0" fontId="24" fillId="0" borderId="0" xfId="0" applyFont="1" applyFill="1" applyAlignment="1" applyProtection="1">
      <alignment horizontal="center" vertical="center" wrapText="1"/>
      <protection locked="0"/>
    </xf>
    <xf numFmtId="0" fontId="0" fillId="0" borderId="0" xfId="0" applyFill="1" applyAlignment="1">
      <alignment horizontal="center" vertical="center"/>
    </xf>
  </cellXfs>
  <cellStyles count="19">
    <cellStyle name="Moeda 2" xfId="17" xr:uid="{00000000-0005-0000-0000-000000000000}"/>
    <cellStyle name="Normal" xfId="0" builtinId="0"/>
    <cellStyle name="Normal 12" xfId="13" xr:uid="{00000000-0005-0000-0000-000002000000}"/>
    <cellStyle name="Normal 16" xfId="12" xr:uid="{00000000-0005-0000-0000-000003000000}"/>
    <cellStyle name="Normal 17" xfId="14" xr:uid="{00000000-0005-0000-0000-000004000000}"/>
    <cellStyle name="Normal 2" xfId="1" xr:uid="{00000000-0005-0000-0000-000005000000}"/>
    <cellStyle name="Normal 2 2" xfId="4" xr:uid="{00000000-0005-0000-0000-000006000000}"/>
    <cellStyle name="Normal 2 3" xfId="6" xr:uid="{00000000-0005-0000-0000-000007000000}"/>
    <cellStyle name="Normal 2 4" xfId="9" xr:uid="{00000000-0005-0000-0000-000008000000}"/>
    <cellStyle name="Normal 2 5" xfId="11" xr:uid="{00000000-0005-0000-0000-000009000000}"/>
    <cellStyle name="Normal 3" xfId="2" xr:uid="{00000000-0005-0000-0000-00000A000000}"/>
    <cellStyle name="Normal 3 2" xfId="18" xr:uid="{00000000-0005-0000-0000-00000B000000}"/>
    <cellStyle name="Normal 4" xfId="3" xr:uid="{00000000-0005-0000-0000-00000C000000}"/>
    <cellStyle name="Normal 5" xfId="5" xr:uid="{00000000-0005-0000-0000-00000D000000}"/>
    <cellStyle name="Normal 6" xfId="7" xr:uid="{00000000-0005-0000-0000-00000E000000}"/>
    <cellStyle name="Normal 7" xfId="8" xr:uid="{00000000-0005-0000-0000-00000F000000}"/>
    <cellStyle name="Normal 7 2" xfId="10" xr:uid="{00000000-0005-0000-0000-000010000000}"/>
    <cellStyle name="Normal 7 3" xfId="15" xr:uid="{00000000-0005-0000-0000-000011000000}"/>
    <cellStyle name="Vírgula 2" xfId="16" xr:uid="{00000000-0005-0000-0000-000012000000}"/>
  </cellStyles>
  <dxfs count="745">
    <dxf>
      <fill>
        <patternFill patternType="none">
          <fgColor indexed="64"/>
          <bgColor indexed="65"/>
        </patternFill>
      </fill>
    </dxf>
    <dxf>
      <numFmt numFmtId="0" formatCode="General"/>
      <fill>
        <patternFill patternType="none">
          <fgColor indexed="64"/>
          <bgColor indexed="65"/>
        </patternFill>
      </fill>
      <alignment horizontal="center" vertical="center" textRotation="0" wrapText="0" indent="0" justifyLastLine="0" shrinkToFit="0" readingOrder="0"/>
    </dxf>
    <dxf>
      <font>
        <b/>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numFmt numFmtId="30" formatCode="@"/>
      <fill>
        <patternFill patternType="none">
          <fgColor indexed="64"/>
          <bgColor indexed="65"/>
        </patternFill>
      </fill>
      <alignment horizontal="left" vertical="center" textRotation="0" wrapText="1" indent="1" justifyLastLine="0" shrinkToFit="0" readingOrder="0"/>
      <protection locked="0" hidden="0"/>
    </dxf>
    <dxf>
      <font>
        <b/>
        <i val="0"/>
        <strike val="0"/>
        <condense val="0"/>
        <extend val="0"/>
        <outline val="0"/>
        <shadow val="0"/>
        <u val="none"/>
        <vertAlign val="baseline"/>
        <sz val="11"/>
        <color theme="1"/>
        <name val="Calibri"/>
        <scheme val="minor"/>
      </font>
      <numFmt numFmtId="179" formatCode="m/d/yyyy\ h:mm"/>
      <fill>
        <patternFill patternType="none">
          <fgColor indexed="64"/>
          <bgColor indexed="65"/>
        </patternFill>
      </fill>
      <alignment horizontal="left" vertical="center" textRotation="0" wrapText="0" indent="1" justifyLastLine="0" shrinkToFit="0" readingOrder="0"/>
      <protection locked="0" hidden="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0" indent="1" justifyLastLine="0" shrinkToFit="0" readingOrder="0"/>
      <protection locked="0" hidden="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1" justifyLastLine="0" shrinkToFit="0" readingOrder="0"/>
      <protection locked="0" hidden="0"/>
    </dxf>
    <dxf>
      <font>
        <b/>
        <i val="0"/>
        <strike val="0"/>
        <outline val="0"/>
        <shadow val="0"/>
        <u val="none"/>
        <vertAlign val="baseline"/>
        <sz val="11"/>
        <color theme="1"/>
        <name val="Calibri"/>
        <scheme val="minor"/>
      </font>
      <numFmt numFmtId="169" formatCode="g"/>
      <fill>
        <patternFill patternType="none">
          <fgColor indexed="64"/>
          <bgColor indexed="65"/>
        </patternFill>
      </fill>
      <alignment horizontal="center" vertical="center" textRotation="0" wrapText="0" indent="0" justifyLastLine="0" shrinkToFit="0" readingOrder="0"/>
      <protection locked="0" hidden="0"/>
    </dxf>
    <dxf>
      <numFmt numFmtId="168" formatCode="dd\.mm\.yyyy;;;@"/>
      <fill>
        <patternFill patternType="none">
          <fgColor indexed="64"/>
          <bgColor indexed="65"/>
        </patternFill>
      </fill>
      <alignment horizontal="center" vertical="center" textRotation="0" wrapText="0" indent="0" justifyLastLine="0" shrinkToFit="0" readingOrder="0"/>
      <protection locked="0" hidden="0"/>
    </dxf>
    <dxf>
      <numFmt numFmtId="1" formatCode="0"/>
      <fill>
        <patternFill patternType="none">
          <fgColor indexed="64"/>
          <bgColor indexed="65"/>
        </patternFill>
      </fill>
      <alignment horizontal="center" vertical="center" textRotation="0" wrapText="0" indent="0" justifyLastLine="0" shrinkToFit="0" readingOrder="0"/>
      <protection locked="0" hidden="0"/>
    </dxf>
    <dxf>
      <numFmt numFmtId="1" formatCode="0"/>
      <fill>
        <patternFill patternType="none">
          <fgColor indexed="64"/>
          <bgColor indexed="65"/>
        </patternFill>
      </fill>
      <alignment horizontal="right" vertical="center" textRotation="0" wrapText="0" indent="1"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1"/>
        <name val="Courier New"/>
        <scheme val="none"/>
      </font>
      <fill>
        <patternFill patternType="none">
          <fgColor indexed="64"/>
          <bgColor indexed="65"/>
        </patternFill>
      </fill>
      <alignment horizontal="right" vertical="center"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solid">
          <fgColor theme="0" tint="-0.34998626667073579"/>
          <bgColor theme="0" tint="-0.34998626667073579"/>
        </patternFill>
      </fill>
      <alignment horizontal="left" vertical="bottom" textRotation="0" wrapText="0" indent="1" justifyLastLine="0" shrinkToFit="0" readingOrder="0"/>
      <border diagonalUp="0" diagonalDown="0">
        <left style="thin">
          <color theme="0"/>
        </left>
        <right/>
        <top style="thin">
          <color theme="0"/>
        </top>
        <bottom/>
        <vertical/>
        <horizontal/>
      </border>
    </dxf>
    <dxf>
      <font>
        <b/>
        <i val="0"/>
        <strike val="0"/>
        <condense val="0"/>
        <extend val="0"/>
        <outline val="0"/>
        <shadow val="0"/>
        <u val="none"/>
        <vertAlign val="baseline"/>
        <sz val="11"/>
        <color theme="1"/>
        <name val="Calibri"/>
        <scheme val="minor"/>
      </font>
      <numFmt numFmtId="30" formatCode="@"/>
      <fill>
        <patternFill patternType="solid">
          <fgColor theme="0" tint="-0.34998626667073579"/>
          <bgColor theme="0" tint="-0.34998626667073579"/>
        </patternFill>
      </fill>
      <alignment horizontal="left" vertical="bottom" textRotation="0" wrapText="0" indent="1" justifyLastLine="0" shrinkToFit="0" readingOrder="0"/>
      <border diagonalUp="0" diagonalDown="0">
        <left/>
        <right style="thin">
          <color theme="0"/>
        </right>
        <top style="thin">
          <color theme="0"/>
        </top>
        <bottom/>
        <vertical/>
        <horizontal/>
      </border>
    </dxf>
    <dxf>
      <border outline="0">
        <top style="thin">
          <color theme="0"/>
        </top>
      </border>
    </dxf>
    <dxf>
      <border outline="0">
        <bottom style="thin">
          <color theme="0"/>
        </bottom>
      </border>
    </dxf>
    <dxf>
      <numFmt numFmtId="30" formatCode="@"/>
      <alignment horizontal="left" vertical="bottom" textRotation="0" wrapText="0" indent="1" justifyLastLine="0" shrinkToFit="0" readingOrder="0"/>
    </dxf>
    <dxf>
      <border outline="0">
        <bottom style="thick">
          <color theme="0"/>
        </bottom>
      </border>
    </dxf>
    <dxf>
      <font>
        <b/>
        <i val="0"/>
        <strike val="0"/>
        <condense val="0"/>
        <extend val="0"/>
        <outline val="0"/>
        <shadow val="0"/>
        <u val="none"/>
        <vertAlign val="baseline"/>
        <sz val="22"/>
        <color theme="0"/>
        <name val="Calibri"/>
        <scheme val="minor"/>
      </font>
      <numFmt numFmtId="30" formatCode="@"/>
      <fill>
        <patternFill patternType="solid">
          <fgColor theme="1"/>
          <bgColor theme="1"/>
        </patternFill>
      </fill>
      <alignment horizontal="center" vertical="center" textRotation="0" wrapText="0" indent="0" justifyLastLine="0" shrinkToFit="0" readingOrder="0"/>
      <border diagonalUp="0" diagonalDown="0" outline="0">
        <left style="thin">
          <color theme="0"/>
        </left>
        <right style="thin">
          <color theme="0"/>
        </right>
        <top/>
        <bottom/>
      </border>
    </dxf>
    <dxf>
      <numFmt numFmtId="30" formatCode="@"/>
      <alignment horizontal="justify" vertical="top" textRotation="0" wrapText="0" indent="0"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numFmt numFmtId="30" formatCode="@"/>
      <alignment horizontal="center" vertical="top" textRotation="0" wrapText="0" indent="0" justifyLastLine="0" shrinkToFit="0" readingOrder="0"/>
      <protection locked="1" hidden="0"/>
    </dxf>
    <dxf>
      <font>
        <b val="0"/>
        <i val="0"/>
        <strike val="0"/>
        <outline val="0"/>
        <shadow val="0"/>
        <u val="none"/>
        <vertAlign val="baseline"/>
        <sz val="8"/>
        <color theme="1"/>
        <name val="Lucida Console"/>
        <scheme val="none"/>
      </font>
      <numFmt numFmtId="173" formatCode="dd\.mm\.yyyy\ \-\ hh:mm"/>
      <alignment horizontal="left" vertical="top" textRotation="0" wrapText="0" indent="1" justifyLastLine="0" shrinkToFit="0" readingOrder="0"/>
      <protection locked="1" hidden="0"/>
    </dxf>
    <dxf>
      <font>
        <b val="0"/>
        <i val="0"/>
        <strike val="0"/>
        <outline val="0"/>
        <shadow val="0"/>
        <u val="none"/>
        <vertAlign val="baseline"/>
        <sz val="8"/>
        <color theme="1"/>
        <name val="Lucida Console"/>
        <scheme val="none"/>
      </font>
      <numFmt numFmtId="30" formatCode="@"/>
      <alignment horizontal="left" vertical="top" textRotation="0" wrapText="0" indent="1" justifyLastLine="0" shrinkToFit="0" readingOrder="0"/>
      <protection locked="1" hidden="0"/>
    </dxf>
    <dxf>
      <alignment horizontal="left" vertical="top" textRotation="0" wrapText="0" indent="1" justifyLastLine="0" shrinkToFit="0" readingOrder="0"/>
      <protection locked="1" hidden="0"/>
    </dxf>
    <dxf>
      <numFmt numFmtId="172" formatCode="#,##0_ ;;;@"/>
      <alignment horizontal="left" vertical="top" textRotation="0" wrapText="0" indent="1" justifyLastLine="0" shrinkToFit="0" readingOrder="0"/>
      <protection locked="1" hidden="0"/>
    </dxf>
    <dxf>
      <numFmt numFmtId="172" formatCode="#,##0_ ;;;@"/>
      <alignment horizontal="center" vertical="top" textRotation="0" wrapText="0" indent="0" justifyLastLine="0" shrinkToFit="0" readingOrder="0"/>
      <protection locked="1" hidden="0"/>
    </dxf>
    <dxf>
      <numFmt numFmtId="172" formatCode="#,##0_ ;;;@"/>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0" formatCode="@"/>
      <alignment horizontal="left" vertical="top" textRotation="0" wrapText="0" indent="1" justifyLastLine="0" shrinkToFit="0" readingOrder="0"/>
      <protection locked="1" hidden="0"/>
    </dxf>
    <dxf>
      <font>
        <b val="0"/>
      </font>
      <numFmt numFmtId="166" formatCode="dd\.mm\.yyyy"/>
      <alignment horizontal="center"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1" formatCode="0"/>
      <alignment horizontal="center" vertical="top" textRotation="0" wrapText="0" indent="0" justifyLastLine="0" shrinkToFit="0" readingOrder="0"/>
      <protection locked="1" hidden="0"/>
    </dxf>
    <dxf>
      <numFmt numFmtId="1" formatCode="0"/>
      <alignment horizontal="right" vertical="top" textRotation="0" wrapText="0" indent="1" justifyLastLine="0" shrinkToFit="0" readingOrder="0"/>
      <protection locked="1" hidden="0"/>
    </dxf>
    <dxf>
      <numFmt numFmtId="166" formatCode="dd\.mm\.yyyy"/>
      <alignment horizontal="center" vertical="top" textRotation="0" wrapText="0" indent="0" justifyLastLine="0" shrinkToFit="0" readingOrder="0"/>
      <protection locked="1" hidden="0"/>
    </dxf>
    <dxf>
      <font>
        <b val="0"/>
        <i val="0"/>
        <strike val="0"/>
        <outline val="0"/>
        <shadow val="0"/>
        <u val="none"/>
        <vertAlign val="baseline"/>
        <sz val="11"/>
        <color theme="1"/>
        <name val="Calibri"/>
        <scheme val="minor"/>
      </font>
      <numFmt numFmtId="167" formatCode="#,##0;;;@"/>
      <alignment horizontal="right" vertical="top" textRotation="0" wrapText="0" indent="1" justifyLastLine="0" shrinkToFit="0" readingOrder="0"/>
      <protection locked="1" hidden="0"/>
    </dxf>
    <dxf>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1" hidden="0"/>
    </dxf>
    <dxf>
      <numFmt numFmtId="1" formatCode="0"/>
      <alignment horizontal="left" vertical="top" textRotation="0" wrapText="0" indent="0" justifyLastLine="0" shrinkToFit="0" readingOrder="0"/>
      <protection locked="1" hidden="0"/>
    </dxf>
    <dxf>
      <numFmt numFmtId="3" formatCode="#,##0"/>
      <alignment horizontal="left" vertical="top" textRotation="0" wrapText="0" indent="0" justifyLastLine="0" shrinkToFit="0" readingOrder="0"/>
      <protection locked="1" hidden="0"/>
    </dxf>
    <dxf>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 formatCode="#,##0"/>
      <alignment horizontal="right" vertical="top" textRotation="0" wrapText="0" indent="1" justifyLastLine="0" shrinkToFit="0" readingOrder="0"/>
      <protection locked="1" hidden="0"/>
    </dxf>
    <dxf>
      <alignment horizontal="left" vertical="top" textRotation="0" wrapText="0" indent="1" justifyLastLine="0" shrinkToFit="0" readingOrder="0"/>
      <protection locked="1" hidden="0"/>
    </dxf>
    <dxf>
      <alignment vertical="top" textRotation="0" wrapText="0" indent="0" justifyLastLine="0" shrinkToFit="0" readingOrder="0"/>
      <protection locked="1" hidden="0"/>
    </dxf>
    <dxf>
      <font>
        <b/>
        <strike val="0"/>
        <outline val="0"/>
        <shadow val="0"/>
        <u val="none"/>
        <vertAlign val="baseline"/>
        <sz val="10"/>
        <color theme="1"/>
        <name val="Courier New"/>
        <scheme val="none"/>
      </font>
      <numFmt numFmtId="0" formatCode="General"/>
      <alignment horizontal="center" vertical="center" textRotation="0" wrapText="0" indent="0" justifyLastLine="0" shrinkToFit="0" readingOrder="0"/>
    </dxf>
    <dxf>
      <font>
        <b/>
        <strike val="0"/>
        <outline val="0"/>
        <shadow val="0"/>
        <u val="none"/>
        <vertAlign val="baseline"/>
        <sz val="10"/>
        <color theme="1"/>
        <name val="Courier New"/>
        <scheme val="none"/>
      </font>
      <numFmt numFmtId="1" formatCode="0"/>
      <alignment horizontal="center" vertical="center" textRotation="0" wrapText="0" indent="0" justifyLastLine="0" shrinkToFit="0" readingOrder="0"/>
    </dxf>
    <dxf>
      <font>
        <b/>
        <strike val="0"/>
        <outline val="0"/>
        <shadow val="0"/>
        <u val="none"/>
        <vertAlign val="baseline"/>
        <sz val="10"/>
        <color theme="1"/>
        <name val="Courier New"/>
        <scheme val="none"/>
      </font>
      <numFmt numFmtId="3" formatCode="#,##0"/>
      <alignment horizontal="center" vertical="center" textRotation="0" wrapText="0" indent="0" justifyLastLine="0" shrinkToFit="0" readingOrder="0"/>
    </dxf>
    <dxf>
      <font>
        <b/>
        <strike val="0"/>
        <outline val="0"/>
        <shadow val="0"/>
        <u val="none"/>
        <vertAlign val="baseline"/>
        <sz val="10"/>
        <color theme="1"/>
        <name val="Courier New"/>
        <scheme val="none"/>
      </font>
      <alignment horizontal="right" vertical="center" textRotation="0" wrapText="0" indent="1" justifyLastLine="0" shrinkToFit="0" readingOrder="0"/>
    </dxf>
    <dxf>
      <font>
        <b/>
        <strike val="0"/>
        <outline val="0"/>
        <shadow val="0"/>
        <u val="none"/>
        <vertAlign val="baseline"/>
        <sz val="10"/>
        <color theme="1"/>
        <name val="Courier New"/>
        <scheme val="none"/>
      </font>
    </dxf>
    <dxf>
      <font>
        <b/>
        <strike val="0"/>
        <outline val="0"/>
        <shadow val="0"/>
        <u val="none"/>
        <vertAlign val="baseline"/>
        <sz val="10"/>
        <color rgb="FF000000"/>
        <name val="Courier New"/>
        <scheme val="none"/>
      </font>
      <numFmt numFmtId="0" formatCode="General"/>
      <alignment horizontal="center" vertical="center" textRotation="0" wrapText="1" indent="0" justifyLastLine="0" shrinkToFit="0" readingOrder="0"/>
    </dxf>
    <dxf>
      <font>
        <b/>
        <strike val="0"/>
        <outline val="0"/>
        <shadow val="0"/>
        <u val="none"/>
        <vertAlign val="baseline"/>
        <sz val="10"/>
        <color rgb="FF000000"/>
        <name val="Courier New"/>
        <scheme val="none"/>
      </font>
      <numFmt numFmtId="173" formatCode="dd\.mm\.yyyy\ \-\ hh:mm"/>
      <alignment horizontal="left" vertical="center" textRotation="0" wrapText="0" indent="1" justifyLastLine="0" shrinkToFit="0" readingOrder="0"/>
    </dxf>
    <dxf>
      <font>
        <b/>
        <strike val="0"/>
        <outline val="0"/>
        <shadow val="0"/>
        <u val="none"/>
        <vertAlign val="baseline"/>
        <sz val="10"/>
        <color rgb="FF000000"/>
        <name val="Courier New"/>
        <scheme val="none"/>
      </font>
      <numFmt numFmtId="30" formatCode="@"/>
      <alignment horizontal="left" vertical="center" textRotation="0" wrapText="0" indent="1" justifyLastLine="0" shrinkToFit="0" readingOrder="0"/>
    </dxf>
    <dxf>
      <font>
        <b/>
        <strike val="0"/>
        <outline val="0"/>
        <shadow val="0"/>
        <u val="none"/>
        <vertAlign val="baseline"/>
        <sz val="10"/>
        <color theme="1"/>
        <name val="Courier New"/>
        <scheme val="none"/>
      </font>
      <numFmt numFmtId="30" formatCode="@"/>
      <alignment horizontal="left" vertical="center" textRotation="0" wrapText="1" indent="1" justifyLastLine="0" shrinkToFit="0" readingOrder="0"/>
      <protection locked="0" hidden="0"/>
    </dxf>
    <dxf>
      <font>
        <b/>
        <strike val="0"/>
        <outline val="0"/>
        <shadow val="0"/>
        <u val="none"/>
        <vertAlign val="baseline"/>
        <sz val="10"/>
        <color theme="1"/>
        <name val="Courier New"/>
        <scheme val="none"/>
      </font>
      <alignment horizontal="right" vertical="center" textRotation="0" wrapText="0" indent="1" justifyLastLine="0" shrinkToFit="0" readingOrder="0"/>
      <protection locked="1" hidden="0"/>
    </dxf>
    <dxf>
      <alignment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strike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rgb="FFCC0000"/>
        <name val="Calibri"/>
        <scheme val="minor"/>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178" formatCode="dd\.mm\.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74" formatCode="#,##0_;;;@"/>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 formatCode="#,##0"/>
      <alignment horizontal="center" vertical="center" textRotation="0" wrapText="0" indent="0" justifyLastLine="0" shrinkToFit="0" readingOrder="0"/>
    </dxf>
    <dxf>
      <font>
        <b/>
        <i val="0"/>
        <strike val="0"/>
        <outline val="0"/>
        <shadow val="0"/>
        <u val="none"/>
        <vertAlign val="baseline"/>
        <sz val="11"/>
        <color rgb="FFFF0000"/>
        <name val="Calibri"/>
        <scheme val="minor"/>
      </font>
      <numFmt numFmtId="174" formatCode="#,##0_;;;@"/>
      <alignment horizontal="general" vertical="center" textRotation="0" wrapText="0" indent="0" justifyLastLine="0" shrinkToFit="0" readingOrder="0"/>
    </dxf>
    <dxf>
      <font>
        <b/>
        <i val="0"/>
        <strike val="0"/>
        <outline val="0"/>
        <shadow val="0"/>
        <u val="none"/>
        <vertAlign val="baseline"/>
        <sz val="11"/>
        <color theme="9" tint="-0.24994659260841701"/>
        <name val="Calibri"/>
        <scheme val="minor"/>
      </font>
      <numFmt numFmtId="174" formatCode="#,##0_;;;@"/>
      <alignment horizontal="general" vertical="center" textRotation="0" wrapText="0" indent="0" justifyLastLine="0" shrinkToFit="0" readingOrder="0"/>
    </dxf>
    <dxf>
      <numFmt numFmtId="166" formatCode="dd\.mm\.yyyy"/>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right" vertical="center" textRotation="0" wrapText="0" indent="1" justifyLastLine="0" shrinkToFit="0" readingOrder="0"/>
    </dxf>
    <dxf>
      <numFmt numFmtId="30" formatCode="@"/>
      <alignment horizontal="right" vertical="center" textRotation="0" wrapText="0" indent="1" justifyLastLine="0" shrinkToFit="0" readingOrder="0"/>
    </dxf>
    <dxf>
      <numFmt numFmtId="0" formatCode="General"/>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font>
        <b/>
        <i val="0"/>
        <strike val="0"/>
        <outline val="0"/>
        <shadow val="0"/>
        <u val="none"/>
        <vertAlign val="baseline"/>
        <sz val="11"/>
        <color theme="1"/>
        <name val="Calibri"/>
        <scheme val="minor"/>
      </font>
      <numFmt numFmtId="174" formatCode="#,##0_;;;@"/>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top" textRotation="0" wrapText="0" indent="0" justifyLastLine="0" shrinkToFit="0" readingOrder="0"/>
    </dxf>
    <dxf>
      <font>
        <b val="0"/>
        <i val="0"/>
        <strike val="0"/>
        <outline val="0"/>
        <shadow val="0"/>
        <u val="none"/>
        <vertAlign val="baseline"/>
        <sz val="8"/>
        <color theme="1"/>
        <name val="Courier New"/>
        <scheme val="none"/>
      </font>
      <alignment horizontal="center" vertical="top" textRotation="0" wrapText="0" indent="0" justifyLastLine="0" shrinkToFit="0" readingOrder="0"/>
    </dxf>
    <dxf>
      <font>
        <b val="0"/>
        <i val="0"/>
        <strike val="0"/>
        <outline val="0"/>
        <shadow val="0"/>
        <u val="none"/>
        <vertAlign val="baseline"/>
        <sz val="8"/>
        <color theme="1"/>
        <name val="Courier New"/>
        <scheme val="none"/>
      </font>
      <alignment horizontal="left" vertical="top" textRotation="0" wrapText="0" indent="0" justifyLastLine="0" shrinkToFit="0" readingOrder="0"/>
    </dxf>
    <dxf>
      <font>
        <b/>
        <i val="0"/>
        <strike val="0"/>
        <outline val="0"/>
        <shadow val="0"/>
        <u val="none"/>
        <vertAlign val="baseline"/>
        <sz val="11"/>
        <color rgb="FFC00000"/>
        <name val="Calibri"/>
        <scheme val="minor"/>
      </font>
      <numFmt numFmtId="170" formatCode="#,##0_ "/>
      <alignment horizontal="center" vertical="top" textRotation="0" wrapText="0" indent="0" justifyLastLine="0" shrinkToFit="0" readingOrder="0"/>
      <protection locked="0" hidden="0"/>
    </dxf>
    <dxf>
      <numFmt numFmtId="166" formatCode="dd\.mm\.yyyy"/>
      <alignment horizontal="center" vertical="top" textRotation="0" wrapText="0" indent="0" justifyLastLine="0" shrinkToFit="0" readingOrder="0"/>
      <protection locked="0" hidden="0"/>
    </dxf>
    <dxf>
      <numFmt numFmtId="30" formatCode="@"/>
      <alignment horizontal="left" vertical="top" textRotation="0" wrapText="1" indent="1" justifyLastLine="0" shrinkToFit="0" readingOrder="0"/>
      <protection locked="0" hidden="0"/>
    </dxf>
    <dxf>
      <numFmt numFmtId="0" formatCode="General"/>
      <alignment horizontal="left" vertical="top" textRotation="0" wrapText="0" indent="0" justifyLastLine="0" shrinkToFit="0" readingOrder="0"/>
    </dxf>
    <dxf>
      <font>
        <b/>
      </font>
      <numFmt numFmtId="170" formatCode="#,##0_ "/>
      <alignment horizontal="right" vertical="top" textRotation="0" wrapText="0" indent="0" justifyLastLine="0" shrinkToFit="0" readingOrder="0"/>
    </dxf>
    <dxf>
      <font>
        <b/>
        <i val="0"/>
        <strike val="0"/>
        <outline val="0"/>
        <shadow val="0"/>
        <u val="none"/>
        <vertAlign val="baseline"/>
        <sz val="11"/>
        <color rgb="FF3C0FE1"/>
        <name val="Calibri"/>
        <scheme val="minor"/>
      </font>
      <numFmt numFmtId="171" formatCode="@_ "/>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8"/>
        <color theme="1"/>
        <name val="Courier New"/>
        <scheme val="none"/>
      </font>
      <numFmt numFmtId="173" formatCode="dd\.mm\.yyyy\ \-\ hh:mm"/>
      <alignment horizontal="left" vertical="center" textRotation="0" wrapText="0" indent="0" justifyLastLine="0" shrinkToFit="0" readingOrder="0"/>
    </dxf>
    <dxf>
      <font>
        <b/>
        <i val="0"/>
        <strike val="0"/>
        <outline val="0"/>
        <shadow val="0"/>
        <u val="none"/>
        <vertAlign val="baseline"/>
        <sz val="8"/>
        <color theme="1"/>
        <name val="Courier New"/>
        <scheme val="none"/>
      </font>
      <numFmt numFmtId="30" formatCode="@"/>
      <alignment horizontal="left" vertical="center" textRotation="0" wrapText="0" indent="0" justifyLastLine="0" shrinkToFit="0" readingOrder="0"/>
    </dxf>
    <dxf>
      <font>
        <b/>
        <i val="0"/>
        <strike val="0"/>
        <outline val="0"/>
        <shadow val="0"/>
        <u val="none"/>
        <vertAlign val="baseline"/>
        <sz val="11"/>
        <color theme="9" tint="-0.499984740745262"/>
        <name val="Calibri"/>
        <scheme val="minor"/>
      </font>
      <numFmt numFmtId="175" formatCode="#,##0_ ;[Red]\-#,##0\ "/>
      <alignment horizontal="right" vertical="center" textRotation="0" wrapText="0" indent="1" justifyLastLine="0" shrinkToFit="0" readingOrder="0"/>
    </dxf>
    <dxf>
      <font>
        <b/>
        <i val="0"/>
        <strike val="0"/>
        <condense val="0"/>
        <extend val="0"/>
        <outline val="0"/>
        <shadow val="0"/>
        <u val="none"/>
        <vertAlign val="baseline"/>
        <sz val="11"/>
        <color rgb="FFC00000"/>
        <name val="Calibri"/>
        <scheme val="minor"/>
      </font>
      <numFmt numFmtId="176" formatCode="#,##0_;;;;@"/>
      <alignment horizontal="right" vertical="center" textRotation="0" wrapText="0" indent="0" justifyLastLine="0" shrinkToFit="0" readingOrder="0"/>
    </dxf>
    <dxf>
      <font>
        <b/>
        <i val="0"/>
        <strike val="0"/>
        <outline val="0"/>
        <shadow val="0"/>
        <u val="none"/>
        <vertAlign val="baseline"/>
        <sz val="11"/>
        <color rgb="FFC00000"/>
        <name val="Calibri"/>
        <scheme val="minor"/>
      </font>
      <numFmt numFmtId="176" formatCode="#,##0_;;;;@"/>
      <alignment horizontal="right" vertical="center" textRotation="0" wrapText="0" indent="0" justifyLastLine="0" shrinkToFit="0" readingOrder="0"/>
    </dxf>
    <dxf>
      <numFmt numFmtId="166" formatCode="dd\.mm\.yyyy"/>
      <alignment horizontal="center" vertical="center" textRotation="0" wrapText="0" indent="0" justifyLastLine="0" shrinkToFit="0" readingOrder="0"/>
    </dxf>
    <dxf>
      <font>
        <b/>
        <i val="0"/>
        <strike val="0"/>
        <outline val="0"/>
        <shadow val="0"/>
        <u val="none"/>
        <vertAlign val="baseline"/>
        <sz val="11"/>
        <color rgb="FFC00000"/>
        <name val="Calibri"/>
        <scheme val="minor"/>
      </font>
      <numFmt numFmtId="3" formatCode="#,##0"/>
      <alignment horizontal="right" vertical="center" textRotation="0" wrapText="0" indent="1" justifyLastLine="0" shrinkToFit="0" readingOrder="0"/>
    </dxf>
    <dxf>
      <numFmt numFmtId="1" formatCode="0"/>
      <alignment horizontal="center" vertical="center" textRotation="0" wrapText="0" indent="0" justifyLastLine="0" shrinkToFit="0" readingOrder="0"/>
    </dxf>
    <dxf>
      <numFmt numFmtId="166" formatCode="dd\.mm\.yyyy"/>
      <alignment horizontal="center" vertical="center" textRotation="0" wrapText="0" indent="0" justifyLastLine="0" shrinkToFit="0" readingOrder="0"/>
    </dxf>
    <dxf>
      <font>
        <b/>
        <i val="0"/>
        <strike val="0"/>
        <condense val="0"/>
        <extend val="0"/>
        <outline val="0"/>
        <shadow val="0"/>
        <u val="none"/>
        <vertAlign val="baseline"/>
        <sz val="11"/>
        <color theme="1"/>
        <name val="Courier New"/>
        <scheme val="none"/>
      </font>
      <numFmt numFmtId="1" formatCode="0"/>
      <alignment horizontal="center" vertical="center" textRotation="0" wrapText="0" indent="0" justifyLastLine="0" shrinkToFit="0" readingOrder="0"/>
    </dxf>
    <dxf>
      <font>
        <b/>
        <i val="0"/>
        <strike val="0"/>
        <outline val="0"/>
        <shadow val="0"/>
        <u val="none"/>
        <vertAlign val="baseline"/>
        <sz val="11"/>
        <color theme="1"/>
        <name val="Courier New"/>
        <scheme val="none"/>
      </font>
      <numFmt numFmtId="30" formatCode="@"/>
      <alignment horizontal="right" vertical="center" textRotation="0" wrapText="0" indent="1" justifyLastLine="0" shrinkToFit="0" readingOrder="0"/>
    </dxf>
    <dxf>
      <font>
        <b/>
      </font>
      <numFmt numFmtId="30" formatCode="@"/>
      <alignment horizontal="right" vertical="center" textRotation="0" wrapText="0" indent="1" justifyLastLine="0" shrinkToFit="0" readingOrder="0"/>
    </dxf>
    <dxf>
      <numFmt numFmtId="0" formatCode="General"/>
      <alignment horizontal="left" vertical="center" textRotation="0" wrapText="1" indent="1" justifyLastLine="0" shrinkToFit="0" readingOrder="0"/>
    </dxf>
    <dxf>
      <numFmt numFmtId="3" formatCode="#,##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i val="0"/>
      </font>
      <fill>
        <patternFill patternType="lightGrid">
          <fgColor theme="5" tint="0.39991454817346722"/>
          <bgColor rgb="FFFFFFFF"/>
        </patternFill>
      </fill>
    </dxf>
    <dxf>
      <font>
        <b/>
        <i val="0"/>
        <color theme="0"/>
      </font>
      <fill>
        <patternFill>
          <bgColor theme="1"/>
        </patternFill>
      </fill>
    </dxf>
    <dxf>
      <font>
        <b/>
        <i val="0"/>
        <color theme="0"/>
      </font>
      <fill>
        <patternFill>
          <bgColor rgb="FF00B0F0"/>
        </patternFill>
      </fill>
    </dxf>
    <dxf>
      <font>
        <b/>
        <i val="0"/>
      </font>
      <fill>
        <patternFill patternType="lightGrid">
          <fgColor theme="5" tint="0.39991454817346722"/>
          <bgColor rgb="FFFFFFFF"/>
        </patternFill>
      </fill>
    </dxf>
    <dxf>
      <font>
        <b/>
        <i val="0"/>
        <color theme="0"/>
      </font>
      <fill>
        <patternFill>
          <bgColor theme="1"/>
        </patternFill>
      </fill>
    </dxf>
    <dxf>
      <font>
        <b/>
        <i val="0"/>
        <color rgb="FFFF0000"/>
      </font>
    </dxf>
    <dxf>
      <font>
        <b/>
        <i val="0"/>
      </font>
      <fill>
        <patternFill patternType="lightGrid">
          <fgColor theme="5" tint="0.39991454817346722"/>
          <bgColor rgb="FFFFFFFF"/>
        </patternFill>
      </fill>
    </dxf>
    <dxf>
      <font>
        <b/>
        <i val="0"/>
        <color theme="0"/>
      </font>
      <fill>
        <patternFill>
          <bgColor theme="1"/>
        </patternFill>
      </fill>
    </dxf>
    <dxf>
      <font>
        <b/>
        <i val="0"/>
        <color rgb="FFFF0000"/>
      </font>
    </dxf>
    <dxf>
      <numFmt numFmtId="0" formatCode="General"/>
      <alignment horizontal="center" vertical="center" textRotation="90" wrapText="0" indent="0" justifyLastLine="0" shrinkToFit="0" readingOrder="0"/>
    </dxf>
    <dxf>
      <font>
        <b/>
        <i val="0"/>
        <strike val="0"/>
        <condense val="0"/>
        <extend val="0"/>
        <outline val="0"/>
        <shadow val="0"/>
        <u val="none"/>
        <vertAlign val="baseline"/>
        <sz val="8"/>
        <color theme="1"/>
        <name val="Calibri"/>
        <scheme val="minor"/>
      </font>
      <numFmt numFmtId="30" formatCode="@"/>
      <alignment horizontal="center" vertical="center" textRotation="0" wrapText="0" indent="0" justifyLastLine="0" shrinkToFit="0" readingOrder="0"/>
    </dxf>
    <dxf>
      <font>
        <b/>
        <i val="0"/>
        <strike val="0"/>
        <outline val="0"/>
        <shadow val="0"/>
        <u val="none"/>
        <vertAlign val="baseline"/>
        <sz val="8"/>
        <color theme="1"/>
        <name val="Calibri"/>
        <scheme val="minor"/>
      </font>
      <numFmt numFmtId="0" formatCode="General"/>
      <alignment horizontal="left" vertical="center" textRotation="0" wrapText="1" indent="1" justifyLastLine="0" shrinkToFit="0" readingOrder="0"/>
    </dxf>
    <dxf>
      <font>
        <b/>
        <i val="0"/>
        <strike val="0"/>
        <outline val="0"/>
        <shadow val="0"/>
        <u val="none"/>
        <vertAlign val="baseline"/>
        <sz val="8"/>
        <color theme="1"/>
        <name val="Calibri"/>
        <scheme val="minor"/>
      </font>
      <numFmt numFmtId="0" formatCode="General"/>
      <alignment horizontal="left" vertical="center" textRotation="0" wrapText="1" indent="1" justifyLastLine="0" shrinkToFit="0" readingOrder="0"/>
    </dxf>
    <dxf>
      <numFmt numFmtId="30" formatCode="@"/>
      <alignment horizontal="center" vertical="center" textRotation="0" wrapText="1" indent="0" justifyLastLine="0" shrinkToFit="0" readingOrder="0"/>
    </dxf>
    <dxf>
      <numFmt numFmtId="166" formatCode="dd\.mm\.yyyy"/>
      <alignment horizontal="center" vertical="center" textRotation="0" wrapText="0" indent="0" justifyLastLine="0" shrinkToFit="0" readingOrder="0"/>
    </dxf>
    <dxf>
      <numFmt numFmtId="30" formatCode="@"/>
      <alignment horizontal="left" vertical="center" textRotation="0" wrapText="1" indent="1" justifyLastLine="0" shrinkToFit="0" readingOrder="0"/>
    </dxf>
    <dxf>
      <numFmt numFmtId="0" formatCode="General"/>
      <alignment horizontal="left" vertical="center" textRotation="0" wrapText="1" indent="1" justifyLastLine="0" shrinkToFit="0" readingOrder="0"/>
    </dxf>
    <dxf>
      <font>
        <b/>
      </font>
      <numFmt numFmtId="174" formatCode="#,##0_;;;@"/>
      <alignment horizontal="right" vertical="center" textRotation="0" wrapText="0" indent="0" justifyLastLine="0" shrinkToFit="0" readingOrder="0"/>
    </dxf>
    <dxf>
      <font>
        <b/>
      </font>
      <numFmt numFmtId="30" formatCode="@"/>
      <alignment horizontal="right" vertical="center" textRotation="0" wrapText="0" indent="1"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font>
        <b val="0"/>
        <i val="0"/>
        <strike val="0"/>
        <outline val="0"/>
        <shadow val="0"/>
        <u val="none"/>
        <vertAlign val="baseline"/>
        <sz val="8"/>
        <color theme="1"/>
        <name val="Calibri"/>
        <scheme val="minor"/>
      </font>
      <alignment horizontal="left" vertical="center" textRotation="0" wrapText="0" indent="0" justifyLastLine="0" shrinkToFit="0" readingOrder="0"/>
      <protection locked="0" hidden="0"/>
    </dxf>
    <dxf>
      <font>
        <b val="0"/>
        <i val="0"/>
        <strike val="0"/>
        <outline val="0"/>
        <shadow val="0"/>
        <u val="none"/>
        <vertAlign val="baseline"/>
        <sz val="8"/>
        <color theme="1"/>
        <name val="Calibri"/>
        <scheme val="minor"/>
      </font>
      <alignment horizontal="left" vertical="center" textRotation="0" wrapText="0" indent="0" justifyLastLine="0" shrinkToFit="0" readingOrder="0"/>
      <protection locked="0" hidden="0"/>
    </dxf>
    <dxf>
      <numFmt numFmtId="30" formatCode="@"/>
      <alignment horizontal="center" vertical="center" textRotation="0" wrapText="0" indent="0" justifyLastLine="0" shrinkToFit="0" readingOrder="0"/>
      <protection locked="0" hidden="0"/>
    </dxf>
    <dxf>
      <font>
        <b val="0"/>
        <i val="0"/>
        <strike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7"/>
        <color theme="1"/>
        <name val="Courier New"/>
        <scheme val="none"/>
      </font>
      <numFmt numFmtId="0" formatCode="General"/>
      <alignment horizontal="left" vertical="center" textRotation="0" wrapText="0" indent="0" justifyLastLine="0" shrinkToFit="0" readingOrder="0"/>
      <protection locked="1" hidden="0"/>
    </dxf>
    <dxf>
      <font>
        <b/>
        <i val="0"/>
        <strike val="0"/>
        <outline val="0"/>
        <shadow val="0"/>
        <u val="none"/>
        <vertAlign val="baseline"/>
        <sz val="11"/>
        <color theme="1"/>
        <name val="Courier New"/>
        <scheme val="none"/>
      </font>
      <numFmt numFmtId="171" formatCode="@_ "/>
      <alignment horizontal="right" vertical="center" textRotation="0" wrapText="0" indent="0" justifyLastLine="0" shrinkToFit="0" readingOrder="0"/>
      <protection locked="0" hidden="0"/>
    </dxf>
    <dxf>
      <numFmt numFmtId="166" formatCode="dd\.mm\.yyyy"/>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numFmt numFmtId="170" formatCode="#,##0_ "/>
      <alignment horizontal="right" vertical="center" textRotation="0" wrapText="0" indent="0" justifyLastLine="0" shrinkToFit="0" readingOrder="0"/>
      <protection locked="0" hidden="0"/>
    </dxf>
    <dxf>
      <font>
        <b/>
        <i val="0"/>
        <strike val="0"/>
        <outline val="0"/>
        <shadow val="0"/>
        <u val="none"/>
        <vertAlign val="baseline"/>
        <sz val="12"/>
        <color rgb="FFC00000"/>
        <name val="Courier New"/>
        <scheme val="none"/>
      </font>
      <numFmt numFmtId="171" formatCode="@_ "/>
      <alignment horizontal="right"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b/>
        <i val="0"/>
        <color theme="0"/>
      </font>
      <fill>
        <patternFill>
          <bgColor rgb="FF00B050"/>
        </patternFill>
      </fill>
    </dxf>
    <dxf>
      <font>
        <strike val="0"/>
        <outline val="0"/>
        <shadow val="0"/>
        <u val="none"/>
        <vertAlign val="baseline"/>
        <sz val="12"/>
        <color theme="1"/>
        <name val="Calibri"/>
        <scheme val="minor"/>
      </font>
      <alignment horizontal="left" vertical="center" textRotation="0" wrapText="0" indent="1" justifyLastLine="0" shrinkToFit="0" readingOrder="0"/>
    </dxf>
    <dxf>
      <font>
        <b/>
        <i val="0"/>
        <color theme="0"/>
      </font>
      <fill>
        <patternFill patternType="lightGrid">
          <bgColor rgb="FFFF0000"/>
        </patternFill>
      </fill>
    </dxf>
    <dxf>
      <font>
        <b/>
        <i val="0"/>
        <color theme="0"/>
      </font>
      <fill>
        <patternFill>
          <bgColor rgb="FFFF0000"/>
        </patternFill>
      </fill>
    </dxf>
    <dxf>
      <font>
        <b/>
        <i val="0"/>
        <color rgb="FFFF0000"/>
      </font>
      <fill>
        <patternFill>
          <bgColor rgb="FFFFFFCC"/>
        </patternFill>
      </fill>
    </dxf>
    <dxf>
      <numFmt numFmtId="3" formatCode="#,##0"/>
      <alignment horizontal="center" vertical="bottom" textRotation="0" wrapText="0" indent="0" justifyLastLine="0" shrinkToFit="0" readingOrder="0"/>
    </dxf>
    <dxf>
      <numFmt numFmtId="3" formatCode="#,##0"/>
      <alignment horizontal="left" vertical="bottom" textRotation="0" wrapText="0" indent="1" justifyLastLine="0" shrinkToFit="0" readingOrder="0"/>
    </dxf>
    <dxf>
      <font>
        <sz val="12"/>
        <color auto="1"/>
        <name val="Arial"/>
        <scheme val="none"/>
      </font>
      <numFmt numFmtId="3" formatCode="#,##0"/>
      <fill>
        <patternFill patternType="solid">
          <fgColor indexed="64"/>
          <bgColor rgb="FFFFFF0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alignment horizontal="right" vertical="bottom" textRotation="0" wrapText="0" indent="1" justifyLastLine="0" shrinkToFit="0" readingOrder="0"/>
    </dxf>
    <dxf>
      <font>
        <b/>
        <i val="0"/>
      </font>
      <fill>
        <patternFill patternType="lightGrid">
          <fgColor theme="5" tint="0.39991454817346722"/>
          <bgColor rgb="FFFFFFFF"/>
        </patternFill>
      </fill>
    </dxf>
    <dxf>
      <font>
        <b/>
        <i val="0"/>
        <color theme="0"/>
      </font>
      <fill>
        <patternFill>
          <bgColor theme="1"/>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0" indent="0" justifyLastLine="0" shrinkToFit="0" readingOrder="0"/>
    </dxf>
    <dxf>
      <numFmt numFmtId="173" formatCode="dd\.mm\.yyyy\ \-\ hh:mm"/>
      <alignment horizontal="left" vertical="center" textRotation="0" wrapText="0" indent="1" justifyLastLine="0" shrinkToFit="0" readingOrder="0"/>
    </dxf>
    <dxf>
      <numFmt numFmtId="30" formatCode="@"/>
      <alignment horizontal="left" vertical="center" textRotation="0" wrapText="0" indent="1" justifyLastLine="0" shrinkToFit="0" readingOrder="0"/>
    </dxf>
    <dxf>
      <numFmt numFmtId="0" formatCode="General"/>
      <alignment horizontal="left" vertical="top" textRotation="0" wrapText="1" indent="1" justifyLastLine="0" shrinkToFit="0" readingOrder="0"/>
      <protection locked="0" hidden="0"/>
    </dxf>
    <dxf>
      <numFmt numFmtId="168" formatCode="dd\.mm\.yyyy;;;@"/>
      <alignment horizontal="left" vertical="top" textRotation="0" wrapText="1" indent="0" justifyLastLine="0" shrinkToFit="0" readingOrder="0"/>
      <protection locked="0" hidden="0"/>
    </dxf>
    <dxf>
      <font>
        <b/>
        <i val="0"/>
        <strike val="0"/>
        <outline val="0"/>
        <shadow val="0"/>
        <u val="none"/>
        <vertAlign val="baseline"/>
        <sz val="11"/>
        <color rgb="FFFF0000"/>
        <name val="Consolas"/>
        <scheme val="none"/>
      </font>
      <numFmt numFmtId="0" formatCode="General"/>
      <alignment horizontal="center" vertical="top" textRotation="0" wrapText="0" indent="0" justifyLastLine="0" shrinkToFit="0" readingOrder="0"/>
      <protection locked="0" hidden="0"/>
    </dxf>
    <dxf>
      <numFmt numFmtId="172" formatCode="#,##0_ ;;;@"/>
      <alignment horizontal="center" vertical="top" textRotation="0" wrapText="0" indent="0" justifyLastLine="0" shrinkToFit="0" readingOrder="0"/>
      <protection locked="0" hidden="0"/>
    </dxf>
    <dxf>
      <numFmt numFmtId="168" formatCode="dd\.mm\.yyyy;;;@"/>
      <alignment horizontal="center" vertical="top" textRotation="0" wrapText="0" indent="0" justifyLastLine="0" shrinkToFit="0" readingOrder="0"/>
      <protection locked="1" hidden="0"/>
    </dxf>
    <dxf>
      <font>
        <b/>
        <i val="0"/>
        <strike val="0"/>
        <outline val="0"/>
        <shadow val="0"/>
        <u val="none"/>
        <vertAlign val="baseline"/>
        <sz val="10"/>
        <color theme="1"/>
        <name val="Consolas"/>
        <scheme val="none"/>
      </font>
      <numFmt numFmtId="30" formatCode="@"/>
      <alignment horizontal="left" vertical="top" textRotation="0" wrapText="0" indent="1" justifyLastLine="0" shrinkToFit="0" readingOrder="0"/>
      <protection locked="0" hidden="0"/>
    </dxf>
    <dxf>
      <font>
        <b val="0"/>
        <i val="0"/>
        <strike val="0"/>
        <outline val="0"/>
        <shadow val="0"/>
        <u val="none"/>
        <vertAlign val="baseline"/>
        <sz val="10"/>
        <color theme="1"/>
        <name val="Calibri"/>
        <scheme val="minor"/>
      </font>
      <numFmt numFmtId="30" formatCode="@"/>
      <alignment horizontal="left" vertical="top" textRotation="0" wrapText="0" indent="1" justifyLastLine="0" shrinkToFit="0" readingOrder="0"/>
      <protection locked="0" hidden="0"/>
    </dxf>
    <dxf>
      <font>
        <b val="0"/>
      </font>
      <alignment horizontal="center" vertical="top" textRotation="0" wrapText="0" indent="0" justifyLastLine="0" shrinkToFit="0" readingOrder="0"/>
      <protection locked="0" hidden="0"/>
    </dxf>
    <dxf>
      <font>
        <b/>
        <i val="0"/>
        <strike val="0"/>
        <outline val="0"/>
        <shadow val="0"/>
        <u val="none"/>
        <vertAlign val="baseline"/>
        <sz val="11"/>
        <color rgb="FF17AD0B"/>
        <name val="Calibri"/>
        <scheme val="minor"/>
      </font>
      <numFmt numFmtId="177" formatCode="#,##0_ ;[Red]\-#,##0_ ;;@"/>
      <alignment horizontal="right" vertical="top" textRotation="0" wrapText="0" indent="0" justifyLastLine="0" shrinkToFit="0" readingOrder="0"/>
    </dxf>
    <dxf>
      <numFmt numFmtId="166" formatCode="dd\.mm\.yyyy"/>
      <alignment horizontal="center" vertical="top" textRotation="0" wrapText="0" indent="0" justifyLastLine="0" shrinkToFit="0" readingOrder="0"/>
    </dxf>
    <dxf>
      <numFmt numFmtId="1" formatCode="0"/>
      <alignment horizontal="center" vertical="top" textRotation="0" wrapText="0" indent="0" justifyLastLine="0" shrinkToFit="0" readingOrder="0"/>
    </dxf>
    <dxf>
      <numFmt numFmtId="1" formatCode="0"/>
      <alignment horizontal="right" vertical="top" textRotation="0" wrapText="0" indent="1" justifyLastLine="0" shrinkToFit="0" readingOrder="0"/>
    </dxf>
    <dxf>
      <numFmt numFmtId="166" formatCode="dd\.mm\.yyyy"/>
      <alignment horizontal="center" vertical="top" textRotation="0" wrapText="0" indent="0" justifyLastLine="0" shrinkToFit="0" readingOrder="0"/>
      <protection locked="0" hidden="0"/>
    </dxf>
    <dxf>
      <font>
        <b/>
        <i val="0"/>
        <strike val="0"/>
        <outline val="0"/>
        <shadow val="0"/>
        <u val="none"/>
        <vertAlign val="baseline"/>
        <sz val="11"/>
        <color rgb="FFFF0000"/>
        <name val="Calibri"/>
        <scheme val="minor"/>
      </font>
      <numFmt numFmtId="167" formatCode="#,##0;;;@"/>
      <alignment horizontal="right" vertical="top" textRotation="0" wrapText="0" indent="1" justifyLastLine="0" shrinkToFit="0" readingOrder="0"/>
      <protection locked="0" hidden="0"/>
    </dxf>
    <dxf>
      <font>
        <b/>
        <i val="0"/>
        <strike val="0"/>
        <outline val="0"/>
        <shadow val="0"/>
        <u val="none"/>
        <vertAlign val="baseline"/>
        <sz val="11"/>
        <color rgb="FF3C0FE1"/>
        <name val="Calibri"/>
        <scheme val="minor"/>
      </font>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0" hidden="0"/>
    </dxf>
    <dxf>
      <numFmt numFmtId="1" formatCode="0"/>
      <alignment horizontal="center" vertical="top" textRotation="0" wrapText="0" indent="0" justifyLastLine="0" shrinkToFit="0" readingOrder="0"/>
      <protection locked="0" hidden="0"/>
    </dxf>
    <dxf>
      <numFmt numFmtId="3" formatCode="#,##0"/>
      <alignment horizontal="center" vertical="top" textRotation="0" wrapText="0" indent="0" justifyLastLine="0" shrinkToFit="0" readingOrder="0"/>
      <protection locked="0" hidden="0"/>
    </dxf>
    <dxf>
      <alignment horizontal="center" vertical="top" textRotation="0" wrapText="0" indent="0"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alignment vertical="top" textRotation="0" wrapText="0" indent="0" justifyLastLine="0" shrinkToFit="0" readingOrder="0"/>
    </dxf>
    <dxf>
      <font>
        <b/>
        <i val="0"/>
        <color theme="0"/>
      </font>
      <fill>
        <patternFill>
          <bgColor theme="1"/>
        </patternFill>
      </fill>
    </dxf>
    <dxf>
      <font>
        <b/>
        <i val="0"/>
        <color theme="0"/>
      </font>
      <fill>
        <patternFill>
          <bgColor theme="1"/>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rgb="FF00B0F0"/>
        </patternFill>
      </fill>
    </dxf>
    <dxf>
      <font>
        <b/>
        <i val="0"/>
        <color theme="0"/>
      </font>
      <fill>
        <patternFill>
          <bgColor theme="1"/>
        </patternFill>
      </fill>
    </dxf>
    <dxf>
      <font>
        <b/>
        <i val="0"/>
        <color theme="0"/>
      </font>
      <fill>
        <patternFill>
          <bgColor rgb="FF00B0F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rgb="FFFF0000"/>
      </font>
    </dxf>
  </dxfs>
  <tableStyles count="0" defaultTableStyle="TableStyleMedium2" defaultPivotStyle="PivotStyleLight16"/>
  <colors>
    <mruColors>
      <color rgb="FF17AD0B"/>
      <color rgb="FF072DE9"/>
      <color rgb="FF3C0FE1"/>
      <color rgb="FF29411B"/>
      <color rgb="FFCC0000"/>
      <color rgb="FFFFFFCC"/>
      <color rgb="FFCC99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9.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2.emf"/><Relationship Id="rId5" Type="http://schemas.openxmlformats.org/officeDocument/2006/relationships/image" Target="../media/image17.emf"/><Relationship Id="rId4"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 Id="rId4" Type="http://schemas.openxmlformats.org/officeDocument/2006/relationships/image" Target="../media/image3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4.emf"/><Relationship Id="rId1" Type="http://schemas.openxmlformats.org/officeDocument/2006/relationships/image" Target="../media/image35.emf"/><Relationship Id="rId5" Type="http://schemas.openxmlformats.org/officeDocument/2006/relationships/image" Target="../media/image37.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50.emf"/><Relationship Id="rId7" Type="http://schemas.openxmlformats.org/officeDocument/2006/relationships/image" Target="../media/image45.emf"/><Relationship Id="rId2" Type="http://schemas.openxmlformats.org/officeDocument/2006/relationships/image" Target="../media/image49.emf"/><Relationship Id="rId1" Type="http://schemas.openxmlformats.org/officeDocument/2006/relationships/image" Target="../media/image48.emf"/><Relationship Id="rId6" Type="http://schemas.openxmlformats.org/officeDocument/2006/relationships/image" Target="../media/image51.emf"/><Relationship Id="rId5" Type="http://schemas.openxmlformats.org/officeDocument/2006/relationships/image" Target="../media/image46.emf"/><Relationship Id="rId4" Type="http://schemas.openxmlformats.org/officeDocument/2006/relationships/image" Target="../media/image47.emf"/><Relationship Id="rId9"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 Id="rId4" Type="http://schemas.openxmlformats.org/officeDocument/2006/relationships/image" Target="../media/image6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129540</xdr:rowOff>
        </xdr:from>
        <xdr:to>
          <xdr:col>1</xdr:col>
          <xdr:colOff>1234440</xdr:colOff>
          <xdr:row>0</xdr:row>
          <xdr:rowOff>571500</xdr:rowOff>
        </xdr:to>
        <xdr:sp macro="" textlink="">
          <xdr:nvSpPr>
            <xdr:cNvPr id="41717" name="btnEstimativasOrdenar" hidden="1">
              <a:extLst>
                <a:ext uri="{63B3BB69-23CF-44E3-9099-C40C66FF867C}">
                  <a14:compatExt spid="_x0000_s41717"/>
                </a:ext>
                <a:ext uri="{FF2B5EF4-FFF2-40B4-BE49-F238E27FC236}">
                  <a16:creationId xmlns:a16="http://schemas.microsoft.com/office/drawing/2014/main" id="{00000000-0008-0000-0000-0000F5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586740</xdr:colOff>
          <xdr:row>0</xdr:row>
          <xdr:rowOff>129540</xdr:rowOff>
        </xdr:from>
        <xdr:to>
          <xdr:col>11</xdr:col>
          <xdr:colOff>571500</xdr:colOff>
          <xdr:row>0</xdr:row>
          <xdr:rowOff>571500</xdr:rowOff>
        </xdr:to>
        <xdr:sp macro="" textlink="">
          <xdr:nvSpPr>
            <xdr:cNvPr id="224174" name="btnEstimativasVerHist" hidden="1">
              <a:extLst>
                <a:ext uri="{63B3BB69-23CF-44E3-9099-C40C66FF867C}">
                  <a14:compatExt spid="_x0000_s224174"/>
                </a:ext>
                <a:ext uri="{FF2B5EF4-FFF2-40B4-BE49-F238E27FC236}">
                  <a16:creationId xmlns:a16="http://schemas.microsoft.com/office/drawing/2014/main" id="{00000000-0008-0000-0000-0000AE6B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0</xdr:row>
          <xdr:rowOff>129540</xdr:rowOff>
        </xdr:from>
        <xdr:to>
          <xdr:col>1</xdr:col>
          <xdr:colOff>3200400</xdr:colOff>
          <xdr:row>0</xdr:row>
          <xdr:rowOff>571500</xdr:rowOff>
        </xdr:to>
        <xdr:sp macro="" textlink="">
          <xdr:nvSpPr>
            <xdr:cNvPr id="245890" name="btnEstimativas_FilCód" hidden="1">
              <a:extLst>
                <a:ext uri="{63B3BB69-23CF-44E3-9099-C40C66FF867C}">
                  <a14:compatExt spid="_x0000_s245890"/>
                </a:ext>
                <a:ext uri="{FF2B5EF4-FFF2-40B4-BE49-F238E27FC236}">
                  <a16:creationId xmlns:a16="http://schemas.microsoft.com/office/drawing/2014/main" id="{00000000-0008-0000-0000-000082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3261360</xdr:colOff>
          <xdr:row>0</xdr:row>
          <xdr:rowOff>129540</xdr:rowOff>
        </xdr:from>
        <xdr:to>
          <xdr:col>5</xdr:col>
          <xdr:colOff>335280</xdr:colOff>
          <xdr:row>0</xdr:row>
          <xdr:rowOff>571500</xdr:rowOff>
        </xdr:to>
        <xdr:sp macro="" textlink="">
          <xdr:nvSpPr>
            <xdr:cNvPr id="245894" name="btnEstimativas_Pregão" hidden="1">
              <a:extLst>
                <a:ext uri="{63B3BB69-23CF-44E3-9099-C40C66FF867C}">
                  <a14:compatExt spid="_x0000_s245894"/>
                </a:ext>
                <a:ext uri="{FF2B5EF4-FFF2-40B4-BE49-F238E27FC236}">
                  <a16:creationId xmlns:a16="http://schemas.microsoft.com/office/drawing/2014/main" id="{00000000-0008-0000-0000-000086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632460</xdr:colOff>
          <xdr:row>0</xdr:row>
          <xdr:rowOff>129540</xdr:rowOff>
        </xdr:from>
        <xdr:to>
          <xdr:col>14</xdr:col>
          <xdr:colOff>381000</xdr:colOff>
          <xdr:row>0</xdr:row>
          <xdr:rowOff>571500</xdr:rowOff>
        </xdr:to>
        <xdr:sp macro="" textlink="">
          <xdr:nvSpPr>
            <xdr:cNvPr id="245904" name="btnEstimativas_GHist" hidden="1">
              <a:extLst>
                <a:ext uri="{63B3BB69-23CF-44E3-9099-C40C66FF867C}">
                  <a14:compatExt spid="_x0000_s245904"/>
                </a:ext>
                <a:ext uri="{FF2B5EF4-FFF2-40B4-BE49-F238E27FC236}">
                  <a16:creationId xmlns:a16="http://schemas.microsoft.com/office/drawing/2014/main" id="{00000000-0008-0000-0000-000090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2415540</xdr:colOff>
          <xdr:row>0</xdr:row>
          <xdr:rowOff>129540</xdr:rowOff>
        </xdr:from>
        <xdr:to>
          <xdr:col>15</xdr:col>
          <xdr:colOff>365760</xdr:colOff>
          <xdr:row>0</xdr:row>
          <xdr:rowOff>571500</xdr:rowOff>
        </xdr:to>
        <xdr:sp macro="" textlink="">
          <xdr:nvSpPr>
            <xdr:cNvPr id="267971" name="btnEstimativas_VolCompra" hidden="1">
              <a:extLst>
                <a:ext uri="{63B3BB69-23CF-44E3-9099-C40C66FF867C}">
                  <a14:compatExt spid="_x0000_s267971"/>
                </a:ext>
                <a:ext uri="{FF2B5EF4-FFF2-40B4-BE49-F238E27FC236}">
                  <a16:creationId xmlns:a16="http://schemas.microsoft.com/office/drawing/2014/main" id="{00000000-0008-0000-0000-0000C31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xdr:colOff>
          <xdr:row>0</xdr:row>
          <xdr:rowOff>129540</xdr:rowOff>
        </xdr:from>
        <xdr:to>
          <xdr:col>8</xdr:col>
          <xdr:colOff>525780</xdr:colOff>
          <xdr:row>0</xdr:row>
          <xdr:rowOff>571500</xdr:rowOff>
        </xdr:to>
        <xdr:sp macro="" textlink="">
          <xdr:nvSpPr>
            <xdr:cNvPr id="370879" name="btnEstimativasSdoAta" hidden="1">
              <a:extLst>
                <a:ext uri="{63B3BB69-23CF-44E3-9099-C40C66FF867C}">
                  <a14:compatExt spid="_x0000_s370879"/>
                </a:ext>
                <a:ext uri="{FF2B5EF4-FFF2-40B4-BE49-F238E27FC236}">
                  <a16:creationId xmlns:a16="http://schemas.microsoft.com/office/drawing/2014/main" id="{00000000-0008-0000-0000-0000BFA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449580</xdr:colOff>
          <xdr:row>0</xdr:row>
          <xdr:rowOff>129540</xdr:rowOff>
        </xdr:from>
        <xdr:to>
          <xdr:col>14</xdr:col>
          <xdr:colOff>2354580</xdr:colOff>
          <xdr:row>0</xdr:row>
          <xdr:rowOff>571500</xdr:rowOff>
        </xdr:to>
        <xdr:sp macro="" textlink="">
          <xdr:nvSpPr>
            <xdr:cNvPr id="370894" name="btnEstimativas_PPed" hidden="1">
              <a:extLst>
                <a:ext uri="{63B3BB69-23CF-44E3-9099-C40C66FF867C}">
                  <a14:compatExt spid="_x0000_s370894"/>
                </a:ext>
                <a:ext uri="{FF2B5EF4-FFF2-40B4-BE49-F238E27FC236}">
                  <a16:creationId xmlns:a16="http://schemas.microsoft.com/office/drawing/2014/main" id="{00000000-0008-0000-0000-0000CEA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28</xdr:row>
          <xdr:rowOff>106680</xdr:rowOff>
        </xdr:from>
        <xdr:to>
          <xdr:col>0</xdr:col>
          <xdr:colOff>6271260</xdr:colOff>
          <xdr:row>30</xdr:row>
          <xdr:rowOff>167640</xdr:rowOff>
        </xdr:to>
        <xdr:sp macro="" textlink="">
          <xdr:nvSpPr>
            <xdr:cNvPr id="239617" name="btnFiltros_Limpar" hidden="1">
              <a:extLst>
                <a:ext uri="{63B3BB69-23CF-44E3-9099-C40C66FF867C}">
                  <a14:compatExt spid="_x0000_s239617"/>
                </a:ext>
                <a:ext uri="{FF2B5EF4-FFF2-40B4-BE49-F238E27FC236}">
                  <a16:creationId xmlns:a16="http://schemas.microsoft.com/office/drawing/2014/main" id="{00000000-0008-0000-01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3</xdr:row>
          <xdr:rowOff>7620</xdr:rowOff>
        </xdr:to>
        <xdr:sp macro="" textlink="">
          <xdr:nvSpPr>
            <xdr:cNvPr id="239618" name="btnFiltros_Situação" hidden="1">
              <a:extLst>
                <a:ext uri="{63B3BB69-23CF-44E3-9099-C40C66FF867C}">
                  <a14:compatExt spid="_x0000_s239618"/>
                </a:ext>
                <a:ext uri="{FF2B5EF4-FFF2-40B4-BE49-F238E27FC236}">
                  <a16:creationId xmlns:a16="http://schemas.microsoft.com/office/drawing/2014/main" id="{00000000-0008-0000-01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3</xdr:row>
          <xdr:rowOff>45720</xdr:rowOff>
        </xdr:from>
        <xdr:to>
          <xdr:col>0</xdr:col>
          <xdr:colOff>6271260</xdr:colOff>
          <xdr:row>5</xdr:row>
          <xdr:rowOff>106680</xdr:rowOff>
        </xdr:to>
        <xdr:sp macro="" textlink="">
          <xdr:nvSpPr>
            <xdr:cNvPr id="239619" name="btnFiltros_Unidades" hidden="1">
              <a:extLst>
                <a:ext uri="{63B3BB69-23CF-44E3-9099-C40C66FF867C}">
                  <a14:compatExt spid="_x0000_s239619"/>
                </a:ext>
                <a:ext uri="{FF2B5EF4-FFF2-40B4-BE49-F238E27FC236}">
                  <a16:creationId xmlns:a16="http://schemas.microsoft.com/office/drawing/2014/main" id="{00000000-0008-0000-0100-00000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5</xdr:row>
          <xdr:rowOff>144780</xdr:rowOff>
        </xdr:from>
        <xdr:to>
          <xdr:col>0</xdr:col>
          <xdr:colOff>6271260</xdr:colOff>
          <xdr:row>8</xdr:row>
          <xdr:rowOff>15240</xdr:rowOff>
        </xdr:to>
        <xdr:sp macro="" textlink="">
          <xdr:nvSpPr>
            <xdr:cNvPr id="239620" name="btnFiltros_Objetos" hidden="1">
              <a:extLst>
                <a:ext uri="{63B3BB69-23CF-44E3-9099-C40C66FF867C}">
                  <a14:compatExt spid="_x0000_s239620"/>
                </a:ext>
                <a:ext uri="{FF2B5EF4-FFF2-40B4-BE49-F238E27FC236}">
                  <a16:creationId xmlns:a16="http://schemas.microsoft.com/office/drawing/2014/main" id="{00000000-0008-0000-0100-00000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0</xdr:row>
          <xdr:rowOff>45720</xdr:rowOff>
        </xdr:from>
        <xdr:to>
          <xdr:col>11</xdr:col>
          <xdr:colOff>533400</xdr:colOff>
          <xdr:row>3</xdr:row>
          <xdr:rowOff>114300</xdr:rowOff>
        </xdr:to>
        <xdr:sp macro="" textlink="">
          <xdr:nvSpPr>
            <xdr:cNvPr id="239621" name="btn_Filtros_FiltroDigitado2" hidden="1">
              <a:extLst>
                <a:ext uri="{63B3BB69-23CF-44E3-9099-C40C66FF867C}">
                  <a14:compatExt spid="_x0000_s239621"/>
                </a:ext>
                <a:ext uri="{FF2B5EF4-FFF2-40B4-BE49-F238E27FC236}">
                  <a16:creationId xmlns:a16="http://schemas.microsoft.com/office/drawing/2014/main" id="{00000000-0008-0000-0100-00000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160020</xdr:rowOff>
        </xdr:from>
        <xdr:to>
          <xdr:col>0</xdr:col>
          <xdr:colOff>6271260</xdr:colOff>
          <xdr:row>13</xdr:row>
          <xdr:rowOff>30480</xdr:rowOff>
        </xdr:to>
        <xdr:sp macro="" textlink="">
          <xdr:nvSpPr>
            <xdr:cNvPr id="239622" name="btn_Filtros_FiltroDigitado" hidden="1">
              <a:extLst>
                <a:ext uri="{63B3BB69-23CF-44E3-9099-C40C66FF867C}">
                  <a14:compatExt spid="_x0000_s239622"/>
                </a:ext>
                <a:ext uri="{FF2B5EF4-FFF2-40B4-BE49-F238E27FC236}">
                  <a16:creationId xmlns:a16="http://schemas.microsoft.com/office/drawing/2014/main" id="{00000000-0008-0000-0100-000006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3</xdr:row>
          <xdr:rowOff>7620</xdr:rowOff>
        </xdr:to>
        <xdr:sp macro="" textlink="">
          <xdr:nvSpPr>
            <xdr:cNvPr id="239623" name="btn_Filtros_Rel_PlPendLcRC" hidden="1">
              <a:extLst>
                <a:ext uri="{63B3BB69-23CF-44E3-9099-C40C66FF867C}">
                  <a14:compatExt spid="_x0000_s239623"/>
                </a:ext>
                <a:ext uri="{FF2B5EF4-FFF2-40B4-BE49-F238E27FC236}">
                  <a16:creationId xmlns:a16="http://schemas.microsoft.com/office/drawing/2014/main" id="{00000000-0008-0000-0100-000007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99060</xdr:rowOff>
        </xdr:from>
        <xdr:to>
          <xdr:col>4</xdr:col>
          <xdr:colOff>678180</xdr:colOff>
          <xdr:row>0</xdr:row>
          <xdr:rowOff>480060</xdr:rowOff>
        </xdr:to>
        <xdr:sp macro="" textlink="">
          <xdr:nvSpPr>
            <xdr:cNvPr id="249857" name="btn_Pregões_Reordena" hidden="1">
              <a:extLst>
                <a:ext uri="{63B3BB69-23CF-44E3-9099-C40C66FF867C}">
                  <a14:compatExt spid="_x0000_s249857"/>
                </a:ext>
                <a:ext uri="{FF2B5EF4-FFF2-40B4-BE49-F238E27FC236}">
                  <a16:creationId xmlns:a16="http://schemas.microsoft.com/office/drawing/2014/main" id="{00000000-0008-0000-0200-000001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99060</xdr:rowOff>
        </xdr:from>
        <xdr:to>
          <xdr:col>1</xdr:col>
          <xdr:colOff>1074420</xdr:colOff>
          <xdr:row>0</xdr:row>
          <xdr:rowOff>480060</xdr:rowOff>
        </xdr:to>
        <xdr:sp macro="" textlink="">
          <xdr:nvSpPr>
            <xdr:cNvPr id="249858" name="btn_Pregões_Voltar" hidden="1">
              <a:extLst>
                <a:ext uri="{63B3BB69-23CF-44E3-9099-C40C66FF867C}">
                  <a14:compatExt spid="_x0000_s249858"/>
                </a:ext>
                <a:ext uri="{FF2B5EF4-FFF2-40B4-BE49-F238E27FC236}">
                  <a16:creationId xmlns:a16="http://schemas.microsoft.com/office/drawing/2014/main" id="{00000000-0008-0000-0200-000002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2118360</xdr:colOff>
          <xdr:row>0</xdr:row>
          <xdr:rowOff>99060</xdr:rowOff>
        </xdr:from>
        <xdr:to>
          <xdr:col>10</xdr:col>
          <xdr:colOff>4274820</xdr:colOff>
          <xdr:row>0</xdr:row>
          <xdr:rowOff>480060</xdr:rowOff>
        </xdr:to>
        <xdr:sp macro="" textlink="">
          <xdr:nvSpPr>
            <xdr:cNvPr id="249865" name="btn_Pregões_NovaLinha" hidden="1">
              <a:extLst>
                <a:ext uri="{63B3BB69-23CF-44E3-9099-C40C66FF867C}">
                  <a14:compatExt spid="_x0000_s249865"/>
                </a:ext>
                <a:ext uri="{FF2B5EF4-FFF2-40B4-BE49-F238E27FC236}">
                  <a16:creationId xmlns:a16="http://schemas.microsoft.com/office/drawing/2014/main" id="{00000000-0008-0000-0200-00000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640080</xdr:colOff>
          <xdr:row>0</xdr:row>
          <xdr:rowOff>99060</xdr:rowOff>
        </xdr:from>
        <xdr:to>
          <xdr:col>7</xdr:col>
          <xdr:colOff>2796540</xdr:colOff>
          <xdr:row>0</xdr:row>
          <xdr:rowOff>480060</xdr:rowOff>
        </xdr:to>
        <xdr:sp macro="" textlink="">
          <xdr:nvSpPr>
            <xdr:cNvPr id="250041" name="btn_Pregões_Atas" hidden="1">
              <a:extLst>
                <a:ext uri="{63B3BB69-23CF-44E3-9099-C40C66FF867C}">
                  <a14:compatExt spid="_x0000_s250041"/>
                </a:ext>
                <a:ext uri="{FF2B5EF4-FFF2-40B4-BE49-F238E27FC236}">
                  <a16:creationId xmlns:a16="http://schemas.microsoft.com/office/drawing/2014/main" id="{00000000-0008-0000-0200-0000B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5158740</xdr:colOff>
          <xdr:row>0</xdr:row>
          <xdr:rowOff>99060</xdr:rowOff>
        </xdr:from>
        <xdr:to>
          <xdr:col>10</xdr:col>
          <xdr:colOff>2011680</xdr:colOff>
          <xdr:row>0</xdr:row>
          <xdr:rowOff>480060</xdr:rowOff>
        </xdr:to>
        <xdr:sp macro="" textlink="">
          <xdr:nvSpPr>
            <xdr:cNvPr id="250422" name="btn_Pregões_Pesq" hidden="1">
              <a:extLst>
                <a:ext uri="{63B3BB69-23CF-44E3-9099-C40C66FF867C}">
                  <a14:compatExt spid="_x0000_s250422"/>
                </a:ext>
                <a:ext uri="{FF2B5EF4-FFF2-40B4-BE49-F238E27FC236}">
                  <a16:creationId xmlns:a16="http://schemas.microsoft.com/office/drawing/2014/main" id="{00000000-0008-0000-0200-000036D2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0</xdr:row>
          <xdr:rowOff>99060</xdr:rowOff>
        </xdr:from>
        <xdr:to>
          <xdr:col>7</xdr:col>
          <xdr:colOff>533400</xdr:colOff>
          <xdr:row>0</xdr:row>
          <xdr:rowOff>480060</xdr:rowOff>
        </xdr:to>
        <xdr:sp macro="" textlink="">
          <xdr:nvSpPr>
            <xdr:cNvPr id="250724" name="btn_Pregões_Filtr" hidden="1">
              <a:extLst>
                <a:ext uri="{63B3BB69-23CF-44E3-9099-C40C66FF867C}">
                  <a14:compatExt spid="_x0000_s250724"/>
                </a:ext>
                <a:ext uri="{FF2B5EF4-FFF2-40B4-BE49-F238E27FC236}">
                  <a16:creationId xmlns:a16="http://schemas.microsoft.com/office/drawing/2014/main" id="{00000000-0008-0000-0200-000064D3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2903220</xdr:colOff>
          <xdr:row>0</xdr:row>
          <xdr:rowOff>99060</xdr:rowOff>
        </xdr:from>
        <xdr:to>
          <xdr:col>7</xdr:col>
          <xdr:colOff>5059680</xdr:colOff>
          <xdr:row>0</xdr:row>
          <xdr:rowOff>480060</xdr:rowOff>
        </xdr:to>
        <xdr:sp macro="" textlink="">
          <xdr:nvSpPr>
            <xdr:cNvPr id="250795" name="btn_Pregões_Impr" hidden="1">
              <a:extLst>
                <a:ext uri="{63B3BB69-23CF-44E3-9099-C40C66FF867C}">
                  <a14:compatExt spid="_x0000_s250795"/>
                </a:ext>
                <a:ext uri="{FF2B5EF4-FFF2-40B4-BE49-F238E27FC236}">
                  <a16:creationId xmlns:a16="http://schemas.microsoft.com/office/drawing/2014/main" id="{00000000-0008-0000-0200-0000ABD3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99060</xdr:rowOff>
        </xdr:from>
        <xdr:to>
          <xdr:col>2</xdr:col>
          <xdr:colOff>388620</xdr:colOff>
          <xdr:row>0</xdr:row>
          <xdr:rowOff>480060</xdr:rowOff>
        </xdr:to>
        <xdr:sp macro="" textlink="">
          <xdr:nvSpPr>
            <xdr:cNvPr id="272389" name="btn_Atas_Voltar" hidden="1">
              <a:extLst>
                <a:ext uri="{63B3BB69-23CF-44E3-9099-C40C66FF867C}">
                  <a14:compatExt spid="_x0000_s272389"/>
                </a:ext>
                <a:ext uri="{FF2B5EF4-FFF2-40B4-BE49-F238E27FC236}">
                  <a16:creationId xmlns:a16="http://schemas.microsoft.com/office/drawing/2014/main" id="{00000000-0008-0000-0300-000005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0</xdr:row>
          <xdr:rowOff>99060</xdr:rowOff>
        </xdr:from>
        <xdr:to>
          <xdr:col>5</xdr:col>
          <xdr:colOff>91440</xdr:colOff>
          <xdr:row>0</xdr:row>
          <xdr:rowOff>480060</xdr:rowOff>
        </xdr:to>
        <xdr:sp macro="" textlink="">
          <xdr:nvSpPr>
            <xdr:cNvPr id="272390" name="btn_Atas_Reordena" hidden="1">
              <a:extLst>
                <a:ext uri="{63B3BB69-23CF-44E3-9099-C40C66FF867C}">
                  <a14:compatExt spid="_x0000_s272390"/>
                </a:ext>
                <a:ext uri="{FF2B5EF4-FFF2-40B4-BE49-F238E27FC236}">
                  <a16:creationId xmlns:a16="http://schemas.microsoft.com/office/drawing/2014/main" id="{00000000-0008-0000-0300-000006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0</xdr:row>
          <xdr:rowOff>99060</xdr:rowOff>
        </xdr:from>
        <xdr:to>
          <xdr:col>6</xdr:col>
          <xdr:colOff>2255520</xdr:colOff>
          <xdr:row>0</xdr:row>
          <xdr:rowOff>480060</xdr:rowOff>
        </xdr:to>
        <xdr:sp macro="" textlink="">
          <xdr:nvSpPr>
            <xdr:cNvPr id="272391" name="btn_Atas_NovaLinha" hidden="1">
              <a:extLst>
                <a:ext uri="{63B3BB69-23CF-44E3-9099-C40C66FF867C}">
                  <a14:compatExt spid="_x0000_s272391"/>
                </a:ext>
                <a:ext uri="{FF2B5EF4-FFF2-40B4-BE49-F238E27FC236}">
                  <a16:creationId xmlns:a16="http://schemas.microsoft.com/office/drawing/2014/main" id="{00000000-0008-0000-0300-000007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2415540</xdr:colOff>
          <xdr:row>0</xdr:row>
          <xdr:rowOff>99060</xdr:rowOff>
        </xdr:from>
        <xdr:to>
          <xdr:col>6</xdr:col>
          <xdr:colOff>30480</xdr:colOff>
          <xdr:row>0</xdr:row>
          <xdr:rowOff>480060</xdr:rowOff>
        </xdr:to>
        <xdr:sp macro="" textlink="">
          <xdr:nvSpPr>
            <xdr:cNvPr id="272441" name="btn_Atas_Novas" hidden="1">
              <a:extLst>
                <a:ext uri="{63B3BB69-23CF-44E3-9099-C40C66FF867C}">
                  <a14:compatExt spid="_x0000_s272441"/>
                </a:ext>
                <a:ext uri="{FF2B5EF4-FFF2-40B4-BE49-F238E27FC236}">
                  <a16:creationId xmlns:a16="http://schemas.microsoft.com/office/drawing/2014/main" id="{00000000-0008-0000-0300-000039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198120</xdr:colOff>
          <xdr:row>0</xdr:row>
          <xdr:rowOff>99060</xdr:rowOff>
        </xdr:from>
        <xdr:to>
          <xdr:col>5</xdr:col>
          <xdr:colOff>2316480</xdr:colOff>
          <xdr:row>0</xdr:row>
          <xdr:rowOff>480060</xdr:rowOff>
        </xdr:to>
        <xdr:sp macro="" textlink="">
          <xdr:nvSpPr>
            <xdr:cNvPr id="273176" name="btn_Atas_Bloq" hidden="1">
              <a:extLst>
                <a:ext uri="{63B3BB69-23CF-44E3-9099-C40C66FF867C}">
                  <a14:compatExt spid="_x0000_s273176"/>
                </a:ext>
                <a:ext uri="{FF2B5EF4-FFF2-40B4-BE49-F238E27FC236}">
                  <a16:creationId xmlns:a16="http://schemas.microsoft.com/office/drawing/2014/main" id="{00000000-0008-0000-0300-0000182B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2362200</xdr:colOff>
          <xdr:row>0</xdr:row>
          <xdr:rowOff>99060</xdr:rowOff>
        </xdr:from>
        <xdr:to>
          <xdr:col>7</xdr:col>
          <xdr:colOff>373380</xdr:colOff>
          <xdr:row>0</xdr:row>
          <xdr:rowOff>480060</xdr:rowOff>
        </xdr:to>
        <xdr:sp macro="" textlink="">
          <xdr:nvSpPr>
            <xdr:cNvPr id="432265" name="btn_Atas_Pesquisa" hidden="1">
              <a:extLst>
                <a:ext uri="{63B3BB69-23CF-44E3-9099-C40C66FF867C}">
                  <a14:compatExt spid="_x0000_s432265"/>
                </a:ext>
                <a:ext uri="{FF2B5EF4-FFF2-40B4-BE49-F238E27FC236}">
                  <a16:creationId xmlns:a16="http://schemas.microsoft.com/office/drawing/2014/main" id="{00000000-0008-0000-0300-0000899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53340</xdr:rowOff>
        </xdr:from>
        <xdr:to>
          <xdr:col>2</xdr:col>
          <xdr:colOff>982980</xdr:colOff>
          <xdr:row>0</xdr:row>
          <xdr:rowOff>495300</xdr:rowOff>
        </xdr:to>
        <xdr:sp macro="" textlink="">
          <xdr:nvSpPr>
            <xdr:cNvPr id="416775" name="btn_AtaBloqVol" hidden="1">
              <a:extLst>
                <a:ext uri="{63B3BB69-23CF-44E3-9099-C40C66FF867C}">
                  <a14:compatExt spid="_x0000_s416775"/>
                </a:ext>
                <a:ext uri="{FF2B5EF4-FFF2-40B4-BE49-F238E27FC236}">
                  <a16:creationId xmlns:a16="http://schemas.microsoft.com/office/drawing/2014/main" id="{00000000-0008-0000-0400-000007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1089660</xdr:colOff>
          <xdr:row>0</xdr:row>
          <xdr:rowOff>53340</xdr:rowOff>
        </xdr:from>
        <xdr:to>
          <xdr:col>2</xdr:col>
          <xdr:colOff>3627120</xdr:colOff>
          <xdr:row>0</xdr:row>
          <xdr:rowOff>495300</xdr:rowOff>
        </xdr:to>
        <xdr:sp macro="" textlink="">
          <xdr:nvSpPr>
            <xdr:cNvPr id="416792" name="btn_AtaBloqNovo" hidden="1">
              <a:extLst>
                <a:ext uri="{63B3BB69-23CF-44E3-9099-C40C66FF867C}">
                  <a14:compatExt spid="_x0000_s416792"/>
                </a:ext>
                <a:ext uri="{FF2B5EF4-FFF2-40B4-BE49-F238E27FC236}">
                  <a16:creationId xmlns:a16="http://schemas.microsoft.com/office/drawing/2014/main" id="{00000000-0008-0000-0400-000018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3733800</xdr:colOff>
          <xdr:row>0</xdr:row>
          <xdr:rowOff>53340</xdr:rowOff>
        </xdr:from>
        <xdr:to>
          <xdr:col>3</xdr:col>
          <xdr:colOff>548640</xdr:colOff>
          <xdr:row>0</xdr:row>
          <xdr:rowOff>495300</xdr:rowOff>
        </xdr:to>
        <xdr:sp macro="" textlink="">
          <xdr:nvSpPr>
            <xdr:cNvPr id="416806" name="btn_AtaBloqReord" hidden="1">
              <a:extLst>
                <a:ext uri="{63B3BB69-23CF-44E3-9099-C40C66FF867C}">
                  <a14:compatExt spid="_x0000_s416806"/>
                </a:ext>
                <a:ext uri="{FF2B5EF4-FFF2-40B4-BE49-F238E27FC236}">
                  <a16:creationId xmlns:a16="http://schemas.microsoft.com/office/drawing/2014/main" id="{00000000-0008-0000-0400-000026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0</xdr:row>
          <xdr:rowOff>53340</xdr:rowOff>
        </xdr:from>
        <xdr:to>
          <xdr:col>3</xdr:col>
          <xdr:colOff>3185160</xdr:colOff>
          <xdr:row>0</xdr:row>
          <xdr:rowOff>495300</xdr:rowOff>
        </xdr:to>
        <xdr:sp macro="" textlink="">
          <xdr:nvSpPr>
            <xdr:cNvPr id="416817" name="btn_AtaBloqImport" hidden="1">
              <a:extLst>
                <a:ext uri="{63B3BB69-23CF-44E3-9099-C40C66FF867C}">
                  <a14:compatExt spid="_x0000_s416817"/>
                </a:ext>
                <a:ext uri="{FF2B5EF4-FFF2-40B4-BE49-F238E27FC236}">
                  <a16:creationId xmlns:a16="http://schemas.microsoft.com/office/drawing/2014/main" id="{00000000-0008-0000-0400-000031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99060</xdr:rowOff>
        </xdr:from>
        <xdr:to>
          <xdr:col>1</xdr:col>
          <xdr:colOff>2019300</xdr:colOff>
          <xdr:row>0</xdr:row>
          <xdr:rowOff>480060</xdr:rowOff>
        </xdr:to>
        <xdr:sp macro="" textlink="">
          <xdr:nvSpPr>
            <xdr:cNvPr id="380826" name="btnSdoAtaOrdena" hidden="1">
              <a:extLst>
                <a:ext uri="{63B3BB69-23CF-44E3-9099-C40C66FF867C}">
                  <a14:compatExt spid="_x0000_s380826"/>
                </a:ext>
                <a:ext uri="{FF2B5EF4-FFF2-40B4-BE49-F238E27FC236}">
                  <a16:creationId xmlns:a16="http://schemas.microsoft.com/office/drawing/2014/main" id="{00000000-0008-0000-0500-00009A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2125980</xdr:colOff>
          <xdr:row>0</xdr:row>
          <xdr:rowOff>99060</xdr:rowOff>
        </xdr:from>
        <xdr:to>
          <xdr:col>1</xdr:col>
          <xdr:colOff>4663440</xdr:colOff>
          <xdr:row>0</xdr:row>
          <xdr:rowOff>480060</xdr:rowOff>
        </xdr:to>
        <xdr:sp macro="" textlink="">
          <xdr:nvSpPr>
            <xdr:cNvPr id="380835" name="btnSdoAtaFilCód" hidden="1">
              <a:extLst>
                <a:ext uri="{63B3BB69-23CF-44E3-9099-C40C66FF867C}">
                  <a14:compatExt spid="_x0000_s380835"/>
                </a:ext>
                <a:ext uri="{FF2B5EF4-FFF2-40B4-BE49-F238E27FC236}">
                  <a16:creationId xmlns:a16="http://schemas.microsoft.com/office/drawing/2014/main" id="{00000000-0008-0000-0500-0000A3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4762500</xdr:colOff>
          <xdr:row>0</xdr:row>
          <xdr:rowOff>99060</xdr:rowOff>
        </xdr:from>
        <xdr:to>
          <xdr:col>3</xdr:col>
          <xdr:colOff>327660</xdr:colOff>
          <xdr:row>0</xdr:row>
          <xdr:rowOff>480060</xdr:rowOff>
        </xdr:to>
        <xdr:sp macro="" textlink="">
          <xdr:nvSpPr>
            <xdr:cNvPr id="380898" name="btnSdoAtaEst" hidden="1">
              <a:extLst>
                <a:ext uri="{63B3BB69-23CF-44E3-9099-C40C66FF867C}">
                  <a14:compatExt spid="_x0000_s380898"/>
                </a:ext>
                <a:ext uri="{FF2B5EF4-FFF2-40B4-BE49-F238E27FC236}">
                  <a16:creationId xmlns:a16="http://schemas.microsoft.com/office/drawing/2014/main" id="{00000000-0008-0000-0500-0000E2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434340</xdr:colOff>
          <xdr:row>0</xdr:row>
          <xdr:rowOff>99060</xdr:rowOff>
        </xdr:from>
        <xdr:to>
          <xdr:col>7</xdr:col>
          <xdr:colOff>289560</xdr:colOff>
          <xdr:row>0</xdr:row>
          <xdr:rowOff>480060</xdr:rowOff>
        </xdr:to>
        <xdr:sp macro="" textlink="">
          <xdr:nvSpPr>
            <xdr:cNvPr id="409745" name="btnSdoAtaCons" hidden="1">
              <a:extLst>
                <a:ext uri="{63B3BB69-23CF-44E3-9099-C40C66FF867C}">
                  <a14:compatExt spid="_x0000_s409745"/>
                </a:ext>
                <a:ext uri="{FF2B5EF4-FFF2-40B4-BE49-F238E27FC236}">
                  <a16:creationId xmlns:a16="http://schemas.microsoft.com/office/drawing/2014/main" id="{00000000-0008-0000-0500-0000914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396240</xdr:colOff>
          <xdr:row>0</xdr:row>
          <xdr:rowOff>99060</xdr:rowOff>
        </xdr:from>
        <xdr:to>
          <xdr:col>10</xdr:col>
          <xdr:colOff>670560</xdr:colOff>
          <xdr:row>0</xdr:row>
          <xdr:rowOff>480060</xdr:rowOff>
        </xdr:to>
        <xdr:sp macro="" textlink="">
          <xdr:nvSpPr>
            <xdr:cNvPr id="409808" name="btnSdoAtaCessão" hidden="1">
              <a:extLst>
                <a:ext uri="{63B3BB69-23CF-44E3-9099-C40C66FF867C}">
                  <a14:compatExt spid="_x0000_s409808"/>
                </a:ext>
                <a:ext uri="{FF2B5EF4-FFF2-40B4-BE49-F238E27FC236}">
                  <a16:creationId xmlns:a16="http://schemas.microsoft.com/office/drawing/2014/main" id="{00000000-0008-0000-0500-0000D04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2</xdr:col>
          <xdr:colOff>632460</xdr:colOff>
          <xdr:row>0</xdr:row>
          <xdr:rowOff>419100</xdr:rowOff>
        </xdr:to>
        <xdr:sp macro="" textlink="">
          <xdr:nvSpPr>
            <xdr:cNvPr id="442369" name="btn_CessaoVolSdo" hidden="1">
              <a:extLst>
                <a:ext uri="{63B3BB69-23CF-44E3-9099-C40C66FF867C}">
                  <a14:compatExt spid="_x0000_s442369"/>
                </a:ext>
                <a:ext uri="{FF2B5EF4-FFF2-40B4-BE49-F238E27FC236}">
                  <a16:creationId xmlns:a16="http://schemas.microsoft.com/office/drawing/2014/main" id="{00000000-0008-0000-0600-000001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0</xdr:row>
          <xdr:rowOff>38100</xdr:rowOff>
        </xdr:from>
        <xdr:to>
          <xdr:col>2</xdr:col>
          <xdr:colOff>2644140</xdr:colOff>
          <xdr:row>0</xdr:row>
          <xdr:rowOff>419100</xdr:rowOff>
        </xdr:to>
        <xdr:sp macro="" textlink="">
          <xdr:nvSpPr>
            <xdr:cNvPr id="442372" name="btn_CessaoReord" hidden="1">
              <a:extLst>
                <a:ext uri="{63B3BB69-23CF-44E3-9099-C40C66FF867C}">
                  <a14:compatExt spid="_x0000_s442372"/>
                </a:ext>
                <a:ext uri="{FF2B5EF4-FFF2-40B4-BE49-F238E27FC236}">
                  <a16:creationId xmlns:a16="http://schemas.microsoft.com/office/drawing/2014/main" id="{00000000-0008-0000-0600-000004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2743200</xdr:colOff>
          <xdr:row>0</xdr:row>
          <xdr:rowOff>38100</xdr:rowOff>
        </xdr:from>
        <xdr:to>
          <xdr:col>2</xdr:col>
          <xdr:colOff>4648200</xdr:colOff>
          <xdr:row>0</xdr:row>
          <xdr:rowOff>419100</xdr:rowOff>
        </xdr:to>
        <xdr:sp macro="" textlink="">
          <xdr:nvSpPr>
            <xdr:cNvPr id="442380" name="btn_CessaoDesblock" hidden="1">
              <a:extLst>
                <a:ext uri="{63B3BB69-23CF-44E3-9099-C40C66FF867C}">
                  <a14:compatExt spid="_x0000_s442380"/>
                </a:ext>
                <a:ext uri="{FF2B5EF4-FFF2-40B4-BE49-F238E27FC236}">
                  <a16:creationId xmlns:a16="http://schemas.microsoft.com/office/drawing/2014/main" id="{00000000-0008-0000-0600-00000C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0</xdr:row>
          <xdr:rowOff>38100</xdr:rowOff>
        </xdr:from>
        <xdr:to>
          <xdr:col>3</xdr:col>
          <xdr:colOff>1950720</xdr:colOff>
          <xdr:row>0</xdr:row>
          <xdr:rowOff>419100</xdr:rowOff>
        </xdr:to>
        <xdr:sp macro="" textlink="">
          <xdr:nvSpPr>
            <xdr:cNvPr id="442381" name="btn_CessaoAdd" hidden="1">
              <a:extLst>
                <a:ext uri="{63B3BB69-23CF-44E3-9099-C40C66FF867C}">
                  <a14:compatExt spid="_x0000_s442381"/>
                </a:ext>
                <a:ext uri="{FF2B5EF4-FFF2-40B4-BE49-F238E27FC236}">
                  <a16:creationId xmlns:a16="http://schemas.microsoft.com/office/drawing/2014/main" id="{00000000-0008-0000-0600-00000D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2057400</xdr:colOff>
          <xdr:row>0</xdr:row>
          <xdr:rowOff>38100</xdr:rowOff>
        </xdr:from>
        <xdr:to>
          <xdr:col>3</xdr:col>
          <xdr:colOff>3962400</xdr:colOff>
          <xdr:row>0</xdr:row>
          <xdr:rowOff>419100</xdr:rowOff>
        </xdr:to>
        <xdr:sp macro="" textlink="">
          <xdr:nvSpPr>
            <xdr:cNvPr id="442382" name="btn_CessaoFilCód" hidden="1">
              <a:extLst>
                <a:ext uri="{63B3BB69-23CF-44E3-9099-C40C66FF867C}">
                  <a14:compatExt spid="_x0000_s442382"/>
                </a:ext>
                <a:ext uri="{FF2B5EF4-FFF2-40B4-BE49-F238E27FC236}">
                  <a16:creationId xmlns:a16="http://schemas.microsoft.com/office/drawing/2014/main" id="{00000000-0008-0000-0600-00000E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68580</xdr:rowOff>
        </xdr:from>
        <xdr:to>
          <xdr:col>1</xdr:col>
          <xdr:colOff>1112520</xdr:colOff>
          <xdr:row>0</xdr:row>
          <xdr:rowOff>449580</xdr:rowOff>
        </xdr:to>
        <xdr:sp macro="" textlink="">
          <xdr:nvSpPr>
            <xdr:cNvPr id="424961" name="btn_ConsAtaVoltar" hidden="1">
              <a:extLst>
                <a:ext uri="{63B3BB69-23CF-44E3-9099-C40C66FF867C}">
                  <a14:compatExt spid="_x0000_s424961"/>
                </a:ext>
                <a:ext uri="{FF2B5EF4-FFF2-40B4-BE49-F238E27FC236}">
                  <a16:creationId xmlns:a16="http://schemas.microsoft.com/office/drawing/2014/main" id="{00000000-0008-0000-0700-000001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0</xdr:row>
          <xdr:rowOff>68580</xdr:rowOff>
        </xdr:from>
        <xdr:to>
          <xdr:col>7</xdr:col>
          <xdr:colOff>640080</xdr:colOff>
          <xdr:row>0</xdr:row>
          <xdr:rowOff>449580</xdr:rowOff>
        </xdr:to>
        <xdr:sp macro="" textlink="">
          <xdr:nvSpPr>
            <xdr:cNvPr id="424962" name="btn_ConsAtaReord" hidden="1">
              <a:extLst>
                <a:ext uri="{63B3BB69-23CF-44E3-9099-C40C66FF867C}">
                  <a14:compatExt spid="_x0000_s424962"/>
                </a:ext>
                <a:ext uri="{FF2B5EF4-FFF2-40B4-BE49-F238E27FC236}">
                  <a16:creationId xmlns:a16="http://schemas.microsoft.com/office/drawing/2014/main" id="{00000000-0008-0000-0700-000002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0</xdr:row>
          <xdr:rowOff>68580</xdr:rowOff>
        </xdr:from>
        <xdr:to>
          <xdr:col>11</xdr:col>
          <xdr:colOff>0</xdr:colOff>
          <xdr:row>0</xdr:row>
          <xdr:rowOff>449580</xdr:rowOff>
        </xdr:to>
        <xdr:sp macro="" textlink="">
          <xdr:nvSpPr>
            <xdr:cNvPr id="424963" name="btn_ConsAtaAtu" hidden="1">
              <a:extLst>
                <a:ext uri="{63B3BB69-23CF-44E3-9099-C40C66FF867C}">
                  <a14:compatExt spid="_x0000_s424963"/>
                </a:ext>
                <a:ext uri="{FF2B5EF4-FFF2-40B4-BE49-F238E27FC236}">
                  <a16:creationId xmlns:a16="http://schemas.microsoft.com/office/drawing/2014/main" id="{00000000-0008-0000-0700-000003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3238500</xdr:colOff>
          <xdr:row>0</xdr:row>
          <xdr:rowOff>68580</xdr:rowOff>
        </xdr:from>
        <xdr:to>
          <xdr:col>1</xdr:col>
          <xdr:colOff>5143500</xdr:colOff>
          <xdr:row>0</xdr:row>
          <xdr:rowOff>449580</xdr:rowOff>
        </xdr:to>
        <xdr:sp macro="" textlink="">
          <xdr:nvSpPr>
            <xdr:cNvPr id="424997" name="btn_ConsAtaSaldo" hidden="1">
              <a:extLst>
                <a:ext uri="{63B3BB69-23CF-44E3-9099-C40C66FF867C}">
                  <a14:compatExt spid="_x0000_s424997"/>
                </a:ext>
                <a:ext uri="{FF2B5EF4-FFF2-40B4-BE49-F238E27FC236}">
                  <a16:creationId xmlns:a16="http://schemas.microsoft.com/office/drawing/2014/main" id="{00000000-0008-0000-0700-000025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1226820</xdr:colOff>
          <xdr:row>0</xdr:row>
          <xdr:rowOff>68580</xdr:rowOff>
        </xdr:from>
        <xdr:to>
          <xdr:col>1</xdr:col>
          <xdr:colOff>3131820</xdr:colOff>
          <xdr:row>0</xdr:row>
          <xdr:rowOff>449580</xdr:rowOff>
        </xdr:to>
        <xdr:sp macro="" textlink="">
          <xdr:nvSpPr>
            <xdr:cNvPr id="425082" name="btn_ConsAtaFiltEs" hidden="1">
              <a:extLst>
                <a:ext uri="{63B3BB69-23CF-44E3-9099-C40C66FF867C}">
                  <a14:compatExt spid="_x0000_s425082"/>
                </a:ext>
                <a:ext uri="{FF2B5EF4-FFF2-40B4-BE49-F238E27FC236}">
                  <a16:creationId xmlns:a16="http://schemas.microsoft.com/office/drawing/2014/main" id="{00000000-0008-0000-0700-00007A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xdr:colOff>
          <xdr:row>0</xdr:row>
          <xdr:rowOff>68580</xdr:rowOff>
        </xdr:from>
        <xdr:to>
          <xdr:col>4</xdr:col>
          <xdr:colOff>441960</xdr:colOff>
          <xdr:row>0</xdr:row>
          <xdr:rowOff>449580</xdr:rowOff>
        </xdr:to>
        <xdr:sp macro="" textlink="">
          <xdr:nvSpPr>
            <xdr:cNvPr id="425087" name="btn_ConsAtaFilCód" hidden="1">
              <a:extLst>
                <a:ext uri="{63B3BB69-23CF-44E3-9099-C40C66FF867C}">
                  <a14:compatExt spid="_x0000_s425087"/>
                </a:ext>
                <a:ext uri="{FF2B5EF4-FFF2-40B4-BE49-F238E27FC236}">
                  <a16:creationId xmlns:a16="http://schemas.microsoft.com/office/drawing/2014/main" id="{00000000-0008-0000-0700-00007F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160020</xdr:colOff>
          <xdr:row>0</xdr:row>
          <xdr:rowOff>68580</xdr:rowOff>
        </xdr:from>
        <xdr:to>
          <xdr:col>11</xdr:col>
          <xdr:colOff>2065020</xdr:colOff>
          <xdr:row>0</xdr:row>
          <xdr:rowOff>449580</xdr:rowOff>
        </xdr:to>
        <xdr:sp macro="" textlink="">
          <xdr:nvSpPr>
            <xdr:cNvPr id="425673" name="btn_ConsAtaAbPl" hidden="1">
              <a:extLst>
                <a:ext uri="{63B3BB69-23CF-44E3-9099-C40C66FF867C}">
                  <a14:compatExt spid="_x0000_s425673"/>
                </a:ext>
                <a:ext uri="{FF2B5EF4-FFF2-40B4-BE49-F238E27FC236}">
                  <a16:creationId xmlns:a16="http://schemas.microsoft.com/office/drawing/2014/main" id="{00000000-0008-0000-0700-0000C97E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2164080</xdr:colOff>
          <xdr:row>0</xdr:row>
          <xdr:rowOff>68580</xdr:rowOff>
        </xdr:from>
        <xdr:to>
          <xdr:col>15</xdr:col>
          <xdr:colOff>274320</xdr:colOff>
          <xdr:row>0</xdr:row>
          <xdr:rowOff>449580</xdr:rowOff>
        </xdr:to>
        <xdr:sp macro="" textlink="">
          <xdr:nvSpPr>
            <xdr:cNvPr id="425798" name="btn_ConsAtaVolC" hidden="1">
              <a:extLst>
                <a:ext uri="{63B3BB69-23CF-44E3-9099-C40C66FF867C}">
                  <a14:compatExt spid="_x0000_s425798"/>
                </a:ext>
                <a:ext uri="{FF2B5EF4-FFF2-40B4-BE49-F238E27FC236}">
                  <a16:creationId xmlns:a16="http://schemas.microsoft.com/office/drawing/2014/main" id="{00000000-0008-0000-0700-0000467F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685800</xdr:colOff>
          <xdr:row>0</xdr:row>
          <xdr:rowOff>68580</xdr:rowOff>
        </xdr:from>
        <xdr:to>
          <xdr:col>16</xdr:col>
          <xdr:colOff>289560</xdr:colOff>
          <xdr:row>0</xdr:row>
          <xdr:rowOff>449580</xdr:rowOff>
        </xdr:to>
        <xdr:sp macro="" textlink="">
          <xdr:nvSpPr>
            <xdr:cNvPr id="486776" name="btn_mvp_teste" hidden="1">
              <a:extLst>
                <a:ext uri="{63B3BB69-23CF-44E3-9099-C40C66FF867C}">
                  <a14:compatExt spid="_x0000_s486776"/>
                </a:ext>
                <a:ext uri="{FF2B5EF4-FFF2-40B4-BE49-F238E27FC236}">
                  <a16:creationId xmlns:a16="http://schemas.microsoft.com/office/drawing/2014/main" id="{00000000-0008-0000-0700-0000786D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556260</xdr:colOff>
          <xdr:row>0</xdr:row>
          <xdr:rowOff>99060</xdr:rowOff>
        </xdr:from>
        <xdr:to>
          <xdr:col>1</xdr:col>
          <xdr:colOff>2461260</xdr:colOff>
          <xdr:row>0</xdr:row>
          <xdr:rowOff>480060</xdr:rowOff>
        </xdr:to>
        <xdr:sp macro="" textlink="">
          <xdr:nvSpPr>
            <xdr:cNvPr id="354307" name="btn_FracassadosNovo" hidden="1">
              <a:extLst>
                <a:ext uri="{63B3BB69-23CF-44E3-9099-C40C66FF867C}">
                  <a14:compatExt spid="_x0000_s354307"/>
                </a:ext>
                <a:ext uri="{FF2B5EF4-FFF2-40B4-BE49-F238E27FC236}">
                  <a16:creationId xmlns:a16="http://schemas.microsoft.com/office/drawing/2014/main" id="{00000000-0008-0000-0800-000003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2499360</xdr:colOff>
          <xdr:row>0</xdr:row>
          <xdr:rowOff>99060</xdr:rowOff>
        </xdr:from>
        <xdr:to>
          <xdr:col>1</xdr:col>
          <xdr:colOff>4404360</xdr:colOff>
          <xdr:row>0</xdr:row>
          <xdr:rowOff>480060</xdr:rowOff>
        </xdr:to>
        <xdr:sp macro="" textlink="">
          <xdr:nvSpPr>
            <xdr:cNvPr id="354369" name="btn_FracassadosVerDet" hidden="1">
              <a:extLst>
                <a:ext uri="{63B3BB69-23CF-44E3-9099-C40C66FF867C}">
                  <a14:compatExt spid="_x0000_s354369"/>
                </a:ext>
                <a:ext uri="{FF2B5EF4-FFF2-40B4-BE49-F238E27FC236}">
                  <a16:creationId xmlns:a16="http://schemas.microsoft.com/office/drawing/2014/main" id="{00000000-0008-0000-0800-000041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99060</xdr:rowOff>
        </xdr:from>
        <xdr:to>
          <xdr:col>1</xdr:col>
          <xdr:colOff>518160</xdr:colOff>
          <xdr:row>0</xdr:row>
          <xdr:rowOff>480060</xdr:rowOff>
        </xdr:to>
        <xdr:sp macro="" textlink="">
          <xdr:nvSpPr>
            <xdr:cNvPr id="354384" name="btn_FracassadosVoltar" hidden="1">
              <a:extLst>
                <a:ext uri="{63B3BB69-23CF-44E3-9099-C40C66FF867C}">
                  <a14:compatExt spid="_x0000_s354384"/>
                </a:ext>
                <a:ext uri="{FF2B5EF4-FFF2-40B4-BE49-F238E27FC236}">
                  <a16:creationId xmlns:a16="http://schemas.microsoft.com/office/drawing/2014/main" id="{00000000-0008-0000-0800-000050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121920</xdr:rowOff>
        </xdr:from>
        <xdr:to>
          <xdr:col>1</xdr:col>
          <xdr:colOff>525780</xdr:colOff>
          <xdr:row>0</xdr:row>
          <xdr:rowOff>502920</xdr:rowOff>
        </xdr:to>
        <xdr:sp macro="" textlink="">
          <xdr:nvSpPr>
            <xdr:cNvPr id="360452" name="btnImproDetVolta" hidden="1">
              <a:extLst>
                <a:ext uri="{63B3BB69-23CF-44E3-9099-C40C66FF867C}">
                  <a14:compatExt spid="_x0000_s360452"/>
                </a:ext>
                <a:ext uri="{FF2B5EF4-FFF2-40B4-BE49-F238E27FC236}">
                  <a16:creationId xmlns:a16="http://schemas.microsoft.com/office/drawing/2014/main" id="{00000000-0008-0000-0900-000004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0</xdr:row>
          <xdr:rowOff>121920</xdr:rowOff>
        </xdr:from>
        <xdr:to>
          <xdr:col>5</xdr:col>
          <xdr:colOff>396240</xdr:colOff>
          <xdr:row>0</xdr:row>
          <xdr:rowOff>502920</xdr:rowOff>
        </xdr:to>
        <xdr:sp macro="" textlink="">
          <xdr:nvSpPr>
            <xdr:cNvPr id="360453" name="btnImproDetReorg" hidden="1">
              <a:extLst>
                <a:ext uri="{63B3BB69-23CF-44E3-9099-C40C66FF867C}">
                  <a14:compatExt spid="_x0000_s360453"/>
                </a:ext>
                <a:ext uri="{FF2B5EF4-FFF2-40B4-BE49-F238E27FC236}">
                  <a16:creationId xmlns:a16="http://schemas.microsoft.com/office/drawing/2014/main" id="{00000000-0008-0000-0900-000005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xdr:colOff>
          <xdr:row>0</xdr:row>
          <xdr:rowOff>121920</xdr:rowOff>
        </xdr:from>
        <xdr:to>
          <xdr:col>8</xdr:col>
          <xdr:colOff>426720</xdr:colOff>
          <xdr:row>0</xdr:row>
          <xdr:rowOff>571500</xdr:rowOff>
        </xdr:to>
        <xdr:sp macro="" textlink="">
          <xdr:nvSpPr>
            <xdr:cNvPr id="55297" name="btnHistóricoEstimadoLimparFiltro" hidden="1">
              <a:extLst>
                <a:ext uri="{63B3BB69-23CF-44E3-9099-C40C66FF867C}">
                  <a14:compatExt spid="_x0000_s55297"/>
                </a:ext>
                <a:ext uri="{FF2B5EF4-FFF2-40B4-BE49-F238E27FC236}">
                  <a16:creationId xmlns:a16="http://schemas.microsoft.com/office/drawing/2014/main" id="{00000000-0008-0000-0A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121920</xdr:rowOff>
        </xdr:from>
        <xdr:to>
          <xdr:col>1</xdr:col>
          <xdr:colOff>2026920</xdr:colOff>
          <xdr:row>0</xdr:row>
          <xdr:rowOff>571500</xdr:rowOff>
        </xdr:to>
        <xdr:sp macro="" textlink="">
          <xdr:nvSpPr>
            <xdr:cNvPr id="55301" name="btnHistóricoEstimadoOrdCód" hidden="1">
              <a:extLst>
                <a:ext uri="{63B3BB69-23CF-44E3-9099-C40C66FF867C}">
                  <a14:compatExt spid="_x0000_s55301"/>
                </a:ext>
                <a:ext uri="{FF2B5EF4-FFF2-40B4-BE49-F238E27FC236}">
                  <a16:creationId xmlns:a16="http://schemas.microsoft.com/office/drawing/2014/main" id="{00000000-0008-0000-0A00-000005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2293620</xdr:colOff>
          <xdr:row>0</xdr:row>
          <xdr:rowOff>121920</xdr:rowOff>
        </xdr:from>
        <xdr:to>
          <xdr:col>4</xdr:col>
          <xdr:colOff>7620</xdr:colOff>
          <xdr:row>0</xdr:row>
          <xdr:rowOff>571500</xdr:rowOff>
        </xdr:to>
        <xdr:sp macro="" textlink="">
          <xdr:nvSpPr>
            <xdr:cNvPr id="55302" name="btnHistóricoEstimadoOrdDescr" hidden="1">
              <a:extLst>
                <a:ext uri="{63B3BB69-23CF-44E3-9099-C40C66FF867C}">
                  <a14:compatExt spid="_x0000_s55302"/>
                </a:ext>
                <a:ext uri="{FF2B5EF4-FFF2-40B4-BE49-F238E27FC236}">
                  <a16:creationId xmlns:a16="http://schemas.microsoft.com/office/drawing/2014/main" id="{00000000-0008-0000-0A00-000006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0</xdr:row>
          <xdr:rowOff>121920</xdr:rowOff>
        </xdr:from>
        <xdr:to>
          <xdr:col>12</xdr:col>
          <xdr:colOff>807720</xdr:colOff>
          <xdr:row>0</xdr:row>
          <xdr:rowOff>571500</xdr:rowOff>
        </xdr:to>
        <xdr:sp macro="" textlink="">
          <xdr:nvSpPr>
            <xdr:cNvPr id="55815" name="btnHistóricoEstimadoVoltar" hidden="1">
              <a:extLst>
                <a:ext uri="{63B3BB69-23CF-44E3-9099-C40C66FF867C}">
                  <a14:compatExt spid="_x0000_s55815"/>
                </a:ext>
                <a:ext uri="{FF2B5EF4-FFF2-40B4-BE49-F238E27FC236}">
                  <a16:creationId xmlns:a16="http://schemas.microsoft.com/office/drawing/2014/main" id="{00000000-0008-0000-0A00-000007D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129540</xdr:rowOff>
        </xdr:from>
        <xdr:to>
          <xdr:col>0</xdr:col>
          <xdr:colOff>2727960</xdr:colOff>
          <xdr:row>0</xdr:row>
          <xdr:rowOff>571500</xdr:rowOff>
        </xdr:to>
        <xdr:sp macro="" textlink="">
          <xdr:nvSpPr>
            <xdr:cNvPr id="3073" name="btnEstaticasReordena" hidden="1">
              <a:extLst>
                <a:ext uri="{63B3BB69-23CF-44E3-9099-C40C66FF867C}">
                  <a14:compatExt spid="_x0000_s3073"/>
                </a:ext>
                <a:ext uri="{FF2B5EF4-FFF2-40B4-BE49-F238E27FC236}">
                  <a16:creationId xmlns:a16="http://schemas.microsoft.com/office/drawing/2014/main" id="{00000000-0008-0000-0B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4251960</xdr:colOff>
          <xdr:row>0</xdr:row>
          <xdr:rowOff>129540</xdr:rowOff>
        </xdr:from>
        <xdr:to>
          <xdr:col>1</xdr:col>
          <xdr:colOff>1516380</xdr:colOff>
          <xdr:row>0</xdr:row>
          <xdr:rowOff>571500</xdr:rowOff>
        </xdr:to>
        <xdr:sp macro="" textlink="">
          <xdr:nvSpPr>
            <xdr:cNvPr id="3074" name="btnEstaticasHabilitaAlt" hidden="1">
              <a:extLst>
                <a:ext uri="{63B3BB69-23CF-44E3-9099-C40C66FF867C}">
                  <a14:compatExt spid="_x0000_s3074"/>
                </a:ext>
                <a:ext uri="{FF2B5EF4-FFF2-40B4-BE49-F238E27FC236}">
                  <a16:creationId xmlns:a16="http://schemas.microsoft.com/office/drawing/2014/main" id="{00000000-0008-0000-0B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0</xdr:row>
          <xdr:rowOff>121920</xdr:rowOff>
        </xdr:from>
        <xdr:to>
          <xdr:col>0</xdr:col>
          <xdr:colOff>3185160</xdr:colOff>
          <xdr:row>0</xdr:row>
          <xdr:rowOff>571500</xdr:rowOff>
        </xdr:to>
        <xdr:sp macro="" textlink="">
          <xdr:nvSpPr>
            <xdr:cNvPr id="342017" name="btn_Parâmetros_Reordenar" hidden="1">
              <a:extLst>
                <a:ext uri="{63B3BB69-23CF-44E3-9099-C40C66FF867C}">
                  <a14:compatExt spid="_x0000_s342017"/>
                </a:ext>
                <a:ext uri="{FF2B5EF4-FFF2-40B4-BE49-F238E27FC236}">
                  <a16:creationId xmlns:a16="http://schemas.microsoft.com/office/drawing/2014/main" id="{00000000-0008-0000-0C00-0000013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stimativa" displayName="tabEstimativa" ref="A2:X1278" totalsRowShown="0" headerRowDxfId="551">
  <autoFilter ref="A2:X1278" xr:uid="{C44D0E2B-1397-49B1-BE93-761F48A734D0}"/>
  <tableColumns count="24">
    <tableColumn id="1" xr3:uid="{00000000-0010-0000-0000-000001000000}" name="CÓDIGO" dataDxfId="550"/>
    <tableColumn id="2" xr3:uid="{00000000-0010-0000-0000-000002000000}" name="DESCRIÇÃO" dataDxfId="549"/>
    <tableColumn id="3" xr3:uid="{00000000-0010-0000-0000-000003000000}" name="UNIDADE" dataDxfId="548"/>
    <tableColumn id="4" xr3:uid="{00000000-0010-0000-0000-000004000000}" name="GRUPO" dataDxfId="547"/>
    <tableColumn id="15" xr3:uid="{00000000-0010-0000-0000-00000F000000}" name="SUBGRUPO" dataDxfId="546"/>
    <tableColumn id="14" xr3:uid="{00000000-0010-0000-0000-00000E000000}" name="PERÍODO" dataDxfId="545"/>
    <tableColumn id="5" xr3:uid="{00000000-0010-0000-0000-000005000000}" name="MENSAL" dataDxfId="544"/>
    <tableColumn id="6" xr3:uid="{00000000-0010-0000-0000-000006000000}" name="ESTIMATIVA" dataDxfId="543"/>
    <tableColumn id="7" xr3:uid="{00000000-0010-0000-0000-000007000000}" name="ENVIO" dataDxfId="542"/>
    <tableColumn id="8" xr3:uid="{00000000-0010-0000-0000-000008000000}" name="ATA.NR" dataDxfId="541"/>
    <tableColumn id="9" xr3:uid="{00000000-0010-0000-0000-000009000000}" name="ATA.ANO" dataDxfId="540"/>
    <tableColumn id="10" xr3:uid="{00000000-0010-0000-0000-00000A000000}" name="ATA.VENC" dataDxfId="539"/>
    <tableColumn id="24" xr3:uid="{00000000-0010-0000-0000-000018000000}" name="SALDOSEC" dataDxfId="538">
      <calculatedColumnFormula>SUMIFS(tabSaldoAta[SALDO],tabSaldoAta[CÓDIGO],tabEstimativa[[#This Row],[CÓDIGO]],tabSaldoAta[ATA.NR],tabEstimativa[[#This Row],[ATA.NR]],tabSaldoAta[ATA.ANO],tabEstimativa[[#This Row],[ATA.ANO]])</calculatedColumnFormula>
    </tableColumn>
    <tableColumn id="11" xr3:uid="{00000000-0010-0000-0000-00000B000000}" name="SITUAÇÃO" dataDxfId="537"/>
    <tableColumn id="12" xr3:uid="{00000000-0010-0000-0000-00000C000000}" name="OBJETO (ATA DE)" dataDxfId="536"/>
    <tableColumn id="16" xr3:uid="{00000000-0010-0000-0000-000010000000}" name="PREGÃO" dataDxfId="535"/>
    <tableColumn id="19" xr3:uid="{00000000-0010-0000-0000-000013000000}" name="PREGÃO_DT" dataDxfId="534"/>
    <tableColumn id="21" xr3:uid="{00000000-0010-0000-0000-000015000000}" name="LOTE" dataDxfId="533"/>
    <tableColumn id="23" xr3:uid="{00000000-0010-0000-0000-000017000000}" name="IMPRÓSPERO" dataDxfId="532"/>
    <tableColumn id="22" xr3:uid="{00000000-0010-0000-0000-000016000000}" name="PREGÃO_SITUAÇÃO" dataDxfId="531"/>
    <tableColumn id="13" xr3:uid="{00000000-0010-0000-0000-00000D000000}" name="OBSERVAÇÕES" dataDxfId="530"/>
    <tableColumn id="17" xr3:uid="{00000000-0010-0000-0000-000011000000}" name="US_NOME" dataDxfId="529"/>
    <tableColumn id="18" xr3:uid="{00000000-0010-0000-0000-000012000000}" name="US_DATH" dataDxfId="528"/>
    <tableColumn id="20" xr3:uid="{00000000-0010-0000-0000-000014000000}" name="FIM" dataDxfId="527">
      <calculatedColumnFormula>"*"</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CodigosParaFiltrar" displayName="tabCodigosParaFiltrar" ref="M1:O142" totalsRowShown="0" dataDxfId="522">
  <autoFilter ref="M1:O142" xr:uid="{00000000-0009-0000-0100-00000A000000}"/>
  <tableColumns count="3">
    <tableColumn id="1" xr3:uid="{00000000-0010-0000-0100-000001000000}" name="Código do Item" dataDxfId="521"/>
    <tableColumn id="2" xr3:uid="{00000000-0010-0000-0100-000002000000}" name="Descrição" dataDxfId="520">
      <calculatedColumnFormula>IF(ISBLANK(tabCodigosParaFiltrar[[#This Row],[Código do Item]]),"",VLOOKUP(tabCodigosParaFiltrar[[#This Row],[Código do Item]],Estimativas!$A$43:$B$956,2,FALSE))</calculatedColumnFormula>
    </tableColumn>
    <tableColumn id="3" xr3:uid="{00000000-0010-0000-0100-000003000000}" name="FIM" dataDxfId="519">
      <calculatedColumnFormula>"*"</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2000000}" name="tabPregões" displayName="tabPregões" ref="A2:M234" totalsRowShown="0" headerRowDxfId="515" dataDxfId="0">
  <tableColumns count="13">
    <tableColumn id="1" xr3:uid="{00000000-0010-0000-0200-000001000000}" name="CHAVE" dataDxfId="13"/>
    <tableColumn id="2" xr3:uid="{00000000-0010-0000-0200-000002000000}" name="TIPO" dataDxfId="12"/>
    <tableColumn id="12" xr3:uid="{00000000-0010-0000-0200-00000C000000}" name="SUBTIPO" dataDxfId="11"/>
    <tableColumn id="3" xr3:uid="{00000000-0010-0000-0200-000003000000}" name="NÚMERO" dataDxfId="10"/>
    <tableColumn id="4" xr3:uid="{00000000-0010-0000-0200-000004000000}" name="ANO" dataDxfId="9"/>
    <tableColumn id="5" xr3:uid="{00000000-0010-0000-0200-000005000000}" name="DATA" dataDxfId="8"/>
    <tableColumn id="7" xr3:uid="{00000000-0010-0000-0200-000007000000}" name="FINALIZADO" dataDxfId="7"/>
    <tableColumn id="8" xr3:uid="{00000000-0010-0000-0200-000008000000}" name="OBJETO" dataDxfId="6"/>
    <tableColumn id="10" xr3:uid="{00000000-0010-0000-0200-00000A000000}" name="US_NOME" dataDxfId="5"/>
    <tableColumn id="9" xr3:uid="{00000000-0010-0000-0200-000009000000}" name="US_DATH" dataDxfId="4"/>
    <tableColumn id="6" xr3:uid="{00000000-0010-0000-0200-000006000000}" name="SITUAÇÃO" dataDxfId="3"/>
    <tableColumn id="13" xr3:uid="{00000000-0010-0000-0200-00000D000000}" name="IMPRÓSPEROS" dataDxfId="2"/>
    <tableColumn id="11" xr3:uid="{00000000-0010-0000-0200-00000B000000}" name="FIM" dataDxfId="1">
      <calculatedColumnFormula>"*"</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Atas" displayName="tabAtas" ref="A2:K213" totalsRowShown="0" headerRowDxfId="160" dataDxfId="159">
  <tableColumns count="11">
    <tableColumn id="1" xr3:uid="{00000000-0010-0000-0300-000001000000}" name="CHAVE" dataDxfId="158"/>
    <tableColumn id="6" xr3:uid="{00000000-0010-0000-0300-000006000000}" name="NR" dataDxfId="157"/>
    <tableColumn id="2" xr3:uid="{00000000-0010-0000-0300-000002000000}" name="ANO" dataDxfId="156"/>
    <tableColumn id="3" xr3:uid="{00000000-0010-0000-0300-000003000000}" name="VENC" dataDxfId="155"/>
    <tableColumn id="4" xr3:uid="{00000000-0010-0000-0300-000004000000}" name="PREGÃO" dataDxfId="154"/>
    <tableColumn id="9" xr3:uid="{00000000-0010-0000-0300-000009000000}" name="OBJETO" dataDxfId="153">
      <calculatedColumnFormula>VLOOKUP(tabAtas[[#This Row],[PREGÃO]],tabPregões[#Data],8,FALSE)</calculatedColumnFormula>
    </tableColumn>
    <tableColumn id="7" xr3:uid="{00000000-0010-0000-0300-000007000000}" name="OBSERVAÇÕES" dataDxfId="152"/>
    <tableColumn id="5" xr3:uid="{00000000-0010-0000-0300-000005000000}" name="SITUAÇÃO" dataDxfId="151"/>
    <tableColumn id="11" xr3:uid="{00000000-0010-0000-0300-00000B000000}" name="US_NOME" dataDxfId="150"/>
    <tableColumn id="10" xr3:uid="{00000000-0010-0000-0300-00000A000000}" name="US_DATH" dataDxfId="149"/>
    <tableColumn id="8" xr3:uid="{00000000-0010-0000-0300-000008000000}" name="FIM" dataDxfId="148">
      <calculatedColumnFormula>"*"</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Atas_Bloqueios" displayName="tabAtas_Bloqueios" ref="A2:J31" totalsRowShown="0" headerRowDxfId="147" dataDxfId="146">
  <tableColumns count="10">
    <tableColumn id="1" xr3:uid="{00000000-0010-0000-0400-000001000000}" name="CHAVE" dataDxfId="145"/>
    <tableColumn id="2" xr3:uid="{00000000-0010-0000-0400-000002000000}" name="CÓDIGO" dataDxfId="144"/>
    <tableColumn id="3" xr3:uid="{00000000-0010-0000-0400-000003000000}" name="DESCRIÇÃO" dataDxfId="143">
      <calculatedColumnFormula>IFERROR( VLOOKUP(tabAtas_Bloqueios[[#This Row],[CÓDIGO]],tabEstimativa[#Data],2,FALSE), "" )</calculatedColumnFormula>
    </tableColumn>
    <tableColumn id="5" xr3:uid="{00000000-0010-0000-0400-000005000000}" name="OBSERVAÇÃO" dataDxfId="142"/>
    <tableColumn id="10" xr3:uid="{00000000-0010-0000-0400-00000A000000}" name="VENC" dataDxfId="141">
      <calculatedColumnFormula>IFERROR( VLOOKUP(tabAtas_Bloqueios[[#This Row],[CHAVE]],tabAtas[#Data],4,FALSE), TODAY()+10)</calculatedColumnFormula>
    </tableColumn>
    <tableColumn id="8" xr3:uid="{00000000-0010-0000-0400-000008000000}" name="INATIVO" dataDxfId="140"/>
    <tableColumn id="7" xr3:uid="{00000000-0010-0000-0400-000007000000}" name="US_NOME" dataDxfId="139"/>
    <tableColumn id="6" xr3:uid="{00000000-0010-0000-0400-000006000000}" name="US_DATH" dataDxfId="138"/>
    <tableColumn id="9" xr3:uid="{00000000-0010-0000-0400-000009000000}" name="IMPORTADO" dataDxfId="137"/>
    <tableColumn id="4" xr3:uid="{00000000-0010-0000-0400-000004000000}" name="FIM" dataDxfId="136">
      <calculatedColumnFormula>"***"</calculatedColumnFormula>
    </tableColumn>
  </tableColumns>
  <tableStyleInfo name="TableStyleDark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SaldoAta" displayName="tabSaldoAta" ref="A2:O1323" totalsRowShown="0" headerRowDxfId="126" dataDxfId="125">
  <autoFilter ref="A2:O1323" xr:uid="{989020B3-736F-4544-ADC4-F3F104DFF668}">
    <filterColumn colId="0">
      <filters>
        <filter val="54.680"/>
      </filters>
    </filterColumn>
  </autoFilter>
  <sortState xmlns:xlrd2="http://schemas.microsoft.com/office/spreadsheetml/2017/richdata2" ref="A679:O1156">
    <sortCondition ref="A1154"/>
  </sortState>
  <tableColumns count="15">
    <tableColumn id="1" xr3:uid="{00000000-0010-0000-0500-000001000000}" name="CÓDIGO" dataDxfId="124"/>
    <tableColumn id="2" xr3:uid="{00000000-0010-0000-0500-000002000000}" name="DESCRIÇÃO" dataDxfId="123">
      <calculatedColumnFormula>VLOOKUP(tabSaldoAta[[#This Row],[CÓDIGO]],tabEstimativa[#Data],2,FALSE)</calculatedColumnFormula>
    </tableColumn>
    <tableColumn id="12" xr3:uid="{00000000-0010-0000-0500-00000C000000}" name="CHAVE" dataDxfId="122"/>
    <tableColumn id="3" xr3:uid="{00000000-0010-0000-0500-000003000000}" name="ATA.NR" dataDxfId="121"/>
    <tableColumn id="11" xr3:uid="{00000000-0010-0000-0500-00000B000000}" name="ATA.ANO" dataDxfId="120"/>
    <tableColumn id="4" xr3:uid="{00000000-0010-0000-0500-000004000000}" name="ATA.VENC" dataDxfId="119"/>
    <tableColumn id="15" xr3:uid="{00000000-0010-0000-0500-00000F000000}" name="PERÍODO" dataDxfId="118"/>
    <tableColumn id="5" xr3:uid="{00000000-0010-0000-0500-000005000000}" name="ESTIMATIVA" dataDxfId="117"/>
    <tableColumn id="6" xr3:uid="{00000000-0010-0000-0500-000006000000}" name="ENVIO" dataDxfId="116"/>
    <tableColumn id="13" xr3:uid="{00000000-0010-0000-0500-00000D000000}" name="CONSUMO" dataDxfId="115">
      <calculatedColumnFormula>SUMIFS(tabConsumoAta[CONSUMIDO],tabConsumoAta[CÓDIGO],tabSaldoAta[[#This Row],[CÓDIGO]],tabConsumoAta[ATA],tabSaldoAta[[#This Row],[CHAVE]])</calculatedColumnFormula>
    </tableColumn>
    <tableColumn id="14" xr3:uid="{00000000-0010-0000-0500-00000E000000}" name="CESSÃO" dataDxfId="114">
      <calculatedColumnFormula>SUMIFS(tabAtaCessão[QUANTIDADE],tabAtaCessão[CÓDIGO],tabSaldoAta[[#This Row],[CÓDIGO]],tabAtaCessão[ATA],tabSaldoAta[[#This Row],[CHAVE]])</calculatedColumnFormula>
    </tableColumn>
    <tableColumn id="7" xr3:uid="{00000000-0010-0000-0500-000007000000}" name="SALDO" dataDxfId="113">
      <calculatedColumnFormula>tabSaldoAta[[#This Row],[ESTIMATIVA]] - tabSaldoAta[[#This Row],[CONSUMO]] - tabSaldoAta[[#This Row],[CESSÃO]]</calculatedColumnFormula>
    </tableColumn>
    <tableColumn id="8" xr3:uid="{00000000-0010-0000-0500-000008000000}" name="US_NOME" dataDxfId="112"/>
    <tableColumn id="9" xr3:uid="{00000000-0010-0000-0500-000009000000}" name="US_DATH" dataDxfId="111"/>
    <tableColumn id="10" xr3:uid="{00000000-0010-0000-0500-00000A000000}" name="FIM" dataDxfId="110">
      <calculatedColumnFormula>"*"</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6000000}" name="tabAtaCessão" displayName="tabAtaCessão" ref="A2:I163" totalsRowShown="0" headerRowDxfId="109" dataDxfId="108">
  <autoFilter ref="A2:I163" xr:uid="{0323EB83-74C9-4707-B98A-CD2D5F9789A5}"/>
  <tableColumns count="9">
    <tableColumn id="1" xr3:uid="{00000000-0010-0000-0600-000001000000}" name="ATA" dataDxfId="107"/>
    <tableColumn id="2" xr3:uid="{00000000-0010-0000-0600-000002000000}" name="CÓDIGO" dataDxfId="106"/>
    <tableColumn id="3" xr3:uid="{00000000-0010-0000-0600-000003000000}" name="DESCRIÇÃO" dataDxfId="105">
      <calculatedColumnFormula>IFERROR(VLOOKUP(tabAtaCessão[[#This Row],[CÓDIGO]],tabEstimativa[#Data],2,FALSE),"")</calculatedColumnFormula>
    </tableColumn>
    <tableColumn id="4" xr3:uid="{00000000-0010-0000-0600-000004000000}" name="SOLICITANTE" dataDxfId="104"/>
    <tableColumn id="9" xr3:uid="{00000000-0010-0000-0600-000009000000}" name="DATA" dataDxfId="103"/>
    <tableColumn id="5" xr3:uid="{00000000-0010-0000-0600-000005000000}" name="QUANTIDADE" dataDxfId="102"/>
    <tableColumn id="6" xr3:uid="{00000000-0010-0000-0600-000006000000}" name="US_NOME" dataDxfId="101"/>
    <tableColumn id="7" xr3:uid="{00000000-0010-0000-0600-000007000000}" name="US_DATH" dataDxfId="100"/>
    <tableColumn id="8" xr3:uid="{00000000-0010-0000-0600-000008000000}" name="FIM" dataDxfId="99">
      <calculatedColumnFormula>"*"</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ConsumoAta" displayName="tabConsumoAta" ref="A2:R3363" totalsRowShown="0" headerRowDxfId="98" dataDxfId="97">
  <autoFilter ref="A2:R3363" xr:uid="{26EB4C51-A38A-495F-8255-E42C88DFEE77}"/>
  <sortState xmlns:xlrd2="http://schemas.microsoft.com/office/spreadsheetml/2017/richdata2" ref="A10:R1362">
    <sortCondition ref="A3:A3363"/>
    <sortCondition descending="1" ref="P3:P3363"/>
  </sortState>
  <tableColumns count="18">
    <tableColumn id="1" xr3:uid="{00000000-0010-0000-0700-000001000000}" name="CÓDIGO" dataDxfId="96"/>
    <tableColumn id="2" xr3:uid="{00000000-0010-0000-0700-000002000000}" name="DESCRIÇÃO" dataDxfId="95">
      <calculatedColumnFormula>VLOOKUP(tabConsumoAta[[#This Row],[CÓDIGO]],tabEstimativa[#Data],2,FALSE)</calculatedColumnFormula>
    </tableColumn>
    <tableColumn id="13" xr3:uid="{00000000-0010-0000-0700-00000D000000}" name="SITUAÇÃO" dataDxfId="94">
      <calculatedColumnFormula>IFERROR(VLOOKUP(tabConsumoAta[[#This Row],[CÓDIGO]],tabEstimativa[#Data],14,FALSE),"")</calculatedColumnFormula>
    </tableColumn>
    <tableColumn id="3" xr3:uid="{00000000-0010-0000-0700-000003000000}" name="ATA" dataDxfId="93"/>
    <tableColumn id="12" xr3:uid="{00000000-0010-0000-0700-00000C000000}" name="ATA.NR" dataDxfId="92"/>
    <tableColumn id="4" xr3:uid="{00000000-0010-0000-0700-000004000000}" name="ATA.ANO" dataDxfId="91"/>
    <tableColumn id="14" xr3:uid="{00000000-0010-0000-0700-00000E000000}" name="ATA.VENC" dataDxfId="90">
      <calculatedColumnFormula>IFERROR(VLOOKUP(tabConsumoAta[[#This Row],[ATA]],tabAtas[#Data],4,FALSE),"")</calculatedColumnFormula>
    </tableColumn>
    <tableColumn id="5" xr3:uid="{00000000-0010-0000-0700-000005000000}" name="ESTIMADO" dataDxfId="89">
      <calculatedColumnFormula>SUMIFS(tabSaldoAta[ESTIMATIVA],tabSaldoAta[CÓDIGO],tabConsumoAta[[#This Row],[CÓDIGO]],tabSaldoAta[CHAVE],tabConsumoAta[[#This Row],[ATA]])</calculatedColumnFormula>
    </tableColumn>
    <tableColumn id="6" xr3:uid="{00000000-0010-0000-0700-000006000000}" name="CONSUMIDO" dataDxfId="88"/>
    <tableColumn id="11" xr3:uid="{00000000-0010-0000-0700-00000B000000}" name="ITEM" dataDxfId="87"/>
    <tableColumn id="10" xr3:uid="{00000000-0010-0000-0700-00000A000000}" name="RC" dataDxfId="86"/>
    <tableColumn id="16" xr3:uid="{00000000-0010-0000-0700-000010000000}" name="FORNECEDOR" dataDxfId="85"/>
    <tableColumn id="9" xr3:uid="{00000000-0010-0000-0700-000009000000}" name="PLANILHA" dataDxfId="84"/>
    <tableColumn id="7" xr3:uid="{00000000-0010-0000-0700-000007000000}" name="ORDPLAN" dataDxfId="83"/>
    <tableColumn id="18" xr3:uid="{00000000-0010-0000-0700-000012000000}" name="ARQUIVO" dataDxfId="82"/>
    <tableColumn id="17" xr3:uid="{00000000-0010-0000-0700-000011000000}" name="DATA" dataDxfId="81"/>
    <tableColumn id="15" xr3:uid="{00000000-0010-0000-0700-00000F000000}" name="BLOQUEADA" dataDxfId="80">
      <calculatedColumnFormula>IF(COUNTIFS(tabAtas_Bloqueios[CÓDIGO],tabConsumoAta[[#This Row],[CÓDIGO]],tabAtas_Bloqueios[CHAVE],tabConsumoAta[[#This Row],[ATA]],tabAtas_Bloqueios[INATIVO],"") &gt; 0,"X","")</calculatedColumnFormula>
    </tableColumn>
    <tableColumn id="8" xr3:uid="{00000000-0010-0000-0700-000008000000}" name="FIM" dataDxfId="79"/>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ItensImprósperos" displayName="tabItensImprósperos" ref="A2:E66" totalsRowShown="0" headerRowDxfId="76">
  <autoFilter ref="A2:E66" xr:uid="{00000000-000C-0000-FFFF-FFFF08000000}"/>
  <tableColumns count="5">
    <tableColumn id="1" xr3:uid="{00000000-0010-0000-0800-000001000000}" name="PREGÃO" dataDxfId="75"/>
    <tableColumn id="2" xr3:uid="{00000000-0010-0000-0800-000002000000}" name="IMPRÓSPEROS" dataDxfId="74"/>
    <tableColumn id="5" xr3:uid="{00000000-0010-0000-0800-000005000000}" name="US_NOME" dataDxfId="73"/>
    <tableColumn id="6" xr3:uid="{00000000-0010-0000-0800-000006000000}" name="US_DATH" dataDxfId="72"/>
    <tableColumn id="7" xr3:uid="{00000000-0010-0000-0800-000007000000}" name="FIM" dataDxfId="71">
      <calculatedColumnFormula>"*"</calculatedColumnFormula>
    </tableColumn>
  </tableColumns>
  <tableStyleInfo name="TableStyleDark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ImprósperosDetalhes" displayName="tabImprósperosDetalhes" ref="A2:D448" totalsRowShown="0" dataDxfId="70">
  <autoFilter ref="A2:D448" xr:uid="{00000000-000C-0000-FFFF-FFFF09000000}"/>
  <tableColumns count="4">
    <tableColumn id="1" xr3:uid="{00000000-0010-0000-0900-000001000000}" name="PREGÃO" dataDxfId="69"/>
    <tableColumn id="2" xr3:uid="{00000000-0010-0000-0900-000002000000}" name="IMPRÓSPERO" dataDxfId="68"/>
    <tableColumn id="3" xr3:uid="{00000000-0010-0000-0900-000003000000}" name="ATIVO" dataDxfId="67">
      <calculatedColumnFormula>COUNTIF(tabItensImprósperos[PREGÃO],tabImprósperosDetalhes[[#This Row],[PREGÃO]])</calculatedColumnFormula>
    </tableColumn>
    <tableColumn id="4" xr3:uid="{00000000-0010-0000-0900-000004000000}" name="FIM" dataDxfId="66">
      <calculatedColumnFormula>"*"</calculatedColumnFormula>
    </tableColumn>
  </tableColumns>
  <tableStyleInfo name="TableStyleDark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tabHistóricoEstimativa" displayName="tabHistóricoEstimativa" ref="A2:X2693" totalsRowShown="0" headerRowDxfId="65" dataDxfId="64">
  <tableColumns count="24">
    <tableColumn id="1" xr3:uid="{00000000-0010-0000-0A00-000001000000}" name="CÓDIGO" dataDxfId="63"/>
    <tableColumn id="2" xr3:uid="{00000000-0010-0000-0A00-000002000000}" name="DESCRIÇÃO" dataDxfId="62"/>
    <tableColumn id="3" xr3:uid="{00000000-0010-0000-0A00-000003000000}" name="UNIDADE" dataDxfId="61"/>
    <tableColumn id="4" xr3:uid="{00000000-0010-0000-0A00-000004000000}" name="GRUPO" dataDxfId="60"/>
    <tableColumn id="15" xr3:uid="{00000000-0010-0000-0A00-00000F000000}" name="SUBGRUPO" dataDxfId="59"/>
    <tableColumn id="14" xr3:uid="{00000000-0010-0000-0A00-00000E000000}" name="PERÍODO" dataDxfId="58"/>
    <tableColumn id="5" xr3:uid="{00000000-0010-0000-0A00-000005000000}" name="MENSAL" dataDxfId="57"/>
    <tableColumn id="6" xr3:uid="{00000000-0010-0000-0A00-000006000000}" name="ESTIMATIVA" dataDxfId="56"/>
    <tableColumn id="7" xr3:uid="{00000000-0010-0000-0A00-000007000000}" name="ENVIO" dataDxfId="55"/>
    <tableColumn id="8" xr3:uid="{00000000-0010-0000-0A00-000008000000}" name="ATA.NR" dataDxfId="54"/>
    <tableColumn id="9" xr3:uid="{00000000-0010-0000-0A00-000009000000}" name="ATA.ANO" dataDxfId="53"/>
    <tableColumn id="10" xr3:uid="{00000000-0010-0000-0A00-00000A000000}" name="ATA.VENC" dataDxfId="52"/>
    <tableColumn id="24" xr3:uid="{00000000-0010-0000-0A00-000018000000}" name="SALDOSEC" dataDxfId="51"/>
    <tableColumn id="11" xr3:uid="{00000000-0010-0000-0A00-00000B000000}" name="SITUAÇÃO" dataDxfId="50"/>
    <tableColumn id="12" xr3:uid="{00000000-0010-0000-0A00-00000C000000}" name="OBJETO (ATA DE)" dataDxfId="49"/>
    <tableColumn id="17" xr3:uid="{00000000-0010-0000-0A00-000011000000}" name="PREGÃO" dataDxfId="48"/>
    <tableColumn id="16" xr3:uid="{00000000-0010-0000-0A00-000010000000}" name="PREGÃO_DT" dataDxfId="47"/>
    <tableColumn id="21" xr3:uid="{00000000-0010-0000-0A00-000015000000}" name="LOTE" dataDxfId="46"/>
    <tableColumn id="23" xr3:uid="{00000000-0010-0000-0A00-000017000000}" name="IMPRÓSPERO" dataDxfId="45"/>
    <tableColumn id="22" xr3:uid="{00000000-0010-0000-0A00-000016000000}" name="PREGÃO_SITUAÇÃO" dataDxfId="44"/>
    <tableColumn id="13" xr3:uid="{00000000-0010-0000-0A00-00000D000000}" name="OBSERVAÇÕES" dataDxfId="43"/>
    <tableColumn id="18" xr3:uid="{00000000-0010-0000-0A00-000012000000}" name="US_NOME" dataDxfId="42"/>
    <tableColumn id="19" xr3:uid="{00000000-0010-0000-0A00-000013000000}" name="US_DATH" dataDxfId="41"/>
    <tableColumn id="20" xr3:uid="{00000000-0010-0000-0A00-000014000000}" name="FIM" dataDxfId="40"/>
  </tableColumns>
  <tableStyleInfo name="TableStyleMedium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Situação" displayName="tabSituação" ref="A2:B6" totalsRowShown="0" headerRowDxfId="37" dataDxfId="36">
  <autoFilter ref="A2:B6" xr:uid="{00000000-0009-0000-0100-000003000000}"/>
  <sortState xmlns:xlrd2="http://schemas.microsoft.com/office/spreadsheetml/2017/richdata2" ref="A3:B6">
    <sortCondition ref="A3:A6"/>
  </sortState>
  <tableColumns count="2">
    <tableColumn id="1" xr3:uid="{00000000-0010-0000-0B00-000001000000}" name="Código" dataDxfId="35"/>
    <tableColumn id="2" xr3:uid="{00000000-0010-0000-0B00-000002000000}" name="Descrição" dataDxfId="34"/>
  </tableColumns>
  <tableStyleInfo name="TableStyleMedium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tabUnidade" displayName="tabUnidade" ref="A9:B53" totalsRowShown="0" headerRowDxfId="33" dataDxfId="32">
  <autoFilter ref="A9:B53" xr:uid="{00000000-0009-0000-0100-000004000000}"/>
  <sortState xmlns:xlrd2="http://schemas.microsoft.com/office/spreadsheetml/2017/richdata2" ref="A10:B53">
    <sortCondition ref="A10:A53"/>
  </sortState>
  <tableColumns count="2">
    <tableColumn id="1" xr3:uid="{00000000-0010-0000-0C00-000001000000}" name="Código" dataDxfId="31"/>
    <tableColumn id="2" xr3:uid="{00000000-0010-0000-0C00-000002000000}" name="Descrição" dataDxfId="30"/>
  </tableColumns>
  <tableStyleInfo name="TableStyleMedium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D000000}" name="tabela777" displayName="tabela777" ref="A56:B58" totalsRowShown="0" headerRowDxfId="29" dataDxfId="28">
  <autoFilter ref="A56:B58" xr:uid="{00000000-0009-0000-0100-000005000000}"/>
  <sortState xmlns:xlrd2="http://schemas.microsoft.com/office/spreadsheetml/2017/richdata2" ref="A57:B58">
    <sortCondition ref="A57:A58"/>
  </sortState>
  <tableColumns count="2">
    <tableColumn id="1" xr3:uid="{00000000-0010-0000-0D00-000001000000}" name="Código" dataDxfId="27"/>
    <tableColumn id="2" xr3:uid="{00000000-0010-0000-0D00-000002000000}" name="Descrição" dataDxfId="26"/>
  </tableColumns>
  <tableStyleInfo name="TableStyleMedium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Pregão" displayName="tabPregão" ref="A61:B65" totalsRowShown="0" headerRowDxfId="25" dataDxfId="23" headerRowBorderDxfId="24" tableBorderDxfId="22" totalsRowBorderDxfId="21">
  <autoFilter ref="A61:B65" xr:uid="{00000000-0009-0000-0100-00000B000000}"/>
  <sortState xmlns:xlrd2="http://schemas.microsoft.com/office/spreadsheetml/2017/richdata2" ref="A62:B65">
    <sortCondition ref="A62:A65"/>
  </sortState>
  <tableColumns count="2">
    <tableColumn id="1" xr3:uid="{00000000-0010-0000-0E00-000001000000}" name="Código" dataDxfId="20"/>
    <tableColumn id="2" xr3:uid="{00000000-0010-0000-0E00-000002000000}" name="Descrição" dataDxfId="19"/>
  </tableColumns>
  <tableStyleInfo name="TableStyleDark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F000000}" name="tabParametros" displayName="tabParametros" ref="A2:C10" totalsRowShown="0" headerRowDxfId="18" dataDxfId="17">
  <autoFilter ref="A2:C10" xr:uid="{00000000-0009-0000-0100-00000E000000}"/>
  <sortState xmlns:xlrd2="http://schemas.microsoft.com/office/spreadsheetml/2017/richdata2" ref="A3:C14">
    <sortCondition ref="A3:A14"/>
  </sortState>
  <tableColumns count="3">
    <tableColumn id="1" xr3:uid="{00000000-0010-0000-0F00-000001000000}" name="Referência" dataDxfId="16"/>
    <tableColumn id="2" xr3:uid="{00000000-0010-0000-0F00-000002000000}" name="Valor" dataDxfId="15"/>
    <tableColumn id="3" xr3:uid="{00000000-0010-0000-0F00-000003000000}" name="Observações" dataDxfId="14"/>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comments" Target="../comments2.xml"/><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table" Target="../tables/table2.xml"/><Relationship Id="rId2" Type="http://schemas.openxmlformats.org/officeDocument/2006/relationships/vmlDrawing" Target="../drawings/vmlDrawing2.vml"/><Relationship Id="rId16" Type="http://schemas.openxmlformats.org/officeDocument/2006/relationships/image" Target="../media/image15.emf"/><Relationship Id="rId1" Type="http://schemas.openxmlformats.org/officeDocument/2006/relationships/drawing" Target="../drawings/drawing2.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3.xml"/><Relationship Id="rId16" Type="http://schemas.openxmlformats.org/officeDocument/2006/relationships/control" Target="../activeX/activeX22.xml"/><Relationship Id="rId1" Type="http://schemas.openxmlformats.org/officeDocument/2006/relationships/printerSettings" Target="../printerSettings/printerSettings2.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openxmlformats.org/officeDocument/2006/relationships/comments" Target="../comments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3" Type="http://schemas.openxmlformats.org/officeDocument/2006/relationships/vmlDrawing" Target="../drawings/vmlDrawing4.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comments" Target="../comments4.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30.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0.xml"/><Relationship Id="rId11" Type="http://schemas.openxmlformats.org/officeDocument/2006/relationships/image" Target="../media/image32.emf"/><Relationship Id="rId5" Type="http://schemas.openxmlformats.org/officeDocument/2006/relationships/image" Target="../media/image29.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37.emf"/><Relationship Id="rId3" Type="http://schemas.openxmlformats.org/officeDocument/2006/relationships/vmlDrawing" Target="../drawings/vmlDrawing6.vml"/><Relationship Id="rId7" Type="http://schemas.openxmlformats.org/officeDocument/2006/relationships/image" Target="../media/image34.emf"/><Relationship Id="rId12" Type="http://schemas.openxmlformats.org/officeDocument/2006/relationships/control" Target="../activeX/activeX3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34.xml"/><Relationship Id="rId11" Type="http://schemas.openxmlformats.org/officeDocument/2006/relationships/image" Target="../media/image36.emf"/><Relationship Id="rId5" Type="http://schemas.openxmlformats.org/officeDocument/2006/relationships/image" Target="../media/image33.emf"/><Relationship Id="rId15" Type="http://schemas.openxmlformats.org/officeDocument/2006/relationships/comments" Target="../comments6.xml"/><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5.emf"/><Relationship Id="rId1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2.emf"/><Relationship Id="rId3" Type="http://schemas.openxmlformats.org/officeDocument/2006/relationships/vmlDrawing" Target="../drawings/vmlDrawing7.vml"/><Relationship Id="rId7" Type="http://schemas.openxmlformats.org/officeDocument/2006/relationships/image" Target="../media/image39.emf"/><Relationship Id="rId12" Type="http://schemas.openxmlformats.org/officeDocument/2006/relationships/control" Target="../activeX/activeX42.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39.xml"/><Relationship Id="rId11" Type="http://schemas.openxmlformats.org/officeDocument/2006/relationships/image" Target="../media/image41.emf"/><Relationship Id="rId5" Type="http://schemas.openxmlformats.org/officeDocument/2006/relationships/image" Target="../media/image38.emf"/><Relationship Id="rId15" Type="http://schemas.openxmlformats.org/officeDocument/2006/relationships/comments" Target="../comments7.xml"/><Relationship Id="rId10" Type="http://schemas.openxmlformats.org/officeDocument/2006/relationships/control" Target="../activeX/activeX41.xml"/><Relationship Id="rId4" Type="http://schemas.openxmlformats.org/officeDocument/2006/relationships/control" Target="../activeX/activeX38.xml"/><Relationship Id="rId9" Type="http://schemas.openxmlformats.org/officeDocument/2006/relationships/image" Target="../media/image40.emf"/><Relationship Id="rId1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7.emf"/><Relationship Id="rId18" Type="http://schemas.openxmlformats.org/officeDocument/2006/relationships/control" Target="../activeX/activeX50.xml"/><Relationship Id="rId3" Type="http://schemas.openxmlformats.org/officeDocument/2006/relationships/vmlDrawing" Target="../drawings/vmlDrawing8.vml"/><Relationship Id="rId21" Type="http://schemas.openxmlformats.org/officeDocument/2006/relationships/image" Target="../media/image51.emf"/><Relationship Id="rId7" Type="http://schemas.openxmlformats.org/officeDocument/2006/relationships/image" Target="../media/image44.emf"/><Relationship Id="rId12" Type="http://schemas.openxmlformats.org/officeDocument/2006/relationships/control" Target="../activeX/activeX47.xml"/><Relationship Id="rId17" Type="http://schemas.openxmlformats.org/officeDocument/2006/relationships/image" Target="../media/image49.emf"/><Relationship Id="rId2" Type="http://schemas.openxmlformats.org/officeDocument/2006/relationships/drawing" Target="../drawings/drawing8.xml"/><Relationship Id="rId16" Type="http://schemas.openxmlformats.org/officeDocument/2006/relationships/control" Target="../activeX/activeX49.xml"/><Relationship Id="rId20" Type="http://schemas.openxmlformats.org/officeDocument/2006/relationships/control" Target="../activeX/activeX51.xml"/><Relationship Id="rId1" Type="http://schemas.openxmlformats.org/officeDocument/2006/relationships/printerSettings" Target="../printerSettings/printerSettings7.bin"/><Relationship Id="rId6" Type="http://schemas.openxmlformats.org/officeDocument/2006/relationships/control" Target="../activeX/activeX44.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23" Type="http://schemas.openxmlformats.org/officeDocument/2006/relationships/comments" Target="../comments8.xml"/><Relationship Id="rId10" Type="http://schemas.openxmlformats.org/officeDocument/2006/relationships/control" Target="../activeX/activeX46.xml"/><Relationship Id="rId19" Type="http://schemas.openxmlformats.org/officeDocument/2006/relationships/image" Target="../media/image50.emf"/><Relationship Id="rId4" Type="http://schemas.openxmlformats.org/officeDocument/2006/relationships/control" Target="../activeX/activeX43.xml"/><Relationship Id="rId9" Type="http://schemas.openxmlformats.org/officeDocument/2006/relationships/image" Target="../media/image45.emf"/><Relationship Id="rId14" Type="http://schemas.openxmlformats.org/officeDocument/2006/relationships/control" Target="../activeX/activeX48.xml"/><Relationship Id="rId22"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9.vml"/><Relationship Id="rId7" Type="http://schemas.openxmlformats.org/officeDocument/2006/relationships/image" Target="../media/image53.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53.xml"/><Relationship Id="rId11" Type="http://schemas.openxmlformats.org/officeDocument/2006/relationships/comments" Target="../comments9.xml"/><Relationship Id="rId5" Type="http://schemas.openxmlformats.org/officeDocument/2006/relationships/image" Target="../media/image52.emf"/><Relationship Id="rId10" Type="http://schemas.openxmlformats.org/officeDocument/2006/relationships/table" Target="../tables/table9.xml"/><Relationship Id="rId4" Type="http://schemas.openxmlformats.org/officeDocument/2006/relationships/control" Target="../activeX/activeX52.xml"/><Relationship Id="rId9" Type="http://schemas.openxmlformats.org/officeDocument/2006/relationships/image" Target="../media/image54.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10.vml"/><Relationship Id="rId7" Type="http://schemas.openxmlformats.org/officeDocument/2006/relationships/image" Target="../media/image56.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56.xml"/><Relationship Id="rId5" Type="http://schemas.openxmlformats.org/officeDocument/2006/relationships/image" Target="../media/image55.emf"/><Relationship Id="rId4" Type="http://schemas.openxmlformats.org/officeDocument/2006/relationships/control" Target="../activeX/activeX55.xml"/><Relationship Id="rId9"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58.emf"/><Relationship Id="rId12"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58.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59.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12.vml"/><Relationship Id="rId7" Type="http://schemas.openxmlformats.org/officeDocument/2006/relationships/image" Target="../media/image62.emf"/><Relationship Id="rId12" Type="http://schemas.openxmlformats.org/officeDocument/2006/relationships/comments" Target="../comments1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table" Target="../tables/table15.xml"/><Relationship Id="rId5" Type="http://schemas.openxmlformats.org/officeDocument/2006/relationships/image" Target="../media/image61.emf"/><Relationship Id="rId10" Type="http://schemas.openxmlformats.org/officeDocument/2006/relationships/table" Target="../tables/table14.xml"/><Relationship Id="rId4" Type="http://schemas.openxmlformats.org/officeDocument/2006/relationships/control" Target="../activeX/activeX61.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table" Target="../tables/table16.xml"/><Relationship Id="rId5" Type="http://schemas.openxmlformats.org/officeDocument/2006/relationships/image" Target="../media/image63.emf"/><Relationship Id="rId4" Type="http://schemas.openxmlformats.org/officeDocument/2006/relationships/control" Target="../activeX/activeX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1"/>
  <dimension ref="A1:X1285"/>
  <sheetViews>
    <sheetView topLeftCell="A105" zoomScaleNormal="100" workbookViewId="0">
      <selection activeCell="D109" sqref="D109"/>
    </sheetView>
  </sheetViews>
  <sheetFormatPr defaultRowHeight="14.4" x14ac:dyDescent="0.3"/>
  <cols>
    <col min="1" max="1" width="10.5546875" bestFit="1" customWidth="1"/>
    <col min="2" max="2" width="55.44140625" customWidth="1"/>
    <col min="3" max="3" width="5" customWidth="1"/>
    <col min="4" max="4" width="5.33203125" customWidth="1"/>
    <col min="5" max="5" width="4.6640625" customWidth="1"/>
    <col min="6" max="6" width="5.5546875" customWidth="1"/>
    <col min="7" max="7" width="9" customWidth="1"/>
    <col min="8" max="8" width="11.44140625" customWidth="1"/>
    <col min="9" max="9" width="11" customWidth="1"/>
    <col min="10" max="10" width="7.6640625" customWidth="1"/>
    <col min="11" max="11" width="9.33203125" customWidth="1"/>
    <col min="12" max="12" width="11.109375" customWidth="1"/>
    <col min="13" max="13" width="8.6640625" customWidth="1"/>
    <col min="14" max="14" width="11.6640625" customWidth="1"/>
    <col min="15" max="15" width="57.6640625" customWidth="1"/>
    <col min="16" max="16" width="13" bestFit="1" customWidth="1"/>
    <col min="17" max="17" width="11.6640625" bestFit="1" customWidth="1"/>
    <col min="18" max="18" width="4.33203125" customWidth="1"/>
    <col min="19" max="19" width="3.6640625" customWidth="1"/>
    <col min="20" max="20" width="68.88671875" customWidth="1"/>
    <col min="21" max="21" width="59.33203125" customWidth="1"/>
    <col min="22" max="22" width="15.6640625" hidden="1" customWidth="1"/>
    <col min="23" max="23" width="18.109375" hidden="1" customWidth="1"/>
    <col min="24" max="24" width="4.44140625" customWidth="1"/>
  </cols>
  <sheetData>
    <row r="1" spans="1:24" ht="54.75" customHeight="1" x14ac:dyDescent="0.3">
      <c r="A1" s="404"/>
      <c r="B1" s="404"/>
      <c r="C1" s="404"/>
      <c r="D1" s="404"/>
      <c r="E1" s="404"/>
      <c r="F1" s="404"/>
      <c r="G1" s="404"/>
      <c r="H1" s="404"/>
      <c r="I1" s="404"/>
      <c r="J1" s="404"/>
      <c r="K1" s="404"/>
      <c r="L1" s="404"/>
      <c r="M1" s="404"/>
      <c r="N1" s="404"/>
      <c r="O1" s="404"/>
      <c r="P1" s="404"/>
      <c r="Q1" s="404"/>
      <c r="R1" s="37"/>
      <c r="S1" s="37"/>
      <c r="T1" s="37"/>
    </row>
    <row r="2" spans="1:24" x14ac:dyDescent="0.3">
      <c r="A2" s="5" t="s">
        <v>0</v>
      </c>
      <c r="B2" s="21" t="s">
        <v>1</v>
      </c>
      <c r="C2" s="24" t="s">
        <v>2</v>
      </c>
      <c r="D2" s="24" t="s">
        <v>1382</v>
      </c>
      <c r="E2" s="24" t="s">
        <v>1383</v>
      </c>
      <c r="F2" s="24" t="s">
        <v>1376</v>
      </c>
      <c r="G2" s="16" t="s">
        <v>1377</v>
      </c>
      <c r="H2" s="16" t="s">
        <v>1175</v>
      </c>
      <c r="I2" s="12" t="s">
        <v>1197</v>
      </c>
      <c r="J2" s="1" t="s">
        <v>1176</v>
      </c>
      <c r="K2" s="5" t="s">
        <v>1177</v>
      </c>
      <c r="L2" s="5" t="s">
        <v>1178</v>
      </c>
      <c r="M2" s="237" t="s">
        <v>2209</v>
      </c>
      <c r="N2" s="1" t="s">
        <v>1293</v>
      </c>
      <c r="O2" s="15" t="s">
        <v>1319</v>
      </c>
      <c r="P2" s="158" t="s">
        <v>1515</v>
      </c>
      <c r="Q2" s="34" t="s">
        <v>1516</v>
      </c>
      <c r="R2" s="47" t="s">
        <v>1778</v>
      </c>
      <c r="S2" s="47" t="s">
        <v>1913</v>
      </c>
      <c r="T2" s="47" t="s">
        <v>1875</v>
      </c>
      <c r="U2" s="21" t="s">
        <v>1381</v>
      </c>
      <c r="V2" s="40" t="s">
        <v>1549</v>
      </c>
      <c r="W2" s="40" t="s">
        <v>1550</v>
      </c>
      <c r="X2" s="1" t="s">
        <v>1552</v>
      </c>
    </row>
    <row r="3" spans="1:24" x14ac:dyDescent="0.3">
      <c r="A3" s="2">
        <v>95229</v>
      </c>
      <c r="B3" s="3" t="s">
        <v>3815</v>
      </c>
      <c r="C3" s="5" t="s">
        <v>3</v>
      </c>
      <c r="D3" s="11">
        <v>55</v>
      </c>
      <c r="E3" s="23">
        <v>46</v>
      </c>
      <c r="F3" s="11">
        <v>12</v>
      </c>
      <c r="G3" s="74">
        <f>ROUNDUP(tabEstimativa[[#This Row],[ESTIMATIVA]] / tabEstimativa[[#This Row],[PERÍODO]],0)</f>
        <v>0</v>
      </c>
      <c r="H3" s="72">
        <v>0</v>
      </c>
      <c r="I3" s="12">
        <v>44462</v>
      </c>
      <c r="J3" s="2">
        <v>9</v>
      </c>
      <c r="K3" s="8">
        <v>2020</v>
      </c>
      <c r="L3" s="345">
        <v>44210</v>
      </c>
      <c r="M3" s="238">
        <f>SUMIFS(tabSaldoAta[SALDO],tabSaldoAta[CÓDIGO],tabEstimativa[[#This Row],[CÓDIGO]],tabSaldoAta[ATA.NR],tabEstimativa[[#This Row],[ATA.NR]],tabSaldoAta[ATA.ANO],tabEstimativa[[#This Row],[ATA.ANO]])</f>
        <v>0</v>
      </c>
      <c r="N3" s="13" t="s">
        <v>1799</v>
      </c>
      <c r="O3" s="307" t="str">
        <f>IFERROR( VLOOKUP(tabEstimativa[[#This Row],[PREGÃO]],tabPregões[],7,FALSE), "" )</f>
        <v/>
      </c>
      <c r="P3" s="36"/>
      <c r="Q3" s="35" t="str">
        <f>IFERROR( VLOOKUP(tabEstimativa[[#This Row],[PREGÃO]],tabPregões[#Data],6,FALSE), "" )</f>
        <v/>
      </c>
      <c r="R3" s="48"/>
      <c r="S3" s="66" t="str">
        <f>IF(COUNTIFS(tabImprósperosDetalhes[PREGÃO],tabEstimativa[[#This Row],[PREGÃO]],tabImprósperosDetalhes[IMPRÓSPERO],tabEstimativa[[#This Row],[LOTE]]) &gt; 0,"X","")</f>
        <v/>
      </c>
      <c r="T3" s="98" t="str">
        <f>IFERROR( VLOOKUP(tabEstimativa[[#This Row],[PREGÃO]],tabPregões[#Data],11,FALSE), "" )</f>
        <v/>
      </c>
      <c r="U3" s="29"/>
      <c r="V3" s="53" t="s">
        <v>2063</v>
      </c>
      <c r="W3" s="54">
        <v>44242.336828703701</v>
      </c>
      <c r="X3" s="34" t="str">
        <f t="shared" ref="X3:X66" si="0">"*"</f>
        <v>*</v>
      </c>
    </row>
    <row r="4" spans="1:24" x14ac:dyDescent="0.3">
      <c r="A4" s="2">
        <v>80650</v>
      </c>
      <c r="B4" s="3" t="s">
        <v>4</v>
      </c>
      <c r="C4" s="5" t="s">
        <v>3</v>
      </c>
      <c r="D4" s="11">
        <v>55</v>
      </c>
      <c r="E4" s="23">
        <v>46</v>
      </c>
      <c r="F4" s="11">
        <v>12</v>
      </c>
      <c r="G4" s="74">
        <f>IFERROR( ROUNDUP(tabEstimativa[[#This Row],[ESTIMATIVA]] / tabEstimativa[[#This Row],[PERÍODO]],0), 0 )</f>
        <v>0</v>
      </c>
      <c r="H4" s="72">
        <v>0</v>
      </c>
      <c r="I4" s="12">
        <v>43454</v>
      </c>
      <c r="J4" s="2">
        <v>58</v>
      </c>
      <c r="K4" s="8">
        <v>2018</v>
      </c>
      <c r="L4" s="6">
        <v>43532</v>
      </c>
      <c r="M4" s="238">
        <f>SUMIFS(tabSaldoAta[SALDO],tabSaldoAta[CÓDIGO],tabEstimativa[[#This Row],[CÓDIGO]],tabSaldoAta[ATA.NR],tabEstimativa[[#This Row],[ATA.NR]],tabSaldoAta[ATA.ANO],tabEstimativa[[#This Row],[ATA.ANO]])</f>
        <v>0</v>
      </c>
      <c r="N4" s="13" t="s">
        <v>1199</v>
      </c>
      <c r="O4" s="308" t="s">
        <v>1316</v>
      </c>
      <c r="P4" s="36"/>
      <c r="Q4" s="35" t="str">
        <f>IFERROR( VLOOKUP(tabEstimativa[[#This Row],[PREGÃO]],tabPregões[#Data],6,FALSE), "" )</f>
        <v/>
      </c>
      <c r="R4" s="48"/>
      <c r="S4" s="66" t="str">
        <f>IF(COUNTIFS(tabImprósperosDetalhes[PREGÃO],tabEstimativa[[#This Row],[PREGÃO]],tabImprósperosDetalhes[IMPRÓSPERO],tabEstimativa[[#This Row],[LOTE]]) &gt; 0,"X","")</f>
        <v/>
      </c>
      <c r="T4" s="98" t="str">
        <f>IFERROR( VLOOKUP(tabEstimativa[[#This Row],[PREGÃO]],tabPregões[#Data],11,FALSE), "" )</f>
        <v/>
      </c>
      <c r="U4" s="29" t="s">
        <v>1093</v>
      </c>
      <c r="V4" s="53" t="s">
        <v>1551</v>
      </c>
      <c r="W4" s="54">
        <v>43591.434733796297</v>
      </c>
      <c r="X4" s="34" t="str">
        <f t="shared" si="0"/>
        <v>*</v>
      </c>
    </row>
    <row r="5" spans="1:24" x14ac:dyDescent="0.3">
      <c r="A5" s="2">
        <v>78399</v>
      </c>
      <c r="B5" s="3" t="s">
        <v>683</v>
      </c>
      <c r="C5" s="5" t="s">
        <v>3</v>
      </c>
      <c r="D5" s="11">
        <v>55</v>
      </c>
      <c r="E5" s="23">
        <v>46</v>
      </c>
      <c r="F5" s="11">
        <v>12</v>
      </c>
      <c r="G5" s="74">
        <f>IFERROR( ROUNDUP(tabEstimativa[[#This Row],[ESTIMATIVA]] / tabEstimativa[[#This Row],[PERÍODO]],0), 0 )</f>
        <v>9</v>
      </c>
      <c r="H5" s="72">
        <v>100</v>
      </c>
      <c r="I5" s="12">
        <v>43847</v>
      </c>
      <c r="J5" s="2">
        <v>126</v>
      </c>
      <c r="K5" s="8">
        <v>2019</v>
      </c>
      <c r="L5" s="6">
        <v>43957</v>
      </c>
      <c r="M5" s="238">
        <f>SUMIFS(tabSaldoAta[SALDO],tabSaldoAta[CÓDIGO],tabEstimativa[[#This Row],[CÓDIGO]],tabSaldoAta[ATA.NR],tabEstimativa[[#This Row],[ATA.NR]],tabSaldoAta[ATA.ANO],tabEstimativa[[#This Row],[ATA.ANO]])</f>
        <v>50</v>
      </c>
      <c r="N5" s="13" t="s">
        <v>1799</v>
      </c>
      <c r="O5" s="308" t="s">
        <v>1540</v>
      </c>
      <c r="P5" s="36" t="s">
        <v>3842</v>
      </c>
      <c r="Q5" s="35">
        <f>IFERROR( VLOOKUP(tabEstimativa[[#This Row],[PREGÃO]],tabPregões[#Data],6,FALSE), "" )</f>
        <v>44090</v>
      </c>
      <c r="R5" s="48"/>
      <c r="S5" s="66" t="str">
        <f>IF(COUNTIFS(tabImprósperosDetalhes[PREGÃO],tabEstimativa[[#This Row],[PREGÃO]],tabImprósperosDetalhes[IMPRÓSPERO],tabEstimativa[[#This Row],[LOTE]]) &gt; 0,"X","")</f>
        <v/>
      </c>
      <c r="T5" s="98" t="str">
        <f>IFERROR( VLOOKUP(tabEstimativa[[#This Row],[PREGÃO]],tabPregões[#Data],11,FALSE), "" )</f>
        <v>Finalizado</v>
      </c>
      <c r="U5" s="29" t="s">
        <v>1560</v>
      </c>
      <c r="V5" s="53" t="s">
        <v>2063</v>
      </c>
      <c r="W5" s="54">
        <v>44321.487280092595</v>
      </c>
      <c r="X5" s="34" t="str">
        <f t="shared" si="0"/>
        <v>*</v>
      </c>
    </row>
    <row r="6" spans="1:24" x14ac:dyDescent="0.3">
      <c r="A6" s="2">
        <v>14013</v>
      </c>
      <c r="B6" s="3" t="s">
        <v>648</v>
      </c>
      <c r="C6" s="5" t="s">
        <v>3</v>
      </c>
      <c r="D6" s="11">
        <v>55</v>
      </c>
      <c r="E6" s="23">
        <v>46</v>
      </c>
      <c r="F6" s="11">
        <v>12</v>
      </c>
      <c r="G6" s="74">
        <f>IFERROR( ROUNDUP(tabEstimativa[[#This Row],[ESTIMATIVA]] / tabEstimativa[[#This Row],[PERÍODO]],0), 0 )</f>
        <v>84</v>
      </c>
      <c r="H6" s="72">
        <v>1000</v>
      </c>
      <c r="I6" s="12">
        <v>43847</v>
      </c>
      <c r="J6" s="2">
        <v>126</v>
      </c>
      <c r="K6" s="8">
        <v>2019</v>
      </c>
      <c r="L6" s="6">
        <v>43957</v>
      </c>
      <c r="M6" s="238">
        <f>SUMIFS(tabSaldoAta[SALDO],tabSaldoAta[CÓDIGO],tabEstimativa[[#This Row],[CÓDIGO]],tabSaldoAta[ATA.NR],tabEstimativa[[#This Row],[ATA.NR]],tabSaldoAta[ATA.ANO],tabEstimativa[[#This Row],[ATA.ANO]])</f>
        <v>-95</v>
      </c>
      <c r="N6" s="13" t="s">
        <v>1799</v>
      </c>
      <c r="O6" s="308" t="s">
        <v>1540</v>
      </c>
      <c r="P6" s="36" t="s">
        <v>3842</v>
      </c>
      <c r="Q6" s="35">
        <f>IFERROR( VLOOKUP(tabEstimativa[[#This Row],[PREGÃO]],tabPregões[#Data],6,FALSE), "" )</f>
        <v>44090</v>
      </c>
      <c r="R6" s="48">
        <v>5</v>
      </c>
      <c r="S6" s="66" t="str">
        <f>IF(COUNTIFS(tabImprósperosDetalhes[PREGÃO],tabEstimativa[[#This Row],[PREGÃO]],tabImprósperosDetalhes[IMPRÓSPERO],tabEstimativa[[#This Row],[LOTE]]) &gt; 0,"X","")</f>
        <v>X</v>
      </c>
      <c r="T6" s="98" t="str">
        <f>IFERROR( VLOOKUP(tabEstimativa[[#This Row],[PREGÃO]],tabPregões[#Data],11,FALSE), "" )</f>
        <v>Finalizado</v>
      </c>
      <c r="U6" s="29" t="s">
        <v>1560</v>
      </c>
      <c r="V6" s="53" t="s">
        <v>2063</v>
      </c>
      <c r="W6" s="54">
        <v>44321.487280092595</v>
      </c>
      <c r="X6" s="34" t="str">
        <f t="shared" si="0"/>
        <v>*</v>
      </c>
    </row>
    <row r="7" spans="1:24" x14ac:dyDescent="0.3">
      <c r="A7" s="2">
        <v>20752</v>
      </c>
      <c r="B7" s="3" t="s">
        <v>664</v>
      </c>
      <c r="C7" s="5" t="s">
        <v>3</v>
      </c>
      <c r="D7" s="11"/>
      <c r="E7" s="23"/>
      <c r="F7" s="11">
        <v>12</v>
      </c>
      <c r="G7" s="74">
        <f>IFERROR( ROUNDUP(tabEstimativa[[#This Row],[ESTIMATIVA]] / tabEstimativa[[#This Row],[PERÍODO]],0), 0 )</f>
        <v>0</v>
      </c>
      <c r="H7" s="72">
        <v>0</v>
      </c>
      <c r="I7" s="12">
        <v>43454</v>
      </c>
      <c r="J7" s="2">
        <v>58</v>
      </c>
      <c r="K7" s="8">
        <v>2018</v>
      </c>
      <c r="L7" s="6">
        <v>43532</v>
      </c>
      <c r="M7" s="238">
        <f>SUMIFS(tabSaldoAta[SALDO],tabSaldoAta[CÓDIGO],tabEstimativa[[#This Row],[CÓDIGO]],tabSaldoAta[ATA.NR],tabEstimativa[[#This Row],[ATA.NR]],tabSaldoAta[ATA.ANO],tabEstimativa[[#This Row],[ATA.ANO]])</f>
        <v>0</v>
      </c>
      <c r="N7" s="13" t="s">
        <v>1199</v>
      </c>
      <c r="O7" s="308" t="s">
        <v>1316</v>
      </c>
      <c r="P7" s="36"/>
      <c r="Q7" s="35" t="str">
        <f>IFERROR( VLOOKUP(tabEstimativa[[#This Row],[PREGÃO]],tabPregões[#Data],6,FALSE), "" )</f>
        <v/>
      </c>
      <c r="R7" s="48"/>
      <c r="S7" s="66" t="str">
        <f>IF(COUNTIFS(tabImprósperosDetalhes[PREGÃO],tabEstimativa[[#This Row],[PREGÃO]],tabImprósperosDetalhes[IMPRÓSPERO],tabEstimativa[[#This Row],[LOTE]]) &gt; 0,"X","")</f>
        <v/>
      </c>
      <c r="T7" s="98" t="str">
        <f>IFERROR( VLOOKUP(tabEstimativa[[#This Row],[PREGÃO]],tabPregões[#Data],11,FALSE), "" )</f>
        <v/>
      </c>
      <c r="U7" s="29" t="s">
        <v>1093</v>
      </c>
      <c r="V7" s="53" t="s">
        <v>1551</v>
      </c>
      <c r="W7" s="54">
        <v>43591.434733796297</v>
      </c>
      <c r="X7" s="34" t="str">
        <f t="shared" si="0"/>
        <v>*</v>
      </c>
    </row>
    <row r="8" spans="1:24" x14ac:dyDescent="0.3">
      <c r="A8" s="2">
        <v>10867</v>
      </c>
      <c r="B8" s="3" t="s">
        <v>1179</v>
      </c>
      <c r="C8" s="5" t="s">
        <v>5</v>
      </c>
      <c r="D8" s="11">
        <v>71</v>
      </c>
      <c r="E8" s="23">
        <v>20</v>
      </c>
      <c r="F8" s="11">
        <v>12</v>
      </c>
      <c r="G8" s="74">
        <f>IFERROR( ROUNDUP(tabEstimativa[[#This Row],[ESTIMATIVA]] / tabEstimativa[[#This Row],[PERÍODO]],0), 0 )</f>
        <v>2917</v>
      </c>
      <c r="H8" s="72">
        <v>35000</v>
      </c>
      <c r="I8" s="12">
        <v>44146</v>
      </c>
      <c r="J8" s="7">
        <v>16</v>
      </c>
      <c r="K8" s="8">
        <v>2021</v>
      </c>
      <c r="L8" s="6">
        <v>44580</v>
      </c>
      <c r="M8" s="238">
        <f>SUMIFS(tabSaldoAta[SALDO],tabSaldoAta[CÓDIGO],tabEstimativa[[#This Row],[CÓDIGO]],tabSaldoAta[ATA.NR],tabEstimativa[[#This Row],[ATA.NR]],tabSaldoAta[ATA.ANO],tabEstimativa[[#This Row],[ATA.ANO]])</f>
        <v>30000</v>
      </c>
      <c r="N8" s="13" t="s">
        <v>1198</v>
      </c>
      <c r="O8" s="307" t="str">
        <f>IFERROR( VLOOKUP(CONCATENATE(tabEstimativa[[#This Row],[ATA.NR]],"/",tabEstimativa[[#This Row],[ATA.ANO]]-2000),tabAtas[#Data],6,FALSE), "" )</f>
        <v>GENEROS ALIMENTICIOS</v>
      </c>
      <c r="P8" s="36" t="s">
        <v>4505</v>
      </c>
      <c r="Q8" s="35" t="str">
        <f>IFERROR( VLOOKUP(tabEstimativa[[#This Row],[PREGÃO]],tabPregões[#Data],6,FALSE), "" )</f>
        <v/>
      </c>
      <c r="R8" s="48"/>
      <c r="S8" s="66" t="str">
        <f>IF(COUNTIFS(tabImprósperosDetalhes[PREGÃO],tabEstimativa[[#This Row],[PREGÃO]],tabImprósperosDetalhes[IMPRÓSPERO],tabEstimativa[[#This Row],[LOTE]]) &gt; 0,"X","")</f>
        <v/>
      </c>
      <c r="T8" s="98" t="str">
        <f>IFERROR( VLOOKUP(tabEstimativa[[#This Row],[PREGÃO]],tabPregões[#Data],11,FALSE), "" )</f>
        <v/>
      </c>
      <c r="U8" s="29" t="s">
        <v>1560</v>
      </c>
      <c r="V8" s="53" t="s">
        <v>4282</v>
      </c>
      <c r="W8" s="54">
        <v>44720.626458333332</v>
      </c>
      <c r="X8" s="34" t="str">
        <f t="shared" si="0"/>
        <v>*</v>
      </c>
    </row>
    <row r="9" spans="1:24" x14ac:dyDescent="0.3">
      <c r="A9" s="2">
        <v>10870</v>
      </c>
      <c r="B9" s="3" t="s">
        <v>1180</v>
      </c>
      <c r="C9" s="5" t="s">
        <v>5</v>
      </c>
      <c r="D9" s="11">
        <v>71</v>
      </c>
      <c r="E9" s="23">
        <v>20</v>
      </c>
      <c r="F9" s="11">
        <v>12</v>
      </c>
      <c r="G9" s="74">
        <f>IFERROR( ROUNDUP(tabEstimativa[[#This Row],[ESTIMATIVA]] / tabEstimativa[[#This Row],[PERÍODO]],0), 0 )</f>
        <v>0</v>
      </c>
      <c r="H9" s="72">
        <v>0</v>
      </c>
      <c r="I9" s="12">
        <v>43392</v>
      </c>
      <c r="J9" s="7"/>
      <c r="K9" s="8"/>
      <c r="L9" s="6"/>
      <c r="M9" s="238">
        <f>SUMIFS(tabSaldoAta[SALDO],tabSaldoAta[CÓDIGO],tabEstimativa[[#This Row],[CÓDIGO]],tabSaldoAta[ATA.NR],tabEstimativa[[#This Row],[ATA.NR]],tabSaldoAta[ATA.ANO],tabEstimativa[[#This Row],[ATA.ANO]])</f>
        <v>0</v>
      </c>
      <c r="N9" s="13" t="s">
        <v>1199</v>
      </c>
      <c r="O9" s="308" t="s">
        <v>1318</v>
      </c>
      <c r="P9" s="36"/>
      <c r="Q9" s="35" t="str">
        <f>IFERROR( VLOOKUP(tabEstimativa[[#This Row],[PREGÃO]],tabPregões[#Data],6,FALSE), "" )</f>
        <v/>
      </c>
      <c r="R9" s="48"/>
      <c r="S9" s="66" t="str">
        <f>IF(COUNTIFS(tabImprósperosDetalhes[PREGÃO],tabEstimativa[[#This Row],[PREGÃO]],tabImprósperosDetalhes[IMPRÓSPERO],tabEstimativa[[#This Row],[LOTE]]) &gt; 0,"X","")</f>
        <v/>
      </c>
      <c r="T9" s="98" t="str">
        <f>IFERROR( VLOOKUP(tabEstimativa[[#This Row],[PREGÃO]],tabPregões[#Data],11,FALSE), "" )</f>
        <v/>
      </c>
      <c r="U9" s="29" t="s">
        <v>1935</v>
      </c>
      <c r="V9" s="53" t="s">
        <v>1551</v>
      </c>
      <c r="W9" s="54">
        <v>43683.609212962961</v>
      </c>
      <c r="X9" s="34" t="str">
        <f t="shared" si="0"/>
        <v>*</v>
      </c>
    </row>
    <row r="10" spans="1:24" x14ac:dyDescent="0.3">
      <c r="A10" s="2">
        <v>58622</v>
      </c>
      <c r="B10" s="3" t="s">
        <v>593</v>
      </c>
      <c r="C10" s="5" t="s">
        <v>3</v>
      </c>
      <c r="D10" s="11"/>
      <c r="E10" s="23"/>
      <c r="F10" s="11">
        <v>12</v>
      </c>
      <c r="G10" s="74">
        <f>IFERROR( ROUNDUP(tabEstimativa[[#This Row],[ESTIMATIVA]] / tabEstimativa[[#This Row],[PERÍODO]],0), 0 )</f>
        <v>0</v>
      </c>
      <c r="H10" s="72">
        <v>0</v>
      </c>
      <c r="I10" s="12">
        <v>43418</v>
      </c>
      <c r="J10" s="7">
        <v>20</v>
      </c>
      <c r="K10" s="8">
        <v>2018</v>
      </c>
      <c r="L10" s="6">
        <v>43486</v>
      </c>
      <c r="M10" s="238">
        <f>SUMIFS(tabSaldoAta[SALDO],tabSaldoAta[CÓDIGO],tabEstimativa[[#This Row],[CÓDIGO]],tabSaldoAta[ATA.NR],tabEstimativa[[#This Row],[ATA.NR]],tabSaldoAta[ATA.ANO],tabEstimativa[[#This Row],[ATA.ANO]])</f>
        <v>0</v>
      </c>
      <c r="N10" s="13" t="s">
        <v>1199</v>
      </c>
      <c r="O10" s="308" t="s">
        <v>1341</v>
      </c>
      <c r="P10" s="36" t="s">
        <v>1742</v>
      </c>
      <c r="Q10" s="35">
        <f>IFERROR( VLOOKUP(tabEstimativa[[#This Row],[PREGÃO]],tabPregões[#Data],6,FALSE), "" )</f>
        <v>43657</v>
      </c>
      <c r="R10" s="48"/>
      <c r="S10" s="66" t="str">
        <f>IF(COUNTIFS(tabImprósperosDetalhes[PREGÃO],tabEstimativa[[#This Row],[PREGÃO]],tabImprósperosDetalhes[IMPRÓSPERO],tabEstimativa[[#This Row],[LOTE]]) &gt; 0,"X","")</f>
        <v/>
      </c>
      <c r="T10" s="98" t="str">
        <f>IFERROR( VLOOKUP(tabEstimativa[[#This Row],[PREGÃO]],tabPregões[#Data],11,FALSE), "" )</f>
        <v>Processo finalizado. Ata 76/19.</v>
      </c>
      <c r="U10" s="29" t="s">
        <v>1941</v>
      </c>
      <c r="V10" s="53" t="s">
        <v>1551</v>
      </c>
      <c r="W10" s="54">
        <v>43675.371886574074</v>
      </c>
      <c r="X10" s="34" t="str">
        <f t="shared" si="0"/>
        <v>*</v>
      </c>
    </row>
    <row r="11" spans="1:24" x14ac:dyDescent="0.3">
      <c r="A11" s="2">
        <v>12830</v>
      </c>
      <c r="B11" s="3" t="s">
        <v>551</v>
      </c>
      <c r="C11" s="5" t="s">
        <v>3</v>
      </c>
      <c r="D11" s="11">
        <v>61</v>
      </c>
      <c r="E11" s="23">
        <v>8</v>
      </c>
      <c r="F11" s="11">
        <v>12</v>
      </c>
      <c r="G11" s="74">
        <f>IFERROR( ROUNDUP(tabEstimativa[[#This Row],[ESTIMATIVA]] / tabEstimativa[[#This Row],[PERÍODO]],0), 0 )</f>
        <v>50</v>
      </c>
      <c r="H11" s="72">
        <v>600</v>
      </c>
      <c r="I11" s="12">
        <v>44159</v>
      </c>
      <c r="J11" s="7">
        <v>76</v>
      </c>
      <c r="K11" s="8">
        <v>2019</v>
      </c>
      <c r="L11" s="6">
        <v>43899</v>
      </c>
      <c r="M11" s="238">
        <f>SUMIFS(tabSaldoAta[SALDO],tabSaldoAta[CÓDIGO],tabEstimativa[[#This Row],[CÓDIGO]],tabSaldoAta[ATA.NR],tabEstimativa[[#This Row],[ATA.NR]],tabSaldoAta[ATA.ANO],tabEstimativa[[#This Row],[ATA.ANO]])</f>
        <v>250</v>
      </c>
      <c r="N11" s="13" t="s">
        <v>1198</v>
      </c>
      <c r="O11" s="308" t="s">
        <v>1660</v>
      </c>
      <c r="P11" s="36" t="s">
        <v>3371</v>
      </c>
      <c r="Q11" s="35">
        <f>IFERROR( VLOOKUP(tabEstimativa[[#This Row],[PREGÃO]],tabPregões[#Data],6,FALSE), "" )</f>
        <v>43969</v>
      </c>
      <c r="R11" s="48">
        <v>1</v>
      </c>
      <c r="S11" s="66" t="str">
        <f>IF(COUNTIFS(tabImprósperosDetalhes[PREGÃO],tabEstimativa[[#This Row],[PREGÃO]],tabImprósperosDetalhes[IMPRÓSPERO],tabEstimativa[[#This Row],[LOTE]]) &gt; 0,"X","")</f>
        <v>X</v>
      </c>
      <c r="T11" s="98" t="str">
        <f>IFERROR( VLOOKUP(tabEstimativa[[#This Row],[PREGÃO]],tabPregões[#Data],11,FALSE), "" )</f>
        <v>Processo conferido, finalizado.</v>
      </c>
      <c r="U11" s="29" t="s">
        <v>1560</v>
      </c>
      <c r="V11" s="53" t="s">
        <v>2063</v>
      </c>
      <c r="W11" s="54">
        <v>44168.670138888891</v>
      </c>
      <c r="X11" s="34" t="str">
        <f t="shared" si="0"/>
        <v>*</v>
      </c>
    </row>
    <row r="12" spans="1:24" x14ac:dyDescent="0.3">
      <c r="A12" s="2">
        <v>12835</v>
      </c>
      <c r="B12" s="3" t="s">
        <v>552</v>
      </c>
      <c r="C12" s="5" t="s">
        <v>3</v>
      </c>
      <c r="D12" s="11">
        <v>61</v>
      </c>
      <c r="E12" s="23">
        <v>8</v>
      </c>
      <c r="F12" s="11">
        <v>12</v>
      </c>
      <c r="G12" s="74">
        <f>IFERROR( ROUNDUP(tabEstimativa[[#This Row],[ESTIMATIVA]] / tabEstimativa[[#This Row],[PERÍODO]],0), 0 )</f>
        <v>50</v>
      </c>
      <c r="H12" s="72">
        <v>600</v>
      </c>
      <c r="I12" s="12">
        <v>44159</v>
      </c>
      <c r="J12" s="7">
        <v>293</v>
      </c>
      <c r="K12" s="8">
        <v>2020</v>
      </c>
      <c r="L12" s="6">
        <v>44530</v>
      </c>
      <c r="M12" s="238">
        <f>SUMIFS(tabSaldoAta[SALDO],tabSaldoAta[CÓDIGO],tabEstimativa[[#This Row],[CÓDIGO]],tabSaldoAta[ATA.NR],tabEstimativa[[#This Row],[ATA.NR]],tabSaldoAta[ATA.ANO],tabEstimativa[[#This Row],[ATA.ANO]])</f>
        <v>400</v>
      </c>
      <c r="N12" s="13" t="s">
        <v>1198</v>
      </c>
      <c r="O12" s="308" t="s">
        <v>1660</v>
      </c>
      <c r="P12" s="36" t="s">
        <v>3371</v>
      </c>
      <c r="Q12" s="35">
        <f>IFERROR( VLOOKUP(tabEstimativa[[#This Row],[PREGÃO]],tabPregões[#Data],6,FALSE), "" )</f>
        <v>43969</v>
      </c>
      <c r="R12" s="48">
        <v>2</v>
      </c>
      <c r="S12" s="66" t="str">
        <f>IF(COUNTIFS(tabImprósperosDetalhes[PREGÃO],tabEstimativa[[#This Row],[PREGÃO]],tabImprósperosDetalhes[IMPRÓSPERO],tabEstimativa[[#This Row],[LOTE]]) &gt; 0,"X","")</f>
        <v>X</v>
      </c>
      <c r="T12" s="98" t="str">
        <f>IFERROR( VLOOKUP(tabEstimativa[[#This Row],[PREGÃO]],tabPregões[#Data],11,FALSE), "" )</f>
        <v>Processo conferido, finalizado.</v>
      </c>
      <c r="U12" s="29" t="s">
        <v>1560</v>
      </c>
      <c r="V12" s="53" t="s">
        <v>2063</v>
      </c>
      <c r="W12" s="54">
        <v>44532.46607638889</v>
      </c>
      <c r="X12" s="34" t="str">
        <f t="shared" si="0"/>
        <v>*</v>
      </c>
    </row>
    <row r="13" spans="1:24" x14ac:dyDescent="0.3">
      <c r="A13" s="2">
        <v>37443</v>
      </c>
      <c r="B13" s="3" t="s">
        <v>590</v>
      </c>
      <c r="C13" s="5" t="s">
        <v>3</v>
      </c>
      <c r="D13" s="11"/>
      <c r="E13" s="23"/>
      <c r="F13" s="11">
        <v>12</v>
      </c>
      <c r="G13" s="74">
        <f>IFERROR( ROUNDUP(tabEstimativa[[#This Row],[ESTIMATIVA]] / tabEstimativa[[#This Row],[PERÍODO]],0), 0 )</f>
        <v>0</v>
      </c>
      <c r="H13" s="72">
        <v>0</v>
      </c>
      <c r="I13" s="12">
        <v>43418</v>
      </c>
      <c r="J13" s="7">
        <v>20</v>
      </c>
      <c r="K13" s="8">
        <v>2018</v>
      </c>
      <c r="L13" s="6">
        <v>43486</v>
      </c>
      <c r="M13" s="238">
        <f>SUMIFS(tabSaldoAta[SALDO],tabSaldoAta[CÓDIGO],tabEstimativa[[#This Row],[CÓDIGO]],tabSaldoAta[ATA.NR],tabEstimativa[[#This Row],[ATA.NR]],tabSaldoAta[ATA.ANO],tabEstimativa[[#This Row],[ATA.ANO]])</f>
        <v>0</v>
      </c>
      <c r="N13" s="13" t="s">
        <v>1199</v>
      </c>
      <c r="O13" s="308" t="s">
        <v>1341</v>
      </c>
      <c r="P13" s="36" t="s">
        <v>1742</v>
      </c>
      <c r="Q13" s="35">
        <f>IFERROR( VLOOKUP(tabEstimativa[[#This Row],[PREGÃO]],tabPregões[#Data],6,FALSE), "" )</f>
        <v>43657</v>
      </c>
      <c r="R13" s="48"/>
      <c r="S13" s="66" t="str">
        <f>IF(COUNTIFS(tabImprósperosDetalhes[PREGÃO],tabEstimativa[[#This Row],[PREGÃO]],tabImprósperosDetalhes[IMPRÓSPERO],tabEstimativa[[#This Row],[LOTE]]) &gt; 0,"X","")</f>
        <v/>
      </c>
      <c r="T13" s="98" t="str">
        <f>IFERROR( VLOOKUP(tabEstimativa[[#This Row],[PREGÃO]],tabPregões[#Data],11,FALSE), "" )</f>
        <v>Processo finalizado. Ata 76/19.</v>
      </c>
      <c r="U13" s="29" t="s">
        <v>1941</v>
      </c>
      <c r="V13" s="53" t="s">
        <v>1551</v>
      </c>
      <c r="W13" s="54">
        <v>43675.370497685188</v>
      </c>
      <c r="X13" s="34" t="str">
        <f t="shared" si="0"/>
        <v>*</v>
      </c>
    </row>
    <row r="14" spans="1:24" x14ac:dyDescent="0.3">
      <c r="A14" s="2">
        <v>28181</v>
      </c>
      <c r="B14" s="3" t="s">
        <v>6</v>
      </c>
      <c r="C14" s="5" t="s">
        <v>3</v>
      </c>
      <c r="D14" s="11">
        <v>61</v>
      </c>
      <c r="E14" s="23">
        <v>8</v>
      </c>
      <c r="F14" s="11">
        <v>12</v>
      </c>
      <c r="G14" s="74">
        <f>IFERROR( ROUNDUP(tabEstimativa[[#This Row],[ESTIMATIVA]] / tabEstimativa[[#This Row],[PERÍODO]],0), 0 )</f>
        <v>2</v>
      </c>
      <c r="H14" s="72">
        <v>20</v>
      </c>
      <c r="I14" s="12">
        <v>43762</v>
      </c>
      <c r="J14" s="7">
        <v>293</v>
      </c>
      <c r="K14" s="8">
        <v>2020</v>
      </c>
      <c r="L14" s="6">
        <v>44530</v>
      </c>
      <c r="M14" s="238">
        <f>SUMIFS(tabSaldoAta[SALDO],tabSaldoAta[CÓDIGO],tabEstimativa[[#This Row],[CÓDIGO]],tabSaldoAta[ATA.NR],tabEstimativa[[#This Row],[ATA.NR]],tabSaldoAta[ATA.ANO],tabEstimativa[[#This Row],[ATA.ANO]])</f>
        <v>20</v>
      </c>
      <c r="N14" s="13" t="s">
        <v>1198</v>
      </c>
      <c r="O14" s="308" t="s">
        <v>1341</v>
      </c>
      <c r="P14" s="36" t="s">
        <v>3371</v>
      </c>
      <c r="Q14" s="35">
        <f>IFERROR( VLOOKUP(tabEstimativa[[#This Row],[PREGÃO]],tabPregões[#Data],6,FALSE), "" )</f>
        <v>43969</v>
      </c>
      <c r="R14" s="48">
        <v>31</v>
      </c>
      <c r="S14" s="66" t="str">
        <f>IF(COUNTIFS(tabImprósperosDetalhes[PREGÃO],tabEstimativa[[#This Row],[PREGÃO]],tabImprósperosDetalhes[IMPRÓSPERO],tabEstimativa[[#This Row],[LOTE]]) &gt; 0,"X","")</f>
        <v/>
      </c>
      <c r="T14" s="98" t="str">
        <f>IFERROR( VLOOKUP(tabEstimativa[[#This Row],[PREGÃO]],tabPregões[#Data],11,FALSE), "" )</f>
        <v>Processo conferido, finalizado.</v>
      </c>
      <c r="U14" s="29" t="s">
        <v>1380</v>
      </c>
      <c r="V14" s="53" t="s">
        <v>2063</v>
      </c>
      <c r="W14" s="54">
        <v>44532.46607638889</v>
      </c>
      <c r="X14" s="34" t="str">
        <f t="shared" si="0"/>
        <v>*</v>
      </c>
    </row>
    <row r="15" spans="1:24" x14ac:dyDescent="0.3">
      <c r="A15" s="2">
        <v>12824</v>
      </c>
      <c r="B15" s="3" t="s">
        <v>7</v>
      </c>
      <c r="C15" s="5" t="s">
        <v>3</v>
      </c>
      <c r="D15" s="11">
        <v>61</v>
      </c>
      <c r="E15" s="23">
        <v>8</v>
      </c>
      <c r="F15" s="11">
        <v>12</v>
      </c>
      <c r="G15" s="74">
        <f>IFERROR( ROUNDUP(tabEstimativa[[#This Row],[ESTIMATIVA]] / tabEstimativa[[#This Row],[PERÍODO]],0), 0 )</f>
        <v>13</v>
      </c>
      <c r="H15" s="72">
        <v>150</v>
      </c>
      <c r="I15" s="12">
        <v>44159</v>
      </c>
      <c r="J15" s="7">
        <v>87</v>
      </c>
      <c r="K15" s="8">
        <v>2020</v>
      </c>
      <c r="L15" s="6">
        <v>44286</v>
      </c>
      <c r="M15" s="238">
        <f>SUMIFS(tabSaldoAta[SALDO],tabSaldoAta[CÓDIGO],tabEstimativa[[#This Row],[CÓDIGO]],tabSaldoAta[ATA.NR],tabEstimativa[[#This Row],[ATA.NR]],tabSaldoAta[ATA.ANO],tabEstimativa[[#This Row],[ATA.ANO]])</f>
        <v>0</v>
      </c>
      <c r="N15" s="13" t="s">
        <v>1198</v>
      </c>
      <c r="O15" s="307" t="str">
        <f>IFERROR( VLOOKUP(CONCATENATE(tabEstimativa[[#This Row],[ATA.NR]],"/",tabEstimativa[[#This Row],[ATA.ANO]]-2000),tabAtas[#Data],6,FALSE), "" )</f>
        <v>MATERIAL ELETRICO</v>
      </c>
      <c r="P15" s="36" t="s">
        <v>3258</v>
      </c>
      <c r="Q15" s="35">
        <f>IFERROR( VLOOKUP(tabEstimativa[[#This Row],[PREGÃO]],tabPregões[#Data],6,FALSE), "" )</f>
        <v>43951</v>
      </c>
      <c r="R15" s="48">
        <v>3</v>
      </c>
      <c r="S15" s="66" t="str">
        <f>IF(COUNTIFS(tabImprósperosDetalhes[PREGÃO],tabEstimativa[[#This Row],[PREGÃO]],tabImprósperosDetalhes[IMPRÓSPERO],tabEstimativa[[#This Row],[LOTE]]) &gt; 0,"X","")</f>
        <v/>
      </c>
      <c r="T15" s="98" t="str">
        <f>IFERROR( VLOOKUP(tabEstimativa[[#This Row],[PREGÃO]],tabPregões[#Data],11,FALSE), "" )</f>
        <v>Processo conferido, finalizado.</v>
      </c>
      <c r="U15" s="29" t="s">
        <v>1560</v>
      </c>
      <c r="V15" s="53" t="s">
        <v>2063</v>
      </c>
      <c r="W15" s="54">
        <v>44286.475798611114</v>
      </c>
      <c r="X15" s="34" t="str">
        <f t="shared" si="0"/>
        <v>*</v>
      </c>
    </row>
    <row r="16" spans="1:24" x14ac:dyDescent="0.3">
      <c r="A16" s="2">
        <v>12821</v>
      </c>
      <c r="B16" s="10" t="s">
        <v>4567</v>
      </c>
      <c r="C16" s="5" t="s">
        <v>3</v>
      </c>
      <c r="D16" s="11">
        <v>61</v>
      </c>
      <c r="E16" s="23">
        <v>8</v>
      </c>
      <c r="F16" s="11">
        <v>12</v>
      </c>
      <c r="G16" s="74">
        <f>IFERROR( ROUNDUP(tabEstimativa[[#This Row],[ESTIMATIVA]] / tabEstimativa[[#This Row],[PERÍODO]],0), 0 )</f>
        <v>9</v>
      </c>
      <c r="H16" s="72">
        <v>100</v>
      </c>
      <c r="I16" s="12">
        <v>44159</v>
      </c>
      <c r="J16" s="7">
        <v>87</v>
      </c>
      <c r="K16" s="8">
        <v>2020</v>
      </c>
      <c r="L16" s="6">
        <v>44286</v>
      </c>
      <c r="M16" s="238">
        <f>SUMIFS(tabSaldoAta[SALDO],tabSaldoAta[CÓDIGO],tabEstimativa[[#This Row],[CÓDIGO]],tabSaldoAta[ATA.NR],tabEstimativa[[#This Row],[ATA.NR]],tabSaldoAta[ATA.ANO],tabEstimativa[[#This Row],[ATA.ANO]])</f>
        <v>-50</v>
      </c>
      <c r="N16" s="13" t="s">
        <v>1198</v>
      </c>
      <c r="O16" s="307" t="str">
        <f>IFERROR( VLOOKUP(CONCATENATE(tabEstimativa[[#This Row],[ATA.NR]],"/",tabEstimativa[[#This Row],[ATA.ANO]]-2000),tabAtas[#Data],6,FALSE), "" )</f>
        <v>MATERIAL ELETRICO</v>
      </c>
      <c r="P16" s="36" t="s">
        <v>3258</v>
      </c>
      <c r="Q16" s="35">
        <f>IFERROR( VLOOKUP(tabEstimativa[[#This Row],[PREGÃO]],tabPregões[#Data],6,FALSE), "" )</f>
        <v>43951</v>
      </c>
      <c r="R16" s="48">
        <v>2</v>
      </c>
      <c r="S16" s="66" t="str">
        <f>IF(COUNTIFS(tabImprósperosDetalhes[PREGÃO],tabEstimativa[[#This Row],[PREGÃO]],tabImprósperosDetalhes[IMPRÓSPERO],tabEstimativa[[#This Row],[LOTE]]) &gt; 0,"X","")</f>
        <v/>
      </c>
      <c r="T16" s="98" t="str">
        <f>IFERROR( VLOOKUP(tabEstimativa[[#This Row],[PREGÃO]],tabPregões[#Data],11,FALSE), "" )</f>
        <v>Processo conferido, finalizado.</v>
      </c>
      <c r="U16" s="29" t="s">
        <v>1560</v>
      </c>
      <c r="V16" s="53" t="s">
        <v>2063</v>
      </c>
      <c r="W16" s="54">
        <v>44286.475798611114</v>
      </c>
      <c r="X16" s="34" t="str">
        <f t="shared" si="0"/>
        <v>*</v>
      </c>
    </row>
    <row r="17" spans="1:24" x14ac:dyDescent="0.3">
      <c r="A17" s="2">
        <v>12813</v>
      </c>
      <c r="B17" s="3" t="s">
        <v>9</v>
      </c>
      <c r="C17" s="5" t="s">
        <v>3</v>
      </c>
      <c r="D17" s="11">
        <v>61</v>
      </c>
      <c r="E17" s="23">
        <v>8</v>
      </c>
      <c r="F17" s="11">
        <v>12</v>
      </c>
      <c r="G17" s="74">
        <f>IFERROR( ROUNDUP(tabEstimativa[[#This Row],[ESTIMATIVA]] / tabEstimativa[[#This Row],[PERÍODO]],0), 0 )</f>
        <v>5</v>
      </c>
      <c r="H17" s="72">
        <v>60</v>
      </c>
      <c r="I17" s="12">
        <v>44159</v>
      </c>
      <c r="J17" s="7">
        <v>87</v>
      </c>
      <c r="K17" s="8">
        <v>2020</v>
      </c>
      <c r="L17" s="6">
        <v>44286</v>
      </c>
      <c r="M17" s="238">
        <f>SUMIFS(tabSaldoAta[SALDO],tabSaldoAta[CÓDIGO],tabEstimativa[[#This Row],[CÓDIGO]],tabSaldoAta[ATA.NR],tabEstimativa[[#This Row],[ATA.NR]],tabSaldoAta[ATA.ANO],tabEstimativa[[#This Row],[ATA.ANO]])</f>
        <v>20</v>
      </c>
      <c r="N17" s="13" t="s">
        <v>1198</v>
      </c>
      <c r="O17" s="307" t="str">
        <f>IFERROR( VLOOKUP(CONCATENATE(tabEstimativa[[#This Row],[ATA.NR]],"/",tabEstimativa[[#This Row],[ATA.ANO]]-2000),tabAtas[#Data],6,FALSE), "" )</f>
        <v>MATERIAL ELETRICO</v>
      </c>
      <c r="P17" s="36" t="s">
        <v>3258</v>
      </c>
      <c r="Q17" s="35">
        <f>IFERROR( VLOOKUP(tabEstimativa[[#This Row],[PREGÃO]],tabPregões[#Data],6,FALSE), "" )</f>
        <v>43951</v>
      </c>
      <c r="R17" s="48">
        <v>1</v>
      </c>
      <c r="S17" s="66" t="str">
        <f>IF(COUNTIFS(tabImprósperosDetalhes[PREGÃO],tabEstimativa[[#This Row],[PREGÃO]],tabImprósperosDetalhes[IMPRÓSPERO],tabEstimativa[[#This Row],[LOTE]]) &gt; 0,"X","")</f>
        <v/>
      </c>
      <c r="T17" s="98" t="str">
        <f>IFERROR( VLOOKUP(tabEstimativa[[#This Row],[PREGÃO]],tabPregões[#Data],11,FALSE), "" )</f>
        <v>Processo conferido, finalizado.</v>
      </c>
      <c r="U17" s="29" t="s">
        <v>1560</v>
      </c>
      <c r="V17" s="53" t="s">
        <v>2063</v>
      </c>
      <c r="W17" s="54">
        <v>44286.475798611114</v>
      </c>
      <c r="X17" s="34" t="str">
        <f t="shared" si="0"/>
        <v>*</v>
      </c>
    </row>
    <row r="18" spans="1:24" x14ac:dyDescent="0.3">
      <c r="A18" s="2">
        <v>96378</v>
      </c>
      <c r="B18" s="3" t="s">
        <v>622</v>
      </c>
      <c r="C18" s="5" t="s">
        <v>3</v>
      </c>
      <c r="D18" s="11"/>
      <c r="E18" s="23"/>
      <c r="F18" s="11">
        <v>12</v>
      </c>
      <c r="G18" s="74">
        <f>IFERROR( ROUNDUP(tabEstimativa[[#This Row],[ESTIMATIVA]] / tabEstimativa[[#This Row],[PERÍODO]],0), 0 )</f>
        <v>0</v>
      </c>
      <c r="H18" s="72">
        <v>0</v>
      </c>
      <c r="I18" s="12">
        <v>43418</v>
      </c>
      <c r="J18" s="7">
        <v>70</v>
      </c>
      <c r="K18" s="8">
        <v>2019</v>
      </c>
      <c r="L18" s="6">
        <v>43899</v>
      </c>
      <c r="M18" s="238">
        <f>SUMIFS(tabSaldoAta[SALDO],tabSaldoAta[CÓDIGO],tabEstimativa[[#This Row],[CÓDIGO]],tabSaldoAta[ATA.NR],tabEstimativa[[#This Row],[ATA.NR]],tabSaldoAta[ATA.ANO],tabEstimativa[[#This Row],[ATA.ANO]])</f>
        <v>0</v>
      </c>
      <c r="N18" s="13" t="s">
        <v>1199</v>
      </c>
      <c r="O18" s="308" t="s">
        <v>1660</v>
      </c>
      <c r="P18" s="36" t="s">
        <v>1742</v>
      </c>
      <c r="Q18" s="35">
        <f>IFERROR( VLOOKUP(tabEstimativa[[#This Row],[PREGÃO]],tabPregões[#Data],6,FALSE), "" )</f>
        <v>43657</v>
      </c>
      <c r="R18" s="48"/>
      <c r="S18" s="66" t="str">
        <f>IF(COUNTIFS(tabImprósperosDetalhes[PREGÃO],tabEstimativa[[#This Row],[PREGÃO]],tabImprósperosDetalhes[IMPRÓSPERO],tabEstimativa[[#This Row],[LOTE]]) &gt; 0,"X","")</f>
        <v/>
      </c>
      <c r="T18" s="98" t="str">
        <f>IFERROR( VLOOKUP(tabEstimativa[[#This Row],[PREGÃO]],tabPregões[#Data],11,FALSE), "" )</f>
        <v>Processo finalizado. Ata 76/19.</v>
      </c>
      <c r="U18" s="29" t="s">
        <v>1941</v>
      </c>
      <c r="V18" s="53" t="s">
        <v>1551</v>
      </c>
      <c r="W18" s="54">
        <v>43675.396087962959</v>
      </c>
      <c r="X18" s="34" t="str">
        <f t="shared" si="0"/>
        <v>*</v>
      </c>
    </row>
    <row r="19" spans="1:24" x14ac:dyDescent="0.3">
      <c r="A19" s="2">
        <v>96093</v>
      </c>
      <c r="B19" s="3" t="s">
        <v>617</v>
      </c>
      <c r="C19" s="5" t="s">
        <v>3</v>
      </c>
      <c r="D19" s="11"/>
      <c r="E19" s="23"/>
      <c r="F19" s="11">
        <v>12</v>
      </c>
      <c r="G19" s="74">
        <f>IFERROR( ROUNDUP(tabEstimativa[[#This Row],[ESTIMATIVA]] / tabEstimativa[[#This Row],[PERÍODO]],0), 0 )</f>
        <v>0</v>
      </c>
      <c r="H19" s="72">
        <v>0</v>
      </c>
      <c r="I19" s="12">
        <v>43418</v>
      </c>
      <c r="J19" s="7">
        <v>76</v>
      </c>
      <c r="K19" s="8">
        <v>2019</v>
      </c>
      <c r="L19" s="6">
        <v>43899</v>
      </c>
      <c r="M19" s="238">
        <f>SUMIFS(tabSaldoAta[SALDO],tabSaldoAta[CÓDIGO],tabEstimativa[[#This Row],[CÓDIGO]],tabSaldoAta[ATA.NR],tabEstimativa[[#This Row],[ATA.NR]],tabSaldoAta[ATA.ANO],tabEstimativa[[#This Row],[ATA.ANO]])</f>
        <v>0</v>
      </c>
      <c r="N19" s="13" t="s">
        <v>1199</v>
      </c>
      <c r="O19" s="308" t="s">
        <v>1341</v>
      </c>
      <c r="P19" s="36"/>
      <c r="Q19" s="35" t="str">
        <f>IFERROR( VLOOKUP(tabEstimativa[[#This Row],[PREGÃO]],tabPregões[#Data],6,FALSE), "" )</f>
        <v/>
      </c>
      <c r="R19" s="48"/>
      <c r="S19" s="66" t="str">
        <f>IF(COUNTIFS(tabImprósperosDetalhes[PREGÃO],tabEstimativa[[#This Row],[PREGÃO]],tabImprósperosDetalhes[IMPRÓSPERO],tabEstimativa[[#This Row],[LOTE]]) &gt; 0,"X","")</f>
        <v/>
      </c>
      <c r="T19" s="98" t="str">
        <f>IFERROR( VLOOKUP(tabEstimativa[[#This Row],[PREGÃO]],tabPregões[#Data],11,FALSE), "" )</f>
        <v/>
      </c>
      <c r="U19" s="29" t="s">
        <v>1941</v>
      </c>
      <c r="V19" s="53" t="s">
        <v>1551</v>
      </c>
      <c r="W19" s="54">
        <v>43675.385648148149</v>
      </c>
      <c r="X19" s="34" t="str">
        <f t="shared" si="0"/>
        <v>*</v>
      </c>
    </row>
    <row r="20" spans="1:24" x14ac:dyDescent="0.3">
      <c r="A20" s="2">
        <v>95704</v>
      </c>
      <c r="B20" s="3" t="s">
        <v>616</v>
      </c>
      <c r="C20" s="5" t="s">
        <v>3</v>
      </c>
      <c r="D20" s="11"/>
      <c r="E20" s="23"/>
      <c r="F20" s="11">
        <v>12</v>
      </c>
      <c r="G20" s="74">
        <f>IFERROR( ROUNDUP(tabEstimativa[[#This Row],[ESTIMATIVA]] / tabEstimativa[[#This Row],[PERÍODO]],0), 0 )</f>
        <v>0</v>
      </c>
      <c r="H20" s="72">
        <v>0</v>
      </c>
      <c r="I20" s="12">
        <v>43418</v>
      </c>
      <c r="J20" s="7">
        <v>76</v>
      </c>
      <c r="K20" s="8">
        <v>2019</v>
      </c>
      <c r="L20" s="6">
        <v>43899</v>
      </c>
      <c r="M20" s="238">
        <f>SUMIFS(tabSaldoAta[SALDO],tabSaldoAta[CÓDIGO],tabEstimativa[[#This Row],[CÓDIGO]],tabSaldoAta[ATA.NR],tabEstimativa[[#This Row],[ATA.NR]],tabSaldoAta[ATA.ANO],tabEstimativa[[#This Row],[ATA.ANO]])</f>
        <v>0</v>
      </c>
      <c r="N20" s="13" t="s">
        <v>1199</v>
      </c>
      <c r="O20" s="308" t="s">
        <v>1341</v>
      </c>
      <c r="P20" s="36"/>
      <c r="Q20" s="35" t="str">
        <f>IFERROR( VLOOKUP(tabEstimativa[[#This Row],[PREGÃO]],tabPregões[#Data],6,FALSE), "" )</f>
        <v/>
      </c>
      <c r="R20" s="48"/>
      <c r="S20" s="66" t="str">
        <f>IF(COUNTIFS(tabImprósperosDetalhes[PREGÃO],tabEstimativa[[#This Row],[PREGÃO]],tabImprósperosDetalhes[IMPRÓSPERO],tabEstimativa[[#This Row],[LOTE]]) &gt; 0,"X","")</f>
        <v/>
      </c>
      <c r="T20" s="98" t="str">
        <f>IFERROR( VLOOKUP(tabEstimativa[[#This Row],[PREGÃO]],tabPregões[#Data],11,FALSE), "" )</f>
        <v/>
      </c>
      <c r="U20" s="29" t="s">
        <v>1941</v>
      </c>
      <c r="V20" s="53" t="s">
        <v>1551</v>
      </c>
      <c r="W20" s="54">
        <v>43675.385648148149</v>
      </c>
      <c r="X20" s="34" t="str">
        <f t="shared" si="0"/>
        <v>*</v>
      </c>
    </row>
    <row r="21" spans="1:24" x14ac:dyDescent="0.3">
      <c r="A21" s="2">
        <v>95705</v>
      </c>
      <c r="B21" s="3" t="s">
        <v>1070</v>
      </c>
      <c r="C21" s="5" t="s">
        <v>3</v>
      </c>
      <c r="D21" s="11"/>
      <c r="E21" s="23"/>
      <c r="F21" s="11">
        <v>12</v>
      </c>
      <c r="G21" s="74">
        <f>IFERROR( ROUNDUP(tabEstimativa[[#This Row],[ESTIMATIVA]] / tabEstimativa[[#This Row],[PERÍODO]],0), 0 )</f>
        <v>0</v>
      </c>
      <c r="H21" s="72">
        <v>0</v>
      </c>
      <c r="I21" s="12">
        <v>43418</v>
      </c>
      <c r="J21" s="7">
        <v>76</v>
      </c>
      <c r="K21" s="8">
        <v>2019</v>
      </c>
      <c r="L21" s="6">
        <v>43899</v>
      </c>
      <c r="M21" s="238">
        <f>SUMIFS(tabSaldoAta[SALDO],tabSaldoAta[CÓDIGO],tabEstimativa[[#This Row],[CÓDIGO]],tabSaldoAta[ATA.NR],tabEstimativa[[#This Row],[ATA.NR]],tabSaldoAta[ATA.ANO],tabEstimativa[[#This Row],[ATA.ANO]])</f>
        <v>0</v>
      </c>
      <c r="N21" s="13" t="s">
        <v>1199</v>
      </c>
      <c r="O21" s="308" t="s">
        <v>1341</v>
      </c>
      <c r="P21" s="36"/>
      <c r="Q21" s="35" t="str">
        <f>IFERROR( VLOOKUP(tabEstimativa[[#This Row],[PREGÃO]],tabPregões[#Data],6,FALSE), "" )</f>
        <v/>
      </c>
      <c r="R21" s="48"/>
      <c r="S21" s="66" t="str">
        <f>IF(COUNTIFS(tabImprósperosDetalhes[PREGÃO],tabEstimativa[[#This Row],[PREGÃO]],tabImprósperosDetalhes[IMPRÓSPERO],tabEstimativa[[#This Row],[LOTE]]) &gt; 0,"X","")</f>
        <v/>
      </c>
      <c r="T21" s="98" t="str">
        <f>IFERROR( VLOOKUP(tabEstimativa[[#This Row],[PREGÃO]],tabPregões[#Data],11,FALSE), "" )</f>
        <v/>
      </c>
      <c r="U21" s="29" t="s">
        <v>1941</v>
      </c>
      <c r="V21" s="53" t="s">
        <v>1551</v>
      </c>
      <c r="W21" s="54">
        <v>43949.629525462966</v>
      </c>
      <c r="X21" s="34" t="str">
        <f t="shared" si="0"/>
        <v>*</v>
      </c>
    </row>
    <row r="22" spans="1:24" x14ac:dyDescent="0.3">
      <c r="A22" s="2">
        <v>28184</v>
      </c>
      <c r="B22" s="3" t="s">
        <v>10</v>
      </c>
      <c r="C22" s="5" t="s">
        <v>3</v>
      </c>
      <c r="D22" s="11">
        <v>61</v>
      </c>
      <c r="E22" s="23">
        <v>8</v>
      </c>
      <c r="F22" s="11">
        <v>12</v>
      </c>
      <c r="G22" s="74">
        <f>IFERROR( ROUNDUP(tabEstimativa[[#This Row],[ESTIMATIVA]] / tabEstimativa[[#This Row],[PERÍODO]],0), 0 )</f>
        <v>13</v>
      </c>
      <c r="H22" s="72">
        <v>150</v>
      </c>
      <c r="I22" s="12">
        <v>44159</v>
      </c>
      <c r="J22" s="7">
        <v>87</v>
      </c>
      <c r="K22" s="8">
        <v>2020</v>
      </c>
      <c r="L22" s="6">
        <v>44286</v>
      </c>
      <c r="M22" s="238">
        <f>SUMIFS(tabSaldoAta[SALDO],tabSaldoAta[CÓDIGO],tabEstimativa[[#This Row],[CÓDIGO]],tabSaldoAta[ATA.NR],tabEstimativa[[#This Row],[ATA.NR]],tabSaldoAta[ATA.ANO],tabEstimativa[[#This Row],[ATA.ANO]])</f>
        <v>150</v>
      </c>
      <c r="N22" s="13" t="s">
        <v>1198</v>
      </c>
      <c r="O22" s="307" t="str">
        <f>IFERROR( VLOOKUP(CONCATENATE(tabEstimativa[[#This Row],[ATA.NR]],"/",tabEstimativa[[#This Row],[ATA.ANO]]-2000),tabAtas[#Data],6,FALSE), "" )</f>
        <v>MATERIAL ELETRICO</v>
      </c>
      <c r="P22" s="36" t="s">
        <v>3258</v>
      </c>
      <c r="Q22" s="35">
        <f>IFERROR( VLOOKUP(tabEstimativa[[#This Row],[PREGÃO]],tabPregões[#Data],6,FALSE), "" )</f>
        <v>43951</v>
      </c>
      <c r="R22" s="48">
        <v>8</v>
      </c>
      <c r="S22" s="66" t="str">
        <f>IF(COUNTIFS(tabImprósperosDetalhes[PREGÃO],tabEstimativa[[#This Row],[PREGÃO]],tabImprósperosDetalhes[IMPRÓSPERO],tabEstimativa[[#This Row],[LOTE]]) &gt; 0,"X","")</f>
        <v/>
      </c>
      <c r="T22" s="98" t="str">
        <f>IFERROR( VLOOKUP(tabEstimativa[[#This Row],[PREGÃO]],tabPregões[#Data],11,FALSE), "" )</f>
        <v>Processo conferido, finalizado.</v>
      </c>
      <c r="U22" s="29" t="s">
        <v>1560</v>
      </c>
      <c r="V22" s="53" t="s">
        <v>2063</v>
      </c>
      <c r="W22" s="54">
        <v>44286.475798611114</v>
      </c>
      <c r="X22" s="34" t="str">
        <f t="shared" si="0"/>
        <v>*</v>
      </c>
    </row>
    <row r="23" spans="1:24" x14ac:dyDescent="0.3">
      <c r="A23" s="2">
        <v>16053</v>
      </c>
      <c r="B23" s="3" t="s">
        <v>385</v>
      </c>
      <c r="C23" s="5" t="s">
        <v>11</v>
      </c>
      <c r="D23" s="11">
        <v>51</v>
      </c>
      <c r="E23" s="23">
        <v>33</v>
      </c>
      <c r="F23" s="11">
        <v>12</v>
      </c>
      <c r="G23" s="74">
        <f>IFERROR( ROUNDUP(tabEstimativa[[#This Row],[ESTIMATIVA]] / tabEstimativa[[#This Row],[PERÍODO]],0), 0 )</f>
        <v>25</v>
      </c>
      <c r="H23" s="72">
        <v>300</v>
      </c>
      <c r="I23" s="12">
        <v>44308</v>
      </c>
      <c r="J23" s="7">
        <v>174</v>
      </c>
      <c r="K23" s="8">
        <v>2020</v>
      </c>
      <c r="L23" s="6">
        <v>44424</v>
      </c>
      <c r="M23" s="238">
        <f>SUMIFS(tabSaldoAta[SALDO],tabSaldoAta[CÓDIGO],tabEstimativa[[#This Row],[CÓDIGO]],tabSaldoAta[ATA.NR],tabEstimativa[[#This Row],[ATA.NR]],tabSaldoAta[ATA.ANO],tabEstimativa[[#This Row],[ATA.ANO]])</f>
        <v>50</v>
      </c>
      <c r="N23" s="13" t="s">
        <v>1198</v>
      </c>
      <c r="O23" s="308"/>
      <c r="P23" s="36" t="s">
        <v>3629</v>
      </c>
      <c r="Q23" s="35">
        <f>IFERROR( VLOOKUP(tabEstimativa[[#This Row],[PREGÃO]],tabPregões[#Data],6,FALSE), "" )</f>
        <v>44046</v>
      </c>
      <c r="R23" s="48">
        <v>2</v>
      </c>
      <c r="S23" s="66" t="str">
        <f>IF(COUNTIFS(tabImprósperosDetalhes[PREGÃO],tabEstimativa[[#This Row],[PREGÃO]],tabImprósperosDetalhes[IMPRÓSPERO],tabEstimativa[[#This Row],[LOTE]]) &gt; 0,"X","")</f>
        <v/>
      </c>
      <c r="T23" s="98" t="str">
        <f>IFERROR( VLOOKUP(tabEstimativa[[#This Row],[PREGÃO]],tabPregões[#Data],11,FALSE), "" )</f>
        <v>Finalizado</v>
      </c>
      <c r="U23" s="29" t="s">
        <v>1560</v>
      </c>
      <c r="V23" s="53" t="s">
        <v>2063</v>
      </c>
      <c r="W23" s="54">
        <v>44424.685648148145</v>
      </c>
      <c r="X23" s="34" t="str">
        <f t="shared" si="0"/>
        <v>*</v>
      </c>
    </row>
    <row r="24" spans="1:24" x14ac:dyDescent="0.3">
      <c r="A24" s="2">
        <v>94310</v>
      </c>
      <c r="B24" s="3" t="s">
        <v>608</v>
      </c>
      <c r="C24" s="5" t="s">
        <v>14</v>
      </c>
      <c r="D24" s="11"/>
      <c r="E24" s="23"/>
      <c r="F24" s="11">
        <v>12</v>
      </c>
      <c r="G24" s="74">
        <f>IFERROR( ROUNDUP(tabEstimativa[[#This Row],[ESTIMATIVA]] / tabEstimativa[[#This Row],[PERÍODO]],0), 0 )</f>
        <v>0</v>
      </c>
      <c r="H24" s="72">
        <v>0</v>
      </c>
      <c r="I24" s="12">
        <v>43418</v>
      </c>
      <c r="J24" s="7">
        <v>76</v>
      </c>
      <c r="K24" s="8">
        <v>2019</v>
      </c>
      <c r="L24" s="6">
        <v>43899</v>
      </c>
      <c r="M24" s="238">
        <f>SUMIFS(tabSaldoAta[SALDO],tabSaldoAta[CÓDIGO],tabEstimativa[[#This Row],[CÓDIGO]],tabSaldoAta[ATA.NR],tabEstimativa[[#This Row],[ATA.NR]],tabSaldoAta[ATA.ANO],tabEstimativa[[#This Row],[ATA.ANO]])</f>
        <v>0</v>
      </c>
      <c r="N24" s="13" t="s">
        <v>1199</v>
      </c>
      <c r="O24" s="308" t="s">
        <v>1341</v>
      </c>
      <c r="P24" s="36" t="s">
        <v>1742</v>
      </c>
      <c r="Q24" s="35">
        <f>IFERROR( VLOOKUP(tabEstimativa[[#This Row],[PREGÃO]],tabPregões[#Data],6,FALSE), "" )</f>
        <v>43657</v>
      </c>
      <c r="R24" s="48"/>
      <c r="S24" s="66" t="str">
        <f>IF(COUNTIFS(tabImprósperosDetalhes[PREGÃO],tabEstimativa[[#This Row],[PREGÃO]],tabImprósperosDetalhes[IMPRÓSPERO],tabEstimativa[[#This Row],[LOTE]]) &gt; 0,"X","")</f>
        <v/>
      </c>
      <c r="T24" s="98" t="str">
        <f>IFERROR( VLOOKUP(tabEstimativa[[#This Row],[PREGÃO]],tabPregões[#Data],11,FALSE), "" )</f>
        <v>Processo finalizado. Ata 76/19.</v>
      </c>
      <c r="U24" s="29" t="s">
        <v>1941</v>
      </c>
      <c r="V24" s="53" t="s">
        <v>1551</v>
      </c>
      <c r="W24" s="54">
        <v>43675.385648148149</v>
      </c>
      <c r="X24" s="34" t="str">
        <f t="shared" si="0"/>
        <v>*</v>
      </c>
    </row>
    <row r="25" spans="1:24" ht="28.8" x14ac:dyDescent="0.3">
      <c r="A25" s="2">
        <v>140326</v>
      </c>
      <c r="B25" s="3" t="s">
        <v>3904</v>
      </c>
      <c r="C25" s="5" t="s">
        <v>13</v>
      </c>
      <c r="D25" s="11">
        <v>51</v>
      </c>
      <c r="E25" s="23">
        <v>33</v>
      </c>
      <c r="F25" s="11">
        <v>12</v>
      </c>
      <c r="G25" s="74">
        <f>ROUNDUP(tabEstimativa[[#This Row],[ESTIMATIVA]] / tabEstimativa[[#This Row],[PERÍODO]],0)</f>
        <v>42</v>
      </c>
      <c r="H25" s="72">
        <v>500</v>
      </c>
      <c r="I25" s="12">
        <v>44182</v>
      </c>
      <c r="J25" s="2"/>
      <c r="K25" s="8"/>
      <c r="L25" s="345"/>
      <c r="M25" s="238">
        <f>SUMIFS(tabSaldoAta[SALDO],tabSaldoAta[CÓDIGO],tabEstimativa[[#This Row],[CÓDIGO]],tabSaldoAta[ATA.NR],tabEstimativa[[#This Row],[ATA.NR]],tabSaldoAta[ATA.ANO],tabEstimativa[[#This Row],[ATA.ANO]])</f>
        <v>0</v>
      </c>
      <c r="N25" s="13" t="s">
        <v>1799</v>
      </c>
      <c r="O25" s="307" t="str">
        <f>IFERROR( VLOOKUP(tabEstimativa[[#This Row],[PREGÃO]],tabPregões[],7,FALSE), "" )</f>
        <v/>
      </c>
      <c r="P25" s="36"/>
      <c r="Q25" s="35" t="str">
        <f>IFERROR( VLOOKUP(tabEstimativa[[#This Row],[PREGÃO]],tabPregões[#Data],6,FALSE), "" )</f>
        <v/>
      </c>
      <c r="R25" s="48"/>
      <c r="S25" s="66" t="str">
        <f>IF(COUNTIFS(tabImprósperosDetalhes[PREGÃO],tabEstimativa[[#This Row],[PREGÃO]],tabImprósperosDetalhes[IMPRÓSPERO],tabEstimativa[[#This Row],[LOTE]]) &gt; 0,"X","")</f>
        <v/>
      </c>
      <c r="T25" s="98" t="str">
        <f>IFERROR( VLOOKUP(tabEstimativa[[#This Row],[PREGÃO]],tabPregões[#Data],11,FALSE), "" )</f>
        <v/>
      </c>
      <c r="U25" s="29" t="s">
        <v>3923</v>
      </c>
      <c r="V25" s="53" t="s">
        <v>2063</v>
      </c>
      <c r="W25" s="54">
        <v>44217.461770833332</v>
      </c>
      <c r="X25" s="34" t="str">
        <f t="shared" si="0"/>
        <v>*</v>
      </c>
    </row>
    <row r="26" spans="1:24" x14ac:dyDescent="0.3">
      <c r="A26" s="2">
        <v>132769</v>
      </c>
      <c r="B26" s="3" t="s">
        <v>12</v>
      </c>
      <c r="C26" s="5" t="s">
        <v>13</v>
      </c>
      <c r="D26" s="11">
        <v>51</v>
      </c>
      <c r="E26" s="23">
        <v>33</v>
      </c>
      <c r="F26" s="11">
        <v>12</v>
      </c>
      <c r="G26" s="74">
        <f>IFERROR( ROUNDUP(tabEstimativa[[#This Row],[ESTIMATIVA]] / tabEstimativa[[#This Row],[PERÍODO]],0), 0 )</f>
        <v>0</v>
      </c>
      <c r="H26" s="72">
        <v>0</v>
      </c>
      <c r="I26" s="12">
        <v>44308</v>
      </c>
      <c r="J26" s="7">
        <v>174</v>
      </c>
      <c r="K26" s="8">
        <v>2020</v>
      </c>
      <c r="L26" s="6">
        <v>44424</v>
      </c>
      <c r="M26" s="238">
        <f>SUMIFS(tabSaldoAta[SALDO],tabSaldoAta[CÓDIGO],tabEstimativa[[#This Row],[CÓDIGO]],tabSaldoAta[ATA.NR],tabEstimativa[[#This Row],[ATA.NR]],tabSaldoAta[ATA.ANO],tabEstimativa[[#This Row],[ATA.ANO]])</f>
        <v>0</v>
      </c>
      <c r="N26" s="13" t="s">
        <v>1198</v>
      </c>
      <c r="O26" s="308" t="s">
        <v>1548</v>
      </c>
      <c r="P26" s="36" t="s">
        <v>3629</v>
      </c>
      <c r="Q26" s="35">
        <f>IFERROR( VLOOKUP(tabEstimativa[[#This Row],[PREGÃO]],tabPregões[#Data],6,FALSE), "" )</f>
        <v>44046</v>
      </c>
      <c r="R26" s="48">
        <v>30</v>
      </c>
      <c r="S26" s="66" t="str">
        <f>IF(COUNTIFS(tabImprósperosDetalhes[PREGÃO],tabEstimativa[[#This Row],[PREGÃO]],tabImprósperosDetalhes[IMPRÓSPERO],tabEstimativa[[#This Row],[LOTE]]) &gt; 0,"X","")</f>
        <v/>
      </c>
      <c r="T26" s="98" t="str">
        <f>IFERROR( VLOOKUP(tabEstimativa[[#This Row],[PREGÃO]],tabPregões[#Data],11,FALSE), "" )</f>
        <v>Finalizado</v>
      </c>
      <c r="U26" s="29" t="s">
        <v>1560</v>
      </c>
      <c r="V26" s="53" t="s">
        <v>2063</v>
      </c>
      <c r="W26" s="54">
        <v>44424.685648148145</v>
      </c>
      <c r="X26" s="34" t="str">
        <f t="shared" si="0"/>
        <v>*</v>
      </c>
    </row>
    <row r="27" spans="1:24" x14ac:dyDescent="0.3">
      <c r="A27" s="2">
        <v>114370</v>
      </c>
      <c r="B27" s="3" t="s">
        <v>928</v>
      </c>
      <c r="C27" s="5" t="s">
        <v>254</v>
      </c>
      <c r="D27" s="11"/>
      <c r="E27" s="23"/>
      <c r="F27" s="11">
        <v>12</v>
      </c>
      <c r="G27" s="74">
        <f>IFERROR( ROUNDUP(tabEstimativa[[#This Row],[ESTIMATIVA]] / tabEstimativa[[#This Row],[PERÍODO]],0), 0 )</f>
        <v>0</v>
      </c>
      <c r="H27" s="72">
        <v>0</v>
      </c>
      <c r="I27" s="12">
        <v>43312</v>
      </c>
      <c r="J27" s="7"/>
      <c r="K27" s="8"/>
      <c r="L27" s="6"/>
      <c r="M27" s="238">
        <f>SUMIFS(tabSaldoAta[SALDO],tabSaldoAta[CÓDIGO],tabEstimativa[[#This Row],[CÓDIGO]],tabSaldoAta[ATA.NR],tabEstimativa[[#This Row],[ATA.NR]],tabSaldoAta[ATA.ANO],tabEstimativa[[#This Row],[ATA.ANO]])</f>
        <v>0</v>
      </c>
      <c r="N27" s="13" t="s">
        <v>1199</v>
      </c>
      <c r="O27" s="308" t="s">
        <v>1359</v>
      </c>
      <c r="P27" s="36"/>
      <c r="Q27" s="35" t="str">
        <f>IFERROR( VLOOKUP(tabEstimativa[[#This Row],[PREGÃO]],tabPregões[#Data],6,FALSE), "" )</f>
        <v/>
      </c>
      <c r="R27" s="48"/>
      <c r="S27" s="66" t="str">
        <f>IF(COUNTIFS(tabImprósperosDetalhes[PREGÃO],tabEstimativa[[#This Row],[PREGÃO]],tabImprósperosDetalhes[IMPRÓSPERO],tabEstimativa[[#This Row],[LOTE]]) &gt; 0,"X","")</f>
        <v/>
      </c>
      <c r="T27" s="98" t="str">
        <f>IFERROR( VLOOKUP(tabEstimativa[[#This Row],[PREGÃO]],tabPregões[#Data],11,FALSE), "" )</f>
        <v/>
      </c>
      <c r="U27" s="29" t="s">
        <v>1380</v>
      </c>
      <c r="V27" s="53" t="s">
        <v>1551</v>
      </c>
      <c r="W27" s="54">
        <v>43591.434733796297</v>
      </c>
      <c r="X27" s="34" t="str">
        <f t="shared" si="0"/>
        <v>*</v>
      </c>
    </row>
    <row r="28" spans="1:24" x14ac:dyDescent="0.3">
      <c r="A28" s="2">
        <v>22640</v>
      </c>
      <c r="B28" s="3" t="s">
        <v>899</v>
      </c>
      <c r="C28" s="5" t="s">
        <v>87</v>
      </c>
      <c r="D28" s="11">
        <v>48</v>
      </c>
      <c r="E28" s="23">
        <v>18</v>
      </c>
      <c r="F28" s="11">
        <v>12</v>
      </c>
      <c r="G28" s="74">
        <f>IFERROR( ROUNDUP(tabEstimativa[[#This Row],[ESTIMATIVA]] / tabEstimativa[[#This Row],[PERÍODO]],0), 0 )</f>
        <v>0</v>
      </c>
      <c r="H28" s="72">
        <v>0</v>
      </c>
      <c r="I28" s="12">
        <v>43312</v>
      </c>
      <c r="J28" s="7"/>
      <c r="K28" s="8"/>
      <c r="L28" s="6"/>
      <c r="M28" s="238">
        <f>SUMIFS(tabSaldoAta[SALDO],tabSaldoAta[CÓDIGO],tabEstimativa[[#This Row],[CÓDIGO]],tabSaldoAta[ATA.NR],tabEstimativa[[#This Row],[ATA.NR]],tabSaldoAta[ATA.ANO],tabEstimativa[[#This Row],[ATA.ANO]])</f>
        <v>0</v>
      </c>
      <c r="N28" s="13" t="s">
        <v>1199</v>
      </c>
      <c r="O28" s="308" t="s">
        <v>1359</v>
      </c>
      <c r="P28" s="36"/>
      <c r="Q28" s="35" t="str">
        <f>IFERROR( VLOOKUP(tabEstimativa[[#This Row],[PREGÃO]],tabPregões[#Data],6,FALSE), "" )</f>
        <v/>
      </c>
      <c r="R28" s="48"/>
      <c r="S28" s="66" t="str">
        <f>IF(COUNTIFS(tabImprósperosDetalhes[PREGÃO],tabEstimativa[[#This Row],[PREGÃO]],tabImprósperosDetalhes[IMPRÓSPERO],tabEstimativa[[#This Row],[LOTE]]) &gt; 0,"X","")</f>
        <v/>
      </c>
      <c r="T28" s="98" t="str">
        <f>IFERROR( VLOOKUP(tabEstimativa[[#This Row],[PREGÃO]],tabPregões[#Data],11,FALSE), "" )</f>
        <v/>
      </c>
      <c r="U28" s="29" t="s">
        <v>1380</v>
      </c>
      <c r="V28" s="53" t="s">
        <v>1551</v>
      </c>
      <c r="W28" s="54">
        <v>43591.434733796297</v>
      </c>
      <c r="X28" s="34" t="str">
        <f t="shared" si="0"/>
        <v>*</v>
      </c>
    </row>
    <row r="29" spans="1:24" x14ac:dyDescent="0.3">
      <c r="A29" s="2">
        <v>12685</v>
      </c>
      <c r="B29" s="3" t="s">
        <v>833</v>
      </c>
      <c r="C29" s="5" t="s">
        <v>14</v>
      </c>
      <c r="D29" s="11">
        <v>72</v>
      </c>
      <c r="E29" s="23">
        <v>10</v>
      </c>
      <c r="F29" s="11">
        <v>12</v>
      </c>
      <c r="G29" s="74">
        <f>IFERROR( ROUNDUP(tabEstimativa[[#This Row],[ESTIMATIVA]] / tabEstimativa[[#This Row],[PERÍODO]],0), 0 )</f>
        <v>17</v>
      </c>
      <c r="H29" s="72">
        <v>200</v>
      </c>
      <c r="I29" s="12">
        <v>44449</v>
      </c>
      <c r="J29" s="7">
        <v>308</v>
      </c>
      <c r="K29" s="8">
        <v>2020</v>
      </c>
      <c r="L29" s="6">
        <v>44558</v>
      </c>
      <c r="M29" s="238">
        <f>SUMIFS(tabSaldoAta[SALDO],tabSaldoAta[CÓDIGO],tabEstimativa[[#This Row],[CÓDIGO]],tabSaldoAta[ATA.NR],tabEstimativa[[#This Row],[ATA.NR]],tabSaldoAta[ATA.ANO],tabEstimativa[[#This Row],[ATA.ANO]])</f>
        <v>8800</v>
      </c>
      <c r="N29" s="13" t="s">
        <v>1198</v>
      </c>
      <c r="O29" s="307" t="str">
        <f>IFERROR( VLOOKUP(CONCATENATE(tabEstimativa[[#This Row],[ATA.NR]],"/",tabEstimativa[[#This Row],[ATA.ANO]]-2000),tabAtas[#Data],6,FALSE), "" )</f>
        <v>MATERIAIS DE LIMPEZA DOMISSANEANTES</v>
      </c>
      <c r="P29" s="36" t="s">
        <v>3254</v>
      </c>
      <c r="Q29" s="35">
        <f>IFERROR( VLOOKUP(tabEstimativa[[#This Row],[PREGÃO]],tabPregões[#Data],6,FALSE), "" )</f>
        <v>43860</v>
      </c>
      <c r="R29" s="48"/>
      <c r="S29" s="66" t="str">
        <f>IF(COUNTIFS(tabImprósperosDetalhes[PREGÃO],tabEstimativa[[#This Row],[PREGÃO]],tabImprósperosDetalhes[IMPRÓSPERO],tabEstimativa[[#This Row],[LOTE]]) &gt; 0,"X","")</f>
        <v/>
      </c>
      <c r="T29" s="98" t="str">
        <f>IFERROR( VLOOKUP(tabEstimativa[[#This Row],[PREGÃO]],tabPregões[#Data],11,FALSE), "" )</f>
        <v>Finalizar - contrato assinado</v>
      </c>
      <c r="U29" s="29" t="s">
        <v>1560</v>
      </c>
      <c r="V29" s="53" t="s">
        <v>2063</v>
      </c>
      <c r="W29" s="54">
        <v>44564.359791666669</v>
      </c>
      <c r="X29" s="34" t="str">
        <f t="shared" si="0"/>
        <v>*</v>
      </c>
    </row>
    <row r="30" spans="1:24" ht="28.8" x14ac:dyDescent="0.3">
      <c r="A30" s="2">
        <v>12806</v>
      </c>
      <c r="B30" s="3" t="s">
        <v>1494</v>
      </c>
      <c r="C30" s="5" t="s">
        <v>15</v>
      </c>
      <c r="D30" s="11">
        <v>76</v>
      </c>
      <c r="E30" s="23">
        <v>16</v>
      </c>
      <c r="F30" s="11">
        <v>12</v>
      </c>
      <c r="G30" s="74">
        <f>IFERROR( ROUNDUP(tabEstimativa[[#This Row],[ESTIMATIVA]] / tabEstimativa[[#This Row],[PERÍODO]],0), 0 )</f>
        <v>0</v>
      </c>
      <c r="H30" s="72">
        <v>0</v>
      </c>
      <c r="I30" s="12">
        <v>44092</v>
      </c>
      <c r="J30" s="2">
        <v>15</v>
      </c>
      <c r="K30" s="8">
        <v>2020</v>
      </c>
      <c r="L30" s="6">
        <v>44221</v>
      </c>
      <c r="M30" s="238">
        <f>SUMIFS(tabSaldoAta[SALDO],tabSaldoAta[CÓDIGO],tabEstimativa[[#This Row],[CÓDIGO]],tabSaldoAta[ATA.NR],tabEstimativa[[#This Row],[ATA.NR]],tabSaldoAta[ATA.ANO],tabEstimativa[[#This Row],[ATA.ANO]])</f>
        <v>40</v>
      </c>
      <c r="N30" s="13" t="s">
        <v>1198</v>
      </c>
      <c r="O30" s="307" t="str">
        <f>IFERROR( VLOOKUP(CONCATENATE(tabEstimativa[[#This Row],[ATA.NR]],"/",tabEstimativa[[#This Row],[ATA.ANO]]-2000),tabAtas[#Data],6,FALSE), "" )</f>
        <v>MATERIAL DE PINTURA</v>
      </c>
      <c r="P30" s="36" t="s">
        <v>2358</v>
      </c>
      <c r="Q30" s="35">
        <f>IFERROR( VLOOKUP(tabEstimativa[[#This Row],[PREGÃO]],tabPregões[#Data],6,FALSE), "" )</f>
        <v>43864</v>
      </c>
      <c r="R30" s="48"/>
      <c r="S30" s="66" t="str">
        <f>IF(COUNTIFS(tabImprósperosDetalhes[PREGÃO],tabEstimativa[[#This Row],[PREGÃO]],tabImprósperosDetalhes[IMPRÓSPERO],tabEstimativa[[#This Row],[LOTE]]) &gt; 0,"X","")</f>
        <v/>
      </c>
      <c r="T30" s="98" t="str">
        <f>IFERROR( VLOOKUP(tabEstimativa[[#This Row],[PREGÃO]],tabPregões[#Data],11,FALSE), "" )</f>
        <v>Empresa dos itens 3,5,8,9 e 11 solicitou prorrogação de prazo para assinar contrato</v>
      </c>
      <c r="U30" s="29" t="s">
        <v>1560</v>
      </c>
      <c r="V30" s="53" t="s">
        <v>2063</v>
      </c>
      <c r="W30" s="54">
        <v>44224.383564814816</v>
      </c>
      <c r="X30" s="34" t="str">
        <f t="shared" si="0"/>
        <v>*</v>
      </c>
    </row>
    <row r="31" spans="1:24" x14ac:dyDescent="0.3">
      <c r="A31" s="2">
        <v>61401</v>
      </c>
      <c r="B31" s="3" t="s">
        <v>909</v>
      </c>
      <c r="C31" s="5" t="s">
        <v>87</v>
      </c>
      <c r="D31" s="11"/>
      <c r="E31" s="23"/>
      <c r="F31" s="11">
        <v>12</v>
      </c>
      <c r="G31" s="74">
        <f>IFERROR( ROUNDUP(tabEstimativa[[#This Row],[ESTIMATIVA]] / tabEstimativa[[#This Row],[PERÍODO]],0), 0 )</f>
        <v>0</v>
      </c>
      <c r="H31" s="72">
        <v>0</v>
      </c>
      <c r="I31" s="12">
        <v>43312</v>
      </c>
      <c r="J31" s="7"/>
      <c r="K31" s="8"/>
      <c r="L31" s="6"/>
      <c r="M31" s="238">
        <f>SUMIFS(tabSaldoAta[SALDO],tabSaldoAta[CÓDIGO],tabEstimativa[[#This Row],[CÓDIGO]],tabSaldoAta[ATA.NR],tabEstimativa[[#This Row],[ATA.NR]],tabSaldoAta[ATA.ANO],tabEstimativa[[#This Row],[ATA.ANO]])</f>
        <v>0</v>
      </c>
      <c r="N31" s="13" t="s">
        <v>1199</v>
      </c>
      <c r="O31" s="308" t="s">
        <v>1359</v>
      </c>
      <c r="P31" s="36"/>
      <c r="Q31" s="35" t="str">
        <f>IFERROR( VLOOKUP(tabEstimativa[[#This Row],[PREGÃO]],tabPregões[#Data],6,FALSE), "" )</f>
        <v/>
      </c>
      <c r="R31" s="48"/>
      <c r="S31" s="66" t="str">
        <f>IF(COUNTIFS(tabImprósperosDetalhes[PREGÃO],tabEstimativa[[#This Row],[PREGÃO]],tabImprósperosDetalhes[IMPRÓSPERO],tabEstimativa[[#This Row],[LOTE]]) &gt; 0,"X","")</f>
        <v/>
      </c>
      <c r="T31" s="98" t="str">
        <f>IFERROR( VLOOKUP(tabEstimativa[[#This Row],[PREGÃO]],tabPregões[#Data],11,FALSE), "" )</f>
        <v/>
      </c>
      <c r="U31" s="29" t="s">
        <v>1380</v>
      </c>
      <c r="V31" s="53" t="s">
        <v>1551</v>
      </c>
      <c r="W31" s="54">
        <v>43591.434733796297</v>
      </c>
      <c r="X31" s="34" t="str">
        <f t="shared" si="0"/>
        <v>*</v>
      </c>
    </row>
    <row r="32" spans="1:24" x14ac:dyDescent="0.3">
      <c r="A32" s="2">
        <v>127331</v>
      </c>
      <c r="B32" s="3" t="s">
        <v>1375</v>
      </c>
      <c r="C32" s="5" t="s">
        <v>14</v>
      </c>
      <c r="D32" s="11">
        <v>72</v>
      </c>
      <c r="E32" s="23">
        <v>8</v>
      </c>
      <c r="F32" s="11">
        <v>12</v>
      </c>
      <c r="G32" s="74">
        <f>IFERROR( ROUNDUP(tabEstimativa[[#This Row],[ESTIMATIVA]] / tabEstimativa[[#This Row],[PERÍODO]],0), 0 )</f>
        <v>292</v>
      </c>
      <c r="H32" s="72">
        <v>3500</v>
      </c>
      <c r="I32" s="12">
        <v>44110</v>
      </c>
      <c r="J32" s="7">
        <v>14</v>
      </c>
      <c r="K32" s="8">
        <v>2020</v>
      </c>
      <c r="L32" s="6">
        <v>44218</v>
      </c>
      <c r="M32" s="238">
        <f>SUMIFS(tabSaldoAta[SALDO],tabSaldoAta[CÓDIGO],tabEstimativa[[#This Row],[CÓDIGO]],tabSaldoAta[ATA.NR],tabEstimativa[[#This Row],[ATA.NR]],tabSaldoAta[ATA.ANO],tabEstimativa[[#This Row],[ATA.ANO]])</f>
        <v>1300</v>
      </c>
      <c r="N32" s="13" t="s">
        <v>1198</v>
      </c>
      <c r="O32" s="307" t="str">
        <f>IFERROR( VLOOKUP(CONCATENATE(tabEstimativa[[#This Row],[ATA.NR]],"/",tabEstimativa[[#This Row],[ATA.ANO]]-2000),tabAtas[#Data],6,FALSE), "" )</f>
        <v>MATERIAL DE LIMPEZA (DOMISSANEANTES)</v>
      </c>
      <c r="P32" s="36" t="s">
        <v>3254</v>
      </c>
      <c r="Q32" s="35">
        <f>IFERROR( VLOOKUP(tabEstimativa[[#This Row],[PREGÃO]],tabPregões[#Data],6,FALSE), "" )</f>
        <v>43860</v>
      </c>
      <c r="R32" s="48"/>
      <c r="S32" s="66" t="str">
        <f>IF(COUNTIFS(tabImprósperosDetalhes[PREGÃO],tabEstimativa[[#This Row],[PREGÃO]],tabImprósperosDetalhes[IMPRÓSPERO],tabEstimativa[[#This Row],[LOTE]]) &gt; 0,"X","")</f>
        <v/>
      </c>
      <c r="T32" s="98" t="str">
        <f>IFERROR( VLOOKUP(tabEstimativa[[#This Row],[PREGÃO]],tabPregões[#Data],11,FALSE), "" )</f>
        <v>Finalizar - contrato assinado</v>
      </c>
      <c r="U32" s="29" t="s">
        <v>1560</v>
      </c>
      <c r="V32" s="53" t="s">
        <v>2063</v>
      </c>
      <c r="W32" s="54">
        <v>44224.383564814816</v>
      </c>
      <c r="X32" s="34" t="str">
        <f t="shared" si="0"/>
        <v>*</v>
      </c>
    </row>
    <row r="33" spans="1:24" x14ac:dyDescent="0.3">
      <c r="A33" s="306">
        <v>139236</v>
      </c>
      <c r="B33" s="314" t="s">
        <v>3836</v>
      </c>
      <c r="C33" s="5" t="s">
        <v>97</v>
      </c>
      <c r="D33" s="11">
        <v>72</v>
      </c>
      <c r="E33" s="23">
        <v>8</v>
      </c>
      <c r="F33" s="11">
        <v>12</v>
      </c>
      <c r="G33" s="74"/>
      <c r="H33" s="72">
        <v>2000</v>
      </c>
      <c r="I33" s="12">
        <v>44110</v>
      </c>
      <c r="J33" s="7">
        <v>146</v>
      </c>
      <c r="K33" s="8">
        <v>2020</v>
      </c>
      <c r="L33" s="6">
        <v>44197</v>
      </c>
      <c r="M33" s="238">
        <f>SUMIFS(tabSaldoAta[SALDO],tabSaldoAta[CÓDIGO],tabEstimativa[[#This Row],[CÓDIGO]],tabSaldoAta[ATA.NR],tabEstimativa[[#This Row],[ATA.NR]],tabSaldoAta[ATA.ANO],tabEstimativa[[#This Row],[ATA.ANO]])</f>
        <v>0</v>
      </c>
      <c r="N33" s="13"/>
      <c r="O33" s="307" t="str">
        <f>IFERROR( VLOOKUP(CONCATENATE(tabEstimativa[[#This Row],[ATA.NR]],"/",tabEstimativa[[#This Row],[ATA.ANO]]-2000),tabAtas[#Data],6,FALSE), "" )</f>
        <v>ALCOOL GEL E DISPENSER</v>
      </c>
      <c r="P33" s="36"/>
      <c r="Q33" s="35"/>
      <c r="R33" s="48"/>
      <c r="S33" s="66"/>
      <c r="T33" s="98"/>
      <c r="U33" s="29"/>
      <c r="V33" s="53" t="s">
        <v>2063</v>
      </c>
      <c r="W33" s="54">
        <v>44112.462905092594</v>
      </c>
      <c r="X33" s="34" t="str">
        <f t="shared" si="0"/>
        <v>*</v>
      </c>
    </row>
    <row r="34" spans="1:24" x14ac:dyDescent="0.3">
      <c r="A34" s="306">
        <v>112109</v>
      </c>
      <c r="B34" s="314" t="s">
        <v>252</v>
      </c>
      <c r="C34" s="5" t="s">
        <v>14</v>
      </c>
      <c r="D34" s="11">
        <v>72</v>
      </c>
      <c r="E34" s="23">
        <v>8</v>
      </c>
      <c r="F34" s="11">
        <v>12</v>
      </c>
      <c r="G34" s="74">
        <f>IFERROR( ROUNDUP(tabEstimativa[[#This Row],[ESTIMATIVA]] / tabEstimativa[[#This Row],[PERÍODO]],0), 0 )</f>
        <v>1500</v>
      </c>
      <c r="H34" s="72">
        <v>18000</v>
      </c>
      <c r="I34" s="12">
        <v>43937</v>
      </c>
      <c r="J34" s="2">
        <v>2</v>
      </c>
      <c r="K34" s="8">
        <v>2021</v>
      </c>
      <c r="L34" s="6">
        <v>44376</v>
      </c>
      <c r="M34" s="238">
        <f>SUMIFS(tabSaldoAta[SALDO],tabSaldoAta[CÓDIGO],tabEstimativa[[#This Row],[CÓDIGO]],tabSaldoAta[ATA.NR],tabEstimativa[[#This Row],[ATA.NR]],tabSaldoAta[ATA.ANO],tabEstimativa[[#This Row],[ATA.ANO]])</f>
        <v>1654</v>
      </c>
      <c r="N34" s="13" t="s">
        <v>1198</v>
      </c>
      <c r="O34" s="307" t="str">
        <f>IFERROR( VLOOKUP(CONCATENATE(tabEstimativa[[#This Row],[ATA.NR]],"/",tabEstimativa[[#This Row],[ATA.ANO]]-2000),tabAtas[#Data],6,FALSE), "" )</f>
        <v>ALCOOL GEL E DISPENSER</v>
      </c>
      <c r="P34" s="36" t="s">
        <v>3684</v>
      </c>
      <c r="Q34" s="35">
        <f>IFERROR( VLOOKUP(tabEstimativa[[#This Row],[PREGÃO]],tabPregões[#Data],6,FALSE), "" )</f>
        <v>44025</v>
      </c>
      <c r="R34" s="48">
        <v>1</v>
      </c>
      <c r="S34" s="66" t="str">
        <f>IF(COUNTIFS(tabImprósperosDetalhes[PREGÃO],tabEstimativa[[#This Row],[PREGÃO]],tabImprósperosDetalhes[IMPRÓSPERO],tabEstimativa[[#This Row],[LOTE]]) &gt; 0,"X","")</f>
        <v/>
      </c>
      <c r="T34" s="98" t="str">
        <f>IFERROR( VLOOKUP(tabEstimativa[[#This Row],[PREGÃO]],tabPregões[#Data],11,FALSE), "" )</f>
        <v>Empresas convocadas para assinar contrato até esta data.</v>
      </c>
      <c r="U34" s="29" t="s">
        <v>1560</v>
      </c>
      <c r="V34" s="53" t="s">
        <v>2063</v>
      </c>
      <c r="W34" s="54">
        <v>44376.358113425929</v>
      </c>
      <c r="X34" s="34" t="str">
        <f t="shared" si="0"/>
        <v>*</v>
      </c>
    </row>
    <row r="35" spans="1:24" x14ac:dyDescent="0.3">
      <c r="A35" s="2">
        <v>125633</v>
      </c>
      <c r="B35" s="3" t="s">
        <v>1017</v>
      </c>
      <c r="C35" s="5" t="s">
        <v>1018</v>
      </c>
      <c r="D35" s="11"/>
      <c r="E35" s="23"/>
      <c r="F35" s="11">
        <v>12</v>
      </c>
      <c r="G35" s="74">
        <f>IFERROR( ROUNDUP(tabEstimativa[[#This Row],[ESTIMATIVA]] / tabEstimativa[[#This Row],[PERÍODO]],0), 0 )</f>
        <v>0</v>
      </c>
      <c r="H35" s="72">
        <v>0</v>
      </c>
      <c r="I35" s="12">
        <v>43937</v>
      </c>
      <c r="J35" s="2">
        <v>110</v>
      </c>
      <c r="K35" s="8">
        <v>2019</v>
      </c>
      <c r="L35" s="6">
        <v>43941</v>
      </c>
      <c r="M35" s="238">
        <f>SUMIFS(tabSaldoAta[SALDO],tabSaldoAta[CÓDIGO],tabEstimativa[[#This Row],[CÓDIGO]],tabSaldoAta[ATA.NR],tabEstimativa[[#This Row],[ATA.NR]],tabSaldoAta[ATA.ANO],tabEstimativa[[#This Row],[ATA.ANO]])</f>
        <v>0</v>
      </c>
      <c r="N35" s="13" t="s">
        <v>1199</v>
      </c>
      <c r="O35" s="308" t="s">
        <v>1323</v>
      </c>
      <c r="P35" s="36" t="s">
        <v>1760</v>
      </c>
      <c r="Q35" s="35">
        <f>IFERROR( VLOOKUP(tabEstimativa[[#This Row],[PREGÃO]],tabPregões[#Data],6,FALSE), "" )</f>
        <v>43581</v>
      </c>
      <c r="R35" s="48"/>
      <c r="S35" s="66" t="str">
        <f>IF(COUNTIFS(tabImprósperosDetalhes[PREGÃO],tabEstimativa[[#This Row],[PREGÃO]],tabImprósperosDetalhes[IMPRÓSPERO],tabEstimativa[[#This Row],[LOTE]]) &gt; 0,"X","")</f>
        <v/>
      </c>
      <c r="T35" s="98" t="str">
        <f>IFERROR( VLOOKUP(tabEstimativa[[#This Row],[PREGÃO]],tabPregões[#Data],11,FALSE), "" )</f>
        <v>Finalizar - contrato assinado.Ata 110/19.</v>
      </c>
      <c r="U35" s="29" t="s">
        <v>1935</v>
      </c>
      <c r="V35" s="53" t="s">
        <v>1551</v>
      </c>
      <c r="W35" s="54">
        <v>43956.632743055554</v>
      </c>
      <c r="X35" s="34" t="str">
        <f t="shared" si="0"/>
        <v>*</v>
      </c>
    </row>
    <row r="36" spans="1:24" x14ac:dyDescent="0.3">
      <c r="A36" s="2">
        <v>11059</v>
      </c>
      <c r="B36" s="3" t="s">
        <v>791</v>
      </c>
      <c r="C36" s="5" t="s">
        <v>3</v>
      </c>
      <c r="D36" s="11"/>
      <c r="E36" s="23"/>
      <c r="F36" s="11">
        <v>12</v>
      </c>
      <c r="G36" s="74">
        <f>IFERROR( ROUNDUP(tabEstimativa[[#This Row],[ESTIMATIVA]] / tabEstimativa[[#This Row],[PERÍODO]],0), 0 )</f>
        <v>0</v>
      </c>
      <c r="H36" s="72">
        <v>0</v>
      </c>
      <c r="I36" s="12">
        <v>43074</v>
      </c>
      <c r="J36" s="7"/>
      <c r="K36" s="8"/>
      <c r="L36" s="6"/>
      <c r="M36" s="238">
        <f>SUMIFS(tabSaldoAta[SALDO],tabSaldoAta[CÓDIGO],tabEstimativa[[#This Row],[CÓDIGO]],tabSaldoAta[ATA.NR],tabEstimativa[[#This Row],[ATA.NR]],tabSaldoAta[ATA.ANO],tabEstimativa[[#This Row],[ATA.ANO]])</f>
        <v>0</v>
      </c>
      <c r="N36" s="13" t="s">
        <v>1199</v>
      </c>
      <c r="O36" s="308" t="s">
        <v>1348</v>
      </c>
      <c r="P36" s="36"/>
      <c r="Q36" s="35" t="str">
        <f>IFERROR( VLOOKUP(tabEstimativa[[#This Row],[PREGÃO]],tabPregões[#Data],6,FALSE), "" )</f>
        <v/>
      </c>
      <c r="R36" s="48"/>
      <c r="S36" s="66" t="str">
        <f>IF(COUNTIFS(tabImprósperosDetalhes[PREGÃO],tabEstimativa[[#This Row],[PREGÃO]],tabImprósperosDetalhes[IMPRÓSPERO],tabEstimativa[[#This Row],[LOTE]]) &gt; 0,"X","")</f>
        <v/>
      </c>
      <c r="T36" s="98" t="str">
        <f>IFERROR( VLOOKUP(tabEstimativa[[#This Row],[PREGÃO]],tabPregões[#Data],11,FALSE), "" )</f>
        <v/>
      </c>
      <c r="U36" s="29" t="s">
        <v>1935</v>
      </c>
      <c r="V36" s="53" t="s">
        <v>1551</v>
      </c>
      <c r="W36" s="54">
        <v>43699.373506944445</v>
      </c>
      <c r="X36" s="34" t="str">
        <f t="shared" si="0"/>
        <v>*</v>
      </c>
    </row>
    <row r="37" spans="1:24" x14ac:dyDescent="0.3">
      <c r="A37" s="2">
        <v>138054</v>
      </c>
      <c r="B37" s="3" t="s">
        <v>1995</v>
      </c>
      <c r="C37" s="5" t="s">
        <v>3</v>
      </c>
      <c r="D37" s="11">
        <v>61</v>
      </c>
      <c r="E37" s="23">
        <v>10</v>
      </c>
      <c r="F37" s="11">
        <v>12</v>
      </c>
      <c r="G37" s="74">
        <f>ROUNDUP(tabEstimativa[[#This Row],[ESTIMATIVA]] / tabEstimativa[[#This Row],[PERÍODO]],0)</f>
        <v>13</v>
      </c>
      <c r="H37" s="72">
        <v>150</v>
      </c>
      <c r="I37" s="12">
        <v>43677</v>
      </c>
      <c r="J37" s="7">
        <v>191</v>
      </c>
      <c r="K37" s="8">
        <v>2020</v>
      </c>
      <c r="L37" s="6">
        <v>44446</v>
      </c>
      <c r="M37" s="238">
        <f>SUMIFS(tabSaldoAta[SALDO],tabSaldoAta[CÓDIGO],tabEstimativa[[#This Row],[CÓDIGO]],tabSaldoAta[ATA.NR],tabEstimativa[[#This Row],[ATA.NR]],tabSaldoAta[ATA.ANO],tabEstimativa[[#This Row],[ATA.ANO]])</f>
        <v>0</v>
      </c>
      <c r="N37" s="13" t="s">
        <v>1799</v>
      </c>
      <c r="O37" s="308" t="s">
        <v>1660</v>
      </c>
      <c r="P37" s="36" t="s">
        <v>3258</v>
      </c>
      <c r="Q37" s="35">
        <f>IFERROR( VLOOKUP(tabEstimativa[[#This Row],[PREGÃO]],tabPregões[#Data],6,FALSE), "" )</f>
        <v>43951</v>
      </c>
      <c r="R37" s="48">
        <v>82</v>
      </c>
      <c r="S37" s="66" t="str">
        <f>IF(COUNTIFS(tabImprósperosDetalhes[PREGÃO],tabEstimativa[[#This Row],[PREGÃO]],tabImprósperosDetalhes[IMPRÓSPERO],tabEstimativa[[#This Row],[LOTE]]) &gt; 0,"X","")</f>
        <v>X</v>
      </c>
      <c r="T37" s="98" t="str">
        <f>IFERROR( VLOOKUP(tabEstimativa[[#This Row],[PREGÃO]],tabPregões[#Data],11,FALSE), "" )</f>
        <v>Processo conferido, finalizado.</v>
      </c>
      <c r="U37" s="29"/>
      <c r="V37" s="53" t="s">
        <v>2063</v>
      </c>
      <c r="W37" s="54">
        <v>44313.374548611115</v>
      </c>
      <c r="X37" s="34" t="str">
        <f t="shared" si="0"/>
        <v>*</v>
      </c>
    </row>
    <row r="38" spans="1:24" x14ac:dyDescent="0.3">
      <c r="A38" s="2">
        <v>133661</v>
      </c>
      <c r="B38" s="3" t="s">
        <v>314</v>
      </c>
      <c r="C38" s="5" t="s">
        <v>17</v>
      </c>
      <c r="D38" s="11"/>
      <c r="E38" s="23"/>
      <c r="F38" s="11">
        <v>12</v>
      </c>
      <c r="G38" s="74">
        <f>IFERROR( ROUNDUP(tabEstimativa[[#This Row],[ESTIMATIVA]] / tabEstimativa[[#This Row],[PERÍODO]],0), 0 )</f>
        <v>25</v>
      </c>
      <c r="H38" s="72">
        <v>300</v>
      </c>
      <c r="I38" s="12">
        <v>43346</v>
      </c>
      <c r="J38" s="7"/>
      <c r="K38" s="8"/>
      <c r="L38" s="6"/>
      <c r="M38" s="238">
        <f>SUMIFS(tabSaldoAta[SALDO],tabSaldoAta[CÓDIGO],tabEstimativa[[#This Row],[CÓDIGO]],tabSaldoAta[ATA.NR],tabEstimativa[[#This Row],[ATA.NR]],tabSaldoAta[ATA.ANO],tabEstimativa[[#This Row],[ATA.ANO]])</f>
        <v>0</v>
      </c>
      <c r="N38" s="13" t="s">
        <v>1459</v>
      </c>
      <c r="O38" s="308" t="s">
        <v>1330</v>
      </c>
      <c r="P38" s="36"/>
      <c r="Q38" s="35" t="str">
        <f>IFERROR( VLOOKUP(tabEstimativa[[#This Row],[PREGÃO]],tabPregões[#Data],6,FALSE), "" )</f>
        <v/>
      </c>
      <c r="R38" s="48"/>
      <c r="S38" s="66" t="str">
        <f>IF(COUNTIFS(tabImprósperosDetalhes[PREGÃO],tabEstimativa[[#This Row],[PREGÃO]],tabImprósperosDetalhes[IMPRÓSPERO],tabEstimativa[[#This Row],[LOTE]]) &gt; 0,"X","")</f>
        <v/>
      </c>
      <c r="T38" s="98" t="str">
        <f>IFERROR( VLOOKUP(tabEstimativa[[#This Row],[PREGÃO]],tabPregões[#Data],11,FALSE), "" )</f>
        <v/>
      </c>
      <c r="U38" s="29" t="s">
        <v>1380</v>
      </c>
      <c r="V38" s="53" t="s">
        <v>1551</v>
      </c>
      <c r="W38" s="54">
        <v>43591.434733796297</v>
      </c>
      <c r="X38" s="34" t="str">
        <f t="shared" si="0"/>
        <v>*</v>
      </c>
    </row>
    <row r="39" spans="1:24" x14ac:dyDescent="0.3">
      <c r="A39" s="2">
        <v>15806</v>
      </c>
      <c r="B39" s="3" t="s">
        <v>1461</v>
      </c>
      <c r="C39" s="5" t="s">
        <v>1420</v>
      </c>
      <c r="D39" s="11">
        <v>51</v>
      </c>
      <c r="E39" s="23">
        <v>2</v>
      </c>
      <c r="F39" s="11">
        <v>12</v>
      </c>
      <c r="G39" s="74">
        <f>IFERROR( ROUNDUP(tabEstimativa[[#This Row],[ESTIMATIVA]] / tabEstimativa[[#This Row],[PERÍODO]],0), 0 )</f>
        <v>84</v>
      </c>
      <c r="H39" s="72">
        <v>1000</v>
      </c>
      <c r="I39" s="12">
        <v>43096</v>
      </c>
      <c r="J39" s="7"/>
      <c r="K39" s="8"/>
      <c r="L39" s="6"/>
      <c r="M39" s="238">
        <f>SUMIFS(tabSaldoAta[SALDO],tabSaldoAta[CÓDIGO],tabEstimativa[[#This Row],[CÓDIGO]],tabSaldoAta[ATA.NR],tabEstimativa[[#This Row],[ATA.NR]],tabSaldoAta[ATA.ANO],tabEstimativa[[#This Row],[ATA.ANO]])</f>
        <v>0</v>
      </c>
      <c r="N39" s="13" t="s">
        <v>1199</v>
      </c>
      <c r="O39" s="308" t="s">
        <v>1324</v>
      </c>
      <c r="P39" s="36"/>
      <c r="Q39" s="35" t="str">
        <f>IFERROR( VLOOKUP(tabEstimativa[[#This Row],[PREGÃO]],tabPregões[#Data],6,FALSE), "" )</f>
        <v/>
      </c>
      <c r="R39" s="48"/>
      <c r="S39" s="66" t="str">
        <f>IF(COUNTIFS(tabImprósperosDetalhes[PREGÃO],tabEstimativa[[#This Row],[PREGÃO]],tabImprósperosDetalhes[IMPRÓSPERO],tabEstimativa[[#This Row],[LOTE]]) &gt; 0,"X","")</f>
        <v/>
      </c>
      <c r="T39" s="98" t="str">
        <f>IFERROR( VLOOKUP(tabEstimativa[[#This Row],[PREGÃO]],tabPregões[#Data],11,FALSE), "" )</f>
        <v/>
      </c>
      <c r="U39" s="29" t="s">
        <v>2003</v>
      </c>
      <c r="V39" s="53" t="s">
        <v>1551</v>
      </c>
      <c r="W39" s="54">
        <v>43685.362962962965</v>
      </c>
      <c r="X39" s="34" t="str">
        <f t="shared" si="0"/>
        <v>*</v>
      </c>
    </row>
    <row r="40" spans="1:24" x14ac:dyDescent="0.3">
      <c r="A40" s="305">
        <v>134246</v>
      </c>
      <c r="B40" s="3" t="s">
        <v>2005</v>
      </c>
      <c r="C40" s="5" t="s">
        <v>1420</v>
      </c>
      <c r="D40" s="11">
        <v>51</v>
      </c>
      <c r="E40" s="23">
        <v>2</v>
      </c>
      <c r="F40" s="11">
        <v>12</v>
      </c>
      <c r="G40" s="74">
        <f>ROUNDUP(tabEstimativa[[#This Row],[ESTIMATIVA]] / tabEstimativa[[#This Row],[PERÍODO]],0)</f>
        <v>92</v>
      </c>
      <c r="H40" s="72">
        <v>1100</v>
      </c>
      <c r="I40" s="12">
        <v>44519</v>
      </c>
      <c r="J40" s="2">
        <v>78</v>
      </c>
      <c r="K40" s="8">
        <v>2021</v>
      </c>
      <c r="L40" s="6">
        <v>44636</v>
      </c>
      <c r="M40" s="238">
        <f>SUMIFS(tabSaldoAta[SALDO],tabSaldoAta[CÓDIGO],tabEstimativa[[#This Row],[CÓDIGO]],tabSaldoAta[ATA.NR],tabEstimativa[[#This Row],[ATA.NR]],tabSaldoAta[ATA.ANO],tabEstimativa[[#This Row],[ATA.ANO]])</f>
        <v>300</v>
      </c>
      <c r="N40" s="13" t="s">
        <v>1198</v>
      </c>
      <c r="O40" s="307" t="str">
        <f>IFERROR( VLOOKUP(CONCATENATE(tabEstimativa[[#This Row],[ATA.NR]],"/",tabEstimativa[[#This Row],[ATA.ANO]]-2000),tabAtas[#Data],6,FALSE), "" )</f>
        <v>PEDRISCO, PEDREGULHO E AREIA</v>
      </c>
      <c r="P40" s="36" t="s">
        <v>4062</v>
      </c>
      <c r="Q40" s="35">
        <f>IFERROR( VLOOKUP(tabEstimativa[[#This Row],[PREGÃO]],tabPregões[#Data],6,FALSE), "" )</f>
        <v>44217</v>
      </c>
      <c r="R40" s="48"/>
      <c r="S40" s="66" t="str">
        <f>IF(COUNTIFS(tabImprósperosDetalhes[PREGÃO],tabEstimativa[[#This Row],[PREGÃO]],tabImprósperosDetalhes[IMPRÓSPERO],tabEstimativa[[#This Row],[LOTE]]) &gt; 0,"X","")</f>
        <v/>
      </c>
      <c r="T40" s="98" t="str">
        <f>IFERROR( VLOOKUP(tabEstimativa[[#This Row],[PREGÃO]],tabPregões[#Data],11,FALSE), "" )</f>
        <v>Finalizado</v>
      </c>
      <c r="U40" s="29" t="s">
        <v>1560</v>
      </c>
      <c r="V40" s="53" t="s">
        <v>2063</v>
      </c>
      <c r="W40" s="54">
        <v>44637.717094907406</v>
      </c>
      <c r="X40" s="34" t="str">
        <f t="shared" si="0"/>
        <v>*</v>
      </c>
    </row>
    <row r="41" spans="1:24" x14ac:dyDescent="0.3">
      <c r="A41" s="2">
        <v>123234</v>
      </c>
      <c r="B41" s="3" t="s">
        <v>865</v>
      </c>
      <c r="C41" s="5" t="s">
        <v>17</v>
      </c>
      <c r="D41" s="11"/>
      <c r="E41" s="23"/>
      <c r="F41" s="11">
        <v>12</v>
      </c>
      <c r="G41" s="74">
        <f>IFERROR( ROUNDUP(tabEstimativa[[#This Row],[ESTIMATIVA]] / tabEstimativa[[#This Row],[PERÍODO]],0), 0 )</f>
        <v>34</v>
      </c>
      <c r="H41" s="72">
        <v>400</v>
      </c>
      <c r="I41" s="12">
        <v>43357</v>
      </c>
      <c r="J41" s="7"/>
      <c r="K41" s="8"/>
      <c r="L41" s="6"/>
      <c r="M41" s="238">
        <f>SUMIFS(tabSaldoAta[SALDO],tabSaldoAta[CÓDIGO],tabEstimativa[[#This Row],[CÓDIGO]],tabSaldoAta[ATA.NR],tabEstimativa[[#This Row],[ATA.NR]],tabSaldoAta[ATA.ANO],tabEstimativa[[#This Row],[ATA.ANO]])</f>
        <v>0</v>
      </c>
      <c r="N41" s="13" t="s">
        <v>1459</v>
      </c>
      <c r="O41" s="308" t="s">
        <v>1353</v>
      </c>
      <c r="P41" s="36"/>
      <c r="Q41" s="35" t="str">
        <f>IFERROR( VLOOKUP(tabEstimativa[[#This Row],[PREGÃO]],tabPregões[#Data],6,FALSE), "" )</f>
        <v/>
      </c>
      <c r="R41" s="48"/>
      <c r="S41" s="66" t="str">
        <f>IF(COUNTIFS(tabImprósperosDetalhes[PREGÃO],tabEstimativa[[#This Row],[PREGÃO]],tabImprósperosDetalhes[IMPRÓSPERO],tabEstimativa[[#This Row],[LOTE]]) &gt; 0,"X","")</f>
        <v/>
      </c>
      <c r="T41" s="98" t="str">
        <f>IFERROR( VLOOKUP(tabEstimativa[[#This Row],[PREGÃO]],tabPregões[#Data],11,FALSE), "" )</f>
        <v/>
      </c>
      <c r="U41" s="29" t="s">
        <v>1380</v>
      </c>
      <c r="V41" s="53" t="s">
        <v>1551</v>
      </c>
      <c r="W41" s="54">
        <v>43606.696840277778</v>
      </c>
      <c r="X41" s="34" t="str">
        <f t="shared" si="0"/>
        <v>*</v>
      </c>
    </row>
    <row r="42" spans="1:24" x14ac:dyDescent="0.3">
      <c r="A42" s="2">
        <v>133771</v>
      </c>
      <c r="B42" s="3" t="s">
        <v>868</v>
      </c>
      <c r="C42" s="5" t="s">
        <v>17</v>
      </c>
      <c r="D42" s="11"/>
      <c r="E42" s="23"/>
      <c r="F42" s="11">
        <v>12</v>
      </c>
      <c r="G42" s="74">
        <f>IFERROR( ROUNDUP(tabEstimativa[[#This Row],[ESTIMATIVA]] / tabEstimativa[[#This Row],[PERÍODO]],0), 0 )</f>
        <v>9</v>
      </c>
      <c r="H42" s="72">
        <v>100</v>
      </c>
      <c r="I42" s="12">
        <v>43357</v>
      </c>
      <c r="J42" s="7"/>
      <c r="K42" s="8"/>
      <c r="L42" s="6"/>
      <c r="M42" s="238">
        <f>SUMIFS(tabSaldoAta[SALDO],tabSaldoAta[CÓDIGO],tabEstimativa[[#This Row],[CÓDIGO]],tabSaldoAta[ATA.NR],tabEstimativa[[#This Row],[ATA.NR]],tabSaldoAta[ATA.ANO],tabEstimativa[[#This Row],[ATA.ANO]])</f>
        <v>0</v>
      </c>
      <c r="N42" s="13" t="s">
        <v>1459</v>
      </c>
      <c r="O42" s="308" t="s">
        <v>1353</v>
      </c>
      <c r="P42" s="36"/>
      <c r="Q42" s="35" t="str">
        <f>IFERROR( VLOOKUP(tabEstimativa[[#This Row],[PREGÃO]],tabPregões[#Data],6,FALSE), "" )</f>
        <v/>
      </c>
      <c r="R42" s="48"/>
      <c r="S42" s="66" t="str">
        <f>IF(COUNTIFS(tabImprósperosDetalhes[PREGÃO],tabEstimativa[[#This Row],[PREGÃO]],tabImprósperosDetalhes[IMPRÓSPERO],tabEstimativa[[#This Row],[LOTE]]) &gt; 0,"X","")</f>
        <v/>
      </c>
      <c r="T42" s="98" t="str">
        <f>IFERROR( VLOOKUP(tabEstimativa[[#This Row],[PREGÃO]],tabPregões[#Data],11,FALSE), "" )</f>
        <v/>
      </c>
      <c r="U42" s="29" t="s">
        <v>1380</v>
      </c>
      <c r="V42" s="53" t="s">
        <v>1551</v>
      </c>
      <c r="W42" s="54">
        <v>43606.696840277778</v>
      </c>
      <c r="X42" s="34" t="str">
        <f t="shared" si="0"/>
        <v>*</v>
      </c>
    </row>
    <row r="43" spans="1:24" x14ac:dyDescent="0.3">
      <c r="A43" s="2">
        <v>135680</v>
      </c>
      <c r="B43" s="3" t="s">
        <v>874</v>
      </c>
      <c r="C43" s="5" t="s">
        <v>17</v>
      </c>
      <c r="D43" s="11"/>
      <c r="E43" s="23"/>
      <c r="F43" s="11">
        <v>12</v>
      </c>
      <c r="G43" s="74">
        <f>IFERROR( ROUNDUP(tabEstimativa[[#This Row],[ESTIMATIVA]] / tabEstimativa[[#This Row],[PERÍODO]],0), 0 )</f>
        <v>17</v>
      </c>
      <c r="H43" s="72">
        <v>200</v>
      </c>
      <c r="I43" s="12">
        <v>43357</v>
      </c>
      <c r="J43" s="7"/>
      <c r="K43" s="8"/>
      <c r="L43" s="6"/>
      <c r="M43" s="238">
        <f>SUMIFS(tabSaldoAta[SALDO],tabSaldoAta[CÓDIGO],tabEstimativa[[#This Row],[CÓDIGO]],tabSaldoAta[ATA.NR],tabEstimativa[[#This Row],[ATA.NR]],tabSaldoAta[ATA.ANO],tabEstimativa[[#This Row],[ATA.ANO]])</f>
        <v>0</v>
      </c>
      <c r="N43" s="13" t="s">
        <v>1459</v>
      </c>
      <c r="O43" s="308" t="s">
        <v>1353</v>
      </c>
      <c r="P43" s="36"/>
      <c r="Q43" s="35" t="str">
        <f>IFERROR( VLOOKUP(tabEstimativa[[#This Row],[PREGÃO]],tabPregões[#Data],6,FALSE), "" )</f>
        <v/>
      </c>
      <c r="R43" s="48"/>
      <c r="S43" s="66" t="str">
        <f>IF(COUNTIFS(tabImprósperosDetalhes[PREGÃO],tabEstimativa[[#This Row],[PREGÃO]],tabImprósperosDetalhes[IMPRÓSPERO],tabEstimativa[[#This Row],[LOTE]]) &gt; 0,"X","")</f>
        <v/>
      </c>
      <c r="T43" s="98" t="str">
        <f>IFERROR( VLOOKUP(tabEstimativa[[#This Row],[PREGÃO]],tabPregões[#Data],11,FALSE), "" )</f>
        <v/>
      </c>
      <c r="U43" s="29" t="s">
        <v>1380</v>
      </c>
      <c r="V43" s="53" t="s">
        <v>1551</v>
      </c>
      <c r="W43" s="54">
        <v>43606.696840277778</v>
      </c>
      <c r="X43" s="34" t="str">
        <f t="shared" si="0"/>
        <v>*</v>
      </c>
    </row>
    <row r="44" spans="1:24" x14ac:dyDescent="0.3">
      <c r="A44" s="2">
        <v>135228</v>
      </c>
      <c r="B44" s="3" t="s">
        <v>782</v>
      </c>
      <c r="C44" s="5" t="s">
        <v>17</v>
      </c>
      <c r="D44" s="11"/>
      <c r="E44" s="23"/>
      <c r="F44" s="11">
        <v>12</v>
      </c>
      <c r="G44" s="74">
        <f>IFERROR( ROUNDUP(tabEstimativa[[#This Row],[ESTIMATIVA]] / tabEstimativa[[#This Row],[PERÍODO]],0), 0 )</f>
        <v>120</v>
      </c>
      <c r="H44" s="72">
        <v>1440</v>
      </c>
      <c r="I44" s="12">
        <v>43333</v>
      </c>
      <c r="J44" s="7"/>
      <c r="K44" s="8"/>
      <c r="L44" s="6"/>
      <c r="M44" s="238">
        <f>SUMIFS(tabSaldoAta[SALDO],tabSaldoAta[CÓDIGO],tabEstimativa[[#This Row],[CÓDIGO]],tabSaldoAta[ATA.NR],tabEstimativa[[#This Row],[ATA.NR]],tabSaldoAta[ATA.ANO],tabEstimativa[[#This Row],[ATA.ANO]])</f>
        <v>0</v>
      </c>
      <c r="N44" s="13" t="s">
        <v>1459</v>
      </c>
      <c r="O44" s="308" t="s">
        <v>1350</v>
      </c>
      <c r="P44" s="36"/>
      <c r="Q44" s="35" t="str">
        <f>IFERROR( VLOOKUP(tabEstimativa[[#This Row],[PREGÃO]],tabPregões[#Data],6,FALSE), "" )</f>
        <v/>
      </c>
      <c r="R44" s="48"/>
      <c r="S44" s="66" t="str">
        <f>IF(COUNTIFS(tabImprósperosDetalhes[PREGÃO],tabEstimativa[[#This Row],[PREGÃO]],tabImprósperosDetalhes[IMPRÓSPERO],tabEstimativa[[#This Row],[LOTE]]) &gt; 0,"X","")</f>
        <v/>
      </c>
      <c r="T44" s="98" t="str">
        <f>IFERROR( VLOOKUP(tabEstimativa[[#This Row],[PREGÃO]],tabPregões[#Data],11,FALSE), "" )</f>
        <v/>
      </c>
      <c r="U44" s="29" t="s">
        <v>1380</v>
      </c>
      <c r="V44" s="53" t="s">
        <v>1551</v>
      </c>
      <c r="W44" s="54">
        <v>43591.434733796297</v>
      </c>
      <c r="X44" s="34" t="str">
        <f t="shared" si="0"/>
        <v>*</v>
      </c>
    </row>
    <row r="45" spans="1:24" x14ac:dyDescent="0.3">
      <c r="A45" s="2">
        <v>135681</v>
      </c>
      <c r="B45" s="3" t="s">
        <v>875</v>
      </c>
      <c r="C45" s="5" t="s">
        <v>17</v>
      </c>
      <c r="D45" s="11"/>
      <c r="E45" s="23"/>
      <c r="F45" s="11">
        <v>12</v>
      </c>
      <c r="G45" s="74">
        <f>IFERROR( ROUNDUP(tabEstimativa[[#This Row],[ESTIMATIVA]] / tabEstimativa[[#This Row],[PERÍODO]],0), 0 )</f>
        <v>5</v>
      </c>
      <c r="H45" s="72">
        <v>50</v>
      </c>
      <c r="I45" s="12">
        <v>43357</v>
      </c>
      <c r="J45" s="7"/>
      <c r="K45" s="8"/>
      <c r="L45" s="6"/>
      <c r="M45" s="238">
        <f>SUMIFS(tabSaldoAta[SALDO],tabSaldoAta[CÓDIGO],tabEstimativa[[#This Row],[CÓDIGO]],tabSaldoAta[ATA.NR],tabEstimativa[[#This Row],[ATA.NR]],tabSaldoAta[ATA.ANO],tabEstimativa[[#This Row],[ATA.ANO]])</f>
        <v>0</v>
      </c>
      <c r="N45" s="13" t="s">
        <v>1459</v>
      </c>
      <c r="O45" s="308" t="s">
        <v>1353</v>
      </c>
      <c r="P45" s="36"/>
      <c r="Q45" s="35" t="str">
        <f>IFERROR( VLOOKUP(tabEstimativa[[#This Row],[PREGÃO]],tabPregões[#Data],6,FALSE), "" )</f>
        <v/>
      </c>
      <c r="R45" s="48"/>
      <c r="S45" s="66" t="str">
        <f>IF(COUNTIFS(tabImprósperosDetalhes[PREGÃO],tabEstimativa[[#This Row],[PREGÃO]],tabImprósperosDetalhes[IMPRÓSPERO],tabEstimativa[[#This Row],[LOTE]]) &gt; 0,"X","")</f>
        <v/>
      </c>
      <c r="T45" s="98" t="str">
        <f>IFERROR( VLOOKUP(tabEstimativa[[#This Row],[PREGÃO]],tabPregões[#Data],11,FALSE), "" )</f>
        <v/>
      </c>
      <c r="U45" s="29" t="s">
        <v>1380</v>
      </c>
      <c r="V45" s="53" t="s">
        <v>1551</v>
      </c>
      <c r="W45" s="54">
        <v>43606.696840277778</v>
      </c>
      <c r="X45" s="34" t="str">
        <f t="shared" si="0"/>
        <v>*</v>
      </c>
    </row>
    <row r="46" spans="1:24" x14ac:dyDescent="0.3">
      <c r="A46" s="2">
        <v>35452</v>
      </c>
      <c r="B46" s="3" t="s">
        <v>673</v>
      </c>
      <c r="C46" s="5" t="s">
        <v>3</v>
      </c>
      <c r="D46" s="11"/>
      <c r="E46" s="23"/>
      <c r="F46" s="11">
        <v>12</v>
      </c>
      <c r="G46" s="74">
        <f>IFERROR( ROUNDUP(tabEstimativa[[#This Row],[ESTIMATIVA]] / tabEstimativa[[#This Row],[PERÍODO]],0), 0 )</f>
        <v>0</v>
      </c>
      <c r="H46" s="72">
        <v>0</v>
      </c>
      <c r="I46" s="12">
        <v>43454</v>
      </c>
      <c r="J46" s="2">
        <v>58</v>
      </c>
      <c r="K46" s="8">
        <v>2018</v>
      </c>
      <c r="L46" s="6">
        <v>43532</v>
      </c>
      <c r="M46" s="238">
        <f>SUMIFS(tabSaldoAta[SALDO],tabSaldoAta[CÓDIGO],tabEstimativa[[#This Row],[CÓDIGO]],tabSaldoAta[ATA.NR],tabEstimativa[[#This Row],[ATA.NR]],tabSaldoAta[ATA.ANO],tabEstimativa[[#This Row],[ATA.ANO]])</f>
        <v>0</v>
      </c>
      <c r="N46" s="13" t="s">
        <v>1199</v>
      </c>
      <c r="O46" s="308" t="s">
        <v>1316</v>
      </c>
      <c r="P46" s="36"/>
      <c r="Q46" s="35" t="str">
        <f>IFERROR( VLOOKUP(tabEstimativa[[#This Row],[PREGÃO]],tabPregões[#Data],6,FALSE), "" )</f>
        <v/>
      </c>
      <c r="R46" s="48"/>
      <c r="S46" s="66" t="str">
        <f>IF(COUNTIFS(tabImprósperosDetalhes[PREGÃO],tabEstimativa[[#This Row],[PREGÃO]],tabImprósperosDetalhes[IMPRÓSPERO],tabEstimativa[[#This Row],[LOTE]]) &gt; 0,"X","")</f>
        <v/>
      </c>
      <c r="T46" s="98" t="str">
        <f>IFERROR( VLOOKUP(tabEstimativa[[#This Row],[PREGÃO]],tabPregões[#Data],11,FALSE), "" )</f>
        <v/>
      </c>
      <c r="U46" s="29" t="s">
        <v>1093</v>
      </c>
      <c r="V46" s="53" t="s">
        <v>1551</v>
      </c>
      <c r="W46" s="54">
        <v>43591.434733796297</v>
      </c>
      <c r="X46" s="34" t="str">
        <f t="shared" si="0"/>
        <v>*</v>
      </c>
    </row>
    <row r="47" spans="1:24" x14ac:dyDescent="0.3">
      <c r="A47" s="2">
        <v>107039</v>
      </c>
      <c r="B47" s="3" t="s">
        <v>694</v>
      </c>
      <c r="C47" s="5" t="s">
        <v>3</v>
      </c>
      <c r="D47" s="11"/>
      <c r="E47" s="23"/>
      <c r="F47" s="11">
        <v>12</v>
      </c>
      <c r="G47" s="74">
        <f>IFERROR( ROUNDUP(tabEstimativa[[#This Row],[ESTIMATIVA]] / tabEstimativa[[#This Row],[PERÍODO]],0), 0 )</f>
        <v>0</v>
      </c>
      <c r="H47" s="72">
        <v>0</v>
      </c>
      <c r="I47" s="12">
        <v>43454</v>
      </c>
      <c r="J47" s="2">
        <v>58</v>
      </c>
      <c r="K47" s="8">
        <v>2018</v>
      </c>
      <c r="L47" s="6">
        <v>43532</v>
      </c>
      <c r="M47" s="238">
        <f>SUMIFS(tabSaldoAta[SALDO],tabSaldoAta[CÓDIGO],tabEstimativa[[#This Row],[CÓDIGO]],tabSaldoAta[ATA.NR],tabEstimativa[[#This Row],[ATA.NR]],tabSaldoAta[ATA.ANO],tabEstimativa[[#This Row],[ATA.ANO]])</f>
        <v>0</v>
      </c>
      <c r="N47" s="13" t="s">
        <v>1199</v>
      </c>
      <c r="O47" s="308" t="s">
        <v>1316</v>
      </c>
      <c r="P47" s="36"/>
      <c r="Q47" s="35" t="str">
        <f>IFERROR( VLOOKUP(tabEstimativa[[#This Row],[PREGÃO]],tabPregões[#Data],6,FALSE), "" )</f>
        <v/>
      </c>
      <c r="R47" s="48"/>
      <c r="S47" s="66" t="str">
        <f>IF(COUNTIFS(tabImprósperosDetalhes[PREGÃO],tabEstimativa[[#This Row],[PREGÃO]],tabImprósperosDetalhes[IMPRÓSPERO],tabEstimativa[[#This Row],[LOTE]]) &gt; 0,"X","")</f>
        <v/>
      </c>
      <c r="T47" s="98" t="str">
        <f>IFERROR( VLOOKUP(tabEstimativa[[#This Row],[PREGÃO]],tabPregões[#Data],11,FALSE), "" )</f>
        <v/>
      </c>
      <c r="U47" s="29" t="s">
        <v>1093</v>
      </c>
      <c r="V47" s="53" t="s">
        <v>1551</v>
      </c>
      <c r="W47" s="54">
        <v>43591.434733796297</v>
      </c>
      <c r="X47" s="34" t="str">
        <f t="shared" si="0"/>
        <v>*</v>
      </c>
    </row>
    <row r="48" spans="1:24" x14ac:dyDescent="0.3">
      <c r="A48" s="2">
        <v>14756</v>
      </c>
      <c r="B48" s="3" t="s">
        <v>650</v>
      </c>
      <c r="C48" s="5" t="s">
        <v>3</v>
      </c>
      <c r="D48" s="11"/>
      <c r="E48" s="23"/>
      <c r="F48" s="11">
        <v>12</v>
      </c>
      <c r="G48" s="74">
        <f>IFERROR( ROUNDUP(tabEstimativa[[#This Row],[ESTIMATIVA]] / tabEstimativa[[#This Row],[PERÍODO]],0), 0 )</f>
        <v>0</v>
      </c>
      <c r="H48" s="72">
        <v>0</v>
      </c>
      <c r="I48" s="12">
        <v>43454</v>
      </c>
      <c r="J48" s="2">
        <v>58</v>
      </c>
      <c r="K48" s="8">
        <v>2018</v>
      </c>
      <c r="L48" s="6">
        <v>43532</v>
      </c>
      <c r="M48" s="238">
        <f>SUMIFS(tabSaldoAta[SALDO],tabSaldoAta[CÓDIGO],tabEstimativa[[#This Row],[CÓDIGO]],tabSaldoAta[ATA.NR],tabEstimativa[[#This Row],[ATA.NR]],tabSaldoAta[ATA.ANO],tabEstimativa[[#This Row],[ATA.ANO]])</f>
        <v>0</v>
      </c>
      <c r="N48" s="13" t="s">
        <v>1199</v>
      </c>
      <c r="O48" s="308" t="s">
        <v>1316</v>
      </c>
      <c r="P48" s="36"/>
      <c r="Q48" s="35" t="str">
        <f>IFERROR( VLOOKUP(tabEstimativa[[#This Row],[PREGÃO]],tabPregões[#Data],6,FALSE), "" )</f>
        <v/>
      </c>
      <c r="R48" s="48"/>
      <c r="S48" s="66" t="str">
        <f>IF(COUNTIFS(tabImprósperosDetalhes[PREGÃO],tabEstimativa[[#This Row],[PREGÃO]],tabImprósperosDetalhes[IMPRÓSPERO],tabEstimativa[[#This Row],[LOTE]]) &gt; 0,"X","")</f>
        <v/>
      </c>
      <c r="T48" s="98" t="str">
        <f>IFERROR( VLOOKUP(tabEstimativa[[#This Row],[PREGÃO]],tabPregões[#Data],11,FALSE), "" )</f>
        <v/>
      </c>
      <c r="U48" s="29" t="s">
        <v>1093</v>
      </c>
      <c r="V48" s="53" t="s">
        <v>1551</v>
      </c>
      <c r="W48" s="54">
        <v>43591.434733796297</v>
      </c>
      <c r="X48" s="34" t="str">
        <f t="shared" si="0"/>
        <v>*</v>
      </c>
    </row>
    <row r="49" spans="1:24" x14ac:dyDescent="0.3">
      <c r="A49" s="2">
        <v>14768</v>
      </c>
      <c r="B49" s="3" t="s">
        <v>651</v>
      </c>
      <c r="C49" s="5" t="s">
        <v>3</v>
      </c>
      <c r="D49" s="11"/>
      <c r="E49" s="23"/>
      <c r="F49" s="11">
        <v>12</v>
      </c>
      <c r="G49" s="74">
        <f>IFERROR( ROUNDUP(tabEstimativa[[#This Row],[ESTIMATIVA]] / tabEstimativa[[#This Row],[PERÍODO]],0), 0 )</f>
        <v>0</v>
      </c>
      <c r="H49" s="72">
        <v>0</v>
      </c>
      <c r="I49" s="12">
        <v>43454</v>
      </c>
      <c r="J49" s="2">
        <v>58</v>
      </c>
      <c r="K49" s="8">
        <v>2018</v>
      </c>
      <c r="L49" s="6">
        <v>43532</v>
      </c>
      <c r="M49" s="238">
        <f>SUMIFS(tabSaldoAta[SALDO],tabSaldoAta[CÓDIGO],tabEstimativa[[#This Row],[CÓDIGO]],tabSaldoAta[ATA.NR],tabEstimativa[[#This Row],[ATA.NR]],tabSaldoAta[ATA.ANO],tabEstimativa[[#This Row],[ATA.ANO]])</f>
        <v>0</v>
      </c>
      <c r="N49" s="13" t="s">
        <v>1199</v>
      </c>
      <c r="O49" s="308" t="s">
        <v>1316</v>
      </c>
      <c r="P49" s="36"/>
      <c r="Q49" s="35" t="str">
        <f>IFERROR( VLOOKUP(tabEstimativa[[#This Row],[PREGÃO]],tabPregões[#Data],6,FALSE), "" )</f>
        <v/>
      </c>
      <c r="R49" s="48"/>
      <c r="S49" s="66" t="str">
        <f>IF(COUNTIFS(tabImprósperosDetalhes[PREGÃO],tabEstimativa[[#This Row],[PREGÃO]],tabImprósperosDetalhes[IMPRÓSPERO],tabEstimativa[[#This Row],[LOTE]]) &gt; 0,"X","")</f>
        <v/>
      </c>
      <c r="T49" s="98" t="str">
        <f>IFERROR( VLOOKUP(tabEstimativa[[#This Row],[PREGÃO]],tabPregões[#Data],11,FALSE), "" )</f>
        <v/>
      </c>
      <c r="U49" s="29" t="s">
        <v>1093</v>
      </c>
      <c r="V49" s="53" t="s">
        <v>1551</v>
      </c>
      <c r="W49" s="54">
        <v>43591.434733796297</v>
      </c>
      <c r="X49" s="34" t="str">
        <f t="shared" si="0"/>
        <v>*</v>
      </c>
    </row>
    <row r="50" spans="1:24" x14ac:dyDescent="0.3">
      <c r="A50" s="2">
        <v>26506</v>
      </c>
      <c r="B50" s="3" t="s">
        <v>718</v>
      </c>
      <c r="C50" s="5" t="s">
        <v>3</v>
      </c>
      <c r="D50" s="11">
        <v>78</v>
      </c>
      <c r="E50" s="23">
        <v>6</v>
      </c>
      <c r="F50" s="11">
        <v>12</v>
      </c>
      <c r="G50" s="74">
        <f>IFERROR( ROUNDUP(tabEstimativa[[#This Row],[ESTIMATIVA]] / tabEstimativa[[#This Row],[PERÍODO]],0), 0 )</f>
        <v>209</v>
      </c>
      <c r="H50" s="72">
        <v>2500</v>
      </c>
      <c r="I50" s="12">
        <v>43970</v>
      </c>
      <c r="J50" s="7">
        <v>181</v>
      </c>
      <c r="K50" s="8">
        <v>2020</v>
      </c>
      <c r="L50" s="6">
        <v>44432</v>
      </c>
      <c r="M50" s="238">
        <f>SUMIFS(tabSaldoAta[SALDO],tabSaldoAta[CÓDIGO],tabEstimativa[[#This Row],[CÓDIGO]],tabSaldoAta[ATA.NR],tabEstimativa[[#This Row],[ATA.NR]],tabSaldoAta[ATA.ANO],tabEstimativa[[#This Row],[ATA.ANO]])</f>
        <v>2500</v>
      </c>
      <c r="N50" s="13" t="s">
        <v>1799</v>
      </c>
      <c r="O50" s="308" t="s">
        <v>1668</v>
      </c>
      <c r="P50" s="36" t="s">
        <v>2162</v>
      </c>
      <c r="Q50" s="35">
        <f>IFERROR( VLOOKUP(tabEstimativa[[#This Row],[PREGÃO]],tabPregões[#Data],6,FALSE), "" )</f>
        <v>43739</v>
      </c>
      <c r="R50" s="48"/>
      <c r="S50" s="66" t="str">
        <f>IF(COUNTIFS(tabImprósperosDetalhes[PREGÃO],tabEstimativa[[#This Row],[PREGÃO]],tabImprósperosDetalhes[IMPRÓSPERO],tabEstimativa[[#This Row],[LOTE]]) &gt; 0,"X","")</f>
        <v/>
      </c>
      <c r="T50" s="98" t="str">
        <f>IFERROR( VLOOKUP(tabEstimativa[[#This Row],[PREGÃO]],tabPregões[#Data],11,FALSE), "" )</f>
        <v>Finalizar, contrato assinado.</v>
      </c>
      <c r="U50" s="29" t="s">
        <v>1560</v>
      </c>
      <c r="V50" s="53" t="s">
        <v>2063</v>
      </c>
      <c r="W50" s="54">
        <v>44313.374548611115</v>
      </c>
      <c r="X50" s="34" t="str">
        <f t="shared" si="0"/>
        <v>*</v>
      </c>
    </row>
    <row r="51" spans="1:24" x14ac:dyDescent="0.3">
      <c r="A51" s="2">
        <v>26508</v>
      </c>
      <c r="B51" s="3" t="s">
        <v>719</v>
      </c>
      <c r="C51" s="5" t="s">
        <v>3</v>
      </c>
      <c r="D51" s="11">
        <v>78</v>
      </c>
      <c r="E51" s="23">
        <v>6</v>
      </c>
      <c r="F51" s="11">
        <v>12</v>
      </c>
      <c r="G51" s="74">
        <f>IFERROR( ROUNDUP(tabEstimativa[[#This Row],[ESTIMATIVA]] / tabEstimativa[[#This Row],[PERÍODO]],0), 0 )</f>
        <v>0</v>
      </c>
      <c r="H51" s="72">
        <v>0</v>
      </c>
      <c r="I51" s="12">
        <v>43332</v>
      </c>
      <c r="J51" s="7">
        <v>183</v>
      </c>
      <c r="K51" s="8">
        <v>2017</v>
      </c>
      <c r="L51" s="6">
        <v>43402</v>
      </c>
      <c r="M51" s="238">
        <f>SUMIFS(tabSaldoAta[SALDO],tabSaldoAta[CÓDIGO],tabEstimativa[[#This Row],[CÓDIGO]],tabSaldoAta[ATA.NR],tabEstimativa[[#This Row],[ATA.NR]],tabSaldoAta[ATA.ANO],tabEstimativa[[#This Row],[ATA.ANO]])</f>
        <v>0</v>
      </c>
      <c r="N51" s="13" t="s">
        <v>1199</v>
      </c>
      <c r="O51" s="308" t="s">
        <v>1365</v>
      </c>
      <c r="P51" s="36"/>
      <c r="Q51" s="35" t="str">
        <f>IFERROR( VLOOKUP(tabEstimativa[[#This Row],[PREGÃO]],tabPregões[#Data],6,FALSE), "" )</f>
        <v/>
      </c>
      <c r="R51" s="48"/>
      <c r="S51" s="66" t="str">
        <f>IF(COUNTIFS(tabImprósperosDetalhes[PREGÃO],tabEstimativa[[#This Row],[PREGÃO]],tabImprósperosDetalhes[IMPRÓSPERO],tabEstimativa[[#This Row],[LOTE]]) &gt; 0,"X","")</f>
        <v/>
      </c>
      <c r="T51" s="98" t="str">
        <f>IFERROR( VLOOKUP(tabEstimativa[[#This Row],[PREGÃO]],tabPregões[#Data],11,FALSE), "" )</f>
        <v/>
      </c>
      <c r="U51" s="29" t="s">
        <v>1522</v>
      </c>
      <c r="V51" s="53" t="s">
        <v>1551</v>
      </c>
      <c r="W51" s="54">
        <v>43685.585104166668</v>
      </c>
      <c r="X51" s="34" t="str">
        <f t="shared" si="0"/>
        <v>*</v>
      </c>
    </row>
    <row r="52" spans="1:24" x14ac:dyDescent="0.3">
      <c r="A52" s="2">
        <v>113611</v>
      </c>
      <c r="B52" s="3" t="s">
        <v>641</v>
      </c>
      <c r="C52" s="5" t="s">
        <v>3</v>
      </c>
      <c r="D52" s="11">
        <v>51</v>
      </c>
      <c r="E52" s="23">
        <v>37</v>
      </c>
      <c r="F52" s="11">
        <v>12</v>
      </c>
      <c r="G52" s="74">
        <f>IFERROR( ROUNDUP(tabEstimativa[[#This Row],[ESTIMATIVA]] / tabEstimativa[[#This Row],[PERÍODO]],0), 0 )</f>
        <v>42</v>
      </c>
      <c r="H52" s="72">
        <v>500</v>
      </c>
      <c r="I52" s="12">
        <v>44182</v>
      </c>
      <c r="J52" s="7">
        <v>101</v>
      </c>
      <c r="K52" s="8">
        <v>2020</v>
      </c>
      <c r="L52" s="6">
        <v>44313</v>
      </c>
      <c r="M52" s="238">
        <f>SUMIFS(tabSaldoAta[SALDO],tabSaldoAta[CÓDIGO],tabEstimativa[[#This Row],[CÓDIGO]],tabSaldoAta[ATA.NR],tabEstimativa[[#This Row],[ATA.NR]],tabSaldoAta[ATA.ANO],tabEstimativa[[#This Row],[ATA.ANO]])</f>
        <v>400</v>
      </c>
      <c r="N52" s="13" t="s">
        <v>1198</v>
      </c>
      <c r="O52" s="307" t="str">
        <f>IFERROR( VLOOKUP(CONCATENATE(tabEstimativa[[#This Row],[ATA.NR]],"/",tabEstimativa[[#This Row],[ATA.ANO]]-2000),tabAtas[#Data],6,FALSE), "" )</f>
        <v>MATERIAL HIDRAULICO</v>
      </c>
      <c r="P52" s="36" t="s">
        <v>3371</v>
      </c>
      <c r="Q52" s="35">
        <f>IFERROR( VLOOKUP(tabEstimativa[[#This Row],[PREGÃO]],tabPregões[#Data],6,FALSE), "" )</f>
        <v>43969</v>
      </c>
      <c r="R52" s="48">
        <v>107</v>
      </c>
      <c r="S52" s="66" t="str">
        <f>IF(COUNTIFS(tabImprósperosDetalhes[PREGÃO],tabEstimativa[[#This Row],[PREGÃO]],tabImprósperosDetalhes[IMPRÓSPERO],tabEstimativa[[#This Row],[LOTE]]) &gt; 0,"X","")</f>
        <v/>
      </c>
      <c r="T52" s="98" t="str">
        <f>IFERROR( VLOOKUP(tabEstimativa[[#This Row],[PREGÃO]],tabPregões[#Data],11,FALSE), "" )</f>
        <v>Processo conferido, finalizado.</v>
      </c>
      <c r="U52" s="29" t="s">
        <v>1560</v>
      </c>
      <c r="V52" s="53" t="s">
        <v>2063</v>
      </c>
      <c r="W52" s="54">
        <v>44313.374548611115</v>
      </c>
      <c r="X52" s="34" t="str">
        <f t="shared" si="0"/>
        <v>*</v>
      </c>
    </row>
    <row r="53" spans="1:24" x14ac:dyDescent="0.3">
      <c r="A53" s="2">
        <v>100651</v>
      </c>
      <c r="B53" s="3" t="s">
        <v>926</v>
      </c>
      <c r="C53" s="5" t="s">
        <v>87</v>
      </c>
      <c r="D53" s="11"/>
      <c r="E53" s="23"/>
      <c r="F53" s="11">
        <v>12</v>
      </c>
      <c r="G53" s="74">
        <f>IFERROR( ROUNDUP(tabEstimativa[[#This Row],[ESTIMATIVA]] / tabEstimativa[[#This Row],[PERÍODO]],0), 0 )</f>
        <v>0</v>
      </c>
      <c r="H53" s="72">
        <v>0</v>
      </c>
      <c r="I53" s="12">
        <v>43312</v>
      </c>
      <c r="J53" s="7"/>
      <c r="K53" s="8"/>
      <c r="L53" s="6"/>
      <c r="M53" s="238">
        <f>SUMIFS(tabSaldoAta[SALDO],tabSaldoAta[CÓDIGO],tabEstimativa[[#This Row],[CÓDIGO]],tabSaldoAta[ATA.NR],tabEstimativa[[#This Row],[ATA.NR]],tabSaldoAta[ATA.ANO],tabEstimativa[[#This Row],[ATA.ANO]])</f>
        <v>0</v>
      </c>
      <c r="N53" s="13" t="s">
        <v>1199</v>
      </c>
      <c r="O53" s="308" t="s">
        <v>1359</v>
      </c>
      <c r="P53" s="36"/>
      <c r="Q53" s="35" t="str">
        <f>IFERROR( VLOOKUP(tabEstimativa[[#This Row],[PREGÃO]],tabPregões[#Data],6,FALSE), "" )</f>
        <v/>
      </c>
      <c r="R53" s="48"/>
      <c r="S53" s="66" t="str">
        <f>IF(COUNTIFS(tabImprósperosDetalhes[PREGÃO],tabEstimativa[[#This Row],[PREGÃO]],tabImprósperosDetalhes[IMPRÓSPERO],tabEstimativa[[#This Row],[LOTE]]) &gt; 0,"X","")</f>
        <v/>
      </c>
      <c r="T53" s="98" t="str">
        <f>IFERROR( VLOOKUP(tabEstimativa[[#This Row],[PREGÃO]],tabPregões[#Data],11,FALSE), "" )</f>
        <v/>
      </c>
      <c r="U53" s="29" t="s">
        <v>1380</v>
      </c>
      <c r="V53" s="53" t="s">
        <v>1551</v>
      </c>
      <c r="W53" s="54">
        <v>43591.434733796297</v>
      </c>
      <c r="X53" s="34" t="str">
        <f t="shared" si="0"/>
        <v>*</v>
      </c>
    </row>
    <row r="54" spans="1:24" x14ac:dyDescent="0.3">
      <c r="A54" s="2">
        <v>106575</v>
      </c>
      <c r="B54" s="3" t="s">
        <v>725</v>
      </c>
      <c r="C54" s="5" t="s">
        <v>17</v>
      </c>
      <c r="D54" s="11"/>
      <c r="E54" s="23"/>
      <c r="F54" s="11">
        <v>12</v>
      </c>
      <c r="G54" s="74">
        <f>IFERROR( ROUNDUP(tabEstimativa[[#This Row],[ESTIMATIVA]] / tabEstimativa[[#This Row],[PERÍODO]],0), 0 )</f>
        <v>2</v>
      </c>
      <c r="H54" s="72">
        <v>17</v>
      </c>
      <c r="I54" s="12">
        <v>43339</v>
      </c>
      <c r="J54" s="7"/>
      <c r="K54" s="8"/>
      <c r="L54" s="6"/>
      <c r="M54" s="238">
        <f>SUMIFS(tabSaldoAta[SALDO],tabSaldoAta[CÓDIGO],tabEstimativa[[#This Row],[CÓDIGO]],tabSaldoAta[ATA.NR],tabEstimativa[[#This Row],[ATA.NR]],tabSaldoAta[ATA.ANO],tabEstimativa[[#This Row],[ATA.ANO]])</f>
        <v>0</v>
      </c>
      <c r="N54" s="13" t="s">
        <v>1459</v>
      </c>
      <c r="O54" s="308" t="s">
        <v>1338</v>
      </c>
      <c r="P54" s="36"/>
      <c r="Q54" s="35" t="str">
        <f>IFERROR( VLOOKUP(tabEstimativa[[#This Row],[PREGÃO]],tabPregões[#Data],6,FALSE), "" )</f>
        <v/>
      </c>
      <c r="R54" s="48"/>
      <c r="S54" s="66" t="str">
        <f>IF(COUNTIFS(tabImprósperosDetalhes[PREGÃO],tabEstimativa[[#This Row],[PREGÃO]],tabImprósperosDetalhes[IMPRÓSPERO],tabEstimativa[[#This Row],[LOTE]]) &gt; 0,"X","")</f>
        <v/>
      </c>
      <c r="T54" s="98" t="str">
        <f>IFERROR( VLOOKUP(tabEstimativa[[#This Row],[PREGÃO]],tabPregões[#Data],11,FALSE), "" )</f>
        <v/>
      </c>
      <c r="U54" s="29" t="s">
        <v>1380</v>
      </c>
      <c r="V54" s="53" t="s">
        <v>1551</v>
      </c>
      <c r="W54" s="54">
        <v>43606.696840277778</v>
      </c>
      <c r="X54" s="34" t="str">
        <f t="shared" si="0"/>
        <v>*</v>
      </c>
    </row>
    <row r="55" spans="1:24" x14ac:dyDescent="0.3">
      <c r="A55" s="2">
        <v>133975</v>
      </c>
      <c r="B55" s="3" t="s">
        <v>334</v>
      </c>
      <c r="C55" s="5" t="s">
        <v>20</v>
      </c>
      <c r="D55" s="11"/>
      <c r="E55" s="23"/>
      <c r="F55" s="11">
        <v>12</v>
      </c>
      <c r="G55" s="74">
        <f>IFERROR( ROUNDUP(tabEstimativa[[#This Row],[ESTIMATIVA]] / tabEstimativa[[#This Row],[PERÍODO]],0), 0 )</f>
        <v>9</v>
      </c>
      <c r="H55" s="72">
        <v>100</v>
      </c>
      <c r="I55" s="12">
        <v>43346</v>
      </c>
      <c r="J55" s="7"/>
      <c r="K55" s="8"/>
      <c r="L55" s="6"/>
      <c r="M55" s="238">
        <f>SUMIFS(tabSaldoAta[SALDO],tabSaldoAta[CÓDIGO],tabEstimativa[[#This Row],[CÓDIGO]],tabSaldoAta[ATA.NR],tabEstimativa[[#This Row],[ATA.NR]],tabSaldoAta[ATA.ANO],tabEstimativa[[#This Row],[ATA.ANO]])</f>
        <v>0</v>
      </c>
      <c r="N55" s="13" t="s">
        <v>1459</v>
      </c>
      <c r="O55" s="308" t="s">
        <v>1330</v>
      </c>
      <c r="P55" s="36"/>
      <c r="Q55" s="35" t="str">
        <f>IFERROR( VLOOKUP(tabEstimativa[[#This Row],[PREGÃO]],tabPregões[#Data],6,FALSE), "" )</f>
        <v/>
      </c>
      <c r="R55" s="48"/>
      <c r="S55" s="66" t="str">
        <f>IF(COUNTIFS(tabImprósperosDetalhes[PREGÃO],tabEstimativa[[#This Row],[PREGÃO]],tabImprósperosDetalhes[IMPRÓSPERO],tabEstimativa[[#This Row],[LOTE]]) &gt; 0,"X","")</f>
        <v/>
      </c>
      <c r="T55" s="98" t="str">
        <f>IFERROR( VLOOKUP(tabEstimativa[[#This Row],[PREGÃO]],tabPregões[#Data],11,FALSE), "" )</f>
        <v/>
      </c>
      <c r="U55" s="29" t="s">
        <v>1380</v>
      </c>
      <c r="V55" s="53" t="s">
        <v>1551</v>
      </c>
      <c r="W55" s="54">
        <v>43606.696840277778</v>
      </c>
      <c r="X55" s="34" t="str">
        <f t="shared" si="0"/>
        <v>*</v>
      </c>
    </row>
    <row r="56" spans="1:24" x14ac:dyDescent="0.3">
      <c r="A56" s="2">
        <v>112165</v>
      </c>
      <c r="B56" s="3" t="s">
        <v>327</v>
      </c>
      <c r="C56" s="5" t="s">
        <v>17</v>
      </c>
      <c r="D56" s="11"/>
      <c r="E56" s="23"/>
      <c r="F56" s="11">
        <v>12</v>
      </c>
      <c r="G56" s="74">
        <f>IFERROR( ROUNDUP(tabEstimativa[[#This Row],[ESTIMATIVA]] / tabEstimativa[[#This Row],[PERÍODO]],0), 0 )</f>
        <v>25</v>
      </c>
      <c r="H56" s="72">
        <v>300</v>
      </c>
      <c r="I56" s="12">
        <v>43346</v>
      </c>
      <c r="J56" s="7"/>
      <c r="K56" s="8"/>
      <c r="L56" s="6"/>
      <c r="M56" s="238">
        <f>SUMIFS(tabSaldoAta[SALDO],tabSaldoAta[CÓDIGO],tabEstimativa[[#This Row],[CÓDIGO]],tabSaldoAta[ATA.NR],tabEstimativa[[#This Row],[ATA.NR]],tabSaldoAta[ATA.ANO],tabEstimativa[[#This Row],[ATA.ANO]])</f>
        <v>0</v>
      </c>
      <c r="N56" s="13" t="s">
        <v>1459</v>
      </c>
      <c r="O56" s="308" t="s">
        <v>1330</v>
      </c>
      <c r="P56" s="36"/>
      <c r="Q56" s="35" t="str">
        <f>IFERROR( VLOOKUP(tabEstimativa[[#This Row],[PREGÃO]],tabPregões[#Data],6,FALSE), "" )</f>
        <v/>
      </c>
      <c r="R56" s="48"/>
      <c r="S56" s="66" t="str">
        <f>IF(COUNTIFS(tabImprósperosDetalhes[PREGÃO],tabEstimativa[[#This Row],[PREGÃO]],tabImprósperosDetalhes[IMPRÓSPERO],tabEstimativa[[#This Row],[LOTE]]) &gt; 0,"X","")</f>
        <v/>
      </c>
      <c r="T56" s="98" t="str">
        <f>IFERROR( VLOOKUP(tabEstimativa[[#This Row],[PREGÃO]],tabPregões[#Data],11,FALSE), "" )</f>
        <v/>
      </c>
      <c r="U56" s="29" t="s">
        <v>1380</v>
      </c>
      <c r="V56" s="53" t="s">
        <v>1551</v>
      </c>
      <c r="W56" s="54">
        <v>43591.434733796297</v>
      </c>
      <c r="X56" s="34" t="str">
        <f t="shared" si="0"/>
        <v>*</v>
      </c>
    </row>
    <row r="57" spans="1:24" x14ac:dyDescent="0.3">
      <c r="A57" s="2">
        <v>59189</v>
      </c>
      <c r="B57" s="3" t="s">
        <v>722</v>
      </c>
      <c r="C57" s="5" t="s">
        <v>17</v>
      </c>
      <c r="D57" s="11">
        <v>52</v>
      </c>
      <c r="E57" s="23">
        <v>3</v>
      </c>
      <c r="F57" s="11">
        <v>12</v>
      </c>
      <c r="G57" s="74">
        <f>IFERROR( ROUNDUP(tabEstimativa[[#This Row],[ESTIMATIVA]] / tabEstimativa[[#This Row],[PERÍODO]],0), 0 )</f>
        <v>2</v>
      </c>
      <c r="H57" s="72">
        <v>15</v>
      </c>
      <c r="I57" s="12">
        <v>43339</v>
      </c>
      <c r="J57" s="7"/>
      <c r="K57" s="8"/>
      <c r="L57" s="6"/>
      <c r="M57" s="238">
        <f>SUMIFS(tabSaldoAta[SALDO],tabSaldoAta[CÓDIGO],tabEstimativa[[#This Row],[CÓDIGO]],tabSaldoAta[ATA.NR],tabEstimativa[[#This Row],[ATA.NR]],tabSaldoAta[ATA.ANO],tabEstimativa[[#This Row],[ATA.ANO]])</f>
        <v>0</v>
      </c>
      <c r="N57" s="13" t="s">
        <v>1459</v>
      </c>
      <c r="O57" s="308" t="s">
        <v>1338</v>
      </c>
      <c r="P57" s="36"/>
      <c r="Q57" s="35" t="str">
        <f>IFERROR( VLOOKUP(tabEstimativa[[#This Row],[PREGÃO]],tabPregões[#Data],6,FALSE), "" )</f>
        <v/>
      </c>
      <c r="R57" s="48"/>
      <c r="S57" s="66" t="str">
        <f>IF(COUNTIFS(tabImprósperosDetalhes[PREGÃO],tabEstimativa[[#This Row],[PREGÃO]],tabImprósperosDetalhes[IMPRÓSPERO],tabEstimativa[[#This Row],[LOTE]]) &gt; 0,"X","")</f>
        <v/>
      </c>
      <c r="T57" s="98" t="str">
        <f>IFERROR( VLOOKUP(tabEstimativa[[#This Row],[PREGÃO]],tabPregões[#Data],11,FALSE), "" )</f>
        <v/>
      </c>
      <c r="U57" s="29" t="s">
        <v>1380</v>
      </c>
      <c r="V57" s="53" t="s">
        <v>1551</v>
      </c>
      <c r="W57" s="54">
        <v>43606.696840277778</v>
      </c>
      <c r="X57" s="34" t="str">
        <f t="shared" si="0"/>
        <v>*</v>
      </c>
    </row>
    <row r="58" spans="1:24" x14ac:dyDescent="0.3">
      <c r="A58" s="2">
        <v>115859</v>
      </c>
      <c r="B58" s="3" t="s">
        <v>742</v>
      </c>
      <c r="C58" s="5" t="s">
        <v>17</v>
      </c>
      <c r="D58" s="11"/>
      <c r="E58" s="23"/>
      <c r="F58" s="11">
        <v>12</v>
      </c>
      <c r="G58" s="74">
        <f>IFERROR( ROUNDUP(tabEstimativa[[#This Row],[ESTIMATIVA]] / tabEstimativa[[#This Row],[PERÍODO]],0), 0 )</f>
        <v>0</v>
      </c>
      <c r="H58" s="72">
        <v>0</v>
      </c>
      <c r="I58" s="12">
        <v>43339</v>
      </c>
      <c r="J58" s="7"/>
      <c r="K58" s="8"/>
      <c r="L58" s="6"/>
      <c r="M58" s="238">
        <f>SUMIFS(tabSaldoAta[SALDO],tabSaldoAta[CÓDIGO],tabEstimativa[[#This Row],[CÓDIGO]],tabSaldoAta[ATA.NR],tabEstimativa[[#This Row],[ATA.NR]],tabSaldoAta[ATA.ANO],tabEstimativa[[#This Row],[ATA.ANO]])</f>
        <v>0</v>
      </c>
      <c r="N58" s="13" t="s">
        <v>1459</v>
      </c>
      <c r="O58" s="308" t="s">
        <v>1339</v>
      </c>
      <c r="P58" s="36"/>
      <c r="Q58" s="35" t="str">
        <f>IFERROR( VLOOKUP(tabEstimativa[[#This Row],[PREGÃO]],tabPregões[#Data],6,FALSE), "" )</f>
        <v/>
      </c>
      <c r="R58" s="48"/>
      <c r="S58" s="66" t="str">
        <f>IF(COUNTIFS(tabImprósperosDetalhes[PREGÃO],tabEstimativa[[#This Row],[PREGÃO]],tabImprósperosDetalhes[IMPRÓSPERO],tabEstimativa[[#This Row],[LOTE]]) &gt; 0,"X","")</f>
        <v/>
      </c>
      <c r="T58" s="98" t="str">
        <f>IFERROR( VLOOKUP(tabEstimativa[[#This Row],[PREGÃO]],tabPregões[#Data],11,FALSE), "" )</f>
        <v/>
      </c>
      <c r="U58" s="29" t="s">
        <v>1380</v>
      </c>
      <c r="V58" s="53" t="s">
        <v>1551</v>
      </c>
      <c r="W58" s="54">
        <v>43591.434733796297</v>
      </c>
      <c r="X58" s="34" t="str">
        <f t="shared" si="0"/>
        <v>*</v>
      </c>
    </row>
    <row r="59" spans="1:24" x14ac:dyDescent="0.3">
      <c r="A59" s="2">
        <v>51142</v>
      </c>
      <c r="B59" s="3" t="s">
        <v>721</v>
      </c>
      <c r="C59" s="5" t="s">
        <v>17</v>
      </c>
      <c r="D59" s="11"/>
      <c r="E59" s="23"/>
      <c r="F59" s="11">
        <v>12</v>
      </c>
      <c r="G59" s="74">
        <f>IFERROR( ROUNDUP(tabEstimativa[[#This Row],[ESTIMATIVA]] / tabEstimativa[[#This Row],[PERÍODO]],0), 0 )</f>
        <v>2</v>
      </c>
      <c r="H59" s="72">
        <v>15</v>
      </c>
      <c r="I59" s="12">
        <v>43339</v>
      </c>
      <c r="J59" s="7"/>
      <c r="K59" s="8"/>
      <c r="L59" s="6"/>
      <c r="M59" s="238">
        <f>SUMIFS(tabSaldoAta[SALDO],tabSaldoAta[CÓDIGO],tabEstimativa[[#This Row],[CÓDIGO]],tabSaldoAta[ATA.NR],tabEstimativa[[#This Row],[ATA.NR]],tabSaldoAta[ATA.ANO],tabEstimativa[[#This Row],[ATA.ANO]])</f>
        <v>0</v>
      </c>
      <c r="N59" s="13" t="s">
        <v>1459</v>
      </c>
      <c r="O59" s="308" t="s">
        <v>1338</v>
      </c>
      <c r="P59" s="36"/>
      <c r="Q59" s="35" t="str">
        <f>IFERROR( VLOOKUP(tabEstimativa[[#This Row],[PREGÃO]],tabPregões[#Data],6,FALSE), "" )</f>
        <v/>
      </c>
      <c r="R59" s="48"/>
      <c r="S59" s="66" t="str">
        <f>IF(COUNTIFS(tabImprósperosDetalhes[PREGÃO],tabEstimativa[[#This Row],[PREGÃO]],tabImprósperosDetalhes[IMPRÓSPERO],tabEstimativa[[#This Row],[LOTE]]) &gt; 0,"X","")</f>
        <v/>
      </c>
      <c r="T59" s="98" t="str">
        <f>IFERROR( VLOOKUP(tabEstimativa[[#This Row],[PREGÃO]],tabPregões[#Data],11,FALSE), "" )</f>
        <v/>
      </c>
      <c r="U59" s="29" t="s">
        <v>1380</v>
      </c>
      <c r="V59" s="53" t="s">
        <v>1551</v>
      </c>
      <c r="W59" s="54">
        <v>43606.696840277778</v>
      </c>
      <c r="X59" s="34" t="str">
        <f t="shared" si="0"/>
        <v>*</v>
      </c>
    </row>
    <row r="60" spans="1:24" x14ac:dyDescent="0.3">
      <c r="A60" s="2">
        <v>135604</v>
      </c>
      <c r="B60" s="3" t="s">
        <v>790</v>
      </c>
      <c r="C60" s="5" t="s">
        <v>17</v>
      </c>
      <c r="D60" s="11"/>
      <c r="E60" s="23"/>
      <c r="F60" s="11">
        <v>12</v>
      </c>
      <c r="G60" s="74">
        <f>IFERROR( ROUNDUP(tabEstimativa[[#This Row],[ESTIMATIVA]] / tabEstimativa[[#This Row],[PERÍODO]],0), 0 )</f>
        <v>82</v>
      </c>
      <c r="H60" s="72">
        <v>980</v>
      </c>
      <c r="I60" s="12">
        <v>43333</v>
      </c>
      <c r="J60" s="7"/>
      <c r="K60" s="8"/>
      <c r="L60" s="6"/>
      <c r="M60" s="238">
        <f>SUMIFS(tabSaldoAta[SALDO],tabSaldoAta[CÓDIGO],tabEstimativa[[#This Row],[CÓDIGO]],tabSaldoAta[ATA.NR],tabEstimativa[[#This Row],[ATA.NR]],tabSaldoAta[ATA.ANO],tabEstimativa[[#This Row],[ATA.ANO]])</f>
        <v>0</v>
      </c>
      <c r="N60" s="13" t="s">
        <v>1459</v>
      </c>
      <c r="O60" s="308" t="s">
        <v>1350</v>
      </c>
      <c r="P60" s="36"/>
      <c r="Q60" s="35" t="str">
        <f>IFERROR( VLOOKUP(tabEstimativa[[#This Row],[PREGÃO]],tabPregões[#Data],6,FALSE), "" )</f>
        <v/>
      </c>
      <c r="R60" s="48"/>
      <c r="S60" s="66" t="str">
        <f>IF(COUNTIFS(tabImprósperosDetalhes[PREGÃO],tabEstimativa[[#This Row],[PREGÃO]],tabImprósperosDetalhes[IMPRÓSPERO],tabEstimativa[[#This Row],[LOTE]]) &gt; 0,"X","")</f>
        <v/>
      </c>
      <c r="T60" s="98" t="str">
        <f>IFERROR( VLOOKUP(tabEstimativa[[#This Row],[PREGÃO]],tabPregões[#Data],11,FALSE), "" )</f>
        <v/>
      </c>
      <c r="U60" s="29" t="s">
        <v>1380</v>
      </c>
      <c r="V60" s="53" t="s">
        <v>1551</v>
      </c>
      <c r="W60" s="54">
        <v>43606.696840277778</v>
      </c>
      <c r="X60" s="34" t="str">
        <f t="shared" si="0"/>
        <v>*</v>
      </c>
    </row>
    <row r="61" spans="1:24" x14ac:dyDescent="0.3">
      <c r="A61" s="2">
        <v>115483</v>
      </c>
      <c r="B61" s="3" t="s">
        <v>1014</v>
      </c>
      <c r="C61" s="5" t="s">
        <v>3</v>
      </c>
      <c r="D61" s="11"/>
      <c r="E61" s="23"/>
      <c r="F61" s="11">
        <v>12</v>
      </c>
      <c r="G61" s="74">
        <f>IFERROR( ROUNDUP(tabEstimativa[[#This Row],[ESTIMATIVA]] / tabEstimativa[[#This Row],[PERÍODO]],0), 0 )</f>
        <v>0</v>
      </c>
      <c r="H61" s="72">
        <v>0</v>
      </c>
      <c r="I61" s="12">
        <v>43374</v>
      </c>
      <c r="J61" s="7"/>
      <c r="K61" s="8"/>
      <c r="L61" s="6"/>
      <c r="M61" s="238">
        <f>SUMIFS(tabSaldoAta[SALDO],tabSaldoAta[CÓDIGO],tabEstimativa[[#This Row],[CÓDIGO]],tabSaldoAta[ATA.NR],tabEstimativa[[#This Row],[ATA.NR]],tabSaldoAta[ATA.ANO],tabEstimativa[[#This Row],[ATA.ANO]])</f>
        <v>0</v>
      </c>
      <c r="N61" s="13" t="s">
        <v>1459</v>
      </c>
      <c r="O61" s="308" t="s">
        <v>1325</v>
      </c>
      <c r="P61" s="36"/>
      <c r="Q61" s="35" t="str">
        <f>IFERROR( VLOOKUP(tabEstimativa[[#This Row],[PREGÃO]],tabPregões[#Data],6,FALSE), "" )</f>
        <v/>
      </c>
      <c r="R61" s="48"/>
      <c r="S61" s="66" t="str">
        <f>IF(COUNTIFS(tabImprósperosDetalhes[PREGÃO],tabEstimativa[[#This Row],[PREGÃO]],tabImprósperosDetalhes[IMPRÓSPERO],tabEstimativa[[#This Row],[LOTE]]) &gt; 0,"X","")</f>
        <v/>
      </c>
      <c r="T61" s="98" t="str">
        <f>IFERROR( VLOOKUP(tabEstimativa[[#This Row],[PREGÃO]],tabPregões[#Data],11,FALSE), "" )</f>
        <v/>
      </c>
      <c r="U61" s="29" t="s">
        <v>1380</v>
      </c>
      <c r="V61" s="53" t="s">
        <v>1551</v>
      </c>
      <c r="W61" s="54">
        <v>43591.434733796297</v>
      </c>
      <c r="X61" s="34" t="str">
        <f t="shared" si="0"/>
        <v>*</v>
      </c>
    </row>
    <row r="62" spans="1:24" x14ac:dyDescent="0.3">
      <c r="A62" s="2">
        <v>49252</v>
      </c>
      <c r="B62" s="3" t="s">
        <v>1012</v>
      </c>
      <c r="C62" s="5" t="s">
        <v>3</v>
      </c>
      <c r="D62" s="11"/>
      <c r="E62" s="23"/>
      <c r="F62" s="11">
        <v>12</v>
      </c>
      <c r="G62" s="74">
        <f>IFERROR( ROUNDUP(tabEstimativa[[#This Row],[ESTIMATIVA]] / tabEstimativa[[#This Row],[PERÍODO]],0), 0 )</f>
        <v>0</v>
      </c>
      <c r="H62" s="72">
        <v>0</v>
      </c>
      <c r="I62" s="12">
        <v>43374</v>
      </c>
      <c r="J62" s="7"/>
      <c r="K62" s="8"/>
      <c r="L62" s="6"/>
      <c r="M62" s="238">
        <f>SUMIFS(tabSaldoAta[SALDO],tabSaldoAta[CÓDIGO],tabEstimativa[[#This Row],[CÓDIGO]],tabSaldoAta[ATA.NR],tabEstimativa[[#This Row],[ATA.NR]],tabSaldoAta[ATA.ANO],tabEstimativa[[#This Row],[ATA.ANO]])</f>
        <v>0</v>
      </c>
      <c r="N62" s="13" t="s">
        <v>1459</v>
      </c>
      <c r="O62" s="308" t="s">
        <v>1325</v>
      </c>
      <c r="P62" s="36"/>
      <c r="Q62" s="35" t="str">
        <f>IFERROR( VLOOKUP(tabEstimativa[[#This Row],[PREGÃO]],tabPregões[#Data],6,FALSE), "" )</f>
        <v/>
      </c>
      <c r="R62" s="48"/>
      <c r="S62" s="66" t="str">
        <f>IF(COUNTIFS(tabImprósperosDetalhes[PREGÃO],tabEstimativa[[#This Row],[PREGÃO]],tabImprósperosDetalhes[IMPRÓSPERO],tabEstimativa[[#This Row],[LOTE]]) &gt; 0,"X","")</f>
        <v/>
      </c>
      <c r="T62" s="98" t="str">
        <f>IFERROR( VLOOKUP(tabEstimativa[[#This Row],[PREGÃO]],tabPregões[#Data],11,FALSE), "" )</f>
        <v/>
      </c>
      <c r="U62" s="29" t="s">
        <v>1380</v>
      </c>
      <c r="V62" s="53" t="s">
        <v>1551</v>
      </c>
      <c r="W62" s="54">
        <v>43591.434733796297</v>
      </c>
      <c r="X62" s="34" t="str">
        <f t="shared" si="0"/>
        <v>*</v>
      </c>
    </row>
    <row r="63" spans="1:24" x14ac:dyDescent="0.3">
      <c r="A63" s="2">
        <v>25362</v>
      </c>
      <c r="B63" s="3" t="s">
        <v>761</v>
      </c>
      <c r="C63" s="5" t="s">
        <v>17</v>
      </c>
      <c r="D63" s="11"/>
      <c r="E63" s="23"/>
      <c r="F63" s="11">
        <v>12</v>
      </c>
      <c r="G63" s="74">
        <f>IFERROR( ROUNDUP(tabEstimativa[[#This Row],[ESTIMATIVA]] / tabEstimativa[[#This Row],[PERÍODO]],0), 0 )</f>
        <v>8</v>
      </c>
      <c r="H63" s="72">
        <v>96</v>
      </c>
      <c r="I63" s="12">
        <v>43333</v>
      </c>
      <c r="J63" s="7"/>
      <c r="K63" s="8"/>
      <c r="L63" s="6"/>
      <c r="M63" s="238">
        <f>SUMIFS(tabSaldoAta[SALDO],tabSaldoAta[CÓDIGO],tabEstimativa[[#This Row],[CÓDIGO]],tabSaldoAta[ATA.NR],tabEstimativa[[#This Row],[ATA.NR]],tabSaldoAta[ATA.ANO],tabEstimativa[[#This Row],[ATA.ANO]])</f>
        <v>0</v>
      </c>
      <c r="N63" s="13" t="s">
        <v>1459</v>
      </c>
      <c r="O63" s="308" t="s">
        <v>1350</v>
      </c>
      <c r="P63" s="36"/>
      <c r="Q63" s="35" t="str">
        <f>IFERROR( VLOOKUP(tabEstimativa[[#This Row],[PREGÃO]],tabPregões[#Data],6,FALSE), "" )</f>
        <v/>
      </c>
      <c r="R63" s="48"/>
      <c r="S63" s="66" t="str">
        <f>IF(COUNTIFS(tabImprósperosDetalhes[PREGÃO],tabEstimativa[[#This Row],[PREGÃO]],tabImprósperosDetalhes[IMPRÓSPERO],tabEstimativa[[#This Row],[LOTE]]) &gt; 0,"X","")</f>
        <v/>
      </c>
      <c r="T63" s="98" t="str">
        <f>IFERROR( VLOOKUP(tabEstimativa[[#This Row],[PREGÃO]],tabPregões[#Data],11,FALSE), "" )</f>
        <v/>
      </c>
      <c r="U63" s="29" t="s">
        <v>1380</v>
      </c>
      <c r="V63" s="53" t="s">
        <v>1551</v>
      </c>
      <c r="W63" s="54">
        <v>43591.434733796297</v>
      </c>
      <c r="X63" s="34" t="str">
        <f t="shared" si="0"/>
        <v>*</v>
      </c>
    </row>
    <row r="64" spans="1:24" x14ac:dyDescent="0.3">
      <c r="A64" s="2">
        <v>80417</v>
      </c>
      <c r="B64" s="3" t="s">
        <v>1013</v>
      </c>
      <c r="C64" s="5" t="s">
        <v>3</v>
      </c>
      <c r="D64" s="11"/>
      <c r="E64" s="23"/>
      <c r="F64" s="11">
        <v>12</v>
      </c>
      <c r="G64" s="74">
        <f>IFERROR( ROUNDUP(tabEstimativa[[#This Row],[ESTIMATIVA]] / tabEstimativa[[#This Row],[PERÍODO]],0), 0 )</f>
        <v>25</v>
      </c>
      <c r="H64" s="72">
        <v>300</v>
      </c>
      <c r="I64" s="12">
        <v>43374</v>
      </c>
      <c r="J64" s="7"/>
      <c r="K64" s="8"/>
      <c r="L64" s="6"/>
      <c r="M64" s="238">
        <f>SUMIFS(tabSaldoAta[SALDO],tabSaldoAta[CÓDIGO],tabEstimativa[[#This Row],[CÓDIGO]],tabSaldoAta[ATA.NR],tabEstimativa[[#This Row],[ATA.NR]],tabSaldoAta[ATA.ANO],tabEstimativa[[#This Row],[ATA.ANO]])</f>
        <v>0</v>
      </c>
      <c r="N64" s="13" t="s">
        <v>1459</v>
      </c>
      <c r="O64" s="308" t="s">
        <v>1325</v>
      </c>
      <c r="P64" s="36"/>
      <c r="Q64" s="35" t="str">
        <f>IFERROR( VLOOKUP(tabEstimativa[[#This Row],[PREGÃO]],tabPregões[#Data],6,FALSE), "" )</f>
        <v/>
      </c>
      <c r="R64" s="48"/>
      <c r="S64" s="66" t="str">
        <f>IF(COUNTIFS(tabImprósperosDetalhes[PREGÃO],tabEstimativa[[#This Row],[PREGÃO]],tabImprósperosDetalhes[IMPRÓSPERO],tabEstimativa[[#This Row],[LOTE]]) &gt; 0,"X","")</f>
        <v/>
      </c>
      <c r="T64" s="98" t="str">
        <f>IFERROR( VLOOKUP(tabEstimativa[[#This Row],[PREGÃO]],tabPregões[#Data],11,FALSE), "" )</f>
        <v/>
      </c>
      <c r="U64" s="29" t="s">
        <v>1380</v>
      </c>
      <c r="V64" s="53" t="s">
        <v>1551</v>
      </c>
      <c r="W64" s="54">
        <v>43591.434733796297</v>
      </c>
      <c r="X64" s="34" t="str">
        <f t="shared" si="0"/>
        <v>*</v>
      </c>
    </row>
    <row r="65" spans="1:24" x14ac:dyDescent="0.3">
      <c r="A65" s="2">
        <v>123618</v>
      </c>
      <c r="B65" s="3" t="s">
        <v>21</v>
      </c>
      <c r="C65" s="5" t="s">
        <v>22</v>
      </c>
      <c r="D65" s="11">
        <v>69</v>
      </c>
      <c r="E65" s="23">
        <v>2</v>
      </c>
      <c r="F65" s="11">
        <v>12</v>
      </c>
      <c r="G65" s="74">
        <f>IFERROR( ROUNDUP(tabEstimativa[[#This Row],[ESTIMATIVA]] / tabEstimativa[[#This Row],[PERÍODO]],0), 0 )</f>
        <v>0</v>
      </c>
      <c r="H65" s="72">
        <v>0</v>
      </c>
      <c r="I65" s="12">
        <v>43733</v>
      </c>
      <c r="J65" s="7"/>
      <c r="K65" s="8"/>
      <c r="L65" s="6"/>
      <c r="M65" s="238">
        <f>SUMIFS(tabSaldoAta[SALDO],tabSaldoAta[CÓDIGO],tabEstimativa[[#This Row],[CÓDIGO]],tabSaldoAta[ATA.NR],tabEstimativa[[#This Row],[ATA.NR]],tabSaldoAta[ATA.ANO],tabEstimativa[[#This Row],[ATA.ANO]])</f>
        <v>0</v>
      </c>
      <c r="N65" s="13" t="s">
        <v>1799</v>
      </c>
      <c r="O65" s="308" t="s">
        <v>1326</v>
      </c>
      <c r="P65" s="36" t="s">
        <v>1533</v>
      </c>
      <c r="Q65" s="35">
        <f>IFERROR( VLOOKUP(tabEstimativa[[#This Row],[PREGÃO]],tabPregões[#Data],6,FALSE), "" )</f>
        <v>43648</v>
      </c>
      <c r="R65" s="48">
        <v>15</v>
      </c>
      <c r="S65" s="66" t="str">
        <f>IF(COUNTIFS(tabImprósperosDetalhes[PREGÃO],tabEstimativa[[#This Row],[PREGÃO]],tabImprósperosDetalhes[IMPRÓSPERO],tabEstimativa[[#This Row],[LOTE]]) &gt; 0,"X","")</f>
        <v/>
      </c>
      <c r="T65" s="98" t="str">
        <f>IFERROR( VLOOKUP(tabEstimativa[[#This Row],[PREGÃO]],tabPregões[#Data],11,FALSE), "" )</f>
        <v>Processo finalizado.</v>
      </c>
      <c r="U65" s="29" t="s">
        <v>1836</v>
      </c>
      <c r="V65" s="53" t="s">
        <v>2063</v>
      </c>
      <c r="W65" s="54">
        <v>43769.376666666663</v>
      </c>
      <c r="X65" s="34" t="str">
        <f t="shared" si="0"/>
        <v>*</v>
      </c>
    </row>
    <row r="66" spans="1:24" x14ac:dyDescent="0.3">
      <c r="A66" s="2">
        <v>88856</v>
      </c>
      <c r="B66" s="3" t="s">
        <v>23</v>
      </c>
      <c r="C66" s="5" t="s">
        <v>22</v>
      </c>
      <c r="D66" s="11">
        <v>69</v>
      </c>
      <c r="E66" s="23">
        <v>2</v>
      </c>
      <c r="F66" s="11">
        <v>12</v>
      </c>
      <c r="G66" s="74">
        <f>IFERROR( ROUNDUP(tabEstimativa[[#This Row],[ESTIMATIVA]] / tabEstimativa[[#This Row],[PERÍODO]],0), 0 )</f>
        <v>34</v>
      </c>
      <c r="H66" s="72">
        <v>400</v>
      </c>
      <c r="I66" s="12">
        <v>44335</v>
      </c>
      <c r="J66" s="7">
        <v>104</v>
      </c>
      <c r="K66" s="8">
        <v>2020</v>
      </c>
      <c r="L66" s="6">
        <v>44319</v>
      </c>
      <c r="M66" s="238">
        <f>SUMIFS(tabSaldoAta[SALDO],tabSaldoAta[CÓDIGO],tabEstimativa[[#This Row],[CÓDIGO]],tabSaldoAta[ATA.NR],tabEstimativa[[#This Row],[ATA.NR]],tabSaldoAta[ATA.ANO],tabEstimativa[[#This Row],[ATA.ANO]])</f>
        <v>500</v>
      </c>
      <c r="N66" s="13" t="s">
        <v>1198</v>
      </c>
      <c r="O66" s="307" t="str">
        <f>IFERROR( VLOOKUP(CONCATENATE(tabEstimativa[[#This Row],[ATA.NR]],"/",tabEstimativa[[#This Row],[ATA.ANO]]-2000),tabAtas[#Data],6,FALSE), "" )</f>
        <v>FERRAGENS</v>
      </c>
      <c r="P66" s="36" t="s">
        <v>3372</v>
      </c>
      <c r="Q66" s="35">
        <f>IFERROR( VLOOKUP(tabEstimativa[[#This Row],[PREGÃO]],tabPregões[#Data],6,FALSE), "" )</f>
        <v>43970</v>
      </c>
      <c r="R66" s="48"/>
      <c r="S66" s="66" t="str">
        <f>IF(COUNTIFS(tabImprósperosDetalhes[PREGÃO],tabEstimativa[[#This Row],[PREGÃO]],tabImprósperosDetalhes[IMPRÓSPERO],tabEstimativa[[#This Row],[LOTE]]) &gt; 0,"X","")</f>
        <v/>
      </c>
      <c r="T66" s="98" t="str">
        <f>IFERROR( VLOOKUP(tabEstimativa[[#This Row],[PREGÃO]],tabPregões[#Data],11,FALSE), "" )</f>
        <v>Finalizar, contrato assinado.</v>
      </c>
      <c r="U66" s="29" t="s">
        <v>1560</v>
      </c>
      <c r="V66" s="53" t="s">
        <v>2063</v>
      </c>
      <c r="W66" s="54">
        <v>44347.387129629627</v>
      </c>
      <c r="X66" s="34" t="str">
        <f t="shared" si="0"/>
        <v>*</v>
      </c>
    </row>
    <row r="67" spans="1:24" x14ac:dyDescent="0.3">
      <c r="A67" s="2">
        <v>59882</v>
      </c>
      <c r="B67" s="3" t="s">
        <v>386</v>
      </c>
      <c r="C67" s="5" t="s">
        <v>22</v>
      </c>
      <c r="D67" s="11">
        <v>69</v>
      </c>
      <c r="E67" s="23">
        <v>8</v>
      </c>
      <c r="F67" s="11">
        <v>12</v>
      </c>
      <c r="G67" s="74">
        <f>IFERROR( ROUNDUP(tabEstimativa[[#This Row],[ESTIMATIVA]] / tabEstimativa[[#This Row],[PERÍODO]],0), 0 )</f>
        <v>250</v>
      </c>
      <c r="H67" s="72">
        <v>3000</v>
      </c>
      <c r="I67" s="12">
        <v>44335</v>
      </c>
      <c r="J67" s="7">
        <v>233</v>
      </c>
      <c r="K67" s="8">
        <v>2019</v>
      </c>
      <c r="L67" s="6">
        <v>44095</v>
      </c>
      <c r="M67" s="238">
        <f>SUMIFS(tabSaldoAta[SALDO],tabSaldoAta[CÓDIGO],tabEstimativa[[#This Row],[CÓDIGO]],tabSaldoAta[ATA.NR],tabEstimativa[[#This Row],[ATA.NR]],tabSaldoAta[ATA.ANO],tabEstimativa[[#This Row],[ATA.ANO]])</f>
        <v>-470</v>
      </c>
      <c r="N67" s="13" t="s">
        <v>1198</v>
      </c>
      <c r="O67" s="308" t="s">
        <v>1649</v>
      </c>
      <c r="P67" s="36" t="s">
        <v>2114</v>
      </c>
      <c r="Q67" s="35">
        <f>IFERROR( VLOOKUP(tabEstimativa[[#This Row],[PREGÃO]],tabPregões[#Data],6,FALSE), "" )</f>
        <v>43732</v>
      </c>
      <c r="R67" s="48">
        <v>10</v>
      </c>
      <c r="S67" s="66" t="str">
        <f>IF(COUNTIFS(tabImprósperosDetalhes[PREGÃO],tabEstimativa[[#This Row],[PREGÃO]],tabImprósperosDetalhes[IMPRÓSPERO],tabEstimativa[[#This Row],[LOTE]]) &gt; 0,"X","")</f>
        <v/>
      </c>
      <c r="T67" s="98" t="str">
        <f>IFERROR( VLOOKUP(tabEstimativa[[#This Row],[PREGÃO]],tabPregões[#Data],11,FALSE), "" )</f>
        <v>Finalizar - contrato assinado</v>
      </c>
      <c r="U67" s="29" t="s">
        <v>1560</v>
      </c>
      <c r="V67" s="53" t="s">
        <v>2063</v>
      </c>
      <c r="W67" s="54">
        <v>44347.387129629627</v>
      </c>
      <c r="X67" s="34" t="str">
        <f t="shared" ref="X67:X112" si="1">"*"</f>
        <v>*</v>
      </c>
    </row>
    <row r="68" spans="1:24" x14ac:dyDescent="0.3">
      <c r="A68" s="2">
        <v>64603</v>
      </c>
      <c r="B68" s="3" t="s">
        <v>258</v>
      </c>
      <c r="C68" s="5" t="s">
        <v>22</v>
      </c>
      <c r="D68" s="11"/>
      <c r="E68" s="23"/>
      <c r="F68" s="11">
        <v>12</v>
      </c>
      <c r="G68" s="74">
        <f>IFERROR( ROUNDUP(tabEstimativa[[#This Row],[ESTIMATIVA]] / tabEstimativa[[#This Row],[PERÍODO]],0), 0 )</f>
        <v>0</v>
      </c>
      <c r="H68" s="72">
        <v>0</v>
      </c>
      <c r="I68" s="12">
        <v>43971</v>
      </c>
      <c r="J68" s="7"/>
      <c r="K68" s="8"/>
      <c r="L68" s="6"/>
      <c r="M68" s="238">
        <f>SUMIFS(tabSaldoAta[SALDO],tabSaldoAta[CÓDIGO],tabEstimativa[[#This Row],[CÓDIGO]],tabSaldoAta[ATA.NR],tabEstimativa[[#This Row],[ATA.NR]],tabSaldoAta[ATA.ANO],tabEstimativa[[#This Row],[ATA.ANO]])</f>
        <v>0</v>
      </c>
      <c r="N68" s="13" t="s">
        <v>1799</v>
      </c>
      <c r="O68" s="308" t="s">
        <v>1326</v>
      </c>
      <c r="P68" s="36"/>
      <c r="Q68" s="35" t="str">
        <f>IFERROR( VLOOKUP(tabEstimativa[[#This Row],[PREGÃO]],tabPregões[#Data],6,FALSE), "" )</f>
        <v/>
      </c>
      <c r="R68" s="48"/>
      <c r="S68" s="66" t="str">
        <f>IF(COUNTIFS(tabImprósperosDetalhes[PREGÃO],tabEstimativa[[#This Row],[PREGÃO]],tabImprósperosDetalhes[IMPRÓSPERO],tabEstimativa[[#This Row],[LOTE]]) &gt; 0,"X","")</f>
        <v/>
      </c>
      <c r="T68" s="98" t="str">
        <f>IFERROR( VLOOKUP(tabEstimativa[[#This Row],[PREGÃO]],tabPregões[#Data],11,FALSE), "" )</f>
        <v/>
      </c>
      <c r="U68" s="29" t="s">
        <v>1380</v>
      </c>
      <c r="V68" s="53" t="s">
        <v>2063</v>
      </c>
      <c r="W68" s="54">
        <v>44252.430937500001</v>
      </c>
      <c r="X68" s="34" t="str">
        <f t="shared" si="1"/>
        <v>*</v>
      </c>
    </row>
    <row r="69" spans="1:24" x14ac:dyDescent="0.3">
      <c r="A69" s="2">
        <v>59942</v>
      </c>
      <c r="B69" s="3" t="s">
        <v>257</v>
      </c>
      <c r="C69" s="5" t="s">
        <v>22</v>
      </c>
      <c r="D69" s="11">
        <v>69</v>
      </c>
      <c r="E69" s="23">
        <v>8</v>
      </c>
      <c r="F69" s="11">
        <v>12</v>
      </c>
      <c r="G69" s="74">
        <f>IFERROR( ROUNDUP(tabEstimativa[[#This Row],[ESTIMATIVA]] / tabEstimativa[[#This Row],[PERÍODO]],0), 0 )</f>
        <v>100</v>
      </c>
      <c r="H69" s="72">
        <v>1200</v>
      </c>
      <c r="I69" s="12">
        <v>44335</v>
      </c>
      <c r="J69" s="7">
        <v>233</v>
      </c>
      <c r="K69" s="8">
        <v>2019</v>
      </c>
      <c r="L69" s="6">
        <v>44095</v>
      </c>
      <c r="M69" s="238">
        <f>SUMIFS(tabSaldoAta[SALDO],tabSaldoAta[CÓDIGO],tabEstimativa[[#This Row],[CÓDIGO]],tabSaldoAta[ATA.NR],tabEstimativa[[#This Row],[ATA.NR]],tabSaldoAta[ATA.ANO],tabEstimativa[[#This Row],[ATA.ANO]])</f>
        <v>0</v>
      </c>
      <c r="N69" s="13" t="s">
        <v>1198</v>
      </c>
      <c r="O69" s="308" t="s">
        <v>1649</v>
      </c>
      <c r="P69" s="36" t="s">
        <v>2114</v>
      </c>
      <c r="Q69" s="35">
        <f>IFERROR( VLOOKUP(tabEstimativa[[#This Row],[PREGÃO]],tabPregões[#Data],6,FALSE), "" )</f>
        <v>43732</v>
      </c>
      <c r="R69" s="48">
        <v>10</v>
      </c>
      <c r="S69" s="66" t="str">
        <f>IF(COUNTIFS(tabImprósperosDetalhes[PREGÃO],tabEstimativa[[#This Row],[PREGÃO]],tabImprósperosDetalhes[IMPRÓSPERO],tabEstimativa[[#This Row],[LOTE]]) &gt; 0,"X","")</f>
        <v/>
      </c>
      <c r="T69" s="98" t="str">
        <f>IFERROR( VLOOKUP(tabEstimativa[[#This Row],[PREGÃO]],tabPregões[#Data],11,FALSE), "" )</f>
        <v>Finalizar - contrato assinado</v>
      </c>
      <c r="U69" s="29" t="s">
        <v>1560</v>
      </c>
      <c r="V69" s="53" t="s">
        <v>2063</v>
      </c>
      <c r="W69" s="54">
        <v>44347.387129629627</v>
      </c>
      <c r="X69" s="34" t="str">
        <f t="shared" si="1"/>
        <v>*</v>
      </c>
    </row>
    <row r="70" spans="1:24" x14ac:dyDescent="0.3">
      <c r="A70" s="2">
        <v>64606</v>
      </c>
      <c r="B70" s="3" t="s">
        <v>259</v>
      </c>
      <c r="C70" s="5" t="s">
        <v>22</v>
      </c>
      <c r="D70" s="11"/>
      <c r="E70" s="23"/>
      <c r="F70" s="11">
        <v>12</v>
      </c>
      <c r="G70" s="74">
        <f>IFERROR( ROUNDUP(tabEstimativa[[#This Row],[ESTIMATIVA]] / tabEstimativa[[#This Row],[PERÍODO]],0), 0 )</f>
        <v>0</v>
      </c>
      <c r="H70" s="72">
        <v>0</v>
      </c>
      <c r="I70" s="12">
        <v>43971</v>
      </c>
      <c r="J70" s="7"/>
      <c r="K70" s="8"/>
      <c r="L70" s="6"/>
      <c r="M70" s="238">
        <f>SUMIFS(tabSaldoAta[SALDO],tabSaldoAta[CÓDIGO],tabEstimativa[[#This Row],[CÓDIGO]],tabSaldoAta[ATA.NR],tabEstimativa[[#This Row],[ATA.NR]],tabSaldoAta[ATA.ANO],tabEstimativa[[#This Row],[ATA.ANO]])</f>
        <v>0</v>
      </c>
      <c r="N70" s="13" t="s">
        <v>1799</v>
      </c>
      <c r="O70" s="308" t="s">
        <v>1326</v>
      </c>
      <c r="P70" s="36"/>
      <c r="Q70" s="35" t="str">
        <f>IFERROR( VLOOKUP(tabEstimativa[[#This Row],[PREGÃO]],tabPregões[#Data],6,FALSE), "" )</f>
        <v/>
      </c>
      <c r="R70" s="48"/>
      <c r="S70" s="66" t="str">
        <f>IF(COUNTIFS(tabImprósperosDetalhes[PREGÃO],tabEstimativa[[#This Row],[PREGÃO]],tabImprósperosDetalhes[IMPRÓSPERO],tabEstimativa[[#This Row],[LOTE]]) &gt; 0,"X","")</f>
        <v/>
      </c>
      <c r="T70" s="98" t="str">
        <f>IFERROR( VLOOKUP(tabEstimativa[[#This Row],[PREGÃO]],tabPregões[#Data],11,FALSE), "" )</f>
        <v/>
      </c>
      <c r="U70" s="29" t="s">
        <v>1522</v>
      </c>
      <c r="V70" s="53" t="s">
        <v>2063</v>
      </c>
      <c r="W70" s="54">
        <v>44252.430937500001</v>
      </c>
      <c r="X70" s="34" t="str">
        <f t="shared" si="1"/>
        <v>*</v>
      </c>
    </row>
    <row r="71" spans="1:24" x14ac:dyDescent="0.3">
      <c r="A71" s="2">
        <v>64604</v>
      </c>
      <c r="B71" s="3" t="s">
        <v>24</v>
      </c>
      <c r="C71" s="5" t="s">
        <v>22</v>
      </c>
      <c r="D71" s="11">
        <v>69</v>
      </c>
      <c r="E71" s="23">
        <v>8</v>
      </c>
      <c r="F71" s="11">
        <v>12</v>
      </c>
      <c r="G71" s="74">
        <f>IFERROR( ROUNDUP(tabEstimativa[[#This Row],[ESTIMATIVA]] / tabEstimativa[[#This Row],[PERÍODO]],0), 0 )</f>
        <v>100</v>
      </c>
      <c r="H71" s="72">
        <v>1200</v>
      </c>
      <c r="I71" s="12">
        <v>44335</v>
      </c>
      <c r="J71" s="7">
        <v>233</v>
      </c>
      <c r="K71" s="8">
        <v>2019</v>
      </c>
      <c r="L71" s="6">
        <v>44095</v>
      </c>
      <c r="M71" s="238">
        <f>SUMIFS(tabSaldoAta[SALDO],tabSaldoAta[CÓDIGO],tabEstimativa[[#This Row],[CÓDIGO]],tabSaldoAta[ATA.NR],tabEstimativa[[#This Row],[ATA.NR]],tabSaldoAta[ATA.ANO],tabEstimativa[[#This Row],[ATA.ANO]])</f>
        <v>0</v>
      </c>
      <c r="N71" s="13" t="s">
        <v>1198</v>
      </c>
      <c r="O71" s="308" t="s">
        <v>1649</v>
      </c>
      <c r="P71" s="36" t="s">
        <v>2114</v>
      </c>
      <c r="Q71" s="35">
        <f>IFERROR( VLOOKUP(tabEstimativa[[#This Row],[PREGÃO]],tabPregões[#Data],6,FALSE), "" )</f>
        <v>43732</v>
      </c>
      <c r="R71" s="48">
        <v>14</v>
      </c>
      <c r="S71" s="66" t="str">
        <f>IF(COUNTIFS(tabImprósperosDetalhes[PREGÃO],tabEstimativa[[#This Row],[PREGÃO]],tabImprósperosDetalhes[IMPRÓSPERO],tabEstimativa[[#This Row],[LOTE]]) &gt; 0,"X","")</f>
        <v/>
      </c>
      <c r="T71" s="98" t="str">
        <f>IFERROR( VLOOKUP(tabEstimativa[[#This Row],[PREGÃO]],tabPregões[#Data],11,FALSE), "" )</f>
        <v>Finalizar - contrato assinado</v>
      </c>
      <c r="U71" s="29" t="s">
        <v>1560</v>
      </c>
      <c r="V71" s="53" t="s">
        <v>2063</v>
      </c>
      <c r="W71" s="54">
        <v>44347.387129629627</v>
      </c>
      <c r="X71" s="34" t="str">
        <f t="shared" si="1"/>
        <v>*</v>
      </c>
    </row>
    <row r="72" spans="1:24" x14ac:dyDescent="0.3">
      <c r="A72" s="2">
        <v>64605</v>
      </c>
      <c r="B72" s="3" t="s">
        <v>25</v>
      </c>
      <c r="C72" s="5" t="s">
        <v>22</v>
      </c>
      <c r="D72" s="11">
        <v>69</v>
      </c>
      <c r="E72" s="23">
        <v>8</v>
      </c>
      <c r="F72" s="11">
        <v>12</v>
      </c>
      <c r="G72" s="74">
        <f>IFERROR( ROUNDUP(tabEstimativa[[#This Row],[ESTIMATIVA]] / tabEstimativa[[#This Row],[PERÍODO]],0), 0 )</f>
        <v>67</v>
      </c>
      <c r="H72" s="72">
        <v>800</v>
      </c>
      <c r="I72" s="12">
        <v>44335</v>
      </c>
      <c r="J72" s="7">
        <v>233</v>
      </c>
      <c r="K72" s="8">
        <v>2019</v>
      </c>
      <c r="L72" s="6">
        <v>44095</v>
      </c>
      <c r="M72" s="238">
        <f>SUMIFS(tabSaldoAta[SALDO],tabSaldoAta[CÓDIGO],tabEstimativa[[#This Row],[CÓDIGO]],tabSaldoAta[ATA.NR],tabEstimativa[[#This Row],[ATA.NR]],tabSaldoAta[ATA.ANO],tabEstimativa[[#This Row],[ATA.ANO]])</f>
        <v>0</v>
      </c>
      <c r="N72" s="13" t="s">
        <v>1198</v>
      </c>
      <c r="O72" s="308" t="s">
        <v>1649</v>
      </c>
      <c r="P72" s="36" t="s">
        <v>2114</v>
      </c>
      <c r="Q72" s="35">
        <f>IFERROR( VLOOKUP(tabEstimativa[[#This Row],[PREGÃO]],tabPregões[#Data],6,FALSE), "" )</f>
        <v>43732</v>
      </c>
      <c r="R72" s="48">
        <v>15</v>
      </c>
      <c r="S72" s="66" t="str">
        <f>IF(COUNTIFS(tabImprósperosDetalhes[PREGÃO],tabEstimativa[[#This Row],[PREGÃO]],tabImprósperosDetalhes[IMPRÓSPERO],tabEstimativa[[#This Row],[LOTE]]) &gt; 0,"X","")</f>
        <v/>
      </c>
      <c r="T72" s="98" t="str">
        <f>IFERROR( VLOOKUP(tabEstimativa[[#This Row],[PREGÃO]],tabPregões[#Data],11,FALSE), "" )</f>
        <v>Finalizar - contrato assinado</v>
      </c>
      <c r="U72" s="29" t="s">
        <v>1560</v>
      </c>
      <c r="V72" s="53" t="s">
        <v>2063</v>
      </c>
      <c r="W72" s="54">
        <v>44347.387129629627</v>
      </c>
      <c r="X72" s="34" t="str">
        <f t="shared" si="1"/>
        <v>*</v>
      </c>
    </row>
    <row r="73" spans="1:24" x14ac:dyDescent="0.3">
      <c r="A73" s="2">
        <v>51337</v>
      </c>
      <c r="B73" s="3" t="s">
        <v>375</v>
      </c>
      <c r="C73" s="5" t="s">
        <v>3</v>
      </c>
      <c r="D73" s="11"/>
      <c r="E73" s="23"/>
      <c r="F73" s="11">
        <v>12</v>
      </c>
      <c r="G73" s="74">
        <f>IFERROR( ROUNDUP(tabEstimativa[[#This Row],[ESTIMATIVA]] / tabEstimativa[[#This Row],[PERÍODO]],0), 0 )</f>
        <v>0</v>
      </c>
      <c r="H73" s="72">
        <v>0</v>
      </c>
      <c r="I73" s="12">
        <v>43607</v>
      </c>
      <c r="J73" s="7">
        <v>189</v>
      </c>
      <c r="K73" s="8">
        <v>2018</v>
      </c>
      <c r="L73" s="6">
        <v>43724</v>
      </c>
      <c r="M73" s="238">
        <f>SUMIFS(tabSaldoAta[SALDO],tabSaldoAta[CÓDIGO],tabEstimativa[[#This Row],[CÓDIGO]],tabSaldoAta[ATA.NR],tabEstimativa[[#This Row],[ATA.NR]],tabSaldoAta[ATA.ANO],tabEstimativa[[#This Row],[ATA.ANO]])</f>
        <v>0</v>
      </c>
      <c r="N73" s="13" t="s">
        <v>1199</v>
      </c>
      <c r="O73" s="308" t="s">
        <v>1333</v>
      </c>
      <c r="P73" s="36" t="s">
        <v>2021</v>
      </c>
      <c r="Q73" s="35">
        <f>IFERROR( VLOOKUP(tabEstimativa[[#This Row],[PREGÃO]],tabPregões[#Data],6,FALSE), "" )</f>
        <v>43726</v>
      </c>
      <c r="R73" s="48"/>
      <c r="S73" s="66" t="str">
        <f>IF(COUNTIFS(tabImprósperosDetalhes[PREGÃO],tabEstimativa[[#This Row],[PREGÃO]],tabImprósperosDetalhes[IMPRÓSPERO],tabEstimativa[[#This Row],[LOTE]]) &gt; 0,"X","")</f>
        <v/>
      </c>
      <c r="T73" s="98" t="str">
        <f>IFERROR( VLOOKUP(tabEstimativa[[#This Row],[PREGÃO]],tabPregões[#Data],11,FALSE), "" )</f>
        <v>Área técnica respondeu recurso</v>
      </c>
      <c r="U73" s="29" t="s">
        <v>1522</v>
      </c>
      <c r="V73" s="53" t="s">
        <v>1551</v>
      </c>
      <c r="W73" s="54">
        <v>43732.401539351849</v>
      </c>
      <c r="X73" s="34" t="str">
        <f t="shared" si="1"/>
        <v>*</v>
      </c>
    </row>
    <row r="74" spans="1:24" x14ac:dyDescent="0.3">
      <c r="A74" s="2">
        <v>53016</v>
      </c>
      <c r="B74" s="3" t="s">
        <v>26</v>
      </c>
      <c r="C74" s="5" t="s">
        <v>27</v>
      </c>
      <c r="D74" s="11">
        <v>74</v>
      </c>
      <c r="E74" s="23">
        <v>10</v>
      </c>
      <c r="F74" s="11">
        <v>12</v>
      </c>
      <c r="G74" s="74">
        <f>IFERROR( ROUNDUP(tabEstimativa[[#This Row],[ESTIMATIVA]] / tabEstimativa[[#This Row],[PERÍODO]],0), 0 )</f>
        <v>0</v>
      </c>
      <c r="H74" s="72">
        <v>0</v>
      </c>
      <c r="I74" s="12">
        <v>43319</v>
      </c>
      <c r="J74" s="7"/>
      <c r="K74" s="8"/>
      <c r="L74" s="6"/>
      <c r="M74" s="238">
        <f>SUMIFS(tabSaldoAta[SALDO],tabSaldoAta[CÓDIGO],tabEstimativa[[#This Row],[CÓDIGO]],tabSaldoAta[ATA.NR],tabEstimativa[[#This Row],[ATA.NR]],tabSaldoAta[ATA.ANO],tabEstimativa[[#This Row],[ATA.ANO]])</f>
        <v>0</v>
      </c>
      <c r="N74" s="13" t="s">
        <v>1199</v>
      </c>
      <c r="O74" s="308" t="s">
        <v>1347</v>
      </c>
      <c r="P74" s="36" t="s">
        <v>3629</v>
      </c>
      <c r="Q74" s="35">
        <f>IFERROR( VLOOKUP(tabEstimativa[[#This Row],[PREGÃO]],tabPregões[#Data],6,FALSE), "" )</f>
        <v>44046</v>
      </c>
      <c r="R74" s="48">
        <v>5</v>
      </c>
      <c r="S74" s="66" t="str">
        <f>IF(COUNTIFS(tabImprósperosDetalhes[PREGÃO],tabEstimativa[[#This Row],[PREGÃO]],tabImprósperosDetalhes[IMPRÓSPERO],tabEstimativa[[#This Row],[LOTE]]) &gt; 0,"X","")</f>
        <v/>
      </c>
      <c r="T74" s="98" t="str">
        <f>IFERROR( VLOOKUP(tabEstimativa[[#This Row],[PREGÃO]],tabPregões[#Data],11,FALSE), "" )</f>
        <v>Finalizado</v>
      </c>
      <c r="U74" s="29" t="s">
        <v>1380</v>
      </c>
      <c r="V74" s="53" t="s">
        <v>2063</v>
      </c>
      <c r="W74" s="54">
        <v>44256.556493055556</v>
      </c>
      <c r="X74" s="34" t="str">
        <f t="shared" si="1"/>
        <v>*</v>
      </c>
    </row>
    <row r="75" spans="1:24" x14ac:dyDescent="0.3">
      <c r="A75" s="2">
        <v>51338</v>
      </c>
      <c r="B75" s="3" t="s">
        <v>376</v>
      </c>
      <c r="C75" s="5" t="s">
        <v>3</v>
      </c>
      <c r="D75" s="11">
        <v>74</v>
      </c>
      <c r="E75" s="23">
        <v>10</v>
      </c>
      <c r="F75" s="11">
        <v>12</v>
      </c>
      <c r="G75" s="74">
        <f>IFERROR( ROUNDUP(tabEstimativa[[#This Row],[ESTIMATIVA]] / tabEstimativa[[#This Row],[PERÍODO]],0), 0 )</f>
        <v>0</v>
      </c>
      <c r="H75" s="72">
        <v>0</v>
      </c>
      <c r="I75" s="12">
        <v>43607</v>
      </c>
      <c r="J75" s="7">
        <v>189</v>
      </c>
      <c r="K75" s="8">
        <v>2018</v>
      </c>
      <c r="L75" s="6">
        <v>43724</v>
      </c>
      <c r="M75" s="238">
        <f>SUMIFS(tabSaldoAta[SALDO],tabSaldoAta[CÓDIGO],tabEstimativa[[#This Row],[CÓDIGO]],tabSaldoAta[ATA.NR],tabEstimativa[[#This Row],[ATA.NR]],tabSaldoAta[ATA.ANO],tabEstimativa[[#This Row],[ATA.ANO]])</f>
        <v>0</v>
      </c>
      <c r="N75" s="13" t="s">
        <v>1199</v>
      </c>
      <c r="O75" s="308" t="s">
        <v>1333</v>
      </c>
      <c r="P75" s="36" t="s">
        <v>2021</v>
      </c>
      <c r="Q75" s="35">
        <f>IFERROR( VLOOKUP(tabEstimativa[[#This Row],[PREGÃO]],tabPregões[#Data],6,FALSE), "" )</f>
        <v>43726</v>
      </c>
      <c r="R75" s="48"/>
      <c r="S75" s="66" t="str">
        <f>IF(COUNTIFS(tabImprósperosDetalhes[PREGÃO],tabEstimativa[[#This Row],[PREGÃO]],tabImprósperosDetalhes[IMPRÓSPERO],tabEstimativa[[#This Row],[LOTE]]) &gt; 0,"X","")</f>
        <v/>
      </c>
      <c r="T75" s="98" t="str">
        <f>IFERROR( VLOOKUP(tabEstimativa[[#This Row],[PREGÃO]],tabPregões[#Data],11,FALSE), "" )</f>
        <v>Área técnica respondeu recurso</v>
      </c>
      <c r="U75" s="29" t="s">
        <v>1935</v>
      </c>
      <c r="V75" s="53" t="s">
        <v>1551</v>
      </c>
      <c r="W75" s="54">
        <v>43732.401539351849</v>
      </c>
      <c r="X75" s="34" t="str">
        <f t="shared" si="1"/>
        <v>*</v>
      </c>
    </row>
    <row r="76" spans="1:24" x14ac:dyDescent="0.3">
      <c r="A76" s="2">
        <v>80300</v>
      </c>
      <c r="B76" s="3" t="s">
        <v>377</v>
      </c>
      <c r="C76" s="5" t="s">
        <v>3</v>
      </c>
      <c r="D76" s="11">
        <v>74</v>
      </c>
      <c r="E76" s="23">
        <v>10</v>
      </c>
      <c r="F76" s="11">
        <v>12</v>
      </c>
      <c r="G76" s="74">
        <f>IFERROR( ROUNDUP(tabEstimativa[[#This Row],[ESTIMATIVA]] / tabEstimativa[[#This Row],[PERÍODO]],0), 0 )</f>
        <v>9</v>
      </c>
      <c r="H76" s="72">
        <v>100</v>
      </c>
      <c r="I76" s="12">
        <v>44335</v>
      </c>
      <c r="J76" s="7">
        <v>194</v>
      </c>
      <c r="K76" s="8">
        <v>2020</v>
      </c>
      <c r="L76" s="6">
        <v>44446</v>
      </c>
      <c r="M76" s="238">
        <f>SUMIFS(tabSaldoAta[SALDO],tabSaldoAta[CÓDIGO],tabEstimativa[[#This Row],[CÓDIGO]],tabSaldoAta[ATA.NR],tabEstimativa[[#This Row],[ATA.NR]],tabSaldoAta[ATA.ANO],tabEstimativa[[#This Row],[ATA.ANO]])</f>
        <v>0</v>
      </c>
      <c r="N76" s="13" t="s">
        <v>1199</v>
      </c>
      <c r="O76" s="308" t="s">
        <v>1633</v>
      </c>
      <c r="P76" s="36" t="s">
        <v>2021</v>
      </c>
      <c r="Q76" s="35">
        <f>IFERROR( VLOOKUP(tabEstimativa[[#This Row],[PREGÃO]],tabPregões[#Data],6,FALSE), "" )</f>
        <v>43726</v>
      </c>
      <c r="R76" s="48"/>
      <c r="S76" s="66" t="str">
        <f>IF(COUNTIFS(tabImprósperosDetalhes[PREGÃO],tabEstimativa[[#This Row],[PREGÃO]],tabImprósperosDetalhes[IMPRÓSPERO],tabEstimativa[[#This Row],[LOTE]]) &gt; 0,"X","")</f>
        <v/>
      </c>
      <c r="T76" s="98" t="str">
        <f>IFERROR( VLOOKUP(tabEstimativa[[#This Row],[PREGÃO]],tabPregões[#Data],11,FALSE), "" )</f>
        <v>Área técnica respondeu recurso</v>
      </c>
      <c r="U76" s="29" t="s">
        <v>1560</v>
      </c>
      <c r="V76" s="53" t="s">
        <v>2063</v>
      </c>
      <c r="W76" s="54">
        <v>44473.685844907406</v>
      </c>
      <c r="X76" s="34" t="str">
        <f t="shared" si="1"/>
        <v>*</v>
      </c>
    </row>
    <row r="77" spans="1:24" x14ac:dyDescent="0.3">
      <c r="A77" s="2">
        <v>110284</v>
      </c>
      <c r="B77" s="3" t="s">
        <v>305</v>
      </c>
      <c r="C77" s="5" t="s">
        <v>27</v>
      </c>
      <c r="D77" s="11"/>
      <c r="E77" s="23"/>
      <c r="F77" s="11">
        <v>12</v>
      </c>
      <c r="G77" s="74">
        <f>IFERROR( ROUNDUP(tabEstimativa[[#This Row],[ESTIMATIVA]] / tabEstimativa[[#This Row],[PERÍODO]],0), 0 )</f>
        <v>17</v>
      </c>
      <c r="H77" s="72">
        <v>200</v>
      </c>
      <c r="I77" s="12">
        <v>43346</v>
      </c>
      <c r="J77" s="7"/>
      <c r="K77" s="8"/>
      <c r="L77" s="6"/>
      <c r="M77" s="238">
        <f>SUMIFS(tabSaldoAta[SALDO],tabSaldoAta[CÓDIGO],tabEstimativa[[#This Row],[CÓDIGO]],tabSaldoAta[ATA.NR],tabEstimativa[[#This Row],[ATA.NR]],tabSaldoAta[ATA.ANO],tabEstimativa[[#This Row],[ATA.ANO]])</f>
        <v>0</v>
      </c>
      <c r="N77" s="13" t="s">
        <v>1459</v>
      </c>
      <c r="O77" s="308" t="s">
        <v>1330</v>
      </c>
      <c r="P77" s="36"/>
      <c r="Q77" s="35" t="str">
        <f>IFERROR( VLOOKUP(tabEstimativa[[#This Row],[PREGÃO]],tabPregões[#Data],6,FALSE), "" )</f>
        <v/>
      </c>
      <c r="R77" s="48"/>
      <c r="S77" s="66" t="str">
        <f>IF(COUNTIFS(tabImprósperosDetalhes[PREGÃO],tabEstimativa[[#This Row],[PREGÃO]],tabImprósperosDetalhes[IMPRÓSPERO],tabEstimativa[[#This Row],[LOTE]]) &gt; 0,"X","")</f>
        <v/>
      </c>
      <c r="T77" s="98" t="str">
        <f>IFERROR( VLOOKUP(tabEstimativa[[#This Row],[PREGÃO]],tabPregões[#Data],11,FALSE), "" )</f>
        <v/>
      </c>
      <c r="U77" s="29" t="s">
        <v>1380</v>
      </c>
      <c r="V77" s="53" t="s">
        <v>1551</v>
      </c>
      <c r="W77" s="54">
        <v>43606.696840277778</v>
      </c>
      <c r="X77" s="34" t="str">
        <f t="shared" si="1"/>
        <v>*</v>
      </c>
    </row>
    <row r="78" spans="1:24" x14ac:dyDescent="0.3">
      <c r="A78" s="2">
        <v>89608</v>
      </c>
      <c r="B78" s="3" t="s">
        <v>734</v>
      </c>
      <c r="C78" s="5" t="s">
        <v>17</v>
      </c>
      <c r="D78" s="11"/>
      <c r="E78" s="23"/>
      <c r="F78" s="11">
        <v>12</v>
      </c>
      <c r="G78" s="74">
        <f>IFERROR( ROUNDUP(tabEstimativa[[#This Row],[ESTIMATIVA]] / tabEstimativa[[#This Row],[PERÍODO]],0), 0 )</f>
        <v>1</v>
      </c>
      <c r="H78" s="72">
        <v>10</v>
      </c>
      <c r="I78" s="12">
        <v>43339</v>
      </c>
      <c r="J78" s="7"/>
      <c r="K78" s="8"/>
      <c r="L78" s="6"/>
      <c r="M78" s="238">
        <f>SUMIFS(tabSaldoAta[SALDO],tabSaldoAta[CÓDIGO],tabEstimativa[[#This Row],[CÓDIGO]],tabSaldoAta[ATA.NR],tabEstimativa[[#This Row],[ATA.NR]],tabSaldoAta[ATA.ANO],tabEstimativa[[#This Row],[ATA.ANO]])</f>
        <v>0</v>
      </c>
      <c r="N78" s="13" t="s">
        <v>1459</v>
      </c>
      <c r="O78" s="308" t="s">
        <v>1339</v>
      </c>
      <c r="P78" s="36"/>
      <c r="Q78" s="35" t="str">
        <f>IFERROR( VLOOKUP(tabEstimativa[[#This Row],[PREGÃO]],tabPregões[#Data],6,FALSE), "" )</f>
        <v/>
      </c>
      <c r="R78" s="48"/>
      <c r="S78" s="66" t="str">
        <f>IF(COUNTIFS(tabImprósperosDetalhes[PREGÃO],tabEstimativa[[#This Row],[PREGÃO]],tabImprósperosDetalhes[IMPRÓSPERO],tabEstimativa[[#This Row],[LOTE]]) &gt; 0,"X","")</f>
        <v/>
      </c>
      <c r="T78" s="98" t="str">
        <f>IFERROR( VLOOKUP(tabEstimativa[[#This Row],[PREGÃO]],tabPregões[#Data],11,FALSE), "" )</f>
        <v/>
      </c>
      <c r="U78" s="29" t="s">
        <v>1380</v>
      </c>
      <c r="V78" s="53" t="s">
        <v>1551</v>
      </c>
      <c r="W78" s="54">
        <v>43606.696840277778</v>
      </c>
      <c r="X78" s="34" t="str">
        <f t="shared" si="1"/>
        <v>*</v>
      </c>
    </row>
    <row r="79" spans="1:24" x14ac:dyDescent="0.3">
      <c r="A79" s="2">
        <v>34791</v>
      </c>
      <c r="B79" s="3" t="s">
        <v>900</v>
      </c>
      <c r="C79" s="5" t="s">
        <v>17</v>
      </c>
      <c r="D79" s="11">
        <v>48</v>
      </c>
      <c r="E79" s="23">
        <v>20</v>
      </c>
      <c r="F79" s="11">
        <v>12</v>
      </c>
      <c r="G79" s="74">
        <f>IFERROR( ROUNDUP(tabEstimativa[[#This Row],[ESTIMATIVA]] / tabEstimativa[[#This Row],[PERÍODO]],0), 0 )</f>
        <v>0</v>
      </c>
      <c r="H79" s="72">
        <v>0</v>
      </c>
      <c r="I79" s="12">
        <v>43312</v>
      </c>
      <c r="J79" s="7"/>
      <c r="K79" s="8"/>
      <c r="L79" s="6"/>
      <c r="M79" s="238">
        <f>SUMIFS(tabSaldoAta[SALDO],tabSaldoAta[CÓDIGO],tabEstimativa[[#This Row],[CÓDIGO]],tabSaldoAta[ATA.NR],tabEstimativa[[#This Row],[ATA.NR]],tabSaldoAta[ATA.ANO],tabEstimativa[[#This Row],[ATA.ANO]])</f>
        <v>0</v>
      </c>
      <c r="N79" s="13" t="s">
        <v>1199</v>
      </c>
      <c r="O79" s="308" t="s">
        <v>1359</v>
      </c>
      <c r="P79" s="36"/>
      <c r="Q79" s="35" t="str">
        <f>IFERROR( VLOOKUP(tabEstimativa[[#This Row],[PREGÃO]],tabPregões[#Data],6,FALSE), "" )</f>
        <v/>
      </c>
      <c r="R79" s="48"/>
      <c r="S79" s="66" t="str">
        <f>IF(COUNTIFS(tabImprósperosDetalhes[PREGÃO],tabEstimativa[[#This Row],[PREGÃO]],tabImprósperosDetalhes[IMPRÓSPERO],tabEstimativa[[#This Row],[LOTE]]) &gt; 0,"X","")</f>
        <v/>
      </c>
      <c r="T79" s="98" t="str">
        <f>IFERROR( VLOOKUP(tabEstimativa[[#This Row],[PREGÃO]],tabPregões[#Data],11,FALSE), "" )</f>
        <v/>
      </c>
      <c r="U79" s="29" t="s">
        <v>1380</v>
      </c>
      <c r="V79" s="53" t="s">
        <v>1551</v>
      </c>
      <c r="W79" s="54">
        <v>43591.434733796297</v>
      </c>
      <c r="X79" s="34" t="str">
        <f t="shared" si="1"/>
        <v>*</v>
      </c>
    </row>
    <row r="80" spans="1:24" x14ac:dyDescent="0.3">
      <c r="A80" s="2">
        <v>59426</v>
      </c>
      <c r="B80" s="3" t="s">
        <v>907</v>
      </c>
      <c r="C80" s="5" t="s">
        <v>17</v>
      </c>
      <c r="D80" s="11"/>
      <c r="E80" s="23"/>
      <c r="F80" s="11">
        <v>12</v>
      </c>
      <c r="G80" s="74">
        <f>IFERROR( ROUNDUP(tabEstimativa[[#This Row],[ESTIMATIVA]] / tabEstimativa[[#This Row],[PERÍODO]],0), 0 )</f>
        <v>0</v>
      </c>
      <c r="H80" s="72">
        <v>0</v>
      </c>
      <c r="I80" s="12">
        <v>43312</v>
      </c>
      <c r="J80" s="7"/>
      <c r="K80" s="8"/>
      <c r="L80" s="6"/>
      <c r="M80" s="238">
        <f>SUMIFS(tabSaldoAta[SALDO],tabSaldoAta[CÓDIGO],tabEstimativa[[#This Row],[CÓDIGO]],tabSaldoAta[ATA.NR],tabEstimativa[[#This Row],[ATA.NR]],tabSaldoAta[ATA.ANO],tabEstimativa[[#This Row],[ATA.ANO]])</f>
        <v>0</v>
      </c>
      <c r="N80" s="13" t="s">
        <v>1199</v>
      </c>
      <c r="O80" s="308" t="s">
        <v>1359</v>
      </c>
      <c r="P80" s="36"/>
      <c r="Q80" s="35" t="str">
        <f>IFERROR( VLOOKUP(tabEstimativa[[#This Row],[PREGÃO]],tabPregões[#Data],6,FALSE), "" )</f>
        <v/>
      </c>
      <c r="R80" s="48"/>
      <c r="S80" s="66" t="str">
        <f>IF(COUNTIFS(tabImprósperosDetalhes[PREGÃO],tabEstimativa[[#This Row],[PREGÃO]],tabImprósperosDetalhes[IMPRÓSPERO],tabEstimativa[[#This Row],[LOTE]]) &gt; 0,"X","")</f>
        <v/>
      </c>
      <c r="T80" s="98" t="str">
        <f>IFERROR( VLOOKUP(tabEstimativa[[#This Row],[PREGÃO]],tabPregões[#Data],11,FALSE), "" )</f>
        <v/>
      </c>
      <c r="U80" s="29" t="s">
        <v>1380</v>
      </c>
      <c r="V80" s="53" t="s">
        <v>1551</v>
      </c>
      <c r="W80" s="54">
        <v>43591.434733796297</v>
      </c>
      <c r="X80" s="34" t="str">
        <f t="shared" si="1"/>
        <v>*</v>
      </c>
    </row>
    <row r="81" spans="1:24" x14ac:dyDescent="0.3">
      <c r="A81" s="2">
        <v>34801</v>
      </c>
      <c r="B81" s="3" t="s">
        <v>28</v>
      </c>
      <c r="C81" s="5" t="s">
        <v>3</v>
      </c>
      <c r="D81" s="11">
        <v>51</v>
      </c>
      <c r="E81" s="23">
        <v>7</v>
      </c>
      <c r="F81" s="11">
        <v>12</v>
      </c>
      <c r="G81" s="74">
        <f>IFERROR( ROUNDUP(tabEstimativa[[#This Row],[ESTIMATIVA]] / tabEstimativa[[#This Row],[PERÍODO]],0), 0 )</f>
        <v>584</v>
      </c>
      <c r="H81" s="72">
        <v>7000</v>
      </c>
      <c r="I81" s="12">
        <v>44364</v>
      </c>
      <c r="J81" s="7">
        <v>224</v>
      </c>
      <c r="K81" s="8">
        <v>2020</v>
      </c>
      <c r="L81" s="6">
        <v>44470</v>
      </c>
      <c r="M81" s="238">
        <f>SUMIFS(tabSaldoAta[SALDO],tabSaldoAta[CÓDIGO],tabEstimativa[[#This Row],[CÓDIGO]],tabSaldoAta[ATA.NR],tabEstimativa[[#This Row],[ATA.NR]],tabSaldoAta[ATA.ANO],tabEstimativa[[#This Row],[ATA.ANO]])</f>
        <v>1000</v>
      </c>
      <c r="N81" s="13" t="s">
        <v>1198</v>
      </c>
      <c r="O81" s="307" t="str">
        <f>IFERROR( VLOOKUP(CONCATENATE(tabEstimativa[[#This Row],[ATA.NR]],"/",tabEstimativa[[#This Row],[ATA.ANO]]-2000),tabAtas[#Data],6,FALSE), "" )</f>
        <v>BLOCOS E CANALETAS DE CONCRETO</v>
      </c>
      <c r="P81" s="36" t="s">
        <v>2193</v>
      </c>
      <c r="Q81" s="35">
        <f>IFERROR( VLOOKUP(tabEstimativa[[#This Row],[PREGÃO]],tabPregões[#Data],6,FALSE), "" )</f>
        <v>43798</v>
      </c>
      <c r="R81" s="48">
        <v>3</v>
      </c>
      <c r="S81" s="66" t="str">
        <f>IF(COUNTIFS(tabImprósperosDetalhes[PREGÃO],tabEstimativa[[#This Row],[PREGÃO]],tabImprósperosDetalhes[IMPRÓSPERO],tabEstimativa[[#This Row],[LOTE]]) &gt; 0,"X","")</f>
        <v/>
      </c>
      <c r="T81" s="98" t="str">
        <f>IFERROR( VLOOKUP(tabEstimativa[[#This Row],[PREGÃO]],tabPregões[#Data],11,FALSE), "" )</f>
        <v>Processo conferido, finalizado</v>
      </c>
      <c r="U81" s="29" t="s">
        <v>1560</v>
      </c>
      <c r="V81" s="53" t="s">
        <v>2063</v>
      </c>
      <c r="W81" s="54">
        <v>44473.685844907406</v>
      </c>
      <c r="X81" s="34" t="str">
        <f t="shared" si="1"/>
        <v>*</v>
      </c>
    </row>
    <row r="82" spans="1:24" x14ac:dyDescent="0.3">
      <c r="A82" s="2">
        <v>24371</v>
      </c>
      <c r="B82" s="3" t="s">
        <v>29</v>
      </c>
      <c r="C82" s="5" t="s">
        <v>3</v>
      </c>
      <c r="D82" s="11">
        <v>51</v>
      </c>
      <c r="E82" s="23">
        <v>7</v>
      </c>
      <c r="F82" s="11">
        <v>12</v>
      </c>
      <c r="G82" s="74">
        <f>IFERROR( ROUNDUP(tabEstimativa[[#This Row],[ESTIMATIVA]] / tabEstimativa[[#This Row],[PERÍODO]],0), 0 )</f>
        <v>2917</v>
      </c>
      <c r="H82" s="72">
        <v>35000</v>
      </c>
      <c r="I82" s="12">
        <v>44364</v>
      </c>
      <c r="J82" s="7">
        <v>224</v>
      </c>
      <c r="K82" s="8">
        <v>2020</v>
      </c>
      <c r="L82" s="6">
        <v>44470</v>
      </c>
      <c r="M82" s="238">
        <f>SUMIFS(tabSaldoAta[SALDO],tabSaldoAta[CÓDIGO],tabEstimativa[[#This Row],[CÓDIGO]],tabSaldoAta[ATA.NR],tabEstimativa[[#This Row],[ATA.NR]],tabSaldoAta[ATA.ANO],tabEstimativa[[#This Row],[ATA.ANO]])</f>
        <v>0</v>
      </c>
      <c r="N82" s="13" t="s">
        <v>1198</v>
      </c>
      <c r="O82" s="307" t="str">
        <f>IFERROR( VLOOKUP(CONCATENATE(tabEstimativa[[#This Row],[ATA.NR]],"/",tabEstimativa[[#This Row],[ATA.ANO]]-2000),tabAtas[#Data],6,FALSE), "" )</f>
        <v>BLOCOS E CANALETAS DE CONCRETO</v>
      </c>
      <c r="P82" s="36" t="s">
        <v>4378</v>
      </c>
      <c r="Q82" s="35" t="str">
        <f>IFERROR( VLOOKUP(tabEstimativa[[#This Row],[PREGÃO]],tabPregões[#Data],6,FALSE), "" )</f>
        <v/>
      </c>
      <c r="R82" s="48"/>
      <c r="S82" s="66" t="str">
        <f>IF(COUNTIFS(tabImprósperosDetalhes[PREGÃO],tabEstimativa[[#This Row],[PREGÃO]],tabImprósperosDetalhes[IMPRÓSPERO],tabEstimativa[[#This Row],[LOTE]]) &gt; 0,"X","")</f>
        <v/>
      </c>
      <c r="T82" s="98" t="str">
        <f>IFERROR( VLOOKUP(tabEstimativa[[#This Row],[PREGÃO]],tabPregões[#Data],11,FALSE), "" )</f>
        <v/>
      </c>
      <c r="U82" s="29" t="s">
        <v>1560</v>
      </c>
      <c r="V82" s="53" t="s">
        <v>4282</v>
      </c>
      <c r="W82" s="54">
        <v>44736.380740740744</v>
      </c>
      <c r="X82" s="34" t="str">
        <f t="shared" si="1"/>
        <v>*</v>
      </c>
    </row>
    <row r="83" spans="1:24" x14ac:dyDescent="0.3">
      <c r="A83" s="2">
        <v>32534</v>
      </c>
      <c r="B83" s="3" t="s">
        <v>30</v>
      </c>
      <c r="C83" s="5" t="s">
        <v>3</v>
      </c>
      <c r="D83" s="11">
        <v>51</v>
      </c>
      <c r="E83" s="23">
        <v>7</v>
      </c>
      <c r="F83" s="11">
        <v>12</v>
      </c>
      <c r="G83" s="74">
        <f>IFERROR( ROUNDUP(tabEstimativa[[#This Row],[ESTIMATIVA]] / tabEstimativa[[#This Row],[PERÍODO]],0), 0 )</f>
        <v>417</v>
      </c>
      <c r="H83" s="72">
        <v>5000</v>
      </c>
      <c r="I83" s="12">
        <v>44364</v>
      </c>
      <c r="J83" s="7">
        <v>224</v>
      </c>
      <c r="K83" s="8">
        <v>2020</v>
      </c>
      <c r="L83" s="6">
        <v>44470</v>
      </c>
      <c r="M83" s="238">
        <f>SUMIFS(tabSaldoAta[SALDO],tabSaldoAta[CÓDIGO],tabEstimativa[[#This Row],[CÓDIGO]],tabSaldoAta[ATA.NR],tabEstimativa[[#This Row],[ATA.NR]],tabSaldoAta[ATA.ANO],tabEstimativa[[#This Row],[ATA.ANO]])</f>
        <v>0</v>
      </c>
      <c r="N83" s="13" t="s">
        <v>1198</v>
      </c>
      <c r="O83" s="307" t="str">
        <f>IFERROR( VLOOKUP(CONCATENATE(tabEstimativa[[#This Row],[ATA.NR]],"/",tabEstimativa[[#This Row],[ATA.ANO]]-2000),tabAtas[#Data],6,FALSE), "" )</f>
        <v>BLOCOS E CANALETAS DE CONCRETO</v>
      </c>
      <c r="P83" s="36" t="s">
        <v>4378</v>
      </c>
      <c r="Q83" s="35" t="str">
        <f>IFERROR( VLOOKUP(tabEstimativa[[#This Row],[PREGÃO]],tabPregões[#Data],6,FALSE), "" )</f>
        <v/>
      </c>
      <c r="R83" s="48"/>
      <c r="S83" s="66" t="str">
        <f>IF(COUNTIFS(tabImprósperosDetalhes[PREGÃO],tabEstimativa[[#This Row],[PREGÃO]],tabImprósperosDetalhes[IMPRÓSPERO],tabEstimativa[[#This Row],[LOTE]]) &gt; 0,"X","")</f>
        <v/>
      </c>
      <c r="T83" s="98" t="str">
        <f>IFERROR( VLOOKUP(tabEstimativa[[#This Row],[PREGÃO]],tabPregões[#Data],11,FALSE), "" )</f>
        <v/>
      </c>
      <c r="U83" s="29" t="s">
        <v>1560</v>
      </c>
      <c r="V83" s="53" t="s">
        <v>2063</v>
      </c>
      <c r="W83" s="54">
        <v>44564.359791666669</v>
      </c>
      <c r="X83" s="34" t="str">
        <f t="shared" si="1"/>
        <v>*</v>
      </c>
    </row>
    <row r="84" spans="1:24" x14ac:dyDescent="0.3">
      <c r="A84" s="2">
        <v>51334</v>
      </c>
      <c r="B84" s="3" t="s">
        <v>265</v>
      </c>
      <c r="C84" s="5" t="s">
        <v>3</v>
      </c>
      <c r="D84" s="11"/>
      <c r="E84" s="23"/>
      <c r="F84" s="11">
        <v>12</v>
      </c>
      <c r="G84" s="74">
        <f>IFERROR( ROUNDUP(tabEstimativa[[#This Row],[ESTIMATIVA]] / tabEstimativa[[#This Row],[PERÍODO]],0), 0 )</f>
        <v>84</v>
      </c>
      <c r="H84" s="72">
        <v>1000</v>
      </c>
      <c r="I84" s="12">
        <v>43609</v>
      </c>
      <c r="J84" s="7">
        <v>198</v>
      </c>
      <c r="K84" s="8">
        <v>2018</v>
      </c>
      <c r="L84" s="6">
        <v>43733</v>
      </c>
      <c r="M84" s="238">
        <f>SUMIFS(tabSaldoAta[SALDO],tabSaldoAta[CÓDIGO],tabEstimativa[[#This Row],[CÓDIGO]],tabSaldoAta[ATA.NR],tabEstimativa[[#This Row],[ATA.NR]],tabSaldoAta[ATA.ANO],tabEstimativa[[#This Row],[ATA.ANO]])</f>
        <v>1000</v>
      </c>
      <c r="N84" s="13" t="s">
        <v>1198</v>
      </c>
      <c r="O84" s="308" t="s">
        <v>1645</v>
      </c>
      <c r="P84" s="36" t="s">
        <v>1647</v>
      </c>
      <c r="Q84" s="35">
        <f>IFERROR( VLOOKUP(tabEstimativa[[#This Row],[PREGÃO]],tabPregões[#Data],6,FALSE), "" )</f>
        <v>43391</v>
      </c>
      <c r="R84" s="48"/>
      <c r="S84" s="66" t="str">
        <f>IF(COUNTIFS(tabImprósperosDetalhes[PREGÃO],tabEstimativa[[#This Row],[PREGÃO]],tabImprósperosDetalhes[IMPRÓSPERO],tabEstimativa[[#This Row],[LOTE]]) &gt; 0,"X","")</f>
        <v/>
      </c>
      <c r="T84" s="98" t="str">
        <f>IFERROR( VLOOKUP(tabEstimativa[[#This Row],[PREGÃO]],tabPregões[#Data],11,FALSE), "" )</f>
        <v>Processo finalizado. Ata 198/18.</v>
      </c>
      <c r="U84" s="29" t="s">
        <v>1560</v>
      </c>
      <c r="V84" s="53" t="s">
        <v>1551</v>
      </c>
      <c r="W84" s="54">
        <v>43734.405312499999</v>
      </c>
      <c r="X84" s="34" t="str">
        <f t="shared" si="1"/>
        <v>*</v>
      </c>
    </row>
    <row r="85" spans="1:24" x14ac:dyDescent="0.3">
      <c r="A85" s="2">
        <v>49685</v>
      </c>
      <c r="B85" s="3" t="s">
        <v>264</v>
      </c>
      <c r="C85" s="5" t="s">
        <v>3</v>
      </c>
      <c r="D85" s="11"/>
      <c r="E85" s="23"/>
      <c r="F85" s="11">
        <v>12</v>
      </c>
      <c r="G85" s="74">
        <f>IFERROR( ROUNDUP(tabEstimativa[[#This Row],[ESTIMATIVA]] / tabEstimativa[[#This Row],[PERÍODO]],0), 0 )</f>
        <v>42</v>
      </c>
      <c r="H85" s="72">
        <v>500</v>
      </c>
      <c r="I85" s="12">
        <v>43609</v>
      </c>
      <c r="J85" s="7">
        <v>198</v>
      </c>
      <c r="K85" s="8">
        <v>2018</v>
      </c>
      <c r="L85" s="6">
        <v>43733</v>
      </c>
      <c r="M85" s="238">
        <f>SUMIFS(tabSaldoAta[SALDO],tabSaldoAta[CÓDIGO],tabEstimativa[[#This Row],[CÓDIGO]],tabSaldoAta[ATA.NR],tabEstimativa[[#This Row],[ATA.NR]],tabSaldoAta[ATA.ANO],tabEstimativa[[#This Row],[ATA.ANO]])</f>
        <v>500</v>
      </c>
      <c r="N85" s="13" t="s">
        <v>1198</v>
      </c>
      <c r="O85" s="308" t="s">
        <v>1645</v>
      </c>
      <c r="P85" s="36" t="s">
        <v>1647</v>
      </c>
      <c r="Q85" s="35">
        <f>IFERROR( VLOOKUP(tabEstimativa[[#This Row],[PREGÃO]],tabPregões[#Data],6,FALSE), "" )</f>
        <v>43391</v>
      </c>
      <c r="R85" s="48"/>
      <c r="S85" s="66" t="str">
        <f>IF(COUNTIFS(tabImprósperosDetalhes[PREGÃO],tabEstimativa[[#This Row],[PREGÃO]],tabImprósperosDetalhes[IMPRÓSPERO],tabEstimativa[[#This Row],[LOTE]]) &gt; 0,"X","")</f>
        <v/>
      </c>
      <c r="T85" s="98" t="str">
        <f>IFERROR( VLOOKUP(tabEstimativa[[#This Row],[PREGÃO]],tabPregões[#Data],11,FALSE), "" )</f>
        <v>Processo finalizado. Ata 198/18.</v>
      </c>
      <c r="U85" s="29" t="s">
        <v>1560</v>
      </c>
      <c r="V85" s="53" t="s">
        <v>1551</v>
      </c>
      <c r="W85" s="54">
        <v>43734.405312499999</v>
      </c>
      <c r="X85" s="34" t="str">
        <f t="shared" si="1"/>
        <v>*</v>
      </c>
    </row>
    <row r="86" spans="1:24" x14ac:dyDescent="0.3">
      <c r="A86" s="2">
        <v>43516</v>
      </c>
      <c r="B86" s="3" t="s">
        <v>263</v>
      </c>
      <c r="C86" s="5" t="s">
        <v>1418</v>
      </c>
      <c r="D86" s="11"/>
      <c r="E86" s="23"/>
      <c r="F86" s="11">
        <v>12</v>
      </c>
      <c r="G86" s="74">
        <f>IFERROR( ROUNDUP(tabEstimativa[[#This Row],[ESTIMATIVA]] / tabEstimativa[[#This Row],[PERÍODO]],0), 0 )</f>
        <v>0</v>
      </c>
      <c r="H86" s="72">
        <v>0</v>
      </c>
      <c r="I86" s="12">
        <v>43278</v>
      </c>
      <c r="J86" s="7"/>
      <c r="K86" s="8"/>
      <c r="L86" s="6"/>
      <c r="M86" s="238">
        <f>SUMIFS(tabSaldoAta[SALDO],tabSaldoAta[CÓDIGO],tabEstimativa[[#This Row],[CÓDIGO]],tabSaldoAta[ATA.NR],tabEstimativa[[#This Row],[ATA.NR]],tabSaldoAta[ATA.ANO],tabEstimativa[[#This Row],[ATA.ANO]])</f>
        <v>0</v>
      </c>
      <c r="N86" s="13" t="s">
        <v>1199</v>
      </c>
      <c r="O86" s="308" t="s">
        <v>1327</v>
      </c>
      <c r="P86" s="36"/>
      <c r="Q86" s="35" t="str">
        <f>IFERROR( VLOOKUP(tabEstimativa[[#This Row],[PREGÃO]],tabPregões[#Data],6,FALSE), "" )</f>
        <v/>
      </c>
      <c r="R86" s="48"/>
      <c r="S86" s="66" t="str">
        <f>IF(COUNTIFS(tabImprósperosDetalhes[PREGÃO],tabEstimativa[[#This Row],[PREGÃO]],tabImprósperosDetalhes[IMPRÓSPERO],tabEstimativa[[#This Row],[LOTE]]) &gt; 0,"X","")</f>
        <v/>
      </c>
      <c r="T86" s="98" t="str">
        <f>IFERROR( VLOOKUP(tabEstimativa[[#This Row],[PREGÃO]],tabPregões[#Data],11,FALSE), "" )</f>
        <v/>
      </c>
      <c r="U86" s="29" t="s">
        <v>1380</v>
      </c>
      <c r="V86" s="53" t="s">
        <v>1551</v>
      </c>
      <c r="W86" s="54">
        <v>43591.434733796297</v>
      </c>
      <c r="X86" s="34" t="str">
        <f t="shared" si="1"/>
        <v>*</v>
      </c>
    </row>
    <row r="87" spans="1:24" x14ac:dyDescent="0.3">
      <c r="A87" s="306">
        <v>77819</v>
      </c>
      <c r="B87" s="314" t="s">
        <v>271</v>
      </c>
      <c r="C87" s="5" t="s">
        <v>32</v>
      </c>
      <c r="D87" s="11">
        <v>52</v>
      </c>
      <c r="E87" s="23">
        <v>15</v>
      </c>
      <c r="F87" s="11">
        <v>12</v>
      </c>
      <c r="G87" s="74">
        <f>IFERROR( ROUNDUP(tabEstimativa[[#This Row],[ESTIMATIVA]] / tabEstimativa[[#This Row],[PERÍODO]],0), 0 )</f>
        <v>209</v>
      </c>
      <c r="H87" s="72">
        <v>2500</v>
      </c>
      <c r="I87" s="12">
        <v>44159</v>
      </c>
      <c r="J87" s="7">
        <v>64</v>
      </c>
      <c r="K87" s="8">
        <v>2020</v>
      </c>
      <c r="L87" s="6">
        <v>44272</v>
      </c>
      <c r="M87" s="238">
        <f>SUMIFS(tabSaldoAta[SALDO],tabSaldoAta[CÓDIGO],tabEstimativa[[#This Row],[CÓDIGO]],tabSaldoAta[ATA.NR],tabEstimativa[[#This Row],[ATA.NR]],tabSaldoAta[ATA.ANO],tabEstimativa[[#This Row],[ATA.ANO]])</f>
        <v>-211</v>
      </c>
      <c r="N87" s="13" t="s">
        <v>1198</v>
      </c>
      <c r="O87" s="307" t="str">
        <f>IFERROR( VLOOKUP(CONCATENATE(tabEstimativa[[#This Row],[ATA.NR]],"/",tabEstimativa[[#This Row],[ATA.ANO]]-2000),tabAtas[#Data],6,FALSE), "" )</f>
        <v>BOBINA DE SACO PLASTICO E FILME DE POLIETILENO</v>
      </c>
      <c r="P87" s="36" t="s">
        <v>3391</v>
      </c>
      <c r="Q87" s="35">
        <f>IFERROR( VLOOKUP(tabEstimativa[[#This Row],[PREGÃO]],tabPregões[#Data],6,FALSE), "" )</f>
        <v>43914</v>
      </c>
      <c r="R87" s="48">
        <v>1</v>
      </c>
      <c r="S87" s="66" t="str">
        <f>IF(COUNTIFS(tabImprósperosDetalhes[PREGÃO],tabEstimativa[[#This Row],[PREGÃO]],tabImprósperosDetalhes[IMPRÓSPERO],tabEstimativa[[#This Row],[LOTE]]) &gt; 0,"X","")</f>
        <v/>
      </c>
      <c r="T87" s="98" t="str">
        <f>IFERROR( VLOOKUP(tabEstimativa[[#This Row],[PREGÃO]],tabPregões[#Data],11,FALSE), "" )</f>
        <v>Empresas convocadas para assinar contrato até esta data.</v>
      </c>
      <c r="U87" s="29" t="s">
        <v>1560</v>
      </c>
      <c r="V87" s="53" t="s">
        <v>2063</v>
      </c>
      <c r="W87" s="54">
        <v>44273.483252314814</v>
      </c>
      <c r="X87" s="34" t="str">
        <f t="shared" si="1"/>
        <v>*</v>
      </c>
    </row>
    <row r="88" spans="1:24" x14ac:dyDescent="0.3">
      <c r="A88" s="2">
        <v>106093</v>
      </c>
      <c r="B88" s="3" t="s">
        <v>285</v>
      </c>
      <c r="C88" s="5" t="s">
        <v>17</v>
      </c>
      <c r="D88" s="11"/>
      <c r="E88" s="23"/>
      <c r="F88" s="11">
        <v>12</v>
      </c>
      <c r="G88" s="74">
        <f>IFERROR( ROUNDUP(tabEstimativa[[#This Row],[ESTIMATIVA]] / tabEstimativa[[#This Row],[PERÍODO]],0), 0 )</f>
        <v>40</v>
      </c>
      <c r="H88" s="72">
        <v>480</v>
      </c>
      <c r="I88" s="12">
        <v>43332</v>
      </c>
      <c r="J88" s="7"/>
      <c r="K88" s="8"/>
      <c r="L88" s="6"/>
      <c r="M88" s="238">
        <f>SUMIFS(tabSaldoAta[SALDO],tabSaldoAta[CÓDIGO],tabEstimativa[[#This Row],[CÓDIGO]],tabSaldoAta[ATA.NR],tabEstimativa[[#This Row],[ATA.NR]],tabSaldoAta[ATA.ANO],tabEstimativa[[#This Row],[ATA.ANO]])</f>
        <v>0</v>
      </c>
      <c r="N88" s="13" t="s">
        <v>1459</v>
      </c>
      <c r="O88" s="308" t="s">
        <v>1329</v>
      </c>
      <c r="P88" s="36"/>
      <c r="Q88" s="35" t="str">
        <f>IFERROR( VLOOKUP(tabEstimativa[[#This Row],[PREGÃO]],tabPregões[#Data],6,FALSE), "" )</f>
        <v/>
      </c>
      <c r="R88" s="48"/>
      <c r="S88" s="66" t="str">
        <f>IF(COUNTIFS(tabImprósperosDetalhes[PREGÃO],tabEstimativa[[#This Row],[PREGÃO]],tabImprósperosDetalhes[IMPRÓSPERO],tabEstimativa[[#This Row],[LOTE]]) &gt; 0,"X","")</f>
        <v/>
      </c>
      <c r="T88" s="98" t="str">
        <f>IFERROR( VLOOKUP(tabEstimativa[[#This Row],[PREGÃO]],tabPregões[#Data],11,FALSE), "" )</f>
        <v/>
      </c>
      <c r="U88" s="29" t="s">
        <v>1380</v>
      </c>
      <c r="V88" s="53" t="s">
        <v>1551</v>
      </c>
      <c r="W88" s="54">
        <v>43591.434733796297</v>
      </c>
      <c r="X88" s="34" t="str">
        <f t="shared" si="1"/>
        <v>*</v>
      </c>
    </row>
    <row r="89" spans="1:24" x14ac:dyDescent="0.3">
      <c r="A89" s="2">
        <v>16669</v>
      </c>
      <c r="B89" s="3" t="s">
        <v>273</v>
      </c>
      <c r="C89" s="5" t="s">
        <v>3</v>
      </c>
      <c r="D89" s="11">
        <v>58</v>
      </c>
      <c r="E89" s="23">
        <v>2</v>
      </c>
      <c r="F89" s="11">
        <v>12</v>
      </c>
      <c r="G89" s="74">
        <f>IFERROR( ROUNDUP(tabEstimativa[[#This Row],[ESTIMATIVA]] / tabEstimativa[[#This Row],[PERÍODO]],0), 0 )</f>
        <v>0</v>
      </c>
      <c r="H89" s="72">
        <v>0</v>
      </c>
      <c r="I89" s="12">
        <v>43332</v>
      </c>
      <c r="J89" s="7"/>
      <c r="K89" s="8"/>
      <c r="L89" s="6"/>
      <c r="M89" s="238">
        <f>SUMIFS(tabSaldoAta[SALDO],tabSaldoAta[CÓDIGO],tabEstimativa[[#This Row],[CÓDIGO]],tabSaldoAta[ATA.NR],tabEstimativa[[#This Row],[ATA.NR]],tabSaldoAta[ATA.ANO],tabEstimativa[[#This Row],[ATA.ANO]])</f>
        <v>0</v>
      </c>
      <c r="N89" s="13" t="s">
        <v>1199</v>
      </c>
      <c r="O89" s="308" t="s">
        <v>1329</v>
      </c>
      <c r="P89" s="36"/>
      <c r="Q89" s="35" t="str">
        <f>IFERROR( VLOOKUP(tabEstimativa[[#This Row],[PREGÃO]],tabPregões[#Data],6,FALSE), "" )</f>
        <v/>
      </c>
      <c r="R89" s="48"/>
      <c r="S89" s="66" t="str">
        <f>IF(COUNTIFS(tabImprósperosDetalhes[PREGÃO],tabEstimativa[[#This Row],[PREGÃO]],tabImprósperosDetalhes[IMPRÓSPERO],tabEstimativa[[#This Row],[LOTE]]) &gt; 0,"X","")</f>
        <v/>
      </c>
      <c r="T89" s="98" t="str">
        <f>IFERROR( VLOOKUP(tabEstimativa[[#This Row],[PREGÃO]],tabPregões[#Data],11,FALSE), "" )</f>
        <v/>
      </c>
      <c r="U89" s="29" t="s">
        <v>1380</v>
      </c>
      <c r="V89" s="53" t="s">
        <v>1551</v>
      </c>
      <c r="W89" s="54">
        <v>43591.434733796297</v>
      </c>
      <c r="X89" s="34" t="str">
        <f t="shared" si="1"/>
        <v>*</v>
      </c>
    </row>
    <row r="90" spans="1:24" x14ac:dyDescent="0.3">
      <c r="A90" s="2">
        <v>44136</v>
      </c>
      <c r="B90" s="3" t="s">
        <v>274</v>
      </c>
      <c r="C90" s="5" t="s">
        <v>17</v>
      </c>
      <c r="D90" s="11"/>
      <c r="E90" s="23"/>
      <c r="F90" s="11">
        <v>12</v>
      </c>
      <c r="G90" s="74">
        <f>IFERROR( ROUNDUP(tabEstimativa[[#This Row],[ESTIMATIVA]] / tabEstimativa[[#This Row],[PERÍODO]],0), 0 )</f>
        <v>0</v>
      </c>
      <c r="H90" s="72">
        <v>0</v>
      </c>
      <c r="I90" s="12">
        <v>43332</v>
      </c>
      <c r="J90" s="7"/>
      <c r="K90" s="8"/>
      <c r="L90" s="6"/>
      <c r="M90" s="238">
        <f>SUMIFS(tabSaldoAta[SALDO],tabSaldoAta[CÓDIGO],tabEstimativa[[#This Row],[CÓDIGO]],tabSaldoAta[ATA.NR],tabEstimativa[[#This Row],[ATA.NR]],tabSaldoAta[ATA.ANO],tabEstimativa[[#This Row],[ATA.ANO]])</f>
        <v>0</v>
      </c>
      <c r="N90" s="13" t="s">
        <v>1199</v>
      </c>
      <c r="O90" s="308" t="s">
        <v>1329</v>
      </c>
      <c r="P90" s="36"/>
      <c r="Q90" s="35" t="str">
        <f>IFERROR( VLOOKUP(tabEstimativa[[#This Row],[PREGÃO]],tabPregões[#Data],6,FALSE), "" )</f>
        <v/>
      </c>
      <c r="R90" s="48"/>
      <c r="S90" s="66" t="str">
        <f>IF(COUNTIFS(tabImprósperosDetalhes[PREGÃO],tabEstimativa[[#This Row],[PREGÃO]],tabImprósperosDetalhes[IMPRÓSPERO],tabEstimativa[[#This Row],[LOTE]]) &gt; 0,"X","")</f>
        <v/>
      </c>
      <c r="T90" s="98" t="str">
        <f>IFERROR( VLOOKUP(tabEstimativa[[#This Row],[PREGÃO]],tabPregões[#Data],11,FALSE), "" )</f>
        <v/>
      </c>
      <c r="U90" s="29" t="s">
        <v>1380</v>
      </c>
      <c r="V90" s="53" t="s">
        <v>1551</v>
      </c>
      <c r="W90" s="54">
        <v>43591.434733796297</v>
      </c>
      <c r="X90" s="34" t="str">
        <f t="shared" si="1"/>
        <v>*</v>
      </c>
    </row>
    <row r="91" spans="1:24" x14ac:dyDescent="0.3">
      <c r="A91" s="2">
        <v>93718</v>
      </c>
      <c r="B91" s="3" t="s">
        <v>283</v>
      </c>
      <c r="C91" s="5" t="s">
        <v>17</v>
      </c>
      <c r="D91" s="11"/>
      <c r="E91" s="23"/>
      <c r="F91" s="11">
        <v>12</v>
      </c>
      <c r="G91" s="74">
        <f>IFERROR( ROUNDUP(tabEstimativa[[#This Row],[ESTIMATIVA]] / tabEstimativa[[#This Row],[PERÍODO]],0), 0 )</f>
        <v>40</v>
      </c>
      <c r="H91" s="72">
        <v>480</v>
      </c>
      <c r="I91" s="12">
        <v>43332</v>
      </c>
      <c r="J91" s="7"/>
      <c r="K91" s="8"/>
      <c r="L91" s="6"/>
      <c r="M91" s="238">
        <f>SUMIFS(tabSaldoAta[SALDO],tabSaldoAta[CÓDIGO],tabEstimativa[[#This Row],[CÓDIGO]],tabSaldoAta[ATA.NR],tabEstimativa[[#This Row],[ATA.NR]],tabSaldoAta[ATA.ANO],tabEstimativa[[#This Row],[ATA.ANO]])</f>
        <v>0</v>
      </c>
      <c r="N91" s="13" t="s">
        <v>1459</v>
      </c>
      <c r="O91" s="308" t="s">
        <v>1329</v>
      </c>
      <c r="P91" s="36"/>
      <c r="Q91" s="35" t="str">
        <f>IFERROR( VLOOKUP(tabEstimativa[[#This Row],[PREGÃO]],tabPregões[#Data],6,FALSE), "" )</f>
        <v/>
      </c>
      <c r="R91" s="48"/>
      <c r="S91" s="66" t="str">
        <f>IF(COUNTIFS(tabImprósperosDetalhes[PREGÃO],tabEstimativa[[#This Row],[PREGÃO]],tabImprósperosDetalhes[IMPRÓSPERO],tabEstimativa[[#This Row],[LOTE]]) &gt; 0,"X","")</f>
        <v/>
      </c>
      <c r="T91" s="98" t="str">
        <f>IFERROR( VLOOKUP(tabEstimativa[[#This Row],[PREGÃO]],tabPregões[#Data],11,FALSE), "" )</f>
        <v/>
      </c>
      <c r="U91" s="29" t="s">
        <v>1380</v>
      </c>
      <c r="V91" s="53" t="s">
        <v>1551</v>
      </c>
      <c r="W91" s="54">
        <v>43591.434733796297</v>
      </c>
      <c r="X91" s="34" t="str">
        <f t="shared" si="1"/>
        <v>*</v>
      </c>
    </row>
    <row r="92" spans="1:24" x14ac:dyDescent="0.3">
      <c r="A92" s="2">
        <v>93719</v>
      </c>
      <c r="B92" s="3" t="s">
        <v>284</v>
      </c>
      <c r="C92" s="5" t="s">
        <v>17</v>
      </c>
      <c r="D92" s="11"/>
      <c r="E92" s="23"/>
      <c r="F92" s="11">
        <v>12</v>
      </c>
      <c r="G92" s="74">
        <f>IFERROR( ROUNDUP(tabEstimativa[[#This Row],[ESTIMATIVA]] / tabEstimativa[[#This Row],[PERÍODO]],0), 0 )</f>
        <v>40</v>
      </c>
      <c r="H92" s="72">
        <v>480</v>
      </c>
      <c r="I92" s="12">
        <v>43332</v>
      </c>
      <c r="J92" s="7"/>
      <c r="K92" s="8"/>
      <c r="L92" s="6"/>
      <c r="M92" s="238">
        <f>SUMIFS(tabSaldoAta[SALDO],tabSaldoAta[CÓDIGO],tabEstimativa[[#This Row],[CÓDIGO]],tabSaldoAta[ATA.NR],tabEstimativa[[#This Row],[ATA.NR]],tabSaldoAta[ATA.ANO],tabEstimativa[[#This Row],[ATA.ANO]])</f>
        <v>0</v>
      </c>
      <c r="N92" s="13" t="s">
        <v>1459</v>
      </c>
      <c r="O92" s="308" t="s">
        <v>1329</v>
      </c>
      <c r="P92" s="36"/>
      <c r="Q92" s="35" t="str">
        <f>IFERROR( VLOOKUP(tabEstimativa[[#This Row],[PREGÃO]],tabPregões[#Data],6,FALSE), "" )</f>
        <v/>
      </c>
      <c r="R92" s="48"/>
      <c r="S92" s="66" t="str">
        <f>IF(COUNTIFS(tabImprósperosDetalhes[PREGÃO],tabEstimativa[[#This Row],[PREGÃO]],tabImprósperosDetalhes[IMPRÓSPERO],tabEstimativa[[#This Row],[LOTE]]) &gt; 0,"X","")</f>
        <v/>
      </c>
      <c r="T92" s="98" t="str">
        <f>IFERROR( VLOOKUP(tabEstimativa[[#This Row],[PREGÃO]],tabPregões[#Data],11,FALSE), "" )</f>
        <v/>
      </c>
      <c r="U92" s="29" t="s">
        <v>1380</v>
      </c>
      <c r="V92" s="53" t="s">
        <v>1551</v>
      </c>
      <c r="W92" s="54">
        <v>43591.434733796297</v>
      </c>
      <c r="X92" s="34" t="str">
        <f t="shared" si="1"/>
        <v>*</v>
      </c>
    </row>
    <row r="93" spans="1:24" x14ac:dyDescent="0.3">
      <c r="A93" s="2">
        <v>126172</v>
      </c>
      <c r="B93" s="3" t="s">
        <v>280</v>
      </c>
      <c r="C93" s="5" t="s">
        <v>17</v>
      </c>
      <c r="D93" s="11"/>
      <c r="E93" s="23"/>
      <c r="F93" s="11">
        <v>12</v>
      </c>
      <c r="G93" s="74">
        <f>IFERROR( ROUNDUP(tabEstimativa[[#This Row],[ESTIMATIVA]] / tabEstimativa[[#This Row],[PERÍODO]],0), 0 )</f>
        <v>0</v>
      </c>
      <c r="H93" s="72">
        <v>0</v>
      </c>
      <c r="I93" s="12">
        <v>43332</v>
      </c>
      <c r="J93" s="7"/>
      <c r="K93" s="8"/>
      <c r="L93" s="6"/>
      <c r="M93" s="238">
        <f>SUMIFS(tabSaldoAta[SALDO],tabSaldoAta[CÓDIGO],tabEstimativa[[#This Row],[CÓDIGO]],tabSaldoAta[ATA.NR],tabEstimativa[[#This Row],[ATA.NR]],tabSaldoAta[ATA.ANO],tabEstimativa[[#This Row],[ATA.ANO]])</f>
        <v>0</v>
      </c>
      <c r="N93" s="13" t="s">
        <v>1199</v>
      </c>
      <c r="O93" s="308" t="s">
        <v>1329</v>
      </c>
      <c r="P93" s="36"/>
      <c r="Q93" s="35" t="str">
        <f>IFERROR( VLOOKUP(tabEstimativa[[#This Row],[PREGÃO]],tabPregões[#Data],6,FALSE), "" )</f>
        <v/>
      </c>
      <c r="R93" s="48"/>
      <c r="S93" s="66" t="str">
        <f>IF(COUNTIFS(tabImprósperosDetalhes[PREGÃO],tabEstimativa[[#This Row],[PREGÃO]],tabImprósperosDetalhes[IMPRÓSPERO],tabEstimativa[[#This Row],[LOTE]]) &gt; 0,"X","")</f>
        <v/>
      </c>
      <c r="T93" s="98" t="str">
        <f>IFERROR( VLOOKUP(tabEstimativa[[#This Row],[PREGÃO]],tabPregões[#Data],11,FALSE), "" )</f>
        <v/>
      </c>
      <c r="U93" s="29" t="s">
        <v>1380</v>
      </c>
      <c r="V93" s="53" t="s">
        <v>1551</v>
      </c>
      <c r="W93" s="54">
        <v>43591.434733796297</v>
      </c>
      <c r="X93" s="34" t="str">
        <f t="shared" si="1"/>
        <v>*</v>
      </c>
    </row>
    <row r="94" spans="1:24" x14ac:dyDescent="0.3">
      <c r="A94" s="2">
        <v>122688</v>
      </c>
      <c r="B94" s="3" t="s">
        <v>279</v>
      </c>
      <c r="C94" s="5" t="s">
        <v>17</v>
      </c>
      <c r="D94" s="11"/>
      <c r="E94" s="23"/>
      <c r="F94" s="11">
        <v>12</v>
      </c>
      <c r="G94" s="74">
        <f>IFERROR( ROUNDUP(tabEstimativa[[#This Row],[ESTIMATIVA]] / tabEstimativa[[#This Row],[PERÍODO]],0), 0 )</f>
        <v>0</v>
      </c>
      <c r="H94" s="72">
        <v>0</v>
      </c>
      <c r="I94" s="12">
        <v>43332</v>
      </c>
      <c r="J94" s="7"/>
      <c r="K94" s="8"/>
      <c r="L94" s="6"/>
      <c r="M94" s="238">
        <f>SUMIFS(tabSaldoAta[SALDO],tabSaldoAta[CÓDIGO],tabEstimativa[[#This Row],[CÓDIGO]],tabSaldoAta[ATA.NR],tabEstimativa[[#This Row],[ATA.NR]],tabSaldoAta[ATA.ANO],tabEstimativa[[#This Row],[ATA.ANO]])</f>
        <v>0</v>
      </c>
      <c r="N94" s="13" t="s">
        <v>1199</v>
      </c>
      <c r="O94" s="308" t="s">
        <v>1329</v>
      </c>
      <c r="P94" s="36"/>
      <c r="Q94" s="35" t="str">
        <f>IFERROR( VLOOKUP(tabEstimativa[[#This Row],[PREGÃO]],tabPregões[#Data],6,FALSE), "" )</f>
        <v/>
      </c>
      <c r="R94" s="48"/>
      <c r="S94" s="66" t="str">
        <f>IF(COUNTIFS(tabImprósperosDetalhes[PREGÃO],tabEstimativa[[#This Row],[PREGÃO]],tabImprósperosDetalhes[IMPRÓSPERO],tabEstimativa[[#This Row],[LOTE]]) &gt; 0,"X","")</f>
        <v/>
      </c>
      <c r="T94" s="98" t="str">
        <f>IFERROR( VLOOKUP(tabEstimativa[[#This Row],[PREGÃO]],tabPregões[#Data],11,FALSE), "" )</f>
        <v/>
      </c>
      <c r="U94" s="29" t="s">
        <v>1380</v>
      </c>
      <c r="V94" s="53" t="s">
        <v>1551</v>
      </c>
      <c r="W94" s="54">
        <v>43591.434733796297</v>
      </c>
      <c r="X94" s="34" t="str">
        <f t="shared" si="1"/>
        <v>*</v>
      </c>
    </row>
    <row r="95" spans="1:24" x14ac:dyDescent="0.3">
      <c r="A95" s="2">
        <v>135234</v>
      </c>
      <c r="B95" s="3" t="s">
        <v>291</v>
      </c>
      <c r="C95" s="5" t="s">
        <v>17</v>
      </c>
      <c r="D95" s="11"/>
      <c r="E95" s="23"/>
      <c r="F95" s="11">
        <v>12</v>
      </c>
      <c r="G95" s="74">
        <f>IFERROR( ROUNDUP(tabEstimativa[[#This Row],[ESTIMATIVA]] / tabEstimativa[[#This Row],[PERÍODO]],0), 0 )</f>
        <v>8</v>
      </c>
      <c r="H95" s="72">
        <v>96</v>
      </c>
      <c r="I95" s="12">
        <v>43332</v>
      </c>
      <c r="J95" s="7"/>
      <c r="K95" s="8"/>
      <c r="L95" s="6"/>
      <c r="M95" s="238">
        <f>SUMIFS(tabSaldoAta[SALDO],tabSaldoAta[CÓDIGO],tabEstimativa[[#This Row],[CÓDIGO]],tabSaldoAta[ATA.NR],tabEstimativa[[#This Row],[ATA.NR]],tabSaldoAta[ATA.ANO],tabEstimativa[[#This Row],[ATA.ANO]])</f>
        <v>0</v>
      </c>
      <c r="N95" s="13" t="s">
        <v>1459</v>
      </c>
      <c r="O95" s="308" t="s">
        <v>1329</v>
      </c>
      <c r="P95" s="36"/>
      <c r="Q95" s="35" t="str">
        <f>IFERROR( VLOOKUP(tabEstimativa[[#This Row],[PREGÃO]],tabPregões[#Data],6,FALSE), "" )</f>
        <v/>
      </c>
      <c r="R95" s="48"/>
      <c r="S95" s="66" t="str">
        <f>IF(COUNTIFS(tabImprósperosDetalhes[PREGÃO],tabEstimativa[[#This Row],[PREGÃO]],tabImprósperosDetalhes[IMPRÓSPERO],tabEstimativa[[#This Row],[LOTE]]) &gt; 0,"X","")</f>
        <v/>
      </c>
      <c r="T95" s="98" t="str">
        <f>IFERROR( VLOOKUP(tabEstimativa[[#This Row],[PREGÃO]],tabPregões[#Data],11,FALSE), "" )</f>
        <v/>
      </c>
      <c r="U95" s="29" t="s">
        <v>1380</v>
      </c>
      <c r="V95" s="53" t="s">
        <v>1551</v>
      </c>
      <c r="W95" s="54">
        <v>43591.434733796297</v>
      </c>
      <c r="X95" s="34" t="str">
        <f t="shared" si="1"/>
        <v>*</v>
      </c>
    </row>
    <row r="96" spans="1:24" x14ac:dyDescent="0.3">
      <c r="A96" s="2">
        <v>111188</v>
      </c>
      <c r="B96" s="3" t="s">
        <v>277</v>
      </c>
      <c r="C96" s="5" t="s">
        <v>17</v>
      </c>
      <c r="D96" s="11"/>
      <c r="E96" s="23"/>
      <c r="F96" s="11">
        <v>12</v>
      </c>
      <c r="G96" s="74">
        <f>IFERROR( ROUNDUP(tabEstimativa[[#This Row],[ESTIMATIVA]] / tabEstimativa[[#This Row],[PERÍODO]],0), 0 )</f>
        <v>0</v>
      </c>
      <c r="H96" s="72">
        <v>0</v>
      </c>
      <c r="I96" s="12">
        <v>43332</v>
      </c>
      <c r="J96" s="7"/>
      <c r="K96" s="8"/>
      <c r="L96" s="6"/>
      <c r="M96" s="238">
        <f>SUMIFS(tabSaldoAta[SALDO],tabSaldoAta[CÓDIGO],tabEstimativa[[#This Row],[CÓDIGO]],tabSaldoAta[ATA.NR],tabEstimativa[[#This Row],[ATA.NR]],tabSaldoAta[ATA.ANO],tabEstimativa[[#This Row],[ATA.ANO]])</f>
        <v>0</v>
      </c>
      <c r="N96" s="13" t="s">
        <v>1199</v>
      </c>
      <c r="O96" s="308" t="s">
        <v>1329</v>
      </c>
      <c r="P96" s="36"/>
      <c r="Q96" s="35" t="str">
        <f>IFERROR( VLOOKUP(tabEstimativa[[#This Row],[PREGÃO]],tabPregões[#Data],6,FALSE), "" )</f>
        <v/>
      </c>
      <c r="R96" s="48"/>
      <c r="S96" s="66" t="str">
        <f>IF(COUNTIFS(tabImprósperosDetalhes[PREGÃO],tabEstimativa[[#This Row],[PREGÃO]],tabImprósperosDetalhes[IMPRÓSPERO],tabEstimativa[[#This Row],[LOTE]]) &gt; 0,"X","")</f>
        <v/>
      </c>
      <c r="T96" s="98" t="str">
        <f>IFERROR( VLOOKUP(tabEstimativa[[#This Row],[PREGÃO]],tabPregões[#Data],11,FALSE), "" )</f>
        <v/>
      </c>
      <c r="U96" s="29" t="s">
        <v>1380</v>
      </c>
      <c r="V96" s="53" t="s">
        <v>1551</v>
      </c>
      <c r="W96" s="54">
        <v>43591.434733796297</v>
      </c>
      <c r="X96" s="34" t="str">
        <f t="shared" si="1"/>
        <v>*</v>
      </c>
    </row>
    <row r="97" spans="1:24" x14ac:dyDescent="0.3">
      <c r="A97" s="2">
        <v>93688</v>
      </c>
      <c r="B97" s="3" t="s">
        <v>275</v>
      </c>
      <c r="C97" s="5" t="s">
        <v>3</v>
      </c>
      <c r="D97" s="11"/>
      <c r="E97" s="23"/>
      <c r="F97" s="11">
        <v>12</v>
      </c>
      <c r="G97" s="74">
        <f>IFERROR( ROUNDUP(tabEstimativa[[#This Row],[ESTIMATIVA]] / tabEstimativa[[#This Row],[PERÍODO]],0), 0 )</f>
        <v>0</v>
      </c>
      <c r="H97" s="72">
        <v>0</v>
      </c>
      <c r="I97" s="12">
        <v>43332</v>
      </c>
      <c r="J97" s="7"/>
      <c r="K97" s="8"/>
      <c r="L97" s="6"/>
      <c r="M97" s="238">
        <f>SUMIFS(tabSaldoAta[SALDO],tabSaldoAta[CÓDIGO],tabEstimativa[[#This Row],[CÓDIGO]],tabSaldoAta[ATA.NR],tabEstimativa[[#This Row],[ATA.NR]],tabSaldoAta[ATA.ANO],tabEstimativa[[#This Row],[ATA.ANO]])</f>
        <v>0</v>
      </c>
      <c r="N97" s="13" t="s">
        <v>1199</v>
      </c>
      <c r="O97" s="308" t="s">
        <v>1329</v>
      </c>
      <c r="P97" s="36"/>
      <c r="Q97" s="35" t="str">
        <f>IFERROR( VLOOKUP(tabEstimativa[[#This Row],[PREGÃO]],tabPregões[#Data],6,FALSE), "" )</f>
        <v/>
      </c>
      <c r="R97" s="48"/>
      <c r="S97" s="66" t="str">
        <f>IF(COUNTIFS(tabImprósperosDetalhes[PREGÃO],tabEstimativa[[#This Row],[PREGÃO]],tabImprósperosDetalhes[IMPRÓSPERO],tabEstimativa[[#This Row],[LOTE]]) &gt; 0,"X","")</f>
        <v/>
      </c>
      <c r="T97" s="98" t="str">
        <f>IFERROR( VLOOKUP(tabEstimativa[[#This Row],[PREGÃO]],tabPregões[#Data],11,FALSE), "" )</f>
        <v/>
      </c>
      <c r="U97" s="29" t="s">
        <v>1380</v>
      </c>
      <c r="V97" s="53" t="s">
        <v>1551</v>
      </c>
      <c r="W97" s="54">
        <v>43591.434733796297</v>
      </c>
      <c r="X97" s="34" t="str">
        <f t="shared" si="1"/>
        <v>*</v>
      </c>
    </row>
    <row r="98" spans="1:24" x14ac:dyDescent="0.3">
      <c r="A98" s="2">
        <v>119117</v>
      </c>
      <c r="B98" s="3" t="s">
        <v>278</v>
      </c>
      <c r="C98" s="5" t="s">
        <v>17</v>
      </c>
      <c r="D98" s="11"/>
      <c r="E98" s="23"/>
      <c r="F98" s="11">
        <v>12</v>
      </c>
      <c r="G98" s="74">
        <f>IFERROR( ROUNDUP(tabEstimativa[[#This Row],[ESTIMATIVA]] / tabEstimativa[[#This Row],[PERÍODO]],0), 0 )</f>
        <v>0</v>
      </c>
      <c r="H98" s="72">
        <v>0</v>
      </c>
      <c r="I98" s="12">
        <v>43332</v>
      </c>
      <c r="J98" s="7"/>
      <c r="K98" s="8"/>
      <c r="L98" s="6"/>
      <c r="M98" s="238">
        <f>SUMIFS(tabSaldoAta[SALDO],tabSaldoAta[CÓDIGO],tabEstimativa[[#This Row],[CÓDIGO]],tabSaldoAta[ATA.NR],tabEstimativa[[#This Row],[ATA.NR]],tabSaldoAta[ATA.ANO],tabEstimativa[[#This Row],[ATA.ANO]])</f>
        <v>0</v>
      </c>
      <c r="N98" s="13" t="s">
        <v>1199</v>
      </c>
      <c r="O98" s="308" t="s">
        <v>1329</v>
      </c>
      <c r="P98" s="36"/>
      <c r="Q98" s="35" t="str">
        <f>IFERROR( VLOOKUP(tabEstimativa[[#This Row],[PREGÃO]],tabPregões[#Data],6,FALSE), "" )</f>
        <v/>
      </c>
      <c r="R98" s="48"/>
      <c r="S98" s="66" t="str">
        <f>IF(COUNTIFS(tabImprósperosDetalhes[PREGÃO],tabEstimativa[[#This Row],[PREGÃO]],tabImprósperosDetalhes[IMPRÓSPERO],tabEstimativa[[#This Row],[LOTE]]) &gt; 0,"X","")</f>
        <v/>
      </c>
      <c r="T98" s="98" t="str">
        <f>IFERROR( VLOOKUP(tabEstimativa[[#This Row],[PREGÃO]],tabPregões[#Data],11,FALSE), "" )</f>
        <v/>
      </c>
      <c r="U98" s="29" t="s">
        <v>1380</v>
      </c>
      <c r="V98" s="53" t="s">
        <v>1551</v>
      </c>
      <c r="W98" s="54">
        <v>43591.434733796297</v>
      </c>
      <c r="X98" s="34" t="str">
        <f t="shared" si="1"/>
        <v>*</v>
      </c>
    </row>
    <row r="99" spans="1:24" x14ac:dyDescent="0.3">
      <c r="A99" s="2">
        <v>126828</v>
      </c>
      <c r="B99" s="3" t="s">
        <v>281</v>
      </c>
      <c r="C99" s="5" t="s">
        <v>5</v>
      </c>
      <c r="D99" s="11"/>
      <c r="E99" s="23"/>
      <c r="F99" s="11">
        <v>12</v>
      </c>
      <c r="G99" s="74">
        <f>IFERROR( ROUNDUP(tabEstimativa[[#This Row],[ESTIMATIVA]] / tabEstimativa[[#This Row],[PERÍODO]],0), 0 )</f>
        <v>8</v>
      </c>
      <c r="H99" s="72">
        <v>96</v>
      </c>
      <c r="I99" s="12">
        <v>43332</v>
      </c>
      <c r="J99" s="7"/>
      <c r="K99" s="8"/>
      <c r="L99" s="6"/>
      <c r="M99" s="238">
        <f>SUMIFS(tabSaldoAta[SALDO],tabSaldoAta[CÓDIGO],tabEstimativa[[#This Row],[CÓDIGO]],tabSaldoAta[ATA.NR],tabEstimativa[[#This Row],[ATA.NR]],tabSaldoAta[ATA.ANO],tabEstimativa[[#This Row],[ATA.ANO]])</f>
        <v>0</v>
      </c>
      <c r="N99" s="13" t="s">
        <v>1459</v>
      </c>
      <c r="O99" s="308" t="s">
        <v>1329</v>
      </c>
      <c r="P99" s="36"/>
      <c r="Q99" s="35" t="str">
        <f>IFERROR( VLOOKUP(tabEstimativa[[#This Row],[PREGÃO]],tabPregões[#Data],6,FALSE), "" )</f>
        <v/>
      </c>
      <c r="R99" s="48"/>
      <c r="S99" s="66" t="str">
        <f>IF(COUNTIFS(tabImprósperosDetalhes[PREGÃO],tabEstimativa[[#This Row],[PREGÃO]],tabImprósperosDetalhes[IMPRÓSPERO],tabEstimativa[[#This Row],[LOTE]]) &gt; 0,"X","")</f>
        <v/>
      </c>
      <c r="T99" s="98" t="str">
        <f>IFERROR( VLOOKUP(tabEstimativa[[#This Row],[PREGÃO]],tabPregões[#Data],11,FALSE), "" )</f>
        <v/>
      </c>
      <c r="U99" s="29" t="s">
        <v>1380</v>
      </c>
      <c r="V99" s="53" t="s">
        <v>1551</v>
      </c>
      <c r="W99" s="54">
        <v>43591.434733796297</v>
      </c>
      <c r="X99" s="34" t="str">
        <f t="shared" si="1"/>
        <v>*</v>
      </c>
    </row>
    <row r="100" spans="1:24" x14ac:dyDescent="0.3">
      <c r="A100" s="2">
        <v>111187</v>
      </c>
      <c r="B100" s="3" t="s">
        <v>276</v>
      </c>
      <c r="C100" s="5" t="s">
        <v>17</v>
      </c>
      <c r="D100" s="11"/>
      <c r="E100" s="23"/>
      <c r="F100" s="11">
        <v>12</v>
      </c>
      <c r="G100" s="74">
        <f>IFERROR( ROUNDUP(tabEstimativa[[#This Row],[ESTIMATIVA]] / tabEstimativa[[#This Row],[PERÍODO]],0), 0 )</f>
        <v>0</v>
      </c>
      <c r="H100" s="72">
        <v>0</v>
      </c>
      <c r="I100" s="12">
        <v>43332</v>
      </c>
      <c r="J100" s="7"/>
      <c r="K100" s="8"/>
      <c r="L100" s="6"/>
      <c r="M100" s="238">
        <f>SUMIFS(tabSaldoAta[SALDO],tabSaldoAta[CÓDIGO],tabEstimativa[[#This Row],[CÓDIGO]],tabSaldoAta[ATA.NR],tabEstimativa[[#This Row],[ATA.NR]],tabSaldoAta[ATA.ANO],tabEstimativa[[#This Row],[ATA.ANO]])</f>
        <v>0</v>
      </c>
      <c r="N100" s="13" t="s">
        <v>1199</v>
      </c>
      <c r="O100" s="308" t="s">
        <v>1329</v>
      </c>
      <c r="P100" s="36"/>
      <c r="Q100" s="35" t="str">
        <f>IFERROR( VLOOKUP(tabEstimativa[[#This Row],[PREGÃO]],tabPregões[#Data],6,FALSE), "" )</f>
        <v/>
      </c>
      <c r="R100" s="48"/>
      <c r="S100" s="66" t="str">
        <f>IF(COUNTIFS(tabImprósperosDetalhes[PREGÃO],tabEstimativa[[#This Row],[PREGÃO]],tabImprósperosDetalhes[IMPRÓSPERO],tabEstimativa[[#This Row],[LOTE]]) &gt; 0,"X","")</f>
        <v/>
      </c>
      <c r="T100" s="98" t="str">
        <f>IFERROR( VLOOKUP(tabEstimativa[[#This Row],[PREGÃO]],tabPregões[#Data],11,FALSE), "" )</f>
        <v/>
      </c>
      <c r="U100" s="29" t="s">
        <v>1380</v>
      </c>
      <c r="V100" s="53" t="s">
        <v>1551</v>
      </c>
      <c r="W100" s="54">
        <v>43591.434733796297</v>
      </c>
      <c r="X100" s="34" t="str">
        <f t="shared" si="1"/>
        <v>*</v>
      </c>
    </row>
    <row r="101" spans="1:24" x14ac:dyDescent="0.3">
      <c r="A101" s="2">
        <v>135650</v>
      </c>
      <c r="B101" s="3" t="s">
        <v>292</v>
      </c>
      <c r="C101" s="5" t="s">
        <v>17</v>
      </c>
      <c r="D101" s="11"/>
      <c r="E101" s="23"/>
      <c r="F101" s="11">
        <v>12</v>
      </c>
      <c r="G101" s="74">
        <f>IFERROR( ROUNDUP(tabEstimativa[[#This Row],[ESTIMATIVA]] / tabEstimativa[[#This Row],[PERÍODO]],0), 0 )</f>
        <v>40</v>
      </c>
      <c r="H101" s="72">
        <v>480</v>
      </c>
      <c r="I101" s="12">
        <v>43332</v>
      </c>
      <c r="J101" s="7"/>
      <c r="K101" s="8"/>
      <c r="L101" s="6"/>
      <c r="M101" s="238">
        <f>SUMIFS(tabSaldoAta[SALDO],tabSaldoAta[CÓDIGO],tabEstimativa[[#This Row],[CÓDIGO]],tabSaldoAta[ATA.NR],tabEstimativa[[#This Row],[ATA.NR]],tabSaldoAta[ATA.ANO],tabEstimativa[[#This Row],[ATA.ANO]])</f>
        <v>0</v>
      </c>
      <c r="N101" s="13" t="s">
        <v>1459</v>
      </c>
      <c r="O101" s="308" t="s">
        <v>1329</v>
      </c>
      <c r="P101" s="36"/>
      <c r="Q101" s="35" t="str">
        <f>IFERROR( VLOOKUP(tabEstimativa[[#This Row],[PREGÃO]],tabPregões[#Data],6,FALSE), "" )</f>
        <v/>
      </c>
      <c r="R101" s="48"/>
      <c r="S101" s="66" t="str">
        <f>IF(COUNTIFS(tabImprósperosDetalhes[PREGÃO],tabEstimativa[[#This Row],[PREGÃO]],tabImprósperosDetalhes[IMPRÓSPERO],tabEstimativa[[#This Row],[LOTE]]) &gt; 0,"X","")</f>
        <v/>
      </c>
      <c r="T101" s="98" t="str">
        <f>IFERROR( VLOOKUP(tabEstimativa[[#This Row],[PREGÃO]],tabPregões[#Data],11,FALSE), "" )</f>
        <v/>
      </c>
      <c r="U101" s="29" t="s">
        <v>1380</v>
      </c>
      <c r="V101" s="53" t="s">
        <v>1551</v>
      </c>
      <c r="W101" s="54">
        <v>43591.434733796297</v>
      </c>
      <c r="X101" s="34" t="str">
        <f t="shared" si="1"/>
        <v>*</v>
      </c>
    </row>
    <row r="102" spans="1:24" x14ac:dyDescent="0.3">
      <c r="A102" s="2">
        <v>132609</v>
      </c>
      <c r="B102" s="3" t="s">
        <v>290</v>
      </c>
      <c r="C102" s="5" t="s">
        <v>17</v>
      </c>
      <c r="D102" s="11"/>
      <c r="E102" s="23"/>
      <c r="F102" s="11">
        <v>12</v>
      </c>
      <c r="G102" s="74">
        <f>IFERROR( ROUNDUP(tabEstimativa[[#This Row],[ESTIMATIVA]] / tabEstimativa[[#This Row],[PERÍODO]],0), 0 )</f>
        <v>2</v>
      </c>
      <c r="H102" s="72">
        <v>20</v>
      </c>
      <c r="I102" s="12">
        <v>43332</v>
      </c>
      <c r="J102" s="7"/>
      <c r="K102" s="8"/>
      <c r="L102" s="6"/>
      <c r="M102" s="238">
        <f>SUMIFS(tabSaldoAta[SALDO],tabSaldoAta[CÓDIGO],tabEstimativa[[#This Row],[CÓDIGO]],tabSaldoAta[ATA.NR],tabEstimativa[[#This Row],[ATA.NR]],tabSaldoAta[ATA.ANO],tabEstimativa[[#This Row],[ATA.ANO]])</f>
        <v>0</v>
      </c>
      <c r="N102" s="13" t="s">
        <v>1459</v>
      </c>
      <c r="O102" s="308" t="s">
        <v>1329</v>
      </c>
      <c r="P102" s="36"/>
      <c r="Q102" s="35" t="str">
        <f>IFERROR( VLOOKUP(tabEstimativa[[#This Row],[PREGÃO]],tabPregões[#Data],6,FALSE), "" )</f>
        <v/>
      </c>
      <c r="R102" s="48"/>
      <c r="S102" s="66" t="str">
        <f>IF(COUNTIFS(tabImprósperosDetalhes[PREGÃO],tabEstimativa[[#This Row],[PREGÃO]],tabImprósperosDetalhes[IMPRÓSPERO],tabEstimativa[[#This Row],[LOTE]]) &gt; 0,"X","")</f>
        <v/>
      </c>
      <c r="T102" s="98" t="str">
        <f>IFERROR( VLOOKUP(tabEstimativa[[#This Row],[PREGÃO]],tabPregões[#Data],11,FALSE), "" )</f>
        <v/>
      </c>
      <c r="U102" s="29" t="s">
        <v>1380</v>
      </c>
      <c r="V102" s="53" t="s">
        <v>1551</v>
      </c>
      <c r="W102" s="54">
        <v>43606.696840277778</v>
      </c>
      <c r="X102" s="34" t="str">
        <f t="shared" si="1"/>
        <v>*</v>
      </c>
    </row>
    <row r="103" spans="1:24" x14ac:dyDescent="0.3">
      <c r="A103" s="2">
        <v>125309</v>
      </c>
      <c r="B103" s="3" t="s">
        <v>287</v>
      </c>
      <c r="C103" s="5" t="s">
        <v>17</v>
      </c>
      <c r="D103" s="11"/>
      <c r="E103" s="23"/>
      <c r="F103" s="11">
        <v>12</v>
      </c>
      <c r="G103" s="74">
        <f>IFERROR( ROUNDUP(tabEstimativa[[#This Row],[ESTIMATIVA]] / tabEstimativa[[#This Row],[PERÍODO]],0), 0 )</f>
        <v>40</v>
      </c>
      <c r="H103" s="72">
        <v>480</v>
      </c>
      <c r="I103" s="12">
        <v>43332</v>
      </c>
      <c r="J103" s="7"/>
      <c r="K103" s="8"/>
      <c r="L103" s="6"/>
      <c r="M103" s="238">
        <f>SUMIFS(tabSaldoAta[SALDO],tabSaldoAta[CÓDIGO],tabEstimativa[[#This Row],[CÓDIGO]],tabSaldoAta[ATA.NR],tabEstimativa[[#This Row],[ATA.NR]],tabSaldoAta[ATA.ANO],tabEstimativa[[#This Row],[ATA.ANO]])</f>
        <v>0</v>
      </c>
      <c r="N103" s="13" t="s">
        <v>1459</v>
      </c>
      <c r="O103" s="308" t="s">
        <v>1329</v>
      </c>
      <c r="P103" s="36"/>
      <c r="Q103" s="35" t="str">
        <f>IFERROR( VLOOKUP(tabEstimativa[[#This Row],[PREGÃO]],tabPregões[#Data],6,FALSE), "" )</f>
        <v/>
      </c>
      <c r="R103" s="48"/>
      <c r="S103" s="66" t="str">
        <f>IF(COUNTIFS(tabImprósperosDetalhes[PREGÃO],tabEstimativa[[#This Row],[PREGÃO]],tabImprósperosDetalhes[IMPRÓSPERO],tabEstimativa[[#This Row],[LOTE]]) &gt; 0,"X","")</f>
        <v/>
      </c>
      <c r="T103" s="98" t="str">
        <f>IFERROR( VLOOKUP(tabEstimativa[[#This Row],[PREGÃO]],tabPregões[#Data],11,FALSE), "" )</f>
        <v/>
      </c>
      <c r="U103" s="29" t="s">
        <v>1380</v>
      </c>
      <c r="V103" s="53" t="s">
        <v>1551</v>
      </c>
      <c r="W103" s="54">
        <v>43591.434733796297</v>
      </c>
      <c r="X103" s="34" t="str">
        <f t="shared" si="1"/>
        <v>*</v>
      </c>
    </row>
    <row r="104" spans="1:24" x14ac:dyDescent="0.3">
      <c r="A104" s="2">
        <v>125308</v>
      </c>
      <c r="B104" s="3" t="s">
        <v>286</v>
      </c>
      <c r="C104" s="5" t="s">
        <v>17</v>
      </c>
      <c r="D104" s="11"/>
      <c r="E104" s="23"/>
      <c r="F104" s="11">
        <v>12</v>
      </c>
      <c r="G104" s="74">
        <f>IFERROR( ROUNDUP(tabEstimativa[[#This Row],[ESTIMATIVA]] / tabEstimativa[[#This Row],[PERÍODO]],0), 0 )</f>
        <v>40</v>
      </c>
      <c r="H104" s="72">
        <v>480</v>
      </c>
      <c r="I104" s="12">
        <v>43332</v>
      </c>
      <c r="J104" s="7"/>
      <c r="K104" s="8"/>
      <c r="L104" s="6"/>
      <c r="M104" s="238">
        <f>SUMIFS(tabSaldoAta[SALDO],tabSaldoAta[CÓDIGO],tabEstimativa[[#This Row],[CÓDIGO]],tabSaldoAta[ATA.NR],tabEstimativa[[#This Row],[ATA.NR]],tabSaldoAta[ATA.ANO],tabEstimativa[[#This Row],[ATA.ANO]])</f>
        <v>0</v>
      </c>
      <c r="N104" s="13" t="s">
        <v>1459</v>
      </c>
      <c r="O104" s="308" t="s">
        <v>1329</v>
      </c>
      <c r="P104" s="36"/>
      <c r="Q104" s="35" t="str">
        <f>IFERROR( VLOOKUP(tabEstimativa[[#This Row],[PREGÃO]],tabPregões[#Data],6,FALSE), "" )</f>
        <v/>
      </c>
      <c r="R104" s="48"/>
      <c r="S104" s="66" t="str">
        <f>IF(COUNTIFS(tabImprósperosDetalhes[PREGÃO],tabEstimativa[[#This Row],[PREGÃO]],tabImprósperosDetalhes[IMPRÓSPERO],tabEstimativa[[#This Row],[LOTE]]) &gt; 0,"X","")</f>
        <v/>
      </c>
      <c r="T104" s="98" t="str">
        <f>IFERROR( VLOOKUP(tabEstimativa[[#This Row],[PREGÃO]],tabPregões[#Data],11,FALSE), "" )</f>
        <v/>
      </c>
      <c r="U104" s="29" t="s">
        <v>1380</v>
      </c>
      <c r="V104" s="53" t="s">
        <v>1551</v>
      </c>
      <c r="W104" s="54">
        <v>43591.434733796297</v>
      </c>
      <c r="X104" s="34" t="str">
        <f t="shared" si="1"/>
        <v>*</v>
      </c>
    </row>
    <row r="105" spans="1:24" x14ac:dyDescent="0.3">
      <c r="A105" s="2">
        <v>132604</v>
      </c>
      <c r="B105" s="3" t="s">
        <v>289</v>
      </c>
      <c r="C105" s="5" t="s">
        <v>17</v>
      </c>
      <c r="D105" s="11"/>
      <c r="E105" s="23"/>
      <c r="F105" s="11">
        <v>12</v>
      </c>
      <c r="G105" s="74">
        <f>IFERROR( ROUNDUP(tabEstimativa[[#This Row],[ESTIMATIVA]] / tabEstimativa[[#This Row],[PERÍODO]],0), 0 )</f>
        <v>40</v>
      </c>
      <c r="H105" s="72">
        <v>480</v>
      </c>
      <c r="I105" s="12">
        <v>43332</v>
      </c>
      <c r="J105" s="7"/>
      <c r="K105" s="8"/>
      <c r="L105" s="6"/>
      <c r="M105" s="238">
        <f>SUMIFS(tabSaldoAta[SALDO],tabSaldoAta[CÓDIGO],tabEstimativa[[#This Row],[CÓDIGO]],tabSaldoAta[ATA.NR],tabEstimativa[[#This Row],[ATA.NR]],tabSaldoAta[ATA.ANO],tabEstimativa[[#This Row],[ATA.ANO]])</f>
        <v>0</v>
      </c>
      <c r="N105" s="13" t="s">
        <v>1459</v>
      </c>
      <c r="O105" s="308" t="s">
        <v>1329</v>
      </c>
      <c r="P105" s="36"/>
      <c r="Q105" s="35" t="str">
        <f>IFERROR( VLOOKUP(tabEstimativa[[#This Row],[PREGÃO]],tabPregões[#Data],6,FALSE), "" )</f>
        <v/>
      </c>
      <c r="R105" s="48"/>
      <c r="S105" s="66" t="str">
        <f>IF(COUNTIFS(tabImprósperosDetalhes[PREGÃO],tabEstimativa[[#This Row],[PREGÃO]],tabImprósperosDetalhes[IMPRÓSPERO],tabEstimativa[[#This Row],[LOTE]]) &gt; 0,"X","")</f>
        <v/>
      </c>
      <c r="T105" s="98" t="str">
        <f>IFERROR( VLOOKUP(tabEstimativa[[#This Row],[PREGÃO]],tabPregões[#Data],11,FALSE), "" )</f>
        <v/>
      </c>
      <c r="U105" s="29" t="s">
        <v>1380</v>
      </c>
      <c r="V105" s="53" t="s">
        <v>1551</v>
      </c>
      <c r="W105" s="54">
        <v>43591.434733796297</v>
      </c>
      <c r="X105" s="34" t="str">
        <f t="shared" si="1"/>
        <v>*</v>
      </c>
    </row>
    <row r="106" spans="1:24" x14ac:dyDescent="0.3">
      <c r="A106" s="2">
        <v>129987</v>
      </c>
      <c r="B106" s="3" t="s">
        <v>288</v>
      </c>
      <c r="C106" s="5" t="s">
        <v>17</v>
      </c>
      <c r="D106" s="11"/>
      <c r="E106" s="23"/>
      <c r="F106" s="11">
        <v>12</v>
      </c>
      <c r="G106" s="74">
        <f>IFERROR( ROUNDUP(tabEstimativa[[#This Row],[ESTIMATIVA]] / tabEstimativa[[#This Row],[PERÍODO]],0), 0 )</f>
        <v>40</v>
      </c>
      <c r="H106" s="72">
        <v>480</v>
      </c>
      <c r="I106" s="12">
        <v>43332</v>
      </c>
      <c r="J106" s="7"/>
      <c r="K106" s="8"/>
      <c r="L106" s="6"/>
      <c r="M106" s="238">
        <f>SUMIFS(tabSaldoAta[SALDO],tabSaldoAta[CÓDIGO],tabEstimativa[[#This Row],[CÓDIGO]],tabSaldoAta[ATA.NR],tabEstimativa[[#This Row],[ATA.NR]],tabSaldoAta[ATA.ANO],tabEstimativa[[#This Row],[ATA.ANO]])</f>
        <v>0</v>
      </c>
      <c r="N106" s="13" t="s">
        <v>1459</v>
      </c>
      <c r="O106" s="308" t="s">
        <v>1329</v>
      </c>
      <c r="P106" s="36"/>
      <c r="Q106" s="35" t="str">
        <f>IFERROR( VLOOKUP(tabEstimativa[[#This Row],[PREGÃO]],tabPregões[#Data],6,FALSE), "" )</f>
        <v/>
      </c>
      <c r="R106" s="48"/>
      <c r="S106" s="66" t="str">
        <f>IF(COUNTIFS(tabImprósperosDetalhes[PREGÃO],tabEstimativa[[#This Row],[PREGÃO]],tabImprósperosDetalhes[IMPRÓSPERO],tabEstimativa[[#This Row],[LOTE]]) &gt; 0,"X","")</f>
        <v/>
      </c>
      <c r="T106" s="98" t="str">
        <f>IFERROR( VLOOKUP(tabEstimativa[[#This Row],[PREGÃO]],tabPregões[#Data],11,FALSE), "" )</f>
        <v/>
      </c>
      <c r="U106" s="29" t="s">
        <v>1380</v>
      </c>
      <c r="V106" s="53" t="s">
        <v>1551</v>
      </c>
      <c r="W106" s="54">
        <v>43591.434733796297</v>
      </c>
      <c r="X106" s="34" t="str">
        <f t="shared" si="1"/>
        <v>*</v>
      </c>
    </row>
    <row r="107" spans="1:24" x14ac:dyDescent="0.3">
      <c r="A107" s="2">
        <v>128557</v>
      </c>
      <c r="B107" s="3" t="s">
        <v>311</v>
      </c>
      <c r="C107" s="5" t="s">
        <v>17</v>
      </c>
      <c r="D107" s="11"/>
      <c r="E107" s="23"/>
      <c r="F107" s="11">
        <v>12</v>
      </c>
      <c r="G107" s="74">
        <f>IFERROR( ROUNDUP(tabEstimativa[[#This Row],[ESTIMATIVA]] / tabEstimativa[[#This Row],[PERÍODO]],0), 0 )</f>
        <v>42</v>
      </c>
      <c r="H107" s="72">
        <v>500</v>
      </c>
      <c r="I107" s="12">
        <v>43346</v>
      </c>
      <c r="J107" s="7"/>
      <c r="K107" s="8"/>
      <c r="L107" s="6"/>
      <c r="M107" s="238">
        <f>SUMIFS(tabSaldoAta[SALDO],tabSaldoAta[CÓDIGO],tabEstimativa[[#This Row],[CÓDIGO]],tabSaldoAta[ATA.NR],tabEstimativa[[#This Row],[ATA.NR]],tabSaldoAta[ATA.ANO],tabEstimativa[[#This Row],[ATA.ANO]])</f>
        <v>0</v>
      </c>
      <c r="N107" s="13" t="s">
        <v>1459</v>
      </c>
      <c r="O107" s="308" t="s">
        <v>1330</v>
      </c>
      <c r="P107" s="36"/>
      <c r="Q107" s="35" t="str">
        <f>IFERROR( VLOOKUP(tabEstimativa[[#This Row],[PREGÃO]],tabPregões[#Data],6,FALSE), "" )</f>
        <v/>
      </c>
      <c r="R107" s="48"/>
      <c r="S107" s="66" t="str">
        <f>IF(COUNTIFS(tabImprósperosDetalhes[PREGÃO],tabEstimativa[[#This Row],[PREGÃO]],tabImprósperosDetalhes[IMPRÓSPERO],tabEstimativa[[#This Row],[LOTE]]) &gt; 0,"X","")</f>
        <v/>
      </c>
      <c r="T107" s="98" t="str">
        <f>IFERROR( VLOOKUP(tabEstimativa[[#This Row],[PREGÃO]],tabPregões[#Data],11,FALSE), "" )</f>
        <v/>
      </c>
      <c r="U107" s="29" t="s">
        <v>1380</v>
      </c>
      <c r="V107" s="53" t="s">
        <v>1551</v>
      </c>
      <c r="W107" s="54">
        <v>43606.696840277778</v>
      </c>
      <c r="X107" s="34" t="str">
        <f t="shared" si="1"/>
        <v>*</v>
      </c>
    </row>
    <row r="108" spans="1:24" x14ac:dyDescent="0.3">
      <c r="A108" s="2">
        <v>127580</v>
      </c>
      <c r="B108" s="3" t="s">
        <v>282</v>
      </c>
      <c r="C108" s="5" t="s">
        <v>17</v>
      </c>
      <c r="D108" s="11"/>
      <c r="E108" s="23"/>
      <c r="F108" s="11">
        <v>12</v>
      </c>
      <c r="G108" s="74">
        <f>IFERROR( ROUNDUP(tabEstimativa[[#This Row],[ESTIMATIVA]] / tabEstimativa[[#This Row],[PERÍODO]],0), 0 )</f>
        <v>0</v>
      </c>
      <c r="H108" s="72">
        <v>0</v>
      </c>
      <c r="I108" s="12">
        <v>43332</v>
      </c>
      <c r="J108" s="7"/>
      <c r="K108" s="8"/>
      <c r="L108" s="6"/>
      <c r="M108" s="238">
        <f>SUMIFS(tabSaldoAta[SALDO],tabSaldoAta[CÓDIGO],tabEstimativa[[#This Row],[CÓDIGO]],tabSaldoAta[ATA.NR],tabEstimativa[[#This Row],[ATA.NR]],tabSaldoAta[ATA.ANO],tabEstimativa[[#This Row],[ATA.ANO]])</f>
        <v>0</v>
      </c>
      <c r="N108" s="13" t="s">
        <v>1199</v>
      </c>
      <c r="O108" s="308" t="s">
        <v>1329</v>
      </c>
      <c r="P108" s="36"/>
      <c r="Q108" s="35" t="str">
        <f>IFERROR( VLOOKUP(tabEstimativa[[#This Row],[PREGÃO]],tabPregões[#Data],6,FALSE), "" )</f>
        <v/>
      </c>
      <c r="R108" s="48"/>
      <c r="S108" s="66" t="str">
        <f>IF(COUNTIFS(tabImprósperosDetalhes[PREGÃO],tabEstimativa[[#This Row],[PREGÃO]],tabImprósperosDetalhes[IMPRÓSPERO],tabEstimativa[[#This Row],[LOTE]]) &gt; 0,"X","")</f>
        <v/>
      </c>
      <c r="T108" s="98" t="str">
        <f>IFERROR( VLOOKUP(tabEstimativa[[#This Row],[PREGÃO]],tabPregões[#Data],11,FALSE), "" )</f>
        <v/>
      </c>
      <c r="U108" s="29" t="s">
        <v>1380</v>
      </c>
      <c r="V108" s="53" t="s">
        <v>1551</v>
      </c>
      <c r="W108" s="54">
        <v>43591.434733796297</v>
      </c>
      <c r="X108" s="34" t="str">
        <f t="shared" si="1"/>
        <v>*</v>
      </c>
    </row>
    <row r="109" spans="1:24" x14ac:dyDescent="0.3">
      <c r="A109" s="306">
        <v>95766</v>
      </c>
      <c r="B109" s="314" t="s">
        <v>764</v>
      </c>
      <c r="C109" s="5" t="s">
        <v>17</v>
      </c>
      <c r="D109" s="11"/>
      <c r="E109" s="23"/>
      <c r="F109" s="11">
        <v>12</v>
      </c>
      <c r="G109" s="74">
        <f>IFERROR( ROUNDUP(tabEstimativa[[#This Row],[ESTIMATIVA]] / tabEstimativa[[#This Row],[PERÍODO]],0), 0 )</f>
        <v>8</v>
      </c>
      <c r="H109" s="72">
        <v>96</v>
      </c>
      <c r="I109" s="12">
        <v>43333</v>
      </c>
      <c r="J109" s="7"/>
      <c r="K109" s="8"/>
      <c r="L109" s="6"/>
      <c r="M109" s="238">
        <f>SUMIFS(tabSaldoAta[SALDO],tabSaldoAta[CÓDIGO],tabEstimativa[[#This Row],[CÓDIGO]],tabSaldoAta[ATA.NR],tabEstimativa[[#This Row],[ATA.NR]],tabSaldoAta[ATA.ANO],tabEstimativa[[#This Row],[ATA.ANO]])</f>
        <v>0</v>
      </c>
      <c r="N109" s="13" t="s">
        <v>1459</v>
      </c>
      <c r="O109" s="308" t="s">
        <v>1350</v>
      </c>
      <c r="P109" s="36"/>
      <c r="Q109" s="35" t="str">
        <f>IFERROR( VLOOKUP(tabEstimativa[[#This Row],[PREGÃO]],tabPregões[#Data],6,FALSE), "" )</f>
        <v/>
      </c>
      <c r="R109" s="48"/>
      <c r="S109" s="66" t="str">
        <f>IF(COUNTIFS(tabImprósperosDetalhes[PREGÃO],tabEstimativa[[#This Row],[PREGÃO]],tabImprósperosDetalhes[IMPRÓSPERO],tabEstimativa[[#This Row],[LOTE]]) &gt; 0,"X","")</f>
        <v/>
      </c>
      <c r="T109" s="98" t="str">
        <f>IFERROR( VLOOKUP(tabEstimativa[[#This Row],[PREGÃO]],tabPregões[#Data],11,FALSE), "" )</f>
        <v/>
      </c>
      <c r="U109" s="29" t="s">
        <v>1380</v>
      </c>
      <c r="V109" s="53" t="s">
        <v>1551</v>
      </c>
      <c r="W109" s="54">
        <v>43591.434733796297</v>
      </c>
      <c r="X109" s="34" t="str">
        <f t="shared" si="1"/>
        <v>*</v>
      </c>
    </row>
    <row r="110" spans="1:24" x14ac:dyDescent="0.3">
      <c r="A110" s="2">
        <v>133973</v>
      </c>
      <c r="B110" s="3" t="s">
        <v>1015</v>
      </c>
      <c r="C110" s="5" t="s">
        <v>17</v>
      </c>
      <c r="D110" s="11"/>
      <c r="E110" s="23"/>
      <c r="F110" s="11">
        <v>12</v>
      </c>
      <c r="G110" s="74">
        <f>IFERROR( ROUNDUP(tabEstimativa[[#This Row],[ESTIMATIVA]] / tabEstimativa[[#This Row],[PERÍODO]],0), 0 )</f>
        <v>42</v>
      </c>
      <c r="H110" s="72">
        <v>500</v>
      </c>
      <c r="I110" s="12">
        <v>43346</v>
      </c>
      <c r="J110" s="7"/>
      <c r="K110" s="8"/>
      <c r="L110" s="6"/>
      <c r="M110" s="238">
        <f>SUMIFS(tabSaldoAta[SALDO],tabSaldoAta[CÓDIGO],tabEstimativa[[#This Row],[CÓDIGO]],tabSaldoAta[ATA.NR],tabEstimativa[[#This Row],[ATA.NR]],tabSaldoAta[ATA.ANO],tabEstimativa[[#This Row],[ATA.ANO]])</f>
        <v>0</v>
      </c>
      <c r="N110" s="13" t="s">
        <v>1459</v>
      </c>
      <c r="O110" s="308" t="s">
        <v>1330</v>
      </c>
      <c r="P110" s="36"/>
      <c r="Q110" s="35" t="str">
        <f>IFERROR( VLOOKUP(tabEstimativa[[#This Row],[PREGÃO]],tabPregões[#Data],6,FALSE), "" )</f>
        <v/>
      </c>
      <c r="R110" s="48"/>
      <c r="S110" s="66" t="str">
        <f>IF(COUNTIFS(tabImprósperosDetalhes[PREGÃO],tabEstimativa[[#This Row],[PREGÃO]],tabImprósperosDetalhes[IMPRÓSPERO],tabEstimativa[[#This Row],[LOTE]]) &gt; 0,"X","")</f>
        <v/>
      </c>
      <c r="T110" s="98" t="str">
        <f>IFERROR( VLOOKUP(tabEstimativa[[#This Row],[PREGÃO]],tabPregões[#Data],11,FALSE), "" )</f>
        <v/>
      </c>
      <c r="U110" s="29" t="s">
        <v>1380</v>
      </c>
      <c r="V110" s="53" t="s">
        <v>1551</v>
      </c>
      <c r="W110" s="54">
        <v>43606.696840277778</v>
      </c>
      <c r="X110" s="34" t="str">
        <f t="shared" si="1"/>
        <v>*</v>
      </c>
    </row>
    <row r="111" spans="1:24" x14ac:dyDescent="0.3">
      <c r="A111" s="2">
        <v>133974</v>
      </c>
      <c r="B111" s="3" t="s">
        <v>1016</v>
      </c>
      <c r="C111" s="5" t="s">
        <v>17</v>
      </c>
      <c r="D111" s="11"/>
      <c r="E111" s="23"/>
      <c r="F111" s="11">
        <v>12</v>
      </c>
      <c r="G111" s="74">
        <f>IFERROR( ROUNDUP(tabEstimativa[[#This Row],[ESTIMATIVA]] / tabEstimativa[[#This Row],[PERÍODO]],0), 0 )</f>
        <v>42</v>
      </c>
      <c r="H111" s="72">
        <v>500</v>
      </c>
      <c r="I111" s="12">
        <v>43346</v>
      </c>
      <c r="J111" s="7"/>
      <c r="K111" s="8"/>
      <c r="L111" s="6"/>
      <c r="M111" s="238">
        <f>SUMIFS(tabSaldoAta[SALDO],tabSaldoAta[CÓDIGO],tabEstimativa[[#This Row],[CÓDIGO]],tabSaldoAta[ATA.NR],tabEstimativa[[#This Row],[ATA.NR]],tabSaldoAta[ATA.ANO],tabEstimativa[[#This Row],[ATA.ANO]])</f>
        <v>0</v>
      </c>
      <c r="N111" s="13" t="s">
        <v>1459</v>
      </c>
      <c r="O111" s="308" t="s">
        <v>1330</v>
      </c>
      <c r="P111" s="36"/>
      <c r="Q111" s="35" t="str">
        <f>IFERROR( VLOOKUP(tabEstimativa[[#This Row],[PREGÃO]],tabPregões[#Data],6,FALSE), "" )</f>
        <v/>
      </c>
      <c r="R111" s="48"/>
      <c r="S111" s="66" t="str">
        <f>IF(COUNTIFS(tabImprósperosDetalhes[PREGÃO],tabEstimativa[[#This Row],[PREGÃO]],tabImprósperosDetalhes[IMPRÓSPERO],tabEstimativa[[#This Row],[LOTE]]) &gt; 0,"X","")</f>
        <v/>
      </c>
      <c r="T111" s="98" t="str">
        <f>IFERROR( VLOOKUP(tabEstimativa[[#This Row],[PREGÃO]],tabPregões[#Data],11,FALSE), "" )</f>
        <v/>
      </c>
      <c r="U111" s="29" t="s">
        <v>1380</v>
      </c>
      <c r="V111" s="53" t="s">
        <v>1551</v>
      </c>
      <c r="W111" s="54">
        <v>43606.696840277778</v>
      </c>
      <c r="X111" s="34" t="str">
        <f t="shared" si="1"/>
        <v>*</v>
      </c>
    </row>
    <row r="112" spans="1:24" x14ac:dyDescent="0.3">
      <c r="A112" s="2">
        <v>98747</v>
      </c>
      <c r="B112" s="3" t="s">
        <v>2089</v>
      </c>
      <c r="C112" s="5" t="s">
        <v>33</v>
      </c>
      <c r="D112" s="11">
        <v>54</v>
      </c>
      <c r="E112" s="23">
        <v>19</v>
      </c>
      <c r="F112" s="11">
        <v>12</v>
      </c>
      <c r="G112" s="74">
        <f>ROUNDUP(tabEstimativa[[#This Row],[ESTIMATIVA]] / tabEstimativa[[#This Row],[PERÍODO]],0)</f>
        <v>0</v>
      </c>
      <c r="H112" s="72"/>
      <c r="I112" s="12">
        <v>43699</v>
      </c>
      <c r="J112" s="2">
        <v>151</v>
      </c>
      <c r="K112" s="8">
        <v>2019</v>
      </c>
      <c r="L112" s="6">
        <v>43998</v>
      </c>
      <c r="M112" s="238">
        <f>SUMIFS(tabSaldoAta[SALDO],tabSaldoAta[CÓDIGO],tabEstimativa[[#This Row],[CÓDIGO]],tabSaldoAta[ATA.NR],tabEstimativa[[#This Row],[ATA.NR]],tabSaldoAta[ATA.ANO],tabEstimativa[[#This Row],[ATA.ANO]])</f>
        <v>0</v>
      </c>
      <c r="N112" s="13" t="s">
        <v>1799</v>
      </c>
      <c r="O112" s="307" t="s">
        <v>2091</v>
      </c>
      <c r="P112" s="36" t="s">
        <v>2092</v>
      </c>
      <c r="Q112" s="35">
        <f>IFERROR( VLOOKUP(tabEstimativa[[#This Row],[PREGÃO]],tabPregões[#Data],6,FALSE), "" )</f>
        <v>43669</v>
      </c>
      <c r="R112" s="48"/>
      <c r="S112" s="66" t="str">
        <f>IF(COUNTIFS(tabImprósperosDetalhes[PREGÃO],tabEstimativa[[#This Row],[PREGÃO]],tabImprósperosDetalhes[IMPRÓSPERO],tabEstimativa[[#This Row],[LOTE]]) &gt; 0,"X","")</f>
        <v/>
      </c>
      <c r="T112" s="98" t="str">
        <f>IFERROR( VLOOKUP(tabEstimativa[[#This Row],[PREGÃO]],tabPregões[#Data],11,FALSE), "" )</f>
        <v>Processo finalizado</v>
      </c>
      <c r="U112" s="29" t="s">
        <v>2090</v>
      </c>
      <c r="V112" s="53" t="s">
        <v>1551</v>
      </c>
      <c r="W112" s="54">
        <v>43788.581006944441</v>
      </c>
      <c r="X112" s="34" t="str">
        <f t="shared" si="1"/>
        <v>*</v>
      </c>
    </row>
    <row r="113" spans="1:24" x14ac:dyDescent="0.3">
      <c r="A113" s="2">
        <v>19998</v>
      </c>
      <c r="B113" s="3" t="s">
        <v>34</v>
      </c>
      <c r="C113" s="5" t="s">
        <v>3</v>
      </c>
      <c r="D113" s="11">
        <v>70</v>
      </c>
      <c r="E113" s="23">
        <v>31</v>
      </c>
      <c r="F113" s="11">
        <v>12</v>
      </c>
      <c r="G113" s="74">
        <f>IFERROR( ROUNDUP(tabEstimativa[[#This Row],[ESTIMATIVA]] / tabEstimativa[[#This Row],[PERÍODO]],0), 0 )</f>
        <v>9</v>
      </c>
      <c r="H113" s="72">
        <v>100</v>
      </c>
      <c r="I113" s="12">
        <v>43762</v>
      </c>
      <c r="J113" s="7">
        <v>70</v>
      </c>
      <c r="K113" s="8">
        <v>2019</v>
      </c>
      <c r="L113" s="6">
        <v>43889</v>
      </c>
      <c r="M113" s="238">
        <f>SUMIFS(tabSaldoAta[SALDO],tabSaldoAta[CÓDIGO],tabEstimativa[[#This Row],[CÓDIGO]],tabSaldoAta[ATA.NR],tabEstimativa[[#This Row],[ATA.NR]],tabSaldoAta[ATA.ANO],tabEstimativa[[#This Row],[ATA.ANO]])</f>
        <v>100</v>
      </c>
      <c r="N113" s="13" t="s">
        <v>1799</v>
      </c>
      <c r="O113" s="308" t="s">
        <v>1371</v>
      </c>
      <c r="P113" s="36" t="s">
        <v>3330</v>
      </c>
      <c r="Q113" s="35">
        <f>IFERROR( VLOOKUP(tabEstimativa[[#This Row],[PREGÃO]],tabPregões[#Data],6,FALSE), "" )</f>
        <v>43944</v>
      </c>
      <c r="R113" s="48"/>
      <c r="S113" s="66" t="str">
        <f>IF(COUNTIFS(tabImprósperosDetalhes[PREGÃO],tabEstimativa[[#This Row],[PREGÃO]],tabImprósperosDetalhes[IMPRÓSPERO],tabEstimativa[[#This Row],[LOTE]]) &gt; 0,"X","")</f>
        <v/>
      </c>
      <c r="T113" s="98" t="str">
        <f>IFERROR( VLOOKUP(tabEstimativa[[#This Row],[PREGÃO]],tabPregões[#Data],11,FALSE), "" )</f>
        <v>Processo conferido, finalizado.</v>
      </c>
      <c r="U113" s="29" t="s">
        <v>1560</v>
      </c>
      <c r="V113" s="53" t="s">
        <v>2063</v>
      </c>
      <c r="W113" s="54">
        <v>44252.426446759258</v>
      </c>
      <c r="X113" s="34" t="str">
        <f t="shared" ref="X113:X167" si="2">"*"</f>
        <v>*</v>
      </c>
    </row>
    <row r="114" spans="1:24" x14ac:dyDescent="0.3">
      <c r="A114" s="2">
        <v>20144</v>
      </c>
      <c r="B114" s="3" t="s">
        <v>35</v>
      </c>
      <c r="C114" s="5" t="s">
        <v>3</v>
      </c>
      <c r="D114" s="11">
        <v>70</v>
      </c>
      <c r="E114" s="23">
        <v>31</v>
      </c>
      <c r="F114" s="11">
        <v>12</v>
      </c>
      <c r="G114" s="74">
        <f>IFERROR( ROUNDUP(tabEstimativa[[#This Row],[ESTIMATIVA]] / tabEstimativa[[#This Row],[PERÍODO]],0), 0 )</f>
        <v>125</v>
      </c>
      <c r="H114" s="72">
        <v>1500</v>
      </c>
      <c r="I114" s="12">
        <v>44159</v>
      </c>
      <c r="J114" s="7">
        <v>55</v>
      </c>
      <c r="K114" s="8">
        <v>2020</v>
      </c>
      <c r="L114" s="6">
        <v>44267</v>
      </c>
      <c r="M114" s="238">
        <f>SUMIFS(tabSaldoAta[SALDO],tabSaldoAta[CÓDIGO],tabEstimativa[[#This Row],[CÓDIGO]],tabSaldoAta[ATA.NR],tabEstimativa[[#This Row],[ATA.NR]],tabSaldoAta[ATA.ANO],tabEstimativa[[#This Row],[ATA.ANO]])</f>
        <v>500</v>
      </c>
      <c r="N114" s="13" t="s">
        <v>1198</v>
      </c>
      <c r="O114" s="307" t="str">
        <f>IFERROR( VLOOKUP(CONCATENATE(tabEstimativa[[#This Row],[ATA.NR]],"/",tabEstimativa[[#This Row],[ATA.ANO]]-2000),tabAtas[#Data],6,FALSE), "" )</f>
        <v>FERRAGENS</v>
      </c>
      <c r="P114" s="36" t="s">
        <v>3330</v>
      </c>
      <c r="Q114" s="35">
        <f>IFERROR( VLOOKUP(tabEstimativa[[#This Row],[PREGÃO]],tabPregões[#Data],6,FALSE), "" )</f>
        <v>43944</v>
      </c>
      <c r="R114" s="48"/>
      <c r="S114" s="66" t="str">
        <f>IF(COUNTIFS(tabImprósperosDetalhes[PREGÃO],tabEstimativa[[#This Row],[PREGÃO]],tabImprósperosDetalhes[IMPRÓSPERO],tabEstimativa[[#This Row],[LOTE]]) &gt; 0,"X","")</f>
        <v/>
      </c>
      <c r="T114" s="98" t="str">
        <f>IFERROR( VLOOKUP(tabEstimativa[[#This Row],[PREGÃO]],tabPregões[#Data],11,FALSE), "" )</f>
        <v>Processo conferido, finalizado.</v>
      </c>
      <c r="U114" s="29" t="s">
        <v>1560</v>
      </c>
      <c r="V114" s="53" t="s">
        <v>2063</v>
      </c>
      <c r="W114" s="54">
        <v>44267.600937499999</v>
      </c>
      <c r="X114" s="34" t="str">
        <f t="shared" si="2"/>
        <v>*</v>
      </c>
    </row>
    <row r="115" spans="1:24" x14ac:dyDescent="0.3">
      <c r="A115" s="2">
        <v>20001</v>
      </c>
      <c r="B115" s="3" t="s">
        <v>36</v>
      </c>
      <c r="C115" s="5" t="s">
        <v>3</v>
      </c>
      <c r="D115" s="11">
        <v>70</v>
      </c>
      <c r="E115" s="23">
        <v>31</v>
      </c>
      <c r="F115" s="11">
        <v>12</v>
      </c>
      <c r="G115" s="74">
        <f>IFERROR( ROUNDUP(tabEstimativa[[#This Row],[ESTIMATIVA]] / tabEstimativa[[#This Row],[PERÍODO]],0), 0 )</f>
        <v>67</v>
      </c>
      <c r="H115" s="72">
        <v>800</v>
      </c>
      <c r="I115" s="12">
        <v>43762</v>
      </c>
      <c r="J115" s="7">
        <v>70</v>
      </c>
      <c r="K115" s="8">
        <v>2019</v>
      </c>
      <c r="L115" s="6">
        <v>43889</v>
      </c>
      <c r="M115" s="238">
        <f>SUMIFS(tabSaldoAta[SALDO],tabSaldoAta[CÓDIGO],tabEstimativa[[#This Row],[CÓDIGO]],tabSaldoAta[ATA.NR],tabEstimativa[[#This Row],[ATA.NR]],tabSaldoAta[ATA.ANO],tabEstimativa[[#This Row],[ATA.ANO]])</f>
        <v>-20</v>
      </c>
      <c r="N115" s="13" t="s">
        <v>1799</v>
      </c>
      <c r="O115" s="308" t="s">
        <v>1371</v>
      </c>
      <c r="P115" s="36" t="s">
        <v>3330</v>
      </c>
      <c r="Q115" s="35">
        <f>IFERROR( VLOOKUP(tabEstimativa[[#This Row],[PREGÃO]],tabPregões[#Data],6,FALSE), "" )</f>
        <v>43944</v>
      </c>
      <c r="R115" s="48">
        <v>3</v>
      </c>
      <c r="S115" s="66" t="str">
        <f>IF(COUNTIFS(tabImprósperosDetalhes[PREGÃO],tabEstimativa[[#This Row],[PREGÃO]],tabImprósperosDetalhes[IMPRÓSPERO],tabEstimativa[[#This Row],[LOTE]]) &gt; 0,"X","")</f>
        <v>X</v>
      </c>
      <c r="T115" s="98" t="str">
        <f>IFERROR( VLOOKUP(tabEstimativa[[#This Row],[PREGÃO]],tabPregões[#Data],11,FALSE), "" )</f>
        <v>Processo conferido, finalizado.</v>
      </c>
      <c r="U115" s="29" t="s">
        <v>1560</v>
      </c>
      <c r="V115" s="53" t="s">
        <v>2063</v>
      </c>
      <c r="W115" s="54">
        <v>44252.426678240743</v>
      </c>
      <c r="X115" s="34" t="str">
        <f t="shared" si="2"/>
        <v>*</v>
      </c>
    </row>
    <row r="116" spans="1:24" x14ac:dyDescent="0.3">
      <c r="A116" s="2">
        <v>20034</v>
      </c>
      <c r="B116" s="3" t="s">
        <v>37</v>
      </c>
      <c r="C116" s="5" t="s">
        <v>3</v>
      </c>
      <c r="D116" s="11">
        <v>70</v>
      </c>
      <c r="E116" s="23">
        <v>31</v>
      </c>
      <c r="F116" s="11">
        <v>12</v>
      </c>
      <c r="G116" s="74">
        <f>IFERROR( ROUNDUP(tabEstimativa[[#This Row],[ESTIMATIVA]] / tabEstimativa[[#This Row],[PERÍODO]],0), 0 )</f>
        <v>125</v>
      </c>
      <c r="H116" s="72">
        <v>1500</v>
      </c>
      <c r="I116" s="12">
        <v>43762</v>
      </c>
      <c r="J116" s="7">
        <v>70</v>
      </c>
      <c r="K116" s="8">
        <v>2019</v>
      </c>
      <c r="L116" s="6">
        <v>43889</v>
      </c>
      <c r="M116" s="238">
        <f>SUMIFS(tabSaldoAta[SALDO],tabSaldoAta[CÓDIGO],tabEstimativa[[#This Row],[CÓDIGO]],tabSaldoAta[ATA.NR],tabEstimativa[[#This Row],[ATA.NR]],tabSaldoAta[ATA.ANO],tabEstimativa[[#This Row],[ATA.ANO]])</f>
        <v>-20</v>
      </c>
      <c r="N116" s="13" t="s">
        <v>1799</v>
      </c>
      <c r="O116" s="308" t="s">
        <v>1371</v>
      </c>
      <c r="P116" s="36" t="s">
        <v>3330</v>
      </c>
      <c r="Q116" s="35">
        <f>IFERROR( VLOOKUP(tabEstimativa[[#This Row],[PREGÃO]],tabPregões[#Data],6,FALSE), "" )</f>
        <v>43944</v>
      </c>
      <c r="R116" s="48">
        <v>10</v>
      </c>
      <c r="S116" s="66" t="str">
        <f>IF(COUNTIFS(tabImprósperosDetalhes[PREGÃO],tabEstimativa[[#This Row],[PREGÃO]],tabImprósperosDetalhes[IMPRÓSPERO],tabEstimativa[[#This Row],[LOTE]]) &gt; 0,"X","")</f>
        <v>X</v>
      </c>
      <c r="T116" s="98" t="str">
        <f>IFERROR( VLOOKUP(tabEstimativa[[#This Row],[PREGÃO]],tabPregões[#Data],11,FALSE), "" )</f>
        <v>Processo conferido, finalizado.</v>
      </c>
      <c r="U116" s="29" t="s">
        <v>1560</v>
      </c>
      <c r="V116" s="53" t="s">
        <v>2063</v>
      </c>
      <c r="W116" s="54">
        <v>44252.426840277774</v>
      </c>
      <c r="X116" s="34" t="str">
        <f t="shared" si="2"/>
        <v>*</v>
      </c>
    </row>
    <row r="117" spans="1:24" x14ac:dyDescent="0.3">
      <c r="A117" s="2">
        <v>20035</v>
      </c>
      <c r="B117" s="3" t="s">
        <v>38</v>
      </c>
      <c r="C117" s="5" t="s">
        <v>3</v>
      </c>
      <c r="D117" s="11">
        <v>70</v>
      </c>
      <c r="E117" s="23">
        <v>31</v>
      </c>
      <c r="F117" s="11">
        <v>12</v>
      </c>
      <c r="G117" s="74">
        <f>IFERROR( ROUNDUP(tabEstimativa[[#This Row],[ESTIMATIVA]] / tabEstimativa[[#This Row],[PERÍODO]],0), 0 )</f>
        <v>20</v>
      </c>
      <c r="H117" s="72">
        <v>230</v>
      </c>
      <c r="I117" s="12">
        <v>43762</v>
      </c>
      <c r="J117" s="7">
        <v>70</v>
      </c>
      <c r="K117" s="8">
        <v>2019</v>
      </c>
      <c r="L117" s="6">
        <v>43889</v>
      </c>
      <c r="M117" s="238">
        <f>SUMIFS(tabSaldoAta[SALDO],tabSaldoAta[CÓDIGO],tabEstimativa[[#This Row],[CÓDIGO]],tabSaldoAta[ATA.NR],tabEstimativa[[#This Row],[ATA.NR]],tabSaldoAta[ATA.ANO],tabEstimativa[[#This Row],[ATA.ANO]])</f>
        <v>0</v>
      </c>
      <c r="N117" s="13" t="s">
        <v>1799</v>
      </c>
      <c r="O117" s="308" t="s">
        <v>1371</v>
      </c>
      <c r="P117" s="36" t="s">
        <v>3330</v>
      </c>
      <c r="Q117" s="35">
        <f>IFERROR( VLOOKUP(tabEstimativa[[#This Row],[PREGÃO]],tabPregões[#Data],6,FALSE), "" )</f>
        <v>43944</v>
      </c>
      <c r="R117" s="48">
        <v>3</v>
      </c>
      <c r="S117" s="66" t="str">
        <f>IF(COUNTIFS(tabImprósperosDetalhes[PREGÃO],tabEstimativa[[#This Row],[PREGÃO]],tabImprósperosDetalhes[IMPRÓSPERO],tabEstimativa[[#This Row],[LOTE]]) &gt; 0,"X","")</f>
        <v>X</v>
      </c>
      <c r="T117" s="98" t="str">
        <f>IFERROR( VLOOKUP(tabEstimativa[[#This Row],[PREGÃO]],tabPregões[#Data],11,FALSE), "" )</f>
        <v>Processo conferido, finalizado.</v>
      </c>
      <c r="U117" s="29" t="s">
        <v>1560</v>
      </c>
      <c r="V117" s="53" t="s">
        <v>2063</v>
      </c>
      <c r="W117" s="54">
        <v>44252.427002314813</v>
      </c>
      <c r="X117" s="34" t="str">
        <f t="shared" si="2"/>
        <v>*</v>
      </c>
    </row>
    <row r="118" spans="1:24" x14ac:dyDescent="0.3">
      <c r="A118" s="2">
        <v>20037</v>
      </c>
      <c r="B118" s="3" t="s">
        <v>39</v>
      </c>
      <c r="C118" s="5" t="s">
        <v>3</v>
      </c>
      <c r="D118" s="11">
        <v>70</v>
      </c>
      <c r="E118" s="23">
        <v>31</v>
      </c>
      <c r="F118" s="11">
        <v>12</v>
      </c>
      <c r="G118" s="74">
        <f>IFERROR( ROUNDUP(tabEstimativa[[#This Row],[ESTIMATIVA]] / tabEstimativa[[#This Row],[PERÍODO]],0), 0 )</f>
        <v>5</v>
      </c>
      <c r="H118" s="72">
        <v>50</v>
      </c>
      <c r="I118" s="12">
        <v>43875</v>
      </c>
      <c r="J118" s="7">
        <v>155</v>
      </c>
      <c r="K118" s="8">
        <v>2019</v>
      </c>
      <c r="L118" s="6">
        <v>44008</v>
      </c>
      <c r="M118" s="238">
        <f>SUMIFS(tabSaldoAta[SALDO],tabSaldoAta[CÓDIGO],tabEstimativa[[#This Row],[CÓDIGO]],tabSaldoAta[ATA.NR],tabEstimativa[[#This Row],[ATA.NR]],tabSaldoAta[ATA.ANO],tabEstimativa[[#This Row],[ATA.ANO]])</f>
        <v>150</v>
      </c>
      <c r="N118" s="13" t="s">
        <v>1799</v>
      </c>
      <c r="O118" s="308" t="s">
        <v>1542</v>
      </c>
      <c r="P118" s="36" t="s">
        <v>1520</v>
      </c>
      <c r="Q118" s="35">
        <f>IFERROR( VLOOKUP(tabEstimativa[[#This Row],[PREGÃO]],tabPregões[#Data],6,FALSE), "" )</f>
        <v>43670</v>
      </c>
      <c r="R118" s="48"/>
      <c r="S118" s="66" t="str">
        <f>IF(COUNTIFS(tabImprósperosDetalhes[PREGÃO],tabEstimativa[[#This Row],[PREGÃO]],tabImprósperosDetalhes[IMPRÓSPERO],tabEstimativa[[#This Row],[LOTE]]) &gt; 0,"X","")</f>
        <v/>
      </c>
      <c r="T118" s="98" t="str">
        <f>IFERROR( VLOOKUP(tabEstimativa[[#This Row],[PREGÃO]],tabPregões[#Data],11,FALSE), "" )</f>
        <v>Processo conferido, finalizado.</v>
      </c>
      <c r="U118" s="29" t="s">
        <v>1560</v>
      </c>
      <c r="V118" s="53" t="s">
        <v>2063</v>
      </c>
      <c r="W118" s="54">
        <v>44252.427141203705</v>
      </c>
      <c r="X118" s="34" t="str">
        <f t="shared" si="2"/>
        <v>*</v>
      </c>
    </row>
    <row r="119" spans="1:24" x14ac:dyDescent="0.3">
      <c r="A119" s="2">
        <v>20104</v>
      </c>
      <c r="B119" s="3" t="s">
        <v>40</v>
      </c>
      <c r="C119" s="5" t="s">
        <v>3</v>
      </c>
      <c r="D119" s="11">
        <v>70</v>
      </c>
      <c r="E119" s="23">
        <v>31</v>
      </c>
      <c r="F119" s="11">
        <v>12</v>
      </c>
      <c r="G119" s="74">
        <f>IFERROR( ROUNDUP(tabEstimativa[[#This Row],[ESTIMATIVA]] / tabEstimativa[[#This Row],[PERÍODO]],0), 0 )</f>
        <v>21</v>
      </c>
      <c r="H119" s="72">
        <v>250</v>
      </c>
      <c r="I119" s="12">
        <v>43762</v>
      </c>
      <c r="J119" s="7">
        <v>70</v>
      </c>
      <c r="K119" s="8">
        <v>2019</v>
      </c>
      <c r="L119" s="6">
        <v>43889</v>
      </c>
      <c r="M119" s="238">
        <f>SUMIFS(tabSaldoAta[SALDO],tabSaldoAta[CÓDIGO],tabEstimativa[[#This Row],[CÓDIGO]],tabSaldoAta[ATA.NR],tabEstimativa[[#This Row],[ATA.NR]],tabSaldoAta[ATA.ANO],tabEstimativa[[#This Row],[ATA.ANO]])</f>
        <v>0</v>
      </c>
      <c r="N119" s="13" t="s">
        <v>1799</v>
      </c>
      <c r="O119" s="308" t="s">
        <v>1371</v>
      </c>
      <c r="P119" s="36" t="s">
        <v>3330</v>
      </c>
      <c r="Q119" s="35">
        <f>IFERROR( VLOOKUP(tabEstimativa[[#This Row],[PREGÃO]],tabPregões[#Data],6,FALSE), "" )</f>
        <v>43944</v>
      </c>
      <c r="R119" s="48">
        <v>5</v>
      </c>
      <c r="S119" s="66" t="str">
        <f>IF(COUNTIFS(tabImprósperosDetalhes[PREGÃO],tabEstimativa[[#This Row],[PREGÃO]],tabImprósperosDetalhes[IMPRÓSPERO],tabEstimativa[[#This Row],[LOTE]]) &gt; 0,"X","")</f>
        <v>X</v>
      </c>
      <c r="T119" s="98" t="str">
        <f>IFERROR( VLOOKUP(tabEstimativa[[#This Row],[PREGÃO]],tabPregões[#Data],11,FALSE), "" )</f>
        <v>Processo conferido, finalizado.</v>
      </c>
      <c r="U119" s="29" t="s">
        <v>1560</v>
      </c>
      <c r="V119" s="53" t="s">
        <v>2063</v>
      </c>
      <c r="W119" s="54">
        <v>44252.42728009259</v>
      </c>
      <c r="X119" s="34" t="str">
        <f t="shared" si="2"/>
        <v>*</v>
      </c>
    </row>
    <row r="120" spans="1:24" x14ac:dyDescent="0.3">
      <c r="A120" s="2">
        <v>20106</v>
      </c>
      <c r="B120" s="3" t="s">
        <v>41</v>
      </c>
      <c r="C120" s="5" t="s">
        <v>3</v>
      </c>
      <c r="D120" s="11">
        <v>70</v>
      </c>
      <c r="E120" s="23">
        <v>31</v>
      </c>
      <c r="F120" s="11">
        <v>12</v>
      </c>
      <c r="G120" s="74">
        <f>IFERROR( ROUNDUP(tabEstimativa[[#This Row],[ESTIMATIVA]] / tabEstimativa[[#This Row],[PERÍODO]],0), 0 )</f>
        <v>25</v>
      </c>
      <c r="H120" s="72">
        <v>300</v>
      </c>
      <c r="I120" s="12">
        <v>43762</v>
      </c>
      <c r="J120" s="7">
        <v>70</v>
      </c>
      <c r="K120" s="8">
        <v>2019</v>
      </c>
      <c r="L120" s="6">
        <v>43889</v>
      </c>
      <c r="M120" s="238">
        <f>SUMIFS(tabSaldoAta[SALDO],tabSaldoAta[CÓDIGO],tabEstimativa[[#This Row],[CÓDIGO]],tabSaldoAta[ATA.NR],tabEstimativa[[#This Row],[ATA.NR]],tabSaldoAta[ATA.ANO],tabEstimativa[[#This Row],[ATA.ANO]])</f>
        <v>0</v>
      </c>
      <c r="N120" s="13" t="s">
        <v>1799</v>
      </c>
      <c r="O120" s="308" t="s">
        <v>1371</v>
      </c>
      <c r="P120" s="36" t="s">
        <v>3330</v>
      </c>
      <c r="Q120" s="35">
        <f>IFERROR( VLOOKUP(tabEstimativa[[#This Row],[PREGÃO]],tabPregões[#Data],6,FALSE), "" )</f>
        <v>43944</v>
      </c>
      <c r="R120" s="48">
        <v>3</v>
      </c>
      <c r="S120" s="66" t="str">
        <f>IF(COUNTIFS(tabImprósperosDetalhes[PREGÃO],tabEstimativa[[#This Row],[PREGÃO]],tabImprósperosDetalhes[IMPRÓSPERO],tabEstimativa[[#This Row],[LOTE]]) &gt; 0,"X","")</f>
        <v>X</v>
      </c>
      <c r="T120" s="98" t="str">
        <f>IFERROR( VLOOKUP(tabEstimativa[[#This Row],[PREGÃO]],tabPregões[#Data],11,FALSE), "" )</f>
        <v>Processo conferido, finalizado.</v>
      </c>
      <c r="U120" s="29" t="s">
        <v>1560</v>
      </c>
      <c r="V120" s="53" t="s">
        <v>2063</v>
      </c>
      <c r="W120" s="54">
        <v>44252.427499999998</v>
      </c>
      <c r="X120" s="34" t="str">
        <f t="shared" si="2"/>
        <v>*</v>
      </c>
    </row>
    <row r="121" spans="1:24" x14ac:dyDescent="0.3">
      <c r="A121" s="2">
        <v>19871</v>
      </c>
      <c r="B121" s="3" t="s">
        <v>42</v>
      </c>
      <c r="C121" s="5" t="s">
        <v>3</v>
      </c>
      <c r="D121" s="11">
        <v>70</v>
      </c>
      <c r="E121" s="23">
        <v>31</v>
      </c>
      <c r="F121" s="11">
        <v>12</v>
      </c>
      <c r="G121" s="74">
        <f>IFERROR( ROUNDUP(tabEstimativa[[#This Row],[ESTIMATIVA]] / tabEstimativa[[#This Row],[PERÍODO]],0), 0 )</f>
        <v>13</v>
      </c>
      <c r="H121" s="72">
        <v>150</v>
      </c>
      <c r="I121" s="12">
        <v>43762</v>
      </c>
      <c r="J121" s="7">
        <v>70</v>
      </c>
      <c r="K121" s="8">
        <v>2019</v>
      </c>
      <c r="L121" s="6">
        <v>43889</v>
      </c>
      <c r="M121" s="238">
        <f>SUMIFS(tabSaldoAta[SALDO],tabSaldoAta[CÓDIGO],tabEstimativa[[#This Row],[CÓDIGO]],tabSaldoAta[ATA.NR],tabEstimativa[[#This Row],[ATA.NR]],tabSaldoAta[ATA.ANO],tabEstimativa[[#This Row],[ATA.ANO]])</f>
        <v>50</v>
      </c>
      <c r="N121" s="13" t="s">
        <v>1799</v>
      </c>
      <c r="O121" s="308" t="s">
        <v>1371</v>
      </c>
      <c r="P121" s="36" t="s">
        <v>3330</v>
      </c>
      <c r="Q121" s="35">
        <f>IFERROR( VLOOKUP(tabEstimativa[[#This Row],[PREGÃO]],tabPregões[#Data],6,FALSE), "" )</f>
        <v>43944</v>
      </c>
      <c r="R121" s="48">
        <v>3</v>
      </c>
      <c r="S121" s="66" t="str">
        <f>IF(COUNTIFS(tabImprósperosDetalhes[PREGÃO],tabEstimativa[[#This Row],[PREGÃO]],tabImprósperosDetalhes[IMPRÓSPERO],tabEstimativa[[#This Row],[LOTE]]) &gt; 0,"X","")</f>
        <v>X</v>
      </c>
      <c r="T121" s="98" t="str">
        <f>IFERROR( VLOOKUP(tabEstimativa[[#This Row],[PREGÃO]],tabPregões[#Data],11,FALSE), "" )</f>
        <v>Processo conferido, finalizado.</v>
      </c>
      <c r="U121" s="29" t="s">
        <v>1560</v>
      </c>
      <c r="V121" s="53" t="s">
        <v>2063</v>
      </c>
      <c r="W121" s="54">
        <v>44252.42765046296</v>
      </c>
      <c r="X121" s="34" t="str">
        <f t="shared" si="2"/>
        <v>*</v>
      </c>
    </row>
    <row r="122" spans="1:24" x14ac:dyDescent="0.3">
      <c r="A122" s="2">
        <v>19872</v>
      </c>
      <c r="B122" s="3" t="s">
        <v>43</v>
      </c>
      <c r="C122" s="5" t="s">
        <v>3</v>
      </c>
      <c r="D122" s="11"/>
      <c r="E122" s="23"/>
      <c r="F122" s="11">
        <v>12</v>
      </c>
      <c r="G122" s="74">
        <f>IFERROR( ROUNDUP(tabEstimativa[[#This Row],[ESTIMATIVA]] / tabEstimativa[[#This Row],[PERÍODO]],0), 0 )</f>
        <v>9</v>
      </c>
      <c r="H122" s="72">
        <v>100</v>
      </c>
      <c r="I122" s="12">
        <v>43762</v>
      </c>
      <c r="J122" s="7">
        <v>9</v>
      </c>
      <c r="K122" s="8">
        <v>2018</v>
      </c>
      <c r="L122" s="6">
        <v>43474</v>
      </c>
      <c r="M122" s="238">
        <f>SUMIFS(tabSaldoAta[SALDO],tabSaldoAta[CÓDIGO],tabEstimativa[[#This Row],[CÓDIGO]],tabSaldoAta[ATA.NR],tabEstimativa[[#This Row],[ATA.NR]],tabSaldoAta[ATA.ANO],tabEstimativa[[#This Row],[ATA.ANO]])</f>
        <v>0</v>
      </c>
      <c r="N122" s="13" t="s">
        <v>1198</v>
      </c>
      <c r="O122" s="308" t="s">
        <v>1371</v>
      </c>
      <c r="P122" s="36" t="s">
        <v>1739</v>
      </c>
      <c r="Q122" s="35">
        <f>IFERROR( VLOOKUP(tabEstimativa[[#This Row],[PREGÃO]],tabPregões[#Data],6,FALSE), "" )</f>
        <v>43539</v>
      </c>
      <c r="R122" s="48"/>
      <c r="S122" s="66" t="str">
        <f>IF(COUNTIFS(tabImprósperosDetalhes[PREGÃO],tabEstimativa[[#This Row],[PREGÃO]],tabImprósperosDetalhes[IMPRÓSPERO],tabEstimativa[[#This Row],[LOTE]]) &gt; 0,"X","")</f>
        <v/>
      </c>
      <c r="T122" s="98" t="str">
        <f>IFERROR( VLOOKUP(tabEstimativa[[#This Row],[PREGÃO]],tabPregões[#Data],11,FALSE), "" )</f>
        <v>Finalizar - contrato assinado. Ata 70/19.</v>
      </c>
      <c r="U122" s="29" t="s">
        <v>1931</v>
      </c>
      <c r="V122" s="53" t="s">
        <v>2063</v>
      </c>
      <c r="W122" s="54">
        <v>43773.580092592594</v>
      </c>
      <c r="X122" s="34" t="str">
        <f t="shared" si="2"/>
        <v>*</v>
      </c>
    </row>
    <row r="123" spans="1:24" x14ac:dyDescent="0.3">
      <c r="A123" s="2">
        <v>19881</v>
      </c>
      <c r="B123" s="3" t="s">
        <v>44</v>
      </c>
      <c r="C123" s="5" t="s">
        <v>3</v>
      </c>
      <c r="D123" s="11">
        <v>70</v>
      </c>
      <c r="E123" s="23">
        <v>31</v>
      </c>
      <c r="F123" s="11">
        <v>12</v>
      </c>
      <c r="G123" s="74">
        <f>IFERROR( ROUNDUP(tabEstimativa[[#This Row],[ESTIMATIVA]] / tabEstimativa[[#This Row],[PERÍODO]],0), 0 )</f>
        <v>5</v>
      </c>
      <c r="H123" s="72">
        <v>60</v>
      </c>
      <c r="I123" s="12">
        <v>43762</v>
      </c>
      <c r="J123" s="7">
        <v>9</v>
      </c>
      <c r="K123" s="8">
        <v>2018</v>
      </c>
      <c r="L123" s="6">
        <v>43474</v>
      </c>
      <c r="M123" s="238">
        <f>SUMIFS(tabSaldoAta[SALDO],tabSaldoAta[CÓDIGO],tabEstimativa[[#This Row],[CÓDIGO]],tabSaldoAta[ATA.NR],tabEstimativa[[#This Row],[ATA.NR]],tabSaldoAta[ATA.ANO],tabEstimativa[[#This Row],[ATA.ANO]])</f>
        <v>0</v>
      </c>
      <c r="N123" s="13" t="s">
        <v>1799</v>
      </c>
      <c r="O123" s="308" t="s">
        <v>1371</v>
      </c>
      <c r="P123" s="36" t="s">
        <v>1739</v>
      </c>
      <c r="Q123" s="35">
        <f>IFERROR( VLOOKUP(tabEstimativa[[#This Row],[PREGÃO]],tabPregões[#Data],6,FALSE), "" )</f>
        <v>43539</v>
      </c>
      <c r="R123" s="48"/>
      <c r="S123" s="66" t="str">
        <f>IF(COUNTIFS(tabImprósperosDetalhes[PREGÃO],tabEstimativa[[#This Row],[PREGÃO]],tabImprósperosDetalhes[IMPRÓSPERO],tabEstimativa[[#This Row],[LOTE]]) &gt; 0,"X","")</f>
        <v/>
      </c>
      <c r="T123" s="98" t="str">
        <f>IFERROR( VLOOKUP(tabEstimativa[[#This Row],[PREGÃO]],tabPregões[#Data],11,FALSE), "" )</f>
        <v>Finalizar - contrato assinado. Ata 70/19.</v>
      </c>
      <c r="U123" s="29" t="s">
        <v>1931</v>
      </c>
      <c r="V123" s="53" t="s">
        <v>2063</v>
      </c>
      <c r="W123" s="54">
        <v>44252.430937500001</v>
      </c>
      <c r="X123" s="34" t="str">
        <f t="shared" si="2"/>
        <v>*</v>
      </c>
    </row>
    <row r="124" spans="1:24" x14ac:dyDescent="0.3">
      <c r="A124" s="2">
        <v>12812</v>
      </c>
      <c r="B124" s="3" t="s">
        <v>1397</v>
      </c>
      <c r="C124" s="5" t="s">
        <v>3</v>
      </c>
      <c r="D124" s="11">
        <v>76</v>
      </c>
      <c r="E124" s="23">
        <v>11</v>
      </c>
      <c r="F124" s="11">
        <v>12</v>
      </c>
      <c r="G124" s="74">
        <f>IFERROR( ROUNDUP(tabEstimativa[[#This Row],[ESTIMATIVA]] / tabEstimativa[[#This Row],[PERÍODO]],0), 0 )</f>
        <v>4</v>
      </c>
      <c r="H124" s="72">
        <v>40</v>
      </c>
      <c r="I124" s="12">
        <v>43762</v>
      </c>
      <c r="J124" s="7">
        <v>16</v>
      </c>
      <c r="K124" s="8">
        <v>2019</v>
      </c>
      <c r="L124" s="6">
        <v>43859</v>
      </c>
      <c r="M124" s="238">
        <f>SUMIFS(tabSaldoAta[SALDO],tabSaldoAta[CÓDIGO],tabEstimativa[[#This Row],[CÓDIGO]],tabSaldoAta[ATA.NR],tabEstimativa[[#This Row],[ATA.NR]],tabSaldoAta[ATA.ANO],tabEstimativa[[#This Row],[ATA.ANO]])</f>
        <v>0</v>
      </c>
      <c r="N124" s="13" t="s">
        <v>1799</v>
      </c>
      <c r="O124" s="307" t="str">
        <f>IFERROR( VLOOKUP(CONCATENATE(tabEstimativa[[#This Row],[ATA.NR]],"/",tabEstimativa[[#This Row],[ATA.ANO]]-2000),tabAtas[#Data],6,FALSE), "" )</f>
        <v>MATERIAL DE PINTURA, DISCOS ABRASIVOS E COLA PARA MADEIRA</v>
      </c>
      <c r="P124" s="36" t="s">
        <v>3856</v>
      </c>
      <c r="Q124" s="35">
        <f>IFERROR( VLOOKUP(tabEstimativa[[#This Row],[PREGÃO]],tabPregões[#Data],6,FALSE), "" )</f>
        <v>44078</v>
      </c>
      <c r="R124" s="48">
        <v>1</v>
      </c>
      <c r="S124" s="66" t="s">
        <v>3865</v>
      </c>
      <c r="T124" s="98" t="str">
        <f>IFERROR( VLOOKUP(tabEstimativa[[#This Row],[PREGÃO]],tabPregões[#Data],11,FALSE), "" )</f>
        <v>Finalizado. Ata 254/20</v>
      </c>
      <c r="U124" s="29" t="s">
        <v>1560</v>
      </c>
      <c r="V124" s="53" t="s">
        <v>2063</v>
      </c>
      <c r="W124" s="54">
        <v>44461.587037037039</v>
      </c>
      <c r="X124" s="34" t="str">
        <f t="shared" si="2"/>
        <v>*</v>
      </c>
    </row>
    <row r="125" spans="1:24" x14ac:dyDescent="0.3">
      <c r="A125" s="2">
        <v>14755</v>
      </c>
      <c r="B125" s="3" t="s">
        <v>649</v>
      </c>
      <c r="C125" s="5" t="s">
        <v>3</v>
      </c>
      <c r="D125" s="11"/>
      <c r="E125" s="23"/>
      <c r="F125" s="11">
        <v>12</v>
      </c>
      <c r="G125" s="74">
        <f>IFERROR( ROUNDUP(tabEstimativa[[#This Row],[ESTIMATIVA]] / tabEstimativa[[#This Row],[PERÍODO]],0), 0 )</f>
        <v>0</v>
      </c>
      <c r="H125" s="72">
        <v>0</v>
      </c>
      <c r="I125" s="12">
        <v>42979</v>
      </c>
      <c r="J125" s="7"/>
      <c r="K125" s="8"/>
      <c r="L125" s="6"/>
      <c r="M125" s="238">
        <f>SUMIFS(tabSaldoAta[SALDO],tabSaldoAta[CÓDIGO],tabEstimativa[[#This Row],[CÓDIGO]],tabSaldoAta[ATA.NR],tabEstimativa[[#This Row],[ATA.NR]],tabSaldoAta[ATA.ANO],tabEstimativa[[#This Row],[ATA.ANO]])</f>
        <v>0</v>
      </c>
      <c r="N125" s="13" t="s">
        <v>1199</v>
      </c>
      <c r="O125" s="308" t="s">
        <v>1316</v>
      </c>
      <c r="P125" s="36"/>
      <c r="Q125" s="35" t="str">
        <f>IFERROR( VLOOKUP(tabEstimativa[[#This Row],[PREGÃO]],tabPregões[#Data],6,FALSE), "" )</f>
        <v/>
      </c>
      <c r="R125" s="48"/>
      <c r="S125" s="66" t="str">
        <f>IF(COUNTIFS(tabImprósperosDetalhes[PREGÃO],tabEstimativa[[#This Row],[PREGÃO]],tabImprósperosDetalhes[IMPRÓSPERO],tabEstimativa[[#This Row],[LOTE]]) &gt; 0,"X","")</f>
        <v/>
      </c>
      <c r="T125" s="98" t="str">
        <f>IFERROR( VLOOKUP(tabEstimativa[[#This Row],[PREGÃO]],tabPregões[#Data],11,FALSE), "" )</f>
        <v/>
      </c>
      <c r="U125" s="29" t="s">
        <v>1380</v>
      </c>
      <c r="V125" s="53" t="s">
        <v>1551</v>
      </c>
      <c r="W125" s="54">
        <v>43591.434733796297</v>
      </c>
      <c r="X125" s="34" t="str">
        <f t="shared" si="2"/>
        <v>*</v>
      </c>
    </row>
    <row r="126" spans="1:24" x14ac:dyDescent="0.3">
      <c r="A126" s="2">
        <v>76800</v>
      </c>
      <c r="B126" s="3" t="s">
        <v>682</v>
      </c>
      <c r="C126" s="5" t="s">
        <v>3</v>
      </c>
      <c r="D126" s="11"/>
      <c r="E126" s="23"/>
      <c r="F126" s="11">
        <v>12</v>
      </c>
      <c r="G126" s="74">
        <f>IFERROR( ROUNDUP(tabEstimativa[[#This Row],[ESTIMATIVA]] / tabEstimativa[[#This Row],[PERÍODO]],0), 0 )</f>
        <v>0</v>
      </c>
      <c r="H126" s="72">
        <v>0</v>
      </c>
      <c r="I126" s="12">
        <v>42979</v>
      </c>
      <c r="J126" s="7"/>
      <c r="K126" s="8"/>
      <c r="L126" s="6"/>
      <c r="M126" s="238">
        <f>SUMIFS(tabSaldoAta[SALDO],tabSaldoAta[CÓDIGO],tabEstimativa[[#This Row],[CÓDIGO]],tabSaldoAta[ATA.NR],tabEstimativa[[#This Row],[ATA.NR]],tabSaldoAta[ATA.ANO],tabEstimativa[[#This Row],[ATA.ANO]])</f>
        <v>0</v>
      </c>
      <c r="N126" s="13" t="s">
        <v>1199</v>
      </c>
      <c r="O126" s="308" t="s">
        <v>1316</v>
      </c>
      <c r="P126" s="36"/>
      <c r="Q126" s="35" t="str">
        <f>IFERROR( VLOOKUP(tabEstimativa[[#This Row],[PREGÃO]],tabPregões[#Data],6,FALSE), "" )</f>
        <v/>
      </c>
      <c r="R126" s="48"/>
      <c r="S126" s="66" t="str">
        <f>IF(COUNTIFS(tabImprósperosDetalhes[PREGÃO],tabEstimativa[[#This Row],[PREGÃO]],tabImprósperosDetalhes[IMPRÓSPERO],tabEstimativa[[#This Row],[LOTE]]) &gt; 0,"X","")</f>
        <v/>
      </c>
      <c r="T126" s="98" t="str">
        <f>IFERROR( VLOOKUP(tabEstimativa[[#This Row],[PREGÃO]],tabPregões[#Data],11,FALSE), "" )</f>
        <v/>
      </c>
      <c r="U126" s="29" t="s">
        <v>1380</v>
      </c>
      <c r="V126" s="53" t="s">
        <v>1551</v>
      </c>
      <c r="W126" s="54">
        <v>43591.434733796297</v>
      </c>
      <c r="X126" s="34" t="str">
        <f t="shared" si="2"/>
        <v>*</v>
      </c>
    </row>
    <row r="127" spans="1:24" x14ac:dyDescent="0.3">
      <c r="A127" s="2">
        <v>12720</v>
      </c>
      <c r="B127" s="3" t="s">
        <v>809</v>
      </c>
      <c r="C127" s="5" t="s">
        <v>3</v>
      </c>
      <c r="D127" s="11">
        <v>72</v>
      </c>
      <c r="E127" s="23">
        <v>6</v>
      </c>
      <c r="F127" s="11">
        <v>12</v>
      </c>
      <c r="G127" s="74">
        <f>IFERROR( ROUNDUP(tabEstimativa[[#This Row],[ESTIMATIVA]] / tabEstimativa[[#This Row],[PERÍODO]],0), 0 )</f>
        <v>0</v>
      </c>
      <c r="H127" s="72">
        <v>0</v>
      </c>
      <c r="I127" s="12">
        <v>43216</v>
      </c>
      <c r="J127" s="7">
        <v>103</v>
      </c>
      <c r="K127" s="8">
        <v>2017</v>
      </c>
      <c r="L127" s="6">
        <v>43283</v>
      </c>
      <c r="M127" s="238">
        <f>SUMIFS(tabSaldoAta[SALDO],tabSaldoAta[CÓDIGO],tabEstimativa[[#This Row],[CÓDIGO]],tabSaldoAta[ATA.NR],tabEstimativa[[#This Row],[ATA.NR]],tabSaldoAta[ATA.ANO],tabEstimativa[[#This Row],[ATA.ANO]])</f>
        <v>0</v>
      </c>
      <c r="N127" s="13" t="s">
        <v>1199</v>
      </c>
      <c r="O127" s="308" t="s">
        <v>1349</v>
      </c>
      <c r="P127" s="36"/>
      <c r="Q127" s="35" t="str">
        <f>IFERROR( VLOOKUP(tabEstimativa[[#This Row],[PREGÃO]],tabPregões[#Data],6,FALSE), "" )</f>
        <v/>
      </c>
      <c r="R127" s="48"/>
      <c r="S127" s="66" t="str">
        <f>IF(COUNTIFS(tabImprósperosDetalhes[PREGÃO],tabEstimativa[[#This Row],[PREGÃO]],tabImprósperosDetalhes[IMPRÓSPERO],tabEstimativa[[#This Row],[LOTE]]) &gt; 0,"X","")</f>
        <v/>
      </c>
      <c r="T127" s="98" t="str">
        <f>IFERROR( VLOOKUP(tabEstimativa[[#This Row],[PREGÃO]],tabPregões[#Data],11,FALSE), "" )</f>
        <v/>
      </c>
      <c r="U127" s="29" t="s">
        <v>1522</v>
      </c>
      <c r="V127" s="53" t="s">
        <v>1551</v>
      </c>
      <c r="W127" s="54">
        <v>43686.662060185183</v>
      </c>
      <c r="X127" s="34" t="str">
        <f t="shared" si="2"/>
        <v>*</v>
      </c>
    </row>
    <row r="128" spans="1:24" x14ac:dyDescent="0.3">
      <c r="A128" s="2">
        <v>13178</v>
      </c>
      <c r="B128" s="3" t="s">
        <v>2218</v>
      </c>
      <c r="C128" s="5" t="s">
        <v>3</v>
      </c>
      <c r="D128" s="11">
        <v>67</v>
      </c>
      <c r="E128" s="23">
        <v>9</v>
      </c>
      <c r="F128" s="11">
        <v>12</v>
      </c>
      <c r="G128" s="74">
        <f>ROUNDUP(tabEstimativa[[#This Row],[ESTIMATIVA]] / tabEstimativa[[#This Row],[PERÍODO]],0)</f>
        <v>0</v>
      </c>
      <c r="H128" s="72">
        <v>0</v>
      </c>
      <c r="I128" s="12">
        <v>44097</v>
      </c>
      <c r="J128" s="2">
        <v>9</v>
      </c>
      <c r="K128" s="8">
        <v>2020</v>
      </c>
      <c r="L128" s="6">
        <v>44210</v>
      </c>
      <c r="M128" s="238">
        <f>SUMIFS(tabSaldoAta[SALDO],tabSaldoAta[CÓDIGO],tabEstimativa[[#This Row],[CÓDIGO]],tabSaldoAta[ATA.NR],tabEstimativa[[#This Row],[ATA.NR]],tabSaldoAta[ATA.ANO],tabEstimativa[[#This Row],[ATA.ANO]])</f>
        <v>0</v>
      </c>
      <c r="N128" s="13" t="s">
        <v>1799</v>
      </c>
      <c r="O128" s="307" t="str">
        <f>IFERROR( VLOOKUP(CONCATENATE(tabEstimativa[[#This Row],[ATA.NR]],"/",tabEstimativa[[#This Row],[ATA.ANO]]-2000),tabAtas[#Data],6,FALSE), "" )</f>
        <v>MATERIAL ELETRICO</v>
      </c>
      <c r="P128" s="36" t="s">
        <v>2342</v>
      </c>
      <c r="Q128" s="35">
        <f>IFERROR( VLOOKUP(tabEstimativa[[#This Row],[PREGÃO]],tabPregões[#Data],6,FALSE), "" )</f>
        <v>43857</v>
      </c>
      <c r="R128" s="48"/>
      <c r="S128" s="66" t="str">
        <f>IF(COUNTIFS(tabImprósperosDetalhes[PREGÃO],tabEstimativa[[#This Row],[PREGÃO]],tabImprósperosDetalhes[IMPRÓSPERO],tabEstimativa[[#This Row],[LOTE]]) &gt; 0,"X","")</f>
        <v/>
      </c>
      <c r="T128" s="98" t="str">
        <f>IFERROR( VLOOKUP(tabEstimativa[[#This Row],[PREGÃO]],tabPregões[#Data],11,FALSE), "" )</f>
        <v>Empresa solicitou prorrogação de prazo para assinar contrato</v>
      </c>
      <c r="U128" s="29" t="s">
        <v>1560</v>
      </c>
      <c r="V128" s="53" t="s">
        <v>2063</v>
      </c>
      <c r="W128" s="54">
        <v>44242.336828703701</v>
      </c>
      <c r="X128" s="34" t="str">
        <f t="shared" si="2"/>
        <v>*</v>
      </c>
    </row>
    <row r="129" spans="1:24" x14ac:dyDescent="0.3">
      <c r="A129" s="2">
        <v>96005</v>
      </c>
      <c r="B129" s="3" t="s">
        <v>685</v>
      </c>
      <c r="C129" s="5" t="s">
        <v>3</v>
      </c>
      <c r="D129" s="11"/>
      <c r="E129" s="23"/>
      <c r="F129" s="11">
        <v>12</v>
      </c>
      <c r="G129" s="74">
        <f>IFERROR( ROUNDUP(tabEstimativa[[#This Row],[ESTIMATIVA]] / tabEstimativa[[#This Row],[PERÍODO]],0), 0 )</f>
        <v>0</v>
      </c>
      <c r="H129" s="72">
        <v>0</v>
      </c>
      <c r="I129" s="12">
        <v>42979</v>
      </c>
      <c r="J129" s="7"/>
      <c r="K129" s="8"/>
      <c r="L129" s="6"/>
      <c r="M129" s="238">
        <f>SUMIFS(tabSaldoAta[SALDO],tabSaldoAta[CÓDIGO],tabEstimativa[[#This Row],[CÓDIGO]],tabSaldoAta[ATA.NR],tabEstimativa[[#This Row],[ATA.NR]],tabSaldoAta[ATA.ANO],tabEstimativa[[#This Row],[ATA.ANO]])</f>
        <v>0</v>
      </c>
      <c r="N129" s="13" t="s">
        <v>1199</v>
      </c>
      <c r="O129" s="308" t="s">
        <v>1316</v>
      </c>
      <c r="P129" s="36"/>
      <c r="Q129" s="35" t="str">
        <f>IFERROR( VLOOKUP(tabEstimativa[[#This Row],[PREGÃO]],tabPregões[#Data],6,FALSE), "" )</f>
        <v/>
      </c>
      <c r="R129" s="48"/>
      <c r="S129" s="66" t="str">
        <f>IF(COUNTIFS(tabImprósperosDetalhes[PREGÃO],tabEstimativa[[#This Row],[PREGÃO]],tabImprósperosDetalhes[IMPRÓSPERO],tabEstimativa[[#This Row],[LOTE]]) &gt; 0,"X","")</f>
        <v/>
      </c>
      <c r="T129" s="98" t="str">
        <f>IFERROR( VLOOKUP(tabEstimativa[[#This Row],[PREGÃO]],tabPregões[#Data],11,FALSE), "" )</f>
        <v/>
      </c>
      <c r="U129" s="29" t="s">
        <v>1380</v>
      </c>
      <c r="V129" s="53" t="s">
        <v>1551</v>
      </c>
      <c r="W129" s="54">
        <v>43591.434733796297</v>
      </c>
      <c r="X129" s="34" t="str">
        <f t="shared" si="2"/>
        <v>*</v>
      </c>
    </row>
    <row r="130" spans="1:24" x14ac:dyDescent="0.3">
      <c r="A130" s="2">
        <v>95349</v>
      </c>
      <c r="B130" s="3" t="s">
        <v>684</v>
      </c>
      <c r="C130" s="5" t="s">
        <v>3</v>
      </c>
      <c r="D130" s="11"/>
      <c r="E130" s="23"/>
      <c r="F130" s="11">
        <v>12</v>
      </c>
      <c r="G130" s="74">
        <f>IFERROR( ROUNDUP(tabEstimativa[[#This Row],[ESTIMATIVA]] / tabEstimativa[[#This Row],[PERÍODO]],0), 0 )</f>
        <v>0</v>
      </c>
      <c r="H130" s="72">
        <v>0</v>
      </c>
      <c r="I130" s="12">
        <v>42979</v>
      </c>
      <c r="J130" s="7"/>
      <c r="K130" s="8"/>
      <c r="L130" s="6"/>
      <c r="M130" s="238">
        <f>SUMIFS(tabSaldoAta[SALDO],tabSaldoAta[CÓDIGO],tabEstimativa[[#This Row],[CÓDIGO]],tabSaldoAta[ATA.NR],tabEstimativa[[#This Row],[ATA.NR]],tabSaldoAta[ATA.ANO],tabEstimativa[[#This Row],[ATA.ANO]])</f>
        <v>0</v>
      </c>
      <c r="N130" s="13" t="s">
        <v>1199</v>
      </c>
      <c r="O130" s="308" t="s">
        <v>1316</v>
      </c>
      <c r="P130" s="36"/>
      <c r="Q130" s="35" t="str">
        <f>IFERROR( VLOOKUP(tabEstimativa[[#This Row],[PREGÃO]],tabPregões[#Data],6,FALSE), "" )</f>
        <v/>
      </c>
      <c r="R130" s="48"/>
      <c r="S130" s="66" t="str">
        <f>IF(COUNTIFS(tabImprósperosDetalhes[PREGÃO],tabEstimativa[[#This Row],[PREGÃO]],tabImprósperosDetalhes[IMPRÓSPERO],tabEstimativa[[#This Row],[LOTE]]) &gt; 0,"X","")</f>
        <v/>
      </c>
      <c r="T130" s="98" t="str">
        <f>IFERROR( VLOOKUP(tabEstimativa[[#This Row],[PREGÃO]],tabPregões[#Data],11,FALSE), "" )</f>
        <v/>
      </c>
      <c r="U130" s="29" t="s">
        <v>1380</v>
      </c>
      <c r="V130" s="53" t="s">
        <v>1551</v>
      </c>
      <c r="W130" s="54">
        <v>43591.434733796297</v>
      </c>
      <c r="X130" s="34" t="str">
        <f t="shared" si="2"/>
        <v>*</v>
      </c>
    </row>
    <row r="131" spans="1:24" x14ac:dyDescent="0.3">
      <c r="A131" s="2">
        <v>29293</v>
      </c>
      <c r="B131" s="3" t="s">
        <v>2219</v>
      </c>
      <c r="C131" s="5" t="s">
        <v>3</v>
      </c>
      <c r="D131" s="11">
        <v>67</v>
      </c>
      <c r="E131" s="23">
        <v>9</v>
      </c>
      <c r="F131" s="11">
        <v>12</v>
      </c>
      <c r="G131" s="74">
        <f>ROUNDUP(tabEstimativa[[#This Row],[ESTIMATIVA]] / tabEstimativa[[#This Row],[PERÍODO]],0)</f>
        <v>0</v>
      </c>
      <c r="H131" s="72">
        <v>0</v>
      </c>
      <c r="I131" s="12">
        <v>44097</v>
      </c>
      <c r="J131" s="2">
        <v>9</v>
      </c>
      <c r="K131" s="8">
        <v>2020</v>
      </c>
      <c r="L131" s="6">
        <v>44210</v>
      </c>
      <c r="M131" s="238">
        <f>SUMIFS(tabSaldoAta[SALDO],tabSaldoAta[CÓDIGO],tabEstimativa[[#This Row],[CÓDIGO]],tabSaldoAta[ATA.NR],tabEstimativa[[#This Row],[ATA.NR]],tabSaldoAta[ATA.ANO],tabEstimativa[[#This Row],[ATA.ANO]])</f>
        <v>0</v>
      </c>
      <c r="N131" s="13" t="s">
        <v>1799</v>
      </c>
      <c r="O131" s="307" t="str">
        <f>IFERROR( VLOOKUP(CONCATENATE(tabEstimativa[[#This Row],[ATA.NR]],"/",tabEstimativa[[#This Row],[ATA.ANO]]-2000),tabAtas[#Data],6,FALSE), "" )</f>
        <v>MATERIAL ELETRICO</v>
      </c>
      <c r="P131" s="36" t="s">
        <v>2342</v>
      </c>
      <c r="Q131" s="35">
        <f>IFERROR( VLOOKUP(tabEstimativa[[#This Row],[PREGÃO]],tabPregões[#Data],6,FALSE), "" )</f>
        <v>43857</v>
      </c>
      <c r="R131" s="48"/>
      <c r="S131" s="66" t="str">
        <f>IF(COUNTIFS(tabImprósperosDetalhes[PREGÃO],tabEstimativa[[#This Row],[PREGÃO]],tabImprósperosDetalhes[IMPRÓSPERO],tabEstimativa[[#This Row],[LOTE]]) &gt; 0,"X","")</f>
        <v/>
      </c>
      <c r="T131" s="98" t="str">
        <f>IFERROR( VLOOKUP(tabEstimativa[[#This Row],[PREGÃO]],tabPregões[#Data],11,FALSE), "" )</f>
        <v>Empresa solicitou prorrogação de prazo para assinar contrato</v>
      </c>
      <c r="U131" s="29" t="s">
        <v>1560</v>
      </c>
      <c r="V131" s="53" t="s">
        <v>2063</v>
      </c>
      <c r="W131" s="54">
        <v>44242.336828703701</v>
      </c>
      <c r="X131" s="34" t="str">
        <f t="shared" si="2"/>
        <v>*</v>
      </c>
    </row>
    <row r="132" spans="1:24" x14ac:dyDescent="0.3">
      <c r="A132" s="2">
        <v>29294</v>
      </c>
      <c r="B132" s="3" t="s">
        <v>2229</v>
      </c>
      <c r="C132" s="5" t="s">
        <v>3</v>
      </c>
      <c r="D132" s="11">
        <v>67</v>
      </c>
      <c r="E132" s="23">
        <v>9</v>
      </c>
      <c r="F132" s="11">
        <v>12</v>
      </c>
      <c r="G132" s="74">
        <f>ROUNDUP(tabEstimativa[[#This Row],[ESTIMATIVA]] / tabEstimativa[[#This Row],[PERÍODO]],0)</f>
        <v>0</v>
      </c>
      <c r="H132" s="72">
        <v>0</v>
      </c>
      <c r="I132" s="12">
        <v>43733</v>
      </c>
      <c r="J132" s="2"/>
      <c r="K132" s="8"/>
      <c r="L132" s="6"/>
      <c r="M132" s="238">
        <f>SUMIFS(tabSaldoAta[SALDO],tabSaldoAta[CÓDIGO],tabEstimativa[[#This Row],[CÓDIGO]],tabSaldoAta[ATA.NR],tabEstimativa[[#This Row],[ATA.NR]],tabSaldoAta[ATA.ANO],tabEstimativa[[#This Row],[ATA.ANO]])</f>
        <v>0</v>
      </c>
      <c r="N132" s="13" t="s">
        <v>1799</v>
      </c>
      <c r="O132" s="307" t="str">
        <f>IFERROR( VLOOKUP(tabEstimativa[[#This Row],[PREGÃO]],tabPregões[],7,FALSE), "" )</f>
        <v/>
      </c>
      <c r="P132" s="36"/>
      <c r="Q132" s="35" t="str">
        <f>IFERROR( VLOOKUP(tabEstimativa[[#This Row],[PREGÃO]],tabPregões[#Data],6,FALSE), "" )</f>
        <v/>
      </c>
      <c r="R132" s="48"/>
      <c r="S132" s="66" t="str">
        <f>IF(COUNTIFS(tabImprósperosDetalhes[PREGÃO],tabEstimativa[[#This Row],[PREGÃO]],tabImprósperosDetalhes[IMPRÓSPERO],tabEstimativa[[#This Row],[LOTE]]) &gt; 0,"X","")</f>
        <v/>
      </c>
      <c r="T132" s="98" t="str">
        <f>IFERROR( VLOOKUP(tabEstimativa[[#This Row],[PREGÃO]],tabPregões[#Data],11,FALSE), "" )</f>
        <v/>
      </c>
      <c r="U132" s="29"/>
      <c r="V132" s="53" t="s">
        <v>2063</v>
      </c>
      <c r="W132" s="54">
        <v>43769.464571759258</v>
      </c>
      <c r="X132" s="34" t="str">
        <f t="shared" si="2"/>
        <v>*</v>
      </c>
    </row>
    <row r="133" spans="1:24" x14ac:dyDescent="0.3">
      <c r="A133" s="2">
        <v>13179</v>
      </c>
      <c r="B133" s="3" t="s">
        <v>2220</v>
      </c>
      <c r="C133" s="5" t="s">
        <v>3</v>
      </c>
      <c r="D133" s="11">
        <v>67</v>
      </c>
      <c r="E133" s="23">
        <v>9</v>
      </c>
      <c r="F133" s="11">
        <v>12</v>
      </c>
      <c r="G133" s="74">
        <f>ROUNDUP(tabEstimativa[[#This Row],[ESTIMATIVA]] / tabEstimativa[[#This Row],[PERÍODO]],0)</f>
        <v>0</v>
      </c>
      <c r="H133" s="72">
        <v>0</v>
      </c>
      <c r="I133" s="12">
        <v>44097</v>
      </c>
      <c r="J133" s="2">
        <v>9</v>
      </c>
      <c r="K133" s="8">
        <v>2020</v>
      </c>
      <c r="L133" s="6">
        <v>44210</v>
      </c>
      <c r="M133" s="238">
        <f>SUMIFS(tabSaldoAta[SALDO],tabSaldoAta[CÓDIGO],tabEstimativa[[#This Row],[CÓDIGO]],tabSaldoAta[ATA.NR],tabEstimativa[[#This Row],[ATA.NR]],tabSaldoAta[ATA.ANO],tabEstimativa[[#This Row],[ATA.ANO]])</f>
        <v>0</v>
      </c>
      <c r="N133" s="13" t="s">
        <v>1799</v>
      </c>
      <c r="O133" s="307" t="str">
        <f>IFERROR( VLOOKUP(CONCATENATE(tabEstimativa[[#This Row],[ATA.NR]],"/",tabEstimativa[[#This Row],[ATA.ANO]]-2000),tabAtas[#Data],6,FALSE), "" )</f>
        <v>MATERIAL ELETRICO</v>
      </c>
      <c r="P133" s="36" t="s">
        <v>2342</v>
      </c>
      <c r="Q133" s="35">
        <f>IFERROR( VLOOKUP(tabEstimativa[[#This Row],[PREGÃO]],tabPregões[#Data],6,FALSE), "" )</f>
        <v>43857</v>
      </c>
      <c r="R133" s="48"/>
      <c r="S133" s="66" t="str">
        <f>IF(COUNTIFS(tabImprósperosDetalhes[PREGÃO],tabEstimativa[[#This Row],[PREGÃO]],tabImprósperosDetalhes[IMPRÓSPERO],tabEstimativa[[#This Row],[LOTE]]) &gt; 0,"X","")</f>
        <v/>
      </c>
      <c r="T133" s="98" t="str">
        <f>IFERROR( VLOOKUP(tabEstimativa[[#This Row],[PREGÃO]],tabPregões[#Data],11,FALSE), "" )</f>
        <v>Empresa solicitou prorrogação de prazo para assinar contrato</v>
      </c>
      <c r="U133" s="29" t="s">
        <v>1560</v>
      </c>
      <c r="V133" s="53" t="s">
        <v>2063</v>
      </c>
      <c r="W133" s="54">
        <v>44242.336828703701</v>
      </c>
      <c r="X133" s="34" t="str">
        <f t="shared" si="2"/>
        <v>*</v>
      </c>
    </row>
    <row r="134" spans="1:24" x14ac:dyDescent="0.3">
      <c r="A134" s="2">
        <v>134568</v>
      </c>
      <c r="B134" s="3" t="s">
        <v>2234</v>
      </c>
      <c r="C134" s="5" t="s">
        <v>3</v>
      </c>
      <c r="D134" s="11">
        <v>67</v>
      </c>
      <c r="E134" s="23">
        <v>9</v>
      </c>
      <c r="F134" s="11">
        <v>12</v>
      </c>
      <c r="G134" s="74">
        <f>ROUNDUP(tabEstimativa[[#This Row],[ESTIMATIVA]] / tabEstimativa[[#This Row],[PERÍODO]],0)</f>
        <v>0</v>
      </c>
      <c r="H134" s="72">
        <v>0</v>
      </c>
      <c r="I134" s="12">
        <v>44097</v>
      </c>
      <c r="J134" s="2">
        <v>9</v>
      </c>
      <c r="K134" s="8">
        <v>2020</v>
      </c>
      <c r="L134" s="6">
        <v>44210</v>
      </c>
      <c r="M134" s="238">
        <f>SUMIFS(tabSaldoAta[SALDO],tabSaldoAta[CÓDIGO],tabEstimativa[[#This Row],[CÓDIGO]],tabSaldoAta[ATA.NR],tabEstimativa[[#This Row],[ATA.NR]],tabSaldoAta[ATA.ANO],tabEstimativa[[#This Row],[ATA.ANO]])</f>
        <v>10000</v>
      </c>
      <c r="N134" s="13" t="s">
        <v>1799</v>
      </c>
      <c r="O134" s="307" t="str">
        <f>IFERROR( VLOOKUP(CONCATENATE(tabEstimativa[[#This Row],[ATA.NR]],"/",tabEstimativa[[#This Row],[ATA.ANO]]-2000),tabAtas[#Data],6,FALSE), "" )</f>
        <v>MATERIAL ELETRICO</v>
      </c>
      <c r="P134" s="36" t="s">
        <v>2342</v>
      </c>
      <c r="Q134" s="35">
        <f>IFERROR( VLOOKUP(tabEstimativa[[#This Row],[PREGÃO]],tabPregões[#Data],6,FALSE), "" )</f>
        <v>43857</v>
      </c>
      <c r="R134" s="48"/>
      <c r="S134" s="66" t="str">
        <f>IF(COUNTIFS(tabImprósperosDetalhes[PREGÃO],tabEstimativa[[#This Row],[PREGÃO]],tabImprósperosDetalhes[IMPRÓSPERO],tabEstimativa[[#This Row],[LOTE]]) &gt; 0,"X","")</f>
        <v/>
      </c>
      <c r="T134" s="98" t="str">
        <f>IFERROR( VLOOKUP(tabEstimativa[[#This Row],[PREGÃO]],tabPregões[#Data],11,FALSE), "" )</f>
        <v>Empresa solicitou prorrogação de prazo para assinar contrato</v>
      </c>
      <c r="U134" s="29" t="s">
        <v>1560</v>
      </c>
      <c r="V134" s="53" t="s">
        <v>2063</v>
      </c>
      <c r="W134" s="54">
        <v>44242.336828703701</v>
      </c>
      <c r="X134" s="34" t="str">
        <f t="shared" si="2"/>
        <v>*</v>
      </c>
    </row>
    <row r="135" spans="1:24" x14ac:dyDescent="0.3">
      <c r="A135" s="2">
        <v>134567</v>
      </c>
      <c r="B135" s="3" t="s">
        <v>2233</v>
      </c>
      <c r="C135" s="5" t="s">
        <v>3</v>
      </c>
      <c r="D135" s="11">
        <v>67</v>
      </c>
      <c r="E135" s="23">
        <v>9</v>
      </c>
      <c r="F135" s="11">
        <v>12</v>
      </c>
      <c r="G135" s="74">
        <f>ROUNDUP(tabEstimativa[[#This Row],[ESTIMATIVA]] / tabEstimativa[[#This Row],[PERÍODO]],0)</f>
        <v>0</v>
      </c>
      <c r="H135" s="72">
        <v>0</v>
      </c>
      <c r="I135" s="12">
        <v>44097</v>
      </c>
      <c r="J135" s="2">
        <v>9</v>
      </c>
      <c r="K135" s="8">
        <v>2020</v>
      </c>
      <c r="L135" s="6">
        <v>44210</v>
      </c>
      <c r="M135" s="238">
        <f>SUMIFS(tabSaldoAta[SALDO],tabSaldoAta[CÓDIGO],tabEstimativa[[#This Row],[CÓDIGO]],tabSaldoAta[ATA.NR],tabEstimativa[[#This Row],[ATA.NR]],tabSaldoAta[ATA.ANO],tabEstimativa[[#This Row],[ATA.ANO]])</f>
        <v>10000</v>
      </c>
      <c r="N135" s="13" t="s">
        <v>1799</v>
      </c>
      <c r="O135" s="307" t="str">
        <f>IFERROR( VLOOKUP(CONCATENATE(tabEstimativa[[#This Row],[ATA.NR]],"/",tabEstimativa[[#This Row],[ATA.ANO]]-2000),tabAtas[#Data],6,FALSE), "" )</f>
        <v>MATERIAL ELETRICO</v>
      </c>
      <c r="P135" s="36" t="s">
        <v>2342</v>
      </c>
      <c r="Q135" s="35">
        <f>IFERROR( VLOOKUP(tabEstimativa[[#This Row],[PREGÃO]],tabPregões[#Data],6,FALSE), "" )</f>
        <v>43857</v>
      </c>
      <c r="R135" s="48"/>
      <c r="S135" s="66" t="str">
        <f>IF(COUNTIFS(tabImprósperosDetalhes[PREGÃO],tabEstimativa[[#This Row],[PREGÃO]],tabImprósperosDetalhes[IMPRÓSPERO],tabEstimativa[[#This Row],[LOTE]]) &gt; 0,"X","")</f>
        <v/>
      </c>
      <c r="T135" s="98" t="str">
        <f>IFERROR( VLOOKUP(tabEstimativa[[#This Row],[PREGÃO]],tabPregões[#Data],11,FALSE), "" )</f>
        <v>Empresa solicitou prorrogação de prazo para assinar contrato</v>
      </c>
      <c r="U135" s="29" t="s">
        <v>1560</v>
      </c>
      <c r="V135" s="53" t="s">
        <v>2063</v>
      </c>
      <c r="W135" s="54">
        <v>44242.336828703701</v>
      </c>
      <c r="X135" s="34" t="str">
        <f t="shared" si="2"/>
        <v>*</v>
      </c>
    </row>
    <row r="136" spans="1:24" x14ac:dyDescent="0.3">
      <c r="A136" s="2">
        <v>96381</v>
      </c>
      <c r="B136" s="3" t="s">
        <v>623</v>
      </c>
      <c r="C136" s="5" t="s">
        <v>3</v>
      </c>
      <c r="D136" s="11"/>
      <c r="E136" s="23"/>
      <c r="F136" s="11">
        <v>12</v>
      </c>
      <c r="G136" s="74">
        <f>IFERROR( ROUNDUP(tabEstimativa[[#This Row],[ESTIMATIVA]] / tabEstimativa[[#This Row],[PERÍODO]],0), 0 )</f>
        <v>0</v>
      </c>
      <c r="H136" s="72">
        <v>0</v>
      </c>
      <c r="I136" s="12">
        <v>43418</v>
      </c>
      <c r="J136" s="7">
        <v>70</v>
      </c>
      <c r="K136" s="8">
        <v>2019</v>
      </c>
      <c r="L136" s="6">
        <v>43899</v>
      </c>
      <c r="M136" s="238">
        <f>SUMIFS(tabSaldoAta[SALDO],tabSaldoAta[CÓDIGO],tabEstimativa[[#This Row],[CÓDIGO]],tabSaldoAta[ATA.NR],tabEstimativa[[#This Row],[ATA.NR]],tabSaldoAta[ATA.ANO],tabEstimativa[[#This Row],[ATA.ANO]])</f>
        <v>0</v>
      </c>
      <c r="N136" s="13" t="s">
        <v>1199</v>
      </c>
      <c r="O136" s="308" t="s">
        <v>1660</v>
      </c>
      <c r="P136" s="36" t="s">
        <v>1742</v>
      </c>
      <c r="Q136" s="35">
        <f>IFERROR( VLOOKUP(tabEstimativa[[#This Row],[PREGÃO]],tabPregões[#Data],6,FALSE), "" )</f>
        <v>43657</v>
      </c>
      <c r="R136" s="48"/>
      <c r="S136" s="66" t="str">
        <f>IF(COUNTIFS(tabImprósperosDetalhes[PREGÃO],tabEstimativa[[#This Row],[PREGÃO]],tabImprósperosDetalhes[IMPRÓSPERO],tabEstimativa[[#This Row],[LOTE]]) &gt; 0,"X","")</f>
        <v/>
      </c>
      <c r="T136" s="98" t="str">
        <f>IFERROR( VLOOKUP(tabEstimativa[[#This Row],[PREGÃO]],tabPregões[#Data],11,FALSE), "" )</f>
        <v>Processo finalizado. Ata 76/19.</v>
      </c>
      <c r="U136" s="29" t="s">
        <v>1941</v>
      </c>
      <c r="V136" s="53" t="s">
        <v>1551</v>
      </c>
      <c r="W136" s="54">
        <v>43675.396087962959</v>
      </c>
      <c r="X136" s="34" t="str">
        <f t="shared" si="2"/>
        <v>*</v>
      </c>
    </row>
    <row r="137" spans="1:24" x14ac:dyDescent="0.3">
      <c r="A137" s="2">
        <v>100846</v>
      </c>
      <c r="B137" s="3" t="s">
        <v>627</v>
      </c>
      <c r="C137" s="5" t="s">
        <v>3</v>
      </c>
      <c r="D137" s="11"/>
      <c r="E137" s="23"/>
      <c r="F137" s="11">
        <v>12</v>
      </c>
      <c r="G137" s="74">
        <f>IFERROR( ROUNDUP(tabEstimativa[[#This Row],[ESTIMATIVA]] / tabEstimativa[[#This Row],[PERÍODO]],0), 0 )</f>
        <v>0</v>
      </c>
      <c r="H137" s="72">
        <v>0</v>
      </c>
      <c r="I137" s="12">
        <v>43418</v>
      </c>
      <c r="J137" s="7">
        <v>70</v>
      </c>
      <c r="K137" s="8">
        <v>2019</v>
      </c>
      <c r="L137" s="6">
        <v>43899</v>
      </c>
      <c r="M137" s="238">
        <f>SUMIFS(tabSaldoAta[SALDO],tabSaldoAta[CÓDIGO],tabEstimativa[[#This Row],[CÓDIGO]],tabSaldoAta[ATA.NR],tabEstimativa[[#This Row],[ATA.NR]],tabSaldoAta[ATA.ANO],tabEstimativa[[#This Row],[ATA.ANO]])</f>
        <v>0</v>
      </c>
      <c r="N137" s="13" t="s">
        <v>1199</v>
      </c>
      <c r="O137" s="308" t="s">
        <v>1660</v>
      </c>
      <c r="P137" s="36" t="s">
        <v>1742</v>
      </c>
      <c r="Q137" s="35">
        <f>IFERROR( VLOOKUP(tabEstimativa[[#This Row],[PREGÃO]],tabPregões[#Data],6,FALSE), "" )</f>
        <v>43657</v>
      </c>
      <c r="R137" s="48"/>
      <c r="S137" s="66" t="str">
        <f>IF(COUNTIFS(tabImprósperosDetalhes[PREGÃO],tabEstimativa[[#This Row],[PREGÃO]],tabImprósperosDetalhes[IMPRÓSPERO],tabEstimativa[[#This Row],[LOTE]]) &gt; 0,"X","")</f>
        <v/>
      </c>
      <c r="T137" s="98" t="str">
        <f>IFERROR( VLOOKUP(tabEstimativa[[#This Row],[PREGÃO]],tabPregões[#Data],11,FALSE), "" )</f>
        <v>Processo finalizado. Ata 76/19.</v>
      </c>
      <c r="U137" s="29" t="s">
        <v>1941</v>
      </c>
      <c r="V137" s="53" t="s">
        <v>1551</v>
      </c>
      <c r="W137" s="54">
        <v>43675.396087962959</v>
      </c>
      <c r="X137" s="34" t="str">
        <f t="shared" si="2"/>
        <v>*</v>
      </c>
    </row>
    <row r="138" spans="1:24" x14ac:dyDescent="0.3">
      <c r="A138" s="2">
        <v>96096</v>
      </c>
      <c r="B138" s="3" t="s">
        <v>620</v>
      </c>
      <c r="C138" s="5" t="s">
        <v>3</v>
      </c>
      <c r="D138" s="11"/>
      <c r="E138" s="23"/>
      <c r="F138" s="11">
        <v>12</v>
      </c>
      <c r="G138" s="74">
        <f>IFERROR( ROUNDUP(tabEstimativa[[#This Row],[ESTIMATIVA]] / tabEstimativa[[#This Row],[PERÍODO]],0), 0 )</f>
        <v>0</v>
      </c>
      <c r="H138" s="72">
        <v>0</v>
      </c>
      <c r="I138" s="12">
        <v>43418</v>
      </c>
      <c r="J138" s="7">
        <v>70</v>
      </c>
      <c r="K138" s="8">
        <v>2019</v>
      </c>
      <c r="L138" s="6">
        <v>43899</v>
      </c>
      <c r="M138" s="238">
        <f>SUMIFS(tabSaldoAta[SALDO],tabSaldoAta[CÓDIGO],tabEstimativa[[#This Row],[CÓDIGO]],tabSaldoAta[ATA.NR],tabEstimativa[[#This Row],[ATA.NR]],tabSaldoAta[ATA.ANO],tabEstimativa[[#This Row],[ATA.ANO]])</f>
        <v>0</v>
      </c>
      <c r="N138" s="13" t="s">
        <v>1199</v>
      </c>
      <c r="O138" s="308" t="s">
        <v>1660</v>
      </c>
      <c r="P138" s="36" t="s">
        <v>1742</v>
      </c>
      <c r="Q138" s="35">
        <f>IFERROR( VLOOKUP(tabEstimativa[[#This Row],[PREGÃO]],tabPregões[#Data],6,FALSE), "" )</f>
        <v>43657</v>
      </c>
      <c r="R138" s="48"/>
      <c r="S138" s="66" t="str">
        <f>IF(COUNTIFS(tabImprósperosDetalhes[PREGÃO],tabEstimativa[[#This Row],[PREGÃO]],tabImprósperosDetalhes[IMPRÓSPERO],tabEstimativa[[#This Row],[LOTE]]) &gt; 0,"X","")</f>
        <v/>
      </c>
      <c r="T138" s="98" t="str">
        <f>IFERROR( VLOOKUP(tabEstimativa[[#This Row],[PREGÃO]],tabPregões[#Data],11,FALSE), "" )</f>
        <v>Processo finalizado. Ata 76/19.</v>
      </c>
      <c r="U138" s="29" t="s">
        <v>1941</v>
      </c>
      <c r="V138" s="53" t="s">
        <v>1551</v>
      </c>
      <c r="W138" s="54">
        <v>43675.396087962959</v>
      </c>
      <c r="X138" s="34" t="str">
        <f t="shared" si="2"/>
        <v>*</v>
      </c>
    </row>
    <row r="139" spans="1:24" x14ac:dyDescent="0.3">
      <c r="A139" s="2">
        <v>96094</v>
      </c>
      <c r="B139" s="3" t="s">
        <v>618</v>
      </c>
      <c r="C139" s="5" t="s">
        <v>3</v>
      </c>
      <c r="D139" s="11"/>
      <c r="E139" s="23"/>
      <c r="F139" s="11">
        <v>12</v>
      </c>
      <c r="G139" s="74">
        <f>IFERROR( ROUNDUP(tabEstimativa[[#This Row],[ESTIMATIVA]] / tabEstimativa[[#This Row],[PERÍODO]],0), 0 )</f>
        <v>0</v>
      </c>
      <c r="H139" s="72">
        <v>0</v>
      </c>
      <c r="I139" s="12">
        <v>43418</v>
      </c>
      <c r="J139" s="7">
        <v>76</v>
      </c>
      <c r="K139" s="8">
        <v>2019</v>
      </c>
      <c r="L139" s="6">
        <v>43899</v>
      </c>
      <c r="M139" s="238">
        <f>SUMIFS(tabSaldoAta[SALDO],tabSaldoAta[CÓDIGO],tabEstimativa[[#This Row],[CÓDIGO]],tabSaldoAta[ATA.NR],tabEstimativa[[#This Row],[ATA.NR]],tabSaldoAta[ATA.ANO],tabEstimativa[[#This Row],[ATA.ANO]])</f>
        <v>0</v>
      </c>
      <c r="N139" s="13" t="s">
        <v>1199</v>
      </c>
      <c r="O139" s="308" t="s">
        <v>1341</v>
      </c>
      <c r="P139" s="36"/>
      <c r="Q139" s="35" t="str">
        <f>IFERROR( VLOOKUP(tabEstimativa[[#This Row],[PREGÃO]],tabPregões[#Data],6,FALSE), "" )</f>
        <v/>
      </c>
      <c r="R139" s="48"/>
      <c r="S139" s="66" t="str">
        <f>IF(COUNTIFS(tabImprósperosDetalhes[PREGÃO],tabEstimativa[[#This Row],[PREGÃO]],tabImprósperosDetalhes[IMPRÓSPERO],tabEstimativa[[#This Row],[LOTE]]) &gt; 0,"X","")</f>
        <v/>
      </c>
      <c r="T139" s="98" t="str">
        <f>IFERROR( VLOOKUP(tabEstimativa[[#This Row],[PREGÃO]],tabPregões[#Data],11,FALSE), "" )</f>
        <v/>
      </c>
      <c r="U139" s="29" t="s">
        <v>1941</v>
      </c>
      <c r="V139" s="53" t="s">
        <v>1551</v>
      </c>
      <c r="W139" s="54">
        <v>43675.385648148149</v>
      </c>
      <c r="X139" s="34" t="str">
        <f t="shared" si="2"/>
        <v>*</v>
      </c>
    </row>
    <row r="140" spans="1:24" x14ac:dyDescent="0.3">
      <c r="A140" s="2">
        <v>96097</v>
      </c>
      <c r="B140" s="3" t="s">
        <v>3472</v>
      </c>
      <c r="C140" s="5" t="s">
        <v>3</v>
      </c>
      <c r="D140" s="11">
        <v>61</v>
      </c>
      <c r="E140" s="23">
        <v>8</v>
      </c>
      <c r="F140" s="11">
        <v>12</v>
      </c>
      <c r="G140" s="74"/>
      <c r="H140" s="72">
        <v>20</v>
      </c>
      <c r="I140" s="12">
        <v>43906</v>
      </c>
      <c r="J140" s="7">
        <v>156</v>
      </c>
      <c r="K140" s="8">
        <v>2019</v>
      </c>
      <c r="L140" s="6">
        <v>44013</v>
      </c>
      <c r="M140" s="238">
        <f>SUMIFS(tabSaldoAta[SALDO],tabSaldoAta[CÓDIGO],tabEstimativa[[#This Row],[CÓDIGO]],tabSaldoAta[ATA.NR],tabEstimativa[[#This Row],[ATA.NR]],tabSaldoAta[ATA.ANO],tabEstimativa[[#This Row],[ATA.ANO]])</f>
        <v>0</v>
      </c>
      <c r="N140" s="13" t="s">
        <v>1198</v>
      </c>
      <c r="O140" s="308" t="s">
        <v>1316</v>
      </c>
      <c r="P140" s="36" t="s">
        <v>1853</v>
      </c>
      <c r="Q140" s="35"/>
      <c r="R140" s="48"/>
      <c r="S140" s="66"/>
      <c r="T140" s="98"/>
      <c r="U140" s="29" t="s">
        <v>3470</v>
      </c>
      <c r="V140" s="53" t="s">
        <v>1551</v>
      </c>
      <c r="W140" s="54">
        <v>43906.404293981483</v>
      </c>
      <c r="X140" s="34" t="str">
        <f t="shared" si="2"/>
        <v>*</v>
      </c>
    </row>
    <row r="141" spans="1:24" x14ac:dyDescent="0.3">
      <c r="A141" s="2">
        <v>96095</v>
      </c>
      <c r="B141" s="3" t="s">
        <v>619</v>
      </c>
      <c r="C141" s="5" t="s">
        <v>3</v>
      </c>
      <c r="D141" s="11"/>
      <c r="E141" s="23"/>
      <c r="F141" s="11">
        <v>12</v>
      </c>
      <c r="G141" s="74">
        <f>IFERROR( ROUNDUP(tabEstimativa[[#This Row],[ESTIMATIVA]] / tabEstimativa[[#This Row],[PERÍODO]],0), 0 )</f>
        <v>0</v>
      </c>
      <c r="H141" s="72">
        <v>0</v>
      </c>
      <c r="I141" s="12">
        <v>43418</v>
      </c>
      <c r="J141" s="7">
        <v>70</v>
      </c>
      <c r="K141" s="8">
        <v>2019</v>
      </c>
      <c r="L141" s="6">
        <v>43899</v>
      </c>
      <c r="M141" s="238">
        <f>SUMIFS(tabSaldoAta[SALDO],tabSaldoAta[CÓDIGO],tabEstimativa[[#This Row],[CÓDIGO]],tabSaldoAta[ATA.NR],tabEstimativa[[#This Row],[ATA.NR]],tabSaldoAta[ATA.ANO],tabEstimativa[[#This Row],[ATA.ANO]])</f>
        <v>0</v>
      </c>
      <c r="N141" s="13" t="s">
        <v>1199</v>
      </c>
      <c r="O141" s="308" t="s">
        <v>1660</v>
      </c>
      <c r="P141" s="36" t="s">
        <v>1742</v>
      </c>
      <c r="Q141" s="35">
        <f>IFERROR( VLOOKUP(tabEstimativa[[#This Row],[PREGÃO]],tabPregões[#Data],6,FALSE), "" )</f>
        <v>43657</v>
      </c>
      <c r="R141" s="48"/>
      <c r="S141" s="66" t="str">
        <f>IF(COUNTIFS(tabImprósperosDetalhes[PREGÃO],tabEstimativa[[#This Row],[PREGÃO]],tabImprósperosDetalhes[IMPRÓSPERO],tabEstimativa[[#This Row],[LOTE]]) &gt; 0,"X","")</f>
        <v/>
      </c>
      <c r="T141" s="98" t="str">
        <f>IFERROR( VLOOKUP(tabEstimativa[[#This Row],[PREGÃO]],tabPregões[#Data],11,FALSE), "" )</f>
        <v>Processo finalizado. Ata 76/19.</v>
      </c>
      <c r="U141" s="29" t="s">
        <v>1941</v>
      </c>
      <c r="V141" s="53" t="s">
        <v>1551</v>
      </c>
      <c r="W141" s="54">
        <v>43675.394768518519</v>
      </c>
      <c r="X141" s="34" t="str">
        <f t="shared" si="2"/>
        <v>*</v>
      </c>
    </row>
    <row r="142" spans="1:24" x14ac:dyDescent="0.3">
      <c r="A142" s="2">
        <v>98985</v>
      </c>
      <c r="B142" s="3" t="s">
        <v>626</v>
      </c>
      <c r="C142" s="5" t="s">
        <v>3</v>
      </c>
      <c r="D142" s="11"/>
      <c r="E142" s="23"/>
      <c r="F142" s="11">
        <v>12</v>
      </c>
      <c r="G142" s="74">
        <f>IFERROR( ROUNDUP(tabEstimativa[[#This Row],[ESTIMATIVA]] / tabEstimativa[[#This Row],[PERÍODO]],0), 0 )</f>
        <v>0</v>
      </c>
      <c r="H142" s="72">
        <v>0</v>
      </c>
      <c r="I142" s="12">
        <v>43418</v>
      </c>
      <c r="J142" s="7">
        <v>70</v>
      </c>
      <c r="K142" s="8">
        <v>2019</v>
      </c>
      <c r="L142" s="6">
        <v>43899</v>
      </c>
      <c r="M142" s="238">
        <f>SUMIFS(tabSaldoAta[SALDO],tabSaldoAta[CÓDIGO],tabEstimativa[[#This Row],[CÓDIGO]],tabSaldoAta[ATA.NR],tabEstimativa[[#This Row],[ATA.NR]],tabSaldoAta[ATA.ANO],tabEstimativa[[#This Row],[ATA.ANO]])</f>
        <v>0</v>
      </c>
      <c r="N142" s="13" t="s">
        <v>1199</v>
      </c>
      <c r="O142" s="308" t="s">
        <v>1660</v>
      </c>
      <c r="P142" s="36" t="s">
        <v>1742</v>
      </c>
      <c r="Q142" s="35">
        <f>IFERROR( VLOOKUP(tabEstimativa[[#This Row],[PREGÃO]],tabPregões[#Data],6,FALSE), "" )</f>
        <v>43657</v>
      </c>
      <c r="R142" s="48"/>
      <c r="S142" s="66" t="str">
        <f>IF(COUNTIFS(tabImprósperosDetalhes[PREGÃO],tabEstimativa[[#This Row],[PREGÃO]],tabImprósperosDetalhes[IMPRÓSPERO],tabEstimativa[[#This Row],[LOTE]]) &gt; 0,"X","")</f>
        <v/>
      </c>
      <c r="T142" s="98" t="str">
        <f>IFERROR( VLOOKUP(tabEstimativa[[#This Row],[PREGÃO]],tabPregões[#Data],11,FALSE), "" )</f>
        <v>Processo finalizado. Ata 76/19.</v>
      </c>
      <c r="U142" s="29" t="s">
        <v>1941</v>
      </c>
      <c r="V142" s="53" t="s">
        <v>1551</v>
      </c>
      <c r="W142" s="54">
        <v>43675.396087962959</v>
      </c>
      <c r="X142" s="34" t="str">
        <f t="shared" si="2"/>
        <v>*</v>
      </c>
    </row>
    <row r="143" spans="1:24" x14ac:dyDescent="0.3">
      <c r="A143" s="2">
        <v>82452</v>
      </c>
      <c r="B143" s="3" t="s">
        <v>45</v>
      </c>
      <c r="C143" s="5" t="s">
        <v>3</v>
      </c>
      <c r="D143" s="11">
        <v>61</v>
      </c>
      <c r="E143" s="23">
        <v>8</v>
      </c>
      <c r="F143" s="11">
        <v>12</v>
      </c>
      <c r="G143" s="74">
        <f>IFERROR( ROUNDUP(tabEstimativa[[#This Row],[ESTIMATIVA]] / tabEstimativa[[#This Row],[PERÍODO]],0), 0 )</f>
        <v>5</v>
      </c>
      <c r="H143" s="72">
        <v>50</v>
      </c>
      <c r="I143" s="12">
        <v>44182</v>
      </c>
      <c r="J143" s="7">
        <v>101</v>
      </c>
      <c r="K143" s="8">
        <v>2020</v>
      </c>
      <c r="L143" s="6">
        <v>44313</v>
      </c>
      <c r="M143" s="238">
        <f>SUMIFS(tabSaldoAta[SALDO],tabSaldoAta[CÓDIGO],tabEstimativa[[#This Row],[CÓDIGO]],tabSaldoAta[ATA.NR],tabEstimativa[[#This Row],[ATA.NR]],tabSaldoAta[ATA.ANO],tabEstimativa[[#This Row],[ATA.ANO]])</f>
        <v>500</v>
      </c>
      <c r="N143" s="13" t="s">
        <v>1198</v>
      </c>
      <c r="O143" s="307" t="str">
        <f>IFERROR( VLOOKUP(CONCATENATE(tabEstimativa[[#This Row],[ATA.NR]],"/",tabEstimativa[[#This Row],[ATA.ANO]]-2000),tabAtas[#Data],6,FALSE), "" )</f>
        <v>MATERIAL HIDRAULICO</v>
      </c>
      <c r="P143" s="36" t="s">
        <v>3371</v>
      </c>
      <c r="Q143" s="35">
        <f>IFERROR( VLOOKUP(tabEstimativa[[#This Row],[PREGÃO]],tabPregões[#Data],6,FALSE), "" )</f>
        <v>43969</v>
      </c>
      <c r="R143" s="48">
        <v>76</v>
      </c>
      <c r="S143" s="66" t="str">
        <f>IF(COUNTIFS(tabImprósperosDetalhes[PREGÃO],tabEstimativa[[#This Row],[PREGÃO]],tabImprósperosDetalhes[IMPRÓSPERO],tabEstimativa[[#This Row],[LOTE]]) &gt; 0,"X","")</f>
        <v/>
      </c>
      <c r="T143" s="98" t="str">
        <f>IFERROR( VLOOKUP(tabEstimativa[[#This Row],[PREGÃO]],tabPregões[#Data],11,FALSE), "" )</f>
        <v>Processo conferido, finalizado.</v>
      </c>
      <c r="U143" s="29" t="s">
        <v>1560</v>
      </c>
      <c r="V143" s="53" t="s">
        <v>2063</v>
      </c>
      <c r="W143" s="54">
        <v>44313.374548611115</v>
      </c>
      <c r="X143" s="34" t="str">
        <f t="shared" si="2"/>
        <v>*</v>
      </c>
    </row>
    <row r="144" spans="1:24" x14ac:dyDescent="0.3">
      <c r="A144" s="2">
        <v>40882</v>
      </c>
      <c r="B144" s="3" t="s">
        <v>591</v>
      </c>
      <c r="C144" s="5" t="s">
        <v>3</v>
      </c>
      <c r="D144" s="11"/>
      <c r="E144" s="23"/>
      <c r="F144" s="11">
        <v>12</v>
      </c>
      <c r="G144" s="74">
        <f>IFERROR( ROUNDUP(tabEstimativa[[#This Row],[ESTIMATIVA]] / tabEstimativa[[#This Row],[PERÍODO]],0), 0 )</f>
        <v>0</v>
      </c>
      <c r="H144" s="72">
        <v>0</v>
      </c>
      <c r="I144" s="12">
        <v>43418</v>
      </c>
      <c r="J144" s="7">
        <v>20</v>
      </c>
      <c r="K144" s="8">
        <v>2018</v>
      </c>
      <c r="L144" s="6">
        <v>43486</v>
      </c>
      <c r="M144" s="238">
        <f>SUMIFS(tabSaldoAta[SALDO],tabSaldoAta[CÓDIGO],tabEstimativa[[#This Row],[CÓDIGO]],tabSaldoAta[ATA.NR],tabEstimativa[[#This Row],[ATA.NR]],tabSaldoAta[ATA.ANO],tabEstimativa[[#This Row],[ATA.ANO]])</f>
        <v>0</v>
      </c>
      <c r="N144" s="13" t="s">
        <v>1199</v>
      </c>
      <c r="O144" s="308" t="s">
        <v>1341</v>
      </c>
      <c r="P144" s="36" t="s">
        <v>1742</v>
      </c>
      <c r="Q144" s="35">
        <f>IFERROR( VLOOKUP(tabEstimativa[[#This Row],[PREGÃO]],tabPregões[#Data],6,FALSE), "" )</f>
        <v>43657</v>
      </c>
      <c r="R144" s="48"/>
      <c r="S144" s="66" t="str">
        <f>IF(COUNTIFS(tabImprósperosDetalhes[PREGÃO],tabEstimativa[[#This Row],[PREGÃO]],tabImprósperosDetalhes[IMPRÓSPERO],tabEstimativa[[#This Row],[LOTE]]) &gt; 0,"X","")</f>
        <v/>
      </c>
      <c r="T144" s="98" t="str">
        <f>IFERROR( VLOOKUP(tabEstimativa[[#This Row],[PREGÃO]],tabPregões[#Data],11,FALSE), "" )</f>
        <v>Processo finalizado. Ata 76/19.</v>
      </c>
      <c r="U144" s="29" t="s">
        <v>1941</v>
      </c>
      <c r="V144" s="53" t="s">
        <v>1551</v>
      </c>
      <c r="W144" s="54">
        <v>43675.371365740742</v>
      </c>
      <c r="X144" s="34" t="str">
        <f t="shared" si="2"/>
        <v>*</v>
      </c>
    </row>
    <row r="145" spans="1:24" x14ac:dyDescent="0.3">
      <c r="A145" s="2">
        <v>107401</v>
      </c>
      <c r="B145" s="3" t="s">
        <v>46</v>
      </c>
      <c r="C145" s="5" t="s">
        <v>3</v>
      </c>
      <c r="D145" s="11">
        <v>61</v>
      </c>
      <c r="E145" s="23">
        <v>8</v>
      </c>
      <c r="F145" s="11">
        <v>12</v>
      </c>
      <c r="G145" s="74">
        <f>IFERROR( ROUNDUP(tabEstimativa[[#This Row],[ESTIMATIVA]] / tabEstimativa[[#This Row],[PERÍODO]],0), 0 )</f>
        <v>7</v>
      </c>
      <c r="H145" s="72">
        <v>80</v>
      </c>
      <c r="I145" s="12">
        <v>43677</v>
      </c>
      <c r="J145" s="7">
        <v>191</v>
      </c>
      <c r="K145" s="8">
        <v>2020</v>
      </c>
      <c r="L145" s="6">
        <v>44446</v>
      </c>
      <c r="M145" s="238">
        <f>SUMIFS(tabSaldoAta[SALDO],tabSaldoAta[CÓDIGO],tabEstimativa[[#This Row],[CÓDIGO]],tabSaldoAta[ATA.NR],tabEstimativa[[#This Row],[ATA.NR]],tabSaldoAta[ATA.ANO],tabEstimativa[[#This Row],[ATA.ANO]])</f>
        <v>0</v>
      </c>
      <c r="N145" s="13" t="s">
        <v>1799</v>
      </c>
      <c r="O145" s="308" t="s">
        <v>1660</v>
      </c>
      <c r="P145" s="36" t="s">
        <v>3258</v>
      </c>
      <c r="Q145" s="35">
        <f>IFERROR( VLOOKUP(tabEstimativa[[#This Row],[PREGÃO]],tabPregões[#Data],6,FALSE), "" )</f>
        <v>43951</v>
      </c>
      <c r="R145" s="48">
        <v>58</v>
      </c>
      <c r="S145" s="66" t="str">
        <f>IF(COUNTIFS(tabImprósperosDetalhes[PREGÃO],tabEstimativa[[#This Row],[PREGÃO]],tabImprósperosDetalhes[IMPRÓSPERO],tabEstimativa[[#This Row],[LOTE]]) &gt; 0,"X","")</f>
        <v>X</v>
      </c>
      <c r="T145" s="98" t="str">
        <f>IFERROR( VLOOKUP(tabEstimativa[[#This Row],[PREGÃO]],tabPregões[#Data],11,FALSE), "" )</f>
        <v>Processo conferido, finalizado.</v>
      </c>
      <c r="U145" s="29" t="s">
        <v>1560</v>
      </c>
      <c r="V145" s="53" t="s">
        <v>2063</v>
      </c>
      <c r="W145" s="54">
        <v>44313.374548611115</v>
      </c>
      <c r="X145" s="34" t="str">
        <f t="shared" si="2"/>
        <v>*</v>
      </c>
    </row>
    <row r="146" spans="1:24" x14ac:dyDescent="0.3">
      <c r="A146" s="2">
        <v>96098</v>
      </c>
      <c r="B146" s="3" t="s">
        <v>621</v>
      </c>
      <c r="C146" s="5" t="s">
        <v>3</v>
      </c>
      <c r="D146" s="11"/>
      <c r="E146" s="23"/>
      <c r="F146" s="11">
        <v>12</v>
      </c>
      <c r="G146" s="74">
        <f>IFERROR( ROUNDUP(tabEstimativa[[#This Row],[ESTIMATIVA]] / tabEstimativa[[#This Row],[PERÍODO]],0), 0 )</f>
        <v>0</v>
      </c>
      <c r="H146" s="72">
        <v>0</v>
      </c>
      <c r="I146" s="12">
        <v>43418</v>
      </c>
      <c r="J146" s="7">
        <v>70</v>
      </c>
      <c r="K146" s="8">
        <v>2019</v>
      </c>
      <c r="L146" s="6">
        <v>43899</v>
      </c>
      <c r="M146" s="238">
        <f>SUMIFS(tabSaldoAta[SALDO],tabSaldoAta[CÓDIGO],tabEstimativa[[#This Row],[CÓDIGO]],tabSaldoAta[ATA.NR],tabEstimativa[[#This Row],[ATA.NR]],tabSaldoAta[ATA.ANO],tabEstimativa[[#This Row],[ATA.ANO]])</f>
        <v>0</v>
      </c>
      <c r="N146" s="13" t="s">
        <v>1199</v>
      </c>
      <c r="O146" s="308" t="s">
        <v>1660</v>
      </c>
      <c r="P146" s="36" t="s">
        <v>1742</v>
      </c>
      <c r="Q146" s="35">
        <f>IFERROR( VLOOKUP(tabEstimativa[[#This Row],[PREGÃO]],tabPregões[#Data],6,FALSE), "" )</f>
        <v>43657</v>
      </c>
      <c r="R146" s="48"/>
      <c r="S146" s="66" t="str">
        <f>IF(COUNTIFS(tabImprósperosDetalhes[PREGÃO],tabEstimativa[[#This Row],[PREGÃO]],tabImprósperosDetalhes[IMPRÓSPERO],tabEstimativa[[#This Row],[LOTE]]) &gt; 0,"X","")</f>
        <v/>
      </c>
      <c r="T146" s="98" t="str">
        <f>IFERROR( VLOOKUP(tabEstimativa[[#This Row],[PREGÃO]],tabPregões[#Data],11,FALSE), "" )</f>
        <v>Processo finalizado. Ata 76/19.</v>
      </c>
      <c r="U146" s="29" t="s">
        <v>1941</v>
      </c>
      <c r="V146" s="53" t="s">
        <v>1551</v>
      </c>
      <c r="W146" s="54">
        <v>43675.396087962959</v>
      </c>
      <c r="X146" s="34" t="str">
        <f t="shared" si="2"/>
        <v>*</v>
      </c>
    </row>
    <row r="147" spans="1:24" x14ac:dyDescent="0.3">
      <c r="A147" s="2">
        <v>85132</v>
      </c>
      <c r="B147" s="3" t="s">
        <v>913</v>
      </c>
      <c r="C147" s="5" t="s">
        <v>87</v>
      </c>
      <c r="D147" s="11"/>
      <c r="E147" s="23"/>
      <c r="F147" s="11">
        <v>12</v>
      </c>
      <c r="G147" s="74">
        <f>IFERROR( ROUNDUP(tabEstimativa[[#This Row],[ESTIMATIVA]] / tabEstimativa[[#This Row],[PERÍODO]],0), 0 )</f>
        <v>0</v>
      </c>
      <c r="H147" s="72">
        <v>0</v>
      </c>
      <c r="I147" s="12">
        <v>43312</v>
      </c>
      <c r="J147" s="7"/>
      <c r="K147" s="8"/>
      <c r="L147" s="6"/>
      <c r="M147" s="238">
        <f>SUMIFS(tabSaldoAta[SALDO],tabSaldoAta[CÓDIGO],tabEstimativa[[#This Row],[CÓDIGO]],tabSaldoAta[ATA.NR],tabEstimativa[[#This Row],[ATA.NR]],tabSaldoAta[ATA.ANO],tabEstimativa[[#This Row],[ATA.ANO]])</f>
        <v>0</v>
      </c>
      <c r="N147" s="13" t="s">
        <v>1199</v>
      </c>
      <c r="O147" s="308" t="s">
        <v>1359</v>
      </c>
      <c r="P147" s="36"/>
      <c r="Q147" s="35" t="str">
        <f>IFERROR( VLOOKUP(tabEstimativa[[#This Row],[PREGÃO]],tabPregões[#Data],6,FALSE), "" )</f>
        <v/>
      </c>
      <c r="R147" s="48"/>
      <c r="S147" s="66" t="str">
        <f>IF(COUNTIFS(tabImprósperosDetalhes[PREGÃO],tabEstimativa[[#This Row],[PREGÃO]],tabImprósperosDetalhes[IMPRÓSPERO],tabEstimativa[[#This Row],[LOTE]]) &gt; 0,"X","")</f>
        <v/>
      </c>
      <c r="T147" s="98" t="str">
        <f>IFERROR( VLOOKUP(tabEstimativa[[#This Row],[PREGÃO]],tabPregões[#Data],11,FALSE), "" )</f>
        <v/>
      </c>
      <c r="U147" s="29" t="s">
        <v>1380</v>
      </c>
      <c r="V147" s="53" t="s">
        <v>1551</v>
      </c>
      <c r="W147" s="54">
        <v>43591.434733796297</v>
      </c>
      <c r="X147" s="34" t="str">
        <f t="shared" si="2"/>
        <v>*</v>
      </c>
    </row>
    <row r="148" spans="1:24" x14ac:dyDescent="0.3">
      <c r="A148" s="2">
        <v>140028</v>
      </c>
      <c r="B148" s="3" t="s">
        <v>3872</v>
      </c>
      <c r="C148" s="5" t="s">
        <v>19</v>
      </c>
      <c r="D148" s="11">
        <v>55</v>
      </c>
      <c r="E148" s="23">
        <v>19</v>
      </c>
      <c r="F148" s="11">
        <v>12</v>
      </c>
      <c r="G148" s="74">
        <f>ROUNDUP(tabEstimativa[[#This Row],[ESTIMATIVA]] / tabEstimativa[[#This Row],[PERÍODO]],0)</f>
        <v>0</v>
      </c>
      <c r="H148" s="72">
        <v>0</v>
      </c>
      <c r="I148" s="12">
        <v>44147</v>
      </c>
      <c r="J148" s="2">
        <v>61</v>
      </c>
      <c r="K148" s="8">
        <v>2021</v>
      </c>
      <c r="L148" s="367">
        <v>44624</v>
      </c>
      <c r="M148" s="238">
        <f>SUMIFS(tabSaldoAta[SALDO],tabSaldoAta[CÓDIGO],tabEstimativa[[#This Row],[CÓDIGO]],tabSaldoAta[ATA.NR],tabEstimativa[[#This Row],[ATA.NR]],tabSaldoAta[ATA.ANO],tabEstimativa[[#This Row],[ATA.ANO]])</f>
        <v>0</v>
      </c>
      <c r="N148" s="13" t="s">
        <v>1198</v>
      </c>
      <c r="O148" s="307" t="s">
        <v>1869</v>
      </c>
      <c r="P148" s="36" t="s">
        <v>4053</v>
      </c>
      <c r="Q148" s="35">
        <f>IFERROR( VLOOKUP(tabEstimativa[[#This Row],[PREGÃO]],tabPregões[#Data],6,FALSE), "" )</f>
        <v>44246</v>
      </c>
      <c r="R148" s="48"/>
      <c r="S148" s="66" t="str">
        <f>IF(COUNTIFS(tabImprósperosDetalhes[PREGÃO],tabEstimativa[[#This Row],[PREGÃO]],tabImprósperosDetalhes[IMPRÓSPERO],tabEstimativa[[#This Row],[LOTE]]) &gt; 0,"X","")</f>
        <v/>
      </c>
      <c r="T148" s="98" t="str">
        <f>IFERROR( VLOOKUP(tabEstimativa[[#This Row],[PREGÃO]],tabPregões[#Data],11,FALSE), "" )</f>
        <v>Finalizado</v>
      </c>
      <c r="U148" s="29"/>
      <c r="V148" s="53" t="s">
        <v>4282</v>
      </c>
      <c r="W148" s="54">
        <v>44627.665405092594</v>
      </c>
      <c r="X148" s="34" t="str">
        <f t="shared" si="2"/>
        <v>*</v>
      </c>
    </row>
    <row r="149" spans="1:24" x14ac:dyDescent="0.3">
      <c r="A149" s="2">
        <v>140047</v>
      </c>
      <c r="B149" s="3" t="s">
        <v>3880</v>
      </c>
      <c r="C149" s="5" t="s">
        <v>47</v>
      </c>
      <c r="D149" s="11">
        <v>55</v>
      </c>
      <c r="E149" s="23">
        <v>19</v>
      </c>
      <c r="F149" s="11">
        <v>12</v>
      </c>
      <c r="G149" s="74">
        <f>ROUNDUP(tabEstimativa[[#This Row],[ESTIMATIVA]] / tabEstimativa[[#This Row],[PERÍODO]],0)</f>
        <v>0</v>
      </c>
      <c r="H149" s="72">
        <v>0</v>
      </c>
      <c r="I149" s="12">
        <v>44147</v>
      </c>
      <c r="J149" s="2">
        <v>61</v>
      </c>
      <c r="K149" s="8">
        <v>2021</v>
      </c>
      <c r="L149" s="367">
        <v>44624</v>
      </c>
      <c r="M149" s="238">
        <f>SUMIFS(tabSaldoAta[SALDO],tabSaldoAta[CÓDIGO],tabEstimativa[[#This Row],[CÓDIGO]],tabSaldoAta[ATA.NR],tabEstimativa[[#This Row],[ATA.NR]],tabSaldoAta[ATA.ANO],tabEstimativa[[#This Row],[ATA.ANO]])</f>
        <v>0</v>
      </c>
      <c r="N149" s="13" t="s">
        <v>1198</v>
      </c>
      <c r="O149" s="307" t="s">
        <v>1869</v>
      </c>
      <c r="P149" s="36" t="s">
        <v>4053</v>
      </c>
      <c r="Q149" s="35">
        <f>IFERROR( VLOOKUP(tabEstimativa[[#This Row],[PREGÃO]],tabPregões[#Data],6,FALSE), "" )</f>
        <v>44246</v>
      </c>
      <c r="R149" s="48"/>
      <c r="S149" s="66" t="str">
        <f>IF(COUNTIFS(tabImprósperosDetalhes[PREGÃO],tabEstimativa[[#This Row],[PREGÃO]],tabImprósperosDetalhes[IMPRÓSPERO],tabEstimativa[[#This Row],[LOTE]]) &gt; 0,"X","")</f>
        <v/>
      </c>
      <c r="T149" s="98" t="str">
        <f>IFERROR( VLOOKUP(tabEstimativa[[#This Row],[PREGÃO]],tabPregões[#Data],11,FALSE), "" )</f>
        <v>Finalizado</v>
      </c>
      <c r="U149" s="29"/>
      <c r="V149" s="53" t="s">
        <v>4282</v>
      </c>
      <c r="W149" s="54">
        <v>44627.665405092594</v>
      </c>
      <c r="X149" s="34" t="str">
        <f t="shared" si="2"/>
        <v>*</v>
      </c>
    </row>
    <row r="150" spans="1:24" x14ac:dyDescent="0.3">
      <c r="A150" s="2">
        <v>140042</v>
      </c>
      <c r="B150" s="3" t="s">
        <v>3819</v>
      </c>
      <c r="C150" s="5" t="s">
        <v>47</v>
      </c>
      <c r="D150" s="11">
        <v>55</v>
      </c>
      <c r="E150" s="23">
        <v>19</v>
      </c>
      <c r="F150" s="11">
        <v>12</v>
      </c>
      <c r="G150" s="74">
        <f>ROUNDUP(tabEstimativa[[#This Row],[ESTIMATIVA]] / tabEstimativa[[#This Row],[PERÍODO]],0)</f>
        <v>834</v>
      </c>
      <c r="H150" s="72">
        <v>10000</v>
      </c>
      <c r="I150" s="12">
        <v>44147</v>
      </c>
      <c r="J150" s="2">
        <v>61</v>
      </c>
      <c r="K150" s="8">
        <v>2021</v>
      </c>
      <c r="L150" s="367">
        <v>44624</v>
      </c>
      <c r="M150" s="238">
        <f>SUMIFS(tabSaldoAta[SALDO],tabSaldoAta[CÓDIGO],tabEstimativa[[#This Row],[CÓDIGO]],tabSaldoAta[ATA.NR],tabEstimativa[[#This Row],[ATA.NR]],tabSaldoAta[ATA.ANO],tabEstimativa[[#This Row],[ATA.ANO]])</f>
        <v>10000</v>
      </c>
      <c r="N150" s="13" t="s">
        <v>1198</v>
      </c>
      <c r="O150" s="307" t="s">
        <v>1869</v>
      </c>
      <c r="P150" s="36" t="s">
        <v>4053</v>
      </c>
      <c r="Q150" s="35">
        <f>IFERROR( VLOOKUP(tabEstimativa[[#This Row],[PREGÃO]],tabPregões[#Data],6,FALSE), "" )</f>
        <v>44246</v>
      </c>
      <c r="R150" s="48"/>
      <c r="S150" s="66" t="str">
        <f>IF(COUNTIFS(tabImprósperosDetalhes[PREGÃO],tabEstimativa[[#This Row],[PREGÃO]],tabImprósperosDetalhes[IMPRÓSPERO],tabEstimativa[[#This Row],[LOTE]]) &gt; 0,"X","")</f>
        <v/>
      </c>
      <c r="T150" s="98" t="str">
        <f>IFERROR( VLOOKUP(tabEstimativa[[#This Row],[PREGÃO]],tabPregões[#Data],11,FALSE), "" )</f>
        <v>Finalizado</v>
      </c>
      <c r="U150" s="29"/>
      <c r="V150" s="53" t="s">
        <v>4282</v>
      </c>
      <c r="W150" s="54">
        <v>44627.665405092594</v>
      </c>
      <c r="X150" s="34" t="str">
        <f t="shared" si="2"/>
        <v>*</v>
      </c>
    </row>
    <row r="151" spans="1:24" x14ac:dyDescent="0.3">
      <c r="A151" s="2">
        <v>140043</v>
      </c>
      <c r="B151" s="3" t="s">
        <v>3879</v>
      </c>
      <c r="C151" s="5" t="s">
        <v>47</v>
      </c>
      <c r="D151" s="11">
        <v>55</v>
      </c>
      <c r="E151" s="23">
        <v>19</v>
      </c>
      <c r="F151" s="11">
        <v>12</v>
      </c>
      <c r="G151" s="74">
        <f>ROUNDUP(tabEstimativa[[#This Row],[ESTIMATIVA]] / tabEstimativa[[#This Row],[PERÍODO]],0)</f>
        <v>334</v>
      </c>
      <c r="H151" s="72">
        <v>4000</v>
      </c>
      <c r="I151" s="12">
        <v>44147</v>
      </c>
      <c r="J151" s="2">
        <v>61</v>
      </c>
      <c r="K151" s="8">
        <v>2021</v>
      </c>
      <c r="L151" s="367">
        <v>44624</v>
      </c>
      <c r="M151" s="238">
        <f>SUMIFS(tabSaldoAta[SALDO],tabSaldoAta[CÓDIGO],tabEstimativa[[#This Row],[CÓDIGO]],tabSaldoAta[ATA.NR],tabEstimativa[[#This Row],[ATA.NR]],tabSaldoAta[ATA.ANO],tabEstimativa[[#This Row],[ATA.ANO]])</f>
        <v>4000</v>
      </c>
      <c r="N151" s="13" t="s">
        <v>1198</v>
      </c>
      <c r="O151" s="307" t="s">
        <v>1869</v>
      </c>
      <c r="P151" s="36" t="s">
        <v>4053</v>
      </c>
      <c r="Q151" s="35">
        <f>IFERROR( VLOOKUP(tabEstimativa[[#This Row],[PREGÃO]],tabPregões[#Data],6,FALSE), "" )</f>
        <v>44246</v>
      </c>
      <c r="R151" s="48"/>
      <c r="S151" s="66" t="str">
        <f>IF(COUNTIFS(tabImprósperosDetalhes[PREGÃO],tabEstimativa[[#This Row],[PREGÃO]],tabImprósperosDetalhes[IMPRÓSPERO],tabEstimativa[[#This Row],[LOTE]]) &gt; 0,"X","")</f>
        <v/>
      </c>
      <c r="T151" s="98" t="str">
        <f>IFERROR( VLOOKUP(tabEstimativa[[#This Row],[PREGÃO]],tabPregões[#Data],11,FALSE), "" )</f>
        <v>Finalizado</v>
      </c>
      <c r="U151" s="29"/>
      <c r="V151" s="53" t="s">
        <v>4282</v>
      </c>
      <c r="W151" s="54">
        <v>44627.665405092594</v>
      </c>
      <c r="X151" s="34" t="str">
        <f t="shared" si="2"/>
        <v>*</v>
      </c>
    </row>
    <row r="152" spans="1:24" x14ac:dyDescent="0.3">
      <c r="A152" s="2">
        <v>140032</v>
      </c>
      <c r="B152" s="3" t="s">
        <v>3874</v>
      </c>
      <c r="C152" s="5" t="s">
        <v>19</v>
      </c>
      <c r="D152" s="11">
        <v>55</v>
      </c>
      <c r="E152" s="23">
        <v>19</v>
      </c>
      <c r="F152" s="11">
        <v>12</v>
      </c>
      <c r="G152" s="74">
        <f>ROUNDUP(tabEstimativa[[#This Row],[ESTIMATIVA]] / tabEstimativa[[#This Row],[PERÍODO]],0)</f>
        <v>50</v>
      </c>
      <c r="H152" s="72">
        <v>600</v>
      </c>
      <c r="I152" s="12">
        <v>44147</v>
      </c>
      <c r="J152" s="2">
        <v>61</v>
      </c>
      <c r="K152" s="8">
        <v>2021</v>
      </c>
      <c r="L152" s="367">
        <v>44624</v>
      </c>
      <c r="M152" s="238">
        <f>SUMIFS(tabSaldoAta[SALDO],tabSaldoAta[CÓDIGO],tabEstimativa[[#This Row],[CÓDIGO]],tabSaldoAta[ATA.NR],tabEstimativa[[#This Row],[ATA.NR]],tabSaldoAta[ATA.ANO],tabEstimativa[[#This Row],[ATA.ANO]])</f>
        <v>300</v>
      </c>
      <c r="N152" s="13" t="s">
        <v>1198</v>
      </c>
      <c r="O152" s="307" t="s">
        <v>1869</v>
      </c>
      <c r="P152" s="36" t="s">
        <v>4053</v>
      </c>
      <c r="Q152" s="35">
        <f>IFERROR( VLOOKUP(tabEstimativa[[#This Row],[PREGÃO]],tabPregões[#Data],6,FALSE), "" )</f>
        <v>44246</v>
      </c>
      <c r="R152" s="48"/>
      <c r="S152" s="66" t="str">
        <f>IF(COUNTIFS(tabImprósperosDetalhes[PREGÃO],tabEstimativa[[#This Row],[PREGÃO]],tabImprósperosDetalhes[IMPRÓSPERO],tabEstimativa[[#This Row],[LOTE]]) &gt; 0,"X","")</f>
        <v/>
      </c>
      <c r="T152" s="98" t="str">
        <f>IFERROR( VLOOKUP(tabEstimativa[[#This Row],[PREGÃO]],tabPregões[#Data],11,FALSE), "" )</f>
        <v>Finalizado</v>
      </c>
      <c r="U152" s="29"/>
      <c r="V152" s="53" t="s">
        <v>4282</v>
      </c>
      <c r="W152" s="54">
        <v>44627.665405092594</v>
      </c>
      <c r="X152" s="34" t="str">
        <f t="shared" si="2"/>
        <v>*</v>
      </c>
    </row>
    <row r="153" spans="1:24" x14ac:dyDescent="0.3">
      <c r="A153" s="2">
        <v>140030</v>
      </c>
      <c r="B153" s="3" t="s">
        <v>3873</v>
      </c>
      <c r="C153" s="5" t="s">
        <v>19</v>
      </c>
      <c r="D153" s="11">
        <v>55</v>
      </c>
      <c r="E153" s="23">
        <v>19</v>
      </c>
      <c r="F153" s="11">
        <v>12</v>
      </c>
      <c r="G153" s="74">
        <f>ROUNDUP(tabEstimativa[[#This Row],[ESTIMATIVA]] / tabEstimativa[[#This Row],[PERÍODO]],0)</f>
        <v>17</v>
      </c>
      <c r="H153" s="72">
        <v>200</v>
      </c>
      <c r="I153" s="12">
        <v>44147</v>
      </c>
      <c r="J153" s="2">
        <v>61</v>
      </c>
      <c r="K153" s="8">
        <v>2021</v>
      </c>
      <c r="L153" s="367">
        <v>44624</v>
      </c>
      <c r="M153" s="238">
        <f>SUMIFS(tabSaldoAta[SALDO],tabSaldoAta[CÓDIGO],tabEstimativa[[#This Row],[CÓDIGO]],tabSaldoAta[ATA.NR],tabEstimativa[[#This Row],[ATA.NR]],tabSaldoAta[ATA.ANO],tabEstimativa[[#This Row],[ATA.ANO]])</f>
        <v>200</v>
      </c>
      <c r="N153" s="13" t="s">
        <v>1198</v>
      </c>
      <c r="O153" s="307" t="s">
        <v>1869</v>
      </c>
      <c r="P153" s="36" t="s">
        <v>4053</v>
      </c>
      <c r="Q153" s="35">
        <f>IFERROR( VLOOKUP(tabEstimativa[[#This Row],[PREGÃO]],tabPregões[#Data],6,FALSE), "" )</f>
        <v>44246</v>
      </c>
      <c r="R153" s="48"/>
      <c r="S153" s="66" t="str">
        <f>IF(COUNTIFS(tabImprósperosDetalhes[PREGÃO],tabEstimativa[[#This Row],[PREGÃO]],tabImprósperosDetalhes[IMPRÓSPERO],tabEstimativa[[#This Row],[LOTE]]) &gt; 0,"X","")</f>
        <v/>
      </c>
      <c r="T153" s="98" t="str">
        <f>IFERROR( VLOOKUP(tabEstimativa[[#This Row],[PREGÃO]],tabPregões[#Data],11,FALSE), "" )</f>
        <v>Finalizado</v>
      </c>
      <c r="U153" s="29"/>
      <c r="V153" s="53" t="s">
        <v>4282</v>
      </c>
      <c r="W153" s="54">
        <v>44627.665405092594</v>
      </c>
      <c r="X153" s="34" t="str">
        <f t="shared" si="2"/>
        <v>*</v>
      </c>
    </row>
    <row r="154" spans="1:24" x14ac:dyDescent="0.3">
      <c r="A154" s="2">
        <v>140033</v>
      </c>
      <c r="B154" s="3" t="s">
        <v>3875</v>
      </c>
      <c r="C154" s="5" t="s">
        <v>19</v>
      </c>
      <c r="D154" s="11">
        <v>55</v>
      </c>
      <c r="E154" s="23">
        <v>19</v>
      </c>
      <c r="F154" s="11">
        <v>12</v>
      </c>
      <c r="G154" s="74">
        <f>ROUNDUP(tabEstimativa[[#This Row],[ESTIMATIVA]] / tabEstimativa[[#This Row],[PERÍODO]],0)</f>
        <v>34</v>
      </c>
      <c r="H154" s="72">
        <v>400</v>
      </c>
      <c r="I154" s="12">
        <v>44147</v>
      </c>
      <c r="J154" s="2">
        <v>61</v>
      </c>
      <c r="K154" s="8">
        <v>2021</v>
      </c>
      <c r="L154" s="367">
        <v>44624</v>
      </c>
      <c r="M154" s="238">
        <f>SUMIFS(tabSaldoAta[SALDO],tabSaldoAta[CÓDIGO],tabEstimativa[[#This Row],[CÓDIGO]],tabSaldoAta[ATA.NR],tabEstimativa[[#This Row],[ATA.NR]],tabSaldoAta[ATA.ANO],tabEstimativa[[#This Row],[ATA.ANO]])</f>
        <v>0</v>
      </c>
      <c r="N154" s="13" t="s">
        <v>1198</v>
      </c>
      <c r="O154" s="307" t="s">
        <v>1869</v>
      </c>
      <c r="P154" s="36" t="s">
        <v>4053</v>
      </c>
      <c r="Q154" s="35">
        <f>IFERROR( VLOOKUP(tabEstimativa[[#This Row],[PREGÃO]],tabPregões[#Data],6,FALSE), "" )</f>
        <v>44246</v>
      </c>
      <c r="R154" s="48"/>
      <c r="S154" s="66" t="str">
        <f>IF(COUNTIFS(tabImprósperosDetalhes[PREGÃO],tabEstimativa[[#This Row],[PREGÃO]],tabImprósperosDetalhes[IMPRÓSPERO],tabEstimativa[[#This Row],[LOTE]]) &gt; 0,"X","")</f>
        <v/>
      </c>
      <c r="T154" s="98" t="str">
        <f>IFERROR( VLOOKUP(tabEstimativa[[#This Row],[PREGÃO]],tabPregões[#Data],11,FALSE), "" )</f>
        <v>Finalizado</v>
      </c>
      <c r="U154" s="29"/>
      <c r="V154" s="53" t="s">
        <v>4282</v>
      </c>
      <c r="W154" s="54">
        <v>44627.665405092594</v>
      </c>
      <c r="X154" s="34" t="str">
        <f t="shared" si="2"/>
        <v>*</v>
      </c>
    </row>
    <row r="155" spans="1:24" x14ac:dyDescent="0.3">
      <c r="A155" s="2">
        <v>140035</v>
      </c>
      <c r="B155" s="3" t="s">
        <v>3876</v>
      </c>
      <c r="C155" s="5" t="s">
        <v>19</v>
      </c>
      <c r="D155" s="11">
        <v>55</v>
      </c>
      <c r="E155" s="23">
        <v>19</v>
      </c>
      <c r="F155" s="11">
        <v>12</v>
      </c>
      <c r="G155" s="74">
        <f>ROUNDUP(tabEstimativa[[#This Row],[ESTIMATIVA]] / tabEstimativa[[#This Row],[PERÍODO]],0)</f>
        <v>9</v>
      </c>
      <c r="H155" s="72">
        <v>101</v>
      </c>
      <c r="I155" s="12">
        <v>44147</v>
      </c>
      <c r="J155" s="2">
        <v>61</v>
      </c>
      <c r="K155" s="8">
        <v>2021</v>
      </c>
      <c r="L155" s="367">
        <v>44624</v>
      </c>
      <c r="M155" s="238">
        <f>SUMIFS(tabSaldoAta[SALDO],tabSaldoAta[CÓDIGO],tabEstimativa[[#This Row],[CÓDIGO]],tabSaldoAta[ATA.NR],tabEstimativa[[#This Row],[ATA.NR]],tabSaldoAta[ATA.ANO],tabEstimativa[[#This Row],[ATA.ANO]])</f>
        <v>102</v>
      </c>
      <c r="N155" s="13" t="s">
        <v>1198</v>
      </c>
      <c r="O155" s="307" t="s">
        <v>1869</v>
      </c>
      <c r="P155" s="36" t="s">
        <v>4053</v>
      </c>
      <c r="Q155" s="35">
        <f>IFERROR( VLOOKUP(tabEstimativa[[#This Row],[PREGÃO]],tabPregões[#Data],6,FALSE), "" )</f>
        <v>44246</v>
      </c>
      <c r="R155" s="48"/>
      <c r="S155" s="66" t="str">
        <f>IF(COUNTIFS(tabImprósperosDetalhes[PREGÃO],tabEstimativa[[#This Row],[PREGÃO]],tabImprósperosDetalhes[IMPRÓSPERO],tabEstimativa[[#This Row],[LOTE]]) &gt; 0,"X","")</f>
        <v/>
      </c>
      <c r="T155" s="98" t="str">
        <f>IFERROR( VLOOKUP(tabEstimativa[[#This Row],[PREGÃO]],tabPregões[#Data],11,FALSE), "" )</f>
        <v>Finalizado</v>
      </c>
      <c r="U155" s="29"/>
      <c r="V155" s="53" t="s">
        <v>4282</v>
      </c>
      <c r="W155" s="54">
        <v>44627.665405092594</v>
      </c>
      <c r="X155" s="34" t="str">
        <f t="shared" si="2"/>
        <v>*</v>
      </c>
    </row>
    <row r="156" spans="1:24" x14ac:dyDescent="0.3">
      <c r="A156" s="2">
        <v>140036</v>
      </c>
      <c r="B156" s="3" t="s">
        <v>3877</v>
      </c>
      <c r="C156" s="5" t="s">
        <v>19</v>
      </c>
      <c r="D156" s="11">
        <v>55</v>
      </c>
      <c r="E156" s="23">
        <v>19</v>
      </c>
      <c r="F156" s="11">
        <v>12</v>
      </c>
      <c r="G156" s="74">
        <f>ROUNDUP(tabEstimativa[[#This Row],[ESTIMATIVA]] / tabEstimativa[[#This Row],[PERÍODO]],0)</f>
        <v>30</v>
      </c>
      <c r="H156" s="72">
        <v>360</v>
      </c>
      <c r="I156" s="12">
        <v>44147</v>
      </c>
      <c r="J156" s="2">
        <v>61</v>
      </c>
      <c r="K156" s="8">
        <v>2021</v>
      </c>
      <c r="L156" s="367">
        <v>44624</v>
      </c>
      <c r="M156" s="238">
        <f>SUMIFS(tabSaldoAta[SALDO],tabSaldoAta[CÓDIGO],tabEstimativa[[#This Row],[CÓDIGO]],tabSaldoAta[ATA.NR],tabEstimativa[[#This Row],[ATA.NR]],tabSaldoAta[ATA.ANO],tabEstimativa[[#This Row],[ATA.ANO]])</f>
        <v>620</v>
      </c>
      <c r="N156" s="13" t="s">
        <v>1198</v>
      </c>
      <c r="O156" s="307" t="s">
        <v>1869</v>
      </c>
      <c r="P156" s="36" t="s">
        <v>4485</v>
      </c>
      <c r="Q156" s="35" t="str">
        <f>IFERROR( VLOOKUP(tabEstimativa[[#This Row],[PREGÃO]],tabPregões[#Data],6,FALSE), "" )</f>
        <v/>
      </c>
      <c r="R156" s="48"/>
      <c r="S156" s="66" t="str">
        <f>IF(COUNTIFS(tabImprósperosDetalhes[PREGÃO],tabEstimativa[[#This Row],[PREGÃO]],tabImprósperosDetalhes[IMPRÓSPERO],tabEstimativa[[#This Row],[LOTE]]) &gt; 0,"X","")</f>
        <v/>
      </c>
      <c r="T156" s="98" t="str">
        <f>IFERROR( VLOOKUP(tabEstimativa[[#This Row],[PREGÃO]],tabPregões[#Data],11,FALSE), "" )</f>
        <v/>
      </c>
      <c r="U156" s="29"/>
      <c r="V156" s="53" t="s">
        <v>4282</v>
      </c>
      <c r="W156" s="54">
        <v>44735.561215277776</v>
      </c>
      <c r="X156" s="34" t="str">
        <f t="shared" si="2"/>
        <v>*</v>
      </c>
    </row>
    <row r="157" spans="1:24" x14ac:dyDescent="0.3">
      <c r="A157" s="2">
        <v>140038</v>
      </c>
      <c r="B157" s="3" t="s">
        <v>3878</v>
      </c>
      <c r="C157" s="5" t="s">
        <v>19</v>
      </c>
      <c r="D157" s="11">
        <v>55</v>
      </c>
      <c r="E157" s="23">
        <v>19</v>
      </c>
      <c r="F157" s="11">
        <v>12</v>
      </c>
      <c r="G157" s="74">
        <f>ROUNDUP(tabEstimativa[[#This Row],[ESTIMATIVA]] / tabEstimativa[[#This Row],[PERÍODO]],0)</f>
        <v>17</v>
      </c>
      <c r="H157" s="72">
        <v>200</v>
      </c>
      <c r="I157" s="12">
        <v>44147</v>
      </c>
      <c r="J157" s="2">
        <v>61</v>
      </c>
      <c r="K157" s="8">
        <v>2021</v>
      </c>
      <c r="L157" s="367">
        <v>44624</v>
      </c>
      <c r="M157" s="238">
        <f>SUMIFS(tabSaldoAta[SALDO],tabSaldoAta[CÓDIGO],tabEstimativa[[#This Row],[CÓDIGO]],tabSaldoAta[ATA.NR],tabEstimativa[[#This Row],[ATA.NR]],tabSaldoAta[ATA.ANO],tabEstimativa[[#This Row],[ATA.ANO]])</f>
        <v>300</v>
      </c>
      <c r="N157" s="13" t="s">
        <v>1198</v>
      </c>
      <c r="O157" s="307" t="s">
        <v>1869</v>
      </c>
      <c r="P157" s="36" t="s">
        <v>4053</v>
      </c>
      <c r="Q157" s="35">
        <f>IFERROR( VLOOKUP(tabEstimativa[[#This Row],[PREGÃO]],tabPregões[#Data],6,FALSE), "" )</f>
        <v>44246</v>
      </c>
      <c r="R157" s="48"/>
      <c r="S157" s="66" t="str">
        <f>IF(COUNTIFS(tabImprósperosDetalhes[PREGÃO],tabEstimativa[[#This Row],[PREGÃO]],tabImprósperosDetalhes[IMPRÓSPERO],tabEstimativa[[#This Row],[LOTE]]) &gt; 0,"X","")</f>
        <v/>
      </c>
      <c r="T157" s="98" t="str">
        <f>IFERROR( VLOOKUP(tabEstimativa[[#This Row],[PREGÃO]],tabPregões[#Data],11,FALSE), "" )</f>
        <v>Finalizado</v>
      </c>
      <c r="U157" s="29"/>
      <c r="V157" s="53" t="s">
        <v>4282</v>
      </c>
      <c r="W157" s="54">
        <v>44627.665405092594</v>
      </c>
      <c r="X157" s="34" t="str">
        <f t="shared" si="2"/>
        <v>*</v>
      </c>
    </row>
    <row r="158" spans="1:24" x14ac:dyDescent="0.3">
      <c r="A158" s="2">
        <v>119627</v>
      </c>
      <c r="B158" s="3" t="s">
        <v>48</v>
      </c>
      <c r="C158" s="5" t="s">
        <v>47</v>
      </c>
      <c r="D158" s="11">
        <v>55</v>
      </c>
      <c r="E158" s="23">
        <v>19</v>
      </c>
      <c r="F158" s="11">
        <v>12</v>
      </c>
      <c r="G158" s="74">
        <f>IFERROR( ROUNDUP(tabEstimativa[[#This Row],[ESTIMATIVA]] / tabEstimativa[[#This Row],[PERÍODO]],0), 0 )</f>
        <v>84</v>
      </c>
      <c r="H158" s="72">
        <v>1000</v>
      </c>
      <c r="I158" s="12">
        <v>43847</v>
      </c>
      <c r="J158" s="2">
        <v>126</v>
      </c>
      <c r="K158" s="8">
        <v>2019</v>
      </c>
      <c r="L158" s="6">
        <v>43957</v>
      </c>
      <c r="M158" s="238">
        <f>SUMIFS(tabSaldoAta[SALDO],tabSaldoAta[CÓDIGO],tabEstimativa[[#This Row],[CÓDIGO]],tabSaldoAta[ATA.NR],tabEstimativa[[#This Row],[ATA.NR]],tabSaldoAta[ATA.ANO],tabEstimativa[[#This Row],[ATA.ANO]])</f>
        <v>-400</v>
      </c>
      <c r="N158" s="13" t="s">
        <v>1199</v>
      </c>
      <c r="O158" s="308" t="s">
        <v>1540</v>
      </c>
      <c r="P158" s="36" t="s">
        <v>3842</v>
      </c>
      <c r="Q158" s="35">
        <f>IFERROR( VLOOKUP(tabEstimativa[[#This Row],[PREGÃO]],tabPregões[#Data],6,FALSE), "" )</f>
        <v>44090</v>
      </c>
      <c r="R158" s="48"/>
      <c r="S158" s="66" t="str">
        <f>IF(COUNTIFS(tabImprósperosDetalhes[PREGÃO],tabEstimativa[[#This Row],[PREGÃO]],tabImprósperosDetalhes[IMPRÓSPERO],tabEstimativa[[#This Row],[LOTE]]) &gt; 0,"X","")</f>
        <v/>
      </c>
      <c r="T158" s="98" t="str">
        <f>IFERROR( VLOOKUP(tabEstimativa[[#This Row],[PREGÃO]],tabPregões[#Data],11,FALSE), "" )</f>
        <v>Finalizado</v>
      </c>
      <c r="U158" s="29" t="s">
        <v>1560</v>
      </c>
      <c r="V158" s="53" t="s">
        <v>2063</v>
      </c>
      <c r="W158" s="54">
        <v>44321.487280092595</v>
      </c>
      <c r="X158" s="34" t="str">
        <f t="shared" si="2"/>
        <v>*</v>
      </c>
    </row>
    <row r="159" spans="1:24" x14ac:dyDescent="0.3">
      <c r="A159" s="2">
        <v>123371</v>
      </c>
      <c r="B159" s="3" t="s">
        <v>51</v>
      </c>
      <c r="C159" s="5" t="s">
        <v>47</v>
      </c>
      <c r="D159" s="11">
        <v>55</v>
      </c>
      <c r="E159" s="23">
        <v>19</v>
      </c>
      <c r="F159" s="11">
        <v>12</v>
      </c>
      <c r="G159" s="74">
        <f>IFERROR( ROUNDUP(tabEstimativa[[#This Row],[ESTIMATIVA]] / tabEstimativa[[#This Row],[PERÍODO]],0), 0 )</f>
        <v>25</v>
      </c>
      <c r="H159" s="72">
        <v>300</v>
      </c>
      <c r="I159" s="12">
        <v>43847</v>
      </c>
      <c r="J159" s="2">
        <v>126</v>
      </c>
      <c r="K159" s="8">
        <v>2019</v>
      </c>
      <c r="L159" s="6">
        <v>43957</v>
      </c>
      <c r="M159" s="238">
        <f>SUMIFS(tabSaldoAta[SALDO],tabSaldoAta[CÓDIGO],tabEstimativa[[#This Row],[CÓDIGO]],tabSaldoAta[ATA.NR],tabEstimativa[[#This Row],[ATA.NR]],tabSaldoAta[ATA.ANO],tabEstimativa[[#This Row],[ATA.ANO]])</f>
        <v>200</v>
      </c>
      <c r="N159" s="13" t="s">
        <v>1199</v>
      </c>
      <c r="O159" s="308" t="s">
        <v>1540</v>
      </c>
      <c r="P159" s="36" t="s">
        <v>3842</v>
      </c>
      <c r="Q159" s="35">
        <f>IFERROR( VLOOKUP(tabEstimativa[[#This Row],[PREGÃO]],tabPregões[#Data],6,FALSE), "" )</f>
        <v>44090</v>
      </c>
      <c r="R159" s="48"/>
      <c r="S159" s="66" t="str">
        <f>IF(COUNTIFS(tabImprósperosDetalhes[PREGÃO],tabEstimativa[[#This Row],[PREGÃO]],tabImprósperosDetalhes[IMPRÓSPERO],tabEstimativa[[#This Row],[LOTE]]) &gt; 0,"X","")</f>
        <v/>
      </c>
      <c r="T159" s="98" t="str">
        <f>IFERROR( VLOOKUP(tabEstimativa[[#This Row],[PREGÃO]],tabPregões[#Data],11,FALSE), "" )</f>
        <v>Finalizado</v>
      </c>
      <c r="U159" s="29" t="s">
        <v>1560</v>
      </c>
      <c r="V159" s="53" t="s">
        <v>2063</v>
      </c>
      <c r="W159" s="54">
        <v>44321.487280092595</v>
      </c>
      <c r="X159" s="34" t="str">
        <f t="shared" si="2"/>
        <v>*</v>
      </c>
    </row>
    <row r="160" spans="1:24" x14ac:dyDescent="0.3">
      <c r="A160" s="2">
        <v>129959</v>
      </c>
      <c r="B160" s="3" t="s">
        <v>52</v>
      </c>
      <c r="C160" s="5" t="s">
        <v>47</v>
      </c>
      <c r="D160" s="11">
        <v>55</v>
      </c>
      <c r="E160" s="23">
        <v>19</v>
      </c>
      <c r="F160" s="11">
        <v>12</v>
      </c>
      <c r="G160" s="74">
        <f>IFERROR( ROUNDUP(tabEstimativa[[#This Row],[ESTIMATIVA]] / tabEstimativa[[#This Row],[PERÍODO]],0), 0 )</f>
        <v>9</v>
      </c>
      <c r="H160" s="72">
        <v>100</v>
      </c>
      <c r="I160" s="12">
        <v>43847</v>
      </c>
      <c r="J160" s="2">
        <v>126</v>
      </c>
      <c r="K160" s="8">
        <v>2019</v>
      </c>
      <c r="L160" s="6">
        <v>43957</v>
      </c>
      <c r="M160" s="238">
        <f>SUMIFS(tabSaldoAta[SALDO],tabSaldoAta[CÓDIGO],tabEstimativa[[#This Row],[CÓDIGO]],tabSaldoAta[ATA.NR],tabEstimativa[[#This Row],[ATA.NR]],tabSaldoAta[ATA.ANO],tabEstimativa[[#This Row],[ATA.ANO]])</f>
        <v>200</v>
      </c>
      <c r="N160" s="13" t="s">
        <v>1199</v>
      </c>
      <c r="O160" s="308" t="s">
        <v>1540</v>
      </c>
      <c r="P160" s="36" t="s">
        <v>3842</v>
      </c>
      <c r="Q160" s="35">
        <f>IFERROR( VLOOKUP(tabEstimativa[[#This Row],[PREGÃO]],tabPregões[#Data],6,FALSE), "" )</f>
        <v>44090</v>
      </c>
      <c r="R160" s="48"/>
      <c r="S160" s="66" t="str">
        <f>IF(COUNTIFS(tabImprósperosDetalhes[PREGÃO],tabEstimativa[[#This Row],[PREGÃO]],tabImprósperosDetalhes[IMPRÓSPERO],tabEstimativa[[#This Row],[LOTE]]) &gt; 0,"X","")</f>
        <v/>
      </c>
      <c r="T160" s="98" t="str">
        <f>IFERROR( VLOOKUP(tabEstimativa[[#This Row],[PREGÃO]],tabPregões[#Data],11,FALSE), "" )</f>
        <v>Finalizado</v>
      </c>
      <c r="U160" s="29" t="s">
        <v>1560</v>
      </c>
      <c r="V160" s="53" t="s">
        <v>2063</v>
      </c>
      <c r="W160" s="54">
        <v>44321.487280092595</v>
      </c>
      <c r="X160" s="34" t="str">
        <f t="shared" si="2"/>
        <v>*</v>
      </c>
    </row>
    <row r="161" spans="1:24" x14ac:dyDescent="0.3">
      <c r="A161" s="2">
        <v>114976</v>
      </c>
      <c r="B161" s="3" t="s">
        <v>53</v>
      </c>
      <c r="C161" s="5" t="s">
        <v>47</v>
      </c>
      <c r="D161" s="11">
        <v>55</v>
      </c>
      <c r="E161" s="23">
        <v>19</v>
      </c>
      <c r="F161" s="11">
        <v>12</v>
      </c>
      <c r="G161" s="74">
        <f>IFERROR( ROUNDUP(tabEstimativa[[#This Row],[ESTIMATIVA]] / tabEstimativa[[#This Row],[PERÍODO]],0), 0 )</f>
        <v>0</v>
      </c>
      <c r="H161" s="72">
        <v>0</v>
      </c>
      <c r="I161" s="12">
        <v>43454</v>
      </c>
      <c r="J161" s="2">
        <v>78</v>
      </c>
      <c r="K161" s="8">
        <v>2018</v>
      </c>
      <c r="L161" s="6">
        <v>43549</v>
      </c>
      <c r="M161" s="238">
        <f>SUMIFS(tabSaldoAta[SALDO],tabSaldoAta[CÓDIGO],tabEstimativa[[#This Row],[CÓDIGO]],tabSaldoAta[ATA.NR],tabEstimativa[[#This Row],[ATA.NR]],tabSaldoAta[ATA.ANO],tabEstimativa[[#This Row],[ATA.ANO]])</f>
        <v>0</v>
      </c>
      <c r="N161" s="13" t="s">
        <v>1799</v>
      </c>
      <c r="O161" s="308" t="s">
        <v>1316</v>
      </c>
      <c r="P161" s="36" t="s">
        <v>1810</v>
      </c>
      <c r="Q161" s="35">
        <f>IFERROR( VLOOKUP(tabEstimativa[[#This Row],[PREGÃO]],tabPregões[#Data],6,FALSE), "" )</f>
        <v>43199</v>
      </c>
      <c r="R161" s="48"/>
      <c r="S161" s="66" t="str">
        <f>IF(COUNTIFS(tabImprósperosDetalhes[PREGÃO],tabEstimativa[[#This Row],[PREGÃO]],tabImprósperosDetalhes[IMPRÓSPERO],tabEstimativa[[#This Row],[LOTE]]) &gt; 0,"X","")</f>
        <v/>
      </c>
      <c r="T161" s="98" t="str">
        <f>IFERROR( VLOOKUP(tabEstimativa[[#This Row],[PREGÃO]],tabPregões[#Data],11,FALSE), "" )</f>
        <v>Processo finalizado. Ata 78/18.</v>
      </c>
      <c r="U161" s="29" t="s">
        <v>1110</v>
      </c>
      <c r="V161" s="53" t="s">
        <v>1551</v>
      </c>
      <c r="W161" s="54">
        <v>43656.711273148147</v>
      </c>
      <c r="X161" s="34" t="str">
        <f t="shared" si="2"/>
        <v>*</v>
      </c>
    </row>
    <row r="162" spans="1:24" x14ac:dyDescent="0.3">
      <c r="A162" s="2">
        <v>129960</v>
      </c>
      <c r="B162" s="3" t="s">
        <v>54</v>
      </c>
      <c r="C162" s="5" t="s">
        <v>47</v>
      </c>
      <c r="D162" s="11">
        <v>55</v>
      </c>
      <c r="E162" s="23">
        <v>19</v>
      </c>
      <c r="F162" s="11">
        <v>12</v>
      </c>
      <c r="G162" s="74">
        <f>IFERROR( ROUNDUP(tabEstimativa[[#This Row],[ESTIMATIVA]] / tabEstimativa[[#This Row],[PERÍODO]],0), 0 )</f>
        <v>0</v>
      </c>
      <c r="H162" s="72">
        <v>0</v>
      </c>
      <c r="I162" s="12">
        <v>43454</v>
      </c>
      <c r="J162" s="2">
        <v>78</v>
      </c>
      <c r="K162" s="8">
        <v>2018</v>
      </c>
      <c r="L162" s="6">
        <v>43549</v>
      </c>
      <c r="M162" s="238">
        <f>SUMIFS(tabSaldoAta[SALDO],tabSaldoAta[CÓDIGO],tabEstimativa[[#This Row],[CÓDIGO]],tabSaldoAta[ATA.NR],tabEstimativa[[#This Row],[ATA.NR]],tabSaldoAta[ATA.ANO],tabEstimativa[[#This Row],[ATA.ANO]])</f>
        <v>0</v>
      </c>
      <c r="N162" s="13" t="s">
        <v>1799</v>
      </c>
      <c r="O162" s="308" t="s">
        <v>1316</v>
      </c>
      <c r="P162" s="36" t="s">
        <v>1810</v>
      </c>
      <c r="Q162" s="35">
        <f>IFERROR( VLOOKUP(tabEstimativa[[#This Row],[PREGÃO]],tabPregões[#Data],6,FALSE), "" )</f>
        <v>43199</v>
      </c>
      <c r="R162" s="48"/>
      <c r="S162" s="66" t="str">
        <f>IF(COUNTIFS(tabImprósperosDetalhes[PREGÃO],tabEstimativa[[#This Row],[PREGÃO]],tabImprósperosDetalhes[IMPRÓSPERO],tabEstimativa[[#This Row],[LOTE]]) &gt; 0,"X","")</f>
        <v/>
      </c>
      <c r="T162" s="98" t="str">
        <f>IFERROR( VLOOKUP(tabEstimativa[[#This Row],[PREGÃO]],tabPregões[#Data],11,FALSE), "" )</f>
        <v>Processo finalizado. Ata 78/18.</v>
      </c>
      <c r="U162" s="29" t="s">
        <v>1819</v>
      </c>
      <c r="V162" s="53" t="s">
        <v>1551</v>
      </c>
      <c r="W162" s="54">
        <v>43656.711273148147</v>
      </c>
      <c r="X162" s="34" t="str">
        <f t="shared" si="2"/>
        <v>*</v>
      </c>
    </row>
    <row r="163" spans="1:24" x14ac:dyDescent="0.3">
      <c r="A163" s="2">
        <v>132231</v>
      </c>
      <c r="B163" s="3" t="s">
        <v>55</v>
      </c>
      <c r="C163" s="5" t="s">
        <v>47</v>
      </c>
      <c r="D163" s="11">
        <v>55</v>
      </c>
      <c r="E163" s="23">
        <v>19</v>
      </c>
      <c r="F163" s="11">
        <v>12</v>
      </c>
      <c r="G163" s="74">
        <f>IFERROR( ROUNDUP(tabEstimativa[[#This Row],[ESTIMATIVA]] / tabEstimativa[[#This Row],[PERÍODO]],0), 0 )</f>
        <v>0</v>
      </c>
      <c r="H163" s="72">
        <v>0</v>
      </c>
      <c r="I163" s="12">
        <v>44097</v>
      </c>
      <c r="J163" s="2">
        <v>9</v>
      </c>
      <c r="K163" s="8">
        <v>2020</v>
      </c>
      <c r="L163" s="6">
        <v>44210</v>
      </c>
      <c r="M163" s="238">
        <f>SUMIFS(tabSaldoAta[SALDO],tabSaldoAta[CÓDIGO],tabEstimativa[[#This Row],[CÓDIGO]],tabSaldoAta[ATA.NR],tabEstimativa[[#This Row],[ATA.NR]],tabSaldoAta[ATA.ANO],tabEstimativa[[#This Row],[ATA.ANO]])</f>
        <v>1500</v>
      </c>
      <c r="N163" s="13" t="s">
        <v>1198</v>
      </c>
      <c r="O163" s="307" t="str">
        <f>IFERROR( VLOOKUP(CONCATENATE(tabEstimativa[[#This Row],[ATA.NR]],"/",tabEstimativa[[#This Row],[ATA.ANO]]-2000),tabAtas[#Data],6,FALSE), "" )</f>
        <v>MATERIAL ELETRICO</v>
      </c>
      <c r="P163" s="36" t="s">
        <v>2342</v>
      </c>
      <c r="Q163" s="35">
        <f>IFERROR( VLOOKUP(tabEstimativa[[#This Row],[PREGÃO]],tabPregões[#Data],6,FALSE), "" )</f>
        <v>43857</v>
      </c>
      <c r="R163" s="48"/>
      <c r="S163" s="66" t="str">
        <f>IF(COUNTIFS(tabImprósperosDetalhes[PREGÃO],tabEstimativa[[#This Row],[PREGÃO]],tabImprósperosDetalhes[IMPRÓSPERO],tabEstimativa[[#This Row],[LOTE]]) &gt; 0,"X","")</f>
        <v/>
      </c>
      <c r="T163" s="98" t="str">
        <f>IFERROR( VLOOKUP(tabEstimativa[[#This Row],[PREGÃO]],tabPregões[#Data],11,FALSE), "" )</f>
        <v>Empresa solicitou prorrogação de prazo para assinar contrato</v>
      </c>
      <c r="U163" s="29" t="s">
        <v>1560</v>
      </c>
      <c r="V163" s="53" t="s">
        <v>2063</v>
      </c>
      <c r="W163" s="54">
        <v>44217.461770833332</v>
      </c>
      <c r="X163" s="34" t="str">
        <f t="shared" si="2"/>
        <v>*</v>
      </c>
    </row>
    <row r="164" spans="1:24" x14ac:dyDescent="0.3">
      <c r="A164" s="2">
        <v>119628</v>
      </c>
      <c r="B164" s="3" t="s">
        <v>1104</v>
      </c>
      <c r="C164" s="5" t="s">
        <v>47</v>
      </c>
      <c r="D164" s="11">
        <v>55</v>
      </c>
      <c r="E164" s="23">
        <v>19</v>
      </c>
      <c r="F164" s="11">
        <v>12</v>
      </c>
      <c r="G164" s="74">
        <f>IFERROR( ROUNDUP(tabEstimativa[[#This Row],[ESTIMATIVA]] / tabEstimativa[[#This Row],[PERÍODO]],0), 0 )</f>
        <v>42</v>
      </c>
      <c r="H164" s="72">
        <v>500</v>
      </c>
      <c r="I164" s="12">
        <v>43847</v>
      </c>
      <c r="J164" s="2">
        <v>126</v>
      </c>
      <c r="K164" s="8">
        <v>2019</v>
      </c>
      <c r="L164" s="6">
        <v>43957</v>
      </c>
      <c r="M164" s="238">
        <f>SUMIFS(tabSaldoAta[SALDO],tabSaldoAta[CÓDIGO],tabEstimativa[[#This Row],[CÓDIGO]],tabSaldoAta[ATA.NR],tabEstimativa[[#This Row],[ATA.NR]],tabSaldoAta[ATA.ANO],tabEstimativa[[#This Row],[ATA.ANO]])</f>
        <v>-100</v>
      </c>
      <c r="N164" s="13" t="s">
        <v>1199</v>
      </c>
      <c r="O164" s="308" t="s">
        <v>1540</v>
      </c>
      <c r="P164" s="36" t="s">
        <v>3842</v>
      </c>
      <c r="Q164" s="35">
        <f>IFERROR( VLOOKUP(tabEstimativa[[#This Row],[PREGÃO]],tabPregões[#Data],6,FALSE), "" )</f>
        <v>44090</v>
      </c>
      <c r="R164" s="48"/>
      <c r="S164" s="66" t="str">
        <f>IF(COUNTIFS(tabImprósperosDetalhes[PREGÃO],tabEstimativa[[#This Row],[PREGÃO]],tabImprósperosDetalhes[IMPRÓSPERO],tabEstimativa[[#This Row],[LOTE]]) &gt; 0,"X","")</f>
        <v/>
      </c>
      <c r="T164" s="98" t="str">
        <f>IFERROR( VLOOKUP(tabEstimativa[[#This Row],[PREGÃO]],tabPregões[#Data],11,FALSE), "" )</f>
        <v>Finalizado</v>
      </c>
      <c r="U164" s="29" t="s">
        <v>1560</v>
      </c>
      <c r="V164" s="53" t="s">
        <v>2063</v>
      </c>
      <c r="W164" s="54">
        <v>44321.487280092595</v>
      </c>
      <c r="X164" s="34" t="str">
        <f t="shared" si="2"/>
        <v>*</v>
      </c>
    </row>
    <row r="165" spans="1:24" x14ac:dyDescent="0.3">
      <c r="A165" s="2">
        <v>108463</v>
      </c>
      <c r="B165" s="3" t="s">
        <v>57</v>
      </c>
      <c r="C165" s="5" t="s">
        <v>47</v>
      </c>
      <c r="D165" s="11">
        <v>55</v>
      </c>
      <c r="E165" s="23">
        <v>19</v>
      </c>
      <c r="F165" s="11">
        <v>12</v>
      </c>
      <c r="G165" s="74">
        <f>IFERROR( ROUNDUP(tabEstimativa[[#This Row],[ESTIMATIVA]] / tabEstimativa[[#This Row],[PERÍODO]],0), 0 )</f>
        <v>342</v>
      </c>
      <c r="H165" s="72">
        <v>4100</v>
      </c>
      <c r="I165" s="12">
        <v>43847</v>
      </c>
      <c r="J165" s="2">
        <v>126</v>
      </c>
      <c r="K165" s="8">
        <v>2019</v>
      </c>
      <c r="L165" s="6">
        <v>43957</v>
      </c>
      <c r="M165" s="238">
        <f>SUMIFS(tabSaldoAta[SALDO],tabSaldoAta[CÓDIGO],tabEstimativa[[#This Row],[CÓDIGO]],tabSaldoAta[ATA.NR],tabEstimativa[[#This Row],[ATA.NR]],tabSaldoAta[ATA.ANO],tabEstimativa[[#This Row],[ATA.ANO]])</f>
        <v>0</v>
      </c>
      <c r="N165" s="13" t="s">
        <v>1199</v>
      </c>
      <c r="O165" s="308" t="s">
        <v>1540</v>
      </c>
      <c r="P165" s="36" t="s">
        <v>3842</v>
      </c>
      <c r="Q165" s="35">
        <f>IFERROR( VLOOKUP(tabEstimativa[[#This Row],[PREGÃO]],tabPregões[#Data],6,FALSE), "" )</f>
        <v>44090</v>
      </c>
      <c r="R165" s="48"/>
      <c r="S165" s="66" t="str">
        <f>IF(COUNTIFS(tabImprósperosDetalhes[PREGÃO],tabEstimativa[[#This Row],[PREGÃO]],tabImprósperosDetalhes[IMPRÓSPERO],tabEstimativa[[#This Row],[LOTE]]) &gt; 0,"X","")</f>
        <v/>
      </c>
      <c r="T165" s="98" t="str">
        <f>IFERROR( VLOOKUP(tabEstimativa[[#This Row],[PREGÃO]],tabPregões[#Data],11,FALSE), "" )</f>
        <v>Finalizado</v>
      </c>
      <c r="U165" s="29" t="s">
        <v>1560</v>
      </c>
      <c r="V165" s="53" t="s">
        <v>2063</v>
      </c>
      <c r="W165" s="54">
        <v>44321.487280092595</v>
      </c>
      <c r="X165" s="34" t="str">
        <f t="shared" si="2"/>
        <v>*</v>
      </c>
    </row>
    <row r="166" spans="1:24" x14ac:dyDescent="0.3">
      <c r="A166" s="2">
        <v>112965</v>
      </c>
      <c r="B166" s="3" t="s">
        <v>1103</v>
      </c>
      <c r="C166" s="5" t="s">
        <v>47</v>
      </c>
      <c r="D166" s="11">
        <v>55</v>
      </c>
      <c r="E166" s="23">
        <v>19</v>
      </c>
      <c r="F166" s="11">
        <v>12</v>
      </c>
      <c r="G166" s="74">
        <f>IFERROR( ROUNDUP(tabEstimativa[[#This Row],[ESTIMATIVA]] / tabEstimativa[[#This Row],[PERÍODO]],0), 0 )</f>
        <v>55</v>
      </c>
      <c r="H166" s="72">
        <v>650</v>
      </c>
      <c r="I166" s="12">
        <v>43847</v>
      </c>
      <c r="J166" s="2">
        <v>126</v>
      </c>
      <c r="K166" s="8">
        <v>2019</v>
      </c>
      <c r="L166" s="6">
        <v>43957</v>
      </c>
      <c r="M166" s="238">
        <f>SUMIFS(tabSaldoAta[SALDO],tabSaldoAta[CÓDIGO],tabEstimativa[[#This Row],[CÓDIGO]],tabSaldoAta[ATA.NR],tabEstimativa[[#This Row],[ATA.NR]],tabSaldoAta[ATA.ANO],tabEstimativa[[#This Row],[ATA.ANO]])</f>
        <v>0</v>
      </c>
      <c r="N166" s="13" t="s">
        <v>1199</v>
      </c>
      <c r="O166" s="308" t="s">
        <v>1540</v>
      </c>
      <c r="P166" s="36" t="s">
        <v>3842</v>
      </c>
      <c r="Q166" s="35">
        <f>IFERROR( VLOOKUP(tabEstimativa[[#This Row],[PREGÃO]],tabPregões[#Data],6,FALSE), "" )</f>
        <v>44090</v>
      </c>
      <c r="R166" s="48"/>
      <c r="S166" s="66" t="str">
        <f>IF(COUNTIFS(tabImprósperosDetalhes[PREGÃO],tabEstimativa[[#This Row],[PREGÃO]],tabImprósperosDetalhes[IMPRÓSPERO],tabEstimativa[[#This Row],[LOTE]]) &gt; 0,"X","")</f>
        <v/>
      </c>
      <c r="T166" s="98" t="str">
        <f>IFERROR( VLOOKUP(tabEstimativa[[#This Row],[PREGÃO]],tabPregões[#Data],11,FALSE), "" )</f>
        <v>Finalizado</v>
      </c>
      <c r="U166" s="29" t="s">
        <v>1833</v>
      </c>
      <c r="V166" s="53" t="s">
        <v>2063</v>
      </c>
      <c r="W166" s="54">
        <v>44321.487280092595</v>
      </c>
      <c r="X166" s="34" t="str">
        <f t="shared" si="2"/>
        <v>*</v>
      </c>
    </row>
    <row r="167" spans="1:24" x14ac:dyDescent="0.3">
      <c r="A167" s="2">
        <v>110891</v>
      </c>
      <c r="B167" s="3" t="s">
        <v>61</v>
      </c>
      <c r="C167" s="5" t="s">
        <v>47</v>
      </c>
      <c r="D167" s="11">
        <v>55</v>
      </c>
      <c r="E167" s="23">
        <v>19</v>
      </c>
      <c r="F167" s="11">
        <v>12</v>
      </c>
      <c r="G167" s="74">
        <f>IFERROR( ROUNDUP(tabEstimativa[[#This Row],[ESTIMATIVA]] / tabEstimativa[[#This Row],[PERÍODO]],0), 0 )</f>
        <v>9</v>
      </c>
      <c r="H167" s="72">
        <v>100</v>
      </c>
      <c r="I167" s="12">
        <v>43847</v>
      </c>
      <c r="J167" s="2">
        <v>126</v>
      </c>
      <c r="K167" s="8">
        <v>2019</v>
      </c>
      <c r="L167" s="6">
        <v>43957</v>
      </c>
      <c r="M167" s="238">
        <f>SUMIFS(tabSaldoAta[SALDO],tabSaldoAta[CÓDIGO],tabEstimativa[[#This Row],[CÓDIGO]],tabSaldoAta[ATA.NR],tabEstimativa[[#This Row],[ATA.NR]],tabSaldoAta[ATA.ANO],tabEstimativa[[#This Row],[ATA.ANO]])</f>
        <v>0</v>
      </c>
      <c r="N167" s="13" t="s">
        <v>1199</v>
      </c>
      <c r="O167" s="308" t="s">
        <v>1540</v>
      </c>
      <c r="P167" s="36" t="s">
        <v>3842</v>
      </c>
      <c r="Q167" s="35">
        <f>IFERROR( VLOOKUP(tabEstimativa[[#This Row],[PREGÃO]],tabPregões[#Data],6,FALSE), "" )</f>
        <v>44090</v>
      </c>
      <c r="R167" s="48"/>
      <c r="S167" s="66" t="str">
        <f>IF(COUNTIFS(tabImprósperosDetalhes[PREGÃO],tabEstimativa[[#This Row],[PREGÃO]],tabImprósperosDetalhes[IMPRÓSPERO],tabEstimativa[[#This Row],[LOTE]]) &gt; 0,"X","")</f>
        <v/>
      </c>
      <c r="T167" s="98" t="str">
        <f>IFERROR( VLOOKUP(tabEstimativa[[#This Row],[PREGÃO]],tabPregões[#Data],11,FALSE), "" )</f>
        <v>Finalizado</v>
      </c>
      <c r="U167" s="29" t="s">
        <v>1560</v>
      </c>
      <c r="V167" s="53" t="s">
        <v>2063</v>
      </c>
      <c r="W167" s="54">
        <v>44321.487280092595</v>
      </c>
      <c r="X167" s="34" t="str">
        <f t="shared" si="2"/>
        <v>*</v>
      </c>
    </row>
    <row r="168" spans="1:24" x14ac:dyDescent="0.3">
      <c r="A168" s="2">
        <v>123372</v>
      </c>
      <c r="B168" s="3" t="s">
        <v>62</v>
      </c>
      <c r="C168" s="5" t="s">
        <v>47</v>
      </c>
      <c r="D168" s="11">
        <v>55</v>
      </c>
      <c r="E168" s="23">
        <v>19</v>
      </c>
      <c r="F168" s="11">
        <v>12</v>
      </c>
      <c r="G168" s="74">
        <f>IFERROR( ROUNDUP(tabEstimativa[[#This Row],[ESTIMATIVA]] / tabEstimativa[[#This Row],[PERÍODO]],0), 0 )</f>
        <v>0</v>
      </c>
      <c r="H168" s="72">
        <v>0</v>
      </c>
      <c r="I168" s="12">
        <v>43454</v>
      </c>
      <c r="J168" s="2">
        <v>78</v>
      </c>
      <c r="K168" s="8">
        <v>2018</v>
      </c>
      <c r="L168" s="6">
        <v>43549</v>
      </c>
      <c r="M168" s="238">
        <f>SUMIFS(tabSaldoAta[SALDO],tabSaldoAta[CÓDIGO],tabEstimativa[[#This Row],[CÓDIGO]],tabSaldoAta[ATA.NR],tabEstimativa[[#This Row],[ATA.NR]],tabSaldoAta[ATA.ANO],tabEstimativa[[#This Row],[ATA.ANO]])</f>
        <v>0</v>
      </c>
      <c r="N168" s="13" t="s">
        <v>1799</v>
      </c>
      <c r="O168" s="308" t="s">
        <v>1316</v>
      </c>
      <c r="P168" s="36" t="s">
        <v>1810</v>
      </c>
      <c r="Q168" s="35">
        <f>IFERROR( VLOOKUP(tabEstimativa[[#This Row],[PREGÃO]],tabPregões[#Data],6,FALSE), "" )</f>
        <v>43199</v>
      </c>
      <c r="R168" s="48"/>
      <c r="S168" s="66" t="str">
        <f>IF(COUNTIFS(tabImprósperosDetalhes[PREGÃO],tabEstimativa[[#This Row],[PREGÃO]],tabImprósperosDetalhes[IMPRÓSPERO],tabEstimativa[[#This Row],[LOTE]]) &gt; 0,"X","")</f>
        <v/>
      </c>
      <c r="T168" s="98" t="str">
        <f>IFERROR( VLOOKUP(tabEstimativa[[#This Row],[PREGÃO]],tabPregões[#Data],11,FALSE), "" )</f>
        <v>Processo finalizado. Ata 78/18.</v>
      </c>
      <c r="U168" s="29" t="s">
        <v>1110</v>
      </c>
      <c r="V168" s="53" t="s">
        <v>1551</v>
      </c>
      <c r="W168" s="54">
        <v>43656.711273148147</v>
      </c>
      <c r="X168" s="34" t="str">
        <f t="shared" ref="X168:X231" si="3">"*"</f>
        <v>*</v>
      </c>
    </row>
    <row r="169" spans="1:24" x14ac:dyDescent="0.3">
      <c r="A169" s="2">
        <v>123373</v>
      </c>
      <c r="B169" s="3" t="s">
        <v>63</v>
      </c>
      <c r="C169" s="5" t="s">
        <v>47</v>
      </c>
      <c r="D169" s="11">
        <v>55</v>
      </c>
      <c r="E169" s="23">
        <v>19</v>
      </c>
      <c r="F169" s="11">
        <v>12</v>
      </c>
      <c r="G169" s="74">
        <f>IFERROR( ROUNDUP(tabEstimativa[[#This Row],[ESTIMATIVA]] / tabEstimativa[[#This Row],[PERÍODO]],0), 0 )</f>
        <v>125</v>
      </c>
      <c r="H169" s="72">
        <v>1500</v>
      </c>
      <c r="I169" s="12">
        <v>43847</v>
      </c>
      <c r="J169" s="2">
        <v>126</v>
      </c>
      <c r="K169" s="8">
        <v>2019</v>
      </c>
      <c r="L169" s="6">
        <v>43957</v>
      </c>
      <c r="M169" s="238">
        <f>SUMIFS(tabSaldoAta[SALDO],tabSaldoAta[CÓDIGO],tabEstimativa[[#This Row],[CÓDIGO]],tabSaldoAta[ATA.NR],tabEstimativa[[#This Row],[ATA.NR]],tabSaldoAta[ATA.ANO],tabEstimativa[[#This Row],[ATA.ANO]])</f>
        <v>500</v>
      </c>
      <c r="N169" s="13" t="s">
        <v>1199</v>
      </c>
      <c r="O169" s="308" t="s">
        <v>1540</v>
      </c>
      <c r="P169" s="36" t="s">
        <v>3842</v>
      </c>
      <c r="Q169" s="35">
        <f>IFERROR( VLOOKUP(tabEstimativa[[#This Row],[PREGÃO]],tabPregões[#Data],6,FALSE), "" )</f>
        <v>44090</v>
      </c>
      <c r="R169" s="48"/>
      <c r="S169" s="66" t="str">
        <f>IF(COUNTIFS(tabImprósperosDetalhes[PREGÃO],tabEstimativa[[#This Row],[PREGÃO]],tabImprósperosDetalhes[IMPRÓSPERO],tabEstimativa[[#This Row],[LOTE]]) &gt; 0,"X","")</f>
        <v/>
      </c>
      <c r="T169" s="98" t="str">
        <f>IFERROR( VLOOKUP(tabEstimativa[[#This Row],[PREGÃO]],tabPregões[#Data],11,FALSE), "" )</f>
        <v>Finalizado</v>
      </c>
      <c r="U169" s="29" t="s">
        <v>1560</v>
      </c>
      <c r="V169" s="53" t="s">
        <v>2063</v>
      </c>
      <c r="W169" s="54">
        <v>44321.487280092595</v>
      </c>
      <c r="X169" s="34" t="str">
        <f t="shared" si="3"/>
        <v>*</v>
      </c>
    </row>
    <row r="170" spans="1:24" x14ac:dyDescent="0.3">
      <c r="A170" s="2">
        <v>101917</v>
      </c>
      <c r="B170" s="3" t="s">
        <v>49</v>
      </c>
      <c r="C170" s="5" t="s">
        <v>47</v>
      </c>
      <c r="D170" s="11">
        <v>55</v>
      </c>
      <c r="E170" s="23">
        <v>19</v>
      </c>
      <c r="F170" s="11">
        <v>12</v>
      </c>
      <c r="G170" s="74">
        <f>IFERROR( ROUNDUP(tabEstimativa[[#This Row],[ESTIMATIVA]] / tabEstimativa[[#This Row],[PERÍODO]],0), 0 )</f>
        <v>209</v>
      </c>
      <c r="H170" s="72">
        <v>2500</v>
      </c>
      <c r="I170" s="12">
        <v>43847</v>
      </c>
      <c r="J170" s="2">
        <v>126</v>
      </c>
      <c r="K170" s="8">
        <v>2019</v>
      </c>
      <c r="L170" s="6">
        <v>43957</v>
      </c>
      <c r="M170" s="238">
        <f>SUMIFS(tabSaldoAta[SALDO],tabSaldoAta[CÓDIGO],tabEstimativa[[#This Row],[CÓDIGO]],tabSaldoAta[ATA.NR],tabEstimativa[[#This Row],[ATA.NR]],tabSaldoAta[ATA.ANO],tabEstimativa[[#This Row],[ATA.ANO]])</f>
        <v>-120</v>
      </c>
      <c r="N170" s="13" t="s">
        <v>1199</v>
      </c>
      <c r="O170" s="308" t="s">
        <v>1540</v>
      </c>
      <c r="P170" s="36" t="s">
        <v>3842</v>
      </c>
      <c r="Q170" s="35">
        <f>IFERROR( VLOOKUP(tabEstimativa[[#This Row],[PREGÃO]],tabPregões[#Data],6,FALSE), "" )</f>
        <v>44090</v>
      </c>
      <c r="R170" s="48"/>
      <c r="S170" s="66" t="str">
        <f>IF(COUNTIFS(tabImprósperosDetalhes[PREGÃO],tabEstimativa[[#This Row],[PREGÃO]],tabImprósperosDetalhes[IMPRÓSPERO],tabEstimativa[[#This Row],[LOTE]]) &gt; 0,"X","")</f>
        <v/>
      </c>
      <c r="T170" s="98" t="str">
        <f>IFERROR( VLOOKUP(tabEstimativa[[#This Row],[PREGÃO]],tabPregões[#Data],11,FALSE), "" )</f>
        <v>Finalizado</v>
      </c>
      <c r="U170" s="29" t="s">
        <v>1560</v>
      </c>
      <c r="V170" s="53" t="s">
        <v>2063</v>
      </c>
      <c r="W170" s="54">
        <v>44321.487280092595</v>
      </c>
      <c r="X170" s="34" t="str">
        <f t="shared" si="3"/>
        <v>*</v>
      </c>
    </row>
    <row r="171" spans="1:24" x14ac:dyDescent="0.3">
      <c r="A171" s="2">
        <v>99810</v>
      </c>
      <c r="B171" s="3" t="s">
        <v>50</v>
      </c>
      <c r="C171" s="5" t="s">
        <v>47</v>
      </c>
      <c r="D171" s="11">
        <v>55</v>
      </c>
      <c r="E171" s="23">
        <v>19</v>
      </c>
      <c r="F171" s="11">
        <v>12</v>
      </c>
      <c r="G171" s="74">
        <f>IFERROR( ROUNDUP(tabEstimativa[[#This Row],[ESTIMATIVA]] / tabEstimativa[[#This Row],[PERÍODO]],0), 0 )</f>
        <v>834</v>
      </c>
      <c r="H171" s="72">
        <v>10000</v>
      </c>
      <c r="I171" s="12">
        <v>43847</v>
      </c>
      <c r="J171" s="2">
        <v>126</v>
      </c>
      <c r="K171" s="8">
        <v>2019</v>
      </c>
      <c r="L171" s="6">
        <v>43957</v>
      </c>
      <c r="M171" s="238">
        <f>SUMIFS(tabSaldoAta[SALDO],tabSaldoAta[CÓDIGO],tabEstimativa[[#This Row],[CÓDIGO]],tabSaldoAta[ATA.NR],tabEstimativa[[#This Row],[ATA.NR]],tabSaldoAta[ATA.ANO],tabEstimativa[[#This Row],[ATA.ANO]])</f>
        <v>-500</v>
      </c>
      <c r="N171" s="13" t="s">
        <v>1199</v>
      </c>
      <c r="O171" s="308" t="s">
        <v>1540</v>
      </c>
      <c r="P171" s="36" t="s">
        <v>3842</v>
      </c>
      <c r="Q171" s="35">
        <f>IFERROR( VLOOKUP(tabEstimativa[[#This Row],[PREGÃO]],tabPregões[#Data],6,FALSE), "" )</f>
        <v>44090</v>
      </c>
      <c r="R171" s="48"/>
      <c r="S171" s="66" t="str">
        <f>IF(COUNTIFS(tabImprósperosDetalhes[PREGÃO],tabEstimativa[[#This Row],[PREGÃO]],tabImprósperosDetalhes[IMPRÓSPERO],tabEstimativa[[#This Row],[LOTE]]) &gt; 0,"X","")</f>
        <v/>
      </c>
      <c r="T171" s="98" t="str">
        <f>IFERROR( VLOOKUP(tabEstimativa[[#This Row],[PREGÃO]],tabPregões[#Data],11,FALSE), "" )</f>
        <v>Finalizado</v>
      </c>
      <c r="U171" s="29" t="s">
        <v>1560</v>
      </c>
      <c r="V171" s="53" t="s">
        <v>2063</v>
      </c>
      <c r="W171" s="54">
        <v>44321.487280092595</v>
      </c>
      <c r="X171" s="34" t="str">
        <f t="shared" si="3"/>
        <v>*</v>
      </c>
    </row>
    <row r="172" spans="1:24" x14ac:dyDescent="0.3">
      <c r="A172" s="2">
        <v>124980</v>
      </c>
      <c r="B172" s="3" t="s">
        <v>1105</v>
      </c>
      <c r="C172" s="5" t="s">
        <v>47</v>
      </c>
      <c r="D172" s="11">
        <v>55</v>
      </c>
      <c r="E172" s="23">
        <v>19</v>
      </c>
      <c r="F172" s="11">
        <v>12</v>
      </c>
      <c r="G172" s="74">
        <f>IFERROR( ROUNDUP(tabEstimativa[[#This Row],[ESTIMATIVA]] / tabEstimativa[[#This Row],[PERÍODO]],0), 0 )</f>
        <v>67</v>
      </c>
      <c r="H172" s="72">
        <v>800</v>
      </c>
      <c r="I172" s="12">
        <v>43847</v>
      </c>
      <c r="J172" s="2">
        <v>126</v>
      </c>
      <c r="K172" s="8">
        <v>2019</v>
      </c>
      <c r="L172" s="6">
        <v>43957</v>
      </c>
      <c r="M172" s="238">
        <f>SUMIFS(tabSaldoAta[SALDO],tabSaldoAta[CÓDIGO],tabEstimativa[[#This Row],[CÓDIGO]],tabSaldoAta[ATA.NR],tabEstimativa[[#This Row],[ATA.NR]],tabSaldoAta[ATA.ANO],tabEstimativa[[#This Row],[ATA.ANO]])</f>
        <v>0</v>
      </c>
      <c r="N172" s="13" t="s">
        <v>1199</v>
      </c>
      <c r="O172" s="308" t="s">
        <v>1540</v>
      </c>
      <c r="P172" s="36" t="s">
        <v>3842</v>
      </c>
      <c r="Q172" s="35">
        <f>IFERROR( VLOOKUP(tabEstimativa[[#This Row],[PREGÃO]],tabPregões[#Data],6,FALSE), "" )</f>
        <v>44090</v>
      </c>
      <c r="R172" s="48"/>
      <c r="S172" s="66" t="str">
        <f>IF(COUNTIFS(tabImprósperosDetalhes[PREGÃO],tabEstimativa[[#This Row],[PREGÃO]],tabImprósperosDetalhes[IMPRÓSPERO],tabEstimativa[[#This Row],[LOTE]]) &gt; 0,"X","")</f>
        <v/>
      </c>
      <c r="T172" s="98" t="str">
        <f>IFERROR( VLOOKUP(tabEstimativa[[#This Row],[PREGÃO]],tabPregões[#Data],11,FALSE), "" )</f>
        <v>Finalizado</v>
      </c>
      <c r="U172" s="29" t="s">
        <v>1560</v>
      </c>
      <c r="V172" s="53" t="s">
        <v>2063</v>
      </c>
      <c r="W172" s="54">
        <v>44321.487280092595</v>
      </c>
      <c r="X172" s="34" t="str">
        <f t="shared" si="3"/>
        <v>*</v>
      </c>
    </row>
    <row r="173" spans="1:24" x14ac:dyDescent="0.3">
      <c r="A173" s="2">
        <v>102791</v>
      </c>
      <c r="B173" s="3" t="s">
        <v>1099</v>
      </c>
      <c r="C173" s="5" t="s">
        <v>47</v>
      </c>
      <c r="D173" s="11">
        <v>55</v>
      </c>
      <c r="E173" s="23">
        <v>19</v>
      </c>
      <c r="F173" s="11">
        <v>12</v>
      </c>
      <c r="G173" s="74">
        <f>IFERROR( ROUNDUP(tabEstimativa[[#This Row],[ESTIMATIVA]] / tabEstimativa[[#This Row],[PERÍODO]],0), 0 )</f>
        <v>84</v>
      </c>
      <c r="H173" s="72">
        <v>1000</v>
      </c>
      <c r="I173" s="12">
        <v>43847</v>
      </c>
      <c r="J173" s="2">
        <v>126</v>
      </c>
      <c r="K173" s="8">
        <v>2019</v>
      </c>
      <c r="L173" s="6">
        <v>43957</v>
      </c>
      <c r="M173" s="238">
        <f>SUMIFS(tabSaldoAta[SALDO],tabSaldoAta[CÓDIGO],tabEstimativa[[#This Row],[CÓDIGO]],tabSaldoAta[ATA.NR],tabEstimativa[[#This Row],[ATA.NR]],tabSaldoAta[ATA.ANO],tabEstimativa[[#This Row],[ATA.ANO]])</f>
        <v>-100</v>
      </c>
      <c r="N173" s="13" t="s">
        <v>1199</v>
      </c>
      <c r="O173" s="308" t="s">
        <v>1540</v>
      </c>
      <c r="P173" s="36" t="s">
        <v>3842</v>
      </c>
      <c r="Q173" s="35">
        <f>IFERROR( VLOOKUP(tabEstimativa[[#This Row],[PREGÃO]],tabPregões[#Data],6,FALSE), "" )</f>
        <v>44090</v>
      </c>
      <c r="R173" s="48"/>
      <c r="S173" s="66" t="str">
        <f>IF(COUNTIFS(tabImprósperosDetalhes[PREGÃO],tabEstimativa[[#This Row],[PREGÃO]],tabImprósperosDetalhes[IMPRÓSPERO],tabEstimativa[[#This Row],[LOTE]]) &gt; 0,"X","")</f>
        <v/>
      </c>
      <c r="T173" s="98" t="str">
        <f>IFERROR( VLOOKUP(tabEstimativa[[#This Row],[PREGÃO]],tabPregões[#Data],11,FALSE), "" )</f>
        <v>Finalizado</v>
      </c>
      <c r="U173" s="29" t="s">
        <v>1817</v>
      </c>
      <c r="V173" s="53" t="s">
        <v>2063</v>
      </c>
      <c r="W173" s="54">
        <v>44321.487280092595</v>
      </c>
      <c r="X173" s="34" t="str">
        <f t="shared" si="3"/>
        <v>*</v>
      </c>
    </row>
    <row r="174" spans="1:24" x14ac:dyDescent="0.3">
      <c r="A174" s="2">
        <v>132230</v>
      </c>
      <c r="B174" s="3" t="s">
        <v>1107</v>
      </c>
      <c r="C174" s="5" t="s">
        <v>47</v>
      </c>
      <c r="D174" s="11">
        <v>55</v>
      </c>
      <c r="E174" s="23">
        <v>19</v>
      </c>
      <c r="F174" s="11">
        <v>12</v>
      </c>
      <c r="G174" s="74">
        <f>IFERROR( ROUNDUP(tabEstimativa[[#This Row],[ESTIMATIVA]] / tabEstimativa[[#This Row],[PERÍODO]],0), 0 )</f>
        <v>0</v>
      </c>
      <c r="H174" s="72">
        <v>0</v>
      </c>
      <c r="I174" s="12">
        <v>43454</v>
      </c>
      <c r="J174" s="2">
        <v>78</v>
      </c>
      <c r="K174" s="8">
        <v>2018</v>
      </c>
      <c r="L174" s="6">
        <v>43549</v>
      </c>
      <c r="M174" s="238">
        <f>SUMIFS(tabSaldoAta[SALDO],tabSaldoAta[CÓDIGO],tabEstimativa[[#This Row],[CÓDIGO]],tabSaldoAta[ATA.NR],tabEstimativa[[#This Row],[ATA.NR]],tabSaldoAta[ATA.ANO],tabEstimativa[[#This Row],[ATA.ANO]])</f>
        <v>0</v>
      </c>
      <c r="N174" s="13" t="s">
        <v>1799</v>
      </c>
      <c r="O174" s="308" t="s">
        <v>1316</v>
      </c>
      <c r="P174" s="36" t="s">
        <v>1810</v>
      </c>
      <c r="Q174" s="35">
        <f>IFERROR( VLOOKUP(tabEstimativa[[#This Row],[PREGÃO]],tabPregões[#Data],6,FALSE), "" )</f>
        <v>43199</v>
      </c>
      <c r="R174" s="48"/>
      <c r="S174" s="66" t="str">
        <f>IF(COUNTIFS(tabImprósperosDetalhes[PREGÃO],tabEstimativa[[#This Row],[PREGÃO]],tabImprósperosDetalhes[IMPRÓSPERO],tabEstimativa[[#This Row],[LOTE]]) &gt; 0,"X","")</f>
        <v/>
      </c>
      <c r="T174" s="98" t="str">
        <f>IFERROR( VLOOKUP(tabEstimativa[[#This Row],[PREGÃO]],tabPregões[#Data],11,FALSE), "" )</f>
        <v>Processo finalizado. Ata 78/18.</v>
      </c>
      <c r="U174" s="29" t="s">
        <v>1110</v>
      </c>
      <c r="V174" s="53" t="s">
        <v>1551</v>
      </c>
      <c r="W174" s="54">
        <v>43656.711273148147</v>
      </c>
      <c r="X174" s="34" t="str">
        <f t="shared" si="3"/>
        <v>*</v>
      </c>
    </row>
    <row r="175" spans="1:24" x14ac:dyDescent="0.3">
      <c r="A175" s="2">
        <v>106064</v>
      </c>
      <c r="B175" s="3" t="s">
        <v>66</v>
      </c>
      <c r="C175" s="5" t="s">
        <v>3</v>
      </c>
      <c r="D175" s="11"/>
      <c r="E175" s="23"/>
      <c r="F175" s="11">
        <v>12</v>
      </c>
      <c r="G175" s="74">
        <f>IFERROR( ROUNDUP(tabEstimativa[[#This Row],[ESTIMATIVA]] / tabEstimativa[[#This Row],[PERÍODO]],0), 0 )</f>
        <v>5</v>
      </c>
      <c r="H175" s="72">
        <v>60</v>
      </c>
      <c r="I175" s="12">
        <v>43278</v>
      </c>
      <c r="J175" s="7"/>
      <c r="K175" s="8"/>
      <c r="L175" s="6"/>
      <c r="M175" s="238">
        <f>SUMIFS(tabSaldoAta[SALDO],tabSaldoAta[CÓDIGO],tabEstimativa[[#This Row],[CÓDIGO]],tabSaldoAta[ATA.NR],tabEstimativa[[#This Row],[ATA.NR]],tabSaldoAta[ATA.ANO],tabEstimativa[[#This Row],[ATA.ANO]])</f>
        <v>0</v>
      </c>
      <c r="N175" s="13" t="s">
        <v>1459</v>
      </c>
      <c r="O175" s="308" t="s">
        <v>1357</v>
      </c>
      <c r="P175" s="36"/>
      <c r="Q175" s="35" t="str">
        <f>IFERROR( VLOOKUP(tabEstimativa[[#This Row],[PREGÃO]],tabPregões[#Data],6,FALSE), "" )</f>
        <v/>
      </c>
      <c r="R175" s="48"/>
      <c r="S175" s="66" t="str">
        <f>IF(COUNTIFS(tabImprósperosDetalhes[PREGÃO],tabEstimativa[[#This Row],[PREGÃO]],tabImprósperosDetalhes[IMPRÓSPERO],tabEstimativa[[#This Row],[LOTE]]) &gt; 0,"X","")</f>
        <v/>
      </c>
      <c r="T175" s="98" t="str">
        <f>IFERROR( VLOOKUP(tabEstimativa[[#This Row],[PREGÃO]],tabPregões[#Data],11,FALSE), "" )</f>
        <v/>
      </c>
      <c r="U175" s="29" t="s">
        <v>1380</v>
      </c>
      <c r="V175" s="53" t="s">
        <v>1551</v>
      </c>
      <c r="W175" s="54">
        <v>43591.434733796297</v>
      </c>
      <c r="X175" s="34" t="str">
        <f t="shared" si="3"/>
        <v>*</v>
      </c>
    </row>
    <row r="176" spans="1:24" x14ac:dyDescent="0.3">
      <c r="A176" s="2">
        <v>74124</v>
      </c>
      <c r="B176" s="3" t="s">
        <v>67</v>
      </c>
      <c r="C176" s="5" t="s">
        <v>47</v>
      </c>
      <c r="D176" s="11">
        <v>55</v>
      </c>
      <c r="E176" s="23">
        <v>19</v>
      </c>
      <c r="F176" s="11">
        <v>12</v>
      </c>
      <c r="G176" s="74">
        <f>IFERROR( ROUNDUP(tabEstimativa[[#This Row],[ESTIMATIVA]] / tabEstimativa[[#This Row],[PERÍODO]],0), 0 )</f>
        <v>834</v>
      </c>
      <c r="H176" s="72">
        <v>10000</v>
      </c>
      <c r="I176" s="12">
        <v>43847</v>
      </c>
      <c r="J176" s="2">
        <v>126</v>
      </c>
      <c r="K176" s="8">
        <v>2019</v>
      </c>
      <c r="L176" s="6">
        <v>43957</v>
      </c>
      <c r="M176" s="238">
        <f>SUMIFS(tabSaldoAta[SALDO],tabSaldoAta[CÓDIGO],tabEstimativa[[#This Row],[CÓDIGO]],tabSaldoAta[ATA.NR],tabEstimativa[[#This Row],[ATA.NR]],tabSaldoAta[ATA.ANO],tabEstimativa[[#This Row],[ATA.ANO]])</f>
        <v>1000</v>
      </c>
      <c r="N176" s="13" t="s">
        <v>1199</v>
      </c>
      <c r="O176" s="308" t="s">
        <v>1540</v>
      </c>
      <c r="P176" s="36" t="s">
        <v>3842</v>
      </c>
      <c r="Q176" s="35">
        <f>IFERROR( VLOOKUP(tabEstimativa[[#This Row],[PREGÃO]],tabPregões[#Data],6,FALSE), "" )</f>
        <v>44090</v>
      </c>
      <c r="R176" s="48"/>
      <c r="S176" s="66" t="str">
        <f>IF(COUNTIFS(tabImprósperosDetalhes[PREGÃO],tabEstimativa[[#This Row],[PREGÃO]],tabImprósperosDetalhes[IMPRÓSPERO],tabEstimativa[[#This Row],[LOTE]]) &gt; 0,"X","")</f>
        <v/>
      </c>
      <c r="T176" s="98" t="str">
        <f>IFERROR( VLOOKUP(tabEstimativa[[#This Row],[PREGÃO]],tabPregões[#Data],11,FALSE), "" )</f>
        <v>Finalizado</v>
      </c>
      <c r="U176" s="29" t="s">
        <v>1560</v>
      </c>
      <c r="V176" s="53" t="s">
        <v>2063</v>
      </c>
      <c r="W176" s="54">
        <v>44321.487280092595</v>
      </c>
      <c r="X176" s="34" t="str">
        <f t="shared" si="3"/>
        <v>*</v>
      </c>
    </row>
    <row r="177" spans="1:24" x14ac:dyDescent="0.3">
      <c r="A177" s="2">
        <v>69470</v>
      </c>
      <c r="B177" s="3" t="s">
        <v>513</v>
      </c>
      <c r="C177" s="5" t="s">
        <v>19</v>
      </c>
      <c r="D177" s="11">
        <v>55</v>
      </c>
      <c r="E177" s="23">
        <v>19</v>
      </c>
      <c r="F177" s="11">
        <v>12</v>
      </c>
      <c r="G177" s="74">
        <f>IFERROR( ROUNDUP(tabEstimativa[[#This Row],[ESTIMATIVA]] / tabEstimativa[[#This Row],[PERÍODO]],0), 0 )</f>
        <v>0</v>
      </c>
      <c r="H177" s="72">
        <v>0</v>
      </c>
      <c r="I177" s="12">
        <v>43454</v>
      </c>
      <c r="J177" s="2">
        <v>78</v>
      </c>
      <c r="K177" s="8">
        <v>2018</v>
      </c>
      <c r="L177" s="6">
        <v>43549</v>
      </c>
      <c r="M177" s="238">
        <f>SUMIFS(tabSaldoAta[SALDO],tabSaldoAta[CÓDIGO],tabEstimativa[[#This Row],[CÓDIGO]],tabSaldoAta[ATA.NR],tabEstimativa[[#This Row],[ATA.NR]],tabSaldoAta[ATA.ANO],tabEstimativa[[#This Row],[ATA.ANO]])</f>
        <v>0</v>
      </c>
      <c r="N177" s="13" t="s">
        <v>1199</v>
      </c>
      <c r="O177" s="308" t="s">
        <v>1316</v>
      </c>
      <c r="P177" s="36"/>
      <c r="Q177" s="35" t="str">
        <f>IFERROR( VLOOKUP(tabEstimativa[[#This Row],[PREGÃO]],tabPregões[#Data],6,FALSE), "" )</f>
        <v/>
      </c>
      <c r="R177" s="48"/>
      <c r="S177" s="66" t="str">
        <f>IF(COUNTIFS(tabImprósperosDetalhes[PREGÃO],tabEstimativa[[#This Row],[PREGÃO]],tabImprósperosDetalhes[IMPRÓSPERO],tabEstimativa[[#This Row],[LOTE]]) &gt; 0,"X","")</f>
        <v/>
      </c>
      <c r="T177" s="98" t="str">
        <f>IFERROR( VLOOKUP(tabEstimativa[[#This Row],[PREGÃO]],tabPregões[#Data],11,FALSE), "" )</f>
        <v/>
      </c>
      <c r="U177" s="29"/>
      <c r="V177" s="53" t="s">
        <v>1551</v>
      </c>
      <c r="W177" s="54">
        <v>43620.644537037035</v>
      </c>
      <c r="X177" s="34" t="str">
        <f t="shared" si="3"/>
        <v>*</v>
      </c>
    </row>
    <row r="178" spans="1:24" x14ac:dyDescent="0.3">
      <c r="A178" s="2">
        <v>31321</v>
      </c>
      <c r="B178" s="3" t="s">
        <v>507</v>
      </c>
      <c r="C178" s="5" t="s">
        <v>47</v>
      </c>
      <c r="D178" s="11">
        <v>55</v>
      </c>
      <c r="E178" s="23">
        <v>19</v>
      </c>
      <c r="F178" s="11">
        <v>12</v>
      </c>
      <c r="G178" s="74">
        <f>IFERROR( ROUNDUP(tabEstimativa[[#This Row],[ESTIMATIVA]] / tabEstimativa[[#This Row],[PERÍODO]],0), 0 )</f>
        <v>2500</v>
      </c>
      <c r="H178" s="72">
        <v>30000</v>
      </c>
      <c r="I178" s="12">
        <v>43847</v>
      </c>
      <c r="J178" s="2">
        <v>126</v>
      </c>
      <c r="K178" s="8">
        <v>2019</v>
      </c>
      <c r="L178" s="6">
        <v>43957</v>
      </c>
      <c r="M178" s="238">
        <f>SUMIFS(tabSaldoAta[SALDO],tabSaldoAta[CÓDIGO],tabEstimativa[[#This Row],[CÓDIGO]],tabSaldoAta[ATA.NR],tabEstimativa[[#This Row],[ATA.NR]],tabSaldoAta[ATA.ANO],tabEstimativa[[#This Row],[ATA.ANO]])</f>
        <v>-2700</v>
      </c>
      <c r="N178" s="13" t="s">
        <v>1199</v>
      </c>
      <c r="O178" s="308" t="s">
        <v>1540</v>
      </c>
      <c r="P178" s="36" t="s">
        <v>3842</v>
      </c>
      <c r="Q178" s="35">
        <f>IFERROR( VLOOKUP(tabEstimativa[[#This Row],[PREGÃO]],tabPregões[#Data],6,FALSE), "" )</f>
        <v>44090</v>
      </c>
      <c r="R178" s="48"/>
      <c r="S178" s="66" t="str">
        <f>IF(COUNTIFS(tabImprósperosDetalhes[PREGÃO],tabEstimativa[[#This Row],[PREGÃO]],tabImprósperosDetalhes[IMPRÓSPERO],tabEstimativa[[#This Row],[LOTE]]) &gt; 0,"X","")</f>
        <v/>
      </c>
      <c r="T178" s="98" t="str">
        <f>IFERROR( VLOOKUP(tabEstimativa[[#This Row],[PREGÃO]],tabPregões[#Data],11,FALSE), "" )</f>
        <v>Finalizado</v>
      </c>
      <c r="U178" s="29" t="s">
        <v>1560</v>
      </c>
      <c r="V178" s="53" t="s">
        <v>2063</v>
      </c>
      <c r="W178" s="54">
        <v>44321.487280092595</v>
      </c>
      <c r="X178" s="34" t="str">
        <f t="shared" si="3"/>
        <v>*</v>
      </c>
    </row>
    <row r="179" spans="1:24" x14ac:dyDescent="0.3">
      <c r="A179" s="306">
        <v>65748</v>
      </c>
      <c r="B179" s="314" t="s">
        <v>68</v>
      </c>
      <c r="C179" s="5" t="s">
        <v>47</v>
      </c>
      <c r="D179" s="11">
        <v>55</v>
      </c>
      <c r="E179" s="23">
        <v>19</v>
      </c>
      <c r="F179" s="11">
        <v>12</v>
      </c>
      <c r="G179" s="74">
        <f>IFERROR( ROUNDUP(tabEstimativa[[#This Row],[ESTIMATIVA]] / tabEstimativa[[#This Row],[PERÍODO]],0), 0 )</f>
        <v>834</v>
      </c>
      <c r="H179" s="72">
        <v>10000</v>
      </c>
      <c r="I179" s="12">
        <v>43847</v>
      </c>
      <c r="J179" s="2">
        <v>126</v>
      </c>
      <c r="K179" s="8">
        <v>2019</v>
      </c>
      <c r="L179" s="6">
        <v>43957</v>
      </c>
      <c r="M179" s="238">
        <f>SUMIFS(tabSaldoAta[SALDO],tabSaldoAta[CÓDIGO],tabEstimativa[[#This Row],[CÓDIGO]],tabSaldoAta[ATA.NR],tabEstimativa[[#This Row],[ATA.NR]],tabSaldoAta[ATA.ANO],tabEstimativa[[#This Row],[ATA.ANO]])</f>
        <v>0</v>
      </c>
      <c r="N179" s="13" t="s">
        <v>1199</v>
      </c>
      <c r="O179" s="308" t="s">
        <v>1540</v>
      </c>
      <c r="P179" s="36" t="s">
        <v>3842</v>
      </c>
      <c r="Q179" s="35">
        <f>IFERROR( VLOOKUP(tabEstimativa[[#This Row],[PREGÃO]],tabPregões[#Data],6,FALSE), "" )</f>
        <v>44090</v>
      </c>
      <c r="R179" s="48"/>
      <c r="S179" s="66" t="str">
        <f>IF(COUNTIFS(tabImprósperosDetalhes[PREGÃO],tabEstimativa[[#This Row],[PREGÃO]],tabImprósperosDetalhes[IMPRÓSPERO],tabEstimativa[[#This Row],[LOTE]]) &gt; 0,"X","")</f>
        <v/>
      </c>
      <c r="T179" s="98" t="str">
        <f>IFERROR( VLOOKUP(tabEstimativa[[#This Row],[PREGÃO]],tabPregões[#Data],11,FALSE), "" )</f>
        <v>Finalizado</v>
      </c>
      <c r="U179" s="29" t="s">
        <v>1560</v>
      </c>
      <c r="V179" s="53" t="s">
        <v>2063</v>
      </c>
      <c r="W179" s="54">
        <v>44321.487280092595</v>
      </c>
      <c r="X179" s="34" t="str">
        <f t="shared" si="3"/>
        <v>*</v>
      </c>
    </row>
    <row r="180" spans="1:24" x14ac:dyDescent="0.3">
      <c r="A180" s="2">
        <v>64302</v>
      </c>
      <c r="B180" s="3" t="s">
        <v>1094</v>
      </c>
      <c r="C180" s="5" t="s">
        <v>47</v>
      </c>
      <c r="D180" s="11">
        <v>55</v>
      </c>
      <c r="E180" s="23">
        <v>19</v>
      </c>
      <c r="F180" s="11">
        <v>12</v>
      </c>
      <c r="G180" s="74">
        <f>IFERROR( ROUNDUP(tabEstimativa[[#This Row],[ESTIMATIVA]] / tabEstimativa[[#This Row],[PERÍODO]],0), 0 )</f>
        <v>1017</v>
      </c>
      <c r="H180" s="72">
        <v>12200</v>
      </c>
      <c r="I180" s="12">
        <v>43847</v>
      </c>
      <c r="J180" s="2">
        <v>126</v>
      </c>
      <c r="K180" s="8">
        <v>2019</v>
      </c>
      <c r="L180" s="6">
        <v>43957</v>
      </c>
      <c r="M180" s="238">
        <f>SUMIFS(tabSaldoAta[SALDO],tabSaldoAta[CÓDIGO],tabEstimativa[[#This Row],[CÓDIGO]],tabSaldoAta[ATA.NR],tabEstimativa[[#This Row],[ATA.NR]],tabSaldoAta[ATA.ANO],tabEstimativa[[#This Row],[ATA.ANO]])</f>
        <v>5900</v>
      </c>
      <c r="N180" s="13" t="s">
        <v>1199</v>
      </c>
      <c r="O180" s="308" t="s">
        <v>1540</v>
      </c>
      <c r="P180" s="36" t="s">
        <v>3842</v>
      </c>
      <c r="Q180" s="35">
        <f>IFERROR( VLOOKUP(tabEstimativa[[#This Row],[PREGÃO]],tabPregões[#Data],6,FALSE), "" )</f>
        <v>44090</v>
      </c>
      <c r="R180" s="48"/>
      <c r="S180" s="66" t="str">
        <f>IF(COUNTIFS(tabImprósperosDetalhes[PREGÃO],tabEstimativa[[#This Row],[PREGÃO]],tabImprósperosDetalhes[IMPRÓSPERO],tabEstimativa[[#This Row],[LOTE]]) &gt; 0,"X","")</f>
        <v/>
      </c>
      <c r="T180" s="98" t="str">
        <f>IFERROR( VLOOKUP(tabEstimativa[[#This Row],[PREGÃO]],tabPregões[#Data],11,FALSE), "" )</f>
        <v>Finalizado</v>
      </c>
      <c r="U180" s="29"/>
      <c r="V180" s="53" t="s">
        <v>2063</v>
      </c>
      <c r="W180" s="54">
        <v>44321.487280092595</v>
      </c>
      <c r="X180" s="34" t="str">
        <f t="shared" si="3"/>
        <v>*</v>
      </c>
    </row>
    <row r="181" spans="1:24" x14ac:dyDescent="0.3">
      <c r="A181" s="306">
        <v>40685</v>
      </c>
      <c r="B181" s="314" t="s">
        <v>508</v>
      </c>
      <c r="C181" s="5" t="s">
        <v>47</v>
      </c>
      <c r="D181" s="11">
        <v>55</v>
      </c>
      <c r="E181" s="23">
        <v>19</v>
      </c>
      <c r="F181" s="11">
        <v>12</v>
      </c>
      <c r="G181" s="74">
        <f>IFERROR( ROUNDUP(tabEstimativa[[#This Row],[ESTIMATIVA]] / tabEstimativa[[#This Row],[PERÍODO]],0), 0 )</f>
        <v>209</v>
      </c>
      <c r="H181" s="72">
        <v>2500</v>
      </c>
      <c r="I181" s="12">
        <v>43847</v>
      </c>
      <c r="J181" s="2">
        <v>126</v>
      </c>
      <c r="K181" s="8">
        <v>2019</v>
      </c>
      <c r="L181" s="6">
        <v>43957</v>
      </c>
      <c r="M181" s="238">
        <f>SUMIFS(tabSaldoAta[SALDO],tabSaldoAta[CÓDIGO],tabEstimativa[[#This Row],[CÓDIGO]],tabSaldoAta[ATA.NR],tabEstimativa[[#This Row],[ATA.NR]],tabSaldoAta[ATA.ANO],tabEstimativa[[#This Row],[ATA.ANO]])</f>
        <v>1900</v>
      </c>
      <c r="N181" s="13" t="s">
        <v>1199</v>
      </c>
      <c r="O181" s="308" t="s">
        <v>1540</v>
      </c>
      <c r="P181" s="36" t="s">
        <v>3842</v>
      </c>
      <c r="Q181" s="35">
        <f>IFERROR( VLOOKUP(tabEstimativa[[#This Row],[PREGÃO]],tabPregões[#Data],6,FALSE), "" )</f>
        <v>44090</v>
      </c>
      <c r="R181" s="48"/>
      <c r="S181" s="66" t="str">
        <f>IF(COUNTIFS(tabImprósperosDetalhes[PREGÃO],tabEstimativa[[#This Row],[PREGÃO]],tabImprósperosDetalhes[IMPRÓSPERO],tabEstimativa[[#This Row],[LOTE]]) &gt; 0,"X","")</f>
        <v/>
      </c>
      <c r="T181" s="98" t="str">
        <f>IFERROR( VLOOKUP(tabEstimativa[[#This Row],[PREGÃO]],tabPregões[#Data],11,FALSE), "" )</f>
        <v>Finalizado</v>
      </c>
      <c r="U181" s="29" t="s">
        <v>1560</v>
      </c>
      <c r="V181" s="53" t="s">
        <v>2063</v>
      </c>
      <c r="W181" s="54">
        <v>44321.487280092595</v>
      </c>
      <c r="X181" s="34" t="str">
        <f t="shared" si="3"/>
        <v>*</v>
      </c>
    </row>
    <row r="182" spans="1:24" x14ac:dyDescent="0.3">
      <c r="A182" s="2">
        <v>92111</v>
      </c>
      <c r="B182" s="3" t="s">
        <v>74</v>
      </c>
      <c r="C182" s="5" t="s">
        <v>47</v>
      </c>
      <c r="D182" s="11">
        <v>55</v>
      </c>
      <c r="E182" s="23">
        <v>19</v>
      </c>
      <c r="F182" s="11">
        <v>12</v>
      </c>
      <c r="G182" s="74">
        <f>IFERROR( ROUNDUP(tabEstimativa[[#This Row],[ESTIMATIVA]] / tabEstimativa[[#This Row],[PERÍODO]],0), 0 )</f>
        <v>167</v>
      </c>
      <c r="H182" s="72">
        <v>2000</v>
      </c>
      <c r="I182" s="12">
        <v>43847</v>
      </c>
      <c r="J182" s="2">
        <v>126</v>
      </c>
      <c r="K182" s="8">
        <v>2019</v>
      </c>
      <c r="L182" s="6">
        <v>43957</v>
      </c>
      <c r="M182" s="238">
        <f>SUMIFS(tabSaldoAta[SALDO],tabSaldoAta[CÓDIGO],tabEstimativa[[#This Row],[CÓDIGO]],tabSaldoAta[ATA.NR],tabEstimativa[[#This Row],[ATA.NR]],tabSaldoAta[ATA.ANO],tabEstimativa[[#This Row],[ATA.ANO]])</f>
        <v>0</v>
      </c>
      <c r="N182" s="13" t="s">
        <v>1199</v>
      </c>
      <c r="O182" s="308" t="s">
        <v>1540</v>
      </c>
      <c r="P182" s="36" t="s">
        <v>3842</v>
      </c>
      <c r="Q182" s="35">
        <f>IFERROR( VLOOKUP(tabEstimativa[[#This Row],[PREGÃO]],tabPregões[#Data],6,FALSE), "" )</f>
        <v>44090</v>
      </c>
      <c r="R182" s="48"/>
      <c r="S182" s="66" t="str">
        <f>IF(COUNTIFS(tabImprósperosDetalhes[PREGÃO],tabEstimativa[[#This Row],[PREGÃO]],tabImprósperosDetalhes[IMPRÓSPERO],tabEstimativa[[#This Row],[LOTE]]) &gt; 0,"X","")</f>
        <v/>
      </c>
      <c r="T182" s="98" t="str">
        <f>IFERROR( VLOOKUP(tabEstimativa[[#This Row],[PREGÃO]],tabPregões[#Data],11,FALSE), "" )</f>
        <v>Finalizado</v>
      </c>
      <c r="U182" s="29" t="s">
        <v>1560</v>
      </c>
      <c r="V182" s="53" t="s">
        <v>2063</v>
      </c>
      <c r="W182" s="54">
        <v>44321.487280092595</v>
      </c>
      <c r="X182" s="34" t="str">
        <f t="shared" si="3"/>
        <v>*</v>
      </c>
    </row>
    <row r="183" spans="1:24" x14ac:dyDescent="0.3">
      <c r="A183" s="2">
        <v>111305</v>
      </c>
      <c r="B183" s="3" t="s">
        <v>1102</v>
      </c>
      <c r="C183" s="5" t="s">
        <v>19</v>
      </c>
      <c r="D183" s="11"/>
      <c r="E183" s="23"/>
      <c r="F183" s="11">
        <v>12</v>
      </c>
      <c r="G183" s="74">
        <f>IFERROR( ROUNDUP(tabEstimativa[[#This Row],[ESTIMATIVA]] / tabEstimativa[[#This Row],[PERÍODO]],0), 0 )</f>
        <v>0</v>
      </c>
      <c r="H183" s="72">
        <v>0</v>
      </c>
      <c r="I183" s="12">
        <v>43454</v>
      </c>
      <c r="J183" s="2">
        <v>78</v>
      </c>
      <c r="K183" s="8">
        <v>2018</v>
      </c>
      <c r="L183" s="6">
        <v>43549</v>
      </c>
      <c r="M183" s="238">
        <f>SUMIFS(tabSaldoAta[SALDO],tabSaldoAta[CÓDIGO],tabEstimativa[[#This Row],[CÓDIGO]],tabSaldoAta[ATA.NR],tabEstimativa[[#This Row],[ATA.NR]],tabSaldoAta[ATA.ANO],tabEstimativa[[#This Row],[ATA.ANO]])</f>
        <v>0</v>
      </c>
      <c r="N183" s="13" t="s">
        <v>1199</v>
      </c>
      <c r="O183" s="308" t="s">
        <v>1316</v>
      </c>
      <c r="P183" s="36"/>
      <c r="Q183" s="35" t="str">
        <f>IFERROR( VLOOKUP(tabEstimativa[[#This Row],[PREGÃO]],tabPregões[#Data],6,FALSE), "" )</f>
        <v/>
      </c>
      <c r="R183" s="48"/>
      <c r="S183" s="66" t="str">
        <f>IF(COUNTIFS(tabImprósperosDetalhes[PREGÃO],tabEstimativa[[#This Row],[PREGÃO]],tabImprósperosDetalhes[IMPRÓSPERO],tabEstimativa[[#This Row],[LOTE]]) &gt; 0,"X","")</f>
        <v/>
      </c>
      <c r="T183" s="98" t="str">
        <f>IFERROR( VLOOKUP(tabEstimativa[[#This Row],[PREGÃO]],tabPregões[#Data],11,FALSE), "" )</f>
        <v/>
      </c>
      <c r="U183" s="29"/>
      <c r="V183" s="53" t="s">
        <v>1551</v>
      </c>
      <c r="W183" s="54">
        <v>43620.675775462965</v>
      </c>
      <c r="X183" s="34" t="str">
        <f t="shared" si="3"/>
        <v>*</v>
      </c>
    </row>
    <row r="184" spans="1:24" x14ac:dyDescent="0.3">
      <c r="A184" s="2">
        <v>103251</v>
      </c>
      <c r="B184" s="3" t="s">
        <v>1100</v>
      </c>
      <c r="C184" s="5" t="s">
        <v>47</v>
      </c>
      <c r="D184" s="11">
        <v>55</v>
      </c>
      <c r="E184" s="23">
        <v>19</v>
      </c>
      <c r="F184" s="11">
        <v>12</v>
      </c>
      <c r="G184" s="74">
        <f>IFERROR( ROUNDUP(tabEstimativa[[#This Row],[ESTIMATIVA]] / tabEstimativa[[#This Row],[PERÍODO]],0), 0 )</f>
        <v>209</v>
      </c>
      <c r="H184" s="72">
        <v>2500</v>
      </c>
      <c r="I184" s="12">
        <v>43847</v>
      </c>
      <c r="J184" s="2">
        <v>126</v>
      </c>
      <c r="K184" s="8">
        <v>2019</v>
      </c>
      <c r="L184" s="6">
        <v>43957</v>
      </c>
      <c r="M184" s="238">
        <f>SUMIFS(tabSaldoAta[SALDO],tabSaldoAta[CÓDIGO],tabEstimativa[[#This Row],[CÓDIGO]],tabSaldoAta[ATA.NR],tabEstimativa[[#This Row],[ATA.NR]],tabSaldoAta[ATA.ANO],tabEstimativa[[#This Row],[ATA.ANO]])</f>
        <v>-30</v>
      </c>
      <c r="N184" s="13" t="s">
        <v>1199</v>
      </c>
      <c r="O184" s="308" t="s">
        <v>1540</v>
      </c>
      <c r="P184" s="36" t="s">
        <v>3842</v>
      </c>
      <c r="Q184" s="35">
        <f>IFERROR( VLOOKUP(tabEstimativa[[#This Row],[PREGÃO]],tabPregões[#Data],6,FALSE), "" )</f>
        <v>44090</v>
      </c>
      <c r="R184" s="48"/>
      <c r="S184" s="66" t="str">
        <f>IF(COUNTIFS(tabImprósperosDetalhes[PREGÃO],tabEstimativa[[#This Row],[PREGÃO]],tabImprósperosDetalhes[IMPRÓSPERO],tabEstimativa[[#This Row],[LOTE]]) &gt; 0,"X","")</f>
        <v/>
      </c>
      <c r="T184" s="98" t="str">
        <f>IFERROR( VLOOKUP(tabEstimativa[[#This Row],[PREGÃO]],tabPregões[#Data],11,FALSE), "" )</f>
        <v>Finalizado</v>
      </c>
      <c r="U184" s="29" t="s">
        <v>1560</v>
      </c>
      <c r="V184" s="53" t="s">
        <v>2063</v>
      </c>
      <c r="W184" s="54">
        <v>44321.487280092595</v>
      </c>
      <c r="X184" s="34" t="str">
        <f t="shared" si="3"/>
        <v>*</v>
      </c>
    </row>
    <row r="185" spans="1:24" x14ac:dyDescent="0.3">
      <c r="A185" s="2">
        <v>76782</v>
      </c>
      <c r="B185" s="3" t="s">
        <v>517</v>
      </c>
      <c r="C185" s="5" t="s">
        <v>47</v>
      </c>
      <c r="D185" s="11"/>
      <c r="E185" s="23"/>
      <c r="F185" s="11">
        <v>12</v>
      </c>
      <c r="G185" s="74">
        <f>IFERROR( ROUNDUP(tabEstimativa[[#This Row],[ESTIMATIVA]] / tabEstimativa[[#This Row],[PERÍODO]],0), 0 )</f>
        <v>0</v>
      </c>
      <c r="H185" s="72">
        <v>0</v>
      </c>
      <c r="I185" s="12">
        <v>43454</v>
      </c>
      <c r="J185" s="2">
        <v>78</v>
      </c>
      <c r="K185" s="8">
        <v>2018</v>
      </c>
      <c r="L185" s="6">
        <v>43549</v>
      </c>
      <c r="M185" s="238">
        <f>SUMIFS(tabSaldoAta[SALDO],tabSaldoAta[CÓDIGO],tabEstimativa[[#This Row],[CÓDIGO]],tabSaldoAta[ATA.NR],tabEstimativa[[#This Row],[ATA.NR]],tabSaldoAta[ATA.ANO],tabEstimativa[[#This Row],[ATA.ANO]])</f>
        <v>0</v>
      </c>
      <c r="N185" s="13" t="s">
        <v>1199</v>
      </c>
      <c r="O185" s="308" t="s">
        <v>1316</v>
      </c>
      <c r="P185" s="36"/>
      <c r="Q185" s="35" t="str">
        <f>IFERROR( VLOOKUP(tabEstimativa[[#This Row],[PREGÃO]],tabPregões[#Data],6,FALSE), "" )</f>
        <v/>
      </c>
      <c r="R185" s="48"/>
      <c r="S185" s="66" t="str">
        <f>IF(COUNTIFS(tabImprósperosDetalhes[PREGÃO],tabEstimativa[[#This Row],[PREGÃO]],tabImprósperosDetalhes[IMPRÓSPERO],tabEstimativa[[#This Row],[LOTE]]) &gt; 0,"X","")</f>
        <v/>
      </c>
      <c r="T185" s="98" t="str">
        <f>IFERROR( VLOOKUP(tabEstimativa[[#This Row],[PREGÃO]],tabPregões[#Data],11,FALSE), "" )</f>
        <v/>
      </c>
      <c r="U185" s="29"/>
      <c r="V185" s="53" t="s">
        <v>1551</v>
      </c>
      <c r="W185" s="54">
        <v>43620.667037037034</v>
      </c>
      <c r="X185" s="34" t="str">
        <f t="shared" si="3"/>
        <v>*</v>
      </c>
    </row>
    <row r="186" spans="1:24" x14ac:dyDescent="0.3">
      <c r="A186" s="2">
        <v>76777</v>
      </c>
      <c r="B186" s="3" t="s">
        <v>1096</v>
      </c>
      <c r="C186" s="5" t="s">
        <v>47</v>
      </c>
      <c r="D186" s="11">
        <v>55</v>
      </c>
      <c r="E186" s="23">
        <v>19</v>
      </c>
      <c r="F186" s="11">
        <v>12</v>
      </c>
      <c r="G186" s="74">
        <f>IFERROR( ROUNDUP(tabEstimativa[[#This Row],[ESTIMATIVA]] / tabEstimativa[[#This Row],[PERÍODO]],0), 0 )</f>
        <v>917</v>
      </c>
      <c r="H186" s="72">
        <v>11000</v>
      </c>
      <c r="I186" s="12">
        <v>43847</v>
      </c>
      <c r="J186" s="2">
        <v>126</v>
      </c>
      <c r="K186" s="8">
        <v>2019</v>
      </c>
      <c r="L186" s="6">
        <v>43957</v>
      </c>
      <c r="M186" s="238">
        <f>SUMIFS(tabSaldoAta[SALDO],tabSaldoAta[CÓDIGO],tabEstimativa[[#This Row],[CÓDIGO]],tabSaldoAta[ATA.NR],tabEstimativa[[#This Row],[ATA.NR]],tabSaldoAta[ATA.ANO],tabEstimativa[[#This Row],[ATA.ANO]])</f>
        <v>-600</v>
      </c>
      <c r="N186" s="13" t="s">
        <v>1199</v>
      </c>
      <c r="O186" s="308" t="s">
        <v>1540</v>
      </c>
      <c r="P186" s="36" t="s">
        <v>3842</v>
      </c>
      <c r="Q186" s="35">
        <f>IFERROR( VLOOKUP(tabEstimativa[[#This Row],[PREGÃO]],tabPregões[#Data],6,FALSE), "" )</f>
        <v>44090</v>
      </c>
      <c r="R186" s="48"/>
      <c r="S186" s="66" t="str">
        <f>IF(COUNTIFS(tabImprósperosDetalhes[PREGÃO],tabEstimativa[[#This Row],[PREGÃO]],tabImprósperosDetalhes[IMPRÓSPERO],tabEstimativa[[#This Row],[LOTE]]) &gt; 0,"X","")</f>
        <v/>
      </c>
      <c r="T186" s="98" t="str">
        <f>IFERROR( VLOOKUP(tabEstimativa[[#This Row],[PREGÃO]],tabPregões[#Data],11,FALSE), "" )</f>
        <v>Finalizado</v>
      </c>
      <c r="U186" s="29" t="s">
        <v>1560</v>
      </c>
      <c r="V186" s="53" t="s">
        <v>2063</v>
      </c>
      <c r="W186" s="54">
        <v>44321.487280092595</v>
      </c>
      <c r="X186" s="34" t="str">
        <f t="shared" si="3"/>
        <v>*</v>
      </c>
    </row>
    <row r="187" spans="1:24" x14ac:dyDescent="0.3">
      <c r="A187" s="2">
        <v>76781</v>
      </c>
      <c r="B187" s="3" t="s">
        <v>515</v>
      </c>
      <c r="C187" s="5" t="s">
        <v>47</v>
      </c>
      <c r="D187" s="11">
        <v>55</v>
      </c>
      <c r="E187" s="23">
        <v>19</v>
      </c>
      <c r="F187" s="11">
        <v>12</v>
      </c>
      <c r="G187" s="74">
        <f>IFERROR( ROUNDUP(tabEstimativa[[#This Row],[ESTIMATIVA]] / tabEstimativa[[#This Row],[PERÍODO]],0), 0 )</f>
        <v>200</v>
      </c>
      <c r="H187" s="72">
        <v>2400</v>
      </c>
      <c r="I187" s="12">
        <v>43847</v>
      </c>
      <c r="J187" s="2">
        <v>126</v>
      </c>
      <c r="K187" s="8">
        <v>2019</v>
      </c>
      <c r="L187" s="6">
        <v>43957</v>
      </c>
      <c r="M187" s="238">
        <f>SUMIFS(tabSaldoAta[SALDO],tabSaldoAta[CÓDIGO],tabEstimativa[[#This Row],[CÓDIGO]],tabSaldoAta[ATA.NR],tabEstimativa[[#This Row],[ATA.NR]],tabSaldoAta[ATA.ANO],tabEstimativa[[#This Row],[ATA.ANO]])</f>
        <v>600</v>
      </c>
      <c r="N187" s="13" t="s">
        <v>1199</v>
      </c>
      <c r="O187" s="308" t="s">
        <v>1540</v>
      </c>
      <c r="P187" s="36" t="s">
        <v>3842</v>
      </c>
      <c r="Q187" s="35">
        <f>IFERROR( VLOOKUP(tabEstimativa[[#This Row],[PREGÃO]],tabPregões[#Data],6,FALSE), "" )</f>
        <v>44090</v>
      </c>
      <c r="R187" s="48"/>
      <c r="S187" s="66" t="str">
        <f>IF(COUNTIFS(tabImprósperosDetalhes[PREGÃO],tabEstimativa[[#This Row],[PREGÃO]],tabImprósperosDetalhes[IMPRÓSPERO],tabEstimativa[[#This Row],[LOTE]]) &gt; 0,"X","")</f>
        <v/>
      </c>
      <c r="T187" s="98" t="str">
        <f>IFERROR( VLOOKUP(tabEstimativa[[#This Row],[PREGÃO]],tabPregões[#Data],11,FALSE), "" )</f>
        <v>Finalizado</v>
      </c>
      <c r="U187" s="29" t="s">
        <v>1560</v>
      </c>
      <c r="V187" s="53" t="s">
        <v>2063</v>
      </c>
      <c r="W187" s="54">
        <v>44321.487280092595</v>
      </c>
      <c r="X187" s="34" t="str">
        <f t="shared" si="3"/>
        <v>*</v>
      </c>
    </row>
    <row r="188" spans="1:24" x14ac:dyDescent="0.3">
      <c r="A188" s="2">
        <v>76780</v>
      </c>
      <c r="B188" s="3" t="s">
        <v>1097</v>
      </c>
      <c r="C188" s="5" t="s">
        <v>47</v>
      </c>
      <c r="D188" s="11">
        <v>55</v>
      </c>
      <c r="E188" s="23">
        <v>19</v>
      </c>
      <c r="F188" s="11">
        <v>12</v>
      </c>
      <c r="G188" s="74">
        <f>IFERROR( ROUNDUP(tabEstimativa[[#This Row],[ESTIMATIVA]] / tabEstimativa[[#This Row],[PERÍODO]],0), 0 )</f>
        <v>1667</v>
      </c>
      <c r="H188" s="72">
        <v>20000</v>
      </c>
      <c r="I188" s="12">
        <v>43847</v>
      </c>
      <c r="J188" s="2">
        <v>126</v>
      </c>
      <c r="K188" s="8">
        <v>2019</v>
      </c>
      <c r="L188" s="6">
        <v>43957</v>
      </c>
      <c r="M188" s="238">
        <f>SUMIFS(tabSaldoAta[SALDO],tabSaldoAta[CÓDIGO],tabEstimativa[[#This Row],[CÓDIGO]],tabSaldoAta[ATA.NR],tabEstimativa[[#This Row],[ATA.NR]],tabSaldoAta[ATA.ANO],tabEstimativa[[#This Row],[ATA.ANO]])</f>
        <v>-967</v>
      </c>
      <c r="N188" s="13" t="s">
        <v>1199</v>
      </c>
      <c r="O188" s="308" t="s">
        <v>1540</v>
      </c>
      <c r="P188" s="36" t="s">
        <v>3842</v>
      </c>
      <c r="Q188" s="35">
        <f>IFERROR( VLOOKUP(tabEstimativa[[#This Row],[PREGÃO]],tabPregões[#Data],6,FALSE), "" )</f>
        <v>44090</v>
      </c>
      <c r="R188" s="48"/>
      <c r="S188" s="66" t="str">
        <f>IF(COUNTIFS(tabImprósperosDetalhes[PREGÃO],tabEstimativa[[#This Row],[PREGÃO]],tabImprósperosDetalhes[IMPRÓSPERO],tabEstimativa[[#This Row],[LOTE]]) &gt; 0,"X","")</f>
        <v/>
      </c>
      <c r="T188" s="98" t="str">
        <f>IFERROR( VLOOKUP(tabEstimativa[[#This Row],[PREGÃO]],tabPregões[#Data],11,FALSE), "" )</f>
        <v>Finalizado</v>
      </c>
      <c r="U188" s="29" t="s">
        <v>1560</v>
      </c>
      <c r="V188" s="53" t="s">
        <v>2063</v>
      </c>
      <c r="W188" s="54">
        <v>44321.487280092595</v>
      </c>
      <c r="X188" s="34" t="str">
        <f t="shared" si="3"/>
        <v>*</v>
      </c>
    </row>
    <row r="189" spans="1:24" x14ac:dyDescent="0.3">
      <c r="A189" s="2">
        <v>76776</v>
      </c>
      <c r="B189" s="3" t="s">
        <v>1095</v>
      </c>
      <c r="C189" s="5" t="s">
        <v>47</v>
      </c>
      <c r="D189" s="11">
        <v>55</v>
      </c>
      <c r="E189" s="23">
        <v>19</v>
      </c>
      <c r="F189" s="11">
        <v>12</v>
      </c>
      <c r="G189" s="74">
        <f>IFERROR( ROUNDUP(tabEstimativa[[#This Row],[ESTIMATIVA]] / tabEstimativa[[#This Row],[PERÍODO]],0), 0 )</f>
        <v>4167</v>
      </c>
      <c r="H189" s="72">
        <v>50000</v>
      </c>
      <c r="I189" s="12">
        <v>43847</v>
      </c>
      <c r="J189" s="2">
        <v>126</v>
      </c>
      <c r="K189" s="8">
        <v>2019</v>
      </c>
      <c r="L189" s="6">
        <v>43957</v>
      </c>
      <c r="M189" s="238">
        <f>SUMIFS(tabSaldoAta[SALDO],tabSaldoAta[CÓDIGO],tabEstimativa[[#This Row],[CÓDIGO]],tabSaldoAta[ATA.NR],tabEstimativa[[#This Row],[ATA.NR]],tabSaldoAta[ATA.ANO],tabEstimativa[[#This Row],[ATA.ANO]])</f>
        <v>-2130</v>
      </c>
      <c r="N189" s="13" t="s">
        <v>1199</v>
      </c>
      <c r="O189" s="308" t="s">
        <v>1540</v>
      </c>
      <c r="P189" s="36" t="s">
        <v>3842</v>
      </c>
      <c r="Q189" s="35">
        <f>IFERROR( VLOOKUP(tabEstimativa[[#This Row],[PREGÃO]],tabPregões[#Data],6,FALSE), "" )</f>
        <v>44090</v>
      </c>
      <c r="R189" s="48"/>
      <c r="S189" s="66" t="str">
        <f>IF(COUNTIFS(tabImprósperosDetalhes[PREGÃO],tabEstimativa[[#This Row],[PREGÃO]],tabImprósperosDetalhes[IMPRÓSPERO],tabEstimativa[[#This Row],[LOTE]]) &gt; 0,"X","")</f>
        <v/>
      </c>
      <c r="T189" s="98" t="str">
        <f>IFERROR( VLOOKUP(tabEstimativa[[#This Row],[PREGÃO]],tabPregões[#Data],11,FALSE), "" )</f>
        <v>Finalizado</v>
      </c>
      <c r="U189" s="29" t="s">
        <v>1560</v>
      </c>
      <c r="V189" s="53" t="s">
        <v>2063</v>
      </c>
      <c r="W189" s="54">
        <v>44321.487280092595</v>
      </c>
      <c r="X189" s="34" t="str">
        <f t="shared" si="3"/>
        <v>*</v>
      </c>
    </row>
    <row r="190" spans="1:24" x14ac:dyDescent="0.3">
      <c r="A190" s="2">
        <v>95513</v>
      </c>
      <c r="B190" s="3" t="s">
        <v>73</v>
      </c>
      <c r="C190" s="5" t="s">
        <v>47</v>
      </c>
      <c r="D190" s="11">
        <v>55</v>
      </c>
      <c r="E190" s="23">
        <v>19</v>
      </c>
      <c r="F190" s="11">
        <v>12</v>
      </c>
      <c r="G190" s="74">
        <f>IFERROR( ROUNDUP(tabEstimativa[[#This Row],[ESTIMATIVA]] / tabEstimativa[[#This Row],[PERÍODO]],0), 0 )</f>
        <v>250</v>
      </c>
      <c r="H190" s="72">
        <v>3000</v>
      </c>
      <c r="I190" s="12">
        <v>43847</v>
      </c>
      <c r="J190" s="2">
        <v>126</v>
      </c>
      <c r="K190" s="8">
        <v>2019</v>
      </c>
      <c r="L190" s="6">
        <v>43957</v>
      </c>
      <c r="M190" s="238">
        <f>SUMIFS(tabSaldoAta[SALDO],tabSaldoAta[CÓDIGO],tabEstimativa[[#This Row],[CÓDIGO]],tabSaldoAta[ATA.NR],tabEstimativa[[#This Row],[ATA.NR]],tabSaldoAta[ATA.ANO],tabEstimativa[[#This Row],[ATA.ANO]])</f>
        <v>100</v>
      </c>
      <c r="N190" s="13" t="s">
        <v>1199</v>
      </c>
      <c r="O190" s="308" t="s">
        <v>1540</v>
      </c>
      <c r="P190" s="36" t="s">
        <v>3842</v>
      </c>
      <c r="Q190" s="35">
        <f>IFERROR( VLOOKUP(tabEstimativa[[#This Row],[PREGÃO]],tabPregões[#Data],6,FALSE), "" )</f>
        <v>44090</v>
      </c>
      <c r="R190" s="48"/>
      <c r="S190" s="66" t="str">
        <f>IF(COUNTIFS(tabImprósperosDetalhes[PREGÃO],tabEstimativa[[#This Row],[PREGÃO]],tabImprósperosDetalhes[IMPRÓSPERO],tabEstimativa[[#This Row],[LOTE]]) &gt; 0,"X","")</f>
        <v/>
      </c>
      <c r="T190" s="98" t="str">
        <f>IFERROR( VLOOKUP(tabEstimativa[[#This Row],[PREGÃO]],tabPregões[#Data],11,FALSE), "" )</f>
        <v>Finalizado</v>
      </c>
      <c r="U190" s="29" t="s">
        <v>1560</v>
      </c>
      <c r="V190" s="53" t="s">
        <v>2063</v>
      </c>
      <c r="W190" s="54">
        <v>44321.487280092595</v>
      </c>
      <c r="X190" s="34" t="str">
        <f t="shared" si="3"/>
        <v>*</v>
      </c>
    </row>
    <row r="191" spans="1:24" x14ac:dyDescent="0.3">
      <c r="A191" s="2">
        <v>115900</v>
      </c>
      <c r="B191" s="3" t="s">
        <v>516</v>
      </c>
      <c r="C191" s="5" t="s">
        <v>19</v>
      </c>
      <c r="D191" s="11"/>
      <c r="E191" s="23"/>
      <c r="F191" s="11">
        <v>12</v>
      </c>
      <c r="G191" s="74">
        <f>IFERROR( ROUNDUP(tabEstimativa[[#This Row],[ESTIMATIVA]] / tabEstimativa[[#This Row],[PERÍODO]],0), 0 )</f>
        <v>0</v>
      </c>
      <c r="H191" s="72">
        <v>0</v>
      </c>
      <c r="I191" s="12">
        <v>43847</v>
      </c>
      <c r="J191" s="2">
        <v>78</v>
      </c>
      <c r="K191" s="8">
        <v>2018</v>
      </c>
      <c r="L191" s="6">
        <v>43549</v>
      </c>
      <c r="M191" s="238">
        <f>SUMIFS(tabSaldoAta[SALDO],tabSaldoAta[CÓDIGO],tabEstimativa[[#This Row],[CÓDIGO]],tabSaldoAta[ATA.NR],tabEstimativa[[#This Row],[ATA.NR]],tabSaldoAta[ATA.ANO],tabEstimativa[[#This Row],[ATA.ANO]])</f>
        <v>0</v>
      </c>
      <c r="N191" s="13" t="s">
        <v>1199</v>
      </c>
      <c r="O191" s="308" t="s">
        <v>1316</v>
      </c>
      <c r="P191" s="36" t="s">
        <v>3842</v>
      </c>
      <c r="Q191" s="35">
        <f>IFERROR( VLOOKUP(tabEstimativa[[#This Row],[PREGÃO]],tabPregões[#Data],6,FALSE), "" )</f>
        <v>44090</v>
      </c>
      <c r="R191" s="48"/>
      <c r="S191" s="66" t="str">
        <f>IF(COUNTIFS(tabImprósperosDetalhes[PREGÃO],tabEstimativa[[#This Row],[PREGÃO]],tabImprósperosDetalhes[IMPRÓSPERO],tabEstimativa[[#This Row],[LOTE]]) &gt; 0,"X","")</f>
        <v/>
      </c>
      <c r="T191" s="98" t="str">
        <f>IFERROR( VLOOKUP(tabEstimativa[[#This Row],[PREGÃO]],tabPregões[#Data],11,FALSE), "" )</f>
        <v>Finalizado</v>
      </c>
      <c r="U191" s="29"/>
      <c r="V191" s="53" t="s">
        <v>2063</v>
      </c>
      <c r="W191" s="54">
        <v>44321.487280092595</v>
      </c>
      <c r="X191" s="34" t="str">
        <f t="shared" si="3"/>
        <v>*</v>
      </c>
    </row>
    <row r="192" spans="1:24" x14ac:dyDescent="0.3">
      <c r="A192" s="2">
        <v>107713</v>
      </c>
      <c r="B192" s="3" t="s">
        <v>502</v>
      </c>
      <c r="C192" s="5" t="s">
        <v>47</v>
      </c>
      <c r="D192" s="11"/>
      <c r="E192" s="23"/>
      <c r="F192" s="11">
        <v>12</v>
      </c>
      <c r="G192" s="74">
        <f>IFERROR( ROUNDUP(tabEstimativa[[#This Row],[ESTIMATIVA]] / tabEstimativa[[#This Row],[PERÍODO]],0), 0 )</f>
        <v>0</v>
      </c>
      <c r="H192" s="72">
        <v>0</v>
      </c>
      <c r="I192" s="12">
        <v>43454</v>
      </c>
      <c r="J192" s="2">
        <v>78</v>
      </c>
      <c r="K192" s="8">
        <v>2018</v>
      </c>
      <c r="L192" s="6">
        <v>43549</v>
      </c>
      <c r="M192" s="238">
        <f>SUMIFS(tabSaldoAta[SALDO],tabSaldoAta[CÓDIGO],tabEstimativa[[#This Row],[CÓDIGO]],tabSaldoAta[ATA.NR],tabEstimativa[[#This Row],[ATA.NR]],tabSaldoAta[ATA.ANO],tabEstimativa[[#This Row],[ATA.ANO]])</f>
        <v>0</v>
      </c>
      <c r="N192" s="13" t="s">
        <v>1199</v>
      </c>
      <c r="O192" s="308" t="s">
        <v>1316</v>
      </c>
      <c r="P192" s="36"/>
      <c r="Q192" s="35" t="str">
        <f>IFERROR( VLOOKUP(tabEstimativa[[#This Row],[PREGÃO]],tabPregões[#Data],6,FALSE), "" )</f>
        <v/>
      </c>
      <c r="R192" s="48"/>
      <c r="S192" s="66" t="str">
        <f>IF(COUNTIFS(tabImprósperosDetalhes[PREGÃO],tabEstimativa[[#This Row],[PREGÃO]],tabImprósperosDetalhes[IMPRÓSPERO],tabEstimativa[[#This Row],[LOTE]]) &gt; 0,"X","")</f>
        <v/>
      </c>
      <c r="T192" s="98" t="str">
        <f>IFERROR( VLOOKUP(tabEstimativa[[#This Row],[PREGÃO]],tabPregões[#Data],11,FALSE), "" )</f>
        <v/>
      </c>
      <c r="U192" s="29" t="s">
        <v>1816</v>
      </c>
      <c r="V192" s="53" t="s">
        <v>1551</v>
      </c>
      <c r="W192" s="54">
        <v>43620.642592592594</v>
      </c>
      <c r="X192" s="34" t="str">
        <f t="shared" si="3"/>
        <v>*</v>
      </c>
    </row>
    <row r="193" spans="1:24" x14ac:dyDescent="0.3">
      <c r="A193" s="2">
        <v>140049</v>
      </c>
      <c r="B193" s="3" t="s">
        <v>3882</v>
      </c>
      <c r="C193" s="5" t="s">
        <v>47</v>
      </c>
      <c r="D193" s="11">
        <v>55</v>
      </c>
      <c r="E193" s="23">
        <v>19</v>
      </c>
      <c r="F193" s="11">
        <v>12</v>
      </c>
      <c r="G193" s="74">
        <f>ROUNDUP(tabEstimativa[[#This Row],[ESTIMATIVA]] / tabEstimativa[[#This Row],[PERÍODO]],0)</f>
        <v>100</v>
      </c>
      <c r="H193" s="72">
        <v>1200</v>
      </c>
      <c r="I193" s="12">
        <v>44147</v>
      </c>
      <c r="J193" s="2">
        <v>61</v>
      </c>
      <c r="K193" s="8">
        <v>2021</v>
      </c>
      <c r="L193" s="367">
        <v>44624</v>
      </c>
      <c r="M193" s="238">
        <f>SUMIFS(tabSaldoAta[SALDO],tabSaldoAta[CÓDIGO],tabEstimativa[[#This Row],[CÓDIGO]],tabSaldoAta[ATA.NR],tabEstimativa[[#This Row],[ATA.NR]],tabSaldoAta[ATA.ANO],tabEstimativa[[#This Row],[ATA.ANO]])</f>
        <v>1200</v>
      </c>
      <c r="N193" s="13" t="s">
        <v>1198</v>
      </c>
      <c r="O193" s="307" t="s">
        <v>1869</v>
      </c>
      <c r="P193" s="36" t="s">
        <v>4053</v>
      </c>
      <c r="Q193" s="35">
        <f>IFERROR( VLOOKUP(tabEstimativa[[#This Row],[PREGÃO]],tabPregões[#Data],6,FALSE), "" )</f>
        <v>44246</v>
      </c>
      <c r="R193" s="48"/>
      <c r="S193" s="66" t="str">
        <f>IF(COUNTIFS(tabImprósperosDetalhes[PREGÃO],tabEstimativa[[#This Row],[PREGÃO]],tabImprósperosDetalhes[IMPRÓSPERO],tabEstimativa[[#This Row],[LOTE]]) &gt; 0,"X","")</f>
        <v/>
      </c>
      <c r="T193" s="98" t="str">
        <f>IFERROR( VLOOKUP(tabEstimativa[[#This Row],[PREGÃO]],tabPregões[#Data],11,FALSE), "" )</f>
        <v>Finalizado</v>
      </c>
      <c r="U193" s="29"/>
      <c r="V193" s="53" t="s">
        <v>4282</v>
      </c>
      <c r="W193" s="54">
        <v>44627.665405092594</v>
      </c>
      <c r="X193" s="34" t="str">
        <f t="shared" si="3"/>
        <v>*</v>
      </c>
    </row>
    <row r="194" spans="1:24" x14ac:dyDescent="0.3">
      <c r="A194" s="2">
        <v>140048</v>
      </c>
      <c r="B194" s="3" t="s">
        <v>3881</v>
      </c>
      <c r="C194" s="5" t="s">
        <v>47</v>
      </c>
      <c r="D194" s="11">
        <v>55</v>
      </c>
      <c r="E194" s="23">
        <v>19</v>
      </c>
      <c r="F194" s="11">
        <v>12</v>
      </c>
      <c r="G194" s="74">
        <f>ROUNDUP(tabEstimativa[[#This Row],[ESTIMATIVA]] / tabEstimativa[[#This Row],[PERÍODO]],0)</f>
        <v>500</v>
      </c>
      <c r="H194" s="72">
        <v>6000</v>
      </c>
      <c r="I194" s="12">
        <v>44147</v>
      </c>
      <c r="J194" s="2">
        <v>61</v>
      </c>
      <c r="K194" s="8">
        <v>2021</v>
      </c>
      <c r="L194" s="367">
        <v>44624</v>
      </c>
      <c r="M194" s="238">
        <f>SUMIFS(tabSaldoAta[SALDO],tabSaldoAta[CÓDIGO],tabEstimativa[[#This Row],[CÓDIGO]],tabSaldoAta[ATA.NR],tabEstimativa[[#This Row],[ATA.NR]],tabSaldoAta[ATA.ANO],tabEstimativa[[#This Row],[ATA.ANO]])</f>
        <v>6000</v>
      </c>
      <c r="N194" s="13" t="s">
        <v>1198</v>
      </c>
      <c r="O194" s="307" t="s">
        <v>1869</v>
      </c>
      <c r="P194" s="36" t="s">
        <v>4053</v>
      </c>
      <c r="Q194" s="35">
        <f>IFERROR( VLOOKUP(tabEstimativa[[#This Row],[PREGÃO]],tabPregões[#Data],6,FALSE), "" )</f>
        <v>44246</v>
      </c>
      <c r="R194" s="48"/>
      <c r="S194" s="66" t="str">
        <f>IF(COUNTIFS(tabImprósperosDetalhes[PREGÃO],tabEstimativa[[#This Row],[PREGÃO]],tabImprósperosDetalhes[IMPRÓSPERO],tabEstimativa[[#This Row],[LOTE]]) &gt; 0,"X","")</f>
        <v/>
      </c>
      <c r="T194" s="98" t="str">
        <f>IFERROR( VLOOKUP(tabEstimativa[[#This Row],[PREGÃO]],tabPregões[#Data],11,FALSE), "" )</f>
        <v>Finalizado</v>
      </c>
      <c r="U194" s="29"/>
      <c r="V194" s="53" t="s">
        <v>4282</v>
      </c>
      <c r="W194" s="54">
        <v>44627.665405092594</v>
      </c>
      <c r="X194" s="34" t="str">
        <f t="shared" si="3"/>
        <v>*</v>
      </c>
    </row>
    <row r="195" spans="1:24" x14ac:dyDescent="0.3">
      <c r="A195" s="2">
        <v>140050</v>
      </c>
      <c r="B195" s="3" t="s">
        <v>3883</v>
      </c>
      <c r="C195" s="5" t="s">
        <v>47</v>
      </c>
      <c r="D195" s="11">
        <v>55</v>
      </c>
      <c r="E195" s="23">
        <v>19</v>
      </c>
      <c r="F195" s="11">
        <v>12</v>
      </c>
      <c r="G195" s="74">
        <f>ROUNDUP(tabEstimativa[[#This Row],[ESTIMATIVA]] / tabEstimativa[[#This Row],[PERÍODO]],0)</f>
        <v>100</v>
      </c>
      <c r="H195" s="72">
        <v>1200</v>
      </c>
      <c r="I195" s="12">
        <v>44147</v>
      </c>
      <c r="J195" s="2">
        <v>61</v>
      </c>
      <c r="K195" s="8">
        <v>2021</v>
      </c>
      <c r="L195" s="367">
        <v>44624</v>
      </c>
      <c r="M195" s="238">
        <f>SUMIFS(tabSaldoAta[SALDO],tabSaldoAta[CÓDIGO],tabEstimativa[[#This Row],[CÓDIGO]],tabSaldoAta[ATA.NR],tabEstimativa[[#This Row],[ATA.NR]],tabSaldoAta[ATA.ANO],tabEstimativa[[#This Row],[ATA.ANO]])</f>
        <v>1200</v>
      </c>
      <c r="N195" s="13" t="s">
        <v>1198</v>
      </c>
      <c r="O195" s="307" t="s">
        <v>1869</v>
      </c>
      <c r="P195" s="36" t="s">
        <v>4053</v>
      </c>
      <c r="Q195" s="35">
        <f>IFERROR( VLOOKUP(tabEstimativa[[#This Row],[PREGÃO]],tabPregões[#Data],6,FALSE), "" )</f>
        <v>44246</v>
      </c>
      <c r="R195" s="48"/>
      <c r="S195" s="66" t="str">
        <f>IF(COUNTIFS(tabImprósperosDetalhes[PREGÃO],tabEstimativa[[#This Row],[PREGÃO]],tabImprósperosDetalhes[IMPRÓSPERO],tabEstimativa[[#This Row],[LOTE]]) &gt; 0,"X","")</f>
        <v/>
      </c>
      <c r="T195" s="98" t="str">
        <f>IFERROR( VLOOKUP(tabEstimativa[[#This Row],[PREGÃO]],tabPregões[#Data],11,FALSE), "" )</f>
        <v>Finalizado</v>
      </c>
      <c r="U195" s="29"/>
      <c r="V195" s="53" t="s">
        <v>4282</v>
      </c>
      <c r="W195" s="54">
        <v>44627.665405092594</v>
      </c>
      <c r="X195" s="34" t="str">
        <f t="shared" si="3"/>
        <v>*</v>
      </c>
    </row>
    <row r="196" spans="1:24" x14ac:dyDescent="0.3">
      <c r="A196" s="2">
        <v>140061</v>
      </c>
      <c r="B196" s="3" t="s">
        <v>3894</v>
      </c>
      <c r="C196" s="5" t="s">
        <v>47</v>
      </c>
      <c r="D196" s="11">
        <v>55</v>
      </c>
      <c r="E196" s="23">
        <v>19</v>
      </c>
      <c r="F196" s="11">
        <v>12</v>
      </c>
      <c r="G196" s="74">
        <f>ROUNDUP(tabEstimativa[[#This Row],[ESTIMATIVA]] / tabEstimativa[[#This Row],[PERÍODO]],0)</f>
        <v>0</v>
      </c>
      <c r="H196" s="72">
        <v>0</v>
      </c>
      <c r="I196" s="12">
        <v>44147</v>
      </c>
      <c r="J196" s="2">
        <v>61</v>
      </c>
      <c r="K196" s="8">
        <v>2021</v>
      </c>
      <c r="L196" s="367">
        <v>44624</v>
      </c>
      <c r="M196" s="238">
        <f>SUMIFS(tabSaldoAta[SALDO],tabSaldoAta[CÓDIGO],tabEstimativa[[#This Row],[CÓDIGO]],tabSaldoAta[ATA.NR],tabEstimativa[[#This Row],[ATA.NR]],tabSaldoAta[ATA.ANO],tabEstimativa[[#This Row],[ATA.ANO]])</f>
        <v>0</v>
      </c>
      <c r="N196" s="13" t="s">
        <v>1198</v>
      </c>
      <c r="O196" s="307" t="s">
        <v>1869</v>
      </c>
      <c r="P196" s="36" t="s">
        <v>4053</v>
      </c>
      <c r="Q196" s="35">
        <f>IFERROR( VLOOKUP(tabEstimativa[[#This Row],[PREGÃO]],tabPregões[#Data],6,FALSE), "" )</f>
        <v>44246</v>
      </c>
      <c r="R196" s="48"/>
      <c r="S196" s="66" t="str">
        <f>IF(COUNTIFS(tabImprósperosDetalhes[PREGÃO],tabEstimativa[[#This Row],[PREGÃO]],tabImprósperosDetalhes[IMPRÓSPERO],tabEstimativa[[#This Row],[LOTE]]) &gt; 0,"X","")</f>
        <v/>
      </c>
      <c r="T196" s="98" t="str">
        <f>IFERROR( VLOOKUP(tabEstimativa[[#This Row],[PREGÃO]],tabPregões[#Data],11,FALSE), "" )</f>
        <v>Finalizado</v>
      </c>
      <c r="U196" s="29"/>
      <c r="V196" s="53" t="s">
        <v>4282</v>
      </c>
      <c r="W196" s="54">
        <v>44627.665405092594</v>
      </c>
      <c r="X196" s="34" t="str">
        <f t="shared" si="3"/>
        <v>*</v>
      </c>
    </row>
    <row r="197" spans="1:24" x14ac:dyDescent="0.3">
      <c r="A197" s="2">
        <v>140051</v>
      </c>
      <c r="B197" s="3" t="s">
        <v>3884</v>
      </c>
      <c r="C197" s="5" t="s">
        <v>47</v>
      </c>
      <c r="D197" s="11">
        <v>55</v>
      </c>
      <c r="E197" s="23">
        <v>19</v>
      </c>
      <c r="F197" s="11">
        <v>12</v>
      </c>
      <c r="G197" s="74">
        <f>ROUNDUP(tabEstimativa[[#This Row],[ESTIMATIVA]] / tabEstimativa[[#This Row],[PERÍODO]],0)</f>
        <v>75</v>
      </c>
      <c r="H197" s="72">
        <v>900</v>
      </c>
      <c r="I197" s="12">
        <v>44147</v>
      </c>
      <c r="J197" s="2">
        <v>61</v>
      </c>
      <c r="K197" s="8">
        <v>2021</v>
      </c>
      <c r="L197" s="367">
        <v>44624</v>
      </c>
      <c r="M197" s="238">
        <f>SUMIFS(tabSaldoAta[SALDO],tabSaldoAta[CÓDIGO],tabEstimativa[[#This Row],[CÓDIGO]],tabSaldoAta[ATA.NR],tabEstimativa[[#This Row],[ATA.NR]],tabSaldoAta[ATA.ANO],tabEstimativa[[#This Row],[ATA.ANO]])</f>
        <v>400</v>
      </c>
      <c r="N197" s="13" t="s">
        <v>1198</v>
      </c>
      <c r="O197" s="307" t="s">
        <v>1869</v>
      </c>
      <c r="P197" s="36" t="s">
        <v>4053</v>
      </c>
      <c r="Q197" s="35">
        <f>IFERROR( VLOOKUP(tabEstimativa[[#This Row],[PREGÃO]],tabPregões[#Data],6,FALSE), "" )</f>
        <v>44246</v>
      </c>
      <c r="R197" s="48"/>
      <c r="S197" s="66" t="str">
        <f>IF(COUNTIFS(tabImprósperosDetalhes[PREGÃO],tabEstimativa[[#This Row],[PREGÃO]],tabImprósperosDetalhes[IMPRÓSPERO],tabEstimativa[[#This Row],[LOTE]]) &gt; 0,"X","")</f>
        <v/>
      </c>
      <c r="T197" s="98" t="str">
        <f>IFERROR( VLOOKUP(tabEstimativa[[#This Row],[PREGÃO]],tabPregões[#Data],11,FALSE), "" )</f>
        <v>Finalizado</v>
      </c>
      <c r="U197" s="29"/>
      <c r="V197" s="53" t="s">
        <v>4282</v>
      </c>
      <c r="W197" s="54">
        <v>44627.665405092594</v>
      </c>
      <c r="X197" s="34" t="str">
        <f t="shared" si="3"/>
        <v>*</v>
      </c>
    </row>
    <row r="198" spans="1:24" x14ac:dyDescent="0.3">
      <c r="A198" s="2">
        <v>140242</v>
      </c>
      <c r="B198" s="3" t="s">
        <v>3897</v>
      </c>
      <c r="C198" s="5" t="s">
        <v>47</v>
      </c>
      <c r="D198" s="11">
        <v>55</v>
      </c>
      <c r="E198" s="23">
        <v>19</v>
      </c>
      <c r="F198" s="11">
        <v>12</v>
      </c>
      <c r="G198" s="74">
        <f>ROUNDUP(tabEstimativa[[#This Row],[ESTIMATIVA]] / tabEstimativa[[#This Row],[PERÍODO]],0)</f>
        <v>67</v>
      </c>
      <c r="H198" s="72">
        <v>800</v>
      </c>
      <c r="I198" s="12">
        <v>44147</v>
      </c>
      <c r="J198" s="2">
        <v>61</v>
      </c>
      <c r="K198" s="8">
        <v>2021</v>
      </c>
      <c r="L198" s="367">
        <v>44624</v>
      </c>
      <c r="M198" s="238">
        <f>SUMIFS(tabSaldoAta[SALDO],tabSaldoAta[CÓDIGO],tabEstimativa[[#This Row],[CÓDIGO]],tabSaldoAta[ATA.NR],tabEstimativa[[#This Row],[ATA.NR]],tabSaldoAta[ATA.ANO],tabEstimativa[[#This Row],[ATA.ANO]])</f>
        <v>800</v>
      </c>
      <c r="N198" s="13" t="s">
        <v>1198</v>
      </c>
      <c r="O198" s="307" t="s">
        <v>1869</v>
      </c>
      <c r="P198" s="36" t="s">
        <v>4053</v>
      </c>
      <c r="Q198" s="35">
        <f>IFERROR( VLOOKUP(tabEstimativa[[#This Row],[PREGÃO]],tabPregões[#Data],6,FALSE), "" )</f>
        <v>44246</v>
      </c>
      <c r="R198" s="48"/>
      <c r="S198" s="66" t="str">
        <f>IF(COUNTIFS(tabImprósperosDetalhes[PREGÃO],tabEstimativa[[#This Row],[PREGÃO]],tabImprósperosDetalhes[IMPRÓSPERO],tabEstimativa[[#This Row],[LOTE]]) &gt; 0,"X","")</f>
        <v/>
      </c>
      <c r="T198" s="98" t="str">
        <f>IFERROR( VLOOKUP(tabEstimativa[[#This Row],[PREGÃO]],tabPregões[#Data],11,FALSE), "" )</f>
        <v>Finalizado</v>
      </c>
      <c r="U198" s="29"/>
      <c r="V198" s="53" t="s">
        <v>4282</v>
      </c>
      <c r="W198" s="54">
        <v>44627.665405092594</v>
      </c>
      <c r="X198" s="34" t="str">
        <f t="shared" si="3"/>
        <v>*</v>
      </c>
    </row>
    <row r="199" spans="1:24" x14ac:dyDescent="0.3">
      <c r="A199" s="2">
        <v>140052</v>
      </c>
      <c r="B199" s="3" t="s">
        <v>3885</v>
      </c>
      <c r="C199" s="5" t="s">
        <v>47</v>
      </c>
      <c r="D199" s="11">
        <v>55</v>
      </c>
      <c r="E199" s="23">
        <v>19</v>
      </c>
      <c r="F199" s="11">
        <v>12</v>
      </c>
      <c r="G199" s="74">
        <f>ROUNDUP(tabEstimativa[[#This Row],[ESTIMATIVA]] / tabEstimativa[[#This Row],[PERÍODO]],0)</f>
        <v>100</v>
      </c>
      <c r="H199" s="72">
        <v>1200</v>
      </c>
      <c r="I199" s="12">
        <v>44147</v>
      </c>
      <c r="J199" s="2">
        <v>61</v>
      </c>
      <c r="K199" s="8">
        <v>2021</v>
      </c>
      <c r="L199" s="367">
        <v>44624</v>
      </c>
      <c r="M199" s="238">
        <f>SUMIFS(tabSaldoAta[SALDO],tabSaldoAta[CÓDIGO],tabEstimativa[[#This Row],[CÓDIGO]],tabSaldoAta[ATA.NR],tabEstimativa[[#This Row],[ATA.NR]],tabSaldoAta[ATA.ANO],tabEstimativa[[#This Row],[ATA.ANO]])</f>
        <v>1200</v>
      </c>
      <c r="N199" s="13" t="s">
        <v>1198</v>
      </c>
      <c r="O199" s="307" t="s">
        <v>1869</v>
      </c>
      <c r="P199" s="36" t="s">
        <v>4053</v>
      </c>
      <c r="Q199" s="35">
        <f>IFERROR( VLOOKUP(tabEstimativa[[#This Row],[PREGÃO]],tabPregões[#Data],6,FALSE), "" )</f>
        <v>44246</v>
      </c>
      <c r="R199" s="48"/>
      <c r="S199" s="66" t="str">
        <f>IF(COUNTIFS(tabImprósperosDetalhes[PREGÃO],tabEstimativa[[#This Row],[PREGÃO]],tabImprósperosDetalhes[IMPRÓSPERO],tabEstimativa[[#This Row],[LOTE]]) &gt; 0,"X","")</f>
        <v/>
      </c>
      <c r="T199" s="98" t="str">
        <f>IFERROR( VLOOKUP(tabEstimativa[[#This Row],[PREGÃO]],tabPregões[#Data],11,FALSE), "" )</f>
        <v>Finalizado</v>
      </c>
      <c r="U199" s="29"/>
      <c r="V199" s="53" t="s">
        <v>4282</v>
      </c>
      <c r="W199" s="54">
        <v>44627.665405092594</v>
      </c>
      <c r="X199" s="34" t="str">
        <f t="shared" si="3"/>
        <v>*</v>
      </c>
    </row>
    <row r="200" spans="1:24" x14ac:dyDescent="0.3">
      <c r="A200" s="2">
        <v>140053</v>
      </c>
      <c r="B200" s="3" t="s">
        <v>3886</v>
      </c>
      <c r="C200" s="5" t="s">
        <v>47</v>
      </c>
      <c r="D200" s="11">
        <v>55</v>
      </c>
      <c r="E200" s="23">
        <v>19</v>
      </c>
      <c r="F200" s="11">
        <v>12</v>
      </c>
      <c r="G200" s="74">
        <f>ROUNDUP(tabEstimativa[[#This Row],[ESTIMATIVA]] / tabEstimativa[[#This Row],[PERÍODO]],0)</f>
        <v>42</v>
      </c>
      <c r="H200" s="72">
        <v>500</v>
      </c>
      <c r="I200" s="12">
        <v>44147</v>
      </c>
      <c r="J200" s="2">
        <v>61</v>
      </c>
      <c r="K200" s="8">
        <v>2021</v>
      </c>
      <c r="L200" s="367">
        <v>44624</v>
      </c>
      <c r="M200" s="238">
        <f>SUMIFS(tabSaldoAta[SALDO],tabSaldoAta[CÓDIGO],tabEstimativa[[#This Row],[CÓDIGO]],tabSaldoAta[ATA.NR],tabEstimativa[[#This Row],[ATA.NR]],tabSaldoAta[ATA.ANO],tabEstimativa[[#This Row],[ATA.ANO]])</f>
        <v>300</v>
      </c>
      <c r="N200" s="13" t="s">
        <v>1198</v>
      </c>
      <c r="O200" s="307" t="s">
        <v>1869</v>
      </c>
      <c r="P200" s="36" t="s">
        <v>4485</v>
      </c>
      <c r="Q200" s="35" t="str">
        <f>IFERROR( VLOOKUP(tabEstimativa[[#This Row],[PREGÃO]],tabPregões[#Data],6,FALSE), "" )</f>
        <v/>
      </c>
      <c r="R200" s="48"/>
      <c r="S200" s="66" t="str">
        <f>IF(COUNTIFS(tabImprósperosDetalhes[PREGÃO],tabEstimativa[[#This Row],[PREGÃO]],tabImprósperosDetalhes[IMPRÓSPERO],tabEstimativa[[#This Row],[LOTE]]) &gt; 0,"X","")</f>
        <v/>
      </c>
      <c r="T200" s="98" t="str">
        <f>IFERROR( VLOOKUP(tabEstimativa[[#This Row],[PREGÃO]],tabPregões[#Data],11,FALSE), "" )</f>
        <v/>
      </c>
      <c r="U200" s="29"/>
      <c r="V200" s="53" t="s">
        <v>4282</v>
      </c>
      <c r="W200" s="54">
        <v>44735.564293981479</v>
      </c>
      <c r="X200" s="34" t="str">
        <f t="shared" si="3"/>
        <v>*</v>
      </c>
    </row>
    <row r="201" spans="1:24" x14ac:dyDescent="0.3">
      <c r="A201" s="2">
        <v>140056</v>
      </c>
      <c r="B201" s="3" t="s">
        <v>3889</v>
      </c>
      <c r="C201" s="5" t="s">
        <v>47</v>
      </c>
      <c r="D201" s="11">
        <v>55</v>
      </c>
      <c r="E201" s="23">
        <v>19</v>
      </c>
      <c r="F201" s="11">
        <v>12</v>
      </c>
      <c r="G201" s="74">
        <f>ROUNDUP(tabEstimativa[[#This Row],[ESTIMATIVA]] / tabEstimativa[[#This Row],[PERÍODO]],0)</f>
        <v>25</v>
      </c>
      <c r="H201" s="72">
        <v>300</v>
      </c>
      <c r="I201" s="12">
        <v>44147</v>
      </c>
      <c r="J201" s="2">
        <v>61</v>
      </c>
      <c r="K201" s="8">
        <v>2021</v>
      </c>
      <c r="L201" s="367">
        <v>44624</v>
      </c>
      <c r="M201" s="238">
        <f>SUMIFS(tabSaldoAta[SALDO],tabSaldoAta[CÓDIGO],tabEstimativa[[#This Row],[CÓDIGO]],tabSaldoAta[ATA.NR],tabEstimativa[[#This Row],[ATA.NR]],tabSaldoAta[ATA.ANO],tabEstimativa[[#This Row],[ATA.ANO]])</f>
        <v>0</v>
      </c>
      <c r="N201" s="13" t="s">
        <v>1198</v>
      </c>
      <c r="O201" s="307" t="s">
        <v>1869</v>
      </c>
      <c r="P201" s="36" t="s">
        <v>4053</v>
      </c>
      <c r="Q201" s="35">
        <f>IFERROR( VLOOKUP(tabEstimativa[[#This Row],[PREGÃO]],tabPregões[#Data],6,FALSE), "" )</f>
        <v>44246</v>
      </c>
      <c r="R201" s="48"/>
      <c r="S201" s="66" t="str">
        <f>IF(COUNTIFS(tabImprósperosDetalhes[PREGÃO],tabEstimativa[[#This Row],[PREGÃO]],tabImprósperosDetalhes[IMPRÓSPERO],tabEstimativa[[#This Row],[LOTE]]) &gt; 0,"X","")</f>
        <v/>
      </c>
      <c r="T201" s="98" t="str">
        <f>IFERROR( VLOOKUP(tabEstimativa[[#This Row],[PREGÃO]],tabPregões[#Data],11,FALSE), "" )</f>
        <v>Finalizado</v>
      </c>
      <c r="U201" s="29"/>
      <c r="V201" s="53" t="s">
        <v>4282</v>
      </c>
      <c r="W201" s="54">
        <v>44627.665405092594</v>
      </c>
      <c r="X201" s="34" t="str">
        <f t="shared" si="3"/>
        <v>*</v>
      </c>
    </row>
    <row r="202" spans="1:24" x14ac:dyDescent="0.3">
      <c r="A202" s="2">
        <v>140055</v>
      </c>
      <c r="B202" s="3" t="s">
        <v>3888</v>
      </c>
      <c r="C202" s="5" t="s">
        <v>47</v>
      </c>
      <c r="D202" s="11">
        <v>55</v>
      </c>
      <c r="E202" s="23">
        <v>19</v>
      </c>
      <c r="F202" s="11">
        <v>12</v>
      </c>
      <c r="G202" s="74">
        <f>ROUNDUP(tabEstimativa[[#This Row],[ESTIMATIVA]] / tabEstimativa[[#This Row],[PERÍODO]],0)</f>
        <v>34</v>
      </c>
      <c r="H202" s="72">
        <v>400</v>
      </c>
      <c r="I202" s="12">
        <v>44147</v>
      </c>
      <c r="J202" s="2">
        <v>61</v>
      </c>
      <c r="K202" s="8">
        <v>2021</v>
      </c>
      <c r="L202" s="367">
        <v>44624</v>
      </c>
      <c r="M202" s="238">
        <f>SUMIFS(tabSaldoAta[SALDO],tabSaldoAta[CÓDIGO],tabEstimativa[[#This Row],[CÓDIGO]],tabSaldoAta[ATA.NR],tabEstimativa[[#This Row],[ATA.NR]],tabSaldoAta[ATA.ANO],tabEstimativa[[#This Row],[ATA.ANO]])</f>
        <v>400</v>
      </c>
      <c r="N202" s="13" t="s">
        <v>1198</v>
      </c>
      <c r="O202" s="307" t="s">
        <v>1869</v>
      </c>
      <c r="P202" s="36" t="s">
        <v>4053</v>
      </c>
      <c r="Q202" s="35">
        <f>IFERROR( VLOOKUP(tabEstimativa[[#This Row],[PREGÃO]],tabPregões[#Data],6,FALSE), "" )</f>
        <v>44246</v>
      </c>
      <c r="R202" s="48"/>
      <c r="S202" s="66" t="str">
        <f>IF(COUNTIFS(tabImprósperosDetalhes[PREGÃO],tabEstimativa[[#This Row],[PREGÃO]],tabImprósperosDetalhes[IMPRÓSPERO],tabEstimativa[[#This Row],[LOTE]]) &gt; 0,"X","")</f>
        <v/>
      </c>
      <c r="T202" s="98" t="str">
        <f>IFERROR( VLOOKUP(tabEstimativa[[#This Row],[PREGÃO]],tabPregões[#Data],11,FALSE), "" )</f>
        <v>Finalizado</v>
      </c>
      <c r="U202" s="29"/>
      <c r="V202" s="53" t="s">
        <v>4282</v>
      </c>
      <c r="W202" s="54">
        <v>44627.665405092594</v>
      </c>
      <c r="X202" s="34" t="str">
        <f t="shared" si="3"/>
        <v>*</v>
      </c>
    </row>
    <row r="203" spans="1:24" x14ac:dyDescent="0.3">
      <c r="A203" s="2">
        <v>140054</v>
      </c>
      <c r="B203" s="3" t="s">
        <v>3887</v>
      </c>
      <c r="C203" s="5" t="s">
        <v>47</v>
      </c>
      <c r="D203" s="11">
        <v>55</v>
      </c>
      <c r="E203" s="23">
        <v>19</v>
      </c>
      <c r="F203" s="11">
        <v>12</v>
      </c>
      <c r="G203" s="74">
        <f>ROUNDUP(tabEstimativa[[#This Row],[ESTIMATIVA]] / tabEstimativa[[#This Row],[PERÍODO]],0)</f>
        <v>25</v>
      </c>
      <c r="H203" s="72">
        <v>300</v>
      </c>
      <c r="I203" s="12">
        <v>44147</v>
      </c>
      <c r="J203" s="2">
        <v>61</v>
      </c>
      <c r="K203" s="8">
        <v>2021</v>
      </c>
      <c r="L203" s="367">
        <v>44624</v>
      </c>
      <c r="M203" s="238">
        <f>SUMIFS(tabSaldoAta[SALDO],tabSaldoAta[CÓDIGO],tabEstimativa[[#This Row],[CÓDIGO]],tabSaldoAta[ATA.NR],tabEstimativa[[#This Row],[ATA.NR]],tabSaldoAta[ATA.ANO],tabEstimativa[[#This Row],[ATA.ANO]])</f>
        <v>300</v>
      </c>
      <c r="N203" s="13" t="s">
        <v>1198</v>
      </c>
      <c r="O203" s="307" t="s">
        <v>1869</v>
      </c>
      <c r="P203" s="36" t="s">
        <v>4053</v>
      </c>
      <c r="Q203" s="35">
        <f>IFERROR( VLOOKUP(tabEstimativa[[#This Row],[PREGÃO]],tabPregões[#Data],6,FALSE), "" )</f>
        <v>44246</v>
      </c>
      <c r="R203" s="48"/>
      <c r="S203" s="66" t="str">
        <f>IF(COUNTIFS(tabImprósperosDetalhes[PREGÃO],tabEstimativa[[#This Row],[PREGÃO]],tabImprósperosDetalhes[IMPRÓSPERO],tabEstimativa[[#This Row],[LOTE]]) &gt; 0,"X","")</f>
        <v/>
      </c>
      <c r="T203" s="98" t="str">
        <f>IFERROR( VLOOKUP(tabEstimativa[[#This Row],[PREGÃO]],tabPregões[#Data],11,FALSE), "" )</f>
        <v>Finalizado</v>
      </c>
      <c r="U203" s="29"/>
      <c r="V203" s="53" t="s">
        <v>4282</v>
      </c>
      <c r="W203" s="54">
        <v>44627.665405092594</v>
      </c>
      <c r="X203" s="34" t="str">
        <f t="shared" si="3"/>
        <v>*</v>
      </c>
    </row>
    <row r="204" spans="1:24" x14ac:dyDescent="0.3">
      <c r="A204" s="2">
        <v>140057</v>
      </c>
      <c r="B204" s="3" t="s">
        <v>3890</v>
      </c>
      <c r="C204" s="5" t="s">
        <v>47</v>
      </c>
      <c r="D204" s="11">
        <v>55</v>
      </c>
      <c r="E204" s="23">
        <v>19</v>
      </c>
      <c r="F204" s="11">
        <v>12</v>
      </c>
      <c r="G204" s="74">
        <f>ROUNDUP(tabEstimativa[[#This Row],[ESTIMATIVA]] / tabEstimativa[[#This Row],[PERÍODO]],0)</f>
        <v>25</v>
      </c>
      <c r="H204" s="72">
        <v>300</v>
      </c>
      <c r="I204" s="12">
        <v>44147</v>
      </c>
      <c r="J204" s="2">
        <v>61</v>
      </c>
      <c r="K204" s="8">
        <v>2021</v>
      </c>
      <c r="L204" s="367">
        <v>44624</v>
      </c>
      <c r="M204" s="238">
        <f>SUMIFS(tabSaldoAta[SALDO],tabSaldoAta[CÓDIGO],tabEstimativa[[#This Row],[CÓDIGO]],tabSaldoAta[ATA.NR],tabEstimativa[[#This Row],[ATA.NR]],tabSaldoAta[ATA.ANO],tabEstimativa[[#This Row],[ATA.ANO]])</f>
        <v>300</v>
      </c>
      <c r="N204" s="13" t="s">
        <v>1198</v>
      </c>
      <c r="O204" s="307" t="s">
        <v>1869</v>
      </c>
      <c r="P204" s="36" t="s">
        <v>4053</v>
      </c>
      <c r="Q204" s="35">
        <f>IFERROR( VLOOKUP(tabEstimativa[[#This Row],[PREGÃO]],tabPregões[#Data],6,FALSE), "" )</f>
        <v>44246</v>
      </c>
      <c r="R204" s="48"/>
      <c r="S204" s="66" t="str">
        <f>IF(COUNTIFS(tabImprósperosDetalhes[PREGÃO],tabEstimativa[[#This Row],[PREGÃO]],tabImprósperosDetalhes[IMPRÓSPERO],tabEstimativa[[#This Row],[LOTE]]) &gt; 0,"X","")</f>
        <v/>
      </c>
      <c r="T204" s="98" t="str">
        <f>IFERROR( VLOOKUP(tabEstimativa[[#This Row],[PREGÃO]],tabPregões[#Data],11,FALSE), "" )</f>
        <v>Finalizado</v>
      </c>
      <c r="U204" s="29"/>
      <c r="V204" s="53" t="s">
        <v>4282</v>
      </c>
      <c r="W204" s="54">
        <v>44627.665405092594</v>
      </c>
      <c r="X204" s="34" t="str">
        <f t="shared" si="3"/>
        <v>*</v>
      </c>
    </row>
    <row r="205" spans="1:24" x14ac:dyDescent="0.3">
      <c r="A205" s="2">
        <v>140058</v>
      </c>
      <c r="B205" s="3" t="s">
        <v>3891</v>
      </c>
      <c r="C205" s="5" t="s">
        <v>47</v>
      </c>
      <c r="D205" s="11">
        <v>55</v>
      </c>
      <c r="E205" s="23">
        <v>19</v>
      </c>
      <c r="F205" s="11">
        <v>12</v>
      </c>
      <c r="G205" s="74">
        <f>ROUNDUP(tabEstimativa[[#This Row],[ESTIMATIVA]] / tabEstimativa[[#This Row],[PERÍODO]],0)</f>
        <v>0</v>
      </c>
      <c r="H205" s="72">
        <v>0</v>
      </c>
      <c r="I205" s="12">
        <v>44147</v>
      </c>
      <c r="J205" s="2">
        <v>61</v>
      </c>
      <c r="K205" s="8">
        <v>2021</v>
      </c>
      <c r="L205" s="367">
        <v>44624</v>
      </c>
      <c r="M205" s="238">
        <f>SUMIFS(tabSaldoAta[SALDO],tabSaldoAta[CÓDIGO],tabEstimativa[[#This Row],[CÓDIGO]],tabSaldoAta[ATA.NR],tabEstimativa[[#This Row],[ATA.NR]],tabSaldoAta[ATA.ANO],tabEstimativa[[#This Row],[ATA.ANO]])</f>
        <v>0</v>
      </c>
      <c r="N205" s="13" t="s">
        <v>1198</v>
      </c>
      <c r="O205" s="307" t="s">
        <v>1869</v>
      </c>
      <c r="P205" s="36" t="s">
        <v>4053</v>
      </c>
      <c r="Q205" s="35">
        <f>IFERROR( VLOOKUP(tabEstimativa[[#This Row],[PREGÃO]],tabPregões[#Data],6,FALSE), "" )</f>
        <v>44246</v>
      </c>
      <c r="R205" s="48"/>
      <c r="S205" s="66" t="str">
        <f>IF(COUNTIFS(tabImprósperosDetalhes[PREGÃO],tabEstimativa[[#This Row],[PREGÃO]],tabImprósperosDetalhes[IMPRÓSPERO],tabEstimativa[[#This Row],[LOTE]]) &gt; 0,"X","")</f>
        <v/>
      </c>
      <c r="T205" s="98" t="str">
        <f>IFERROR( VLOOKUP(tabEstimativa[[#This Row],[PREGÃO]],tabPregões[#Data],11,FALSE), "" )</f>
        <v>Finalizado</v>
      </c>
      <c r="U205" s="29"/>
      <c r="V205" s="53" t="s">
        <v>4282</v>
      </c>
      <c r="W205" s="54">
        <v>44627.665405092594</v>
      </c>
      <c r="X205" s="34" t="str">
        <f t="shared" si="3"/>
        <v>*</v>
      </c>
    </row>
    <row r="206" spans="1:24" x14ac:dyDescent="0.3">
      <c r="A206" s="2">
        <v>140059</v>
      </c>
      <c r="B206" s="3" t="s">
        <v>3892</v>
      </c>
      <c r="C206" s="5" t="s">
        <v>47</v>
      </c>
      <c r="D206" s="11">
        <v>55</v>
      </c>
      <c r="E206" s="23">
        <v>19</v>
      </c>
      <c r="F206" s="11">
        <v>12</v>
      </c>
      <c r="G206" s="74">
        <f>ROUNDUP(tabEstimativa[[#This Row],[ESTIMATIVA]] / tabEstimativa[[#This Row],[PERÍODO]],0)</f>
        <v>34</v>
      </c>
      <c r="H206" s="72">
        <v>400</v>
      </c>
      <c r="I206" s="12">
        <v>44147</v>
      </c>
      <c r="J206" s="2">
        <v>61</v>
      </c>
      <c r="K206" s="8">
        <v>2021</v>
      </c>
      <c r="L206" s="367">
        <v>44624</v>
      </c>
      <c r="M206" s="238">
        <f>SUMIFS(tabSaldoAta[SALDO],tabSaldoAta[CÓDIGO],tabEstimativa[[#This Row],[CÓDIGO]],tabSaldoAta[ATA.NR],tabEstimativa[[#This Row],[ATA.NR]],tabSaldoAta[ATA.ANO],tabEstimativa[[#This Row],[ATA.ANO]])</f>
        <v>0</v>
      </c>
      <c r="N206" s="13" t="s">
        <v>1198</v>
      </c>
      <c r="O206" s="307" t="s">
        <v>1869</v>
      </c>
      <c r="P206" s="36" t="s">
        <v>4485</v>
      </c>
      <c r="Q206" s="35" t="str">
        <f>IFERROR( VLOOKUP(tabEstimativa[[#This Row],[PREGÃO]],tabPregões[#Data],6,FALSE), "" )</f>
        <v/>
      </c>
      <c r="R206" s="48"/>
      <c r="S206" s="66" t="str">
        <f>IF(COUNTIFS(tabImprósperosDetalhes[PREGÃO],tabEstimativa[[#This Row],[PREGÃO]],tabImprósperosDetalhes[IMPRÓSPERO],tabEstimativa[[#This Row],[LOTE]]) &gt; 0,"X","")</f>
        <v/>
      </c>
      <c r="T206" s="98" t="str">
        <f>IFERROR( VLOOKUP(tabEstimativa[[#This Row],[PREGÃO]],tabPregões[#Data],11,FALSE), "" )</f>
        <v/>
      </c>
      <c r="U206" s="29"/>
      <c r="V206" s="53" t="s">
        <v>4282</v>
      </c>
      <c r="W206" s="54">
        <v>44693.617268518516</v>
      </c>
      <c r="X206" s="34" t="str">
        <f t="shared" si="3"/>
        <v>*</v>
      </c>
    </row>
    <row r="207" spans="1:24" x14ac:dyDescent="0.3">
      <c r="A207" s="2">
        <v>140060</v>
      </c>
      <c r="B207" s="3" t="s">
        <v>3893</v>
      </c>
      <c r="C207" s="5" t="s">
        <v>47</v>
      </c>
      <c r="D207" s="11">
        <v>55</v>
      </c>
      <c r="E207" s="23">
        <v>19</v>
      </c>
      <c r="F207" s="11">
        <v>12</v>
      </c>
      <c r="G207" s="74">
        <f>ROUNDUP(tabEstimativa[[#This Row],[ESTIMATIVA]] / tabEstimativa[[#This Row],[PERÍODO]],0)</f>
        <v>25</v>
      </c>
      <c r="H207" s="72">
        <v>300</v>
      </c>
      <c r="I207" s="12">
        <v>44147</v>
      </c>
      <c r="J207" s="2">
        <v>61</v>
      </c>
      <c r="K207" s="8">
        <v>2021</v>
      </c>
      <c r="L207" s="367">
        <v>44624</v>
      </c>
      <c r="M207" s="238">
        <f>SUMIFS(tabSaldoAta[SALDO],tabSaldoAta[CÓDIGO],tabEstimativa[[#This Row],[CÓDIGO]],tabSaldoAta[ATA.NR],tabEstimativa[[#This Row],[ATA.NR]],tabSaldoAta[ATA.ANO],tabEstimativa[[#This Row],[ATA.ANO]])</f>
        <v>300</v>
      </c>
      <c r="N207" s="13" t="s">
        <v>1198</v>
      </c>
      <c r="O207" s="307" t="s">
        <v>1869</v>
      </c>
      <c r="P207" s="36" t="s">
        <v>4053</v>
      </c>
      <c r="Q207" s="35">
        <f>IFERROR( VLOOKUP(tabEstimativa[[#This Row],[PREGÃO]],tabPregões[#Data],6,FALSE), "" )</f>
        <v>44246</v>
      </c>
      <c r="R207" s="48"/>
      <c r="S207" s="66" t="str">
        <f>IF(COUNTIFS(tabImprósperosDetalhes[PREGÃO],tabEstimativa[[#This Row],[PREGÃO]],tabImprósperosDetalhes[IMPRÓSPERO],tabEstimativa[[#This Row],[LOTE]]) &gt; 0,"X","")</f>
        <v/>
      </c>
      <c r="T207" s="98" t="str">
        <f>IFERROR( VLOOKUP(tabEstimativa[[#This Row],[PREGÃO]],tabPregões[#Data],11,FALSE), "" )</f>
        <v>Finalizado</v>
      </c>
      <c r="U207" s="29"/>
      <c r="V207" s="53" t="s">
        <v>4282</v>
      </c>
      <c r="W207" s="54">
        <v>44627.665405092594</v>
      </c>
      <c r="X207" s="34" t="str">
        <f t="shared" si="3"/>
        <v>*</v>
      </c>
    </row>
    <row r="208" spans="1:24" x14ac:dyDescent="0.3">
      <c r="A208" s="2">
        <v>140241</v>
      </c>
      <c r="B208" s="3" t="s">
        <v>3896</v>
      </c>
      <c r="C208" s="5" t="s">
        <v>47</v>
      </c>
      <c r="D208" s="11">
        <v>55</v>
      </c>
      <c r="E208" s="23">
        <v>19</v>
      </c>
      <c r="F208" s="11">
        <v>12</v>
      </c>
      <c r="G208" s="74">
        <f>ROUNDUP(tabEstimativa[[#This Row],[ESTIMATIVA]] / tabEstimativa[[#This Row],[PERÍODO]],0)</f>
        <v>75</v>
      </c>
      <c r="H208" s="72">
        <v>900</v>
      </c>
      <c r="I208" s="12">
        <v>44147</v>
      </c>
      <c r="J208" s="2">
        <v>61</v>
      </c>
      <c r="K208" s="8">
        <v>2021</v>
      </c>
      <c r="L208" s="367">
        <v>44624</v>
      </c>
      <c r="M208" s="238">
        <f>SUMIFS(tabSaldoAta[SALDO],tabSaldoAta[CÓDIGO],tabEstimativa[[#This Row],[CÓDIGO]],tabSaldoAta[ATA.NR],tabEstimativa[[#This Row],[ATA.NR]],tabSaldoAta[ATA.ANO],tabEstimativa[[#This Row],[ATA.ANO]])</f>
        <v>900</v>
      </c>
      <c r="N208" s="13" t="s">
        <v>1198</v>
      </c>
      <c r="O208" s="307" t="s">
        <v>1869</v>
      </c>
      <c r="P208" s="36" t="s">
        <v>4053</v>
      </c>
      <c r="Q208" s="35">
        <f>IFERROR( VLOOKUP(tabEstimativa[[#This Row],[PREGÃO]],tabPregões[#Data],6,FALSE), "" )</f>
        <v>44246</v>
      </c>
      <c r="R208" s="48"/>
      <c r="S208" s="66" t="str">
        <f>IF(COUNTIFS(tabImprósperosDetalhes[PREGÃO],tabEstimativa[[#This Row],[PREGÃO]],tabImprósperosDetalhes[IMPRÓSPERO],tabEstimativa[[#This Row],[LOTE]]) &gt; 0,"X","")</f>
        <v/>
      </c>
      <c r="T208" s="98" t="str">
        <f>IFERROR( VLOOKUP(tabEstimativa[[#This Row],[PREGÃO]],tabPregões[#Data],11,FALSE), "" )</f>
        <v>Finalizado</v>
      </c>
      <c r="U208" s="29"/>
      <c r="V208" s="53" t="s">
        <v>4282</v>
      </c>
      <c r="W208" s="54">
        <v>44627.665405092594</v>
      </c>
      <c r="X208" s="34" t="str">
        <f t="shared" si="3"/>
        <v>*</v>
      </c>
    </row>
    <row r="209" spans="1:24" x14ac:dyDescent="0.3">
      <c r="A209" s="2">
        <v>140063</v>
      </c>
      <c r="B209" s="3" t="s">
        <v>3895</v>
      </c>
      <c r="C209" s="5" t="s">
        <v>47</v>
      </c>
      <c r="D209" s="11">
        <v>55</v>
      </c>
      <c r="E209" s="23">
        <v>19</v>
      </c>
      <c r="F209" s="11">
        <v>12</v>
      </c>
      <c r="G209" s="74">
        <f>ROUNDUP(tabEstimativa[[#This Row],[ESTIMATIVA]] / tabEstimativa[[#This Row],[PERÍODO]],0)</f>
        <v>417</v>
      </c>
      <c r="H209" s="72">
        <v>5000</v>
      </c>
      <c r="I209" s="12">
        <v>44147</v>
      </c>
      <c r="J209" s="2">
        <v>61</v>
      </c>
      <c r="K209" s="8">
        <v>2021</v>
      </c>
      <c r="L209" s="367">
        <v>44624</v>
      </c>
      <c r="M209" s="238">
        <f>SUMIFS(tabSaldoAta[SALDO],tabSaldoAta[CÓDIGO],tabEstimativa[[#This Row],[CÓDIGO]],tabSaldoAta[ATA.NR],tabEstimativa[[#This Row],[ATA.NR]],tabSaldoAta[ATA.ANO],tabEstimativa[[#This Row],[ATA.ANO]])</f>
        <v>5000</v>
      </c>
      <c r="N209" s="13" t="s">
        <v>1198</v>
      </c>
      <c r="O209" s="307" t="s">
        <v>1869</v>
      </c>
      <c r="P209" s="36" t="s">
        <v>4053</v>
      </c>
      <c r="Q209" s="35">
        <f>IFERROR( VLOOKUP(tabEstimativa[[#This Row],[PREGÃO]],tabPregões[#Data],6,FALSE), "" )</f>
        <v>44246</v>
      </c>
      <c r="R209" s="48"/>
      <c r="S209" s="66" t="str">
        <f>IF(COUNTIFS(tabImprósperosDetalhes[PREGÃO],tabEstimativa[[#This Row],[PREGÃO]],tabImprósperosDetalhes[IMPRÓSPERO],tabEstimativa[[#This Row],[LOTE]]) &gt; 0,"X","")</f>
        <v/>
      </c>
      <c r="T209" s="98" t="str">
        <f>IFERROR( VLOOKUP(tabEstimativa[[#This Row],[PREGÃO]],tabPregões[#Data],11,FALSE), "" )</f>
        <v>Finalizado</v>
      </c>
      <c r="U209" s="29"/>
      <c r="V209" s="53" t="s">
        <v>4282</v>
      </c>
      <c r="W209" s="54">
        <v>44627.665405092594</v>
      </c>
      <c r="X209" s="34" t="str">
        <f t="shared" si="3"/>
        <v>*</v>
      </c>
    </row>
    <row r="210" spans="1:24" x14ac:dyDescent="0.3">
      <c r="A210" s="2">
        <v>111831</v>
      </c>
      <c r="B210" s="3" t="s">
        <v>1503</v>
      </c>
      <c r="C210" s="5" t="s">
        <v>3</v>
      </c>
      <c r="D210" s="11"/>
      <c r="E210" s="23"/>
      <c r="F210" s="11">
        <v>12</v>
      </c>
      <c r="G210" s="74">
        <f>IFERROR( ROUNDUP(tabEstimativa[[#This Row],[ESTIMATIVA]] / tabEstimativa[[#This Row],[PERÍODO]],0), 0 )</f>
        <v>0</v>
      </c>
      <c r="H210" s="72">
        <v>0</v>
      </c>
      <c r="I210" s="12">
        <v>43353</v>
      </c>
      <c r="J210" s="7"/>
      <c r="K210" s="8"/>
      <c r="L210" s="6"/>
      <c r="M210" s="238">
        <f>SUMIFS(tabSaldoAta[SALDO],tabSaldoAta[CÓDIGO],tabEstimativa[[#This Row],[CÓDIGO]],tabSaldoAta[ATA.NR],tabEstimativa[[#This Row],[ATA.NR]],tabSaldoAta[ATA.ANO],tabEstimativa[[#This Row],[ATA.ANO]])</f>
        <v>0</v>
      </c>
      <c r="N210" s="13" t="s">
        <v>1199</v>
      </c>
      <c r="O210" s="308" t="s">
        <v>1373</v>
      </c>
      <c r="P210" s="36"/>
      <c r="Q210" s="35" t="str">
        <f>IFERROR( VLOOKUP(tabEstimativa[[#This Row],[PREGÃO]],tabPregões[#Data],6,FALSE), "" )</f>
        <v/>
      </c>
      <c r="R210" s="48"/>
      <c r="S210" s="66" t="str">
        <f>IF(COUNTIFS(tabImprósperosDetalhes[PREGÃO],tabEstimativa[[#This Row],[PREGÃO]],tabImprósperosDetalhes[IMPRÓSPERO],tabEstimativa[[#This Row],[LOTE]]) &gt; 0,"X","")</f>
        <v/>
      </c>
      <c r="T210" s="98" t="str">
        <f>IFERROR( VLOOKUP(tabEstimativa[[#This Row],[PREGÃO]],tabPregões[#Data],11,FALSE), "" )</f>
        <v/>
      </c>
      <c r="U210" s="29" t="s">
        <v>1380</v>
      </c>
      <c r="V210" s="53" t="s">
        <v>1551</v>
      </c>
      <c r="W210" s="54">
        <v>43591.434733796297</v>
      </c>
      <c r="X210" s="34" t="str">
        <f t="shared" si="3"/>
        <v>*</v>
      </c>
    </row>
    <row r="211" spans="1:24" x14ac:dyDescent="0.3">
      <c r="A211" s="2">
        <v>127199</v>
      </c>
      <c r="B211" s="3" t="s">
        <v>506</v>
      </c>
      <c r="C211" s="5" t="s">
        <v>19</v>
      </c>
      <c r="D211" s="11"/>
      <c r="E211" s="23"/>
      <c r="F211" s="11">
        <v>12</v>
      </c>
      <c r="G211" s="74">
        <f>IFERROR( ROUNDUP(tabEstimativa[[#This Row],[ESTIMATIVA]] / tabEstimativa[[#This Row],[PERÍODO]],0), 0 )</f>
        <v>0</v>
      </c>
      <c r="H211" s="72">
        <v>0</v>
      </c>
      <c r="I211" s="12">
        <v>43454</v>
      </c>
      <c r="J211" s="2">
        <v>78</v>
      </c>
      <c r="K211" s="8">
        <v>2018</v>
      </c>
      <c r="L211" s="6">
        <v>43549</v>
      </c>
      <c r="M211" s="238">
        <f>SUMIFS(tabSaldoAta[SALDO],tabSaldoAta[CÓDIGO],tabEstimativa[[#This Row],[CÓDIGO]],tabSaldoAta[ATA.NR],tabEstimativa[[#This Row],[ATA.NR]],tabSaldoAta[ATA.ANO],tabEstimativa[[#This Row],[ATA.ANO]])</f>
        <v>0</v>
      </c>
      <c r="N211" s="13" t="s">
        <v>1199</v>
      </c>
      <c r="O211" s="308" t="s">
        <v>1316</v>
      </c>
      <c r="P211" s="36"/>
      <c r="Q211" s="35" t="str">
        <f>IFERROR( VLOOKUP(tabEstimativa[[#This Row],[PREGÃO]],tabPregões[#Data],6,FALSE), "" )</f>
        <v/>
      </c>
      <c r="R211" s="48"/>
      <c r="S211" s="66" t="str">
        <f>IF(COUNTIFS(tabImprósperosDetalhes[PREGÃO],tabEstimativa[[#This Row],[PREGÃO]],tabImprósperosDetalhes[IMPRÓSPERO],tabEstimativa[[#This Row],[LOTE]]) &gt; 0,"X","")</f>
        <v/>
      </c>
      <c r="T211" s="98" t="str">
        <f>IFERROR( VLOOKUP(tabEstimativa[[#This Row],[PREGÃO]],tabPregões[#Data],11,FALSE), "" )</f>
        <v/>
      </c>
      <c r="U211" s="29" t="s">
        <v>1816</v>
      </c>
      <c r="V211" s="53" t="s">
        <v>1551</v>
      </c>
      <c r="W211" s="54">
        <v>43620.642592592594</v>
      </c>
      <c r="X211" s="34" t="str">
        <f t="shared" si="3"/>
        <v>*</v>
      </c>
    </row>
    <row r="212" spans="1:24" x14ac:dyDescent="0.3">
      <c r="A212" s="2">
        <v>95799</v>
      </c>
      <c r="B212" s="3" t="s">
        <v>499</v>
      </c>
      <c r="C212" s="5" t="s">
        <v>19</v>
      </c>
      <c r="D212" s="11"/>
      <c r="E212" s="23"/>
      <c r="F212" s="11">
        <v>12</v>
      </c>
      <c r="G212" s="74">
        <f>IFERROR( ROUNDUP(tabEstimativa[[#This Row],[ESTIMATIVA]] / tabEstimativa[[#This Row],[PERÍODO]],0), 0 )</f>
        <v>1</v>
      </c>
      <c r="H212" s="72">
        <v>3</v>
      </c>
      <c r="I212" s="12">
        <v>43847</v>
      </c>
      <c r="J212" s="2">
        <v>78</v>
      </c>
      <c r="K212" s="8">
        <v>2018</v>
      </c>
      <c r="L212" s="6">
        <v>43549</v>
      </c>
      <c r="M212" s="238">
        <f>SUMIFS(tabSaldoAta[SALDO],tabSaldoAta[CÓDIGO],tabEstimativa[[#This Row],[CÓDIGO]],tabSaldoAta[ATA.NR],tabEstimativa[[#This Row],[ATA.NR]],tabSaldoAta[ATA.ANO],tabEstimativa[[#This Row],[ATA.ANO]])</f>
        <v>0</v>
      </c>
      <c r="N212" s="13" t="s">
        <v>1199</v>
      </c>
      <c r="O212" s="308" t="s">
        <v>1316</v>
      </c>
      <c r="P212" s="36" t="s">
        <v>3842</v>
      </c>
      <c r="Q212" s="35">
        <f>IFERROR( VLOOKUP(tabEstimativa[[#This Row],[PREGÃO]],tabPregões[#Data],6,FALSE), "" )</f>
        <v>44090</v>
      </c>
      <c r="R212" s="48"/>
      <c r="S212" s="66" t="str">
        <f>IF(COUNTIFS(tabImprósperosDetalhes[PREGÃO],tabEstimativa[[#This Row],[PREGÃO]],tabImprósperosDetalhes[IMPRÓSPERO],tabEstimativa[[#This Row],[LOTE]]) &gt; 0,"X","")</f>
        <v/>
      </c>
      <c r="T212" s="98" t="str">
        <f>IFERROR( VLOOKUP(tabEstimativa[[#This Row],[PREGÃO]],tabPregões[#Data],11,FALSE), "" )</f>
        <v>Finalizado</v>
      </c>
      <c r="U212" s="29" t="s">
        <v>1816</v>
      </c>
      <c r="V212" s="53" t="s">
        <v>2063</v>
      </c>
      <c r="W212" s="54">
        <v>44321.487280092595</v>
      </c>
      <c r="X212" s="34" t="str">
        <f t="shared" si="3"/>
        <v>*</v>
      </c>
    </row>
    <row r="213" spans="1:24" x14ac:dyDescent="0.3">
      <c r="A213" s="2">
        <v>127198</v>
      </c>
      <c r="B213" s="3" t="s">
        <v>1106</v>
      </c>
      <c r="C213" s="5" t="s">
        <v>19</v>
      </c>
      <c r="D213" s="11"/>
      <c r="E213" s="23"/>
      <c r="F213" s="11">
        <v>12</v>
      </c>
      <c r="G213" s="74">
        <f>IFERROR( ROUNDUP(tabEstimativa[[#This Row],[ESTIMATIVA]] / tabEstimativa[[#This Row],[PERÍODO]],0), 0 )</f>
        <v>0</v>
      </c>
      <c r="H213" s="72">
        <v>0</v>
      </c>
      <c r="I213" s="12">
        <v>43454</v>
      </c>
      <c r="J213" s="2">
        <v>78</v>
      </c>
      <c r="K213" s="8">
        <v>2018</v>
      </c>
      <c r="L213" s="6">
        <v>43549</v>
      </c>
      <c r="M213" s="238">
        <f>SUMIFS(tabSaldoAta[SALDO],tabSaldoAta[CÓDIGO],tabEstimativa[[#This Row],[CÓDIGO]],tabSaldoAta[ATA.NR],tabEstimativa[[#This Row],[ATA.NR]],tabSaldoAta[ATA.ANO],tabEstimativa[[#This Row],[ATA.ANO]])</f>
        <v>0</v>
      </c>
      <c r="N213" s="13" t="s">
        <v>1199</v>
      </c>
      <c r="O213" s="308" t="s">
        <v>1316</v>
      </c>
      <c r="P213" s="36"/>
      <c r="Q213" s="35" t="str">
        <f>IFERROR( VLOOKUP(tabEstimativa[[#This Row],[PREGÃO]],tabPregões[#Data],6,FALSE), "" )</f>
        <v/>
      </c>
      <c r="R213" s="48"/>
      <c r="S213" s="66" t="str">
        <f>IF(COUNTIFS(tabImprósperosDetalhes[PREGÃO],tabEstimativa[[#This Row],[PREGÃO]],tabImprósperosDetalhes[IMPRÓSPERO],tabEstimativa[[#This Row],[LOTE]]) &gt; 0,"X","")</f>
        <v/>
      </c>
      <c r="T213" s="98" t="str">
        <f>IFERROR( VLOOKUP(tabEstimativa[[#This Row],[PREGÃO]],tabPregões[#Data],11,FALSE), "" )</f>
        <v/>
      </c>
      <c r="U213" s="29" t="s">
        <v>1816</v>
      </c>
      <c r="V213" s="53" t="s">
        <v>1551</v>
      </c>
      <c r="W213" s="54">
        <v>43620.642592592594</v>
      </c>
      <c r="X213" s="34" t="str">
        <f t="shared" si="3"/>
        <v>*</v>
      </c>
    </row>
    <row r="214" spans="1:24" x14ac:dyDescent="0.3">
      <c r="A214" s="2">
        <v>111157</v>
      </c>
      <c r="B214" s="3" t="s">
        <v>503</v>
      </c>
      <c r="C214" s="5" t="s">
        <v>19</v>
      </c>
      <c r="D214" s="11"/>
      <c r="E214" s="23"/>
      <c r="F214" s="11">
        <v>12</v>
      </c>
      <c r="G214" s="74">
        <f>IFERROR( ROUNDUP(tabEstimativa[[#This Row],[ESTIMATIVA]] / tabEstimativa[[#This Row],[PERÍODO]],0), 0 )</f>
        <v>0</v>
      </c>
      <c r="H214" s="72">
        <v>0</v>
      </c>
      <c r="I214" s="12">
        <v>43454</v>
      </c>
      <c r="J214" s="2">
        <v>78</v>
      </c>
      <c r="K214" s="8">
        <v>2018</v>
      </c>
      <c r="L214" s="6">
        <v>43549</v>
      </c>
      <c r="M214" s="238">
        <f>SUMIFS(tabSaldoAta[SALDO],tabSaldoAta[CÓDIGO],tabEstimativa[[#This Row],[CÓDIGO]],tabSaldoAta[ATA.NR],tabEstimativa[[#This Row],[ATA.NR]],tabSaldoAta[ATA.ANO],tabEstimativa[[#This Row],[ATA.ANO]])</f>
        <v>0</v>
      </c>
      <c r="N214" s="13" t="s">
        <v>1199</v>
      </c>
      <c r="O214" s="308" t="s">
        <v>1316</v>
      </c>
      <c r="P214" s="36"/>
      <c r="Q214" s="35" t="str">
        <f>IFERROR( VLOOKUP(tabEstimativa[[#This Row],[PREGÃO]],tabPregões[#Data],6,FALSE), "" )</f>
        <v/>
      </c>
      <c r="R214" s="48"/>
      <c r="S214" s="66" t="str">
        <f>IF(COUNTIFS(tabImprósperosDetalhes[PREGÃO],tabEstimativa[[#This Row],[PREGÃO]],tabImprósperosDetalhes[IMPRÓSPERO],tabEstimativa[[#This Row],[LOTE]]) &gt; 0,"X","")</f>
        <v/>
      </c>
      <c r="T214" s="98" t="str">
        <f>IFERROR( VLOOKUP(tabEstimativa[[#This Row],[PREGÃO]],tabPregões[#Data],11,FALSE), "" )</f>
        <v/>
      </c>
      <c r="U214" s="29" t="s">
        <v>1816</v>
      </c>
      <c r="V214" s="53" t="s">
        <v>1551</v>
      </c>
      <c r="W214" s="54">
        <v>43620.642592592594</v>
      </c>
      <c r="X214" s="34" t="str">
        <f t="shared" si="3"/>
        <v>*</v>
      </c>
    </row>
    <row r="215" spans="1:24" x14ac:dyDescent="0.3">
      <c r="A215" s="2">
        <v>127160</v>
      </c>
      <c r="B215" s="3" t="s">
        <v>504</v>
      </c>
      <c r="C215" s="5" t="s">
        <v>47</v>
      </c>
      <c r="D215" s="11"/>
      <c r="E215" s="23"/>
      <c r="F215" s="11">
        <v>12</v>
      </c>
      <c r="G215" s="74">
        <f>IFERROR( ROUNDUP(tabEstimativa[[#This Row],[ESTIMATIVA]] / tabEstimativa[[#This Row],[PERÍODO]],0), 0 )</f>
        <v>0</v>
      </c>
      <c r="H215" s="72">
        <v>0</v>
      </c>
      <c r="I215" s="12">
        <v>43454</v>
      </c>
      <c r="J215" s="2">
        <v>78</v>
      </c>
      <c r="K215" s="8">
        <v>2018</v>
      </c>
      <c r="L215" s="6">
        <v>43549</v>
      </c>
      <c r="M215" s="238">
        <f>SUMIFS(tabSaldoAta[SALDO],tabSaldoAta[CÓDIGO],tabEstimativa[[#This Row],[CÓDIGO]],tabSaldoAta[ATA.NR],tabEstimativa[[#This Row],[ATA.NR]],tabSaldoAta[ATA.ANO],tabEstimativa[[#This Row],[ATA.ANO]])</f>
        <v>0</v>
      </c>
      <c r="N215" s="13" t="s">
        <v>1199</v>
      </c>
      <c r="O215" s="308" t="s">
        <v>1316</v>
      </c>
      <c r="P215" s="36"/>
      <c r="Q215" s="35" t="str">
        <f>IFERROR( VLOOKUP(tabEstimativa[[#This Row],[PREGÃO]],tabPregões[#Data],6,FALSE), "" )</f>
        <v/>
      </c>
      <c r="R215" s="48"/>
      <c r="S215" s="66" t="str">
        <f>IF(COUNTIFS(tabImprósperosDetalhes[PREGÃO],tabEstimativa[[#This Row],[PREGÃO]],tabImprósperosDetalhes[IMPRÓSPERO],tabEstimativa[[#This Row],[LOTE]]) &gt; 0,"X","")</f>
        <v/>
      </c>
      <c r="T215" s="98" t="str">
        <f>IFERROR( VLOOKUP(tabEstimativa[[#This Row],[PREGÃO]],tabPregões[#Data],11,FALSE), "" )</f>
        <v/>
      </c>
      <c r="U215" s="29" t="s">
        <v>1816</v>
      </c>
      <c r="V215" s="53" t="s">
        <v>1551</v>
      </c>
      <c r="W215" s="54">
        <v>43620.642592592594</v>
      </c>
      <c r="X215" s="34" t="str">
        <f t="shared" si="3"/>
        <v>*</v>
      </c>
    </row>
    <row r="216" spans="1:24" x14ac:dyDescent="0.3">
      <c r="A216" s="2">
        <v>100061</v>
      </c>
      <c r="B216" s="3" t="s">
        <v>1098</v>
      </c>
      <c r="C216" s="5" t="s">
        <v>47</v>
      </c>
      <c r="D216" s="11"/>
      <c r="E216" s="23"/>
      <c r="F216" s="11">
        <v>12</v>
      </c>
      <c r="G216" s="74">
        <f>IFERROR( ROUNDUP(tabEstimativa[[#This Row],[ESTIMATIVA]] / tabEstimativa[[#This Row],[PERÍODO]],0), 0 )</f>
        <v>0</v>
      </c>
      <c r="H216" s="72">
        <v>0</v>
      </c>
      <c r="I216" s="12">
        <v>43454</v>
      </c>
      <c r="J216" s="2">
        <v>78</v>
      </c>
      <c r="K216" s="8">
        <v>2018</v>
      </c>
      <c r="L216" s="6">
        <v>43549</v>
      </c>
      <c r="M216" s="238">
        <f>SUMIFS(tabSaldoAta[SALDO],tabSaldoAta[CÓDIGO],tabEstimativa[[#This Row],[CÓDIGO]],tabSaldoAta[ATA.NR],tabEstimativa[[#This Row],[ATA.NR]],tabSaldoAta[ATA.ANO],tabEstimativa[[#This Row],[ATA.ANO]])</f>
        <v>0</v>
      </c>
      <c r="N216" s="13" t="s">
        <v>1199</v>
      </c>
      <c r="O216" s="308" t="s">
        <v>1316</v>
      </c>
      <c r="P216" s="36"/>
      <c r="Q216" s="35" t="str">
        <f>IFERROR( VLOOKUP(tabEstimativa[[#This Row],[PREGÃO]],tabPregões[#Data],6,FALSE), "" )</f>
        <v/>
      </c>
      <c r="R216" s="48"/>
      <c r="S216" s="66" t="str">
        <f>IF(COUNTIFS(tabImprósperosDetalhes[PREGÃO],tabEstimativa[[#This Row],[PREGÃO]],tabImprósperosDetalhes[IMPRÓSPERO],tabEstimativa[[#This Row],[LOTE]]) &gt; 0,"X","")</f>
        <v/>
      </c>
      <c r="T216" s="98" t="str">
        <f>IFERROR( VLOOKUP(tabEstimativa[[#This Row],[PREGÃO]],tabPregões[#Data],11,FALSE), "" )</f>
        <v/>
      </c>
      <c r="U216" s="29" t="s">
        <v>1816</v>
      </c>
      <c r="V216" s="53" t="s">
        <v>1551</v>
      </c>
      <c r="W216" s="54">
        <v>43620.642592592594</v>
      </c>
      <c r="X216" s="34" t="str">
        <f t="shared" si="3"/>
        <v>*</v>
      </c>
    </row>
    <row r="217" spans="1:24" x14ac:dyDescent="0.3">
      <c r="A217" s="2">
        <v>136910</v>
      </c>
      <c r="B217" s="3" t="s">
        <v>2235</v>
      </c>
      <c r="C217" s="5" t="s">
        <v>47</v>
      </c>
      <c r="D217" s="11">
        <v>55</v>
      </c>
      <c r="E217" s="23">
        <v>19</v>
      </c>
      <c r="F217" s="11">
        <v>12</v>
      </c>
      <c r="G217" s="74">
        <f>ROUNDUP(tabEstimativa[[#This Row],[ESTIMATIVA]] / tabEstimativa[[#This Row],[PERÍODO]],0)</f>
        <v>0</v>
      </c>
      <c r="H217" s="72">
        <v>0</v>
      </c>
      <c r="I217" s="12">
        <v>44097</v>
      </c>
      <c r="J217" s="2">
        <v>9</v>
      </c>
      <c r="K217" s="8">
        <v>2020</v>
      </c>
      <c r="L217" s="6">
        <v>44210</v>
      </c>
      <c r="M217" s="238">
        <f>SUMIFS(tabSaldoAta[SALDO],tabSaldoAta[CÓDIGO],tabEstimativa[[#This Row],[CÓDIGO]],tabSaldoAta[ATA.NR],tabEstimativa[[#This Row],[ATA.NR]],tabSaldoAta[ATA.ANO],tabEstimativa[[#This Row],[ATA.ANO]])</f>
        <v>2000</v>
      </c>
      <c r="N217" s="13" t="s">
        <v>1198</v>
      </c>
      <c r="O217" s="307" t="str">
        <f>IFERROR( VLOOKUP(CONCATENATE(tabEstimativa[[#This Row],[ATA.NR]],"/",tabEstimativa[[#This Row],[ATA.ANO]]-2000),tabAtas[#Data],6,FALSE), "" )</f>
        <v>MATERIAL ELETRICO</v>
      </c>
      <c r="P217" s="36" t="s">
        <v>2342</v>
      </c>
      <c r="Q217" s="35">
        <f>IFERROR( VLOOKUP(tabEstimativa[[#This Row],[PREGÃO]],tabPregões[#Data],6,FALSE), "" )</f>
        <v>43857</v>
      </c>
      <c r="R217" s="48"/>
      <c r="S217" s="66" t="str">
        <f>IF(COUNTIFS(tabImprósperosDetalhes[PREGÃO],tabEstimativa[[#This Row],[PREGÃO]],tabImprósperosDetalhes[IMPRÓSPERO],tabEstimativa[[#This Row],[LOTE]]) &gt; 0,"X","")</f>
        <v/>
      </c>
      <c r="T217" s="98" t="str">
        <f>IFERROR( VLOOKUP(tabEstimativa[[#This Row],[PREGÃO]],tabPregões[#Data],11,FALSE), "" )</f>
        <v>Empresa solicitou prorrogação de prazo para assinar contrato</v>
      </c>
      <c r="U217" s="29" t="s">
        <v>1560</v>
      </c>
      <c r="V217" s="53" t="s">
        <v>2063</v>
      </c>
      <c r="W217" s="54">
        <v>44217.461770833332</v>
      </c>
      <c r="X217" s="34" t="str">
        <f t="shared" si="3"/>
        <v>*</v>
      </c>
    </row>
    <row r="218" spans="1:24" x14ac:dyDescent="0.3">
      <c r="A218" s="2">
        <v>136911</v>
      </c>
      <c r="B218" s="3" t="s">
        <v>2236</v>
      </c>
      <c r="C218" s="5" t="s">
        <v>47</v>
      </c>
      <c r="D218" s="11">
        <v>55</v>
      </c>
      <c r="E218" s="23">
        <v>19</v>
      </c>
      <c r="F218" s="11">
        <v>12</v>
      </c>
      <c r="G218" s="74">
        <f>ROUNDUP(tabEstimativa[[#This Row],[ESTIMATIVA]] / tabEstimativa[[#This Row],[PERÍODO]],0)</f>
        <v>0</v>
      </c>
      <c r="H218" s="72">
        <v>0</v>
      </c>
      <c r="I218" s="12">
        <v>44097</v>
      </c>
      <c r="J218" s="2">
        <v>9</v>
      </c>
      <c r="K218" s="8">
        <v>2020</v>
      </c>
      <c r="L218" s="6">
        <v>44210</v>
      </c>
      <c r="M218" s="238">
        <f>SUMIFS(tabSaldoAta[SALDO],tabSaldoAta[CÓDIGO],tabEstimativa[[#This Row],[CÓDIGO]],tabSaldoAta[ATA.NR],tabEstimativa[[#This Row],[ATA.NR]],tabSaldoAta[ATA.ANO],tabEstimativa[[#This Row],[ATA.ANO]])</f>
        <v>2500</v>
      </c>
      <c r="N218" s="13" t="s">
        <v>1198</v>
      </c>
      <c r="O218" s="307" t="str">
        <f>IFERROR( VLOOKUP(CONCATENATE(tabEstimativa[[#This Row],[ATA.NR]],"/",tabEstimativa[[#This Row],[ATA.ANO]]-2000),tabAtas[#Data],6,FALSE), "" )</f>
        <v>MATERIAL ELETRICO</v>
      </c>
      <c r="P218" s="36" t="s">
        <v>2342</v>
      </c>
      <c r="Q218" s="35">
        <f>IFERROR( VLOOKUP(tabEstimativa[[#This Row],[PREGÃO]],tabPregões[#Data],6,FALSE), "" )</f>
        <v>43857</v>
      </c>
      <c r="R218" s="48"/>
      <c r="S218" s="66" t="str">
        <f>IF(COUNTIFS(tabImprósperosDetalhes[PREGÃO],tabEstimativa[[#This Row],[PREGÃO]],tabImprósperosDetalhes[IMPRÓSPERO],tabEstimativa[[#This Row],[LOTE]]) &gt; 0,"X","")</f>
        <v/>
      </c>
      <c r="T218" s="98" t="str">
        <f>IFERROR( VLOOKUP(tabEstimativa[[#This Row],[PREGÃO]],tabPregões[#Data],11,FALSE), "" )</f>
        <v>Empresa solicitou prorrogação de prazo para assinar contrato</v>
      </c>
      <c r="U218" s="29" t="s">
        <v>1560</v>
      </c>
      <c r="V218" s="53" t="s">
        <v>2063</v>
      </c>
      <c r="W218" s="54">
        <v>44217.461770833332</v>
      </c>
      <c r="X218" s="34" t="str">
        <f t="shared" si="3"/>
        <v>*</v>
      </c>
    </row>
    <row r="219" spans="1:24" x14ac:dyDescent="0.3">
      <c r="A219" s="2">
        <v>94116</v>
      </c>
      <c r="B219" s="3" t="s">
        <v>922</v>
      </c>
      <c r="C219" s="5" t="s">
        <v>87</v>
      </c>
      <c r="D219" s="11"/>
      <c r="E219" s="23"/>
      <c r="F219" s="11">
        <v>12</v>
      </c>
      <c r="G219" s="74">
        <f>IFERROR( ROUNDUP(tabEstimativa[[#This Row],[ESTIMATIVA]] / tabEstimativa[[#This Row],[PERÍODO]],0), 0 )</f>
        <v>0</v>
      </c>
      <c r="H219" s="72">
        <v>0</v>
      </c>
      <c r="I219" s="12">
        <v>43312</v>
      </c>
      <c r="J219" s="7"/>
      <c r="K219" s="8"/>
      <c r="L219" s="6"/>
      <c r="M219" s="238">
        <f>SUMIFS(tabSaldoAta[SALDO],tabSaldoAta[CÓDIGO],tabEstimativa[[#This Row],[CÓDIGO]],tabSaldoAta[ATA.NR],tabEstimativa[[#This Row],[ATA.NR]],tabSaldoAta[ATA.ANO],tabEstimativa[[#This Row],[ATA.ANO]])</f>
        <v>0</v>
      </c>
      <c r="N219" s="13" t="s">
        <v>1199</v>
      </c>
      <c r="O219" s="308" t="s">
        <v>1359</v>
      </c>
      <c r="P219" s="36"/>
      <c r="Q219" s="35" t="str">
        <f>IFERROR( VLOOKUP(tabEstimativa[[#This Row],[PREGÃO]],tabPregões[#Data],6,FALSE), "" )</f>
        <v/>
      </c>
      <c r="R219" s="48"/>
      <c r="S219" s="66" t="str">
        <f>IF(COUNTIFS(tabImprósperosDetalhes[PREGÃO],tabEstimativa[[#This Row],[PREGÃO]],tabImprósperosDetalhes[IMPRÓSPERO],tabEstimativa[[#This Row],[LOTE]]) &gt; 0,"X","")</f>
        <v/>
      </c>
      <c r="T219" s="98" t="str">
        <f>IFERROR( VLOOKUP(tabEstimativa[[#This Row],[PREGÃO]],tabPregões[#Data],11,FALSE), "" )</f>
        <v/>
      </c>
      <c r="U219" s="29" t="s">
        <v>1380</v>
      </c>
      <c r="V219" s="53" t="s">
        <v>1551</v>
      </c>
      <c r="W219" s="54">
        <v>43591.434733796297</v>
      </c>
      <c r="X219" s="34" t="str">
        <f t="shared" si="3"/>
        <v>*</v>
      </c>
    </row>
    <row r="220" spans="1:24" x14ac:dyDescent="0.3">
      <c r="A220" s="2">
        <v>17699</v>
      </c>
      <c r="B220" s="3" t="s">
        <v>1056</v>
      </c>
      <c r="C220" s="5" t="s">
        <v>3</v>
      </c>
      <c r="D220" s="11">
        <v>51</v>
      </c>
      <c r="E220" s="23">
        <v>12</v>
      </c>
      <c r="F220" s="11">
        <v>12</v>
      </c>
      <c r="G220" s="74">
        <f>IFERROR( ROUNDUP(tabEstimativa[[#This Row],[ESTIMATIVA]] / tabEstimativa[[#This Row],[PERÍODO]],0), 0 )</f>
        <v>9</v>
      </c>
      <c r="H220" s="72">
        <v>100</v>
      </c>
      <c r="I220" s="12">
        <v>43762</v>
      </c>
      <c r="J220" s="7">
        <v>9</v>
      </c>
      <c r="K220" s="8">
        <v>2018</v>
      </c>
      <c r="L220" s="6">
        <v>43474</v>
      </c>
      <c r="M220" s="238">
        <f>SUMIFS(tabSaldoAta[SALDO],tabSaldoAta[CÓDIGO],tabEstimativa[[#This Row],[CÓDIGO]],tabSaldoAta[ATA.NR],tabEstimativa[[#This Row],[ATA.NR]],tabSaldoAta[ATA.ANO],tabEstimativa[[#This Row],[ATA.ANO]])</f>
        <v>0</v>
      </c>
      <c r="N220" s="13" t="s">
        <v>1199</v>
      </c>
      <c r="O220" s="308" t="s">
        <v>1371</v>
      </c>
      <c r="P220" s="36" t="s">
        <v>1739</v>
      </c>
      <c r="Q220" s="35">
        <f>IFERROR( VLOOKUP(tabEstimativa[[#This Row],[PREGÃO]],tabPregões[#Data],6,FALSE), "" )</f>
        <v>43539</v>
      </c>
      <c r="R220" s="48"/>
      <c r="S220" s="66" t="str">
        <f>IF(COUNTIFS(tabImprósperosDetalhes[PREGÃO],tabEstimativa[[#This Row],[PREGÃO]],tabImprósperosDetalhes[IMPRÓSPERO],tabEstimativa[[#This Row],[LOTE]]) &gt; 0,"X","")</f>
        <v/>
      </c>
      <c r="T220" s="98" t="str">
        <f>IFERROR( VLOOKUP(tabEstimativa[[#This Row],[PREGÃO]],tabPregões[#Data],11,FALSE), "" )</f>
        <v>Finalizar - contrato assinado. Ata 70/19.</v>
      </c>
      <c r="U220" s="29" t="s">
        <v>1928</v>
      </c>
      <c r="V220" s="53" t="s">
        <v>2063</v>
      </c>
      <c r="W220" s="54">
        <v>43773.580092592594</v>
      </c>
      <c r="X220" s="34" t="str">
        <f t="shared" si="3"/>
        <v>*</v>
      </c>
    </row>
    <row r="221" spans="1:24" x14ac:dyDescent="0.3">
      <c r="A221" s="2">
        <v>13180</v>
      </c>
      <c r="B221" s="3" t="s">
        <v>336</v>
      </c>
      <c r="C221" s="5" t="s">
        <v>3</v>
      </c>
      <c r="D221" s="11">
        <v>51</v>
      </c>
      <c r="E221" s="23">
        <v>12</v>
      </c>
      <c r="F221" s="11">
        <v>12</v>
      </c>
      <c r="G221" s="74">
        <f>IFERROR( ROUNDUP(tabEstimativa[[#This Row],[ESTIMATIVA]] / tabEstimativa[[#This Row],[PERÍODO]],0), 0 )</f>
        <v>0</v>
      </c>
      <c r="H221" s="72">
        <v>0</v>
      </c>
      <c r="I221" s="12">
        <v>44224</v>
      </c>
      <c r="J221" s="7">
        <v>121</v>
      </c>
      <c r="K221" s="8">
        <v>2020</v>
      </c>
      <c r="L221" s="6">
        <v>44347</v>
      </c>
      <c r="M221" s="238">
        <f>SUMIFS(tabSaldoAta[SALDO],tabSaldoAta[CÓDIGO],tabEstimativa[[#This Row],[CÓDIGO]],tabSaldoAta[ATA.NR],tabEstimativa[[#This Row],[ATA.NR]],tabSaldoAta[ATA.ANO],tabEstimativa[[#This Row],[ATA.ANO]])</f>
        <v>300</v>
      </c>
      <c r="N221" s="13" t="s">
        <v>1799</v>
      </c>
      <c r="O221" s="307" t="str">
        <f>IFERROR( VLOOKUP(CONCATENATE(tabEstimativa[[#This Row],[ATA.NR]],"/",tabEstimativa[[#This Row],[ATA.ANO]]-2000),tabAtas[#Data],6,FALSE), "" )</f>
        <v>CADEADO, FECHADURA E GONZO</v>
      </c>
      <c r="P221" s="36" t="s">
        <v>3599</v>
      </c>
      <c r="Q221" s="35">
        <f>IFERROR( VLOOKUP(tabEstimativa[[#This Row],[PREGÃO]],tabPregões[#Data],6,FALSE), "" )</f>
        <v>43987</v>
      </c>
      <c r="R221" s="48"/>
      <c r="S221" s="66" t="str">
        <f>IF(COUNTIFS(tabImprósperosDetalhes[PREGÃO],tabEstimativa[[#This Row],[PREGÃO]],tabImprósperosDetalhes[IMPRÓSPERO],tabEstimativa[[#This Row],[LOTE]]) &gt; 0,"X","")</f>
        <v/>
      </c>
      <c r="T221" s="98" t="str">
        <f>IFERROR( VLOOKUP(tabEstimativa[[#This Row],[PREGÃO]],tabPregões[#Data],11,FALSE), "" )</f>
        <v>Finalizar - Contrato assinado</v>
      </c>
      <c r="U221" s="29" t="s">
        <v>1560</v>
      </c>
      <c r="V221" s="53" t="s">
        <v>2063</v>
      </c>
      <c r="W221" s="54">
        <v>44256.339907407404</v>
      </c>
      <c r="X221" s="34" t="str">
        <f t="shared" si="3"/>
        <v>*</v>
      </c>
    </row>
    <row r="222" spans="1:24" x14ac:dyDescent="0.3">
      <c r="A222" s="2">
        <v>17704</v>
      </c>
      <c r="B222" s="3" t="s">
        <v>339</v>
      </c>
      <c r="C222" s="5" t="s">
        <v>3</v>
      </c>
      <c r="D222" s="11">
        <v>51</v>
      </c>
      <c r="E222" s="23">
        <v>12</v>
      </c>
      <c r="F222" s="11">
        <v>12</v>
      </c>
      <c r="G222" s="74">
        <f>IFERROR( ROUNDUP(tabEstimativa[[#This Row],[ESTIMATIVA]] / tabEstimativa[[#This Row],[PERÍODO]],0), 0 )</f>
        <v>0</v>
      </c>
      <c r="H222" s="72">
        <v>0</v>
      </c>
      <c r="I222" s="12">
        <v>44224</v>
      </c>
      <c r="J222" s="7">
        <v>121</v>
      </c>
      <c r="K222" s="8">
        <v>2020</v>
      </c>
      <c r="L222" s="6">
        <v>44347</v>
      </c>
      <c r="M222" s="238">
        <f>SUMIFS(tabSaldoAta[SALDO],tabSaldoAta[CÓDIGO],tabEstimativa[[#This Row],[CÓDIGO]],tabSaldoAta[ATA.NR],tabEstimativa[[#This Row],[ATA.NR]],tabSaldoAta[ATA.ANO],tabEstimativa[[#This Row],[ATA.ANO]])</f>
        <v>0</v>
      </c>
      <c r="N222" s="13" t="s">
        <v>1799</v>
      </c>
      <c r="O222" s="307" t="str">
        <f>IFERROR( VLOOKUP(CONCATENATE(tabEstimativa[[#This Row],[ATA.NR]],"/",tabEstimativa[[#This Row],[ATA.ANO]]-2000),tabAtas[#Data],6,FALSE), "" )</f>
        <v>CADEADO, FECHADURA E GONZO</v>
      </c>
      <c r="P222" s="36" t="s">
        <v>3599</v>
      </c>
      <c r="Q222" s="35">
        <f>IFERROR( VLOOKUP(tabEstimativa[[#This Row],[PREGÃO]],tabPregões[#Data],6,FALSE), "" )</f>
        <v>43987</v>
      </c>
      <c r="R222" s="48"/>
      <c r="S222" s="66" t="str">
        <f>IF(COUNTIFS(tabImprósperosDetalhes[PREGÃO],tabEstimativa[[#This Row],[PREGÃO]],tabImprósperosDetalhes[IMPRÓSPERO],tabEstimativa[[#This Row],[LOTE]]) &gt; 0,"X","")</f>
        <v/>
      </c>
      <c r="T222" s="98" t="str">
        <f>IFERROR( VLOOKUP(tabEstimativa[[#This Row],[PREGÃO]],tabPregões[#Data],11,FALSE), "" )</f>
        <v>Finalizar - Contrato assinado</v>
      </c>
      <c r="U222" s="29" t="s">
        <v>1560</v>
      </c>
      <c r="V222" s="53" t="s">
        <v>2063</v>
      </c>
      <c r="W222" s="54">
        <v>44256.339907407404</v>
      </c>
      <c r="X222" s="34" t="str">
        <f t="shared" si="3"/>
        <v>*</v>
      </c>
    </row>
    <row r="223" spans="1:24" x14ac:dyDescent="0.3">
      <c r="A223" s="2">
        <v>13181</v>
      </c>
      <c r="B223" s="3" t="s">
        <v>337</v>
      </c>
      <c r="C223" s="5" t="s">
        <v>3</v>
      </c>
      <c r="D223" s="11">
        <v>51</v>
      </c>
      <c r="E223" s="23">
        <v>12</v>
      </c>
      <c r="F223" s="11">
        <v>12</v>
      </c>
      <c r="G223" s="74">
        <f>IFERROR( ROUNDUP(tabEstimativa[[#This Row],[ESTIMATIVA]] / tabEstimativa[[#This Row],[PERÍODO]],0), 0 )</f>
        <v>0</v>
      </c>
      <c r="H223" s="72">
        <v>0</v>
      </c>
      <c r="I223" s="12">
        <v>44224</v>
      </c>
      <c r="J223" s="7">
        <v>121</v>
      </c>
      <c r="K223" s="8">
        <v>2020</v>
      </c>
      <c r="L223" s="6">
        <v>44347</v>
      </c>
      <c r="M223" s="238">
        <f>SUMIFS(tabSaldoAta[SALDO],tabSaldoAta[CÓDIGO],tabEstimativa[[#This Row],[CÓDIGO]],tabSaldoAta[ATA.NR],tabEstimativa[[#This Row],[ATA.NR]],tabSaldoAta[ATA.ANO],tabEstimativa[[#This Row],[ATA.ANO]])</f>
        <v>150</v>
      </c>
      <c r="N223" s="13" t="s">
        <v>1799</v>
      </c>
      <c r="O223" s="307" t="str">
        <f>IFERROR( VLOOKUP(CONCATENATE(tabEstimativa[[#This Row],[ATA.NR]],"/",tabEstimativa[[#This Row],[ATA.ANO]]-2000),tabAtas[#Data],6,FALSE), "" )</f>
        <v>CADEADO, FECHADURA E GONZO</v>
      </c>
      <c r="P223" s="36" t="s">
        <v>3599</v>
      </c>
      <c r="Q223" s="35">
        <f>IFERROR( VLOOKUP(tabEstimativa[[#This Row],[PREGÃO]],tabPregões[#Data],6,FALSE), "" )</f>
        <v>43987</v>
      </c>
      <c r="R223" s="48"/>
      <c r="S223" s="66" t="str">
        <f>IF(COUNTIFS(tabImprósperosDetalhes[PREGÃO],tabEstimativa[[#This Row],[PREGÃO]],tabImprósperosDetalhes[IMPRÓSPERO],tabEstimativa[[#This Row],[LOTE]]) &gt; 0,"X","")</f>
        <v/>
      </c>
      <c r="T223" s="98" t="str">
        <f>IFERROR( VLOOKUP(tabEstimativa[[#This Row],[PREGÃO]],tabPregões[#Data],11,FALSE), "" )</f>
        <v>Finalizar - Contrato assinado</v>
      </c>
      <c r="U223" s="29" t="s">
        <v>1560</v>
      </c>
      <c r="V223" s="53" t="s">
        <v>2063</v>
      </c>
      <c r="W223" s="54">
        <v>44256.339907407404</v>
      </c>
      <c r="X223" s="34" t="str">
        <f t="shared" si="3"/>
        <v>*</v>
      </c>
    </row>
    <row r="224" spans="1:24" x14ac:dyDescent="0.3">
      <c r="A224" s="2">
        <v>109885</v>
      </c>
      <c r="B224" s="3" t="s">
        <v>1059</v>
      </c>
      <c r="C224" s="5" t="s">
        <v>3</v>
      </c>
      <c r="D224" s="11"/>
      <c r="E224" s="23"/>
      <c r="F224" s="11">
        <v>12</v>
      </c>
      <c r="G224" s="74">
        <f>IFERROR( ROUNDUP(tabEstimativa[[#This Row],[ESTIMATIVA]] / tabEstimativa[[#This Row],[PERÍODO]],0), 0 )</f>
        <v>0</v>
      </c>
      <c r="H224" s="72">
        <v>0</v>
      </c>
      <c r="I224" s="12">
        <v>43392</v>
      </c>
      <c r="J224" s="7"/>
      <c r="K224" s="8"/>
      <c r="L224" s="6"/>
      <c r="M224" s="238">
        <f>SUMIFS(tabSaldoAta[SALDO],tabSaldoAta[CÓDIGO],tabEstimativa[[#This Row],[CÓDIGO]],tabSaldoAta[ATA.NR],tabEstimativa[[#This Row],[ATA.NR]],tabSaldoAta[ATA.ANO],tabEstimativa[[#This Row],[ATA.ANO]])</f>
        <v>0</v>
      </c>
      <c r="N224" s="13" t="s">
        <v>1199</v>
      </c>
      <c r="O224" s="308" t="s">
        <v>1371</v>
      </c>
      <c r="P224" s="36"/>
      <c r="Q224" s="35" t="str">
        <f>IFERROR( VLOOKUP(tabEstimativa[[#This Row],[PREGÃO]],tabPregões[#Data],6,FALSE), "" )</f>
        <v/>
      </c>
      <c r="R224" s="48"/>
      <c r="S224" s="66" t="str">
        <f>IF(COUNTIFS(tabImprósperosDetalhes[PREGÃO],tabEstimativa[[#This Row],[PREGÃO]],tabImprósperosDetalhes[IMPRÓSPERO],tabEstimativa[[#This Row],[LOTE]]) &gt; 0,"X","")</f>
        <v/>
      </c>
      <c r="T224" s="98" t="str">
        <f>IFERROR( VLOOKUP(tabEstimativa[[#This Row],[PREGÃO]],tabPregões[#Data],11,FALSE), "" )</f>
        <v/>
      </c>
      <c r="U224" s="29" t="s">
        <v>1380</v>
      </c>
      <c r="V224" s="53" t="s">
        <v>1551</v>
      </c>
      <c r="W224" s="54">
        <v>43591.434733796297</v>
      </c>
      <c r="X224" s="34" t="str">
        <f t="shared" si="3"/>
        <v>*</v>
      </c>
    </row>
    <row r="225" spans="1:24" x14ac:dyDescent="0.3">
      <c r="A225" s="2">
        <v>117395</v>
      </c>
      <c r="B225" s="3" t="s">
        <v>1061</v>
      </c>
      <c r="C225" s="5" t="s">
        <v>3</v>
      </c>
      <c r="D225" s="11"/>
      <c r="E225" s="23"/>
      <c r="F225" s="11">
        <v>12</v>
      </c>
      <c r="G225" s="74">
        <f>IFERROR( ROUNDUP(tabEstimativa[[#This Row],[ESTIMATIVA]] / tabEstimativa[[#This Row],[PERÍODO]],0), 0 )</f>
        <v>0</v>
      </c>
      <c r="H225" s="72">
        <v>0</v>
      </c>
      <c r="I225" s="12">
        <v>43762</v>
      </c>
      <c r="J225" s="7">
        <v>9</v>
      </c>
      <c r="K225" s="8">
        <v>2018</v>
      </c>
      <c r="L225" s="6">
        <v>43474</v>
      </c>
      <c r="M225" s="238">
        <f>SUMIFS(tabSaldoAta[SALDO],tabSaldoAta[CÓDIGO],tabEstimativa[[#This Row],[CÓDIGO]],tabSaldoAta[ATA.NR],tabEstimativa[[#This Row],[ATA.NR]],tabSaldoAta[ATA.ANO],tabEstimativa[[#This Row],[ATA.ANO]])</f>
        <v>0</v>
      </c>
      <c r="N225" s="13" t="s">
        <v>1199</v>
      </c>
      <c r="O225" s="308" t="s">
        <v>1371</v>
      </c>
      <c r="P225" s="36" t="s">
        <v>1739</v>
      </c>
      <c r="Q225" s="35">
        <f>IFERROR( VLOOKUP(tabEstimativa[[#This Row],[PREGÃO]],tabPregões[#Data],6,FALSE), "" )</f>
        <v>43539</v>
      </c>
      <c r="R225" s="48"/>
      <c r="S225" s="66" t="str">
        <f>IF(COUNTIFS(tabImprósperosDetalhes[PREGÃO],tabEstimativa[[#This Row],[PREGÃO]],tabImprósperosDetalhes[IMPRÓSPERO],tabEstimativa[[#This Row],[LOTE]]) &gt; 0,"X","")</f>
        <v/>
      </c>
      <c r="T225" s="98" t="str">
        <f>IFERROR( VLOOKUP(tabEstimativa[[#This Row],[PREGÃO]],tabPregões[#Data],11,FALSE), "" )</f>
        <v>Finalizar - contrato assinado. Ata 70/19.</v>
      </c>
      <c r="U225" s="29" t="s">
        <v>1930</v>
      </c>
      <c r="V225" s="53" t="s">
        <v>2063</v>
      </c>
      <c r="W225" s="54">
        <v>43773.580092592594</v>
      </c>
      <c r="X225" s="34" t="str">
        <f t="shared" si="3"/>
        <v>*</v>
      </c>
    </row>
    <row r="226" spans="1:24" x14ac:dyDescent="0.3">
      <c r="A226" s="2">
        <v>116999</v>
      </c>
      <c r="B226" s="3" t="s">
        <v>1060</v>
      </c>
      <c r="C226" s="5" t="s">
        <v>3</v>
      </c>
      <c r="D226" s="11"/>
      <c r="E226" s="23"/>
      <c r="F226" s="11">
        <v>12</v>
      </c>
      <c r="G226" s="74">
        <f>IFERROR( ROUNDUP(tabEstimativa[[#This Row],[ESTIMATIVA]] / tabEstimativa[[#This Row],[PERÍODO]],0), 0 )</f>
        <v>0</v>
      </c>
      <c r="H226" s="72">
        <v>0</v>
      </c>
      <c r="I226" s="12">
        <v>43762</v>
      </c>
      <c r="J226" s="7">
        <v>9</v>
      </c>
      <c r="K226" s="8">
        <v>2018</v>
      </c>
      <c r="L226" s="6">
        <v>43474</v>
      </c>
      <c r="M226" s="238">
        <f>SUMIFS(tabSaldoAta[SALDO],tabSaldoAta[CÓDIGO],tabEstimativa[[#This Row],[CÓDIGO]],tabSaldoAta[ATA.NR],tabEstimativa[[#This Row],[ATA.NR]],tabSaldoAta[ATA.ANO],tabEstimativa[[#This Row],[ATA.ANO]])</f>
        <v>0</v>
      </c>
      <c r="N226" s="13" t="s">
        <v>1199</v>
      </c>
      <c r="O226" s="308" t="s">
        <v>1371</v>
      </c>
      <c r="P226" s="36" t="s">
        <v>1739</v>
      </c>
      <c r="Q226" s="35">
        <f>IFERROR( VLOOKUP(tabEstimativa[[#This Row],[PREGÃO]],tabPregões[#Data],6,FALSE), "" )</f>
        <v>43539</v>
      </c>
      <c r="R226" s="48"/>
      <c r="S226" s="66" t="str">
        <f>IF(COUNTIFS(tabImprósperosDetalhes[PREGÃO],tabEstimativa[[#This Row],[PREGÃO]],tabImprósperosDetalhes[IMPRÓSPERO],tabEstimativa[[#This Row],[LOTE]]) &gt; 0,"X","")</f>
        <v/>
      </c>
      <c r="T226" s="98" t="str">
        <f>IFERROR( VLOOKUP(tabEstimativa[[#This Row],[PREGÃO]],tabPregões[#Data],11,FALSE), "" )</f>
        <v>Finalizar - contrato assinado. Ata 70/19.</v>
      </c>
      <c r="U226" s="29" t="s">
        <v>1929</v>
      </c>
      <c r="V226" s="53" t="s">
        <v>2063</v>
      </c>
      <c r="W226" s="54">
        <v>43773.580092592594</v>
      </c>
      <c r="X226" s="34" t="str">
        <f t="shared" si="3"/>
        <v>*</v>
      </c>
    </row>
    <row r="227" spans="1:24" x14ac:dyDescent="0.3">
      <c r="A227" s="2">
        <v>133196</v>
      </c>
      <c r="B227" s="3" t="s">
        <v>866</v>
      </c>
      <c r="C227" s="5" t="s">
        <v>17</v>
      </c>
      <c r="D227" s="11"/>
      <c r="E227" s="23"/>
      <c r="F227" s="11">
        <v>12</v>
      </c>
      <c r="G227" s="74">
        <f>IFERROR( ROUNDUP(tabEstimativa[[#This Row],[ESTIMATIVA]] / tabEstimativa[[#This Row],[PERÍODO]],0), 0 )</f>
        <v>125</v>
      </c>
      <c r="H227" s="72">
        <v>1500</v>
      </c>
      <c r="I227" s="12">
        <v>43357</v>
      </c>
      <c r="J227" s="7"/>
      <c r="K227" s="8"/>
      <c r="L227" s="6"/>
      <c r="M227" s="238">
        <f>SUMIFS(tabSaldoAta[SALDO],tabSaldoAta[CÓDIGO],tabEstimativa[[#This Row],[CÓDIGO]],tabSaldoAta[ATA.NR],tabEstimativa[[#This Row],[ATA.NR]],tabSaldoAta[ATA.ANO],tabEstimativa[[#This Row],[ATA.ANO]])</f>
        <v>0</v>
      </c>
      <c r="N227" s="13" t="s">
        <v>1459</v>
      </c>
      <c r="O227" s="308" t="s">
        <v>1353</v>
      </c>
      <c r="P227" s="36"/>
      <c r="Q227" s="35" t="str">
        <f>IFERROR( VLOOKUP(tabEstimativa[[#This Row],[PREGÃO]],tabPregões[#Data],6,FALSE), "" )</f>
        <v/>
      </c>
      <c r="R227" s="48"/>
      <c r="S227" s="66" t="str">
        <f>IF(COUNTIFS(tabImprósperosDetalhes[PREGÃO],tabEstimativa[[#This Row],[PREGÃO]],tabImprósperosDetalhes[IMPRÓSPERO],tabEstimativa[[#This Row],[LOTE]]) &gt; 0,"X","")</f>
        <v/>
      </c>
      <c r="T227" s="98" t="str">
        <f>IFERROR( VLOOKUP(tabEstimativa[[#This Row],[PREGÃO]],tabPregões[#Data],11,FALSE), "" )</f>
        <v/>
      </c>
      <c r="U227" s="29" t="s">
        <v>1380</v>
      </c>
      <c r="V227" s="53" t="s">
        <v>1551</v>
      </c>
      <c r="W227" s="54">
        <v>43591.434733796297</v>
      </c>
      <c r="X227" s="34" t="str">
        <f t="shared" si="3"/>
        <v>*</v>
      </c>
    </row>
    <row r="228" spans="1:24" x14ac:dyDescent="0.3">
      <c r="A228" s="2">
        <v>101527</v>
      </c>
      <c r="B228" s="3" t="s">
        <v>1182</v>
      </c>
      <c r="C228" s="5" t="s">
        <v>3</v>
      </c>
      <c r="D228" s="11"/>
      <c r="E228" s="23"/>
      <c r="F228" s="11">
        <v>12</v>
      </c>
      <c r="G228" s="74">
        <f>IFERROR( ROUNDUP(tabEstimativa[[#This Row],[ESTIMATIVA]] / tabEstimativa[[#This Row],[PERÍODO]],0), 0 )</f>
        <v>0</v>
      </c>
      <c r="H228" s="72">
        <v>0</v>
      </c>
      <c r="I228" s="12">
        <v>43074</v>
      </c>
      <c r="J228" s="7"/>
      <c r="K228" s="8"/>
      <c r="L228" s="6"/>
      <c r="M228" s="238">
        <f>SUMIFS(tabSaldoAta[SALDO],tabSaldoAta[CÓDIGO],tabEstimativa[[#This Row],[CÓDIGO]],tabSaldoAta[ATA.NR],tabEstimativa[[#This Row],[ATA.NR]],tabSaldoAta[ATA.ANO],tabEstimativa[[#This Row],[ATA.ANO]])</f>
        <v>0</v>
      </c>
      <c r="N228" s="13" t="s">
        <v>1199</v>
      </c>
      <c r="O228" s="308" t="s">
        <v>1348</v>
      </c>
      <c r="P228" s="36"/>
      <c r="Q228" s="35" t="str">
        <f>IFERROR( VLOOKUP(tabEstimativa[[#This Row],[PREGÃO]],tabPregões[#Data],6,FALSE), "" )</f>
        <v/>
      </c>
      <c r="R228" s="48"/>
      <c r="S228" s="66" t="str">
        <f>IF(COUNTIFS(tabImprósperosDetalhes[PREGÃO],tabEstimativa[[#This Row],[PREGÃO]],tabImprósperosDetalhes[IMPRÓSPERO],tabEstimativa[[#This Row],[LOTE]]) &gt; 0,"X","")</f>
        <v/>
      </c>
      <c r="T228" s="98" t="str">
        <f>IFERROR( VLOOKUP(tabEstimativa[[#This Row],[PREGÃO]],tabPregões[#Data],11,FALSE), "" )</f>
        <v/>
      </c>
      <c r="U228" s="29" t="s">
        <v>1935</v>
      </c>
      <c r="V228" s="53" t="s">
        <v>1551</v>
      </c>
      <c r="W228" s="54">
        <v>43699.481469907405</v>
      </c>
      <c r="X228" s="34" t="str">
        <f t="shared" si="3"/>
        <v>*</v>
      </c>
    </row>
    <row r="229" spans="1:24" x14ac:dyDescent="0.3">
      <c r="A229" s="2">
        <v>65812</v>
      </c>
      <c r="B229" s="3" t="s">
        <v>1183</v>
      </c>
      <c r="C229" s="5" t="s">
        <v>3</v>
      </c>
      <c r="D229" s="11"/>
      <c r="E229" s="23"/>
      <c r="F229" s="11">
        <v>12</v>
      </c>
      <c r="G229" s="74">
        <f>IFERROR( ROUNDUP(tabEstimativa[[#This Row],[ESTIMATIVA]] / tabEstimativa[[#This Row],[PERÍODO]],0), 0 )</f>
        <v>0</v>
      </c>
      <c r="H229" s="72">
        <v>0</v>
      </c>
      <c r="I229" s="12">
        <v>43074</v>
      </c>
      <c r="J229" s="7"/>
      <c r="K229" s="8"/>
      <c r="L229" s="6"/>
      <c r="M229" s="238">
        <f>SUMIFS(tabSaldoAta[SALDO],tabSaldoAta[CÓDIGO],tabEstimativa[[#This Row],[CÓDIGO]],tabSaldoAta[ATA.NR],tabEstimativa[[#This Row],[ATA.NR]],tabSaldoAta[ATA.ANO],tabEstimativa[[#This Row],[ATA.ANO]])</f>
        <v>0</v>
      </c>
      <c r="N229" s="13" t="s">
        <v>1199</v>
      </c>
      <c r="O229" s="308" t="s">
        <v>1348</v>
      </c>
      <c r="P229" s="36"/>
      <c r="Q229" s="35" t="str">
        <f>IFERROR( VLOOKUP(tabEstimativa[[#This Row],[PREGÃO]],tabPregões[#Data],6,FALSE), "" )</f>
        <v/>
      </c>
      <c r="R229" s="48"/>
      <c r="S229" s="66" t="str">
        <f>IF(COUNTIFS(tabImprósperosDetalhes[PREGÃO],tabEstimativa[[#This Row],[PREGÃO]],tabImprósperosDetalhes[IMPRÓSPERO],tabEstimativa[[#This Row],[LOTE]]) &gt; 0,"X","")</f>
        <v/>
      </c>
      <c r="T229" s="98" t="str">
        <f>IFERROR( VLOOKUP(tabEstimativa[[#This Row],[PREGÃO]],tabPregões[#Data],11,FALSE), "" )</f>
        <v/>
      </c>
      <c r="U229" s="29" t="s">
        <v>1935</v>
      </c>
      <c r="V229" s="53" t="s">
        <v>1551</v>
      </c>
      <c r="W229" s="54">
        <v>43699.481469907405</v>
      </c>
      <c r="X229" s="34" t="str">
        <f t="shared" si="3"/>
        <v>*</v>
      </c>
    </row>
    <row r="230" spans="1:24" x14ac:dyDescent="0.3">
      <c r="A230" s="2">
        <v>10719</v>
      </c>
      <c r="B230" s="3" t="s">
        <v>1044</v>
      </c>
      <c r="C230" s="5" t="s">
        <v>5</v>
      </c>
      <c r="D230" s="11">
        <v>71</v>
      </c>
      <c r="E230" s="23">
        <v>26</v>
      </c>
      <c r="F230" s="11">
        <v>12</v>
      </c>
      <c r="G230" s="74">
        <f>IFERROR( ROUNDUP(tabEstimativa[[#This Row],[ESTIMATIVA]] / tabEstimativa[[#This Row],[PERÍODO]],0), 0 )</f>
        <v>5000</v>
      </c>
      <c r="H230" s="72">
        <v>60000</v>
      </c>
      <c r="I230" s="12">
        <v>44169</v>
      </c>
      <c r="J230" s="7">
        <v>85</v>
      </c>
      <c r="K230" s="8">
        <v>2021</v>
      </c>
      <c r="L230" s="6">
        <v>44643</v>
      </c>
      <c r="M230" s="238">
        <f>SUMIFS(tabSaldoAta[SALDO],tabSaldoAta[CÓDIGO],tabEstimativa[[#This Row],[CÓDIGO]],tabSaldoAta[ATA.NR],tabEstimativa[[#This Row],[ATA.NR]],tabSaldoAta[ATA.ANO],tabEstimativa[[#This Row],[ATA.ANO]])</f>
        <v>37000</v>
      </c>
      <c r="N230" s="13" t="s">
        <v>1198</v>
      </c>
      <c r="O230" s="307" t="str">
        <f>IFERROR( VLOOKUP(CONCATENATE(tabEstimativa[[#This Row],[ATA.NR]],"/",tabEstimativa[[#This Row],[ATA.ANO]]-2000),tabAtas[#Data],6,FALSE), "" )</f>
        <v>CAFÉ</v>
      </c>
      <c r="P230" s="36" t="s">
        <v>4483</v>
      </c>
      <c r="Q230" s="35" t="str">
        <f>IFERROR( VLOOKUP(tabEstimativa[[#This Row],[PREGÃO]],tabPregões[#Data],6,FALSE), "" )</f>
        <v/>
      </c>
      <c r="R230" s="48"/>
      <c r="S230" s="66" t="str">
        <f>IF(COUNTIFS(tabImprósperosDetalhes[PREGÃO],tabEstimativa[[#This Row],[PREGÃO]],tabImprósperosDetalhes[IMPRÓSPERO],tabEstimativa[[#This Row],[LOTE]]) &gt; 0,"X","")</f>
        <v/>
      </c>
      <c r="T230" s="98" t="str">
        <f>IFERROR( VLOOKUP(tabEstimativa[[#This Row],[PREGÃO]],tabPregões[#Data],11,FALSE), "" )</f>
        <v/>
      </c>
      <c r="U230" s="29" t="s">
        <v>1560</v>
      </c>
      <c r="V230" s="53" t="s">
        <v>4282</v>
      </c>
      <c r="W230" s="54">
        <v>44693.61451388889</v>
      </c>
      <c r="X230" s="34" t="str">
        <f t="shared" si="3"/>
        <v>*</v>
      </c>
    </row>
    <row r="231" spans="1:24" x14ac:dyDescent="0.3">
      <c r="A231" s="2">
        <v>74918</v>
      </c>
      <c r="B231" s="3" t="s">
        <v>367</v>
      </c>
      <c r="C231" s="5" t="s">
        <v>3</v>
      </c>
      <c r="D231" s="11">
        <v>74</v>
      </c>
      <c r="E231" s="23">
        <v>3</v>
      </c>
      <c r="F231" s="11">
        <v>12</v>
      </c>
      <c r="G231" s="74">
        <f>IFERROR( ROUNDUP(tabEstimativa[[#This Row],[ESTIMATIVA]] / tabEstimativa[[#This Row],[PERÍODO]],0), 0 )</f>
        <v>0</v>
      </c>
      <c r="H231" s="72">
        <v>0</v>
      </c>
      <c r="I231" s="12">
        <v>43607</v>
      </c>
      <c r="J231" s="7">
        <v>189</v>
      </c>
      <c r="K231" s="8">
        <v>2018</v>
      </c>
      <c r="L231" s="6">
        <v>43724</v>
      </c>
      <c r="M231" s="238">
        <f>SUMIFS(tabSaldoAta[SALDO],tabSaldoAta[CÓDIGO],tabEstimativa[[#This Row],[CÓDIGO]],tabSaldoAta[ATA.NR],tabEstimativa[[#This Row],[ATA.NR]],tabSaldoAta[ATA.ANO],tabEstimativa[[#This Row],[ATA.ANO]])</f>
        <v>0</v>
      </c>
      <c r="N231" s="13" t="s">
        <v>1199</v>
      </c>
      <c r="O231" s="308" t="s">
        <v>1333</v>
      </c>
      <c r="P231" s="36" t="s">
        <v>2021</v>
      </c>
      <c r="Q231" s="35">
        <f>IFERROR( VLOOKUP(tabEstimativa[[#This Row],[PREGÃO]],tabPregões[#Data],6,FALSE), "" )</f>
        <v>43726</v>
      </c>
      <c r="R231" s="48"/>
      <c r="S231" s="66" t="str">
        <f>IF(COUNTIFS(tabImprósperosDetalhes[PREGÃO],tabEstimativa[[#This Row],[PREGÃO]],tabImprósperosDetalhes[IMPRÓSPERO],tabEstimativa[[#This Row],[LOTE]]) &gt; 0,"X","")</f>
        <v/>
      </c>
      <c r="T231" s="98" t="str">
        <f>IFERROR( VLOOKUP(tabEstimativa[[#This Row],[PREGÃO]],tabPregões[#Data],11,FALSE), "" )</f>
        <v>Área técnica respondeu recurso</v>
      </c>
      <c r="U231" s="29" t="s">
        <v>1935</v>
      </c>
      <c r="V231" s="53" t="s">
        <v>2063</v>
      </c>
      <c r="W231" s="54">
        <v>43789.500173611108</v>
      </c>
      <c r="X231" s="34" t="str">
        <f t="shared" si="3"/>
        <v>*</v>
      </c>
    </row>
    <row r="232" spans="1:24" x14ac:dyDescent="0.3">
      <c r="A232" s="2">
        <v>76630</v>
      </c>
      <c r="B232" s="3" t="s">
        <v>368</v>
      </c>
      <c r="C232" s="5" t="s">
        <v>3</v>
      </c>
      <c r="D232" s="11"/>
      <c r="E232" s="23"/>
      <c r="F232" s="11">
        <v>12</v>
      </c>
      <c r="G232" s="74">
        <f>IFERROR( ROUNDUP(tabEstimativa[[#This Row],[ESTIMATIVA]] / tabEstimativa[[#This Row],[PERÍODO]],0), 0 )</f>
        <v>0</v>
      </c>
      <c r="H232" s="72">
        <v>0</v>
      </c>
      <c r="I232" s="12">
        <v>43607</v>
      </c>
      <c r="J232" s="7">
        <v>189</v>
      </c>
      <c r="K232" s="8">
        <v>2018</v>
      </c>
      <c r="L232" s="6">
        <v>43724</v>
      </c>
      <c r="M232" s="238">
        <f>SUMIFS(tabSaldoAta[SALDO],tabSaldoAta[CÓDIGO],tabEstimativa[[#This Row],[CÓDIGO]],tabSaldoAta[ATA.NR],tabEstimativa[[#This Row],[ATA.NR]],tabSaldoAta[ATA.ANO],tabEstimativa[[#This Row],[ATA.ANO]])</f>
        <v>0</v>
      </c>
      <c r="N232" s="13" t="s">
        <v>1199</v>
      </c>
      <c r="O232" s="308" t="s">
        <v>1333</v>
      </c>
      <c r="P232" s="36"/>
      <c r="Q232" s="35" t="str">
        <f>IFERROR( VLOOKUP(tabEstimativa[[#This Row],[PREGÃO]],tabPregões[#Data],6,FALSE), "" )</f>
        <v/>
      </c>
      <c r="R232" s="48"/>
      <c r="S232" s="66" t="str">
        <f>IF(COUNTIFS(tabImprósperosDetalhes[PREGÃO],tabEstimativa[[#This Row],[PREGÃO]],tabImprósperosDetalhes[IMPRÓSPERO],tabEstimativa[[#This Row],[LOTE]]) &gt; 0,"X","")</f>
        <v/>
      </c>
      <c r="T232" s="98" t="str">
        <f>IFERROR( VLOOKUP(tabEstimativa[[#This Row],[PREGÃO]],tabPregões[#Data],11,FALSE), "" )</f>
        <v/>
      </c>
      <c r="U232" s="29" t="s">
        <v>1935</v>
      </c>
      <c r="V232" s="53" t="s">
        <v>2063</v>
      </c>
      <c r="W232" s="54">
        <v>43789.500173611108</v>
      </c>
      <c r="X232" s="34" t="str">
        <f t="shared" ref="X232:X295" si="4">"*"</f>
        <v>*</v>
      </c>
    </row>
    <row r="233" spans="1:24" x14ac:dyDescent="0.3">
      <c r="A233" s="2">
        <v>53181</v>
      </c>
      <c r="B233" s="3" t="s">
        <v>365</v>
      </c>
      <c r="C233" s="5" t="s">
        <v>3</v>
      </c>
      <c r="D233" s="11">
        <v>74</v>
      </c>
      <c r="E233" s="23">
        <v>3</v>
      </c>
      <c r="F233" s="11">
        <v>12</v>
      </c>
      <c r="G233" s="74">
        <f>IFERROR( ROUNDUP(tabEstimativa[[#This Row],[ESTIMATIVA]] / tabEstimativa[[#This Row],[PERÍODO]],0), 0 )</f>
        <v>0</v>
      </c>
      <c r="H233" s="72">
        <v>0</v>
      </c>
      <c r="I233" s="12">
        <v>43607</v>
      </c>
      <c r="J233" s="7">
        <v>189</v>
      </c>
      <c r="K233" s="8">
        <v>2018</v>
      </c>
      <c r="L233" s="6">
        <v>43724</v>
      </c>
      <c r="M233" s="238">
        <f>SUMIFS(tabSaldoAta[SALDO],tabSaldoAta[CÓDIGO],tabEstimativa[[#This Row],[CÓDIGO]],tabSaldoAta[ATA.NR],tabEstimativa[[#This Row],[ATA.NR]],tabSaldoAta[ATA.ANO],tabEstimativa[[#This Row],[ATA.ANO]])</f>
        <v>0</v>
      </c>
      <c r="N233" s="13" t="s">
        <v>1199</v>
      </c>
      <c r="O233" s="308" t="s">
        <v>1333</v>
      </c>
      <c r="P233" s="36" t="s">
        <v>2021</v>
      </c>
      <c r="Q233" s="35">
        <f>IFERROR( VLOOKUP(tabEstimativa[[#This Row],[PREGÃO]],tabPregões[#Data],6,FALSE), "" )</f>
        <v>43726</v>
      </c>
      <c r="R233" s="48"/>
      <c r="S233" s="66" t="str">
        <f>IF(COUNTIFS(tabImprósperosDetalhes[PREGÃO],tabEstimativa[[#This Row],[PREGÃO]],tabImprósperosDetalhes[IMPRÓSPERO],tabEstimativa[[#This Row],[LOTE]]) &gt; 0,"X","")</f>
        <v/>
      </c>
      <c r="T233" s="98" t="str">
        <f>IFERROR( VLOOKUP(tabEstimativa[[#This Row],[PREGÃO]],tabPregões[#Data],11,FALSE), "" )</f>
        <v>Área técnica respondeu recurso</v>
      </c>
      <c r="U233" s="29" t="s">
        <v>1935</v>
      </c>
      <c r="V233" s="53" t="s">
        <v>1551</v>
      </c>
      <c r="W233" s="54">
        <v>43732.401539351849</v>
      </c>
      <c r="X233" s="34" t="str">
        <f t="shared" si="4"/>
        <v>*</v>
      </c>
    </row>
    <row r="234" spans="1:24" x14ac:dyDescent="0.3">
      <c r="A234" s="2">
        <v>67578</v>
      </c>
      <c r="B234" s="3" t="s">
        <v>600</v>
      </c>
      <c r="C234" s="5" t="s">
        <v>3</v>
      </c>
      <c r="D234" s="11">
        <v>61</v>
      </c>
      <c r="E234" s="23">
        <v>13</v>
      </c>
      <c r="F234" s="11">
        <v>12</v>
      </c>
      <c r="G234" s="74">
        <f>IFERROR( ROUNDUP(tabEstimativa[[#This Row],[ESTIMATIVA]] / tabEstimativa[[#This Row],[PERÍODO]],0), 0 )</f>
        <v>0</v>
      </c>
      <c r="H234" s="72">
        <v>0</v>
      </c>
      <c r="I234" s="12">
        <v>43418</v>
      </c>
      <c r="J234" s="7">
        <v>20</v>
      </c>
      <c r="K234" s="8">
        <v>2018</v>
      </c>
      <c r="L234" s="6">
        <v>43486</v>
      </c>
      <c r="M234" s="238">
        <f>SUMIFS(tabSaldoAta[SALDO],tabSaldoAta[CÓDIGO],tabEstimativa[[#This Row],[CÓDIGO]],tabSaldoAta[ATA.NR],tabEstimativa[[#This Row],[ATA.NR]],tabSaldoAta[ATA.ANO],tabEstimativa[[#This Row],[ATA.ANO]])</f>
        <v>0</v>
      </c>
      <c r="N234" s="13" t="s">
        <v>1199</v>
      </c>
      <c r="O234" s="308" t="s">
        <v>1341</v>
      </c>
      <c r="P234" s="36" t="s">
        <v>1742</v>
      </c>
      <c r="Q234" s="35">
        <f>IFERROR( VLOOKUP(tabEstimativa[[#This Row],[PREGÃO]],tabPregões[#Data],6,FALSE), "" )</f>
        <v>43657</v>
      </c>
      <c r="R234" s="48"/>
      <c r="S234" s="66" t="str">
        <f>IF(COUNTIFS(tabImprósperosDetalhes[PREGÃO],tabEstimativa[[#This Row],[PREGÃO]],tabImprósperosDetalhes[IMPRÓSPERO],tabEstimativa[[#This Row],[LOTE]]) &gt; 0,"X","")</f>
        <v/>
      </c>
      <c r="T234" s="98" t="str">
        <f>IFERROR( VLOOKUP(tabEstimativa[[#This Row],[PREGÃO]],tabPregões[#Data],11,FALSE), "" )</f>
        <v>Processo finalizado. Ata 76/19.</v>
      </c>
      <c r="U234" s="29" t="s">
        <v>1941</v>
      </c>
      <c r="V234" s="53" t="s">
        <v>1551</v>
      </c>
      <c r="W234" s="54">
        <v>43675.376354166663</v>
      </c>
      <c r="X234" s="34" t="str">
        <f t="shared" si="4"/>
        <v>*</v>
      </c>
    </row>
    <row r="235" spans="1:24" x14ac:dyDescent="0.3">
      <c r="A235" s="2">
        <v>103142</v>
      </c>
      <c r="B235" s="3" t="s">
        <v>75</v>
      </c>
      <c r="C235" s="5" t="s">
        <v>3</v>
      </c>
      <c r="D235" s="11">
        <v>61</v>
      </c>
      <c r="E235" s="23">
        <v>13</v>
      </c>
      <c r="F235" s="11">
        <v>12</v>
      </c>
      <c r="G235" s="74">
        <f>IFERROR( ROUNDUP(tabEstimativa[[#This Row],[ESTIMATIVA]] / tabEstimativa[[#This Row],[PERÍODO]],0), 0 )</f>
        <v>2</v>
      </c>
      <c r="H235" s="72">
        <v>15</v>
      </c>
      <c r="I235" s="12">
        <v>43677</v>
      </c>
      <c r="J235" s="7">
        <v>191</v>
      </c>
      <c r="K235" s="8">
        <v>2020</v>
      </c>
      <c r="L235" s="6">
        <v>44446</v>
      </c>
      <c r="M235" s="238">
        <f>SUMIFS(tabSaldoAta[SALDO],tabSaldoAta[CÓDIGO],tabEstimativa[[#This Row],[CÓDIGO]],tabSaldoAta[ATA.NR],tabEstimativa[[#This Row],[ATA.NR]],tabSaldoAta[ATA.ANO],tabEstimativa[[#This Row],[ATA.ANO]])</f>
        <v>-10</v>
      </c>
      <c r="N235" s="13" t="s">
        <v>1799</v>
      </c>
      <c r="O235" s="308" t="s">
        <v>1660</v>
      </c>
      <c r="P235" s="36" t="s">
        <v>3258</v>
      </c>
      <c r="Q235" s="35">
        <f>IFERROR( VLOOKUP(tabEstimativa[[#This Row],[PREGÃO]],tabPregões[#Data],6,FALSE), "" )</f>
        <v>43951</v>
      </c>
      <c r="R235" s="48">
        <v>95</v>
      </c>
      <c r="S235" s="66" t="str">
        <f>IF(COUNTIFS(tabImprósperosDetalhes[PREGÃO],tabEstimativa[[#This Row],[PREGÃO]],tabImprósperosDetalhes[IMPRÓSPERO],tabEstimativa[[#This Row],[LOTE]]) &gt; 0,"X","")</f>
        <v>X</v>
      </c>
      <c r="T235" s="98" t="str">
        <f>IFERROR( VLOOKUP(tabEstimativa[[#This Row],[PREGÃO]],tabPregões[#Data],11,FALSE), "" )</f>
        <v>Processo conferido, finalizado.</v>
      </c>
      <c r="U235" s="29" t="s">
        <v>1560</v>
      </c>
      <c r="V235" s="53" t="s">
        <v>2063</v>
      </c>
      <c r="W235" s="54">
        <v>44313.374548611115</v>
      </c>
      <c r="X235" s="34" t="str">
        <f t="shared" si="4"/>
        <v>*</v>
      </c>
    </row>
    <row r="236" spans="1:24" x14ac:dyDescent="0.3">
      <c r="A236" s="2">
        <v>17426</v>
      </c>
      <c r="B236" s="3" t="s">
        <v>76</v>
      </c>
      <c r="C236" s="5" t="s">
        <v>3</v>
      </c>
      <c r="D236" s="11">
        <v>61</v>
      </c>
      <c r="E236" s="23">
        <v>11</v>
      </c>
      <c r="F236" s="11">
        <v>12</v>
      </c>
      <c r="G236" s="74">
        <f>IFERROR( ROUNDUP(tabEstimativa[[#This Row],[ESTIMATIVA]] / tabEstimativa[[#This Row],[PERÍODO]],0), 0 )</f>
        <v>2</v>
      </c>
      <c r="H236" s="72">
        <v>20</v>
      </c>
      <c r="I236" s="12">
        <v>43677</v>
      </c>
      <c r="J236" s="7">
        <v>191</v>
      </c>
      <c r="K236" s="8">
        <v>2020</v>
      </c>
      <c r="L236" s="6">
        <v>44446</v>
      </c>
      <c r="M236" s="238">
        <f>SUMIFS(tabSaldoAta[SALDO],tabSaldoAta[CÓDIGO],tabEstimativa[[#This Row],[CÓDIGO]],tabSaldoAta[ATA.NR],tabEstimativa[[#This Row],[ATA.NR]],tabSaldoAta[ATA.ANO],tabEstimativa[[#This Row],[ATA.ANO]])</f>
        <v>20</v>
      </c>
      <c r="N236" s="13" t="s">
        <v>1799</v>
      </c>
      <c r="O236" s="308" t="s">
        <v>1660</v>
      </c>
      <c r="P236" s="36" t="s">
        <v>3258</v>
      </c>
      <c r="Q236" s="35">
        <f>IFERROR( VLOOKUP(tabEstimativa[[#This Row],[PREGÃO]],tabPregões[#Data],6,FALSE), "" )</f>
        <v>43951</v>
      </c>
      <c r="R236" s="48">
        <v>13</v>
      </c>
      <c r="S236" s="66" t="str">
        <f>IF(COUNTIFS(tabImprósperosDetalhes[PREGÃO],tabEstimativa[[#This Row],[PREGÃO]],tabImprósperosDetalhes[IMPRÓSPERO],tabEstimativa[[#This Row],[LOTE]]) &gt; 0,"X","")</f>
        <v>X</v>
      </c>
      <c r="T236" s="98" t="str">
        <f>IFERROR( VLOOKUP(tabEstimativa[[#This Row],[PREGÃO]],tabPregões[#Data],11,FALSE), "" )</f>
        <v>Processo conferido, finalizado.</v>
      </c>
      <c r="U236" s="29" t="s">
        <v>1560</v>
      </c>
      <c r="V236" s="53" t="s">
        <v>2063</v>
      </c>
      <c r="W236" s="54">
        <v>44313.374548611115</v>
      </c>
      <c r="X236" s="34" t="str">
        <f t="shared" si="4"/>
        <v>*</v>
      </c>
    </row>
    <row r="237" spans="1:24" x14ac:dyDescent="0.3">
      <c r="A237" s="2">
        <v>93149</v>
      </c>
      <c r="B237" s="3" t="s">
        <v>607</v>
      </c>
      <c r="C237" s="5" t="s">
        <v>3</v>
      </c>
      <c r="D237" s="11"/>
      <c r="E237" s="23"/>
      <c r="F237" s="11">
        <v>12</v>
      </c>
      <c r="G237" s="74">
        <f>IFERROR( ROUNDUP(tabEstimativa[[#This Row],[ESTIMATIVA]] / tabEstimativa[[#This Row],[PERÍODO]],0), 0 )</f>
        <v>0</v>
      </c>
      <c r="H237" s="72">
        <v>0</v>
      </c>
      <c r="I237" s="12">
        <v>43418</v>
      </c>
      <c r="J237" s="7">
        <v>76</v>
      </c>
      <c r="K237" s="8">
        <v>2019</v>
      </c>
      <c r="L237" s="6">
        <v>43899</v>
      </c>
      <c r="M237" s="238">
        <f>SUMIFS(tabSaldoAta[SALDO],tabSaldoAta[CÓDIGO],tabEstimativa[[#This Row],[CÓDIGO]],tabSaldoAta[ATA.NR],tabEstimativa[[#This Row],[ATA.NR]],tabSaldoAta[ATA.ANO],tabEstimativa[[#This Row],[ATA.ANO]])</f>
        <v>0</v>
      </c>
      <c r="N237" s="13" t="s">
        <v>1199</v>
      </c>
      <c r="O237" s="308" t="s">
        <v>1341</v>
      </c>
      <c r="P237" s="36" t="s">
        <v>1742</v>
      </c>
      <c r="Q237" s="35">
        <f>IFERROR( VLOOKUP(tabEstimativa[[#This Row],[PREGÃO]],tabPregões[#Data],6,FALSE), "" )</f>
        <v>43657</v>
      </c>
      <c r="R237" s="48"/>
      <c r="S237" s="66" t="str">
        <f>IF(COUNTIFS(tabImprósperosDetalhes[PREGÃO],tabEstimativa[[#This Row],[PREGÃO]],tabImprósperosDetalhes[IMPRÓSPERO],tabEstimativa[[#This Row],[LOTE]]) &gt; 0,"X","")</f>
        <v/>
      </c>
      <c r="T237" s="98" t="str">
        <f>IFERROR( VLOOKUP(tabEstimativa[[#This Row],[PREGÃO]],tabPregões[#Data],11,FALSE), "" )</f>
        <v>Processo finalizado. Ata 76/19.</v>
      </c>
      <c r="U237" s="29" t="s">
        <v>1941</v>
      </c>
      <c r="V237" s="53" t="s">
        <v>1551</v>
      </c>
      <c r="W237" s="54">
        <v>43675.385648148149</v>
      </c>
      <c r="X237" s="34" t="str">
        <f t="shared" si="4"/>
        <v>*</v>
      </c>
    </row>
    <row r="238" spans="1:24" x14ac:dyDescent="0.3">
      <c r="A238" s="2">
        <v>113634</v>
      </c>
      <c r="B238" s="3" t="s">
        <v>2232</v>
      </c>
      <c r="C238" s="5" t="s">
        <v>17</v>
      </c>
      <c r="D238" s="11">
        <v>55</v>
      </c>
      <c r="E238" s="23">
        <v>31</v>
      </c>
      <c r="F238" s="11">
        <v>12</v>
      </c>
      <c r="G238" s="74">
        <f>ROUNDUP(tabEstimativa[[#This Row],[ESTIMATIVA]] / tabEstimativa[[#This Row],[PERÍODO]],0)</f>
        <v>0</v>
      </c>
      <c r="H238" s="72">
        <v>0</v>
      </c>
      <c r="I238" s="12">
        <v>44097</v>
      </c>
      <c r="J238" s="2">
        <v>58</v>
      </c>
      <c r="K238" s="8">
        <v>2021</v>
      </c>
      <c r="L238" s="6">
        <v>44622</v>
      </c>
      <c r="M238" s="238">
        <f>SUMIFS(tabSaldoAta[SALDO],tabSaldoAta[CÓDIGO],tabEstimativa[[#This Row],[CÓDIGO]],tabSaldoAta[ATA.NR],tabEstimativa[[#This Row],[ATA.NR]],tabSaldoAta[ATA.ANO],tabEstimativa[[#This Row],[ATA.ANO]])</f>
        <v>0</v>
      </c>
      <c r="N238" s="13" t="s">
        <v>1198</v>
      </c>
      <c r="O238" s="307" t="str">
        <f>IFERROR( VLOOKUP(CONCATENATE(tabEstimativa[[#This Row],[ATA.NR]],"/",tabEstimativa[[#This Row],[ATA.ANO]]-2000),tabAtas[#Data],6,FALSE), "" )</f>
        <v>MATERIAL ELETRICO</v>
      </c>
      <c r="P238" s="36" t="s">
        <v>4040</v>
      </c>
      <c r="Q238" s="35">
        <f>IFERROR( VLOOKUP(tabEstimativa[[#This Row],[PREGÃO]],tabPregões[#Data],6,FALSE), "" )</f>
        <v>44229</v>
      </c>
      <c r="R238" s="48"/>
      <c r="S238" s="66" t="str">
        <f>IF(COUNTIFS(tabImprósperosDetalhes[PREGÃO],tabEstimativa[[#This Row],[PREGÃO]],tabImprósperosDetalhes[IMPRÓSPERO],tabEstimativa[[#This Row],[LOTE]]) &gt; 0,"X","")</f>
        <v/>
      </c>
      <c r="T238" s="98" t="str">
        <f>IFERROR( VLOOKUP(tabEstimativa[[#This Row],[PREGÃO]],tabPregões[#Data],11,FALSE), "" )</f>
        <v>Finalizado</v>
      </c>
      <c r="U238" s="29" t="s">
        <v>1560</v>
      </c>
      <c r="V238" s="53" t="s">
        <v>4282</v>
      </c>
      <c r="W238" s="54">
        <v>44627.665405092594</v>
      </c>
      <c r="X238" s="34" t="str">
        <f t="shared" si="4"/>
        <v>*</v>
      </c>
    </row>
    <row r="239" spans="1:24" x14ac:dyDescent="0.3">
      <c r="A239" s="2">
        <v>12971</v>
      </c>
      <c r="B239" s="3" t="s">
        <v>645</v>
      </c>
      <c r="C239" s="5" t="s">
        <v>3</v>
      </c>
      <c r="D239" s="11">
        <v>55</v>
      </c>
      <c r="E239" s="23">
        <v>31</v>
      </c>
      <c r="F239" s="11">
        <v>12</v>
      </c>
      <c r="G239" s="74">
        <f>IFERROR( ROUNDUP(tabEstimativa[[#This Row],[ESTIMATIVA]] / tabEstimativa[[#This Row],[PERÍODO]],0), 0 )</f>
        <v>21</v>
      </c>
      <c r="H239" s="72">
        <v>250</v>
      </c>
      <c r="I239" s="12">
        <v>43847</v>
      </c>
      <c r="J239" s="2">
        <v>126</v>
      </c>
      <c r="K239" s="8">
        <v>2019</v>
      </c>
      <c r="L239" s="6">
        <v>43957</v>
      </c>
      <c r="M239" s="238">
        <f>SUMIFS(tabSaldoAta[SALDO],tabSaldoAta[CÓDIGO],tabEstimativa[[#This Row],[CÓDIGO]],tabSaldoAta[ATA.NR],tabEstimativa[[#This Row],[ATA.NR]],tabSaldoAta[ATA.ANO],tabEstimativa[[#This Row],[ATA.ANO]])</f>
        <v>0</v>
      </c>
      <c r="N239" s="13" t="s">
        <v>1799</v>
      </c>
      <c r="O239" s="308" t="s">
        <v>1540</v>
      </c>
      <c r="P239" s="36" t="s">
        <v>3842</v>
      </c>
      <c r="Q239" s="35">
        <f>IFERROR( VLOOKUP(tabEstimativa[[#This Row],[PREGÃO]],tabPregões[#Data],6,FALSE), "" )</f>
        <v>44090</v>
      </c>
      <c r="R239" s="48">
        <v>2</v>
      </c>
      <c r="S239" s="66" t="str">
        <f>IF(COUNTIFS(tabImprósperosDetalhes[PREGÃO],tabEstimativa[[#This Row],[PREGÃO]],tabImprósperosDetalhes[IMPRÓSPERO],tabEstimativa[[#This Row],[LOTE]]) &gt; 0,"X","")</f>
        <v>X</v>
      </c>
      <c r="T239" s="98" t="str">
        <f>IFERROR( VLOOKUP(tabEstimativa[[#This Row],[PREGÃO]],tabPregões[#Data],11,FALSE), "" )</f>
        <v>Finalizado</v>
      </c>
      <c r="U239" s="29" t="s">
        <v>1560</v>
      </c>
      <c r="V239" s="53" t="s">
        <v>2063</v>
      </c>
      <c r="W239" s="54">
        <v>44321.487280092595</v>
      </c>
      <c r="X239" s="34" t="str">
        <f t="shared" si="4"/>
        <v>*</v>
      </c>
    </row>
    <row r="240" spans="1:24" x14ac:dyDescent="0.3">
      <c r="A240" s="2">
        <v>13768</v>
      </c>
      <c r="B240" s="3" t="s">
        <v>2554</v>
      </c>
      <c r="C240" s="5" t="s">
        <v>3</v>
      </c>
      <c r="D240" s="11">
        <v>45</v>
      </c>
      <c r="E240" s="23">
        <v>11</v>
      </c>
      <c r="F240" s="11">
        <v>12</v>
      </c>
      <c r="G240" s="74">
        <f>ROUNDUP(tabEstimativa[[#This Row],[ESTIMATIVA]] / tabEstimativa[[#This Row],[PERÍODO]],0)</f>
        <v>834</v>
      </c>
      <c r="H240" s="72">
        <v>10000</v>
      </c>
      <c r="I240" s="12">
        <v>43892</v>
      </c>
      <c r="J240" s="2">
        <v>211</v>
      </c>
      <c r="K240" s="8">
        <v>2020</v>
      </c>
      <c r="L240" s="6">
        <v>44460</v>
      </c>
      <c r="M240" s="238">
        <f>SUMIFS(tabSaldoAta[SALDO],tabSaldoAta[CÓDIGO],tabEstimativa[[#This Row],[CÓDIGO]],tabSaldoAta[ATA.NR],tabEstimativa[[#This Row],[ATA.NR]],tabSaldoAta[ATA.ANO],tabEstimativa[[#This Row],[ATA.ANO]])</f>
        <v>7000</v>
      </c>
      <c r="N240" s="13" t="s">
        <v>1799</v>
      </c>
      <c r="O240" s="307" t="s">
        <v>3839</v>
      </c>
      <c r="P240" s="36"/>
      <c r="Q240" s="35" t="str">
        <f>IFERROR( VLOOKUP(tabEstimativa[[#This Row],[PREGÃO]],tabPregões[#Data],6,FALSE), "" )</f>
        <v/>
      </c>
      <c r="R240" s="48"/>
      <c r="S240" s="66" t="str">
        <f>IF(COUNTIFS(tabImprósperosDetalhes[PREGÃO],tabEstimativa[[#This Row],[PREGÃO]],tabImprósperosDetalhes[IMPRÓSPERO],tabEstimativa[[#This Row],[LOTE]]) &gt; 0,"X","")</f>
        <v/>
      </c>
      <c r="T240" s="98" t="str">
        <f>IFERROR( VLOOKUP(tabEstimativa[[#This Row],[PREGÃO]],tabPregões[#Data],11,FALSE), "" )</f>
        <v/>
      </c>
      <c r="U240" s="29"/>
      <c r="V240" s="53" t="s">
        <v>2063</v>
      </c>
      <c r="W240" s="54">
        <v>44313.374548611115</v>
      </c>
      <c r="X240" s="34" t="str">
        <f t="shared" si="4"/>
        <v>*</v>
      </c>
    </row>
    <row r="241" spans="1:24" x14ac:dyDescent="0.3">
      <c r="A241" s="2">
        <v>95145</v>
      </c>
      <c r="B241" s="3" t="s">
        <v>614</v>
      </c>
      <c r="C241" s="5" t="s">
        <v>3</v>
      </c>
      <c r="D241" s="11"/>
      <c r="E241" s="23"/>
      <c r="F241" s="11">
        <v>12</v>
      </c>
      <c r="G241" s="74">
        <f>IFERROR( ROUNDUP(tabEstimativa[[#This Row],[ESTIMATIVA]] / tabEstimativa[[#This Row],[PERÍODO]],0), 0 )</f>
        <v>0</v>
      </c>
      <c r="H241" s="72">
        <v>0</v>
      </c>
      <c r="I241" s="12">
        <v>43418</v>
      </c>
      <c r="J241" s="7">
        <v>76</v>
      </c>
      <c r="K241" s="8">
        <v>2019</v>
      </c>
      <c r="L241" s="6">
        <v>43899</v>
      </c>
      <c r="M241" s="238">
        <f>SUMIFS(tabSaldoAta[SALDO],tabSaldoAta[CÓDIGO],tabEstimativa[[#This Row],[CÓDIGO]],tabSaldoAta[ATA.NR],tabEstimativa[[#This Row],[ATA.NR]],tabSaldoAta[ATA.ANO],tabEstimativa[[#This Row],[ATA.ANO]])</f>
        <v>0</v>
      </c>
      <c r="N241" s="13" t="s">
        <v>1199</v>
      </c>
      <c r="O241" s="308" t="s">
        <v>1341</v>
      </c>
      <c r="P241" s="36"/>
      <c r="Q241" s="35" t="str">
        <f>IFERROR( VLOOKUP(tabEstimativa[[#This Row],[PREGÃO]],tabPregões[#Data],6,FALSE), "" )</f>
        <v/>
      </c>
      <c r="R241" s="48"/>
      <c r="S241" s="66" t="str">
        <f>IF(COUNTIFS(tabImprósperosDetalhes[PREGÃO],tabEstimativa[[#This Row],[PREGÃO]],tabImprósperosDetalhes[IMPRÓSPERO],tabEstimativa[[#This Row],[LOTE]]) &gt; 0,"X","")</f>
        <v/>
      </c>
      <c r="T241" s="98" t="str">
        <f>IFERROR( VLOOKUP(tabEstimativa[[#This Row],[PREGÃO]],tabPregões[#Data],11,FALSE), "" )</f>
        <v/>
      </c>
      <c r="U241" s="29" t="s">
        <v>1941</v>
      </c>
      <c r="V241" s="53" t="s">
        <v>1551</v>
      </c>
      <c r="W241" s="54">
        <v>43675.385648148149</v>
      </c>
      <c r="X241" s="34" t="str">
        <f t="shared" si="4"/>
        <v>*</v>
      </c>
    </row>
    <row r="242" spans="1:24" x14ac:dyDescent="0.3">
      <c r="A242" s="2">
        <v>95146</v>
      </c>
      <c r="B242" s="3" t="s">
        <v>3471</v>
      </c>
      <c r="C242" s="5" t="s">
        <v>3</v>
      </c>
      <c r="D242" s="11">
        <v>61</v>
      </c>
      <c r="E242" s="23">
        <v>11</v>
      </c>
      <c r="F242" s="11">
        <v>12</v>
      </c>
      <c r="G242" s="74"/>
      <c r="H242" s="72">
        <v>30</v>
      </c>
      <c r="I242" s="12">
        <v>43906</v>
      </c>
      <c r="J242" s="7">
        <v>156</v>
      </c>
      <c r="K242" s="8">
        <v>2019</v>
      </c>
      <c r="L242" s="6">
        <v>44013</v>
      </c>
      <c r="M242" s="238">
        <f>SUMIFS(tabSaldoAta[SALDO],tabSaldoAta[CÓDIGO],tabEstimativa[[#This Row],[CÓDIGO]],tabSaldoAta[ATA.NR],tabEstimativa[[#This Row],[ATA.NR]],tabSaldoAta[ATA.ANO],tabEstimativa[[#This Row],[ATA.ANO]])</f>
        <v>0</v>
      </c>
      <c r="N242" s="13" t="s">
        <v>1198</v>
      </c>
      <c r="O242" s="308" t="s">
        <v>1316</v>
      </c>
      <c r="P242" s="36" t="s">
        <v>1853</v>
      </c>
      <c r="Q242" s="35"/>
      <c r="R242" s="48"/>
      <c r="S242" s="66"/>
      <c r="T242" s="98"/>
      <c r="U242" s="29" t="s">
        <v>3470</v>
      </c>
      <c r="V242" s="53" t="s">
        <v>1551</v>
      </c>
      <c r="W242" s="54">
        <v>43906.404293981483</v>
      </c>
      <c r="X242" s="34" t="str">
        <f t="shared" si="4"/>
        <v>*</v>
      </c>
    </row>
    <row r="243" spans="1:24" x14ac:dyDescent="0.3">
      <c r="A243" s="2">
        <v>13092</v>
      </c>
      <c r="B243" s="3" t="s">
        <v>77</v>
      </c>
      <c r="C243" s="5" t="s">
        <v>3</v>
      </c>
      <c r="D243" s="11">
        <v>61</v>
      </c>
      <c r="E243" s="23">
        <v>11</v>
      </c>
      <c r="F243" s="11">
        <v>12</v>
      </c>
      <c r="G243" s="74">
        <f>IFERROR( ROUNDUP(tabEstimativa[[#This Row],[ESTIMATIVA]] / tabEstimativa[[#This Row],[PERÍODO]],0), 0 )</f>
        <v>21</v>
      </c>
      <c r="H243" s="72">
        <v>250</v>
      </c>
      <c r="I243" s="12">
        <v>44159</v>
      </c>
      <c r="J243" s="7">
        <v>87</v>
      </c>
      <c r="K243" s="8">
        <v>2020</v>
      </c>
      <c r="L243" s="6">
        <v>44286</v>
      </c>
      <c r="M243" s="238">
        <f>SUMIFS(tabSaldoAta[SALDO],tabSaldoAta[CÓDIGO],tabEstimativa[[#This Row],[CÓDIGO]],tabSaldoAta[ATA.NR],tabEstimativa[[#This Row],[ATA.NR]],tabSaldoAta[ATA.ANO],tabEstimativa[[#This Row],[ATA.ANO]])</f>
        <v>0</v>
      </c>
      <c r="N243" s="13" t="s">
        <v>1198</v>
      </c>
      <c r="O243" s="307" t="str">
        <f>IFERROR( VLOOKUP(CONCATENATE(tabEstimativa[[#This Row],[ATA.NR]],"/",tabEstimativa[[#This Row],[ATA.ANO]]-2000),tabAtas[#Data],6,FALSE), "" )</f>
        <v>MATERIAL ELETRICO</v>
      </c>
      <c r="P243" s="36" t="s">
        <v>3258</v>
      </c>
      <c r="Q243" s="35">
        <f>IFERROR( VLOOKUP(tabEstimativa[[#This Row],[PREGÃO]],tabPregões[#Data],6,FALSE), "" )</f>
        <v>43951</v>
      </c>
      <c r="R243" s="48">
        <v>7</v>
      </c>
      <c r="S243" s="66" t="str">
        <f>IF(COUNTIFS(tabImprósperosDetalhes[PREGÃO],tabEstimativa[[#This Row],[PREGÃO]],tabImprósperosDetalhes[IMPRÓSPERO],tabEstimativa[[#This Row],[LOTE]]) &gt; 0,"X","")</f>
        <v/>
      </c>
      <c r="T243" s="98" t="str">
        <f>IFERROR( VLOOKUP(tabEstimativa[[#This Row],[PREGÃO]],tabPregões[#Data],11,FALSE), "" )</f>
        <v>Processo conferido, finalizado.</v>
      </c>
      <c r="U243" s="29" t="s">
        <v>1560</v>
      </c>
      <c r="V243" s="53" t="s">
        <v>2063</v>
      </c>
      <c r="W243" s="54">
        <v>44286.475798611114</v>
      </c>
      <c r="X243" s="34" t="str">
        <f t="shared" si="4"/>
        <v>*</v>
      </c>
    </row>
    <row r="244" spans="1:24" x14ac:dyDescent="0.3">
      <c r="A244" s="2">
        <v>17422</v>
      </c>
      <c r="B244" s="3" t="s">
        <v>78</v>
      </c>
      <c r="C244" s="5" t="s">
        <v>3</v>
      </c>
      <c r="D244" s="11">
        <v>61</v>
      </c>
      <c r="E244" s="23">
        <v>11</v>
      </c>
      <c r="F244" s="11">
        <v>12</v>
      </c>
      <c r="G244" s="74">
        <f>IFERROR( ROUNDUP(tabEstimativa[[#This Row],[ESTIMATIVA]] / tabEstimativa[[#This Row],[PERÍODO]],0), 0 )</f>
        <v>4</v>
      </c>
      <c r="H244" s="72">
        <v>40</v>
      </c>
      <c r="I244" s="12">
        <v>43677</v>
      </c>
      <c r="J244" s="7">
        <v>191</v>
      </c>
      <c r="K244" s="8">
        <v>2020</v>
      </c>
      <c r="L244" s="6">
        <v>44446</v>
      </c>
      <c r="M244" s="238">
        <f>SUMIFS(tabSaldoAta[SALDO],tabSaldoAta[CÓDIGO],tabEstimativa[[#This Row],[CÓDIGO]],tabSaldoAta[ATA.NR],tabEstimativa[[#This Row],[ATA.NR]],tabSaldoAta[ATA.ANO],tabEstimativa[[#This Row],[ATA.ANO]])</f>
        <v>10</v>
      </c>
      <c r="N244" s="13" t="s">
        <v>1799</v>
      </c>
      <c r="O244" s="308" t="s">
        <v>1660</v>
      </c>
      <c r="P244" s="36" t="s">
        <v>3258</v>
      </c>
      <c r="Q244" s="35">
        <f>IFERROR( VLOOKUP(tabEstimativa[[#This Row],[PREGÃO]],tabPregões[#Data],6,FALSE), "" )</f>
        <v>43951</v>
      </c>
      <c r="R244" s="48">
        <v>12</v>
      </c>
      <c r="S244" s="66" t="str">
        <f>IF(COUNTIFS(tabImprósperosDetalhes[PREGÃO],tabEstimativa[[#This Row],[PREGÃO]],tabImprósperosDetalhes[IMPRÓSPERO],tabEstimativa[[#This Row],[LOTE]]) &gt; 0,"X","")</f>
        <v>X</v>
      </c>
      <c r="T244" s="98" t="str">
        <f>IFERROR( VLOOKUP(tabEstimativa[[#This Row],[PREGÃO]],tabPregões[#Data],11,FALSE), "" )</f>
        <v>Processo conferido, finalizado.</v>
      </c>
      <c r="U244" s="29" t="s">
        <v>1560</v>
      </c>
      <c r="V244" s="53" t="s">
        <v>2063</v>
      </c>
      <c r="W244" s="54">
        <v>44313.374548611115</v>
      </c>
      <c r="X244" s="34" t="str">
        <f t="shared" si="4"/>
        <v>*</v>
      </c>
    </row>
    <row r="245" spans="1:24" x14ac:dyDescent="0.3">
      <c r="A245" s="2">
        <v>26282</v>
      </c>
      <c r="B245" s="3" t="s">
        <v>79</v>
      </c>
      <c r="C245" s="5" t="s">
        <v>3</v>
      </c>
      <c r="D245" s="11">
        <v>51</v>
      </c>
      <c r="E245" s="23">
        <v>26</v>
      </c>
      <c r="F245" s="11">
        <v>12</v>
      </c>
      <c r="G245" s="74">
        <f>IFERROR( ROUNDUP(tabEstimativa[[#This Row],[ESTIMATIVA]] / tabEstimativa[[#This Row],[PERÍODO]],0), 0 )</f>
        <v>0</v>
      </c>
      <c r="H245" s="72">
        <v>0</v>
      </c>
      <c r="I245" s="12">
        <v>44082</v>
      </c>
      <c r="J245" s="7">
        <v>105</v>
      </c>
      <c r="K245" s="8">
        <v>2021</v>
      </c>
      <c r="L245" s="6">
        <v>44658</v>
      </c>
      <c r="M245" s="238">
        <f>SUMIFS(tabSaldoAta[SALDO],tabSaldoAta[CÓDIGO],tabEstimativa[[#This Row],[CÓDIGO]],tabSaldoAta[ATA.NR],tabEstimativa[[#This Row],[ATA.NR]],tabSaldoAta[ATA.ANO],tabEstimativa[[#This Row],[ATA.ANO]])</f>
        <v>0</v>
      </c>
      <c r="N245" s="13" t="s">
        <v>1198</v>
      </c>
      <c r="O245" s="307" t="str">
        <f>IFERROR( VLOOKUP(CONCATENATE(tabEstimativa[[#This Row],[ATA.NR]],"/",tabEstimativa[[#This Row],[ATA.ANO]]-2000),tabAtas[#Data],6,FALSE), "" )</f>
        <v>MATERIAL DE CONSTRUÇÃO</v>
      </c>
      <c r="P245" s="36" t="s">
        <v>4131</v>
      </c>
      <c r="Q245" s="35">
        <f>IFERROR( VLOOKUP(tabEstimativa[[#This Row],[PREGÃO]],tabPregões[#Data],6,FALSE), "" )</f>
        <v>44271</v>
      </c>
      <c r="R245" s="48"/>
      <c r="S245" s="66" t="str">
        <f>IF(COUNTIFS(tabImprósperosDetalhes[PREGÃO],tabEstimativa[[#This Row],[PREGÃO]],tabImprósperosDetalhes[IMPRÓSPERO],tabEstimativa[[#This Row],[LOTE]]) &gt; 0,"X","")</f>
        <v/>
      </c>
      <c r="T245" s="98" t="str">
        <f>IFERROR( VLOOKUP(tabEstimativa[[#This Row],[PREGÃO]],tabPregões[#Data],11,FALSE), "" )</f>
        <v>Processo finalizado. Ata 105/21.</v>
      </c>
      <c r="U245" s="29" t="s">
        <v>1560</v>
      </c>
      <c r="V245" s="53" t="s">
        <v>2196</v>
      </c>
      <c r="W245" s="54">
        <v>44671.725902777776</v>
      </c>
      <c r="X245" s="34" t="str">
        <f t="shared" si="4"/>
        <v>*</v>
      </c>
    </row>
    <row r="246" spans="1:24" x14ac:dyDescent="0.3">
      <c r="A246" s="2">
        <v>13033</v>
      </c>
      <c r="B246" s="3" t="s">
        <v>395</v>
      </c>
      <c r="C246" s="5" t="s">
        <v>3</v>
      </c>
      <c r="D246" s="11">
        <v>51</v>
      </c>
      <c r="E246" s="23">
        <v>26</v>
      </c>
      <c r="F246" s="11">
        <v>12</v>
      </c>
      <c r="G246" s="74">
        <f>IFERROR( ROUNDUP(tabEstimativa[[#This Row],[ESTIMATIVA]] / tabEstimativa[[#This Row],[PERÍODO]],0), 0 )</f>
        <v>5</v>
      </c>
      <c r="H246" s="72">
        <v>50</v>
      </c>
      <c r="I246" s="12">
        <v>43319</v>
      </c>
      <c r="J246" s="7"/>
      <c r="K246" s="8"/>
      <c r="L246" s="6"/>
      <c r="M246" s="238">
        <f>SUMIFS(tabSaldoAta[SALDO],tabSaldoAta[CÓDIGO],tabEstimativa[[#This Row],[CÓDIGO]],tabSaldoAta[ATA.NR],tabEstimativa[[#This Row],[ATA.NR]],tabSaldoAta[ATA.ANO],tabEstimativa[[#This Row],[ATA.ANO]])</f>
        <v>0</v>
      </c>
      <c r="N246" s="13" t="s">
        <v>1199</v>
      </c>
      <c r="O246" s="308" t="s">
        <v>1347</v>
      </c>
      <c r="P246" s="36"/>
      <c r="Q246" s="35" t="str">
        <f>IFERROR( VLOOKUP(tabEstimativa[[#This Row],[PREGÃO]],tabPregões[#Data],6,FALSE), "" )</f>
        <v/>
      </c>
      <c r="R246" s="48"/>
      <c r="S246" s="66" t="str">
        <f>IF(COUNTIFS(tabImprósperosDetalhes[PREGÃO],tabEstimativa[[#This Row],[PREGÃO]],tabImprósperosDetalhes[IMPRÓSPERO],tabEstimativa[[#This Row],[LOTE]]) &gt; 0,"X","")</f>
        <v/>
      </c>
      <c r="T246" s="98" t="str">
        <f>IFERROR( VLOOKUP(tabEstimativa[[#This Row],[PREGÃO]],tabPregões[#Data],11,FALSE), "" )</f>
        <v/>
      </c>
      <c r="U246" s="29" t="s">
        <v>1938</v>
      </c>
      <c r="V246" s="53" t="s">
        <v>1551</v>
      </c>
      <c r="W246" s="54">
        <v>43683.653275462966</v>
      </c>
      <c r="X246" s="34" t="str">
        <f t="shared" si="4"/>
        <v>*</v>
      </c>
    </row>
    <row r="247" spans="1:24" x14ac:dyDescent="0.3">
      <c r="A247" s="2">
        <v>26368</v>
      </c>
      <c r="B247" s="3" t="s">
        <v>396</v>
      </c>
      <c r="C247" s="5" t="s">
        <v>3</v>
      </c>
      <c r="D247" s="11">
        <v>51</v>
      </c>
      <c r="E247" s="23">
        <v>26</v>
      </c>
      <c r="F247" s="11">
        <v>12</v>
      </c>
      <c r="G247" s="74">
        <f>IFERROR( ROUNDUP(tabEstimativa[[#This Row],[ESTIMATIVA]] / tabEstimativa[[#This Row],[PERÍODO]],0), 0 )</f>
        <v>2</v>
      </c>
      <c r="H247" s="72">
        <v>15</v>
      </c>
      <c r="I247" s="12">
        <v>43322</v>
      </c>
      <c r="J247" s="7">
        <v>194</v>
      </c>
      <c r="K247" s="8">
        <v>2017</v>
      </c>
      <c r="L247" s="6">
        <v>43417</v>
      </c>
      <c r="M247" s="238">
        <f>SUMIFS(tabSaldoAta[SALDO],tabSaldoAta[CÓDIGO],tabEstimativa[[#This Row],[CÓDIGO]],tabSaldoAta[ATA.NR],tabEstimativa[[#This Row],[ATA.NR]],tabSaldoAta[ATA.ANO],tabEstimativa[[#This Row],[ATA.ANO]])</f>
        <v>0</v>
      </c>
      <c r="N247" s="13" t="s">
        <v>1199</v>
      </c>
      <c r="O247" s="308" t="s">
        <v>1347</v>
      </c>
      <c r="P247" s="36" t="s">
        <v>1526</v>
      </c>
      <c r="Q247" s="35">
        <f>IFERROR( VLOOKUP(tabEstimativa[[#This Row],[PREGÃO]],tabPregões[#Data],6,FALSE), "" )</f>
        <v>43657</v>
      </c>
      <c r="R247" s="48"/>
      <c r="S247" s="66" t="str">
        <f>IF(COUNTIFS(tabImprósperosDetalhes[PREGÃO],tabEstimativa[[#This Row],[PREGÃO]],tabImprósperosDetalhes[IMPRÓSPERO],tabEstimativa[[#This Row],[LOTE]]) &gt; 0,"X","")</f>
        <v/>
      </c>
      <c r="T247" s="98" t="str">
        <f>IFERROR( VLOOKUP(tabEstimativa[[#This Row],[PREGÃO]],tabPregões[#Data],11,FALSE), "" )</f>
        <v>Finalizado. ATA 47/19.</v>
      </c>
      <c r="U247" s="29" t="s">
        <v>1938</v>
      </c>
      <c r="V247" s="53" t="s">
        <v>1551</v>
      </c>
      <c r="W247" s="54">
        <v>43683.668090277781</v>
      </c>
      <c r="X247" s="34" t="str">
        <f t="shared" si="4"/>
        <v>*</v>
      </c>
    </row>
    <row r="248" spans="1:24" x14ac:dyDescent="0.3">
      <c r="A248" s="2">
        <v>34214</v>
      </c>
      <c r="B248" s="3" t="s">
        <v>397</v>
      </c>
      <c r="C248" s="5" t="s">
        <v>3</v>
      </c>
      <c r="D248" s="11">
        <v>51</v>
      </c>
      <c r="E248" s="23">
        <v>26</v>
      </c>
      <c r="F248" s="11">
        <v>12</v>
      </c>
      <c r="G248" s="74">
        <f>IFERROR( ROUNDUP(tabEstimativa[[#This Row],[ESTIMATIVA]] / tabEstimativa[[#This Row],[PERÍODO]],0), 0 )</f>
        <v>0</v>
      </c>
      <c r="H248" s="72">
        <v>0</v>
      </c>
      <c r="I248" s="12">
        <v>44082</v>
      </c>
      <c r="J248" s="7">
        <v>105</v>
      </c>
      <c r="K248" s="8">
        <v>2021</v>
      </c>
      <c r="L248" s="6">
        <v>44658</v>
      </c>
      <c r="M248" s="238">
        <f>SUMIFS(tabSaldoAta[SALDO],tabSaldoAta[CÓDIGO],tabEstimativa[[#This Row],[CÓDIGO]],tabSaldoAta[ATA.NR],tabEstimativa[[#This Row],[ATA.NR]],tabSaldoAta[ATA.ANO],tabEstimativa[[#This Row],[ATA.ANO]])</f>
        <v>0</v>
      </c>
      <c r="N248" s="13" t="s">
        <v>1198</v>
      </c>
      <c r="O248" s="307" t="str">
        <f>IFERROR( VLOOKUP(CONCATENATE(tabEstimativa[[#This Row],[ATA.NR]],"/",tabEstimativa[[#This Row],[ATA.ANO]]-2000),tabAtas[#Data],6,FALSE), "" )</f>
        <v>MATERIAL DE CONSTRUÇÃO</v>
      </c>
      <c r="P248" s="36" t="s">
        <v>4131</v>
      </c>
      <c r="Q248" s="35">
        <f>IFERROR( VLOOKUP(tabEstimativa[[#This Row],[PREGÃO]],tabPregões[#Data],6,FALSE), "" )</f>
        <v>44271</v>
      </c>
      <c r="R248" s="48"/>
      <c r="S248" s="66" t="str">
        <f>IF(COUNTIFS(tabImprósperosDetalhes[PREGÃO],tabEstimativa[[#This Row],[PREGÃO]],tabImprósperosDetalhes[IMPRÓSPERO],tabEstimativa[[#This Row],[LOTE]]) &gt; 0,"X","")</f>
        <v/>
      </c>
      <c r="T248" s="98" t="str">
        <f>IFERROR( VLOOKUP(tabEstimativa[[#This Row],[PREGÃO]],tabPregões[#Data],11,FALSE), "" )</f>
        <v>Processo finalizado. Ata 105/21.</v>
      </c>
      <c r="U248" s="29" t="s">
        <v>1560</v>
      </c>
      <c r="V248" s="53" t="s">
        <v>2196</v>
      </c>
      <c r="W248" s="54">
        <v>44671.725902777776</v>
      </c>
      <c r="X248" s="34" t="str">
        <f t="shared" si="4"/>
        <v>*</v>
      </c>
    </row>
    <row r="249" spans="1:24" x14ac:dyDescent="0.3">
      <c r="A249" s="2">
        <v>52946</v>
      </c>
      <c r="B249" s="3" t="s">
        <v>2077</v>
      </c>
      <c r="C249" s="5" t="s">
        <v>3</v>
      </c>
      <c r="D249" s="11">
        <v>51</v>
      </c>
      <c r="E249" s="23">
        <v>26</v>
      </c>
      <c r="F249" s="11">
        <v>12</v>
      </c>
      <c r="G249" s="74">
        <f>ROUNDUP(tabEstimativa[[#This Row],[ESTIMATIVA]] / tabEstimativa[[#This Row],[PERÍODO]],0)</f>
        <v>4</v>
      </c>
      <c r="H249" s="72">
        <v>40</v>
      </c>
      <c r="I249" s="12">
        <v>43875</v>
      </c>
      <c r="J249" s="2">
        <v>166</v>
      </c>
      <c r="K249" s="8">
        <v>2020</v>
      </c>
      <c r="L249" s="6">
        <v>44418</v>
      </c>
      <c r="M249" s="238">
        <f>SUMIFS(tabSaldoAta[SALDO],tabSaldoAta[CÓDIGO],tabEstimativa[[#This Row],[CÓDIGO]],tabSaldoAta[ATA.NR],tabEstimativa[[#This Row],[ATA.NR]],tabSaldoAta[ATA.ANO],tabEstimativa[[#This Row],[ATA.ANO]])</f>
        <v>40</v>
      </c>
      <c r="N249" s="13" t="s">
        <v>1799</v>
      </c>
      <c r="O249" s="307" t="s">
        <v>1347</v>
      </c>
      <c r="P249" s="36" t="s">
        <v>1773</v>
      </c>
      <c r="Q249" s="35">
        <f>IFERROR( VLOOKUP(tabEstimativa[[#This Row],[PREGÃO]],tabPregões[#Data],6,FALSE), "" )</f>
        <v>43656</v>
      </c>
      <c r="R249" s="48">
        <v>7</v>
      </c>
      <c r="S249" s="66" t="str">
        <f>IF(COUNTIFS(tabImprósperosDetalhes[PREGÃO],tabEstimativa[[#This Row],[PREGÃO]],tabImprósperosDetalhes[IMPRÓSPERO],tabEstimativa[[#This Row],[LOTE]]) &gt; 0,"X","")</f>
        <v/>
      </c>
      <c r="T249" s="98" t="str">
        <f>IFERROR( VLOOKUP(tabEstimativa[[#This Row],[PREGÃO]],tabPregões[#Data],11,FALSE), "" )</f>
        <v>Empresas convocadas para assinar contrato até esta data.</v>
      </c>
      <c r="U249" s="29" t="s">
        <v>1560</v>
      </c>
      <c r="V249" s="53" t="s">
        <v>2063</v>
      </c>
      <c r="W249" s="54">
        <v>44313.374548611115</v>
      </c>
      <c r="X249" s="34" t="str">
        <f t="shared" si="4"/>
        <v>*</v>
      </c>
    </row>
    <row r="250" spans="1:24" x14ac:dyDescent="0.3">
      <c r="A250" s="2">
        <v>12763</v>
      </c>
      <c r="B250" s="3" t="s">
        <v>382</v>
      </c>
      <c r="C250" s="5" t="s">
        <v>80</v>
      </c>
      <c r="D250" s="11">
        <v>51</v>
      </c>
      <c r="E250" s="23">
        <v>3</v>
      </c>
      <c r="F250" s="11">
        <v>12</v>
      </c>
      <c r="G250" s="74">
        <f>IFERROR( ROUNDUP(tabEstimativa[[#This Row],[ESTIMATIVA]] / tabEstimativa[[#This Row],[PERÍODO]],0), 0 )</f>
        <v>59</v>
      </c>
      <c r="H250" s="72">
        <v>700</v>
      </c>
      <c r="I250" s="12">
        <v>44082</v>
      </c>
      <c r="J250" s="7">
        <v>105</v>
      </c>
      <c r="K250" s="8">
        <v>2021</v>
      </c>
      <c r="L250" s="6">
        <v>44658</v>
      </c>
      <c r="M250" s="238">
        <f>SUMIFS(tabSaldoAta[SALDO],tabSaldoAta[CÓDIGO],tabEstimativa[[#This Row],[CÓDIGO]],tabSaldoAta[ATA.NR],tabEstimativa[[#This Row],[ATA.NR]],tabSaldoAta[ATA.ANO],tabEstimativa[[#This Row],[ATA.ANO]])</f>
        <v>300</v>
      </c>
      <c r="N250" s="13" t="s">
        <v>1198</v>
      </c>
      <c r="O250" s="307" t="str">
        <f>IFERROR( VLOOKUP(CONCATENATE(tabEstimativa[[#This Row],[ATA.NR]],"/",tabEstimativa[[#This Row],[ATA.ANO]]-2000),tabAtas[#Data],6,FALSE), "" )</f>
        <v>MATERIAL DE CONSTRUÇÃO</v>
      </c>
      <c r="P250" s="36" t="s">
        <v>4131</v>
      </c>
      <c r="Q250" s="35">
        <f>IFERROR( VLOOKUP(tabEstimativa[[#This Row],[PREGÃO]],tabPregões[#Data],6,FALSE), "" )</f>
        <v>44271</v>
      </c>
      <c r="R250" s="48"/>
      <c r="S250" s="66" t="str">
        <f>IF(COUNTIFS(tabImprósperosDetalhes[PREGÃO],tabEstimativa[[#This Row],[PREGÃO]],tabImprósperosDetalhes[IMPRÓSPERO],tabEstimativa[[#This Row],[LOTE]]) &gt; 0,"X","")</f>
        <v/>
      </c>
      <c r="T250" s="98" t="str">
        <f>IFERROR( VLOOKUP(tabEstimativa[[#This Row],[PREGÃO]],tabPregões[#Data],11,FALSE), "" )</f>
        <v>Processo finalizado. Ata 105/21.</v>
      </c>
      <c r="U250" s="29" t="s">
        <v>1560</v>
      </c>
      <c r="V250" s="53" t="s">
        <v>2196</v>
      </c>
      <c r="W250" s="54">
        <v>44671.725902777776</v>
      </c>
      <c r="X250" s="34" t="str">
        <f t="shared" si="4"/>
        <v>*</v>
      </c>
    </row>
    <row r="251" spans="1:24" x14ac:dyDescent="0.3">
      <c r="A251" s="2">
        <v>101528</v>
      </c>
      <c r="B251" s="3" t="s">
        <v>253</v>
      </c>
      <c r="C251" s="5" t="s">
        <v>254</v>
      </c>
      <c r="D251" s="11"/>
      <c r="E251" s="23"/>
      <c r="F251" s="11">
        <v>12</v>
      </c>
      <c r="G251" s="74">
        <f>IFERROR( ROUNDUP(tabEstimativa[[#This Row],[ESTIMATIVA]] / tabEstimativa[[#This Row],[PERÍODO]],0), 0 )</f>
        <v>0</v>
      </c>
      <c r="H251" s="72">
        <v>0</v>
      </c>
      <c r="I251" s="12">
        <v>43096</v>
      </c>
      <c r="J251" s="7"/>
      <c r="K251" s="8"/>
      <c r="L251" s="6"/>
      <c r="M251" s="238">
        <f>SUMIFS(tabSaldoAta[SALDO],tabSaldoAta[CÓDIGO],tabEstimativa[[#This Row],[CÓDIGO]],tabSaldoAta[ATA.NR],tabEstimativa[[#This Row],[ATA.NR]],tabSaldoAta[ATA.ANO],tabEstimativa[[#This Row],[ATA.ANO]])</f>
        <v>0</v>
      </c>
      <c r="N251" s="13" t="s">
        <v>1199</v>
      </c>
      <c r="O251" s="308" t="s">
        <v>1324</v>
      </c>
      <c r="P251" s="36"/>
      <c r="Q251" s="35" t="str">
        <f>IFERROR( VLOOKUP(tabEstimativa[[#This Row],[PREGÃO]],tabPregões[#Data],6,FALSE), "" )</f>
        <v/>
      </c>
      <c r="R251" s="48"/>
      <c r="S251" s="66" t="str">
        <f>IF(COUNTIFS(tabImprósperosDetalhes[PREGÃO],tabEstimativa[[#This Row],[PREGÃO]],tabImprósperosDetalhes[IMPRÓSPERO],tabEstimativa[[#This Row],[LOTE]]) &gt; 0,"X","")</f>
        <v/>
      </c>
      <c r="T251" s="98" t="str">
        <f>IFERROR( VLOOKUP(tabEstimativa[[#This Row],[PREGÃO]],tabPregões[#Data],11,FALSE), "" )</f>
        <v/>
      </c>
      <c r="U251" s="29" t="s">
        <v>2002</v>
      </c>
      <c r="V251" s="53" t="s">
        <v>1551</v>
      </c>
      <c r="W251" s="54">
        <v>43685.362962962965</v>
      </c>
      <c r="X251" s="34" t="str">
        <f t="shared" si="4"/>
        <v>*</v>
      </c>
    </row>
    <row r="252" spans="1:24" x14ac:dyDescent="0.3">
      <c r="A252" s="2">
        <v>106914</v>
      </c>
      <c r="B252" s="3" t="s">
        <v>2717</v>
      </c>
      <c r="C252" s="5" t="s">
        <v>3</v>
      </c>
      <c r="D252" s="11">
        <v>54</v>
      </c>
      <c r="E252" s="23">
        <v>4</v>
      </c>
      <c r="F252" s="11">
        <v>12</v>
      </c>
      <c r="G252" s="74">
        <f>ROUNDUP(tabEstimativa[[#This Row],[ESTIMATIVA]] / tabEstimativa[[#This Row],[PERÍODO]],0)</f>
        <v>0</v>
      </c>
      <c r="H252" s="72"/>
      <c r="I252" s="268"/>
      <c r="J252" s="2">
        <v>151</v>
      </c>
      <c r="K252" s="8">
        <v>2019</v>
      </c>
      <c r="L252" s="6">
        <v>43998</v>
      </c>
      <c r="M252" s="238">
        <f>SUMIFS(tabSaldoAta[SALDO],tabSaldoAta[CÓDIGO],tabEstimativa[[#This Row],[CÓDIGO]],tabSaldoAta[ATA.NR],tabEstimativa[[#This Row],[ATA.NR]],tabSaldoAta[ATA.ANO],tabEstimativa[[#This Row],[ATA.ANO]])</f>
        <v>0</v>
      </c>
      <c r="N252" s="13" t="s">
        <v>1799</v>
      </c>
      <c r="O252" s="307" t="str">
        <f>IFERROR( VLOOKUP(CONCATENATE(tabEstimativa[[#This Row],[ATA.NR]],"/",tabEstimativa[[#This Row],[ATA.ANO]]-2000),tabAtas[#Data],6,FALSE), "" )</f>
        <v>EQUIPAMENTO DE PROTECAO INDIVIDUAL</v>
      </c>
      <c r="P252" s="36" t="s">
        <v>2092</v>
      </c>
      <c r="Q252" s="35">
        <f>IFERROR( VLOOKUP(tabEstimativa[[#This Row],[PREGÃO]],tabPregões[#Data],6,FALSE), "" )</f>
        <v>43669</v>
      </c>
      <c r="R252" s="48"/>
      <c r="S252" s="66" t="str">
        <f>IF(COUNTIFS(tabImprósperosDetalhes[PREGÃO],tabEstimativa[[#This Row],[PREGÃO]],tabImprósperosDetalhes[IMPRÓSPERO],tabEstimativa[[#This Row],[LOTE]]) &gt; 0,"X","")</f>
        <v/>
      </c>
      <c r="T252" s="98" t="str">
        <f>IFERROR( VLOOKUP(tabEstimativa[[#This Row],[PREGÃO]],tabPregões[#Data],11,FALSE), "" )</f>
        <v>Processo finalizado</v>
      </c>
      <c r="U252" s="29" t="s">
        <v>1560</v>
      </c>
      <c r="V252" s="53" t="s">
        <v>1551</v>
      </c>
      <c r="W252" s="54">
        <v>43945.573854166665</v>
      </c>
      <c r="X252" s="34" t="str">
        <f t="shared" si="4"/>
        <v>*</v>
      </c>
    </row>
    <row r="253" spans="1:24" x14ac:dyDescent="0.3">
      <c r="A253" s="2">
        <v>106916</v>
      </c>
      <c r="B253" s="3" t="s">
        <v>2718</v>
      </c>
      <c r="C253" s="5" t="s">
        <v>3</v>
      </c>
      <c r="D253" s="11">
        <v>54</v>
      </c>
      <c r="E253" s="23">
        <v>4</v>
      </c>
      <c r="F253" s="11">
        <v>12</v>
      </c>
      <c r="G253" s="74">
        <f>ROUNDUP(tabEstimativa[[#This Row],[ESTIMATIVA]] / tabEstimativa[[#This Row],[PERÍODO]],0)</f>
        <v>0</v>
      </c>
      <c r="H253" s="72"/>
      <c r="I253" s="268"/>
      <c r="J253" s="2">
        <v>151</v>
      </c>
      <c r="K253" s="8">
        <v>2019</v>
      </c>
      <c r="L253" s="6">
        <v>43998</v>
      </c>
      <c r="M253" s="238"/>
      <c r="N253" s="13" t="s">
        <v>1799</v>
      </c>
      <c r="O253" s="307" t="str">
        <f>IFERROR( VLOOKUP(CONCATENATE(tabEstimativa[[#This Row],[ATA.NR]],"/",tabEstimativa[[#This Row],[ATA.ANO]]-2000),tabAtas[#Data],6,FALSE), "" )</f>
        <v>EQUIPAMENTO DE PROTECAO INDIVIDUAL</v>
      </c>
      <c r="P253" s="36" t="s">
        <v>2092</v>
      </c>
      <c r="Q253" s="35">
        <f>IFERROR( VLOOKUP(tabEstimativa[[#This Row],[PREGÃO]],tabPregões[#Data],6,FALSE), "" )</f>
        <v>43669</v>
      </c>
      <c r="R253" s="48"/>
      <c r="S253" s="66" t="str">
        <f>IF(COUNTIFS(tabImprósperosDetalhes[PREGÃO],tabEstimativa[[#This Row],[PREGÃO]],tabImprósperosDetalhes[IMPRÓSPERO],tabEstimativa[[#This Row],[LOTE]]) &gt; 0,"X","")</f>
        <v/>
      </c>
      <c r="T253" s="98" t="str">
        <f>IFERROR( VLOOKUP(tabEstimativa[[#This Row],[PREGÃO]],tabPregões[#Data],11,FALSE), "" )</f>
        <v>Processo finalizado</v>
      </c>
      <c r="U253" s="29" t="s">
        <v>1560</v>
      </c>
      <c r="V253" s="53" t="s">
        <v>1551</v>
      </c>
      <c r="W253" s="54">
        <v>43945.573680555557</v>
      </c>
      <c r="X253" s="34" t="str">
        <f t="shared" si="4"/>
        <v>*</v>
      </c>
    </row>
    <row r="254" spans="1:24" x14ac:dyDescent="0.3">
      <c r="A254" s="2">
        <v>106917</v>
      </c>
      <c r="B254" s="3" t="s">
        <v>2719</v>
      </c>
      <c r="C254" s="5" t="s">
        <v>3</v>
      </c>
      <c r="D254" s="11">
        <v>54</v>
      </c>
      <c r="E254" s="23">
        <v>4</v>
      </c>
      <c r="F254" s="11">
        <v>12</v>
      </c>
      <c r="G254" s="74">
        <f>ROUNDUP(tabEstimativa[[#This Row],[ESTIMATIVA]] / tabEstimativa[[#This Row],[PERÍODO]],0)</f>
        <v>0</v>
      </c>
      <c r="H254" s="72"/>
      <c r="I254" s="268"/>
      <c r="J254" s="2">
        <v>151</v>
      </c>
      <c r="K254" s="8">
        <v>2019</v>
      </c>
      <c r="L254" s="6">
        <v>43998</v>
      </c>
      <c r="M254" s="238"/>
      <c r="N254" s="13" t="s">
        <v>1799</v>
      </c>
      <c r="O254" s="307" t="str">
        <f>IFERROR( VLOOKUP(CONCATENATE(tabEstimativa[[#This Row],[ATA.NR]],"/",tabEstimativa[[#This Row],[ATA.ANO]]-2000),tabAtas[#Data],6,FALSE), "" )</f>
        <v>EQUIPAMENTO DE PROTECAO INDIVIDUAL</v>
      </c>
      <c r="P254" s="36" t="s">
        <v>2092</v>
      </c>
      <c r="Q254" s="35">
        <f>IFERROR( VLOOKUP(tabEstimativa[[#This Row],[PREGÃO]],tabPregões[#Data],6,FALSE), "" )</f>
        <v>43669</v>
      </c>
      <c r="R254" s="48"/>
      <c r="S254" s="66" t="str">
        <f>IF(COUNTIFS(tabImprósperosDetalhes[PREGÃO],tabEstimativa[[#This Row],[PREGÃO]],tabImprósperosDetalhes[IMPRÓSPERO],tabEstimativa[[#This Row],[LOTE]]) &gt; 0,"X","")</f>
        <v/>
      </c>
      <c r="T254" s="98" t="str">
        <f>IFERROR( VLOOKUP(tabEstimativa[[#This Row],[PREGÃO]],tabPregões[#Data],11,FALSE), "" )</f>
        <v>Processo finalizado</v>
      </c>
      <c r="U254" s="29" t="s">
        <v>1560</v>
      </c>
      <c r="V254" s="53" t="s">
        <v>1551</v>
      </c>
      <c r="W254" s="54">
        <v>43945.574675925927</v>
      </c>
      <c r="X254" s="34" t="str">
        <f t="shared" si="4"/>
        <v>*</v>
      </c>
    </row>
    <row r="255" spans="1:24" x14ac:dyDescent="0.3">
      <c r="A255" s="2">
        <v>106918</v>
      </c>
      <c r="B255" s="3" t="s">
        <v>2720</v>
      </c>
      <c r="C255" s="5" t="s">
        <v>3</v>
      </c>
      <c r="D255" s="11">
        <v>54</v>
      </c>
      <c r="E255" s="23">
        <v>4</v>
      </c>
      <c r="F255" s="11">
        <v>12</v>
      </c>
      <c r="G255" s="74">
        <f>ROUNDUP(tabEstimativa[[#This Row],[ESTIMATIVA]] / tabEstimativa[[#This Row],[PERÍODO]],0)</f>
        <v>0</v>
      </c>
      <c r="H255" s="72"/>
      <c r="I255" s="268"/>
      <c r="J255" s="2">
        <v>151</v>
      </c>
      <c r="K255" s="8">
        <v>2019</v>
      </c>
      <c r="L255" s="6">
        <v>43998</v>
      </c>
      <c r="M255" s="238">
        <f>SUMIFS(tabSaldoAta[SALDO],tabSaldoAta[CÓDIGO],tabEstimativa[[#This Row],[CÓDIGO]],tabSaldoAta[ATA.NR],tabEstimativa[[#This Row],[ATA.NR]],tabSaldoAta[ATA.ANO],tabEstimativa[[#This Row],[ATA.ANO]])</f>
        <v>0</v>
      </c>
      <c r="N255" s="13" t="s">
        <v>1799</v>
      </c>
      <c r="O255" s="307" t="str">
        <f>IFERROR( VLOOKUP(CONCATENATE(tabEstimativa[[#This Row],[ATA.NR]],"/",tabEstimativa[[#This Row],[ATA.ANO]]-2000),tabAtas[#Data],6,FALSE), "" )</f>
        <v>EQUIPAMENTO DE PROTECAO INDIVIDUAL</v>
      </c>
      <c r="P255" s="36" t="s">
        <v>2092</v>
      </c>
      <c r="Q255" s="35">
        <f>IFERROR( VLOOKUP(tabEstimativa[[#This Row],[PREGÃO]],tabPregões[#Data],6,FALSE), "" )</f>
        <v>43669</v>
      </c>
      <c r="R255" s="48"/>
      <c r="S255" s="66" t="str">
        <f>IF(COUNTIFS(tabImprósperosDetalhes[PREGÃO],tabEstimativa[[#This Row],[PREGÃO]],tabImprósperosDetalhes[IMPRÓSPERO],tabEstimativa[[#This Row],[LOTE]]) &gt; 0,"X","")</f>
        <v/>
      </c>
      <c r="T255" s="98" t="str">
        <f>IFERROR( VLOOKUP(tabEstimativa[[#This Row],[PREGÃO]],tabPregões[#Data],11,FALSE), "" )</f>
        <v>Processo finalizado</v>
      </c>
      <c r="U255" s="29" t="s">
        <v>1560</v>
      </c>
      <c r="V255" s="53" t="s">
        <v>1551</v>
      </c>
      <c r="W255" s="54">
        <v>43945.578159722223</v>
      </c>
      <c r="X255" s="34" t="str">
        <f t="shared" si="4"/>
        <v>*</v>
      </c>
    </row>
    <row r="256" spans="1:24" x14ac:dyDescent="0.3">
      <c r="A256" s="2">
        <v>106919</v>
      </c>
      <c r="B256" s="3" t="s">
        <v>2721</v>
      </c>
      <c r="C256" s="5" t="s">
        <v>3</v>
      </c>
      <c r="D256" s="11">
        <v>54</v>
      </c>
      <c r="E256" s="23">
        <v>4</v>
      </c>
      <c r="F256" s="11">
        <v>12</v>
      </c>
      <c r="G256" s="74">
        <f>ROUNDUP(tabEstimativa[[#This Row],[ESTIMATIVA]] / tabEstimativa[[#This Row],[PERÍODO]],0)</f>
        <v>0</v>
      </c>
      <c r="H256" s="72"/>
      <c r="I256" s="268"/>
      <c r="J256" s="2">
        <v>151</v>
      </c>
      <c r="K256" s="8">
        <v>2019</v>
      </c>
      <c r="L256" s="6">
        <v>43998</v>
      </c>
      <c r="M256" s="238">
        <f>SUMIFS(tabSaldoAta[SALDO],tabSaldoAta[CÓDIGO],tabEstimativa[[#This Row],[CÓDIGO]],tabSaldoAta[ATA.NR],tabEstimativa[[#This Row],[ATA.NR]],tabSaldoAta[ATA.ANO],tabEstimativa[[#This Row],[ATA.ANO]])</f>
        <v>0</v>
      </c>
      <c r="N256" s="13" t="s">
        <v>1799</v>
      </c>
      <c r="O256" s="307" t="str">
        <f>IFERROR( VLOOKUP(CONCATENATE(tabEstimativa[[#This Row],[ATA.NR]],"/",tabEstimativa[[#This Row],[ATA.ANO]]-2000),tabAtas[#Data],6,FALSE), "" )</f>
        <v>EQUIPAMENTO DE PROTECAO INDIVIDUAL</v>
      </c>
      <c r="P256" s="36" t="s">
        <v>2092</v>
      </c>
      <c r="Q256" s="35">
        <f>IFERROR( VLOOKUP(tabEstimativa[[#This Row],[PREGÃO]],tabPregões[#Data],6,FALSE), "" )</f>
        <v>43669</v>
      </c>
      <c r="R256" s="48"/>
      <c r="S256" s="66" t="str">
        <f>IF(COUNTIFS(tabImprósperosDetalhes[PREGÃO],tabEstimativa[[#This Row],[PREGÃO]],tabImprósperosDetalhes[IMPRÓSPERO],tabEstimativa[[#This Row],[LOTE]]) &gt; 0,"X","")</f>
        <v/>
      </c>
      <c r="T256" s="98" t="str">
        <f>IFERROR( VLOOKUP(tabEstimativa[[#This Row],[PREGÃO]],tabPregões[#Data],11,FALSE), "" )</f>
        <v>Processo finalizado</v>
      </c>
      <c r="U256" s="29" t="s">
        <v>1560</v>
      </c>
      <c r="V256" s="53" t="s">
        <v>1551</v>
      </c>
      <c r="W256" s="54">
        <v>43945.585196759261</v>
      </c>
      <c r="X256" s="34" t="str">
        <f t="shared" si="4"/>
        <v>*</v>
      </c>
    </row>
    <row r="257" spans="1:24" x14ac:dyDescent="0.3">
      <c r="A257" s="2">
        <v>135012</v>
      </c>
      <c r="B257" s="3" t="s">
        <v>3520</v>
      </c>
      <c r="C257" s="5" t="s">
        <v>33</v>
      </c>
      <c r="D257" s="11">
        <v>54</v>
      </c>
      <c r="E257" s="23">
        <v>4</v>
      </c>
      <c r="F257" s="11">
        <v>12</v>
      </c>
      <c r="G257" s="74">
        <f>ROUNDUP(tabEstimativa[[#This Row],[ESTIMATIVA]] / tabEstimativa[[#This Row],[PERÍODO]],0)</f>
        <v>0</v>
      </c>
      <c r="H257" s="72"/>
      <c r="I257" s="268"/>
      <c r="J257" s="2">
        <v>151</v>
      </c>
      <c r="K257" s="8">
        <v>2019</v>
      </c>
      <c r="L257" s="6">
        <v>43998</v>
      </c>
      <c r="M257" s="238">
        <f>SUMIFS(tabSaldoAta[SALDO],tabSaldoAta[CÓDIGO],tabEstimativa[[#This Row],[CÓDIGO]],tabSaldoAta[ATA.NR],tabEstimativa[[#This Row],[ATA.NR]],tabSaldoAta[ATA.ANO],tabEstimativa[[#This Row],[ATA.ANO]])</f>
        <v>0</v>
      </c>
      <c r="N257" s="13" t="s">
        <v>1198</v>
      </c>
      <c r="O257" s="307" t="str">
        <f>IFERROR( VLOOKUP(CONCATENATE(tabEstimativa[[#This Row],[ATA.NR]],"/",tabEstimativa[[#This Row],[ATA.ANO]]-2000),tabAtas[#Data],6,FALSE), "" )</f>
        <v>EQUIPAMENTO DE PROTECAO INDIVIDUAL</v>
      </c>
      <c r="P257" s="36" t="s">
        <v>2092</v>
      </c>
      <c r="Q257" s="35">
        <f>IFERROR( VLOOKUP(tabEstimativa[[#This Row],[PREGÃO]],tabPregões[#Data],6,FALSE), "" )</f>
        <v>43669</v>
      </c>
      <c r="R257" s="48"/>
      <c r="S257" s="66" t="str">
        <f>IF(COUNTIFS(tabImprósperosDetalhes[PREGÃO],tabEstimativa[[#This Row],[PREGÃO]],tabImprósperosDetalhes[IMPRÓSPERO],tabEstimativa[[#This Row],[LOTE]]) &gt; 0,"X","")</f>
        <v/>
      </c>
      <c r="T257" s="98" t="str">
        <f>IFERROR( VLOOKUP(tabEstimativa[[#This Row],[PREGÃO]],tabPregões[#Data],11,FALSE), "" )</f>
        <v>Processo finalizado</v>
      </c>
      <c r="U257" s="29" t="s">
        <v>1560</v>
      </c>
      <c r="V257" s="53" t="s">
        <v>1551</v>
      </c>
      <c r="W257" s="54">
        <v>43998.304976851854</v>
      </c>
      <c r="X257" s="34" t="str">
        <f t="shared" si="4"/>
        <v>*</v>
      </c>
    </row>
    <row r="258" spans="1:24" x14ac:dyDescent="0.3">
      <c r="A258" s="2">
        <v>135013</v>
      </c>
      <c r="B258" s="3" t="s">
        <v>3521</v>
      </c>
      <c r="C258" s="5" t="s">
        <v>33</v>
      </c>
      <c r="D258" s="11">
        <v>54</v>
      </c>
      <c r="E258" s="23">
        <v>4</v>
      </c>
      <c r="F258" s="11">
        <v>12</v>
      </c>
      <c r="G258" s="74">
        <f>ROUNDUP(tabEstimativa[[#This Row],[ESTIMATIVA]] / tabEstimativa[[#This Row],[PERÍODO]],0)</f>
        <v>0</v>
      </c>
      <c r="H258" s="72"/>
      <c r="I258" s="268"/>
      <c r="J258" s="2">
        <v>151</v>
      </c>
      <c r="K258" s="8">
        <v>2019</v>
      </c>
      <c r="L258" s="6">
        <v>43998</v>
      </c>
      <c r="M258" s="238">
        <f>SUMIFS(tabSaldoAta[SALDO],tabSaldoAta[CÓDIGO],tabEstimativa[[#This Row],[CÓDIGO]],tabSaldoAta[ATA.NR],tabEstimativa[[#This Row],[ATA.NR]],tabSaldoAta[ATA.ANO],tabEstimativa[[#This Row],[ATA.ANO]])</f>
        <v>0</v>
      </c>
      <c r="N258" s="13" t="s">
        <v>1198</v>
      </c>
      <c r="O258" s="307" t="str">
        <f>IFERROR( VLOOKUP(CONCATENATE(tabEstimativa[[#This Row],[ATA.NR]],"/",tabEstimativa[[#This Row],[ATA.ANO]]-2000),tabAtas[#Data],6,FALSE), "" )</f>
        <v>EQUIPAMENTO DE PROTECAO INDIVIDUAL</v>
      </c>
      <c r="P258" s="36" t="s">
        <v>2092</v>
      </c>
      <c r="Q258" s="35">
        <f>IFERROR( VLOOKUP(tabEstimativa[[#This Row],[PREGÃO]],tabPregões[#Data],6,FALSE), "" )</f>
        <v>43669</v>
      </c>
      <c r="R258" s="48"/>
      <c r="S258" s="66" t="str">
        <f>IF(COUNTIFS(tabImprósperosDetalhes[PREGÃO],tabEstimativa[[#This Row],[PREGÃO]],tabImprósperosDetalhes[IMPRÓSPERO],tabEstimativa[[#This Row],[LOTE]]) &gt; 0,"X","")</f>
        <v/>
      </c>
      <c r="T258" s="98" t="str">
        <f>IFERROR( VLOOKUP(tabEstimativa[[#This Row],[PREGÃO]],tabPregões[#Data],11,FALSE), "" )</f>
        <v>Processo finalizado</v>
      </c>
      <c r="U258" s="29" t="s">
        <v>1560</v>
      </c>
      <c r="V258" s="53" t="s">
        <v>1551</v>
      </c>
      <c r="W258" s="54">
        <v>43998.304976851854</v>
      </c>
      <c r="X258" s="34" t="str">
        <f t="shared" si="4"/>
        <v>*</v>
      </c>
    </row>
    <row r="259" spans="1:24" x14ac:dyDescent="0.3">
      <c r="A259" s="2">
        <v>135014</v>
      </c>
      <c r="B259" s="3" t="s">
        <v>3522</v>
      </c>
      <c r="C259" s="5" t="s">
        <v>33</v>
      </c>
      <c r="D259" s="11">
        <v>54</v>
      </c>
      <c r="E259" s="23">
        <v>4</v>
      </c>
      <c r="F259" s="11">
        <v>12</v>
      </c>
      <c r="G259" s="74">
        <f>ROUNDUP(tabEstimativa[[#This Row],[ESTIMATIVA]] / tabEstimativa[[#This Row],[PERÍODO]],0)</f>
        <v>0</v>
      </c>
      <c r="H259" s="72"/>
      <c r="I259" s="268"/>
      <c r="J259" s="2">
        <v>151</v>
      </c>
      <c r="K259" s="8">
        <v>2019</v>
      </c>
      <c r="L259" s="6">
        <v>43998</v>
      </c>
      <c r="M259" s="238">
        <f>SUMIFS(tabSaldoAta[SALDO],tabSaldoAta[CÓDIGO],tabEstimativa[[#This Row],[CÓDIGO]],tabSaldoAta[ATA.NR],tabEstimativa[[#This Row],[ATA.NR]],tabSaldoAta[ATA.ANO],tabEstimativa[[#This Row],[ATA.ANO]])</f>
        <v>0</v>
      </c>
      <c r="N259" s="13" t="s">
        <v>1198</v>
      </c>
      <c r="O259" s="307" t="str">
        <f>IFERROR( VLOOKUP(CONCATENATE(tabEstimativa[[#This Row],[ATA.NR]],"/",tabEstimativa[[#This Row],[ATA.ANO]]-2000),tabAtas[#Data],6,FALSE), "" )</f>
        <v>EQUIPAMENTO DE PROTECAO INDIVIDUAL</v>
      </c>
      <c r="P259" s="36" t="s">
        <v>2092</v>
      </c>
      <c r="Q259" s="35">
        <f>IFERROR( VLOOKUP(tabEstimativa[[#This Row],[PREGÃO]],tabPregões[#Data],6,FALSE), "" )</f>
        <v>43669</v>
      </c>
      <c r="R259" s="48"/>
      <c r="S259" s="66" t="str">
        <f>IF(COUNTIFS(tabImprósperosDetalhes[PREGÃO],tabEstimativa[[#This Row],[PREGÃO]],tabImprósperosDetalhes[IMPRÓSPERO],tabEstimativa[[#This Row],[LOTE]]) &gt; 0,"X","")</f>
        <v/>
      </c>
      <c r="T259" s="98" t="str">
        <f>IFERROR( VLOOKUP(tabEstimativa[[#This Row],[PREGÃO]],tabPregões[#Data],11,FALSE), "" )</f>
        <v>Processo finalizado</v>
      </c>
      <c r="U259" s="29" t="s">
        <v>1560</v>
      </c>
      <c r="V259" s="53" t="s">
        <v>1551</v>
      </c>
      <c r="W259" s="54">
        <v>43998.304976851854</v>
      </c>
      <c r="X259" s="34" t="str">
        <f t="shared" si="4"/>
        <v>*</v>
      </c>
    </row>
    <row r="260" spans="1:24" x14ac:dyDescent="0.3">
      <c r="A260" s="2">
        <v>135016</v>
      </c>
      <c r="B260" s="3" t="s">
        <v>3523</v>
      </c>
      <c r="C260" s="5" t="s">
        <v>33</v>
      </c>
      <c r="D260" s="11">
        <v>54</v>
      </c>
      <c r="E260" s="23">
        <v>4</v>
      </c>
      <c r="F260" s="11">
        <v>12</v>
      </c>
      <c r="G260" s="74">
        <f>ROUNDUP(tabEstimativa[[#This Row],[ESTIMATIVA]] / tabEstimativa[[#This Row],[PERÍODO]],0)</f>
        <v>0</v>
      </c>
      <c r="H260" s="72"/>
      <c r="I260" s="268"/>
      <c r="J260" s="2">
        <v>151</v>
      </c>
      <c r="K260" s="8">
        <v>2019</v>
      </c>
      <c r="L260" s="6">
        <v>43998</v>
      </c>
      <c r="M260" s="238">
        <f>SUMIFS(tabSaldoAta[SALDO],tabSaldoAta[CÓDIGO],tabEstimativa[[#This Row],[CÓDIGO]],tabSaldoAta[ATA.NR],tabEstimativa[[#This Row],[ATA.NR]],tabSaldoAta[ATA.ANO],tabEstimativa[[#This Row],[ATA.ANO]])</f>
        <v>0</v>
      </c>
      <c r="N260" s="13" t="s">
        <v>1198</v>
      </c>
      <c r="O260" s="307" t="str">
        <f>IFERROR( VLOOKUP(CONCATENATE(tabEstimativa[[#This Row],[ATA.NR]],"/",tabEstimativa[[#This Row],[ATA.ANO]]-2000),tabAtas[#Data],6,FALSE), "" )</f>
        <v>EQUIPAMENTO DE PROTECAO INDIVIDUAL</v>
      </c>
      <c r="P260" s="36" t="s">
        <v>2092</v>
      </c>
      <c r="Q260" s="35">
        <f>IFERROR( VLOOKUP(tabEstimativa[[#This Row],[PREGÃO]],tabPregões[#Data],6,FALSE), "" )</f>
        <v>43669</v>
      </c>
      <c r="R260" s="48"/>
      <c r="S260" s="66" t="str">
        <f>IF(COUNTIFS(tabImprósperosDetalhes[PREGÃO],tabEstimativa[[#This Row],[PREGÃO]],tabImprósperosDetalhes[IMPRÓSPERO],tabEstimativa[[#This Row],[LOTE]]) &gt; 0,"X","")</f>
        <v/>
      </c>
      <c r="T260" s="98" t="str">
        <f>IFERROR( VLOOKUP(tabEstimativa[[#This Row],[PREGÃO]],tabPregões[#Data],11,FALSE), "" )</f>
        <v>Processo finalizado</v>
      </c>
      <c r="U260" s="29" t="s">
        <v>1560</v>
      </c>
      <c r="V260" s="53" t="s">
        <v>1551</v>
      </c>
      <c r="W260" s="54">
        <v>43998.304976851854</v>
      </c>
      <c r="X260" s="34" t="str">
        <f t="shared" si="4"/>
        <v>*</v>
      </c>
    </row>
    <row r="261" spans="1:24" x14ac:dyDescent="0.3">
      <c r="A261" s="2">
        <v>13228</v>
      </c>
      <c r="B261" s="3" t="s">
        <v>940</v>
      </c>
      <c r="C261" s="5" t="s">
        <v>3</v>
      </c>
      <c r="D261" s="11"/>
      <c r="E261" s="23"/>
      <c r="F261" s="11">
        <v>12</v>
      </c>
      <c r="G261" s="74">
        <f>IFERROR( ROUNDUP(tabEstimativa[[#This Row],[ESTIMATIVA]] / tabEstimativa[[#This Row],[PERÍODO]],0), 0 )</f>
        <v>0</v>
      </c>
      <c r="H261" s="72">
        <v>0</v>
      </c>
      <c r="I261" s="12">
        <v>43356</v>
      </c>
      <c r="J261" s="7"/>
      <c r="K261" s="8"/>
      <c r="L261" s="6"/>
      <c r="M261" s="238">
        <f>SUMIFS(tabSaldoAta[SALDO],tabSaldoAta[CÓDIGO],tabEstimativa[[#This Row],[CÓDIGO]],tabSaldoAta[ATA.NR],tabEstimativa[[#This Row],[ATA.NR]],tabSaldoAta[ATA.ANO],tabEstimativa[[#This Row],[ATA.ANO]])</f>
        <v>0</v>
      </c>
      <c r="N261" s="13" t="s">
        <v>1199</v>
      </c>
      <c r="O261" s="308" t="s">
        <v>1361</v>
      </c>
      <c r="P261" s="36"/>
      <c r="Q261" s="35" t="str">
        <f>IFERROR( VLOOKUP(tabEstimativa[[#This Row],[PREGÃO]],tabPregões[#Data],6,FALSE), "" )</f>
        <v/>
      </c>
      <c r="R261" s="48"/>
      <c r="S261" s="66" t="str">
        <f>IF(COUNTIFS(tabImprósperosDetalhes[PREGÃO],tabEstimativa[[#This Row],[PREGÃO]],tabImprósperosDetalhes[IMPRÓSPERO],tabEstimativa[[#This Row],[LOTE]]) &gt; 0,"X","")</f>
        <v/>
      </c>
      <c r="T261" s="98" t="str">
        <f>IFERROR( VLOOKUP(tabEstimativa[[#This Row],[PREGÃO]],tabPregões[#Data],11,FALSE), "" )</f>
        <v/>
      </c>
      <c r="U261" s="29" t="s">
        <v>1380</v>
      </c>
      <c r="V261" s="53" t="s">
        <v>1551</v>
      </c>
      <c r="W261" s="54">
        <v>43591.434733796297</v>
      </c>
      <c r="X261" s="34" t="str">
        <f t="shared" si="4"/>
        <v>*</v>
      </c>
    </row>
    <row r="262" spans="1:24" x14ac:dyDescent="0.3">
      <c r="A262" s="306">
        <v>105709</v>
      </c>
      <c r="B262" s="314" t="s">
        <v>4261</v>
      </c>
      <c r="C262" s="5" t="s">
        <v>3</v>
      </c>
      <c r="D262" s="11">
        <v>54</v>
      </c>
      <c r="E262" s="23">
        <v>19</v>
      </c>
      <c r="F262" s="11">
        <v>12</v>
      </c>
      <c r="G262" s="74">
        <f>ROUNDUP(tabEstimativa[[#This Row],[ESTIMATIVA]] / tabEstimativa[[#This Row],[PERÍODO]],0)</f>
        <v>0</v>
      </c>
      <c r="H262" s="72"/>
      <c r="I262" s="12"/>
      <c r="J262" s="7"/>
      <c r="K262" s="8"/>
      <c r="L262" s="6"/>
      <c r="M262" s="238">
        <f>SUMIFS(tabSaldoAta[SALDO],tabSaldoAta[CÓDIGO],tabEstimativa[[#This Row],[CÓDIGO]],tabSaldoAta[ATA.NR],tabEstimativa[[#This Row],[ATA.NR]],tabSaldoAta[ATA.ANO],tabEstimativa[[#This Row],[ATA.ANO]])</f>
        <v>0</v>
      </c>
      <c r="N262" s="13" t="s">
        <v>1198</v>
      </c>
      <c r="O262" s="307" t="str">
        <f>IFERROR( VLOOKUP(tabEstimativa[[#This Row],[PREGÃO]],tabPregões[],7,FALSE), "" )</f>
        <v/>
      </c>
      <c r="P262" s="36"/>
      <c r="Q262" s="35" t="str">
        <f>IFERROR( VLOOKUP(tabEstimativa[[#This Row],[PREGÃO]],tabPregões[#Data],6,FALSE), "" )</f>
        <v/>
      </c>
      <c r="R262" s="48"/>
      <c r="S262" s="66" t="str">
        <f>IF(COUNTIFS(tabImprósperosDetalhes[PREGÃO],tabEstimativa[[#This Row],[PREGÃO]],tabImprósperosDetalhes[IMPRÓSPERO],tabEstimativa[[#This Row],[LOTE]]) &gt; 0,"X","")</f>
        <v/>
      </c>
      <c r="T262" s="98" t="str">
        <f>IFERROR( VLOOKUP(tabEstimativa[[#This Row],[PREGÃO]],tabPregões[#Data],11,FALSE), "" )</f>
        <v/>
      </c>
      <c r="U262" s="29"/>
      <c r="V262" s="53" t="s">
        <v>2063</v>
      </c>
      <c r="W262" s="54">
        <v>44398.426747685182</v>
      </c>
      <c r="X262" s="34" t="str">
        <f t="shared" si="4"/>
        <v>*</v>
      </c>
    </row>
    <row r="263" spans="1:24" x14ac:dyDescent="0.3">
      <c r="A263" s="2">
        <v>43022</v>
      </c>
      <c r="B263" s="3" t="s">
        <v>3695</v>
      </c>
      <c r="C263" s="5" t="s">
        <v>3</v>
      </c>
      <c r="D263" s="11">
        <v>51</v>
      </c>
      <c r="E263" s="23">
        <v>7</v>
      </c>
      <c r="F263" s="11">
        <v>12</v>
      </c>
      <c r="G263" s="74"/>
      <c r="H263" s="72">
        <v>1000</v>
      </c>
      <c r="I263" s="12">
        <v>44021</v>
      </c>
      <c r="J263" s="7">
        <v>276</v>
      </c>
      <c r="K263" s="8">
        <v>2019</v>
      </c>
      <c r="L263" s="6">
        <v>44146</v>
      </c>
      <c r="M263" s="238">
        <f>SUMIFS(tabSaldoAta[SALDO],tabSaldoAta[CÓDIGO],tabEstimativa[[#This Row],[CÓDIGO]],tabSaldoAta[ATA.NR],tabEstimativa[[#This Row],[ATA.NR]],tabSaldoAta[ATA.ANO],tabEstimativa[[#This Row],[ATA.ANO]])</f>
        <v>0</v>
      </c>
      <c r="N263" s="13" t="s">
        <v>1198</v>
      </c>
      <c r="O263" s="307" t="str">
        <f>IFERROR( VLOOKUP(CONCATENATE(tabEstimativa[[#This Row],[ATA.NR]],"/",tabEstimativa[[#This Row],[ATA.ANO]]-2000),tabAtas[#Data],6,FALSE), "" )</f>
        <v>BLOCOS E CANALETAS DE CONCRETO</v>
      </c>
      <c r="P263" s="36"/>
      <c r="Q263" s="35"/>
      <c r="R263" s="48"/>
      <c r="S263" s="66"/>
      <c r="T263" s="245"/>
      <c r="U263" s="29" t="s">
        <v>3696</v>
      </c>
      <c r="V263" s="53" t="s">
        <v>2063</v>
      </c>
      <c r="W263" s="54">
        <v>44146.360393518517</v>
      </c>
      <c r="X263" s="34" t="str">
        <f t="shared" si="4"/>
        <v>*</v>
      </c>
    </row>
    <row r="264" spans="1:24" x14ac:dyDescent="0.3">
      <c r="A264" s="2">
        <v>138459</v>
      </c>
      <c r="B264" s="3" t="s">
        <v>3411</v>
      </c>
      <c r="C264" s="5" t="s">
        <v>17</v>
      </c>
      <c r="D264" s="11">
        <v>45</v>
      </c>
      <c r="E264" s="23">
        <v>10</v>
      </c>
      <c r="F264" s="11">
        <v>12</v>
      </c>
      <c r="G264" s="74">
        <f>ROUNDUP(tabEstimativa[[#This Row],[ESTIMATIVA]] / tabEstimativa[[#This Row],[PERÍODO]],0)</f>
        <v>2500</v>
      </c>
      <c r="H264" s="72">
        <v>30000</v>
      </c>
      <c r="I264" s="12">
        <v>43892</v>
      </c>
      <c r="J264" s="2">
        <v>211</v>
      </c>
      <c r="K264" s="8">
        <v>2020</v>
      </c>
      <c r="L264" s="6">
        <v>44460</v>
      </c>
      <c r="M264" s="238">
        <f>SUMIFS(tabSaldoAta[SALDO],tabSaldoAta[CÓDIGO],tabEstimativa[[#This Row],[CÓDIGO]],tabSaldoAta[ATA.NR],tabEstimativa[[#This Row],[ATA.NR]],tabSaldoAta[ATA.ANO],tabEstimativa[[#This Row],[ATA.ANO]])</f>
        <v>30000</v>
      </c>
      <c r="N264" s="13" t="s">
        <v>1799</v>
      </c>
      <c r="O264" s="307" t="str">
        <f>IFERROR( VLOOKUP(tabEstimativa[[#This Row],[PREGÃO]],tabPregões[],7,FALSE), "" )</f>
        <v/>
      </c>
      <c r="P264" s="36"/>
      <c r="Q264" s="35" t="str">
        <f>IFERROR( VLOOKUP(tabEstimativa[[#This Row],[PREGÃO]],tabPregões[#Data],6,FALSE), "" )</f>
        <v/>
      </c>
      <c r="R264" s="48"/>
      <c r="S264" s="66" t="str">
        <f>IF(COUNTIFS(tabImprósperosDetalhes[PREGÃO],tabEstimativa[[#This Row],[PREGÃO]],tabImprósperosDetalhes[IMPRÓSPERO],tabEstimativa[[#This Row],[LOTE]]) &gt; 0,"X","")</f>
        <v/>
      </c>
      <c r="T264" s="98" t="str">
        <f>IFERROR( VLOOKUP(tabEstimativa[[#This Row],[PREGÃO]],tabPregões[#Data],11,FALSE), "" )</f>
        <v/>
      </c>
      <c r="U264" s="29"/>
      <c r="V264" s="53" t="s">
        <v>2063</v>
      </c>
      <c r="W264" s="54">
        <v>44313.374548611115</v>
      </c>
      <c r="X264" s="34" t="str">
        <f t="shared" si="4"/>
        <v>*</v>
      </c>
    </row>
    <row r="265" spans="1:24" x14ac:dyDescent="0.3">
      <c r="A265" s="2">
        <v>138460</v>
      </c>
      <c r="B265" s="3" t="s">
        <v>3412</v>
      </c>
      <c r="C265" s="5" t="s">
        <v>17</v>
      </c>
      <c r="D265" s="11">
        <v>45</v>
      </c>
      <c r="E265" s="23">
        <v>10</v>
      </c>
      <c r="F265" s="11">
        <v>12</v>
      </c>
      <c r="G265" s="74">
        <f>ROUNDUP(tabEstimativa[[#This Row],[ESTIMATIVA]] / tabEstimativa[[#This Row],[PERÍODO]],0)</f>
        <v>1500</v>
      </c>
      <c r="H265" s="72">
        <v>18000</v>
      </c>
      <c r="I265" s="12">
        <v>43892</v>
      </c>
      <c r="J265" s="2">
        <v>211</v>
      </c>
      <c r="K265" s="8">
        <v>2020</v>
      </c>
      <c r="L265" s="6">
        <v>44460</v>
      </c>
      <c r="M265" s="238">
        <f>SUMIFS(tabSaldoAta[SALDO],tabSaldoAta[CÓDIGO],tabEstimativa[[#This Row],[CÓDIGO]],tabSaldoAta[ATA.NR],tabEstimativa[[#This Row],[ATA.NR]],tabSaldoAta[ATA.ANO],tabEstimativa[[#This Row],[ATA.ANO]])</f>
        <v>18000</v>
      </c>
      <c r="N265" s="13" t="s">
        <v>1799</v>
      </c>
      <c r="O265" s="307" t="str">
        <f>IFERROR( VLOOKUP(tabEstimativa[[#This Row],[PREGÃO]],tabPregões[],7,FALSE), "" )</f>
        <v/>
      </c>
      <c r="P265" s="36"/>
      <c r="Q265" s="35" t="str">
        <f>IFERROR( VLOOKUP(tabEstimativa[[#This Row],[PREGÃO]],tabPregões[#Data],6,FALSE), "" )</f>
        <v/>
      </c>
      <c r="R265" s="48"/>
      <c r="S265" s="66" t="str">
        <f>IF(COUNTIFS(tabImprósperosDetalhes[PREGÃO],tabEstimativa[[#This Row],[PREGÃO]],tabImprósperosDetalhes[IMPRÓSPERO],tabEstimativa[[#This Row],[LOTE]]) &gt; 0,"X","")</f>
        <v/>
      </c>
      <c r="T265" s="98" t="str">
        <f>IFERROR( VLOOKUP(tabEstimativa[[#This Row],[PREGÃO]],tabPregões[#Data],11,FALSE), "" )</f>
        <v/>
      </c>
      <c r="U265" s="29"/>
      <c r="V265" s="53" t="s">
        <v>2063</v>
      </c>
      <c r="W265" s="54">
        <v>44313.374548611115</v>
      </c>
      <c r="X265" s="34" t="str">
        <f t="shared" si="4"/>
        <v>*</v>
      </c>
    </row>
    <row r="266" spans="1:24" x14ac:dyDescent="0.3">
      <c r="A266" s="306">
        <v>10392</v>
      </c>
      <c r="B266" s="314" t="s">
        <v>2542</v>
      </c>
      <c r="C266" s="5" t="s">
        <v>3</v>
      </c>
      <c r="D266" s="11">
        <v>45</v>
      </c>
      <c r="E266" s="23">
        <v>10</v>
      </c>
      <c r="F266" s="11">
        <v>12</v>
      </c>
      <c r="G266" s="74">
        <f>ROUNDUP(tabEstimativa[[#This Row],[ESTIMATIVA]] / tabEstimativa[[#This Row],[PERÍODO]],0)</f>
        <v>417</v>
      </c>
      <c r="H266" s="72">
        <v>5000</v>
      </c>
      <c r="I266" s="12">
        <v>43892</v>
      </c>
      <c r="J266" s="2">
        <v>211</v>
      </c>
      <c r="K266" s="8">
        <v>2020</v>
      </c>
      <c r="L266" s="6">
        <v>44460</v>
      </c>
      <c r="M266" s="238">
        <f>SUMIFS(tabSaldoAta[SALDO],tabSaldoAta[CÓDIGO],tabEstimativa[[#This Row],[CÓDIGO]],tabSaldoAta[ATA.NR],tabEstimativa[[#This Row],[ATA.NR]],tabSaldoAta[ATA.ANO],tabEstimativa[[#This Row],[ATA.ANO]])</f>
        <v>5000</v>
      </c>
      <c r="N266" s="13" t="s">
        <v>1799</v>
      </c>
      <c r="O266" s="307" t="s">
        <v>3839</v>
      </c>
      <c r="P266" s="36" t="s">
        <v>3825</v>
      </c>
      <c r="Q266" s="35">
        <f>IFERROR( VLOOKUP(tabEstimativa[[#This Row],[PREGÃO]],tabPregões[#Data],6,FALSE), "" )</f>
        <v>44053</v>
      </c>
      <c r="R266" s="48"/>
      <c r="S266" s="66" t="str">
        <f>IF(COUNTIFS(tabImprósperosDetalhes[PREGÃO],tabEstimativa[[#This Row],[PREGÃO]],tabImprósperosDetalhes[IMPRÓSPERO],tabEstimativa[[#This Row],[LOTE]]) &gt; 0,"X","")</f>
        <v/>
      </c>
      <c r="T266" s="98" t="str">
        <f>IFERROR( VLOOKUP(tabEstimativa[[#This Row],[PREGÃO]],tabPregões[#Data],11,FALSE), "" )</f>
        <v>Finalizado</v>
      </c>
      <c r="U266" s="29"/>
      <c r="V266" s="53" t="s">
        <v>2063</v>
      </c>
      <c r="W266" s="54">
        <v>44313.374548611115</v>
      </c>
      <c r="X266" s="34" t="str">
        <f t="shared" si="4"/>
        <v>*</v>
      </c>
    </row>
    <row r="267" spans="1:24" x14ac:dyDescent="0.3">
      <c r="A267" s="2">
        <v>70967</v>
      </c>
      <c r="B267" s="3" t="s">
        <v>81</v>
      </c>
      <c r="C267" s="5" t="s">
        <v>3</v>
      </c>
      <c r="D267" s="11">
        <v>61</v>
      </c>
      <c r="E267" s="23">
        <v>3</v>
      </c>
      <c r="F267" s="11">
        <v>12</v>
      </c>
      <c r="G267" s="74">
        <f>IFERROR( ROUNDUP(tabEstimativa[[#This Row],[ESTIMATIVA]] / tabEstimativa[[#This Row],[PERÍODO]],0), 0 )</f>
        <v>5</v>
      </c>
      <c r="H267" s="72">
        <v>50</v>
      </c>
      <c r="I267" s="12">
        <v>44159</v>
      </c>
      <c r="J267" s="7">
        <v>87</v>
      </c>
      <c r="K267" s="8">
        <v>2020</v>
      </c>
      <c r="L267" s="6">
        <v>44286</v>
      </c>
      <c r="M267" s="238">
        <f>SUMIFS(tabSaldoAta[SALDO],tabSaldoAta[CÓDIGO],tabEstimativa[[#This Row],[CÓDIGO]],tabSaldoAta[ATA.NR],tabEstimativa[[#This Row],[ATA.NR]],tabSaldoAta[ATA.ANO],tabEstimativa[[#This Row],[ATA.ANO]])</f>
        <v>65</v>
      </c>
      <c r="N267" s="13" t="s">
        <v>1198</v>
      </c>
      <c r="O267" s="307" t="str">
        <f>IFERROR( VLOOKUP(CONCATENATE(tabEstimativa[[#This Row],[ATA.NR]],"/",tabEstimativa[[#This Row],[ATA.ANO]]-2000),tabAtas[#Data],6,FALSE), "" )</f>
        <v>MATERIAL ELETRICO</v>
      </c>
      <c r="P267" s="36" t="s">
        <v>3258</v>
      </c>
      <c r="Q267" s="35">
        <f>IFERROR( VLOOKUP(tabEstimativa[[#This Row],[PREGÃO]],tabPregões[#Data],6,FALSE), "" )</f>
        <v>43951</v>
      </c>
      <c r="R267" s="48">
        <v>40</v>
      </c>
      <c r="S267" s="66" t="str">
        <f>IF(COUNTIFS(tabImprósperosDetalhes[PREGÃO],tabEstimativa[[#This Row],[PREGÃO]],tabImprósperosDetalhes[IMPRÓSPERO],tabEstimativa[[#This Row],[LOTE]]) &gt; 0,"X","")</f>
        <v/>
      </c>
      <c r="T267" s="98" t="str">
        <f>IFERROR( VLOOKUP(tabEstimativa[[#This Row],[PREGÃO]],tabPregões[#Data],11,FALSE), "" )</f>
        <v>Processo conferido, finalizado.</v>
      </c>
      <c r="U267" s="29" t="s">
        <v>1560</v>
      </c>
      <c r="V267" s="53" t="s">
        <v>2063</v>
      </c>
      <c r="W267" s="54">
        <v>44286.475798611114</v>
      </c>
      <c r="X267" s="34" t="str">
        <f t="shared" si="4"/>
        <v>*</v>
      </c>
    </row>
    <row r="268" spans="1:24" x14ac:dyDescent="0.3">
      <c r="A268" s="2">
        <v>24500</v>
      </c>
      <c r="B268" s="3" t="s">
        <v>538</v>
      </c>
      <c r="C268" s="5" t="s">
        <v>3</v>
      </c>
      <c r="D268" s="11">
        <v>61</v>
      </c>
      <c r="E268" s="23">
        <v>14</v>
      </c>
      <c r="F268" s="11">
        <v>12</v>
      </c>
      <c r="G268" s="74">
        <f>IFERROR( ROUNDUP(tabEstimativa[[#This Row],[ESTIMATIVA]] / tabEstimativa[[#This Row],[PERÍODO]],0), 0 )</f>
        <v>21</v>
      </c>
      <c r="H268" s="72">
        <v>250</v>
      </c>
      <c r="I268" s="12">
        <v>44159</v>
      </c>
      <c r="J268" s="7">
        <v>87</v>
      </c>
      <c r="K268" s="8">
        <v>2020</v>
      </c>
      <c r="L268" s="6">
        <v>44286</v>
      </c>
      <c r="M268" s="238">
        <f>SUMIFS(tabSaldoAta[SALDO],tabSaldoAta[CÓDIGO],tabEstimativa[[#This Row],[CÓDIGO]],tabSaldoAta[ATA.NR],tabEstimativa[[#This Row],[ATA.NR]],tabSaldoAta[ATA.ANO],tabEstimativa[[#This Row],[ATA.ANO]])</f>
        <v>150</v>
      </c>
      <c r="N268" s="13" t="s">
        <v>1198</v>
      </c>
      <c r="O268" s="307" t="str">
        <f>IFERROR( VLOOKUP(CONCATENATE(tabEstimativa[[#This Row],[ATA.NR]],"/",tabEstimativa[[#This Row],[ATA.ANO]]-2000),tabAtas[#Data],6,FALSE), "" )</f>
        <v>MATERIAL ELETRICO</v>
      </c>
      <c r="P268" s="36" t="s">
        <v>3258</v>
      </c>
      <c r="Q268" s="35">
        <f>IFERROR( VLOOKUP(tabEstimativa[[#This Row],[PREGÃO]],tabPregões[#Data],6,FALSE), "" )</f>
        <v>43951</v>
      </c>
      <c r="R268" s="48"/>
      <c r="S268" s="66" t="str">
        <f>IF(COUNTIFS(tabImprósperosDetalhes[PREGÃO],tabEstimativa[[#This Row],[PREGÃO]],tabImprósperosDetalhes[IMPRÓSPERO],tabEstimativa[[#This Row],[LOTE]]) &gt; 0,"X","")</f>
        <v/>
      </c>
      <c r="T268" s="98" t="str">
        <f>IFERROR( VLOOKUP(tabEstimativa[[#This Row],[PREGÃO]],tabPregões[#Data],11,FALSE), "" )</f>
        <v>Processo conferido, finalizado.</v>
      </c>
      <c r="U268" s="29" t="s">
        <v>1560</v>
      </c>
      <c r="V268" s="53" t="s">
        <v>2063</v>
      </c>
      <c r="W268" s="54">
        <v>44286.475798611114</v>
      </c>
      <c r="X268" s="34" t="str">
        <f t="shared" si="4"/>
        <v>*</v>
      </c>
    </row>
    <row r="269" spans="1:24" x14ac:dyDescent="0.3">
      <c r="A269" s="2">
        <v>59018</v>
      </c>
      <c r="B269" s="3" t="s">
        <v>84</v>
      </c>
      <c r="C269" s="5" t="s">
        <v>22</v>
      </c>
      <c r="D269" s="11">
        <v>69</v>
      </c>
      <c r="E269" s="23">
        <v>3</v>
      </c>
      <c r="F269" s="11">
        <v>12</v>
      </c>
      <c r="G269" s="74">
        <f>IFERROR( ROUNDUP(tabEstimativa[[#This Row],[ESTIMATIVA]] / tabEstimativa[[#This Row],[PERÍODO]],0), 0 )</f>
        <v>25</v>
      </c>
      <c r="H269" s="72">
        <v>300</v>
      </c>
      <c r="I269" s="12">
        <v>43641</v>
      </c>
      <c r="J269" s="7">
        <v>39</v>
      </c>
      <c r="K269" s="8">
        <v>2020</v>
      </c>
      <c r="L269" s="6">
        <v>44256</v>
      </c>
      <c r="M269" s="238">
        <f>SUMIFS(tabSaldoAta[SALDO],tabSaldoAta[CÓDIGO],tabEstimativa[[#This Row],[CÓDIGO]],tabSaldoAta[ATA.NR],tabEstimativa[[#This Row],[ATA.NR]],tabSaldoAta[ATA.ANO],tabEstimativa[[#This Row],[ATA.ANO]])</f>
        <v>0</v>
      </c>
      <c r="N269" s="13" t="s">
        <v>1198</v>
      </c>
      <c r="O269" s="307" t="str">
        <f>IFERROR( VLOOKUP(CONCATENATE(tabEstimativa[[#This Row],[ATA.NR]],"/",tabEstimativa[[#This Row],[ATA.ANO]]-2000),tabAtas[#Data],6,FALSE), "" )</f>
        <v>FERROS, CANTONEIRAS, BARRA FIO REDONDO E TUBOS DE PVC</v>
      </c>
      <c r="P269" s="36" t="s">
        <v>3340</v>
      </c>
      <c r="Q269" s="35">
        <f>IFERROR( VLOOKUP(tabEstimativa[[#This Row],[PREGÃO]],tabPregões[#Data],6,FALSE), "" )</f>
        <v>43899</v>
      </c>
      <c r="R269" s="48">
        <v>7</v>
      </c>
      <c r="S269" s="66" t="str">
        <f>IF(COUNTIFS(tabImprósperosDetalhes[PREGÃO],tabEstimativa[[#This Row],[PREGÃO]],tabImprósperosDetalhes[IMPRÓSPERO],tabEstimativa[[#This Row],[LOTE]]) &gt; 0,"X","")</f>
        <v/>
      </c>
      <c r="T269" s="98" t="str">
        <f>IFERROR( VLOOKUP(tabEstimativa[[#This Row],[PREGÃO]],tabPregões[#Data],11,FALSE), "" )</f>
        <v>Empresa FERTELA solicitou prorrogação de prazo para assinar o contrato</v>
      </c>
      <c r="U269" s="29" t="s">
        <v>1560</v>
      </c>
      <c r="V269" s="53" t="s">
        <v>2063</v>
      </c>
      <c r="W269" s="54">
        <v>44256.327847222223</v>
      </c>
      <c r="X269" s="34" t="str">
        <f t="shared" si="4"/>
        <v>*</v>
      </c>
    </row>
    <row r="270" spans="1:24" x14ac:dyDescent="0.3">
      <c r="A270" s="2">
        <v>29868</v>
      </c>
      <c r="B270" s="3" t="s">
        <v>989</v>
      </c>
      <c r="C270" s="5" t="s">
        <v>18</v>
      </c>
      <c r="D270" s="11"/>
      <c r="E270" s="23"/>
      <c r="F270" s="11">
        <v>12</v>
      </c>
      <c r="G270" s="74">
        <f>IFERROR( ROUNDUP(tabEstimativa[[#This Row],[ESTIMATIVA]] / tabEstimativa[[#This Row],[PERÍODO]],0), 0 )</f>
        <v>0</v>
      </c>
      <c r="H270" s="72">
        <v>0</v>
      </c>
      <c r="I270" s="12">
        <v>43322</v>
      </c>
      <c r="J270" s="7">
        <v>246</v>
      </c>
      <c r="K270" s="8">
        <v>2018</v>
      </c>
      <c r="L270" s="6">
        <v>43819</v>
      </c>
      <c r="M270" s="238">
        <f>SUMIFS(tabSaldoAta[SALDO],tabSaldoAta[CÓDIGO],tabEstimativa[[#This Row],[CÓDIGO]],tabSaldoAta[ATA.NR],tabEstimativa[[#This Row],[ATA.NR]],tabSaldoAta[ATA.ANO],tabEstimativa[[#This Row],[ATA.ANO]])</f>
        <v>0</v>
      </c>
      <c r="N270" s="13" t="s">
        <v>1199</v>
      </c>
      <c r="O270" s="308" t="s">
        <v>1686</v>
      </c>
      <c r="P270" s="36" t="s">
        <v>1688</v>
      </c>
      <c r="Q270" s="35">
        <f>IFERROR( VLOOKUP(tabEstimativa[[#This Row],[PREGÃO]],tabPregões[#Data],6,FALSE), "" )</f>
        <v>43462</v>
      </c>
      <c r="R270" s="48"/>
      <c r="S270" s="66" t="str">
        <f>IF(COUNTIFS(tabImprósperosDetalhes[PREGÃO],tabEstimativa[[#This Row],[PREGÃO]],tabImprósperosDetalhes[IMPRÓSPERO],tabEstimativa[[#This Row],[LOTE]]) &gt; 0,"X","")</f>
        <v/>
      </c>
      <c r="T270" s="98" t="str">
        <f>IFERROR( VLOOKUP(tabEstimativa[[#This Row],[PREGÃO]],tabPregões[#Data],11,FALSE), "" )</f>
        <v>Processo finalizado. Ata 248/18.</v>
      </c>
      <c r="U270" s="29" t="s">
        <v>1560</v>
      </c>
      <c r="V270" s="53" t="s">
        <v>1551</v>
      </c>
      <c r="W270" s="54">
        <v>43685.423136574071</v>
      </c>
      <c r="X270" s="34" t="str">
        <f t="shared" si="4"/>
        <v>*</v>
      </c>
    </row>
    <row r="271" spans="1:24" x14ac:dyDescent="0.3">
      <c r="A271" s="2">
        <v>64607</v>
      </c>
      <c r="B271" s="3" t="s">
        <v>82</v>
      </c>
      <c r="C271" s="5" t="s">
        <v>22</v>
      </c>
      <c r="D271" s="11">
        <v>69</v>
      </c>
      <c r="E271" s="23">
        <v>3</v>
      </c>
      <c r="F271" s="11">
        <v>12</v>
      </c>
      <c r="G271" s="74">
        <f>IFERROR( ROUNDUP(tabEstimativa[[#This Row],[ESTIMATIVA]] / tabEstimativa[[#This Row],[PERÍODO]],0), 0 )</f>
        <v>42</v>
      </c>
      <c r="H271" s="72">
        <v>500</v>
      </c>
      <c r="I271" s="12">
        <v>43971</v>
      </c>
      <c r="J271" s="7">
        <v>233</v>
      </c>
      <c r="K271" s="8">
        <v>2019</v>
      </c>
      <c r="L271" s="6">
        <v>44095</v>
      </c>
      <c r="M271" s="238">
        <f>SUMIFS(tabSaldoAta[SALDO],tabSaldoAta[CÓDIGO],tabEstimativa[[#This Row],[CÓDIGO]],tabSaldoAta[ATA.NR],tabEstimativa[[#This Row],[ATA.NR]],tabSaldoAta[ATA.ANO],tabEstimativa[[#This Row],[ATA.ANO]])</f>
        <v>-223</v>
      </c>
      <c r="N271" s="13" t="s">
        <v>1799</v>
      </c>
      <c r="O271" s="308" t="s">
        <v>1649</v>
      </c>
      <c r="P271" s="36" t="s">
        <v>2114</v>
      </c>
      <c r="Q271" s="35">
        <f>IFERROR( VLOOKUP(tabEstimativa[[#This Row],[PREGÃO]],tabPregões[#Data],6,FALSE), "" )</f>
        <v>43732</v>
      </c>
      <c r="R271" s="48">
        <v>17</v>
      </c>
      <c r="S271" s="66" t="str">
        <f>IF(COUNTIFS(tabImprósperosDetalhes[PREGÃO],tabEstimativa[[#This Row],[PREGÃO]],tabImprósperosDetalhes[IMPRÓSPERO],tabEstimativa[[#This Row],[LOTE]]) &gt; 0,"X","")</f>
        <v/>
      </c>
      <c r="T271" s="98" t="str">
        <f>IFERROR( VLOOKUP(tabEstimativa[[#This Row],[PREGÃO]],tabPregões[#Data],11,FALSE), "" )</f>
        <v>Finalizar - contrato assinado</v>
      </c>
      <c r="U271" s="29" t="s">
        <v>1560</v>
      </c>
      <c r="V271" s="53" t="s">
        <v>2063</v>
      </c>
      <c r="W271" s="54">
        <v>44252.427847222221</v>
      </c>
      <c r="X271" s="34" t="str">
        <f t="shared" si="4"/>
        <v>*</v>
      </c>
    </row>
    <row r="272" spans="1:24" x14ac:dyDescent="0.3">
      <c r="A272" s="2">
        <v>64609</v>
      </c>
      <c r="B272" s="3" t="s">
        <v>83</v>
      </c>
      <c r="C272" s="5" t="s">
        <v>22</v>
      </c>
      <c r="D272" s="11">
        <v>69</v>
      </c>
      <c r="E272" s="23">
        <v>3</v>
      </c>
      <c r="F272" s="11">
        <v>12</v>
      </c>
      <c r="G272" s="74">
        <f>IFERROR( ROUNDUP(tabEstimativa[[#This Row],[ESTIMATIVA]] / tabEstimativa[[#This Row],[PERÍODO]],0), 0 )</f>
        <v>25</v>
      </c>
      <c r="H272" s="72">
        <v>300</v>
      </c>
      <c r="I272" s="12">
        <v>43971</v>
      </c>
      <c r="J272" s="7">
        <v>233</v>
      </c>
      <c r="K272" s="8">
        <v>2019</v>
      </c>
      <c r="L272" s="6">
        <v>44095</v>
      </c>
      <c r="M272" s="238">
        <f>SUMIFS(tabSaldoAta[SALDO],tabSaldoAta[CÓDIGO],tabEstimativa[[#This Row],[CÓDIGO]],tabSaldoAta[ATA.NR],tabEstimativa[[#This Row],[ATA.NR]],tabSaldoAta[ATA.ANO],tabEstimativa[[#This Row],[ATA.ANO]])</f>
        <v>100</v>
      </c>
      <c r="N272" s="13" t="s">
        <v>1799</v>
      </c>
      <c r="O272" s="308" t="s">
        <v>1649</v>
      </c>
      <c r="P272" s="36" t="s">
        <v>2114</v>
      </c>
      <c r="Q272" s="35">
        <f>IFERROR( VLOOKUP(tabEstimativa[[#This Row],[PREGÃO]],tabPregões[#Data],6,FALSE), "" )</f>
        <v>43732</v>
      </c>
      <c r="R272" s="48">
        <v>18</v>
      </c>
      <c r="S272" s="66" t="str">
        <f>IF(COUNTIFS(tabImprósperosDetalhes[PREGÃO],tabEstimativa[[#This Row],[PREGÃO]],tabImprósperosDetalhes[IMPRÓSPERO],tabEstimativa[[#This Row],[LOTE]]) &gt; 0,"X","")</f>
        <v/>
      </c>
      <c r="T272" s="98" t="str">
        <f>IFERROR( VLOOKUP(tabEstimativa[[#This Row],[PREGÃO]],tabPregões[#Data],11,FALSE), "" )</f>
        <v>Finalizar - contrato assinado</v>
      </c>
      <c r="U272" s="29" t="s">
        <v>1560</v>
      </c>
      <c r="V272" s="53" t="s">
        <v>2063</v>
      </c>
      <c r="W272" s="54">
        <v>44252.42800925926</v>
      </c>
      <c r="X272" s="34" t="str">
        <f t="shared" si="4"/>
        <v>*</v>
      </c>
    </row>
    <row r="273" spans="1:24" x14ac:dyDescent="0.3">
      <c r="A273" s="2">
        <v>61046</v>
      </c>
      <c r="B273" s="3" t="s">
        <v>85</v>
      </c>
      <c r="C273" s="5" t="s">
        <v>22</v>
      </c>
      <c r="D273" s="11">
        <v>69</v>
      </c>
      <c r="E273" s="23">
        <v>3</v>
      </c>
      <c r="F273" s="11">
        <v>12</v>
      </c>
      <c r="G273" s="74">
        <f>IFERROR( ROUNDUP(tabEstimativa[[#This Row],[ESTIMATIVA]] / tabEstimativa[[#This Row],[PERÍODO]],0), 0 )</f>
        <v>0</v>
      </c>
      <c r="H273" s="72">
        <v>0</v>
      </c>
      <c r="I273" s="12">
        <v>43971</v>
      </c>
      <c r="J273" s="7">
        <v>233</v>
      </c>
      <c r="K273" s="8">
        <v>2019</v>
      </c>
      <c r="L273" s="6">
        <v>44095</v>
      </c>
      <c r="M273" s="238">
        <f>SUMIFS(tabSaldoAta[SALDO],tabSaldoAta[CÓDIGO],tabEstimativa[[#This Row],[CÓDIGO]],tabSaldoAta[ATA.NR],tabEstimativa[[#This Row],[ATA.NR]],tabSaldoAta[ATA.ANO],tabEstimativa[[#This Row],[ATA.ANO]])</f>
        <v>100</v>
      </c>
      <c r="N273" s="13" t="s">
        <v>1799</v>
      </c>
      <c r="O273" s="308" t="s">
        <v>1649</v>
      </c>
      <c r="P273" s="36" t="s">
        <v>2114</v>
      </c>
      <c r="Q273" s="35">
        <f>IFERROR( VLOOKUP(tabEstimativa[[#This Row],[PREGÃO]],tabPregões[#Data],6,FALSE), "" )</f>
        <v>43732</v>
      </c>
      <c r="R273" s="48"/>
      <c r="S273" s="66" t="str">
        <f>IF(COUNTIFS(tabImprósperosDetalhes[PREGÃO],tabEstimativa[[#This Row],[PREGÃO]],tabImprósperosDetalhes[IMPRÓSPERO],tabEstimativa[[#This Row],[LOTE]]) &gt; 0,"X","")</f>
        <v/>
      </c>
      <c r="T273" s="98" t="str">
        <f>IFERROR( VLOOKUP(tabEstimativa[[#This Row],[PREGÃO]],tabPregões[#Data],11,FALSE), "" )</f>
        <v>Finalizar - contrato assinado</v>
      </c>
      <c r="U273" s="29" t="s">
        <v>1560</v>
      </c>
      <c r="V273" s="53" t="s">
        <v>2063</v>
      </c>
      <c r="W273" s="54">
        <v>44252.428159722222</v>
      </c>
      <c r="X273" s="34" t="str">
        <f t="shared" si="4"/>
        <v>*</v>
      </c>
    </row>
    <row r="274" spans="1:24" x14ac:dyDescent="0.3">
      <c r="A274" s="2">
        <v>134967</v>
      </c>
      <c r="B274" s="3" t="s">
        <v>882</v>
      </c>
      <c r="C274" s="5" t="s">
        <v>17</v>
      </c>
      <c r="D274" s="11"/>
      <c r="E274" s="23"/>
      <c r="F274" s="11">
        <v>12</v>
      </c>
      <c r="G274" s="74">
        <f>IFERROR( ROUNDUP(tabEstimativa[[#This Row],[ESTIMATIVA]] / tabEstimativa[[#This Row],[PERÍODO]],0), 0 )</f>
        <v>84</v>
      </c>
      <c r="H274" s="72">
        <v>1000</v>
      </c>
      <c r="I274" s="12">
        <v>43245</v>
      </c>
      <c r="J274" s="7"/>
      <c r="K274" s="8"/>
      <c r="L274" s="6"/>
      <c r="M274" s="238">
        <f>SUMIFS(tabSaldoAta[SALDO],tabSaldoAta[CÓDIGO],tabEstimativa[[#This Row],[CÓDIGO]],tabSaldoAta[ATA.NR],tabEstimativa[[#This Row],[ATA.NR]],tabSaldoAta[ATA.ANO],tabEstimativa[[#This Row],[ATA.ANO]])</f>
        <v>0</v>
      </c>
      <c r="N274" s="13" t="s">
        <v>1459</v>
      </c>
      <c r="O274" s="308" t="s">
        <v>1352</v>
      </c>
      <c r="P274" s="36"/>
      <c r="Q274" s="35" t="str">
        <f>IFERROR( VLOOKUP(tabEstimativa[[#This Row],[PREGÃO]],tabPregões[#Data],6,FALSE), "" )</f>
        <v/>
      </c>
      <c r="R274" s="48"/>
      <c r="S274" s="66" t="str">
        <f>IF(COUNTIFS(tabImprósperosDetalhes[PREGÃO],tabEstimativa[[#This Row],[PREGÃO]],tabImprósperosDetalhes[IMPRÓSPERO],tabEstimativa[[#This Row],[LOTE]]) &gt; 0,"X","")</f>
        <v/>
      </c>
      <c r="T274" s="98" t="str">
        <f>IFERROR( VLOOKUP(tabEstimativa[[#This Row],[PREGÃO]],tabPregões[#Data],11,FALSE), "" )</f>
        <v/>
      </c>
      <c r="U274" s="29" t="s">
        <v>1380</v>
      </c>
      <c r="V274" s="53" t="s">
        <v>1551</v>
      </c>
      <c r="W274" s="54">
        <v>43606.696840277778</v>
      </c>
      <c r="X274" s="34" t="str">
        <f t="shared" si="4"/>
        <v>*</v>
      </c>
    </row>
    <row r="275" spans="1:24" x14ac:dyDescent="0.3">
      <c r="A275" s="2">
        <v>116466</v>
      </c>
      <c r="B275" s="3" t="s">
        <v>262</v>
      </c>
      <c r="C275" s="5" t="s">
        <v>17</v>
      </c>
      <c r="D275" s="11">
        <v>69</v>
      </c>
      <c r="E275" s="23">
        <v>3</v>
      </c>
      <c r="F275" s="11">
        <v>12</v>
      </c>
      <c r="G275" s="74">
        <f>IFERROR( ROUNDUP(tabEstimativa[[#This Row],[ESTIMATIVA]] / tabEstimativa[[#This Row],[PERÍODO]],0), 0 )</f>
        <v>709</v>
      </c>
      <c r="H275" s="72">
        <v>8500</v>
      </c>
      <c r="I275" s="12">
        <v>43641</v>
      </c>
      <c r="J275" s="7">
        <v>204</v>
      </c>
      <c r="K275" s="8">
        <v>2018</v>
      </c>
      <c r="L275" s="6">
        <v>43746</v>
      </c>
      <c r="M275" s="238">
        <f>SUMIFS(tabSaldoAta[SALDO],tabSaldoAta[CÓDIGO],tabEstimativa[[#This Row],[CÓDIGO]],tabSaldoAta[ATA.NR],tabEstimativa[[#This Row],[ATA.NR]],tabSaldoAta[ATA.ANO],tabEstimativa[[#This Row],[ATA.ANO]])</f>
        <v>2600</v>
      </c>
      <c r="N275" s="13" t="s">
        <v>1799</v>
      </c>
      <c r="O275" s="308" t="s">
        <v>1326</v>
      </c>
      <c r="P275" s="36" t="s">
        <v>1651</v>
      </c>
      <c r="Q275" s="35">
        <f>IFERROR( VLOOKUP(tabEstimativa[[#This Row],[PREGÃO]],tabPregões[#Data],6,FALSE), "" )</f>
        <v>43396</v>
      </c>
      <c r="R275" s="48"/>
      <c r="S275" s="66" t="str">
        <f>IF(COUNTIFS(tabImprósperosDetalhes[PREGÃO],tabEstimativa[[#This Row],[PREGÃO]],tabImprósperosDetalhes[IMPRÓSPERO],tabEstimativa[[#This Row],[LOTE]]) &gt; 0,"X","")</f>
        <v/>
      </c>
      <c r="T275" s="98" t="str">
        <f>IFERROR( VLOOKUP(tabEstimativa[[#This Row],[PREGÃO]],tabPregões[#Data],11,FALSE), "" )</f>
        <v>Processo finalizado. Ata 204/18.</v>
      </c>
      <c r="U275" s="29" t="s">
        <v>1380</v>
      </c>
      <c r="V275" s="53" t="s">
        <v>2063</v>
      </c>
      <c r="W275" s="54">
        <v>43874.394930555558</v>
      </c>
      <c r="X275" s="34" t="str">
        <f t="shared" si="4"/>
        <v>*</v>
      </c>
    </row>
    <row r="276" spans="1:24" x14ac:dyDescent="0.3">
      <c r="A276" s="2">
        <v>35256</v>
      </c>
      <c r="B276" s="3" t="s">
        <v>256</v>
      </c>
      <c r="C276" s="5" t="s">
        <v>22</v>
      </c>
      <c r="D276" s="11">
        <v>69</v>
      </c>
      <c r="E276" s="23">
        <v>3</v>
      </c>
      <c r="F276" s="11">
        <v>12</v>
      </c>
      <c r="G276" s="74">
        <f>IFERROR( ROUNDUP(tabEstimativa[[#This Row],[ESTIMATIVA]] / tabEstimativa[[#This Row],[PERÍODO]],0), 0 )</f>
        <v>17</v>
      </c>
      <c r="H276" s="72">
        <v>200</v>
      </c>
      <c r="I276" s="12">
        <v>43971</v>
      </c>
      <c r="J276" s="7">
        <v>75</v>
      </c>
      <c r="K276" s="8">
        <v>2021</v>
      </c>
      <c r="L276" s="6">
        <v>44635</v>
      </c>
      <c r="M276" s="238">
        <f>SUMIFS(tabSaldoAta[SALDO],tabSaldoAta[CÓDIGO],tabEstimativa[[#This Row],[CÓDIGO]],tabSaldoAta[ATA.NR],tabEstimativa[[#This Row],[ATA.NR]],tabSaldoAta[ATA.ANO],tabEstimativa[[#This Row],[ATA.ANO]])</f>
        <v>200</v>
      </c>
      <c r="N276" s="13" t="s">
        <v>1198</v>
      </c>
      <c r="O276" s="308"/>
      <c r="P276" s="36" t="s">
        <v>4060</v>
      </c>
      <c r="Q276" s="35">
        <f>IFERROR( VLOOKUP(tabEstimativa[[#This Row],[PREGÃO]],tabPregões[#Data],6,FALSE), "" )</f>
        <v>44245</v>
      </c>
      <c r="R276" s="48"/>
      <c r="S276" s="66" t="str">
        <f>IF(COUNTIFS(tabImprósperosDetalhes[PREGÃO],tabEstimativa[[#This Row],[PREGÃO]],tabImprósperosDetalhes[IMPRÓSPERO],tabEstimativa[[#This Row],[LOTE]]) &gt; 0,"X","")</f>
        <v/>
      </c>
      <c r="T276" s="98" t="str">
        <f>IFERROR( VLOOKUP(tabEstimativa[[#This Row],[PREGÃO]],tabPregões[#Data],11,FALSE), "" )</f>
        <v>Finalizado</v>
      </c>
      <c r="U276" s="29" t="s">
        <v>1560</v>
      </c>
      <c r="V276" s="53" t="s">
        <v>2063</v>
      </c>
      <c r="W276" s="54">
        <v>44637.717094907406</v>
      </c>
      <c r="X276" s="34" t="str">
        <f t="shared" si="4"/>
        <v>*</v>
      </c>
    </row>
    <row r="277" spans="1:24" x14ac:dyDescent="0.3">
      <c r="A277" s="2">
        <v>96383</v>
      </c>
      <c r="B277" s="3" t="s">
        <v>625</v>
      </c>
      <c r="C277" s="5" t="s">
        <v>3</v>
      </c>
      <c r="D277" s="11"/>
      <c r="E277" s="23"/>
      <c r="F277" s="11">
        <v>12</v>
      </c>
      <c r="G277" s="74">
        <f>IFERROR( ROUNDUP(tabEstimativa[[#This Row],[ESTIMATIVA]] / tabEstimativa[[#This Row],[PERÍODO]],0), 0 )</f>
        <v>0</v>
      </c>
      <c r="H277" s="72">
        <v>0</v>
      </c>
      <c r="I277" s="12">
        <v>43418</v>
      </c>
      <c r="J277" s="7">
        <v>70</v>
      </c>
      <c r="K277" s="8">
        <v>2019</v>
      </c>
      <c r="L277" s="6">
        <v>43899</v>
      </c>
      <c r="M277" s="238">
        <f>SUMIFS(tabSaldoAta[SALDO],tabSaldoAta[CÓDIGO],tabEstimativa[[#This Row],[CÓDIGO]],tabSaldoAta[ATA.NR],tabEstimativa[[#This Row],[ATA.NR]],tabSaldoAta[ATA.ANO],tabEstimativa[[#This Row],[ATA.ANO]])</f>
        <v>0</v>
      </c>
      <c r="N277" s="13" t="s">
        <v>1199</v>
      </c>
      <c r="O277" s="308" t="s">
        <v>1660</v>
      </c>
      <c r="P277" s="36" t="s">
        <v>1742</v>
      </c>
      <c r="Q277" s="35">
        <f>IFERROR( VLOOKUP(tabEstimativa[[#This Row],[PREGÃO]],tabPregões[#Data],6,FALSE), "" )</f>
        <v>43657</v>
      </c>
      <c r="R277" s="48"/>
      <c r="S277" s="66" t="str">
        <f>IF(COUNTIFS(tabImprósperosDetalhes[PREGÃO],tabEstimativa[[#This Row],[PREGÃO]],tabImprósperosDetalhes[IMPRÓSPERO],tabEstimativa[[#This Row],[LOTE]]) &gt; 0,"X","")</f>
        <v/>
      </c>
      <c r="T277" s="98" t="str">
        <f>IFERROR( VLOOKUP(tabEstimativa[[#This Row],[PREGÃO]],tabPregões[#Data],11,FALSE), "" )</f>
        <v>Processo finalizado. Ata 76/19.</v>
      </c>
      <c r="U277" s="29" t="s">
        <v>1941</v>
      </c>
      <c r="V277" s="53" t="s">
        <v>1551</v>
      </c>
      <c r="W277" s="54">
        <v>43675.396087962959</v>
      </c>
      <c r="X277" s="34" t="str">
        <f t="shared" si="4"/>
        <v>*</v>
      </c>
    </row>
    <row r="278" spans="1:24" x14ac:dyDescent="0.3">
      <c r="A278" s="2">
        <v>96382</v>
      </c>
      <c r="B278" s="3" t="s">
        <v>624</v>
      </c>
      <c r="C278" s="5" t="s">
        <v>3</v>
      </c>
      <c r="D278" s="11"/>
      <c r="E278" s="23"/>
      <c r="F278" s="11">
        <v>12</v>
      </c>
      <c r="G278" s="74">
        <f>IFERROR( ROUNDUP(tabEstimativa[[#This Row],[ESTIMATIVA]] / tabEstimativa[[#This Row],[PERÍODO]],0), 0 )</f>
        <v>0</v>
      </c>
      <c r="H278" s="72">
        <v>0</v>
      </c>
      <c r="I278" s="12">
        <v>43418</v>
      </c>
      <c r="J278" s="7">
        <v>70</v>
      </c>
      <c r="K278" s="8">
        <v>2019</v>
      </c>
      <c r="L278" s="6">
        <v>43899</v>
      </c>
      <c r="M278" s="238">
        <f>SUMIFS(tabSaldoAta[SALDO],tabSaldoAta[CÓDIGO],tabEstimativa[[#This Row],[CÓDIGO]],tabSaldoAta[ATA.NR],tabEstimativa[[#This Row],[ATA.NR]],tabSaldoAta[ATA.ANO],tabEstimativa[[#This Row],[ATA.ANO]])</f>
        <v>0</v>
      </c>
      <c r="N278" s="13" t="s">
        <v>1199</v>
      </c>
      <c r="O278" s="308" t="s">
        <v>1660</v>
      </c>
      <c r="P278" s="36" t="s">
        <v>1742</v>
      </c>
      <c r="Q278" s="35">
        <f>IFERROR( VLOOKUP(tabEstimativa[[#This Row],[PREGÃO]],tabPregões[#Data],6,FALSE), "" )</f>
        <v>43657</v>
      </c>
      <c r="R278" s="48"/>
      <c r="S278" s="66" t="str">
        <f>IF(COUNTIFS(tabImprósperosDetalhes[PREGÃO],tabEstimativa[[#This Row],[PREGÃO]],tabImprósperosDetalhes[IMPRÓSPERO],tabEstimativa[[#This Row],[LOTE]]) &gt; 0,"X","")</f>
        <v/>
      </c>
      <c r="T278" s="98" t="str">
        <f>IFERROR( VLOOKUP(tabEstimativa[[#This Row],[PREGÃO]],tabPregões[#Data],11,FALSE), "" )</f>
        <v>Processo finalizado. Ata 76/19.</v>
      </c>
      <c r="U278" s="29" t="s">
        <v>1941</v>
      </c>
      <c r="V278" s="53" t="s">
        <v>1551</v>
      </c>
      <c r="W278" s="54">
        <v>43675.396087962959</v>
      </c>
      <c r="X278" s="34" t="str">
        <f t="shared" si="4"/>
        <v>*</v>
      </c>
    </row>
    <row r="279" spans="1:24" x14ac:dyDescent="0.3">
      <c r="A279" s="2">
        <v>82553</v>
      </c>
      <c r="B279" s="3" t="s">
        <v>605</v>
      </c>
      <c r="C279" s="5" t="s">
        <v>3</v>
      </c>
      <c r="D279" s="11"/>
      <c r="E279" s="23"/>
      <c r="F279" s="11">
        <v>12</v>
      </c>
      <c r="G279" s="74">
        <f>IFERROR( ROUNDUP(tabEstimativa[[#This Row],[ESTIMATIVA]] / tabEstimativa[[#This Row],[PERÍODO]],0), 0 )</f>
        <v>0</v>
      </c>
      <c r="H279" s="72">
        <v>0</v>
      </c>
      <c r="I279" s="12">
        <v>43418</v>
      </c>
      <c r="J279" s="7">
        <v>20</v>
      </c>
      <c r="K279" s="8">
        <v>2018</v>
      </c>
      <c r="L279" s="6">
        <v>43486</v>
      </c>
      <c r="M279" s="238">
        <f>SUMIFS(tabSaldoAta[SALDO],tabSaldoAta[CÓDIGO],tabEstimativa[[#This Row],[CÓDIGO]],tabSaldoAta[ATA.NR],tabEstimativa[[#This Row],[ATA.NR]],tabSaldoAta[ATA.ANO],tabEstimativa[[#This Row],[ATA.ANO]])</f>
        <v>0</v>
      </c>
      <c r="N279" s="13" t="s">
        <v>1199</v>
      </c>
      <c r="O279" s="308" t="s">
        <v>1341</v>
      </c>
      <c r="P279" s="36" t="s">
        <v>1742</v>
      </c>
      <c r="Q279" s="35">
        <f>IFERROR( VLOOKUP(tabEstimativa[[#This Row],[PREGÃO]],tabPregões[#Data],6,FALSE), "" )</f>
        <v>43657</v>
      </c>
      <c r="R279" s="48"/>
      <c r="S279" s="66" t="str">
        <f>IF(COUNTIFS(tabImprósperosDetalhes[PREGÃO],tabEstimativa[[#This Row],[PREGÃO]],tabImprósperosDetalhes[IMPRÓSPERO],tabEstimativa[[#This Row],[LOTE]]) &gt; 0,"X","")</f>
        <v/>
      </c>
      <c r="T279" s="98" t="str">
        <f>IFERROR( VLOOKUP(tabEstimativa[[#This Row],[PREGÃO]],tabPregões[#Data],11,FALSE), "" )</f>
        <v>Processo finalizado. Ata 76/19.</v>
      </c>
      <c r="U279" s="29" t="s">
        <v>1941</v>
      </c>
      <c r="V279" s="53" t="s">
        <v>1551</v>
      </c>
      <c r="W279" s="54">
        <v>43675.379050925927</v>
      </c>
      <c r="X279" s="34" t="str">
        <f t="shared" si="4"/>
        <v>*</v>
      </c>
    </row>
    <row r="280" spans="1:24" x14ac:dyDescent="0.3">
      <c r="A280" s="2">
        <v>77110</v>
      </c>
      <c r="B280" s="3" t="s">
        <v>604</v>
      </c>
      <c r="C280" s="5" t="s">
        <v>3</v>
      </c>
      <c r="D280" s="11">
        <v>61</v>
      </c>
      <c r="E280" s="23">
        <v>8</v>
      </c>
      <c r="F280" s="11">
        <v>12</v>
      </c>
      <c r="G280" s="74">
        <f>IFERROR( ROUNDUP(tabEstimativa[[#This Row],[ESTIMATIVA]] / tabEstimativa[[#This Row],[PERÍODO]],0), 0 )</f>
        <v>0</v>
      </c>
      <c r="H280" s="72">
        <v>0</v>
      </c>
      <c r="I280" s="12">
        <v>44182</v>
      </c>
      <c r="J280" s="7">
        <v>161</v>
      </c>
      <c r="K280" s="8">
        <v>2021</v>
      </c>
      <c r="L280" s="6">
        <v>44748</v>
      </c>
      <c r="M280" s="238">
        <f>SUMIFS(tabSaldoAta[SALDO],tabSaldoAta[CÓDIGO],tabEstimativa[[#This Row],[CÓDIGO]],tabSaldoAta[ATA.NR],tabEstimativa[[#This Row],[ATA.NR]],tabSaldoAta[ATA.ANO],tabEstimativa[[#This Row],[ATA.ANO]])</f>
        <v>0</v>
      </c>
      <c r="N280" s="13" t="s">
        <v>1198</v>
      </c>
      <c r="O280" s="307" t="str">
        <f>IFERROR( VLOOKUP(CONCATENATE(tabEstimativa[[#This Row],[ATA.NR]],"/",tabEstimativa[[#This Row],[ATA.ANO]]-2000),tabAtas[#Data],6,FALSE), "" )</f>
        <v>MATERIAL HIDRAULICO</v>
      </c>
      <c r="P280" s="36" t="s">
        <v>4234</v>
      </c>
      <c r="Q280" s="35">
        <f>IFERROR( VLOOKUP(tabEstimativa[[#This Row],[PREGÃO]],tabPregões[#Data],6,FALSE), "" )</f>
        <v>44348</v>
      </c>
      <c r="R280" s="48"/>
      <c r="S280" s="66" t="str">
        <f>IF(COUNTIFS(tabImprósperosDetalhes[PREGÃO],tabEstimativa[[#This Row],[PREGÃO]],tabImprósperosDetalhes[IMPRÓSPERO],tabEstimativa[[#This Row],[LOTE]]) &gt; 0,"X","")</f>
        <v/>
      </c>
      <c r="T280" s="98" t="str">
        <f>IFERROR( VLOOKUP(tabEstimativa[[#This Row],[PREGÃO]],tabPregões[#Data],11,FALSE), "" )</f>
        <v>Processo finalizado. Ata 161/21</v>
      </c>
      <c r="U280" s="29" t="s">
        <v>1560</v>
      </c>
      <c r="V280" s="53" t="s">
        <v>2196</v>
      </c>
      <c r="W280" s="54">
        <v>44775.494560185187</v>
      </c>
      <c r="X280" s="34" t="str">
        <f t="shared" si="4"/>
        <v>*</v>
      </c>
    </row>
    <row r="281" spans="1:24" x14ac:dyDescent="0.3">
      <c r="A281" s="2">
        <v>77108</v>
      </c>
      <c r="B281" s="3" t="s">
        <v>602</v>
      </c>
      <c r="C281" s="5" t="s">
        <v>3</v>
      </c>
      <c r="D281" s="11"/>
      <c r="E281" s="23"/>
      <c r="F281" s="11">
        <v>12</v>
      </c>
      <c r="G281" s="74">
        <f>IFERROR( ROUNDUP(tabEstimativa[[#This Row],[ESTIMATIVA]] / tabEstimativa[[#This Row],[PERÍODO]],0), 0 )</f>
        <v>0</v>
      </c>
      <c r="H281" s="72">
        <v>0</v>
      </c>
      <c r="I281" s="12">
        <v>43418</v>
      </c>
      <c r="J281" s="7">
        <v>20</v>
      </c>
      <c r="K281" s="8">
        <v>2018</v>
      </c>
      <c r="L281" s="6">
        <v>43486</v>
      </c>
      <c r="M281" s="238">
        <f>SUMIFS(tabSaldoAta[SALDO],tabSaldoAta[CÓDIGO],tabEstimativa[[#This Row],[CÓDIGO]],tabSaldoAta[ATA.NR],tabEstimativa[[#This Row],[ATA.NR]],tabSaldoAta[ATA.ANO],tabEstimativa[[#This Row],[ATA.ANO]])</f>
        <v>0</v>
      </c>
      <c r="N281" s="13" t="s">
        <v>1199</v>
      </c>
      <c r="O281" s="308" t="s">
        <v>1341</v>
      </c>
      <c r="P281" s="36" t="s">
        <v>1742</v>
      </c>
      <c r="Q281" s="35">
        <f>IFERROR( VLOOKUP(tabEstimativa[[#This Row],[PREGÃO]],tabPregões[#Data],6,FALSE), "" )</f>
        <v>43657</v>
      </c>
      <c r="R281" s="48"/>
      <c r="S281" s="66" t="str">
        <f>IF(COUNTIFS(tabImprósperosDetalhes[PREGÃO],tabEstimativa[[#This Row],[PREGÃO]],tabImprósperosDetalhes[IMPRÓSPERO],tabEstimativa[[#This Row],[LOTE]]) &gt; 0,"X","")</f>
        <v/>
      </c>
      <c r="T281" s="98" t="str">
        <f>IFERROR( VLOOKUP(tabEstimativa[[#This Row],[PREGÃO]],tabPregões[#Data],11,FALSE), "" )</f>
        <v>Processo finalizado. Ata 76/19.</v>
      </c>
      <c r="U281" s="29" t="s">
        <v>1941</v>
      </c>
      <c r="V281" s="53" t="s">
        <v>1551</v>
      </c>
      <c r="W281" s="54">
        <v>43675.377314814818</v>
      </c>
      <c r="X281" s="34" t="str">
        <f t="shared" si="4"/>
        <v>*</v>
      </c>
    </row>
    <row r="282" spans="1:24" x14ac:dyDescent="0.3">
      <c r="A282" s="2">
        <v>77109</v>
      </c>
      <c r="B282" s="3" t="s">
        <v>603</v>
      </c>
      <c r="C282" s="5" t="s">
        <v>3</v>
      </c>
      <c r="D282" s="11">
        <v>61</v>
      </c>
      <c r="E282" s="23">
        <v>8</v>
      </c>
      <c r="F282" s="11">
        <v>12</v>
      </c>
      <c r="G282" s="74">
        <f>IFERROR( ROUNDUP(tabEstimativa[[#This Row],[ESTIMATIVA]] / tabEstimativa[[#This Row],[PERÍODO]],0), 0 )</f>
        <v>17</v>
      </c>
      <c r="H282" s="72">
        <v>200</v>
      </c>
      <c r="I282" s="12">
        <v>44182</v>
      </c>
      <c r="J282" s="7">
        <v>101</v>
      </c>
      <c r="K282" s="8">
        <v>2020</v>
      </c>
      <c r="L282" s="6">
        <v>44313</v>
      </c>
      <c r="M282" s="238">
        <f>SUMIFS(tabSaldoAta[SALDO],tabSaldoAta[CÓDIGO],tabEstimativa[[#This Row],[CÓDIGO]],tabSaldoAta[ATA.NR],tabEstimativa[[#This Row],[ATA.NR]],tabSaldoAta[ATA.ANO],tabEstimativa[[#This Row],[ATA.ANO]])</f>
        <v>-200</v>
      </c>
      <c r="N282" s="13" t="s">
        <v>1198</v>
      </c>
      <c r="O282" s="307" t="str">
        <f>IFERROR( VLOOKUP(CONCATENATE(tabEstimativa[[#This Row],[ATA.NR]],"/",tabEstimativa[[#This Row],[ATA.ANO]]-2000),tabAtas[#Data],6,FALSE), "" )</f>
        <v>MATERIAL HIDRAULICO</v>
      </c>
      <c r="P282" s="36" t="s">
        <v>3371</v>
      </c>
      <c r="Q282" s="35">
        <f>IFERROR( VLOOKUP(tabEstimativa[[#This Row],[PREGÃO]],tabPregões[#Data],6,FALSE), "" )</f>
        <v>43969</v>
      </c>
      <c r="R282" s="48">
        <v>71</v>
      </c>
      <c r="S282" s="66" t="str">
        <f>IF(COUNTIFS(tabImprósperosDetalhes[PREGÃO],tabEstimativa[[#This Row],[PREGÃO]],tabImprósperosDetalhes[IMPRÓSPERO],tabEstimativa[[#This Row],[LOTE]]) &gt; 0,"X","")</f>
        <v/>
      </c>
      <c r="T282" s="98" t="str">
        <f>IFERROR( VLOOKUP(tabEstimativa[[#This Row],[PREGÃO]],tabPregões[#Data],11,FALSE), "" )</f>
        <v>Processo conferido, finalizado.</v>
      </c>
      <c r="U282" s="29" t="s">
        <v>1560</v>
      </c>
      <c r="V282" s="53" t="s">
        <v>2063</v>
      </c>
      <c r="W282" s="54">
        <v>44313.374548611115</v>
      </c>
      <c r="X282" s="34" t="str">
        <f t="shared" si="4"/>
        <v>*</v>
      </c>
    </row>
    <row r="283" spans="1:24" x14ac:dyDescent="0.3">
      <c r="A283" s="2">
        <v>133977</v>
      </c>
      <c r="B283" s="3" t="s">
        <v>315</v>
      </c>
      <c r="C283" s="5" t="s">
        <v>17</v>
      </c>
      <c r="D283" s="11"/>
      <c r="E283" s="23"/>
      <c r="F283" s="11">
        <v>12</v>
      </c>
      <c r="G283" s="74">
        <f>IFERROR( ROUNDUP(tabEstimativa[[#This Row],[ESTIMATIVA]] / tabEstimativa[[#This Row],[PERÍODO]],0), 0 )</f>
        <v>25</v>
      </c>
      <c r="H283" s="72">
        <v>300</v>
      </c>
      <c r="I283" s="12">
        <v>43346</v>
      </c>
      <c r="J283" s="7"/>
      <c r="K283" s="8"/>
      <c r="L283" s="6"/>
      <c r="M283" s="238">
        <f>SUMIFS(tabSaldoAta[SALDO],tabSaldoAta[CÓDIGO],tabEstimativa[[#This Row],[CÓDIGO]],tabSaldoAta[ATA.NR],tabEstimativa[[#This Row],[ATA.NR]],tabSaldoAta[ATA.ANO],tabEstimativa[[#This Row],[ATA.ANO]])</f>
        <v>0</v>
      </c>
      <c r="N283" s="13" t="s">
        <v>1459</v>
      </c>
      <c r="O283" s="308" t="s">
        <v>1330</v>
      </c>
      <c r="P283" s="36"/>
      <c r="Q283" s="35" t="str">
        <f>IFERROR( VLOOKUP(tabEstimativa[[#This Row],[PREGÃO]],tabPregões[#Data],6,FALSE), "" )</f>
        <v/>
      </c>
      <c r="R283" s="48"/>
      <c r="S283" s="66" t="str">
        <f>IF(COUNTIFS(tabImprósperosDetalhes[PREGÃO],tabEstimativa[[#This Row],[PREGÃO]],tabImprósperosDetalhes[IMPRÓSPERO],tabEstimativa[[#This Row],[LOTE]]) &gt; 0,"X","")</f>
        <v/>
      </c>
      <c r="T283" s="98" t="str">
        <f>IFERROR( VLOOKUP(tabEstimativa[[#This Row],[PREGÃO]],tabPregões[#Data],11,FALSE), "" )</f>
        <v/>
      </c>
      <c r="U283" s="29" t="s">
        <v>1380</v>
      </c>
      <c r="V283" s="53" t="s">
        <v>1551</v>
      </c>
      <c r="W283" s="54">
        <v>43591.434733796297</v>
      </c>
      <c r="X283" s="34" t="str">
        <f t="shared" si="4"/>
        <v>*</v>
      </c>
    </row>
    <row r="284" spans="1:24" x14ac:dyDescent="0.3">
      <c r="A284" s="2">
        <v>112064</v>
      </c>
      <c r="B284" s="3" t="s">
        <v>398</v>
      </c>
      <c r="C284" s="5" t="s">
        <v>17</v>
      </c>
      <c r="D284" s="11">
        <v>70</v>
      </c>
      <c r="E284" s="23">
        <v>38</v>
      </c>
      <c r="F284" s="11">
        <v>12</v>
      </c>
      <c r="G284" s="74">
        <f>IFERROR( ROUNDUP(tabEstimativa[[#This Row],[ESTIMATIVA]] / tabEstimativa[[#This Row],[PERÍODO]],0), 0 )</f>
        <v>3</v>
      </c>
      <c r="H284" s="72">
        <v>30</v>
      </c>
      <c r="I284" s="12">
        <v>44308</v>
      </c>
      <c r="J284" s="7">
        <v>174</v>
      </c>
      <c r="K284" s="8">
        <v>2020</v>
      </c>
      <c r="L284" s="6">
        <v>44424</v>
      </c>
      <c r="M284" s="238">
        <f>SUMIFS(tabSaldoAta[SALDO],tabSaldoAta[CÓDIGO],tabEstimativa[[#This Row],[CÓDIGO]],tabSaldoAta[ATA.NR],tabEstimativa[[#This Row],[ATA.NR]],tabSaldoAta[ATA.ANO],tabEstimativa[[#This Row],[ATA.ANO]])</f>
        <v>25</v>
      </c>
      <c r="N284" s="13" t="s">
        <v>1198</v>
      </c>
      <c r="O284" s="308" t="s">
        <v>1548</v>
      </c>
      <c r="P284" s="36" t="s">
        <v>3629</v>
      </c>
      <c r="Q284" s="35">
        <f>IFERROR( VLOOKUP(tabEstimativa[[#This Row],[PREGÃO]],tabPregões[#Data],6,FALSE), "" )</f>
        <v>44046</v>
      </c>
      <c r="R284" s="48">
        <v>20</v>
      </c>
      <c r="S284" s="66" t="str">
        <f>IF(COUNTIFS(tabImprósperosDetalhes[PREGÃO],tabEstimativa[[#This Row],[PREGÃO]],tabImprósperosDetalhes[IMPRÓSPERO],tabEstimativa[[#This Row],[LOTE]]) &gt; 0,"X","")</f>
        <v/>
      </c>
      <c r="T284" s="98" t="str">
        <f>IFERROR( VLOOKUP(tabEstimativa[[#This Row],[PREGÃO]],tabPregões[#Data],11,FALSE), "" )</f>
        <v>Finalizado</v>
      </c>
      <c r="U284" s="29" t="s">
        <v>1560</v>
      </c>
      <c r="V284" s="53" t="s">
        <v>2063</v>
      </c>
      <c r="W284" s="54">
        <v>44424.685648148145</v>
      </c>
      <c r="X284" s="34" t="str">
        <f t="shared" si="4"/>
        <v>*</v>
      </c>
    </row>
    <row r="285" spans="1:24" x14ac:dyDescent="0.3">
      <c r="A285" s="2">
        <v>12635</v>
      </c>
      <c r="B285" s="3" t="s">
        <v>1112</v>
      </c>
      <c r="C285" s="5" t="s">
        <v>86</v>
      </c>
      <c r="D285" s="11">
        <v>57</v>
      </c>
      <c r="E285" s="23">
        <v>16</v>
      </c>
      <c r="F285" s="11">
        <v>12</v>
      </c>
      <c r="G285" s="74">
        <f>IFERROR( ROUNDUP(tabEstimativa[[#This Row],[ESTIMATIVA]] / tabEstimativa[[#This Row],[PERÍODO]],0), 0 )</f>
        <v>2084</v>
      </c>
      <c r="H285" s="72">
        <v>25000</v>
      </c>
      <c r="I285" s="12">
        <v>43818</v>
      </c>
      <c r="J285" s="2">
        <v>143</v>
      </c>
      <c r="K285" s="8">
        <v>2021</v>
      </c>
      <c r="L285" s="6">
        <v>44701</v>
      </c>
      <c r="M285" s="238">
        <f>SUMIFS(tabSaldoAta[SALDO],tabSaldoAta[CÓDIGO],tabEstimativa[[#This Row],[CÓDIGO]],tabSaldoAta[ATA.NR],tabEstimativa[[#This Row],[ATA.NR]],tabSaldoAta[ATA.ANO],tabEstimativa[[#This Row],[ATA.ANO]])</f>
        <v>15000</v>
      </c>
      <c r="N285" s="13" t="s">
        <v>1198</v>
      </c>
      <c r="O285" s="307" t="str">
        <f>IFERROR( VLOOKUP(CONCATENATE(tabEstimativa[[#This Row],[ATA.NR]],"/",tabEstimativa[[#This Row],[ATA.ANO]]-2000),tabAtas[#Data],6,FALSE), "" )</f>
        <v>ARTIGOS DE PAPELARIA</v>
      </c>
      <c r="P285" s="36" t="s">
        <v>4118</v>
      </c>
      <c r="Q285" s="35">
        <f>IFERROR( VLOOKUP(tabEstimativa[[#This Row],[PREGÃO]],tabPregões[#Data],6,FALSE), "" )</f>
        <v>44316</v>
      </c>
      <c r="R285" s="48"/>
      <c r="S285" s="66" t="str">
        <f>IF(COUNTIFS(tabImprósperosDetalhes[PREGÃO],tabEstimativa[[#This Row],[PREGÃO]],tabImprósperosDetalhes[IMPRÓSPERO],tabEstimativa[[#This Row],[LOTE]]) &gt; 0,"X","")</f>
        <v/>
      </c>
      <c r="T285" s="98" t="str">
        <f>IFERROR( VLOOKUP(tabEstimativa[[#This Row],[PREGÃO]],tabPregões[#Data],11,FALSE), "" )</f>
        <v>Finalizado. Ata 143/20</v>
      </c>
      <c r="U285" s="29" t="s">
        <v>1560</v>
      </c>
      <c r="V285" s="53" t="s">
        <v>4282</v>
      </c>
      <c r="W285" s="54">
        <v>44708.416481481479</v>
      </c>
      <c r="X285" s="34" t="str">
        <f t="shared" si="4"/>
        <v>*</v>
      </c>
    </row>
    <row r="286" spans="1:24" x14ac:dyDescent="0.3">
      <c r="A286" s="2">
        <v>23687</v>
      </c>
      <c r="B286" s="3" t="s">
        <v>1115</v>
      </c>
      <c r="C286" s="5" t="s">
        <v>86</v>
      </c>
      <c r="D286" s="11">
        <v>57</v>
      </c>
      <c r="E286" s="23">
        <v>16</v>
      </c>
      <c r="F286" s="11">
        <v>12</v>
      </c>
      <c r="G286" s="74">
        <f>IFERROR( ROUNDUP(tabEstimativa[[#This Row],[ESTIMATIVA]] / tabEstimativa[[#This Row],[PERÍODO]],0), 0 )</f>
        <v>2084</v>
      </c>
      <c r="H286" s="72">
        <v>25000</v>
      </c>
      <c r="I286" s="12">
        <v>43818</v>
      </c>
      <c r="J286" s="2">
        <v>143</v>
      </c>
      <c r="K286" s="8">
        <v>2021</v>
      </c>
      <c r="L286" s="6">
        <v>44701</v>
      </c>
      <c r="M286" s="238">
        <f>SUMIFS(tabSaldoAta[SALDO],tabSaldoAta[CÓDIGO],tabEstimativa[[#This Row],[CÓDIGO]],tabSaldoAta[ATA.NR],tabEstimativa[[#This Row],[ATA.NR]],tabSaldoAta[ATA.ANO],tabEstimativa[[#This Row],[ATA.ANO]])</f>
        <v>15000</v>
      </c>
      <c r="N286" s="13" t="s">
        <v>1198</v>
      </c>
      <c r="O286" s="307" t="str">
        <f>IFERROR( VLOOKUP(CONCATENATE(tabEstimativa[[#This Row],[ATA.NR]],"/",tabEstimativa[[#This Row],[ATA.ANO]]-2000),tabAtas[#Data],6,FALSE), "" )</f>
        <v>ARTIGOS DE PAPELARIA</v>
      </c>
      <c r="P286" s="36" t="s">
        <v>4118</v>
      </c>
      <c r="Q286" s="35">
        <f>IFERROR( VLOOKUP(tabEstimativa[[#This Row],[PREGÃO]],tabPregões[#Data],6,FALSE), "" )</f>
        <v>44316</v>
      </c>
      <c r="R286" s="48"/>
      <c r="S286" s="66" t="str">
        <f>IF(COUNTIFS(tabImprósperosDetalhes[PREGÃO],tabEstimativa[[#This Row],[PREGÃO]],tabImprósperosDetalhes[IMPRÓSPERO],tabEstimativa[[#This Row],[LOTE]]) &gt; 0,"X","")</f>
        <v/>
      </c>
      <c r="T286" s="98" t="str">
        <f>IFERROR( VLOOKUP(tabEstimativa[[#This Row],[PREGÃO]],tabPregões[#Data],11,FALSE), "" )</f>
        <v>Finalizado. Ata 143/20</v>
      </c>
      <c r="U286" s="29" t="s">
        <v>1560</v>
      </c>
      <c r="V286" s="53" t="s">
        <v>4282</v>
      </c>
      <c r="W286" s="54">
        <v>44708.416481481479</v>
      </c>
      <c r="X286" s="34" t="str">
        <f t="shared" si="4"/>
        <v>*</v>
      </c>
    </row>
    <row r="287" spans="1:24" x14ac:dyDescent="0.3">
      <c r="A287" s="2">
        <v>12623</v>
      </c>
      <c r="B287" s="3" t="s">
        <v>1111</v>
      </c>
      <c r="C287" s="5" t="s">
        <v>86</v>
      </c>
      <c r="D287" s="11">
        <v>57</v>
      </c>
      <c r="E287" s="23">
        <v>16</v>
      </c>
      <c r="F287" s="11">
        <v>12</v>
      </c>
      <c r="G287" s="74">
        <f>IFERROR( ROUNDUP(tabEstimativa[[#This Row],[ESTIMATIVA]] / tabEstimativa[[#This Row],[PERÍODO]],0), 0 )</f>
        <v>3334</v>
      </c>
      <c r="H287" s="72">
        <v>40000</v>
      </c>
      <c r="I287" s="12">
        <v>43818</v>
      </c>
      <c r="J287" s="2">
        <v>143</v>
      </c>
      <c r="K287" s="8">
        <v>2021</v>
      </c>
      <c r="L287" s="6">
        <v>44701</v>
      </c>
      <c r="M287" s="238">
        <f>SUMIFS(tabSaldoAta[SALDO],tabSaldoAta[CÓDIGO],tabEstimativa[[#This Row],[CÓDIGO]],tabSaldoAta[ATA.NR],tabEstimativa[[#This Row],[ATA.NR]],tabSaldoAta[ATA.ANO],tabEstimativa[[#This Row],[ATA.ANO]])</f>
        <v>-4000</v>
      </c>
      <c r="N287" s="13" t="s">
        <v>1198</v>
      </c>
      <c r="O287" s="307" t="str">
        <f>IFERROR( VLOOKUP(CONCATENATE(tabEstimativa[[#This Row],[ATA.NR]],"/",tabEstimativa[[#This Row],[ATA.ANO]]-2000),tabAtas[#Data],6,FALSE), "" )</f>
        <v>ARTIGOS DE PAPELARIA</v>
      </c>
      <c r="P287" s="36" t="s">
        <v>4118</v>
      </c>
      <c r="Q287" s="35">
        <f>IFERROR( VLOOKUP(tabEstimativa[[#This Row],[PREGÃO]],tabPregões[#Data],6,FALSE), "" )</f>
        <v>44316</v>
      </c>
      <c r="R287" s="48"/>
      <c r="S287" s="66" t="str">
        <f>IF(COUNTIFS(tabImprósperosDetalhes[PREGÃO],tabEstimativa[[#This Row],[PREGÃO]],tabImprósperosDetalhes[IMPRÓSPERO],tabEstimativa[[#This Row],[LOTE]]) &gt; 0,"X","")</f>
        <v/>
      </c>
      <c r="T287" s="98" t="str">
        <f>IFERROR( VLOOKUP(tabEstimativa[[#This Row],[PREGÃO]],tabPregões[#Data],11,FALSE), "" )</f>
        <v>Finalizado. Ata 143/20</v>
      </c>
      <c r="U287" s="29" t="s">
        <v>1560</v>
      </c>
      <c r="V287" s="53" t="s">
        <v>4282</v>
      </c>
      <c r="W287" s="54">
        <v>44708.416481481479</v>
      </c>
      <c r="X287" s="34" t="str">
        <f t="shared" si="4"/>
        <v>*</v>
      </c>
    </row>
    <row r="288" spans="1:24" x14ac:dyDescent="0.3">
      <c r="A288" s="2">
        <v>23692</v>
      </c>
      <c r="B288" s="3" t="s">
        <v>1116</v>
      </c>
      <c r="C288" s="5" t="s">
        <v>86</v>
      </c>
      <c r="D288" s="11">
        <v>57</v>
      </c>
      <c r="E288" s="23">
        <v>16</v>
      </c>
      <c r="F288" s="11">
        <v>12</v>
      </c>
      <c r="G288" s="74">
        <f>IFERROR( ROUNDUP(tabEstimativa[[#This Row],[ESTIMATIVA]] / tabEstimativa[[#This Row],[PERÍODO]],0), 0 )</f>
        <v>2084</v>
      </c>
      <c r="H288" s="72">
        <v>25000</v>
      </c>
      <c r="I288" s="12">
        <v>43818</v>
      </c>
      <c r="J288" s="2">
        <v>143</v>
      </c>
      <c r="K288" s="8">
        <v>2021</v>
      </c>
      <c r="L288" s="6">
        <v>44701</v>
      </c>
      <c r="M288" s="238">
        <f>SUMIFS(tabSaldoAta[SALDO],tabSaldoAta[CÓDIGO],tabEstimativa[[#This Row],[CÓDIGO]],tabSaldoAta[ATA.NR],tabEstimativa[[#This Row],[ATA.NR]],tabSaldoAta[ATA.ANO],tabEstimativa[[#This Row],[ATA.ANO]])</f>
        <v>15000</v>
      </c>
      <c r="N288" s="13" t="s">
        <v>1198</v>
      </c>
      <c r="O288" s="307" t="str">
        <f>IFERROR( VLOOKUP(CONCATENATE(tabEstimativa[[#This Row],[ATA.NR]],"/",tabEstimativa[[#This Row],[ATA.ANO]]-2000),tabAtas[#Data],6,FALSE), "" )</f>
        <v>ARTIGOS DE PAPELARIA</v>
      </c>
      <c r="P288" s="36" t="s">
        <v>4118</v>
      </c>
      <c r="Q288" s="35">
        <f>IFERROR( VLOOKUP(tabEstimativa[[#This Row],[PREGÃO]],tabPregões[#Data],6,FALSE), "" )</f>
        <v>44316</v>
      </c>
      <c r="R288" s="48"/>
      <c r="S288" s="66" t="str">
        <f>IF(COUNTIFS(tabImprósperosDetalhes[PREGÃO],tabEstimativa[[#This Row],[PREGÃO]],tabImprósperosDetalhes[IMPRÓSPERO],tabEstimativa[[#This Row],[LOTE]]) &gt; 0,"X","")</f>
        <v/>
      </c>
      <c r="T288" s="98" t="str">
        <f>IFERROR( VLOOKUP(tabEstimativa[[#This Row],[PREGÃO]],tabPregões[#Data],11,FALSE), "" )</f>
        <v>Finalizado. Ata 143/20</v>
      </c>
      <c r="U288" s="29" t="s">
        <v>1560</v>
      </c>
      <c r="V288" s="53" t="s">
        <v>4282</v>
      </c>
      <c r="W288" s="54">
        <v>44708.416481481479</v>
      </c>
      <c r="X288" s="34" t="str">
        <f t="shared" si="4"/>
        <v>*</v>
      </c>
    </row>
    <row r="289" spans="1:24" x14ac:dyDescent="0.3">
      <c r="A289" s="2">
        <v>47447</v>
      </c>
      <c r="B289" s="3" t="s">
        <v>1138</v>
      </c>
      <c r="C289" s="5" t="s">
        <v>86</v>
      </c>
      <c r="D289" s="11">
        <v>57</v>
      </c>
      <c r="E289" s="23">
        <v>16</v>
      </c>
      <c r="F289" s="11">
        <v>12</v>
      </c>
      <c r="G289" s="74">
        <f>IFERROR( ROUNDUP(tabEstimativa[[#This Row],[ESTIMATIVA]] / tabEstimativa[[#This Row],[PERÍODO]],0), 0 )</f>
        <v>2084</v>
      </c>
      <c r="H289" s="72">
        <v>25000</v>
      </c>
      <c r="I289" s="12">
        <v>43818</v>
      </c>
      <c r="J289" s="2">
        <v>143</v>
      </c>
      <c r="K289" s="8">
        <v>2021</v>
      </c>
      <c r="L289" s="6">
        <v>44701</v>
      </c>
      <c r="M289" s="238">
        <f>SUMIFS(tabSaldoAta[SALDO],tabSaldoAta[CÓDIGO],tabEstimativa[[#This Row],[CÓDIGO]],tabSaldoAta[ATA.NR],tabEstimativa[[#This Row],[ATA.NR]],tabSaldoAta[ATA.ANO],tabEstimativa[[#This Row],[ATA.ANO]])</f>
        <v>15000</v>
      </c>
      <c r="N289" s="13" t="s">
        <v>1198</v>
      </c>
      <c r="O289" s="307" t="str">
        <f>IFERROR( VLOOKUP(CONCATENATE(tabEstimativa[[#This Row],[ATA.NR]],"/",tabEstimativa[[#This Row],[ATA.ANO]]-2000),tabAtas[#Data],6,FALSE), "" )</f>
        <v>ARTIGOS DE PAPELARIA</v>
      </c>
      <c r="P289" s="36" t="s">
        <v>4118</v>
      </c>
      <c r="Q289" s="35">
        <f>IFERROR( VLOOKUP(tabEstimativa[[#This Row],[PREGÃO]],tabPregões[#Data],6,FALSE), "" )</f>
        <v>44316</v>
      </c>
      <c r="R289" s="48"/>
      <c r="S289" s="66" t="str">
        <f>IF(COUNTIFS(tabImprósperosDetalhes[PREGÃO],tabEstimativa[[#This Row],[PREGÃO]],tabImprósperosDetalhes[IMPRÓSPERO],tabEstimativa[[#This Row],[LOTE]]) &gt; 0,"X","")</f>
        <v/>
      </c>
      <c r="T289" s="98" t="str">
        <f>IFERROR( VLOOKUP(tabEstimativa[[#This Row],[PREGÃO]],tabPregões[#Data],11,FALSE), "" )</f>
        <v>Finalizado. Ata 143/20</v>
      </c>
      <c r="U289" s="29" t="s">
        <v>1560</v>
      </c>
      <c r="V289" s="53" t="s">
        <v>4282</v>
      </c>
      <c r="W289" s="54">
        <v>44708.416481481479</v>
      </c>
      <c r="X289" s="34" t="str">
        <f t="shared" si="4"/>
        <v>*</v>
      </c>
    </row>
    <row r="290" spans="1:24" x14ac:dyDescent="0.3">
      <c r="A290" s="2">
        <v>133843</v>
      </c>
      <c r="B290" s="3" t="s">
        <v>1155</v>
      </c>
      <c r="C290" s="5" t="s">
        <v>86</v>
      </c>
      <c r="D290" s="11">
        <v>57</v>
      </c>
      <c r="E290" s="23">
        <v>16</v>
      </c>
      <c r="F290" s="11">
        <v>12</v>
      </c>
      <c r="G290" s="74">
        <f>IFERROR( ROUNDUP(tabEstimativa[[#This Row],[ESTIMATIVA]] / tabEstimativa[[#This Row],[PERÍODO]],0), 0 )</f>
        <v>2084</v>
      </c>
      <c r="H290" s="72">
        <v>25000</v>
      </c>
      <c r="I290" s="12">
        <v>43818</v>
      </c>
      <c r="J290" s="2">
        <v>143</v>
      </c>
      <c r="K290" s="8">
        <v>2021</v>
      </c>
      <c r="L290" s="6">
        <v>44701</v>
      </c>
      <c r="M290" s="238">
        <f>SUMIFS(tabSaldoAta[SALDO],tabSaldoAta[CÓDIGO],tabEstimativa[[#This Row],[CÓDIGO]],tabSaldoAta[ATA.NR],tabEstimativa[[#This Row],[ATA.NR]],tabSaldoAta[ATA.ANO],tabEstimativa[[#This Row],[ATA.ANO]])</f>
        <v>15000</v>
      </c>
      <c r="N290" s="13" t="s">
        <v>1198</v>
      </c>
      <c r="O290" s="307" t="str">
        <f>IFERROR( VLOOKUP(CONCATENATE(tabEstimativa[[#This Row],[ATA.NR]],"/",tabEstimativa[[#This Row],[ATA.ANO]]-2000),tabAtas[#Data],6,FALSE), "" )</f>
        <v>ARTIGOS DE PAPELARIA</v>
      </c>
      <c r="P290" s="36" t="s">
        <v>4118</v>
      </c>
      <c r="Q290" s="35">
        <f>IFERROR( VLOOKUP(tabEstimativa[[#This Row],[PREGÃO]],tabPregões[#Data],6,FALSE), "" )</f>
        <v>44316</v>
      </c>
      <c r="R290" s="48"/>
      <c r="S290" s="66" t="str">
        <f>IF(COUNTIFS(tabImprósperosDetalhes[PREGÃO],tabEstimativa[[#This Row],[PREGÃO]],tabImprósperosDetalhes[IMPRÓSPERO],tabEstimativa[[#This Row],[LOTE]]) &gt; 0,"X","")</f>
        <v/>
      </c>
      <c r="T290" s="98" t="str">
        <f>IFERROR( VLOOKUP(tabEstimativa[[#This Row],[PREGÃO]],tabPregões[#Data],11,FALSE), "" )</f>
        <v>Finalizado. Ata 143/20</v>
      </c>
      <c r="U290" s="29" t="s">
        <v>1560</v>
      </c>
      <c r="V290" s="53" t="s">
        <v>4282</v>
      </c>
      <c r="W290" s="54">
        <v>44708.416481481479</v>
      </c>
      <c r="X290" s="34" t="str">
        <f t="shared" si="4"/>
        <v>*</v>
      </c>
    </row>
    <row r="291" spans="1:24" x14ac:dyDescent="0.3">
      <c r="A291" s="2">
        <v>133844</v>
      </c>
      <c r="B291" s="3" t="s">
        <v>1156</v>
      </c>
      <c r="C291" s="5" t="s">
        <v>86</v>
      </c>
      <c r="D291" s="11">
        <v>57</v>
      </c>
      <c r="E291" s="23">
        <v>16</v>
      </c>
      <c r="F291" s="11">
        <v>12</v>
      </c>
      <c r="G291" s="74">
        <f>IFERROR( ROUNDUP(tabEstimativa[[#This Row],[ESTIMATIVA]] / tabEstimativa[[#This Row],[PERÍODO]],0), 0 )</f>
        <v>2084</v>
      </c>
      <c r="H291" s="72">
        <v>25000</v>
      </c>
      <c r="I291" s="12">
        <v>43818</v>
      </c>
      <c r="J291" s="2">
        <v>143</v>
      </c>
      <c r="K291" s="8">
        <v>2021</v>
      </c>
      <c r="L291" s="6">
        <v>44701</v>
      </c>
      <c r="M291" s="238">
        <f>SUMIFS(tabSaldoAta[SALDO],tabSaldoAta[CÓDIGO],tabEstimativa[[#This Row],[CÓDIGO]],tabSaldoAta[ATA.NR],tabEstimativa[[#This Row],[ATA.NR]],tabSaldoAta[ATA.ANO],tabEstimativa[[#This Row],[ATA.ANO]])</f>
        <v>15000</v>
      </c>
      <c r="N291" s="13" t="s">
        <v>1198</v>
      </c>
      <c r="O291" s="307" t="str">
        <f>IFERROR( VLOOKUP(CONCATENATE(tabEstimativa[[#This Row],[ATA.NR]],"/",tabEstimativa[[#This Row],[ATA.ANO]]-2000),tabAtas[#Data],6,FALSE), "" )</f>
        <v>ARTIGOS DE PAPELARIA</v>
      </c>
      <c r="P291" s="36" t="s">
        <v>4118</v>
      </c>
      <c r="Q291" s="35">
        <f>IFERROR( VLOOKUP(tabEstimativa[[#This Row],[PREGÃO]],tabPregões[#Data],6,FALSE), "" )</f>
        <v>44316</v>
      </c>
      <c r="R291" s="48"/>
      <c r="S291" s="66" t="str">
        <f>IF(COUNTIFS(tabImprósperosDetalhes[PREGÃO],tabEstimativa[[#This Row],[PREGÃO]],tabImprósperosDetalhes[IMPRÓSPERO],tabEstimativa[[#This Row],[LOTE]]) &gt; 0,"X","")</f>
        <v/>
      </c>
      <c r="T291" s="98" t="str">
        <f>IFERROR( VLOOKUP(tabEstimativa[[#This Row],[PREGÃO]],tabPregões[#Data],11,FALSE), "" )</f>
        <v>Finalizado. Ata 143/20</v>
      </c>
      <c r="U291" s="29" t="s">
        <v>1560</v>
      </c>
      <c r="V291" s="53" t="s">
        <v>4282</v>
      </c>
      <c r="W291" s="54">
        <v>44708.416481481479</v>
      </c>
      <c r="X291" s="34" t="str">
        <f t="shared" si="4"/>
        <v>*</v>
      </c>
    </row>
    <row r="292" spans="1:24" x14ac:dyDescent="0.3">
      <c r="A292" s="2">
        <v>133845</v>
      </c>
      <c r="B292" s="3" t="s">
        <v>1157</v>
      </c>
      <c r="C292" s="5" t="s">
        <v>86</v>
      </c>
      <c r="D292" s="11">
        <v>57</v>
      </c>
      <c r="E292" s="23">
        <v>16</v>
      </c>
      <c r="F292" s="11">
        <v>12</v>
      </c>
      <c r="G292" s="74">
        <f>IFERROR( ROUNDUP(tabEstimativa[[#This Row],[ESTIMATIVA]] / tabEstimativa[[#This Row],[PERÍODO]],0), 0 )</f>
        <v>2084</v>
      </c>
      <c r="H292" s="72">
        <v>25000</v>
      </c>
      <c r="I292" s="12">
        <v>43818</v>
      </c>
      <c r="J292" s="2">
        <v>143</v>
      </c>
      <c r="K292" s="8">
        <v>2021</v>
      </c>
      <c r="L292" s="6">
        <v>44701</v>
      </c>
      <c r="M292" s="238">
        <f>SUMIFS(tabSaldoAta[SALDO],tabSaldoAta[CÓDIGO],tabEstimativa[[#This Row],[CÓDIGO]],tabSaldoAta[ATA.NR],tabEstimativa[[#This Row],[ATA.NR]],tabSaldoAta[ATA.ANO],tabEstimativa[[#This Row],[ATA.ANO]])</f>
        <v>15000</v>
      </c>
      <c r="N292" s="13" t="s">
        <v>1198</v>
      </c>
      <c r="O292" s="307" t="str">
        <f>IFERROR( VLOOKUP(CONCATENATE(tabEstimativa[[#This Row],[ATA.NR]],"/",tabEstimativa[[#This Row],[ATA.ANO]]-2000),tabAtas[#Data],6,FALSE), "" )</f>
        <v>ARTIGOS DE PAPELARIA</v>
      </c>
      <c r="P292" s="36" t="s">
        <v>4118</v>
      </c>
      <c r="Q292" s="35">
        <f>IFERROR( VLOOKUP(tabEstimativa[[#This Row],[PREGÃO]],tabPregões[#Data],6,FALSE), "" )</f>
        <v>44316</v>
      </c>
      <c r="R292" s="48"/>
      <c r="S292" s="66" t="str">
        <f>IF(COUNTIFS(tabImprósperosDetalhes[PREGÃO],tabEstimativa[[#This Row],[PREGÃO]],tabImprósperosDetalhes[IMPRÓSPERO],tabEstimativa[[#This Row],[LOTE]]) &gt; 0,"X","")</f>
        <v/>
      </c>
      <c r="T292" s="98" t="str">
        <f>IFERROR( VLOOKUP(tabEstimativa[[#This Row],[PREGÃO]],tabPregões[#Data],11,FALSE), "" )</f>
        <v>Finalizado. Ata 143/20</v>
      </c>
      <c r="U292" s="29" t="s">
        <v>1560</v>
      </c>
      <c r="V292" s="53" t="s">
        <v>4282</v>
      </c>
      <c r="W292" s="54">
        <v>44708.416481481479</v>
      </c>
      <c r="X292" s="34" t="str">
        <f t="shared" si="4"/>
        <v>*</v>
      </c>
    </row>
    <row r="293" spans="1:24" x14ac:dyDescent="0.3">
      <c r="A293" s="2">
        <v>133846</v>
      </c>
      <c r="B293" s="3" t="s">
        <v>1158</v>
      </c>
      <c r="C293" s="5" t="s">
        <v>86</v>
      </c>
      <c r="D293" s="11">
        <v>57</v>
      </c>
      <c r="E293" s="23">
        <v>16</v>
      </c>
      <c r="F293" s="11">
        <v>12</v>
      </c>
      <c r="G293" s="74">
        <f>IFERROR( ROUNDUP(tabEstimativa[[#This Row],[ESTIMATIVA]] / tabEstimativa[[#This Row],[PERÍODO]],0), 0 )</f>
        <v>2084</v>
      </c>
      <c r="H293" s="72">
        <v>25000</v>
      </c>
      <c r="I293" s="12">
        <v>43818</v>
      </c>
      <c r="J293" s="2">
        <v>143</v>
      </c>
      <c r="K293" s="8">
        <v>2021</v>
      </c>
      <c r="L293" s="6">
        <v>44701</v>
      </c>
      <c r="M293" s="238">
        <f>SUMIFS(tabSaldoAta[SALDO],tabSaldoAta[CÓDIGO],tabEstimativa[[#This Row],[CÓDIGO]],tabSaldoAta[ATA.NR],tabEstimativa[[#This Row],[ATA.NR]],tabSaldoAta[ATA.ANO],tabEstimativa[[#This Row],[ATA.ANO]])</f>
        <v>15000</v>
      </c>
      <c r="N293" s="13" t="s">
        <v>1198</v>
      </c>
      <c r="O293" s="307" t="str">
        <f>IFERROR( VLOOKUP(CONCATENATE(tabEstimativa[[#This Row],[ATA.NR]],"/",tabEstimativa[[#This Row],[ATA.ANO]]-2000),tabAtas[#Data],6,FALSE), "" )</f>
        <v>ARTIGOS DE PAPELARIA</v>
      </c>
      <c r="P293" s="36" t="s">
        <v>4118</v>
      </c>
      <c r="Q293" s="35">
        <f>IFERROR( VLOOKUP(tabEstimativa[[#This Row],[PREGÃO]],tabPregões[#Data],6,FALSE), "" )</f>
        <v>44316</v>
      </c>
      <c r="R293" s="48"/>
      <c r="S293" s="66" t="str">
        <f>IF(COUNTIFS(tabImprósperosDetalhes[PREGÃO],tabEstimativa[[#This Row],[PREGÃO]],tabImprósperosDetalhes[IMPRÓSPERO],tabEstimativa[[#This Row],[LOTE]]) &gt; 0,"X","")</f>
        <v/>
      </c>
      <c r="T293" s="98" t="str">
        <f>IFERROR( VLOOKUP(tabEstimativa[[#This Row],[PREGÃO]],tabPregões[#Data],11,FALSE), "" )</f>
        <v>Finalizado. Ata 143/20</v>
      </c>
      <c r="U293" s="29" t="s">
        <v>1560</v>
      </c>
      <c r="V293" s="53" t="s">
        <v>4282</v>
      </c>
      <c r="W293" s="54">
        <v>44708.416481481479</v>
      </c>
      <c r="X293" s="34" t="str">
        <f t="shared" si="4"/>
        <v>*</v>
      </c>
    </row>
    <row r="294" spans="1:24" x14ac:dyDescent="0.3">
      <c r="A294" s="2">
        <v>133847</v>
      </c>
      <c r="B294" s="3" t="s">
        <v>1159</v>
      </c>
      <c r="C294" s="5" t="s">
        <v>86</v>
      </c>
      <c r="D294" s="11">
        <v>57</v>
      </c>
      <c r="E294" s="23">
        <v>16</v>
      </c>
      <c r="F294" s="11">
        <v>12</v>
      </c>
      <c r="G294" s="74">
        <f>IFERROR( ROUNDUP(tabEstimativa[[#This Row],[ESTIMATIVA]] / tabEstimativa[[#This Row],[PERÍODO]],0), 0 )</f>
        <v>2084</v>
      </c>
      <c r="H294" s="72">
        <v>25000</v>
      </c>
      <c r="I294" s="12">
        <v>43818</v>
      </c>
      <c r="J294" s="2">
        <v>143</v>
      </c>
      <c r="K294" s="8">
        <v>2021</v>
      </c>
      <c r="L294" s="6">
        <v>44701</v>
      </c>
      <c r="M294" s="238">
        <f>SUMIFS(tabSaldoAta[SALDO],tabSaldoAta[CÓDIGO],tabEstimativa[[#This Row],[CÓDIGO]],tabSaldoAta[ATA.NR],tabEstimativa[[#This Row],[ATA.NR]],tabSaldoAta[ATA.ANO],tabEstimativa[[#This Row],[ATA.ANO]])</f>
        <v>15000</v>
      </c>
      <c r="N294" s="13" t="s">
        <v>1198</v>
      </c>
      <c r="O294" s="307" t="str">
        <f>IFERROR( VLOOKUP(CONCATENATE(tabEstimativa[[#This Row],[ATA.NR]],"/",tabEstimativa[[#This Row],[ATA.ANO]]-2000),tabAtas[#Data],6,FALSE), "" )</f>
        <v>ARTIGOS DE PAPELARIA</v>
      </c>
      <c r="P294" s="36" t="s">
        <v>4118</v>
      </c>
      <c r="Q294" s="35">
        <f>IFERROR( VLOOKUP(tabEstimativa[[#This Row],[PREGÃO]],tabPregões[#Data],6,FALSE), "" )</f>
        <v>44316</v>
      </c>
      <c r="R294" s="48"/>
      <c r="S294" s="66" t="str">
        <f>IF(COUNTIFS(tabImprósperosDetalhes[PREGÃO],tabEstimativa[[#This Row],[PREGÃO]],tabImprósperosDetalhes[IMPRÓSPERO],tabEstimativa[[#This Row],[LOTE]]) &gt; 0,"X","")</f>
        <v/>
      </c>
      <c r="T294" s="98" t="str">
        <f>IFERROR( VLOOKUP(tabEstimativa[[#This Row],[PREGÃO]],tabPregões[#Data],11,FALSE), "" )</f>
        <v>Finalizado. Ata 143/20</v>
      </c>
      <c r="U294" s="29" t="s">
        <v>1560</v>
      </c>
      <c r="V294" s="53" t="s">
        <v>4282</v>
      </c>
      <c r="W294" s="54">
        <v>44708.416481481479</v>
      </c>
      <c r="X294" s="34" t="str">
        <f t="shared" si="4"/>
        <v>*</v>
      </c>
    </row>
    <row r="295" spans="1:24" x14ac:dyDescent="0.3">
      <c r="A295" s="2">
        <v>133848</v>
      </c>
      <c r="B295" s="3" t="s">
        <v>1160</v>
      </c>
      <c r="C295" s="5" t="s">
        <v>86</v>
      </c>
      <c r="D295" s="11">
        <v>57</v>
      </c>
      <c r="E295" s="23">
        <v>16</v>
      </c>
      <c r="F295" s="11">
        <v>12</v>
      </c>
      <c r="G295" s="74">
        <f>IFERROR( ROUNDUP(tabEstimativa[[#This Row],[ESTIMATIVA]] / tabEstimativa[[#This Row],[PERÍODO]],0), 0 )</f>
        <v>2084</v>
      </c>
      <c r="H295" s="72">
        <v>25000</v>
      </c>
      <c r="I295" s="12">
        <v>43818</v>
      </c>
      <c r="J295" s="2">
        <v>143</v>
      </c>
      <c r="K295" s="8">
        <v>2021</v>
      </c>
      <c r="L295" s="6">
        <v>44701</v>
      </c>
      <c r="M295" s="238">
        <f>SUMIFS(tabSaldoAta[SALDO],tabSaldoAta[CÓDIGO],tabEstimativa[[#This Row],[CÓDIGO]],tabSaldoAta[ATA.NR],tabEstimativa[[#This Row],[ATA.NR]],tabSaldoAta[ATA.ANO],tabEstimativa[[#This Row],[ATA.ANO]])</f>
        <v>15000</v>
      </c>
      <c r="N295" s="13" t="s">
        <v>1198</v>
      </c>
      <c r="O295" s="307" t="str">
        <f>IFERROR( VLOOKUP(CONCATENATE(tabEstimativa[[#This Row],[ATA.NR]],"/",tabEstimativa[[#This Row],[ATA.ANO]]-2000),tabAtas[#Data],6,FALSE), "" )</f>
        <v>ARTIGOS DE PAPELARIA</v>
      </c>
      <c r="P295" s="36" t="s">
        <v>4118</v>
      </c>
      <c r="Q295" s="35">
        <f>IFERROR( VLOOKUP(tabEstimativa[[#This Row],[PREGÃO]],tabPregões[#Data],6,FALSE), "" )</f>
        <v>44316</v>
      </c>
      <c r="R295" s="48"/>
      <c r="S295" s="66" t="str">
        <f>IF(COUNTIFS(tabImprósperosDetalhes[PREGÃO],tabEstimativa[[#This Row],[PREGÃO]],tabImprósperosDetalhes[IMPRÓSPERO],tabEstimativa[[#This Row],[LOTE]]) &gt; 0,"X","")</f>
        <v/>
      </c>
      <c r="T295" s="98" t="str">
        <f>IFERROR( VLOOKUP(tabEstimativa[[#This Row],[PREGÃO]],tabPregões[#Data],11,FALSE), "" )</f>
        <v>Finalizado. Ata 143/20</v>
      </c>
      <c r="U295" s="29" t="s">
        <v>1560</v>
      </c>
      <c r="V295" s="53" t="s">
        <v>4282</v>
      </c>
      <c r="W295" s="54">
        <v>44708.416481481479</v>
      </c>
      <c r="X295" s="34" t="str">
        <f t="shared" si="4"/>
        <v>*</v>
      </c>
    </row>
    <row r="296" spans="1:24" x14ac:dyDescent="0.3">
      <c r="A296" s="2">
        <v>133849</v>
      </c>
      <c r="B296" s="3" t="s">
        <v>1161</v>
      </c>
      <c r="C296" s="5" t="s">
        <v>86</v>
      </c>
      <c r="D296" s="11">
        <v>57</v>
      </c>
      <c r="E296" s="23">
        <v>16</v>
      </c>
      <c r="F296" s="11">
        <v>12</v>
      </c>
      <c r="G296" s="74">
        <f>IFERROR( ROUNDUP(tabEstimativa[[#This Row],[ESTIMATIVA]] / tabEstimativa[[#This Row],[PERÍODO]],0), 0 )</f>
        <v>2084</v>
      </c>
      <c r="H296" s="72">
        <v>25000</v>
      </c>
      <c r="I296" s="12">
        <v>43818</v>
      </c>
      <c r="J296" s="2">
        <v>143</v>
      </c>
      <c r="K296" s="8">
        <v>2021</v>
      </c>
      <c r="L296" s="6">
        <v>44701</v>
      </c>
      <c r="M296" s="238">
        <f>SUMIFS(tabSaldoAta[SALDO],tabSaldoAta[CÓDIGO],tabEstimativa[[#This Row],[CÓDIGO]],tabSaldoAta[ATA.NR],tabEstimativa[[#This Row],[ATA.NR]],tabSaldoAta[ATA.ANO],tabEstimativa[[#This Row],[ATA.ANO]])</f>
        <v>15000</v>
      </c>
      <c r="N296" s="13" t="s">
        <v>1198</v>
      </c>
      <c r="O296" s="307" t="str">
        <f>IFERROR( VLOOKUP(CONCATENATE(tabEstimativa[[#This Row],[ATA.NR]],"/",tabEstimativa[[#This Row],[ATA.ANO]]-2000),tabAtas[#Data],6,FALSE), "" )</f>
        <v>ARTIGOS DE PAPELARIA</v>
      </c>
      <c r="P296" s="36" t="s">
        <v>4118</v>
      </c>
      <c r="Q296" s="35">
        <f>IFERROR( VLOOKUP(tabEstimativa[[#This Row],[PREGÃO]],tabPregões[#Data],6,FALSE), "" )</f>
        <v>44316</v>
      </c>
      <c r="R296" s="48"/>
      <c r="S296" s="66" t="str">
        <f>IF(COUNTIFS(tabImprósperosDetalhes[PREGÃO],tabEstimativa[[#This Row],[PREGÃO]],tabImprósperosDetalhes[IMPRÓSPERO],tabEstimativa[[#This Row],[LOTE]]) &gt; 0,"X","")</f>
        <v/>
      </c>
      <c r="T296" s="98" t="str">
        <f>IFERROR( VLOOKUP(tabEstimativa[[#This Row],[PREGÃO]],tabPregões[#Data],11,FALSE), "" )</f>
        <v>Finalizado. Ata 143/20</v>
      </c>
      <c r="U296" s="29" t="s">
        <v>1560</v>
      </c>
      <c r="V296" s="53" t="s">
        <v>4282</v>
      </c>
      <c r="W296" s="54">
        <v>44708.416481481479</v>
      </c>
      <c r="X296" s="34" t="str">
        <f t="shared" ref="X296:X359" si="5">"*"</f>
        <v>*</v>
      </c>
    </row>
    <row r="297" spans="1:24" x14ac:dyDescent="0.3">
      <c r="A297" s="2">
        <v>133850</v>
      </c>
      <c r="B297" s="3" t="s">
        <v>1162</v>
      </c>
      <c r="C297" s="5" t="s">
        <v>86</v>
      </c>
      <c r="D297" s="11">
        <v>57</v>
      </c>
      <c r="E297" s="23">
        <v>16</v>
      </c>
      <c r="F297" s="11">
        <v>12</v>
      </c>
      <c r="G297" s="74">
        <f>IFERROR( ROUNDUP(tabEstimativa[[#This Row],[ESTIMATIVA]] / tabEstimativa[[#This Row],[PERÍODO]],0), 0 )</f>
        <v>2084</v>
      </c>
      <c r="H297" s="72">
        <v>25000</v>
      </c>
      <c r="I297" s="12">
        <v>43818</v>
      </c>
      <c r="J297" s="2">
        <v>143</v>
      </c>
      <c r="K297" s="8">
        <v>2021</v>
      </c>
      <c r="L297" s="6">
        <v>44701</v>
      </c>
      <c r="M297" s="238">
        <f>SUMIFS(tabSaldoAta[SALDO],tabSaldoAta[CÓDIGO],tabEstimativa[[#This Row],[CÓDIGO]],tabSaldoAta[ATA.NR],tabEstimativa[[#This Row],[ATA.NR]],tabSaldoAta[ATA.ANO],tabEstimativa[[#This Row],[ATA.ANO]])</f>
        <v>15000</v>
      </c>
      <c r="N297" s="13" t="s">
        <v>1198</v>
      </c>
      <c r="O297" s="307" t="str">
        <f>IFERROR( VLOOKUP(CONCATENATE(tabEstimativa[[#This Row],[ATA.NR]],"/",tabEstimativa[[#This Row],[ATA.ANO]]-2000),tabAtas[#Data],6,FALSE), "" )</f>
        <v>ARTIGOS DE PAPELARIA</v>
      </c>
      <c r="P297" s="36" t="s">
        <v>4118</v>
      </c>
      <c r="Q297" s="35">
        <f>IFERROR( VLOOKUP(tabEstimativa[[#This Row],[PREGÃO]],tabPregões[#Data],6,FALSE), "" )</f>
        <v>44316</v>
      </c>
      <c r="R297" s="48"/>
      <c r="S297" s="66" t="str">
        <f>IF(COUNTIFS(tabImprósperosDetalhes[PREGÃO],tabEstimativa[[#This Row],[PREGÃO]],tabImprósperosDetalhes[IMPRÓSPERO],tabEstimativa[[#This Row],[LOTE]]) &gt; 0,"X","")</f>
        <v/>
      </c>
      <c r="T297" s="98" t="str">
        <f>IFERROR( VLOOKUP(tabEstimativa[[#This Row],[PREGÃO]],tabPregões[#Data],11,FALSE), "" )</f>
        <v>Finalizado. Ata 143/20</v>
      </c>
      <c r="U297" s="29" t="s">
        <v>1560</v>
      </c>
      <c r="V297" s="53" t="s">
        <v>4282</v>
      </c>
      <c r="W297" s="54">
        <v>44708.416481481479</v>
      </c>
      <c r="X297" s="34" t="str">
        <f t="shared" si="5"/>
        <v>*</v>
      </c>
    </row>
    <row r="298" spans="1:24" x14ac:dyDescent="0.3">
      <c r="A298" s="2">
        <v>112118</v>
      </c>
      <c r="B298" s="3" t="s">
        <v>326</v>
      </c>
      <c r="C298" s="5" t="s">
        <v>20</v>
      </c>
      <c r="D298" s="11"/>
      <c r="E298" s="23"/>
      <c r="F298" s="11">
        <v>12</v>
      </c>
      <c r="G298" s="74">
        <f>IFERROR( ROUNDUP(tabEstimativa[[#This Row],[ESTIMATIVA]] / tabEstimativa[[#This Row],[PERÍODO]],0), 0 )</f>
        <v>5</v>
      </c>
      <c r="H298" s="72">
        <v>50</v>
      </c>
      <c r="I298" s="12">
        <v>43346</v>
      </c>
      <c r="J298" s="7"/>
      <c r="K298" s="8"/>
      <c r="L298" s="6"/>
      <c r="M298" s="238">
        <f>SUMIFS(tabSaldoAta[SALDO],tabSaldoAta[CÓDIGO],tabEstimativa[[#This Row],[CÓDIGO]],tabSaldoAta[ATA.NR],tabEstimativa[[#This Row],[ATA.NR]],tabSaldoAta[ATA.ANO],tabEstimativa[[#This Row],[ATA.ANO]])</f>
        <v>0</v>
      </c>
      <c r="N298" s="13" t="s">
        <v>1459</v>
      </c>
      <c r="O298" s="308" t="s">
        <v>1330</v>
      </c>
      <c r="P298" s="36"/>
      <c r="Q298" s="35" t="str">
        <f>IFERROR( VLOOKUP(tabEstimativa[[#This Row],[PREGÃO]],tabPregões[#Data],6,FALSE), "" )</f>
        <v/>
      </c>
      <c r="R298" s="48"/>
      <c r="S298" s="66" t="str">
        <f>IF(COUNTIFS(tabImprósperosDetalhes[PREGÃO],tabEstimativa[[#This Row],[PREGÃO]],tabImprósperosDetalhes[IMPRÓSPERO],tabEstimativa[[#This Row],[LOTE]]) &gt; 0,"X","")</f>
        <v/>
      </c>
      <c r="T298" s="98" t="str">
        <f>IFERROR( VLOOKUP(tabEstimativa[[#This Row],[PREGÃO]],tabPregões[#Data],11,FALSE), "" )</f>
        <v/>
      </c>
      <c r="U298" s="29" t="s">
        <v>1380</v>
      </c>
      <c r="V298" s="53" t="s">
        <v>1551</v>
      </c>
      <c r="W298" s="54">
        <v>43606.696840277778</v>
      </c>
      <c r="X298" s="34" t="str">
        <f t="shared" si="5"/>
        <v>*</v>
      </c>
    </row>
    <row r="299" spans="1:24" x14ac:dyDescent="0.3">
      <c r="A299" s="2">
        <v>106590</v>
      </c>
      <c r="B299" s="3" t="s">
        <v>737</v>
      </c>
      <c r="C299" s="5" t="s">
        <v>17</v>
      </c>
      <c r="D299" s="11"/>
      <c r="E299" s="23"/>
      <c r="F299" s="11">
        <v>12</v>
      </c>
      <c r="G299" s="74">
        <f>IFERROR( ROUNDUP(tabEstimativa[[#This Row],[ESTIMATIVA]] / tabEstimativa[[#This Row],[PERÍODO]],0), 0 )</f>
        <v>4</v>
      </c>
      <c r="H299" s="72">
        <v>45</v>
      </c>
      <c r="I299" s="12">
        <v>43339</v>
      </c>
      <c r="J299" s="7"/>
      <c r="K299" s="8"/>
      <c r="L299" s="6"/>
      <c r="M299" s="238">
        <f>SUMIFS(tabSaldoAta[SALDO],tabSaldoAta[CÓDIGO],tabEstimativa[[#This Row],[CÓDIGO]],tabSaldoAta[ATA.NR],tabEstimativa[[#This Row],[ATA.NR]],tabSaldoAta[ATA.ANO],tabEstimativa[[#This Row],[ATA.ANO]])</f>
        <v>0</v>
      </c>
      <c r="N299" s="13" t="s">
        <v>1459</v>
      </c>
      <c r="O299" s="308" t="s">
        <v>1339</v>
      </c>
      <c r="P299" s="36"/>
      <c r="Q299" s="35" t="str">
        <f>IFERROR( VLOOKUP(tabEstimativa[[#This Row],[PREGÃO]],tabPregões[#Data],6,FALSE), "" )</f>
        <v/>
      </c>
      <c r="R299" s="48"/>
      <c r="S299" s="66" t="str">
        <f>IF(COUNTIFS(tabImprósperosDetalhes[PREGÃO],tabEstimativa[[#This Row],[PREGÃO]],tabImprósperosDetalhes[IMPRÓSPERO],tabEstimativa[[#This Row],[LOTE]]) &gt; 0,"X","")</f>
        <v/>
      </c>
      <c r="T299" s="98" t="str">
        <f>IFERROR( VLOOKUP(tabEstimativa[[#This Row],[PREGÃO]],tabPregões[#Data],11,FALSE), "" )</f>
        <v/>
      </c>
      <c r="U299" s="29" t="s">
        <v>1380</v>
      </c>
      <c r="V299" s="53" t="s">
        <v>1551</v>
      </c>
      <c r="W299" s="54">
        <v>43606.696840277778</v>
      </c>
      <c r="X299" s="34" t="str">
        <f t="shared" si="5"/>
        <v>*</v>
      </c>
    </row>
    <row r="300" spans="1:24" x14ac:dyDescent="0.3">
      <c r="A300" s="2">
        <v>116884</v>
      </c>
      <c r="B300" s="3" t="s">
        <v>309</v>
      </c>
      <c r="C300" s="5" t="s">
        <v>17</v>
      </c>
      <c r="D300" s="11"/>
      <c r="E300" s="23"/>
      <c r="F300" s="11">
        <v>12</v>
      </c>
      <c r="G300" s="74">
        <f>IFERROR( ROUNDUP(tabEstimativa[[#This Row],[ESTIMATIVA]] / tabEstimativa[[#This Row],[PERÍODO]],0), 0 )</f>
        <v>11</v>
      </c>
      <c r="H300" s="72">
        <v>130</v>
      </c>
      <c r="I300" s="12">
        <v>43346</v>
      </c>
      <c r="J300" s="7"/>
      <c r="K300" s="8"/>
      <c r="L300" s="6"/>
      <c r="M300" s="238">
        <f>SUMIFS(tabSaldoAta[SALDO],tabSaldoAta[CÓDIGO],tabEstimativa[[#This Row],[CÓDIGO]],tabSaldoAta[ATA.NR],tabEstimativa[[#This Row],[ATA.NR]],tabSaldoAta[ATA.ANO],tabEstimativa[[#This Row],[ATA.ANO]])</f>
        <v>0</v>
      </c>
      <c r="N300" s="13" t="s">
        <v>1459</v>
      </c>
      <c r="O300" s="308" t="s">
        <v>1330</v>
      </c>
      <c r="P300" s="36"/>
      <c r="Q300" s="35" t="str">
        <f>IFERROR( VLOOKUP(tabEstimativa[[#This Row],[PREGÃO]],tabPregões[#Data],6,FALSE), "" )</f>
        <v/>
      </c>
      <c r="R300" s="48"/>
      <c r="S300" s="66" t="str">
        <f>IF(COUNTIFS(tabImprósperosDetalhes[PREGÃO],tabEstimativa[[#This Row],[PREGÃO]],tabImprósperosDetalhes[IMPRÓSPERO],tabEstimativa[[#This Row],[LOTE]]) &gt; 0,"X","")</f>
        <v/>
      </c>
      <c r="T300" s="98" t="str">
        <f>IFERROR( VLOOKUP(tabEstimativa[[#This Row],[PREGÃO]],tabPregões[#Data],11,FALSE), "" )</f>
        <v/>
      </c>
      <c r="U300" s="29" t="s">
        <v>1380</v>
      </c>
      <c r="V300" s="53" t="s">
        <v>1551</v>
      </c>
      <c r="W300" s="54">
        <v>43606.696840277778</v>
      </c>
      <c r="X300" s="34" t="str">
        <f t="shared" si="5"/>
        <v>*</v>
      </c>
    </row>
    <row r="301" spans="1:24" x14ac:dyDescent="0.3">
      <c r="A301" s="2">
        <v>112175</v>
      </c>
      <c r="B301" s="3" t="s">
        <v>308</v>
      </c>
      <c r="C301" s="5" t="s">
        <v>17</v>
      </c>
      <c r="D301" s="11"/>
      <c r="E301" s="23"/>
      <c r="F301" s="11">
        <v>12</v>
      </c>
      <c r="G301" s="74">
        <f>IFERROR( ROUNDUP(tabEstimativa[[#This Row],[ESTIMATIVA]] / tabEstimativa[[#This Row],[PERÍODO]],0), 0 )</f>
        <v>17</v>
      </c>
      <c r="H301" s="72">
        <v>200</v>
      </c>
      <c r="I301" s="12">
        <v>43346</v>
      </c>
      <c r="J301" s="7"/>
      <c r="K301" s="8"/>
      <c r="L301" s="6"/>
      <c r="M301" s="238">
        <f>SUMIFS(tabSaldoAta[SALDO],tabSaldoAta[CÓDIGO],tabEstimativa[[#This Row],[CÓDIGO]],tabSaldoAta[ATA.NR],tabEstimativa[[#This Row],[ATA.NR]],tabSaldoAta[ATA.ANO],tabEstimativa[[#This Row],[ATA.ANO]])</f>
        <v>0</v>
      </c>
      <c r="N301" s="13" t="s">
        <v>1459</v>
      </c>
      <c r="O301" s="308" t="s">
        <v>1330</v>
      </c>
      <c r="P301" s="36"/>
      <c r="Q301" s="35" t="str">
        <f>IFERROR( VLOOKUP(tabEstimativa[[#This Row],[PREGÃO]],tabPregões[#Data],6,FALSE), "" )</f>
        <v/>
      </c>
      <c r="R301" s="48"/>
      <c r="S301" s="66" t="str">
        <f>IF(COUNTIFS(tabImprósperosDetalhes[PREGÃO],tabEstimativa[[#This Row],[PREGÃO]],tabImprósperosDetalhes[IMPRÓSPERO],tabEstimativa[[#This Row],[LOTE]]) &gt; 0,"X","")</f>
        <v/>
      </c>
      <c r="T301" s="98" t="str">
        <f>IFERROR( VLOOKUP(tabEstimativa[[#This Row],[PREGÃO]],tabPregões[#Data],11,FALSE), "" )</f>
        <v/>
      </c>
      <c r="U301" s="29" t="s">
        <v>1380</v>
      </c>
      <c r="V301" s="53" t="s">
        <v>1551</v>
      </c>
      <c r="W301" s="54">
        <v>43606.696840277778</v>
      </c>
      <c r="X301" s="34" t="str">
        <f t="shared" si="5"/>
        <v>*</v>
      </c>
    </row>
    <row r="302" spans="1:24" x14ac:dyDescent="0.3">
      <c r="A302" s="2">
        <v>13991</v>
      </c>
      <c r="B302" s="3" t="s">
        <v>812</v>
      </c>
      <c r="C302" s="5" t="s">
        <v>3</v>
      </c>
      <c r="D302" s="11">
        <v>72</v>
      </c>
      <c r="E302" s="23">
        <v>6</v>
      </c>
      <c r="F302" s="11">
        <v>12</v>
      </c>
      <c r="G302" s="74">
        <f>IFERROR( ROUNDUP(tabEstimativa[[#This Row],[ESTIMATIVA]] / tabEstimativa[[#This Row],[PERÍODO]],0), 0 )</f>
        <v>59</v>
      </c>
      <c r="H302" s="72">
        <v>700</v>
      </c>
      <c r="I302" s="12">
        <v>43965</v>
      </c>
      <c r="J302" s="7">
        <v>220</v>
      </c>
      <c r="K302" s="8">
        <v>2019</v>
      </c>
      <c r="L302" s="6">
        <v>44082</v>
      </c>
      <c r="M302" s="238">
        <f>SUMIFS(tabSaldoAta[SALDO],tabSaldoAta[CÓDIGO],tabEstimativa[[#This Row],[CÓDIGO]],tabSaldoAta[ATA.NR],tabEstimativa[[#This Row],[ATA.NR]],tabSaldoAta[ATA.ANO],tabEstimativa[[#This Row],[ATA.ANO]])</f>
        <v>200</v>
      </c>
      <c r="N302" s="13" t="s">
        <v>1799</v>
      </c>
      <c r="O302" s="308" t="s">
        <v>1883</v>
      </c>
      <c r="P302" s="36" t="s">
        <v>3924</v>
      </c>
      <c r="Q302" s="35">
        <f>IFERROR( VLOOKUP(tabEstimativa[[#This Row],[PREGÃO]],tabPregões[#Data],6,FALSE), "" )</f>
        <v>44215</v>
      </c>
      <c r="R302" s="48">
        <v>2</v>
      </c>
      <c r="S302" s="66" t="str">
        <f>IF(COUNTIFS(tabImprósperosDetalhes[PREGÃO],tabEstimativa[[#This Row],[PREGÃO]],tabImprósperosDetalhes[IMPRÓSPERO],tabEstimativa[[#This Row],[LOTE]]) &gt; 0,"X","")</f>
        <v>X</v>
      </c>
      <c r="T302" s="98" t="str">
        <f>IFERROR( VLOOKUP(tabEstimativa[[#This Row],[PREGÃO]],tabPregões[#Data],11,FALSE), "" )</f>
        <v>Finalizado</v>
      </c>
      <c r="U302" s="29" t="s">
        <v>1560</v>
      </c>
      <c r="V302" s="53" t="s">
        <v>2063</v>
      </c>
      <c r="W302" s="54">
        <v>44217.584004629629</v>
      </c>
      <c r="X302" s="34" t="str">
        <f t="shared" si="5"/>
        <v>*</v>
      </c>
    </row>
    <row r="303" spans="1:24" x14ac:dyDescent="0.3">
      <c r="A303" s="2">
        <v>127664</v>
      </c>
      <c r="B303" s="3" t="s">
        <v>1969</v>
      </c>
      <c r="C303" s="5" t="s">
        <v>87</v>
      </c>
      <c r="D303" s="11">
        <v>71</v>
      </c>
      <c r="E303" s="23">
        <v>34</v>
      </c>
      <c r="F303" s="11">
        <v>12</v>
      </c>
      <c r="G303" s="74">
        <f>ROUNDUP(tabEstimativa[[#This Row],[ESTIMATIVA]] / tabEstimativa[[#This Row],[PERÍODO]],0)</f>
        <v>667</v>
      </c>
      <c r="H303" s="72">
        <v>8000</v>
      </c>
      <c r="I303" s="12">
        <v>44434</v>
      </c>
      <c r="J303" s="2">
        <v>33</v>
      </c>
      <c r="K303" s="8">
        <v>2020</v>
      </c>
      <c r="L303" s="6">
        <v>44242</v>
      </c>
      <c r="M303" s="238">
        <f>SUMIFS(tabSaldoAta[SALDO],tabSaldoAta[CÓDIGO],tabEstimativa[[#This Row],[CÓDIGO]],tabSaldoAta[ATA.NR],tabEstimativa[[#This Row],[ATA.NR]],tabSaldoAta[ATA.ANO],tabEstimativa[[#This Row],[ATA.ANO]])</f>
        <v>0</v>
      </c>
      <c r="N303" s="13" t="s">
        <v>1198</v>
      </c>
      <c r="O303" s="307" t="str">
        <f>IFERROR( VLOOKUP(CONCATENATE(tabEstimativa[[#This Row],[ATA.NR]],"/",tabEstimativa[[#This Row],[ATA.ANO]]-2000),tabAtas[#Data],6,FALSE), "" )</f>
        <v>GENEROS ALIMENTICIOS (BISCOITO, BOLO, SUCO, ETC.)</v>
      </c>
      <c r="P303" s="36" t="s">
        <v>3366</v>
      </c>
      <c r="Q303" s="35">
        <f>IFERROR( VLOOKUP(tabEstimativa[[#This Row],[PREGÃO]],tabPregões[#Data],6,FALSE), "" )</f>
        <v>43872</v>
      </c>
      <c r="R303" s="48"/>
      <c r="S303" s="66" t="str">
        <f>IF(COUNTIFS(tabImprósperosDetalhes[PREGÃO],tabEstimativa[[#This Row],[PREGÃO]],tabImprósperosDetalhes[IMPRÓSPERO],tabEstimativa[[#This Row],[LOTE]]) &gt; 0,"X","")</f>
        <v/>
      </c>
      <c r="T303" s="98" t="str">
        <f>IFERROR( VLOOKUP(tabEstimativa[[#This Row],[PREGÃO]],tabPregões[#Data],11,FALSE), "" )</f>
        <v>Na DFAT para formalizar contrato</v>
      </c>
      <c r="U303" s="29" t="s">
        <v>1560</v>
      </c>
      <c r="V303" s="53" t="s">
        <v>2063</v>
      </c>
      <c r="W303" s="54">
        <v>44476.48609953704</v>
      </c>
      <c r="X303" s="34" t="str">
        <f t="shared" si="5"/>
        <v>*</v>
      </c>
    </row>
    <row r="304" spans="1:24" x14ac:dyDescent="0.3">
      <c r="A304" s="2">
        <v>111170</v>
      </c>
      <c r="B304" s="3" t="s">
        <v>1007</v>
      </c>
      <c r="C304" s="5" t="s">
        <v>94</v>
      </c>
      <c r="D304" s="11"/>
      <c r="E304" s="23"/>
      <c r="F304" s="11">
        <v>12</v>
      </c>
      <c r="G304" s="74">
        <f>IFERROR( ROUNDUP(tabEstimativa[[#This Row],[ESTIMATIVA]] / tabEstimativa[[#This Row],[PERÍODO]],0), 0 )</f>
        <v>0</v>
      </c>
      <c r="H304" s="72">
        <v>0</v>
      </c>
      <c r="I304" s="12">
        <v>43322</v>
      </c>
      <c r="J304" s="7">
        <v>175</v>
      </c>
      <c r="K304" s="8">
        <v>2017</v>
      </c>
      <c r="L304" s="6">
        <v>43383</v>
      </c>
      <c r="M304" s="238">
        <f>SUMIFS(tabSaldoAta[SALDO],tabSaldoAta[CÓDIGO],tabEstimativa[[#This Row],[CÓDIGO]],tabSaldoAta[ATA.NR],tabEstimativa[[#This Row],[ATA.NR]],tabSaldoAta[ATA.ANO],tabEstimativa[[#This Row],[ATA.ANO]])</f>
        <v>0</v>
      </c>
      <c r="N304" s="13" t="s">
        <v>1199</v>
      </c>
      <c r="O304" s="308" t="s">
        <v>1368</v>
      </c>
      <c r="P304" s="36" t="s">
        <v>2013</v>
      </c>
      <c r="Q304" s="35">
        <f>IFERROR( VLOOKUP(tabEstimativa[[#This Row],[PREGÃO]],tabPregões[#Data],6,FALSE), "" )</f>
        <v>43711</v>
      </c>
      <c r="R304" s="48"/>
      <c r="S304" s="66" t="str">
        <f>IF(COUNTIFS(tabImprósperosDetalhes[PREGÃO],tabEstimativa[[#This Row],[PREGÃO]],tabImprósperosDetalhes[IMPRÓSPERO],tabEstimativa[[#This Row],[LOTE]]) &gt; 0,"X","")</f>
        <v/>
      </c>
      <c r="T304" s="98" t="str">
        <f>IFERROR( VLOOKUP(tabEstimativa[[#This Row],[PREGÃO]],tabPregões[#Data],11,FALSE), "" )</f>
        <v>Processo conferido, finalizado.</v>
      </c>
      <c r="U304" s="29" t="s">
        <v>1941</v>
      </c>
      <c r="V304" s="53" t="s">
        <v>1551</v>
      </c>
      <c r="W304" s="54">
        <v>43713.328333333331</v>
      </c>
      <c r="X304" s="34" t="str">
        <f t="shared" si="5"/>
        <v>*</v>
      </c>
    </row>
    <row r="305" spans="1:24" x14ac:dyDescent="0.3">
      <c r="A305" s="2">
        <v>64610</v>
      </c>
      <c r="B305" s="3" t="s">
        <v>345</v>
      </c>
      <c r="C305" s="5" t="s">
        <v>3</v>
      </c>
      <c r="D305" s="11">
        <v>69</v>
      </c>
      <c r="E305" s="23">
        <v>1</v>
      </c>
      <c r="F305" s="11">
        <v>12</v>
      </c>
      <c r="G305" s="74">
        <f>IFERROR( ROUNDUP(tabEstimativa[[#This Row],[ESTIMATIVA]] / tabEstimativa[[#This Row],[PERÍODO]],0), 0 )</f>
        <v>17</v>
      </c>
      <c r="H305" s="72">
        <v>200</v>
      </c>
      <c r="I305" s="12">
        <v>44097</v>
      </c>
      <c r="J305" s="7">
        <v>16</v>
      </c>
      <c r="K305" s="8">
        <v>2020</v>
      </c>
      <c r="L305" s="6">
        <v>44223</v>
      </c>
      <c r="M305" s="238">
        <f>SUMIFS(tabSaldoAta[SALDO],tabSaldoAta[CÓDIGO],tabEstimativa[[#This Row],[CÓDIGO]],tabSaldoAta[ATA.NR],tabEstimativa[[#This Row],[ATA.NR]],tabSaldoAta[ATA.ANO],tabEstimativa[[#This Row],[ATA.ANO]])</f>
        <v>1000</v>
      </c>
      <c r="N305" s="13" t="s">
        <v>1799</v>
      </c>
      <c r="O305" s="307" t="str">
        <f>IFERROR( VLOOKUP(CONCATENATE(tabEstimativa[[#This Row],[ATA.NR]],"/",tabEstimativa[[#This Row],[ATA.ANO]]-2000),tabAtas[#Data],6,FALSE), "" )</f>
        <v>CHAPA DE ACO, PERFIL E TUBO QUADRADO</v>
      </c>
      <c r="P305" s="36" t="s">
        <v>3256</v>
      </c>
      <c r="Q305" s="35">
        <f>IFERROR( VLOOKUP(tabEstimativa[[#This Row],[PREGÃO]],tabPregões[#Data],6,FALSE), "" )</f>
        <v>43871</v>
      </c>
      <c r="R305" s="48"/>
      <c r="S305" s="66" t="str">
        <f>IF(COUNTIFS(tabImprósperosDetalhes[PREGÃO],tabEstimativa[[#This Row],[PREGÃO]],tabImprósperosDetalhes[IMPRÓSPERO],tabEstimativa[[#This Row],[LOTE]]) &gt; 0,"X","")</f>
        <v/>
      </c>
      <c r="T305" s="98" t="str">
        <f>IFERROR( VLOOKUP(tabEstimativa[[#This Row],[PREGÃO]],tabPregões[#Data],11,FALSE), "" )</f>
        <v>Processo conferido, finalizado. Incluso no relatório TCE.</v>
      </c>
      <c r="U305" s="29" t="s">
        <v>1560</v>
      </c>
      <c r="V305" s="53" t="s">
        <v>2063</v>
      </c>
      <c r="W305" s="54">
        <v>44252.42832175926</v>
      </c>
      <c r="X305" s="34" t="str">
        <f t="shared" si="5"/>
        <v>*</v>
      </c>
    </row>
    <row r="306" spans="1:24" x14ac:dyDescent="0.3">
      <c r="A306" s="306">
        <v>20135</v>
      </c>
      <c r="B306" s="314" t="s">
        <v>343</v>
      </c>
      <c r="C306" s="5" t="s">
        <v>3</v>
      </c>
      <c r="D306" s="11">
        <v>69</v>
      </c>
      <c r="E306" s="23">
        <v>1</v>
      </c>
      <c r="F306" s="11">
        <v>12</v>
      </c>
      <c r="G306" s="74">
        <f>IFERROR( ROUNDUP(tabEstimativa[[#This Row],[ESTIMATIVA]] / tabEstimativa[[#This Row],[PERÍODO]],0), 0 )</f>
        <v>30</v>
      </c>
      <c r="H306" s="72">
        <v>350</v>
      </c>
      <c r="I306" s="12">
        <v>44335</v>
      </c>
      <c r="J306" s="7">
        <v>16</v>
      </c>
      <c r="K306" s="8">
        <v>2020</v>
      </c>
      <c r="L306" s="6">
        <v>44223</v>
      </c>
      <c r="M306" s="238">
        <f>SUMIFS(tabSaldoAta[SALDO],tabSaldoAta[CÓDIGO],tabEstimativa[[#This Row],[CÓDIGO]],tabSaldoAta[ATA.NR],tabEstimativa[[#This Row],[ATA.NR]],tabSaldoAta[ATA.ANO],tabEstimativa[[#This Row],[ATA.ANO]])</f>
        <v>1000</v>
      </c>
      <c r="N306" s="13" t="s">
        <v>1198</v>
      </c>
      <c r="O306" s="307" t="str">
        <f>IFERROR( VLOOKUP(CONCATENATE(tabEstimativa[[#This Row],[ATA.NR]],"/",tabEstimativa[[#This Row],[ATA.ANO]]-2000),tabAtas[#Data],6,FALSE), "" )</f>
        <v>CHAPA DE ACO, PERFIL E TUBO QUADRADO</v>
      </c>
      <c r="P306" s="36" t="s">
        <v>3256</v>
      </c>
      <c r="Q306" s="35">
        <f>IFERROR( VLOOKUP(tabEstimativa[[#This Row],[PREGÃO]],tabPregões[#Data],6,FALSE), "" )</f>
        <v>43871</v>
      </c>
      <c r="R306" s="48"/>
      <c r="S306" s="66" t="str">
        <f>IF(COUNTIFS(tabImprósperosDetalhes[PREGÃO],tabEstimativa[[#This Row],[PREGÃO]],tabImprósperosDetalhes[IMPRÓSPERO],tabEstimativa[[#This Row],[LOTE]]) &gt; 0,"X","")</f>
        <v/>
      </c>
      <c r="T306" s="98" t="str">
        <f>IFERROR( VLOOKUP(tabEstimativa[[#This Row],[PREGÃO]],tabPregões[#Data],11,FALSE), "" )</f>
        <v>Processo conferido, finalizado. Incluso no relatório TCE.</v>
      </c>
      <c r="U306" s="29" t="s">
        <v>1560</v>
      </c>
      <c r="V306" s="53" t="s">
        <v>2063</v>
      </c>
      <c r="W306" s="54">
        <v>44347.387129629627</v>
      </c>
      <c r="X306" s="34" t="str">
        <f t="shared" si="5"/>
        <v>*</v>
      </c>
    </row>
    <row r="307" spans="1:24" x14ac:dyDescent="0.3">
      <c r="A307" s="2">
        <v>115060</v>
      </c>
      <c r="B307" s="3" t="s">
        <v>88</v>
      </c>
      <c r="C307" s="5" t="s">
        <v>17</v>
      </c>
      <c r="D307" s="11">
        <v>69</v>
      </c>
      <c r="E307" s="23">
        <v>11</v>
      </c>
      <c r="F307" s="11">
        <v>12</v>
      </c>
      <c r="G307" s="74">
        <f>IFERROR( ROUNDUP(tabEstimativa[[#This Row],[ESTIMATIVA]] / tabEstimativa[[#This Row],[PERÍODO]],0), 0 )</f>
        <v>0</v>
      </c>
      <c r="H307" s="72">
        <v>0</v>
      </c>
      <c r="I307" s="12">
        <v>43963</v>
      </c>
      <c r="J307" s="7">
        <v>198</v>
      </c>
      <c r="K307" s="8">
        <v>2019</v>
      </c>
      <c r="L307" s="6">
        <v>44058</v>
      </c>
      <c r="M307" s="238">
        <f>SUMIFS(tabSaldoAta[SALDO],tabSaldoAta[CÓDIGO],tabEstimativa[[#This Row],[CÓDIGO]],tabSaldoAta[ATA.NR],tabEstimativa[[#This Row],[ATA.NR]],tabSaldoAta[ATA.ANO],tabEstimativa[[#This Row],[ATA.ANO]])</f>
        <v>18</v>
      </c>
      <c r="N307" s="13" t="s">
        <v>1799</v>
      </c>
      <c r="O307" s="308" t="s">
        <v>2014</v>
      </c>
      <c r="P307" s="36" t="s">
        <v>2013</v>
      </c>
      <c r="Q307" s="35">
        <f>IFERROR( VLOOKUP(tabEstimativa[[#This Row],[PREGÃO]],tabPregões[#Data],6,FALSE), "" )</f>
        <v>43711</v>
      </c>
      <c r="R307" s="48">
        <v>28</v>
      </c>
      <c r="S307" s="66" t="str">
        <f>IF(COUNTIFS(tabImprósperosDetalhes[PREGÃO],tabEstimativa[[#This Row],[PREGÃO]],tabImprósperosDetalhes[IMPRÓSPERO],tabEstimativa[[#This Row],[LOTE]]) &gt; 0,"X","")</f>
        <v/>
      </c>
      <c r="T307" s="98" t="str">
        <f>IFERROR( VLOOKUP(tabEstimativa[[#This Row],[PREGÃO]],tabPregões[#Data],11,FALSE), "" )</f>
        <v>Processo conferido, finalizado.</v>
      </c>
      <c r="U307" s="29" t="s">
        <v>1560</v>
      </c>
      <c r="V307" s="53" t="s">
        <v>1551</v>
      </c>
      <c r="W307" s="54">
        <v>43965.648611111108</v>
      </c>
      <c r="X307" s="34" t="str">
        <f t="shared" si="5"/>
        <v>*</v>
      </c>
    </row>
    <row r="308" spans="1:24" x14ac:dyDescent="0.3">
      <c r="A308" s="2">
        <v>76217</v>
      </c>
      <c r="B308" s="3" t="s">
        <v>89</v>
      </c>
      <c r="C308" s="5" t="s">
        <v>18</v>
      </c>
      <c r="D308" s="11"/>
      <c r="E308" s="23"/>
      <c r="F308" s="11">
        <v>12</v>
      </c>
      <c r="G308" s="74">
        <f>IFERROR( ROUNDUP(tabEstimativa[[#This Row],[ESTIMATIVA]] / tabEstimativa[[#This Row],[PERÍODO]],0), 0 )</f>
        <v>3</v>
      </c>
      <c r="H308" s="72">
        <v>30</v>
      </c>
      <c r="I308" s="12">
        <v>43322</v>
      </c>
      <c r="J308" s="7">
        <v>175</v>
      </c>
      <c r="K308" s="8">
        <v>2017</v>
      </c>
      <c r="L308" s="6">
        <v>43383</v>
      </c>
      <c r="M308" s="238">
        <f>SUMIFS(tabSaldoAta[SALDO],tabSaldoAta[CÓDIGO],tabEstimativa[[#This Row],[CÓDIGO]],tabSaldoAta[ATA.NR],tabEstimativa[[#This Row],[ATA.NR]],tabSaldoAta[ATA.ANO],tabEstimativa[[#This Row],[ATA.ANO]])</f>
        <v>0</v>
      </c>
      <c r="N308" s="13" t="s">
        <v>1199</v>
      </c>
      <c r="O308" s="308" t="s">
        <v>1368</v>
      </c>
      <c r="P308" s="36" t="s">
        <v>2013</v>
      </c>
      <c r="Q308" s="35">
        <f>IFERROR( VLOOKUP(tabEstimativa[[#This Row],[PREGÃO]],tabPregões[#Data],6,FALSE), "" )</f>
        <v>43711</v>
      </c>
      <c r="R308" s="48"/>
      <c r="S308" s="66" t="str">
        <f>IF(COUNTIFS(tabImprósperosDetalhes[PREGÃO],tabEstimativa[[#This Row],[PREGÃO]],tabImprósperosDetalhes[IMPRÓSPERO],tabEstimativa[[#This Row],[LOTE]]) &gt; 0,"X","")</f>
        <v/>
      </c>
      <c r="T308" s="98" t="str">
        <f>IFERROR( VLOOKUP(tabEstimativa[[#This Row],[PREGÃO]],tabPregões[#Data],11,FALSE), "" )</f>
        <v>Processo conferido, finalizado.</v>
      </c>
      <c r="U308" s="29" t="s">
        <v>1941</v>
      </c>
      <c r="V308" s="53" t="s">
        <v>1551</v>
      </c>
      <c r="W308" s="54">
        <v>43713.328333333331</v>
      </c>
      <c r="X308" s="34" t="str">
        <f t="shared" si="5"/>
        <v>*</v>
      </c>
    </row>
    <row r="309" spans="1:24" x14ac:dyDescent="0.3">
      <c r="A309" s="2">
        <v>113099</v>
      </c>
      <c r="B309" s="3" t="s">
        <v>1009</v>
      </c>
      <c r="C309" s="5" t="s">
        <v>94</v>
      </c>
      <c r="D309" s="11"/>
      <c r="E309" s="23"/>
      <c r="F309" s="11">
        <v>12</v>
      </c>
      <c r="G309" s="74">
        <f>IFERROR( ROUNDUP(tabEstimativa[[#This Row],[ESTIMATIVA]] / tabEstimativa[[#This Row],[PERÍODO]],0), 0 )</f>
        <v>0</v>
      </c>
      <c r="H309" s="72">
        <v>0</v>
      </c>
      <c r="I309" s="12">
        <v>43322</v>
      </c>
      <c r="J309" s="7">
        <v>175</v>
      </c>
      <c r="K309" s="8">
        <v>2017</v>
      </c>
      <c r="L309" s="6">
        <v>43383</v>
      </c>
      <c r="M309" s="238">
        <f>SUMIFS(tabSaldoAta[SALDO],tabSaldoAta[CÓDIGO],tabEstimativa[[#This Row],[CÓDIGO]],tabSaldoAta[ATA.NR],tabEstimativa[[#This Row],[ATA.NR]],tabSaldoAta[ATA.ANO],tabEstimativa[[#This Row],[ATA.ANO]])</f>
        <v>0</v>
      </c>
      <c r="N309" s="13" t="s">
        <v>1199</v>
      </c>
      <c r="O309" s="308" t="s">
        <v>1368</v>
      </c>
      <c r="P309" s="36" t="s">
        <v>2013</v>
      </c>
      <c r="Q309" s="35">
        <f>IFERROR( VLOOKUP(tabEstimativa[[#This Row],[PREGÃO]],tabPregões[#Data],6,FALSE), "" )</f>
        <v>43711</v>
      </c>
      <c r="R309" s="48"/>
      <c r="S309" s="66" t="str">
        <f>IF(COUNTIFS(tabImprósperosDetalhes[PREGÃO],tabEstimativa[[#This Row],[PREGÃO]],tabImprósperosDetalhes[IMPRÓSPERO],tabEstimativa[[#This Row],[LOTE]]) &gt; 0,"X","")</f>
        <v/>
      </c>
      <c r="T309" s="98" t="str">
        <f>IFERROR( VLOOKUP(tabEstimativa[[#This Row],[PREGÃO]],tabPregões[#Data],11,FALSE), "" )</f>
        <v>Processo conferido, finalizado.</v>
      </c>
      <c r="U309" s="29" t="s">
        <v>1941</v>
      </c>
      <c r="V309" s="53" t="s">
        <v>1551</v>
      </c>
      <c r="W309" s="54">
        <v>43713.328333333331</v>
      </c>
      <c r="X309" s="34" t="str">
        <f t="shared" si="5"/>
        <v>*</v>
      </c>
    </row>
    <row r="310" spans="1:24" x14ac:dyDescent="0.3">
      <c r="A310" s="2">
        <v>109944</v>
      </c>
      <c r="B310" s="3" t="s">
        <v>90</v>
      </c>
      <c r="C310" s="5" t="s">
        <v>3</v>
      </c>
      <c r="D310" s="11">
        <v>74</v>
      </c>
      <c r="E310" s="23">
        <v>8</v>
      </c>
      <c r="F310" s="11">
        <v>12</v>
      </c>
      <c r="G310" s="74">
        <f>IFERROR( ROUNDUP(tabEstimativa[[#This Row],[ESTIMATIVA]] / tabEstimativa[[#This Row],[PERÍODO]],0), 0 )</f>
        <v>42</v>
      </c>
      <c r="H310" s="72">
        <v>500</v>
      </c>
      <c r="I310" s="12">
        <v>44159</v>
      </c>
      <c r="J310" s="7">
        <v>90</v>
      </c>
      <c r="K310" s="8">
        <v>2021</v>
      </c>
      <c r="L310" s="6">
        <v>44648</v>
      </c>
      <c r="M310" s="238">
        <f>SUMIFS(tabSaldoAta[SALDO],tabSaldoAta[CÓDIGO],tabEstimativa[[#This Row],[CÓDIGO]],tabSaldoAta[ATA.NR],tabEstimativa[[#This Row],[ATA.NR]],tabSaldoAta[ATA.ANO],tabEstimativa[[#This Row],[ATA.ANO]])</f>
        <v>-10</v>
      </c>
      <c r="N310" s="13" t="s">
        <v>1198</v>
      </c>
      <c r="O310" s="307" t="str">
        <f>IFERROR( VLOOKUP(CONCATENATE(tabEstimativa[[#This Row],[ATA.NR]],"/",tabEstimativa[[#This Row],[ATA.ANO]]-2000),tabAtas[#Data],6,FALSE), "" )</f>
        <v>MADEIRA</v>
      </c>
      <c r="P310" s="36" t="s">
        <v>4126</v>
      </c>
      <c r="Q310" s="35">
        <f>IFERROR( VLOOKUP(tabEstimativa[[#This Row],[PREGÃO]],tabPregões[#Data],6,FALSE), "" )</f>
        <v>44263</v>
      </c>
      <c r="R310" s="48"/>
      <c r="S310" s="66" t="str">
        <f>IF(COUNTIFS(tabImprósperosDetalhes[PREGÃO],tabEstimativa[[#This Row],[PREGÃO]],tabImprósperosDetalhes[IMPRÓSPERO],tabEstimativa[[#This Row],[LOTE]]) &gt; 0,"X","")</f>
        <v/>
      </c>
      <c r="T310" s="98" t="str">
        <f>IFERROR( VLOOKUP(tabEstimativa[[#This Row],[PREGÃO]],tabPregões[#Data],11,FALSE), "" )</f>
        <v>Processo finalizado. Ata 90/21.</v>
      </c>
      <c r="U310" s="29" t="s">
        <v>1560</v>
      </c>
      <c r="V310" s="53" t="s">
        <v>4282</v>
      </c>
      <c r="W310" s="54">
        <v>44650.392372685186</v>
      </c>
      <c r="X310" s="34" t="str">
        <f t="shared" si="5"/>
        <v>*</v>
      </c>
    </row>
    <row r="311" spans="1:24" x14ac:dyDescent="0.3">
      <c r="A311" s="2">
        <v>48178</v>
      </c>
      <c r="B311" s="3" t="s">
        <v>349</v>
      </c>
      <c r="C311" s="5" t="s">
        <v>3</v>
      </c>
      <c r="D311" s="11">
        <v>74</v>
      </c>
      <c r="E311" s="23">
        <v>8</v>
      </c>
      <c r="F311" s="11">
        <v>12</v>
      </c>
      <c r="G311" s="74">
        <f>IFERROR( ROUNDUP(tabEstimativa[[#This Row],[ESTIMATIVA]] / tabEstimativa[[#This Row],[PERÍODO]],0), 0 )</f>
        <v>0</v>
      </c>
      <c r="H311" s="72">
        <v>0</v>
      </c>
      <c r="I311" s="12">
        <v>43847</v>
      </c>
      <c r="J311" s="7">
        <v>129</v>
      </c>
      <c r="K311" s="8">
        <v>2019</v>
      </c>
      <c r="L311" s="6">
        <v>43959</v>
      </c>
      <c r="M311" s="238">
        <f>SUMIFS(tabSaldoAta[SALDO],tabSaldoAta[CÓDIGO],tabEstimativa[[#This Row],[CÓDIGO]],tabSaldoAta[ATA.NR],tabEstimativa[[#This Row],[ATA.NR]],tabSaldoAta[ATA.ANO],tabEstimativa[[#This Row],[ATA.ANO]])</f>
        <v>0</v>
      </c>
      <c r="N311" s="13" t="s">
        <v>1199</v>
      </c>
      <c r="O311" s="308" t="s">
        <v>1333</v>
      </c>
      <c r="P311" s="36" t="s">
        <v>1525</v>
      </c>
      <c r="Q311" s="35">
        <f>IFERROR( VLOOKUP(tabEstimativa[[#This Row],[PREGÃO]],tabPregões[#Data],6,FALSE), "" )</f>
        <v>43683</v>
      </c>
      <c r="R311" s="48"/>
      <c r="S311" s="66" t="str">
        <f>IF(COUNTIFS(tabImprósperosDetalhes[PREGÃO],tabEstimativa[[#This Row],[PREGÃO]],tabImprósperosDetalhes[IMPRÓSPERO],tabEstimativa[[#This Row],[LOTE]]) &gt; 0,"X","")</f>
        <v/>
      </c>
      <c r="T311" s="98" t="str">
        <f>IFERROR( VLOOKUP(tabEstimativa[[#This Row],[PREGÃO]],tabPregões[#Data],11,FALSE), "" )</f>
        <v>Processo finalizado</v>
      </c>
      <c r="U311" s="29" t="s">
        <v>1522</v>
      </c>
      <c r="V311" s="53" t="s">
        <v>1551</v>
      </c>
      <c r="W311" s="54">
        <v>43956.584097222221</v>
      </c>
      <c r="X311" s="34" t="str">
        <f t="shared" si="5"/>
        <v>*</v>
      </c>
    </row>
    <row r="312" spans="1:24" x14ac:dyDescent="0.3">
      <c r="A312" s="2">
        <v>43794</v>
      </c>
      <c r="B312" s="3" t="s">
        <v>353</v>
      </c>
      <c r="C312" s="5" t="s">
        <v>3</v>
      </c>
      <c r="D312" s="11"/>
      <c r="E312" s="23"/>
      <c r="F312" s="11">
        <v>12</v>
      </c>
      <c r="G312" s="74">
        <f>IFERROR( ROUNDUP(tabEstimativa[[#This Row],[ESTIMATIVA]] / tabEstimativa[[#This Row],[PERÍODO]],0), 0 )</f>
        <v>0</v>
      </c>
      <c r="H312" s="72">
        <v>0</v>
      </c>
      <c r="I312" s="12">
        <v>43607</v>
      </c>
      <c r="J312" s="7">
        <v>189</v>
      </c>
      <c r="K312" s="8">
        <v>2018</v>
      </c>
      <c r="L312" s="6">
        <v>43724</v>
      </c>
      <c r="M312" s="238">
        <f>SUMIFS(tabSaldoAta[SALDO],tabSaldoAta[CÓDIGO],tabEstimativa[[#This Row],[CÓDIGO]],tabSaldoAta[ATA.NR],tabEstimativa[[#This Row],[ATA.NR]],tabSaldoAta[ATA.ANO],tabEstimativa[[#This Row],[ATA.ANO]])</f>
        <v>0</v>
      </c>
      <c r="N312" s="13" t="s">
        <v>1199</v>
      </c>
      <c r="O312" s="308" t="s">
        <v>1333</v>
      </c>
      <c r="P312" s="36" t="s">
        <v>2021</v>
      </c>
      <c r="Q312" s="35">
        <f>IFERROR( VLOOKUP(tabEstimativa[[#This Row],[PREGÃO]],tabPregões[#Data],6,FALSE), "" )</f>
        <v>43726</v>
      </c>
      <c r="R312" s="48"/>
      <c r="S312" s="66" t="str">
        <f>IF(COUNTIFS(tabImprósperosDetalhes[PREGÃO],tabEstimativa[[#This Row],[PREGÃO]],tabImprósperosDetalhes[IMPRÓSPERO],tabEstimativa[[#This Row],[LOTE]]) &gt; 0,"X","")</f>
        <v/>
      </c>
      <c r="T312" s="98" t="str">
        <f>IFERROR( VLOOKUP(tabEstimativa[[#This Row],[PREGÃO]],tabPregões[#Data],11,FALSE), "" )</f>
        <v>Área técnica respondeu recurso</v>
      </c>
      <c r="U312" s="29" t="s">
        <v>1522</v>
      </c>
      <c r="V312" s="53" t="s">
        <v>1551</v>
      </c>
      <c r="W312" s="54">
        <v>43732.401539351849</v>
      </c>
      <c r="X312" s="34" t="str">
        <f t="shared" si="5"/>
        <v>*</v>
      </c>
    </row>
    <row r="313" spans="1:24" x14ac:dyDescent="0.3">
      <c r="A313" s="2">
        <v>16306</v>
      </c>
      <c r="B313" s="3" t="s">
        <v>351</v>
      </c>
      <c r="C313" s="5" t="s">
        <v>3</v>
      </c>
      <c r="D313" s="11"/>
      <c r="E313" s="23"/>
      <c r="F313" s="11">
        <v>12</v>
      </c>
      <c r="G313" s="74">
        <f>IFERROR( ROUNDUP(tabEstimativa[[#This Row],[ESTIMATIVA]] / tabEstimativa[[#This Row],[PERÍODO]],0), 0 )</f>
        <v>0</v>
      </c>
      <c r="H313" s="72">
        <v>0</v>
      </c>
      <c r="I313" s="12">
        <v>43607</v>
      </c>
      <c r="J313" s="7">
        <v>189</v>
      </c>
      <c r="K313" s="8">
        <v>2018</v>
      </c>
      <c r="L313" s="6">
        <v>43724</v>
      </c>
      <c r="M313" s="238">
        <f>SUMIFS(tabSaldoAta[SALDO],tabSaldoAta[CÓDIGO],tabEstimativa[[#This Row],[CÓDIGO]],tabSaldoAta[ATA.NR],tabEstimativa[[#This Row],[ATA.NR]],tabSaldoAta[ATA.ANO],tabEstimativa[[#This Row],[ATA.ANO]])</f>
        <v>0</v>
      </c>
      <c r="N313" s="13" t="s">
        <v>1199</v>
      </c>
      <c r="O313" s="308" t="s">
        <v>1333</v>
      </c>
      <c r="P313" s="36" t="s">
        <v>2021</v>
      </c>
      <c r="Q313" s="35">
        <f>IFERROR( VLOOKUP(tabEstimativa[[#This Row],[PREGÃO]],tabPregões[#Data],6,FALSE), "" )</f>
        <v>43726</v>
      </c>
      <c r="R313" s="48"/>
      <c r="S313" s="66" t="str">
        <f>IF(COUNTIFS(tabImprósperosDetalhes[PREGÃO],tabEstimativa[[#This Row],[PREGÃO]],tabImprósperosDetalhes[IMPRÓSPERO],tabEstimativa[[#This Row],[LOTE]]) &gt; 0,"X","")</f>
        <v/>
      </c>
      <c r="T313" s="98" t="str">
        <f>IFERROR( VLOOKUP(tabEstimativa[[#This Row],[PREGÃO]],tabPregões[#Data],11,FALSE), "" )</f>
        <v>Área técnica respondeu recurso</v>
      </c>
      <c r="U313" s="29" t="s">
        <v>1935</v>
      </c>
      <c r="V313" s="53" t="s">
        <v>1551</v>
      </c>
      <c r="W313" s="54">
        <v>43732.401539351849</v>
      </c>
      <c r="X313" s="34" t="str">
        <f t="shared" si="5"/>
        <v>*</v>
      </c>
    </row>
    <row r="314" spans="1:24" x14ac:dyDescent="0.3">
      <c r="A314" s="2">
        <v>16300</v>
      </c>
      <c r="B314" s="3" t="s">
        <v>91</v>
      </c>
      <c r="C314" s="5" t="s">
        <v>3</v>
      </c>
      <c r="D314" s="11">
        <v>74</v>
      </c>
      <c r="E314" s="23">
        <v>9</v>
      </c>
      <c r="F314" s="11">
        <v>12</v>
      </c>
      <c r="G314" s="74">
        <f>IFERROR( ROUNDUP(tabEstimativa[[#This Row],[ESTIMATIVA]] / tabEstimativa[[#This Row],[PERÍODO]],0), 0 )</f>
        <v>0</v>
      </c>
      <c r="H314" s="72">
        <v>0</v>
      </c>
      <c r="I314" s="12">
        <v>44007</v>
      </c>
      <c r="J314" s="7">
        <v>189</v>
      </c>
      <c r="K314" s="8">
        <v>2018</v>
      </c>
      <c r="L314" s="6">
        <v>43724</v>
      </c>
      <c r="M314" s="238">
        <f>SUMIFS(tabSaldoAta[SALDO],tabSaldoAta[CÓDIGO],tabEstimativa[[#This Row],[CÓDIGO]],tabSaldoAta[ATA.NR],tabEstimativa[[#This Row],[ATA.NR]],tabSaldoAta[ATA.ANO],tabEstimativa[[#This Row],[ATA.ANO]])</f>
        <v>0</v>
      </c>
      <c r="N314" s="13" t="s">
        <v>1199</v>
      </c>
      <c r="O314" s="308" t="s">
        <v>1333</v>
      </c>
      <c r="P314" s="36" t="s">
        <v>2021</v>
      </c>
      <c r="Q314" s="35">
        <f>IFERROR( VLOOKUP(tabEstimativa[[#This Row],[PREGÃO]],tabPregões[#Data],6,FALSE), "" )</f>
        <v>43726</v>
      </c>
      <c r="R314" s="48"/>
      <c r="S314" s="66" t="str">
        <f>IF(COUNTIFS(tabImprósperosDetalhes[PREGÃO],tabEstimativa[[#This Row],[PREGÃO]],tabImprósperosDetalhes[IMPRÓSPERO],tabEstimativa[[#This Row],[LOTE]]) &gt; 0,"X","")</f>
        <v/>
      </c>
      <c r="T314" s="98" t="str">
        <f>IFERROR( VLOOKUP(tabEstimativa[[#This Row],[PREGÃO]],tabPregões[#Data],11,FALSE), "" )</f>
        <v>Área técnica respondeu recurso</v>
      </c>
      <c r="U314" s="29" t="s">
        <v>1522</v>
      </c>
      <c r="V314" s="53" t="s">
        <v>1551</v>
      </c>
      <c r="W314" s="54">
        <v>44007.66238425926</v>
      </c>
      <c r="X314" s="34" t="str">
        <f t="shared" si="5"/>
        <v>*</v>
      </c>
    </row>
    <row r="315" spans="1:24" x14ac:dyDescent="0.3">
      <c r="A315" s="2">
        <v>16308</v>
      </c>
      <c r="B315" s="3" t="s">
        <v>352</v>
      </c>
      <c r="C315" s="5" t="s">
        <v>3</v>
      </c>
      <c r="D315" s="11"/>
      <c r="E315" s="23"/>
      <c r="F315" s="11">
        <v>12</v>
      </c>
      <c r="G315" s="74">
        <f>IFERROR( ROUNDUP(tabEstimativa[[#This Row],[ESTIMATIVA]] / tabEstimativa[[#This Row],[PERÍODO]],0), 0 )</f>
        <v>0</v>
      </c>
      <c r="H315" s="72">
        <v>0</v>
      </c>
      <c r="I315" s="12">
        <v>43607</v>
      </c>
      <c r="J315" s="7">
        <v>189</v>
      </c>
      <c r="K315" s="8">
        <v>2018</v>
      </c>
      <c r="L315" s="6">
        <v>43724</v>
      </c>
      <c r="M315" s="238">
        <f>SUMIFS(tabSaldoAta[SALDO],tabSaldoAta[CÓDIGO],tabEstimativa[[#This Row],[CÓDIGO]],tabSaldoAta[ATA.NR],tabEstimativa[[#This Row],[ATA.NR]],tabSaldoAta[ATA.ANO],tabEstimativa[[#This Row],[ATA.ANO]])</f>
        <v>0</v>
      </c>
      <c r="N315" s="13" t="s">
        <v>1199</v>
      </c>
      <c r="O315" s="308" t="s">
        <v>1333</v>
      </c>
      <c r="P315" s="36"/>
      <c r="Q315" s="35" t="str">
        <f>IFERROR( VLOOKUP(tabEstimativa[[#This Row],[PREGÃO]],tabPregões[#Data],6,FALSE), "" )</f>
        <v/>
      </c>
      <c r="R315" s="48"/>
      <c r="S315" s="66" t="str">
        <f>IF(COUNTIFS(tabImprósperosDetalhes[PREGÃO],tabEstimativa[[#This Row],[PREGÃO]],tabImprósperosDetalhes[IMPRÓSPERO],tabEstimativa[[#This Row],[LOTE]]) &gt; 0,"X","")</f>
        <v/>
      </c>
      <c r="T315" s="98" t="str">
        <f>IFERROR( VLOOKUP(tabEstimativa[[#This Row],[PREGÃO]],tabPregões[#Data],11,FALSE), "" )</f>
        <v/>
      </c>
      <c r="U315" s="29" t="s">
        <v>1935</v>
      </c>
      <c r="V315" s="53" t="s">
        <v>1551</v>
      </c>
      <c r="W315" s="54">
        <v>43685.601412037038</v>
      </c>
      <c r="X315" s="34" t="str">
        <f t="shared" si="5"/>
        <v>*</v>
      </c>
    </row>
    <row r="316" spans="1:24" x14ac:dyDescent="0.3">
      <c r="A316" s="2">
        <v>26215</v>
      </c>
      <c r="B316" s="3" t="s">
        <v>92</v>
      </c>
      <c r="C316" s="5" t="s">
        <v>3</v>
      </c>
      <c r="D316" s="11">
        <v>74</v>
      </c>
      <c r="E316" s="23">
        <v>9</v>
      </c>
      <c r="F316" s="11">
        <v>12</v>
      </c>
      <c r="G316" s="74">
        <f>IFERROR( ROUNDUP(tabEstimativa[[#This Row],[ESTIMATIVA]] / tabEstimativa[[#This Row],[PERÍODO]],0), 0 )</f>
        <v>5</v>
      </c>
      <c r="H316" s="72">
        <v>50</v>
      </c>
      <c r="I316" s="12">
        <v>44159</v>
      </c>
      <c r="J316" s="7">
        <v>90</v>
      </c>
      <c r="K316" s="8">
        <v>2021</v>
      </c>
      <c r="L316" s="6">
        <v>44647</v>
      </c>
      <c r="M316" s="238">
        <f>SUMIFS(tabSaldoAta[SALDO],tabSaldoAta[CÓDIGO],tabEstimativa[[#This Row],[CÓDIGO]],tabSaldoAta[ATA.NR],tabEstimativa[[#This Row],[ATA.NR]],tabSaldoAta[ATA.ANO],tabEstimativa[[#This Row],[ATA.ANO]])</f>
        <v>50</v>
      </c>
      <c r="N316" s="13" t="s">
        <v>1198</v>
      </c>
      <c r="O316" s="307" t="str">
        <f>IFERROR( VLOOKUP(CONCATENATE(tabEstimativa[[#This Row],[ATA.NR]],"/",tabEstimativa[[#This Row],[ATA.ANO]]-2000),tabAtas[#Data],6,FALSE), "" )</f>
        <v>MADEIRA</v>
      </c>
      <c r="P316" s="36" t="s">
        <v>4126</v>
      </c>
      <c r="Q316" s="35">
        <f>IFERROR( VLOOKUP(tabEstimativa[[#This Row],[PREGÃO]],tabPregões[#Data],6,FALSE), "" )</f>
        <v>44263</v>
      </c>
      <c r="R316" s="48"/>
      <c r="S316" s="66" t="str">
        <f>IF(COUNTIFS(tabImprósperosDetalhes[PREGÃO],tabEstimativa[[#This Row],[PREGÃO]],tabImprósperosDetalhes[IMPRÓSPERO],tabEstimativa[[#This Row],[LOTE]]) &gt; 0,"X","")</f>
        <v/>
      </c>
      <c r="T316" s="98" t="str">
        <f>IFERROR( VLOOKUP(tabEstimativa[[#This Row],[PREGÃO]],tabPregões[#Data],11,FALSE), "" )</f>
        <v>Processo finalizado. Ata 90/21.</v>
      </c>
      <c r="U316" s="29" t="s">
        <v>1560</v>
      </c>
      <c r="V316" s="53" t="s">
        <v>4282</v>
      </c>
      <c r="W316" s="54">
        <v>44650.392372685186</v>
      </c>
      <c r="X316" s="34" t="str">
        <f t="shared" si="5"/>
        <v>*</v>
      </c>
    </row>
    <row r="317" spans="1:24" x14ac:dyDescent="0.3">
      <c r="A317" s="2">
        <v>76583</v>
      </c>
      <c r="B317" s="3" t="s">
        <v>93</v>
      </c>
      <c r="C317" s="5" t="s">
        <v>3</v>
      </c>
      <c r="D317" s="11">
        <v>74</v>
      </c>
      <c r="E317" s="23">
        <v>9</v>
      </c>
      <c r="F317" s="11">
        <v>12</v>
      </c>
      <c r="G317" s="74">
        <f>IFERROR( ROUNDUP(tabEstimativa[[#This Row],[ESTIMATIVA]] / tabEstimativa[[#This Row],[PERÍODO]],0), 0 )</f>
        <v>0</v>
      </c>
      <c r="H317" s="72">
        <v>0</v>
      </c>
      <c r="I317" s="12">
        <v>44159</v>
      </c>
      <c r="J317" s="7">
        <v>90</v>
      </c>
      <c r="K317" s="8">
        <v>2021</v>
      </c>
      <c r="L317" s="6">
        <v>44647</v>
      </c>
      <c r="M317" s="238">
        <f>SUMIFS(tabSaldoAta[SALDO],tabSaldoAta[CÓDIGO],tabEstimativa[[#This Row],[CÓDIGO]],tabSaldoAta[ATA.NR],tabEstimativa[[#This Row],[ATA.NR]],tabSaldoAta[ATA.ANO],tabEstimativa[[#This Row],[ATA.ANO]])</f>
        <v>-80</v>
      </c>
      <c r="N317" s="13" t="s">
        <v>1198</v>
      </c>
      <c r="O317" s="307" t="str">
        <f>IFERROR( VLOOKUP(CONCATENATE(tabEstimativa[[#This Row],[ATA.NR]],"/",tabEstimativa[[#This Row],[ATA.ANO]]-2000),tabAtas[#Data],6,FALSE), "" )</f>
        <v>MADEIRA</v>
      </c>
      <c r="P317" s="36" t="s">
        <v>4126</v>
      </c>
      <c r="Q317" s="35">
        <f>IFERROR( VLOOKUP(tabEstimativa[[#This Row],[PREGÃO]],tabPregões[#Data],6,FALSE), "" )</f>
        <v>44263</v>
      </c>
      <c r="R317" s="48"/>
      <c r="S317" s="66" t="str">
        <f>IF(COUNTIFS(tabImprósperosDetalhes[PREGÃO],tabEstimativa[[#This Row],[PREGÃO]],tabImprósperosDetalhes[IMPRÓSPERO],tabEstimativa[[#This Row],[LOTE]]) &gt; 0,"X","")</f>
        <v/>
      </c>
      <c r="T317" s="98" t="str">
        <f>IFERROR( VLOOKUP(tabEstimativa[[#This Row],[PREGÃO]],tabPregões[#Data],11,FALSE), "" )</f>
        <v>Processo finalizado. Ata 90/21.</v>
      </c>
      <c r="U317" s="29" t="s">
        <v>1560</v>
      </c>
      <c r="V317" s="53" t="s">
        <v>4282</v>
      </c>
      <c r="W317" s="54">
        <v>44650.392372685186</v>
      </c>
      <c r="X317" s="34" t="str">
        <f t="shared" si="5"/>
        <v>*</v>
      </c>
    </row>
    <row r="318" spans="1:24" x14ac:dyDescent="0.3">
      <c r="A318" s="2">
        <v>76582</v>
      </c>
      <c r="B318" s="3" t="s">
        <v>350</v>
      </c>
      <c r="C318" s="5" t="s">
        <v>3</v>
      </c>
      <c r="D318" s="11">
        <v>74</v>
      </c>
      <c r="E318" s="23">
        <v>9</v>
      </c>
      <c r="F318" s="11">
        <v>12</v>
      </c>
      <c r="G318" s="74">
        <f>IFERROR( ROUNDUP(tabEstimativa[[#This Row],[ESTIMATIVA]] / tabEstimativa[[#This Row],[PERÍODO]],0), 0 )</f>
        <v>5</v>
      </c>
      <c r="H318" s="72">
        <v>50</v>
      </c>
      <c r="I318" s="12">
        <v>43762</v>
      </c>
      <c r="J318" s="7">
        <v>127</v>
      </c>
      <c r="K318" s="8">
        <v>2017</v>
      </c>
      <c r="L318" s="6">
        <v>43325</v>
      </c>
      <c r="M318" s="238">
        <f>SUMIFS(tabSaldoAta[SALDO],tabSaldoAta[CÓDIGO],tabEstimativa[[#This Row],[CÓDIGO]],tabSaldoAta[ATA.NR],tabEstimativa[[#This Row],[ATA.NR]],tabSaldoAta[ATA.ANO],tabEstimativa[[#This Row],[ATA.ANO]])</f>
        <v>0</v>
      </c>
      <c r="N318" s="13" t="s">
        <v>1198</v>
      </c>
      <c r="O318" s="307" t="str">
        <f>IFERROR( VLOOKUP(CONCATENATE(tabEstimativa[[#This Row],[ATA.NR]],"/",tabEstimativa[[#This Row],[ATA.ANO]]-2000),tabAtas[#Data],6,FALSE), "" )</f>
        <v>CHAPAS, MADEIRAS, FOLHAS DE PORTA, BATENTES, COLAS E FITAS DE BORDA</v>
      </c>
      <c r="P318" s="36" t="s">
        <v>4126</v>
      </c>
      <c r="Q318" s="35">
        <f>IFERROR( VLOOKUP(tabEstimativa[[#This Row],[PREGÃO]],tabPregões[#Data],6,FALSE), "" )</f>
        <v>44263</v>
      </c>
      <c r="R318" s="48"/>
      <c r="S318" s="66" t="str">
        <f>IF(COUNTIFS(tabImprósperosDetalhes[PREGÃO],tabEstimativa[[#This Row],[PREGÃO]],tabImprósperosDetalhes[IMPRÓSPERO],tabEstimativa[[#This Row],[LOTE]]) &gt; 0,"X","")</f>
        <v/>
      </c>
      <c r="T318" s="98" t="str">
        <f>IFERROR( VLOOKUP(tabEstimativa[[#This Row],[PREGÃO]],tabPregões[#Data],11,FALSE), "" )</f>
        <v>Processo finalizado. Ata 90/21.</v>
      </c>
      <c r="U318" s="29" t="s">
        <v>1935</v>
      </c>
      <c r="V318" s="53" t="s">
        <v>2063</v>
      </c>
      <c r="W318" s="54">
        <v>44323.434317129628</v>
      </c>
      <c r="X318" s="34" t="str">
        <f t="shared" si="5"/>
        <v>*</v>
      </c>
    </row>
    <row r="319" spans="1:24" x14ac:dyDescent="0.3">
      <c r="A319" s="2">
        <v>16363</v>
      </c>
      <c r="B319" s="3" t="s">
        <v>346</v>
      </c>
      <c r="C319" s="5" t="s">
        <v>3</v>
      </c>
      <c r="D319" s="11">
        <v>74</v>
      </c>
      <c r="E319" s="23">
        <v>8</v>
      </c>
      <c r="F319" s="11">
        <v>12</v>
      </c>
      <c r="G319" s="74">
        <f>IFERROR( ROUNDUP(tabEstimativa[[#This Row],[ESTIMATIVA]] / tabEstimativa[[#This Row],[PERÍODO]],0), 0 )</f>
        <v>0</v>
      </c>
      <c r="H319" s="72">
        <v>0</v>
      </c>
      <c r="I319" s="12">
        <v>44335</v>
      </c>
      <c r="J319" s="7">
        <v>194</v>
      </c>
      <c r="K319" s="8">
        <v>2020</v>
      </c>
      <c r="L319" s="6">
        <v>44446</v>
      </c>
      <c r="M319" s="238">
        <f>SUMIFS(tabSaldoAta[SALDO],tabSaldoAta[CÓDIGO],tabEstimativa[[#This Row],[CÓDIGO]],tabSaldoAta[ATA.NR],tabEstimativa[[#This Row],[ATA.NR]],tabSaldoAta[ATA.ANO],tabEstimativa[[#This Row],[ATA.ANO]])</f>
        <v>0</v>
      </c>
      <c r="N319" s="13" t="s">
        <v>1199</v>
      </c>
      <c r="O319" s="308" t="s">
        <v>1633</v>
      </c>
      <c r="P319" s="36" t="s">
        <v>2021</v>
      </c>
      <c r="Q319" s="35">
        <f>IFERROR( VLOOKUP(tabEstimativa[[#This Row],[PREGÃO]],tabPregões[#Data],6,FALSE), "" )</f>
        <v>43726</v>
      </c>
      <c r="R319" s="48"/>
      <c r="S319" s="66" t="str">
        <f>IF(COUNTIFS(tabImprósperosDetalhes[PREGÃO],tabEstimativa[[#This Row],[PREGÃO]],tabImprósperosDetalhes[IMPRÓSPERO],tabEstimativa[[#This Row],[LOTE]]) &gt; 0,"X","")</f>
        <v/>
      </c>
      <c r="T319" s="98" t="str">
        <f>IFERROR( VLOOKUP(tabEstimativa[[#This Row],[PREGÃO]],tabPregões[#Data],11,FALSE), "" )</f>
        <v>Área técnica respondeu recurso</v>
      </c>
      <c r="U319" s="29" t="s">
        <v>1560</v>
      </c>
      <c r="V319" s="53" t="s">
        <v>2063</v>
      </c>
      <c r="W319" s="54">
        <v>44473.685844907406</v>
      </c>
      <c r="X319" s="34" t="str">
        <f t="shared" si="5"/>
        <v>*</v>
      </c>
    </row>
    <row r="320" spans="1:24" x14ac:dyDescent="0.3">
      <c r="A320" s="2">
        <v>16365</v>
      </c>
      <c r="B320" s="3" t="s">
        <v>347</v>
      </c>
      <c r="C320" s="5" t="s">
        <v>3</v>
      </c>
      <c r="D320" s="11">
        <v>74</v>
      </c>
      <c r="E320" s="23">
        <v>8</v>
      </c>
      <c r="F320" s="11">
        <v>12</v>
      </c>
      <c r="G320" s="74">
        <f>IFERROR( ROUNDUP(tabEstimativa[[#This Row],[ESTIMATIVA]] / tabEstimativa[[#This Row],[PERÍODO]],0), 0 )</f>
        <v>25</v>
      </c>
      <c r="H320" s="72">
        <v>300</v>
      </c>
      <c r="I320" s="12">
        <v>44335</v>
      </c>
      <c r="J320" s="7">
        <v>194</v>
      </c>
      <c r="K320" s="8">
        <v>2020</v>
      </c>
      <c r="L320" s="6">
        <v>44446</v>
      </c>
      <c r="M320" s="238">
        <f>SUMIFS(tabSaldoAta[SALDO],tabSaldoAta[CÓDIGO],tabEstimativa[[#This Row],[CÓDIGO]],tabSaldoAta[ATA.NR],tabEstimativa[[#This Row],[ATA.NR]],tabSaldoAta[ATA.ANO],tabEstimativa[[#This Row],[ATA.ANO]])</f>
        <v>0</v>
      </c>
      <c r="N320" s="13" t="s">
        <v>1199</v>
      </c>
      <c r="O320" s="308" t="s">
        <v>1633</v>
      </c>
      <c r="P320" s="36" t="s">
        <v>2021</v>
      </c>
      <c r="Q320" s="35">
        <f>IFERROR( VLOOKUP(tabEstimativa[[#This Row],[PREGÃO]],tabPregões[#Data],6,FALSE), "" )</f>
        <v>43726</v>
      </c>
      <c r="R320" s="48"/>
      <c r="S320" s="66" t="str">
        <f>IF(COUNTIFS(tabImprósperosDetalhes[PREGÃO],tabEstimativa[[#This Row],[PREGÃO]],tabImprósperosDetalhes[IMPRÓSPERO],tabEstimativa[[#This Row],[LOTE]]) &gt; 0,"X","")</f>
        <v/>
      </c>
      <c r="T320" s="98" t="str">
        <f>IFERROR( VLOOKUP(tabEstimativa[[#This Row],[PREGÃO]],tabPregões[#Data],11,FALSE), "" )</f>
        <v>Área técnica respondeu recurso</v>
      </c>
      <c r="U320" s="29" t="s">
        <v>1560</v>
      </c>
      <c r="V320" s="53" t="s">
        <v>2063</v>
      </c>
      <c r="W320" s="54">
        <v>44473.685844907406</v>
      </c>
      <c r="X320" s="34" t="str">
        <f t="shared" si="5"/>
        <v>*</v>
      </c>
    </row>
    <row r="321" spans="1:24" x14ac:dyDescent="0.3">
      <c r="A321" s="2">
        <v>16374</v>
      </c>
      <c r="B321" s="3" t="s">
        <v>348</v>
      </c>
      <c r="C321" s="5" t="s">
        <v>3</v>
      </c>
      <c r="D321" s="11"/>
      <c r="E321" s="23"/>
      <c r="F321" s="11">
        <v>12</v>
      </c>
      <c r="G321" s="74">
        <f>IFERROR( ROUNDUP(tabEstimativa[[#This Row],[ESTIMATIVA]] / tabEstimativa[[#This Row],[PERÍODO]],0), 0 )</f>
        <v>0</v>
      </c>
      <c r="H321" s="72">
        <v>0</v>
      </c>
      <c r="I321" s="12">
        <v>43607</v>
      </c>
      <c r="J321" s="7">
        <v>189</v>
      </c>
      <c r="K321" s="8">
        <v>2018</v>
      </c>
      <c r="L321" s="6">
        <v>43724</v>
      </c>
      <c r="M321" s="238">
        <f>SUMIFS(tabSaldoAta[SALDO],tabSaldoAta[CÓDIGO],tabEstimativa[[#This Row],[CÓDIGO]],tabSaldoAta[ATA.NR],tabEstimativa[[#This Row],[ATA.NR]],tabSaldoAta[ATA.ANO],tabEstimativa[[#This Row],[ATA.ANO]])</f>
        <v>0</v>
      </c>
      <c r="N321" s="13" t="s">
        <v>1199</v>
      </c>
      <c r="O321" s="308" t="s">
        <v>1333</v>
      </c>
      <c r="P321" s="36" t="s">
        <v>2021</v>
      </c>
      <c r="Q321" s="35">
        <f>IFERROR( VLOOKUP(tabEstimativa[[#This Row],[PREGÃO]],tabPregões[#Data],6,FALSE), "" )</f>
        <v>43726</v>
      </c>
      <c r="R321" s="48"/>
      <c r="S321" s="66" t="str">
        <f>IF(COUNTIFS(tabImprósperosDetalhes[PREGÃO],tabEstimativa[[#This Row],[PREGÃO]],tabImprósperosDetalhes[IMPRÓSPERO],tabEstimativa[[#This Row],[LOTE]]) &gt; 0,"X","")</f>
        <v/>
      </c>
      <c r="T321" s="98" t="str">
        <f>IFERROR( VLOOKUP(tabEstimativa[[#This Row],[PREGÃO]],tabPregões[#Data],11,FALSE), "" )</f>
        <v>Área técnica respondeu recurso</v>
      </c>
      <c r="U321" s="29" t="s">
        <v>1935</v>
      </c>
      <c r="V321" s="53" t="s">
        <v>1551</v>
      </c>
      <c r="W321" s="54">
        <v>43732.401539351849</v>
      </c>
      <c r="X321" s="34" t="str">
        <f t="shared" si="5"/>
        <v>*</v>
      </c>
    </row>
    <row r="322" spans="1:24" x14ac:dyDescent="0.3">
      <c r="A322" s="306">
        <v>119621</v>
      </c>
      <c r="B322" s="314" t="s">
        <v>1052</v>
      </c>
      <c r="C322" s="5" t="s">
        <v>94</v>
      </c>
      <c r="D322" s="11">
        <v>74</v>
      </c>
      <c r="E322" s="23">
        <v>9</v>
      </c>
      <c r="F322" s="11">
        <v>12</v>
      </c>
      <c r="G322" s="74">
        <f>IFERROR( ROUNDUP(tabEstimativa[[#This Row],[ESTIMATIVA]] / tabEstimativa[[#This Row],[PERÍODO]],0), 0 )</f>
        <v>59</v>
      </c>
      <c r="H322" s="72">
        <v>700</v>
      </c>
      <c r="I322" s="12">
        <v>44224</v>
      </c>
      <c r="J322" s="7">
        <v>131</v>
      </c>
      <c r="K322" s="8">
        <v>2021</v>
      </c>
      <c r="L322" s="6">
        <v>44687</v>
      </c>
      <c r="M322" s="238">
        <f>SUMIFS(tabSaldoAta[SALDO],tabSaldoAta[CÓDIGO],tabEstimativa[[#This Row],[CÓDIGO]],tabSaldoAta[ATA.NR],tabEstimativa[[#This Row],[ATA.NR]],tabSaldoAta[ATA.ANO],tabEstimativa[[#This Row],[ATA.ANO]])</f>
        <v>700</v>
      </c>
      <c r="N322" s="13" t="s">
        <v>1198</v>
      </c>
      <c r="O322" s="307" t="str">
        <f>IFERROR( VLOOKUP(CONCATENATE(tabEstimativa[[#This Row],[ATA.NR]],"/",tabEstimativa[[#This Row],[ATA.ANO]]-2000),tabAtas[#Data],6,FALSE), "" )</f>
        <v>FOLHA DE PORTA E CHAPAS</v>
      </c>
      <c r="P322" s="36" t="s">
        <v>4117</v>
      </c>
      <c r="Q322" s="35">
        <f>IFERROR( VLOOKUP(tabEstimativa[[#This Row],[PREGÃO]],tabPregões[#Data],6,FALSE), "" )</f>
        <v>44308</v>
      </c>
      <c r="R322" s="48"/>
      <c r="S322" s="66" t="str">
        <f>IF(COUNTIFS(tabImprósperosDetalhes[PREGÃO],tabEstimativa[[#This Row],[PREGÃO]],tabImprósperosDetalhes[IMPRÓSPERO],tabEstimativa[[#This Row],[LOTE]]) &gt; 0,"X","")</f>
        <v/>
      </c>
      <c r="T322" s="98" t="str">
        <f>IFERROR( VLOOKUP(tabEstimativa[[#This Row],[PREGÃO]],tabPregões[#Data],11,FALSE), "" )</f>
        <v>Processo finalizado. Ata 131/21.</v>
      </c>
      <c r="U322" s="29" t="s">
        <v>1560</v>
      </c>
      <c r="V322" s="53" t="s">
        <v>4282</v>
      </c>
      <c r="W322" s="54">
        <v>44693.61451388889</v>
      </c>
      <c r="X322" s="34" t="str">
        <f t="shared" si="5"/>
        <v>*</v>
      </c>
    </row>
    <row r="323" spans="1:24" x14ac:dyDescent="0.3">
      <c r="A323" s="2">
        <v>119554</v>
      </c>
      <c r="B323" s="3" t="s">
        <v>1051</v>
      </c>
      <c r="C323" s="5" t="s">
        <v>94</v>
      </c>
      <c r="D323" s="11">
        <v>74</v>
      </c>
      <c r="E323" s="23">
        <v>9</v>
      </c>
      <c r="F323" s="11">
        <v>12</v>
      </c>
      <c r="G323" s="74">
        <f>IFERROR( ROUNDUP(tabEstimativa[[#This Row],[ESTIMATIVA]] / tabEstimativa[[#This Row],[PERÍODO]],0), 0 )</f>
        <v>25</v>
      </c>
      <c r="H323" s="72">
        <v>300</v>
      </c>
      <c r="I323" s="12">
        <v>44224</v>
      </c>
      <c r="J323" s="7">
        <v>131</v>
      </c>
      <c r="K323" s="8">
        <v>2021</v>
      </c>
      <c r="L323" s="6">
        <v>44687</v>
      </c>
      <c r="M323" s="238">
        <f>SUMIFS(tabSaldoAta[SALDO],tabSaldoAta[CÓDIGO],tabEstimativa[[#This Row],[CÓDIGO]],tabSaldoAta[ATA.NR],tabEstimativa[[#This Row],[ATA.NR]],tabSaldoAta[ATA.ANO],tabEstimativa[[#This Row],[ATA.ANO]])</f>
        <v>150</v>
      </c>
      <c r="N323" s="13" t="s">
        <v>1198</v>
      </c>
      <c r="O323" s="307" t="str">
        <f>IFERROR( VLOOKUP(CONCATENATE(tabEstimativa[[#This Row],[ATA.NR]],"/",tabEstimativa[[#This Row],[ATA.ANO]]-2000),tabAtas[#Data],6,FALSE), "" )</f>
        <v>FOLHA DE PORTA E CHAPAS</v>
      </c>
      <c r="P323" s="36" t="s">
        <v>4117</v>
      </c>
      <c r="Q323" s="35">
        <f>IFERROR( VLOOKUP(tabEstimativa[[#This Row],[PREGÃO]],tabPregões[#Data],6,FALSE), "" )</f>
        <v>44308</v>
      </c>
      <c r="R323" s="48"/>
      <c r="S323" s="66" t="str">
        <f>IF(COUNTIFS(tabImprósperosDetalhes[PREGÃO],tabEstimativa[[#This Row],[PREGÃO]],tabImprósperosDetalhes[IMPRÓSPERO],tabEstimativa[[#This Row],[LOTE]]) &gt; 0,"X","")</f>
        <v/>
      </c>
      <c r="T323" s="98" t="str">
        <f>IFERROR( VLOOKUP(tabEstimativa[[#This Row],[PREGÃO]],tabPregões[#Data],11,FALSE), "" )</f>
        <v>Processo finalizado. Ata 131/21.</v>
      </c>
      <c r="U323" s="29" t="s">
        <v>1560</v>
      </c>
      <c r="V323" s="53" t="s">
        <v>4282</v>
      </c>
      <c r="W323" s="54">
        <v>44693.61451388889</v>
      </c>
      <c r="X323" s="34" t="str">
        <f t="shared" si="5"/>
        <v>*</v>
      </c>
    </row>
    <row r="324" spans="1:24" x14ac:dyDescent="0.3">
      <c r="A324" s="2">
        <v>115807</v>
      </c>
      <c r="B324" s="3" t="s">
        <v>1049</v>
      </c>
      <c r="C324" s="5" t="s">
        <v>17</v>
      </c>
      <c r="D324" s="11">
        <v>69</v>
      </c>
      <c r="E324" s="23">
        <v>1</v>
      </c>
      <c r="F324" s="11">
        <v>12</v>
      </c>
      <c r="G324" s="74">
        <f>IFERROR( ROUNDUP(tabEstimativa[[#This Row],[ESTIMATIVA]] / tabEstimativa[[#This Row],[PERÍODO]],0), 0 )</f>
        <v>0</v>
      </c>
      <c r="H324" s="72">
        <v>0</v>
      </c>
      <c r="I324" s="12">
        <v>44224</v>
      </c>
      <c r="J324" s="7">
        <v>115</v>
      </c>
      <c r="K324" s="8">
        <v>2020</v>
      </c>
      <c r="L324" s="6">
        <v>44342</v>
      </c>
      <c r="M324" s="238">
        <f>SUMIFS(tabSaldoAta[SALDO],tabSaldoAta[CÓDIGO],tabEstimativa[[#This Row],[CÓDIGO]],tabSaldoAta[ATA.NR],tabEstimativa[[#This Row],[ATA.NR]],tabSaldoAta[ATA.ANO],tabEstimativa[[#This Row],[ATA.ANO]])</f>
        <v>-72</v>
      </c>
      <c r="N324" s="13" t="s">
        <v>1198</v>
      </c>
      <c r="O324" s="307" t="str">
        <f>IFERROR( VLOOKUP(CONCATENATE(tabEstimativa[[#This Row],[ATA.NR]],"/",tabEstimativa[[#This Row],[ATA.ANO]]-2000),tabAtas[#Data],6,FALSE), "" )</f>
        <v>FOLHA DE PORTA E CHAPAS</v>
      </c>
      <c r="P324" s="36" t="s">
        <v>4117</v>
      </c>
      <c r="Q324" s="35">
        <f>IFERROR( VLOOKUP(tabEstimativa[[#This Row],[PREGÃO]],tabPregões[#Data],6,FALSE), "" )</f>
        <v>44308</v>
      </c>
      <c r="R324" s="48"/>
      <c r="S324" s="66" t="str">
        <f>IF(COUNTIFS(tabImprósperosDetalhes[PREGÃO],tabEstimativa[[#This Row],[PREGÃO]],tabImprósperosDetalhes[IMPRÓSPERO],tabEstimativa[[#This Row],[LOTE]]) &gt; 0,"X","")</f>
        <v/>
      </c>
      <c r="T324" s="98" t="str">
        <f>IFERROR( VLOOKUP(tabEstimativa[[#This Row],[PREGÃO]],tabPregões[#Data],11,FALSE), "" )</f>
        <v>Processo finalizado. Ata 131/21.</v>
      </c>
      <c r="U324" s="29" t="s">
        <v>1560</v>
      </c>
      <c r="V324" s="53" t="s">
        <v>2063</v>
      </c>
      <c r="W324" s="54">
        <v>44343.561620370368</v>
      </c>
      <c r="X324" s="34" t="str">
        <f t="shared" si="5"/>
        <v>*</v>
      </c>
    </row>
    <row r="325" spans="1:24" x14ac:dyDescent="0.3">
      <c r="A325" s="306">
        <v>126044</v>
      </c>
      <c r="B325" s="314" t="s">
        <v>95</v>
      </c>
      <c r="C325" s="5" t="s">
        <v>94</v>
      </c>
      <c r="D325" s="11">
        <v>69</v>
      </c>
      <c r="E325" s="23">
        <v>1</v>
      </c>
      <c r="F325" s="11">
        <v>12</v>
      </c>
      <c r="G325" s="74">
        <f>IFERROR( ROUNDUP(tabEstimativa[[#This Row],[ESTIMATIVA]] / tabEstimativa[[#This Row],[PERÍODO]],0), 0 )</f>
        <v>0</v>
      </c>
      <c r="H325" s="72">
        <v>0</v>
      </c>
      <c r="I325" s="12">
        <v>44224</v>
      </c>
      <c r="J325" s="7">
        <v>115</v>
      </c>
      <c r="K325" s="8">
        <v>2020</v>
      </c>
      <c r="L325" s="6">
        <v>44342</v>
      </c>
      <c r="M325" s="238">
        <f>SUMIFS(tabSaldoAta[SALDO],tabSaldoAta[CÓDIGO],tabEstimativa[[#This Row],[CÓDIGO]],tabSaldoAta[ATA.NR],tabEstimativa[[#This Row],[ATA.NR]],tabSaldoAta[ATA.ANO],tabEstimativa[[#This Row],[ATA.ANO]])</f>
        <v>300</v>
      </c>
      <c r="N325" s="13" t="s">
        <v>1198</v>
      </c>
      <c r="O325" s="307" t="str">
        <f>IFERROR( VLOOKUP(CONCATENATE(tabEstimativa[[#This Row],[ATA.NR]],"/",tabEstimativa[[#This Row],[ATA.ANO]]-2000),tabAtas[#Data],6,FALSE), "" )</f>
        <v>FOLHA DE PORTA E CHAPAS</v>
      </c>
      <c r="P325" s="36" t="s">
        <v>4117</v>
      </c>
      <c r="Q325" s="35">
        <f>IFERROR( VLOOKUP(tabEstimativa[[#This Row],[PREGÃO]],tabPregões[#Data],6,FALSE), "" )</f>
        <v>44308</v>
      </c>
      <c r="R325" s="48"/>
      <c r="S325" s="66" t="str">
        <f>IF(COUNTIFS(tabImprósperosDetalhes[PREGÃO],tabEstimativa[[#This Row],[PREGÃO]],tabImprósperosDetalhes[IMPRÓSPERO],tabEstimativa[[#This Row],[LOTE]]) &gt; 0,"X","")</f>
        <v/>
      </c>
      <c r="T325" s="98" t="str">
        <f>IFERROR( VLOOKUP(tabEstimativa[[#This Row],[PREGÃO]],tabPregões[#Data],11,FALSE), "" )</f>
        <v>Processo finalizado. Ata 131/21.</v>
      </c>
      <c r="U325" s="29" t="s">
        <v>1560</v>
      </c>
      <c r="V325" s="53" t="s">
        <v>2063</v>
      </c>
      <c r="W325" s="54">
        <v>44343.561620370368</v>
      </c>
      <c r="X325" s="34" t="str">
        <f t="shared" si="5"/>
        <v>*</v>
      </c>
    </row>
    <row r="326" spans="1:24" x14ac:dyDescent="0.3">
      <c r="A326" s="2">
        <v>75334</v>
      </c>
      <c r="B326" s="3" t="s">
        <v>1047</v>
      </c>
      <c r="C326" s="5" t="s">
        <v>94</v>
      </c>
      <c r="D326" s="11">
        <v>69</v>
      </c>
      <c r="E326" s="23">
        <v>1</v>
      </c>
      <c r="F326" s="11">
        <v>12</v>
      </c>
      <c r="G326" s="74">
        <f>IFERROR( ROUNDUP(tabEstimativa[[#This Row],[ESTIMATIVA]] / tabEstimativa[[#This Row],[PERÍODO]],0), 0 )</f>
        <v>125</v>
      </c>
      <c r="H326" s="72">
        <v>1500</v>
      </c>
      <c r="I326" s="12">
        <v>44224</v>
      </c>
      <c r="J326" s="7">
        <v>131</v>
      </c>
      <c r="K326" s="8">
        <v>2021</v>
      </c>
      <c r="L326" s="6">
        <v>44687</v>
      </c>
      <c r="M326" s="238">
        <f>SUMIFS(tabSaldoAta[SALDO],tabSaldoAta[CÓDIGO],tabEstimativa[[#This Row],[CÓDIGO]],tabSaldoAta[ATA.NR],tabEstimativa[[#This Row],[ATA.NR]],tabSaldoAta[ATA.ANO],tabEstimativa[[#This Row],[ATA.ANO]])</f>
        <v>1000</v>
      </c>
      <c r="N326" s="13" t="s">
        <v>1198</v>
      </c>
      <c r="O326" s="307" t="str">
        <f>IFERROR( VLOOKUP(CONCATENATE(tabEstimativa[[#This Row],[ATA.NR]],"/",tabEstimativa[[#This Row],[ATA.ANO]]-2000),tabAtas[#Data],6,FALSE), "" )</f>
        <v>FOLHA DE PORTA E CHAPAS</v>
      </c>
      <c r="P326" s="36" t="s">
        <v>4117</v>
      </c>
      <c r="Q326" s="35">
        <f>IFERROR( VLOOKUP(tabEstimativa[[#This Row],[PREGÃO]],tabPregões[#Data],6,FALSE), "" )</f>
        <v>44308</v>
      </c>
      <c r="R326" s="48"/>
      <c r="S326" s="66" t="str">
        <f>IF(COUNTIFS(tabImprósperosDetalhes[PREGÃO],tabEstimativa[[#This Row],[PREGÃO]],tabImprósperosDetalhes[IMPRÓSPERO],tabEstimativa[[#This Row],[LOTE]]) &gt; 0,"X","")</f>
        <v/>
      </c>
      <c r="T326" s="98" t="str">
        <f>IFERROR( VLOOKUP(tabEstimativa[[#This Row],[PREGÃO]],tabPregões[#Data],11,FALSE), "" )</f>
        <v>Processo finalizado. Ata 131/21.</v>
      </c>
      <c r="U326" s="29" t="s">
        <v>1560</v>
      </c>
      <c r="V326" s="53" t="s">
        <v>4282</v>
      </c>
      <c r="W326" s="54">
        <v>44693.61451388889</v>
      </c>
      <c r="X326" s="34" t="str">
        <f t="shared" si="5"/>
        <v>*</v>
      </c>
    </row>
    <row r="327" spans="1:24" x14ac:dyDescent="0.3">
      <c r="A327" s="305">
        <v>116771</v>
      </c>
      <c r="B327" s="3" t="s">
        <v>1050</v>
      </c>
      <c r="C327" s="5" t="s">
        <v>94</v>
      </c>
      <c r="D327" s="11">
        <v>69</v>
      </c>
      <c r="E327" s="23">
        <v>1</v>
      </c>
      <c r="F327" s="11">
        <v>12</v>
      </c>
      <c r="G327" s="74">
        <f>IFERROR( ROUNDUP(tabEstimativa[[#This Row],[ESTIMATIVA]] / tabEstimativa[[#This Row],[PERÍODO]],0), 0 )</f>
        <v>0</v>
      </c>
      <c r="H327" s="72">
        <v>0</v>
      </c>
      <c r="I327" s="12">
        <v>43392</v>
      </c>
      <c r="J327" s="7">
        <v>2</v>
      </c>
      <c r="K327" s="8">
        <v>2018</v>
      </c>
      <c r="L327" s="6">
        <v>43472</v>
      </c>
      <c r="M327" s="238">
        <f>SUMIFS(tabSaldoAta[SALDO],tabSaldoAta[CÓDIGO],tabEstimativa[[#This Row],[CÓDIGO]],tabSaldoAta[ATA.NR],tabEstimativa[[#This Row],[ATA.NR]],tabSaldoAta[ATA.ANO],tabEstimativa[[#This Row],[ATA.ANO]])</f>
        <v>0</v>
      </c>
      <c r="N327" s="13" t="s">
        <v>1199</v>
      </c>
      <c r="O327" s="308" t="s">
        <v>1317</v>
      </c>
      <c r="P327" s="36" t="s">
        <v>1525</v>
      </c>
      <c r="Q327" s="35">
        <f>IFERROR( VLOOKUP(tabEstimativa[[#This Row],[PREGÃO]],tabPregões[#Data],6,FALSE), "" )</f>
        <v>43683</v>
      </c>
      <c r="R327" s="48"/>
      <c r="S327" s="66" t="str">
        <f>IF(COUNTIFS(tabImprósperosDetalhes[PREGÃO],tabEstimativa[[#This Row],[PREGÃO]],tabImprósperosDetalhes[IMPRÓSPERO],tabEstimativa[[#This Row],[LOTE]]) &gt; 0,"X","")</f>
        <v/>
      </c>
      <c r="T327" s="98" t="str">
        <f>IFERROR( VLOOKUP(tabEstimativa[[#This Row],[PREGÃO]],tabPregões[#Data],11,FALSE), "" )</f>
        <v>Processo finalizado</v>
      </c>
      <c r="U327" s="29" t="s">
        <v>1522</v>
      </c>
      <c r="V327" s="53" t="s">
        <v>1551</v>
      </c>
      <c r="W327" s="54">
        <v>43956.584097222221</v>
      </c>
      <c r="X327" s="34" t="str">
        <f t="shared" si="5"/>
        <v>*</v>
      </c>
    </row>
    <row r="328" spans="1:24" x14ac:dyDescent="0.3">
      <c r="A328" s="2">
        <v>75324</v>
      </c>
      <c r="B328" s="3" t="s">
        <v>1046</v>
      </c>
      <c r="C328" s="5" t="s">
        <v>3</v>
      </c>
      <c r="D328" s="11">
        <v>69</v>
      </c>
      <c r="E328" s="23">
        <v>1</v>
      </c>
      <c r="F328" s="11">
        <v>12</v>
      </c>
      <c r="G328" s="74">
        <f>IFERROR( ROUNDUP(tabEstimativa[[#This Row],[ESTIMATIVA]] / tabEstimativa[[#This Row],[PERÍODO]],0), 0 )</f>
        <v>34</v>
      </c>
      <c r="H328" s="72">
        <v>400</v>
      </c>
      <c r="I328" s="12">
        <v>44308</v>
      </c>
      <c r="J328" s="7">
        <v>174</v>
      </c>
      <c r="K328" s="8">
        <v>2020</v>
      </c>
      <c r="L328" s="6">
        <v>44424</v>
      </c>
      <c r="M328" s="238">
        <f>SUMIFS(tabSaldoAta[SALDO],tabSaldoAta[CÓDIGO],tabEstimativa[[#This Row],[CÓDIGO]],tabSaldoAta[ATA.NR],tabEstimativa[[#This Row],[ATA.NR]],tabSaldoAta[ATA.ANO],tabEstimativa[[#This Row],[ATA.ANO]])</f>
        <v>900</v>
      </c>
      <c r="N328" s="13" t="s">
        <v>1198</v>
      </c>
      <c r="O328" s="308" t="s">
        <v>1317</v>
      </c>
      <c r="P328" s="36" t="s">
        <v>3629</v>
      </c>
      <c r="Q328" s="35">
        <f>IFERROR( VLOOKUP(tabEstimativa[[#This Row],[PREGÃO]],tabPregões[#Data],6,FALSE), "" )</f>
        <v>44046</v>
      </c>
      <c r="R328" s="48"/>
      <c r="S328" s="66" t="str">
        <f>IF(COUNTIFS(tabImprósperosDetalhes[PREGÃO],tabEstimativa[[#This Row],[PREGÃO]],tabImprósperosDetalhes[IMPRÓSPERO],tabEstimativa[[#This Row],[LOTE]]) &gt; 0,"X","")</f>
        <v/>
      </c>
      <c r="T328" s="98" t="str">
        <f>IFERROR( VLOOKUP(tabEstimativa[[#This Row],[PREGÃO]],tabPregões[#Data],11,FALSE), "" )</f>
        <v>Finalizado</v>
      </c>
      <c r="U328" s="29" t="s">
        <v>1560</v>
      </c>
      <c r="V328" s="53" t="s">
        <v>2063</v>
      </c>
      <c r="W328" s="54">
        <v>44424.685648148145</v>
      </c>
      <c r="X328" s="34" t="str">
        <f t="shared" si="5"/>
        <v>*</v>
      </c>
    </row>
    <row r="329" spans="1:24" x14ac:dyDescent="0.3">
      <c r="A329" s="2">
        <v>107889</v>
      </c>
      <c r="B329" s="3" t="s">
        <v>698</v>
      </c>
      <c r="C329" s="5" t="s">
        <v>17</v>
      </c>
      <c r="D329" s="11">
        <v>55</v>
      </c>
      <c r="E329" s="23">
        <v>9</v>
      </c>
      <c r="F329" s="11">
        <v>12</v>
      </c>
      <c r="G329" s="74">
        <f>IFERROR( ROUNDUP(tabEstimativa[[#This Row],[ESTIMATIVA]] / tabEstimativa[[#This Row],[PERÍODO]],0), 0 )</f>
        <v>30</v>
      </c>
      <c r="H329" s="72">
        <v>350</v>
      </c>
      <c r="I329" s="12">
        <v>43847</v>
      </c>
      <c r="J329" s="2">
        <v>228</v>
      </c>
      <c r="K329" s="8">
        <v>2020</v>
      </c>
      <c r="L329" s="6">
        <v>44474</v>
      </c>
      <c r="M329" s="238">
        <f>SUMIFS(tabSaldoAta[SALDO],tabSaldoAta[CÓDIGO],tabEstimativa[[#This Row],[CÓDIGO]],tabSaldoAta[ATA.NR],tabEstimativa[[#This Row],[ATA.NR]],tabSaldoAta[ATA.ANO],tabEstimativa[[#This Row],[ATA.ANO]])</f>
        <v>0</v>
      </c>
      <c r="N329" s="13" t="s">
        <v>1199</v>
      </c>
      <c r="O329" s="308" t="s">
        <v>1540</v>
      </c>
      <c r="P329" s="36" t="s">
        <v>3842</v>
      </c>
      <c r="Q329" s="35">
        <f>IFERROR( VLOOKUP(tabEstimativa[[#This Row],[PREGÃO]],tabPregões[#Data],6,FALSE), "" )</f>
        <v>44090</v>
      </c>
      <c r="R329" s="48"/>
      <c r="S329" s="66" t="str">
        <f>IF(COUNTIFS(tabImprósperosDetalhes[PREGÃO],tabEstimativa[[#This Row],[PREGÃO]],tabImprósperosDetalhes[IMPRÓSPERO],tabEstimativa[[#This Row],[LOTE]]) &gt; 0,"X","")</f>
        <v/>
      </c>
      <c r="T329" s="98" t="str">
        <f>IFERROR( VLOOKUP(tabEstimativa[[#This Row],[PREGÃO]],tabPregões[#Data],11,FALSE), "" )</f>
        <v>Finalizado</v>
      </c>
      <c r="U329" s="29" t="s">
        <v>1560</v>
      </c>
      <c r="V329" s="53" t="s">
        <v>2063</v>
      </c>
      <c r="W329" s="54">
        <v>44476.453576388885</v>
      </c>
      <c r="X329" s="34" t="str">
        <f t="shared" si="5"/>
        <v>*</v>
      </c>
    </row>
    <row r="330" spans="1:24" x14ac:dyDescent="0.3">
      <c r="A330" s="2">
        <v>106546</v>
      </c>
      <c r="B330" s="3" t="s">
        <v>2221</v>
      </c>
      <c r="C330" s="5" t="s">
        <v>3</v>
      </c>
      <c r="D330" s="11">
        <v>67</v>
      </c>
      <c r="E330" s="23">
        <v>9</v>
      </c>
      <c r="F330" s="11">
        <v>12</v>
      </c>
      <c r="G330" s="74">
        <f>ROUNDUP(tabEstimativa[[#This Row],[ESTIMATIVA]] / tabEstimativa[[#This Row],[PERÍODO]],0)</f>
        <v>0</v>
      </c>
      <c r="H330" s="72">
        <v>0</v>
      </c>
      <c r="I330" s="12">
        <v>44097</v>
      </c>
      <c r="J330" s="2">
        <v>9</v>
      </c>
      <c r="K330" s="8">
        <v>2020</v>
      </c>
      <c r="L330" s="6">
        <v>44210</v>
      </c>
      <c r="M330" s="238">
        <f>SUMIFS(tabSaldoAta[SALDO],tabSaldoAta[CÓDIGO],tabEstimativa[[#This Row],[CÓDIGO]],tabSaldoAta[ATA.NR],tabEstimativa[[#This Row],[ATA.NR]],tabSaldoAta[ATA.ANO],tabEstimativa[[#This Row],[ATA.ANO]])</f>
        <v>3000</v>
      </c>
      <c r="N330" s="13" t="s">
        <v>1799</v>
      </c>
      <c r="O330" s="307" t="str">
        <f>IFERROR( VLOOKUP(CONCATENATE(tabEstimativa[[#This Row],[ATA.NR]],"/",tabEstimativa[[#This Row],[ATA.ANO]]-2000),tabAtas[#Data],6,FALSE), "" )</f>
        <v>MATERIAL ELETRICO</v>
      </c>
      <c r="P330" s="36" t="s">
        <v>2342</v>
      </c>
      <c r="Q330" s="35">
        <f>IFERROR( VLOOKUP(tabEstimativa[[#This Row],[PREGÃO]],tabPregões[#Data],6,FALSE), "" )</f>
        <v>43857</v>
      </c>
      <c r="R330" s="48"/>
      <c r="S330" s="66" t="str">
        <f>IF(COUNTIFS(tabImprósperosDetalhes[PREGÃO],tabEstimativa[[#This Row],[PREGÃO]],tabImprósperosDetalhes[IMPRÓSPERO],tabEstimativa[[#This Row],[LOTE]]) &gt; 0,"X","")</f>
        <v/>
      </c>
      <c r="T330" s="98" t="str">
        <f>IFERROR( VLOOKUP(tabEstimativa[[#This Row],[PREGÃO]],tabPregões[#Data],11,FALSE), "" )</f>
        <v>Empresa solicitou prorrogação de prazo para assinar contrato</v>
      </c>
      <c r="U330" s="29" t="s">
        <v>1560</v>
      </c>
      <c r="V330" s="53" t="s">
        <v>2063</v>
      </c>
      <c r="W330" s="54">
        <v>44242.336828703701</v>
      </c>
      <c r="X330" s="34" t="str">
        <f t="shared" si="5"/>
        <v>*</v>
      </c>
    </row>
    <row r="331" spans="1:24" x14ac:dyDescent="0.3">
      <c r="A331" s="2">
        <v>106544</v>
      </c>
      <c r="B331" s="3" t="s">
        <v>2222</v>
      </c>
      <c r="C331" s="5" t="s">
        <v>3</v>
      </c>
      <c r="D331" s="11">
        <v>67</v>
      </c>
      <c r="E331" s="23">
        <v>9</v>
      </c>
      <c r="F331" s="11">
        <v>12</v>
      </c>
      <c r="G331" s="74">
        <f>ROUNDUP(tabEstimativa[[#This Row],[ESTIMATIVA]] / tabEstimativa[[#This Row],[PERÍODO]],0)</f>
        <v>17</v>
      </c>
      <c r="H331" s="72">
        <v>200</v>
      </c>
      <c r="I331" s="12">
        <v>43733</v>
      </c>
      <c r="J331" s="2"/>
      <c r="K331" s="8"/>
      <c r="L331" s="6"/>
      <c r="M331" s="238">
        <f>SUMIFS(tabSaldoAta[SALDO],tabSaldoAta[CÓDIGO],tabEstimativa[[#This Row],[CÓDIGO]],tabSaldoAta[ATA.NR],tabEstimativa[[#This Row],[ATA.NR]],tabSaldoAta[ATA.ANO],tabEstimativa[[#This Row],[ATA.ANO]])</f>
        <v>0</v>
      </c>
      <c r="N331" s="13" t="s">
        <v>1799</v>
      </c>
      <c r="O331" s="307" t="s">
        <v>1869</v>
      </c>
      <c r="P331" s="36" t="s">
        <v>2342</v>
      </c>
      <c r="Q331" s="35">
        <f>IFERROR( VLOOKUP(tabEstimativa[[#This Row],[PREGÃO]],tabPregões[#Data],6,FALSE), "" )</f>
        <v>43857</v>
      </c>
      <c r="R331" s="48">
        <v>47</v>
      </c>
      <c r="S331" s="66" t="str">
        <f>IF(COUNTIFS(tabImprósperosDetalhes[PREGÃO],tabEstimativa[[#This Row],[PREGÃO]],tabImprósperosDetalhes[IMPRÓSPERO],tabEstimativa[[#This Row],[LOTE]]) &gt; 0,"X","")</f>
        <v>X</v>
      </c>
      <c r="T331" s="98" t="str">
        <f>IFERROR( VLOOKUP(tabEstimativa[[#This Row],[PREGÃO]],tabPregões[#Data],11,FALSE), "" )</f>
        <v>Empresa solicitou prorrogação de prazo para assinar contrato</v>
      </c>
      <c r="U331" s="29"/>
      <c r="V331" s="53" t="s">
        <v>2063</v>
      </c>
      <c r="W331" s="54">
        <v>44242.336828703701</v>
      </c>
      <c r="X331" s="34" t="str">
        <f t="shared" si="5"/>
        <v>*</v>
      </c>
    </row>
    <row r="332" spans="1:24" x14ac:dyDescent="0.3">
      <c r="A332" s="2">
        <v>50797</v>
      </c>
      <c r="B332" s="3" t="s">
        <v>676</v>
      </c>
      <c r="C332" s="5" t="s">
        <v>3</v>
      </c>
      <c r="D332" s="11">
        <v>61</v>
      </c>
      <c r="E332" s="23">
        <v>16</v>
      </c>
      <c r="F332" s="11">
        <v>12</v>
      </c>
      <c r="G332" s="74">
        <f>IFERROR( ROUNDUP(tabEstimativa[[#This Row],[ESTIMATIVA]] / tabEstimativa[[#This Row],[PERÍODO]],0), 0 )</f>
        <v>27</v>
      </c>
      <c r="H332" s="72">
        <v>320</v>
      </c>
      <c r="I332" s="12">
        <v>43847</v>
      </c>
      <c r="J332" s="2">
        <v>228</v>
      </c>
      <c r="K332" s="8">
        <v>2020</v>
      </c>
      <c r="L332" s="6">
        <v>44474</v>
      </c>
      <c r="M332" s="238">
        <f>SUMIFS(tabSaldoAta[SALDO],tabSaldoAta[CÓDIGO],tabEstimativa[[#This Row],[CÓDIGO]],tabSaldoAta[ATA.NR],tabEstimativa[[#This Row],[ATA.NR]],tabSaldoAta[ATA.ANO],tabEstimativa[[#This Row],[ATA.ANO]])</f>
        <v>320</v>
      </c>
      <c r="N332" s="13" t="s">
        <v>1199</v>
      </c>
      <c r="O332" s="308" t="s">
        <v>1540</v>
      </c>
      <c r="P332" s="36" t="s">
        <v>3842</v>
      </c>
      <c r="Q332" s="35">
        <f>IFERROR( VLOOKUP(tabEstimativa[[#This Row],[PREGÃO]],tabPregões[#Data],6,FALSE), "" )</f>
        <v>44090</v>
      </c>
      <c r="R332" s="48"/>
      <c r="S332" s="66" t="str">
        <f>IF(COUNTIFS(tabImprósperosDetalhes[PREGÃO],tabEstimativa[[#This Row],[PREGÃO]],tabImprósperosDetalhes[IMPRÓSPERO],tabEstimativa[[#This Row],[LOTE]]) &gt; 0,"X","")</f>
        <v/>
      </c>
      <c r="T332" s="98" t="str">
        <f>IFERROR( VLOOKUP(tabEstimativa[[#This Row],[PREGÃO]],tabPregões[#Data],11,FALSE), "" )</f>
        <v>Finalizado</v>
      </c>
      <c r="U332" s="29" t="s">
        <v>1560</v>
      </c>
      <c r="V332" s="53" t="s">
        <v>2063</v>
      </c>
      <c r="W332" s="54">
        <v>44476.453576388885</v>
      </c>
      <c r="X332" s="34" t="str">
        <f t="shared" si="5"/>
        <v>*</v>
      </c>
    </row>
    <row r="333" spans="1:24" x14ac:dyDescent="0.3">
      <c r="A333" s="2">
        <v>114372</v>
      </c>
      <c r="B333" s="3" t="s">
        <v>929</v>
      </c>
      <c r="C333" s="5" t="s">
        <v>17</v>
      </c>
      <c r="D333" s="11"/>
      <c r="E333" s="23"/>
      <c r="F333" s="11">
        <v>12</v>
      </c>
      <c r="G333" s="74">
        <f>IFERROR( ROUNDUP(tabEstimativa[[#This Row],[ESTIMATIVA]] / tabEstimativa[[#This Row],[PERÍODO]],0), 0 )</f>
        <v>0</v>
      </c>
      <c r="H333" s="72">
        <v>0</v>
      </c>
      <c r="I333" s="12">
        <v>43312</v>
      </c>
      <c r="J333" s="7"/>
      <c r="K333" s="8"/>
      <c r="L333" s="6"/>
      <c r="M333" s="238">
        <f>SUMIFS(tabSaldoAta[SALDO],tabSaldoAta[CÓDIGO],tabEstimativa[[#This Row],[CÓDIGO]],tabSaldoAta[ATA.NR],tabEstimativa[[#This Row],[ATA.NR]],tabSaldoAta[ATA.ANO],tabEstimativa[[#This Row],[ATA.ANO]])</f>
        <v>0</v>
      </c>
      <c r="N333" s="13" t="s">
        <v>1199</v>
      </c>
      <c r="O333" s="308" t="s">
        <v>1359</v>
      </c>
      <c r="P333" s="36"/>
      <c r="Q333" s="35" t="str">
        <f>IFERROR( VLOOKUP(tabEstimativa[[#This Row],[PREGÃO]],tabPregões[#Data],6,FALSE), "" )</f>
        <v/>
      </c>
      <c r="R333" s="48"/>
      <c r="S333" s="66" t="str">
        <f>IF(COUNTIFS(tabImprósperosDetalhes[PREGÃO],tabEstimativa[[#This Row],[PREGÃO]],tabImprósperosDetalhes[IMPRÓSPERO],tabEstimativa[[#This Row],[LOTE]]) &gt; 0,"X","")</f>
        <v/>
      </c>
      <c r="T333" s="98" t="str">
        <f>IFERROR( VLOOKUP(tabEstimativa[[#This Row],[PREGÃO]],tabPregões[#Data],11,FALSE), "" )</f>
        <v/>
      </c>
      <c r="U333" s="29" t="s">
        <v>1380</v>
      </c>
      <c r="V333" s="53" t="s">
        <v>1551</v>
      </c>
      <c r="W333" s="54">
        <v>43591.434733796297</v>
      </c>
      <c r="X333" s="34" t="str">
        <f t="shared" si="5"/>
        <v>*</v>
      </c>
    </row>
    <row r="334" spans="1:24" x14ac:dyDescent="0.3">
      <c r="A334" s="2">
        <v>100362</v>
      </c>
      <c r="B334" s="3" t="s">
        <v>387</v>
      </c>
      <c r="C334" s="5" t="s">
        <v>80</v>
      </c>
      <c r="D334" s="11"/>
      <c r="E334" s="23"/>
      <c r="F334" s="11">
        <v>12</v>
      </c>
      <c r="G334" s="74">
        <f>IFERROR( ROUNDUP(tabEstimativa[[#This Row],[ESTIMATIVA]] / tabEstimativa[[#This Row],[PERÍODO]],0), 0 )</f>
        <v>584</v>
      </c>
      <c r="H334" s="72">
        <v>7000</v>
      </c>
      <c r="I334" s="12">
        <v>44308</v>
      </c>
      <c r="J334" s="7">
        <v>174</v>
      </c>
      <c r="K334" s="8">
        <v>2020</v>
      </c>
      <c r="L334" s="6">
        <v>44424</v>
      </c>
      <c r="M334" s="238">
        <f>SUMIFS(tabSaldoAta[SALDO],tabSaldoAta[CÓDIGO],tabEstimativa[[#This Row],[CÓDIGO]],tabSaldoAta[ATA.NR],tabEstimativa[[#This Row],[ATA.NR]],tabSaldoAta[ATA.ANO],tabEstimativa[[#This Row],[ATA.ANO]])</f>
        <v>0</v>
      </c>
      <c r="N334" s="13" t="s">
        <v>1198</v>
      </c>
      <c r="O334" s="307" t="str">
        <f>IFERROR( VLOOKUP(CONCATENATE(tabEstimativa[[#This Row],[ATA.NR]],"/",tabEstimativa[[#This Row],[ATA.ANO]]-2000),tabAtas[#Data],6,FALSE), "" )</f>
        <v>MATERIAL DE CONSTRUÇÃO</v>
      </c>
      <c r="P334" s="36" t="s">
        <v>4324</v>
      </c>
      <c r="Q334" s="35" t="str">
        <f>IFERROR( VLOOKUP(tabEstimativa[[#This Row],[PREGÃO]],tabPregões[#Data],6,FALSE), "" )</f>
        <v/>
      </c>
      <c r="R334" s="48"/>
      <c r="S334" s="66" t="str">
        <f>IF(COUNTIFS(tabImprósperosDetalhes[PREGÃO],tabEstimativa[[#This Row],[PREGÃO]],tabImprósperosDetalhes[IMPRÓSPERO],tabEstimativa[[#This Row],[LOTE]]) &gt; 0,"X","")</f>
        <v/>
      </c>
      <c r="T334" s="98" t="str">
        <f>IFERROR( VLOOKUP(tabEstimativa[[#This Row],[PREGÃO]],tabPregões[#Data],11,FALSE), "" )</f>
        <v/>
      </c>
      <c r="U334" s="29" t="s">
        <v>1560</v>
      </c>
      <c r="V334" s="53" t="s">
        <v>4282</v>
      </c>
      <c r="W334" s="54">
        <v>44736.385034722225</v>
      </c>
      <c r="X334" s="34" t="str">
        <f t="shared" si="5"/>
        <v>*</v>
      </c>
    </row>
    <row r="335" spans="1:24" x14ac:dyDescent="0.3">
      <c r="A335" s="2">
        <v>12798</v>
      </c>
      <c r="B335" s="3" t="s">
        <v>383</v>
      </c>
      <c r="C335" s="5" t="s">
        <v>80</v>
      </c>
      <c r="D335" s="11">
        <v>51</v>
      </c>
      <c r="E335" s="23">
        <v>4</v>
      </c>
      <c r="F335" s="11">
        <v>12</v>
      </c>
      <c r="G335" s="74">
        <f>IFERROR( ROUNDUP(tabEstimativa[[#This Row],[ESTIMATIVA]] / tabEstimativa[[#This Row],[PERÍODO]],0), 0 )</f>
        <v>0</v>
      </c>
      <c r="H335" s="72">
        <v>0</v>
      </c>
      <c r="I335" s="12">
        <v>43319</v>
      </c>
      <c r="J335" s="7"/>
      <c r="K335" s="8"/>
      <c r="L335" s="6"/>
      <c r="M335" s="238">
        <f>SUMIFS(tabSaldoAta[SALDO],tabSaldoAta[CÓDIGO],tabEstimativa[[#This Row],[CÓDIGO]],tabSaldoAta[ATA.NR],tabEstimativa[[#This Row],[ATA.NR]],tabSaldoAta[ATA.ANO],tabEstimativa[[#This Row],[ATA.ANO]])</f>
        <v>0</v>
      </c>
      <c r="N335" s="13" t="s">
        <v>1199</v>
      </c>
      <c r="O335" s="308" t="s">
        <v>1347</v>
      </c>
      <c r="P335" s="36"/>
      <c r="Q335" s="35" t="str">
        <f>IFERROR( VLOOKUP(tabEstimativa[[#This Row],[PREGÃO]],tabPregões[#Data],6,FALSE), "" )</f>
        <v/>
      </c>
      <c r="R335" s="48"/>
      <c r="S335" s="66" t="str">
        <f>IF(COUNTIFS(tabImprósperosDetalhes[PREGÃO],tabEstimativa[[#This Row],[PREGÃO]],tabImprósperosDetalhes[IMPRÓSPERO],tabEstimativa[[#This Row],[LOTE]]) &gt; 0,"X","")</f>
        <v/>
      </c>
      <c r="T335" s="98" t="str">
        <f>IFERROR( VLOOKUP(tabEstimativa[[#This Row],[PREGÃO]],tabPregões[#Data],11,FALSE), "" )</f>
        <v/>
      </c>
      <c r="U335" s="29" t="s">
        <v>1380</v>
      </c>
      <c r="V335" s="53" t="s">
        <v>1551</v>
      </c>
      <c r="W335" s="54">
        <v>43591.434733796297</v>
      </c>
      <c r="X335" s="34" t="str">
        <f t="shared" si="5"/>
        <v>*</v>
      </c>
    </row>
    <row r="336" spans="1:24" x14ac:dyDescent="0.3">
      <c r="A336" s="2">
        <v>123146</v>
      </c>
      <c r="B336" s="3" t="s">
        <v>96</v>
      </c>
      <c r="C336" s="5" t="s">
        <v>80</v>
      </c>
      <c r="D336" s="11">
        <v>51</v>
      </c>
      <c r="E336" s="23">
        <v>4</v>
      </c>
      <c r="F336" s="11">
        <v>12</v>
      </c>
      <c r="G336" s="74">
        <f>IFERROR( ROUNDUP(tabEstimativa[[#This Row],[ESTIMATIVA]] / tabEstimativa[[#This Row],[PERÍODO]],0), 0 )</f>
        <v>500</v>
      </c>
      <c r="H336" s="72">
        <v>6000</v>
      </c>
      <c r="I336" s="12">
        <v>43875</v>
      </c>
      <c r="J336" s="2">
        <v>166</v>
      </c>
      <c r="K336" s="8">
        <v>2020</v>
      </c>
      <c r="L336" s="6">
        <v>44418</v>
      </c>
      <c r="M336" s="238">
        <f>SUMIFS(tabSaldoAta[SALDO],tabSaldoAta[CÓDIGO],tabEstimativa[[#This Row],[CÓDIGO]],tabSaldoAta[ATA.NR],tabEstimativa[[#This Row],[ATA.NR]],tabSaldoAta[ATA.ANO],tabEstimativa[[#This Row],[ATA.ANO]])</f>
        <v>2750</v>
      </c>
      <c r="N336" s="13" t="s">
        <v>1799</v>
      </c>
      <c r="O336" s="308" t="s">
        <v>1347</v>
      </c>
      <c r="P336" s="36" t="s">
        <v>1773</v>
      </c>
      <c r="Q336" s="35">
        <f>IFERROR( VLOOKUP(tabEstimativa[[#This Row],[PREGÃO]],tabPregões[#Data],6,FALSE), "" )</f>
        <v>43656</v>
      </c>
      <c r="R336" s="48">
        <v>15</v>
      </c>
      <c r="S336" s="66" t="str">
        <f>IF(COUNTIFS(tabImprósperosDetalhes[PREGÃO],tabEstimativa[[#This Row],[PREGÃO]],tabImprósperosDetalhes[IMPRÓSPERO],tabEstimativa[[#This Row],[LOTE]]) &gt; 0,"X","")</f>
        <v/>
      </c>
      <c r="T336" s="98" t="str">
        <f>IFERROR( VLOOKUP(tabEstimativa[[#This Row],[PREGÃO]],tabPregões[#Data],11,FALSE), "" )</f>
        <v>Empresas convocadas para assinar contrato até esta data.</v>
      </c>
      <c r="U336" s="29" t="s">
        <v>1560</v>
      </c>
      <c r="V336" s="53" t="s">
        <v>2063</v>
      </c>
      <c r="W336" s="54">
        <v>44313.374548611115</v>
      </c>
      <c r="X336" s="34" t="str">
        <f t="shared" si="5"/>
        <v>*</v>
      </c>
    </row>
    <row r="337" spans="1:24" x14ac:dyDescent="0.3">
      <c r="A337" s="2">
        <v>14662</v>
      </c>
      <c r="B337" s="3" t="s">
        <v>384</v>
      </c>
      <c r="C337" s="5" t="s">
        <v>80</v>
      </c>
      <c r="D337" s="11">
        <v>51</v>
      </c>
      <c r="E337" s="23">
        <v>3</v>
      </c>
      <c r="F337" s="11">
        <v>12</v>
      </c>
      <c r="G337" s="74">
        <f>IFERROR( ROUNDUP(tabEstimativa[[#This Row],[ESTIMATIVA]] / tabEstimativa[[#This Row],[PERÍODO]],0), 0 )</f>
        <v>500</v>
      </c>
      <c r="H337" s="72">
        <v>6000</v>
      </c>
      <c r="I337" s="12">
        <v>44364</v>
      </c>
      <c r="J337" s="7">
        <v>54</v>
      </c>
      <c r="K337" s="8">
        <v>2020</v>
      </c>
      <c r="L337" s="6">
        <v>44267</v>
      </c>
      <c r="M337" s="238">
        <f>SUMIFS(tabSaldoAta[SALDO],tabSaldoAta[CÓDIGO],tabEstimativa[[#This Row],[CÓDIGO]],tabSaldoAta[ATA.NR],tabEstimativa[[#This Row],[ATA.NR]],tabSaldoAta[ATA.ANO],tabEstimativa[[#This Row],[ATA.ANO]])</f>
        <v>1800</v>
      </c>
      <c r="N337" s="13" t="s">
        <v>1198</v>
      </c>
      <c r="O337" s="307" t="str">
        <f>IFERROR( VLOOKUP(CONCATENATE(tabEstimativa[[#This Row],[ATA.NR]],"/",tabEstimativa[[#This Row],[ATA.ANO]]-2000),tabAtas[#Data],6,FALSE), "" )</f>
        <v>MATERIAL DE CONSTRUÇÃO</v>
      </c>
      <c r="P337" s="36" t="s">
        <v>4131</v>
      </c>
      <c r="Q337" s="35">
        <f>IFERROR( VLOOKUP(tabEstimativa[[#This Row],[PREGÃO]],tabPregões[#Data],6,FALSE), "" )</f>
        <v>44271</v>
      </c>
      <c r="R337" s="48">
        <v>3</v>
      </c>
      <c r="S337" s="66" t="str">
        <f>IF(COUNTIFS(tabImprósperosDetalhes[PREGÃO],tabEstimativa[[#This Row],[PREGÃO]],tabImprósperosDetalhes[IMPRÓSPERO],tabEstimativa[[#This Row],[LOTE]]) &gt; 0,"X","")</f>
        <v>X</v>
      </c>
      <c r="T337" s="98" t="str">
        <f>IFERROR( VLOOKUP(tabEstimativa[[#This Row],[PREGÃO]],tabPregões[#Data],11,FALSE), "" )</f>
        <v>Processo finalizado. Ata 105/21.</v>
      </c>
      <c r="U337" s="29" t="s">
        <v>1560</v>
      </c>
      <c r="V337" s="53" t="s">
        <v>2063</v>
      </c>
      <c r="W337" s="54">
        <v>44476.48609953704</v>
      </c>
      <c r="X337" s="34" t="str">
        <f t="shared" si="5"/>
        <v>*</v>
      </c>
    </row>
    <row r="338" spans="1:24" x14ac:dyDescent="0.3">
      <c r="A338" s="2">
        <v>54313</v>
      </c>
      <c r="B338" s="3" t="s">
        <v>905</v>
      </c>
      <c r="C338" s="5" t="s">
        <v>87</v>
      </c>
      <c r="D338" s="11">
        <v>48</v>
      </c>
      <c r="E338" s="23">
        <v>18</v>
      </c>
      <c r="F338" s="11">
        <v>12</v>
      </c>
      <c r="G338" s="74">
        <f>IFERROR( ROUNDUP(tabEstimativa[[#This Row],[ESTIMATIVA]] / tabEstimativa[[#This Row],[PERÍODO]],0), 0 )</f>
        <v>0</v>
      </c>
      <c r="H338" s="72">
        <v>0</v>
      </c>
      <c r="I338" s="12">
        <v>43312</v>
      </c>
      <c r="J338" s="7"/>
      <c r="K338" s="8"/>
      <c r="L338" s="6"/>
      <c r="M338" s="238">
        <f>SUMIFS(tabSaldoAta[SALDO],tabSaldoAta[CÓDIGO],tabEstimativa[[#This Row],[CÓDIGO]],tabSaldoAta[ATA.NR],tabEstimativa[[#This Row],[ATA.NR]],tabSaldoAta[ATA.ANO],tabEstimativa[[#This Row],[ATA.ANO]])</f>
        <v>0</v>
      </c>
      <c r="N338" s="13" t="s">
        <v>1199</v>
      </c>
      <c r="O338" s="308" t="s">
        <v>1359</v>
      </c>
      <c r="P338" s="36"/>
      <c r="Q338" s="35" t="str">
        <f>IFERROR( VLOOKUP(tabEstimativa[[#This Row],[PREGÃO]],tabPregões[#Data],6,FALSE), "" )</f>
        <v/>
      </c>
      <c r="R338" s="48"/>
      <c r="S338" s="66" t="str">
        <f>IF(COUNTIFS(tabImprósperosDetalhes[PREGÃO],tabEstimativa[[#This Row],[PREGÃO]],tabImprósperosDetalhes[IMPRÓSPERO],tabEstimativa[[#This Row],[LOTE]]) &gt; 0,"X","")</f>
        <v/>
      </c>
      <c r="T338" s="98" t="str">
        <f>IFERROR( VLOOKUP(tabEstimativa[[#This Row],[PREGÃO]],tabPregões[#Data],11,FALSE), "" )</f>
        <v/>
      </c>
      <c r="U338" s="29" t="s">
        <v>1380</v>
      </c>
      <c r="V338" s="53" t="s">
        <v>1551</v>
      </c>
      <c r="W338" s="54">
        <v>43591.434733796297</v>
      </c>
      <c r="X338" s="34" t="str">
        <f t="shared" si="5"/>
        <v>*</v>
      </c>
    </row>
    <row r="339" spans="1:24" x14ac:dyDescent="0.3">
      <c r="A339" s="2">
        <v>135229</v>
      </c>
      <c r="B339" s="3" t="s">
        <v>783</v>
      </c>
      <c r="C339" s="5" t="s">
        <v>17</v>
      </c>
      <c r="D339" s="11"/>
      <c r="E339" s="23"/>
      <c r="F339" s="11">
        <v>12</v>
      </c>
      <c r="G339" s="74">
        <f>IFERROR( ROUNDUP(tabEstimativa[[#This Row],[ESTIMATIVA]] / tabEstimativa[[#This Row],[PERÍODO]],0), 0 )</f>
        <v>56</v>
      </c>
      <c r="H339" s="72">
        <v>672</v>
      </c>
      <c r="I339" s="12">
        <v>43333</v>
      </c>
      <c r="J339" s="7"/>
      <c r="K339" s="8"/>
      <c r="L339" s="6"/>
      <c r="M339" s="238">
        <f>SUMIFS(tabSaldoAta[SALDO],tabSaldoAta[CÓDIGO],tabEstimativa[[#This Row],[CÓDIGO]],tabSaldoAta[ATA.NR],tabEstimativa[[#This Row],[ATA.NR]],tabSaldoAta[ATA.ANO],tabEstimativa[[#This Row],[ATA.ANO]])</f>
        <v>0</v>
      </c>
      <c r="N339" s="13" t="s">
        <v>1459</v>
      </c>
      <c r="O339" s="308" t="s">
        <v>1350</v>
      </c>
      <c r="P339" s="36"/>
      <c r="Q339" s="35" t="str">
        <f>IFERROR( VLOOKUP(tabEstimativa[[#This Row],[PREGÃO]],tabPregões[#Data],6,FALSE), "" )</f>
        <v/>
      </c>
      <c r="R339" s="48"/>
      <c r="S339" s="66" t="str">
        <f>IF(COUNTIFS(tabImprósperosDetalhes[PREGÃO],tabEstimativa[[#This Row],[PREGÃO]],tabImprósperosDetalhes[IMPRÓSPERO],tabEstimativa[[#This Row],[LOTE]]) &gt; 0,"X","")</f>
        <v/>
      </c>
      <c r="T339" s="98" t="str">
        <f>IFERROR( VLOOKUP(tabEstimativa[[#This Row],[PREGÃO]],tabPregões[#Data],11,FALSE), "" )</f>
        <v/>
      </c>
      <c r="U339" s="29" t="s">
        <v>1380</v>
      </c>
      <c r="V339" s="53" t="s">
        <v>1551</v>
      </c>
      <c r="W339" s="54">
        <v>43591.434733796297</v>
      </c>
      <c r="X339" s="34" t="str">
        <f t="shared" si="5"/>
        <v>*</v>
      </c>
    </row>
    <row r="340" spans="1:24" x14ac:dyDescent="0.3">
      <c r="A340" s="2">
        <v>133658</v>
      </c>
      <c r="B340" s="3" t="s">
        <v>312</v>
      </c>
      <c r="C340" s="5" t="s">
        <v>17</v>
      </c>
      <c r="D340" s="11"/>
      <c r="E340" s="23"/>
      <c r="F340" s="11">
        <v>12</v>
      </c>
      <c r="G340" s="74">
        <f>IFERROR( ROUNDUP(tabEstimativa[[#This Row],[ESTIMATIVA]] / tabEstimativa[[#This Row],[PERÍODO]],0), 0 )</f>
        <v>13</v>
      </c>
      <c r="H340" s="72">
        <v>150</v>
      </c>
      <c r="I340" s="12">
        <v>43346</v>
      </c>
      <c r="J340" s="7"/>
      <c r="K340" s="8"/>
      <c r="L340" s="6"/>
      <c r="M340" s="238">
        <f>SUMIFS(tabSaldoAta[SALDO],tabSaldoAta[CÓDIGO],tabEstimativa[[#This Row],[CÓDIGO]],tabSaldoAta[ATA.NR],tabEstimativa[[#This Row],[ATA.NR]],tabSaldoAta[ATA.ANO],tabEstimativa[[#This Row],[ATA.ANO]])</f>
        <v>0</v>
      </c>
      <c r="N340" s="13" t="s">
        <v>1459</v>
      </c>
      <c r="O340" s="308" t="s">
        <v>1330</v>
      </c>
      <c r="P340" s="36"/>
      <c r="Q340" s="35" t="str">
        <f>IFERROR( VLOOKUP(tabEstimativa[[#This Row],[PREGÃO]],tabPregões[#Data],6,FALSE), "" )</f>
        <v/>
      </c>
      <c r="R340" s="48"/>
      <c r="S340" s="66" t="str">
        <f>IF(COUNTIFS(tabImprósperosDetalhes[PREGÃO],tabEstimativa[[#This Row],[PREGÃO]],tabImprósperosDetalhes[IMPRÓSPERO],tabEstimativa[[#This Row],[LOTE]]) &gt; 0,"X","")</f>
        <v/>
      </c>
      <c r="T340" s="98" t="str">
        <f>IFERROR( VLOOKUP(tabEstimativa[[#This Row],[PREGÃO]],tabPregões[#Data],11,FALSE), "" )</f>
        <v/>
      </c>
      <c r="U340" s="29" t="s">
        <v>1380</v>
      </c>
      <c r="V340" s="53" t="s">
        <v>1551</v>
      </c>
      <c r="W340" s="54">
        <v>43606.696840277778</v>
      </c>
      <c r="X340" s="34" t="str">
        <f t="shared" si="5"/>
        <v>*</v>
      </c>
    </row>
    <row r="341" spans="1:24" x14ac:dyDescent="0.3">
      <c r="A341" s="2">
        <v>11109</v>
      </c>
      <c r="B341" s="3" t="s">
        <v>2568</v>
      </c>
      <c r="C341" s="5" t="s">
        <v>87</v>
      </c>
      <c r="D341" s="11">
        <v>45</v>
      </c>
      <c r="E341" s="23">
        <v>12</v>
      </c>
      <c r="F341" s="11">
        <v>12</v>
      </c>
      <c r="G341" s="74">
        <f>ROUNDUP(tabEstimativa[[#This Row],[ESTIMATIVA]] / tabEstimativa[[#This Row],[PERÍODO]],0)</f>
        <v>84</v>
      </c>
      <c r="H341" s="72">
        <v>1000</v>
      </c>
      <c r="I341" s="12">
        <v>43892</v>
      </c>
      <c r="J341" s="2">
        <v>211</v>
      </c>
      <c r="K341" s="8">
        <v>2020</v>
      </c>
      <c r="L341" s="6">
        <v>44460</v>
      </c>
      <c r="M341" s="238">
        <f>SUMIFS(tabSaldoAta[SALDO],tabSaldoAta[CÓDIGO],tabEstimativa[[#This Row],[CÓDIGO]],tabSaldoAta[ATA.NR],tabEstimativa[[#This Row],[ATA.NR]],tabSaldoAta[ATA.ANO],tabEstimativa[[#This Row],[ATA.ANO]])</f>
        <v>1000</v>
      </c>
      <c r="N341" s="13" t="s">
        <v>1799</v>
      </c>
      <c r="O341" s="307" t="s">
        <v>3839</v>
      </c>
      <c r="P341" s="36"/>
      <c r="Q341" s="35" t="str">
        <f>IFERROR( VLOOKUP(tabEstimativa[[#This Row],[PREGÃO]],tabPregões[#Data],6,FALSE), "" )</f>
        <v/>
      </c>
      <c r="R341" s="48"/>
      <c r="S341" s="66" t="str">
        <f>IF(COUNTIFS(tabImprósperosDetalhes[PREGÃO],tabEstimativa[[#This Row],[PREGÃO]],tabImprósperosDetalhes[IMPRÓSPERO],tabEstimativa[[#This Row],[LOTE]]) &gt; 0,"X","")</f>
        <v/>
      </c>
      <c r="T341" s="98" t="str">
        <f>IFERROR( VLOOKUP(tabEstimativa[[#This Row],[PREGÃO]],tabPregões[#Data],11,FALSE), "" )</f>
        <v/>
      </c>
      <c r="U341" s="29"/>
      <c r="V341" s="53" t="s">
        <v>2063</v>
      </c>
      <c r="W341" s="54">
        <v>44313.374548611115</v>
      </c>
      <c r="X341" s="34" t="str">
        <f t="shared" si="5"/>
        <v>*</v>
      </c>
    </row>
    <row r="342" spans="1:24" x14ac:dyDescent="0.3">
      <c r="A342" s="2">
        <v>130024</v>
      </c>
      <c r="B342" s="3" t="s">
        <v>414</v>
      </c>
      <c r="C342" s="5" t="s">
        <v>87</v>
      </c>
      <c r="D342" s="11">
        <v>52</v>
      </c>
      <c r="E342" s="23">
        <v>8</v>
      </c>
      <c r="F342" s="11">
        <v>12</v>
      </c>
      <c r="G342" s="74">
        <f>IFERROR( ROUNDUP(tabEstimativa[[#This Row],[ESTIMATIVA]] / tabEstimativa[[#This Row],[PERÍODO]],0), 0 )</f>
        <v>417</v>
      </c>
      <c r="H342" s="72">
        <v>5000</v>
      </c>
      <c r="I342" s="12">
        <v>44308</v>
      </c>
      <c r="J342" s="7">
        <v>178</v>
      </c>
      <c r="K342" s="8">
        <v>2020</v>
      </c>
      <c r="L342" s="6">
        <v>44428</v>
      </c>
      <c r="M342" s="238">
        <f>SUMIFS(tabSaldoAta[SALDO],tabSaldoAta[CÓDIGO],tabEstimativa[[#This Row],[CÓDIGO]],tabSaldoAta[ATA.NR],tabEstimativa[[#This Row],[ATA.NR]],tabSaldoAta[ATA.ANO],tabEstimativa[[#This Row],[ATA.ANO]])</f>
        <v>0</v>
      </c>
      <c r="N342" s="13" t="s">
        <v>1198</v>
      </c>
      <c r="O342" s="308" t="s">
        <v>1854</v>
      </c>
      <c r="P342" s="36" t="s">
        <v>1855</v>
      </c>
      <c r="Q342" s="35">
        <f>IFERROR( VLOOKUP(tabEstimativa[[#This Row],[PREGÃO]],tabPregões[#Data],6,FALSE), "" )</f>
        <v>43697</v>
      </c>
      <c r="R342" s="48"/>
      <c r="S342" s="66" t="str">
        <f>IF(COUNTIFS(tabImprósperosDetalhes[PREGÃO],tabEstimativa[[#This Row],[PREGÃO]],tabImprósperosDetalhes[IMPRÓSPERO],tabEstimativa[[#This Row],[LOTE]]) &gt; 0,"X","")</f>
        <v/>
      </c>
      <c r="T342" s="98" t="str">
        <f>IFERROR( VLOOKUP(tabEstimativa[[#This Row],[PREGÃO]],tabPregões[#Data],11,FALSE), "" )</f>
        <v>Abertura 11/07/2019 08:30 BB773035 Pregoeiro Lucio</v>
      </c>
      <c r="U342" s="29" t="s">
        <v>1560</v>
      </c>
      <c r="V342" s="53" t="s">
        <v>4282</v>
      </c>
      <c r="W342" s="54">
        <v>44428.596435185187</v>
      </c>
      <c r="X342" s="34" t="str">
        <f t="shared" si="5"/>
        <v>*</v>
      </c>
    </row>
    <row r="343" spans="1:24" x14ac:dyDescent="0.3">
      <c r="A343" s="2">
        <v>63839</v>
      </c>
      <c r="B343" s="3" t="s">
        <v>1045</v>
      </c>
      <c r="C343" s="5" t="s">
        <v>97</v>
      </c>
      <c r="D343" s="11">
        <v>74</v>
      </c>
      <c r="E343" s="23">
        <v>4</v>
      </c>
      <c r="F343" s="11">
        <v>12</v>
      </c>
      <c r="G343" s="74">
        <f>IFERROR( ROUNDUP(tabEstimativa[[#This Row],[ESTIMATIVA]] / tabEstimativa[[#This Row],[PERÍODO]],0), 0 )</f>
        <v>25</v>
      </c>
      <c r="H343" s="72">
        <v>300</v>
      </c>
      <c r="I343" s="12">
        <v>44308</v>
      </c>
      <c r="J343" s="7">
        <v>174</v>
      </c>
      <c r="K343" s="8">
        <v>2020</v>
      </c>
      <c r="L343" s="6">
        <v>44424</v>
      </c>
      <c r="M343" s="238">
        <f>SUMIFS(tabSaldoAta[SALDO],tabSaldoAta[CÓDIGO],tabEstimativa[[#This Row],[CÓDIGO]],tabSaldoAta[ATA.NR],tabEstimativa[[#This Row],[ATA.NR]],tabSaldoAta[ATA.ANO],tabEstimativa[[#This Row],[ATA.ANO]])</f>
        <v>170</v>
      </c>
      <c r="N343" s="13" t="s">
        <v>1198</v>
      </c>
      <c r="O343" s="308" t="s">
        <v>1317</v>
      </c>
      <c r="P343" s="36" t="s">
        <v>3629</v>
      </c>
      <c r="Q343" s="35">
        <f>IFERROR( VLOOKUP(tabEstimativa[[#This Row],[PREGÃO]],tabPregões[#Data],6,FALSE), "" )</f>
        <v>44046</v>
      </c>
      <c r="R343" s="48">
        <v>6</v>
      </c>
      <c r="S343" s="66" t="str">
        <f>IF(COUNTIFS(tabImprósperosDetalhes[PREGÃO],tabEstimativa[[#This Row],[PREGÃO]],tabImprósperosDetalhes[IMPRÓSPERO],tabEstimativa[[#This Row],[LOTE]]) &gt; 0,"X","")</f>
        <v/>
      </c>
      <c r="T343" s="98" t="str">
        <f>IFERROR( VLOOKUP(tabEstimativa[[#This Row],[PREGÃO]],tabPregões[#Data],11,FALSE), "" )</f>
        <v>Finalizado</v>
      </c>
      <c r="U343" s="29" t="s">
        <v>1560</v>
      </c>
      <c r="V343" s="53" t="s">
        <v>2063</v>
      </c>
      <c r="W343" s="54">
        <v>44424.685648148145</v>
      </c>
      <c r="X343" s="34" t="str">
        <f t="shared" si="5"/>
        <v>*</v>
      </c>
    </row>
    <row r="344" spans="1:24" x14ac:dyDescent="0.3">
      <c r="A344" s="2">
        <v>97965</v>
      </c>
      <c r="B344" s="3" t="s">
        <v>1048</v>
      </c>
      <c r="C344" s="5" t="s">
        <v>80</v>
      </c>
      <c r="D344" s="11">
        <v>74</v>
      </c>
      <c r="E344" s="23">
        <v>4</v>
      </c>
      <c r="F344" s="11">
        <v>12</v>
      </c>
      <c r="G344" s="74">
        <f>IFERROR( ROUNDUP(tabEstimativa[[#This Row],[ESTIMATIVA]] / tabEstimativa[[#This Row],[PERÍODO]],0), 0 )</f>
        <v>1</v>
      </c>
      <c r="H344" s="72">
        <v>5</v>
      </c>
      <c r="I344" s="12">
        <v>43847</v>
      </c>
      <c r="J344" s="7">
        <v>129</v>
      </c>
      <c r="K344" s="8">
        <v>2019</v>
      </c>
      <c r="L344" s="6">
        <v>43959</v>
      </c>
      <c r="M344" s="238">
        <f>SUMIFS(tabSaldoAta[SALDO],tabSaldoAta[CÓDIGO],tabEstimativa[[#This Row],[CÓDIGO]],tabSaldoAta[ATA.NR],tabEstimativa[[#This Row],[ATA.NR]],tabSaldoAta[ATA.ANO],tabEstimativa[[#This Row],[ATA.ANO]])</f>
        <v>19</v>
      </c>
      <c r="N344" s="13" t="s">
        <v>1198</v>
      </c>
      <c r="O344" s="308" t="s">
        <v>1544</v>
      </c>
      <c r="P344" s="36" t="s">
        <v>3559</v>
      </c>
      <c r="Q344" s="35">
        <f>IFERROR( VLOOKUP(tabEstimativa[[#This Row],[PREGÃO]],tabPregões[#Data],6,FALSE), "" )</f>
        <v>43990</v>
      </c>
      <c r="R344" s="48">
        <v>3</v>
      </c>
      <c r="S344" s="66" t="str">
        <f>IF(COUNTIFS(tabImprósperosDetalhes[PREGÃO],tabEstimativa[[#This Row],[PREGÃO]],tabImprósperosDetalhes[IMPRÓSPERO],tabEstimativa[[#This Row],[LOTE]]) &gt; 0,"X","")</f>
        <v>X</v>
      </c>
      <c r="T344" s="98" t="str">
        <f>IFERROR( VLOOKUP(tabEstimativa[[#This Row],[PREGÃO]],tabPregões[#Data],11,FALSE), "" )</f>
        <v>Processo conferido, finalizado, incluso no relatório do TCE-SP.</v>
      </c>
      <c r="U344" s="29" t="s">
        <v>1560</v>
      </c>
      <c r="V344" s="53" t="s">
        <v>1551</v>
      </c>
      <c r="W344" s="54">
        <v>43997.602511574078</v>
      </c>
      <c r="X344" s="34" t="str">
        <f t="shared" si="5"/>
        <v>*</v>
      </c>
    </row>
    <row r="345" spans="1:24" x14ac:dyDescent="0.3">
      <c r="A345" s="2">
        <v>13186</v>
      </c>
      <c r="B345" s="3" t="s">
        <v>1470</v>
      </c>
      <c r="C345" s="5" t="s">
        <v>14</v>
      </c>
      <c r="D345" s="11">
        <v>74</v>
      </c>
      <c r="E345" s="23">
        <v>4</v>
      </c>
      <c r="F345" s="11">
        <v>12</v>
      </c>
      <c r="G345" s="74">
        <f>IFERROR( ROUNDUP(tabEstimativa[[#This Row],[ESTIMATIVA]] / tabEstimativa[[#This Row],[PERÍODO]],0), 0 )</f>
        <v>9</v>
      </c>
      <c r="H345" s="72">
        <v>100</v>
      </c>
      <c r="I345" s="12">
        <v>44182</v>
      </c>
      <c r="J345" s="7">
        <v>88</v>
      </c>
      <c r="K345" s="8">
        <v>2020</v>
      </c>
      <c r="L345" s="6">
        <v>44287</v>
      </c>
      <c r="M345" s="238">
        <f>SUMIFS(tabSaldoAta[SALDO],tabSaldoAta[CÓDIGO],tabEstimativa[[#This Row],[CÓDIGO]],tabSaldoAta[ATA.NR],tabEstimativa[[#This Row],[ATA.NR]],tabSaldoAta[ATA.ANO],tabEstimativa[[#This Row],[ATA.ANO]])</f>
        <v>195</v>
      </c>
      <c r="N345" s="13" t="s">
        <v>1799</v>
      </c>
      <c r="O345" s="307" t="str">
        <f>IFERROR( VLOOKUP(CONCATENATE(tabEstimativa[[#This Row],[ATA.NR]],"/",tabEstimativa[[#This Row],[ATA.ANO]]-2000),tabAtas[#Data],6,FALSE), "" )</f>
        <v>MATERIAL DE PINTURA, DISCOS ABRASIVOS E COLA PARA MADEIRA</v>
      </c>
      <c r="P345" s="36" t="s">
        <v>3332</v>
      </c>
      <c r="Q345" s="35">
        <f>IFERROR( VLOOKUP(tabEstimativa[[#This Row],[PREGÃO]],tabPregões[#Data],6,FALSE), "" )</f>
        <v>44314</v>
      </c>
      <c r="R345" s="48">
        <v>5</v>
      </c>
      <c r="S345" s="66" t="str">
        <f>IF(COUNTIFS(tabImprósperosDetalhes[PREGÃO],tabEstimativa[[#This Row],[PREGÃO]],tabImprósperosDetalhes[IMPRÓSPERO],tabEstimativa[[#This Row],[LOTE]]) &gt; 0,"X","")</f>
        <v/>
      </c>
      <c r="T345" s="98" t="str">
        <f>IFERROR( VLOOKUP(tabEstimativa[[#This Row],[PREGÃO]],tabPregões[#Data],11,FALSE), "" )</f>
        <v>Processo conferido, finalizado.</v>
      </c>
      <c r="U345" s="29" t="s">
        <v>3922</v>
      </c>
      <c r="V345" s="53" t="s">
        <v>2063</v>
      </c>
      <c r="W345" s="54">
        <v>44217.461770833332</v>
      </c>
      <c r="X345" s="34" t="str">
        <f t="shared" si="5"/>
        <v>*</v>
      </c>
    </row>
    <row r="346" spans="1:24" x14ac:dyDescent="0.3">
      <c r="A346" s="2">
        <v>13063</v>
      </c>
      <c r="B346" s="3" t="s">
        <v>1064</v>
      </c>
      <c r="C346" s="5" t="s">
        <v>13</v>
      </c>
      <c r="D346" s="11">
        <v>61</v>
      </c>
      <c r="E346" s="23">
        <v>9</v>
      </c>
      <c r="F346" s="11">
        <v>12</v>
      </c>
      <c r="G346" s="74">
        <f>IFERROR( ROUNDUP(tabEstimativa[[#This Row],[ESTIMATIVA]] / tabEstimativa[[#This Row],[PERÍODO]],0), 0 )</f>
        <v>125</v>
      </c>
      <c r="H346" s="72">
        <v>1500</v>
      </c>
      <c r="I346" s="12">
        <v>44182</v>
      </c>
      <c r="J346" s="7">
        <v>161</v>
      </c>
      <c r="K346" s="8">
        <v>2021</v>
      </c>
      <c r="L346" s="6">
        <v>44748</v>
      </c>
      <c r="M346" s="238">
        <f>SUMIFS(tabSaldoAta[SALDO],tabSaldoAta[CÓDIGO],tabEstimativa[[#This Row],[CÓDIGO]],tabSaldoAta[ATA.NR],tabEstimativa[[#This Row],[ATA.NR]],tabSaldoAta[ATA.ANO],tabEstimativa[[#This Row],[ATA.ANO]])</f>
        <v>0</v>
      </c>
      <c r="N346" s="13" t="s">
        <v>1198</v>
      </c>
      <c r="O346" s="307" t="str">
        <f>IFERROR( VLOOKUP(CONCATENATE(tabEstimativa[[#This Row],[ATA.NR]],"/",tabEstimativa[[#This Row],[ATA.ANO]]-2000),tabAtas[#Data],6,FALSE), "" )</f>
        <v>MATERIAL HIDRAULICO</v>
      </c>
      <c r="P346" s="36" t="s">
        <v>4234</v>
      </c>
      <c r="Q346" s="35">
        <f>IFERROR( VLOOKUP(tabEstimativa[[#This Row],[PREGÃO]],tabPregões[#Data],6,FALSE), "" )</f>
        <v>44348</v>
      </c>
      <c r="R346" s="48"/>
      <c r="S346" s="66" t="str">
        <f>IF(COUNTIFS(tabImprósperosDetalhes[PREGÃO],tabEstimativa[[#This Row],[PREGÃO]],tabImprósperosDetalhes[IMPRÓSPERO],tabEstimativa[[#This Row],[LOTE]]) &gt; 0,"X","")</f>
        <v/>
      </c>
      <c r="T346" s="98" t="str">
        <f>IFERROR( VLOOKUP(tabEstimativa[[#This Row],[PREGÃO]],tabPregões[#Data],11,FALSE), "" )</f>
        <v>Processo finalizado. Ata 161/21</v>
      </c>
      <c r="U346" s="29" t="s">
        <v>1560</v>
      </c>
      <c r="V346" s="53" t="s">
        <v>2196</v>
      </c>
      <c r="W346" s="54">
        <v>44775.494560185187</v>
      </c>
      <c r="X346" s="34" t="str">
        <f t="shared" si="5"/>
        <v>*</v>
      </c>
    </row>
    <row r="347" spans="1:24" x14ac:dyDescent="0.3">
      <c r="A347" s="2">
        <v>135235</v>
      </c>
      <c r="B347" s="3" t="s">
        <v>788</v>
      </c>
      <c r="C347" s="5" t="s">
        <v>17</v>
      </c>
      <c r="D347" s="11"/>
      <c r="E347" s="23"/>
      <c r="F347" s="11">
        <v>12</v>
      </c>
      <c r="G347" s="74">
        <f>IFERROR( ROUNDUP(tabEstimativa[[#This Row],[ESTIMATIVA]] / tabEstimativa[[#This Row],[PERÍODO]],0), 0 )</f>
        <v>1</v>
      </c>
      <c r="H347" s="72">
        <v>10</v>
      </c>
      <c r="I347" s="12">
        <v>43333</v>
      </c>
      <c r="J347" s="7"/>
      <c r="K347" s="8"/>
      <c r="L347" s="6"/>
      <c r="M347" s="238">
        <f>SUMIFS(tabSaldoAta[SALDO],tabSaldoAta[CÓDIGO],tabEstimativa[[#This Row],[CÓDIGO]],tabSaldoAta[ATA.NR],tabEstimativa[[#This Row],[ATA.NR]],tabSaldoAta[ATA.ANO],tabEstimativa[[#This Row],[ATA.ANO]])</f>
        <v>0</v>
      </c>
      <c r="N347" s="13" t="s">
        <v>1459</v>
      </c>
      <c r="O347" s="308" t="s">
        <v>1350</v>
      </c>
      <c r="P347" s="36"/>
      <c r="Q347" s="35" t="str">
        <f>IFERROR( VLOOKUP(tabEstimativa[[#This Row],[PREGÃO]],tabPregões[#Data],6,FALSE), "" )</f>
        <v/>
      </c>
      <c r="R347" s="48"/>
      <c r="S347" s="66" t="str">
        <f>IF(COUNTIFS(tabImprósperosDetalhes[PREGÃO],tabEstimativa[[#This Row],[PREGÃO]],tabImprósperosDetalhes[IMPRÓSPERO],tabEstimativa[[#This Row],[LOTE]]) &gt; 0,"X","")</f>
        <v/>
      </c>
      <c r="T347" s="98" t="str">
        <f>IFERROR( VLOOKUP(tabEstimativa[[#This Row],[PREGÃO]],tabPregões[#Data],11,FALSE), "" )</f>
        <v/>
      </c>
      <c r="U347" s="29" t="s">
        <v>1380</v>
      </c>
      <c r="V347" s="53" t="s">
        <v>1551</v>
      </c>
      <c r="W347" s="54">
        <v>43606.696840277778</v>
      </c>
      <c r="X347" s="34" t="str">
        <f t="shared" si="5"/>
        <v>*</v>
      </c>
    </row>
    <row r="348" spans="1:24" x14ac:dyDescent="0.3">
      <c r="A348" s="306">
        <v>11287</v>
      </c>
      <c r="B348" s="314" t="s">
        <v>793</v>
      </c>
      <c r="C348" s="5" t="s">
        <v>87</v>
      </c>
      <c r="D348" s="11">
        <v>45</v>
      </c>
      <c r="E348" s="23">
        <v>12</v>
      </c>
      <c r="F348" s="11">
        <v>12</v>
      </c>
      <c r="G348" s="74">
        <f>IFERROR( ROUNDUP(tabEstimativa[[#This Row],[ESTIMATIVA]] / tabEstimativa[[#This Row],[PERÍODO]],0), 0 )</f>
        <v>0</v>
      </c>
      <c r="H348" s="72">
        <v>0</v>
      </c>
      <c r="I348" s="12">
        <v>43818</v>
      </c>
      <c r="J348" s="2">
        <v>93</v>
      </c>
      <c r="K348" s="8">
        <v>2019</v>
      </c>
      <c r="L348" s="6">
        <v>43922</v>
      </c>
      <c r="M348" s="238">
        <f>SUMIFS(tabSaldoAta[SALDO],tabSaldoAta[CÓDIGO],tabEstimativa[[#This Row],[CÓDIGO]],tabSaldoAta[ATA.NR],tabEstimativa[[#This Row],[ATA.NR]],tabSaldoAta[ATA.ANO],tabEstimativa[[#This Row],[ATA.ANO]])</f>
        <v>0</v>
      </c>
      <c r="N348" s="13" t="s">
        <v>1799</v>
      </c>
      <c r="O348" s="308" t="s">
        <v>1546</v>
      </c>
      <c r="P348" s="36" t="s">
        <v>1537</v>
      </c>
      <c r="Q348" s="35">
        <f>IFERROR( VLOOKUP(tabEstimativa[[#This Row],[PREGÃO]],tabPregões[#Data],6,FALSE), "" )</f>
        <v>43566</v>
      </c>
      <c r="R348" s="48"/>
      <c r="S348" s="66" t="str">
        <f>IF(COUNTIFS(tabImprósperosDetalhes[PREGÃO],tabEstimativa[[#This Row],[PREGÃO]],tabImprósperosDetalhes[IMPRÓSPERO],tabEstimativa[[#This Row],[LOTE]]) &gt; 0,"X","")</f>
        <v/>
      </c>
      <c r="T348" s="98" t="str">
        <f>IFERROR( VLOOKUP(tabEstimativa[[#This Row],[PREGÃO]],tabPregões[#Data],11,FALSE), "" )</f>
        <v>Finalizar - contrato assinado.</v>
      </c>
      <c r="U348" s="29" t="s">
        <v>1560</v>
      </c>
      <c r="V348" s="53" t="s">
        <v>2063</v>
      </c>
      <c r="W348" s="54">
        <v>43818.591481481482</v>
      </c>
      <c r="X348" s="34" t="str">
        <f t="shared" si="5"/>
        <v>*</v>
      </c>
    </row>
    <row r="349" spans="1:24" x14ac:dyDescent="0.3">
      <c r="A349" s="2">
        <v>105058</v>
      </c>
      <c r="B349" s="3" t="s">
        <v>765</v>
      </c>
      <c r="C349" s="5" t="s">
        <v>27</v>
      </c>
      <c r="D349" s="11"/>
      <c r="E349" s="23"/>
      <c r="F349" s="11">
        <v>12</v>
      </c>
      <c r="G349" s="74">
        <f>IFERROR( ROUNDUP(tabEstimativa[[#This Row],[ESTIMATIVA]] / tabEstimativa[[#This Row],[PERÍODO]],0), 0 )</f>
        <v>8</v>
      </c>
      <c r="H349" s="72">
        <v>96</v>
      </c>
      <c r="I349" s="12">
        <v>43333</v>
      </c>
      <c r="J349" s="7"/>
      <c r="K349" s="8"/>
      <c r="L349" s="6"/>
      <c r="M349" s="238">
        <f>SUMIFS(tabSaldoAta[SALDO],tabSaldoAta[CÓDIGO],tabEstimativa[[#This Row],[CÓDIGO]],tabSaldoAta[ATA.NR],tabEstimativa[[#This Row],[ATA.NR]],tabSaldoAta[ATA.ANO],tabEstimativa[[#This Row],[ATA.ANO]])</f>
        <v>0</v>
      </c>
      <c r="N349" s="13" t="s">
        <v>1459</v>
      </c>
      <c r="O349" s="308" t="s">
        <v>1350</v>
      </c>
      <c r="P349" s="36"/>
      <c r="Q349" s="35" t="str">
        <f>IFERROR( VLOOKUP(tabEstimativa[[#This Row],[PREGÃO]],tabPregões[#Data],6,FALSE), "" )</f>
        <v/>
      </c>
      <c r="R349" s="48"/>
      <c r="S349" s="66" t="str">
        <f>IF(COUNTIFS(tabImprósperosDetalhes[PREGÃO],tabEstimativa[[#This Row],[PREGÃO]],tabImprósperosDetalhes[IMPRÓSPERO],tabEstimativa[[#This Row],[LOTE]]) &gt; 0,"X","")</f>
        <v/>
      </c>
      <c r="T349" s="98" t="str">
        <f>IFERROR( VLOOKUP(tabEstimativa[[#This Row],[PREGÃO]],tabPregões[#Data],11,FALSE), "" )</f>
        <v/>
      </c>
      <c r="U349" s="29" t="s">
        <v>1380</v>
      </c>
      <c r="V349" s="53" t="s">
        <v>1551</v>
      </c>
      <c r="W349" s="54">
        <v>43591.434733796297</v>
      </c>
      <c r="X349" s="34" t="str">
        <f t="shared" si="5"/>
        <v>*</v>
      </c>
    </row>
    <row r="350" spans="1:24" x14ac:dyDescent="0.3">
      <c r="A350" s="2">
        <v>61403</v>
      </c>
      <c r="B350" s="3" t="s">
        <v>910</v>
      </c>
      <c r="C350" s="5" t="s">
        <v>87</v>
      </c>
      <c r="D350" s="11">
        <v>48</v>
      </c>
      <c r="E350" s="23">
        <v>17</v>
      </c>
      <c r="F350" s="11">
        <v>12</v>
      </c>
      <c r="G350" s="74">
        <f>IFERROR( ROUNDUP(tabEstimativa[[#This Row],[ESTIMATIVA]] / tabEstimativa[[#This Row],[PERÍODO]],0), 0 )</f>
        <v>0</v>
      </c>
      <c r="H350" s="72">
        <v>0</v>
      </c>
      <c r="I350" s="12">
        <v>43312</v>
      </c>
      <c r="J350" s="7"/>
      <c r="K350" s="8"/>
      <c r="L350" s="6"/>
      <c r="M350" s="238">
        <f>SUMIFS(tabSaldoAta[SALDO],tabSaldoAta[CÓDIGO],tabEstimativa[[#This Row],[CÓDIGO]],tabSaldoAta[ATA.NR],tabEstimativa[[#This Row],[ATA.NR]],tabSaldoAta[ATA.ANO],tabEstimativa[[#This Row],[ATA.ANO]])</f>
        <v>0</v>
      </c>
      <c r="N350" s="13" t="s">
        <v>1199</v>
      </c>
      <c r="O350" s="308" t="s">
        <v>1359</v>
      </c>
      <c r="P350" s="36"/>
      <c r="Q350" s="35" t="str">
        <f>IFERROR( VLOOKUP(tabEstimativa[[#This Row],[PREGÃO]],tabPregões[#Data],6,FALSE), "" )</f>
        <v/>
      </c>
      <c r="R350" s="48"/>
      <c r="S350" s="66" t="str">
        <f>IF(COUNTIFS(tabImprósperosDetalhes[PREGÃO],tabEstimativa[[#This Row],[PREGÃO]],tabImprósperosDetalhes[IMPRÓSPERO],tabEstimativa[[#This Row],[LOTE]]) &gt; 0,"X","")</f>
        <v/>
      </c>
      <c r="T350" s="98" t="str">
        <f>IFERROR( VLOOKUP(tabEstimativa[[#This Row],[PREGÃO]],tabPregões[#Data],11,FALSE), "" )</f>
        <v/>
      </c>
      <c r="U350" s="29" t="s">
        <v>1380</v>
      </c>
      <c r="V350" s="53" t="s">
        <v>1551</v>
      </c>
      <c r="W350" s="54">
        <v>43591.434733796297</v>
      </c>
      <c r="X350" s="34" t="str">
        <f t="shared" si="5"/>
        <v>*</v>
      </c>
    </row>
    <row r="351" spans="1:24" x14ac:dyDescent="0.3">
      <c r="A351" s="2">
        <v>85162</v>
      </c>
      <c r="B351" s="3" t="s">
        <v>920</v>
      </c>
      <c r="C351" s="5" t="s">
        <v>921</v>
      </c>
      <c r="D351" s="11"/>
      <c r="E351" s="23"/>
      <c r="F351" s="11">
        <v>12</v>
      </c>
      <c r="G351" s="74">
        <f>IFERROR( ROUNDUP(tabEstimativa[[#This Row],[ESTIMATIVA]] / tabEstimativa[[#This Row],[PERÍODO]],0), 0 )</f>
        <v>1</v>
      </c>
      <c r="H351" s="72">
        <v>1</v>
      </c>
      <c r="I351" s="12">
        <v>43312</v>
      </c>
      <c r="J351" s="7"/>
      <c r="K351" s="8"/>
      <c r="L351" s="6"/>
      <c r="M351" s="238">
        <f>SUMIFS(tabSaldoAta[SALDO],tabSaldoAta[CÓDIGO],tabEstimativa[[#This Row],[CÓDIGO]],tabSaldoAta[ATA.NR],tabEstimativa[[#This Row],[ATA.NR]],tabSaldoAta[ATA.ANO],tabEstimativa[[#This Row],[ATA.ANO]])</f>
        <v>0</v>
      </c>
      <c r="N351" s="13" t="s">
        <v>1459</v>
      </c>
      <c r="O351" s="308" t="s">
        <v>1359</v>
      </c>
      <c r="P351" s="36"/>
      <c r="Q351" s="35" t="str">
        <f>IFERROR( VLOOKUP(tabEstimativa[[#This Row],[PREGÃO]],tabPregões[#Data],6,FALSE), "" )</f>
        <v/>
      </c>
      <c r="R351" s="48"/>
      <c r="S351" s="66" t="str">
        <f>IF(COUNTIFS(tabImprósperosDetalhes[PREGÃO],tabEstimativa[[#This Row],[PREGÃO]],tabImprósperosDetalhes[IMPRÓSPERO],tabEstimativa[[#This Row],[LOTE]]) &gt; 0,"X","")</f>
        <v/>
      </c>
      <c r="T351" s="98" t="str">
        <f>IFERROR( VLOOKUP(tabEstimativa[[#This Row],[PREGÃO]],tabPregões[#Data],11,FALSE), "" )</f>
        <v/>
      </c>
      <c r="U351" s="29" t="s">
        <v>1380</v>
      </c>
      <c r="V351" s="53" t="s">
        <v>1551</v>
      </c>
      <c r="W351" s="54">
        <v>43606.696840277778</v>
      </c>
      <c r="X351" s="34" t="str">
        <f t="shared" si="5"/>
        <v>*</v>
      </c>
    </row>
    <row r="352" spans="1:24" x14ac:dyDescent="0.3">
      <c r="A352" s="2">
        <v>118778</v>
      </c>
      <c r="B352" s="3" t="s">
        <v>706</v>
      </c>
      <c r="C352" s="5" t="s">
        <v>3</v>
      </c>
      <c r="D352" s="11"/>
      <c r="E352" s="23"/>
      <c r="F352" s="11">
        <v>12</v>
      </c>
      <c r="G352" s="74">
        <f>IFERROR( ROUNDUP(tabEstimativa[[#This Row],[ESTIMATIVA]] / tabEstimativa[[#This Row],[PERÍODO]],0), 0 )</f>
        <v>0</v>
      </c>
      <c r="H352" s="72">
        <v>0</v>
      </c>
      <c r="I352" s="12">
        <v>43454</v>
      </c>
      <c r="J352" s="2">
        <v>58</v>
      </c>
      <c r="K352" s="8">
        <v>2018</v>
      </c>
      <c r="L352" s="6">
        <v>43532</v>
      </c>
      <c r="M352" s="238">
        <f>SUMIFS(tabSaldoAta[SALDO],tabSaldoAta[CÓDIGO],tabEstimativa[[#This Row],[CÓDIGO]],tabSaldoAta[ATA.NR],tabEstimativa[[#This Row],[ATA.NR]],tabSaldoAta[ATA.ANO],tabEstimativa[[#This Row],[ATA.ANO]])</f>
        <v>0</v>
      </c>
      <c r="N352" s="13" t="s">
        <v>1199</v>
      </c>
      <c r="O352" s="308" t="s">
        <v>1316</v>
      </c>
      <c r="P352" s="36"/>
      <c r="Q352" s="35" t="str">
        <f>IFERROR( VLOOKUP(tabEstimativa[[#This Row],[PREGÃO]],tabPregões[#Data],6,FALSE), "" )</f>
        <v/>
      </c>
      <c r="R352" s="48"/>
      <c r="S352" s="66" t="str">
        <f>IF(COUNTIFS(tabImprósperosDetalhes[PREGÃO],tabEstimativa[[#This Row],[PREGÃO]],tabImprósperosDetalhes[IMPRÓSPERO],tabEstimativa[[#This Row],[LOTE]]) &gt; 0,"X","")</f>
        <v/>
      </c>
      <c r="T352" s="98" t="str">
        <f>IFERROR( VLOOKUP(tabEstimativa[[#This Row],[PREGÃO]],tabPregões[#Data],11,FALSE), "" )</f>
        <v/>
      </c>
      <c r="U352" s="29" t="s">
        <v>1093</v>
      </c>
      <c r="V352" s="53" t="s">
        <v>1551</v>
      </c>
      <c r="W352" s="54">
        <v>43591.434733796297</v>
      </c>
      <c r="X352" s="34" t="str">
        <f t="shared" si="5"/>
        <v>*</v>
      </c>
    </row>
    <row r="353" spans="1:24" x14ac:dyDescent="0.3">
      <c r="A353" s="2">
        <v>118779</v>
      </c>
      <c r="B353" s="3" t="s">
        <v>707</v>
      </c>
      <c r="C353" s="5" t="s">
        <v>3</v>
      </c>
      <c r="D353" s="11">
        <v>55</v>
      </c>
      <c r="E353" s="23">
        <v>32</v>
      </c>
      <c r="F353" s="11">
        <v>12</v>
      </c>
      <c r="G353" s="74">
        <f>IFERROR( ROUNDUP(tabEstimativa[[#This Row],[ESTIMATIVA]] / tabEstimativa[[#This Row],[PERÍODO]],0), 0 )</f>
        <v>0</v>
      </c>
      <c r="H353" s="72">
        <v>0</v>
      </c>
      <c r="I353" s="12">
        <v>43454</v>
      </c>
      <c r="J353" s="2">
        <v>58</v>
      </c>
      <c r="K353" s="8">
        <v>2018</v>
      </c>
      <c r="L353" s="6">
        <v>43532</v>
      </c>
      <c r="M353" s="238">
        <f>SUMIFS(tabSaldoAta[SALDO],tabSaldoAta[CÓDIGO],tabEstimativa[[#This Row],[CÓDIGO]],tabSaldoAta[ATA.NR],tabEstimativa[[#This Row],[ATA.NR]],tabSaldoAta[ATA.ANO],tabEstimativa[[#This Row],[ATA.ANO]])</f>
        <v>0</v>
      </c>
      <c r="N353" s="13" t="s">
        <v>1199</v>
      </c>
      <c r="O353" s="308" t="s">
        <v>1316</v>
      </c>
      <c r="P353" s="36"/>
      <c r="Q353" s="35" t="str">
        <f>IFERROR( VLOOKUP(tabEstimativa[[#This Row],[PREGÃO]],tabPregões[#Data],6,FALSE), "" )</f>
        <v/>
      </c>
      <c r="R353" s="48"/>
      <c r="S353" s="66" t="str">
        <f>IF(COUNTIFS(tabImprósperosDetalhes[PREGÃO],tabEstimativa[[#This Row],[PREGÃO]],tabImprósperosDetalhes[IMPRÓSPERO],tabEstimativa[[#This Row],[LOTE]]) &gt; 0,"X","")</f>
        <v/>
      </c>
      <c r="T353" s="98" t="str">
        <f>IFERROR( VLOOKUP(tabEstimativa[[#This Row],[PREGÃO]],tabPregões[#Data],11,FALSE), "" )</f>
        <v/>
      </c>
      <c r="U353" s="29" t="s">
        <v>1093</v>
      </c>
      <c r="V353" s="53" t="s">
        <v>1551</v>
      </c>
      <c r="W353" s="54">
        <v>43591.434733796297</v>
      </c>
      <c r="X353" s="34" t="str">
        <f t="shared" si="5"/>
        <v>*</v>
      </c>
    </row>
    <row r="354" spans="1:24" x14ac:dyDescent="0.3">
      <c r="A354" s="2">
        <v>115150</v>
      </c>
      <c r="B354" s="3" t="s">
        <v>705</v>
      </c>
      <c r="C354" s="5" t="s">
        <v>3</v>
      </c>
      <c r="D354" s="11"/>
      <c r="E354" s="23"/>
      <c r="F354" s="11">
        <v>12</v>
      </c>
      <c r="G354" s="74">
        <f>IFERROR( ROUNDUP(tabEstimativa[[#This Row],[ESTIMATIVA]] / tabEstimativa[[#This Row],[PERÍODO]],0), 0 )</f>
        <v>0</v>
      </c>
      <c r="H354" s="72">
        <v>0</v>
      </c>
      <c r="I354" s="12">
        <v>43454</v>
      </c>
      <c r="J354" s="2">
        <v>58</v>
      </c>
      <c r="K354" s="8">
        <v>2018</v>
      </c>
      <c r="L354" s="6">
        <v>43532</v>
      </c>
      <c r="M354" s="238">
        <f>SUMIFS(tabSaldoAta[SALDO],tabSaldoAta[CÓDIGO],tabEstimativa[[#This Row],[CÓDIGO]],tabSaldoAta[ATA.NR],tabEstimativa[[#This Row],[ATA.NR]],tabSaldoAta[ATA.ANO],tabEstimativa[[#This Row],[ATA.ANO]])</f>
        <v>0</v>
      </c>
      <c r="N354" s="13" t="s">
        <v>1199</v>
      </c>
      <c r="O354" s="308" t="s">
        <v>1316</v>
      </c>
      <c r="P354" s="36"/>
      <c r="Q354" s="35" t="str">
        <f>IFERROR( VLOOKUP(tabEstimativa[[#This Row],[PREGÃO]],tabPregões[#Data],6,FALSE), "" )</f>
        <v/>
      </c>
      <c r="R354" s="48"/>
      <c r="S354" s="66" t="str">
        <f>IF(COUNTIFS(tabImprósperosDetalhes[PREGÃO],tabEstimativa[[#This Row],[PREGÃO]],tabImprósperosDetalhes[IMPRÓSPERO],tabEstimativa[[#This Row],[LOTE]]) &gt; 0,"X","")</f>
        <v/>
      </c>
      <c r="T354" s="98" t="str">
        <f>IFERROR( VLOOKUP(tabEstimativa[[#This Row],[PREGÃO]],tabPregões[#Data],11,FALSE), "" )</f>
        <v/>
      </c>
      <c r="U354" s="29" t="s">
        <v>1093</v>
      </c>
      <c r="V354" s="53" t="s">
        <v>1551</v>
      </c>
      <c r="W354" s="54">
        <v>43591.434733796297</v>
      </c>
      <c r="X354" s="34" t="str">
        <f t="shared" si="5"/>
        <v>*</v>
      </c>
    </row>
    <row r="355" spans="1:24" x14ac:dyDescent="0.3">
      <c r="A355" s="2">
        <v>106414</v>
      </c>
      <c r="B355" s="3" t="s">
        <v>693</v>
      </c>
      <c r="C355" s="5" t="s">
        <v>3</v>
      </c>
      <c r="D355" s="11">
        <v>55</v>
      </c>
      <c r="E355" s="23">
        <v>32</v>
      </c>
      <c r="F355" s="11">
        <v>12</v>
      </c>
      <c r="G355" s="74">
        <f>IFERROR( ROUNDUP(tabEstimativa[[#This Row],[ESTIMATIVA]] / tabEstimativa[[#This Row],[PERÍODO]],0), 0 )</f>
        <v>109</v>
      </c>
      <c r="H355" s="72">
        <v>1300</v>
      </c>
      <c r="I355" s="12">
        <v>43847</v>
      </c>
      <c r="J355" s="2">
        <v>126</v>
      </c>
      <c r="K355" s="8">
        <v>2019</v>
      </c>
      <c r="L355" s="6">
        <v>43957</v>
      </c>
      <c r="M355" s="238">
        <f>SUMIFS(tabSaldoAta[SALDO],tabSaldoAta[CÓDIGO],tabEstimativa[[#This Row],[CÓDIGO]],tabSaldoAta[ATA.NR],tabEstimativa[[#This Row],[ATA.NR]],tabSaldoAta[ATA.ANO],tabEstimativa[[#This Row],[ATA.ANO]])</f>
        <v>1200</v>
      </c>
      <c r="N355" s="13" t="s">
        <v>1799</v>
      </c>
      <c r="O355" s="308" t="s">
        <v>1540</v>
      </c>
      <c r="P355" s="36" t="s">
        <v>3842</v>
      </c>
      <c r="Q355" s="35">
        <f>IFERROR( VLOOKUP(tabEstimativa[[#This Row],[PREGÃO]],tabPregões[#Data],6,FALSE), "" )</f>
        <v>44090</v>
      </c>
      <c r="R355" s="48">
        <v>2</v>
      </c>
      <c r="S355" s="66" t="str">
        <f>IF(COUNTIFS(tabImprósperosDetalhes[PREGÃO],tabEstimativa[[#This Row],[PREGÃO]],tabImprósperosDetalhes[IMPRÓSPERO],tabEstimativa[[#This Row],[LOTE]]) &gt; 0,"X","")</f>
        <v>X</v>
      </c>
      <c r="T355" s="98" t="str">
        <f>IFERROR( VLOOKUP(tabEstimativa[[#This Row],[PREGÃO]],tabPregões[#Data],11,FALSE), "" )</f>
        <v>Finalizado</v>
      </c>
      <c r="U355" s="29" t="s">
        <v>1560</v>
      </c>
      <c r="V355" s="53" t="s">
        <v>2063</v>
      </c>
      <c r="W355" s="54">
        <v>44321.487280092595</v>
      </c>
      <c r="X355" s="34" t="str">
        <f t="shared" si="5"/>
        <v>*</v>
      </c>
    </row>
    <row r="356" spans="1:24" x14ac:dyDescent="0.3">
      <c r="A356" s="2">
        <v>99803</v>
      </c>
      <c r="B356" s="3" t="s">
        <v>689</v>
      </c>
      <c r="C356" s="5" t="s">
        <v>3</v>
      </c>
      <c r="D356" s="11"/>
      <c r="E356" s="23"/>
      <c r="F356" s="11">
        <v>12</v>
      </c>
      <c r="G356" s="74">
        <f>IFERROR( ROUNDUP(tabEstimativa[[#This Row],[ESTIMATIVA]] / tabEstimativa[[#This Row],[PERÍODO]],0), 0 )</f>
        <v>0</v>
      </c>
      <c r="H356" s="72">
        <v>0</v>
      </c>
      <c r="I356" s="12">
        <v>43454</v>
      </c>
      <c r="J356" s="2">
        <v>58</v>
      </c>
      <c r="K356" s="8">
        <v>2018</v>
      </c>
      <c r="L356" s="6">
        <v>43532</v>
      </c>
      <c r="M356" s="238">
        <f>SUMIFS(tabSaldoAta[SALDO],tabSaldoAta[CÓDIGO],tabEstimativa[[#This Row],[CÓDIGO]],tabSaldoAta[ATA.NR],tabEstimativa[[#This Row],[ATA.NR]],tabSaldoAta[ATA.ANO],tabEstimativa[[#This Row],[ATA.ANO]])</f>
        <v>0</v>
      </c>
      <c r="N356" s="13" t="s">
        <v>1199</v>
      </c>
      <c r="O356" s="308" t="s">
        <v>1316</v>
      </c>
      <c r="P356" s="36"/>
      <c r="Q356" s="35" t="str">
        <f>IFERROR( VLOOKUP(tabEstimativa[[#This Row],[PREGÃO]],tabPregões[#Data],6,FALSE), "" )</f>
        <v/>
      </c>
      <c r="R356" s="48"/>
      <c r="S356" s="66" t="str">
        <f>IF(COUNTIFS(tabImprósperosDetalhes[PREGÃO],tabEstimativa[[#This Row],[PREGÃO]],tabImprósperosDetalhes[IMPRÓSPERO],tabEstimativa[[#This Row],[LOTE]]) &gt; 0,"X","")</f>
        <v/>
      </c>
      <c r="T356" s="98" t="str">
        <f>IFERROR( VLOOKUP(tabEstimativa[[#This Row],[PREGÃO]],tabPregões[#Data],11,FALSE), "" )</f>
        <v/>
      </c>
      <c r="U356" s="29" t="s">
        <v>1093</v>
      </c>
      <c r="V356" s="53" t="s">
        <v>1551</v>
      </c>
      <c r="W356" s="54">
        <v>43591.434733796297</v>
      </c>
      <c r="X356" s="34" t="str">
        <f t="shared" si="5"/>
        <v>*</v>
      </c>
    </row>
    <row r="357" spans="1:24" x14ac:dyDescent="0.3">
      <c r="A357" s="2">
        <v>69091</v>
      </c>
      <c r="B357" s="3" t="s">
        <v>680</v>
      </c>
      <c r="C357" s="5" t="s">
        <v>3</v>
      </c>
      <c r="D357" s="11"/>
      <c r="E357" s="23"/>
      <c r="F357" s="11">
        <v>12</v>
      </c>
      <c r="G357" s="74">
        <f>IFERROR( ROUNDUP(tabEstimativa[[#This Row],[ESTIMATIVA]] / tabEstimativa[[#This Row],[PERÍODO]],0), 0 )</f>
        <v>0</v>
      </c>
      <c r="H357" s="72">
        <v>0</v>
      </c>
      <c r="I357" s="12">
        <v>43454</v>
      </c>
      <c r="J357" s="2">
        <v>58</v>
      </c>
      <c r="K357" s="8">
        <v>2018</v>
      </c>
      <c r="L357" s="6">
        <v>43532</v>
      </c>
      <c r="M357" s="238">
        <f>SUMIFS(tabSaldoAta[SALDO],tabSaldoAta[CÓDIGO],tabEstimativa[[#This Row],[CÓDIGO]],tabSaldoAta[ATA.NR],tabEstimativa[[#This Row],[ATA.NR]],tabSaldoAta[ATA.ANO],tabEstimativa[[#This Row],[ATA.ANO]])</f>
        <v>0</v>
      </c>
      <c r="N357" s="13" t="s">
        <v>1199</v>
      </c>
      <c r="O357" s="308" t="s">
        <v>1316</v>
      </c>
      <c r="P357" s="36"/>
      <c r="Q357" s="35" t="str">
        <f>IFERROR( VLOOKUP(tabEstimativa[[#This Row],[PREGÃO]],tabPregões[#Data],6,FALSE), "" )</f>
        <v/>
      </c>
      <c r="R357" s="48"/>
      <c r="S357" s="66" t="str">
        <f>IF(COUNTIFS(tabImprósperosDetalhes[PREGÃO],tabEstimativa[[#This Row],[PREGÃO]],tabImprósperosDetalhes[IMPRÓSPERO],tabEstimativa[[#This Row],[LOTE]]) &gt; 0,"X","")</f>
        <v/>
      </c>
      <c r="T357" s="98" t="str">
        <f>IFERROR( VLOOKUP(tabEstimativa[[#This Row],[PREGÃO]],tabPregões[#Data],11,FALSE), "" )</f>
        <v/>
      </c>
      <c r="U357" s="29" t="s">
        <v>1093</v>
      </c>
      <c r="V357" s="53" t="s">
        <v>1551</v>
      </c>
      <c r="W357" s="54">
        <v>43591.434733796297</v>
      </c>
      <c r="X357" s="34" t="str">
        <f t="shared" si="5"/>
        <v>*</v>
      </c>
    </row>
    <row r="358" spans="1:24" x14ac:dyDescent="0.3">
      <c r="A358" s="2">
        <v>102777</v>
      </c>
      <c r="B358" s="3" t="s">
        <v>690</v>
      </c>
      <c r="C358" s="5" t="s">
        <v>3</v>
      </c>
      <c r="D358" s="11">
        <v>55</v>
      </c>
      <c r="E358" s="23">
        <v>32</v>
      </c>
      <c r="F358" s="11">
        <v>12</v>
      </c>
      <c r="G358" s="74">
        <f>IFERROR( ROUNDUP(tabEstimativa[[#This Row],[ESTIMATIVA]] / tabEstimativa[[#This Row],[PERÍODO]],0), 0 )</f>
        <v>0</v>
      </c>
      <c r="H358" s="72">
        <v>0</v>
      </c>
      <c r="I358" s="12">
        <v>43454</v>
      </c>
      <c r="J358" s="2">
        <v>58</v>
      </c>
      <c r="K358" s="8">
        <v>2018</v>
      </c>
      <c r="L358" s="6">
        <v>43532</v>
      </c>
      <c r="M358" s="238">
        <f>SUMIFS(tabSaldoAta[SALDO],tabSaldoAta[CÓDIGO],tabEstimativa[[#This Row],[CÓDIGO]],tabSaldoAta[ATA.NR],tabEstimativa[[#This Row],[ATA.NR]],tabSaldoAta[ATA.ANO],tabEstimativa[[#This Row],[ATA.ANO]])</f>
        <v>0</v>
      </c>
      <c r="N358" s="13" t="s">
        <v>1199</v>
      </c>
      <c r="O358" s="308" t="s">
        <v>1316</v>
      </c>
      <c r="P358" s="36"/>
      <c r="Q358" s="35" t="str">
        <f>IFERROR( VLOOKUP(tabEstimativa[[#This Row],[PREGÃO]],tabPregões[#Data],6,FALSE), "" )</f>
        <v/>
      </c>
      <c r="R358" s="48"/>
      <c r="S358" s="66" t="str">
        <f>IF(COUNTIFS(tabImprósperosDetalhes[PREGÃO],tabEstimativa[[#This Row],[PREGÃO]],tabImprósperosDetalhes[IMPRÓSPERO],tabEstimativa[[#This Row],[LOTE]]) &gt; 0,"X","")</f>
        <v/>
      </c>
      <c r="T358" s="98" t="str">
        <f>IFERROR( VLOOKUP(tabEstimativa[[#This Row],[PREGÃO]],tabPregões[#Data],11,FALSE), "" )</f>
        <v/>
      </c>
      <c r="U358" s="29" t="s">
        <v>1093</v>
      </c>
      <c r="V358" s="53" t="s">
        <v>1551</v>
      </c>
      <c r="W358" s="54">
        <v>43591.434733796297</v>
      </c>
      <c r="X358" s="34" t="str">
        <f t="shared" si="5"/>
        <v>*</v>
      </c>
    </row>
    <row r="359" spans="1:24" x14ac:dyDescent="0.3">
      <c r="A359" s="2">
        <v>127262</v>
      </c>
      <c r="B359" s="3" t="s">
        <v>771</v>
      </c>
      <c r="C359" s="5" t="s">
        <v>17</v>
      </c>
      <c r="D359" s="11"/>
      <c r="E359" s="23"/>
      <c r="F359" s="11">
        <v>12</v>
      </c>
      <c r="G359" s="74">
        <f>IFERROR( ROUNDUP(tabEstimativa[[#This Row],[ESTIMATIVA]] / tabEstimativa[[#This Row],[PERÍODO]],0), 0 )</f>
        <v>80</v>
      </c>
      <c r="H359" s="72">
        <v>960</v>
      </c>
      <c r="I359" s="12">
        <v>43333</v>
      </c>
      <c r="J359" s="7"/>
      <c r="K359" s="8"/>
      <c r="L359" s="6"/>
      <c r="M359" s="238">
        <f>SUMIFS(tabSaldoAta[SALDO],tabSaldoAta[CÓDIGO],tabEstimativa[[#This Row],[CÓDIGO]],tabSaldoAta[ATA.NR],tabEstimativa[[#This Row],[ATA.NR]],tabSaldoAta[ATA.ANO],tabEstimativa[[#This Row],[ATA.ANO]])</f>
        <v>0</v>
      </c>
      <c r="N359" s="13" t="s">
        <v>1459</v>
      </c>
      <c r="O359" s="308" t="s">
        <v>1350</v>
      </c>
      <c r="P359" s="36"/>
      <c r="Q359" s="35" t="str">
        <f>IFERROR( VLOOKUP(tabEstimativa[[#This Row],[PREGÃO]],tabPregões[#Data],6,FALSE), "" )</f>
        <v/>
      </c>
      <c r="R359" s="48"/>
      <c r="S359" s="66" t="str">
        <f>IF(COUNTIFS(tabImprósperosDetalhes[PREGÃO],tabEstimativa[[#This Row],[PREGÃO]],tabImprósperosDetalhes[IMPRÓSPERO],tabEstimativa[[#This Row],[LOTE]]) &gt; 0,"X","")</f>
        <v/>
      </c>
      <c r="T359" s="98" t="str">
        <f>IFERROR( VLOOKUP(tabEstimativa[[#This Row],[PREGÃO]],tabPregões[#Data],11,FALSE), "" )</f>
        <v/>
      </c>
      <c r="U359" s="29" t="s">
        <v>1380</v>
      </c>
      <c r="V359" s="53" t="s">
        <v>1551</v>
      </c>
      <c r="W359" s="54">
        <v>43591.434733796297</v>
      </c>
      <c r="X359" s="34" t="str">
        <f t="shared" si="5"/>
        <v>*</v>
      </c>
    </row>
    <row r="360" spans="1:24" x14ac:dyDescent="0.3">
      <c r="A360" s="2">
        <v>15271</v>
      </c>
      <c r="B360" s="3" t="s">
        <v>467</v>
      </c>
      <c r="C360" s="5" t="s">
        <v>3</v>
      </c>
      <c r="D360" s="11">
        <v>55</v>
      </c>
      <c r="E360" s="23">
        <v>34</v>
      </c>
      <c r="F360" s="11">
        <v>12</v>
      </c>
      <c r="G360" s="74">
        <f>IFERROR( ROUNDUP(tabEstimativa[[#This Row],[ESTIMATIVA]] / tabEstimativa[[#This Row],[PERÍODO]],0), 0 )</f>
        <v>5</v>
      </c>
      <c r="H360" s="72">
        <v>60</v>
      </c>
      <c r="I360" s="12">
        <v>43069</v>
      </c>
      <c r="J360" s="7">
        <v>10</v>
      </c>
      <c r="K360" s="8">
        <v>2017</v>
      </c>
      <c r="L360" s="6">
        <v>43137</v>
      </c>
      <c r="M360" s="238">
        <f>SUMIFS(tabSaldoAta[SALDO],tabSaldoAta[CÓDIGO],tabEstimativa[[#This Row],[CÓDIGO]],tabSaldoAta[ATA.NR],tabEstimativa[[#This Row],[ATA.NR]],tabSaldoAta[ATA.ANO],tabEstimativa[[#This Row],[ATA.ANO]])</f>
        <v>0</v>
      </c>
      <c r="N360" s="13" t="s">
        <v>1198</v>
      </c>
      <c r="O360" s="308" t="s">
        <v>1316</v>
      </c>
      <c r="P360" s="36" t="s">
        <v>1810</v>
      </c>
      <c r="Q360" s="35">
        <f>IFERROR( VLOOKUP(tabEstimativa[[#This Row],[PREGÃO]],tabPregões[#Data],6,FALSE), "" )</f>
        <v>43199</v>
      </c>
      <c r="R360" s="48">
        <v>10</v>
      </c>
      <c r="S360" s="66" t="str">
        <f>IF(COUNTIFS(tabImprósperosDetalhes[PREGÃO],tabEstimativa[[#This Row],[PREGÃO]],tabImprósperosDetalhes[IMPRÓSPERO],tabEstimativa[[#This Row],[LOTE]]) &gt; 0,"X","")</f>
        <v/>
      </c>
      <c r="T360" s="98" t="str">
        <f>IFERROR( VLOOKUP(tabEstimativa[[#This Row],[PREGÃO]],tabPregões[#Data],11,FALSE), "" )</f>
        <v>Processo finalizado. Ata 78/18.</v>
      </c>
      <c r="U360" s="29" t="s">
        <v>1813</v>
      </c>
      <c r="V360" s="53" t="s">
        <v>1551</v>
      </c>
      <c r="W360" s="54">
        <v>43656.711273148147</v>
      </c>
      <c r="X360" s="34" t="str">
        <f t="shared" ref="X360:X423" si="6">"*"</f>
        <v>*</v>
      </c>
    </row>
    <row r="361" spans="1:24" x14ac:dyDescent="0.3">
      <c r="A361" s="2">
        <v>15464</v>
      </c>
      <c r="B361" s="3" t="s">
        <v>470</v>
      </c>
      <c r="C361" s="5" t="s">
        <v>3</v>
      </c>
      <c r="D361" s="11">
        <v>55</v>
      </c>
      <c r="E361" s="23">
        <v>34</v>
      </c>
      <c r="F361" s="11">
        <v>12</v>
      </c>
      <c r="G361" s="74">
        <f>IFERROR( ROUNDUP(tabEstimativa[[#This Row],[ESTIMATIVA]] / tabEstimativa[[#This Row],[PERÍODO]],0), 0 )</f>
        <v>0</v>
      </c>
      <c r="H361" s="72">
        <v>0</v>
      </c>
      <c r="I361" s="12">
        <v>43069</v>
      </c>
      <c r="J361" s="7">
        <v>10</v>
      </c>
      <c r="K361" s="8">
        <v>2017</v>
      </c>
      <c r="L361" s="6">
        <v>43137</v>
      </c>
      <c r="M361" s="238">
        <f>SUMIFS(tabSaldoAta[SALDO],tabSaldoAta[CÓDIGO],tabEstimativa[[#This Row],[CÓDIGO]],tabSaldoAta[ATA.NR],tabEstimativa[[#This Row],[ATA.NR]],tabSaldoAta[ATA.ANO],tabEstimativa[[#This Row],[ATA.ANO]])</f>
        <v>0</v>
      </c>
      <c r="N361" s="13" t="s">
        <v>1799</v>
      </c>
      <c r="O361" s="308" t="s">
        <v>1316</v>
      </c>
      <c r="P361" s="36" t="s">
        <v>1810</v>
      </c>
      <c r="Q361" s="35">
        <f>IFERROR( VLOOKUP(tabEstimativa[[#This Row],[PREGÃO]],tabPregões[#Data],6,FALSE), "" )</f>
        <v>43199</v>
      </c>
      <c r="R361" s="48"/>
      <c r="S361" s="66" t="str">
        <f>IF(COUNTIFS(tabImprósperosDetalhes[PREGÃO],tabEstimativa[[#This Row],[PREGÃO]],tabImprósperosDetalhes[IMPRÓSPERO],tabEstimativa[[#This Row],[LOTE]]) &gt; 0,"X","")</f>
        <v/>
      </c>
      <c r="T361" s="98" t="str">
        <f>IFERROR( VLOOKUP(tabEstimativa[[#This Row],[PREGÃO]],tabPregões[#Data],11,FALSE), "" )</f>
        <v>Processo finalizado. Ata 78/18.</v>
      </c>
      <c r="U361" s="29" t="s">
        <v>1380</v>
      </c>
      <c r="V361" s="53" t="s">
        <v>1551</v>
      </c>
      <c r="W361" s="54">
        <v>43656.711273148147</v>
      </c>
      <c r="X361" s="34" t="str">
        <f t="shared" si="6"/>
        <v>*</v>
      </c>
    </row>
    <row r="362" spans="1:24" x14ac:dyDescent="0.3">
      <c r="A362" s="2">
        <v>128819</v>
      </c>
      <c r="B362" s="3" t="s">
        <v>98</v>
      </c>
      <c r="C362" s="5" t="s">
        <v>17</v>
      </c>
      <c r="D362" s="11">
        <v>55</v>
      </c>
      <c r="E362" s="23">
        <v>34</v>
      </c>
      <c r="F362" s="11">
        <v>12</v>
      </c>
      <c r="G362" s="74">
        <f>IFERROR( ROUNDUP(tabEstimativa[[#This Row],[ESTIMATIVA]] / tabEstimativa[[#This Row],[PERÍODO]],0), 0 )</f>
        <v>13</v>
      </c>
      <c r="H362" s="72">
        <v>150</v>
      </c>
      <c r="I362" s="12">
        <v>43847</v>
      </c>
      <c r="J362" s="2">
        <v>126</v>
      </c>
      <c r="K362" s="8">
        <v>2019</v>
      </c>
      <c r="L362" s="6">
        <v>43957</v>
      </c>
      <c r="M362" s="238">
        <f>SUMIFS(tabSaldoAta[SALDO],tabSaldoAta[CÓDIGO],tabEstimativa[[#This Row],[CÓDIGO]],tabSaldoAta[ATA.NR],tabEstimativa[[#This Row],[ATA.NR]],tabSaldoAta[ATA.ANO],tabEstimativa[[#This Row],[ATA.ANO]])</f>
        <v>80</v>
      </c>
      <c r="N362" s="13" t="s">
        <v>1799</v>
      </c>
      <c r="O362" s="308" t="s">
        <v>1540</v>
      </c>
      <c r="P362" s="36" t="s">
        <v>3842</v>
      </c>
      <c r="Q362" s="35">
        <f>IFERROR( VLOOKUP(tabEstimativa[[#This Row],[PREGÃO]],tabPregões[#Data],6,FALSE), "" )</f>
        <v>44090</v>
      </c>
      <c r="R362" s="48">
        <v>2</v>
      </c>
      <c r="S362" s="66" t="str">
        <f>IF(COUNTIFS(tabImprósperosDetalhes[PREGÃO],tabEstimativa[[#This Row],[PREGÃO]],tabImprósperosDetalhes[IMPRÓSPERO],tabEstimativa[[#This Row],[LOTE]]) &gt; 0,"X","")</f>
        <v>X</v>
      </c>
      <c r="T362" s="98" t="str">
        <f>IFERROR( VLOOKUP(tabEstimativa[[#This Row],[PREGÃO]],tabPregões[#Data],11,FALSE), "" )</f>
        <v>Finalizado</v>
      </c>
      <c r="U362" s="29" t="s">
        <v>1560</v>
      </c>
      <c r="V362" s="53" t="s">
        <v>2063</v>
      </c>
      <c r="W362" s="54">
        <v>44321.487280092595</v>
      </c>
      <c r="X362" s="34" t="str">
        <f t="shared" si="6"/>
        <v>*</v>
      </c>
    </row>
    <row r="363" spans="1:24" x14ac:dyDescent="0.3">
      <c r="A363" s="2">
        <v>128818</v>
      </c>
      <c r="B363" s="3" t="s">
        <v>99</v>
      </c>
      <c r="C363" s="5" t="s">
        <v>17</v>
      </c>
      <c r="D363" s="11">
        <v>55</v>
      </c>
      <c r="E363" s="23">
        <v>34</v>
      </c>
      <c r="F363" s="11">
        <v>12</v>
      </c>
      <c r="G363" s="74">
        <f>IFERROR( ROUNDUP(tabEstimativa[[#This Row],[ESTIMATIVA]] / tabEstimativa[[#This Row],[PERÍODO]],0), 0 )</f>
        <v>125</v>
      </c>
      <c r="H363" s="72">
        <v>1500</v>
      </c>
      <c r="I363" s="12">
        <v>43847</v>
      </c>
      <c r="J363" s="2">
        <v>126</v>
      </c>
      <c r="K363" s="8">
        <v>2019</v>
      </c>
      <c r="L363" s="6">
        <v>43957</v>
      </c>
      <c r="M363" s="238">
        <f>SUMIFS(tabSaldoAta[SALDO],tabSaldoAta[CÓDIGO],tabEstimativa[[#This Row],[CÓDIGO]],tabSaldoAta[ATA.NR],tabEstimativa[[#This Row],[ATA.NR]],tabSaldoAta[ATA.ANO],tabEstimativa[[#This Row],[ATA.ANO]])</f>
        <v>1460</v>
      </c>
      <c r="N363" s="13" t="s">
        <v>1799</v>
      </c>
      <c r="O363" s="308" t="s">
        <v>1540</v>
      </c>
      <c r="P363" s="36" t="s">
        <v>3842</v>
      </c>
      <c r="Q363" s="35">
        <f>IFERROR( VLOOKUP(tabEstimativa[[#This Row],[PREGÃO]],tabPregões[#Data],6,FALSE), "" )</f>
        <v>44090</v>
      </c>
      <c r="R363" s="48">
        <v>2</v>
      </c>
      <c r="S363" s="66" t="str">
        <f>IF(COUNTIFS(tabImprósperosDetalhes[PREGÃO],tabEstimativa[[#This Row],[PREGÃO]],tabImprósperosDetalhes[IMPRÓSPERO],tabEstimativa[[#This Row],[LOTE]]) &gt; 0,"X","")</f>
        <v>X</v>
      </c>
      <c r="T363" s="98" t="str">
        <f>IFERROR( VLOOKUP(tabEstimativa[[#This Row],[PREGÃO]],tabPregões[#Data],11,FALSE), "" )</f>
        <v>Finalizado</v>
      </c>
      <c r="U363" s="29" t="s">
        <v>1560</v>
      </c>
      <c r="V363" s="53" t="s">
        <v>2063</v>
      </c>
      <c r="W363" s="54">
        <v>44321.487280092595</v>
      </c>
      <c r="X363" s="34" t="str">
        <f t="shared" si="6"/>
        <v>*</v>
      </c>
    </row>
    <row r="364" spans="1:24" x14ac:dyDescent="0.3">
      <c r="A364" s="306">
        <v>125269</v>
      </c>
      <c r="B364" s="314" t="s">
        <v>3120</v>
      </c>
      <c r="C364" s="5" t="s">
        <v>17</v>
      </c>
      <c r="D364" s="11">
        <v>60</v>
      </c>
      <c r="E364" s="23">
        <v>21</v>
      </c>
      <c r="F364" s="11">
        <v>12</v>
      </c>
      <c r="G364" s="74">
        <f>ROUNDUP(tabEstimativa[[#This Row],[ESTIMATIVA]] / tabEstimativa[[#This Row],[PERÍODO]],0)</f>
        <v>0</v>
      </c>
      <c r="H364" s="72"/>
      <c r="I364" s="268"/>
      <c r="J364" s="2">
        <v>51</v>
      </c>
      <c r="K364" s="8">
        <v>2020</v>
      </c>
      <c r="L364" s="6">
        <v>44263</v>
      </c>
      <c r="M364" s="238">
        <f>SUMIFS(tabSaldoAta[SALDO],tabSaldoAta[CÓDIGO],tabEstimativa[[#This Row],[CÓDIGO]],tabSaldoAta[ATA.NR],tabEstimativa[[#This Row],[ATA.NR]],tabSaldoAta[ATA.ANO],tabEstimativa[[#This Row],[ATA.ANO]])</f>
        <v>0</v>
      </c>
      <c r="N364" s="13" t="s">
        <v>1198</v>
      </c>
      <c r="O364" s="307" t="str">
        <f>IFERROR( VLOOKUP(tabEstimativa[[#This Row],[PREGÃO]],tabPregões[],7,FALSE), "" )</f>
        <v>-</v>
      </c>
      <c r="P364" s="36" t="s">
        <v>3443</v>
      </c>
      <c r="Q364" s="35">
        <f>IFERROR( VLOOKUP(tabEstimativa[[#This Row],[PREGÃO]],tabPregões[#Data],6,FALSE), "" )</f>
        <v>43906</v>
      </c>
      <c r="R364" s="48"/>
      <c r="S364" s="66" t="str">
        <f>IF(COUNTIFS(tabImprósperosDetalhes[PREGÃO],tabEstimativa[[#This Row],[PREGÃO]],tabImprósperosDetalhes[IMPRÓSPERO],tabEstimativa[[#This Row],[LOTE]]) &gt; 0,"X","")</f>
        <v/>
      </c>
      <c r="T364" s="98" t="str">
        <f>IFERROR( VLOOKUP(tabEstimativa[[#This Row],[PREGÃO]],tabPregões[#Data],11,FALSE), "" )</f>
        <v>Empresas convocadas para assinar contrato até esta data.</v>
      </c>
      <c r="U364" s="29"/>
      <c r="V364" s="53" t="s">
        <v>2063</v>
      </c>
      <c r="W364" s="54">
        <v>44266.564467592594</v>
      </c>
      <c r="X364" s="34" t="str">
        <f t="shared" si="6"/>
        <v>*</v>
      </c>
    </row>
    <row r="365" spans="1:24" x14ac:dyDescent="0.3">
      <c r="A365" s="2">
        <v>15267</v>
      </c>
      <c r="B365" s="3" t="s">
        <v>466</v>
      </c>
      <c r="C365" s="5" t="s">
        <v>3</v>
      </c>
      <c r="D365" s="11">
        <v>55</v>
      </c>
      <c r="E365" s="23">
        <v>34</v>
      </c>
      <c r="F365" s="11">
        <v>12</v>
      </c>
      <c r="G365" s="74">
        <f>IFERROR( ROUNDUP(tabEstimativa[[#This Row],[ESTIMATIVA]] / tabEstimativa[[#This Row],[PERÍODO]],0), 0 )</f>
        <v>0</v>
      </c>
      <c r="H365" s="72">
        <v>0</v>
      </c>
      <c r="I365" s="12">
        <v>44097</v>
      </c>
      <c r="J365" s="2">
        <v>58</v>
      </c>
      <c r="K365" s="8">
        <v>2021</v>
      </c>
      <c r="L365" s="6">
        <v>44622</v>
      </c>
      <c r="M365" s="238">
        <f>SUMIFS(tabSaldoAta[SALDO],tabSaldoAta[CÓDIGO],tabEstimativa[[#This Row],[CÓDIGO]],tabSaldoAta[ATA.NR],tabEstimativa[[#This Row],[ATA.NR]],tabSaldoAta[ATA.ANO],tabEstimativa[[#This Row],[ATA.ANO]])</f>
        <v>0</v>
      </c>
      <c r="N365" s="13" t="s">
        <v>1198</v>
      </c>
      <c r="O365" s="307" t="str">
        <f>IFERROR( VLOOKUP(CONCATENATE(tabEstimativa[[#This Row],[ATA.NR]],"/",tabEstimativa[[#This Row],[ATA.ANO]]-2000),tabAtas[#Data],6,FALSE), "" )</f>
        <v>MATERIAL ELETRICO</v>
      </c>
      <c r="P365" s="36" t="s">
        <v>4040</v>
      </c>
      <c r="Q365" s="35">
        <f>IFERROR( VLOOKUP(tabEstimativa[[#This Row],[PREGÃO]],tabPregões[#Data],6,FALSE), "" )</f>
        <v>44229</v>
      </c>
      <c r="R365" s="48"/>
      <c r="S365" s="66" t="str">
        <f>IF(COUNTIFS(tabImprósperosDetalhes[PREGÃO],tabEstimativa[[#This Row],[PREGÃO]],tabImprósperosDetalhes[IMPRÓSPERO],tabEstimativa[[#This Row],[LOTE]]) &gt; 0,"X","")</f>
        <v/>
      </c>
      <c r="T365" s="98" t="str">
        <f>IFERROR( VLOOKUP(tabEstimativa[[#This Row],[PREGÃO]],tabPregões[#Data],11,FALSE), "" )</f>
        <v>Finalizado</v>
      </c>
      <c r="U365" s="29" t="s">
        <v>1560</v>
      </c>
      <c r="V365" s="53" t="s">
        <v>4282</v>
      </c>
      <c r="W365" s="54">
        <v>44627.665405092594</v>
      </c>
      <c r="X365" s="34" t="str">
        <f t="shared" si="6"/>
        <v>*</v>
      </c>
    </row>
    <row r="366" spans="1:24" x14ac:dyDescent="0.3">
      <c r="A366" s="2">
        <v>77493</v>
      </c>
      <c r="B366" s="3" t="s">
        <v>478</v>
      </c>
      <c r="C366" s="5" t="s">
        <v>3</v>
      </c>
      <c r="D366" s="11">
        <v>55</v>
      </c>
      <c r="E366" s="23">
        <v>34</v>
      </c>
      <c r="F366" s="11">
        <v>12</v>
      </c>
      <c r="G366" s="74">
        <f>IFERROR( ROUNDUP(tabEstimativa[[#This Row],[ESTIMATIVA]] / tabEstimativa[[#This Row],[PERÍODO]],0), 0 )</f>
        <v>5</v>
      </c>
      <c r="H366" s="72">
        <v>60</v>
      </c>
      <c r="I366" s="12">
        <v>43069</v>
      </c>
      <c r="J366" s="7">
        <v>10</v>
      </c>
      <c r="K366" s="8">
        <v>2017</v>
      </c>
      <c r="L366" s="6">
        <v>43137</v>
      </c>
      <c r="M366" s="238">
        <f>SUMIFS(tabSaldoAta[SALDO],tabSaldoAta[CÓDIGO],tabEstimativa[[#This Row],[CÓDIGO]],tabSaldoAta[ATA.NR],tabEstimativa[[#This Row],[ATA.NR]],tabSaldoAta[ATA.ANO],tabEstimativa[[#This Row],[ATA.ANO]])</f>
        <v>0</v>
      </c>
      <c r="N366" s="13" t="s">
        <v>1198</v>
      </c>
      <c r="O366" s="308" t="s">
        <v>1316</v>
      </c>
      <c r="P366" s="36" t="s">
        <v>1810</v>
      </c>
      <c r="Q366" s="35">
        <f>IFERROR( VLOOKUP(tabEstimativa[[#This Row],[PREGÃO]],tabPregões[#Data],6,FALSE), "" )</f>
        <v>43199</v>
      </c>
      <c r="R366" s="48">
        <v>42</v>
      </c>
      <c r="S366" s="66" t="str">
        <f>IF(COUNTIFS(tabImprósperosDetalhes[PREGÃO],tabEstimativa[[#This Row],[PREGÃO]],tabImprósperosDetalhes[IMPRÓSPERO],tabEstimativa[[#This Row],[LOTE]]) &gt; 0,"X","")</f>
        <v/>
      </c>
      <c r="T366" s="98" t="str">
        <f>IFERROR( VLOOKUP(tabEstimativa[[#This Row],[PREGÃO]],tabPregões[#Data],11,FALSE), "" )</f>
        <v>Processo finalizado. Ata 78/18.</v>
      </c>
      <c r="U366" s="29" t="s">
        <v>1812</v>
      </c>
      <c r="V366" s="53" t="s">
        <v>1551</v>
      </c>
      <c r="W366" s="54">
        <v>43656.711273148147</v>
      </c>
      <c r="X366" s="34" t="str">
        <f t="shared" si="6"/>
        <v>*</v>
      </c>
    </row>
    <row r="367" spans="1:24" x14ac:dyDescent="0.3">
      <c r="A367" s="2">
        <v>15465</v>
      </c>
      <c r="B367" s="3" t="s">
        <v>471</v>
      </c>
      <c r="C367" s="5" t="s">
        <v>3</v>
      </c>
      <c r="D367" s="11">
        <v>55</v>
      </c>
      <c r="E367" s="23">
        <v>34</v>
      </c>
      <c r="F367" s="11">
        <v>12</v>
      </c>
      <c r="G367" s="74">
        <f>IFERROR( ROUNDUP(tabEstimativa[[#This Row],[ESTIMATIVA]] / tabEstimativa[[#This Row],[PERÍODO]],0), 0 )</f>
        <v>5</v>
      </c>
      <c r="H367" s="72">
        <v>60</v>
      </c>
      <c r="I367" s="12">
        <v>43069</v>
      </c>
      <c r="J367" s="7">
        <v>10</v>
      </c>
      <c r="K367" s="8">
        <v>2017</v>
      </c>
      <c r="L367" s="6">
        <v>43137</v>
      </c>
      <c r="M367" s="238">
        <f>SUMIFS(tabSaldoAta[SALDO],tabSaldoAta[CÓDIGO],tabEstimativa[[#This Row],[CÓDIGO]],tabSaldoAta[ATA.NR],tabEstimativa[[#This Row],[ATA.NR]],tabSaldoAta[ATA.ANO],tabEstimativa[[#This Row],[ATA.ANO]])</f>
        <v>0</v>
      </c>
      <c r="N367" s="13" t="s">
        <v>1198</v>
      </c>
      <c r="O367" s="308" t="s">
        <v>1316</v>
      </c>
      <c r="P367" s="36" t="s">
        <v>1810</v>
      </c>
      <c r="Q367" s="35">
        <f>IFERROR( VLOOKUP(tabEstimativa[[#This Row],[PREGÃO]],tabPregões[#Data],6,FALSE), "" )</f>
        <v>43199</v>
      </c>
      <c r="R367" s="48">
        <v>14</v>
      </c>
      <c r="S367" s="66" t="str">
        <f>IF(COUNTIFS(tabImprósperosDetalhes[PREGÃO],tabEstimativa[[#This Row],[PREGÃO]],tabImprósperosDetalhes[IMPRÓSPERO],tabEstimativa[[#This Row],[LOTE]]) &gt; 0,"X","")</f>
        <v/>
      </c>
      <c r="T367" s="98" t="str">
        <f>IFERROR( VLOOKUP(tabEstimativa[[#This Row],[PREGÃO]],tabPregões[#Data],11,FALSE), "" )</f>
        <v>Processo finalizado. Ata 78/18.</v>
      </c>
      <c r="U367" s="29" t="s">
        <v>1812</v>
      </c>
      <c r="V367" s="53" t="s">
        <v>1551</v>
      </c>
      <c r="W367" s="54">
        <v>43656.711273148147</v>
      </c>
      <c r="X367" s="34" t="str">
        <f t="shared" si="6"/>
        <v>*</v>
      </c>
    </row>
    <row r="368" spans="1:24" x14ac:dyDescent="0.3">
      <c r="A368" s="2">
        <v>15466</v>
      </c>
      <c r="B368" s="3" t="s">
        <v>472</v>
      </c>
      <c r="C368" s="5" t="s">
        <v>3</v>
      </c>
      <c r="D368" s="11">
        <v>55</v>
      </c>
      <c r="E368" s="23">
        <v>34</v>
      </c>
      <c r="F368" s="11">
        <v>12</v>
      </c>
      <c r="G368" s="74">
        <f>IFERROR( ROUNDUP(tabEstimativa[[#This Row],[ESTIMATIVA]] / tabEstimativa[[#This Row],[PERÍODO]],0), 0 )</f>
        <v>8</v>
      </c>
      <c r="H368" s="72">
        <v>90</v>
      </c>
      <c r="I368" s="12">
        <v>43069</v>
      </c>
      <c r="J368" s="7">
        <v>10</v>
      </c>
      <c r="K368" s="8">
        <v>2017</v>
      </c>
      <c r="L368" s="6">
        <v>43137</v>
      </c>
      <c r="M368" s="238">
        <f>SUMIFS(tabSaldoAta[SALDO],tabSaldoAta[CÓDIGO],tabEstimativa[[#This Row],[CÓDIGO]],tabSaldoAta[ATA.NR],tabEstimativa[[#This Row],[ATA.NR]],tabSaldoAta[ATA.ANO],tabEstimativa[[#This Row],[ATA.ANO]])</f>
        <v>0</v>
      </c>
      <c r="N368" s="13" t="s">
        <v>1198</v>
      </c>
      <c r="O368" s="308" t="s">
        <v>1316</v>
      </c>
      <c r="P368" s="36" t="s">
        <v>1810</v>
      </c>
      <c r="Q368" s="35">
        <f>IFERROR( VLOOKUP(tabEstimativa[[#This Row],[PREGÃO]],tabPregões[#Data],6,FALSE), "" )</f>
        <v>43199</v>
      </c>
      <c r="R368" s="48">
        <v>12</v>
      </c>
      <c r="S368" s="66" t="str">
        <f>IF(COUNTIFS(tabImprósperosDetalhes[PREGÃO],tabEstimativa[[#This Row],[PREGÃO]],tabImprósperosDetalhes[IMPRÓSPERO],tabEstimativa[[#This Row],[LOTE]]) &gt; 0,"X","")</f>
        <v/>
      </c>
      <c r="T368" s="98" t="str">
        <f>IFERROR( VLOOKUP(tabEstimativa[[#This Row],[PREGÃO]],tabPregões[#Data],11,FALSE), "" )</f>
        <v>Processo finalizado. Ata 78/18.</v>
      </c>
      <c r="U368" s="29" t="s">
        <v>1812</v>
      </c>
      <c r="V368" s="53" t="s">
        <v>1551</v>
      </c>
      <c r="W368" s="54">
        <v>43656.711273148147</v>
      </c>
      <c r="X368" s="34" t="str">
        <f t="shared" si="6"/>
        <v>*</v>
      </c>
    </row>
    <row r="369" spans="1:24" x14ac:dyDescent="0.3">
      <c r="A369" s="2">
        <v>15467</v>
      </c>
      <c r="B369" s="3" t="s">
        <v>473</v>
      </c>
      <c r="C369" s="5" t="s">
        <v>3</v>
      </c>
      <c r="D369" s="11">
        <v>55</v>
      </c>
      <c r="E369" s="23">
        <v>34</v>
      </c>
      <c r="F369" s="11">
        <v>12</v>
      </c>
      <c r="G369" s="74">
        <f>IFERROR( ROUNDUP(tabEstimativa[[#This Row],[ESTIMATIVA]] / tabEstimativa[[#This Row],[PERÍODO]],0), 0 )</f>
        <v>17</v>
      </c>
      <c r="H369" s="72">
        <v>200</v>
      </c>
      <c r="I369" s="12">
        <v>43069</v>
      </c>
      <c r="J369" s="7">
        <v>10</v>
      </c>
      <c r="K369" s="8">
        <v>2017</v>
      </c>
      <c r="L369" s="6">
        <v>43137</v>
      </c>
      <c r="M369" s="238">
        <f>SUMIFS(tabSaldoAta[SALDO],tabSaldoAta[CÓDIGO],tabEstimativa[[#This Row],[CÓDIGO]],tabSaldoAta[ATA.NR],tabEstimativa[[#This Row],[ATA.NR]],tabSaldoAta[ATA.ANO],tabEstimativa[[#This Row],[ATA.ANO]])</f>
        <v>0</v>
      </c>
      <c r="N369" s="13" t="s">
        <v>1198</v>
      </c>
      <c r="O369" s="308" t="s">
        <v>1316</v>
      </c>
      <c r="P369" s="36" t="s">
        <v>1810</v>
      </c>
      <c r="Q369" s="35">
        <f>IFERROR( VLOOKUP(tabEstimativa[[#This Row],[PREGÃO]],tabPregões[#Data],6,FALSE), "" )</f>
        <v>43199</v>
      </c>
      <c r="R369" s="48">
        <v>13</v>
      </c>
      <c r="S369" s="66" t="str">
        <f>IF(COUNTIFS(tabImprósperosDetalhes[PREGÃO],tabEstimativa[[#This Row],[PREGÃO]],tabImprósperosDetalhes[IMPRÓSPERO],tabEstimativa[[#This Row],[LOTE]]) &gt; 0,"X","")</f>
        <v/>
      </c>
      <c r="T369" s="98" t="str">
        <f>IFERROR( VLOOKUP(tabEstimativa[[#This Row],[PREGÃO]],tabPregões[#Data],11,FALSE), "" )</f>
        <v>Processo finalizado. Ata 78/18.</v>
      </c>
      <c r="U369" s="29" t="s">
        <v>1812</v>
      </c>
      <c r="V369" s="53" t="s">
        <v>1551</v>
      </c>
      <c r="W369" s="54">
        <v>43656.711273148147</v>
      </c>
      <c r="X369" s="34" t="str">
        <f t="shared" si="6"/>
        <v>*</v>
      </c>
    </row>
    <row r="370" spans="1:24" x14ac:dyDescent="0.3">
      <c r="A370" s="2">
        <v>15473</v>
      </c>
      <c r="B370" s="3" t="s">
        <v>474</v>
      </c>
      <c r="C370" s="5" t="s">
        <v>3</v>
      </c>
      <c r="D370" s="11">
        <v>55</v>
      </c>
      <c r="E370" s="23">
        <v>34</v>
      </c>
      <c r="F370" s="11">
        <v>12</v>
      </c>
      <c r="G370" s="74">
        <f>IFERROR( ROUNDUP(tabEstimativa[[#This Row],[ESTIMATIVA]] / tabEstimativa[[#This Row],[PERÍODO]],0), 0 )</f>
        <v>5</v>
      </c>
      <c r="H370" s="72">
        <v>60</v>
      </c>
      <c r="I370" s="12">
        <v>43069</v>
      </c>
      <c r="J370" s="7">
        <v>10</v>
      </c>
      <c r="K370" s="8">
        <v>2017</v>
      </c>
      <c r="L370" s="6">
        <v>43137</v>
      </c>
      <c r="M370" s="238">
        <f>SUMIFS(tabSaldoAta[SALDO],tabSaldoAta[CÓDIGO],tabEstimativa[[#This Row],[CÓDIGO]],tabSaldoAta[ATA.NR],tabEstimativa[[#This Row],[ATA.NR]],tabSaldoAta[ATA.ANO],tabEstimativa[[#This Row],[ATA.ANO]])</f>
        <v>0</v>
      </c>
      <c r="N370" s="13" t="s">
        <v>1198</v>
      </c>
      <c r="O370" s="308" t="s">
        <v>1316</v>
      </c>
      <c r="P370" s="36" t="s">
        <v>1810</v>
      </c>
      <c r="Q370" s="35">
        <f>IFERROR( VLOOKUP(tabEstimativa[[#This Row],[PREGÃO]],tabPregões[#Data],6,FALSE), "" )</f>
        <v>43199</v>
      </c>
      <c r="R370" s="48">
        <v>17</v>
      </c>
      <c r="S370" s="66" t="str">
        <f>IF(COUNTIFS(tabImprósperosDetalhes[PREGÃO],tabEstimativa[[#This Row],[PREGÃO]],tabImprósperosDetalhes[IMPRÓSPERO],tabEstimativa[[#This Row],[LOTE]]) &gt; 0,"X","")</f>
        <v/>
      </c>
      <c r="T370" s="98" t="str">
        <f>IFERROR( VLOOKUP(tabEstimativa[[#This Row],[PREGÃO]],tabPregões[#Data],11,FALSE), "" )</f>
        <v>Processo finalizado. Ata 78/18.</v>
      </c>
      <c r="U370" s="29" t="s">
        <v>1812</v>
      </c>
      <c r="V370" s="53" t="s">
        <v>1551</v>
      </c>
      <c r="W370" s="54">
        <v>43656.711273148147</v>
      </c>
      <c r="X370" s="34" t="str">
        <f t="shared" si="6"/>
        <v>*</v>
      </c>
    </row>
    <row r="371" spans="1:24" x14ac:dyDescent="0.3">
      <c r="A371" s="2">
        <v>15475</v>
      </c>
      <c r="B371" s="3" t="s">
        <v>475</v>
      </c>
      <c r="C371" s="5" t="s">
        <v>3</v>
      </c>
      <c r="D371" s="11">
        <v>55</v>
      </c>
      <c r="E371" s="23">
        <v>34</v>
      </c>
      <c r="F371" s="11">
        <v>12</v>
      </c>
      <c r="G371" s="74">
        <f>IFERROR( ROUNDUP(tabEstimativa[[#This Row],[ESTIMATIVA]] / tabEstimativa[[#This Row],[PERÍODO]],0), 0 )</f>
        <v>5</v>
      </c>
      <c r="H371" s="72">
        <v>60</v>
      </c>
      <c r="I371" s="12">
        <v>43069</v>
      </c>
      <c r="J371" s="7">
        <v>10</v>
      </c>
      <c r="K371" s="8">
        <v>2017</v>
      </c>
      <c r="L371" s="6">
        <v>43137</v>
      </c>
      <c r="M371" s="238">
        <f>SUMIFS(tabSaldoAta[SALDO],tabSaldoAta[CÓDIGO],tabEstimativa[[#This Row],[CÓDIGO]],tabSaldoAta[ATA.NR],tabEstimativa[[#This Row],[ATA.NR]],tabSaldoAta[ATA.ANO],tabEstimativa[[#This Row],[ATA.ANO]])</f>
        <v>0</v>
      </c>
      <c r="N371" s="13" t="s">
        <v>1199</v>
      </c>
      <c r="O371" s="308" t="s">
        <v>1316</v>
      </c>
      <c r="P371" s="36" t="s">
        <v>1810</v>
      </c>
      <c r="Q371" s="35">
        <f>IFERROR( VLOOKUP(tabEstimativa[[#This Row],[PREGÃO]],tabPregões[#Data],6,FALSE), "" )</f>
        <v>43199</v>
      </c>
      <c r="R371" s="48">
        <v>18</v>
      </c>
      <c r="S371" s="66" t="str">
        <f>IF(COUNTIFS(tabImprósperosDetalhes[PREGÃO],tabEstimativa[[#This Row],[PREGÃO]],tabImprósperosDetalhes[IMPRÓSPERO],tabEstimativa[[#This Row],[LOTE]]) &gt; 0,"X","")</f>
        <v/>
      </c>
      <c r="T371" s="98" t="str">
        <f>IFERROR( VLOOKUP(tabEstimativa[[#This Row],[PREGÃO]],tabPregões[#Data],11,FALSE), "" )</f>
        <v>Processo finalizado. Ata 78/18.</v>
      </c>
      <c r="U371" s="29" t="s">
        <v>1812</v>
      </c>
      <c r="V371" s="53" t="s">
        <v>2063</v>
      </c>
      <c r="W371" s="54">
        <v>43733.356956018521</v>
      </c>
      <c r="X371" s="34" t="str">
        <f t="shared" si="6"/>
        <v>*</v>
      </c>
    </row>
    <row r="372" spans="1:24" x14ac:dyDescent="0.3">
      <c r="A372" s="2">
        <v>133878</v>
      </c>
      <c r="B372" s="3" t="s">
        <v>1021</v>
      </c>
      <c r="C372" s="5" t="s">
        <v>17</v>
      </c>
      <c r="D372" s="11"/>
      <c r="E372" s="23"/>
      <c r="F372" s="11">
        <v>12</v>
      </c>
      <c r="G372" s="74">
        <f>IFERROR( ROUNDUP(tabEstimativa[[#This Row],[ESTIMATIVA]] / tabEstimativa[[#This Row],[PERÍODO]],0), 0 )</f>
        <v>9</v>
      </c>
      <c r="H372" s="72">
        <v>100</v>
      </c>
      <c r="I372" s="12">
        <v>43083</v>
      </c>
      <c r="J372" s="7"/>
      <c r="K372" s="8"/>
      <c r="L372" s="6"/>
      <c r="M372" s="238">
        <f>SUMIFS(tabSaldoAta[SALDO],tabSaldoAta[CÓDIGO],tabEstimativa[[#This Row],[CÓDIGO]],tabSaldoAta[ATA.NR],tabEstimativa[[#This Row],[ATA.NR]],tabSaldoAta[ATA.ANO],tabEstimativa[[#This Row],[ATA.ANO]])</f>
        <v>0</v>
      </c>
      <c r="N372" s="13" t="s">
        <v>1459</v>
      </c>
      <c r="O372" s="308" t="s">
        <v>1351</v>
      </c>
      <c r="P372" s="36"/>
      <c r="Q372" s="35" t="str">
        <f>IFERROR( VLOOKUP(tabEstimativa[[#This Row],[PREGÃO]],tabPregões[#Data],6,FALSE), "" )</f>
        <v/>
      </c>
      <c r="R372" s="48"/>
      <c r="S372" s="66" t="str">
        <f>IF(COUNTIFS(tabImprósperosDetalhes[PREGÃO],tabEstimativa[[#This Row],[PREGÃO]],tabImprósperosDetalhes[IMPRÓSPERO],tabEstimativa[[#This Row],[LOTE]]) &gt; 0,"X","")</f>
        <v/>
      </c>
      <c r="T372" s="98" t="str">
        <f>IFERROR( VLOOKUP(tabEstimativa[[#This Row],[PREGÃO]],tabPregões[#Data],11,FALSE), "" )</f>
        <v/>
      </c>
      <c r="U372" s="29" t="s">
        <v>1380</v>
      </c>
      <c r="V372" s="53" t="s">
        <v>1551</v>
      </c>
      <c r="W372" s="54">
        <v>43606.696840277778</v>
      </c>
      <c r="X372" s="34" t="str">
        <f t="shared" si="6"/>
        <v>*</v>
      </c>
    </row>
    <row r="373" spans="1:24" x14ac:dyDescent="0.3">
      <c r="A373" s="2">
        <v>133879</v>
      </c>
      <c r="B373" s="3" t="s">
        <v>1022</v>
      </c>
      <c r="C373" s="5" t="s">
        <v>17</v>
      </c>
      <c r="D373" s="11"/>
      <c r="E373" s="23"/>
      <c r="F373" s="11">
        <v>12</v>
      </c>
      <c r="G373" s="74">
        <f>IFERROR( ROUNDUP(tabEstimativa[[#This Row],[ESTIMATIVA]] / tabEstimativa[[#This Row],[PERÍODO]],0), 0 )</f>
        <v>509</v>
      </c>
      <c r="H373" s="72">
        <v>6100</v>
      </c>
      <c r="I373" s="12">
        <v>43083</v>
      </c>
      <c r="J373" s="7"/>
      <c r="K373" s="8"/>
      <c r="L373" s="6"/>
      <c r="M373" s="238">
        <f>SUMIFS(tabSaldoAta[SALDO],tabSaldoAta[CÓDIGO],tabEstimativa[[#This Row],[CÓDIGO]],tabSaldoAta[ATA.NR],tabEstimativa[[#This Row],[ATA.NR]],tabSaldoAta[ATA.ANO],tabEstimativa[[#This Row],[ATA.ANO]])</f>
        <v>0</v>
      </c>
      <c r="N373" s="13" t="s">
        <v>1459</v>
      </c>
      <c r="O373" s="308" t="s">
        <v>1351</v>
      </c>
      <c r="P373" s="36"/>
      <c r="Q373" s="35" t="str">
        <f>IFERROR( VLOOKUP(tabEstimativa[[#This Row],[PREGÃO]],tabPregões[#Data],6,FALSE), "" )</f>
        <v/>
      </c>
      <c r="R373" s="48"/>
      <c r="S373" s="66" t="str">
        <f>IF(COUNTIFS(tabImprósperosDetalhes[PREGÃO],tabEstimativa[[#This Row],[PREGÃO]],tabImprósperosDetalhes[IMPRÓSPERO],tabEstimativa[[#This Row],[LOTE]]) &gt; 0,"X","")</f>
        <v/>
      </c>
      <c r="T373" s="98" t="str">
        <f>IFERROR( VLOOKUP(tabEstimativa[[#This Row],[PREGÃO]],tabPregões[#Data],11,FALSE), "" )</f>
        <v/>
      </c>
      <c r="U373" s="29" t="s">
        <v>1380</v>
      </c>
      <c r="V373" s="53" t="s">
        <v>1551</v>
      </c>
      <c r="W373" s="54">
        <v>43606.696840277778</v>
      </c>
      <c r="X373" s="34" t="str">
        <f t="shared" si="6"/>
        <v>*</v>
      </c>
    </row>
    <row r="374" spans="1:24" x14ac:dyDescent="0.3">
      <c r="A374" s="2">
        <v>133880</v>
      </c>
      <c r="B374" s="3" t="s">
        <v>1023</v>
      </c>
      <c r="C374" s="5" t="s">
        <v>17</v>
      </c>
      <c r="D374" s="11"/>
      <c r="E374" s="23"/>
      <c r="F374" s="11">
        <v>12</v>
      </c>
      <c r="G374" s="74">
        <f>IFERROR( ROUNDUP(tabEstimativa[[#This Row],[ESTIMATIVA]] / tabEstimativa[[#This Row],[PERÍODO]],0), 0 )</f>
        <v>175</v>
      </c>
      <c r="H374" s="72">
        <v>2100</v>
      </c>
      <c r="I374" s="12">
        <v>43083</v>
      </c>
      <c r="J374" s="7"/>
      <c r="K374" s="8"/>
      <c r="L374" s="6"/>
      <c r="M374" s="238">
        <f>SUMIFS(tabSaldoAta[SALDO],tabSaldoAta[CÓDIGO],tabEstimativa[[#This Row],[CÓDIGO]],tabSaldoAta[ATA.NR],tabEstimativa[[#This Row],[ATA.NR]],tabSaldoAta[ATA.ANO],tabEstimativa[[#This Row],[ATA.ANO]])</f>
        <v>0</v>
      </c>
      <c r="N374" s="13" t="s">
        <v>1459</v>
      </c>
      <c r="O374" s="308" t="s">
        <v>1351</v>
      </c>
      <c r="P374" s="36"/>
      <c r="Q374" s="35" t="str">
        <f>IFERROR( VLOOKUP(tabEstimativa[[#This Row],[PREGÃO]],tabPregões[#Data],6,FALSE), "" )</f>
        <v/>
      </c>
      <c r="R374" s="48"/>
      <c r="S374" s="66" t="str">
        <f>IF(COUNTIFS(tabImprósperosDetalhes[PREGÃO],tabEstimativa[[#This Row],[PREGÃO]],tabImprósperosDetalhes[IMPRÓSPERO],tabEstimativa[[#This Row],[LOTE]]) &gt; 0,"X","")</f>
        <v/>
      </c>
      <c r="T374" s="98" t="str">
        <f>IFERROR( VLOOKUP(tabEstimativa[[#This Row],[PREGÃO]],tabPregões[#Data],11,FALSE), "" )</f>
        <v/>
      </c>
      <c r="U374" s="29" t="s">
        <v>1380</v>
      </c>
      <c r="V374" s="53" t="s">
        <v>1551</v>
      </c>
      <c r="W374" s="54">
        <v>43591.434733796297</v>
      </c>
      <c r="X374" s="34" t="str">
        <f t="shared" si="6"/>
        <v>*</v>
      </c>
    </row>
    <row r="375" spans="1:24" x14ac:dyDescent="0.3">
      <c r="A375" s="2">
        <v>133877</v>
      </c>
      <c r="B375" s="3" t="s">
        <v>1020</v>
      </c>
      <c r="C375" s="5" t="s">
        <v>17</v>
      </c>
      <c r="D375" s="11"/>
      <c r="E375" s="23"/>
      <c r="F375" s="11">
        <v>12</v>
      </c>
      <c r="G375" s="74">
        <f>IFERROR( ROUNDUP(tabEstimativa[[#This Row],[ESTIMATIVA]] / tabEstimativa[[#This Row],[PERÍODO]],0), 0 )</f>
        <v>13</v>
      </c>
      <c r="H375" s="72">
        <v>150</v>
      </c>
      <c r="I375" s="12">
        <v>43083</v>
      </c>
      <c r="J375" s="7"/>
      <c r="K375" s="8"/>
      <c r="L375" s="6"/>
      <c r="M375" s="238">
        <f>SUMIFS(tabSaldoAta[SALDO],tabSaldoAta[CÓDIGO],tabEstimativa[[#This Row],[CÓDIGO]],tabSaldoAta[ATA.NR],tabEstimativa[[#This Row],[ATA.NR]],tabSaldoAta[ATA.ANO],tabEstimativa[[#This Row],[ATA.ANO]])</f>
        <v>0</v>
      </c>
      <c r="N375" s="13" t="s">
        <v>1459</v>
      </c>
      <c r="O375" s="308" t="s">
        <v>1351</v>
      </c>
      <c r="P375" s="36"/>
      <c r="Q375" s="35" t="str">
        <f>IFERROR( VLOOKUP(tabEstimativa[[#This Row],[PREGÃO]],tabPregões[#Data],6,FALSE), "" )</f>
        <v/>
      </c>
      <c r="R375" s="48"/>
      <c r="S375" s="66" t="str">
        <f>IF(COUNTIFS(tabImprósperosDetalhes[PREGÃO],tabEstimativa[[#This Row],[PREGÃO]],tabImprósperosDetalhes[IMPRÓSPERO],tabEstimativa[[#This Row],[LOTE]]) &gt; 0,"X","")</f>
        <v/>
      </c>
      <c r="T375" s="98" t="str">
        <f>IFERROR( VLOOKUP(tabEstimativa[[#This Row],[PREGÃO]],tabPregões[#Data],11,FALSE), "" )</f>
        <v/>
      </c>
      <c r="U375" s="29" t="s">
        <v>1380</v>
      </c>
      <c r="V375" s="53" t="s">
        <v>1551</v>
      </c>
      <c r="W375" s="54">
        <v>43606.696840277778</v>
      </c>
      <c r="X375" s="34" t="str">
        <f t="shared" si="6"/>
        <v>*</v>
      </c>
    </row>
    <row r="376" spans="1:24" x14ac:dyDescent="0.3">
      <c r="A376" s="2">
        <v>125695</v>
      </c>
      <c r="B376" s="3" t="s">
        <v>380</v>
      </c>
      <c r="C376" s="5" t="s">
        <v>20</v>
      </c>
      <c r="D376" s="11"/>
      <c r="E376" s="23"/>
      <c r="F376" s="11">
        <v>12</v>
      </c>
      <c r="G376" s="74">
        <f>IFERROR( ROUNDUP(tabEstimativa[[#This Row],[ESTIMATIVA]] / tabEstimativa[[#This Row],[PERÍODO]],0), 0 )</f>
        <v>0</v>
      </c>
      <c r="H376" s="72">
        <v>0</v>
      </c>
      <c r="I376" s="12">
        <v>43173</v>
      </c>
      <c r="J376" s="7"/>
      <c r="K376" s="8"/>
      <c r="L376" s="6"/>
      <c r="M376" s="238">
        <f>SUMIFS(tabSaldoAta[SALDO],tabSaldoAta[CÓDIGO],tabEstimativa[[#This Row],[CÓDIGO]],tabSaldoAta[ATA.NR],tabEstimativa[[#This Row],[ATA.NR]],tabSaldoAta[ATA.ANO],tabEstimativa[[#This Row],[ATA.ANO]])</f>
        <v>0</v>
      </c>
      <c r="N376" s="13" t="s">
        <v>1459</v>
      </c>
      <c r="O376" s="308" t="s">
        <v>1335</v>
      </c>
      <c r="P376" s="36"/>
      <c r="Q376" s="35" t="str">
        <f>IFERROR( VLOOKUP(tabEstimativa[[#This Row],[PREGÃO]],tabPregões[#Data],6,FALSE), "" )</f>
        <v/>
      </c>
      <c r="R376" s="48"/>
      <c r="S376" s="66" t="str">
        <f>IF(COUNTIFS(tabImprósperosDetalhes[PREGÃO],tabEstimativa[[#This Row],[PREGÃO]],tabImprósperosDetalhes[IMPRÓSPERO],tabEstimativa[[#This Row],[LOTE]]) &gt; 0,"X","")</f>
        <v/>
      </c>
      <c r="T376" s="98" t="str">
        <f>IFERROR( VLOOKUP(tabEstimativa[[#This Row],[PREGÃO]],tabPregões[#Data],11,FALSE), "" )</f>
        <v/>
      </c>
      <c r="U376" s="29" t="s">
        <v>1380</v>
      </c>
      <c r="V376" s="53" t="s">
        <v>1551</v>
      </c>
      <c r="W376" s="54">
        <v>43591.434733796297</v>
      </c>
      <c r="X376" s="34" t="str">
        <f t="shared" si="6"/>
        <v>*</v>
      </c>
    </row>
    <row r="377" spans="1:24" x14ac:dyDescent="0.3">
      <c r="A377" s="2">
        <v>80385</v>
      </c>
      <c r="B377" s="3" t="s">
        <v>100</v>
      </c>
      <c r="C377" s="5" t="s">
        <v>20</v>
      </c>
      <c r="D377" s="11">
        <v>61</v>
      </c>
      <c r="E377" s="23">
        <v>15</v>
      </c>
      <c r="F377" s="11">
        <v>12</v>
      </c>
      <c r="G377" s="74">
        <f>IFERROR( ROUNDUP(tabEstimativa[[#This Row],[ESTIMATIVA]] / tabEstimativa[[#This Row],[PERÍODO]],0), 0 )</f>
        <v>5</v>
      </c>
      <c r="H377" s="72">
        <v>50</v>
      </c>
      <c r="I377" s="12">
        <v>44159</v>
      </c>
      <c r="J377" s="7">
        <v>87</v>
      </c>
      <c r="K377" s="8">
        <v>2020</v>
      </c>
      <c r="L377" s="6">
        <v>44286</v>
      </c>
      <c r="M377" s="238">
        <f>SUMIFS(tabSaldoAta[SALDO],tabSaldoAta[CÓDIGO],tabEstimativa[[#This Row],[CÓDIGO]],tabSaldoAta[ATA.NR],tabEstimativa[[#This Row],[ATA.NR]],tabSaldoAta[ATA.ANO],tabEstimativa[[#This Row],[ATA.ANO]])</f>
        <v>10</v>
      </c>
      <c r="N377" s="13" t="s">
        <v>1198</v>
      </c>
      <c r="O377" s="307" t="str">
        <f>IFERROR( VLOOKUP(CONCATENATE(tabEstimativa[[#This Row],[ATA.NR]],"/",tabEstimativa[[#This Row],[ATA.ANO]]-2000),tabAtas[#Data],6,FALSE), "" )</f>
        <v>MATERIAL ELETRICO</v>
      </c>
      <c r="P377" s="36" t="s">
        <v>3258</v>
      </c>
      <c r="Q377" s="35">
        <f>IFERROR( VLOOKUP(tabEstimativa[[#This Row],[PREGÃO]],tabPregões[#Data],6,FALSE), "" )</f>
        <v>43951</v>
      </c>
      <c r="R377" s="48">
        <v>43</v>
      </c>
      <c r="S377" s="66" t="str">
        <f>IF(COUNTIFS(tabImprósperosDetalhes[PREGÃO],tabEstimativa[[#This Row],[PREGÃO]],tabImprósperosDetalhes[IMPRÓSPERO],tabEstimativa[[#This Row],[LOTE]]) &gt; 0,"X","")</f>
        <v/>
      </c>
      <c r="T377" s="98" t="str">
        <f>IFERROR( VLOOKUP(tabEstimativa[[#This Row],[PREGÃO]],tabPregões[#Data],11,FALSE), "" )</f>
        <v>Processo conferido, finalizado.</v>
      </c>
      <c r="U377" s="29" t="s">
        <v>1560</v>
      </c>
      <c r="V377" s="53" t="s">
        <v>2063</v>
      </c>
      <c r="W377" s="54">
        <v>44286.475798611114</v>
      </c>
      <c r="X377" s="34" t="str">
        <f t="shared" si="6"/>
        <v>*</v>
      </c>
    </row>
    <row r="378" spans="1:24" x14ac:dyDescent="0.3">
      <c r="A378" s="2">
        <v>61149</v>
      </c>
      <c r="B378" s="3" t="s">
        <v>296</v>
      </c>
      <c r="C378" s="5" t="s">
        <v>20</v>
      </c>
      <c r="D378" s="11"/>
      <c r="E378" s="23"/>
      <c r="F378" s="11">
        <v>12</v>
      </c>
      <c r="G378" s="74">
        <f>IFERROR( ROUNDUP(tabEstimativa[[#This Row],[ESTIMATIVA]] / tabEstimativa[[#This Row],[PERÍODO]],0), 0 )</f>
        <v>17</v>
      </c>
      <c r="H378" s="72">
        <v>200</v>
      </c>
      <c r="I378" s="12">
        <v>43346</v>
      </c>
      <c r="J378" s="7"/>
      <c r="K378" s="8"/>
      <c r="L378" s="6"/>
      <c r="M378" s="238">
        <f>SUMIFS(tabSaldoAta[SALDO],tabSaldoAta[CÓDIGO],tabEstimativa[[#This Row],[CÓDIGO]],tabSaldoAta[ATA.NR],tabEstimativa[[#This Row],[ATA.NR]],tabSaldoAta[ATA.ANO],tabEstimativa[[#This Row],[ATA.ANO]])</f>
        <v>0</v>
      </c>
      <c r="N378" s="13" t="s">
        <v>1459</v>
      </c>
      <c r="O378" s="308" t="s">
        <v>1330</v>
      </c>
      <c r="P378" s="36"/>
      <c r="Q378" s="35" t="str">
        <f>IFERROR( VLOOKUP(tabEstimativa[[#This Row],[PREGÃO]],tabPregões[#Data],6,FALSE), "" )</f>
        <v/>
      </c>
      <c r="R378" s="48"/>
      <c r="S378" s="66" t="str">
        <f>IF(COUNTIFS(tabImprósperosDetalhes[PREGÃO],tabEstimativa[[#This Row],[PREGÃO]],tabImprósperosDetalhes[IMPRÓSPERO],tabEstimativa[[#This Row],[LOTE]]) &gt; 0,"X","")</f>
        <v/>
      </c>
      <c r="T378" s="98" t="str">
        <f>IFERROR( VLOOKUP(tabEstimativa[[#This Row],[PREGÃO]],tabPregões[#Data],11,FALSE), "" )</f>
        <v/>
      </c>
      <c r="U378" s="29" t="s">
        <v>1380</v>
      </c>
      <c r="V378" s="53" t="s">
        <v>1551</v>
      </c>
      <c r="W378" s="54">
        <v>43606.696840277778</v>
      </c>
      <c r="X378" s="34" t="str">
        <f t="shared" si="6"/>
        <v>*</v>
      </c>
    </row>
    <row r="379" spans="1:24" x14ac:dyDescent="0.3">
      <c r="A379" s="2">
        <v>135408</v>
      </c>
      <c r="B379" s="3" t="s">
        <v>1486</v>
      </c>
      <c r="C379" s="5" t="s">
        <v>20</v>
      </c>
      <c r="D379" s="11"/>
      <c r="E379" s="23"/>
      <c r="F379" s="11">
        <v>12</v>
      </c>
      <c r="G379" s="74">
        <f>IFERROR( ROUNDUP(tabEstimativa[[#This Row],[ESTIMATIVA]] / tabEstimativa[[#This Row],[PERÍODO]],0), 0 )</f>
        <v>334</v>
      </c>
      <c r="H379" s="72">
        <v>4000</v>
      </c>
      <c r="I379" s="12">
        <v>43294</v>
      </c>
      <c r="J379" s="7"/>
      <c r="K379" s="8"/>
      <c r="L379" s="6"/>
      <c r="M379" s="238">
        <f>SUMIFS(tabSaldoAta[SALDO],tabSaldoAta[CÓDIGO],tabEstimativa[[#This Row],[CÓDIGO]],tabSaldoAta[ATA.NR],tabEstimativa[[#This Row],[ATA.NR]],tabSaldoAta[ATA.ANO],tabEstimativa[[#This Row],[ATA.ANO]])</f>
        <v>0</v>
      </c>
      <c r="N379" s="13" t="s">
        <v>1459</v>
      </c>
      <c r="O379" s="308" t="s">
        <v>1334</v>
      </c>
      <c r="P379" s="36"/>
      <c r="Q379" s="35" t="str">
        <f>IFERROR( VLOOKUP(tabEstimativa[[#This Row],[PREGÃO]],tabPregões[#Data],6,FALSE), "" )</f>
        <v/>
      </c>
      <c r="R379" s="48"/>
      <c r="S379" s="66" t="str">
        <f>IF(COUNTIFS(tabImprósperosDetalhes[PREGÃO],tabEstimativa[[#This Row],[PREGÃO]],tabImprósperosDetalhes[IMPRÓSPERO],tabEstimativa[[#This Row],[LOTE]]) &gt; 0,"X","")</f>
        <v/>
      </c>
      <c r="T379" s="98" t="str">
        <f>IFERROR( VLOOKUP(tabEstimativa[[#This Row],[PREGÃO]],tabPregões[#Data],11,FALSE), "" )</f>
        <v/>
      </c>
      <c r="U379" s="29" t="s">
        <v>1380</v>
      </c>
      <c r="V379" s="53" t="s">
        <v>1551</v>
      </c>
      <c r="W379" s="54">
        <v>43606.696840277778</v>
      </c>
      <c r="X379" s="34" t="str">
        <f t="shared" si="6"/>
        <v>*</v>
      </c>
    </row>
    <row r="380" spans="1:24" x14ac:dyDescent="0.3">
      <c r="A380" s="2">
        <v>128888</v>
      </c>
      <c r="B380" s="3" t="s">
        <v>381</v>
      </c>
      <c r="C380" s="5" t="s">
        <v>20</v>
      </c>
      <c r="D380" s="11"/>
      <c r="E380" s="23"/>
      <c r="F380" s="11">
        <v>12</v>
      </c>
      <c r="G380" s="74">
        <f>IFERROR( ROUNDUP(tabEstimativa[[#This Row],[ESTIMATIVA]] / tabEstimativa[[#This Row],[PERÍODO]],0), 0 )</f>
        <v>67</v>
      </c>
      <c r="H380" s="72">
        <v>800</v>
      </c>
      <c r="I380" s="12">
        <v>43173</v>
      </c>
      <c r="J380" s="7"/>
      <c r="K380" s="8"/>
      <c r="L380" s="6"/>
      <c r="M380" s="238">
        <f>SUMIFS(tabSaldoAta[SALDO],tabSaldoAta[CÓDIGO],tabEstimativa[[#This Row],[CÓDIGO]],tabSaldoAta[ATA.NR],tabEstimativa[[#This Row],[ATA.NR]],tabSaldoAta[ATA.ANO],tabEstimativa[[#This Row],[ATA.ANO]])</f>
        <v>0</v>
      </c>
      <c r="N380" s="13" t="s">
        <v>1459</v>
      </c>
      <c r="O380" s="308" t="s">
        <v>1335</v>
      </c>
      <c r="P380" s="36"/>
      <c r="Q380" s="35" t="str">
        <f>IFERROR( VLOOKUP(tabEstimativa[[#This Row],[PREGÃO]],tabPregões[#Data],6,FALSE), "" )</f>
        <v/>
      </c>
      <c r="R380" s="48"/>
      <c r="S380" s="66" t="str">
        <f>IF(COUNTIFS(tabImprósperosDetalhes[PREGÃO],tabEstimativa[[#This Row],[PREGÃO]],tabImprósperosDetalhes[IMPRÓSPERO],tabEstimativa[[#This Row],[LOTE]]) &gt; 0,"X","")</f>
        <v/>
      </c>
      <c r="T380" s="98" t="str">
        <f>IFERROR( VLOOKUP(tabEstimativa[[#This Row],[PREGÃO]],tabPregões[#Data],11,FALSE), "" )</f>
        <v/>
      </c>
      <c r="U380" s="29" t="s">
        <v>1380</v>
      </c>
      <c r="V380" s="53" t="s">
        <v>1551</v>
      </c>
      <c r="W380" s="54">
        <v>43606.696840277778</v>
      </c>
      <c r="X380" s="34" t="str">
        <f t="shared" si="6"/>
        <v>*</v>
      </c>
    </row>
    <row r="381" spans="1:24" x14ac:dyDescent="0.3">
      <c r="A381" s="2">
        <v>117795</v>
      </c>
      <c r="B381" s="3" t="s">
        <v>853</v>
      </c>
      <c r="C381" s="5" t="s">
        <v>17</v>
      </c>
      <c r="D381" s="11"/>
      <c r="E381" s="23"/>
      <c r="F381" s="11">
        <v>12</v>
      </c>
      <c r="G381" s="74">
        <f>IFERROR( ROUNDUP(tabEstimativa[[#This Row],[ESTIMATIVA]] / tabEstimativa[[#This Row],[PERÍODO]],0), 0 )</f>
        <v>13</v>
      </c>
      <c r="H381" s="72">
        <v>150</v>
      </c>
      <c r="I381" s="12">
        <v>44224</v>
      </c>
      <c r="J381" s="7">
        <v>111</v>
      </c>
      <c r="K381" s="8">
        <v>2020</v>
      </c>
      <c r="L381" s="6">
        <v>44336</v>
      </c>
      <c r="M381" s="238">
        <f>SUMIFS(tabSaldoAta[SALDO],tabSaldoAta[CÓDIGO],tabEstimativa[[#This Row],[CÓDIGO]],tabSaldoAta[ATA.NR],tabEstimativa[[#This Row],[ATA.NR]],tabSaldoAta[ATA.ANO],tabEstimativa[[#This Row],[ATA.ANO]])</f>
        <v>0</v>
      </c>
      <c r="N381" s="13" t="s">
        <v>1799</v>
      </c>
      <c r="O381" s="308" t="s">
        <v>1369</v>
      </c>
      <c r="P381" s="36"/>
      <c r="Q381" s="35" t="str">
        <f>IFERROR( VLOOKUP(tabEstimativa[[#This Row],[PREGÃO]],tabPregões[#Data],6,FALSE), "" )</f>
        <v/>
      </c>
      <c r="R381" s="48"/>
      <c r="S381" s="66" t="str">
        <f>IF(COUNTIFS(tabImprósperosDetalhes[PREGÃO],tabEstimativa[[#This Row],[PREGÃO]],tabImprósperosDetalhes[IMPRÓSPERO],tabEstimativa[[#This Row],[LOTE]]) &gt; 0,"X","")</f>
        <v/>
      </c>
      <c r="T381" s="98" t="str">
        <f>IFERROR( VLOOKUP(tabEstimativa[[#This Row],[PREGÃO]],tabPregões[#Data],11,FALSE), "" )</f>
        <v/>
      </c>
      <c r="U381" s="29" t="s">
        <v>2138</v>
      </c>
      <c r="V381" s="53" t="s">
        <v>2063</v>
      </c>
      <c r="W381" s="54">
        <v>44256.339907407404</v>
      </c>
      <c r="X381" s="34" t="str">
        <f t="shared" si="6"/>
        <v>*</v>
      </c>
    </row>
    <row r="382" spans="1:24" x14ac:dyDescent="0.3">
      <c r="A382" s="2">
        <v>106128</v>
      </c>
      <c r="B382" s="3" t="s">
        <v>448</v>
      </c>
      <c r="C382" s="5" t="s">
        <v>3</v>
      </c>
      <c r="D382" s="11">
        <v>50</v>
      </c>
      <c r="E382" s="23">
        <v>2</v>
      </c>
      <c r="F382" s="11">
        <v>12</v>
      </c>
      <c r="G382" s="74">
        <f>IFERROR( ROUNDUP(tabEstimativa[[#This Row],[ESTIMATIVA]] / tabEstimativa[[#This Row],[PERÍODO]],0), 0 )</f>
        <v>9</v>
      </c>
      <c r="H382" s="72">
        <v>100</v>
      </c>
      <c r="I382" s="12">
        <v>44097</v>
      </c>
      <c r="J382" s="7">
        <v>17</v>
      </c>
      <c r="K382" s="8">
        <v>2020</v>
      </c>
      <c r="L382" s="6">
        <v>44225</v>
      </c>
      <c r="M382" s="238">
        <f>SUMIFS(tabSaldoAta[SALDO],tabSaldoAta[CÓDIGO],tabEstimativa[[#This Row],[CÓDIGO]],tabSaldoAta[ATA.NR],tabEstimativa[[#This Row],[ATA.NR]],tabSaldoAta[ATA.ANO],tabEstimativa[[#This Row],[ATA.ANO]])</f>
        <v>90</v>
      </c>
      <c r="N382" s="13" t="s">
        <v>1198</v>
      </c>
      <c r="O382" s="307" t="str">
        <f>IFERROR( VLOOKUP(CONCATENATE(tabEstimativa[[#This Row],[ATA.NR]],"/",tabEstimativa[[#This Row],[ATA.ANO]]-2000),tabAtas[#Data],6,FALSE), "" )</f>
        <v>DISJUNTORES, REATORES, LÂMPADAS, LUMINARIAS, CONTATOR E DISTRIBUIDOR GERAL PARA TELEFONIA</v>
      </c>
      <c r="P382" s="36" t="s">
        <v>3319</v>
      </c>
      <c r="Q382" s="35">
        <f>IFERROR( VLOOKUP(tabEstimativa[[#This Row],[PREGÃO]],tabPregões[#Data],6,FALSE), "" )</f>
        <v>43882</v>
      </c>
      <c r="R382" s="48"/>
      <c r="S382" s="66" t="str">
        <f>IF(COUNTIFS(tabImprósperosDetalhes[PREGÃO],tabEstimativa[[#This Row],[PREGÃO]],tabImprósperosDetalhes[IMPRÓSPERO],tabEstimativa[[#This Row],[LOTE]]) &gt; 0,"X","")</f>
        <v/>
      </c>
      <c r="T382" s="98" t="str">
        <f>IFERROR( VLOOKUP(tabEstimativa[[#This Row],[PREGÃO]],tabPregões[#Data],11,FALSE), "" )</f>
        <v>Processo conferido, finalizado.</v>
      </c>
      <c r="U382" s="29" t="s">
        <v>1560</v>
      </c>
      <c r="V382" s="53" t="s">
        <v>2063</v>
      </c>
      <c r="W382" s="54">
        <v>44225.355069444442</v>
      </c>
      <c r="X382" s="34" t="str">
        <f t="shared" si="6"/>
        <v>*</v>
      </c>
    </row>
    <row r="383" spans="1:24" x14ac:dyDescent="0.3">
      <c r="A383" s="2">
        <v>109226</v>
      </c>
      <c r="B383" s="3" t="s">
        <v>1088</v>
      </c>
      <c r="C383" s="5" t="s">
        <v>17</v>
      </c>
      <c r="D383" s="11"/>
      <c r="E383" s="23"/>
      <c r="F383" s="11">
        <v>12</v>
      </c>
      <c r="G383" s="74">
        <f>IFERROR( ROUNDUP(tabEstimativa[[#This Row],[ESTIMATIVA]] / tabEstimativa[[#This Row],[PERÍODO]],0), 0 )</f>
        <v>84</v>
      </c>
      <c r="H383" s="72">
        <v>1000</v>
      </c>
      <c r="I383" s="12">
        <v>43434</v>
      </c>
      <c r="J383" s="2">
        <v>24</v>
      </c>
      <c r="K383" s="8">
        <v>2018</v>
      </c>
      <c r="L383" s="6">
        <v>43490</v>
      </c>
      <c r="M383" s="238">
        <f>SUMIFS(tabSaldoAta[SALDO],tabSaldoAta[CÓDIGO],tabEstimativa[[#This Row],[CÓDIGO]],tabSaldoAta[ATA.NR],tabEstimativa[[#This Row],[ATA.NR]],tabSaldoAta[ATA.ANO],tabEstimativa[[#This Row],[ATA.ANO]])</f>
        <v>0</v>
      </c>
      <c r="N383" s="13" t="s">
        <v>1198</v>
      </c>
      <c r="O383" s="308" t="s">
        <v>1393</v>
      </c>
      <c r="P383" s="36"/>
      <c r="Q383" s="35" t="str">
        <f>IFERROR( VLOOKUP(tabEstimativa[[#This Row],[PREGÃO]],tabPregões[#Data],6,FALSE), "" )</f>
        <v/>
      </c>
      <c r="R383" s="48"/>
      <c r="S383" s="66" t="str">
        <f>IF(COUNTIFS(tabImprósperosDetalhes[PREGÃO],tabEstimativa[[#This Row],[PREGÃO]],tabImprósperosDetalhes[IMPRÓSPERO],tabEstimativa[[#This Row],[LOTE]]) &gt; 0,"X","")</f>
        <v/>
      </c>
      <c r="T383" s="98" t="str">
        <f>IFERROR( VLOOKUP(tabEstimativa[[#This Row],[PREGÃO]],tabPregões[#Data],11,FALSE), "" )</f>
        <v/>
      </c>
      <c r="U383" s="29" t="s">
        <v>1090</v>
      </c>
      <c r="V383" s="53" t="s">
        <v>1551</v>
      </c>
      <c r="W383" s="54">
        <v>43606.696840277778</v>
      </c>
      <c r="X383" s="34" t="str">
        <f t="shared" si="6"/>
        <v>*</v>
      </c>
    </row>
    <row r="384" spans="1:24" x14ac:dyDescent="0.3">
      <c r="A384" s="2">
        <v>12654</v>
      </c>
      <c r="B384" s="3" t="s">
        <v>411</v>
      </c>
      <c r="C384" s="5" t="s">
        <v>5</v>
      </c>
      <c r="D384" s="11">
        <v>52</v>
      </c>
      <c r="E384" s="23">
        <v>6</v>
      </c>
      <c r="F384" s="11">
        <v>12</v>
      </c>
      <c r="G384" s="74">
        <f>IFERROR( ROUNDUP(tabEstimativa[[#This Row],[ESTIMATIVA]] / tabEstimativa[[#This Row],[PERÍODO]],0), 0 )</f>
        <v>6667</v>
      </c>
      <c r="H384" s="72">
        <v>80000</v>
      </c>
      <c r="I384" s="12">
        <v>44308</v>
      </c>
      <c r="J384" s="7">
        <v>178</v>
      </c>
      <c r="K384" s="8">
        <v>2020</v>
      </c>
      <c r="L384" s="6">
        <v>44428</v>
      </c>
      <c r="M384" s="238">
        <f>SUMIFS(tabSaldoAta[SALDO],tabSaldoAta[CÓDIGO],tabEstimativa[[#This Row],[CÓDIGO]],tabSaldoAta[ATA.NR],tabEstimativa[[#This Row],[ATA.NR]],tabSaldoAta[ATA.ANO],tabEstimativa[[#This Row],[ATA.ANO]])</f>
        <v>-9500</v>
      </c>
      <c r="N384" s="13" t="s">
        <v>1198</v>
      </c>
      <c r="O384" s="308" t="s">
        <v>1854</v>
      </c>
      <c r="P384" s="36" t="s">
        <v>1855</v>
      </c>
      <c r="Q384" s="35">
        <f>IFERROR( VLOOKUP(tabEstimativa[[#This Row],[PREGÃO]],tabPregões[#Data],6,FALSE), "" )</f>
        <v>43697</v>
      </c>
      <c r="R384" s="48"/>
      <c r="S384" s="66" t="str">
        <f>IF(COUNTIFS(tabImprósperosDetalhes[PREGÃO],tabEstimativa[[#This Row],[PREGÃO]],tabImprósperosDetalhes[IMPRÓSPERO],tabEstimativa[[#This Row],[LOTE]]) &gt; 0,"X","")</f>
        <v/>
      </c>
      <c r="T384" s="98" t="str">
        <f>IFERROR( VLOOKUP(tabEstimativa[[#This Row],[PREGÃO]],tabPregões[#Data],11,FALSE), "" )</f>
        <v>Abertura 11/07/2019 08:30 BB773035 Pregoeiro Lucio</v>
      </c>
      <c r="U384" s="29" t="s">
        <v>1560</v>
      </c>
      <c r="V384" s="53" t="s">
        <v>4282</v>
      </c>
      <c r="W384" s="54">
        <v>44428.596435185187</v>
      </c>
      <c r="X384" s="34" t="str">
        <f t="shared" si="6"/>
        <v>*</v>
      </c>
    </row>
    <row r="385" spans="1:24" x14ac:dyDescent="0.3">
      <c r="A385" s="2">
        <v>12652</v>
      </c>
      <c r="B385" s="3" t="s">
        <v>410</v>
      </c>
      <c r="C385" s="5" t="s">
        <v>5</v>
      </c>
      <c r="D385" s="11">
        <v>52</v>
      </c>
      <c r="E385" s="23">
        <v>6</v>
      </c>
      <c r="F385" s="11">
        <v>12</v>
      </c>
      <c r="G385" s="74">
        <f>IFERROR( ROUNDUP(tabEstimativa[[#This Row],[ESTIMATIVA]] / tabEstimativa[[#This Row],[PERÍODO]],0), 0 )</f>
        <v>250</v>
      </c>
      <c r="H385" s="72">
        <v>3000</v>
      </c>
      <c r="I385" s="12">
        <v>44308</v>
      </c>
      <c r="J385" s="7">
        <v>178</v>
      </c>
      <c r="K385" s="8">
        <v>2020</v>
      </c>
      <c r="L385" s="6">
        <v>44428</v>
      </c>
      <c r="M385" s="238">
        <f>SUMIFS(tabSaldoAta[SALDO],tabSaldoAta[CÓDIGO],tabEstimativa[[#This Row],[CÓDIGO]],tabSaldoAta[ATA.NR],tabEstimativa[[#This Row],[ATA.NR]],tabSaldoAta[ATA.ANO],tabEstimativa[[#This Row],[ATA.ANO]])</f>
        <v>3800</v>
      </c>
      <c r="N385" s="13" t="s">
        <v>1198</v>
      </c>
      <c r="O385" s="308" t="s">
        <v>1854</v>
      </c>
      <c r="P385" s="36" t="s">
        <v>1855</v>
      </c>
      <c r="Q385" s="35">
        <f>IFERROR( VLOOKUP(tabEstimativa[[#This Row],[PREGÃO]],tabPregões[#Data],6,FALSE), "" )</f>
        <v>43697</v>
      </c>
      <c r="R385" s="48"/>
      <c r="S385" s="66" t="str">
        <f>IF(COUNTIFS(tabImprósperosDetalhes[PREGÃO],tabEstimativa[[#This Row],[PREGÃO]],tabImprósperosDetalhes[IMPRÓSPERO],tabEstimativa[[#This Row],[LOTE]]) &gt; 0,"X","")</f>
        <v/>
      </c>
      <c r="T385" s="98" t="str">
        <f>IFERROR( VLOOKUP(tabEstimativa[[#This Row],[PREGÃO]],tabPregões[#Data],11,FALSE), "" )</f>
        <v>Abertura 11/07/2019 08:30 BB773035 Pregoeiro Lucio</v>
      </c>
      <c r="U385" s="29" t="s">
        <v>1560</v>
      </c>
      <c r="V385" s="53" t="s">
        <v>4282</v>
      </c>
      <c r="W385" s="54">
        <v>44428.596435185187</v>
      </c>
      <c r="X385" s="34" t="str">
        <f t="shared" si="6"/>
        <v>*</v>
      </c>
    </row>
    <row r="386" spans="1:24" x14ac:dyDescent="0.3">
      <c r="A386" s="2">
        <v>12820</v>
      </c>
      <c r="B386" s="3" t="s">
        <v>1030</v>
      </c>
      <c r="C386" s="5" t="s">
        <v>13</v>
      </c>
      <c r="D386" s="11">
        <v>76</v>
      </c>
      <c r="E386" s="23">
        <v>6</v>
      </c>
      <c r="F386" s="11">
        <v>12</v>
      </c>
      <c r="G386" s="74">
        <f>IFERROR( ROUNDUP(tabEstimativa[[#This Row],[ESTIMATIVA]] / tabEstimativa[[#This Row],[PERÍODO]],0), 0 )</f>
        <v>13</v>
      </c>
      <c r="H386" s="72">
        <v>150</v>
      </c>
      <c r="I386" s="12">
        <v>43607</v>
      </c>
      <c r="J386" s="7">
        <v>192</v>
      </c>
      <c r="K386" s="8">
        <v>2019</v>
      </c>
      <c r="L386" s="6">
        <v>44050</v>
      </c>
      <c r="M386" s="238">
        <f>SUMIFS(tabSaldoAta[SALDO],tabSaldoAta[CÓDIGO],tabEstimativa[[#This Row],[CÓDIGO]],tabSaldoAta[ATA.NR],tabEstimativa[[#This Row],[ATA.NR]],tabSaldoAta[ATA.ANO],tabEstimativa[[#This Row],[ATA.ANO]])</f>
        <v>50</v>
      </c>
      <c r="N386" s="13" t="s">
        <v>1198</v>
      </c>
      <c r="O386" s="308" t="s">
        <v>1556</v>
      </c>
      <c r="P386" s="36" t="s">
        <v>2071</v>
      </c>
      <c r="Q386" s="35">
        <f>IFERROR( VLOOKUP(tabEstimativa[[#This Row],[PREGÃO]],tabPregões[#Data],6,FALSE), "" )</f>
        <v>43693</v>
      </c>
      <c r="R386" s="48"/>
      <c r="S386" s="66" t="str">
        <f>IF(COUNTIFS(tabImprósperosDetalhes[PREGÃO],tabEstimativa[[#This Row],[PREGÃO]],tabImprósperosDetalhes[IMPRÓSPERO],tabEstimativa[[#This Row],[LOTE]]) &gt; 0,"X","")</f>
        <v/>
      </c>
      <c r="T386" s="98" t="str">
        <f>IFERROR( VLOOKUP(tabEstimativa[[#This Row],[PREGÃO]],tabPregões[#Data],11,FALSE), "" )</f>
        <v>Finalizar - contrato assinado</v>
      </c>
      <c r="U386" s="29" t="s">
        <v>1560</v>
      </c>
      <c r="V386" s="53" t="s">
        <v>3710</v>
      </c>
      <c r="W386" s="54">
        <v>44050.389849537038</v>
      </c>
      <c r="X386" s="34" t="str">
        <f t="shared" si="6"/>
        <v>*</v>
      </c>
    </row>
    <row r="387" spans="1:24" x14ac:dyDescent="0.3">
      <c r="A387" s="2">
        <v>12829</v>
      </c>
      <c r="B387" s="3" t="s">
        <v>1473</v>
      </c>
      <c r="C387" s="5" t="s">
        <v>13</v>
      </c>
      <c r="D387" s="11">
        <v>76</v>
      </c>
      <c r="E387" s="23">
        <v>6</v>
      </c>
      <c r="F387" s="11">
        <v>12</v>
      </c>
      <c r="G387" s="74">
        <f>IFERROR( ROUNDUP(tabEstimativa[[#This Row],[ESTIMATIVA]] / tabEstimativa[[#This Row],[PERÍODO]],0), 0 )</f>
        <v>29</v>
      </c>
      <c r="H387" s="72">
        <v>340</v>
      </c>
      <c r="I387" s="12">
        <v>43434</v>
      </c>
      <c r="J387" s="2">
        <v>192</v>
      </c>
      <c r="K387" s="8">
        <v>2019</v>
      </c>
      <c r="L387" s="6">
        <v>44050</v>
      </c>
      <c r="M387" s="238">
        <f>SUMIFS(tabSaldoAta[SALDO],tabSaldoAta[CÓDIGO],tabEstimativa[[#This Row],[CÓDIGO]],tabSaldoAta[ATA.NR],tabEstimativa[[#This Row],[ATA.NR]],tabSaldoAta[ATA.ANO],tabEstimativa[[#This Row],[ATA.ANO]])</f>
        <v>340</v>
      </c>
      <c r="N387" s="13" t="s">
        <v>1198</v>
      </c>
      <c r="O387" s="308" t="s">
        <v>1556</v>
      </c>
      <c r="P387" s="36" t="s">
        <v>2071</v>
      </c>
      <c r="Q387" s="35">
        <f>IFERROR( VLOOKUP(tabEstimativa[[#This Row],[PREGÃO]],tabPregões[#Data],6,FALSE), "" )</f>
        <v>43693</v>
      </c>
      <c r="R387" s="48">
        <v>3</v>
      </c>
      <c r="S387" s="66" t="str">
        <f>IF(COUNTIFS(tabImprósperosDetalhes[PREGÃO],tabEstimativa[[#This Row],[PREGÃO]],tabImprósperosDetalhes[IMPRÓSPERO],tabEstimativa[[#This Row],[LOTE]]) &gt; 0,"X","")</f>
        <v/>
      </c>
      <c r="T387" s="98" t="str">
        <f>IFERROR( VLOOKUP(tabEstimativa[[#This Row],[PREGÃO]],tabPregões[#Data],11,FALSE), "" )</f>
        <v>Finalizar - contrato assinado</v>
      </c>
      <c r="U387" s="29" t="s">
        <v>1560</v>
      </c>
      <c r="V387" s="53" t="s">
        <v>3710</v>
      </c>
      <c r="W387" s="54">
        <v>44050.389849537038</v>
      </c>
      <c r="X387" s="34" t="str">
        <f t="shared" si="6"/>
        <v>*</v>
      </c>
    </row>
    <row r="388" spans="1:24" x14ac:dyDescent="0.3">
      <c r="A388" s="2">
        <v>57444</v>
      </c>
      <c r="B388" s="3" t="s">
        <v>1476</v>
      </c>
      <c r="C388" s="5" t="s">
        <v>13</v>
      </c>
      <c r="D388" s="11">
        <v>76</v>
      </c>
      <c r="E388" s="23">
        <v>6</v>
      </c>
      <c r="F388" s="11">
        <v>12</v>
      </c>
      <c r="G388" s="74">
        <f>IFERROR( ROUNDUP(tabEstimativa[[#This Row],[ESTIMATIVA]] / tabEstimativa[[#This Row],[PERÍODO]],0), 0 )</f>
        <v>14</v>
      </c>
      <c r="H388" s="72">
        <v>160</v>
      </c>
      <c r="I388" s="12">
        <v>43434</v>
      </c>
      <c r="J388" s="2">
        <v>34</v>
      </c>
      <c r="K388" s="8">
        <v>2018</v>
      </c>
      <c r="L388" s="6">
        <v>43515</v>
      </c>
      <c r="M388" s="238">
        <f>SUMIFS(tabSaldoAta[SALDO],tabSaldoAta[CÓDIGO],tabEstimativa[[#This Row],[CÓDIGO]],tabSaldoAta[ATA.NR],tabEstimativa[[#This Row],[ATA.NR]],tabSaldoAta[ATA.ANO],tabEstimativa[[#This Row],[ATA.ANO]])</f>
        <v>0</v>
      </c>
      <c r="N388" s="13" t="s">
        <v>1198</v>
      </c>
      <c r="O388" s="308" t="s">
        <v>1556</v>
      </c>
      <c r="P388" s="36" t="s">
        <v>1557</v>
      </c>
      <c r="Q388" s="35">
        <f>IFERROR( VLOOKUP(tabEstimativa[[#This Row],[PREGÃO]],tabPregões[#Data],6,FALSE), "" )</f>
        <v>43634</v>
      </c>
      <c r="R388" s="48">
        <v>21</v>
      </c>
      <c r="S388" s="66" t="str">
        <f>IF(COUNTIFS(tabImprósperosDetalhes[PREGÃO],tabEstimativa[[#This Row],[PREGÃO]],tabImprósperosDetalhes[IMPRÓSPERO],tabEstimativa[[#This Row],[LOTE]]) &gt; 0,"X","")</f>
        <v>X</v>
      </c>
      <c r="T388" s="98" t="str">
        <f>IFERROR( VLOOKUP(tabEstimativa[[#This Row],[PREGÃO]],tabPregões[#Data],11,FALSE), "" )</f>
        <v>Processo conferido, finalizado.</v>
      </c>
      <c r="U388" s="29" t="s">
        <v>1798</v>
      </c>
      <c r="V388" s="53" t="s">
        <v>1551</v>
      </c>
      <c r="W388" s="54">
        <v>43697.641388888886</v>
      </c>
      <c r="X388" s="34" t="str">
        <f t="shared" si="6"/>
        <v>*</v>
      </c>
    </row>
    <row r="389" spans="1:24" x14ac:dyDescent="0.3">
      <c r="A389" s="2">
        <v>12831</v>
      </c>
      <c r="B389" s="3" t="s">
        <v>1474</v>
      </c>
      <c r="C389" s="5" t="s">
        <v>13</v>
      </c>
      <c r="D389" s="11">
        <v>76</v>
      </c>
      <c r="E389" s="23">
        <v>6</v>
      </c>
      <c r="F389" s="11">
        <v>12</v>
      </c>
      <c r="G389" s="74">
        <f>IFERROR( ROUNDUP(tabEstimativa[[#This Row],[ESTIMATIVA]] / tabEstimativa[[#This Row],[PERÍODO]],0), 0 )</f>
        <v>13</v>
      </c>
      <c r="H389" s="72">
        <v>150</v>
      </c>
      <c r="I389" s="12">
        <v>43434</v>
      </c>
      <c r="J389" s="2">
        <v>192</v>
      </c>
      <c r="K389" s="8">
        <v>2019</v>
      </c>
      <c r="L389" s="6">
        <v>44050</v>
      </c>
      <c r="M389" s="238">
        <f>SUMIFS(tabSaldoAta[SALDO],tabSaldoAta[CÓDIGO],tabEstimativa[[#This Row],[CÓDIGO]],tabSaldoAta[ATA.NR],tabEstimativa[[#This Row],[ATA.NR]],tabSaldoAta[ATA.ANO],tabEstimativa[[#This Row],[ATA.ANO]])</f>
        <v>150</v>
      </c>
      <c r="N389" s="13" t="s">
        <v>1198</v>
      </c>
      <c r="O389" s="308" t="s">
        <v>1556</v>
      </c>
      <c r="P389" s="36" t="s">
        <v>2071</v>
      </c>
      <c r="Q389" s="35">
        <f>IFERROR( VLOOKUP(tabEstimativa[[#This Row],[PREGÃO]],tabPregões[#Data],6,FALSE), "" )</f>
        <v>43693</v>
      </c>
      <c r="R389" s="48">
        <v>4</v>
      </c>
      <c r="S389" s="66" t="str">
        <f>IF(COUNTIFS(tabImprósperosDetalhes[PREGÃO],tabEstimativa[[#This Row],[PREGÃO]],tabImprósperosDetalhes[IMPRÓSPERO],tabEstimativa[[#This Row],[LOTE]]) &gt; 0,"X","")</f>
        <v/>
      </c>
      <c r="T389" s="98" t="str">
        <f>IFERROR( VLOOKUP(tabEstimativa[[#This Row],[PREGÃO]],tabPregões[#Data],11,FALSE), "" )</f>
        <v>Finalizar - contrato assinado</v>
      </c>
      <c r="U389" s="29" t="s">
        <v>1560</v>
      </c>
      <c r="V389" s="53" t="s">
        <v>3710</v>
      </c>
      <c r="W389" s="54">
        <v>44050.389849537038</v>
      </c>
      <c r="X389" s="34" t="str">
        <f t="shared" si="6"/>
        <v>*</v>
      </c>
    </row>
    <row r="390" spans="1:24" x14ac:dyDescent="0.3">
      <c r="A390" s="2">
        <v>12818</v>
      </c>
      <c r="B390" s="3" t="s">
        <v>1472</v>
      </c>
      <c r="C390" s="5" t="s">
        <v>13</v>
      </c>
      <c r="D390" s="11">
        <v>76</v>
      </c>
      <c r="E390" s="23">
        <v>6</v>
      </c>
      <c r="F390" s="11">
        <v>12</v>
      </c>
      <c r="G390" s="74">
        <f>IFERROR( ROUNDUP(tabEstimativa[[#This Row],[ESTIMATIVA]] / tabEstimativa[[#This Row],[PERÍODO]],0), 0 )</f>
        <v>34</v>
      </c>
      <c r="H390" s="72">
        <v>400</v>
      </c>
      <c r="I390" s="12">
        <v>43434</v>
      </c>
      <c r="J390" s="2">
        <v>192</v>
      </c>
      <c r="K390" s="8">
        <v>2019</v>
      </c>
      <c r="L390" s="6">
        <v>44050</v>
      </c>
      <c r="M390" s="238">
        <f>SUMIFS(tabSaldoAta[SALDO],tabSaldoAta[CÓDIGO],tabEstimativa[[#This Row],[CÓDIGO]],tabSaldoAta[ATA.NR],tabEstimativa[[#This Row],[ATA.NR]],tabSaldoAta[ATA.ANO],tabEstimativa[[#This Row],[ATA.ANO]])</f>
        <v>375</v>
      </c>
      <c r="N390" s="13" t="s">
        <v>1198</v>
      </c>
      <c r="O390" s="308" t="s">
        <v>1556</v>
      </c>
      <c r="P390" s="36" t="s">
        <v>2071</v>
      </c>
      <c r="Q390" s="35">
        <f>IFERROR( VLOOKUP(tabEstimativa[[#This Row],[PREGÃO]],tabPregões[#Data],6,FALSE), "" )</f>
        <v>43693</v>
      </c>
      <c r="R390" s="48">
        <v>2</v>
      </c>
      <c r="S390" s="66" t="str">
        <f>IF(COUNTIFS(tabImprósperosDetalhes[PREGÃO],tabEstimativa[[#This Row],[PREGÃO]],tabImprósperosDetalhes[IMPRÓSPERO],tabEstimativa[[#This Row],[LOTE]]) &gt; 0,"X","")</f>
        <v/>
      </c>
      <c r="T390" s="98" t="str">
        <f>IFERROR( VLOOKUP(tabEstimativa[[#This Row],[PREGÃO]],tabPregões[#Data],11,FALSE), "" )</f>
        <v>Finalizar - contrato assinado</v>
      </c>
      <c r="U390" s="29" t="s">
        <v>1560</v>
      </c>
      <c r="V390" s="53" t="s">
        <v>3710</v>
      </c>
      <c r="W390" s="54">
        <v>44050.389849537038</v>
      </c>
      <c r="X390" s="34" t="str">
        <f t="shared" si="6"/>
        <v>*</v>
      </c>
    </row>
    <row r="391" spans="1:24" x14ac:dyDescent="0.3">
      <c r="A391" s="2">
        <v>12838</v>
      </c>
      <c r="B391" s="3" t="s">
        <v>1475</v>
      </c>
      <c r="C391" s="5" t="s">
        <v>13</v>
      </c>
      <c r="D391" s="11">
        <v>76</v>
      </c>
      <c r="E391" s="23">
        <v>6</v>
      </c>
      <c r="F391" s="11">
        <v>12</v>
      </c>
      <c r="G391" s="74">
        <f>IFERROR( ROUNDUP(tabEstimativa[[#This Row],[ESTIMATIVA]] / tabEstimativa[[#This Row],[PERÍODO]],0), 0 )</f>
        <v>25</v>
      </c>
      <c r="H391" s="72">
        <v>300</v>
      </c>
      <c r="I391" s="12">
        <v>43434</v>
      </c>
      <c r="J391" s="2">
        <v>192</v>
      </c>
      <c r="K391" s="8">
        <v>2019</v>
      </c>
      <c r="L391" s="6">
        <v>44050</v>
      </c>
      <c r="M391" s="238">
        <f>SUMIFS(tabSaldoAta[SALDO],tabSaldoAta[CÓDIGO],tabEstimativa[[#This Row],[CÓDIGO]],tabSaldoAta[ATA.NR],tabEstimativa[[#This Row],[ATA.NR]],tabSaldoAta[ATA.ANO],tabEstimativa[[#This Row],[ATA.ANO]])</f>
        <v>180</v>
      </c>
      <c r="N391" s="13" t="s">
        <v>1198</v>
      </c>
      <c r="O391" s="308" t="s">
        <v>1556</v>
      </c>
      <c r="P391" s="36" t="s">
        <v>2071</v>
      </c>
      <c r="Q391" s="35">
        <f>IFERROR( VLOOKUP(tabEstimativa[[#This Row],[PREGÃO]],tabPregões[#Data],6,FALSE), "" )</f>
        <v>43693</v>
      </c>
      <c r="R391" s="48">
        <v>5</v>
      </c>
      <c r="S391" s="66" t="str">
        <f>IF(COUNTIFS(tabImprósperosDetalhes[PREGÃO],tabEstimativa[[#This Row],[PREGÃO]],tabImprósperosDetalhes[IMPRÓSPERO],tabEstimativa[[#This Row],[LOTE]]) &gt; 0,"X","")</f>
        <v/>
      </c>
      <c r="T391" s="98" t="str">
        <f>IFERROR( VLOOKUP(tabEstimativa[[#This Row],[PREGÃO]],tabPregões[#Data],11,FALSE), "" )</f>
        <v>Finalizar - contrato assinado</v>
      </c>
      <c r="U391" s="29" t="s">
        <v>1560</v>
      </c>
      <c r="V391" s="53" t="s">
        <v>3710</v>
      </c>
      <c r="W391" s="54">
        <v>44050.389849537038</v>
      </c>
      <c r="X391" s="34" t="str">
        <f t="shared" si="6"/>
        <v>*</v>
      </c>
    </row>
    <row r="392" spans="1:24" x14ac:dyDescent="0.3">
      <c r="A392" s="2">
        <v>82916</v>
      </c>
      <c r="B392" s="3" t="s">
        <v>1490</v>
      </c>
      <c r="C392" s="5" t="s">
        <v>13</v>
      </c>
      <c r="D392" s="11">
        <v>76</v>
      </c>
      <c r="E392" s="23">
        <v>6</v>
      </c>
      <c r="F392" s="11">
        <v>12</v>
      </c>
      <c r="G392" s="74">
        <f>IFERROR( ROUNDUP(tabEstimativa[[#This Row],[ESTIMATIVA]] / tabEstimativa[[#This Row],[PERÍODO]],0), 0 )</f>
        <v>0</v>
      </c>
      <c r="H392" s="72">
        <v>0</v>
      </c>
      <c r="I392" s="12">
        <v>43434</v>
      </c>
      <c r="J392" s="2">
        <v>34</v>
      </c>
      <c r="K392" s="8">
        <v>2018</v>
      </c>
      <c r="L392" s="6">
        <v>43515</v>
      </c>
      <c r="M392" s="238">
        <f>SUMIFS(tabSaldoAta[SALDO],tabSaldoAta[CÓDIGO],tabEstimativa[[#This Row],[CÓDIGO]],tabSaldoAta[ATA.NR],tabEstimativa[[#This Row],[ATA.NR]],tabSaldoAta[ATA.ANO],tabEstimativa[[#This Row],[ATA.ANO]])</f>
        <v>0</v>
      </c>
      <c r="N392" s="13" t="s">
        <v>1799</v>
      </c>
      <c r="O392" s="308" t="s">
        <v>1556</v>
      </c>
      <c r="P392" s="36" t="s">
        <v>1557</v>
      </c>
      <c r="Q392" s="35">
        <f>IFERROR( VLOOKUP(tabEstimativa[[#This Row],[PREGÃO]],tabPregões[#Data],6,FALSE), "" )</f>
        <v>43634</v>
      </c>
      <c r="R392" s="48">
        <v>29</v>
      </c>
      <c r="S392" s="66" t="str">
        <f>IF(COUNTIFS(tabImprósperosDetalhes[PREGÃO],tabEstimativa[[#This Row],[PREGÃO]],tabImprósperosDetalhes[IMPRÓSPERO],tabEstimativa[[#This Row],[LOTE]]) &gt; 0,"X","")</f>
        <v>X</v>
      </c>
      <c r="T392" s="98" t="str">
        <f>IFERROR( VLOOKUP(tabEstimativa[[#This Row],[PREGÃO]],tabPregões[#Data],11,FALSE), "" )</f>
        <v>Processo conferido, finalizado.</v>
      </c>
      <c r="U392" s="29" t="s">
        <v>1775</v>
      </c>
      <c r="V392" s="53" t="s">
        <v>1551</v>
      </c>
      <c r="W392" s="54">
        <v>43697.641388888886</v>
      </c>
      <c r="X392" s="34" t="str">
        <f t="shared" si="6"/>
        <v>*</v>
      </c>
    </row>
    <row r="393" spans="1:24" x14ac:dyDescent="0.3">
      <c r="A393" s="2">
        <v>133215</v>
      </c>
      <c r="B393" s="3" t="s">
        <v>781</v>
      </c>
      <c r="C393" s="5" t="s">
        <v>17</v>
      </c>
      <c r="D393" s="11"/>
      <c r="E393" s="23"/>
      <c r="F393" s="11">
        <v>12</v>
      </c>
      <c r="G393" s="74">
        <f>IFERROR( ROUNDUP(tabEstimativa[[#This Row],[ESTIMATIVA]] / tabEstimativa[[#This Row],[PERÍODO]],0), 0 )</f>
        <v>40</v>
      </c>
      <c r="H393" s="72">
        <v>480</v>
      </c>
      <c r="I393" s="12">
        <v>43333</v>
      </c>
      <c r="J393" s="7"/>
      <c r="K393" s="8"/>
      <c r="L393" s="6"/>
      <c r="M393" s="238">
        <f>SUMIFS(tabSaldoAta[SALDO],tabSaldoAta[CÓDIGO],tabEstimativa[[#This Row],[CÓDIGO]],tabSaldoAta[ATA.NR],tabEstimativa[[#This Row],[ATA.NR]],tabSaldoAta[ATA.ANO],tabEstimativa[[#This Row],[ATA.ANO]])</f>
        <v>0</v>
      </c>
      <c r="N393" s="13" t="s">
        <v>1459</v>
      </c>
      <c r="O393" s="308" t="s">
        <v>1350</v>
      </c>
      <c r="P393" s="36"/>
      <c r="Q393" s="35" t="str">
        <f>IFERROR( VLOOKUP(tabEstimativa[[#This Row],[PREGÃO]],tabPregões[#Data],6,FALSE), "" )</f>
        <v/>
      </c>
      <c r="R393" s="48"/>
      <c r="S393" s="66" t="str">
        <f>IF(COUNTIFS(tabImprósperosDetalhes[PREGÃO],tabEstimativa[[#This Row],[PREGÃO]],tabImprósperosDetalhes[IMPRÓSPERO],tabEstimativa[[#This Row],[LOTE]]) &gt; 0,"X","")</f>
        <v/>
      </c>
      <c r="T393" s="98" t="str">
        <f>IFERROR( VLOOKUP(tabEstimativa[[#This Row],[PREGÃO]],tabPregões[#Data],11,FALSE), "" )</f>
        <v/>
      </c>
      <c r="U393" s="29" t="s">
        <v>1380</v>
      </c>
      <c r="V393" s="53" t="s">
        <v>1551</v>
      </c>
      <c r="W393" s="54">
        <v>43591.434733796297</v>
      </c>
      <c r="X393" s="34" t="str">
        <f t="shared" si="6"/>
        <v>*</v>
      </c>
    </row>
    <row r="394" spans="1:24" x14ac:dyDescent="0.3">
      <c r="A394" s="2">
        <v>11448</v>
      </c>
      <c r="B394" s="3" t="s">
        <v>794</v>
      </c>
      <c r="C394" s="5" t="s">
        <v>14</v>
      </c>
      <c r="D394" s="11">
        <v>45</v>
      </c>
      <c r="E394" s="23">
        <v>9</v>
      </c>
      <c r="F394" s="11">
        <v>12</v>
      </c>
      <c r="G394" s="74">
        <f>IFERROR( ROUNDUP(tabEstimativa[[#This Row],[ESTIMATIVA]] / tabEstimativa[[#This Row],[PERÍODO]],0), 0 )</f>
        <v>125</v>
      </c>
      <c r="H394" s="72">
        <v>1500</v>
      </c>
      <c r="I394" s="12">
        <v>43818</v>
      </c>
      <c r="J394" s="2">
        <v>143</v>
      </c>
      <c r="K394" s="8">
        <v>2021</v>
      </c>
      <c r="L394" s="6">
        <v>44701</v>
      </c>
      <c r="M394" s="238">
        <f>SUMIFS(tabSaldoAta[SALDO],tabSaldoAta[CÓDIGO],tabEstimativa[[#This Row],[CÓDIGO]],tabSaldoAta[ATA.NR],tabEstimativa[[#This Row],[ATA.NR]],tabSaldoAta[ATA.ANO],tabEstimativa[[#This Row],[ATA.ANO]])</f>
        <v>1250</v>
      </c>
      <c r="N394" s="13" t="s">
        <v>1198</v>
      </c>
      <c r="O394" s="307" t="str">
        <f>IFERROR( VLOOKUP(CONCATENATE(tabEstimativa[[#This Row],[ATA.NR]],"/",tabEstimativa[[#This Row],[ATA.ANO]]-2000),tabAtas[#Data],6,FALSE), "" )</f>
        <v>ARTIGOS DE PAPELARIA</v>
      </c>
      <c r="P394" s="36" t="s">
        <v>4118</v>
      </c>
      <c r="Q394" s="35">
        <f>IFERROR( VLOOKUP(tabEstimativa[[#This Row],[PREGÃO]],tabPregões[#Data],6,FALSE), "" )</f>
        <v>44316</v>
      </c>
      <c r="R394" s="48"/>
      <c r="S394" s="66" t="str">
        <f>IF(COUNTIFS(tabImprósperosDetalhes[PREGÃO],tabEstimativa[[#This Row],[PREGÃO]],tabImprósperosDetalhes[IMPRÓSPERO],tabEstimativa[[#This Row],[LOTE]]) &gt; 0,"X","")</f>
        <v/>
      </c>
      <c r="T394" s="98" t="str">
        <f>IFERROR( VLOOKUP(tabEstimativa[[#This Row],[PREGÃO]],tabPregões[#Data],11,FALSE), "" )</f>
        <v>Finalizado. Ata 143/20</v>
      </c>
      <c r="U394" s="29" t="s">
        <v>1560</v>
      </c>
      <c r="V394" s="53" t="s">
        <v>4282</v>
      </c>
      <c r="W394" s="54">
        <v>44708.416481481479</v>
      </c>
      <c r="X394" s="34" t="str">
        <f t="shared" si="6"/>
        <v>*</v>
      </c>
    </row>
    <row r="395" spans="1:24" x14ac:dyDescent="0.3">
      <c r="A395" s="2">
        <v>54586</v>
      </c>
      <c r="B395" s="3" t="s">
        <v>104</v>
      </c>
      <c r="C395" s="5" t="s">
        <v>3</v>
      </c>
      <c r="D395" s="11">
        <v>61</v>
      </c>
      <c r="E395" s="23">
        <v>2</v>
      </c>
      <c r="F395" s="11">
        <v>12</v>
      </c>
      <c r="G395" s="74">
        <f>IFERROR( ROUNDUP(tabEstimativa[[#This Row],[ESTIMATIVA]] / tabEstimativa[[#This Row],[PERÍODO]],0), 0 )</f>
        <v>3</v>
      </c>
      <c r="H395" s="72">
        <v>30</v>
      </c>
      <c r="I395" s="12">
        <v>44159</v>
      </c>
      <c r="J395" s="7">
        <v>87</v>
      </c>
      <c r="K395" s="8">
        <v>2020</v>
      </c>
      <c r="L395" s="6">
        <v>44286</v>
      </c>
      <c r="M395" s="238">
        <f>SUMIFS(tabSaldoAta[SALDO],tabSaldoAta[CÓDIGO],tabEstimativa[[#This Row],[CÓDIGO]],tabSaldoAta[ATA.NR],tabEstimativa[[#This Row],[ATA.NR]],tabSaldoAta[ATA.ANO],tabEstimativa[[#This Row],[ATA.ANO]])</f>
        <v>0</v>
      </c>
      <c r="N395" s="13" t="s">
        <v>1198</v>
      </c>
      <c r="O395" s="307" t="str">
        <f>IFERROR( VLOOKUP(CONCATENATE(tabEstimativa[[#This Row],[ATA.NR]],"/",tabEstimativa[[#This Row],[ATA.ANO]]-2000),tabAtas[#Data],6,FALSE), "" )</f>
        <v>MATERIAL ELETRICO</v>
      </c>
      <c r="P395" s="36" t="s">
        <v>3258</v>
      </c>
      <c r="Q395" s="35">
        <f>IFERROR( VLOOKUP(tabEstimativa[[#This Row],[PREGÃO]],tabPregões[#Data],6,FALSE), "" )</f>
        <v>43951</v>
      </c>
      <c r="R395" s="48">
        <v>28</v>
      </c>
      <c r="S395" s="66" t="str">
        <f>IF(COUNTIFS(tabImprósperosDetalhes[PREGÃO],tabEstimativa[[#This Row],[PREGÃO]],tabImprósperosDetalhes[IMPRÓSPERO],tabEstimativa[[#This Row],[LOTE]]) &gt; 0,"X","")</f>
        <v/>
      </c>
      <c r="T395" s="98" t="str">
        <f>IFERROR( VLOOKUP(tabEstimativa[[#This Row],[PREGÃO]],tabPregões[#Data],11,FALSE), "" )</f>
        <v>Processo conferido, finalizado.</v>
      </c>
      <c r="U395" s="29" t="s">
        <v>1560</v>
      </c>
      <c r="V395" s="53" t="s">
        <v>2063</v>
      </c>
      <c r="W395" s="54">
        <v>44286.475798611114</v>
      </c>
      <c r="X395" s="34" t="str">
        <f t="shared" si="6"/>
        <v>*</v>
      </c>
    </row>
    <row r="396" spans="1:24" x14ac:dyDescent="0.3">
      <c r="A396" s="2">
        <v>15761</v>
      </c>
      <c r="B396" s="3" t="s">
        <v>105</v>
      </c>
      <c r="C396" s="5" t="s">
        <v>3</v>
      </c>
      <c r="D396" s="11">
        <v>61</v>
      </c>
      <c r="E396" s="23">
        <v>8</v>
      </c>
      <c r="F396" s="11">
        <v>12</v>
      </c>
      <c r="G396" s="74">
        <f>IFERROR( ROUNDUP(tabEstimativa[[#This Row],[ESTIMATIVA]] / tabEstimativa[[#This Row],[PERÍODO]],0), 0 )</f>
        <v>13</v>
      </c>
      <c r="H396" s="72">
        <v>150</v>
      </c>
      <c r="I396" s="12">
        <v>44159</v>
      </c>
      <c r="J396" s="7">
        <v>87</v>
      </c>
      <c r="K396" s="8">
        <v>2020</v>
      </c>
      <c r="L396" s="6">
        <v>44286</v>
      </c>
      <c r="M396" s="238">
        <f>SUMIFS(tabSaldoAta[SALDO],tabSaldoAta[CÓDIGO],tabEstimativa[[#This Row],[CÓDIGO]],tabSaldoAta[ATA.NR],tabEstimativa[[#This Row],[ATA.NR]],tabSaldoAta[ATA.ANO],tabEstimativa[[#This Row],[ATA.ANO]])</f>
        <v>-50</v>
      </c>
      <c r="N396" s="13" t="s">
        <v>1799</v>
      </c>
      <c r="O396" s="307" t="str">
        <f>IFERROR( VLOOKUP(CONCATENATE(tabEstimativa[[#This Row],[ATA.NR]],"/",tabEstimativa[[#This Row],[ATA.ANO]]-2000),tabAtas[#Data],6,FALSE), "" )</f>
        <v>MATERIAL ELETRICO</v>
      </c>
      <c r="P396" s="36" t="s">
        <v>3258</v>
      </c>
      <c r="Q396" s="35">
        <f>IFERROR( VLOOKUP(tabEstimativa[[#This Row],[PREGÃO]],tabPregões[#Data],6,FALSE), "" )</f>
        <v>43951</v>
      </c>
      <c r="R396" s="48">
        <v>11</v>
      </c>
      <c r="S396" s="66" t="str">
        <f>IF(COUNTIFS(tabImprósperosDetalhes[PREGÃO],tabEstimativa[[#This Row],[PREGÃO]],tabImprósperosDetalhes[IMPRÓSPERO],tabEstimativa[[#This Row],[LOTE]]) &gt; 0,"X","")</f>
        <v/>
      </c>
      <c r="T396" s="98" t="str">
        <f>IFERROR( VLOOKUP(tabEstimativa[[#This Row],[PREGÃO]],tabPregões[#Data],11,FALSE), "" )</f>
        <v>Processo conferido, finalizado.</v>
      </c>
      <c r="U396" s="29" t="s">
        <v>1560</v>
      </c>
      <c r="V396" s="53" t="s">
        <v>2063</v>
      </c>
      <c r="W396" s="54">
        <v>44168.670138888891</v>
      </c>
      <c r="X396" s="34" t="str">
        <f t="shared" si="6"/>
        <v>*</v>
      </c>
    </row>
    <row r="397" spans="1:24" x14ac:dyDescent="0.3">
      <c r="A397" s="2">
        <v>135299</v>
      </c>
      <c r="B397" s="3" t="s">
        <v>102</v>
      </c>
      <c r="C397" s="5" t="s">
        <v>3</v>
      </c>
      <c r="D397" s="11">
        <v>61</v>
      </c>
      <c r="E397" s="23">
        <v>8</v>
      </c>
      <c r="F397" s="11">
        <v>12</v>
      </c>
      <c r="G397" s="74">
        <f>IFERROR( ROUNDUP(tabEstimativa[[#This Row],[ESTIMATIVA]] / tabEstimativa[[#This Row],[PERÍODO]],0), 0 )</f>
        <v>5</v>
      </c>
      <c r="H397" s="72">
        <v>50</v>
      </c>
      <c r="I397" s="12">
        <v>43677</v>
      </c>
      <c r="J397" s="7">
        <v>191</v>
      </c>
      <c r="K397" s="8">
        <v>2020</v>
      </c>
      <c r="L397" s="6">
        <v>44446</v>
      </c>
      <c r="M397" s="238">
        <f>SUMIFS(tabSaldoAta[SALDO],tabSaldoAta[CÓDIGO],tabEstimativa[[#This Row],[CÓDIGO]],tabSaldoAta[ATA.NR],tabEstimativa[[#This Row],[ATA.NR]],tabSaldoAta[ATA.ANO],tabEstimativa[[#This Row],[ATA.ANO]])</f>
        <v>50</v>
      </c>
      <c r="N397" s="13" t="s">
        <v>1799</v>
      </c>
      <c r="O397" s="308" t="s">
        <v>1660</v>
      </c>
      <c r="P397" s="36" t="s">
        <v>3258</v>
      </c>
      <c r="Q397" s="35">
        <f>IFERROR( VLOOKUP(tabEstimativa[[#This Row],[PREGÃO]],tabPregões[#Data],6,FALSE), "" )</f>
        <v>43951</v>
      </c>
      <c r="R397" s="48">
        <v>76</v>
      </c>
      <c r="S397" s="66" t="str">
        <f>IF(COUNTIFS(tabImprósperosDetalhes[PREGÃO],tabEstimativa[[#This Row],[PREGÃO]],tabImprósperosDetalhes[IMPRÓSPERO],tabEstimativa[[#This Row],[LOTE]]) &gt; 0,"X","")</f>
        <v>X</v>
      </c>
      <c r="T397" s="98" t="str">
        <f>IFERROR( VLOOKUP(tabEstimativa[[#This Row],[PREGÃO]],tabPregões[#Data],11,FALSE), "" )</f>
        <v>Processo conferido, finalizado.</v>
      </c>
      <c r="U397" s="29" t="s">
        <v>1560</v>
      </c>
      <c r="V397" s="53" t="s">
        <v>2063</v>
      </c>
      <c r="W397" s="54">
        <v>44313.374548611115</v>
      </c>
      <c r="X397" s="34" t="str">
        <f t="shared" si="6"/>
        <v>*</v>
      </c>
    </row>
    <row r="398" spans="1:24" x14ac:dyDescent="0.3">
      <c r="A398" s="2">
        <v>135300</v>
      </c>
      <c r="B398" s="3" t="s">
        <v>103</v>
      </c>
      <c r="C398" s="5" t="s">
        <v>3</v>
      </c>
      <c r="D398" s="11">
        <v>61</v>
      </c>
      <c r="E398" s="23">
        <v>8</v>
      </c>
      <c r="F398" s="11">
        <v>12</v>
      </c>
      <c r="G398" s="74">
        <f>IFERROR( ROUNDUP(tabEstimativa[[#This Row],[ESTIMATIVA]] / tabEstimativa[[#This Row],[PERÍODO]],0), 0 )</f>
        <v>13</v>
      </c>
      <c r="H398" s="72">
        <v>150</v>
      </c>
      <c r="I398" s="12">
        <v>44159</v>
      </c>
      <c r="J398" s="7">
        <v>87</v>
      </c>
      <c r="K398" s="8">
        <v>2020</v>
      </c>
      <c r="L398" s="6">
        <v>44286</v>
      </c>
      <c r="M398" s="238">
        <f>SUMIFS(tabSaldoAta[SALDO],tabSaldoAta[CÓDIGO],tabEstimativa[[#This Row],[CÓDIGO]],tabSaldoAta[ATA.NR],tabEstimativa[[#This Row],[ATA.NR]],tabSaldoAta[ATA.ANO],tabEstimativa[[#This Row],[ATA.ANO]])</f>
        <v>0</v>
      </c>
      <c r="N398" s="13" t="s">
        <v>1198</v>
      </c>
      <c r="O398" s="307" t="str">
        <f>IFERROR( VLOOKUP(CONCATENATE(tabEstimativa[[#This Row],[ATA.NR]],"/",tabEstimativa[[#This Row],[ATA.ANO]]-2000),tabAtas[#Data],6,FALSE), "" )</f>
        <v>MATERIAL ELETRICO</v>
      </c>
      <c r="P398" s="36" t="s">
        <v>3258</v>
      </c>
      <c r="Q398" s="35">
        <f>IFERROR( VLOOKUP(tabEstimativa[[#This Row],[PREGÃO]],tabPregões[#Data],6,FALSE), "" )</f>
        <v>43951</v>
      </c>
      <c r="R398" s="48">
        <v>77</v>
      </c>
      <c r="S398" s="66" t="str">
        <f>IF(COUNTIFS(tabImprósperosDetalhes[PREGÃO],tabEstimativa[[#This Row],[PREGÃO]],tabImprósperosDetalhes[IMPRÓSPERO],tabEstimativa[[#This Row],[LOTE]]) &gt; 0,"X","")</f>
        <v/>
      </c>
      <c r="T398" s="98" t="str">
        <f>IFERROR( VLOOKUP(tabEstimativa[[#This Row],[PREGÃO]],tabPregões[#Data],11,FALSE), "" )</f>
        <v>Processo conferido, finalizado.</v>
      </c>
      <c r="U398" s="29" t="s">
        <v>1560</v>
      </c>
      <c r="V398" s="53" t="s">
        <v>2063</v>
      </c>
      <c r="W398" s="54">
        <v>44286.475798611114</v>
      </c>
      <c r="X398" s="34" t="str">
        <f t="shared" si="6"/>
        <v>*</v>
      </c>
    </row>
    <row r="399" spans="1:24" x14ac:dyDescent="0.3">
      <c r="A399" s="2">
        <v>54587</v>
      </c>
      <c r="B399" s="3" t="s">
        <v>107</v>
      </c>
      <c r="C399" s="5" t="s">
        <v>3</v>
      </c>
      <c r="D399" s="11">
        <v>61</v>
      </c>
      <c r="E399" s="23">
        <v>2</v>
      </c>
      <c r="F399" s="11">
        <v>12</v>
      </c>
      <c r="G399" s="74">
        <f>IFERROR( ROUNDUP(tabEstimativa[[#This Row],[ESTIMATIVA]] / tabEstimativa[[#This Row],[PERÍODO]],0), 0 )</f>
        <v>2</v>
      </c>
      <c r="H399" s="72">
        <v>20</v>
      </c>
      <c r="I399" s="12">
        <v>44159</v>
      </c>
      <c r="J399" s="7">
        <v>87</v>
      </c>
      <c r="K399" s="8">
        <v>2020</v>
      </c>
      <c r="L399" s="6">
        <v>44286</v>
      </c>
      <c r="M399" s="238">
        <f>SUMIFS(tabSaldoAta[SALDO],tabSaldoAta[CÓDIGO],tabEstimativa[[#This Row],[CÓDIGO]],tabSaldoAta[ATA.NR],tabEstimativa[[#This Row],[ATA.NR]],tabSaldoAta[ATA.ANO],tabEstimativa[[#This Row],[ATA.ANO]])</f>
        <v>60</v>
      </c>
      <c r="N399" s="13" t="s">
        <v>1198</v>
      </c>
      <c r="O399" s="307" t="str">
        <f>IFERROR( VLOOKUP(CONCATENATE(tabEstimativa[[#This Row],[ATA.NR]],"/",tabEstimativa[[#This Row],[ATA.ANO]]-2000),tabAtas[#Data],6,FALSE), "" )</f>
        <v>MATERIAL ELETRICO</v>
      </c>
      <c r="P399" s="36" t="s">
        <v>3258</v>
      </c>
      <c r="Q399" s="35">
        <f>IFERROR( VLOOKUP(tabEstimativa[[#This Row],[PREGÃO]],tabPregões[#Data],6,FALSE), "" )</f>
        <v>43951</v>
      </c>
      <c r="R399" s="48">
        <v>29</v>
      </c>
      <c r="S399" s="66" t="str">
        <f>IF(COUNTIFS(tabImprósperosDetalhes[PREGÃO],tabEstimativa[[#This Row],[PREGÃO]],tabImprósperosDetalhes[IMPRÓSPERO],tabEstimativa[[#This Row],[LOTE]]) &gt; 0,"X","")</f>
        <v/>
      </c>
      <c r="T399" s="98" t="str">
        <f>IFERROR( VLOOKUP(tabEstimativa[[#This Row],[PREGÃO]],tabPregões[#Data],11,FALSE), "" )</f>
        <v>Processo conferido, finalizado.</v>
      </c>
      <c r="U399" s="29" t="s">
        <v>1560</v>
      </c>
      <c r="V399" s="53" t="s">
        <v>2063</v>
      </c>
      <c r="W399" s="54">
        <v>44286.475798611114</v>
      </c>
      <c r="X399" s="34" t="str">
        <f t="shared" si="6"/>
        <v>*</v>
      </c>
    </row>
    <row r="400" spans="1:24" x14ac:dyDescent="0.3">
      <c r="A400" s="2">
        <v>12891</v>
      </c>
      <c r="B400" s="3" t="s">
        <v>108</v>
      </c>
      <c r="C400" s="5" t="s">
        <v>3</v>
      </c>
      <c r="D400" s="11">
        <v>61</v>
      </c>
      <c r="E400" s="23">
        <v>8</v>
      </c>
      <c r="F400" s="11">
        <v>12</v>
      </c>
      <c r="G400" s="74">
        <f>IFERROR( ROUNDUP(tabEstimativa[[#This Row],[ESTIMATIVA]] / tabEstimativa[[#This Row],[PERÍODO]],0), 0 )</f>
        <v>9</v>
      </c>
      <c r="H400" s="72">
        <v>100</v>
      </c>
      <c r="I400" s="12">
        <v>44159</v>
      </c>
      <c r="J400" s="7">
        <v>87</v>
      </c>
      <c r="K400" s="8">
        <v>2020</v>
      </c>
      <c r="L400" s="6">
        <v>44286</v>
      </c>
      <c r="M400" s="238">
        <f>SUMIFS(tabSaldoAta[SALDO],tabSaldoAta[CÓDIGO],tabEstimativa[[#This Row],[CÓDIGO]],tabSaldoAta[ATA.NR],tabEstimativa[[#This Row],[ATA.NR]],tabSaldoAta[ATA.ANO],tabEstimativa[[#This Row],[ATA.ANO]])</f>
        <v>200</v>
      </c>
      <c r="N400" s="13" t="s">
        <v>1198</v>
      </c>
      <c r="O400" s="307" t="str">
        <f>IFERROR( VLOOKUP(CONCATENATE(tabEstimativa[[#This Row],[ATA.NR]],"/",tabEstimativa[[#This Row],[ATA.ANO]]-2000),tabAtas[#Data],6,FALSE), "" )</f>
        <v>MATERIAL ELETRICO</v>
      </c>
      <c r="P400" s="36" t="s">
        <v>3258</v>
      </c>
      <c r="Q400" s="35">
        <f>IFERROR( VLOOKUP(tabEstimativa[[#This Row],[PREGÃO]],tabPregões[#Data],6,FALSE), "" )</f>
        <v>43951</v>
      </c>
      <c r="R400" s="48">
        <v>5</v>
      </c>
      <c r="S400" s="66" t="str">
        <f>IF(COUNTIFS(tabImprósperosDetalhes[PREGÃO],tabEstimativa[[#This Row],[PREGÃO]],tabImprósperosDetalhes[IMPRÓSPERO],tabEstimativa[[#This Row],[LOTE]]) &gt; 0,"X","")</f>
        <v/>
      </c>
      <c r="T400" s="98" t="str">
        <f>IFERROR( VLOOKUP(tabEstimativa[[#This Row],[PREGÃO]],tabPregões[#Data],11,FALSE), "" )</f>
        <v>Processo conferido, finalizado.</v>
      </c>
      <c r="U400" s="29" t="s">
        <v>1560</v>
      </c>
      <c r="V400" s="53" t="s">
        <v>2063</v>
      </c>
      <c r="W400" s="54">
        <v>44286.475798611114</v>
      </c>
      <c r="X400" s="34" t="str">
        <f t="shared" si="6"/>
        <v>*</v>
      </c>
    </row>
    <row r="401" spans="1:24" x14ac:dyDescent="0.3">
      <c r="A401" s="2">
        <v>12884</v>
      </c>
      <c r="B401" s="3" t="s">
        <v>109</v>
      </c>
      <c r="C401" s="5" t="s">
        <v>3</v>
      </c>
      <c r="D401" s="11">
        <v>61</v>
      </c>
      <c r="E401" s="23">
        <v>8</v>
      </c>
      <c r="F401" s="11">
        <v>12</v>
      </c>
      <c r="G401" s="74">
        <f>IFERROR( ROUNDUP(tabEstimativa[[#This Row],[ESTIMATIVA]] / tabEstimativa[[#This Row],[PERÍODO]],0), 0 )</f>
        <v>34</v>
      </c>
      <c r="H401" s="72">
        <v>400</v>
      </c>
      <c r="I401" s="12">
        <v>44159</v>
      </c>
      <c r="J401" s="7">
        <v>87</v>
      </c>
      <c r="K401" s="8">
        <v>2020</v>
      </c>
      <c r="L401" s="6">
        <v>44286</v>
      </c>
      <c r="M401" s="238">
        <f>SUMIFS(tabSaldoAta[SALDO],tabSaldoAta[CÓDIGO],tabEstimativa[[#This Row],[CÓDIGO]],tabSaldoAta[ATA.NR],tabEstimativa[[#This Row],[ATA.NR]],tabSaldoAta[ATA.ANO],tabEstimativa[[#This Row],[ATA.ANO]])</f>
        <v>0</v>
      </c>
      <c r="N401" s="13" t="s">
        <v>1198</v>
      </c>
      <c r="O401" s="307" t="str">
        <f>IFERROR( VLOOKUP(CONCATENATE(tabEstimativa[[#This Row],[ATA.NR]],"/",tabEstimativa[[#This Row],[ATA.ANO]]-2000),tabAtas[#Data],6,FALSE), "" )</f>
        <v>MATERIAL ELETRICO</v>
      </c>
      <c r="P401" s="36" t="s">
        <v>3258</v>
      </c>
      <c r="Q401" s="35">
        <f>IFERROR( VLOOKUP(tabEstimativa[[#This Row],[PREGÃO]],tabPregões[#Data],6,FALSE), "" )</f>
        <v>43951</v>
      </c>
      <c r="R401" s="48">
        <v>4</v>
      </c>
      <c r="S401" s="66" t="str">
        <f>IF(COUNTIFS(tabImprósperosDetalhes[PREGÃO],tabEstimativa[[#This Row],[PREGÃO]],tabImprósperosDetalhes[IMPRÓSPERO],tabEstimativa[[#This Row],[LOTE]]) &gt; 0,"X","")</f>
        <v/>
      </c>
      <c r="T401" s="98" t="str">
        <f>IFERROR( VLOOKUP(tabEstimativa[[#This Row],[PREGÃO]],tabPregões[#Data],11,FALSE), "" )</f>
        <v>Processo conferido, finalizado.</v>
      </c>
      <c r="U401" s="29" t="s">
        <v>1560</v>
      </c>
      <c r="V401" s="53" t="s">
        <v>2063</v>
      </c>
      <c r="W401" s="54">
        <v>44286.475798611114</v>
      </c>
      <c r="X401" s="34" t="str">
        <f t="shared" si="6"/>
        <v>*</v>
      </c>
    </row>
    <row r="402" spans="1:24" x14ac:dyDescent="0.3">
      <c r="A402" s="2">
        <v>135302</v>
      </c>
      <c r="B402" s="3" t="s">
        <v>106</v>
      </c>
      <c r="C402" s="5" t="s">
        <v>3</v>
      </c>
      <c r="D402" s="11">
        <v>61</v>
      </c>
      <c r="E402" s="23">
        <v>8</v>
      </c>
      <c r="F402" s="11">
        <v>12</v>
      </c>
      <c r="G402" s="74">
        <f>IFERROR( ROUNDUP(tabEstimativa[[#This Row],[ESTIMATIVA]] / tabEstimativa[[#This Row],[PERÍODO]],0), 0 )</f>
        <v>0</v>
      </c>
      <c r="H402" s="72">
        <v>0</v>
      </c>
      <c r="I402" s="12">
        <v>44159</v>
      </c>
      <c r="J402" s="7">
        <v>87</v>
      </c>
      <c r="K402" s="8">
        <v>2020</v>
      </c>
      <c r="L402" s="6">
        <v>44286</v>
      </c>
      <c r="M402" s="238">
        <f>SUMIFS(tabSaldoAta[SALDO],tabSaldoAta[CÓDIGO],tabEstimativa[[#This Row],[CÓDIGO]],tabSaldoAta[ATA.NR],tabEstimativa[[#This Row],[ATA.NR]],tabSaldoAta[ATA.ANO],tabEstimativa[[#This Row],[ATA.ANO]])</f>
        <v>50</v>
      </c>
      <c r="N402" s="13" t="s">
        <v>1198</v>
      </c>
      <c r="O402" s="307" t="str">
        <f>IFERROR( VLOOKUP(CONCATENATE(tabEstimativa[[#This Row],[ATA.NR]],"/",tabEstimativa[[#This Row],[ATA.ANO]]-2000),tabAtas[#Data],6,FALSE), "" )</f>
        <v>MATERIAL ELETRICO</v>
      </c>
      <c r="P402" s="36" t="s">
        <v>3258</v>
      </c>
      <c r="Q402" s="35">
        <f>IFERROR( VLOOKUP(tabEstimativa[[#This Row],[PREGÃO]],tabPregões[#Data],6,FALSE), "" )</f>
        <v>43951</v>
      </c>
      <c r="R402" s="48">
        <v>79</v>
      </c>
      <c r="S402" s="66" t="str">
        <f>IF(COUNTIFS(tabImprósperosDetalhes[PREGÃO],tabEstimativa[[#This Row],[PREGÃO]],tabImprósperosDetalhes[IMPRÓSPERO],tabEstimativa[[#This Row],[LOTE]]) &gt; 0,"X","")</f>
        <v/>
      </c>
      <c r="T402" s="98" t="str">
        <f>IFERROR( VLOOKUP(tabEstimativa[[#This Row],[PREGÃO]],tabPregões[#Data],11,FALSE), "" )</f>
        <v>Processo conferido, finalizado.</v>
      </c>
      <c r="U402" s="29" t="s">
        <v>1560</v>
      </c>
      <c r="V402" s="53" t="s">
        <v>2063</v>
      </c>
      <c r="W402" s="54">
        <v>44286.475798611114</v>
      </c>
      <c r="X402" s="34" t="str">
        <f t="shared" si="6"/>
        <v>*</v>
      </c>
    </row>
    <row r="403" spans="1:24" x14ac:dyDescent="0.3">
      <c r="A403" s="2">
        <v>135301</v>
      </c>
      <c r="B403" s="3" t="s">
        <v>101</v>
      </c>
      <c r="C403" s="5" t="s">
        <v>3</v>
      </c>
      <c r="D403" s="11">
        <v>61</v>
      </c>
      <c r="E403" s="23">
        <v>8</v>
      </c>
      <c r="F403" s="11">
        <v>12</v>
      </c>
      <c r="G403" s="74">
        <f>IFERROR( ROUNDUP(tabEstimativa[[#This Row],[ESTIMATIVA]] / tabEstimativa[[#This Row],[PERÍODO]],0), 0 )</f>
        <v>34</v>
      </c>
      <c r="H403" s="72">
        <v>400</v>
      </c>
      <c r="I403" s="12">
        <v>44159</v>
      </c>
      <c r="J403" s="7">
        <v>87</v>
      </c>
      <c r="K403" s="8">
        <v>2020</v>
      </c>
      <c r="L403" s="6">
        <v>44286</v>
      </c>
      <c r="M403" s="238">
        <f>SUMIFS(tabSaldoAta[SALDO],tabSaldoAta[CÓDIGO],tabEstimativa[[#This Row],[CÓDIGO]],tabSaldoAta[ATA.NR],tabEstimativa[[#This Row],[ATA.NR]],tabSaldoAta[ATA.ANO],tabEstimativa[[#This Row],[ATA.ANO]])</f>
        <v>0</v>
      </c>
      <c r="N403" s="13" t="s">
        <v>1198</v>
      </c>
      <c r="O403" s="307" t="str">
        <f>IFERROR( VLOOKUP(CONCATENATE(tabEstimativa[[#This Row],[ATA.NR]],"/",tabEstimativa[[#This Row],[ATA.ANO]]-2000),tabAtas[#Data],6,FALSE), "" )</f>
        <v>MATERIAL ELETRICO</v>
      </c>
      <c r="P403" s="36" t="s">
        <v>4484</v>
      </c>
      <c r="Q403" s="35" t="str">
        <f>IFERROR( VLOOKUP(tabEstimativa[[#This Row],[PREGÃO]],tabPregões[#Data],6,FALSE), "" )</f>
        <v/>
      </c>
      <c r="R403" s="48"/>
      <c r="S403" s="66" t="str">
        <f>IF(COUNTIFS(tabImprósperosDetalhes[PREGÃO],tabEstimativa[[#This Row],[PREGÃO]],tabImprósperosDetalhes[IMPRÓSPERO],tabEstimativa[[#This Row],[LOTE]]) &gt; 0,"X","")</f>
        <v/>
      </c>
      <c r="T403" s="98" t="str">
        <f>IFERROR( VLOOKUP(tabEstimativa[[#This Row],[PREGÃO]],tabPregões[#Data],11,FALSE), "" )</f>
        <v/>
      </c>
      <c r="U403" s="29" t="s">
        <v>1560</v>
      </c>
      <c r="V403" s="53" t="s">
        <v>4282</v>
      </c>
      <c r="W403" s="54">
        <v>44708.416481481479</v>
      </c>
      <c r="X403" s="34" t="str">
        <f t="shared" si="6"/>
        <v>*</v>
      </c>
    </row>
    <row r="404" spans="1:24" x14ac:dyDescent="0.3">
      <c r="A404" s="2">
        <v>12886</v>
      </c>
      <c r="B404" s="3" t="s">
        <v>554</v>
      </c>
      <c r="C404" s="5" t="s">
        <v>3</v>
      </c>
      <c r="D404" s="11">
        <v>61</v>
      </c>
      <c r="E404" s="23">
        <v>8</v>
      </c>
      <c r="F404" s="11">
        <v>12</v>
      </c>
      <c r="G404" s="74">
        <f>IFERROR( ROUNDUP(tabEstimativa[[#This Row],[ESTIMATIVA]] / tabEstimativa[[#This Row],[PERÍODO]],0), 0 )</f>
        <v>42</v>
      </c>
      <c r="H404" s="72">
        <v>500</v>
      </c>
      <c r="I404" s="12">
        <v>44182</v>
      </c>
      <c r="J404" s="7">
        <v>101</v>
      </c>
      <c r="K404" s="8">
        <v>2020</v>
      </c>
      <c r="L404" s="6">
        <v>44313</v>
      </c>
      <c r="M404" s="238">
        <f>SUMIFS(tabSaldoAta[SALDO],tabSaldoAta[CÓDIGO],tabEstimativa[[#This Row],[CÓDIGO]],tabSaldoAta[ATA.NR],tabEstimativa[[#This Row],[ATA.NR]],tabSaldoAta[ATA.ANO],tabEstimativa[[#This Row],[ATA.ANO]])</f>
        <v>360</v>
      </c>
      <c r="N404" s="13" t="s">
        <v>1198</v>
      </c>
      <c r="O404" s="307" t="str">
        <f>IFERROR( VLOOKUP(CONCATENATE(tabEstimativa[[#This Row],[ATA.NR]],"/",tabEstimativa[[#This Row],[ATA.ANO]]-2000),tabAtas[#Data],6,FALSE), "" )</f>
        <v>MATERIAL HIDRAULICO</v>
      </c>
      <c r="P404" s="36" t="s">
        <v>3371</v>
      </c>
      <c r="Q404" s="35">
        <f>IFERROR( VLOOKUP(tabEstimativa[[#This Row],[PREGÃO]],tabPregões[#Data],6,FALSE), "" )</f>
        <v>43969</v>
      </c>
      <c r="R404" s="48">
        <v>4</v>
      </c>
      <c r="S404" s="66" t="str">
        <f>IF(COUNTIFS(tabImprósperosDetalhes[PREGÃO],tabEstimativa[[#This Row],[PREGÃO]],tabImprósperosDetalhes[IMPRÓSPERO],tabEstimativa[[#This Row],[LOTE]]) &gt; 0,"X","")</f>
        <v/>
      </c>
      <c r="T404" s="98" t="str">
        <f>IFERROR( VLOOKUP(tabEstimativa[[#This Row],[PREGÃO]],tabPregões[#Data],11,FALSE), "" )</f>
        <v>Processo conferido, finalizado.</v>
      </c>
      <c r="U404" s="29" t="s">
        <v>1560</v>
      </c>
      <c r="V404" s="53" t="s">
        <v>2063</v>
      </c>
      <c r="W404" s="54">
        <v>44313.374548611115</v>
      </c>
      <c r="X404" s="34" t="str">
        <f t="shared" si="6"/>
        <v>*</v>
      </c>
    </row>
    <row r="405" spans="1:24" x14ac:dyDescent="0.3">
      <c r="A405" s="2">
        <v>12881</v>
      </c>
      <c r="B405" s="3" t="s">
        <v>553</v>
      </c>
      <c r="C405" s="5" t="s">
        <v>3</v>
      </c>
      <c r="D405" s="11">
        <v>61</v>
      </c>
      <c r="E405" s="23">
        <v>8</v>
      </c>
      <c r="F405" s="11">
        <v>12</v>
      </c>
      <c r="G405" s="74">
        <f>IFERROR( ROUNDUP(tabEstimativa[[#This Row],[ESTIMATIVA]] / tabEstimativa[[#This Row],[PERÍODO]],0), 0 )</f>
        <v>50</v>
      </c>
      <c r="H405" s="72">
        <v>600</v>
      </c>
      <c r="I405" s="12">
        <v>44182</v>
      </c>
      <c r="J405" s="7">
        <v>101</v>
      </c>
      <c r="K405" s="8">
        <v>2020</v>
      </c>
      <c r="L405" s="6">
        <v>44313</v>
      </c>
      <c r="M405" s="238">
        <f>SUMIFS(tabSaldoAta[SALDO],tabSaldoAta[CÓDIGO],tabEstimativa[[#This Row],[CÓDIGO]],tabSaldoAta[ATA.NR],tabEstimativa[[#This Row],[ATA.NR]],tabSaldoAta[ATA.ANO],tabEstimativa[[#This Row],[ATA.ANO]])</f>
        <v>-250</v>
      </c>
      <c r="N405" s="13" t="s">
        <v>1198</v>
      </c>
      <c r="O405" s="307" t="str">
        <f>IFERROR( VLOOKUP(CONCATENATE(tabEstimativa[[#This Row],[ATA.NR]],"/",tabEstimativa[[#This Row],[ATA.ANO]]-2000),tabAtas[#Data],6,FALSE), "" )</f>
        <v>MATERIAL HIDRAULICO</v>
      </c>
      <c r="P405" s="36" t="s">
        <v>3371</v>
      </c>
      <c r="Q405" s="35">
        <f>IFERROR( VLOOKUP(tabEstimativa[[#This Row],[PREGÃO]],tabPregões[#Data],6,FALSE), "" )</f>
        <v>43969</v>
      </c>
      <c r="R405" s="48">
        <v>3</v>
      </c>
      <c r="S405" s="66" t="str">
        <f>IF(COUNTIFS(tabImprósperosDetalhes[PREGÃO],tabEstimativa[[#This Row],[PREGÃO]],tabImprósperosDetalhes[IMPRÓSPERO],tabEstimativa[[#This Row],[LOTE]]) &gt; 0,"X","")</f>
        <v/>
      </c>
      <c r="T405" s="98" t="str">
        <f>IFERROR( VLOOKUP(tabEstimativa[[#This Row],[PREGÃO]],tabPregões[#Data],11,FALSE), "" )</f>
        <v>Processo conferido, finalizado.</v>
      </c>
      <c r="U405" s="29" t="s">
        <v>1560</v>
      </c>
      <c r="V405" s="53" t="s">
        <v>2063</v>
      </c>
      <c r="W405" s="54">
        <v>44313.374548611115</v>
      </c>
      <c r="X405" s="34" t="str">
        <f t="shared" si="6"/>
        <v>*</v>
      </c>
    </row>
    <row r="406" spans="1:24" x14ac:dyDescent="0.3">
      <c r="A406" s="2">
        <v>15706</v>
      </c>
      <c r="B406" s="3" t="s">
        <v>578</v>
      </c>
      <c r="C406" s="5" t="s">
        <v>3</v>
      </c>
      <c r="D406" s="11">
        <v>61</v>
      </c>
      <c r="E406" s="23">
        <v>8</v>
      </c>
      <c r="F406" s="11">
        <v>12</v>
      </c>
      <c r="G406" s="74">
        <f>IFERROR( ROUNDUP(tabEstimativa[[#This Row],[ESTIMATIVA]] / tabEstimativa[[#This Row],[PERÍODO]],0), 0 )</f>
        <v>0</v>
      </c>
      <c r="H406" s="72">
        <v>0</v>
      </c>
      <c r="I406" s="12">
        <v>43418</v>
      </c>
      <c r="J406" s="7">
        <v>20</v>
      </c>
      <c r="K406" s="8">
        <v>2018</v>
      </c>
      <c r="L406" s="6">
        <v>43486</v>
      </c>
      <c r="M406" s="238">
        <f>SUMIFS(tabSaldoAta[SALDO],tabSaldoAta[CÓDIGO],tabEstimativa[[#This Row],[CÓDIGO]],tabSaldoAta[ATA.NR],tabEstimativa[[#This Row],[ATA.NR]],tabSaldoAta[ATA.ANO],tabEstimativa[[#This Row],[ATA.ANO]])</f>
        <v>0</v>
      </c>
      <c r="N406" s="13" t="s">
        <v>1199</v>
      </c>
      <c r="O406" s="308" t="s">
        <v>1341</v>
      </c>
      <c r="P406" s="36" t="s">
        <v>1742</v>
      </c>
      <c r="Q406" s="35">
        <f>IFERROR( VLOOKUP(tabEstimativa[[#This Row],[PREGÃO]],tabPregões[#Data],6,FALSE), "" )</f>
        <v>43657</v>
      </c>
      <c r="R406" s="48"/>
      <c r="S406" s="66" t="str">
        <f>IF(COUNTIFS(tabImprósperosDetalhes[PREGÃO],tabEstimativa[[#This Row],[PREGÃO]],tabImprósperosDetalhes[IMPRÓSPERO],tabEstimativa[[#This Row],[LOTE]]) &gt; 0,"X","")</f>
        <v/>
      </c>
      <c r="T406" s="98" t="str">
        <f>IFERROR( VLOOKUP(tabEstimativa[[#This Row],[PREGÃO]],tabPregões[#Data],11,FALSE), "" )</f>
        <v>Processo finalizado. Ata 76/19.</v>
      </c>
      <c r="U406" s="29" t="s">
        <v>1940</v>
      </c>
      <c r="V406" s="53" t="s">
        <v>1551</v>
      </c>
      <c r="W406" s="54">
        <v>43675.351458333331</v>
      </c>
      <c r="X406" s="34" t="str">
        <f t="shared" si="6"/>
        <v>*</v>
      </c>
    </row>
    <row r="407" spans="1:24" x14ac:dyDescent="0.3">
      <c r="A407" s="2">
        <v>12894</v>
      </c>
      <c r="B407" s="3" t="s">
        <v>555</v>
      </c>
      <c r="C407" s="5" t="s">
        <v>3</v>
      </c>
      <c r="D407" s="11">
        <v>61</v>
      </c>
      <c r="E407" s="23">
        <v>8</v>
      </c>
      <c r="F407" s="11">
        <v>12</v>
      </c>
      <c r="G407" s="74">
        <f>IFERROR( ROUNDUP(tabEstimativa[[#This Row],[ESTIMATIVA]] / tabEstimativa[[#This Row],[PERÍODO]],0), 0 )</f>
        <v>250</v>
      </c>
      <c r="H407" s="72">
        <v>3000</v>
      </c>
      <c r="I407" s="12">
        <v>44182</v>
      </c>
      <c r="J407" s="7">
        <v>101</v>
      </c>
      <c r="K407" s="8">
        <v>2020</v>
      </c>
      <c r="L407" s="6">
        <v>44313</v>
      </c>
      <c r="M407" s="238">
        <f>SUMIFS(tabSaldoAta[SALDO],tabSaldoAta[CÓDIGO],tabEstimativa[[#This Row],[CÓDIGO]],tabSaldoAta[ATA.NR],tabEstimativa[[#This Row],[ATA.NR]],tabSaldoAta[ATA.ANO],tabEstimativa[[#This Row],[ATA.ANO]])</f>
        <v>1782</v>
      </c>
      <c r="N407" s="13" t="s">
        <v>1198</v>
      </c>
      <c r="O407" s="307" t="str">
        <f>IFERROR( VLOOKUP(CONCATENATE(tabEstimativa[[#This Row],[ATA.NR]],"/",tabEstimativa[[#This Row],[ATA.ANO]]-2000),tabAtas[#Data],6,FALSE), "" )</f>
        <v>MATERIAL HIDRAULICO</v>
      </c>
      <c r="P407" s="36" t="s">
        <v>3371</v>
      </c>
      <c r="Q407" s="35">
        <f>IFERROR( VLOOKUP(tabEstimativa[[#This Row],[PREGÃO]],tabPregões[#Data],6,FALSE), "" )</f>
        <v>43969</v>
      </c>
      <c r="R407" s="48">
        <v>5</v>
      </c>
      <c r="S407" s="66" t="str">
        <f>IF(COUNTIFS(tabImprósperosDetalhes[PREGÃO],tabEstimativa[[#This Row],[PREGÃO]],tabImprósperosDetalhes[IMPRÓSPERO],tabEstimativa[[#This Row],[LOTE]]) &gt; 0,"X","")</f>
        <v/>
      </c>
      <c r="T407" s="98" t="str">
        <f>IFERROR( VLOOKUP(tabEstimativa[[#This Row],[PREGÃO]],tabPregões[#Data],11,FALSE), "" )</f>
        <v>Processo conferido, finalizado.</v>
      </c>
      <c r="U407" s="29" t="s">
        <v>1560</v>
      </c>
      <c r="V407" s="53" t="s">
        <v>2063</v>
      </c>
      <c r="W407" s="54">
        <v>44313.374548611115</v>
      </c>
      <c r="X407" s="34" t="str">
        <f t="shared" si="6"/>
        <v>*</v>
      </c>
    </row>
    <row r="408" spans="1:24" x14ac:dyDescent="0.3">
      <c r="A408" s="2">
        <v>25523</v>
      </c>
      <c r="B408" s="3" t="s">
        <v>539</v>
      </c>
      <c r="C408" s="5" t="s">
        <v>3</v>
      </c>
      <c r="D408" s="11">
        <v>61</v>
      </c>
      <c r="E408" s="23">
        <v>8</v>
      </c>
      <c r="F408" s="11">
        <v>12</v>
      </c>
      <c r="G408" s="74">
        <f>IFERROR( ROUNDUP(tabEstimativa[[#This Row],[ESTIMATIVA]] / tabEstimativa[[#This Row],[PERÍODO]],0), 0 )</f>
        <v>0</v>
      </c>
      <c r="H408" s="72">
        <v>0</v>
      </c>
      <c r="I408" s="12">
        <v>44159</v>
      </c>
      <c r="J408" s="7">
        <v>87</v>
      </c>
      <c r="K408" s="8">
        <v>2020</v>
      </c>
      <c r="L408" s="6">
        <v>44286</v>
      </c>
      <c r="M408" s="238">
        <f>SUMIFS(tabSaldoAta[SALDO],tabSaldoAta[CÓDIGO],tabEstimativa[[#This Row],[CÓDIGO]],tabSaldoAta[ATA.NR],tabEstimativa[[#This Row],[ATA.NR]],tabSaldoAta[ATA.ANO],tabEstimativa[[#This Row],[ATA.ANO]])</f>
        <v>200</v>
      </c>
      <c r="N408" s="13" t="s">
        <v>1198</v>
      </c>
      <c r="O408" s="307" t="str">
        <f>IFERROR( VLOOKUP(CONCATENATE(tabEstimativa[[#This Row],[ATA.NR]],"/",tabEstimativa[[#This Row],[ATA.ANO]]-2000),tabAtas[#Data],6,FALSE), "" )</f>
        <v>MATERIAL ELETRICO</v>
      </c>
      <c r="P408" s="36" t="s">
        <v>3258</v>
      </c>
      <c r="Q408" s="35">
        <f>IFERROR( VLOOKUP(tabEstimativa[[#This Row],[PREGÃO]],tabPregões[#Data],6,FALSE), "" )</f>
        <v>43951</v>
      </c>
      <c r="R408" s="48">
        <v>15</v>
      </c>
      <c r="S408" s="66" t="str">
        <f>IF(COUNTIFS(tabImprósperosDetalhes[PREGÃO],tabEstimativa[[#This Row],[PREGÃO]],tabImprósperosDetalhes[IMPRÓSPERO],tabEstimativa[[#This Row],[LOTE]]) &gt; 0,"X","")</f>
        <v/>
      </c>
      <c r="T408" s="98" t="str">
        <f>IFERROR( VLOOKUP(tabEstimativa[[#This Row],[PREGÃO]],tabPregões[#Data],11,FALSE), "" )</f>
        <v>Processo conferido, finalizado.</v>
      </c>
      <c r="U408" s="29" t="s">
        <v>1560</v>
      </c>
      <c r="V408" s="53" t="s">
        <v>2063</v>
      </c>
      <c r="W408" s="54">
        <v>44286.475798611114</v>
      </c>
      <c r="X408" s="34" t="str">
        <f t="shared" si="6"/>
        <v>*</v>
      </c>
    </row>
    <row r="409" spans="1:24" x14ac:dyDescent="0.3">
      <c r="A409" s="2">
        <v>130367</v>
      </c>
      <c r="B409" s="3" t="s">
        <v>936</v>
      </c>
      <c r="C409" s="5" t="s">
        <v>87</v>
      </c>
      <c r="D409" s="11"/>
      <c r="E409" s="23"/>
      <c r="F409" s="11">
        <v>12</v>
      </c>
      <c r="G409" s="74">
        <f>IFERROR( ROUNDUP(tabEstimativa[[#This Row],[ESTIMATIVA]] / tabEstimativa[[#This Row],[PERÍODO]],0), 0 )</f>
        <v>0</v>
      </c>
      <c r="H409" s="72">
        <v>0</v>
      </c>
      <c r="I409" s="12">
        <v>43312</v>
      </c>
      <c r="J409" s="7"/>
      <c r="K409" s="8"/>
      <c r="L409" s="6"/>
      <c r="M409" s="238">
        <f>SUMIFS(tabSaldoAta[SALDO],tabSaldoAta[CÓDIGO],tabEstimativa[[#This Row],[CÓDIGO]],tabSaldoAta[ATA.NR],tabEstimativa[[#This Row],[ATA.NR]],tabSaldoAta[ATA.ANO],tabEstimativa[[#This Row],[ATA.ANO]])</f>
        <v>0</v>
      </c>
      <c r="N409" s="13" t="s">
        <v>1199</v>
      </c>
      <c r="O409" s="308" t="s">
        <v>1359</v>
      </c>
      <c r="P409" s="36"/>
      <c r="Q409" s="35" t="str">
        <f>IFERROR( VLOOKUP(tabEstimativa[[#This Row],[PREGÃO]],tabPregões[#Data],6,FALSE), "" )</f>
        <v/>
      </c>
      <c r="R409" s="48"/>
      <c r="S409" s="66" t="str">
        <f>IF(COUNTIFS(tabImprósperosDetalhes[PREGÃO],tabEstimativa[[#This Row],[PREGÃO]],tabImprósperosDetalhes[IMPRÓSPERO],tabEstimativa[[#This Row],[LOTE]]) &gt; 0,"X","")</f>
        <v/>
      </c>
      <c r="T409" s="98" t="str">
        <f>IFERROR( VLOOKUP(tabEstimativa[[#This Row],[PREGÃO]],tabPregões[#Data],11,FALSE), "" )</f>
        <v/>
      </c>
      <c r="U409" s="29" t="s">
        <v>1380</v>
      </c>
      <c r="V409" s="53" t="s">
        <v>1551</v>
      </c>
      <c r="W409" s="54">
        <v>43591.434733796297</v>
      </c>
      <c r="X409" s="34" t="str">
        <f t="shared" si="6"/>
        <v>*</v>
      </c>
    </row>
    <row r="410" spans="1:24" x14ac:dyDescent="0.3">
      <c r="A410" s="2">
        <v>132715</v>
      </c>
      <c r="B410" s="3" t="s">
        <v>110</v>
      </c>
      <c r="C410" s="5" t="s">
        <v>3</v>
      </c>
      <c r="D410" s="11">
        <v>51</v>
      </c>
      <c r="E410" s="23">
        <v>17</v>
      </c>
      <c r="F410" s="11">
        <v>12</v>
      </c>
      <c r="G410" s="74">
        <f>IFERROR( ROUNDUP(tabEstimativa[[#This Row],[ESTIMATIVA]] / tabEstimativa[[#This Row],[PERÍODO]],0), 0 )</f>
        <v>0</v>
      </c>
      <c r="H410" s="72">
        <v>0</v>
      </c>
      <c r="I410" s="12">
        <v>43762</v>
      </c>
      <c r="J410" s="7">
        <v>47</v>
      </c>
      <c r="K410" s="8">
        <v>2019</v>
      </c>
      <c r="L410" s="6">
        <v>43878</v>
      </c>
      <c r="M410" s="238">
        <f>SUMIFS(tabSaldoAta[SALDO],tabSaldoAta[CÓDIGO],tabEstimativa[[#This Row],[CÓDIGO]],tabSaldoAta[ATA.NR],tabEstimativa[[#This Row],[ATA.NR]],tabSaldoAta[ATA.ANO],tabEstimativa[[#This Row],[ATA.ANO]])</f>
        <v>15</v>
      </c>
      <c r="N410" s="13" t="s">
        <v>1198</v>
      </c>
      <c r="O410" s="308" t="s">
        <v>1548</v>
      </c>
      <c r="P410" s="36" t="s">
        <v>3629</v>
      </c>
      <c r="Q410" s="35">
        <f>IFERROR( VLOOKUP(tabEstimativa[[#This Row],[PREGÃO]],tabPregões[#Data],6,FALSE), "" )</f>
        <v>44046</v>
      </c>
      <c r="R410" s="48">
        <v>29</v>
      </c>
      <c r="S410" s="66" t="str">
        <f>IF(COUNTIFS(tabImprósperosDetalhes[PREGÃO],tabEstimativa[[#This Row],[PREGÃO]],tabImprósperosDetalhes[IMPRÓSPERO],tabEstimativa[[#This Row],[LOTE]]) &gt; 0,"X","")</f>
        <v/>
      </c>
      <c r="T410" s="98" t="str">
        <f>IFERROR( VLOOKUP(tabEstimativa[[#This Row],[PREGÃO]],tabPregões[#Data],11,FALSE), "" )</f>
        <v>Finalizado</v>
      </c>
      <c r="U410" s="29" t="s">
        <v>1560</v>
      </c>
      <c r="V410" s="53" t="s">
        <v>2063</v>
      </c>
      <c r="W410" s="54">
        <v>44256.556493055556</v>
      </c>
      <c r="X410" s="34" t="str">
        <f t="shared" si="6"/>
        <v>*</v>
      </c>
    </row>
    <row r="411" spans="1:24" x14ac:dyDescent="0.3">
      <c r="A411" s="2">
        <v>132714</v>
      </c>
      <c r="B411" s="3" t="s">
        <v>111</v>
      </c>
      <c r="C411" s="5" t="s">
        <v>3</v>
      </c>
      <c r="D411" s="11">
        <v>51</v>
      </c>
      <c r="E411" s="23">
        <v>17</v>
      </c>
      <c r="F411" s="11">
        <v>12</v>
      </c>
      <c r="G411" s="74">
        <f>IFERROR( ROUNDUP(tabEstimativa[[#This Row],[ESTIMATIVA]] / tabEstimativa[[#This Row],[PERÍODO]],0), 0 )</f>
        <v>0</v>
      </c>
      <c r="H411" s="72">
        <v>0</v>
      </c>
      <c r="I411" s="12">
        <v>43762</v>
      </c>
      <c r="J411" s="7">
        <v>47</v>
      </c>
      <c r="K411" s="8">
        <v>2019</v>
      </c>
      <c r="L411" s="6">
        <v>43878</v>
      </c>
      <c r="M411" s="238">
        <f>SUMIFS(tabSaldoAta[SALDO],tabSaldoAta[CÓDIGO],tabEstimativa[[#This Row],[CÓDIGO]],tabSaldoAta[ATA.NR],tabEstimativa[[#This Row],[ATA.NR]],tabSaldoAta[ATA.ANO],tabEstimativa[[#This Row],[ATA.ANO]])</f>
        <v>15</v>
      </c>
      <c r="N411" s="13" t="s">
        <v>1198</v>
      </c>
      <c r="O411" s="308" t="s">
        <v>1548</v>
      </c>
      <c r="P411" s="36" t="s">
        <v>3629</v>
      </c>
      <c r="Q411" s="35">
        <f>IFERROR( VLOOKUP(tabEstimativa[[#This Row],[PREGÃO]],tabPregões[#Data],6,FALSE), "" )</f>
        <v>44046</v>
      </c>
      <c r="R411" s="48">
        <v>28</v>
      </c>
      <c r="S411" s="66" t="str">
        <f>IF(COUNTIFS(tabImprósperosDetalhes[PREGÃO],tabEstimativa[[#This Row],[PREGÃO]],tabImprósperosDetalhes[IMPRÓSPERO],tabEstimativa[[#This Row],[LOTE]]) &gt; 0,"X","")</f>
        <v/>
      </c>
      <c r="T411" s="98" t="str">
        <f>IFERROR( VLOOKUP(tabEstimativa[[#This Row],[PREGÃO]],tabPregões[#Data],11,FALSE), "" )</f>
        <v>Finalizado</v>
      </c>
      <c r="U411" s="29" t="s">
        <v>1560</v>
      </c>
      <c r="V411" s="53" t="s">
        <v>2063</v>
      </c>
      <c r="W411" s="54">
        <v>44256.556493055556</v>
      </c>
      <c r="X411" s="34" t="str">
        <f t="shared" si="6"/>
        <v>*</v>
      </c>
    </row>
    <row r="412" spans="1:24" x14ac:dyDescent="0.3">
      <c r="A412" s="2">
        <v>50475</v>
      </c>
      <c r="B412" s="3" t="s">
        <v>112</v>
      </c>
      <c r="C412" s="5" t="s">
        <v>3</v>
      </c>
      <c r="D412" s="11">
        <v>51</v>
      </c>
      <c r="E412" s="23">
        <v>17</v>
      </c>
      <c r="F412" s="11">
        <v>12</v>
      </c>
      <c r="G412" s="74">
        <f>IFERROR( ROUNDUP(tabEstimativa[[#This Row],[ESTIMATIVA]] / tabEstimativa[[#This Row],[PERÍODO]],0), 0 )</f>
        <v>0</v>
      </c>
      <c r="H412" s="72">
        <v>0</v>
      </c>
      <c r="I412" s="12">
        <v>44308</v>
      </c>
      <c r="J412" s="7">
        <v>174</v>
      </c>
      <c r="K412" s="8">
        <v>2020</v>
      </c>
      <c r="L412" s="6">
        <v>44424</v>
      </c>
      <c r="M412" s="238">
        <f>SUMIFS(tabSaldoAta[SALDO],tabSaldoAta[CÓDIGO],tabEstimativa[[#This Row],[CÓDIGO]],tabSaldoAta[ATA.NR],tabEstimativa[[#This Row],[ATA.NR]],tabSaldoAta[ATA.ANO],tabEstimativa[[#This Row],[ATA.ANO]])</f>
        <v>0</v>
      </c>
      <c r="N412" s="13" t="s">
        <v>1198</v>
      </c>
      <c r="O412" s="308" t="s">
        <v>1548</v>
      </c>
      <c r="P412" s="36" t="s">
        <v>3629</v>
      </c>
      <c r="Q412" s="35">
        <f>IFERROR( VLOOKUP(tabEstimativa[[#This Row],[PREGÃO]],tabPregões[#Data],6,FALSE), "" )</f>
        <v>44046</v>
      </c>
      <c r="R412" s="48"/>
      <c r="S412" s="66" t="str">
        <f>IF(COUNTIFS(tabImprósperosDetalhes[PREGÃO],tabEstimativa[[#This Row],[PREGÃO]],tabImprósperosDetalhes[IMPRÓSPERO],tabEstimativa[[#This Row],[LOTE]]) &gt; 0,"X","")</f>
        <v/>
      </c>
      <c r="T412" s="98" t="str">
        <f>IFERROR( VLOOKUP(tabEstimativa[[#This Row],[PREGÃO]],tabPregões[#Data],11,FALSE), "" )</f>
        <v>Finalizado</v>
      </c>
      <c r="U412" s="29" t="s">
        <v>1560</v>
      </c>
      <c r="V412" s="53" t="s">
        <v>2063</v>
      </c>
      <c r="W412" s="54">
        <v>44424.685648148145</v>
      </c>
      <c r="X412" s="34" t="str">
        <f t="shared" si="6"/>
        <v>*</v>
      </c>
    </row>
    <row r="413" spans="1:24" x14ac:dyDescent="0.3">
      <c r="A413" s="2">
        <v>67376</v>
      </c>
      <c r="B413" s="3" t="s">
        <v>401</v>
      </c>
      <c r="C413" s="5" t="s">
        <v>3</v>
      </c>
      <c r="D413" s="11">
        <v>51</v>
      </c>
      <c r="E413" s="23">
        <v>17</v>
      </c>
      <c r="F413" s="11">
        <v>12</v>
      </c>
      <c r="G413" s="74">
        <f>IFERROR( ROUNDUP(tabEstimativa[[#This Row],[ESTIMATIVA]] / tabEstimativa[[#This Row],[PERÍODO]],0), 0 )</f>
        <v>0</v>
      </c>
      <c r="H413" s="72">
        <v>0</v>
      </c>
      <c r="I413" s="12">
        <v>44308</v>
      </c>
      <c r="J413" s="7">
        <v>174</v>
      </c>
      <c r="K413" s="8">
        <v>2020</v>
      </c>
      <c r="L413" s="6">
        <v>44424</v>
      </c>
      <c r="M413" s="238">
        <f>SUMIFS(tabSaldoAta[SALDO],tabSaldoAta[CÓDIGO],tabEstimativa[[#This Row],[CÓDIGO]],tabSaldoAta[ATA.NR],tabEstimativa[[#This Row],[ATA.NR]],tabSaldoAta[ATA.ANO],tabEstimativa[[#This Row],[ATA.ANO]])</f>
        <v>-200</v>
      </c>
      <c r="N413" s="13" t="s">
        <v>1198</v>
      </c>
      <c r="O413" s="308" t="s">
        <v>1548</v>
      </c>
      <c r="P413" s="36" t="s">
        <v>3629</v>
      </c>
      <c r="Q413" s="35">
        <f>IFERROR( VLOOKUP(tabEstimativa[[#This Row],[PREGÃO]],tabPregões[#Data],6,FALSE), "" )</f>
        <v>44046</v>
      </c>
      <c r="R413" s="48">
        <v>8</v>
      </c>
      <c r="S413" s="66" t="str">
        <f>IF(COUNTIFS(tabImprósperosDetalhes[PREGÃO],tabEstimativa[[#This Row],[PREGÃO]],tabImprósperosDetalhes[IMPRÓSPERO],tabEstimativa[[#This Row],[LOTE]]) &gt; 0,"X","")</f>
        <v/>
      </c>
      <c r="T413" s="98" t="str">
        <f>IFERROR( VLOOKUP(tabEstimativa[[#This Row],[PREGÃO]],tabPregões[#Data],11,FALSE), "" )</f>
        <v>Finalizado</v>
      </c>
      <c r="U413" s="29" t="s">
        <v>1560</v>
      </c>
      <c r="V413" s="53" t="s">
        <v>2063</v>
      </c>
      <c r="W413" s="54">
        <v>44424.685648148145</v>
      </c>
      <c r="X413" s="34" t="str">
        <f t="shared" si="6"/>
        <v>*</v>
      </c>
    </row>
    <row r="414" spans="1:24" x14ac:dyDescent="0.3">
      <c r="A414" s="2">
        <v>67375</v>
      </c>
      <c r="B414" s="3" t="s">
        <v>400</v>
      </c>
      <c r="C414" s="5" t="s">
        <v>3</v>
      </c>
      <c r="D414" s="11">
        <v>51</v>
      </c>
      <c r="E414" s="23">
        <v>17</v>
      </c>
      <c r="F414" s="11">
        <v>12</v>
      </c>
      <c r="G414" s="74">
        <f>IFERROR( ROUNDUP(tabEstimativa[[#This Row],[ESTIMATIVA]] / tabEstimativa[[#This Row],[PERÍODO]],0), 0 )</f>
        <v>9</v>
      </c>
      <c r="H414" s="72">
        <v>100</v>
      </c>
      <c r="I414" s="12">
        <v>44308</v>
      </c>
      <c r="J414" s="7">
        <v>174</v>
      </c>
      <c r="K414" s="8">
        <v>2020</v>
      </c>
      <c r="L414" s="6">
        <v>44424</v>
      </c>
      <c r="M414" s="238">
        <f>SUMIFS(tabSaldoAta[SALDO],tabSaldoAta[CÓDIGO],tabEstimativa[[#This Row],[CÓDIGO]],tabSaldoAta[ATA.NR],tabEstimativa[[#This Row],[ATA.NR]],tabSaldoAta[ATA.ANO],tabEstimativa[[#This Row],[ATA.ANO]])</f>
        <v>-80</v>
      </c>
      <c r="N414" s="13" t="s">
        <v>1198</v>
      </c>
      <c r="O414" s="308" t="s">
        <v>1548</v>
      </c>
      <c r="P414" s="36" t="s">
        <v>4324</v>
      </c>
      <c r="Q414" s="35" t="str">
        <f>IFERROR( VLOOKUP(tabEstimativa[[#This Row],[PREGÃO]],tabPregões[#Data],6,FALSE), "" )</f>
        <v/>
      </c>
      <c r="R414" s="48"/>
      <c r="S414" s="66" t="str">
        <f>IF(COUNTIFS(tabImprósperosDetalhes[PREGÃO],tabEstimativa[[#This Row],[PREGÃO]],tabImprósperosDetalhes[IMPRÓSPERO],tabEstimativa[[#This Row],[LOTE]]) &gt; 0,"X","")</f>
        <v/>
      </c>
      <c r="T414" s="98" t="str">
        <f>IFERROR( VLOOKUP(tabEstimativa[[#This Row],[PREGÃO]],tabPregões[#Data],11,FALSE), "" )</f>
        <v/>
      </c>
      <c r="U414" s="29" t="s">
        <v>1560</v>
      </c>
      <c r="V414" s="53" t="s">
        <v>4282</v>
      </c>
      <c r="W414" s="54">
        <v>44736.387129629627</v>
      </c>
      <c r="X414" s="34" t="str">
        <f t="shared" si="6"/>
        <v>*</v>
      </c>
    </row>
    <row r="415" spans="1:24" x14ac:dyDescent="0.3">
      <c r="A415" s="2">
        <v>114299</v>
      </c>
      <c r="B415" s="3" t="s">
        <v>408</v>
      </c>
      <c r="C415" s="5" t="s">
        <v>3</v>
      </c>
      <c r="D415" s="11">
        <v>51</v>
      </c>
      <c r="E415" s="23">
        <v>17</v>
      </c>
      <c r="F415" s="11">
        <v>12</v>
      </c>
      <c r="G415" s="74">
        <f>IFERROR( ROUNDUP(tabEstimativa[[#This Row],[ESTIMATIVA]] / tabEstimativa[[#This Row],[PERÍODO]],0), 0 )</f>
        <v>0</v>
      </c>
      <c r="H415" s="72">
        <v>0</v>
      </c>
      <c r="I415" s="12">
        <v>44308</v>
      </c>
      <c r="J415" s="7">
        <v>174</v>
      </c>
      <c r="K415" s="8">
        <v>2020</v>
      </c>
      <c r="L415" s="6">
        <v>44424</v>
      </c>
      <c r="M415" s="238">
        <f>SUMIFS(tabSaldoAta[SALDO],tabSaldoAta[CÓDIGO],tabEstimativa[[#This Row],[CÓDIGO]],tabSaldoAta[ATA.NR],tabEstimativa[[#This Row],[ATA.NR]],tabSaldoAta[ATA.ANO],tabEstimativa[[#This Row],[ATA.ANO]])</f>
        <v>0</v>
      </c>
      <c r="N415" s="13" t="s">
        <v>1198</v>
      </c>
      <c r="O415" s="308" t="s">
        <v>1548</v>
      </c>
      <c r="P415" s="36" t="s">
        <v>3629</v>
      </c>
      <c r="Q415" s="35">
        <f>IFERROR( VLOOKUP(tabEstimativa[[#This Row],[PREGÃO]],tabPregões[#Data],6,FALSE), "" )</f>
        <v>44046</v>
      </c>
      <c r="R415" s="48">
        <v>21</v>
      </c>
      <c r="S415" s="66" t="str">
        <f>IF(COUNTIFS(tabImprósperosDetalhes[PREGÃO],tabEstimativa[[#This Row],[PREGÃO]],tabImprósperosDetalhes[IMPRÓSPERO],tabEstimativa[[#This Row],[LOTE]]) &gt; 0,"X","")</f>
        <v/>
      </c>
      <c r="T415" s="98" t="str">
        <f>IFERROR( VLOOKUP(tabEstimativa[[#This Row],[PREGÃO]],tabPregões[#Data],11,FALSE), "" )</f>
        <v>Finalizado</v>
      </c>
      <c r="U415" s="29" t="s">
        <v>1560</v>
      </c>
      <c r="V415" s="53" t="s">
        <v>2063</v>
      </c>
      <c r="W415" s="54">
        <v>44424.685648148145</v>
      </c>
      <c r="X415" s="34" t="str">
        <f t="shared" si="6"/>
        <v>*</v>
      </c>
    </row>
    <row r="416" spans="1:24" x14ac:dyDescent="0.3">
      <c r="A416" s="2">
        <v>14784</v>
      </c>
      <c r="B416" s="3" t="s">
        <v>2223</v>
      </c>
      <c r="C416" s="5" t="s">
        <v>3</v>
      </c>
      <c r="D416" s="11">
        <v>55</v>
      </c>
      <c r="E416" s="23">
        <v>32</v>
      </c>
      <c r="F416" s="11">
        <v>12</v>
      </c>
      <c r="G416" s="74">
        <f>ROUNDUP(tabEstimativa[[#This Row],[ESTIMATIVA]] / tabEstimativa[[#This Row],[PERÍODO]],0)</f>
        <v>25</v>
      </c>
      <c r="H416" s="72">
        <v>300</v>
      </c>
      <c r="I416" s="12">
        <v>44097</v>
      </c>
      <c r="J416" s="2">
        <v>58</v>
      </c>
      <c r="K416" s="8">
        <v>2021</v>
      </c>
      <c r="L416" s="6">
        <v>44622</v>
      </c>
      <c r="M416" s="238">
        <f>SUMIFS(tabSaldoAta[SALDO],tabSaldoAta[CÓDIGO],tabEstimativa[[#This Row],[CÓDIGO]],tabSaldoAta[ATA.NR],tabEstimativa[[#This Row],[ATA.NR]],tabSaldoAta[ATA.ANO],tabEstimativa[[#This Row],[ATA.ANO]])</f>
        <v>-150</v>
      </c>
      <c r="N416" s="13" t="s">
        <v>1198</v>
      </c>
      <c r="O416" s="307" t="str">
        <f>IFERROR( VLOOKUP(CONCATENATE(tabEstimativa[[#This Row],[ATA.NR]],"/",tabEstimativa[[#This Row],[ATA.ANO]]-2000),tabAtas[#Data],6,FALSE), "" )</f>
        <v>MATERIAL ELETRICO</v>
      </c>
      <c r="P416" s="36" t="s">
        <v>4040</v>
      </c>
      <c r="Q416" s="35">
        <f>IFERROR( VLOOKUP(tabEstimativa[[#This Row],[PREGÃO]],tabPregões[#Data],6,FALSE), "" )</f>
        <v>44229</v>
      </c>
      <c r="R416" s="48"/>
      <c r="S416" s="66" t="str">
        <f>IF(COUNTIFS(tabImprósperosDetalhes[PREGÃO],tabEstimativa[[#This Row],[PREGÃO]],tabImprósperosDetalhes[IMPRÓSPERO],tabEstimativa[[#This Row],[LOTE]]) &gt; 0,"X","")</f>
        <v/>
      </c>
      <c r="T416" s="98" t="str">
        <f>IFERROR( VLOOKUP(tabEstimativa[[#This Row],[PREGÃO]],tabPregões[#Data],11,FALSE), "" )</f>
        <v>Finalizado</v>
      </c>
      <c r="U416" s="29" t="s">
        <v>1560</v>
      </c>
      <c r="V416" s="53" t="s">
        <v>4282</v>
      </c>
      <c r="W416" s="54">
        <v>44627.665405092594</v>
      </c>
      <c r="X416" s="34" t="str">
        <f t="shared" si="6"/>
        <v>*</v>
      </c>
    </row>
    <row r="417" spans="1:24" x14ac:dyDescent="0.3">
      <c r="A417" s="2">
        <v>127336</v>
      </c>
      <c r="B417" s="3" t="s">
        <v>709</v>
      </c>
      <c r="C417" s="5" t="s">
        <v>17</v>
      </c>
      <c r="D417" s="11"/>
      <c r="E417" s="23"/>
      <c r="F417" s="11">
        <v>12</v>
      </c>
      <c r="G417" s="74">
        <f>IFERROR( ROUNDUP(tabEstimativa[[#This Row],[ESTIMATIVA]] / tabEstimativa[[#This Row],[PERÍODO]],0), 0 )</f>
        <v>0</v>
      </c>
      <c r="H417" s="72">
        <v>0</v>
      </c>
      <c r="I417" s="12">
        <v>43454</v>
      </c>
      <c r="J417" s="2">
        <v>58</v>
      </c>
      <c r="K417" s="8">
        <v>2018</v>
      </c>
      <c r="L417" s="6">
        <v>43532</v>
      </c>
      <c r="M417" s="238">
        <f>SUMIFS(tabSaldoAta[SALDO],tabSaldoAta[CÓDIGO],tabEstimativa[[#This Row],[CÓDIGO]],tabSaldoAta[ATA.NR],tabEstimativa[[#This Row],[ATA.NR]],tabSaldoAta[ATA.ANO],tabEstimativa[[#This Row],[ATA.ANO]])</f>
        <v>0</v>
      </c>
      <c r="N417" s="13" t="s">
        <v>1199</v>
      </c>
      <c r="O417" s="308" t="s">
        <v>1316</v>
      </c>
      <c r="P417" s="36"/>
      <c r="Q417" s="35" t="str">
        <f>IFERROR( VLOOKUP(tabEstimativa[[#This Row],[PREGÃO]],tabPregões[#Data],6,FALSE), "" )</f>
        <v/>
      </c>
      <c r="R417" s="48"/>
      <c r="S417" s="66" t="str">
        <f>IF(COUNTIFS(tabImprósperosDetalhes[PREGÃO],tabEstimativa[[#This Row],[PREGÃO]],tabImprósperosDetalhes[IMPRÓSPERO],tabEstimativa[[#This Row],[LOTE]]) &gt; 0,"X","")</f>
        <v/>
      </c>
      <c r="T417" s="98" t="str">
        <f>IFERROR( VLOOKUP(tabEstimativa[[#This Row],[PREGÃO]],tabPregões[#Data],11,FALSE), "" )</f>
        <v/>
      </c>
      <c r="U417" s="29" t="s">
        <v>1093</v>
      </c>
      <c r="V417" s="53" t="s">
        <v>1551</v>
      </c>
      <c r="W417" s="54">
        <v>43591.434733796297</v>
      </c>
      <c r="X417" s="34" t="str">
        <f t="shared" si="6"/>
        <v>*</v>
      </c>
    </row>
    <row r="418" spans="1:24" x14ac:dyDescent="0.3">
      <c r="A418" s="2">
        <v>30772</v>
      </c>
      <c r="B418" s="3" t="s">
        <v>816</v>
      </c>
      <c r="C418" s="5" t="s">
        <v>3</v>
      </c>
      <c r="D418" s="11">
        <v>72</v>
      </c>
      <c r="E418" s="23">
        <v>5</v>
      </c>
      <c r="F418" s="11">
        <v>12</v>
      </c>
      <c r="G418" s="74">
        <f>IFERROR( ROUNDUP(tabEstimativa[[#This Row],[ESTIMATIVA]] / tabEstimativa[[#This Row],[PERÍODO]],0), 0 )</f>
        <v>0</v>
      </c>
      <c r="H418" s="72">
        <v>0</v>
      </c>
      <c r="I418" s="12">
        <v>43593</v>
      </c>
      <c r="J418" s="7">
        <v>220</v>
      </c>
      <c r="K418" s="8">
        <v>2019</v>
      </c>
      <c r="L418" s="6">
        <v>44082</v>
      </c>
      <c r="M418" s="238">
        <f>SUMIFS(tabSaldoAta[SALDO],tabSaldoAta[CÓDIGO],tabEstimativa[[#This Row],[CÓDIGO]],tabSaldoAta[ATA.NR],tabEstimativa[[#This Row],[ATA.NR]],tabSaldoAta[ATA.ANO],tabEstimativa[[#This Row],[ATA.ANO]])</f>
        <v>0</v>
      </c>
      <c r="N418" s="13" t="s">
        <v>1199</v>
      </c>
      <c r="O418" s="308" t="s">
        <v>1602</v>
      </c>
      <c r="P418" s="36" t="s">
        <v>1884</v>
      </c>
      <c r="Q418" s="35">
        <f>IFERROR( VLOOKUP(tabEstimativa[[#This Row],[PREGÃO]],tabPregões[#Data],6,FALSE), "" )</f>
        <v>43749</v>
      </c>
      <c r="R418" s="48"/>
      <c r="S418" s="66" t="str">
        <f>IF(COUNTIFS(tabImprósperosDetalhes[PREGÃO],tabEstimativa[[#This Row],[PREGÃO]],tabImprósperosDetalhes[IMPRÓSPERO],tabEstimativa[[#This Row],[LOTE]]) &gt; 0,"X","")</f>
        <v/>
      </c>
      <c r="T418" s="98" t="str">
        <f>IFERROR( VLOOKUP(tabEstimativa[[#This Row],[PREGÃO]],tabPregões[#Data],11,FALSE), "" )</f>
        <v>Processo finalizado</v>
      </c>
      <c r="U418" s="29" t="s">
        <v>1522</v>
      </c>
      <c r="V418" s="53" t="s">
        <v>1551</v>
      </c>
      <c r="W418" s="54">
        <v>43774.373576388891</v>
      </c>
      <c r="X418" s="34" t="str">
        <f t="shared" si="6"/>
        <v>*</v>
      </c>
    </row>
    <row r="419" spans="1:24" x14ac:dyDescent="0.3">
      <c r="A419" s="2">
        <v>13889</v>
      </c>
      <c r="B419" s="3" t="s">
        <v>113</v>
      </c>
      <c r="C419" s="5" t="s">
        <v>3</v>
      </c>
      <c r="D419" s="11"/>
      <c r="E419" s="23"/>
      <c r="F419" s="11">
        <v>12</v>
      </c>
      <c r="G419" s="74">
        <f>IFERROR( ROUNDUP(tabEstimativa[[#This Row],[ESTIMATIVA]] / tabEstimativa[[#This Row],[PERÍODO]],0), 0 )</f>
        <v>25</v>
      </c>
      <c r="H419" s="72">
        <v>300</v>
      </c>
      <c r="I419" s="12">
        <v>43216</v>
      </c>
      <c r="J419" s="7">
        <v>103</v>
      </c>
      <c r="K419" s="8">
        <v>2017</v>
      </c>
      <c r="L419" s="6">
        <v>43283</v>
      </c>
      <c r="M419" s="238">
        <f>SUMIFS(tabSaldoAta[SALDO],tabSaldoAta[CÓDIGO],tabEstimativa[[#This Row],[CÓDIGO]],tabSaldoAta[ATA.NR],tabEstimativa[[#This Row],[ATA.NR]],tabSaldoAta[ATA.ANO],tabEstimativa[[#This Row],[ATA.ANO]])</f>
        <v>0</v>
      </c>
      <c r="N419" s="13" t="s">
        <v>1199</v>
      </c>
      <c r="O419" s="308" t="s">
        <v>1349</v>
      </c>
      <c r="P419" s="36" t="s">
        <v>1604</v>
      </c>
      <c r="Q419" s="35">
        <f>IFERROR( VLOOKUP(tabEstimativa[[#This Row],[PREGÃO]],tabPregões[#Data],6,FALSE), "" )</f>
        <v>43321</v>
      </c>
      <c r="R419" s="48"/>
      <c r="S419" s="66" t="str">
        <f>IF(COUNTIFS(tabImprósperosDetalhes[PREGÃO],tabEstimativa[[#This Row],[PREGÃO]],tabImprósperosDetalhes[IMPRÓSPERO],tabEstimativa[[#This Row],[LOTE]]) &gt; 0,"X","")</f>
        <v/>
      </c>
      <c r="T419" s="98" t="str">
        <f>IFERROR( VLOOKUP(tabEstimativa[[#This Row],[PREGÃO]],tabPregões[#Data],11,FALSE), "" )</f>
        <v>Finalizar - contrato assinado. Ata 164/18.</v>
      </c>
      <c r="U419" s="29" t="s">
        <v>1935</v>
      </c>
      <c r="V419" s="53" t="s">
        <v>1551</v>
      </c>
      <c r="W419" s="54">
        <v>43686.669618055559</v>
      </c>
      <c r="X419" s="34" t="str">
        <f t="shared" si="6"/>
        <v>*</v>
      </c>
    </row>
    <row r="420" spans="1:24" x14ac:dyDescent="0.3">
      <c r="A420" s="2">
        <v>53465</v>
      </c>
      <c r="B420" s="3" t="s">
        <v>1468</v>
      </c>
      <c r="C420" s="5" t="s">
        <v>18</v>
      </c>
      <c r="D420" s="11">
        <v>72</v>
      </c>
      <c r="E420" s="23">
        <v>10</v>
      </c>
      <c r="F420" s="11">
        <v>12</v>
      </c>
      <c r="G420" s="74">
        <f>IFERROR( ROUNDUP(tabEstimativa[[#This Row],[ESTIMATIVA]] / tabEstimativa[[#This Row],[PERÍODO]],0), 0 )</f>
        <v>34</v>
      </c>
      <c r="H420" s="72">
        <v>400</v>
      </c>
      <c r="I420" s="12">
        <v>43818</v>
      </c>
      <c r="J420" s="7"/>
      <c r="K420" s="8"/>
      <c r="L420" s="6"/>
      <c r="M420" s="238">
        <f>SUMIFS(tabSaldoAta[SALDO],tabSaldoAta[CÓDIGO],tabEstimativa[[#This Row],[CÓDIGO]],tabSaldoAta[ATA.NR],tabEstimativa[[#This Row],[ATA.NR]],tabSaldoAta[ATA.ANO],tabEstimativa[[#This Row],[ATA.ANO]])</f>
        <v>0</v>
      </c>
      <c r="N420" s="13" t="s">
        <v>1198</v>
      </c>
      <c r="O420" s="308" t="s">
        <v>1315</v>
      </c>
      <c r="P420" s="36"/>
      <c r="Q420" s="35" t="str">
        <f>IFERROR( VLOOKUP(tabEstimativa[[#This Row],[PREGÃO]],tabPregões[#Data],6,FALSE), "" )</f>
        <v/>
      </c>
      <c r="R420" s="48"/>
      <c r="S420" s="66" t="str">
        <f>IF(COUNTIFS(tabImprósperosDetalhes[PREGÃO],tabEstimativa[[#This Row],[PREGÃO]],tabImprósperosDetalhes[IMPRÓSPERO],tabEstimativa[[#This Row],[LOTE]]) &gt; 0,"X","")</f>
        <v/>
      </c>
      <c r="T420" s="98" t="str">
        <f>IFERROR( VLOOKUP(tabEstimativa[[#This Row],[PREGÃO]],tabPregões[#Data],11,FALSE), "" )</f>
        <v/>
      </c>
      <c r="U420" s="29" t="s">
        <v>1380</v>
      </c>
      <c r="V420" s="53" t="s">
        <v>1551</v>
      </c>
      <c r="W420" s="54">
        <v>43949.629525462966</v>
      </c>
      <c r="X420" s="34" t="str">
        <f t="shared" si="6"/>
        <v>*</v>
      </c>
    </row>
    <row r="421" spans="1:24" x14ac:dyDescent="0.3">
      <c r="A421" s="2">
        <v>119407</v>
      </c>
      <c r="B421" s="3" t="s">
        <v>844</v>
      </c>
      <c r="C421" s="5" t="s">
        <v>97</v>
      </c>
      <c r="D421" s="11">
        <v>72</v>
      </c>
      <c r="E421" s="23">
        <v>10</v>
      </c>
      <c r="F421" s="11">
        <v>12</v>
      </c>
      <c r="G421" s="74">
        <f>IFERROR( ROUNDUP(tabEstimativa[[#This Row],[ESTIMATIVA]] / tabEstimativa[[#This Row],[PERÍODO]],0), 0 )</f>
        <v>25</v>
      </c>
      <c r="H421" s="72">
        <v>300</v>
      </c>
      <c r="I421" s="12">
        <v>44224</v>
      </c>
      <c r="J421" s="7">
        <v>105</v>
      </c>
      <c r="K421" s="8">
        <v>2020</v>
      </c>
      <c r="L421" s="6">
        <v>44320</v>
      </c>
      <c r="M421" s="238">
        <f>SUMIFS(tabSaldoAta[SALDO],tabSaldoAta[CÓDIGO],tabEstimativa[[#This Row],[CÓDIGO]],tabSaldoAta[ATA.NR],tabEstimativa[[#This Row],[ATA.NR]],tabSaldoAta[ATA.ANO],tabEstimativa[[#This Row],[ATA.ANO]])</f>
        <v>400</v>
      </c>
      <c r="N421" s="13" t="s">
        <v>1799</v>
      </c>
      <c r="O421" s="307" t="str">
        <f>IFERROR( VLOOKUP(CONCATENATE(tabEstimativa[[#This Row],[ATA.NR]],"/",tabEstimativa[[#This Row],[ATA.ANO]]-2000),tabAtas[#Data],6,FALSE), "" )</f>
        <v>MATERIAL DE LIMPEZA (DOMISSANEANTES)</v>
      </c>
      <c r="P421" s="36" t="s">
        <v>3477</v>
      </c>
      <c r="Q421" s="35">
        <f>IFERROR( VLOOKUP(tabEstimativa[[#This Row],[PREGÃO]],tabPregões[#Data],6,FALSE), "" )</f>
        <v>43976</v>
      </c>
      <c r="R421" s="48"/>
      <c r="S421" s="66" t="str">
        <f>IF(COUNTIFS(tabImprósperosDetalhes[PREGÃO],tabEstimativa[[#This Row],[PREGÃO]],tabImprósperosDetalhes[IMPRÓSPERO],tabEstimativa[[#This Row],[LOTE]]) &gt; 0,"X","")</f>
        <v/>
      </c>
      <c r="T421" s="98" t="str">
        <f>IFERROR( VLOOKUP(tabEstimativa[[#This Row],[PREGÃO]],tabPregões[#Data],11,FALSE), "" )</f>
        <v>Processo finalizado</v>
      </c>
      <c r="U421" s="29" t="s">
        <v>1560</v>
      </c>
      <c r="V421" s="53" t="s">
        <v>2063</v>
      </c>
      <c r="W421" s="54">
        <v>44256.339907407404</v>
      </c>
      <c r="X421" s="34" t="str">
        <f t="shared" si="6"/>
        <v>*</v>
      </c>
    </row>
    <row r="422" spans="1:24" x14ac:dyDescent="0.3">
      <c r="A422" s="2">
        <v>102922</v>
      </c>
      <c r="B422" s="3" t="s">
        <v>1469</v>
      </c>
      <c r="C422" s="5" t="s">
        <v>14</v>
      </c>
      <c r="D422" s="11">
        <v>72</v>
      </c>
      <c r="E422" s="23">
        <v>10</v>
      </c>
      <c r="F422" s="11">
        <v>12</v>
      </c>
      <c r="G422" s="74">
        <f>IFERROR( ROUNDUP(tabEstimativa[[#This Row],[ESTIMATIVA]] / tabEstimativa[[#This Row],[PERÍODO]],0), 0 )</f>
        <v>1667</v>
      </c>
      <c r="H422" s="72">
        <v>20000</v>
      </c>
      <c r="I422" s="12">
        <v>44449</v>
      </c>
      <c r="J422" s="7">
        <v>308</v>
      </c>
      <c r="K422" s="8">
        <v>2020</v>
      </c>
      <c r="L422" s="6">
        <v>44558</v>
      </c>
      <c r="M422" s="238">
        <f>SUMIFS(tabSaldoAta[SALDO],tabSaldoAta[CÓDIGO],tabEstimativa[[#This Row],[CÓDIGO]],tabSaldoAta[ATA.NR],tabEstimativa[[#This Row],[ATA.NR]],tabSaldoAta[ATA.ANO],tabEstimativa[[#This Row],[ATA.ANO]])</f>
        <v>0</v>
      </c>
      <c r="N422" s="13" t="s">
        <v>1198</v>
      </c>
      <c r="O422" s="307" t="str">
        <f>IFERROR( VLOOKUP(CONCATENATE(tabEstimativa[[#This Row],[ATA.NR]],"/",tabEstimativa[[#This Row],[ATA.ANO]]-2000),tabAtas[#Data],6,FALSE), "" )</f>
        <v>MATERIAIS DE LIMPEZA DOMISSANEANTES</v>
      </c>
      <c r="P422" s="36" t="s">
        <v>4391</v>
      </c>
      <c r="Q422" s="35" t="str">
        <f>IFERROR( VLOOKUP(tabEstimativa[[#This Row],[PREGÃO]],tabPregões[#Data],6,FALSE), "" )</f>
        <v/>
      </c>
      <c r="R422" s="48"/>
      <c r="S422" s="66" t="str">
        <f>IF(COUNTIFS(tabImprósperosDetalhes[PREGÃO],tabEstimativa[[#This Row],[PREGÃO]],tabImprósperosDetalhes[IMPRÓSPERO],tabEstimativa[[#This Row],[LOTE]]) &gt; 0,"X","")</f>
        <v/>
      </c>
      <c r="T422" s="98" t="str">
        <f>IFERROR( VLOOKUP(tabEstimativa[[#This Row],[PREGÃO]],tabPregões[#Data],11,FALSE), "" )</f>
        <v/>
      </c>
      <c r="U422" s="29" t="s">
        <v>1560</v>
      </c>
      <c r="V422" s="53" t="s">
        <v>4282</v>
      </c>
      <c r="W422" s="54">
        <v>44736.337638888886</v>
      </c>
      <c r="X422" s="34" t="str">
        <f t="shared" si="6"/>
        <v>*</v>
      </c>
    </row>
    <row r="423" spans="1:24" x14ac:dyDescent="0.3">
      <c r="A423" s="2">
        <v>119169</v>
      </c>
      <c r="B423" s="3" t="s">
        <v>767</v>
      </c>
      <c r="C423" s="5" t="s">
        <v>17</v>
      </c>
      <c r="D423" s="11"/>
      <c r="E423" s="23"/>
      <c r="F423" s="11">
        <v>12</v>
      </c>
      <c r="G423" s="74">
        <f>IFERROR( ROUNDUP(tabEstimativa[[#This Row],[ESTIMATIVA]] / tabEstimativa[[#This Row],[PERÍODO]],0), 0 )</f>
        <v>20</v>
      </c>
      <c r="H423" s="72">
        <v>240</v>
      </c>
      <c r="I423" s="12">
        <v>43333</v>
      </c>
      <c r="J423" s="7"/>
      <c r="K423" s="8"/>
      <c r="L423" s="6"/>
      <c r="M423" s="238">
        <f>SUMIFS(tabSaldoAta[SALDO],tabSaldoAta[CÓDIGO],tabEstimativa[[#This Row],[CÓDIGO]],tabSaldoAta[ATA.NR],tabEstimativa[[#This Row],[ATA.NR]],tabSaldoAta[ATA.ANO],tabEstimativa[[#This Row],[ATA.ANO]])</f>
        <v>0</v>
      </c>
      <c r="N423" s="13" t="s">
        <v>1459</v>
      </c>
      <c r="O423" s="308" t="s">
        <v>1350</v>
      </c>
      <c r="P423" s="36"/>
      <c r="Q423" s="35" t="str">
        <f>IFERROR( VLOOKUP(tabEstimativa[[#This Row],[PREGÃO]],tabPregões[#Data],6,FALSE), "" )</f>
        <v/>
      </c>
      <c r="R423" s="48"/>
      <c r="S423" s="66" t="str">
        <f>IF(COUNTIFS(tabImprósperosDetalhes[PREGÃO],tabEstimativa[[#This Row],[PREGÃO]],tabImprósperosDetalhes[IMPRÓSPERO],tabEstimativa[[#This Row],[LOTE]]) &gt; 0,"X","")</f>
        <v/>
      </c>
      <c r="T423" s="98" t="str">
        <f>IFERROR( VLOOKUP(tabEstimativa[[#This Row],[PREGÃO]],tabPregões[#Data],11,FALSE), "" )</f>
        <v/>
      </c>
      <c r="U423" s="29" t="s">
        <v>1380</v>
      </c>
      <c r="V423" s="53" t="s">
        <v>1551</v>
      </c>
      <c r="W423" s="54">
        <v>43591.434733796297</v>
      </c>
      <c r="X423" s="34" t="str">
        <f t="shared" si="6"/>
        <v>*</v>
      </c>
    </row>
    <row r="424" spans="1:24" x14ac:dyDescent="0.3">
      <c r="A424" s="2">
        <v>138475</v>
      </c>
      <c r="B424" s="3" t="s">
        <v>2238</v>
      </c>
      <c r="C424" s="5" t="s">
        <v>3</v>
      </c>
      <c r="D424" s="11">
        <v>83</v>
      </c>
      <c r="E424" s="23">
        <v>4</v>
      </c>
      <c r="F424" s="11">
        <v>12</v>
      </c>
      <c r="G424" s="74">
        <f>ROUNDUP(tabEstimativa[[#This Row],[ESTIMATIVA]] / tabEstimativa[[#This Row],[PERÍODO]],0)</f>
        <v>17</v>
      </c>
      <c r="H424" s="72">
        <v>200</v>
      </c>
      <c r="I424" s="12">
        <v>43762</v>
      </c>
      <c r="J424" s="2"/>
      <c r="K424" s="8"/>
      <c r="L424" s="6"/>
      <c r="M424" s="238">
        <f>SUMIFS(tabSaldoAta[SALDO],tabSaldoAta[CÓDIGO],tabEstimativa[[#This Row],[CÓDIGO]],tabSaldoAta[ATA.NR],tabEstimativa[[#This Row],[ATA.NR]],tabSaldoAta[ATA.ANO],tabEstimativa[[#This Row],[ATA.ANO]])</f>
        <v>0</v>
      </c>
      <c r="N424" s="13" t="s">
        <v>1799</v>
      </c>
      <c r="O424" s="307" t="s">
        <v>1869</v>
      </c>
      <c r="P424" s="36" t="s">
        <v>3332</v>
      </c>
      <c r="Q424" s="35">
        <f>IFERROR( VLOOKUP(tabEstimativa[[#This Row],[PREGÃO]],tabPregões[#Data],6,FALSE), "" )</f>
        <v>44314</v>
      </c>
      <c r="R424" s="48">
        <v>22</v>
      </c>
      <c r="S424" s="66" t="str">
        <f>IF(COUNTIFS(tabImprósperosDetalhes[PREGÃO],tabEstimativa[[#This Row],[PREGÃO]],tabImprósperosDetalhes[IMPRÓSPERO],tabEstimativa[[#This Row],[LOTE]]) &gt; 0,"X","")</f>
        <v>X</v>
      </c>
      <c r="T424" s="98" t="str">
        <f>IFERROR( VLOOKUP(tabEstimativa[[#This Row],[PREGÃO]],tabPregões[#Data],11,FALSE), "" )</f>
        <v>Processo conferido, finalizado.</v>
      </c>
      <c r="U424" s="29"/>
      <c r="V424" s="53" t="s">
        <v>2063</v>
      </c>
      <c r="W424" s="54">
        <v>44252.428819444445</v>
      </c>
      <c r="X424" s="34" t="str">
        <f t="shared" ref="X424:X487" si="7">"*"</f>
        <v>*</v>
      </c>
    </row>
    <row r="425" spans="1:24" x14ac:dyDescent="0.3">
      <c r="A425" s="2">
        <v>109986</v>
      </c>
      <c r="B425" s="3" t="s">
        <v>1797</v>
      </c>
      <c r="C425" s="5" t="s">
        <v>3</v>
      </c>
      <c r="D425" s="11">
        <v>83</v>
      </c>
      <c r="E425" s="23">
        <v>4</v>
      </c>
      <c r="F425" s="11">
        <v>12</v>
      </c>
      <c r="G425" s="74">
        <f>IFERROR( ROUNDUP(tabEstimativa[[#This Row],[ESTIMATIVA]] / tabEstimativa[[#This Row],[PERÍODO]],0), 0 )</f>
        <v>0</v>
      </c>
      <c r="H425" s="72">
        <v>0</v>
      </c>
      <c r="I425" s="12">
        <v>43733</v>
      </c>
      <c r="J425" s="2"/>
      <c r="K425" s="8"/>
      <c r="L425" s="6"/>
      <c r="M425" s="238">
        <f>SUMIFS(tabSaldoAta[SALDO],tabSaldoAta[CÓDIGO],tabEstimativa[[#This Row],[CÓDIGO]],tabSaldoAta[ATA.NR],tabEstimativa[[#This Row],[ATA.NR]],tabSaldoAta[ATA.ANO],tabEstimativa[[#This Row],[ATA.ANO]])</f>
        <v>0</v>
      </c>
      <c r="N425" s="13" t="s">
        <v>1799</v>
      </c>
      <c r="O425" s="307" t="s">
        <v>1869</v>
      </c>
      <c r="P425" s="36" t="s">
        <v>2013</v>
      </c>
      <c r="Q425" s="35">
        <f>IFERROR( VLOOKUP(tabEstimativa[[#This Row],[PREGÃO]],tabPregões[#Data],6,FALSE), "" )</f>
        <v>43711</v>
      </c>
      <c r="R425" s="48">
        <v>24</v>
      </c>
      <c r="S425" s="66" t="str">
        <f>IF(COUNTIFS(tabImprósperosDetalhes[PREGÃO],tabEstimativa[[#This Row],[PREGÃO]],tabImprósperosDetalhes[IMPRÓSPERO],tabEstimativa[[#This Row],[LOTE]]) &gt; 0,"X","")</f>
        <v>X</v>
      </c>
      <c r="T425" s="98" t="str">
        <f>IFERROR( VLOOKUP(tabEstimativa[[#This Row],[PREGÃO]],tabPregões[#Data],11,FALSE), "" )</f>
        <v>Processo conferido, finalizado.</v>
      </c>
      <c r="U425" s="29" t="s">
        <v>1796</v>
      </c>
      <c r="V425" s="53" t="s">
        <v>1551</v>
      </c>
      <c r="W425" s="54">
        <v>43865.5624537037</v>
      </c>
      <c r="X425" s="34" t="str">
        <f t="shared" si="7"/>
        <v>*</v>
      </c>
    </row>
    <row r="426" spans="1:24" x14ac:dyDescent="0.3">
      <c r="A426" s="2">
        <v>122304</v>
      </c>
      <c r="B426" s="3" t="s">
        <v>1407</v>
      </c>
      <c r="C426" s="5" t="s">
        <v>17</v>
      </c>
      <c r="D426" s="11">
        <v>83</v>
      </c>
      <c r="E426" s="23">
        <v>4</v>
      </c>
      <c r="F426" s="11">
        <v>12</v>
      </c>
      <c r="G426" s="74">
        <f>IFERROR( ROUNDUP(tabEstimativa[[#This Row],[ESTIMATIVA]] / tabEstimativa[[#This Row],[PERÍODO]],0), 0 )</f>
        <v>92</v>
      </c>
      <c r="H426" s="72">
        <v>1100</v>
      </c>
      <c r="I426" s="12">
        <v>43733</v>
      </c>
      <c r="J426" s="2">
        <v>114</v>
      </c>
      <c r="K426" s="8">
        <v>2018</v>
      </c>
      <c r="L426" s="6">
        <v>43623</v>
      </c>
      <c r="M426" s="238">
        <f>SUMIFS(tabSaldoAta[SALDO],tabSaldoAta[CÓDIGO],tabEstimativa[[#This Row],[CÓDIGO]],tabSaldoAta[ATA.NR],tabEstimativa[[#This Row],[ATA.NR]],tabSaldoAta[ATA.ANO],tabEstimativa[[#This Row],[ATA.ANO]])</f>
        <v>0</v>
      </c>
      <c r="N426" s="13" t="s">
        <v>1799</v>
      </c>
      <c r="O426" s="307" t="s">
        <v>2122</v>
      </c>
      <c r="P426" s="36" t="s">
        <v>3372</v>
      </c>
      <c r="Q426" s="35">
        <f>IFERROR( VLOOKUP(tabEstimativa[[#This Row],[PREGÃO]],tabPregões[#Data],6,FALSE), "" )</f>
        <v>43970</v>
      </c>
      <c r="R426" s="48">
        <v>55</v>
      </c>
      <c r="S426" s="66" t="str">
        <f>IF(COUNTIFS(tabImprósperosDetalhes[PREGÃO],tabEstimativa[[#This Row],[PREGÃO]],tabImprósperosDetalhes[IMPRÓSPERO],tabEstimativa[[#This Row],[LOTE]]) &gt; 0,"X","")</f>
        <v/>
      </c>
      <c r="T426" s="98" t="str">
        <f>IFERROR( VLOOKUP(tabEstimativa[[#This Row],[PREGÃO]],tabPregões[#Data],11,FALSE), "" )</f>
        <v>Finalizar, contrato assinado.</v>
      </c>
      <c r="U426" s="29"/>
      <c r="V426" s="53" t="s">
        <v>2063</v>
      </c>
      <c r="W426" s="54">
        <v>44252.429108796299</v>
      </c>
      <c r="X426" s="34" t="str">
        <f t="shared" si="7"/>
        <v>*</v>
      </c>
    </row>
    <row r="427" spans="1:24" x14ac:dyDescent="0.3">
      <c r="A427" s="2">
        <v>122305</v>
      </c>
      <c r="B427" s="3" t="s">
        <v>114</v>
      </c>
      <c r="C427" s="5" t="s">
        <v>17</v>
      </c>
      <c r="D427" s="11">
        <v>83</v>
      </c>
      <c r="E427" s="23">
        <v>4</v>
      </c>
      <c r="F427" s="11">
        <v>12</v>
      </c>
      <c r="G427" s="74">
        <f>IFERROR( ROUNDUP(tabEstimativa[[#This Row],[ESTIMATIVA]] / tabEstimativa[[#This Row],[PERÍODO]],0), 0 )</f>
        <v>50</v>
      </c>
      <c r="H427" s="72">
        <v>600</v>
      </c>
      <c r="I427" s="12">
        <v>44159</v>
      </c>
      <c r="J427" s="7">
        <v>55</v>
      </c>
      <c r="K427" s="8">
        <v>2020</v>
      </c>
      <c r="L427" s="6">
        <v>44267</v>
      </c>
      <c r="M427" s="238">
        <f>SUMIFS(tabSaldoAta[SALDO],tabSaldoAta[CÓDIGO],tabEstimativa[[#This Row],[CÓDIGO]],tabSaldoAta[ATA.NR],tabEstimativa[[#This Row],[ATA.NR]],tabSaldoAta[ATA.ANO],tabEstimativa[[#This Row],[ATA.ANO]])</f>
        <v>2000</v>
      </c>
      <c r="N427" s="13" t="s">
        <v>1198</v>
      </c>
      <c r="O427" s="307" t="str">
        <f>IFERROR( VLOOKUP(CONCATENATE(tabEstimativa[[#This Row],[ATA.NR]],"/",tabEstimativa[[#This Row],[ATA.ANO]]-2000),tabAtas[#Data],6,FALSE), "" )</f>
        <v>FERRAGENS</v>
      </c>
      <c r="P427" s="36" t="s">
        <v>3330</v>
      </c>
      <c r="Q427" s="35">
        <f>IFERROR( VLOOKUP(tabEstimativa[[#This Row],[PREGÃO]],tabPregões[#Data],6,FALSE), "" )</f>
        <v>43944</v>
      </c>
      <c r="R427" s="48">
        <v>24</v>
      </c>
      <c r="S427" s="66" t="str">
        <f>IF(COUNTIFS(tabImprósperosDetalhes[PREGÃO],tabEstimativa[[#This Row],[PREGÃO]],tabImprósperosDetalhes[IMPRÓSPERO],tabEstimativa[[#This Row],[LOTE]]) &gt; 0,"X","")</f>
        <v/>
      </c>
      <c r="T427" s="98" t="str">
        <f>IFERROR( VLOOKUP(tabEstimativa[[#This Row],[PREGÃO]],tabPregões[#Data],11,FALSE), "" )</f>
        <v>Processo conferido, finalizado.</v>
      </c>
      <c r="U427" s="29" t="s">
        <v>1560</v>
      </c>
      <c r="V427" s="53" t="s">
        <v>2063</v>
      </c>
      <c r="W427" s="54">
        <v>44267.600937499999</v>
      </c>
      <c r="X427" s="34" t="str">
        <f t="shared" si="7"/>
        <v>*</v>
      </c>
    </row>
    <row r="428" spans="1:24" x14ac:dyDescent="0.3">
      <c r="A428" s="2">
        <v>81455</v>
      </c>
      <c r="B428" s="3" t="s">
        <v>1485</v>
      </c>
      <c r="C428" s="5" t="s">
        <v>3</v>
      </c>
      <c r="D428" s="11">
        <v>83</v>
      </c>
      <c r="E428" s="23">
        <v>4</v>
      </c>
      <c r="F428" s="11">
        <v>12</v>
      </c>
      <c r="G428" s="74">
        <f>IFERROR( ROUNDUP(tabEstimativa[[#This Row],[ESTIMATIVA]] / tabEstimativa[[#This Row],[PERÍODO]],0), 0 )</f>
        <v>25</v>
      </c>
      <c r="H428" s="72">
        <v>300</v>
      </c>
      <c r="I428" s="12">
        <v>44182</v>
      </c>
      <c r="J428" s="7">
        <v>88</v>
      </c>
      <c r="K428" s="8">
        <v>2020</v>
      </c>
      <c r="L428" s="6">
        <v>44287</v>
      </c>
      <c r="M428" s="238">
        <f>SUMIFS(tabSaldoAta[SALDO],tabSaldoAta[CÓDIGO],tabEstimativa[[#This Row],[CÓDIGO]],tabSaldoAta[ATA.NR],tabEstimativa[[#This Row],[ATA.NR]],tabSaldoAta[ATA.ANO],tabEstimativa[[#This Row],[ATA.ANO]])</f>
        <v>800</v>
      </c>
      <c r="N428" s="13" t="s">
        <v>1799</v>
      </c>
      <c r="O428" s="307" t="str">
        <f>IFERROR( VLOOKUP(CONCATENATE(tabEstimativa[[#This Row],[ATA.NR]],"/",tabEstimativa[[#This Row],[ATA.ANO]]-2000),tabAtas[#Data],6,FALSE), "" )</f>
        <v>MATERIAL DE PINTURA, DISCOS ABRASIVOS E COLA PARA MADEIRA</v>
      </c>
      <c r="P428" s="36" t="s">
        <v>3332</v>
      </c>
      <c r="Q428" s="35">
        <f>IFERROR( VLOOKUP(tabEstimativa[[#This Row],[PREGÃO]],tabPregões[#Data],6,FALSE), "" )</f>
        <v>44314</v>
      </c>
      <c r="R428" s="48">
        <v>15</v>
      </c>
      <c r="S428" s="66" t="str">
        <f>IF(COUNTIFS(tabImprósperosDetalhes[PREGÃO],tabEstimativa[[#This Row],[PREGÃO]],tabImprósperosDetalhes[IMPRÓSPERO],tabEstimativa[[#This Row],[LOTE]]) &gt; 0,"X","")</f>
        <v/>
      </c>
      <c r="T428" s="98" t="str">
        <f>IFERROR( VLOOKUP(tabEstimativa[[#This Row],[PREGÃO]],tabPregões[#Data],11,FALSE), "" )</f>
        <v>Processo conferido, finalizado.</v>
      </c>
      <c r="U428" s="29" t="s">
        <v>3922</v>
      </c>
      <c r="V428" s="53" t="s">
        <v>2063</v>
      </c>
      <c r="W428" s="54">
        <v>44217.461770833332</v>
      </c>
      <c r="X428" s="34" t="str">
        <f t="shared" si="7"/>
        <v>*</v>
      </c>
    </row>
    <row r="429" spans="1:24" x14ac:dyDescent="0.3">
      <c r="A429" s="2">
        <v>80387</v>
      </c>
      <c r="B429" s="3" t="s">
        <v>1408</v>
      </c>
      <c r="C429" s="5" t="s">
        <v>3</v>
      </c>
      <c r="D429" s="11">
        <v>83</v>
      </c>
      <c r="E429" s="23">
        <v>4</v>
      </c>
      <c r="F429" s="11">
        <v>12</v>
      </c>
      <c r="G429" s="74">
        <f>IFERROR( ROUNDUP(tabEstimativa[[#This Row],[ESTIMATIVA]] / tabEstimativa[[#This Row],[PERÍODO]],0), 0 )</f>
        <v>34</v>
      </c>
      <c r="H429" s="72">
        <v>400</v>
      </c>
      <c r="I429" s="12">
        <v>43733</v>
      </c>
      <c r="J429" s="2"/>
      <c r="K429" s="8"/>
      <c r="L429" s="6"/>
      <c r="M429" s="238">
        <f>SUMIFS(tabSaldoAta[SALDO],tabSaldoAta[CÓDIGO],tabEstimativa[[#This Row],[CÓDIGO]],tabSaldoAta[ATA.NR],tabEstimativa[[#This Row],[ATA.NR]],tabSaldoAta[ATA.ANO],tabEstimativa[[#This Row],[ATA.ANO]])</f>
        <v>0</v>
      </c>
      <c r="N429" s="13" t="s">
        <v>1799</v>
      </c>
      <c r="O429" s="307" t="s">
        <v>2122</v>
      </c>
      <c r="P429" s="36" t="s">
        <v>3372</v>
      </c>
      <c r="Q429" s="35">
        <f>IFERROR( VLOOKUP(tabEstimativa[[#This Row],[PREGÃO]],tabPregões[#Data],6,FALSE), "" )</f>
        <v>43970</v>
      </c>
      <c r="R429" s="48">
        <v>13</v>
      </c>
      <c r="S429" s="66" t="str">
        <f>IF(COUNTIFS(tabImprósperosDetalhes[PREGÃO],tabEstimativa[[#This Row],[PREGÃO]],tabImprósperosDetalhes[IMPRÓSPERO],tabEstimativa[[#This Row],[LOTE]]) &gt; 0,"X","")</f>
        <v/>
      </c>
      <c r="T429" s="98" t="str">
        <f>IFERROR( VLOOKUP(tabEstimativa[[#This Row],[PREGÃO]],tabPregões[#Data],11,FALSE), "" )</f>
        <v>Finalizar, contrato assinado.</v>
      </c>
      <c r="U429" s="29"/>
      <c r="V429" s="53" t="s">
        <v>2063</v>
      </c>
      <c r="W429" s="54">
        <v>44252.429293981484</v>
      </c>
      <c r="X429" s="34" t="str">
        <f t="shared" si="7"/>
        <v>*</v>
      </c>
    </row>
    <row r="430" spans="1:24" x14ac:dyDescent="0.3">
      <c r="A430" s="2">
        <v>101947</v>
      </c>
      <c r="B430" s="3" t="s">
        <v>1443</v>
      </c>
      <c r="C430" s="5" t="s">
        <v>3</v>
      </c>
      <c r="D430" s="11">
        <v>83</v>
      </c>
      <c r="E430" s="23">
        <v>4</v>
      </c>
      <c r="F430" s="11">
        <v>12</v>
      </c>
      <c r="G430" s="74">
        <f>IFERROR( ROUNDUP(tabEstimativa[[#This Row],[ESTIMATIVA]] / tabEstimativa[[#This Row],[PERÍODO]],0), 0 )</f>
        <v>0</v>
      </c>
      <c r="H430" s="72">
        <v>0</v>
      </c>
      <c r="I430" s="12">
        <v>43963</v>
      </c>
      <c r="J430" s="2"/>
      <c r="K430" s="8"/>
      <c r="L430" s="6"/>
      <c r="M430" s="238">
        <f>SUMIFS(tabSaldoAta[SALDO],tabSaldoAta[CÓDIGO],tabEstimativa[[#This Row],[CÓDIGO]],tabSaldoAta[ATA.NR],tabEstimativa[[#This Row],[ATA.NR]],tabSaldoAta[ATA.ANO],tabEstimativa[[#This Row],[ATA.ANO]])</f>
        <v>0</v>
      </c>
      <c r="N430" s="13" t="s">
        <v>1199</v>
      </c>
      <c r="O430" s="307" t="s">
        <v>1869</v>
      </c>
      <c r="P430" s="36" t="s">
        <v>1789</v>
      </c>
      <c r="Q430" s="35">
        <f>IFERROR( VLOOKUP(tabEstimativa[[#This Row],[PREGÃO]],tabPregões[#Data],6,FALSE), "" )</f>
        <v>43276</v>
      </c>
      <c r="R430" s="48"/>
      <c r="S430" s="66" t="str">
        <f>IF(COUNTIFS(tabImprósperosDetalhes[PREGÃO],tabEstimativa[[#This Row],[PREGÃO]],tabImprósperosDetalhes[IMPRÓSPERO],tabEstimativa[[#This Row],[LOTE]]) &gt; 0,"X","")</f>
        <v/>
      </c>
      <c r="T430" s="98" t="str">
        <f>IFERROR( VLOOKUP(tabEstimativa[[#This Row],[PREGÃO]],tabPregões[#Data],11,FALSE), "" )</f>
        <v>Processo finalizado. Ata 114/18. (Todos Prósperos)</v>
      </c>
      <c r="U430" s="29" t="s">
        <v>1796</v>
      </c>
      <c r="V430" s="53" t="s">
        <v>2063</v>
      </c>
      <c r="W430" s="54">
        <v>44320.707962962966</v>
      </c>
      <c r="X430" s="34" t="str">
        <f t="shared" si="7"/>
        <v>*</v>
      </c>
    </row>
    <row r="431" spans="1:24" x14ac:dyDescent="0.3">
      <c r="A431" s="2">
        <v>52129</v>
      </c>
      <c r="B431" s="3" t="s">
        <v>1062</v>
      </c>
      <c r="C431" s="5" t="s">
        <v>3</v>
      </c>
      <c r="D431" s="11">
        <v>70</v>
      </c>
      <c r="E431" s="23">
        <v>30</v>
      </c>
      <c r="F431" s="11">
        <v>12</v>
      </c>
      <c r="G431" s="74">
        <f>IFERROR( ROUNDUP(tabEstimativa[[#This Row],[ESTIMATIVA]] / tabEstimativa[[#This Row],[PERÍODO]],0), 0 )</f>
        <v>59</v>
      </c>
      <c r="H431" s="72">
        <v>700</v>
      </c>
      <c r="I431" s="12">
        <v>43762</v>
      </c>
      <c r="J431" s="7">
        <v>70</v>
      </c>
      <c r="K431" s="8">
        <v>2019</v>
      </c>
      <c r="L431" s="6">
        <v>43889</v>
      </c>
      <c r="M431" s="238">
        <f>SUMIFS(tabSaldoAta[SALDO],tabSaldoAta[CÓDIGO],tabEstimativa[[#This Row],[CÓDIGO]],tabSaldoAta[ATA.NR],tabEstimativa[[#This Row],[ATA.NR]],tabSaldoAta[ATA.ANO],tabEstimativa[[#This Row],[ATA.ANO]])</f>
        <v>-18</v>
      </c>
      <c r="N431" s="13" t="s">
        <v>1799</v>
      </c>
      <c r="O431" s="308" t="s">
        <v>1371</v>
      </c>
      <c r="P431" s="36" t="s">
        <v>3330</v>
      </c>
      <c r="Q431" s="35">
        <f>IFERROR( VLOOKUP(tabEstimativa[[#This Row],[PREGÃO]],tabPregões[#Data],6,FALSE), "" )</f>
        <v>43944</v>
      </c>
      <c r="R431" s="48">
        <v>8</v>
      </c>
      <c r="S431" s="66" t="str">
        <f>IF(COUNTIFS(tabImprósperosDetalhes[PREGÃO],tabEstimativa[[#This Row],[PREGÃO]],tabImprósperosDetalhes[IMPRÓSPERO],tabEstimativa[[#This Row],[LOTE]]) &gt; 0,"X","")</f>
        <v>X</v>
      </c>
      <c r="T431" s="98" t="str">
        <f>IFERROR( VLOOKUP(tabEstimativa[[#This Row],[PREGÃO]],tabPregões[#Data],11,FALSE), "" )</f>
        <v>Processo conferido, finalizado.</v>
      </c>
      <c r="U431" s="29" t="s">
        <v>1560</v>
      </c>
      <c r="V431" s="53" t="s">
        <v>2063</v>
      </c>
      <c r="W431" s="54">
        <v>44252.429444444446</v>
      </c>
      <c r="X431" s="34" t="str">
        <f t="shared" si="7"/>
        <v>*</v>
      </c>
    </row>
    <row r="432" spans="1:24" x14ac:dyDescent="0.3">
      <c r="A432" s="2">
        <v>17562</v>
      </c>
      <c r="B432" s="3" t="s">
        <v>1445</v>
      </c>
      <c r="C432" s="5" t="s">
        <v>3</v>
      </c>
      <c r="D432" s="11">
        <v>83</v>
      </c>
      <c r="E432" s="23">
        <v>8</v>
      </c>
      <c r="F432" s="11">
        <v>12</v>
      </c>
      <c r="G432" s="74">
        <f>IFERROR( ROUNDUP(tabEstimativa[[#This Row],[ESTIMATIVA]] / tabEstimativa[[#This Row],[PERÍODO]],0), 0 )</f>
        <v>0</v>
      </c>
      <c r="H432" s="72">
        <v>0</v>
      </c>
      <c r="I432" s="12">
        <v>44182</v>
      </c>
      <c r="J432" s="7">
        <v>88</v>
      </c>
      <c r="K432" s="8">
        <v>2020</v>
      </c>
      <c r="L432" s="6">
        <v>44287</v>
      </c>
      <c r="M432" s="238">
        <f>SUMIFS(tabSaldoAta[SALDO],tabSaldoAta[CÓDIGO],tabEstimativa[[#This Row],[CÓDIGO]],tabSaldoAta[ATA.NR],tabEstimativa[[#This Row],[ATA.NR]],tabSaldoAta[ATA.ANO],tabEstimativa[[#This Row],[ATA.ANO]])</f>
        <v>200</v>
      </c>
      <c r="N432" s="13" t="s">
        <v>1799</v>
      </c>
      <c r="O432" s="307" t="str">
        <f>IFERROR( VLOOKUP(CONCATENATE(tabEstimativa[[#This Row],[ATA.NR]],"/",tabEstimativa[[#This Row],[ATA.ANO]]-2000),tabAtas[#Data],6,FALSE), "" )</f>
        <v>MATERIAL DE PINTURA, DISCOS ABRASIVOS E COLA PARA MADEIRA</v>
      </c>
      <c r="P432" s="36" t="s">
        <v>3332</v>
      </c>
      <c r="Q432" s="35">
        <f>IFERROR( VLOOKUP(tabEstimativa[[#This Row],[PREGÃO]],tabPregões[#Data],6,FALSE), "" )</f>
        <v>44314</v>
      </c>
      <c r="R432" s="48">
        <v>9</v>
      </c>
      <c r="S432" s="66" t="str">
        <f>IF(COUNTIFS(tabImprósperosDetalhes[PREGÃO],tabEstimativa[[#This Row],[PREGÃO]],tabImprósperosDetalhes[IMPRÓSPERO],tabEstimativa[[#This Row],[LOTE]]) &gt; 0,"X","")</f>
        <v/>
      </c>
      <c r="T432" s="98" t="str">
        <f>IFERROR( VLOOKUP(tabEstimativa[[#This Row],[PREGÃO]],tabPregões[#Data],11,FALSE), "" )</f>
        <v>Processo conferido, finalizado.</v>
      </c>
      <c r="U432" s="29" t="s">
        <v>3922</v>
      </c>
      <c r="V432" s="53" t="s">
        <v>2063</v>
      </c>
      <c r="W432" s="54">
        <v>44217.461770833332</v>
      </c>
      <c r="X432" s="34" t="str">
        <f t="shared" si="7"/>
        <v>*</v>
      </c>
    </row>
    <row r="433" spans="1:24" x14ac:dyDescent="0.3">
      <c r="A433" s="2">
        <v>85798</v>
      </c>
      <c r="B433" s="3" t="s">
        <v>1795</v>
      </c>
      <c r="C433" s="5" t="s">
        <v>3</v>
      </c>
      <c r="D433" s="11">
        <v>83</v>
      </c>
      <c r="E433" s="23">
        <v>4</v>
      </c>
      <c r="F433" s="11">
        <v>12</v>
      </c>
      <c r="G433" s="74">
        <f>IFERROR( ROUNDUP(tabEstimativa[[#This Row],[ESTIMATIVA]] / tabEstimativa[[#This Row],[PERÍODO]],0), 0 )</f>
        <v>21</v>
      </c>
      <c r="H433" s="72">
        <v>250</v>
      </c>
      <c r="I433" s="12">
        <v>43733</v>
      </c>
      <c r="J433" s="2"/>
      <c r="K433" s="8"/>
      <c r="L433" s="6"/>
      <c r="M433" s="238">
        <f>SUMIFS(tabSaldoAta[SALDO],tabSaldoAta[CÓDIGO],tabEstimativa[[#This Row],[CÓDIGO]],tabSaldoAta[ATA.NR],tabEstimativa[[#This Row],[ATA.NR]],tabSaldoAta[ATA.ANO],tabEstimativa[[#This Row],[ATA.ANO]])</f>
        <v>0</v>
      </c>
      <c r="N433" s="13" t="s">
        <v>1799</v>
      </c>
      <c r="O433" s="308" t="s">
        <v>1578</v>
      </c>
      <c r="P433" s="36" t="s">
        <v>3372</v>
      </c>
      <c r="Q433" s="35">
        <f>IFERROR( VLOOKUP(tabEstimativa[[#This Row],[PREGÃO]],tabPregões[#Data],6,FALSE), "" )</f>
        <v>43970</v>
      </c>
      <c r="R433" s="48">
        <v>15</v>
      </c>
      <c r="S433" s="66" t="str">
        <f>IF(COUNTIFS(tabImprósperosDetalhes[PREGÃO],tabEstimativa[[#This Row],[PREGÃO]],tabImprósperosDetalhes[IMPRÓSPERO],tabEstimativa[[#This Row],[LOTE]]) &gt; 0,"X","")</f>
        <v/>
      </c>
      <c r="T433" s="98" t="str">
        <f>IFERROR( VLOOKUP(tabEstimativa[[#This Row],[PREGÃO]],tabPregões[#Data],11,FALSE), "" )</f>
        <v>Finalizar, contrato assinado.</v>
      </c>
      <c r="U433" s="29"/>
      <c r="V433" s="53" t="s">
        <v>2063</v>
      </c>
      <c r="W433" s="54">
        <v>44252.430937500001</v>
      </c>
      <c r="X433" s="34" t="str">
        <f t="shared" si="7"/>
        <v>*</v>
      </c>
    </row>
    <row r="434" spans="1:24" x14ac:dyDescent="0.3">
      <c r="A434" s="2">
        <v>121214</v>
      </c>
      <c r="B434" s="3" t="s">
        <v>1409</v>
      </c>
      <c r="C434" s="5" t="s">
        <v>17</v>
      </c>
      <c r="D434" s="11">
        <v>83</v>
      </c>
      <c r="E434" s="23">
        <v>8</v>
      </c>
      <c r="F434" s="11">
        <v>12</v>
      </c>
      <c r="G434" s="74">
        <f>IFERROR( ROUNDUP(tabEstimativa[[#This Row],[ESTIMATIVA]] / tabEstimativa[[#This Row],[PERÍODO]],0), 0 )</f>
        <v>38</v>
      </c>
      <c r="H434" s="72">
        <v>450</v>
      </c>
      <c r="I434" s="12">
        <v>43522</v>
      </c>
      <c r="J434" s="2">
        <v>114</v>
      </c>
      <c r="K434" s="8">
        <v>2018</v>
      </c>
      <c r="L434" s="6">
        <v>43623</v>
      </c>
      <c r="M434" s="238">
        <f>SUMIFS(tabSaldoAta[SALDO],tabSaldoAta[CÓDIGO],tabEstimativa[[#This Row],[CÓDIGO]],tabSaldoAta[ATA.NR],tabEstimativa[[#This Row],[ATA.NR]],tabSaldoAta[ATA.ANO],tabEstimativa[[#This Row],[ATA.ANO]])</f>
        <v>0</v>
      </c>
      <c r="N434" s="13" t="s">
        <v>1799</v>
      </c>
      <c r="O434" s="307" t="s">
        <v>1869</v>
      </c>
      <c r="P434" s="36" t="s">
        <v>1789</v>
      </c>
      <c r="Q434" s="35">
        <f>IFERROR( VLOOKUP(tabEstimativa[[#This Row],[PREGÃO]],tabPregões[#Data],6,FALSE), "" )</f>
        <v>43276</v>
      </c>
      <c r="R434" s="48"/>
      <c r="S434" s="66" t="str">
        <f>IF(COUNTIFS(tabImprósperosDetalhes[PREGÃO],tabEstimativa[[#This Row],[PREGÃO]],tabImprósperosDetalhes[IMPRÓSPERO],tabEstimativa[[#This Row],[LOTE]]) &gt; 0,"X","")</f>
        <v/>
      </c>
      <c r="T434" s="98" t="str">
        <f>IFERROR( VLOOKUP(tabEstimativa[[#This Row],[PREGÃO]],tabPregões[#Data],11,FALSE), "" )</f>
        <v>Processo finalizado. Ata 114/18. (Todos Prósperos)</v>
      </c>
      <c r="U434" s="29"/>
      <c r="V434" s="53" t="s">
        <v>2063</v>
      </c>
      <c r="W434" s="54">
        <v>44252.430937500001</v>
      </c>
      <c r="X434" s="34" t="str">
        <f t="shared" si="7"/>
        <v>*</v>
      </c>
    </row>
    <row r="435" spans="1:24" x14ac:dyDescent="0.3">
      <c r="A435" s="2">
        <v>40251</v>
      </c>
      <c r="B435" s="3" t="s">
        <v>1057</v>
      </c>
      <c r="C435" s="5" t="s">
        <v>3</v>
      </c>
      <c r="D435" s="11">
        <v>83</v>
      </c>
      <c r="E435" s="23">
        <v>4</v>
      </c>
      <c r="F435" s="11">
        <v>12</v>
      </c>
      <c r="G435" s="74">
        <f>IFERROR( ROUNDUP(tabEstimativa[[#This Row],[ESTIMATIVA]] / tabEstimativa[[#This Row],[PERÍODO]],0), 0 )</f>
        <v>67</v>
      </c>
      <c r="H435" s="72">
        <v>800</v>
      </c>
      <c r="I435" s="12">
        <v>44159</v>
      </c>
      <c r="J435" s="7">
        <v>55</v>
      </c>
      <c r="K435" s="8">
        <v>2020</v>
      </c>
      <c r="L435" s="6">
        <v>44267</v>
      </c>
      <c r="M435" s="238">
        <f>SUMIFS(tabSaldoAta[SALDO],tabSaldoAta[CÓDIGO],tabEstimativa[[#This Row],[CÓDIGO]],tabSaldoAta[ATA.NR],tabEstimativa[[#This Row],[ATA.NR]],tabSaldoAta[ATA.ANO],tabEstimativa[[#This Row],[ATA.ANO]])</f>
        <v>0</v>
      </c>
      <c r="N435" s="13" t="s">
        <v>1198</v>
      </c>
      <c r="O435" s="307" t="str">
        <f>IFERROR( VLOOKUP(CONCATENATE(tabEstimativa[[#This Row],[ATA.NR]],"/",tabEstimativa[[#This Row],[ATA.ANO]]-2000),tabAtas[#Data],6,FALSE), "" )</f>
        <v>FERRAGENS</v>
      </c>
      <c r="P435" s="36" t="s">
        <v>3330</v>
      </c>
      <c r="Q435" s="35">
        <f>IFERROR( VLOOKUP(tabEstimativa[[#This Row],[PREGÃO]],tabPregões[#Data],6,FALSE), "" )</f>
        <v>43944</v>
      </c>
      <c r="R435" s="48">
        <v>17</v>
      </c>
      <c r="S435" s="66" t="str">
        <f>IF(COUNTIFS(tabImprósperosDetalhes[PREGÃO],tabEstimativa[[#This Row],[PREGÃO]],tabImprósperosDetalhes[IMPRÓSPERO],tabEstimativa[[#This Row],[LOTE]]) &gt; 0,"X","")</f>
        <v/>
      </c>
      <c r="T435" s="98" t="str">
        <f>IFERROR( VLOOKUP(tabEstimativa[[#This Row],[PREGÃO]],tabPregões[#Data],11,FALSE), "" )</f>
        <v>Processo conferido, finalizado.</v>
      </c>
      <c r="U435" s="29" t="s">
        <v>1560</v>
      </c>
      <c r="V435" s="53" t="s">
        <v>2063</v>
      </c>
      <c r="W435" s="54">
        <v>44267.600937499999</v>
      </c>
      <c r="X435" s="34" t="str">
        <f t="shared" si="7"/>
        <v>*</v>
      </c>
    </row>
    <row r="436" spans="1:24" x14ac:dyDescent="0.3">
      <c r="A436" s="2">
        <v>100595</v>
      </c>
      <c r="B436" s="3" t="s">
        <v>1444</v>
      </c>
      <c r="C436" s="5" t="s">
        <v>3</v>
      </c>
      <c r="D436" s="11">
        <v>83</v>
      </c>
      <c r="E436" s="23">
        <v>4</v>
      </c>
      <c r="F436" s="11">
        <v>12</v>
      </c>
      <c r="G436" s="74">
        <f>IFERROR( ROUNDUP(tabEstimativa[[#This Row],[ESTIMATIVA]] / tabEstimativa[[#This Row],[PERÍODO]],0), 0 )</f>
        <v>25</v>
      </c>
      <c r="H436" s="72">
        <v>300</v>
      </c>
      <c r="I436" s="12">
        <v>43522</v>
      </c>
      <c r="J436" s="2"/>
      <c r="K436" s="8"/>
      <c r="L436" s="6"/>
      <c r="M436" s="238">
        <f>SUMIFS(tabSaldoAta[SALDO],tabSaldoAta[CÓDIGO],tabEstimativa[[#This Row],[CÓDIGO]],tabSaldoAta[ATA.NR],tabEstimativa[[#This Row],[ATA.NR]],tabSaldoAta[ATA.ANO],tabEstimativa[[#This Row],[ATA.ANO]])</f>
        <v>0</v>
      </c>
      <c r="N436" s="13" t="s">
        <v>1199</v>
      </c>
      <c r="O436" s="307" t="s">
        <v>1869</v>
      </c>
      <c r="P436" s="36" t="s">
        <v>1789</v>
      </c>
      <c r="Q436" s="35">
        <f>IFERROR( VLOOKUP(tabEstimativa[[#This Row],[PREGÃO]],tabPregões[#Data],6,FALSE), "" )</f>
        <v>43276</v>
      </c>
      <c r="R436" s="48"/>
      <c r="S436" s="66" t="str">
        <f>IF(COUNTIFS(tabImprósperosDetalhes[PREGÃO],tabEstimativa[[#This Row],[PREGÃO]],tabImprósperosDetalhes[IMPRÓSPERO],tabEstimativa[[#This Row],[LOTE]]) &gt; 0,"X","")</f>
        <v/>
      </c>
      <c r="T436" s="98" t="str">
        <f>IFERROR( VLOOKUP(tabEstimativa[[#This Row],[PREGÃO]],tabPregões[#Data],11,FALSE), "" )</f>
        <v>Processo finalizado. Ata 114/18. (Todos Prósperos)</v>
      </c>
      <c r="U436" s="29" t="s">
        <v>1796</v>
      </c>
      <c r="V436" s="53" t="s">
        <v>1551</v>
      </c>
      <c r="W436" s="54">
        <v>43656.711273148147</v>
      </c>
      <c r="X436" s="34" t="str">
        <f t="shared" si="7"/>
        <v>*</v>
      </c>
    </row>
    <row r="437" spans="1:24" x14ac:dyDescent="0.3">
      <c r="A437" s="2">
        <v>88718</v>
      </c>
      <c r="B437" s="3" t="s">
        <v>115</v>
      </c>
      <c r="C437" s="5" t="s">
        <v>3</v>
      </c>
      <c r="D437" s="11">
        <v>55</v>
      </c>
      <c r="E437" s="23">
        <v>26</v>
      </c>
      <c r="F437" s="11">
        <v>12</v>
      </c>
      <c r="G437" s="74">
        <f>IFERROR( ROUNDUP(tabEstimativa[[#This Row],[ESTIMATIVA]] / tabEstimativa[[#This Row],[PERÍODO]],0), 0 )</f>
        <v>6</v>
      </c>
      <c r="H437" s="72">
        <v>70</v>
      </c>
      <c r="I437" s="12">
        <v>44097</v>
      </c>
      <c r="J437" s="7">
        <v>17</v>
      </c>
      <c r="K437" s="8">
        <v>2020</v>
      </c>
      <c r="L437" s="6">
        <v>44225</v>
      </c>
      <c r="M437" s="238">
        <f>SUMIFS(tabSaldoAta[SALDO],tabSaldoAta[CÓDIGO],tabEstimativa[[#This Row],[CÓDIGO]],tabSaldoAta[ATA.NR],tabEstimativa[[#This Row],[ATA.NR]],tabSaldoAta[ATA.ANO],tabEstimativa[[#This Row],[ATA.ANO]])</f>
        <v>200</v>
      </c>
      <c r="N437" s="13" t="s">
        <v>1198</v>
      </c>
      <c r="O437" s="307" t="str">
        <f>IFERROR( VLOOKUP(CONCATENATE(tabEstimativa[[#This Row],[ATA.NR]],"/",tabEstimativa[[#This Row],[ATA.ANO]]-2000),tabAtas[#Data],6,FALSE), "" )</f>
        <v>DISJUNTORES, REATORES, LÂMPADAS, LUMINARIAS, CONTATOR E DISTRIBUIDOR GERAL PARA TELEFONIA</v>
      </c>
      <c r="P437" s="36" t="s">
        <v>3319</v>
      </c>
      <c r="Q437" s="35">
        <f>IFERROR( VLOOKUP(tabEstimativa[[#This Row],[PREGÃO]],tabPregões[#Data],6,FALSE), "" )</f>
        <v>43882</v>
      </c>
      <c r="R437" s="48"/>
      <c r="S437" s="66" t="str">
        <f>IF(COUNTIFS(tabImprósperosDetalhes[PREGÃO],tabEstimativa[[#This Row],[PREGÃO]],tabImprósperosDetalhes[IMPRÓSPERO],tabEstimativa[[#This Row],[LOTE]]) &gt; 0,"X","")</f>
        <v/>
      </c>
      <c r="T437" s="98" t="str">
        <f>IFERROR( VLOOKUP(tabEstimativa[[#This Row],[PREGÃO]],tabPregões[#Data],11,FALSE), "" )</f>
        <v>Processo conferido, finalizado.</v>
      </c>
      <c r="U437" s="29" t="s">
        <v>1560</v>
      </c>
      <c r="V437" s="53" t="s">
        <v>2063</v>
      </c>
      <c r="W437" s="54">
        <v>44225.355069444442</v>
      </c>
      <c r="X437" s="34" t="str">
        <f t="shared" si="7"/>
        <v>*</v>
      </c>
    </row>
    <row r="438" spans="1:24" x14ac:dyDescent="0.3">
      <c r="A438" s="2">
        <v>88719</v>
      </c>
      <c r="B438" s="3" t="s">
        <v>116</v>
      </c>
      <c r="C438" s="5" t="s">
        <v>3</v>
      </c>
      <c r="D438" s="11">
        <v>55</v>
      </c>
      <c r="E438" s="23">
        <v>26</v>
      </c>
      <c r="F438" s="11">
        <v>12</v>
      </c>
      <c r="G438" s="74">
        <f>IFERROR( ROUNDUP(tabEstimativa[[#This Row],[ESTIMATIVA]] / tabEstimativa[[#This Row],[PERÍODO]],0), 0 )</f>
        <v>11</v>
      </c>
      <c r="H438" s="72">
        <v>130</v>
      </c>
      <c r="I438" s="12">
        <v>44097</v>
      </c>
      <c r="J438" s="7">
        <v>17</v>
      </c>
      <c r="K438" s="8">
        <v>2020</v>
      </c>
      <c r="L438" s="6">
        <v>44225</v>
      </c>
      <c r="M438" s="238">
        <f>SUMIFS(tabSaldoAta[SALDO],tabSaldoAta[CÓDIGO],tabEstimativa[[#This Row],[CÓDIGO]],tabSaldoAta[ATA.NR],tabEstimativa[[#This Row],[ATA.NR]],tabSaldoAta[ATA.ANO],tabEstimativa[[#This Row],[ATA.ANO]])</f>
        <v>70</v>
      </c>
      <c r="N438" s="13" t="s">
        <v>1198</v>
      </c>
      <c r="O438" s="307" t="str">
        <f>IFERROR( VLOOKUP(CONCATENATE(tabEstimativa[[#This Row],[ATA.NR]],"/",tabEstimativa[[#This Row],[ATA.ANO]]-2000),tabAtas[#Data],6,FALSE), "" )</f>
        <v>DISJUNTORES, REATORES, LÂMPADAS, LUMINARIAS, CONTATOR E DISTRIBUIDOR GERAL PARA TELEFONIA</v>
      </c>
      <c r="P438" s="36" t="s">
        <v>3319</v>
      </c>
      <c r="Q438" s="35">
        <f>IFERROR( VLOOKUP(tabEstimativa[[#This Row],[PREGÃO]],tabPregões[#Data],6,FALSE), "" )</f>
        <v>43882</v>
      </c>
      <c r="R438" s="48"/>
      <c r="S438" s="66" t="str">
        <f>IF(COUNTIFS(tabImprósperosDetalhes[PREGÃO],tabEstimativa[[#This Row],[PREGÃO]],tabImprósperosDetalhes[IMPRÓSPERO],tabEstimativa[[#This Row],[LOTE]]) &gt; 0,"X","")</f>
        <v/>
      </c>
      <c r="T438" s="98" t="str">
        <f>IFERROR( VLOOKUP(tabEstimativa[[#This Row],[PREGÃO]],tabPregões[#Data],11,FALSE), "" )</f>
        <v>Processo conferido, finalizado.</v>
      </c>
      <c r="U438" s="29" t="s">
        <v>1560</v>
      </c>
      <c r="V438" s="53" t="s">
        <v>2063</v>
      </c>
      <c r="W438" s="54">
        <v>44225.355069444442</v>
      </c>
      <c r="X438" s="34" t="str">
        <f t="shared" si="7"/>
        <v>*</v>
      </c>
    </row>
    <row r="439" spans="1:24" x14ac:dyDescent="0.3">
      <c r="A439" s="2">
        <v>88726</v>
      </c>
      <c r="B439" s="3" t="s">
        <v>117</v>
      </c>
      <c r="C439" s="5" t="s">
        <v>3</v>
      </c>
      <c r="D439" s="11">
        <v>55</v>
      </c>
      <c r="E439" s="23">
        <v>26</v>
      </c>
      <c r="F439" s="11">
        <v>12</v>
      </c>
      <c r="G439" s="74">
        <f>IFERROR( ROUNDUP(tabEstimativa[[#This Row],[ESTIMATIVA]] / tabEstimativa[[#This Row],[PERÍODO]],0), 0 )</f>
        <v>10</v>
      </c>
      <c r="H439" s="72">
        <v>120</v>
      </c>
      <c r="I439" s="12">
        <v>44097</v>
      </c>
      <c r="J439" s="7">
        <v>17</v>
      </c>
      <c r="K439" s="8">
        <v>2020</v>
      </c>
      <c r="L439" s="6">
        <v>44225</v>
      </c>
      <c r="M439" s="238">
        <f>SUMIFS(tabSaldoAta[SALDO],tabSaldoAta[CÓDIGO],tabEstimativa[[#This Row],[CÓDIGO]],tabSaldoAta[ATA.NR],tabEstimativa[[#This Row],[ATA.NR]],tabSaldoAta[ATA.ANO],tabEstimativa[[#This Row],[ATA.ANO]])</f>
        <v>160</v>
      </c>
      <c r="N439" s="13" t="s">
        <v>1198</v>
      </c>
      <c r="O439" s="307" t="str">
        <f>IFERROR( VLOOKUP(CONCATENATE(tabEstimativa[[#This Row],[ATA.NR]],"/",tabEstimativa[[#This Row],[ATA.ANO]]-2000),tabAtas[#Data],6,FALSE), "" )</f>
        <v>DISJUNTORES, REATORES, LÂMPADAS, LUMINARIAS, CONTATOR E DISTRIBUIDOR GERAL PARA TELEFONIA</v>
      </c>
      <c r="P439" s="36" t="s">
        <v>3319</v>
      </c>
      <c r="Q439" s="35">
        <f>IFERROR( VLOOKUP(tabEstimativa[[#This Row],[PREGÃO]],tabPregões[#Data],6,FALSE), "" )</f>
        <v>43882</v>
      </c>
      <c r="R439" s="48"/>
      <c r="S439" s="66" t="str">
        <f>IF(COUNTIFS(tabImprósperosDetalhes[PREGÃO],tabEstimativa[[#This Row],[PREGÃO]],tabImprósperosDetalhes[IMPRÓSPERO],tabEstimativa[[#This Row],[LOTE]]) &gt; 0,"X","")</f>
        <v/>
      </c>
      <c r="T439" s="98" t="str">
        <f>IFERROR( VLOOKUP(tabEstimativa[[#This Row],[PREGÃO]],tabPregões[#Data],11,FALSE), "" )</f>
        <v>Processo conferido, finalizado.</v>
      </c>
      <c r="U439" s="29" t="s">
        <v>1560</v>
      </c>
      <c r="V439" s="53" t="s">
        <v>2063</v>
      </c>
      <c r="W439" s="54">
        <v>44225.355069444442</v>
      </c>
      <c r="X439" s="34" t="str">
        <f t="shared" si="7"/>
        <v>*</v>
      </c>
    </row>
    <row r="440" spans="1:24" x14ac:dyDescent="0.3">
      <c r="A440" s="2">
        <v>88742</v>
      </c>
      <c r="B440" s="3" t="s">
        <v>434</v>
      </c>
      <c r="C440" s="5" t="s">
        <v>3</v>
      </c>
      <c r="D440" s="11">
        <v>55</v>
      </c>
      <c r="E440" s="23">
        <v>26</v>
      </c>
      <c r="F440" s="11">
        <v>12</v>
      </c>
      <c r="G440" s="74">
        <f>IFERROR( ROUNDUP(tabEstimativa[[#This Row],[ESTIMATIVA]] / tabEstimativa[[#This Row],[PERÍODO]],0), 0 )</f>
        <v>1</v>
      </c>
      <c r="H440" s="72">
        <v>10</v>
      </c>
      <c r="I440" s="12">
        <v>43762</v>
      </c>
      <c r="J440" s="7"/>
      <c r="K440" s="8"/>
      <c r="L440" s="6"/>
      <c r="M440" s="238">
        <f>SUMIFS(tabSaldoAta[SALDO],tabSaldoAta[CÓDIGO],tabEstimativa[[#This Row],[CÓDIGO]],tabSaldoAta[ATA.NR],tabEstimativa[[#This Row],[ATA.NR]],tabSaldoAta[ATA.ANO],tabEstimativa[[#This Row],[ATA.ANO]])</f>
        <v>0</v>
      </c>
      <c r="N440" s="13" t="s">
        <v>1198</v>
      </c>
      <c r="O440" s="308" t="s">
        <v>1336</v>
      </c>
      <c r="P440" s="36"/>
      <c r="Q440" s="35" t="str">
        <f>IFERROR( VLOOKUP(tabEstimativa[[#This Row],[PREGÃO]],tabPregões[#Data],6,FALSE), "" )</f>
        <v/>
      </c>
      <c r="R440" s="48"/>
      <c r="S440" s="66" t="str">
        <f>IF(COUNTIFS(tabImprósperosDetalhes[PREGÃO],tabEstimativa[[#This Row],[PREGÃO]],tabImprósperosDetalhes[IMPRÓSPERO],tabEstimativa[[#This Row],[LOTE]]) &gt; 0,"X","")</f>
        <v/>
      </c>
      <c r="T440" s="98" t="str">
        <f>IFERROR( VLOOKUP(tabEstimativa[[#This Row],[PREGÃO]],tabPregões[#Data],11,FALSE), "" )</f>
        <v/>
      </c>
      <c r="U440" s="29" t="s">
        <v>1380</v>
      </c>
      <c r="V440" s="53" t="s">
        <v>2063</v>
      </c>
      <c r="W440" s="54">
        <v>43769.64539351852</v>
      </c>
      <c r="X440" s="34" t="str">
        <f t="shared" si="7"/>
        <v>*</v>
      </c>
    </row>
    <row r="441" spans="1:24" x14ac:dyDescent="0.3">
      <c r="A441" s="2">
        <v>88743</v>
      </c>
      <c r="B441" s="3" t="s">
        <v>435</v>
      </c>
      <c r="C441" s="5" t="s">
        <v>3</v>
      </c>
      <c r="D441" s="11"/>
      <c r="E441" s="23"/>
      <c r="F441" s="11">
        <v>12</v>
      </c>
      <c r="G441" s="74">
        <f>IFERROR( ROUNDUP(tabEstimativa[[#This Row],[ESTIMATIVA]] / tabEstimativa[[#This Row],[PERÍODO]],0), 0 )</f>
        <v>0</v>
      </c>
      <c r="H441" s="72">
        <v>0</v>
      </c>
      <c r="I441" s="12">
        <v>43319</v>
      </c>
      <c r="J441" s="7"/>
      <c r="K441" s="8"/>
      <c r="L441" s="6"/>
      <c r="M441" s="238">
        <f>SUMIFS(tabSaldoAta[SALDO],tabSaldoAta[CÓDIGO],tabEstimativa[[#This Row],[CÓDIGO]],tabSaldoAta[ATA.NR],tabEstimativa[[#This Row],[ATA.NR]],tabSaldoAta[ATA.ANO],tabEstimativa[[#This Row],[ATA.ANO]])</f>
        <v>0</v>
      </c>
      <c r="N441" s="13" t="s">
        <v>1199</v>
      </c>
      <c r="O441" s="308" t="s">
        <v>1336</v>
      </c>
      <c r="P441" s="36"/>
      <c r="Q441" s="35" t="str">
        <f>IFERROR( VLOOKUP(tabEstimativa[[#This Row],[PREGÃO]],tabPregões[#Data],6,FALSE), "" )</f>
        <v/>
      </c>
      <c r="R441" s="48"/>
      <c r="S441" s="66" t="str">
        <f>IF(COUNTIFS(tabImprósperosDetalhes[PREGÃO],tabEstimativa[[#This Row],[PREGÃO]],tabImprósperosDetalhes[IMPRÓSPERO],tabEstimativa[[#This Row],[LOTE]]) &gt; 0,"X","")</f>
        <v/>
      </c>
      <c r="T441" s="98" t="str">
        <f>IFERROR( VLOOKUP(tabEstimativa[[#This Row],[PREGÃO]],tabPregões[#Data],11,FALSE), "" )</f>
        <v/>
      </c>
      <c r="U441" s="29" t="s">
        <v>1380</v>
      </c>
      <c r="V441" s="53" t="s">
        <v>1551</v>
      </c>
      <c r="W441" s="54">
        <v>43591.434733796297</v>
      </c>
      <c r="X441" s="34" t="str">
        <f t="shared" si="7"/>
        <v>*</v>
      </c>
    </row>
    <row r="442" spans="1:24" x14ac:dyDescent="0.3">
      <c r="A442" s="2">
        <v>88727</v>
      </c>
      <c r="B442" s="3" t="s">
        <v>118</v>
      </c>
      <c r="C442" s="5" t="s">
        <v>3</v>
      </c>
      <c r="D442" s="11">
        <v>55</v>
      </c>
      <c r="E442" s="23">
        <v>26</v>
      </c>
      <c r="F442" s="11">
        <v>12</v>
      </c>
      <c r="G442" s="74">
        <f>IFERROR( ROUNDUP(tabEstimativa[[#This Row],[ESTIMATIVA]] / tabEstimativa[[#This Row],[PERÍODO]],0), 0 )</f>
        <v>25</v>
      </c>
      <c r="H442" s="72">
        <v>300</v>
      </c>
      <c r="I442" s="12">
        <v>44097</v>
      </c>
      <c r="J442" s="7">
        <v>17</v>
      </c>
      <c r="K442" s="8">
        <v>2020</v>
      </c>
      <c r="L442" s="6">
        <v>44225</v>
      </c>
      <c r="M442" s="238">
        <f>SUMIFS(tabSaldoAta[SALDO],tabSaldoAta[CÓDIGO],tabEstimativa[[#This Row],[CÓDIGO]],tabSaldoAta[ATA.NR],tabEstimativa[[#This Row],[ATA.NR]],tabSaldoAta[ATA.ANO],tabEstimativa[[#This Row],[ATA.ANO]])</f>
        <v>200</v>
      </c>
      <c r="N442" s="13" t="s">
        <v>1198</v>
      </c>
      <c r="O442" s="307" t="str">
        <f>IFERROR( VLOOKUP(CONCATENATE(tabEstimativa[[#This Row],[ATA.NR]],"/",tabEstimativa[[#This Row],[ATA.ANO]]-2000),tabAtas[#Data],6,FALSE), "" )</f>
        <v>DISJUNTORES, REATORES, LÂMPADAS, LUMINARIAS, CONTATOR E DISTRIBUIDOR GERAL PARA TELEFONIA</v>
      </c>
      <c r="P442" s="36" t="s">
        <v>3319</v>
      </c>
      <c r="Q442" s="35">
        <f>IFERROR( VLOOKUP(tabEstimativa[[#This Row],[PREGÃO]],tabPregões[#Data],6,FALSE), "" )</f>
        <v>43882</v>
      </c>
      <c r="R442" s="48"/>
      <c r="S442" s="66" t="str">
        <f>IF(COUNTIFS(tabImprósperosDetalhes[PREGÃO],tabEstimativa[[#This Row],[PREGÃO]],tabImprósperosDetalhes[IMPRÓSPERO],tabEstimativa[[#This Row],[LOTE]]) &gt; 0,"X","")</f>
        <v/>
      </c>
      <c r="T442" s="98" t="str">
        <f>IFERROR( VLOOKUP(tabEstimativa[[#This Row],[PREGÃO]],tabPregões[#Data],11,FALSE), "" )</f>
        <v>Processo conferido, finalizado.</v>
      </c>
      <c r="U442" s="29" t="s">
        <v>1560</v>
      </c>
      <c r="V442" s="53" t="s">
        <v>2063</v>
      </c>
      <c r="W442" s="54">
        <v>44225.355069444442</v>
      </c>
      <c r="X442" s="34" t="str">
        <f t="shared" si="7"/>
        <v>*</v>
      </c>
    </row>
    <row r="443" spans="1:24" x14ac:dyDescent="0.3">
      <c r="A443" s="2">
        <v>88728</v>
      </c>
      <c r="B443" s="3" t="s">
        <v>430</v>
      </c>
      <c r="C443" s="5" t="s">
        <v>3</v>
      </c>
      <c r="D443" s="11">
        <v>55</v>
      </c>
      <c r="E443" s="23">
        <v>26</v>
      </c>
      <c r="F443" s="11">
        <v>12</v>
      </c>
      <c r="G443" s="74">
        <f>IFERROR( ROUNDUP(tabEstimativa[[#This Row],[ESTIMATIVA]] / tabEstimativa[[#This Row],[PERÍODO]],0), 0 )</f>
        <v>21</v>
      </c>
      <c r="H443" s="72">
        <v>250</v>
      </c>
      <c r="I443" s="12">
        <v>44097</v>
      </c>
      <c r="J443" s="7">
        <v>17</v>
      </c>
      <c r="K443" s="8">
        <v>2020</v>
      </c>
      <c r="L443" s="6">
        <v>44225</v>
      </c>
      <c r="M443" s="238">
        <f>SUMIFS(tabSaldoAta[SALDO],tabSaldoAta[CÓDIGO],tabEstimativa[[#This Row],[CÓDIGO]],tabSaldoAta[ATA.NR],tabEstimativa[[#This Row],[ATA.NR]],tabSaldoAta[ATA.ANO],tabEstimativa[[#This Row],[ATA.ANO]])</f>
        <v>150</v>
      </c>
      <c r="N443" s="13" t="s">
        <v>1198</v>
      </c>
      <c r="O443" s="307" t="str">
        <f>IFERROR( VLOOKUP(CONCATENATE(tabEstimativa[[#This Row],[ATA.NR]],"/",tabEstimativa[[#This Row],[ATA.ANO]]-2000),tabAtas[#Data],6,FALSE), "" )</f>
        <v>DISJUNTORES, REATORES, LÂMPADAS, LUMINARIAS, CONTATOR E DISTRIBUIDOR GERAL PARA TELEFONIA</v>
      </c>
      <c r="P443" s="36" t="s">
        <v>3319</v>
      </c>
      <c r="Q443" s="35">
        <f>IFERROR( VLOOKUP(tabEstimativa[[#This Row],[PREGÃO]],tabPregões[#Data],6,FALSE), "" )</f>
        <v>43882</v>
      </c>
      <c r="R443" s="48"/>
      <c r="S443" s="66" t="str">
        <f>IF(COUNTIFS(tabImprósperosDetalhes[PREGÃO],tabEstimativa[[#This Row],[PREGÃO]],tabImprósperosDetalhes[IMPRÓSPERO],tabEstimativa[[#This Row],[LOTE]]) &gt; 0,"X","")</f>
        <v/>
      </c>
      <c r="T443" s="98" t="str">
        <f>IFERROR( VLOOKUP(tabEstimativa[[#This Row],[PREGÃO]],tabPregões[#Data],11,FALSE), "" )</f>
        <v>Processo conferido, finalizado.</v>
      </c>
      <c r="U443" s="29" t="s">
        <v>1560</v>
      </c>
      <c r="V443" s="53" t="s">
        <v>2063</v>
      </c>
      <c r="W443" s="54">
        <v>44225.355069444442</v>
      </c>
      <c r="X443" s="34" t="str">
        <f t="shared" si="7"/>
        <v>*</v>
      </c>
    </row>
    <row r="444" spans="1:24" x14ac:dyDescent="0.3">
      <c r="A444" s="2">
        <v>88729</v>
      </c>
      <c r="B444" s="3" t="s">
        <v>119</v>
      </c>
      <c r="C444" s="5" t="s">
        <v>3</v>
      </c>
      <c r="D444" s="11">
        <v>55</v>
      </c>
      <c r="E444" s="23">
        <v>26</v>
      </c>
      <c r="F444" s="11">
        <v>12</v>
      </c>
      <c r="G444" s="74">
        <f>IFERROR( ROUNDUP(tabEstimativa[[#This Row],[ESTIMATIVA]] / tabEstimativa[[#This Row],[PERÍODO]],0), 0 )</f>
        <v>9</v>
      </c>
      <c r="H444" s="72">
        <v>100</v>
      </c>
      <c r="I444" s="12">
        <v>44097</v>
      </c>
      <c r="J444" s="7">
        <v>17</v>
      </c>
      <c r="K444" s="8">
        <v>2020</v>
      </c>
      <c r="L444" s="6">
        <v>44225</v>
      </c>
      <c r="M444" s="238">
        <f>SUMIFS(tabSaldoAta[SALDO],tabSaldoAta[CÓDIGO],tabEstimativa[[#This Row],[CÓDIGO]],tabSaldoAta[ATA.NR],tabEstimativa[[#This Row],[ATA.NR]],tabSaldoAta[ATA.ANO],tabEstimativa[[#This Row],[ATA.ANO]])</f>
        <v>100</v>
      </c>
      <c r="N444" s="13" t="s">
        <v>1198</v>
      </c>
      <c r="O444" s="307" t="str">
        <f>IFERROR( VLOOKUP(CONCATENATE(tabEstimativa[[#This Row],[ATA.NR]],"/",tabEstimativa[[#This Row],[ATA.ANO]]-2000),tabAtas[#Data],6,FALSE), "" )</f>
        <v>DISJUNTORES, REATORES, LÂMPADAS, LUMINARIAS, CONTATOR E DISTRIBUIDOR GERAL PARA TELEFONIA</v>
      </c>
      <c r="P444" s="36" t="s">
        <v>3319</v>
      </c>
      <c r="Q444" s="35">
        <f>IFERROR( VLOOKUP(tabEstimativa[[#This Row],[PREGÃO]],tabPregões[#Data],6,FALSE), "" )</f>
        <v>43882</v>
      </c>
      <c r="R444" s="48"/>
      <c r="S444" s="66" t="str">
        <f>IF(COUNTIFS(tabImprósperosDetalhes[PREGÃO],tabEstimativa[[#This Row],[PREGÃO]],tabImprósperosDetalhes[IMPRÓSPERO],tabEstimativa[[#This Row],[LOTE]]) &gt; 0,"X","")</f>
        <v/>
      </c>
      <c r="T444" s="98" t="str">
        <f>IFERROR( VLOOKUP(tabEstimativa[[#This Row],[PREGÃO]],tabPregões[#Data],11,FALSE), "" )</f>
        <v>Processo conferido, finalizado.</v>
      </c>
      <c r="U444" s="29" t="s">
        <v>1560</v>
      </c>
      <c r="V444" s="53" t="s">
        <v>2063</v>
      </c>
      <c r="W444" s="54">
        <v>44225.355069444442</v>
      </c>
      <c r="X444" s="34" t="str">
        <f t="shared" si="7"/>
        <v>*</v>
      </c>
    </row>
    <row r="445" spans="1:24" x14ac:dyDescent="0.3">
      <c r="A445" s="2">
        <v>88730</v>
      </c>
      <c r="B445" s="3" t="s">
        <v>431</v>
      </c>
      <c r="C445" s="5" t="s">
        <v>3</v>
      </c>
      <c r="D445" s="11">
        <v>55</v>
      </c>
      <c r="E445" s="23">
        <v>26</v>
      </c>
      <c r="F445" s="11">
        <v>12</v>
      </c>
      <c r="G445" s="74">
        <f>IFERROR( ROUNDUP(tabEstimativa[[#This Row],[ESTIMATIVA]] / tabEstimativa[[#This Row],[PERÍODO]],0), 0 )</f>
        <v>2</v>
      </c>
      <c r="H445" s="72">
        <v>20</v>
      </c>
      <c r="I445" s="12">
        <v>44097</v>
      </c>
      <c r="J445" s="7">
        <v>17</v>
      </c>
      <c r="K445" s="8">
        <v>2020</v>
      </c>
      <c r="L445" s="6">
        <v>44225</v>
      </c>
      <c r="M445" s="238">
        <f>SUMIFS(tabSaldoAta[SALDO],tabSaldoAta[CÓDIGO],tabEstimativa[[#This Row],[CÓDIGO]],tabSaldoAta[ATA.NR],tabEstimativa[[#This Row],[ATA.NR]],tabSaldoAta[ATA.ANO],tabEstimativa[[#This Row],[ATA.ANO]])</f>
        <v>50</v>
      </c>
      <c r="N445" s="13" t="s">
        <v>1198</v>
      </c>
      <c r="O445" s="307" t="str">
        <f>IFERROR( VLOOKUP(CONCATENATE(tabEstimativa[[#This Row],[ATA.NR]],"/",tabEstimativa[[#This Row],[ATA.ANO]]-2000),tabAtas[#Data],6,FALSE), "" )</f>
        <v>DISJUNTORES, REATORES, LÂMPADAS, LUMINARIAS, CONTATOR E DISTRIBUIDOR GERAL PARA TELEFONIA</v>
      </c>
      <c r="P445" s="36" t="s">
        <v>3319</v>
      </c>
      <c r="Q445" s="35">
        <f>IFERROR( VLOOKUP(tabEstimativa[[#This Row],[PREGÃO]],tabPregões[#Data],6,FALSE), "" )</f>
        <v>43882</v>
      </c>
      <c r="R445" s="48"/>
      <c r="S445" s="66" t="str">
        <f>IF(COUNTIFS(tabImprósperosDetalhes[PREGÃO],tabEstimativa[[#This Row],[PREGÃO]],tabImprósperosDetalhes[IMPRÓSPERO],tabEstimativa[[#This Row],[LOTE]]) &gt; 0,"X","")</f>
        <v/>
      </c>
      <c r="T445" s="98" t="str">
        <f>IFERROR( VLOOKUP(tabEstimativa[[#This Row],[PREGÃO]],tabPregões[#Data],11,FALSE), "" )</f>
        <v>Processo conferido, finalizado.</v>
      </c>
      <c r="U445" s="29" t="s">
        <v>1560</v>
      </c>
      <c r="V445" s="53" t="s">
        <v>2063</v>
      </c>
      <c r="W445" s="54">
        <v>44225.355069444442</v>
      </c>
      <c r="X445" s="34" t="str">
        <f t="shared" si="7"/>
        <v>*</v>
      </c>
    </row>
    <row r="446" spans="1:24" x14ac:dyDescent="0.3">
      <c r="A446" s="2">
        <v>88740</v>
      </c>
      <c r="B446" s="3" t="s">
        <v>433</v>
      </c>
      <c r="C446" s="5" t="s">
        <v>3</v>
      </c>
      <c r="D446" s="11">
        <v>55</v>
      </c>
      <c r="E446" s="23">
        <v>26</v>
      </c>
      <c r="F446" s="11">
        <v>12</v>
      </c>
      <c r="G446" s="74">
        <f>IFERROR( ROUNDUP(tabEstimativa[[#This Row],[ESTIMATIVA]] / tabEstimativa[[#This Row],[PERÍODO]],0), 0 )</f>
        <v>0</v>
      </c>
      <c r="H446" s="72">
        <v>0</v>
      </c>
      <c r="I446" s="12">
        <v>44097</v>
      </c>
      <c r="J446" s="7">
        <v>39</v>
      </c>
      <c r="K446" s="8">
        <v>2021</v>
      </c>
      <c r="L446" s="6">
        <v>44602</v>
      </c>
      <c r="M446" s="238">
        <f>SUMIFS(tabSaldoAta[SALDO],tabSaldoAta[CÓDIGO],tabEstimativa[[#This Row],[CÓDIGO]],tabSaldoAta[ATA.NR],tabEstimativa[[#This Row],[ATA.NR]],tabSaldoAta[ATA.ANO],tabEstimativa[[#This Row],[ATA.ANO]])</f>
        <v>0</v>
      </c>
      <c r="N446" s="13" t="s">
        <v>1198</v>
      </c>
      <c r="O446" s="307" t="str">
        <f>IFERROR( VLOOKUP(CONCATENATE(tabEstimativa[[#This Row],[ATA.NR]],"/",tabEstimativa[[#This Row],[ATA.ANO]]-2000),tabAtas[#Data],6,FALSE), "" )</f>
        <v>DISJUNTORES, LAMPADAS E LUMINARIAS</v>
      </c>
      <c r="P446" s="36" t="s">
        <v>3319</v>
      </c>
      <c r="Q446" s="35">
        <f>IFERROR( VLOOKUP(tabEstimativa[[#This Row],[PREGÃO]],tabPregões[#Data],6,FALSE), "" )</f>
        <v>43882</v>
      </c>
      <c r="R446" s="48"/>
      <c r="S446" s="66" t="str">
        <f>IF(COUNTIFS(tabImprósperosDetalhes[PREGÃO],tabEstimativa[[#This Row],[PREGÃO]],tabImprósperosDetalhes[IMPRÓSPERO],tabEstimativa[[#This Row],[LOTE]]) &gt; 0,"X","")</f>
        <v/>
      </c>
      <c r="T446" s="98" t="str">
        <f>IFERROR( VLOOKUP(tabEstimativa[[#This Row],[PREGÃO]],tabPregões[#Data],11,FALSE), "" )</f>
        <v>Processo conferido, finalizado.</v>
      </c>
      <c r="U446" s="29" t="s">
        <v>1560</v>
      </c>
      <c r="V446" s="53" t="s">
        <v>2196</v>
      </c>
      <c r="W446" s="54">
        <v>44607.3358912037</v>
      </c>
      <c r="X446" s="34" t="str">
        <f t="shared" si="7"/>
        <v>*</v>
      </c>
    </row>
    <row r="447" spans="1:24" x14ac:dyDescent="0.3">
      <c r="A447" s="2">
        <v>88746</v>
      </c>
      <c r="B447" s="3" t="s">
        <v>120</v>
      </c>
      <c r="C447" s="5" t="s">
        <v>3</v>
      </c>
      <c r="D447" s="11">
        <v>55</v>
      </c>
      <c r="E447" s="23">
        <v>26</v>
      </c>
      <c r="F447" s="11">
        <v>12</v>
      </c>
      <c r="G447" s="74">
        <f>IFERROR( ROUNDUP(tabEstimativa[[#This Row],[ESTIMATIVA]] / tabEstimativa[[#This Row],[PERÍODO]],0), 0 )</f>
        <v>0</v>
      </c>
      <c r="H447" s="72">
        <v>0</v>
      </c>
      <c r="I447" s="12">
        <v>44097</v>
      </c>
      <c r="J447" s="7">
        <v>39</v>
      </c>
      <c r="K447" s="8">
        <v>2021</v>
      </c>
      <c r="L447" s="6">
        <v>44602</v>
      </c>
      <c r="M447" s="238">
        <f>SUMIFS(tabSaldoAta[SALDO],tabSaldoAta[CÓDIGO],tabEstimativa[[#This Row],[CÓDIGO]],tabSaldoAta[ATA.NR],tabEstimativa[[#This Row],[ATA.NR]],tabSaldoAta[ATA.ANO],tabEstimativa[[#This Row],[ATA.ANO]])</f>
        <v>0</v>
      </c>
      <c r="N447" s="13" t="s">
        <v>1198</v>
      </c>
      <c r="O447" s="307" t="str">
        <f>IFERROR( VLOOKUP(CONCATENATE(tabEstimativa[[#This Row],[ATA.NR]],"/",tabEstimativa[[#This Row],[ATA.ANO]]-2000),tabAtas[#Data],6,FALSE), "" )</f>
        <v>DISJUNTORES, LAMPADAS E LUMINARIAS</v>
      </c>
      <c r="P447" s="36" t="s">
        <v>3319</v>
      </c>
      <c r="Q447" s="35">
        <f>IFERROR( VLOOKUP(tabEstimativa[[#This Row],[PREGÃO]],tabPregões[#Data],6,FALSE), "" )</f>
        <v>43882</v>
      </c>
      <c r="R447" s="48"/>
      <c r="S447" s="66" t="str">
        <f>IF(COUNTIFS(tabImprósperosDetalhes[PREGÃO],tabEstimativa[[#This Row],[PREGÃO]],tabImprósperosDetalhes[IMPRÓSPERO],tabEstimativa[[#This Row],[LOTE]]) &gt; 0,"X","")</f>
        <v/>
      </c>
      <c r="T447" s="98" t="str">
        <f>IFERROR( VLOOKUP(tabEstimativa[[#This Row],[PREGÃO]],tabPregões[#Data],11,FALSE), "" )</f>
        <v>Processo conferido, finalizado.</v>
      </c>
      <c r="U447" s="29" t="s">
        <v>1560</v>
      </c>
      <c r="V447" s="53" t="s">
        <v>2196</v>
      </c>
      <c r="W447" s="54">
        <v>44607.3358912037</v>
      </c>
      <c r="X447" s="34" t="str">
        <f t="shared" si="7"/>
        <v>*</v>
      </c>
    </row>
    <row r="448" spans="1:24" x14ac:dyDescent="0.3">
      <c r="A448" s="2">
        <v>88747</v>
      </c>
      <c r="B448" s="3" t="s">
        <v>121</v>
      </c>
      <c r="C448" s="5" t="s">
        <v>3</v>
      </c>
      <c r="D448" s="11">
        <v>55</v>
      </c>
      <c r="E448" s="23">
        <v>26</v>
      </c>
      <c r="F448" s="11">
        <v>12</v>
      </c>
      <c r="G448" s="74">
        <f>IFERROR( ROUNDUP(tabEstimativa[[#This Row],[ESTIMATIVA]] / tabEstimativa[[#This Row],[PERÍODO]],0), 0 )</f>
        <v>0</v>
      </c>
      <c r="H448" s="72">
        <v>0</v>
      </c>
      <c r="I448" s="12">
        <v>44097</v>
      </c>
      <c r="J448" s="7">
        <v>17</v>
      </c>
      <c r="K448" s="8">
        <v>2020</v>
      </c>
      <c r="L448" s="6">
        <v>44225</v>
      </c>
      <c r="M448" s="238">
        <f>SUMIFS(tabSaldoAta[SALDO],tabSaldoAta[CÓDIGO],tabEstimativa[[#This Row],[CÓDIGO]],tabSaldoAta[ATA.NR],tabEstimativa[[#This Row],[ATA.NR]],tabSaldoAta[ATA.ANO],tabEstimativa[[#This Row],[ATA.ANO]])</f>
        <v>15</v>
      </c>
      <c r="N448" s="13" t="s">
        <v>1198</v>
      </c>
      <c r="O448" s="307" t="str">
        <f>IFERROR( VLOOKUP(CONCATENATE(tabEstimativa[[#This Row],[ATA.NR]],"/",tabEstimativa[[#This Row],[ATA.ANO]]-2000),tabAtas[#Data],6,FALSE), "" )</f>
        <v>DISJUNTORES, REATORES, LÂMPADAS, LUMINARIAS, CONTATOR E DISTRIBUIDOR GERAL PARA TELEFONIA</v>
      </c>
      <c r="P448" s="36" t="s">
        <v>3319</v>
      </c>
      <c r="Q448" s="35">
        <f>IFERROR( VLOOKUP(tabEstimativa[[#This Row],[PREGÃO]],tabPregões[#Data],6,FALSE), "" )</f>
        <v>43882</v>
      </c>
      <c r="R448" s="48"/>
      <c r="S448" s="66" t="str">
        <f>IF(COUNTIFS(tabImprósperosDetalhes[PREGÃO],tabEstimativa[[#This Row],[PREGÃO]],tabImprósperosDetalhes[IMPRÓSPERO],tabEstimativa[[#This Row],[LOTE]]) &gt; 0,"X","")</f>
        <v/>
      </c>
      <c r="T448" s="98" t="str">
        <f>IFERROR( VLOOKUP(tabEstimativa[[#This Row],[PREGÃO]],tabPregões[#Data],11,FALSE), "" )</f>
        <v>Processo conferido, finalizado.</v>
      </c>
      <c r="U448" s="29" t="s">
        <v>1560</v>
      </c>
      <c r="V448" s="53" t="s">
        <v>2063</v>
      </c>
      <c r="W448" s="54">
        <v>44225.355069444442</v>
      </c>
      <c r="X448" s="34" t="str">
        <f t="shared" si="7"/>
        <v>*</v>
      </c>
    </row>
    <row r="449" spans="1:24" x14ac:dyDescent="0.3">
      <c r="A449" s="2">
        <v>88732</v>
      </c>
      <c r="B449" s="3" t="s">
        <v>432</v>
      </c>
      <c r="C449" s="5" t="s">
        <v>3</v>
      </c>
      <c r="D449" s="11">
        <v>55</v>
      </c>
      <c r="E449" s="23">
        <v>26</v>
      </c>
      <c r="F449" s="11">
        <v>12</v>
      </c>
      <c r="G449" s="74">
        <f>IFERROR( ROUNDUP(tabEstimativa[[#This Row],[ESTIMATIVA]] / tabEstimativa[[#This Row],[PERÍODO]],0), 0 )</f>
        <v>6</v>
      </c>
      <c r="H449" s="72">
        <v>70</v>
      </c>
      <c r="I449" s="12">
        <v>44097</v>
      </c>
      <c r="J449" s="7">
        <v>17</v>
      </c>
      <c r="K449" s="8">
        <v>2020</v>
      </c>
      <c r="L449" s="6">
        <v>44225</v>
      </c>
      <c r="M449" s="238">
        <f>SUMIFS(tabSaldoAta[SALDO],tabSaldoAta[CÓDIGO],tabEstimativa[[#This Row],[CÓDIGO]],tabSaldoAta[ATA.NR],tabEstimativa[[#This Row],[ATA.NR]],tabSaldoAta[ATA.ANO],tabEstimativa[[#This Row],[ATA.ANO]])</f>
        <v>90</v>
      </c>
      <c r="N449" s="13" t="s">
        <v>1198</v>
      </c>
      <c r="O449" s="307" t="str">
        <f>IFERROR( VLOOKUP(CONCATENATE(tabEstimativa[[#This Row],[ATA.NR]],"/",tabEstimativa[[#This Row],[ATA.ANO]]-2000),tabAtas[#Data],6,FALSE), "" )</f>
        <v>DISJUNTORES, REATORES, LÂMPADAS, LUMINARIAS, CONTATOR E DISTRIBUIDOR GERAL PARA TELEFONIA</v>
      </c>
      <c r="P449" s="36" t="s">
        <v>3319</v>
      </c>
      <c r="Q449" s="35">
        <f>IFERROR( VLOOKUP(tabEstimativa[[#This Row],[PREGÃO]],tabPregões[#Data],6,FALSE), "" )</f>
        <v>43882</v>
      </c>
      <c r="R449" s="48"/>
      <c r="S449" s="66" t="str">
        <f>IF(COUNTIFS(tabImprósperosDetalhes[PREGÃO],tabEstimativa[[#This Row],[PREGÃO]],tabImprósperosDetalhes[IMPRÓSPERO],tabEstimativa[[#This Row],[LOTE]]) &gt; 0,"X","")</f>
        <v/>
      </c>
      <c r="T449" s="98" t="str">
        <f>IFERROR( VLOOKUP(tabEstimativa[[#This Row],[PREGÃO]],tabPregões[#Data],11,FALSE), "" )</f>
        <v>Processo conferido, finalizado.</v>
      </c>
      <c r="U449" s="29" t="s">
        <v>1560</v>
      </c>
      <c r="V449" s="53" t="s">
        <v>2063</v>
      </c>
      <c r="W449" s="54">
        <v>44225.355069444442</v>
      </c>
      <c r="X449" s="34" t="str">
        <f t="shared" si="7"/>
        <v>*</v>
      </c>
    </row>
    <row r="450" spans="1:24" x14ac:dyDescent="0.3">
      <c r="A450" s="2">
        <v>88733</v>
      </c>
      <c r="B450" s="3" t="s">
        <v>122</v>
      </c>
      <c r="C450" s="5" t="s">
        <v>3</v>
      </c>
      <c r="D450" s="11">
        <v>55</v>
      </c>
      <c r="E450" s="23">
        <v>26</v>
      </c>
      <c r="F450" s="11">
        <v>12</v>
      </c>
      <c r="G450" s="74">
        <f>IFERROR( ROUNDUP(tabEstimativa[[#This Row],[ESTIMATIVA]] / tabEstimativa[[#This Row],[PERÍODO]],0), 0 )</f>
        <v>5</v>
      </c>
      <c r="H450" s="72">
        <v>50</v>
      </c>
      <c r="I450" s="12">
        <v>44097</v>
      </c>
      <c r="J450" s="7">
        <v>17</v>
      </c>
      <c r="K450" s="8">
        <v>2020</v>
      </c>
      <c r="L450" s="6">
        <v>44225</v>
      </c>
      <c r="M450" s="238">
        <f>SUMIFS(tabSaldoAta[SALDO],tabSaldoAta[CÓDIGO],tabEstimativa[[#This Row],[CÓDIGO]],tabSaldoAta[ATA.NR],tabEstimativa[[#This Row],[ATA.NR]],tabSaldoAta[ATA.ANO],tabEstimativa[[#This Row],[ATA.ANO]])</f>
        <v>70</v>
      </c>
      <c r="N450" s="13" t="s">
        <v>1198</v>
      </c>
      <c r="O450" s="307" t="str">
        <f>IFERROR( VLOOKUP(CONCATENATE(tabEstimativa[[#This Row],[ATA.NR]],"/",tabEstimativa[[#This Row],[ATA.ANO]]-2000),tabAtas[#Data],6,FALSE), "" )</f>
        <v>DISJUNTORES, REATORES, LÂMPADAS, LUMINARIAS, CONTATOR E DISTRIBUIDOR GERAL PARA TELEFONIA</v>
      </c>
      <c r="P450" s="36" t="s">
        <v>3319</v>
      </c>
      <c r="Q450" s="35">
        <f>IFERROR( VLOOKUP(tabEstimativa[[#This Row],[PREGÃO]],tabPregões[#Data],6,FALSE), "" )</f>
        <v>43882</v>
      </c>
      <c r="R450" s="48"/>
      <c r="S450" s="66" t="str">
        <f>IF(COUNTIFS(tabImprósperosDetalhes[PREGÃO],tabEstimativa[[#This Row],[PREGÃO]],tabImprósperosDetalhes[IMPRÓSPERO],tabEstimativa[[#This Row],[LOTE]]) &gt; 0,"X","")</f>
        <v/>
      </c>
      <c r="T450" s="98" t="str">
        <f>IFERROR( VLOOKUP(tabEstimativa[[#This Row],[PREGÃO]],tabPregões[#Data],11,FALSE), "" )</f>
        <v>Processo conferido, finalizado.</v>
      </c>
      <c r="U450" s="29" t="s">
        <v>1560</v>
      </c>
      <c r="V450" s="53" t="s">
        <v>2063</v>
      </c>
      <c r="W450" s="54">
        <v>44225.355069444442</v>
      </c>
      <c r="X450" s="34" t="str">
        <f t="shared" si="7"/>
        <v>*</v>
      </c>
    </row>
    <row r="451" spans="1:24" x14ac:dyDescent="0.3">
      <c r="A451" s="2">
        <v>88734</v>
      </c>
      <c r="B451" s="3" t="s">
        <v>123</v>
      </c>
      <c r="C451" s="5" t="s">
        <v>3</v>
      </c>
      <c r="D451" s="11">
        <v>55</v>
      </c>
      <c r="E451" s="23">
        <v>26</v>
      </c>
      <c r="F451" s="11">
        <v>12</v>
      </c>
      <c r="G451" s="74">
        <f>IFERROR( ROUNDUP(tabEstimativa[[#This Row],[ESTIMATIVA]] / tabEstimativa[[#This Row],[PERÍODO]],0), 0 )</f>
        <v>0</v>
      </c>
      <c r="H451" s="72">
        <v>0</v>
      </c>
      <c r="I451" s="12">
        <v>44097</v>
      </c>
      <c r="J451" s="7">
        <v>17</v>
      </c>
      <c r="K451" s="8">
        <v>2020</v>
      </c>
      <c r="L451" s="6">
        <v>44225</v>
      </c>
      <c r="M451" s="238">
        <f>SUMIFS(tabSaldoAta[SALDO],tabSaldoAta[CÓDIGO],tabEstimativa[[#This Row],[CÓDIGO]],tabSaldoAta[ATA.NR],tabEstimativa[[#This Row],[ATA.NR]],tabSaldoAta[ATA.ANO],tabEstimativa[[#This Row],[ATA.ANO]])</f>
        <v>70</v>
      </c>
      <c r="N451" s="13" t="s">
        <v>1198</v>
      </c>
      <c r="O451" s="307" t="str">
        <f>IFERROR( VLOOKUP(CONCATENATE(tabEstimativa[[#This Row],[ATA.NR]],"/",tabEstimativa[[#This Row],[ATA.ANO]]-2000),tabAtas[#Data],6,FALSE), "" )</f>
        <v>DISJUNTORES, REATORES, LÂMPADAS, LUMINARIAS, CONTATOR E DISTRIBUIDOR GERAL PARA TELEFONIA</v>
      </c>
      <c r="P451" s="36" t="s">
        <v>3319</v>
      </c>
      <c r="Q451" s="35">
        <f>IFERROR( VLOOKUP(tabEstimativa[[#This Row],[PREGÃO]],tabPregões[#Data],6,FALSE), "" )</f>
        <v>43882</v>
      </c>
      <c r="R451" s="48"/>
      <c r="S451" s="66" t="str">
        <f>IF(COUNTIFS(tabImprósperosDetalhes[PREGÃO],tabEstimativa[[#This Row],[PREGÃO]],tabImprósperosDetalhes[IMPRÓSPERO],tabEstimativa[[#This Row],[LOTE]]) &gt; 0,"X","")</f>
        <v/>
      </c>
      <c r="T451" s="98" t="str">
        <f>IFERROR( VLOOKUP(tabEstimativa[[#This Row],[PREGÃO]],tabPregões[#Data],11,FALSE), "" )</f>
        <v>Processo conferido, finalizado.</v>
      </c>
      <c r="U451" s="29" t="s">
        <v>1560</v>
      </c>
      <c r="V451" s="53" t="s">
        <v>2063</v>
      </c>
      <c r="W451" s="54">
        <v>44225.355069444442</v>
      </c>
      <c r="X451" s="34" t="str">
        <f t="shared" si="7"/>
        <v>*</v>
      </c>
    </row>
    <row r="452" spans="1:24" x14ac:dyDescent="0.3">
      <c r="A452" s="2">
        <v>88735</v>
      </c>
      <c r="B452" s="3" t="s">
        <v>124</v>
      </c>
      <c r="C452" s="5" t="s">
        <v>3</v>
      </c>
      <c r="D452" s="11">
        <v>55</v>
      </c>
      <c r="E452" s="23">
        <v>26</v>
      </c>
      <c r="F452" s="11">
        <v>12</v>
      </c>
      <c r="G452" s="74">
        <f>IFERROR( ROUNDUP(tabEstimativa[[#This Row],[ESTIMATIVA]] / tabEstimativa[[#This Row],[PERÍODO]],0), 0 )</f>
        <v>3</v>
      </c>
      <c r="H452" s="72">
        <v>30</v>
      </c>
      <c r="I452" s="12">
        <v>44097</v>
      </c>
      <c r="J452" s="7">
        <v>17</v>
      </c>
      <c r="K452" s="8">
        <v>2020</v>
      </c>
      <c r="L452" s="6">
        <v>44225</v>
      </c>
      <c r="M452" s="238">
        <f>SUMIFS(tabSaldoAta[SALDO],tabSaldoAta[CÓDIGO],tabEstimativa[[#This Row],[CÓDIGO]],tabSaldoAta[ATA.NR],tabEstimativa[[#This Row],[ATA.NR]],tabSaldoAta[ATA.ANO],tabEstimativa[[#This Row],[ATA.ANO]])</f>
        <v>100</v>
      </c>
      <c r="N452" s="13" t="s">
        <v>1198</v>
      </c>
      <c r="O452" s="307" t="str">
        <f>IFERROR( VLOOKUP(CONCATENATE(tabEstimativa[[#This Row],[ATA.NR]],"/",tabEstimativa[[#This Row],[ATA.ANO]]-2000),tabAtas[#Data],6,FALSE), "" )</f>
        <v>DISJUNTORES, REATORES, LÂMPADAS, LUMINARIAS, CONTATOR E DISTRIBUIDOR GERAL PARA TELEFONIA</v>
      </c>
      <c r="P452" s="36" t="s">
        <v>3319</v>
      </c>
      <c r="Q452" s="35">
        <f>IFERROR( VLOOKUP(tabEstimativa[[#This Row],[PREGÃO]],tabPregões[#Data],6,FALSE), "" )</f>
        <v>43882</v>
      </c>
      <c r="R452" s="48"/>
      <c r="S452" s="66" t="str">
        <f>IF(COUNTIFS(tabImprósperosDetalhes[PREGÃO],tabEstimativa[[#This Row],[PREGÃO]],tabImprósperosDetalhes[IMPRÓSPERO],tabEstimativa[[#This Row],[LOTE]]) &gt; 0,"X","")</f>
        <v/>
      </c>
      <c r="T452" s="98" t="str">
        <f>IFERROR( VLOOKUP(tabEstimativa[[#This Row],[PREGÃO]],tabPregões[#Data],11,FALSE), "" )</f>
        <v>Processo conferido, finalizado.</v>
      </c>
      <c r="U452" s="29" t="s">
        <v>1560</v>
      </c>
      <c r="V452" s="53" t="s">
        <v>2063</v>
      </c>
      <c r="W452" s="54">
        <v>44225.355069444442</v>
      </c>
      <c r="X452" s="34" t="str">
        <f t="shared" si="7"/>
        <v>*</v>
      </c>
    </row>
    <row r="453" spans="1:24" x14ac:dyDescent="0.3">
      <c r="A453" s="2">
        <v>88744</v>
      </c>
      <c r="B453" s="3" t="s">
        <v>125</v>
      </c>
      <c r="C453" s="5" t="s">
        <v>3</v>
      </c>
      <c r="D453" s="11">
        <v>55</v>
      </c>
      <c r="E453" s="23">
        <v>26</v>
      </c>
      <c r="F453" s="11">
        <v>12</v>
      </c>
      <c r="G453" s="74">
        <f>IFERROR( ROUNDUP(tabEstimativa[[#This Row],[ESTIMATIVA]] / tabEstimativa[[#This Row],[PERÍODO]],0), 0 )</f>
        <v>3</v>
      </c>
      <c r="H453" s="72">
        <v>30</v>
      </c>
      <c r="I453" s="12">
        <v>44097</v>
      </c>
      <c r="J453" s="7">
        <v>39</v>
      </c>
      <c r="K453" s="8">
        <v>2021</v>
      </c>
      <c r="L453" s="6">
        <v>44602</v>
      </c>
      <c r="M453" s="238">
        <f>SUMIFS(tabSaldoAta[SALDO],tabSaldoAta[CÓDIGO],tabEstimativa[[#This Row],[CÓDIGO]],tabSaldoAta[ATA.NR],tabEstimativa[[#This Row],[ATA.NR]],tabSaldoAta[ATA.ANO],tabEstimativa[[#This Row],[ATA.ANO]])</f>
        <v>0</v>
      </c>
      <c r="N453" s="13" t="s">
        <v>1198</v>
      </c>
      <c r="O453" s="307" t="str">
        <f>IFERROR( VLOOKUP(CONCATENATE(tabEstimativa[[#This Row],[ATA.NR]],"/",tabEstimativa[[#This Row],[ATA.ANO]]-2000),tabAtas[#Data],6,FALSE), "" )</f>
        <v>DISJUNTORES, LAMPADAS E LUMINARIAS</v>
      </c>
      <c r="P453" s="36" t="s">
        <v>3319</v>
      </c>
      <c r="Q453" s="35">
        <f>IFERROR( VLOOKUP(tabEstimativa[[#This Row],[PREGÃO]],tabPregões[#Data],6,FALSE), "" )</f>
        <v>43882</v>
      </c>
      <c r="R453" s="48"/>
      <c r="S453" s="66" t="str">
        <f>IF(COUNTIFS(tabImprósperosDetalhes[PREGÃO],tabEstimativa[[#This Row],[PREGÃO]],tabImprósperosDetalhes[IMPRÓSPERO],tabEstimativa[[#This Row],[LOTE]]) &gt; 0,"X","")</f>
        <v/>
      </c>
      <c r="T453" s="98" t="str">
        <f>IFERROR( VLOOKUP(tabEstimativa[[#This Row],[PREGÃO]],tabPregões[#Data],11,FALSE), "" )</f>
        <v>Processo conferido, finalizado.</v>
      </c>
      <c r="U453" s="29" t="s">
        <v>1560</v>
      </c>
      <c r="V453" s="53" t="s">
        <v>2196</v>
      </c>
      <c r="W453" s="54">
        <v>44607.3358912037</v>
      </c>
      <c r="X453" s="34" t="str">
        <f t="shared" si="7"/>
        <v>*</v>
      </c>
    </row>
    <row r="454" spans="1:24" x14ac:dyDescent="0.3">
      <c r="A454" s="2">
        <v>88745</v>
      </c>
      <c r="B454" s="3" t="s">
        <v>436</v>
      </c>
      <c r="C454" s="5" t="s">
        <v>3</v>
      </c>
      <c r="D454" s="11">
        <v>55</v>
      </c>
      <c r="E454" s="23">
        <v>26</v>
      </c>
      <c r="F454" s="11">
        <v>12</v>
      </c>
      <c r="G454" s="74">
        <f>IFERROR( ROUNDUP(tabEstimativa[[#This Row],[ESTIMATIVA]] / tabEstimativa[[#This Row],[PERÍODO]],0), 0 )</f>
        <v>5</v>
      </c>
      <c r="H454" s="72">
        <v>50</v>
      </c>
      <c r="I454" s="12">
        <v>44097</v>
      </c>
      <c r="J454" s="7">
        <v>39</v>
      </c>
      <c r="K454" s="8">
        <v>2021</v>
      </c>
      <c r="L454" s="6">
        <v>44602</v>
      </c>
      <c r="M454" s="238">
        <f>SUMIFS(tabSaldoAta[SALDO],tabSaldoAta[CÓDIGO],tabEstimativa[[#This Row],[CÓDIGO]],tabSaldoAta[ATA.NR],tabEstimativa[[#This Row],[ATA.NR]],tabSaldoAta[ATA.ANO],tabEstimativa[[#This Row],[ATA.ANO]])</f>
        <v>25</v>
      </c>
      <c r="N454" s="13" t="s">
        <v>1198</v>
      </c>
      <c r="O454" s="307" t="str">
        <f>IFERROR( VLOOKUP(CONCATENATE(tabEstimativa[[#This Row],[ATA.NR]],"/",tabEstimativa[[#This Row],[ATA.ANO]]-2000),tabAtas[#Data],6,FALSE), "" )</f>
        <v>DISJUNTORES, LAMPADAS E LUMINARIAS</v>
      </c>
      <c r="P454" s="36" t="s">
        <v>3954</v>
      </c>
      <c r="Q454" s="35">
        <f>IFERROR( VLOOKUP(tabEstimativa[[#This Row],[PREGÃO]],tabPregões[#Data],6,FALSE), "" )</f>
        <v>44217</v>
      </c>
      <c r="R454" s="48"/>
      <c r="S454" s="66" t="str">
        <f>IF(COUNTIFS(tabImprósperosDetalhes[PREGÃO],tabEstimativa[[#This Row],[PREGÃO]],tabImprósperosDetalhes[IMPRÓSPERO],tabEstimativa[[#This Row],[LOTE]]) &gt; 0,"X","")</f>
        <v/>
      </c>
      <c r="T454" s="98" t="str">
        <f>IFERROR( VLOOKUP(tabEstimativa[[#This Row],[PREGÃO]],tabPregões[#Data],11,FALSE), "" )</f>
        <v>Finalizado</v>
      </c>
      <c r="U454" s="29" t="s">
        <v>1560</v>
      </c>
      <c r="V454" s="53" t="s">
        <v>2196</v>
      </c>
      <c r="W454" s="54">
        <v>44607.3358912037</v>
      </c>
      <c r="X454" s="34" t="str">
        <f t="shared" si="7"/>
        <v>*</v>
      </c>
    </row>
    <row r="455" spans="1:24" x14ac:dyDescent="0.3">
      <c r="A455" s="2">
        <v>110771</v>
      </c>
      <c r="B455" s="3" t="s">
        <v>450</v>
      </c>
      <c r="C455" s="5" t="s">
        <v>3</v>
      </c>
      <c r="D455" s="11">
        <v>55</v>
      </c>
      <c r="E455" s="23">
        <v>26</v>
      </c>
      <c r="F455" s="11">
        <v>12</v>
      </c>
      <c r="G455" s="74">
        <f>IFERROR( ROUNDUP(tabEstimativa[[#This Row],[ESTIMATIVA]] / tabEstimativa[[#This Row],[PERÍODO]],0), 0 )</f>
        <v>13</v>
      </c>
      <c r="H455" s="72">
        <v>150</v>
      </c>
      <c r="I455" s="12">
        <v>44097</v>
      </c>
      <c r="J455" s="7">
        <v>17</v>
      </c>
      <c r="K455" s="8">
        <v>2020</v>
      </c>
      <c r="L455" s="6">
        <v>44225</v>
      </c>
      <c r="M455" s="238">
        <f>SUMIFS(tabSaldoAta[SALDO],tabSaldoAta[CÓDIGO],tabEstimativa[[#This Row],[CÓDIGO]],tabSaldoAta[ATA.NR],tabEstimativa[[#This Row],[ATA.NR]],tabSaldoAta[ATA.ANO],tabEstimativa[[#This Row],[ATA.ANO]])</f>
        <v>45</v>
      </c>
      <c r="N455" s="13" t="s">
        <v>1198</v>
      </c>
      <c r="O455" s="307" t="str">
        <f>IFERROR( VLOOKUP(CONCATENATE(tabEstimativa[[#This Row],[ATA.NR]],"/",tabEstimativa[[#This Row],[ATA.ANO]]-2000),tabAtas[#Data],6,FALSE), "" )</f>
        <v>DISJUNTORES, REATORES, LÂMPADAS, LUMINARIAS, CONTATOR E DISTRIBUIDOR GERAL PARA TELEFONIA</v>
      </c>
      <c r="P455" s="36" t="s">
        <v>3319</v>
      </c>
      <c r="Q455" s="35">
        <f>IFERROR( VLOOKUP(tabEstimativa[[#This Row],[PREGÃO]],tabPregões[#Data],6,FALSE), "" )</f>
        <v>43882</v>
      </c>
      <c r="R455" s="48"/>
      <c r="S455" s="66" t="str">
        <f>IF(COUNTIFS(tabImprósperosDetalhes[PREGÃO],tabEstimativa[[#This Row],[PREGÃO]],tabImprósperosDetalhes[IMPRÓSPERO],tabEstimativa[[#This Row],[LOTE]]) &gt; 0,"X","")</f>
        <v/>
      </c>
      <c r="T455" s="98" t="str">
        <f>IFERROR( VLOOKUP(tabEstimativa[[#This Row],[PREGÃO]],tabPregões[#Data],11,FALSE), "" )</f>
        <v>Processo conferido, finalizado.</v>
      </c>
      <c r="U455" s="29" t="s">
        <v>1560</v>
      </c>
      <c r="V455" s="53" t="s">
        <v>2063</v>
      </c>
      <c r="W455" s="54">
        <v>44225.355069444442</v>
      </c>
      <c r="X455" s="34" t="str">
        <f t="shared" si="7"/>
        <v>*</v>
      </c>
    </row>
    <row r="456" spans="1:24" x14ac:dyDescent="0.3">
      <c r="A456" s="2">
        <v>12933</v>
      </c>
      <c r="B456" s="3" t="s">
        <v>415</v>
      </c>
      <c r="C456" s="5" t="s">
        <v>3</v>
      </c>
      <c r="D456" s="11">
        <v>55</v>
      </c>
      <c r="E456" s="23">
        <v>26</v>
      </c>
      <c r="F456" s="11">
        <v>12</v>
      </c>
      <c r="G456" s="74">
        <f>IFERROR( ROUNDUP(tabEstimativa[[#This Row],[ESTIMATIVA]] / tabEstimativa[[#This Row],[PERÍODO]],0), 0 )</f>
        <v>0</v>
      </c>
      <c r="H456" s="72">
        <v>0</v>
      </c>
      <c r="I456" s="12">
        <v>43319</v>
      </c>
      <c r="J456" s="7"/>
      <c r="K456" s="8"/>
      <c r="L456" s="6"/>
      <c r="M456" s="238">
        <f>SUMIFS(tabSaldoAta[SALDO],tabSaldoAta[CÓDIGO],tabEstimativa[[#This Row],[CÓDIGO]],tabSaldoAta[ATA.NR],tabEstimativa[[#This Row],[ATA.NR]],tabSaldoAta[ATA.ANO],tabEstimativa[[#This Row],[ATA.ANO]])</f>
        <v>0</v>
      </c>
      <c r="N456" s="13" t="s">
        <v>1199</v>
      </c>
      <c r="O456" s="308" t="s">
        <v>1336</v>
      </c>
      <c r="P456" s="36"/>
      <c r="Q456" s="35" t="str">
        <f>IFERROR( VLOOKUP(tabEstimativa[[#This Row],[PREGÃO]],tabPregões[#Data],6,FALSE), "" )</f>
        <v/>
      </c>
      <c r="R456" s="48"/>
      <c r="S456" s="66" t="str">
        <f>IF(COUNTIFS(tabImprósperosDetalhes[PREGÃO],tabEstimativa[[#This Row],[PREGÃO]],tabImprósperosDetalhes[IMPRÓSPERO],tabEstimativa[[#This Row],[LOTE]]) &gt; 0,"X","")</f>
        <v/>
      </c>
      <c r="T456" s="98" t="str">
        <f>IFERROR( VLOOKUP(tabEstimativa[[#This Row],[PREGÃO]],tabPregões[#Data],11,FALSE), "" )</f>
        <v/>
      </c>
      <c r="U456" s="29" t="s">
        <v>1380</v>
      </c>
      <c r="V456" s="53" t="s">
        <v>1551</v>
      </c>
      <c r="W456" s="54">
        <v>43591.434733796297</v>
      </c>
      <c r="X456" s="34" t="str">
        <f t="shared" si="7"/>
        <v>*</v>
      </c>
    </row>
    <row r="457" spans="1:24" x14ac:dyDescent="0.3">
      <c r="A457" s="2">
        <v>12937</v>
      </c>
      <c r="B457" s="3" t="s">
        <v>416</v>
      </c>
      <c r="C457" s="5" t="s">
        <v>3</v>
      </c>
      <c r="D457" s="11">
        <v>55</v>
      </c>
      <c r="E457" s="23">
        <v>26</v>
      </c>
      <c r="F457" s="11">
        <v>12</v>
      </c>
      <c r="G457" s="74">
        <f>IFERROR( ROUNDUP(tabEstimativa[[#This Row],[ESTIMATIVA]] / tabEstimativa[[#This Row],[PERÍODO]],0), 0 )</f>
        <v>4</v>
      </c>
      <c r="H457" s="72">
        <v>40</v>
      </c>
      <c r="I457" s="12">
        <v>43762</v>
      </c>
      <c r="J457" s="7"/>
      <c r="K457" s="8"/>
      <c r="L457" s="6"/>
      <c r="M457" s="238">
        <f>SUMIFS(tabSaldoAta[SALDO],tabSaldoAta[CÓDIGO],tabEstimativa[[#This Row],[CÓDIGO]],tabSaldoAta[ATA.NR],tabEstimativa[[#This Row],[ATA.NR]],tabSaldoAta[ATA.ANO],tabEstimativa[[#This Row],[ATA.ANO]])</f>
        <v>0</v>
      </c>
      <c r="N457" s="13" t="s">
        <v>1459</v>
      </c>
      <c r="O457" s="308" t="s">
        <v>1336</v>
      </c>
      <c r="P457" s="36"/>
      <c r="Q457" s="35" t="str">
        <f>IFERROR( VLOOKUP(tabEstimativa[[#This Row],[PREGÃO]],tabPregões[#Data],6,FALSE), "" )</f>
        <v/>
      </c>
      <c r="R457" s="48"/>
      <c r="S457" s="66" t="str">
        <f>IF(COUNTIFS(tabImprósperosDetalhes[PREGÃO],tabEstimativa[[#This Row],[PREGÃO]],tabImprósperosDetalhes[IMPRÓSPERO],tabEstimativa[[#This Row],[LOTE]]) &gt; 0,"X","")</f>
        <v/>
      </c>
      <c r="T457" s="98" t="str">
        <f>IFERROR( VLOOKUP(tabEstimativa[[#This Row],[PREGÃO]],tabPregões[#Data],11,FALSE), "" )</f>
        <v/>
      </c>
      <c r="U457" s="29" t="s">
        <v>1380</v>
      </c>
      <c r="V457" s="53" t="s">
        <v>1551</v>
      </c>
      <c r="W457" s="54">
        <v>43949.629525462966</v>
      </c>
      <c r="X457" s="34" t="str">
        <f t="shared" si="7"/>
        <v>*</v>
      </c>
    </row>
    <row r="458" spans="1:24" x14ac:dyDescent="0.3">
      <c r="A458" s="2">
        <v>101611</v>
      </c>
      <c r="B458" s="3" t="s">
        <v>437</v>
      </c>
      <c r="C458" s="5" t="s">
        <v>3</v>
      </c>
      <c r="D458" s="11"/>
      <c r="E458" s="23"/>
      <c r="F458" s="11">
        <v>12</v>
      </c>
      <c r="G458" s="74">
        <f>IFERROR( ROUNDUP(tabEstimativa[[#This Row],[ESTIMATIVA]] / tabEstimativa[[#This Row],[PERÍODO]],0), 0 )</f>
        <v>0</v>
      </c>
      <c r="H458" s="72">
        <v>0</v>
      </c>
      <c r="I458" s="12">
        <v>43319</v>
      </c>
      <c r="J458" s="7"/>
      <c r="K458" s="8"/>
      <c r="L458" s="6"/>
      <c r="M458" s="238">
        <f>SUMIFS(tabSaldoAta[SALDO],tabSaldoAta[CÓDIGO],tabEstimativa[[#This Row],[CÓDIGO]],tabSaldoAta[ATA.NR],tabEstimativa[[#This Row],[ATA.NR]],tabSaldoAta[ATA.ANO],tabEstimativa[[#This Row],[ATA.ANO]])</f>
        <v>0</v>
      </c>
      <c r="N458" s="13" t="s">
        <v>1199</v>
      </c>
      <c r="O458" s="308" t="s">
        <v>1336</v>
      </c>
      <c r="P458" s="36"/>
      <c r="Q458" s="35" t="str">
        <f>IFERROR( VLOOKUP(tabEstimativa[[#This Row],[PREGÃO]],tabPregões[#Data],6,FALSE), "" )</f>
        <v/>
      </c>
      <c r="R458" s="48"/>
      <c r="S458" s="66" t="str">
        <f>IF(COUNTIFS(tabImprósperosDetalhes[PREGÃO],tabEstimativa[[#This Row],[PREGÃO]],tabImprósperosDetalhes[IMPRÓSPERO],tabEstimativa[[#This Row],[LOTE]]) &gt; 0,"X","")</f>
        <v/>
      </c>
      <c r="T458" s="98" t="str">
        <f>IFERROR( VLOOKUP(tabEstimativa[[#This Row],[PREGÃO]],tabPregões[#Data],11,FALSE), "" )</f>
        <v/>
      </c>
      <c r="U458" s="29" t="s">
        <v>1380</v>
      </c>
      <c r="V458" s="53" t="s">
        <v>1551</v>
      </c>
      <c r="W458" s="54">
        <v>43591.434733796297</v>
      </c>
      <c r="X458" s="34" t="str">
        <f t="shared" si="7"/>
        <v>*</v>
      </c>
    </row>
    <row r="459" spans="1:24" x14ac:dyDescent="0.3">
      <c r="A459" s="2">
        <v>101614</v>
      </c>
      <c r="B459" s="3" t="s">
        <v>438</v>
      </c>
      <c r="C459" s="5" t="s">
        <v>3</v>
      </c>
      <c r="D459" s="11"/>
      <c r="E459" s="23"/>
      <c r="F459" s="11">
        <v>12</v>
      </c>
      <c r="G459" s="74">
        <f>IFERROR( ROUNDUP(tabEstimativa[[#This Row],[ESTIMATIVA]] / tabEstimativa[[#This Row],[PERÍODO]],0), 0 )</f>
        <v>0</v>
      </c>
      <c r="H459" s="72">
        <v>0</v>
      </c>
      <c r="I459" s="12">
        <v>43319</v>
      </c>
      <c r="J459" s="7"/>
      <c r="K459" s="8"/>
      <c r="L459" s="6"/>
      <c r="M459" s="238">
        <f>SUMIFS(tabSaldoAta[SALDO],tabSaldoAta[CÓDIGO],tabEstimativa[[#This Row],[CÓDIGO]],tabSaldoAta[ATA.NR],tabEstimativa[[#This Row],[ATA.NR]],tabSaldoAta[ATA.ANO],tabEstimativa[[#This Row],[ATA.ANO]])</f>
        <v>0</v>
      </c>
      <c r="N459" s="13" t="s">
        <v>1199</v>
      </c>
      <c r="O459" s="308" t="s">
        <v>1336</v>
      </c>
      <c r="P459" s="36"/>
      <c r="Q459" s="35" t="str">
        <f>IFERROR( VLOOKUP(tabEstimativa[[#This Row],[PREGÃO]],tabPregões[#Data],6,FALSE), "" )</f>
        <v/>
      </c>
      <c r="R459" s="48"/>
      <c r="S459" s="66" t="str">
        <f>IF(COUNTIFS(tabImprósperosDetalhes[PREGÃO],tabEstimativa[[#This Row],[PREGÃO]],tabImprósperosDetalhes[IMPRÓSPERO],tabEstimativa[[#This Row],[LOTE]]) &gt; 0,"X","")</f>
        <v/>
      </c>
      <c r="T459" s="98" t="str">
        <f>IFERROR( VLOOKUP(tabEstimativa[[#This Row],[PREGÃO]],tabPregões[#Data],11,FALSE), "" )</f>
        <v/>
      </c>
      <c r="U459" s="29" t="s">
        <v>1380</v>
      </c>
      <c r="V459" s="53" t="s">
        <v>1551</v>
      </c>
      <c r="W459" s="54">
        <v>43591.434733796297</v>
      </c>
      <c r="X459" s="34" t="str">
        <f t="shared" si="7"/>
        <v>*</v>
      </c>
    </row>
    <row r="460" spans="1:24" x14ac:dyDescent="0.3">
      <c r="A460" s="2">
        <v>101615</v>
      </c>
      <c r="B460" s="3" t="s">
        <v>439</v>
      </c>
      <c r="C460" s="5" t="s">
        <v>3</v>
      </c>
      <c r="D460" s="11"/>
      <c r="E460" s="23"/>
      <c r="F460" s="11">
        <v>12</v>
      </c>
      <c r="G460" s="74">
        <f>IFERROR( ROUNDUP(tabEstimativa[[#This Row],[ESTIMATIVA]] / tabEstimativa[[#This Row],[PERÍODO]],0), 0 )</f>
        <v>0</v>
      </c>
      <c r="H460" s="72">
        <v>0</v>
      </c>
      <c r="I460" s="12">
        <v>43319</v>
      </c>
      <c r="J460" s="7"/>
      <c r="K460" s="8"/>
      <c r="L460" s="6"/>
      <c r="M460" s="238">
        <f>SUMIFS(tabSaldoAta[SALDO],tabSaldoAta[CÓDIGO],tabEstimativa[[#This Row],[CÓDIGO]],tabSaldoAta[ATA.NR],tabEstimativa[[#This Row],[ATA.NR]],tabSaldoAta[ATA.ANO],tabEstimativa[[#This Row],[ATA.ANO]])</f>
        <v>0</v>
      </c>
      <c r="N460" s="13" t="s">
        <v>1199</v>
      </c>
      <c r="O460" s="308" t="s">
        <v>1336</v>
      </c>
      <c r="P460" s="36"/>
      <c r="Q460" s="35" t="str">
        <f>IFERROR( VLOOKUP(tabEstimativa[[#This Row],[PREGÃO]],tabPregões[#Data],6,FALSE), "" )</f>
        <v/>
      </c>
      <c r="R460" s="48"/>
      <c r="S460" s="66" t="str">
        <f>IF(COUNTIFS(tabImprósperosDetalhes[PREGÃO],tabEstimativa[[#This Row],[PREGÃO]],tabImprósperosDetalhes[IMPRÓSPERO],tabEstimativa[[#This Row],[LOTE]]) &gt; 0,"X","")</f>
        <v/>
      </c>
      <c r="T460" s="98" t="str">
        <f>IFERROR( VLOOKUP(tabEstimativa[[#This Row],[PREGÃO]],tabPregões[#Data],11,FALSE), "" )</f>
        <v/>
      </c>
      <c r="U460" s="29" t="s">
        <v>1380</v>
      </c>
      <c r="V460" s="53" t="s">
        <v>1551</v>
      </c>
      <c r="W460" s="54">
        <v>43591.434733796297</v>
      </c>
      <c r="X460" s="34" t="str">
        <f t="shared" si="7"/>
        <v>*</v>
      </c>
    </row>
    <row r="461" spans="1:24" x14ac:dyDescent="0.3">
      <c r="A461" s="2">
        <v>101616</v>
      </c>
      <c r="B461" s="3" t="s">
        <v>440</v>
      </c>
      <c r="C461" s="5" t="s">
        <v>3</v>
      </c>
      <c r="D461" s="11"/>
      <c r="E461" s="23"/>
      <c r="F461" s="11">
        <v>12</v>
      </c>
      <c r="G461" s="74">
        <f>IFERROR( ROUNDUP(tabEstimativa[[#This Row],[ESTIMATIVA]] / tabEstimativa[[#This Row],[PERÍODO]],0), 0 )</f>
        <v>0</v>
      </c>
      <c r="H461" s="72">
        <v>0</v>
      </c>
      <c r="I461" s="12">
        <v>43319</v>
      </c>
      <c r="J461" s="7"/>
      <c r="K461" s="8"/>
      <c r="L461" s="6"/>
      <c r="M461" s="238">
        <f>SUMIFS(tabSaldoAta[SALDO],tabSaldoAta[CÓDIGO],tabEstimativa[[#This Row],[CÓDIGO]],tabSaldoAta[ATA.NR],tabEstimativa[[#This Row],[ATA.NR]],tabSaldoAta[ATA.ANO],tabEstimativa[[#This Row],[ATA.ANO]])</f>
        <v>0</v>
      </c>
      <c r="N461" s="13" t="s">
        <v>1199</v>
      </c>
      <c r="O461" s="308" t="s">
        <v>1336</v>
      </c>
      <c r="P461" s="36"/>
      <c r="Q461" s="35" t="str">
        <f>IFERROR( VLOOKUP(tabEstimativa[[#This Row],[PREGÃO]],tabPregões[#Data],6,FALSE), "" )</f>
        <v/>
      </c>
      <c r="R461" s="48"/>
      <c r="S461" s="66" t="str">
        <f>IF(COUNTIFS(tabImprósperosDetalhes[PREGÃO],tabEstimativa[[#This Row],[PREGÃO]],tabImprósperosDetalhes[IMPRÓSPERO],tabEstimativa[[#This Row],[LOTE]]) &gt; 0,"X","")</f>
        <v/>
      </c>
      <c r="T461" s="98" t="str">
        <f>IFERROR( VLOOKUP(tabEstimativa[[#This Row],[PREGÃO]],tabPregões[#Data],11,FALSE), "" )</f>
        <v/>
      </c>
      <c r="U461" s="29" t="s">
        <v>1380</v>
      </c>
      <c r="V461" s="53" t="s">
        <v>1551</v>
      </c>
      <c r="W461" s="54">
        <v>43591.434733796297</v>
      </c>
      <c r="X461" s="34" t="str">
        <f t="shared" si="7"/>
        <v>*</v>
      </c>
    </row>
    <row r="462" spans="1:24" x14ac:dyDescent="0.3">
      <c r="A462" s="2">
        <v>101617</v>
      </c>
      <c r="B462" s="3" t="s">
        <v>441</v>
      </c>
      <c r="C462" s="5" t="s">
        <v>3</v>
      </c>
      <c r="D462" s="11"/>
      <c r="E462" s="23"/>
      <c r="F462" s="11">
        <v>12</v>
      </c>
      <c r="G462" s="74">
        <f>IFERROR( ROUNDUP(tabEstimativa[[#This Row],[ESTIMATIVA]] / tabEstimativa[[#This Row],[PERÍODO]],0), 0 )</f>
        <v>0</v>
      </c>
      <c r="H462" s="72">
        <v>0</v>
      </c>
      <c r="I462" s="12">
        <v>43319</v>
      </c>
      <c r="J462" s="7"/>
      <c r="K462" s="8"/>
      <c r="L462" s="6"/>
      <c r="M462" s="238">
        <f>SUMIFS(tabSaldoAta[SALDO],tabSaldoAta[CÓDIGO],tabEstimativa[[#This Row],[CÓDIGO]],tabSaldoAta[ATA.NR],tabEstimativa[[#This Row],[ATA.NR]],tabSaldoAta[ATA.ANO],tabEstimativa[[#This Row],[ATA.ANO]])</f>
        <v>0</v>
      </c>
      <c r="N462" s="13" t="s">
        <v>1199</v>
      </c>
      <c r="O462" s="308" t="s">
        <v>1336</v>
      </c>
      <c r="P462" s="36"/>
      <c r="Q462" s="35" t="str">
        <f>IFERROR( VLOOKUP(tabEstimativa[[#This Row],[PREGÃO]],tabPregões[#Data],6,FALSE), "" )</f>
        <v/>
      </c>
      <c r="R462" s="48"/>
      <c r="S462" s="66" t="str">
        <f>IF(COUNTIFS(tabImprósperosDetalhes[PREGÃO],tabEstimativa[[#This Row],[PREGÃO]],tabImprósperosDetalhes[IMPRÓSPERO],tabEstimativa[[#This Row],[LOTE]]) &gt; 0,"X","")</f>
        <v/>
      </c>
      <c r="T462" s="98" t="str">
        <f>IFERROR( VLOOKUP(tabEstimativa[[#This Row],[PREGÃO]],tabPregões[#Data],11,FALSE), "" )</f>
        <v/>
      </c>
      <c r="U462" s="29" t="s">
        <v>1380</v>
      </c>
      <c r="V462" s="53" t="s">
        <v>1551</v>
      </c>
      <c r="W462" s="54">
        <v>43591.434733796297</v>
      </c>
      <c r="X462" s="34" t="str">
        <f t="shared" si="7"/>
        <v>*</v>
      </c>
    </row>
    <row r="463" spans="1:24" x14ac:dyDescent="0.3">
      <c r="A463" s="2">
        <v>101618</v>
      </c>
      <c r="B463" s="3" t="s">
        <v>442</v>
      </c>
      <c r="C463" s="5" t="s">
        <v>3</v>
      </c>
      <c r="D463" s="11"/>
      <c r="E463" s="23"/>
      <c r="F463" s="11">
        <v>12</v>
      </c>
      <c r="G463" s="74">
        <f>IFERROR( ROUNDUP(tabEstimativa[[#This Row],[ESTIMATIVA]] / tabEstimativa[[#This Row],[PERÍODO]],0), 0 )</f>
        <v>0</v>
      </c>
      <c r="H463" s="72">
        <v>0</v>
      </c>
      <c r="I463" s="12">
        <v>43319</v>
      </c>
      <c r="J463" s="7"/>
      <c r="K463" s="8"/>
      <c r="L463" s="6"/>
      <c r="M463" s="238">
        <f>SUMIFS(tabSaldoAta[SALDO],tabSaldoAta[CÓDIGO],tabEstimativa[[#This Row],[CÓDIGO]],tabSaldoAta[ATA.NR],tabEstimativa[[#This Row],[ATA.NR]],tabSaldoAta[ATA.ANO],tabEstimativa[[#This Row],[ATA.ANO]])</f>
        <v>0</v>
      </c>
      <c r="N463" s="13" t="s">
        <v>1199</v>
      </c>
      <c r="O463" s="308" t="s">
        <v>1336</v>
      </c>
      <c r="P463" s="36"/>
      <c r="Q463" s="35" t="str">
        <f>IFERROR( VLOOKUP(tabEstimativa[[#This Row],[PREGÃO]],tabPregões[#Data],6,FALSE), "" )</f>
        <v/>
      </c>
      <c r="R463" s="48"/>
      <c r="S463" s="66" t="str">
        <f>IF(COUNTIFS(tabImprósperosDetalhes[PREGÃO],tabEstimativa[[#This Row],[PREGÃO]],tabImprósperosDetalhes[IMPRÓSPERO],tabEstimativa[[#This Row],[LOTE]]) &gt; 0,"X","")</f>
        <v/>
      </c>
      <c r="T463" s="98" t="str">
        <f>IFERROR( VLOOKUP(tabEstimativa[[#This Row],[PREGÃO]],tabPregões[#Data],11,FALSE), "" )</f>
        <v/>
      </c>
      <c r="U463" s="29" t="s">
        <v>1380</v>
      </c>
      <c r="V463" s="53" t="s">
        <v>1551</v>
      </c>
      <c r="W463" s="54">
        <v>43591.434733796297</v>
      </c>
      <c r="X463" s="34" t="str">
        <f t="shared" si="7"/>
        <v>*</v>
      </c>
    </row>
    <row r="464" spans="1:24" x14ac:dyDescent="0.3">
      <c r="A464" s="2">
        <v>84763</v>
      </c>
      <c r="B464" s="3" t="s">
        <v>428</v>
      </c>
      <c r="C464" s="5" t="s">
        <v>3</v>
      </c>
      <c r="D464" s="11"/>
      <c r="E464" s="23"/>
      <c r="F464" s="11">
        <v>12</v>
      </c>
      <c r="G464" s="74">
        <f>IFERROR( ROUNDUP(tabEstimativa[[#This Row],[ESTIMATIVA]] / tabEstimativa[[#This Row],[PERÍODO]],0), 0 )</f>
        <v>0</v>
      </c>
      <c r="H464" s="72">
        <v>0</v>
      </c>
      <c r="I464" s="12">
        <v>43319</v>
      </c>
      <c r="J464" s="7"/>
      <c r="K464" s="8"/>
      <c r="L464" s="6"/>
      <c r="M464" s="238">
        <f>SUMIFS(tabSaldoAta[SALDO],tabSaldoAta[CÓDIGO],tabEstimativa[[#This Row],[CÓDIGO]],tabSaldoAta[ATA.NR],tabEstimativa[[#This Row],[ATA.NR]],tabSaldoAta[ATA.ANO],tabEstimativa[[#This Row],[ATA.ANO]])</f>
        <v>0</v>
      </c>
      <c r="N464" s="13" t="s">
        <v>1199</v>
      </c>
      <c r="O464" s="308" t="s">
        <v>1336</v>
      </c>
      <c r="P464" s="36"/>
      <c r="Q464" s="35" t="str">
        <f>IFERROR( VLOOKUP(tabEstimativa[[#This Row],[PREGÃO]],tabPregões[#Data],6,FALSE), "" )</f>
        <v/>
      </c>
      <c r="R464" s="48"/>
      <c r="S464" s="66" t="str">
        <f>IF(COUNTIFS(tabImprósperosDetalhes[PREGÃO],tabEstimativa[[#This Row],[PREGÃO]],tabImprósperosDetalhes[IMPRÓSPERO],tabEstimativa[[#This Row],[LOTE]]) &gt; 0,"X","")</f>
        <v/>
      </c>
      <c r="T464" s="98" t="str">
        <f>IFERROR( VLOOKUP(tabEstimativa[[#This Row],[PREGÃO]],tabPregões[#Data],11,FALSE), "" )</f>
        <v/>
      </c>
      <c r="U464" s="29" t="s">
        <v>1380</v>
      </c>
      <c r="V464" s="53" t="s">
        <v>1551</v>
      </c>
      <c r="W464" s="54">
        <v>43591.434733796297</v>
      </c>
      <c r="X464" s="34" t="str">
        <f t="shared" si="7"/>
        <v>*</v>
      </c>
    </row>
    <row r="465" spans="1:24" x14ac:dyDescent="0.3">
      <c r="A465" s="2">
        <v>102820</v>
      </c>
      <c r="B465" s="3" t="s">
        <v>444</v>
      </c>
      <c r="C465" s="5" t="s">
        <v>3</v>
      </c>
      <c r="D465" s="11">
        <v>55</v>
      </c>
      <c r="E465" s="23">
        <v>26</v>
      </c>
      <c r="F465" s="11">
        <v>12</v>
      </c>
      <c r="G465" s="74">
        <f>IFERROR( ROUNDUP(tabEstimativa[[#This Row],[ESTIMATIVA]] / tabEstimativa[[#This Row],[PERÍODO]],0), 0 )</f>
        <v>0</v>
      </c>
      <c r="H465" s="72">
        <v>0</v>
      </c>
      <c r="I465" s="12">
        <v>44097</v>
      </c>
      <c r="J465" s="7">
        <v>39</v>
      </c>
      <c r="K465" s="8">
        <v>2021</v>
      </c>
      <c r="L465" s="6">
        <v>44602</v>
      </c>
      <c r="M465" s="238">
        <f>SUMIFS(tabSaldoAta[SALDO],tabSaldoAta[CÓDIGO],tabEstimativa[[#This Row],[CÓDIGO]],tabSaldoAta[ATA.NR],tabEstimativa[[#This Row],[ATA.NR]],tabSaldoAta[ATA.ANO],tabEstimativa[[#This Row],[ATA.ANO]])</f>
        <v>0</v>
      </c>
      <c r="N465" s="13" t="s">
        <v>1198</v>
      </c>
      <c r="O465" s="307" t="str">
        <f>IFERROR( VLOOKUP(CONCATENATE(tabEstimativa[[#This Row],[ATA.NR]],"/",tabEstimativa[[#This Row],[ATA.ANO]]-2000),tabAtas[#Data],6,FALSE), "" )</f>
        <v>DISJUNTORES, LAMPADAS E LUMINARIAS</v>
      </c>
      <c r="P465" s="36" t="s">
        <v>3319</v>
      </c>
      <c r="Q465" s="35">
        <f>IFERROR( VLOOKUP(tabEstimativa[[#This Row],[PREGÃO]],tabPregões[#Data],6,FALSE), "" )</f>
        <v>43882</v>
      </c>
      <c r="R465" s="48"/>
      <c r="S465" s="66" t="str">
        <f>IF(COUNTIFS(tabImprósperosDetalhes[PREGÃO],tabEstimativa[[#This Row],[PREGÃO]],tabImprósperosDetalhes[IMPRÓSPERO],tabEstimativa[[#This Row],[LOTE]]) &gt; 0,"X","")</f>
        <v/>
      </c>
      <c r="T465" s="98" t="str">
        <f>IFERROR( VLOOKUP(tabEstimativa[[#This Row],[PREGÃO]],tabPregões[#Data],11,FALSE), "" )</f>
        <v>Processo conferido, finalizado.</v>
      </c>
      <c r="U465" s="29" t="s">
        <v>1560</v>
      </c>
      <c r="V465" s="53" t="s">
        <v>2196</v>
      </c>
      <c r="W465" s="54">
        <v>44607.3358912037</v>
      </c>
      <c r="X465" s="34" t="str">
        <f t="shared" si="7"/>
        <v>*</v>
      </c>
    </row>
    <row r="466" spans="1:24" x14ac:dyDescent="0.3">
      <c r="A466" s="2">
        <v>102819</v>
      </c>
      <c r="B466" s="3" t="s">
        <v>443</v>
      </c>
      <c r="C466" s="5" t="s">
        <v>3</v>
      </c>
      <c r="D466" s="11">
        <v>55</v>
      </c>
      <c r="E466" s="23">
        <v>26</v>
      </c>
      <c r="F466" s="11">
        <v>12</v>
      </c>
      <c r="G466" s="74">
        <f>IFERROR( ROUNDUP(tabEstimativa[[#This Row],[ESTIMATIVA]] / tabEstimativa[[#This Row],[PERÍODO]],0), 0 )</f>
        <v>1</v>
      </c>
      <c r="H466" s="72">
        <v>5</v>
      </c>
      <c r="I466" s="12">
        <v>44097</v>
      </c>
      <c r="J466" s="7">
        <v>17</v>
      </c>
      <c r="K466" s="8">
        <v>2020</v>
      </c>
      <c r="L466" s="6">
        <v>44225</v>
      </c>
      <c r="M466" s="238">
        <f>SUMIFS(tabSaldoAta[SALDO],tabSaldoAta[CÓDIGO],tabEstimativa[[#This Row],[CÓDIGO]],tabSaldoAta[ATA.NR],tabEstimativa[[#This Row],[ATA.NR]],tabSaldoAta[ATA.ANO],tabEstimativa[[#This Row],[ATA.ANO]])</f>
        <v>11</v>
      </c>
      <c r="N466" s="13" t="s">
        <v>1198</v>
      </c>
      <c r="O466" s="307" t="str">
        <f>IFERROR( VLOOKUP(CONCATENATE(tabEstimativa[[#This Row],[ATA.NR]],"/",tabEstimativa[[#This Row],[ATA.ANO]]-2000),tabAtas[#Data],6,FALSE), "" )</f>
        <v>DISJUNTORES, REATORES, LÂMPADAS, LUMINARIAS, CONTATOR E DISTRIBUIDOR GERAL PARA TELEFONIA</v>
      </c>
      <c r="P466" s="36" t="s">
        <v>3319</v>
      </c>
      <c r="Q466" s="35">
        <f>IFERROR( VLOOKUP(tabEstimativa[[#This Row],[PREGÃO]],tabPregões[#Data],6,FALSE), "" )</f>
        <v>43882</v>
      </c>
      <c r="R466" s="48"/>
      <c r="S466" s="66" t="str">
        <f>IF(COUNTIFS(tabImprósperosDetalhes[PREGÃO],tabEstimativa[[#This Row],[PREGÃO]],tabImprósperosDetalhes[IMPRÓSPERO],tabEstimativa[[#This Row],[LOTE]]) &gt; 0,"X","")</f>
        <v/>
      </c>
      <c r="T466" s="98" t="str">
        <f>IFERROR( VLOOKUP(tabEstimativa[[#This Row],[PREGÃO]],tabPregões[#Data],11,FALSE), "" )</f>
        <v>Processo conferido, finalizado.</v>
      </c>
      <c r="U466" s="29" t="s">
        <v>1560</v>
      </c>
      <c r="V466" s="53" t="s">
        <v>2063</v>
      </c>
      <c r="W466" s="54">
        <v>44225.355069444442</v>
      </c>
      <c r="X466" s="34" t="str">
        <f t="shared" si="7"/>
        <v>*</v>
      </c>
    </row>
    <row r="467" spans="1:24" x14ac:dyDescent="0.3">
      <c r="A467" s="2">
        <v>110888</v>
      </c>
      <c r="B467" s="3" t="s">
        <v>451</v>
      </c>
      <c r="C467" s="5" t="s">
        <v>3</v>
      </c>
      <c r="D467" s="11">
        <v>55</v>
      </c>
      <c r="E467" s="23">
        <v>26</v>
      </c>
      <c r="F467" s="11">
        <v>12</v>
      </c>
      <c r="G467" s="74">
        <f>IFERROR( ROUNDUP(tabEstimativa[[#This Row],[ESTIMATIVA]] / tabEstimativa[[#This Row],[PERÍODO]],0), 0 )</f>
        <v>0</v>
      </c>
      <c r="H467" s="72">
        <v>0</v>
      </c>
      <c r="I467" s="12">
        <v>44097</v>
      </c>
      <c r="J467" s="7">
        <v>17</v>
      </c>
      <c r="K467" s="8">
        <v>2020</v>
      </c>
      <c r="L467" s="6">
        <v>44225</v>
      </c>
      <c r="M467" s="238">
        <f>SUMIFS(tabSaldoAta[SALDO],tabSaldoAta[CÓDIGO],tabEstimativa[[#This Row],[CÓDIGO]],tabSaldoAta[ATA.NR],tabEstimativa[[#This Row],[ATA.NR]],tabSaldoAta[ATA.ANO],tabEstimativa[[#This Row],[ATA.ANO]])</f>
        <v>0</v>
      </c>
      <c r="N467" s="13" t="s">
        <v>1198</v>
      </c>
      <c r="O467" s="307" t="str">
        <f>IFERROR( VLOOKUP(CONCATENATE(tabEstimativa[[#This Row],[ATA.NR]],"/",tabEstimativa[[#This Row],[ATA.ANO]]-2000),tabAtas[#Data],6,FALSE), "" )</f>
        <v>DISJUNTORES, REATORES, LÂMPADAS, LUMINARIAS, CONTATOR E DISTRIBUIDOR GERAL PARA TELEFONIA</v>
      </c>
      <c r="P467" s="36" t="s">
        <v>3319</v>
      </c>
      <c r="Q467" s="35">
        <f>IFERROR( VLOOKUP(tabEstimativa[[#This Row],[PREGÃO]],tabPregões[#Data],6,FALSE), "" )</f>
        <v>43882</v>
      </c>
      <c r="R467" s="48"/>
      <c r="S467" s="66" t="str">
        <f>IF(COUNTIFS(tabImprósperosDetalhes[PREGÃO],tabEstimativa[[#This Row],[PREGÃO]],tabImprósperosDetalhes[IMPRÓSPERO],tabEstimativa[[#This Row],[LOTE]]) &gt; 0,"X","")</f>
        <v/>
      </c>
      <c r="T467" s="98" t="str">
        <f>IFERROR( VLOOKUP(tabEstimativa[[#This Row],[PREGÃO]],tabPregões[#Data],11,FALSE), "" )</f>
        <v>Processo conferido, finalizado.</v>
      </c>
      <c r="U467" s="29" t="s">
        <v>1560</v>
      </c>
      <c r="V467" s="53" t="s">
        <v>2063</v>
      </c>
      <c r="W467" s="54">
        <v>44225.355069444442</v>
      </c>
      <c r="X467" s="34" t="str">
        <f t="shared" si="7"/>
        <v>*</v>
      </c>
    </row>
    <row r="468" spans="1:24" x14ac:dyDescent="0.3">
      <c r="A468" s="2">
        <v>129962</v>
      </c>
      <c r="B468" s="3" t="s">
        <v>126</v>
      </c>
      <c r="C468" s="5" t="s">
        <v>3</v>
      </c>
      <c r="D468" s="11">
        <v>55</v>
      </c>
      <c r="E468" s="23">
        <v>26</v>
      </c>
      <c r="F468" s="11">
        <v>12</v>
      </c>
      <c r="G468" s="74">
        <f>IFERROR( ROUNDUP(tabEstimativa[[#This Row],[ESTIMATIVA]] / tabEstimativa[[#This Row],[PERÍODO]],0), 0 )</f>
        <v>1</v>
      </c>
      <c r="H468" s="72">
        <v>3</v>
      </c>
      <c r="I468" s="12">
        <v>43319</v>
      </c>
      <c r="J468" s="7">
        <v>191</v>
      </c>
      <c r="K468" s="8">
        <v>2017</v>
      </c>
      <c r="L468" s="6">
        <v>43416</v>
      </c>
      <c r="M468" s="238">
        <f>SUMIFS(tabSaldoAta[SALDO],tabSaldoAta[CÓDIGO],tabEstimativa[[#This Row],[CÓDIGO]],tabSaldoAta[ATA.NR],tabEstimativa[[#This Row],[ATA.NR]],tabSaldoAta[ATA.ANO],tabEstimativa[[#This Row],[ATA.ANO]])</f>
        <v>0</v>
      </c>
      <c r="N468" s="13" t="s">
        <v>1198</v>
      </c>
      <c r="O468" s="308" t="s">
        <v>1695</v>
      </c>
      <c r="P468" s="36" t="s">
        <v>1807</v>
      </c>
      <c r="Q468" s="35">
        <f>IFERROR( VLOOKUP(tabEstimativa[[#This Row],[PREGÃO]],tabPregões[#Data],6,FALSE), "" )</f>
        <v>43630</v>
      </c>
      <c r="R468" s="48">
        <v>40</v>
      </c>
      <c r="S468" s="66" t="str">
        <f>IF(COUNTIFS(tabImprósperosDetalhes[PREGÃO],tabEstimativa[[#This Row],[PREGÃO]],tabImprósperosDetalhes[IMPRÓSPERO],tabEstimativa[[#This Row],[LOTE]]) &gt; 0,"X","")</f>
        <v/>
      </c>
      <c r="T468" s="98" t="str">
        <f>IFERROR( VLOOKUP(tabEstimativa[[#This Row],[PREGÃO]],tabPregões[#Data],11,FALSE), "" )</f>
        <v>Análise dos itens fracassados (Itens Fracassados: 9,12 ,25 ,31 ,33 ,41 ,42).</v>
      </c>
      <c r="U468" s="29" t="s">
        <v>1560</v>
      </c>
      <c r="V468" s="53" t="s">
        <v>1551</v>
      </c>
      <c r="W468" s="54">
        <v>43657.585266203707</v>
      </c>
      <c r="X468" s="34" t="str">
        <f t="shared" si="7"/>
        <v>*</v>
      </c>
    </row>
    <row r="469" spans="1:24" x14ac:dyDescent="0.3">
      <c r="A469" s="2">
        <v>129961</v>
      </c>
      <c r="B469" s="3" t="s">
        <v>127</v>
      </c>
      <c r="C469" s="5" t="s">
        <v>3</v>
      </c>
      <c r="D469" s="11">
        <v>55</v>
      </c>
      <c r="E469" s="23">
        <v>26</v>
      </c>
      <c r="F469" s="11">
        <v>12</v>
      </c>
      <c r="G469" s="74">
        <f>IFERROR( ROUNDUP(tabEstimativa[[#This Row],[ESTIMATIVA]] / tabEstimativa[[#This Row],[PERÍODO]],0), 0 )</f>
        <v>0</v>
      </c>
      <c r="H469" s="72">
        <v>0</v>
      </c>
      <c r="I469" s="12">
        <v>44097</v>
      </c>
      <c r="J469" s="7">
        <v>39</v>
      </c>
      <c r="K469" s="8">
        <v>2021</v>
      </c>
      <c r="L469" s="6">
        <v>44602</v>
      </c>
      <c r="M469" s="238">
        <f>SUMIFS(tabSaldoAta[SALDO],tabSaldoAta[CÓDIGO],tabEstimativa[[#This Row],[CÓDIGO]],tabSaldoAta[ATA.NR],tabEstimativa[[#This Row],[ATA.NR]],tabSaldoAta[ATA.ANO],tabEstimativa[[#This Row],[ATA.ANO]])</f>
        <v>0</v>
      </c>
      <c r="N469" s="13" t="s">
        <v>1198</v>
      </c>
      <c r="O469" s="307" t="str">
        <f>IFERROR( VLOOKUP(CONCATENATE(tabEstimativa[[#This Row],[ATA.NR]],"/",tabEstimativa[[#This Row],[ATA.ANO]]-2000),tabAtas[#Data],6,FALSE), "" )</f>
        <v>DISJUNTORES, LAMPADAS E LUMINARIAS</v>
      </c>
      <c r="P469" s="36" t="s">
        <v>3319</v>
      </c>
      <c r="Q469" s="35">
        <f>IFERROR( VLOOKUP(tabEstimativa[[#This Row],[PREGÃO]],tabPregões[#Data],6,FALSE), "" )</f>
        <v>43882</v>
      </c>
      <c r="R469" s="48"/>
      <c r="S469" s="66" t="str">
        <f>IF(COUNTIFS(tabImprósperosDetalhes[PREGÃO],tabEstimativa[[#This Row],[PREGÃO]],tabImprósperosDetalhes[IMPRÓSPERO],tabEstimativa[[#This Row],[LOTE]]) &gt; 0,"X","")</f>
        <v/>
      </c>
      <c r="T469" s="98" t="str">
        <f>IFERROR( VLOOKUP(tabEstimativa[[#This Row],[PREGÃO]],tabPregões[#Data],11,FALSE), "" )</f>
        <v>Processo conferido, finalizado.</v>
      </c>
      <c r="U469" s="29" t="s">
        <v>1560</v>
      </c>
      <c r="V469" s="53" t="s">
        <v>2196</v>
      </c>
      <c r="W469" s="54">
        <v>44607.3358912037</v>
      </c>
      <c r="X469" s="34" t="str">
        <f t="shared" si="7"/>
        <v>*</v>
      </c>
    </row>
    <row r="470" spans="1:24" x14ac:dyDescent="0.3">
      <c r="A470" s="2">
        <v>104832</v>
      </c>
      <c r="B470" s="3" t="s">
        <v>1465</v>
      </c>
      <c r="C470" s="5" t="s">
        <v>17</v>
      </c>
      <c r="D470" s="11">
        <v>51</v>
      </c>
      <c r="E470" s="23">
        <v>37</v>
      </c>
      <c r="F470" s="11">
        <v>12</v>
      </c>
      <c r="G470" s="74">
        <f>IFERROR( ROUNDUP(tabEstimativa[[#This Row],[ESTIMATIVA]] / tabEstimativa[[#This Row],[PERÍODO]],0), 0 )</f>
        <v>0</v>
      </c>
      <c r="H470" s="72">
        <v>0</v>
      </c>
      <c r="I470" s="12">
        <v>43895</v>
      </c>
      <c r="J470" s="7">
        <v>176</v>
      </c>
      <c r="K470" s="8">
        <v>2019</v>
      </c>
      <c r="L470" s="6">
        <v>44037</v>
      </c>
      <c r="M470" s="238">
        <f>SUMIFS(tabSaldoAta[SALDO],tabSaldoAta[CÓDIGO],tabEstimativa[[#This Row],[CÓDIGO]],tabSaldoAta[ATA.NR],tabEstimativa[[#This Row],[ATA.NR]],tabSaldoAta[ATA.ANO],tabEstimativa[[#This Row],[ATA.ANO]])</f>
        <v>0</v>
      </c>
      <c r="N470" s="13" t="s">
        <v>1199</v>
      </c>
      <c r="O470" s="308" t="s">
        <v>1607</v>
      </c>
      <c r="P470" s="36" t="s">
        <v>2051</v>
      </c>
      <c r="Q470" s="35">
        <f>IFERROR( VLOOKUP(tabEstimativa[[#This Row],[PREGÃO]],tabPregões[#Data],6,FALSE), "" )</f>
        <v>43672</v>
      </c>
      <c r="R470" s="48"/>
      <c r="S470" s="66" t="str">
        <f>IF(COUNTIFS(tabImprósperosDetalhes[PREGÃO],tabEstimativa[[#This Row],[PREGÃO]],tabImprósperosDetalhes[IMPRÓSPERO],tabEstimativa[[#This Row],[LOTE]]) &gt; 0,"X","")</f>
        <v/>
      </c>
      <c r="T470" s="98" t="str">
        <f>IFERROR( VLOOKUP(tabEstimativa[[#This Row],[PREGÃO]],tabPregões[#Data],11,FALSE), "" )</f>
        <v>Finalizar - contrato assinado.</v>
      </c>
      <c r="U470" s="29" t="s">
        <v>1522</v>
      </c>
      <c r="V470" s="53" t="s">
        <v>1551</v>
      </c>
      <c r="W470" s="54">
        <v>43895.682060185187</v>
      </c>
      <c r="X470" s="34" t="str">
        <f t="shared" si="7"/>
        <v>*</v>
      </c>
    </row>
    <row r="471" spans="1:24" x14ac:dyDescent="0.3">
      <c r="A471" s="2">
        <v>125634</v>
      </c>
      <c r="B471" s="3" t="s">
        <v>1019</v>
      </c>
      <c r="C471" s="5" t="s">
        <v>17</v>
      </c>
      <c r="D471" s="11"/>
      <c r="E471" s="23"/>
      <c r="F471" s="11">
        <v>12</v>
      </c>
      <c r="G471" s="74">
        <f>IFERROR( ROUNDUP(tabEstimativa[[#This Row],[ESTIMATIVA]] / tabEstimativa[[#This Row],[PERÍODO]],0), 0 )</f>
        <v>17</v>
      </c>
      <c r="H471" s="72">
        <v>200</v>
      </c>
      <c r="I471" s="12">
        <v>43937</v>
      </c>
      <c r="J471" s="2">
        <v>110</v>
      </c>
      <c r="K471" s="8">
        <v>2019</v>
      </c>
      <c r="L471" s="6">
        <v>43941</v>
      </c>
      <c r="M471" s="238">
        <f>SUMIFS(tabSaldoAta[SALDO],tabSaldoAta[CÓDIGO],tabEstimativa[[#This Row],[CÓDIGO]],tabSaldoAta[ATA.NR],tabEstimativa[[#This Row],[ATA.NR]],tabSaldoAta[ATA.ANO],tabEstimativa[[#This Row],[ATA.ANO]])</f>
        <v>0</v>
      </c>
      <c r="N471" s="13" t="s">
        <v>1198</v>
      </c>
      <c r="O471" s="308" t="s">
        <v>1323</v>
      </c>
      <c r="P471" s="36" t="s">
        <v>1760</v>
      </c>
      <c r="Q471" s="35">
        <f>IFERROR( VLOOKUP(tabEstimativa[[#This Row],[PREGÃO]],tabPregões[#Data],6,FALSE), "" )</f>
        <v>43581</v>
      </c>
      <c r="R471" s="48"/>
      <c r="S471" s="66" t="str">
        <f>IF(COUNTIFS(tabImprósperosDetalhes[PREGÃO],tabEstimativa[[#This Row],[PREGÃO]],tabImprósperosDetalhes[IMPRÓSPERO],tabEstimativa[[#This Row],[LOTE]]) &gt; 0,"X","")</f>
        <v/>
      </c>
      <c r="T471" s="98" t="str">
        <f>IFERROR( VLOOKUP(tabEstimativa[[#This Row],[PREGÃO]],tabPregões[#Data],11,FALSE), "" )</f>
        <v>Finalizar - contrato assinado.Ata 110/19.</v>
      </c>
      <c r="U471" s="29" t="s">
        <v>1935</v>
      </c>
      <c r="V471" s="53" t="s">
        <v>1551</v>
      </c>
      <c r="W471" s="54">
        <v>43956.632743055554</v>
      </c>
      <c r="X471" s="34" t="str">
        <f t="shared" si="7"/>
        <v>*</v>
      </c>
    </row>
    <row r="472" spans="1:24" x14ac:dyDescent="0.3">
      <c r="A472" s="2">
        <v>101891</v>
      </c>
      <c r="B472" s="3" t="s">
        <v>2224</v>
      </c>
      <c r="C472" s="5" t="s">
        <v>3</v>
      </c>
      <c r="D472" s="11">
        <v>55</v>
      </c>
      <c r="E472" s="23">
        <v>24</v>
      </c>
      <c r="F472" s="11">
        <v>12</v>
      </c>
      <c r="G472" s="74">
        <f>ROUNDUP(tabEstimativa[[#This Row],[ESTIMATIVA]] / tabEstimativa[[#This Row],[PERÍODO]],0)</f>
        <v>2</v>
      </c>
      <c r="H472" s="72">
        <v>20</v>
      </c>
      <c r="I472" s="12">
        <v>44097</v>
      </c>
      <c r="J472" s="2">
        <v>58</v>
      </c>
      <c r="K472" s="8">
        <v>2021</v>
      </c>
      <c r="L472" s="6">
        <v>44622</v>
      </c>
      <c r="M472" s="238">
        <f>SUMIFS(tabSaldoAta[SALDO],tabSaldoAta[CÓDIGO],tabEstimativa[[#This Row],[CÓDIGO]],tabSaldoAta[ATA.NR],tabEstimativa[[#This Row],[ATA.NR]],tabSaldoAta[ATA.ANO],tabEstimativa[[#This Row],[ATA.ANO]])</f>
        <v>0</v>
      </c>
      <c r="N472" s="13" t="s">
        <v>1198</v>
      </c>
      <c r="O472" s="307" t="str">
        <f>IFERROR( VLOOKUP(CONCATENATE(tabEstimativa[[#This Row],[ATA.NR]],"/",tabEstimativa[[#This Row],[ATA.ANO]]-2000),tabAtas[#Data],6,FALSE), "" )</f>
        <v>MATERIAL ELETRICO</v>
      </c>
      <c r="P472" s="36" t="s">
        <v>4040</v>
      </c>
      <c r="Q472" s="35">
        <f>IFERROR( VLOOKUP(tabEstimativa[[#This Row],[PREGÃO]],tabPregões[#Data],6,FALSE), "" )</f>
        <v>44229</v>
      </c>
      <c r="R472" s="48"/>
      <c r="S472" s="66" t="str">
        <f>IF(COUNTIFS(tabImprósperosDetalhes[PREGÃO],tabEstimativa[[#This Row],[PREGÃO]],tabImprósperosDetalhes[IMPRÓSPERO],tabEstimativa[[#This Row],[LOTE]]) &gt; 0,"X","")</f>
        <v/>
      </c>
      <c r="T472" s="98" t="str">
        <f>IFERROR( VLOOKUP(tabEstimativa[[#This Row],[PREGÃO]],tabPregões[#Data],11,FALSE), "" )</f>
        <v>Finalizado</v>
      </c>
      <c r="U472" s="29" t="s">
        <v>1560</v>
      </c>
      <c r="V472" s="53" t="s">
        <v>4282</v>
      </c>
      <c r="W472" s="54">
        <v>44627.665405092594</v>
      </c>
      <c r="X472" s="34" t="str">
        <f t="shared" si="7"/>
        <v>*</v>
      </c>
    </row>
    <row r="473" spans="1:24" x14ac:dyDescent="0.3">
      <c r="A473" s="2">
        <v>114772</v>
      </c>
      <c r="B473" s="3" t="s">
        <v>452</v>
      </c>
      <c r="C473" s="5" t="s">
        <v>3</v>
      </c>
      <c r="D473" s="11">
        <v>55</v>
      </c>
      <c r="E473" s="23">
        <v>31</v>
      </c>
      <c r="F473" s="11">
        <v>12</v>
      </c>
      <c r="G473" s="74">
        <f>IFERROR( ROUNDUP(tabEstimativa[[#This Row],[ESTIMATIVA]] / tabEstimativa[[#This Row],[PERÍODO]],0), 0 )</f>
        <v>0</v>
      </c>
      <c r="H473" s="72">
        <v>0</v>
      </c>
      <c r="I473" s="12">
        <v>43762</v>
      </c>
      <c r="J473" s="7">
        <v>2</v>
      </c>
      <c r="K473" s="8">
        <v>2019</v>
      </c>
      <c r="L473" s="6">
        <v>43831</v>
      </c>
      <c r="M473" s="238">
        <f>SUMIFS(tabSaldoAta[SALDO],tabSaldoAta[CÓDIGO],tabEstimativa[[#This Row],[CÓDIGO]],tabSaldoAta[ATA.NR],tabEstimativa[[#This Row],[ATA.NR]],tabSaldoAta[ATA.ANO],tabEstimativa[[#This Row],[ATA.ANO]])</f>
        <v>5</v>
      </c>
      <c r="N473" s="13" t="s">
        <v>1198</v>
      </c>
      <c r="O473" s="308" t="s">
        <v>1695</v>
      </c>
      <c r="P473" s="36" t="s">
        <v>1697</v>
      </c>
      <c r="Q473" s="35">
        <f>IFERROR( VLOOKUP(tabEstimativa[[#This Row],[PREGÃO]],tabPregões[#Data],6,FALSE), "" )</f>
        <v>43487</v>
      </c>
      <c r="R473" s="48"/>
      <c r="S473" s="66" t="str">
        <f>IF(COUNTIFS(tabImprósperosDetalhes[PREGÃO],tabEstimativa[[#This Row],[PREGÃO]],tabImprósperosDetalhes[IMPRÓSPERO],tabEstimativa[[#This Row],[LOTE]]) &gt; 0,"X","")</f>
        <v/>
      </c>
      <c r="T473" s="98" t="str">
        <f>IFERROR( VLOOKUP(tabEstimativa[[#This Row],[PREGÃO]],tabPregões[#Data],11,FALSE), "" )</f>
        <v>Processo conferido e finalizado. Ata 2/19.</v>
      </c>
      <c r="U473" s="29" t="s">
        <v>1560</v>
      </c>
      <c r="V473" s="53" t="s">
        <v>2063</v>
      </c>
      <c r="W473" s="54">
        <v>43832.353125000001</v>
      </c>
      <c r="X473" s="34" t="str">
        <f t="shared" si="7"/>
        <v>*</v>
      </c>
    </row>
    <row r="474" spans="1:24" x14ac:dyDescent="0.3">
      <c r="A474" s="2">
        <v>13199</v>
      </c>
      <c r="B474" s="3" t="s">
        <v>128</v>
      </c>
      <c r="C474" s="5" t="s">
        <v>3</v>
      </c>
      <c r="D474" s="11">
        <v>51</v>
      </c>
      <c r="E474" s="23">
        <v>8</v>
      </c>
      <c r="F474" s="11">
        <v>12</v>
      </c>
      <c r="G474" s="74">
        <f>IFERROR( ROUNDUP(tabEstimativa[[#This Row],[ESTIMATIVA]] / tabEstimativa[[#This Row],[PERÍODO]],0), 0 )</f>
        <v>5</v>
      </c>
      <c r="H474" s="72">
        <v>60</v>
      </c>
      <c r="I474" s="12">
        <v>43875</v>
      </c>
      <c r="J474" s="7">
        <v>75</v>
      </c>
      <c r="K474" s="8">
        <v>2021</v>
      </c>
      <c r="L474" s="6">
        <v>44635</v>
      </c>
      <c r="M474" s="238">
        <f>SUMIFS(tabSaldoAta[SALDO],tabSaldoAta[CÓDIGO],tabEstimativa[[#This Row],[CÓDIGO]],tabSaldoAta[ATA.NR],tabEstimativa[[#This Row],[ATA.NR]],tabSaldoAta[ATA.ANO],tabEstimativa[[#This Row],[ATA.ANO]])</f>
        <v>60</v>
      </c>
      <c r="N474" s="13" t="s">
        <v>1198</v>
      </c>
      <c r="O474" s="308"/>
      <c r="P474" s="36" t="s">
        <v>4060</v>
      </c>
      <c r="Q474" s="35">
        <f>IFERROR( VLOOKUP(tabEstimativa[[#This Row],[PREGÃO]],tabPregões[#Data],6,FALSE), "" )</f>
        <v>44245</v>
      </c>
      <c r="R474" s="48"/>
      <c r="S474" s="66" t="str">
        <f>IF(COUNTIFS(tabImprósperosDetalhes[PREGÃO],tabEstimativa[[#This Row],[PREGÃO]],tabImprósperosDetalhes[IMPRÓSPERO],tabEstimativa[[#This Row],[LOTE]]) &gt; 0,"X","")</f>
        <v/>
      </c>
      <c r="T474" s="98" t="str">
        <f>IFERROR( VLOOKUP(tabEstimativa[[#This Row],[PREGÃO]],tabPregões[#Data],11,FALSE), "" )</f>
        <v>Finalizado</v>
      </c>
      <c r="U474" s="29" t="s">
        <v>1560</v>
      </c>
      <c r="V474" s="53" t="s">
        <v>2063</v>
      </c>
      <c r="W474" s="54">
        <v>44637.717094907406</v>
      </c>
      <c r="X474" s="34" t="str">
        <f t="shared" si="7"/>
        <v>*</v>
      </c>
    </row>
    <row r="475" spans="1:24" x14ac:dyDescent="0.3">
      <c r="A475" s="2">
        <v>13202</v>
      </c>
      <c r="B475" s="3" t="s">
        <v>129</v>
      </c>
      <c r="C475" s="5" t="s">
        <v>3</v>
      </c>
      <c r="D475" s="11">
        <v>51</v>
      </c>
      <c r="E475" s="23">
        <v>8</v>
      </c>
      <c r="F475" s="11">
        <v>12</v>
      </c>
      <c r="G475" s="74">
        <f>IFERROR( ROUNDUP(tabEstimativa[[#This Row],[ESTIMATIVA]] / tabEstimativa[[#This Row],[PERÍODO]],0), 0 )</f>
        <v>125</v>
      </c>
      <c r="H475" s="72">
        <v>1500</v>
      </c>
      <c r="I475" s="12">
        <v>43146</v>
      </c>
      <c r="J475" s="7">
        <v>69</v>
      </c>
      <c r="K475" s="8">
        <v>2017</v>
      </c>
      <c r="L475" s="6">
        <v>43236</v>
      </c>
      <c r="M475" s="238">
        <f>SUMIFS(tabSaldoAta[SALDO],tabSaldoAta[CÓDIGO],tabEstimativa[[#This Row],[CÓDIGO]],tabSaldoAta[ATA.NR],tabEstimativa[[#This Row],[ATA.NR]],tabSaldoAta[ATA.ANO],tabEstimativa[[#This Row],[ATA.ANO]])</f>
        <v>0</v>
      </c>
      <c r="N475" s="13" t="s">
        <v>1199</v>
      </c>
      <c r="O475" s="308" t="s">
        <v>1331</v>
      </c>
      <c r="P475" s="36" t="s">
        <v>1520</v>
      </c>
      <c r="Q475" s="35">
        <f>IFERROR( VLOOKUP(tabEstimativa[[#This Row],[PREGÃO]],tabPregões[#Data],6,FALSE), "" )</f>
        <v>43670</v>
      </c>
      <c r="R475" s="48"/>
      <c r="S475" s="66" t="str">
        <f>IF(COUNTIFS(tabImprósperosDetalhes[PREGÃO],tabEstimativa[[#This Row],[PREGÃO]],tabImprósperosDetalhes[IMPRÓSPERO],tabEstimativa[[#This Row],[LOTE]]) &gt; 0,"X","")</f>
        <v/>
      </c>
      <c r="T475" s="98" t="str">
        <f>IFERROR( VLOOKUP(tabEstimativa[[#This Row],[PREGÃO]],tabPregões[#Data],11,FALSE), "" )</f>
        <v>Processo conferido, finalizado.</v>
      </c>
      <c r="U475" s="29" t="s">
        <v>1380</v>
      </c>
      <c r="V475" s="53" t="s">
        <v>1551</v>
      </c>
      <c r="W475" s="54">
        <v>43682.648229166669</v>
      </c>
      <c r="X475" s="34" t="str">
        <f t="shared" si="7"/>
        <v>*</v>
      </c>
    </row>
    <row r="476" spans="1:24" x14ac:dyDescent="0.3">
      <c r="A476" s="2">
        <v>71190</v>
      </c>
      <c r="B476" s="3" t="s">
        <v>130</v>
      </c>
      <c r="C476" s="5" t="s">
        <v>3</v>
      </c>
      <c r="D476" s="11">
        <v>51</v>
      </c>
      <c r="E476" s="23">
        <v>10</v>
      </c>
      <c r="F476" s="11">
        <v>12</v>
      </c>
      <c r="G476" s="74">
        <f>IFERROR( ROUNDUP(tabEstimativa[[#This Row],[ESTIMATIVA]] / tabEstimativa[[#This Row],[PERÍODO]],0), 0 )</f>
        <v>0</v>
      </c>
      <c r="H476" s="72">
        <v>0</v>
      </c>
      <c r="I476" s="12">
        <v>43875</v>
      </c>
      <c r="J476" s="7">
        <v>69</v>
      </c>
      <c r="K476" s="8">
        <v>2017</v>
      </c>
      <c r="L476" s="6">
        <v>43236</v>
      </c>
      <c r="M476" s="238">
        <f>SUMIFS(tabSaldoAta[SALDO],tabSaldoAta[CÓDIGO],tabEstimativa[[#This Row],[CÓDIGO]],tabSaldoAta[ATA.NR],tabEstimativa[[#This Row],[ATA.NR]],tabSaldoAta[ATA.ANO],tabEstimativa[[#This Row],[ATA.ANO]])</f>
        <v>0</v>
      </c>
      <c r="N476" s="13" t="s">
        <v>1199</v>
      </c>
      <c r="O476" s="308" t="s">
        <v>1331</v>
      </c>
      <c r="P476" s="36" t="s">
        <v>1520</v>
      </c>
      <c r="Q476" s="35">
        <f>IFERROR( VLOOKUP(tabEstimativa[[#This Row],[PREGÃO]],tabPregões[#Data],6,FALSE), "" )</f>
        <v>43670</v>
      </c>
      <c r="R476" s="48"/>
      <c r="S476" s="66" t="str">
        <f>IF(COUNTIFS(tabImprósperosDetalhes[PREGÃO],tabEstimativa[[#This Row],[PREGÃO]],tabImprósperosDetalhes[IMPRÓSPERO],tabEstimativa[[#This Row],[LOTE]]) &gt; 0,"X","")</f>
        <v/>
      </c>
      <c r="T476" s="98" t="str">
        <f>IFERROR( VLOOKUP(tabEstimativa[[#This Row],[PREGÃO]],tabPregões[#Data],11,FALSE), "" )</f>
        <v>Processo conferido, finalizado.</v>
      </c>
      <c r="U476" s="29" t="s">
        <v>1380</v>
      </c>
      <c r="V476" s="53" t="s">
        <v>2063</v>
      </c>
      <c r="W476" s="54">
        <v>43875.478831018518</v>
      </c>
      <c r="X476" s="34" t="str">
        <f t="shared" si="7"/>
        <v>*</v>
      </c>
    </row>
    <row r="477" spans="1:24" x14ac:dyDescent="0.3">
      <c r="A477" s="2">
        <v>136553</v>
      </c>
      <c r="B477" s="3" t="s">
        <v>1848</v>
      </c>
      <c r="C477" s="5" t="s">
        <v>3</v>
      </c>
      <c r="D477" s="11">
        <v>51</v>
      </c>
      <c r="E477" s="23">
        <v>10</v>
      </c>
      <c r="F477" s="11">
        <v>12</v>
      </c>
      <c r="G477" s="74">
        <f>IFERROR( ROUNDUP(tabEstimativa[[#This Row],[ESTIMATIVA]] / tabEstimativa[[#This Row],[PERÍODO]],0), 0 )</f>
        <v>417</v>
      </c>
      <c r="H477" s="72">
        <v>5000</v>
      </c>
      <c r="I477" s="12">
        <v>44082</v>
      </c>
      <c r="J477" s="7">
        <v>296</v>
      </c>
      <c r="K477" s="8">
        <v>2020</v>
      </c>
      <c r="L477" s="6">
        <v>44530</v>
      </c>
      <c r="M477" s="238">
        <f>SUMIFS(tabSaldoAta[SALDO],tabSaldoAta[CÓDIGO],tabEstimativa[[#This Row],[CÓDIGO]],tabSaldoAta[ATA.NR],tabEstimativa[[#This Row],[ATA.NR]],tabSaldoAta[ATA.ANO],tabEstimativa[[#This Row],[ATA.ANO]])</f>
        <v>2000</v>
      </c>
      <c r="N477" s="13" t="s">
        <v>1198</v>
      </c>
      <c r="O477" s="307" t="s">
        <v>1542</v>
      </c>
      <c r="P477" s="36" t="s">
        <v>1520</v>
      </c>
      <c r="Q477" s="35">
        <f>IFERROR( VLOOKUP(tabEstimativa[[#This Row],[PREGÃO]],tabPregões[#Data],6,FALSE), "" )</f>
        <v>43670</v>
      </c>
      <c r="R477" s="48"/>
      <c r="S477" s="66" t="str">
        <f>IF(COUNTIFS(tabImprósperosDetalhes[PREGÃO],tabEstimativa[[#This Row],[PREGÃO]],tabImprósperosDetalhes[IMPRÓSPERO],tabEstimativa[[#This Row],[LOTE]]) &gt; 0,"X","")</f>
        <v/>
      </c>
      <c r="T477" s="98" t="str">
        <f>IFERROR( VLOOKUP(tabEstimativa[[#This Row],[PREGÃO]],tabPregões[#Data],11,FALSE), "" )</f>
        <v>Processo conferido, finalizado.</v>
      </c>
      <c r="U477" s="29" t="s">
        <v>1560</v>
      </c>
      <c r="V477" s="53" t="s">
        <v>2063</v>
      </c>
      <c r="W477" s="54">
        <v>44532.46607638889</v>
      </c>
      <c r="X477" s="34" t="str">
        <f t="shared" si="7"/>
        <v>*</v>
      </c>
    </row>
    <row r="478" spans="1:24" x14ac:dyDescent="0.3">
      <c r="A478" s="2">
        <v>136556</v>
      </c>
      <c r="B478" s="3" t="s">
        <v>1507</v>
      </c>
      <c r="C478" s="5" t="s">
        <v>3</v>
      </c>
      <c r="D478" s="11">
        <v>51</v>
      </c>
      <c r="E478" s="23">
        <v>10</v>
      </c>
      <c r="F478" s="11">
        <v>12</v>
      </c>
      <c r="G478" s="74">
        <f>IFERROR( ROUNDUP(tabEstimativa[[#This Row],[ESTIMATIVA]] / tabEstimativa[[#This Row],[PERÍODO]],0), 0 )</f>
        <v>125</v>
      </c>
      <c r="H478" s="73">
        <v>1500</v>
      </c>
      <c r="I478" s="12">
        <v>44082</v>
      </c>
      <c r="J478" s="7">
        <v>296</v>
      </c>
      <c r="K478" s="8">
        <v>2020</v>
      </c>
      <c r="L478" s="6">
        <v>44530</v>
      </c>
      <c r="M478" s="238">
        <f>SUMIFS(tabSaldoAta[SALDO],tabSaldoAta[CÓDIGO],tabEstimativa[[#This Row],[CÓDIGO]],tabSaldoAta[ATA.NR],tabEstimativa[[#This Row],[ATA.NR]],tabSaldoAta[ATA.ANO],tabEstimativa[[#This Row],[ATA.ANO]])</f>
        <v>5000</v>
      </c>
      <c r="N478" s="13" t="s">
        <v>1198</v>
      </c>
      <c r="O478" s="308" t="s">
        <v>1542</v>
      </c>
      <c r="P478" s="36" t="s">
        <v>1520</v>
      </c>
      <c r="Q478" s="35">
        <f>IFERROR( VLOOKUP(tabEstimativa[[#This Row],[PREGÃO]],tabPregões[#Data],6,FALSE), "" )</f>
        <v>43670</v>
      </c>
      <c r="R478" s="48"/>
      <c r="S478" s="66" t="str">
        <f>IF(COUNTIFS(tabImprósperosDetalhes[PREGÃO],tabEstimativa[[#This Row],[PREGÃO]],tabImprósperosDetalhes[IMPRÓSPERO],tabEstimativa[[#This Row],[LOTE]]) &gt; 0,"X","")</f>
        <v/>
      </c>
      <c r="T478" s="98" t="str">
        <f>IFERROR( VLOOKUP(tabEstimativa[[#This Row],[PREGÃO]],tabPregões[#Data],11,FALSE), "" )</f>
        <v>Processo conferido, finalizado.</v>
      </c>
      <c r="U478" s="29" t="s">
        <v>1560</v>
      </c>
      <c r="V478" s="53" t="s">
        <v>2063</v>
      </c>
      <c r="W478" s="54">
        <v>44532.46607638889</v>
      </c>
      <c r="X478" s="34" t="str">
        <f t="shared" si="7"/>
        <v>*</v>
      </c>
    </row>
    <row r="479" spans="1:24" x14ac:dyDescent="0.3">
      <c r="A479" s="2">
        <v>105941</v>
      </c>
      <c r="B479" s="3" t="s">
        <v>547</v>
      </c>
      <c r="C479" s="5" t="s">
        <v>3</v>
      </c>
      <c r="D479" s="11">
        <v>61</v>
      </c>
      <c r="E479" s="23">
        <v>16</v>
      </c>
      <c r="F479" s="11">
        <v>12</v>
      </c>
      <c r="G479" s="74">
        <f>IFERROR( ROUNDUP(tabEstimativa[[#This Row],[ESTIMATIVA]] / tabEstimativa[[#This Row],[PERÍODO]],0), 0 )</f>
        <v>0</v>
      </c>
      <c r="H479" s="72">
        <v>0</v>
      </c>
      <c r="I479" s="12">
        <v>43677</v>
      </c>
      <c r="J479" s="7"/>
      <c r="K479" s="8"/>
      <c r="L479" s="6"/>
      <c r="M479" s="238">
        <f>SUMIFS(tabSaldoAta[SALDO],tabSaldoAta[CÓDIGO],tabEstimativa[[#This Row],[CÓDIGO]],tabSaldoAta[ATA.NR],tabEstimativa[[#This Row],[ATA.NR]],tabSaldoAta[ATA.ANO],tabEstimativa[[#This Row],[ATA.ANO]])</f>
        <v>0</v>
      </c>
      <c r="N479" s="13" t="s">
        <v>1199</v>
      </c>
      <c r="O479" s="308" t="s">
        <v>1660</v>
      </c>
      <c r="P479" s="36" t="s">
        <v>1943</v>
      </c>
      <c r="Q479" s="35">
        <f>IFERROR( VLOOKUP(tabEstimativa[[#This Row],[PREGÃO]],tabPregões[#Data],6,FALSE), "" )</f>
        <v>43053</v>
      </c>
      <c r="R479" s="48"/>
      <c r="S479" s="66" t="str">
        <f>IF(COUNTIFS(tabImprósperosDetalhes[PREGÃO],tabEstimativa[[#This Row],[PREGÃO]],tabImprósperosDetalhes[IMPRÓSPERO],tabEstimativa[[#This Row],[LOTE]]) &gt; 0,"X","")</f>
        <v/>
      </c>
      <c r="T479" s="98" t="str">
        <f>IFERROR( VLOOKUP(tabEstimativa[[#This Row],[PREGÃO]],tabPregões[#Data],11,FALSE), "" )</f>
        <v>Finalizado</v>
      </c>
      <c r="U479" s="29" t="s">
        <v>1945</v>
      </c>
      <c r="V479" s="53" t="s">
        <v>1551</v>
      </c>
      <c r="W479" s="54">
        <v>43684.688194444447</v>
      </c>
      <c r="X479" s="34" t="str">
        <f t="shared" si="7"/>
        <v>*</v>
      </c>
    </row>
    <row r="480" spans="1:24" x14ac:dyDescent="0.3">
      <c r="A480" s="2">
        <v>134045</v>
      </c>
      <c r="B480" s="3" t="s">
        <v>131</v>
      </c>
      <c r="C480" s="5" t="s">
        <v>17</v>
      </c>
      <c r="D480" s="11">
        <v>61</v>
      </c>
      <c r="E480" s="23">
        <v>16</v>
      </c>
      <c r="F480" s="11">
        <v>12</v>
      </c>
      <c r="G480" s="74">
        <f>IFERROR( ROUNDUP(tabEstimativa[[#This Row],[ESTIMATIVA]] / tabEstimativa[[#This Row],[PERÍODO]],0), 0 )</f>
        <v>13</v>
      </c>
      <c r="H480" s="72">
        <v>150</v>
      </c>
      <c r="I480" s="12">
        <v>43677</v>
      </c>
      <c r="J480" s="7">
        <v>191</v>
      </c>
      <c r="K480" s="8">
        <v>2020</v>
      </c>
      <c r="L480" s="6">
        <v>44446</v>
      </c>
      <c r="M480" s="238">
        <f>SUMIFS(tabSaldoAta[SALDO],tabSaldoAta[CÓDIGO],tabEstimativa[[#This Row],[CÓDIGO]],tabSaldoAta[ATA.NR],tabEstimativa[[#This Row],[ATA.NR]],tabSaldoAta[ATA.ANO],tabEstimativa[[#This Row],[ATA.ANO]])</f>
        <v>0</v>
      </c>
      <c r="N480" s="13" t="s">
        <v>1799</v>
      </c>
      <c r="O480" s="308" t="s">
        <v>1660</v>
      </c>
      <c r="P480" s="36" t="s">
        <v>3258</v>
      </c>
      <c r="Q480" s="35">
        <f>IFERROR( VLOOKUP(tabEstimativa[[#This Row],[PREGÃO]],tabPregões[#Data],6,FALSE), "" )</f>
        <v>43951</v>
      </c>
      <c r="R480" s="48">
        <v>73</v>
      </c>
      <c r="S480" s="66" t="str">
        <f>IF(COUNTIFS(tabImprósperosDetalhes[PREGÃO],tabEstimativa[[#This Row],[PREGÃO]],tabImprósperosDetalhes[IMPRÓSPERO],tabEstimativa[[#This Row],[LOTE]]) &gt; 0,"X","")</f>
        <v/>
      </c>
      <c r="T480" s="98" t="str">
        <f>IFERROR( VLOOKUP(tabEstimativa[[#This Row],[PREGÃO]],tabPregões[#Data],11,FALSE), "" )</f>
        <v>Processo conferido, finalizado.</v>
      </c>
      <c r="U480" s="29" t="s">
        <v>1560</v>
      </c>
      <c r="V480" s="53" t="s">
        <v>2063</v>
      </c>
      <c r="W480" s="54">
        <v>44313.374548611115</v>
      </c>
      <c r="X480" s="34" t="str">
        <f t="shared" si="7"/>
        <v>*</v>
      </c>
    </row>
    <row r="481" spans="1:24" x14ac:dyDescent="0.3">
      <c r="A481" s="2">
        <v>17132</v>
      </c>
      <c r="B481" s="3" t="s">
        <v>132</v>
      </c>
      <c r="C481" s="5" t="s">
        <v>5</v>
      </c>
      <c r="D481" s="11">
        <v>45</v>
      </c>
      <c r="E481" s="23">
        <v>12</v>
      </c>
      <c r="F481" s="11">
        <v>12</v>
      </c>
      <c r="G481" s="74">
        <f>IFERROR( ROUNDUP(tabEstimativa[[#This Row],[ESTIMATIVA]] / tabEstimativa[[#This Row],[PERÍODO]],0), 0 )</f>
        <v>84</v>
      </c>
      <c r="H481" s="72">
        <v>1000</v>
      </c>
      <c r="I481" s="12">
        <v>43818</v>
      </c>
      <c r="J481" s="2">
        <v>99</v>
      </c>
      <c r="K481" s="8">
        <v>2020</v>
      </c>
      <c r="L481" s="6">
        <v>44309</v>
      </c>
      <c r="M481" s="238">
        <f>SUMIFS(tabSaldoAta[SALDO],tabSaldoAta[CÓDIGO],tabEstimativa[[#This Row],[CÓDIGO]],tabSaldoAta[ATA.NR],tabEstimativa[[#This Row],[ATA.NR]],tabSaldoAta[ATA.ANO],tabEstimativa[[#This Row],[ATA.ANO]])</f>
        <v>0</v>
      </c>
      <c r="N481" s="13" t="s">
        <v>1799</v>
      </c>
      <c r="O481" s="307" t="str">
        <f>IFERROR( VLOOKUP(CONCATENATE(tabEstimativa[[#This Row],[ATA.NR]],"/",tabEstimativa[[#This Row],[ATA.ANO]]-2000),tabAtas[#Data],6,FALSE), "" )</f>
        <v>ARTIGOS DE PAPELARIA</v>
      </c>
      <c r="P481" s="36" t="s">
        <v>4118</v>
      </c>
      <c r="Q481" s="35">
        <f>IFERROR( VLOOKUP(tabEstimativa[[#This Row],[PREGÃO]],tabPregões[#Data],6,FALSE), "" )</f>
        <v>44316</v>
      </c>
      <c r="R481" s="48">
        <v>5</v>
      </c>
      <c r="S481" s="66" t="str">
        <f>IF(COUNTIFS(tabImprósperosDetalhes[PREGÃO],tabEstimativa[[#This Row],[PREGÃO]],tabImprósperosDetalhes[IMPRÓSPERO],tabEstimativa[[#This Row],[LOTE]]) &gt; 0,"X","")</f>
        <v>X</v>
      </c>
      <c r="T481" s="98" t="str">
        <f>IFERROR( VLOOKUP(tabEstimativa[[#This Row],[PREGÃO]],tabPregões[#Data],11,FALSE), "" )</f>
        <v>Finalizado. Ata 143/20</v>
      </c>
      <c r="U481" s="29" t="s">
        <v>1560</v>
      </c>
      <c r="V481" s="53" t="s">
        <v>2063</v>
      </c>
      <c r="W481" s="54">
        <v>44321.38559027778</v>
      </c>
      <c r="X481" s="34" t="str">
        <f t="shared" si="7"/>
        <v>*</v>
      </c>
    </row>
    <row r="482" spans="1:24" x14ac:dyDescent="0.3">
      <c r="A482" s="2">
        <v>17134</v>
      </c>
      <c r="B482" s="3" t="s">
        <v>795</v>
      </c>
      <c r="C482" s="5" t="s">
        <v>5</v>
      </c>
      <c r="D482" s="11"/>
      <c r="E482" s="23"/>
      <c r="F482" s="11">
        <v>12</v>
      </c>
      <c r="G482" s="74">
        <f>IFERROR( ROUNDUP(tabEstimativa[[#This Row],[ESTIMATIVA]] / tabEstimativa[[#This Row],[PERÍODO]],0), 0 )</f>
        <v>0</v>
      </c>
      <c r="H482" s="72">
        <v>0</v>
      </c>
      <c r="I482" s="12">
        <v>43454</v>
      </c>
      <c r="J482" s="2">
        <v>61</v>
      </c>
      <c r="K482" s="8">
        <v>2018</v>
      </c>
      <c r="L482" s="6">
        <v>43536</v>
      </c>
      <c r="M482" s="238">
        <f>SUMIFS(tabSaldoAta[SALDO],tabSaldoAta[CÓDIGO],tabEstimativa[[#This Row],[CÓDIGO]],tabSaldoAta[ATA.NR],tabEstimativa[[#This Row],[ATA.NR]],tabSaldoAta[ATA.ANO],tabEstimativa[[#This Row],[ATA.ANO]])</f>
        <v>0</v>
      </c>
      <c r="N482" s="13" t="s">
        <v>1199</v>
      </c>
      <c r="O482" s="308" t="s">
        <v>1348</v>
      </c>
      <c r="P482" s="36"/>
      <c r="Q482" s="35" t="str">
        <f>IFERROR( VLOOKUP(tabEstimativa[[#This Row],[PREGÃO]],tabPregões[#Data],6,FALSE), "" )</f>
        <v/>
      </c>
      <c r="R482" s="48"/>
      <c r="S482" s="66" t="str">
        <f>IF(COUNTIFS(tabImprósperosDetalhes[PREGÃO],tabEstimativa[[#This Row],[PREGÃO]],tabImprósperosDetalhes[IMPRÓSPERO],tabEstimativa[[#This Row],[LOTE]]) &gt; 0,"X","")</f>
        <v/>
      </c>
      <c r="T482" s="98" t="str">
        <f>IFERROR( VLOOKUP(tabEstimativa[[#This Row],[PREGÃO]],tabPregões[#Data],11,FALSE), "" )</f>
        <v/>
      </c>
      <c r="U482" s="29" t="s">
        <v>1935</v>
      </c>
      <c r="V482" s="53" t="s">
        <v>1551</v>
      </c>
      <c r="W482" s="54">
        <v>43699.399085648147</v>
      </c>
      <c r="X482" s="34" t="str">
        <f t="shared" si="7"/>
        <v>*</v>
      </c>
    </row>
    <row r="483" spans="1:24" x14ac:dyDescent="0.3">
      <c r="A483" s="2">
        <v>108711</v>
      </c>
      <c r="B483" s="3" t="s">
        <v>133</v>
      </c>
      <c r="C483" s="5" t="s">
        <v>17</v>
      </c>
      <c r="D483" s="11">
        <v>61</v>
      </c>
      <c r="E483" s="23">
        <v>10</v>
      </c>
      <c r="F483" s="11">
        <v>12</v>
      </c>
      <c r="G483" s="74">
        <f>IFERROR( ROUNDUP(tabEstimativa[[#This Row],[ESTIMATIVA]] / tabEstimativa[[#This Row],[PERÍODO]],0), 0 )</f>
        <v>0</v>
      </c>
      <c r="H483" s="72">
        <v>0</v>
      </c>
      <c r="I483" s="12">
        <v>44159</v>
      </c>
      <c r="J483" s="7">
        <v>87</v>
      </c>
      <c r="K483" s="8">
        <v>2020</v>
      </c>
      <c r="L483" s="6">
        <v>44286</v>
      </c>
      <c r="M483" s="238">
        <f>SUMIFS(tabSaldoAta[SALDO],tabSaldoAta[CÓDIGO],tabEstimativa[[#This Row],[CÓDIGO]],tabSaldoAta[ATA.NR],tabEstimativa[[#This Row],[ATA.NR]],tabSaldoAta[ATA.ANO],tabEstimativa[[#This Row],[ATA.ANO]])</f>
        <v>300</v>
      </c>
      <c r="N483" s="13" t="s">
        <v>1198</v>
      </c>
      <c r="O483" s="307" t="str">
        <f>IFERROR( VLOOKUP(CONCATENATE(tabEstimativa[[#This Row],[ATA.NR]],"/",tabEstimativa[[#This Row],[ATA.ANO]]-2000),tabAtas[#Data],6,FALSE), "" )</f>
        <v>MATERIAL ELETRICO</v>
      </c>
      <c r="P483" s="36" t="s">
        <v>3258</v>
      </c>
      <c r="Q483" s="35">
        <f>IFERROR( VLOOKUP(tabEstimativa[[#This Row],[PREGÃO]],tabPregões[#Data],6,FALSE), "" )</f>
        <v>43951</v>
      </c>
      <c r="R483" s="48">
        <v>60</v>
      </c>
      <c r="S483" s="66" t="str">
        <f>IF(COUNTIFS(tabImprósperosDetalhes[PREGÃO],tabEstimativa[[#This Row],[PREGÃO]],tabImprósperosDetalhes[IMPRÓSPERO],tabEstimativa[[#This Row],[LOTE]]) &gt; 0,"X","")</f>
        <v>X</v>
      </c>
      <c r="T483" s="98" t="str">
        <f>IFERROR( VLOOKUP(tabEstimativa[[#This Row],[PREGÃO]],tabPregões[#Data],11,FALSE), "" )</f>
        <v>Processo conferido, finalizado.</v>
      </c>
      <c r="U483" s="29" t="s">
        <v>1560</v>
      </c>
      <c r="V483" s="53" t="s">
        <v>2063</v>
      </c>
      <c r="W483" s="54">
        <v>44286.475798611114</v>
      </c>
      <c r="X483" s="34" t="str">
        <f t="shared" si="7"/>
        <v>*</v>
      </c>
    </row>
    <row r="484" spans="1:24" x14ac:dyDescent="0.3">
      <c r="A484" s="2">
        <v>112330</v>
      </c>
      <c r="B484" s="3" t="s">
        <v>550</v>
      </c>
      <c r="C484" s="5" t="s">
        <v>18</v>
      </c>
      <c r="D484" s="11"/>
      <c r="E484" s="23"/>
      <c r="F484" s="11">
        <v>12</v>
      </c>
      <c r="G484" s="74">
        <f>IFERROR( ROUNDUP(tabEstimativa[[#This Row],[ESTIMATIVA]] / tabEstimativa[[#This Row],[PERÍODO]],0), 0 )</f>
        <v>92</v>
      </c>
      <c r="H484" s="72">
        <v>1100</v>
      </c>
      <c r="I484" s="12">
        <v>42961</v>
      </c>
      <c r="J484" s="7">
        <v>262</v>
      </c>
      <c r="K484" s="8">
        <v>2016</v>
      </c>
      <c r="L484" s="6">
        <v>43047</v>
      </c>
      <c r="M484" s="238">
        <f>SUMIFS(tabSaldoAta[SALDO],tabSaldoAta[CÓDIGO],tabEstimativa[[#This Row],[CÓDIGO]],tabSaldoAta[ATA.NR],tabEstimativa[[#This Row],[ATA.NR]],tabSaldoAta[ATA.ANO],tabEstimativa[[#This Row],[ATA.ANO]])</f>
        <v>0</v>
      </c>
      <c r="N484" s="13" t="s">
        <v>1199</v>
      </c>
      <c r="O484" s="308" t="s">
        <v>1316</v>
      </c>
      <c r="P484" s="36"/>
      <c r="Q484" s="35" t="str">
        <f>IFERROR( VLOOKUP(tabEstimativa[[#This Row],[PREGÃO]],tabPregões[#Data],6,FALSE), "" )</f>
        <v/>
      </c>
      <c r="R484" s="48"/>
      <c r="S484" s="66" t="str">
        <f>IF(COUNTIFS(tabImprósperosDetalhes[PREGÃO],tabEstimativa[[#This Row],[PREGÃO]],tabImprósperosDetalhes[IMPRÓSPERO],tabEstimativa[[#This Row],[LOTE]]) &gt; 0,"X","")</f>
        <v/>
      </c>
      <c r="T484" s="98" t="str">
        <f>IFERROR( VLOOKUP(tabEstimativa[[#This Row],[PREGÃO]],tabPregões[#Data],11,FALSE), "" )</f>
        <v/>
      </c>
      <c r="U484" s="29" t="s">
        <v>1824</v>
      </c>
      <c r="V484" s="53" t="s">
        <v>1551</v>
      </c>
      <c r="W484" s="54">
        <v>43621.427361111113</v>
      </c>
      <c r="X484" s="34" t="str">
        <f t="shared" si="7"/>
        <v>*</v>
      </c>
    </row>
    <row r="485" spans="1:24" x14ac:dyDescent="0.3">
      <c r="A485" s="2">
        <v>133371</v>
      </c>
      <c r="B485" s="3" t="s">
        <v>1195</v>
      </c>
      <c r="C485" s="5" t="s">
        <v>18</v>
      </c>
      <c r="D485" s="11">
        <v>70</v>
      </c>
      <c r="E485" s="23">
        <v>33</v>
      </c>
      <c r="F485" s="11">
        <v>12</v>
      </c>
      <c r="G485" s="74">
        <f>IFERROR( ROUNDUP(tabEstimativa[[#This Row],[ESTIMATIVA]] / tabEstimativa[[#This Row],[PERÍODO]],0), 0 )</f>
        <v>67</v>
      </c>
      <c r="H485" s="72">
        <v>800</v>
      </c>
      <c r="I485" s="12">
        <v>43762</v>
      </c>
      <c r="J485" s="7">
        <v>75</v>
      </c>
      <c r="K485" s="8">
        <v>2021</v>
      </c>
      <c r="L485" s="6">
        <v>44635</v>
      </c>
      <c r="M485" s="238">
        <f>SUMIFS(tabSaldoAta[SALDO],tabSaldoAta[CÓDIGO],tabEstimativa[[#This Row],[CÓDIGO]],tabSaldoAta[ATA.NR],tabEstimativa[[#This Row],[ATA.NR]],tabSaldoAta[ATA.ANO],tabEstimativa[[#This Row],[ATA.ANO]])</f>
        <v>0</v>
      </c>
      <c r="N485" s="13" t="s">
        <v>1198</v>
      </c>
      <c r="O485" s="308" t="s">
        <v>1371</v>
      </c>
      <c r="P485" s="36" t="s">
        <v>3330</v>
      </c>
      <c r="Q485" s="35">
        <f>IFERROR( VLOOKUP(tabEstimativa[[#This Row],[PREGÃO]],tabPregões[#Data],6,FALSE), "" )</f>
        <v>43944</v>
      </c>
      <c r="R485" s="48">
        <v>3</v>
      </c>
      <c r="S485" s="66" t="str">
        <f>IF(COUNTIFS(tabImprósperosDetalhes[PREGÃO],tabEstimativa[[#This Row],[PREGÃO]],tabImprósperosDetalhes[IMPRÓSPERO],tabEstimativa[[#This Row],[LOTE]]) &gt; 0,"X","")</f>
        <v>X</v>
      </c>
      <c r="T485" s="98" t="str">
        <f>IFERROR( VLOOKUP(tabEstimativa[[#This Row],[PREGÃO]],tabPregões[#Data],11,FALSE), "" )</f>
        <v>Processo conferido, finalizado.</v>
      </c>
      <c r="U485" s="29" t="s">
        <v>1560</v>
      </c>
      <c r="V485" s="53" t="s">
        <v>2063</v>
      </c>
      <c r="W485" s="54">
        <v>44637.717094907406</v>
      </c>
      <c r="X485" s="34" t="str">
        <f t="shared" si="7"/>
        <v>*</v>
      </c>
    </row>
    <row r="486" spans="1:24" x14ac:dyDescent="0.3">
      <c r="A486" s="2">
        <v>120995</v>
      </c>
      <c r="B486" s="3" t="s">
        <v>135</v>
      </c>
      <c r="C486" s="5" t="s">
        <v>47</v>
      </c>
      <c r="D486" s="11">
        <v>55</v>
      </c>
      <c r="E486" s="23">
        <v>32</v>
      </c>
      <c r="F486" s="11">
        <v>12</v>
      </c>
      <c r="G486" s="74">
        <f>IFERROR( ROUNDUP(tabEstimativa[[#This Row],[ESTIMATIVA]] / tabEstimativa[[#This Row],[PERÍODO]],0), 0 )</f>
        <v>0</v>
      </c>
      <c r="H486" s="72">
        <v>0</v>
      </c>
      <c r="I486" s="12">
        <v>44097</v>
      </c>
      <c r="J486" s="7">
        <v>9</v>
      </c>
      <c r="K486" s="8">
        <v>2020</v>
      </c>
      <c r="L486" s="6">
        <v>44210</v>
      </c>
      <c r="M486" s="238">
        <f>SUMIFS(tabSaldoAta[SALDO],tabSaldoAta[CÓDIGO],tabEstimativa[[#This Row],[CÓDIGO]],tabSaldoAta[ATA.NR],tabEstimativa[[#This Row],[ATA.NR]],tabSaldoAta[ATA.ANO],tabEstimativa[[#This Row],[ATA.ANO]])</f>
        <v>100</v>
      </c>
      <c r="N486" s="13" t="s">
        <v>1799</v>
      </c>
      <c r="O486" s="307" t="str">
        <f>IFERROR( VLOOKUP(CONCATENATE(tabEstimativa[[#This Row],[ATA.NR]],"/",tabEstimativa[[#This Row],[ATA.ANO]]-2000),tabAtas[#Data],6,FALSE), "" )</f>
        <v>MATERIAL ELETRICO</v>
      </c>
      <c r="P486" s="36" t="s">
        <v>2342</v>
      </c>
      <c r="Q486" s="35">
        <f>IFERROR( VLOOKUP(tabEstimativa[[#This Row],[PREGÃO]],tabPregões[#Data],6,FALSE), "" )</f>
        <v>43857</v>
      </c>
      <c r="R486" s="48"/>
      <c r="S486" s="66" t="str">
        <f>IF(COUNTIFS(tabImprósperosDetalhes[PREGÃO],tabEstimativa[[#This Row],[PREGÃO]],tabImprósperosDetalhes[IMPRÓSPERO],tabEstimativa[[#This Row],[LOTE]]) &gt; 0,"X","")</f>
        <v/>
      </c>
      <c r="T486" s="98" t="str">
        <f>IFERROR( VLOOKUP(tabEstimativa[[#This Row],[PREGÃO]],tabPregões[#Data],11,FALSE), "" )</f>
        <v>Empresa solicitou prorrogação de prazo para assinar contrato</v>
      </c>
      <c r="U486" s="29" t="s">
        <v>1560</v>
      </c>
      <c r="V486" s="53" t="s">
        <v>2063</v>
      </c>
      <c r="W486" s="54">
        <v>44242.336828703701</v>
      </c>
      <c r="X486" s="34" t="str">
        <f t="shared" si="7"/>
        <v>*</v>
      </c>
    </row>
    <row r="487" spans="1:24" x14ac:dyDescent="0.3">
      <c r="A487" s="2">
        <v>129991</v>
      </c>
      <c r="B487" s="3" t="s">
        <v>134</v>
      </c>
      <c r="C487" s="5" t="s">
        <v>47</v>
      </c>
      <c r="D487" s="11">
        <v>55</v>
      </c>
      <c r="E487" s="23">
        <v>32</v>
      </c>
      <c r="F487" s="11">
        <v>12</v>
      </c>
      <c r="G487" s="74">
        <f>IFERROR( ROUNDUP(tabEstimativa[[#This Row],[ESTIMATIVA]] / tabEstimativa[[#This Row],[PERÍODO]],0), 0 )</f>
        <v>50</v>
      </c>
      <c r="H487" s="72">
        <v>600</v>
      </c>
      <c r="I487" s="12">
        <v>43847</v>
      </c>
      <c r="J487" s="2">
        <v>126</v>
      </c>
      <c r="K487" s="8">
        <v>2019</v>
      </c>
      <c r="L487" s="6">
        <v>43957</v>
      </c>
      <c r="M487" s="238">
        <f>SUMIFS(tabSaldoAta[SALDO],tabSaldoAta[CÓDIGO],tabEstimativa[[#This Row],[CÓDIGO]],tabSaldoAta[ATA.NR],tabEstimativa[[#This Row],[ATA.NR]],tabSaldoAta[ATA.ANO],tabEstimativa[[#This Row],[ATA.ANO]])</f>
        <v>-110</v>
      </c>
      <c r="N487" s="13" t="s">
        <v>1799</v>
      </c>
      <c r="O487" s="308" t="s">
        <v>1540</v>
      </c>
      <c r="P487" s="36" t="s">
        <v>3842</v>
      </c>
      <c r="Q487" s="35">
        <f>IFERROR( VLOOKUP(tabEstimativa[[#This Row],[PREGÃO]],tabPregões[#Data],6,FALSE), "" )</f>
        <v>44090</v>
      </c>
      <c r="R487" s="48">
        <v>7</v>
      </c>
      <c r="S487" s="66" t="str">
        <f>IF(COUNTIFS(tabImprósperosDetalhes[PREGÃO],tabEstimativa[[#This Row],[PREGÃO]],tabImprósperosDetalhes[IMPRÓSPERO],tabEstimativa[[#This Row],[LOTE]]) &gt; 0,"X","")</f>
        <v>X</v>
      </c>
      <c r="T487" s="98" t="str">
        <f>IFERROR( VLOOKUP(tabEstimativa[[#This Row],[PREGÃO]],tabPregões[#Data],11,FALSE), "" )</f>
        <v>Finalizado</v>
      </c>
      <c r="U487" s="29" t="s">
        <v>1560</v>
      </c>
      <c r="V487" s="53" t="s">
        <v>2063</v>
      </c>
      <c r="W487" s="54">
        <v>44321.487280092595</v>
      </c>
      <c r="X487" s="34" t="str">
        <f t="shared" si="7"/>
        <v>*</v>
      </c>
    </row>
    <row r="488" spans="1:24" x14ac:dyDescent="0.3">
      <c r="A488" s="2">
        <v>99787</v>
      </c>
      <c r="B488" s="3" t="s">
        <v>2225</v>
      </c>
      <c r="C488" s="5" t="s">
        <v>3</v>
      </c>
      <c r="D488" s="11">
        <v>55</v>
      </c>
      <c r="E488" s="23">
        <v>32</v>
      </c>
      <c r="F488" s="11">
        <v>12</v>
      </c>
      <c r="G488" s="74">
        <f>ROUNDUP(tabEstimativa[[#This Row],[ESTIMATIVA]] / tabEstimativa[[#This Row],[PERÍODO]],0)</f>
        <v>0</v>
      </c>
      <c r="H488" s="72">
        <v>0</v>
      </c>
      <c r="I488" s="12">
        <v>44097</v>
      </c>
      <c r="J488" s="2">
        <v>58</v>
      </c>
      <c r="K488" s="8">
        <v>2021</v>
      </c>
      <c r="L488" s="6">
        <v>44622</v>
      </c>
      <c r="M488" s="238">
        <f>SUMIFS(tabSaldoAta[SALDO],tabSaldoAta[CÓDIGO],tabEstimativa[[#This Row],[CÓDIGO]],tabSaldoAta[ATA.NR],tabEstimativa[[#This Row],[ATA.NR]],tabSaldoAta[ATA.ANO],tabEstimativa[[#This Row],[ATA.ANO]])</f>
        <v>-50</v>
      </c>
      <c r="N488" s="13" t="s">
        <v>1198</v>
      </c>
      <c r="O488" s="307" t="str">
        <f>IFERROR( VLOOKUP(CONCATENATE(tabEstimativa[[#This Row],[ATA.NR]],"/",tabEstimativa[[#This Row],[ATA.ANO]]-2000),tabAtas[#Data],6,FALSE), "" )</f>
        <v>MATERIAL ELETRICO</v>
      </c>
      <c r="P488" s="36" t="s">
        <v>4040</v>
      </c>
      <c r="Q488" s="35">
        <f>IFERROR( VLOOKUP(tabEstimativa[[#This Row],[PREGÃO]],tabPregões[#Data],6,FALSE), "" )</f>
        <v>44229</v>
      </c>
      <c r="R488" s="48"/>
      <c r="S488" s="66" t="str">
        <f>IF(COUNTIFS(tabImprósperosDetalhes[PREGÃO],tabEstimativa[[#This Row],[PREGÃO]],tabImprósperosDetalhes[IMPRÓSPERO],tabEstimativa[[#This Row],[LOTE]]) &gt; 0,"X","")</f>
        <v/>
      </c>
      <c r="T488" s="98" t="str">
        <f>IFERROR( VLOOKUP(tabEstimativa[[#This Row],[PREGÃO]],tabPregões[#Data],11,FALSE), "" )</f>
        <v>Finalizado</v>
      </c>
      <c r="U488" s="29" t="s">
        <v>1560</v>
      </c>
      <c r="V488" s="53" t="s">
        <v>4282</v>
      </c>
      <c r="W488" s="54">
        <v>44627.665405092594</v>
      </c>
      <c r="X488" s="34" t="str">
        <f t="shared" ref="X488:X551" si="8">"*"</f>
        <v>*</v>
      </c>
    </row>
    <row r="489" spans="1:24" x14ac:dyDescent="0.3">
      <c r="A489" s="2">
        <v>60889</v>
      </c>
      <c r="B489" s="3" t="s">
        <v>136</v>
      </c>
      <c r="C489" s="5" t="s">
        <v>22</v>
      </c>
      <c r="D489" s="11">
        <v>55</v>
      </c>
      <c r="E489" s="23">
        <v>32</v>
      </c>
      <c r="F489" s="11">
        <v>12</v>
      </c>
      <c r="G489" s="74">
        <f>IFERROR( ROUNDUP(tabEstimativa[[#This Row],[ESTIMATIVA]] / tabEstimativa[[#This Row],[PERÍODO]],0), 0 )</f>
        <v>17</v>
      </c>
      <c r="H489" s="72">
        <v>200</v>
      </c>
      <c r="I489" s="12">
        <v>44097</v>
      </c>
      <c r="J489" s="2">
        <v>58</v>
      </c>
      <c r="K489" s="8">
        <v>2021</v>
      </c>
      <c r="L489" s="6">
        <v>44622</v>
      </c>
      <c r="M489" s="238">
        <f>SUMIFS(tabSaldoAta[SALDO],tabSaldoAta[CÓDIGO],tabEstimativa[[#This Row],[CÓDIGO]],tabSaldoAta[ATA.NR],tabEstimativa[[#This Row],[ATA.NR]],tabSaldoAta[ATA.ANO],tabEstimativa[[#This Row],[ATA.ANO]])</f>
        <v>-50</v>
      </c>
      <c r="N489" s="13" t="s">
        <v>1198</v>
      </c>
      <c r="O489" s="307" t="str">
        <f>IFERROR( VLOOKUP(CONCATENATE(tabEstimativa[[#This Row],[ATA.NR]],"/",tabEstimativa[[#This Row],[ATA.ANO]]-2000),tabAtas[#Data],6,FALSE), "" )</f>
        <v>MATERIAL ELETRICO</v>
      </c>
      <c r="P489" s="36" t="s">
        <v>4040</v>
      </c>
      <c r="Q489" s="35">
        <f>IFERROR( VLOOKUP(tabEstimativa[[#This Row],[PREGÃO]],tabPregões[#Data],6,FALSE), "" )</f>
        <v>44229</v>
      </c>
      <c r="R489" s="48"/>
      <c r="S489" s="66" t="str">
        <f>IF(COUNTIFS(tabImprósperosDetalhes[PREGÃO],tabEstimativa[[#This Row],[PREGÃO]],tabImprósperosDetalhes[IMPRÓSPERO],tabEstimativa[[#This Row],[LOTE]]) &gt; 0,"X","")</f>
        <v/>
      </c>
      <c r="T489" s="98" t="str">
        <f>IFERROR( VLOOKUP(tabEstimativa[[#This Row],[PREGÃO]],tabPregões[#Data],11,FALSE), "" )</f>
        <v>Finalizado</v>
      </c>
      <c r="U489" s="29" t="s">
        <v>1560</v>
      </c>
      <c r="V489" s="53" t="s">
        <v>4282</v>
      </c>
      <c r="W489" s="54">
        <v>44627.665405092594</v>
      </c>
      <c r="X489" s="34" t="str">
        <f t="shared" si="8"/>
        <v>*</v>
      </c>
    </row>
    <row r="490" spans="1:24" x14ac:dyDescent="0.3">
      <c r="A490" s="2">
        <v>14885</v>
      </c>
      <c r="B490" s="3" t="s">
        <v>137</v>
      </c>
      <c r="C490" s="5" t="s">
        <v>47</v>
      </c>
      <c r="D490" s="11">
        <v>55</v>
      </c>
      <c r="E490" s="23">
        <v>32</v>
      </c>
      <c r="F490" s="11">
        <v>12</v>
      </c>
      <c r="G490" s="74">
        <f>IFERROR( ROUNDUP(tabEstimativa[[#This Row],[ESTIMATIVA]] / tabEstimativa[[#This Row],[PERÍODO]],0), 0 )</f>
        <v>25</v>
      </c>
      <c r="H490" s="72">
        <v>300</v>
      </c>
      <c r="I490" s="12">
        <v>43847</v>
      </c>
      <c r="J490" s="2">
        <v>126</v>
      </c>
      <c r="K490" s="8">
        <v>2019</v>
      </c>
      <c r="L490" s="6">
        <v>43957</v>
      </c>
      <c r="M490" s="238">
        <f>SUMIFS(tabSaldoAta[SALDO],tabSaldoAta[CÓDIGO],tabEstimativa[[#This Row],[CÓDIGO]],tabSaldoAta[ATA.NR],tabEstimativa[[#This Row],[ATA.NR]],tabSaldoAta[ATA.ANO],tabEstimativa[[#This Row],[ATA.ANO]])</f>
        <v>0</v>
      </c>
      <c r="N490" s="13" t="s">
        <v>1799</v>
      </c>
      <c r="O490" s="308" t="s">
        <v>1540</v>
      </c>
      <c r="P490" s="36" t="s">
        <v>3842</v>
      </c>
      <c r="Q490" s="35">
        <f>IFERROR( VLOOKUP(tabEstimativa[[#This Row],[PREGÃO]],tabPregões[#Data],6,FALSE), "" )</f>
        <v>44090</v>
      </c>
      <c r="R490" s="48">
        <v>7</v>
      </c>
      <c r="S490" s="66" t="str">
        <f>IF(COUNTIFS(tabImprósperosDetalhes[PREGÃO],tabEstimativa[[#This Row],[PREGÃO]],tabImprósperosDetalhes[IMPRÓSPERO],tabEstimativa[[#This Row],[LOTE]]) &gt; 0,"X","")</f>
        <v>X</v>
      </c>
      <c r="T490" s="98" t="str">
        <f>IFERROR( VLOOKUP(tabEstimativa[[#This Row],[PREGÃO]],tabPregões[#Data],11,FALSE), "" )</f>
        <v>Finalizado</v>
      </c>
      <c r="U490" s="29" t="s">
        <v>1560</v>
      </c>
      <c r="V490" s="53" t="s">
        <v>2063</v>
      </c>
      <c r="W490" s="54">
        <v>44321.487280092595</v>
      </c>
      <c r="X490" s="34" t="str">
        <f t="shared" si="8"/>
        <v>*</v>
      </c>
    </row>
    <row r="491" spans="1:24" x14ac:dyDescent="0.3">
      <c r="A491" s="2">
        <v>14887</v>
      </c>
      <c r="B491" s="3" t="s">
        <v>656</v>
      </c>
      <c r="C491" s="5" t="s">
        <v>47</v>
      </c>
      <c r="D491" s="11">
        <v>55</v>
      </c>
      <c r="E491" s="23">
        <v>32</v>
      </c>
      <c r="F491" s="11">
        <v>12</v>
      </c>
      <c r="G491" s="74">
        <f>IFERROR( ROUNDUP(tabEstimativa[[#This Row],[ESTIMATIVA]] / tabEstimativa[[#This Row],[PERÍODO]],0), 0 )</f>
        <v>59</v>
      </c>
      <c r="H491" s="72">
        <v>700</v>
      </c>
      <c r="I491" s="12">
        <v>43847</v>
      </c>
      <c r="J491" s="2">
        <v>126</v>
      </c>
      <c r="K491" s="8">
        <v>2019</v>
      </c>
      <c r="L491" s="6">
        <v>43957</v>
      </c>
      <c r="M491" s="238">
        <f>SUMIFS(tabSaldoAta[SALDO],tabSaldoAta[CÓDIGO],tabEstimativa[[#This Row],[CÓDIGO]],tabSaldoAta[ATA.NR],tabEstimativa[[#This Row],[ATA.NR]],tabSaldoAta[ATA.ANO],tabEstimativa[[#This Row],[ATA.ANO]])</f>
        <v>300</v>
      </c>
      <c r="N491" s="13" t="s">
        <v>1799</v>
      </c>
      <c r="O491" s="308" t="s">
        <v>1540</v>
      </c>
      <c r="P491" s="36" t="s">
        <v>3842</v>
      </c>
      <c r="Q491" s="35">
        <f>IFERROR( VLOOKUP(tabEstimativa[[#This Row],[PREGÃO]],tabPregões[#Data],6,FALSE), "" )</f>
        <v>44090</v>
      </c>
      <c r="R491" s="48">
        <v>7</v>
      </c>
      <c r="S491" s="66" t="str">
        <f>IF(COUNTIFS(tabImprósperosDetalhes[PREGÃO],tabEstimativa[[#This Row],[PREGÃO]],tabImprósperosDetalhes[IMPRÓSPERO],tabEstimativa[[#This Row],[LOTE]]) &gt; 0,"X","")</f>
        <v>X</v>
      </c>
      <c r="T491" s="98" t="str">
        <f>IFERROR( VLOOKUP(tabEstimativa[[#This Row],[PREGÃO]],tabPregões[#Data],11,FALSE), "" )</f>
        <v>Finalizado</v>
      </c>
      <c r="U491" s="29" t="s">
        <v>1560</v>
      </c>
      <c r="V491" s="53" t="s">
        <v>2063</v>
      </c>
      <c r="W491" s="54">
        <v>44321.487280092595</v>
      </c>
      <c r="X491" s="34" t="str">
        <f t="shared" si="8"/>
        <v>*</v>
      </c>
    </row>
    <row r="492" spans="1:24" x14ac:dyDescent="0.3">
      <c r="A492" s="2">
        <v>26503</v>
      </c>
      <c r="B492" s="3" t="s">
        <v>717</v>
      </c>
      <c r="C492" s="5" t="s">
        <v>3</v>
      </c>
      <c r="D492" s="11">
        <v>78</v>
      </c>
      <c r="E492" s="23">
        <v>6</v>
      </c>
      <c r="F492" s="11">
        <v>12</v>
      </c>
      <c r="G492" s="74">
        <f>IFERROR( ROUNDUP(tabEstimativa[[#This Row],[ESTIMATIVA]] / tabEstimativa[[#This Row],[PERÍODO]],0), 0 )</f>
        <v>0</v>
      </c>
      <c r="H492" s="72">
        <v>0</v>
      </c>
      <c r="I492" s="12">
        <v>43332</v>
      </c>
      <c r="J492" s="7"/>
      <c r="K492" s="8"/>
      <c r="L492" s="6"/>
      <c r="M492" s="238">
        <f>SUMIFS(tabSaldoAta[SALDO],tabSaldoAta[CÓDIGO],tabEstimativa[[#This Row],[CÓDIGO]],tabSaldoAta[ATA.NR],tabEstimativa[[#This Row],[ATA.NR]],tabSaldoAta[ATA.ANO],tabEstimativa[[#This Row],[ATA.ANO]])</f>
        <v>0</v>
      </c>
      <c r="N492" s="13" t="s">
        <v>1199</v>
      </c>
      <c r="O492" s="308" t="s">
        <v>1365</v>
      </c>
      <c r="P492" s="36"/>
      <c r="Q492" s="35" t="str">
        <f>IFERROR( VLOOKUP(tabEstimativa[[#This Row],[PREGÃO]],tabPregões[#Data],6,FALSE), "" )</f>
        <v/>
      </c>
      <c r="R492" s="48"/>
      <c r="S492" s="66" t="str">
        <f>IF(COUNTIFS(tabImprósperosDetalhes[PREGÃO],tabEstimativa[[#This Row],[PREGÃO]],tabImprósperosDetalhes[IMPRÓSPERO],tabEstimativa[[#This Row],[LOTE]]) &gt; 0,"X","")</f>
        <v/>
      </c>
      <c r="T492" s="98" t="str">
        <f>IFERROR( VLOOKUP(tabEstimativa[[#This Row],[PREGÃO]],tabPregões[#Data],11,FALSE), "" )</f>
        <v/>
      </c>
      <c r="U492" s="29" t="s">
        <v>1506</v>
      </c>
      <c r="V492" s="53" t="s">
        <v>1551</v>
      </c>
      <c r="W492" s="54">
        <v>43591.434733796297</v>
      </c>
      <c r="X492" s="34" t="str">
        <f t="shared" si="8"/>
        <v>*</v>
      </c>
    </row>
    <row r="493" spans="1:24" x14ac:dyDescent="0.3">
      <c r="A493" s="2">
        <v>26504</v>
      </c>
      <c r="B493" s="3" t="s">
        <v>138</v>
      </c>
      <c r="C493" s="5" t="s">
        <v>3</v>
      </c>
      <c r="D493" s="11">
        <v>78</v>
      </c>
      <c r="E493" s="23">
        <v>6</v>
      </c>
      <c r="F493" s="11">
        <v>12</v>
      </c>
      <c r="G493" s="74">
        <f>IFERROR( ROUNDUP(tabEstimativa[[#This Row],[ESTIMATIVA]] / tabEstimativa[[#This Row],[PERÍODO]],0), 0 )</f>
        <v>209</v>
      </c>
      <c r="H493" s="72">
        <v>2500</v>
      </c>
      <c r="I493" s="12">
        <v>43970</v>
      </c>
      <c r="J493" s="7">
        <v>181</v>
      </c>
      <c r="K493" s="8">
        <v>2020</v>
      </c>
      <c r="L493" s="6">
        <v>44432</v>
      </c>
      <c r="M493" s="238">
        <f>SUMIFS(tabSaldoAta[SALDO],tabSaldoAta[CÓDIGO],tabEstimativa[[#This Row],[CÓDIGO]],tabSaldoAta[ATA.NR],tabEstimativa[[#This Row],[ATA.NR]],tabSaldoAta[ATA.ANO],tabEstimativa[[#This Row],[ATA.ANO]])</f>
        <v>2500</v>
      </c>
      <c r="N493" s="13" t="s">
        <v>1799</v>
      </c>
      <c r="O493" s="308" t="s">
        <v>1668</v>
      </c>
      <c r="P493" s="36" t="s">
        <v>2162</v>
      </c>
      <c r="Q493" s="35">
        <f>IFERROR( VLOOKUP(tabEstimativa[[#This Row],[PREGÃO]],tabPregões[#Data],6,FALSE), "" )</f>
        <v>43739</v>
      </c>
      <c r="R493" s="48"/>
      <c r="S493" s="66" t="str">
        <f>IF(COUNTIFS(tabImprósperosDetalhes[PREGÃO],tabEstimativa[[#This Row],[PREGÃO]],tabImprósperosDetalhes[IMPRÓSPERO],tabEstimativa[[#This Row],[LOTE]]) &gt; 0,"X","")</f>
        <v/>
      </c>
      <c r="T493" s="98" t="str">
        <f>IFERROR( VLOOKUP(tabEstimativa[[#This Row],[PREGÃO]],tabPregões[#Data],11,FALSE), "" )</f>
        <v>Finalizar, contrato assinado.</v>
      </c>
      <c r="U493" s="29" t="s">
        <v>1560</v>
      </c>
      <c r="V493" s="53" t="s">
        <v>2063</v>
      </c>
      <c r="W493" s="54">
        <v>44313.374548611115</v>
      </c>
      <c r="X493" s="34" t="str">
        <f t="shared" si="8"/>
        <v>*</v>
      </c>
    </row>
    <row r="494" spans="1:24" x14ac:dyDescent="0.3">
      <c r="A494" s="2">
        <v>138055</v>
      </c>
      <c r="B494" s="3" t="s">
        <v>1996</v>
      </c>
      <c r="C494" s="5" t="s">
        <v>3</v>
      </c>
      <c r="D494" s="11">
        <v>61</v>
      </c>
      <c r="E494" s="23">
        <v>11</v>
      </c>
      <c r="F494" s="11">
        <v>12</v>
      </c>
      <c r="G494" s="74">
        <f>ROUNDUP(tabEstimativa[[#This Row],[ESTIMATIVA]] / tabEstimativa[[#This Row],[PERÍODO]],0)</f>
        <v>42</v>
      </c>
      <c r="H494" s="72">
        <v>500</v>
      </c>
      <c r="I494" s="12">
        <v>44159</v>
      </c>
      <c r="J494" s="2">
        <v>87</v>
      </c>
      <c r="K494" s="8">
        <v>2020</v>
      </c>
      <c r="L494" s="6">
        <v>44286</v>
      </c>
      <c r="M494" s="238">
        <f>SUMIFS(tabSaldoAta[SALDO],tabSaldoAta[CÓDIGO],tabEstimativa[[#This Row],[CÓDIGO]],tabSaldoAta[ATA.NR],tabEstimativa[[#This Row],[ATA.NR]],tabSaldoAta[ATA.ANO],tabEstimativa[[#This Row],[ATA.ANO]])</f>
        <v>600</v>
      </c>
      <c r="N494" s="13" t="s">
        <v>1198</v>
      </c>
      <c r="O494" s="307" t="str">
        <f>IFERROR( VLOOKUP(CONCATENATE(tabEstimativa[[#This Row],[ATA.NR]],"/",tabEstimativa[[#This Row],[ATA.ANO]]-2000),tabAtas[#Data],6,FALSE), "" )</f>
        <v>MATERIAL ELETRICO</v>
      </c>
      <c r="P494" s="36" t="s">
        <v>4484</v>
      </c>
      <c r="Q494" s="35" t="str">
        <f>IFERROR( VLOOKUP(tabEstimativa[[#This Row],[PREGÃO]],tabPregões[#Data],6,FALSE), "" )</f>
        <v/>
      </c>
      <c r="R494" s="48"/>
      <c r="S494" s="66" t="str">
        <f>IF(COUNTIFS(tabImprósperosDetalhes[PREGÃO],tabEstimativa[[#This Row],[PREGÃO]],tabImprósperosDetalhes[IMPRÓSPERO],tabEstimativa[[#This Row],[LOTE]]) &gt; 0,"X","")</f>
        <v/>
      </c>
      <c r="T494" s="98" t="str">
        <f>IFERROR( VLOOKUP(tabEstimativa[[#This Row],[PREGÃO]],tabPregões[#Data],11,FALSE), "" )</f>
        <v/>
      </c>
      <c r="U494" s="29" t="s">
        <v>1560</v>
      </c>
      <c r="V494" s="53" t="s">
        <v>4282</v>
      </c>
      <c r="W494" s="54">
        <v>44736.388773148145</v>
      </c>
      <c r="X494" s="34" t="str">
        <f t="shared" si="8"/>
        <v>*</v>
      </c>
    </row>
    <row r="495" spans="1:24" x14ac:dyDescent="0.3">
      <c r="A495" s="2">
        <v>13084</v>
      </c>
      <c r="B495" s="3" t="s">
        <v>561</v>
      </c>
      <c r="C495" s="5" t="s">
        <v>3</v>
      </c>
      <c r="D495" s="11">
        <v>61</v>
      </c>
      <c r="E495" s="23">
        <v>1</v>
      </c>
      <c r="F495" s="11">
        <v>12</v>
      </c>
      <c r="G495" s="74">
        <f>IFERROR( ROUNDUP(tabEstimativa[[#This Row],[ESTIMATIVA]] / tabEstimativa[[#This Row],[PERÍODO]],0), 0 )</f>
        <v>0</v>
      </c>
      <c r="H495" s="72">
        <v>0</v>
      </c>
      <c r="I495" s="12">
        <v>43418</v>
      </c>
      <c r="J495" s="7">
        <v>20</v>
      </c>
      <c r="K495" s="8">
        <v>2018</v>
      </c>
      <c r="L495" s="6">
        <v>43486</v>
      </c>
      <c r="M495" s="238">
        <f>SUMIFS(tabSaldoAta[SALDO],tabSaldoAta[CÓDIGO],tabEstimativa[[#This Row],[CÓDIGO]],tabSaldoAta[ATA.NR],tabEstimativa[[#This Row],[ATA.NR]],tabSaldoAta[ATA.ANO],tabEstimativa[[#This Row],[ATA.ANO]])</f>
        <v>0</v>
      </c>
      <c r="N495" s="13" t="s">
        <v>1199</v>
      </c>
      <c r="O495" s="308" t="s">
        <v>1341</v>
      </c>
      <c r="P495" s="36" t="s">
        <v>1742</v>
      </c>
      <c r="Q495" s="35">
        <f>IFERROR( VLOOKUP(tabEstimativa[[#This Row],[PREGÃO]],tabPregões[#Data],6,FALSE), "" )</f>
        <v>43657</v>
      </c>
      <c r="R495" s="48"/>
      <c r="S495" s="66" t="str">
        <f>IF(COUNTIFS(tabImprósperosDetalhes[PREGÃO],tabEstimativa[[#This Row],[PREGÃO]],tabImprósperosDetalhes[IMPRÓSPERO],tabEstimativa[[#This Row],[LOTE]]) &gt; 0,"X","")</f>
        <v/>
      </c>
      <c r="T495" s="98" t="str">
        <f>IFERROR( VLOOKUP(tabEstimativa[[#This Row],[PREGÃO]],tabPregões[#Data],11,FALSE), "" )</f>
        <v>Processo finalizado. Ata 76/19.</v>
      </c>
      <c r="U495" s="29" t="s">
        <v>1937</v>
      </c>
      <c r="V495" s="53" t="s">
        <v>1551</v>
      </c>
      <c r="W495" s="54">
        <v>43672.690648148149</v>
      </c>
      <c r="X495" s="34" t="str">
        <f t="shared" si="8"/>
        <v>*</v>
      </c>
    </row>
    <row r="496" spans="1:24" x14ac:dyDescent="0.3">
      <c r="A496" s="2">
        <v>11857</v>
      </c>
      <c r="B496" s="3" t="s">
        <v>2559</v>
      </c>
      <c r="C496" s="5" t="s">
        <v>17</v>
      </c>
      <c r="D496" s="11">
        <v>45</v>
      </c>
      <c r="E496" s="23">
        <v>11</v>
      </c>
      <c r="F496" s="11">
        <v>12</v>
      </c>
      <c r="G496" s="74">
        <f>ROUNDUP(tabEstimativa[[#This Row],[ESTIMATIVA]] / tabEstimativa[[#This Row],[PERÍODO]],0)</f>
        <v>834</v>
      </c>
      <c r="H496" s="72">
        <v>10000</v>
      </c>
      <c r="I496" s="12">
        <v>43892</v>
      </c>
      <c r="J496" s="2">
        <v>211</v>
      </c>
      <c r="K496" s="8">
        <v>2020</v>
      </c>
      <c r="L496" s="6">
        <v>44460</v>
      </c>
      <c r="M496" s="238">
        <f>SUMIFS(tabSaldoAta[SALDO],tabSaldoAta[CÓDIGO],tabEstimativa[[#This Row],[CÓDIGO]],tabSaldoAta[ATA.NR],tabEstimativa[[#This Row],[ATA.NR]],tabSaldoAta[ATA.ANO],tabEstimativa[[#This Row],[ATA.ANO]])</f>
        <v>10000</v>
      </c>
      <c r="N496" s="13" t="s">
        <v>1799</v>
      </c>
      <c r="O496" s="307" t="s">
        <v>3839</v>
      </c>
      <c r="P496" s="36"/>
      <c r="Q496" s="35" t="str">
        <f>IFERROR( VLOOKUP(tabEstimativa[[#This Row],[PREGÃO]],tabPregões[#Data],6,FALSE), "" )</f>
        <v/>
      </c>
      <c r="R496" s="48"/>
      <c r="S496" s="66" t="str">
        <f>IF(COUNTIFS(tabImprósperosDetalhes[PREGÃO],tabEstimativa[[#This Row],[PREGÃO]],tabImprósperosDetalhes[IMPRÓSPERO],tabEstimativa[[#This Row],[LOTE]]) &gt; 0,"X","")</f>
        <v/>
      </c>
      <c r="T496" s="98" t="str">
        <f>IFERROR( VLOOKUP(tabEstimativa[[#This Row],[PREGÃO]],tabPregões[#Data],11,FALSE), "" )</f>
        <v/>
      </c>
      <c r="U496" s="29"/>
      <c r="V496" s="53" t="s">
        <v>2063</v>
      </c>
      <c r="W496" s="54">
        <v>44313.374548611115</v>
      </c>
      <c r="X496" s="34" t="str">
        <f t="shared" si="8"/>
        <v>*</v>
      </c>
    </row>
    <row r="497" spans="1:24" x14ac:dyDescent="0.3">
      <c r="A497" s="2">
        <v>12613</v>
      </c>
      <c r="B497" s="3" t="s">
        <v>2560</v>
      </c>
      <c r="C497" s="5" t="s">
        <v>17</v>
      </c>
      <c r="D497" s="11">
        <v>45</v>
      </c>
      <c r="E497" s="23">
        <v>11</v>
      </c>
      <c r="F497" s="11">
        <v>12</v>
      </c>
      <c r="G497" s="74">
        <f>ROUNDUP(tabEstimativa[[#This Row],[ESTIMATIVA]] / tabEstimativa[[#This Row],[PERÍODO]],0)</f>
        <v>2917</v>
      </c>
      <c r="H497" s="72">
        <v>35000</v>
      </c>
      <c r="I497" s="12">
        <v>43892</v>
      </c>
      <c r="J497" s="2">
        <v>211</v>
      </c>
      <c r="K497" s="8">
        <v>2020</v>
      </c>
      <c r="L497" s="6">
        <v>44460</v>
      </c>
      <c r="M497" s="238">
        <f>SUMIFS(tabSaldoAta[SALDO],tabSaldoAta[CÓDIGO],tabEstimativa[[#This Row],[CÓDIGO]],tabSaldoAta[ATA.NR],tabEstimativa[[#This Row],[ATA.NR]],tabSaldoAta[ATA.ANO],tabEstimativa[[#This Row],[ATA.ANO]])</f>
        <v>35000</v>
      </c>
      <c r="N497" s="13" t="s">
        <v>1799</v>
      </c>
      <c r="O497" s="307" t="s">
        <v>3839</v>
      </c>
      <c r="P497" s="36"/>
      <c r="Q497" s="35" t="str">
        <f>IFERROR( VLOOKUP(tabEstimativa[[#This Row],[PREGÃO]],tabPregões[#Data],6,FALSE), "" )</f>
        <v/>
      </c>
      <c r="R497" s="48"/>
      <c r="S497" s="66" t="str">
        <f>IF(COUNTIFS(tabImprósperosDetalhes[PREGÃO],tabEstimativa[[#This Row],[PREGÃO]],tabImprósperosDetalhes[IMPRÓSPERO],tabEstimativa[[#This Row],[LOTE]]) &gt; 0,"X","")</f>
        <v/>
      </c>
      <c r="T497" s="98" t="str">
        <f>IFERROR( VLOOKUP(tabEstimativa[[#This Row],[PREGÃO]],tabPregões[#Data],11,FALSE), "" )</f>
        <v/>
      </c>
      <c r="U497" s="29"/>
      <c r="V497" s="53" t="s">
        <v>2063</v>
      </c>
      <c r="W497" s="54">
        <v>44313.374548611115</v>
      </c>
      <c r="X497" s="34" t="str">
        <f t="shared" si="8"/>
        <v>*</v>
      </c>
    </row>
    <row r="498" spans="1:24" x14ac:dyDescent="0.3">
      <c r="A498" s="2">
        <v>12614</v>
      </c>
      <c r="B498" s="3" t="s">
        <v>2561</v>
      </c>
      <c r="C498" s="5" t="s">
        <v>17</v>
      </c>
      <c r="D498" s="11">
        <v>45</v>
      </c>
      <c r="E498" s="23">
        <v>11</v>
      </c>
      <c r="F498" s="11">
        <v>12</v>
      </c>
      <c r="G498" s="74">
        <f>ROUNDUP(tabEstimativa[[#This Row],[ESTIMATIVA]] / tabEstimativa[[#This Row],[PERÍODO]],0)</f>
        <v>1834</v>
      </c>
      <c r="H498" s="72">
        <v>22000</v>
      </c>
      <c r="I498" s="12">
        <v>43892</v>
      </c>
      <c r="J498" s="2">
        <v>211</v>
      </c>
      <c r="K498" s="8">
        <v>2020</v>
      </c>
      <c r="L498" s="6">
        <v>44460</v>
      </c>
      <c r="M498" s="238">
        <f>SUMIFS(tabSaldoAta[SALDO],tabSaldoAta[CÓDIGO],tabEstimativa[[#This Row],[CÓDIGO]],tabSaldoAta[ATA.NR],tabEstimativa[[#This Row],[ATA.NR]],tabSaldoAta[ATA.ANO],tabEstimativa[[#This Row],[ATA.ANO]])</f>
        <v>22000</v>
      </c>
      <c r="N498" s="13" t="s">
        <v>1799</v>
      </c>
      <c r="O498" s="307" t="s">
        <v>3839</v>
      </c>
      <c r="P498" s="36"/>
      <c r="Q498" s="35" t="str">
        <f>IFERROR( VLOOKUP(tabEstimativa[[#This Row],[PREGÃO]],tabPregões[#Data],6,FALSE), "" )</f>
        <v/>
      </c>
      <c r="R498" s="48"/>
      <c r="S498" s="66" t="str">
        <f>IF(COUNTIFS(tabImprósperosDetalhes[PREGÃO],tabEstimativa[[#This Row],[PREGÃO]],tabImprósperosDetalhes[IMPRÓSPERO],tabEstimativa[[#This Row],[LOTE]]) &gt; 0,"X","")</f>
        <v/>
      </c>
      <c r="T498" s="98" t="str">
        <f>IFERROR( VLOOKUP(tabEstimativa[[#This Row],[PREGÃO]],tabPregões[#Data],11,FALSE), "" )</f>
        <v/>
      </c>
      <c r="U498" s="29"/>
      <c r="V498" s="53" t="s">
        <v>2063</v>
      </c>
      <c r="W498" s="54">
        <v>44313.374548611115</v>
      </c>
      <c r="X498" s="34" t="str">
        <f t="shared" si="8"/>
        <v>*</v>
      </c>
    </row>
    <row r="499" spans="1:24" x14ac:dyDescent="0.3">
      <c r="A499" s="2">
        <v>121514</v>
      </c>
      <c r="B499" s="3" t="s">
        <v>769</v>
      </c>
      <c r="C499" s="5" t="s">
        <v>17</v>
      </c>
      <c r="D499" s="11"/>
      <c r="E499" s="23"/>
      <c r="F499" s="11">
        <v>12</v>
      </c>
      <c r="G499" s="74">
        <f>IFERROR( ROUNDUP(tabEstimativa[[#This Row],[ESTIMATIVA]] / tabEstimativa[[#This Row],[PERÍODO]],0), 0 )</f>
        <v>8</v>
      </c>
      <c r="H499" s="72">
        <v>96</v>
      </c>
      <c r="I499" s="12">
        <v>43333</v>
      </c>
      <c r="J499" s="7"/>
      <c r="K499" s="8"/>
      <c r="L499" s="6"/>
      <c r="M499" s="238">
        <f>SUMIFS(tabSaldoAta[SALDO],tabSaldoAta[CÓDIGO],tabEstimativa[[#This Row],[CÓDIGO]],tabSaldoAta[ATA.NR],tabEstimativa[[#This Row],[ATA.NR]],tabSaldoAta[ATA.ANO],tabEstimativa[[#This Row],[ATA.ANO]])</f>
        <v>0</v>
      </c>
      <c r="N499" s="13" t="s">
        <v>1459</v>
      </c>
      <c r="O499" s="308" t="s">
        <v>1350</v>
      </c>
      <c r="P499" s="36"/>
      <c r="Q499" s="35" t="str">
        <f>IFERROR( VLOOKUP(tabEstimativa[[#This Row],[PREGÃO]],tabPregões[#Data],6,FALSE), "" )</f>
        <v/>
      </c>
      <c r="R499" s="48"/>
      <c r="S499" s="66" t="str">
        <f>IF(COUNTIFS(tabImprósperosDetalhes[PREGÃO],tabEstimativa[[#This Row],[PREGÃO]],tabImprósperosDetalhes[IMPRÓSPERO],tabEstimativa[[#This Row],[LOTE]]) &gt; 0,"X","")</f>
        <v/>
      </c>
      <c r="T499" s="98" t="str">
        <f>IFERROR( VLOOKUP(tabEstimativa[[#This Row],[PREGÃO]],tabPregões[#Data],11,FALSE), "" )</f>
        <v/>
      </c>
      <c r="U499" s="29" t="s">
        <v>1380</v>
      </c>
      <c r="V499" s="53" t="s">
        <v>1551</v>
      </c>
      <c r="W499" s="54">
        <v>43591.434733796297</v>
      </c>
      <c r="X499" s="34" t="str">
        <f t="shared" si="8"/>
        <v>*</v>
      </c>
    </row>
    <row r="500" spans="1:24" x14ac:dyDescent="0.3">
      <c r="A500" s="2">
        <v>105034</v>
      </c>
      <c r="B500" s="3" t="s">
        <v>724</v>
      </c>
      <c r="C500" s="5" t="s">
        <v>17</v>
      </c>
      <c r="D500" s="11"/>
      <c r="E500" s="23"/>
      <c r="F500" s="11">
        <v>12</v>
      </c>
      <c r="G500" s="74">
        <f>IFERROR( ROUNDUP(tabEstimativa[[#This Row],[ESTIMATIVA]] / tabEstimativa[[#This Row],[PERÍODO]],0), 0 )</f>
        <v>2</v>
      </c>
      <c r="H500" s="72">
        <v>15</v>
      </c>
      <c r="I500" s="12">
        <v>43339</v>
      </c>
      <c r="J500" s="7"/>
      <c r="K500" s="8"/>
      <c r="L500" s="6"/>
      <c r="M500" s="238">
        <f>SUMIFS(tabSaldoAta[SALDO],tabSaldoAta[CÓDIGO],tabEstimativa[[#This Row],[CÓDIGO]],tabSaldoAta[ATA.NR],tabEstimativa[[#This Row],[ATA.NR]],tabSaldoAta[ATA.ANO],tabEstimativa[[#This Row],[ATA.ANO]])</f>
        <v>0</v>
      </c>
      <c r="N500" s="13" t="s">
        <v>1459</v>
      </c>
      <c r="O500" s="308" t="s">
        <v>1338</v>
      </c>
      <c r="P500" s="36"/>
      <c r="Q500" s="35" t="str">
        <f>IFERROR( VLOOKUP(tabEstimativa[[#This Row],[PREGÃO]],tabPregões[#Data],6,FALSE), "" )</f>
        <v/>
      </c>
      <c r="R500" s="48"/>
      <c r="S500" s="66" t="str">
        <f>IF(COUNTIFS(tabImprósperosDetalhes[PREGÃO],tabEstimativa[[#This Row],[PREGÃO]],tabImprósperosDetalhes[IMPRÓSPERO],tabEstimativa[[#This Row],[LOTE]]) &gt; 0,"X","")</f>
        <v/>
      </c>
      <c r="T500" s="98" t="str">
        <f>IFERROR( VLOOKUP(tabEstimativa[[#This Row],[PREGÃO]],tabPregões[#Data],11,FALSE), "" )</f>
        <v/>
      </c>
      <c r="U500" s="29" t="s">
        <v>1380</v>
      </c>
      <c r="V500" s="53" t="s">
        <v>1551</v>
      </c>
      <c r="W500" s="54">
        <v>43606.696840277778</v>
      </c>
      <c r="X500" s="34" t="str">
        <f t="shared" si="8"/>
        <v>*</v>
      </c>
    </row>
    <row r="501" spans="1:24" x14ac:dyDescent="0.3">
      <c r="A501" s="2">
        <v>66223</v>
      </c>
      <c r="B501" s="3" t="s">
        <v>323</v>
      </c>
      <c r="C501" s="5" t="s">
        <v>17</v>
      </c>
      <c r="D501" s="11">
        <v>58</v>
      </c>
      <c r="E501" s="23">
        <v>9</v>
      </c>
      <c r="F501" s="11">
        <v>12</v>
      </c>
      <c r="G501" s="74">
        <f>IFERROR( ROUNDUP(tabEstimativa[[#This Row],[ESTIMATIVA]] / tabEstimativa[[#This Row],[PERÍODO]],0), 0 )</f>
        <v>10</v>
      </c>
      <c r="H501" s="72">
        <v>120</v>
      </c>
      <c r="I501" s="12">
        <v>43346</v>
      </c>
      <c r="J501" s="7"/>
      <c r="K501" s="8"/>
      <c r="L501" s="6"/>
      <c r="M501" s="238">
        <f>SUMIFS(tabSaldoAta[SALDO],tabSaldoAta[CÓDIGO],tabEstimativa[[#This Row],[CÓDIGO]],tabSaldoAta[ATA.NR],tabEstimativa[[#This Row],[ATA.NR]],tabSaldoAta[ATA.ANO],tabEstimativa[[#This Row],[ATA.ANO]])</f>
        <v>0</v>
      </c>
      <c r="N501" s="13" t="s">
        <v>1459</v>
      </c>
      <c r="O501" s="308" t="s">
        <v>1330</v>
      </c>
      <c r="P501" s="36"/>
      <c r="Q501" s="35" t="str">
        <f>IFERROR( VLOOKUP(tabEstimativa[[#This Row],[PREGÃO]],tabPregões[#Data],6,FALSE), "" )</f>
        <v/>
      </c>
      <c r="R501" s="48"/>
      <c r="S501" s="66" t="str">
        <f>IF(COUNTIFS(tabImprósperosDetalhes[PREGÃO],tabEstimativa[[#This Row],[PREGÃO]],tabImprósperosDetalhes[IMPRÓSPERO],tabEstimativa[[#This Row],[LOTE]]) &gt; 0,"X","")</f>
        <v/>
      </c>
      <c r="T501" s="98" t="str">
        <f>IFERROR( VLOOKUP(tabEstimativa[[#This Row],[PREGÃO]],tabPregões[#Data],11,FALSE), "" )</f>
        <v/>
      </c>
      <c r="U501" s="29" t="s">
        <v>1380</v>
      </c>
      <c r="V501" s="53" t="s">
        <v>1551</v>
      </c>
      <c r="W501" s="54">
        <v>43591.434733796297</v>
      </c>
      <c r="X501" s="34" t="str">
        <f t="shared" si="8"/>
        <v>*</v>
      </c>
    </row>
    <row r="502" spans="1:24" x14ac:dyDescent="0.3">
      <c r="A502" s="2">
        <v>95461</v>
      </c>
      <c r="B502" s="3" t="s">
        <v>893</v>
      </c>
      <c r="C502" s="5" t="s">
        <v>3</v>
      </c>
      <c r="D502" s="11"/>
      <c r="E502" s="23"/>
      <c r="F502" s="11">
        <v>12</v>
      </c>
      <c r="G502" s="74">
        <f>IFERROR( ROUNDUP(tabEstimativa[[#This Row],[ESTIMATIVA]] / tabEstimativa[[#This Row],[PERÍODO]],0), 0 )</f>
        <v>2</v>
      </c>
      <c r="H502" s="72">
        <v>20</v>
      </c>
      <c r="I502" s="12">
        <v>43434</v>
      </c>
      <c r="J502" s="2">
        <v>34</v>
      </c>
      <c r="K502" s="8">
        <v>2018</v>
      </c>
      <c r="L502" s="6">
        <v>43515</v>
      </c>
      <c r="M502" s="238">
        <f>SUMIFS(tabSaldoAta[SALDO],tabSaldoAta[CÓDIGO],tabEstimativa[[#This Row],[CÓDIGO]],tabSaldoAta[ATA.NR],tabEstimativa[[#This Row],[ATA.NR]],tabSaldoAta[ATA.ANO],tabEstimativa[[#This Row],[ATA.ANO]])</f>
        <v>0</v>
      </c>
      <c r="N502" s="13" t="s">
        <v>1198</v>
      </c>
      <c r="O502" s="308" t="s">
        <v>1556</v>
      </c>
      <c r="P502" s="36" t="s">
        <v>1557</v>
      </c>
      <c r="Q502" s="35">
        <f>IFERROR( VLOOKUP(tabEstimativa[[#This Row],[PREGÃO]],tabPregões[#Data],6,FALSE), "" )</f>
        <v>43634</v>
      </c>
      <c r="R502" s="48">
        <v>35</v>
      </c>
      <c r="S502" s="66" t="str">
        <f>IF(COUNTIFS(tabImprósperosDetalhes[PREGÃO],tabEstimativa[[#This Row],[PREGÃO]],tabImprósperosDetalhes[IMPRÓSPERO],tabEstimativa[[#This Row],[LOTE]]) &gt; 0,"X","")</f>
        <v>X</v>
      </c>
      <c r="T502" s="98" t="str">
        <f>IFERROR( VLOOKUP(tabEstimativa[[#This Row],[PREGÃO]],tabPregões[#Data],11,FALSE), "" )</f>
        <v>Processo conferido, finalizado.</v>
      </c>
      <c r="U502" s="29" t="s">
        <v>1856</v>
      </c>
      <c r="V502" s="53" t="s">
        <v>1551</v>
      </c>
      <c r="W502" s="54">
        <v>43697.641388888886</v>
      </c>
      <c r="X502" s="34" t="str">
        <f t="shared" si="8"/>
        <v>*</v>
      </c>
    </row>
    <row r="503" spans="1:24" x14ac:dyDescent="0.3">
      <c r="A503" s="2">
        <v>12925</v>
      </c>
      <c r="B503" s="3" t="s">
        <v>1442</v>
      </c>
      <c r="C503" s="5" t="s">
        <v>3</v>
      </c>
      <c r="D503" s="11">
        <v>70</v>
      </c>
      <c r="E503" s="23">
        <v>17</v>
      </c>
      <c r="F503" s="11"/>
      <c r="G503" s="74">
        <f>IFERROR( ROUNDUP(tabEstimativa[[#This Row],[ESTIMATIVA]] / tabEstimativa[[#This Row],[PERÍODO]],0), 0 )</f>
        <v>0</v>
      </c>
      <c r="H503" s="72"/>
      <c r="I503" s="12"/>
      <c r="J503" s="2"/>
      <c r="K503" s="8"/>
      <c r="L503" s="6"/>
      <c r="M503" s="238">
        <f>SUMIFS(tabSaldoAta[SALDO],tabSaldoAta[CÓDIGO],tabEstimativa[[#This Row],[CÓDIGO]],tabSaldoAta[ATA.NR],tabEstimativa[[#This Row],[ATA.NR]],tabSaldoAta[ATA.ANO],tabEstimativa[[#This Row],[ATA.ANO]])</f>
        <v>0</v>
      </c>
      <c r="N503" s="13" t="s">
        <v>1199</v>
      </c>
      <c r="O503" s="308"/>
      <c r="P503" s="36"/>
      <c r="Q503" s="35" t="str">
        <f>IFERROR( VLOOKUP(tabEstimativa[[#This Row],[PREGÃO]],tabPregões[#Data],6,FALSE), "" )</f>
        <v/>
      </c>
      <c r="R503" s="48"/>
      <c r="S503" s="66" t="str">
        <f>IF(COUNTIFS(tabImprósperosDetalhes[PREGÃO],tabEstimativa[[#This Row],[PREGÃO]],tabImprósperosDetalhes[IMPRÓSPERO],tabEstimativa[[#This Row],[LOTE]]) &gt; 0,"X","")</f>
        <v/>
      </c>
      <c r="T503" s="98" t="str">
        <f>IFERROR( VLOOKUP(tabEstimativa[[#This Row],[PREGÃO]],tabPregões[#Data],11,FALSE), "" )</f>
        <v/>
      </c>
      <c r="U503" s="29"/>
      <c r="V503" s="53" t="s">
        <v>1551</v>
      </c>
      <c r="W503" s="54">
        <v>43682.648229166669</v>
      </c>
      <c r="X503" s="34" t="str">
        <f t="shared" si="8"/>
        <v>*</v>
      </c>
    </row>
    <row r="504" spans="1:24" x14ac:dyDescent="0.3">
      <c r="A504" s="2">
        <v>14154</v>
      </c>
      <c r="B504" s="3" t="s">
        <v>813</v>
      </c>
      <c r="C504" s="5" t="s">
        <v>3</v>
      </c>
      <c r="D504" s="11">
        <v>72</v>
      </c>
      <c r="E504" s="23">
        <v>6</v>
      </c>
      <c r="F504" s="11">
        <v>12</v>
      </c>
      <c r="G504" s="74">
        <f>IFERROR( ROUNDUP(tabEstimativa[[#This Row],[ESTIMATIVA]] / tabEstimativa[[#This Row],[PERÍODO]],0), 0 )</f>
        <v>1000</v>
      </c>
      <c r="H504" s="72">
        <v>12000</v>
      </c>
      <c r="I504" s="12">
        <v>44449</v>
      </c>
      <c r="J504" s="7">
        <v>275</v>
      </c>
      <c r="K504" s="8">
        <v>2020</v>
      </c>
      <c r="L504" s="6">
        <v>44515</v>
      </c>
      <c r="M504" s="238">
        <f>SUMIFS(tabSaldoAta[SALDO],tabSaldoAta[CÓDIGO],tabEstimativa[[#This Row],[CÓDIGO]],tabSaldoAta[ATA.NR],tabEstimativa[[#This Row],[ATA.NR]],tabSaldoAta[ATA.ANO],tabEstimativa[[#This Row],[ATA.ANO]])</f>
        <v>0</v>
      </c>
      <c r="N504" s="13" t="s">
        <v>1198</v>
      </c>
      <c r="O504" s="308" t="s">
        <v>1883</v>
      </c>
      <c r="P504" s="36" t="s">
        <v>3901</v>
      </c>
      <c r="Q504" s="35">
        <f>IFERROR( VLOOKUP(tabEstimativa[[#This Row],[PREGÃO]],tabPregões[#Data],6,FALSE), "" )</f>
        <v>44131</v>
      </c>
      <c r="R504" s="48"/>
      <c r="S504" s="66" t="str">
        <f>IF(COUNTIFS(tabImprósperosDetalhes[PREGÃO],tabEstimativa[[#This Row],[PREGÃO]],tabImprósperosDetalhes[IMPRÓSPERO],tabEstimativa[[#This Row],[LOTE]]) &gt; 0,"X","")</f>
        <v/>
      </c>
      <c r="T504" s="98" t="str">
        <f>IFERROR( VLOOKUP(tabEstimativa[[#This Row],[PREGÃO]],tabPregões[#Data],11,FALSE), "" )</f>
        <v>Finalizado</v>
      </c>
      <c r="U504" s="29" t="s">
        <v>1560</v>
      </c>
      <c r="V504" s="53" t="s">
        <v>4282</v>
      </c>
      <c r="W504" s="54">
        <v>44522.377280092594</v>
      </c>
      <c r="X504" s="34" t="str">
        <f t="shared" si="8"/>
        <v>*</v>
      </c>
    </row>
    <row r="505" spans="1:24" x14ac:dyDescent="0.3">
      <c r="A505" s="2">
        <v>66118</v>
      </c>
      <c r="B505" s="3" t="s">
        <v>723</v>
      </c>
      <c r="C505" s="5" t="s">
        <v>17</v>
      </c>
      <c r="D505" s="11">
        <v>52</v>
      </c>
      <c r="E505" s="23">
        <v>10</v>
      </c>
      <c r="F505" s="11">
        <v>12</v>
      </c>
      <c r="G505" s="74">
        <f>IFERROR( ROUNDUP(tabEstimativa[[#This Row],[ESTIMATIVA]] / tabEstimativa[[#This Row],[PERÍODO]],0), 0 )</f>
        <v>1</v>
      </c>
      <c r="H505" s="72">
        <v>7</v>
      </c>
      <c r="I505" s="12">
        <v>43339</v>
      </c>
      <c r="J505" s="7"/>
      <c r="K505" s="8"/>
      <c r="L505" s="6"/>
      <c r="M505" s="238">
        <f>SUMIFS(tabSaldoAta[SALDO],tabSaldoAta[CÓDIGO],tabEstimativa[[#This Row],[CÓDIGO]],tabSaldoAta[ATA.NR],tabEstimativa[[#This Row],[ATA.NR]],tabSaldoAta[ATA.ANO],tabEstimativa[[#This Row],[ATA.ANO]])</f>
        <v>0</v>
      </c>
      <c r="N505" s="13" t="s">
        <v>1459</v>
      </c>
      <c r="O505" s="308" t="s">
        <v>1338</v>
      </c>
      <c r="P505" s="36"/>
      <c r="Q505" s="35" t="str">
        <f>IFERROR( VLOOKUP(tabEstimativa[[#This Row],[PREGÃO]],tabPregões[#Data],6,FALSE), "" )</f>
        <v/>
      </c>
      <c r="R505" s="48"/>
      <c r="S505" s="66" t="str">
        <f>IF(COUNTIFS(tabImprósperosDetalhes[PREGÃO],tabEstimativa[[#This Row],[PREGÃO]],tabImprósperosDetalhes[IMPRÓSPERO],tabEstimativa[[#This Row],[LOTE]]) &gt; 0,"X","")</f>
        <v/>
      </c>
      <c r="T505" s="98" t="str">
        <f>IFERROR( VLOOKUP(tabEstimativa[[#This Row],[PREGÃO]],tabPregões[#Data],11,FALSE), "" )</f>
        <v/>
      </c>
      <c r="U505" s="29" t="s">
        <v>1380</v>
      </c>
      <c r="V505" s="53" t="s">
        <v>1551</v>
      </c>
      <c r="W505" s="54">
        <v>43606.696840277778</v>
      </c>
      <c r="X505" s="34" t="str">
        <f t="shared" si="8"/>
        <v>*</v>
      </c>
    </row>
    <row r="506" spans="1:24" x14ac:dyDescent="0.3">
      <c r="A506" s="2">
        <v>133819</v>
      </c>
      <c r="B506" s="3" t="s">
        <v>140</v>
      </c>
      <c r="C506" s="5" t="s">
        <v>3</v>
      </c>
      <c r="D506" s="11">
        <v>61</v>
      </c>
      <c r="E506" s="23">
        <v>11</v>
      </c>
      <c r="F506" s="11">
        <v>12</v>
      </c>
      <c r="G506" s="74">
        <f>IFERROR( ROUNDUP(tabEstimativa[[#This Row],[ESTIMATIVA]] / tabEstimativa[[#This Row],[PERÍODO]],0), 0 )</f>
        <v>0</v>
      </c>
      <c r="H506" s="72">
        <v>0</v>
      </c>
      <c r="I506" s="12">
        <v>43677</v>
      </c>
      <c r="J506" s="7">
        <v>191</v>
      </c>
      <c r="K506" s="8">
        <v>2020</v>
      </c>
      <c r="L506" s="6">
        <v>44446</v>
      </c>
      <c r="M506" s="238">
        <f>SUMIFS(tabSaldoAta[SALDO],tabSaldoAta[CÓDIGO],tabEstimativa[[#This Row],[CÓDIGO]],tabSaldoAta[ATA.NR],tabEstimativa[[#This Row],[ATA.NR]],tabSaldoAta[ATA.ANO],tabEstimativa[[#This Row],[ATA.ANO]])</f>
        <v>0</v>
      </c>
      <c r="N506" s="13" t="s">
        <v>1799</v>
      </c>
      <c r="O506" s="308" t="s">
        <v>1660</v>
      </c>
      <c r="P506" s="36" t="s">
        <v>3258</v>
      </c>
      <c r="Q506" s="35">
        <f>IFERROR( VLOOKUP(tabEstimativa[[#This Row],[PREGÃO]],tabPregões[#Data],6,FALSE), "" )</f>
        <v>43951</v>
      </c>
      <c r="R506" s="48">
        <v>71</v>
      </c>
      <c r="S506" s="66" t="str">
        <f>IF(COUNTIFS(tabImprósperosDetalhes[PREGÃO],tabEstimativa[[#This Row],[PREGÃO]],tabImprósperosDetalhes[IMPRÓSPERO],tabEstimativa[[#This Row],[LOTE]]) &gt; 0,"X","")</f>
        <v>X</v>
      </c>
      <c r="T506" s="98" t="str">
        <f>IFERROR( VLOOKUP(tabEstimativa[[#This Row],[PREGÃO]],tabPregões[#Data],11,FALSE), "" )</f>
        <v>Processo conferido, finalizado.</v>
      </c>
      <c r="U506" s="29" t="s">
        <v>1560</v>
      </c>
      <c r="V506" s="53" t="s">
        <v>2063</v>
      </c>
      <c r="W506" s="54">
        <v>44096.417638888888</v>
      </c>
      <c r="X506" s="34" t="str">
        <f t="shared" si="8"/>
        <v>*</v>
      </c>
    </row>
    <row r="507" spans="1:24" x14ac:dyDescent="0.3">
      <c r="A507" s="2">
        <v>135683</v>
      </c>
      <c r="B507" s="3" t="s">
        <v>877</v>
      </c>
      <c r="C507" s="5" t="s">
        <v>17</v>
      </c>
      <c r="D507" s="11"/>
      <c r="E507" s="23"/>
      <c r="F507" s="11">
        <v>12</v>
      </c>
      <c r="G507" s="74">
        <f>IFERROR( ROUNDUP(tabEstimativa[[#This Row],[ESTIMATIVA]] / tabEstimativa[[#This Row],[PERÍODO]],0), 0 )</f>
        <v>6</v>
      </c>
      <c r="H507" s="72">
        <v>70</v>
      </c>
      <c r="I507" s="12">
        <v>43357</v>
      </c>
      <c r="J507" s="7"/>
      <c r="K507" s="8"/>
      <c r="L507" s="6"/>
      <c r="M507" s="238">
        <f>SUMIFS(tabSaldoAta[SALDO],tabSaldoAta[CÓDIGO],tabEstimativa[[#This Row],[CÓDIGO]],tabSaldoAta[ATA.NR],tabEstimativa[[#This Row],[ATA.NR]],tabSaldoAta[ATA.ANO],tabEstimativa[[#This Row],[ATA.ANO]])</f>
        <v>0</v>
      </c>
      <c r="N507" s="13" t="s">
        <v>1459</v>
      </c>
      <c r="O507" s="308" t="s">
        <v>1353</v>
      </c>
      <c r="P507" s="36"/>
      <c r="Q507" s="35" t="str">
        <f>IFERROR( VLOOKUP(tabEstimativa[[#This Row],[PREGÃO]],tabPregões[#Data],6,FALSE), "" )</f>
        <v/>
      </c>
      <c r="R507" s="48"/>
      <c r="S507" s="66" t="str">
        <f>IF(COUNTIFS(tabImprósperosDetalhes[PREGÃO],tabEstimativa[[#This Row],[PREGÃO]],tabImprósperosDetalhes[IMPRÓSPERO],tabEstimativa[[#This Row],[LOTE]]) &gt; 0,"X","")</f>
        <v/>
      </c>
      <c r="T507" s="98" t="str">
        <f>IFERROR( VLOOKUP(tabEstimativa[[#This Row],[PREGÃO]],tabPregões[#Data],11,FALSE), "" )</f>
        <v/>
      </c>
      <c r="U507" s="29" t="s">
        <v>1380</v>
      </c>
      <c r="V507" s="53" t="s">
        <v>1551</v>
      </c>
      <c r="W507" s="54">
        <v>43606.696840277778</v>
      </c>
      <c r="X507" s="34" t="str">
        <f t="shared" si="8"/>
        <v>*</v>
      </c>
    </row>
    <row r="508" spans="1:24" x14ac:dyDescent="0.3">
      <c r="A508" s="2">
        <v>135679</v>
      </c>
      <c r="B508" s="3" t="s">
        <v>873</v>
      </c>
      <c r="C508" s="5" t="s">
        <v>17</v>
      </c>
      <c r="D508" s="11"/>
      <c r="E508" s="23"/>
      <c r="F508" s="11">
        <v>12</v>
      </c>
      <c r="G508" s="74">
        <f>IFERROR( ROUNDUP(tabEstimativa[[#This Row],[ESTIMATIVA]] / tabEstimativa[[#This Row],[PERÍODO]],0), 0 )</f>
        <v>4</v>
      </c>
      <c r="H508" s="72">
        <v>40</v>
      </c>
      <c r="I508" s="12">
        <v>43357</v>
      </c>
      <c r="J508" s="7"/>
      <c r="K508" s="8"/>
      <c r="L508" s="6"/>
      <c r="M508" s="238">
        <f>SUMIFS(tabSaldoAta[SALDO],tabSaldoAta[CÓDIGO],tabEstimativa[[#This Row],[CÓDIGO]],tabSaldoAta[ATA.NR],tabEstimativa[[#This Row],[ATA.NR]],tabSaldoAta[ATA.ANO],tabEstimativa[[#This Row],[ATA.ANO]])</f>
        <v>0</v>
      </c>
      <c r="N508" s="13" t="s">
        <v>1459</v>
      </c>
      <c r="O508" s="308" t="s">
        <v>1353</v>
      </c>
      <c r="P508" s="36"/>
      <c r="Q508" s="35" t="str">
        <f>IFERROR( VLOOKUP(tabEstimativa[[#This Row],[PREGÃO]],tabPregões[#Data],6,FALSE), "" )</f>
        <v/>
      </c>
      <c r="R508" s="48"/>
      <c r="S508" s="66" t="str">
        <f>IF(COUNTIFS(tabImprósperosDetalhes[PREGÃO],tabEstimativa[[#This Row],[PREGÃO]],tabImprósperosDetalhes[IMPRÓSPERO],tabEstimativa[[#This Row],[LOTE]]) &gt; 0,"X","")</f>
        <v/>
      </c>
      <c r="T508" s="98" t="str">
        <f>IFERROR( VLOOKUP(tabEstimativa[[#This Row],[PREGÃO]],tabPregões[#Data],11,FALSE), "" )</f>
        <v/>
      </c>
      <c r="U508" s="29" t="s">
        <v>1380</v>
      </c>
      <c r="V508" s="53" t="s">
        <v>1551</v>
      </c>
      <c r="W508" s="54">
        <v>43606.696840277778</v>
      </c>
      <c r="X508" s="34" t="str">
        <f t="shared" si="8"/>
        <v>*</v>
      </c>
    </row>
    <row r="509" spans="1:24" x14ac:dyDescent="0.3">
      <c r="A509" s="2">
        <v>135255</v>
      </c>
      <c r="B509" s="3" t="s">
        <v>872</v>
      </c>
      <c r="C509" s="5" t="s">
        <v>17</v>
      </c>
      <c r="D509" s="11"/>
      <c r="E509" s="23"/>
      <c r="F509" s="11">
        <v>12</v>
      </c>
      <c r="G509" s="74">
        <f>IFERROR( ROUNDUP(tabEstimativa[[#This Row],[ESTIMATIVA]] / tabEstimativa[[#This Row],[PERÍODO]],0), 0 )</f>
        <v>2</v>
      </c>
      <c r="H509" s="72">
        <v>20</v>
      </c>
      <c r="I509" s="12">
        <v>43357</v>
      </c>
      <c r="J509" s="7"/>
      <c r="K509" s="8"/>
      <c r="L509" s="6"/>
      <c r="M509" s="238">
        <f>SUMIFS(tabSaldoAta[SALDO],tabSaldoAta[CÓDIGO],tabEstimativa[[#This Row],[CÓDIGO]],tabSaldoAta[ATA.NR],tabEstimativa[[#This Row],[ATA.NR]],tabSaldoAta[ATA.ANO],tabEstimativa[[#This Row],[ATA.ANO]])</f>
        <v>0</v>
      </c>
      <c r="N509" s="13" t="s">
        <v>1459</v>
      </c>
      <c r="O509" s="308" t="s">
        <v>1353</v>
      </c>
      <c r="P509" s="36"/>
      <c r="Q509" s="35" t="str">
        <f>IFERROR( VLOOKUP(tabEstimativa[[#This Row],[PREGÃO]],tabPregões[#Data],6,FALSE), "" )</f>
        <v/>
      </c>
      <c r="R509" s="48"/>
      <c r="S509" s="66" t="str">
        <f>IF(COUNTIFS(tabImprósperosDetalhes[PREGÃO],tabEstimativa[[#This Row],[PREGÃO]],tabImprósperosDetalhes[IMPRÓSPERO],tabEstimativa[[#This Row],[LOTE]]) &gt; 0,"X","")</f>
        <v/>
      </c>
      <c r="T509" s="98" t="str">
        <f>IFERROR( VLOOKUP(tabEstimativa[[#This Row],[PREGÃO]],tabPregões[#Data],11,FALSE), "" )</f>
        <v/>
      </c>
      <c r="U509" s="29" t="s">
        <v>1380</v>
      </c>
      <c r="V509" s="53" t="s">
        <v>1551</v>
      </c>
      <c r="W509" s="54">
        <v>43606.696840277778</v>
      </c>
      <c r="X509" s="34" t="str">
        <f t="shared" si="8"/>
        <v>*</v>
      </c>
    </row>
    <row r="510" spans="1:24" x14ac:dyDescent="0.3">
      <c r="A510" s="2">
        <v>134966</v>
      </c>
      <c r="B510" s="3" t="s">
        <v>881</v>
      </c>
      <c r="C510" s="5" t="s">
        <v>17</v>
      </c>
      <c r="D510" s="11"/>
      <c r="E510" s="23"/>
      <c r="F510" s="11">
        <v>12</v>
      </c>
      <c r="G510" s="74">
        <f>IFERROR( ROUNDUP(tabEstimativa[[#This Row],[ESTIMATIVA]] / tabEstimativa[[#This Row],[PERÍODO]],0), 0 )</f>
        <v>134</v>
      </c>
      <c r="H510" s="72">
        <v>1600</v>
      </c>
      <c r="I510" s="12">
        <v>43245</v>
      </c>
      <c r="J510" s="7"/>
      <c r="K510" s="8"/>
      <c r="L510" s="6"/>
      <c r="M510" s="238">
        <f>SUMIFS(tabSaldoAta[SALDO],tabSaldoAta[CÓDIGO],tabEstimativa[[#This Row],[CÓDIGO]],tabSaldoAta[ATA.NR],tabEstimativa[[#This Row],[ATA.NR]],tabSaldoAta[ATA.ANO],tabEstimativa[[#This Row],[ATA.ANO]])</f>
        <v>0</v>
      </c>
      <c r="N510" s="13" t="s">
        <v>1459</v>
      </c>
      <c r="O510" s="308" t="s">
        <v>1352</v>
      </c>
      <c r="P510" s="36"/>
      <c r="Q510" s="35" t="str">
        <f>IFERROR( VLOOKUP(tabEstimativa[[#This Row],[PREGÃO]],tabPregões[#Data],6,FALSE), "" )</f>
        <v/>
      </c>
      <c r="R510" s="48"/>
      <c r="S510" s="66" t="str">
        <f>IF(COUNTIFS(tabImprósperosDetalhes[PREGÃO],tabEstimativa[[#This Row],[PREGÃO]],tabImprósperosDetalhes[IMPRÓSPERO],tabEstimativa[[#This Row],[LOTE]]) &gt; 0,"X","")</f>
        <v/>
      </c>
      <c r="T510" s="98" t="str">
        <f>IFERROR( VLOOKUP(tabEstimativa[[#This Row],[PREGÃO]],tabPregões[#Data],11,FALSE), "" )</f>
        <v/>
      </c>
      <c r="U510" s="29" t="s">
        <v>1380</v>
      </c>
      <c r="V510" s="53" t="s">
        <v>1551</v>
      </c>
      <c r="W510" s="54">
        <v>43606.696840277778</v>
      </c>
      <c r="X510" s="34" t="str">
        <f t="shared" si="8"/>
        <v>*</v>
      </c>
    </row>
    <row r="511" spans="1:24" x14ac:dyDescent="0.3">
      <c r="A511" s="2">
        <v>135254</v>
      </c>
      <c r="B511" s="3" t="s">
        <v>871</v>
      </c>
      <c r="C511" s="5" t="s">
        <v>17</v>
      </c>
      <c r="D511" s="11"/>
      <c r="E511" s="23"/>
      <c r="F511" s="11">
        <v>12</v>
      </c>
      <c r="G511" s="74">
        <f>IFERROR( ROUNDUP(tabEstimativa[[#This Row],[ESTIMATIVA]] / tabEstimativa[[#This Row],[PERÍODO]],0), 0 )</f>
        <v>2</v>
      </c>
      <c r="H511" s="72">
        <v>15</v>
      </c>
      <c r="I511" s="12">
        <v>43357</v>
      </c>
      <c r="J511" s="7"/>
      <c r="K511" s="8"/>
      <c r="L511" s="6"/>
      <c r="M511" s="238">
        <f>SUMIFS(tabSaldoAta[SALDO],tabSaldoAta[CÓDIGO],tabEstimativa[[#This Row],[CÓDIGO]],tabSaldoAta[ATA.NR],tabEstimativa[[#This Row],[ATA.NR]],tabSaldoAta[ATA.ANO],tabEstimativa[[#This Row],[ATA.ANO]])</f>
        <v>0</v>
      </c>
      <c r="N511" s="13" t="s">
        <v>1459</v>
      </c>
      <c r="O511" s="308" t="s">
        <v>1353</v>
      </c>
      <c r="P511" s="36"/>
      <c r="Q511" s="35" t="str">
        <f>IFERROR( VLOOKUP(tabEstimativa[[#This Row],[PREGÃO]],tabPregões[#Data],6,FALSE), "" )</f>
        <v/>
      </c>
      <c r="R511" s="48"/>
      <c r="S511" s="66" t="str">
        <f>IF(COUNTIFS(tabImprósperosDetalhes[PREGÃO],tabEstimativa[[#This Row],[PREGÃO]],tabImprósperosDetalhes[IMPRÓSPERO],tabEstimativa[[#This Row],[LOTE]]) &gt; 0,"X","")</f>
        <v/>
      </c>
      <c r="T511" s="98" t="str">
        <f>IFERROR( VLOOKUP(tabEstimativa[[#This Row],[PREGÃO]],tabPregões[#Data],11,FALSE), "" )</f>
        <v/>
      </c>
      <c r="U511" s="29" t="s">
        <v>1380</v>
      </c>
      <c r="V511" s="53" t="s">
        <v>1551</v>
      </c>
      <c r="W511" s="54">
        <v>43606.696840277778</v>
      </c>
      <c r="X511" s="34" t="str">
        <f t="shared" si="8"/>
        <v>*</v>
      </c>
    </row>
    <row r="512" spans="1:24" x14ac:dyDescent="0.3">
      <c r="A512" s="2">
        <v>135682</v>
      </c>
      <c r="B512" s="3" t="s">
        <v>876</v>
      </c>
      <c r="C512" s="5" t="s">
        <v>17</v>
      </c>
      <c r="D512" s="11"/>
      <c r="E512" s="23"/>
      <c r="F512" s="11">
        <v>12</v>
      </c>
      <c r="G512" s="74">
        <f>IFERROR( ROUNDUP(tabEstimativa[[#This Row],[ESTIMATIVA]] / tabEstimativa[[#This Row],[PERÍODO]],0), 0 )</f>
        <v>1</v>
      </c>
      <c r="H512" s="72">
        <v>10</v>
      </c>
      <c r="I512" s="12">
        <v>43357</v>
      </c>
      <c r="J512" s="7"/>
      <c r="K512" s="8"/>
      <c r="L512" s="6"/>
      <c r="M512" s="238">
        <f>SUMIFS(tabSaldoAta[SALDO],tabSaldoAta[CÓDIGO],tabEstimativa[[#This Row],[CÓDIGO]],tabSaldoAta[ATA.NR],tabEstimativa[[#This Row],[ATA.NR]],tabSaldoAta[ATA.ANO],tabEstimativa[[#This Row],[ATA.ANO]])</f>
        <v>0</v>
      </c>
      <c r="N512" s="13" t="s">
        <v>1459</v>
      </c>
      <c r="O512" s="308" t="s">
        <v>1353</v>
      </c>
      <c r="P512" s="36"/>
      <c r="Q512" s="35" t="str">
        <f>IFERROR( VLOOKUP(tabEstimativa[[#This Row],[PREGÃO]],tabPregões[#Data],6,FALSE), "" )</f>
        <v/>
      </c>
      <c r="R512" s="48"/>
      <c r="S512" s="66" t="str">
        <f>IF(COUNTIFS(tabImprósperosDetalhes[PREGÃO],tabEstimativa[[#This Row],[PREGÃO]],tabImprósperosDetalhes[IMPRÓSPERO],tabEstimativa[[#This Row],[LOTE]]) &gt; 0,"X","")</f>
        <v/>
      </c>
      <c r="T512" s="98" t="str">
        <f>IFERROR( VLOOKUP(tabEstimativa[[#This Row],[PREGÃO]],tabPregões[#Data],11,FALSE), "" )</f>
        <v/>
      </c>
      <c r="U512" s="29" t="s">
        <v>1380</v>
      </c>
      <c r="V512" s="53" t="s">
        <v>1551</v>
      </c>
      <c r="W512" s="54">
        <v>43606.696840277778</v>
      </c>
      <c r="X512" s="34" t="str">
        <f t="shared" si="8"/>
        <v>*</v>
      </c>
    </row>
    <row r="513" spans="1:24" x14ac:dyDescent="0.3">
      <c r="A513" s="2">
        <v>46420</v>
      </c>
      <c r="B513" s="3" t="s">
        <v>2583</v>
      </c>
      <c r="C513" s="5" t="s">
        <v>3</v>
      </c>
      <c r="D513" s="11">
        <v>45</v>
      </c>
      <c r="E513" s="23">
        <v>16</v>
      </c>
      <c r="F513" s="11">
        <v>12</v>
      </c>
      <c r="G513" s="74">
        <f>ROUNDUP(tabEstimativa[[#This Row],[ESTIMATIVA]] / tabEstimativa[[#This Row],[PERÍODO]],0)</f>
        <v>250</v>
      </c>
      <c r="H513" s="72">
        <v>3000</v>
      </c>
      <c r="I513" s="12">
        <v>43892</v>
      </c>
      <c r="J513" s="2">
        <v>211</v>
      </c>
      <c r="K513" s="8">
        <v>2020</v>
      </c>
      <c r="L513" s="6">
        <v>44460</v>
      </c>
      <c r="M513" s="238">
        <f>SUMIFS(tabSaldoAta[SALDO],tabSaldoAta[CÓDIGO],tabEstimativa[[#This Row],[CÓDIGO]],tabSaldoAta[ATA.NR],tabEstimativa[[#This Row],[ATA.NR]],tabSaldoAta[ATA.ANO],tabEstimativa[[#This Row],[ATA.ANO]])</f>
        <v>0</v>
      </c>
      <c r="N513" s="13" t="s">
        <v>1799</v>
      </c>
      <c r="O513" s="307" t="str">
        <f>IFERROR( VLOOKUP(tabEstimativa[[#This Row],[PREGÃO]],tabPregões[],7,FALSE), "" )</f>
        <v/>
      </c>
      <c r="P513" s="36"/>
      <c r="Q513" s="35" t="str">
        <f>IFERROR( VLOOKUP(tabEstimativa[[#This Row],[PREGÃO]],tabPregões[#Data],6,FALSE), "" )</f>
        <v/>
      </c>
      <c r="R513" s="48"/>
      <c r="S513" s="66" t="str">
        <f>IF(COUNTIFS(tabImprósperosDetalhes[PREGÃO],tabEstimativa[[#This Row],[PREGÃO]],tabImprósperosDetalhes[IMPRÓSPERO],tabEstimativa[[#This Row],[LOTE]]) &gt; 0,"X","")</f>
        <v/>
      </c>
      <c r="T513" s="98" t="str">
        <f>IFERROR( VLOOKUP(tabEstimativa[[#This Row],[PREGÃO]],tabPregões[#Data],11,FALSE), "" )</f>
        <v/>
      </c>
      <c r="U513" s="29"/>
      <c r="V513" s="53" t="s">
        <v>2063</v>
      </c>
      <c r="W513" s="54">
        <v>44313.374548611115</v>
      </c>
      <c r="X513" s="34" t="str">
        <f t="shared" si="8"/>
        <v>*</v>
      </c>
    </row>
    <row r="514" spans="1:24" x14ac:dyDescent="0.3">
      <c r="A514" s="2">
        <v>29296</v>
      </c>
      <c r="B514" s="3" t="s">
        <v>815</v>
      </c>
      <c r="C514" s="5" t="s">
        <v>5</v>
      </c>
      <c r="D514" s="11">
        <v>72</v>
      </c>
      <c r="E514" s="23">
        <v>7</v>
      </c>
      <c r="F514" s="11">
        <v>12</v>
      </c>
      <c r="G514" s="74">
        <f>IFERROR( ROUNDUP(tabEstimativa[[#This Row],[ESTIMATIVA]] / tabEstimativa[[#This Row],[PERÍODO]],0), 0 )</f>
        <v>25</v>
      </c>
      <c r="H514" s="72">
        <v>300</v>
      </c>
      <c r="I514" s="12">
        <v>43965</v>
      </c>
      <c r="J514" s="7">
        <v>220</v>
      </c>
      <c r="K514" s="8">
        <v>2019</v>
      </c>
      <c r="L514" s="6">
        <v>44082</v>
      </c>
      <c r="M514" s="238">
        <f>SUMIFS(tabSaldoAta[SALDO],tabSaldoAta[CÓDIGO],tabEstimativa[[#This Row],[CÓDIGO]],tabSaldoAta[ATA.NR],tabEstimativa[[#This Row],[ATA.NR]],tabSaldoAta[ATA.ANO],tabEstimativa[[#This Row],[ATA.ANO]])</f>
        <v>-50</v>
      </c>
      <c r="N514" s="13" t="s">
        <v>1799</v>
      </c>
      <c r="O514" s="308" t="s">
        <v>1883</v>
      </c>
      <c r="P514" s="36" t="s">
        <v>3924</v>
      </c>
      <c r="Q514" s="35">
        <f>IFERROR( VLOOKUP(tabEstimativa[[#This Row],[PREGÃO]],tabPregões[#Data],6,FALSE), "" )</f>
        <v>44215</v>
      </c>
      <c r="R514" s="48">
        <v>3</v>
      </c>
      <c r="S514" s="66" t="str">
        <f>IF(COUNTIFS(tabImprósperosDetalhes[PREGÃO],tabEstimativa[[#This Row],[PREGÃO]],tabImprósperosDetalhes[IMPRÓSPERO],tabEstimativa[[#This Row],[LOTE]]) &gt; 0,"X","")</f>
        <v>X</v>
      </c>
      <c r="T514" s="98" t="str">
        <f>IFERROR( VLOOKUP(tabEstimativa[[#This Row],[PREGÃO]],tabPregões[#Data],11,FALSE), "" )</f>
        <v>Finalizado</v>
      </c>
      <c r="U514" s="29" t="s">
        <v>1560</v>
      </c>
      <c r="V514" s="53" t="s">
        <v>2063</v>
      </c>
      <c r="W514" s="54">
        <v>44217.584004629629</v>
      </c>
      <c r="X514" s="34" t="str">
        <f t="shared" si="8"/>
        <v>*</v>
      </c>
    </row>
    <row r="515" spans="1:24" x14ac:dyDescent="0.3">
      <c r="A515" s="2">
        <v>61414</v>
      </c>
      <c r="B515" s="3" t="s">
        <v>911</v>
      </c>
      <c r="C515" s="5" t="s">
        <v>87</v>
      </c>
      <c r="D515" s="11">
        <v>48</v>
      </c>
      <c r="E515" s="23">
        <v>17</v>
      </c>
      <c r="F515" s="11">
        <v>12</v>
      </c>
      <c r="G515" s="74">
        <f>IFERROR( ROUNDUP(tabEstimativa[[#This Row],[ESTIMATIVA]] / tabEstimativa[[#This Row],[PERÍODO]],0), 0 )</f>
        <v>42</v>
      </c>
      <c r="H515" s="72">
        <v>500</v>
      </c>
      <c r="I515" s="12">
        <v>43312</v>
      </c>
      <c r="J515" s="7"/>
      <c r="K515" s="8"/>
      <c r="L515" s="6"/>
      <c r="M515" s="238">
        <f>SUMIFS(tabSaldoAta[SALDO],tabSaldoAta[CÓDIGO],tabEstimativa[[#This Row],[CÓDIGO]],tabSaldoAta[ATA.NR],tabEstimativa[[#This Row],[ATA.NR]],tabSaldoAta[ATA.ANO],tabEstimativa[[#This Row],[ATA.ANO]])</f>
        <v>0</v>
      </c>
      <c r="N515" s="13" t="s">
        <v>1459</v>
      </c>
      <c r="O515" s="308" t="s">
        <v>1359</v>
      </c>
      <c r="P515" s="36"/>
      <c r="Q515" s="35" t="str">
        <f>IFERROR( VLOOKUP(tabEstimativa[[#This Row],[PREGÃO]],tabPregões[#Data],6,FALSE), "" )</f>
        <v/>
      </c>
      <c r="R515" s="48"/>
      <c r="S515" s="66" t="str">
        <f>IF(COUNTIFS(tabImprósperosDetalhes[PREGÃO],tabEstimativa[[#This Row],[PREGÃO]],tabImprósperosDetalhes[IMPRÓSPERO],tabEstimativa[[#This Row],[LOTE]]) &gt; 0,"X","")</f>
        <v/>
      </c>
      <c r="T515" s="98" t="str">
        <f>IFERROR( VLOOKUP(tabEstimativa[[#This Row],[PREGÃO]],tabPregões[#Data],11,FALSE), "" )</f>
        <v/>
      </c>
      <c r="U515" s="29" t="s">
        <v>1380</v>
      </c>
      <c r="V515" s="53" t="s">
        <v>1551</v>
      </c>
      <c r="W515" s="54">
        <v>43606.696840277778</v>
      </c>
      <c r="X515" s="34" t="str">
        <f t="shared" si="8"/>
        <v>*</v>
      </c>
    </row>
    <row r="516" spans="1:24" x14ac:dyDescent="0.3">
      <c r="A516" s="2">
        <v>78789</v>
      </c>
      <c r="B516" s="3" t="s">
        <v>912</v>
      </c>
      <c r="C516" s="5" t="s">
        <v>17</v>
      </c>
      <c r="D516" s="11">
        <v>48</v>
      </c>
      <c r="E516" s="23">
        <v>17</v>
      </c>
      <c r="F516" s="11">
        <v>12</v>
      </c>
      <c r="G516" s="74">
        <f>IFERROR( ROUNDUP(tabEstimativa[[#This Row],[ESTIMATIVA]] / tabEstimativa[[#This Row],[PERÍODO]],0), 0 )</f>
        <v>0</v>
      </c>
      <c r="H516" s="72">
        <v>0</v>
      </c>
      <c r="I516" s="12">
        <v>43312</v>
      </c>
      <c r="J516" s="7"/>
      <c r="K516" s="8"/>
      <c r="L516" s="6"/>
      <c r="M516" s="238">
        <f>SUMIFS(tabSaldoAta[SALDO],tabSaldoAta[CÓDIGO],tabEstimativa[[#This Row],[CÓDIGO]],tabSaldoAta[ATA.NR],tabEstimativa[[#This Row],[ATA.NR]],tabSaldoAta[ATA.ANO],tabEstimativa[[#This Row],[ATA.ANO]])</f>
        <v>0</v>
      </c>
      <c r="N516" s="13" t="s">
        <v>1199</v>
      </c>
      <c r="O516" s="308" t="s">
        <v>1359</v>
      </c>
      <c r="P516" s="36"/>
      <c r="Q516" s="35" t="str">
        <f>IFERROR( VLOOKUP(tabEstimativa[[#This Row],[PREGÃO]],tabPregões[#Data],6,FALSE), "" )</f>
        <v/>
      </c>
      <c r="R516" s="48"/>
      <c r="S516" s="66" t="str">
        <f>IF(COUNTIFS(tabImprósperosDetalhes[PREGÃO],tabEstimativa[[#This Row],[PREGÃO]],tabImprósperosDetalhes[IMPRÓSPERO],tabEstimativa[[#This Row],[LOTE]]) &gt; 0,"X","")</f>
        <v/>
      </c>
      <c r="T516" s="98" t="str">
        <f>IFERROR( VLOOKUP(tabEstimativa[[#This Row],[PREGÃO]],tabPregões[#Data],11,FALSE), "" )</f>
        <v/>
      </c>
      <c r="U516" s="29" t="s">
        <v>1380</v>
      </c>
      <c r="V516" s="53" t="s">
        <v>1551</v>
      </c>
      <c r="W516" s="54">
        <v>43591.434733796297</v>
      </c>
      <c r="X516" s="34" t="str">
        <f t="shared" si="8"/>
        <v>*</v>
      </c>
    </row>
    <row r="517" spans="1:24" x14ac:dyDescent="0.3">
      <c r="A517" s="2">
        <v>13091</v>
      </c>
      <c r="B517" s="3" t="s">
        <v>2576</v>
      </c>
      <c r="C517" s="5" t="s">
        <v>86</v>
      </c>
      <c r="D517" s="11">
        <v>45</v>
      </c>
      <c r="E517" s="23">
        <v>14</v>
      </c>
      <c r="F517" s="11">
        <v>12</v>
      </c>
      <c r="G517" s="74">
        <f>ROUNDUP(tabEstimativa[[#This Row],[ESTIMATIVA]] / tabEstimativa[[#This Row],[PERÍODO]],0)</f>
        <v>500</v>
      </c>
      <c r="H517" s="72">
        <v>6000</v>
      </c>
      <c r="I517" s="12">
        <v>43892</v>
      </c>
      <c r="J517" s="2">
        <v>211</v>
      </c>
      <c r="K517" s="8">
        <v>2020</v>
      </c>
      <c r="L517" s="6">
        <v>44460</v>
      </c>
      <c r="M517" s="238">
        <f>SUMIFS(tabSaldoAta[SALDO],tabSaldoAta[CÓDIGO],tabEstimativa[[#This Row],[CÓDIGO]],tabSaldoAta[ATA.NR],tabEstimativa[[#This Row],[ATA.NR]],tabSaldoAta[ATA.ANO],tabEstimativa[[#This Row],[ATA.ANO]])</f>
        <v>6000</v>
      </c>
      <c r="N517" s="13" t="s">
        <v>1799</v>
      </c>
      <c r="O517" s="307" t="s">
        <v>3839</v>
      </c>
      <c r="P517" s="36"/>
      <c r="Q517" s="35" t="str">
        <f>IFERROR( VLOOKUP(tabEstimativa[[#This Row],[PREGÃO]],tabPregões[#Data],6,FALSE), "" )</f>
        <v/>
      </c>
      <c r="R517" s="48"/>
      <c r="S517" s="66" t="str">
        <f>IF(COUNTIFS(tabImprósperosDetalhes[PREGÃO],tabEstimativa[[#This Row],[PREGÃO]],tabImprósperosDetalhes[IMPRÓSPERO],tabEstimativa[[#This Row],[LOTE]]) &gt; 0,"X","")</f>
        <v/>
      </c>
      <c r="T517" s="98" t="str">
        <f>IFERROR( VLOOKUP(tabEstimativa[[#This Row],[PREGÃO]],tabPregões[#Data],11,FALSE), "" )</f>
        <v/>
      </c>
      <c r="U517" s="29"/>
      <c r="V517" s="53" t="s">
        <v>2063</v>
      </c>
      <c r="W517" s="54">
        <v>44313.374548611115</v>
      </c>
      <c r="X517" s="34" t="str">
        <f t="shared" si="8"/>
        <v>*</v>
      </c>
    </row>
    <row r="518" spans="1:24" x14ac:dyDescent="0.3">
      <c r="A518" s="2">
        <v>11072</v>
      </c>
      <c r="B518" s="3" t="s">
        <v>2569</v>
      </c>
      <c r="C518" s="5" t="s">
        <v>3</v>
      </c>
      <c r="D518" s="11">
        <v>45</v>
      </c>
      <c r="E518" s="23">
        <v>12</v>
      </c>
      <c r="F518" s="11">
        <v>12</v>
      </c>
      <c r="G518" s="74">
        <f>ROUNDUP(tabEstimativa[[#This Row],[ESTIMATIVA]] / tabEstimativa[[#This Row],[PERÍODO]],0)</f>
        <v>42</v>
      </c>
      <c r="H518" s="72">
        <v>500</v>
      </c>
      <c r="I518" s="12">
        <v>43892</v>
      </c>
      <c r="J518" s="2">
        <v>211</v>
      </c>
      <c r="K518" s="8">
        <v>2020</v>
      </c>
      <c r="L518" s="6">
        <v>44460</v>
      </c>
      <c r="M518" s="238">
        <f>SUMIFS(tabSaldoAta[SALDO],tabSaldoAta[CÓDIGO],tabEstimativa[[#This Row],[CÓDIGO]],tabSaldoAta[ATA.NR],tabEstimativa[[#This Row],[ATA.NR]],tabSaldoAta[ATA.ANO],tabEstimativa[[#This Row],[ATA.ANO]])</f>
        <v>500</v>
      </c>
      <c r="N518" s="13" t="s">
        <v>1799</v>
      </c>
      <c r="O518" s="307" t="s">
        <v>3839</v>
      </c>
      <c r="P518" s="36"/>
      <c r="Q518" s="35" t="str">
        <f>IFERROR( VLOOKUP(tabEstimativa[[#This Row],[PREGÃO]],tabPregões[#Data],6,FALSE), "" )</f>
        <v/>
      </c>
      <c r="R518" s="48"/>
      <c r="S518" s="66" t="str">
        <f>IF(COUNTIFS(tabImprósperosDetalhes[PREGÃO],tabEstimativa[[#This Row],[PREGÃO]],tabImprósperosDetalhes[IMPRÓSPERO],tabEstimativa[[#This Row],[LOTE]]) &gt; 0,"X","")</f>
        <v/>
      </c>
      <c r="T518" s="98" t="str">
        <f>IFERROR( VLOOKUP(tabEstimativa[[#This Row],[PREGÃO]],tabPregões[#Data],11,FALSE), "" )</f>
        <v/>
      </c>
      <c r="U518" s="29"/>
      <c r="V518" s="53" t="s">
        <v>2063</v>
      </c>
      <c r="W518" s="54">
        <v>44313.374548611115</v>
      </c>
      <c r="X518" s="34" t="str">
        <f t="shared" si="8"/>
        <v>*</v>
      </c>
    </row>
    <row r="519" spans="1:24" x14ac:dyDescent="0.3">
      <c r="A519" s="2">
        <v>15436</v>
      </c>
      <c r="B519" s="3" t="s">
        <v>141</v>
      </c>
      <c r="C519" s="5" t="s">
        <v>3</v>
      </c>
      <c r="D519" s="11">
        <v>51</v>
      </c>
      <c r="E519" s="23">
        <v>9</v>
      </c>
      <c r="F519" s="11">
        <v>12</v>
      </c>
      <c r="G519" s="74">
        <f>IFERROR( ROUNDUP(tabEstimativa[[#This Row],[ESTIMATIVA]] / tabEstimativa[[#This Row],[PERÍODO]],0), 0 )</f>
        <v>25</v>
      </c>
      <c r="H519" s="72">
        <v>300</v>
      </c>
      <c r="I519" s="12">
        <v>44224</v>
      </c>
      <c r="J519" s="7">
        <v>121</v>
      </c>
      <c r="K519" s="8">
        <v>2020</v>
      </c>
      <c r="L519" s="6">
        <v>44347</v>
      </c>
      <c r="M519" s="238">
        <f>SUMIFS(tabSaldoAta[SALDO],tabSaldoAta[CÓDIGO],tabEstimativa[[#This Row],[CÓDIGO]],tabSaldoAta[ATA.NR],tabEstimativa[[#This Row],[ATA.NR]],tabSaldoAta[ATA.ANO],tabEstimativa[[#This Row],[ATA.ANO]])</f>
        <v>0</v>
      </c>
      <c r="N519" s="13" t="s">
        <v>1799</v>
      </c>
      <c r="O519" s="307" t="str">
        <f>IFERROR( VLOOKUP(CONCATENATE(tabEstimativa[[#This Row],[ATA.NR]],"/",tabEstimativa[[#This Row],[ATA.ANO]]-2000),tabAtas[#Data],6,FALSE), "" )</f>
        <v>CADEADO, FECHADURA E GONZO</v>
      </c>
      <c r="P519" s="36" t="s">
        <v>3599</v>
      </c>
      <c r="Q519" s="35">
        <f>IFERROR( VLOOKUP(tabEstimativa[[#This Row],[PREGÃO]],tabPregões[#Data],6,FALSE), "" )</f>
        <v>43987</v>
      </c>
      <c r="R519" s="48"/>
      <c r="S519" s="66" t="str">
        <f>IF(COUNTIFS(tabImprósperosDetalhes[PREGÃO],tabEstimativa[[#This Row],[PREGÃO]],tabImprósperosDetalhes[IMPRÓSPERO],tabEstimativa[[#This Row],[LOTE]]) &gt; 0,"X","")</f>
        <v/>
      </c>
      <c r="T519" s="98" t="str">
        <f>IFERROR( VLOOKUP(tabEstimativa[[#This Row],[PREGÃO]],tabPregões[#Data],11,FALSE), "" )</f>
        <v>Finalizar - Contrato assinado</v>
      </c>
      <c r="U519" s="29" t="s">
        <v>1560</v>
      </c>
      <c r="V519" s="53" t="s">
        <v>2063</v>
      </c>
      <c r="W519" s="54">
        <v>44256.339907407404</v>
      </c>
      <c r="X519" s="34" t="str">
        <f t="shared" si="8"/>
        <v>*</v>
      </c>
    </row>
    <row r="520" spans="1:24" x14ac:dyDescent="0.3">
      <c r="A520" s="2">
        <v>15438</v>
      </c>
      <c r="B520" s="3" t="s">
        <v>338</v>
      </c>
      <c r="C520" s="5" t="s">
        <v>3</v>
      </c>
      <c r="D520" s="11">
        <v>51</v>
      </c>
      <c r="E520" s="23">
        <v>9</v>
      </c>
      <c r="F520" s="11">
        <v>12</v>
      </c>
      <c r="G520" s="74">
        <f>IFERROR( ROUNDUP(tabEstimativa[[#This Row],[ESTIMATIVA]] / tabEstimativa[[#This Row],[PERÍODO]],0), 0 )</f>
        <v>30</v>
      </c>
      <c r="H520" s="72">
        <v>350</v>
      </c>
      <c r="I520" s="12">
        <v>43146</v>
      </c>
      <c r="J520" s="7">
        <v>69</v>
      </c>
      <c r="K520" s="8">
        <v>2017</v>
      </c>
      <c r="L520" s="6">
        <v>43236</v>
      </c>
      <c r="M520" s="238">
        <f>SUMIFS(tabSaldoAta[SALDO],tabSaldoAta[CÓDIGO],tabEstimativa[[#This Row],[CÓDIGO]],tabSaldoAta[ATA.NR],tabEstimativa[[#This Row],[ATA.NR]],tabSaldoAta[ATA.ANO],tabEstimativa[[#This Row],[ATA.ANO]])</f>
        <v>0</v>
      </c>
      <c r="N520" s="13" t="s">
        <v>1199</v>
      </c>
      <c r="O520" s="308" t="s">
        <v>1331</v>
      </c>
      <c r="P520" s="36" t="s">
        <v>1520</v>
      </c>
      <c r="Q520" s="35">
        <f>IFERROR( VLOOKUP(tabEstimativa[[#This Row],[PREGÃO]],tabPregões[#Data],6,FALSE), "" )</f>
        <v>43670</v>
      </c>
      <c r="R520" s="48"/>
      <c r="S520" s="66" t="str">
        <f>IF(COUNTIFS(tabImprósperosDetalhes[PREGÃO],tabEstimativa[[#This Row],[PREGÃO]],tabImprósperosDetalhes[IMPRÓSPERO],tabEstimativa[[#This Row],[LOTE]]) &gt; 0,"X","")</f>
        <v/>
      </c>
      <c r="T520" s="98" t="str">
        <f>IFERROR( VLOOKUP(tabEstimativa[[#This Row],[PREGÃO]],tabPregões[#Data],11,FALSE), "" )</f>
        <v>Processo conferido, finalizado.</v>
      </c>
      <c r="U520" s="29" t="s">
        <v>1380</v>
      </c>
      <c r="V520" s="53" t="s">
        <v>1551</v>
      </c>
      <c r="W520" s="54">
        <v>43682.648229166669</v>
      </c>
      <c r="X520" s="34" t="str">
        <f t="shared" si="8"/>
        <v>*</v>
      </c>
    </row>
    <row r="521" spans="1:24" x14ac:dyDescent="0.3">
      <c r="A521" s="2">
        <v>136554</v>
      </c>
      <c r="B521" s="3" t="s">
        <v>1845</v>
      </c>
      <c r="C521" s="5" t="s">
        <v>3</v>
      </c>
      <c r="D521" s="11">
        <v>51</v>
      </c>
      <c r="E521" s="23">
        <v>9</v>
      </c>
      <c r="F521" s="11">
        <v>12</v>
      </c>
      <c r="G521" s="74">
        <f>IFERROR( ROUNDUP(tabEstimativa[[#This Row],[ESTIMATIVA]] / tabEstimativa[[#This Row],[PERÍODO]],0), 0 )</f>
        <v>125</v>
      </c>
      <c r="H521" s="72">
        <v>1500</v>
      </c>
      <c r="I521" s="12">
        <v>43963</v>
      </c>
      <c r="J521" s="2">
        <v>206</v>
      </c>
      <c r="K521" s="8">
        <v>2020</v>
      </c>
      <c r="L521" s="6">
        <v>44455</v>
      </c>
      <c r="M521" s="238">
        <f>SUMIFS(tabSaldoAta[SALDO],tabSaldoAta[CÓDIGO],tabEstimativa[[#This Row],[CÓDIGO]],tabSaldoAta[ATA.NR],tabEstimativa[[#This Row],[ATA.NR]],tabSaldoAta[ATA.ANO],tabEstimativa[[#This Row],[ATA.ANO]])</f>
        <v>0</v>
      </c>
      <c r="N521" s="13" t="s">
        <v>1799</v>
      </c>
      <c r="O521" s="307" t="s">
        <v>1886</v>
      </c>
      <c r="P521" s="36" t="s">
        <v>1888</v>
      </c>
      <c r="Q521" s="35">
        <f>IFERROR( VLOOKUP(tabEstimativa[[#This Row],[PREGÃO]],tabPregões[#Data],6,FALSE), "" )</f>
        <v>43341</v>
      </c>
      <c r="R521" s="48"/>
      <c r="S521" s="66" t="str">
        <f>IF(COUNTIFS(tabImprósperosDetalhes[PREGÃO],tabEstimativa[[#This Row],[PREGÃO]],tabImprósperosDetalhes[IMPRÓSPERO],tabEstimativa[[#This Row],[LOTE]]) &gt; 0,"X","")</f>
        <v/>
      </c>
      <c r="T521" s="98" t="str">
        <f>IFERROR( VLOOKUP(tabEstimativa[[#This Row],[PREGÃO]],tabPregões[#Data],11,FALSE), "" )</f>
        <v>Finalizado</v>
      </c>
      <c r="U521" s="29" t="s">
        <v>1560</v>
      </c>
      <c r="V521" s="53" t="s">
        <v>2063</v>
      </c>
      <c r="W521" s="54">
        <v>44313.374548611115</v>
      </c>
      <c r="X521" s="34" t="str">
        <f t="shared" si="8"/>
        <v>*</v>
      </c>
    </row>
    <row r="522" spans="1:24" x14ac:dyDescent="0.3">
      <c r="A522" s="2">
        <v>118864</v>
      </c>
      <c r="B522" s="3" t="s">
        <v>342</v>
      </c>
      <c r="C522" s="5" t="s">
        <v>3</v>
      </c>
      <c r="D522" s="11">
        <v>51</v>
      </c>
      <c r="E522" s="23">
        <v>9</v>
      </c>
      <c r="F522" s="11">
        <v>12</v>
      </c>
      <c r="G522" s="74">
        <f>IFERROR( ROUNDUP(tabEstimativa[[#This Row],[ESTIMATIVA]] / tabEstimativa[[#This Row],[PERÍODO]],0), 0 )</f>
        <v>0</v>
      </c>
      <c r="H522" s="72">
        <v>0</v>
      </c>
      <c r="I522" s="12">
        <v>43875</v>
      </c>
      <c r="J522" s="7">
        <v>69</v>
      </c>
      <c r="K522" s="8">
        <v>2017</v>
      </c>
      <c r="L522" s="6">
        <v>43236</v>
      </c>
      <c r="M522" s="238">
        <f>SUMIFS(tabSaldoAta[SALDO],tabSaldoAta[CÓDIGO],tabEstimativa[[#This Row],[CÓDIGO]],tabSaldoAta[ATA.NR],tabEstimativa[[#This Row],[ATA.NR]],tabSaldoAta[ATA.ANO],tabEstimativa[[#This Row],[ATA.ANO]])</f>
        <v>0</v>
      </c>
      <c r="N522" s="13" t="s">
        <v>1199</v>
      </c>
      <c r="O522" s="308" t="s">
        <v>1331</v>
      </c>
      <c r="P522" s="36" t="s">
        <v>1520</v>
      </c>
      <c r="Q522" s="35">
        <f>IFERROR( VLOOKUP(tabEstimativa[[#This Row],[PREGÃO]],tabPregões[#Data],6,FALSE), "" )</f>
        <v>43670</v>
      </c>
      <c r="R522" s="48"/>
      <c r="S522" s="66" t="str">
        <f>IF(COUNTIFS(tabImprósperosDetalhes[PREGÃO],tabEstimativa[[#This Row],[PREGÃO]],tabImprósperosDetalhes[IMPRÓSPERO],tabEstimativa[[#This Row],[LOTE]]) &gt; 0,"X","")</f>
        <v/>
      </c>
      <c r="T522" s="98" t="str">
        <f>IFERROR( VLOOKUP(tabEstimativa[[#This Row],[PREGÃO]],tabPregões[#Data],11,FALSE), "" )</f>
        <v>Processo conferido, finalizado.</v>
      </c>
      <c r="U522" s="29" t="s">
        <v>1938</v>
      </c>
      <c r="V522" s="53" t="s">
        <v>2063</v>
      </c>
      <c r="W522" s="54">
        <v>43875.478831018518</v>
      </c>
      <c r="X522" s="34" t="str">
        <f t="shared" si="8"/>
        <v>*</v>
      </c>
    </row>
    <row r="523" spans="1:24" x14ac:dyDescent="0.3">
      <c r="A523" s="2">
        <v>136555</v>
      </c>
      <c r="B523" s="3" t="s">
        <v>1847</v>
      </c>
      <c r="C523" s="5" t="s">
        <v>3</v>
      </c>
      <c r="D523" s="11">
        <v>51</v>
      </c>
      <c r="E523" s="23">
        <v>9</v>
      </c>
      <c r="F523" s="11">
        <v>12</v>
      </c>
      <c r="G523" s="74">
        <f>IFERROR( ROUNDUP(tabEstimativa[[#This Row],[ESTIMATIVA]] / tabEstimativa[[#This Row],[PERÍODO]],0), 0 )</f>
        <v>142</v>
      </c>
      <c r="H523" s="72">
        <v>1700</v>
      </c>
      <c r="I523" s="12">
        <v>43963</v>
      </c>
      <c r="J523" s="2">
        <v>206</v>
      </c>
      <c r="K523" s="8">
        <v>2020</v>
      </c>
      <c r="L523" s="6">
        <v>44455</v>
      </c>
      <c r="M523" s="238">
        <f>SUMIFS(tabSaldoAta[SALDO],tabSaldoAta[CÓDIGO],tabEstimativa[[#This Row],[CÓDIGO]],tabSaldoAta[ATA.NR],tabEstimativa[[#This Row],[ATA.NR]],tabSaldoAta[ATA.ANO],tabEstimativa[[#This Row],[ATA.ANO]])</f>
        <v>1700</v>
      </c>
      <c r="N523" s="13" t="s">
        <v>1799</v>
      </c>
      <c r="O523" s="307" t="s">
        <v>1886</v>
      </c>
      <c r="P523" s="36" t="s">
        <v>1888</v>
      </c>
      <c r="Q523" s="35">
        <f>IFERROR( VLOOKUP(tabEstimativa[[#This Row],[PREGÃO]],tabPregões[#Data],6,FALSE), "" )</f>
        <v>43341</v>
      </c>
      <c r="R523" s="48"/>
      <c r="S523" s="66" t="str">
        <f>IF(COUNTIFS(tabImprósperosDetalhes[PREGÃO],tabEstimativa[[#This Row],[PREGÃO]],tabImprósperosDetalhes[IMPRÓSPERO],tabEstimativa[[#This Row],[LOTE]]) &gt; 0,"X","")</f>
        <v/>
      </c>
      <c r="T523" s="98" t="str">
        <f>IFERROR( VLOOKUP(tabEstimativa[[#This Row],[PREGÃO]],tabPregões[#Data],11,FALSE), "" )</f>
        <v>Finalizado</v>
      </c>
      <c r="U523" s="29" t="s">
        <v>1560</v>
      </c>
      <c r="V523" s="53" t="s">
        <v>2063</v>
      </c>
      <c r="W523" s="54">
        <v>44313.374548611115</v>
      </c>
      <c r="X523" s="34" t="str">
        <f t="shared" si="8"/>
        <v>*</v>
      </c>
    </row>
    <row r="524" spans="1:24" x14ac:dyDescent="0.3">
      <c r="A524" s="2">
        <v>118865</v>
      </c>
      <c r="B524" s="3" t="s">
        <v>341</v>
      </c>
      <c r="C524" s="5" t="s">
        <v>3</v>
      </c>
      <c r="D524" s="11">
        <v>51</v>
      </c>
      <c r="E524" s="23">
        <v>9</v>
      </c>
      <c r="F524" s="11">
        <v>12</v>
      </c>
      <c r="G524" s="74">
        <f>IFERROR( ROUNDUP(tabEstimativa[[#This Row],[ESTIMATIVA]] / tabEstimativa[[#This Row],[PERÍODO]],0), 0 )</f>
        <v>0</v>
      </c>
      <c r="H524" s="72">
        <v>0</v>
      </c>
      <c r="I524" s="12">
        <v>43875</v>
      </c>
      <c r="J524" s="7">
        <v>107</v>
      </c>
      <c r="K524" s="8">
        <v>2018</v>
      </c>
      <c r="L524" s="6">
        <v>43608</v>
      </c>
      <c r="M524" s="238">
        <f>SUMIFS(tabSaldoAta[SALDO],tabSaldoAta[CÓDIGO],tabEstimativa[[#This Row],[CÓDIGO]],tabSaldoAta[ATA.NR],tabEstimativa[[#This Row],[ATA.NR]],tabSaldoAta[ATA.ANO],tabEstimativa[[#This Row],[ATA.ANO]])</f>
        <v>0</v>
      </c>
      <c r="N524" s="13" t="s">
        <v>1199</v>
      </c>
      <c r="O524" s="308" t="s">
        <v>1331</v>
      </c>
      <c r="P524" s="36" t="s">
        <v>1520</v>
      </c>
      <c r="Q524" s="35">
        <f>IFERROR( VLOOKUP(tabEstimativa[[#This Row],[PREGÃO]],tabPregões[#Data],6,FALSE), "" )</f>
        <v>43670</v>
      </c>
      <c r="R524" s="48"/>
      <c r="S524" s="66" t="str">
        <f>IF(COUNTIFS(tabImprósperosDetalhes[PREGÃO],tabEstimativa[[#This Row],[PREGÃO]],tabImprósperosDetalhes[IMPRÓSPERO],tabEstimativa[[#This Row],[LOTE]]) &gt; 0,"X","")</f>
        <v/>
      </c>
      <c r="T524" s="98" t="str">
        <f>IFERROR( VLOOKUP(tabEstimativa[[#This Row],[PREGÃO]],tabPregões[#Data],11,FALSE), "" )</f>
        <v>Processo conferido, finalizado.</v>
      </c>
      <c r="U524" s="29" t="s">
        <v>1522</v>
      </c>
      <c r="V524" s="53" t="s">
        <v>2063</v>
      </c>
      <c r="W524" s="54">
        <v>43875.478831018518</v>
      </c>
      <c r="X524" s="34" t="str">
        <f t="shared" si="8"/>
        <v>*</v>
      </c>
    </row>
    <row r="525" spans="1:24" x14ac:dyDescent="0.3">
      <c r="A525" s="2">
        <v>132465</v>
      </c>
      <c r="B525" s="3" t="s">
        <v>2081</v>
      </c>
      <c r="C525" s="5" t="s">
        <v>17</v>
      </c>
      <c r="D525" s="11">
        <v>51</v>
      </c>
      <c r="E525" s="23">
        <v>11</v>
      </c>
      <c r="F525" s="11">
        <v>12</v>
      </c>
      <c r="G525" s="74">
        <f>ROUNDUP(tabEstimativa[[#This Row],[ESTIMATIVA]] / tabEstimativa[[#This Row],[PERÍODO]],0)</f>
        <v>17</v>
      </c>
      <c r="H525" s="72">
        <v>200</v>
      </c>
      <c r="I525" s="12">
        <v>43875</v>
      </c>
      <c r="J525" s="2">
        <v>155</v>
      </c>
      <c r="K525" s="8">
        <v>2019</v>
      </c>
      <c r="L525" s="6">
        <v>44008</v>
      </c>
      <c r="M525" s="238">
        <f>SUMIFS(tabSaldoAta[SALDO],tabSaldoAta[CÓDIGO],tabEstimativa[[#This Row],[CÓDIGO]],tabSaldoAta[ATA.NR],tabEstimativa[[#This Row],[ATA.NR]],tabSaldoAta[ATA.ANO],tabEstimativa[[#This Row],[ATA.ANO]])</f>
        <v>300</v>
      </c>
      <c r="N525" s="13" t="s">
        <v>1198</v>
      </c>
      <c r="O525" s="307" t="s">
        <v>1542</v>
      </c>
      <c r="P525" s="36" t="s">
        <v>1520</v>
      </c>
      <c r="Q525" s="35">
        <f>IFERROR( VLOOKUP(tabEstimativa[[#This Row],[PREGÃO]],tabPregões[#Data],6,FALSE), "" )</f>
        <v>43670</v>
      </c>
      <c r="R525" s="48"/>
      <c r="S525" s="66" t="str">
        <f>IF(COUNTIFS(tabImprósperosDetalhes[PREGÃO],tabEstimativa[[#This Row],[PREGÃO]],tabImprósperosDetalhes[IMPRÓSPERO],tabEstimativa[[#This Row],[LOTE]]) &gt; 0,"X","")</f>
        <v/>
      </c>
      <c r="T525" s="98" t="str">
        <f>IFERROR( VLOOKUP(tabEstimativa[[#This Row],[PREGÃO]],tabPregões[#Data],11,FALSE), "" )</f>
        <v>Processo conferido, finalizado.</v>
      </c>
      <c r="U525" s="29" t="s">
        <v>1560</v>
      </c>
      <c r="V525" s="53" t="s">
        <v>1551</v>
      </c>
      <c r="W525" s="54">
        <v>44008.371481481481</v>
      </c>
      <c r="X525" s="34" t="str">
        <f t="shared" si="8"/>
        <v>*</v>
      </c>
    </row>
    <row r="526" spans="1:24" x14ac:dyDescent="0.3">
      <c r="A526" s="2">
        <v>77786</v>
      </c>
      <c r="B526" s="3" t="s">
        <v>261</v>
      </c>
      <c r="C526" s="5" t="s">
        <v>3</v>
      </c>
      <c r="D526" s="11">
        <v>69</v>
      </c>
      <c r="E526" s="23">
        <v>8</v>
      </c>
      <c r="F526" s="11">
        <v>12</v>
      </c>
      <c r="G526" s="74">
        <f>IFERROR( ROUNDUP(tabEstimativa[[#This Row],[ESTIMATIVA]] / tabEstimativa[[#This Row],[PERÍODO]],0), 0 )</f>
        <v>0</v>
      </c>
      <c r="H526" s="72">
        <v>0</v>
      </c>
      <c r="I526" s="12">
        <v>43971</v>
      </c>
      <c r="J526" s="7">
        <v>233</v>
      </c>
      <c r="K526" s="8">
        <v>2019</v>
      </c>
      <c r="L526" s="6">
        <v>44095</v>
      </c>
      <c r="M526" s="238">
        <f>SUMIFS(tabSaldoAta[SALDO],tabSaldoAta[CÓDIGO],tabEstimativa[[#This Row],[CÓDIGO]],tabSaldoAta[ATA.NR],tabEstimativa[[#This Row],[ATA.NR]],tabSaldoAta[ATA.ANO],tabEstimativa[[#This Row],[ATA.ANO]])</f>
        <v>20</v>
      </c>
      <c r="N526" s="13" t="s">
        <v>1198</v>
      </c>
      <c r="O526" s="308" t="s">
        <v>1649</v>
      </c>
      <c r="P526" s="36" t="s">
        <v>2114</v>
      </c>
      <c r="Q526" s="35">
        <f>IFERROR( VLOOKUP(tabEstimativa[[#This Row],[PREGÃO]],tabPregões[#Data],6,FALSE), "" )</f>
        <v>43732</v>
      </c>
      <c r="R526" s="48"/>
      <c r="S526" s="66" t="str">
        <f>IF(COUNTIFS(tabImprósperosDetalhes[PREGÃO],tabEstimativa[[#This Row],[PREGÃO]],tabImprósperosDetalhes[IMPRÓSPERO],tabEstimativa[[#This Row],[LOTE]]) &gt; 0,"X","")</f>
        <v/>
      </c>
      <c r="T526" s="98" t="str">
        <f>IFERROR( VLOOKUP(tabEstimativa[[#This Row],[PREGÃO]],tabPregões[#Data],11,FALSE), "" )</f>
        <v>Finalizar - contrato assinado</v>
      </c>
      <c r="U526" s="29" t="s">
        <v>1560</v>
      </c>
      <c r="V526" s="53" t="s">
        <v>2063</v>
      </c>
      <c r="W526" s="54">
        <v>44096.393194444441</v>
      </c>
      <c r="X526" s="34" t="str">
        <f t="shared" si="8"/>
        <v>*</v>
      </c>
    </row>
    <row r="527" spans="1:24" x14ac:dyDescent="0.3">
      <c r="A527" s="2">
        <v>64625</v>
      </c>
      <c r="B527" s="3" t="s">
        <v>142</v>
      </c>
      <c r="C527" s="5" t="s">
        <v>22</v>
      </c>
      <c r="D527" s="11">
        <v>69</v>
      </c>
      <c r="E527" s="23">
        <v>8</v>
      </c>
      <c r="F527" s="11">
        <v>12</v>
      </c>
      <c r="G527" s="74">
        <f>IFERROR( ROUNDUP(tabEstimativa[[#This Row],[ESTIMATIVA]] / tabEstimativa[[#This Row],[PERÍODO]],0), 0 )</f>
        <v>42</v>
      </c>
      <c r="H527" s="72">
        <v>500</v>
      </c>
      <c r="I527" s="12">
        <v>43971</v>
      </c>
      <c r="J527" s="7">
        <v>233</v>
      </c>
      <c r="K527" s="8">
        <v>2019</v>
      </c>
      <c r="L527" s="6">
        <v>44095</v>
      </c>
      <c r="M527" s="238">
        <f>SUMIFS(tabSaldoAta[SALDO],tabSaldoAta[CÓDIGO],tabEstimativa[[#This Row],[CÓDIGO]],tabSaldoAta[ATA.NR],tabEstimativa[[#This Row],[ATA.NR]],tabSaldoAta[ATA.ANO],tabEstimativa[[#This Row],[ATA.ANO]])</f>
        <v>0</v>
      </c>
      <c r="N527" s="13" t="s">
        <v>1799</v>
      </c>
      <c r="O527" s="308" t="s">
        <v>1649</v>
      </c>
      <c r="P527" s="36" t="s">
        <v>4443</v>
      </c>
      <c r="Q527" s="35" t="str">
        <f>IFERROR( VLOOKUP(tabEstimativa[[#This Row],[PREGÃO]],tabPregões[#Data],6,FALSE), "" )</f>
        <v/>
      </c>
      <c r="R527" s="48"/>
      <c r="S527" s="66" t="str">
        <f>IF(COUNTIFS(tabImprósperosDetalhes[PREGÃO],tabEstimativa[[#This Row],[PREGÃO]],tabImprósperosDetalhes[IMPRÓSPERO],tabEstimativa[[#This Row],[LOTE]]) &gt; 0,"X","")</f>
        <v/>
      </c>
      <c r="T527" s="98" t="str">
        <f>IFERROR( VLOOKUP(tabEstimativa[[#This Row],[PREGÃO]],tabPregões[#Data],11,FALSE), "" )</f>
        <v/>
      </c>
      <c r="U527" s="29" t="s">
        <v>1560</v>
      </c>
      <c r="V527" s="53" t="s">
        <v>2063</v>
      </c>
      <c r="W527" s="54">
        <v>44614.691319444442</v>
      </c>
      <c r="X527" s="34" t="str">
        <f t="shared" si="8"/>
        <v>*</v>
      </c>
    </row>
    <row r="528" spans="1:24" x14ac:dyDescent="0.3">
      <c r="A528" s="2">
        <v>64626</v>
      </c>
      <c r="B528" s="3" t="s">
        <v>143</v>
      </c>
      <c r="C528" s="5" t="s">
        <v>22</v>
      </c>
      <c r="D528" s="11">
        <v>69</v>
      </c>
      <c r="E528" s="23">
        <v>8</v>
      </c>
      <c r="F528" s="11">
        <v>12</v>
      </c>
      <c r="G528" s="74">
        <f>IFERROR( ROUNDUP(tabEstimativa[[#This Row],[ESTIMATIVA]] / tabEstimativa[[#This Row],[PERÍODO]],0), 0 )</f>
        <v>59</v>
      </c>
      <c r="H528" s="72">
        <v>700</v>
      </c>
      <c r="I528" s="12">
        <v>44224</v>
      </c>
      <c r="J528" s="7">
        <v>104</v>
      </c>
      <c r="K528" s="8">
        <v>2020</v>
      </c>
      <c r="L528" s="6">
        <v>44319</v>
      </c>
      <c r="M528" s="238">
        <f>SUMIFS(tabSaldoAta[SALDO],tabSaldoAta[CÓDIGO],tabEstimativa[[#This Row],[CÓDIGO]],tabSaldoAta[ATA.NR],tabEstimativa[[#This Row],[ATA.NR]],tabSaldoAta[ATA.ANO],tabEstimativa[[#This Row],[ATA.ANO]])</f>
        <v>1500</v>
      </c>
      <c r="N528" s="13" t="s">
        <v>1799</v>
      </c>
      <c r="O528" s="307" t="str">
        <f>IFERROR( VLOOKUP(CONCATENATE(tabEstimativa[[#This Row],[ATA.NR]],"/",tabEstimativa[[#This Row],[ATA.ANO]]-2000),tabAtas[#Data],6,FALSE), "" )</f>
        <v>FERRAGENS</v>
      </c>
      <c r="P528" s="36" t="s">
        <v>3372</v>
      </c>
      <c r="Q528" s="35">
        <f>IFERROR( VLOOKUP(tabEstimativa[[#This Row],[PREGÃO]],tabPregões[#Data],6,FALSE), "" )</f>
        <v>43970</v>
      </c>
      <c r="R528" s="48"/>
      <c r="S528" s="66" t="str">
        <f>IF(COUNTIFS(tabImprósperosDetalhes[PREGÃO],tabEstimativa[[#This Row],[PREGÃO]],tabImprósperosDetalhes[IMPRÓSPERO],tabEstimativa[[#This Row],[LOTE]]) &gt; 0,"X","")</f>
        <v/>
      </c>
      <c r="T528" s="98" t="str">
        <f>IFERROR( VLOOKUP(tabEstimativa[[#This Row],[PREGÃO]],tabPregões[#Data],11,FALSE), "" )</f>
        <v>Finalizar, contrato assinado.</v>
      </c>
      <c r="U528" s="29" t="s">
        <v>1560</v>
      </c>
      <c r="V528" s="53" t="s">
        <v>2063</v>
      </c>
      <c r="W528" s="54">
        <v>44253.708090277774</v>
      </c>
      <c r="X528" s="34" t="str">
        <f t="shared" si="8"/>
        <v>*</v>
      </c>
    </row>
    <row r="529" spans="1:24" x14ac:dyDescent="0.3">
      <c r="A529" s="2">
        <v>115246</v>
      </c>
      <c r="B529" s="3" t="s">
        <v>1010</v>
      </c>
      <c r="C529" s="5" t="s">
        <v>22</v>
      </c>
      <c r="D529" s="11"/>
      <c r="E529" s="23"/>
      <c r="F529" s="11">
        <v>12</v>
      </c>
      <c r="G529" s="74">
        <f>IFERROR( ROUNDUP(tabEstimativa[[#This Row],[ESTIMATIVA]] / tabEstimativa[[#This Row],[PERÍODO]],0), 0 )</f>
        <v>0</v>
      </c>
      <c r="H529" s="72">
        <v>0</v>
      </c>
      <c r="I529" s="12">
        <v>43322</v>
      </c>
      <c r="J529" s="7">
        <v>175</v>
      </c>
      <c r="K529" s="8">
        <v>2017</v>
      </c>
      <c r="L529" s="6">
        <v>43383</v>
      </c>
      <c r="M529" s="238">
        <f>SUMIFS(tabSaldoAta[SALDO],tabSaldoAta[CÓDIGO],tabEstimativa[[#This Row],[CÓDIGO]],tabSaldoAta[ATA.NR],tabEstimativa[[#This Row],[ATA.NR]],tabSaldoAta[ATA.ANO],tabEstimativa[[#This Row],[ATA.ANO]])</f>
        <v>0</v>
      </c>
      <c r="N529" s="13" t="s">
        <v>1199</v>
      </c>
      <c r="O529" s="308" t="s">
        <v>1368</v>
      </c>
      <c r="P529" s="36" t="s">
        <v>2013</v>
      </c>
      <c r="Q529" s="35">
        <f>IFERROR( VLOOKUP(tabEstimativa[[#This Row],[PREGÃO]],tabPregões[#Data],6,FALSE), "" )</f>
        <v>43711</v>
      </c>
      <c r="R529" s="48"/>
      <c r="S529" s="66" t="str">
        <f>IF(COUNTIFS(tabImprósperosDetalhes[PREGÃO],tabEstimativa[[#This Row],[PREGÃO]],tabImprósperosDetalhes[IMPRÓSPERO],tabEstimativa[[#This Row],[LOTE]]) &gt; 0,"X","")</f>
        <v/>
      </c>
      <c r="T529" s="98" t="str">
        <f>IFERROR( VLOOKUP(tabEstimativa[[#This Row],[PREGÃO]],tabPregões[#Data],11,FALSE), "" )</f>
        <v>Processo conferido, finalizado.</v>
      </c>
      <c r="U529" s="29" t="s">
        <v>1941</v>
      </c>
      <c r="V529" s="53" t="s">
        <v>1551</v>
      </c>
      <c r="W529" s="54">
        <v>43713.328333333331</v>
      </c>
      <c r="X529" s="34" t="str">
        <f t="shared" si="8"/>
        <v>*</v>
      </c>
    </row>
    <row r="530" spans="1:24" x14ac:dyDescent="0.3">
      <c r="A530" s="2">
        <v>64860</v>
      </c>
      <c r="B530" s="3" t="s">
        <v>260</v>
      </c>
      <c r="C530" s="5" t="s">
        <v>22</v>
      </c>
      <c r="D530" s="11">
        <v>69</v>
      </c>
      <c r="E530" s="23">
        <v>8</v>
      </c>
      <c r="F530" s="11">
        <v>12</v>
      </c>
      <c r="G530" s="74">
        <f>IFERROR( ROUNDUP(tabEstimativa[[#This Row],[ESTIMATIVA]] / tabEstimativa[[#This Row],[PERÍODO]],0), 0 )</f>
        <v>42</v>
      </c>
      <c r="H530" s="72">
        <v>500</v>
      </c>
      <c r="I530" s="12">
        <v>44335</v>
      </c>
      <c r="J530" s="7">
        <v>233</v>
      </c>
      <c r="K530" s="8">
        <v>2019</v>
      </c>
      <c r="L530" s="6">
        <v>44095</v>
      </c>
      <c r="M530" s="238">
        <f>SUMIFS(tabSaldoAta[SALDO],tabSaldoAta[CÓDIGO],tabEstimativa[[#This Row],[CÓDIGO]],tabSaldoAta[ATA.NR],tabEstimativa[[#This Row],[ATA.NR]],tabSaldoAta[ATA.ANO],tabEstimativa[[#This Row],[ATA.ANO]])</f>
        <v>130</v>
      </c>
      <c r="N530" s="13" t="s">
        <v>1198</v>
      </c>
      <c r="O530" s="308" t="s">
        <v>1649</v>
      </c>
      <c r="P530" s="36" t="s">
        <v>2114</v>
      </c>
      <c r="Q530" s="35">
        <f>IFERROR( VLOOKUP(tabEstimativa[[#This Row],[PREGÃO]],tabPregões[#Data],6,FALSE), "" )</f>
        <v>43732</v>
      </c>
      <c r="R530" s="48"/>
      <c r="S530" s="66" t="str">
        <f>IF(COUNTIFS(tabImprósperosDetalhes[PREGÃO],tabEstimativa[[#This Row],[PREGÃO]],tabImprósperosDetalhes[IMPRÓSPERO],tabEstimativa[[#This Row],[LOTE]]) &gt; 0,"X","")</f>
        <v/>
      </c>
      <c r="T530" s="98" t="str">
        <f>IFERROR( VLOOKUP(tabEstimativa[[#This Row],[PREGÃO]],tabPregões[#Data],11,FALSE), "" )</f>
        <v>Finalizar - contrato assinado</v>
      </c>
      <c r="U530" s="29" t="s">
        <v>1560</v>
      </c>
      <c r="V530" s="53" t="s">
        <v>2063</v>
      </c>
      <c r="W530" s="54">
        <v>44347.387129629627</v>
      </c>
      <c r="X530" s="34" t="str">
        <f t="shared" si="8"/>
        <v>*</v>
      </c>
    </row>
    <row r="531" spans="1:24" x14ac:dyDescent="0.3">
      <c r="A531" s="2">
        <v>27287</v>
      </c>
      <c r="B531" s="3" t="s">
        <v>988</v>
      </c>
      <c r="C531" s="5" t="s">
        <v>22</v>
      </c>
      <c r="D531" s="11">
        <v>51</v>
      </c>
      <c r="E531" s="23">
        <v>13</v>
      </c>
      <c r="F531" s="11">
        <v>12</v>
      </c>
      <c r="G531" s="74">
        <f>IFERROR( ROUNDUP(tabEstimativa[[#This Row],[ESTIMATIVA]] / tabEstimativa[[#This Row],[PERÍODO]],0), 0 )</f>
        <v>0</v>
      </c>
      <c r="H531" s="72">
        <v>0</v>
      </c>
      <c r="I531" s="12">
        <v>43963</v>
      </c>
      <c r="J531" s="7">
        <v>198</v>
      </c>
      <c r="K531" s="8">
        <v>2019</v>
      </c>
      <c r="L531" s="6">
        <v>44058</v>
      </c>
      <c r="M531" s="238">
        <f>SUMIFS(tabSaldoAta[SALDO],tabSaldoAta[CÓDIGO],tabEstimativa[[#This Row],[CÓDIGO]],tabSaldoAta[ATA.NR],tabEstimativa[[#This Row],[ATA.NR]],tabSaldoAta[ATA.ANO],tabEstimativa[[#This Row],[ATA.ANO]])</f>
        <v>-100</v>
      </c>
      <c r="N531" s="13" t="s">
        <v>1799</v>
      </c>
      <c r="O531" s="308" t="s">
        <v>2014</v>
      </c>
      <c r="P531" s="36" t="s">
        <v>2013</v>
      </c>
      <c r="Q531" s="35">
        <f>IFERROR( VLOOKUP(tabEstimativa[[#This Row],[PREGÃO]],tabPregões[#Data],6,FALSE), "" )</f>
        <v>43711</v>
      </c>
      <c r="R531" s="48">
        <v>3</v>
      </c>
      <c r="S531" s="66" t="str">
        <f>IF(COUNTIFS(tabImprósperosDetalhes[PREGÃO],tabEstimativa[[#This Row],[PREGÃO]],tabImprósperosDetalhes[IMPRÓSPERO],tabEstimativa[[#This Row],[LOTE]]) &gt; 0,"X","")</f>
        <v/>
      </c>
      <c r="T531" s="98" t="str">
        <f>IFERROR( VLOOKUP(tabEstimativa[[#This Row],[PREGÃO]],tabPregões[#Data],11,FALSE), "" )</f>
        <v>Processo conferido, finalizado.</v>
      </c>
      <c r="U531" s="29" t="s">
        <v>1560</v>
      </c>
      <c r="V531" s="53" t="s">
        <v>1551</v>
      </c>
      <c r="W531" s="54">
        <v>43965.648611111108</v>
      </c>
      <c r="X531" s="34" t="str">
        <f t="shared" si="8"/>
        <v>*</v>
      </c>
    </row>
    <row r="532" spans="1:24" x14ac:dyDescent="0.3">
      <c r="A532" s="2">
        <v>87348</v>
      </c>
      <c r="B532" s="3" t="s">
        <v>998</v>
      </c>
      <c r="C532" s="5" t="s">
        <v>22</v>
      </c>
      <c r="D532" s="11">
        <v>51</v>
      </c>
      <c r="E532" s="23">
        <v>13</v>
      </c>
      <c r="F532" s="11">
        <v>12</v>
      </c>
      <c r="G532" s="74">
        <f>IFERROR( ROUNDUP(tabEstimativa[[#This Row],[ESTIMATIVA]] / tabEstimativa[[#This Row],[PERÍODO]],0), 0 )</f>
        <v>0</v>
      </c>
      <c r="H532" s="72">
        <v>0</v>
      </c>
      <c r="I532" s="12">
        <v>44224</v>
      </c>
      <c r="J532" s="7">
        <v>104</v>
      </c>
      <c r="K532" s="8">
        <v>2020</v>
      </c>
      <c r="L532" s="6">
        <v>44319</v>
      </c>
      <c r="M532" s="238">
        <f>SUMIFS(tabSaldoAta[SALDO],tabSaldoAta[CÓDIGO],tabEstimativa[[#This Row],[CÓDIGO]],tabSaldoAta[ATA.NR],tabEstimativa[[#This Row],[ATA.NR]],tabSaldoAta[ATA.ANO],tabEstimativa[[#This Row],[ATA.ANO]])</f>
        <v>360</v>
      </c>
      <c r="N532" s="13" t="s">
        <v>1799</v>
      </c>
      <c r="O532" s="307" t="str">
        <f>IFERROR( VLOOKUP(CONCATENATE(tabEstimativa[[#This Row],[ATA.NR]],"/",tabEstimativa[[#This Row],[ATA.ANO]]-2000),tabAtas[#Data],6,FALSE), "" )</f>
        <v>FERRAGENS</v>
      </c>
      <c r="P532" s="36" t="s">
        <v>3372</v>
      </c>
      <c r="Q532" s="35">
        <f>IFERROR( VLOOKUP(tabEstimativa[[#This Row],[PREGÃO]],tabPregões[#Data],6,FALSE), "" )</f>
        <v>43970</v>
      </c>
      <c r="R532" s="48"/>
      <c r="S532" s="66" t="str">
        <f>IF(COUNTIFS(tabImprósperosDetalhes[PREGÃO],tabEstimativa[[#This Row],[PREGÃO]],tabImprósperosDetalhes[IMPRÓSPERO],tabEstimativa[[#This Row],[LOTE]]) &gt; 0,"X","")</f>
        <v/>
      </c>
      <c r="T532" s="98" t="str">
        <f>IFERROR( VLOOKUP(tabEstimativa[[#This Row],[PREGÃO]],tabPregões[#Data],11,FALSE), "" )</f>
        <v>Finalizar, contrato assinado.</v>
      </c>
      <c r="U532" s="29" t="s">
        <v>1560</v>
      </c>
      <c r="V532" s="53" t="s">
        <v>2063</v>
      </c>
      <c r="W532" s="54">
        <v>44253.708090277774</v>
      </c>
      <c r="X532" s="34" t="str">
        <f t="shared" si="8"/>
        <v>*</v>
      </c>
    </row>
    <row r="533" spans="1:24" x14ac:dyDescent="0.3">
      <c r="A533" s="2">
        <v>64861</v>
      </c>
      <c r="B533" s="3" t="s">
        <v>144</v>
      </c>
      <c r="C533" s="5" t="s">
        <v>22</v>
      </c>
      <c r="D533" s="11">
        <v>69</v>
      </c>
      <c r="E533" s="23">
        <v>8</v>
      </c>
      <c r="F533" s="11">
        <v>12</v>
      </c>
      <c r="G533" s="74">
        <f>IFERROR( ROUNDUP(tabEstimativa[[#This Row],[ESTIMATIVA]] / tabEstimativa[[#This Row],[PERÍODO]],0), 0 )</f>
        <v>42</v>
      </c>
      <c r="H533" s="72">
        <v>500</v>
      </c>
      <c r="I533" s="12">
        <v>44335</v>
      </c>
      <c r="J533" s="7">
        <v>233</v>
      </c>
      <c r="K533" s="8">
        <v>2019</v>
      </c>
      <c r="L533" s="6">
        <v>44095</v>
      </c>
      <c r="M533" s="238">
        <f>SUMIFS(tabSaldoAta[SALDO],tabSaldoAta[CÓDIGO],tabEstimativa[[#This Row],[CÓDIGO]],tabSaldoAta[ATA.NR],tabEstimativa[[#This Row],[ATA.NR]],tabSaldoAta[ATA.ANO],tabEstimativa[[#This Row],[ATA.ANO]])</f>
        <v>100</v>
      </c>
      <c r="N533" s="13" t="s">
        <v>1198</v>
      </c>
      <c r="O533" s="308" t="s">
        <v>1649</v>
      </c>
      <c r="P533" s="36" t="s">
        <v>2114</v>
      </c>
      <c r="Q533" s="35">
        <f>IFERROR( VLOOKUP(tabEstimativa[[#This Row],[PREGÃO]],tabPregões[#Data],6,FALSE), "" )</f>
        <v>43732</v>
      </c>
      <c r="R533" s="48"/>
      <c r="S533" s="66" t="str">
        <f>IF(COUNTIFS(tabImprósperosDetalhes[PREGÃO],tabEstimativa[[#This Row],[PREGÃO]],tabImprósperosDetalhes[IMPRÓSPERO],tabEstimativa[[#This Row],[LOTE]]) &gt; 0,"X","")</f>
        <v/>
      </c>
      <c r="T533" s="98" t="str">
        <f>IFERROR( VLOOKUP(tabEstimativa[[#This Row],[PREGÃO]],tabPregões[#Data],11,FALSE), "" )</f>
        <v>Finalizar - contrato assinado</v>
      </c>
      <c r="U533" s="29" t="s">
        <v>1560</v>
      </c>
      <c r="V533" s="53" t="s">
        <v>2063</v>
      </c>
      <c r="W533" s="54">
        <v>44347.387129629627</v>
      </c>
      <c r="X533" s="34" t="str">
        <f t="shared" si="8"/>
        <v>*</v>
      </c>
    </row>
    <row r="534" spans="1:24" x14ac:dyDescent="0.3">
      <c r="A534" s="2">
        <v>69203</v>
      </c>
      <c r="B534" s="3" t="s">
        <v>995</v>
      </c>
      <c r="C534" s="5" t="s">
        <v>22</v>
      </c>
      <c r="D534" s="11"/>
      <c r="E534" s="23"/>
      <c r="F534" s="11">
        <v>12</v>
      </c>
      <c r="G534" s="74">
        <f>IFERROR( ROUNDUP(tabEstimativa[[#This Row],[ESTIMATIVA]] / tabEstimativa[[#This Row],[PERÍODO]],0), 0 )</f>
        <v>0</v>
      </c>
      <c r="H534" s="72">
        <v>0</v>
      </c>
      <c r="I534" s="12">
        <v>43374</v>
      </c>
      <c r="J534" s="7"/>
      <c r="K534" s="8"/>
      <c r="L534" s="6"/>
      <c r="M534" s="238">
        <f>SUMIFS(tabSaldoAta[SALDO],tabSaldoAta[CÓDIGO],tabEstimativa[[#This Row],[CÓDIGO]],tabSaldoAta[ATA.NR],tabEstimativa[[#This Row],[ATA.NR]],tabSaldoAta[ATA.ANO],tabEstimativa[[#This Row],[ATA.ANO]])</f>
        <v>0</v>
      </c>
      <c r="N534" s="13" t="s">
        <v>1199</v>
      </c>
      <c r="O534" s="308" t="s">
        <v>1368</v>
      </c>
      <c r="P534" s="36"/>
      <c r="Q534" s="35" t="str">
        <f>IFERROR( VLOOKUP(tabEstimativa[[#This Row],[PREGÃO]],tabPregões[#Data],6,FALSE), "" )</f>
        <v/>
      </c>
      <c r="R534" s="48"/>
      <c r="S534" s="66" t="str">
        <f>IF(COUNTIFS(tabImprósperosDetalhes[PREGÃO],tabEstimativa[[#This Row],[PREGÃO]],tabImprósperosDetalhes[IMPRÓSPERO],tabEstimativa[[#This Row],[LOTE]]) &gt; 0,"X","")</f>
        <v/>
      </c>
      <c r="T534" s="98" t="str">
        <f>IFERROR( VLOOKUP(tabEstimativa[[#This Row],[PREGÃO]],tabPregões[#Data],11,FALSE), "" )</f>
        <v/>
      </c>
      <c r="U534" s="29" t="s">
        <v>1941</v>
      </c>
      <c r="V534" s="53" t="s">
        <v>1551</v>
      </c>
      <c r="W534" s="54">
        <v>43685.446516203701</v>
      </c>
      <c r="X534" s="34" t="str">
        <f t="shared" si="8"/>
        <v>*</v>
      </c>
    </row>
    <row r="535" spans="1:24" x14ac:dyDescent="0.3">
      <c r="A535" s="2">
        <v>80057</v>
      </c>
      <c r="B535" s="3" t="s">
        <v>996</v>
      </c>
      <c r="C535" s="5" t="s">
        <v>22</v>
      </c>
      <c r="D535" s="11"/>
      <c r="E535" s="23"/>
      <c r="F535" s="11">
        <v>12</v>
      </c>
      <c r="G535" s="74">
        <f>IFERROR( ROUNDUP(tabEstimativa[[#This Row],[ESTIMATIVA]] / tabEstimativa[[#This Row],[PERÍODO]],0), 0 )</f>
        <v>0</v>
      </c>
      <c r="H535" s="72">
        <v>0</v>
      </c>
      <c r="I535" s="12">
        <v>43963</v>
      </c>
      <c r="J535" s="7">
        <v>175</v>
      </c>
      <c r="K535" s="8">
        <v>2017</v>
      </c>
      <c r="L535" s="6">
        <v>43383</v>
      </c>
      <c r="M535" s="238">
        <f>SUMIFS(tabSaldoAta[SALDO],tabSaldoAta[CÓDIGO],tabEstimativa[[#This Row],[CÓDIGO]],tabSaldoAta[ATA.NR],tabEstimativa[[#This Row],[ATA.NR]],tabSaldoAta[ATA.ANO],tabEstimativa[[#This Row],[ATA.ANO]])</f>
        <v>0</v>
      </c>
      <c r="N535" s="13" t="s">
        <v>1199</v>
      </c>
      <c r="O535" s="308" t="s">
        <v>1368</v>
      </c>
      <c r="P535" s="36" t="s">
        <v>2013</v>
      </c>
      <c r="Q535" s="35">
        <f>IFERROR( VLOOKUP(tabEstimativa[[#This Row],[PREGÃO]],tabPregões[#Data],6,FALSE), "" )</f>
        <v>43711</v>
      </c>
      <c r="R535" s="48"/>
      <c r="S535" s="66" t="str">
        <f>IF(COUNTIFS(tabImprósperosDetalhes[PREGÃO],tabEstimativa[[#This Row],[PREGÃO]],tabImprósperosDetalhes[IMPRÓSPERO],tabEstimativa[[#This Row],[LOTE]]) &gt; 0,"X","")</f>
        <v/>
      </c>
      <c r="T535" s="98" t="str">
        <f>IFERROR( VLOOKUP(tabEstimativa[[#This Row],[PREGÃO]],tabPregões[#Data],11,FALSE), "" )</f>
        <v>Processo conferido, finalizado.</v>
      </c>
      <c r="U535" s="29" t="s">
        <v>1941</v>
      </c>
      <c r="V535" s="53" t="s">
        <v>2063</v>
      </c>
      <c r="W535" s="54">
        <v>44320.707962962966</v>
      </c>
      <c r="X535" s="34" t="str">
        <f t="shared" si="8"/>
        <v>*</v>
      </c>
    </row>
    <row r="536" spans="1:24" x14ac:dyDescent="0.3">
      <c r="A536" s="2">
        <v>64627</v>
      </c>
      <c r="B536" s="3" t="s">
        <v>145</v>
      </c>
      <c r="C536" s="5" t="s">
        <v>22</v>
      </c>
      <c r="D536" s="11">
        <v>69</v>
      </c>
      <c r="E536" s="23">
        <v>8</v>
      </c>
      <c r="F536" s="11">
        <v>12</v>
      </c>
      <c r="G536" s="74">
        <f>IFERROR( ROUNDUP(tabEstimativa[[#This Row],[ESTIMATIVA]] / tabEstimativa[[#This Row],[PERÍODO]],0), 0 )</f>
        <v>67</v>
      </c>
      <c r="H536" s="72">
        <v>800</v>
      </c>
      <c r="I536" s="12">
        <v>44335</v>
      </c>
      <c r="J536" s="7">
        <v>233</v>
      </c>
      <c r="K536" s="8">
        <v>2019</v>
      </c>
      <c r="L536" s="6">
        <v>44095</v>
      </c>
      <c r="M536" s="238">
        <f>SUMIFS(tabSaldoAta[SALDO],tabSaldoAta[CÓDIGO],tabEstimativa[[#This Row],[CÓDIGO]],tabSaldoAta[ATA.NR],tabEstimativa[[#This Row],[ATA.NR]],tabSaldoAta[ATA.ANO],tabEstimativa[[#This Row],[ATA.ANO]])</f>
        <v>3</v>
      </c>
      <c r="N536" s="13" t="s">
        <v>1198</v>
      </c>
      <c r="O536" s="308" t="s">
        <v>1649</v>
      </c>
      <c r="P536" s="36" t="s">
        <v>2114</v>
      </c>
      <c r="Q536" s="35">
        <f>IFERROR( VLOOKUP(tabEstimativa[[#This Row],[PREGÃO]],tabPregões[#Data],6,FALSE), "" )</f>
        <v>43732</v>
      </c>
      <c r="R536" s="48"/>
      <c r="S536" s="66" t="str">
        <f>IF(COUNTIFS(tabImprósperosDetalhes[PREGÃO],tabEstimativa[[#This Row],[PREGÃO]],tabImprósperosDetalhes[IMPRÓSPERO],tabEstimativa[[#This Row],[LOTE]]) &gt; 0,"X","")</f>
        <v/>
      </c>
      <c r="T536" s="98" t="str">
        <f>IFERROR( VLOOKUP(tabEstimativa[[#This Row],[PREGÃO]],tabPregões[#Data],11,FALSE), "" )</f>
        <v>Finalizar - contrato assinado</v>
      </c>
      <c r="U536" s="29" t="s">
        <v>1560</v>
      </c>
      <c r="V536" s="53" t="s">
        <v>2063</v>
      </c>
      <c r="W536" s="54">
        <v>44347.387129629627</v>
      </c>
      <c r="X536" s="34" t="str">
        <f t="shared" si="8"/>
        <v>*</v>
      </c>
    </row>
    <row r="537" spans="1:24" x14ac:dyDescent="0.3">
      <c r="A537" s="2">
        <v>64817</v>
      </c>
      <c r="B537" s="3" t="s">
        <v>146</v>
      </c>
      <c r="C537" s="5" t="s">
        <v>22</v>
      </c>
      <c r="D537" s="11">
        <v>69</v>
      </c>
      <c r="E537" s="23">
        <v>8</v>
      </c>
      <c r="F537" s="11">
        <v>12</v>
      </c>
      <c r="G537" s="74">
        <f>IFERROR( ROUNDUP(tabEstimativa[[#This Row],[ESTIMATIVA]] / tabEstimativa[[#This Row],[PERÍODO]],0), 0 )</f>
        <v>17</v>
      </c>
      <c r="H537" s="72">
        <v>200</v>
      </c>
      <c r="I537" s="12">
        <v>43971</v>
      </c>
      <c r="J537" s="7">
        <v>233</v>
      </c>
      <c r="K537" s="8">
        <v>2019</v>
      </c>
      <c r="L537" s="6">
        <v>44095</v>
      </c>
      <c r="M537" s="238">
        <f>SUMIFS(tabSaldoAta[SALDO],tabSaldoAta[CÓDIGO],tabEstimativa[[#This Row],[CÓDIGO]],tabSaldoAta[ATA.NR],tabEstimativa[[#This Row],[ATA.NR]],tabSaldoAta[ATA.ANO],tabEstimativa[[#This Row],[ATA.ANO]])</f>
        <v>130</v>
      </c>
      <c r="N537" s="13" t="s">
        <v>1799</v>
      </c>
      <c r="O537" s="308" t="s">
        <v>1649</v>
      </c>
      <c r="P537" s="36" t="s">
        <v>2114</v>
      </c>
      <c r="Q537" s="35">
        <f>IFERROR( VLOOKUP(tabEstimativa[[#This Row],[PREGÃO]],tabPregões[#Data],6,FALSE), "" )</f>
        <v>43732</v>
      </c>
      <c r="R537" s="48"/>
      <c r="S537" s="66" t="str">
        <f>IF(COUNTIFS(tabImprósperosDetalhes[PREGÃO],tabEstimativa[[#This Row],[PREGÃO]],tabImprósperosDetalhes[IMPRÓSPERO],tabEstimativa[[#This Row],[LOTE]]) &gt; 0,"X","")</f>
        <v/>
      </c>
      <c r="T537" s="98" t="str">
        <f>IFERROR( VLOOKUP(tabEstimativa[[#This Row],[PREGÃO]],tabPregões[#Data],11,FALSE), "" )</f>
        <v>Finalizar - contrato assinado</v>
      </c>
      <c r="U537" s="29" t="s">
        <v>1560</v>
      </c>
      <c r="V537" s="53" t="s">
        <v>2063</v>
      </c>
      <c r="W537" s="54">
        <v>44252.430937500001</v>
      </c>
      <c r="X537" s="34" t="str">
        <f t="shared" si="8"/>
        <v>*</v>
      </c>
    </row>
    <row r="538" spans="1:24" x14ac:dyDescent="0.3">
      <c r="A538" s="2">
        <v>60517</v>
      </c>
      <c r="B538" s="3" t="s">
        <v>993</v>
      </c>
      <c r="C538" s="5" t="s">
        <v>22</v>
      </c>
      <c r="D538" s="11">
        <v>51</v>
      </c>
      <c r="E538" s="23">
        <v>13</v>
      </c>
      <c r="F538" s="11">
        <v>12</v>
      </c>
      <c r="G538" s="74">
        <f>IFERROR( ROUNDUP(tabEstimativa[[#This Row],[ESTIMATIVA]] / tabEstimativa[[#This Row],[PERÍODO]],0), 0 )</f>
        <v>17</v>
      </c>
      <c r="H538" s="72">
        <v>200</v>
      </c>
      <c r="I538" s="12">
        <v>44224</v>
      </c>
      <c r="J538" s="7">
        <v>104</v>
      </c>
      <c r="K538" s="8">
        <v>2020</v>
      </c>
      <c r="L538" s="6">
        <v>44319</v>
      </c>
      <c r="M538" s="238">
        <f>SUMIFS(tabSaldoAta[SALDO],tabSaldoAta[CÓDIGO],tabEstimativa[[#This Row],[CÓDIGO]],tabSaldoAta[ATA.NR],tabEstimativa[[#This Row],[ATA.NR]],tabSaldoAta[ATA.ANO],tabEstimativa[[#This Row],[ATA.ANO]])</f>
        <v>200</v>
      </c>
      <c r="N538" s="13" t="s">
        <v>1799</v>
      </c>
      <c r="O538" s="307" t="str">
        <f>IFERROR( VLOOKUP(CONCATENATE(tabEstimativa[[#This Row],[ATA.NR]],"/",tabEstimativa[[#This Row],[ATA.ANO]]-2000),tabAtas[#Data],6,FALSE), "" )</f>
        <v>FERRAGENS</v>
      </c>
      <c r="P538" s="36" t="s">
        <v>3372</v>
      </c>
      <c r="Q538" s="35">
        <f>IFERROR( VLOOKUP(tabEstimativa[[#This Row],[PREGÃO]],tabPregões[#Data],6,FALSE), "" )</f>
        <v>43970</v>
      </c>
      <c r="R538" s="48"/>
      <c r="S538" s="66" t="str">
        <f>IF(COUNTIFS(tabImprósperosDetalhes[PREGÃO],tabEstimativa[[#This Row],[PREGÃO]],tabImprósperosDetalhes[IMPRÓSPERO],tabEstimativa[[#This Row],[LOTE]]) &gt; 0,"X","")</f>
        <v/>
      </c>
      <c r="T538" s="98" t="str">
        <f>IFERROR( VLOOKUP(tabEstimativa[[#This Row],[PREGÃO]],tabPregões[#Data],11,FALSE), "" )</f>
        <v>Finalizar, contrato assinado.</v>
      </c>
      <c r="U538" s="29" t="s">
        <v>1560</v>
      </c>
      <c r="V538" s="53" t="s">
        <v>2063</v>
      </c>
      <c r="W538" s="54">
        <v>44253.708090277774</v>
      </c>
      <c r="X538" s="34" t="str">
        <f t="shared" si="8"/>
        <v>*</v>
      </c>
    </row>
    <row r="539" spans="1:24" x14ac:dyDescent="0.3">
      <c r="A539" s="2">
        <v>53813</v>
      </c>
      <c r="B539" s="3" t="s">
        <v>147</v>
      </c>
      <c r="C539" s="5" t="s">
        <v>22</v>
      </c>
      <c r="D539" s="11">
        <v>51</v>
      </c>
      <c r="E539" s="23">
        <v>13</v>
      </c>
      <c r="F539" s="11">
        <v>12</v>
      </c>
      <c r="G539" s="74">
        <f>IFERROR( ROUNDUP(tabEstimativa[[#This Row],[ESTIMATIVA]] / tabEstimativa[[#This Row],[PERÍODO]],0), 0 )</f>
        <v>17</v>
      </c>
      <c r="H539" s="72">
        <v>200</v>
      </c>
      <c r="I539" s="12">
        <v>43733</v>
      </c>
      <c r="J539" s="7">
        <v>175</v>
      </c>
      <c r="K539" s="8">
        <v>2017</v>
      </c>
      <c r="L539" s="6">
        <v>43383</v>
      </c>
      <c r="M539" s="238">
        <f>SUMIFS(tabSaldoAta[SALDO],tabSaldoAta[CÓDIGO],tabEstimativa[[#This Row],[CÓDIGO]],tabSaldoAta[ATA.NR],tabEstimativa[[#This Row],[ATA.NR]],tabSaldoAta[ATA.ANO],tabEstimativa[[#This Row],[ATA.ANO]])</f>
        <v>0</v>
      </c>
      <c r="N539" s="13" t="s">
        <v>1799</v>
      </c>
      <c r="O539" s="308" t="s">
        <v>1368</v>
      </c>
      <c r="P539" s="36" t="s">
        <v>3372</v>
      </c>
      <c r="Q539" s="35">
        <f>IFERROR( VLOOKUP(tabEstimativa[[#This Row],[PREGÃO]],tabPregões[#Data],6,FALSE), "" )</f>
        <v>43970</v>
      </c>
      <c r="R539" s="48">
        <v>10</v>
      </c>
      <c r="S539" s="66" t="str">
        <f>IF(COUNTIFS(tabImprósperosDetalhes[PREGÃO],tabEstimativa[[#This Row],[PREGÃO]],tabImprósperosDetalhes[IMPRÓSPERO],tabEstimativa[[#This Row],[LOTE]]) &gt; 0,"X","")</f>
        <v/>
      </c>
      <c r="T539" s="98" t="str">
        <f>IFERROR( VLOOKUP(tabEstimativa[[#This Row],[PREGÃO]],tabPregões[#Data],11,FALSE), "" )</f>
        <v>Finalizar, contrato assinado.</v>
      </c>
      <c r="U539" s="29" t="s">
        <v>1380</v>
      </c>
      <c r="V539" s="53" t="s">
        <v>2063</v>
      </c>
      <c r="W539" s="54">
        <v>44252.430937500001</v>
      </c>
      <c r="X539" s="34" t="str">
        <f t="shared" si="8"/>
        <v>*</v>
      </c>
    </row>
    <row r="540" spans="1:24" x14ac:dyDescent="0.3">
      <c r="A540" s="2">
        <v>53814</v>
      </c>
      <c r="B540" s="3" t="s">
        <v>148</v>
      </c>
      <c r="C540" s="5" t="s">
        <v>22</v>
      </c>
      <c r="D540" s="11">
        <v>51</v>
      </c>
      <c r="E540" s="23">
        <v>13</v>
      </c>
      <c r="F540" s="11">
        <v>12</v>
      </c>
      <c r="G540" s="74">
        <f>IFERROR( ROUNDUP(tabEstimativa[[#This Row],[ESTIMATIVA]] / tabEstimativa[[#This Row],[PERÍODO]],0), 0 )</f>
        <v>13</v>
      </c>
      <c r="H540" s="72">
        <v>150</v>
      </c>
      <c r="I540" s="12">
        <v>43733</v>
      </c>
      <c r="J540" s="7">
        <v>175</v>
      </c>
      <c r="K540" s="8">
        <v>2017</v>
      </c>
      <c r="L540" s="6">
        <v>43383</v>
      </c>
      <c r="M540" s="238">
        <f>SUMIFS(tabSaldoAta[SALDO],tabSaldoAta[CÓDIGO],tabEstimativa[[#This Row],[CÓDIGO]],tabSaldoAta[ATA.NR],tabEstimativa[[#This Row],[ATA.NR]],tabSaldoAta[ATA.ANO],tabEstimativa[[#This Row],[ATA.ANO]])</f>
        <v>0</v>
      </c>
      <c r="N540" s="13" t="s">
        <v>1799</v>
      </c>
      <c r="O540" s="308" t="s">
        <v>1368</v>
      </c>
      <c r="P540" s="36" t="s">
        <v>3372</v>
      </c>
      <c r="Q540" s="35">
        <f>IFERROR( VLOOKUP(tabEstimativa[[#This Row],[PREGÃO]],tabPregões[#Data],6,FALSE), "" )</f>
        <v>43970</v>
      </c>
      <c r="R540" s="48">
        <v>11</v>
      </c>
      <c r="S540" s="66" t="str">
        <f>IF(COUNTIFS(tabImprósperosDetalhes[PREGÃO],tabEstimativa[[#This Row],[PREGÃO]],tabImprósperosDetalhes[IMPRÓSPERO],tabEstimativa[[#This Row],[LOTE]]) &gt; 0,"X","")</f>
        <v/>
      </c>
      <c r="T540" s="98" t="str">
        <f>IFERROR( VLOOKUP(tabEstimativa[[#This Row],[PREGÃO]],tabPregões[#Data],11,FALSE), "" )</f>
        <v>Finalizar, contrato assinado.</v>
      </c>
      <c r="U540" s="29" t="s">
        <v>1380</v>
      </c>
      <c r="V540" s="53" t="s">
        <v>2063</v>
      </c>
      <c r="W540" s="54">
        <v>44252.430937500001</v>
      </c>
      <c r="X540" s="34" t="str">
        <f t="shared" si="8"/>
        <v>*</v>
      </c>
    </row>
    <row r="541" spans="1:24" x14ac:dyDescent="0.3">
      <c r="A541" s="2">
        <v>132232</v>
      </c>
      <c r="B541" s="3" t="s">
        <v>149</v>
      </c>
      <c r="C541" s="5" t="s">
        <v>22</v>
      </c>
      <c r="D541" s="11">
        <v>51</v>
      </c>
      <c r="E541" s="23">
        <v>13</v>
      </c>
      <c r="F541" s="11">
        <v>12</v>
      </c>
      <c r="G541" s="74">
        <f>IFERROR( ROUNDUP(tabEstimativa[[#This Row],[ESTIMATIVA]] / tabEstimativa[[#This Row],[PERÍODO]],0), 0 )</f>
        <v>0</v>
      </c>
      <c r="H541" s="72">
        <v>0</v>
      </c>
      <c r="I541" s="12">
        <v>43963</v>
      </c>
      <c r="J541" s="7">
        <v>198</v>
      </c>
      <c r="K541" s="8">
        <v>2019</v>
      </c>
      <c r="L541" s="6">
        <v>44058</v>
      </c>
      <c r="M541" s="238">
        <f>SUMIFS(tabSaldoAta[SALDO],tabSaldoAta[CÓDIGO],tabEstimativa[[#This Row],[CÓDIGO]],tabSaldoAta[ATA.NR],tabEstimativa[[#This Row],[ATA.NR]],tabSaldoAta[ATA.ANO],tabEstimativa[[#This Row],[ATA.ANO]])</f>
        <v>50</v>
      </c>
      <c r="N541" s="13" t="s">
        <v>1799</v>
      </c>
      <c r="O541" s="308" t="s">
        <v>2014</v>
      </c>
      <c r="P541" s="36" t="s">
        <v>2013</v>
      </c>
      <c r="Q541" s="35">
        <f>IFERROR( VLOOKUP(tabEstimativa[[#This Row],[PREGÃO]],tabPregões[#Data],6,FALSE), "" )</f>
        <v>43711</v>
      </c>
      <c r="R541" s="48">
        <v>32</v>
      </c>
      <c r="S541" s="66" t="str">
        <f>IF(COUNTIFS(tabImprósperosDetalhes[PREGÃO],tabEstimativa[[#This Row],[PREGÃO]],tabImprósperosDetalhes[IMPRÓSPERO],tabEstimativa[[#This Row],[LOTE]]) &gt; 0,"X","")</f>
        <v/>
      </c>
      <c r="T541" s="98" t="str">
        <f>IFERROR( VLOOKUP(tabEstimativa[[#This Row],[PREGÃO]],tabPregões[#Data],11,FALSE), "" )</f>
        <v>Processo conferido, finalizado.</v>
      </c>
      <c r="U541" s="29" t="s">
        <v>1560</v>
      </c>
      <c r="V541" s="53" t="s">
        <v>1551</v>
      </c>
      <c r="W541" s="54">
        <v>43965.648611111108</v>
      </c>
      <c r="X541" s="34" t="str">
        <f t="shared" si="8"/>
        <v>*</v>
      </c>
    </row>
    <row r="542" spans="1:24" x14ac:dyDescent="0.3">
      <c r="A542" s="306">
        <v>115282</v>
      </c>
      <c r="B542" s="314" t="s">
        <v>272</v>
      </c>
      <c r="C542" s="5" t="s">
        <v>32</v>
      </c>
      <c r="D542" s="11">
        <v>73</v>
      </c>
      <c r="E542" s="23">
        <v>10</v>
      </c>
      <c r="F542" s="11">
        <v>12</v>
      </c>
      <c r="G542" s="74">
        <f>IFERROR( ROUNDUP(tabEstimativa[[#This Row],[ESTIMATIVA]] / tabEstimativa[[#This Row],[PERÍODO]],0), 0 )</f>
        <v>50</v>
      </c>
      <c r="H542" s="72">
        <v>600</v>
      </c>
      <c r="I542" s="12">
        <v>44159</v>
      </c>
      <c r="J542" s="7">
        <v>64</v>
      </c>
      <c r="K542" s="8">
        <v>2020</v>
      </c>
      <c r="L542" s="6">
        <v>44272</v>
      </c>
      <c r="M542" s="238">
        <f>SUMIFS(tabSaldoAta[SALDO],tabSaldoAta[CÓDIGO],tabEstimativa[[#This Row],[CÓDIGO]],tabSaldoAta[ATA.NR],tabEstimativa[[#This Row],[ATA.NR]],tabSaldoAta[ATA.ANO],tabEstimativa[[#This Row],[ATA.ANO]])</f>
        <v>190</v>
      </c>
      <c r="N542" s="13" t="s">
        <v>1799</v>
      </c>
      <c r="O542" s="307" t="str">
        <f>IFERROR( VLOOKUP(CONCATENATE(tabEstimativa[[#This Row],[ATA.NR]],"/",tabEstimativa[[#This Row],[ATA.ANO]]-2000),tabAtas[#Data],6,FALSE), "" )</f>
        <v>BOBINA DE SACO PLASTICO E FILME DE POLIETILENO</v>
      </c>
      <c r="P542" s="36" t="s">
        <v>3391</v>
      </c>
      <c r="Q542" s="35">
        <f>IFERROR( VLOOKUP(tabEstimativa[[#This Row],[PREGÃO]],tabPregões[#Data],6,FALSE), "" )</f>
        <v>43914</v>
      </c>
      <c r="R542" s="48">
        <v>2</v>
      </c>
      <c r="S542" s="66" t="str">
        <f>IF(COUNTIFS(tabImprósperosDetalhes[PREGÃO],tabEstimativa[[#This Row],[PREGÃO]],tabImprósperosDetalhes[IMPRÓSPERO],tabEstimativa[[#This Row],[LOTE]]) &gt; 0,"X","")</f>
        <v/>
      </c>
      <c r="T542" s="98" t="str">
        <f>IFERROR( VLOOKUP(tabEstimativa[[#This Row],[PREGÃO]],tabPregões[#Data],11,FALSE), "" )</f>
        <v>Empresas convocadas para assinar contrato até esta data.</v>
      </c>
      <c r="U542" s="29" t="s">
        <v>1560</v>
      </c>
      <c r="V542" s="53" t="s">
        <v>2063</v>
      </c>
      <c r="W542" s="54">
        <v>44253.68240740741</v>
      </c>
      <c r="X542" s="34" t="str">
        <f t="shared" si="8"/>
        <v>*</v>
      </c>
    </row>
    <row r="543" spans="1:24" x14ac:dyDescent="0.3">
      <c r="A543" s="2">
        <v>100383</v>
      </c>
      <c r="B543" s="3" t="s">
        <v>2123</v>
      </c>
      <c r="C543" s="5" t="s">
        <v>19</v>
      </c>
      <c r="D543" s="11">
        <v>80</v>
      </c>
      <c r="E543" s="23">
        <v>7</v>
      </c>
      <c r="F543" s="11">
        <v>12</v>
      </c>
      <c r="G543" s="74">
        <f>ROUNDUP(tabEstimativa[[#This Row],[ESTIMATIVA]] / tabEstimativa[[#This Row],[PERÍODO]],0)</f>
        <v>0</v>
      </c>
      <c r="H543" s="72"/>
      <c r="I543" s="12"/>
      <c r="J543" s="2">
        <v>230</v>
      </c>
      <c r="K543" s="8">
        <v>2018</v>
      </c>
      <c r="L543" s="6">
        <v>43791</v>
      </c>
      <c r="M543" s="238">
        <f>SUMIFS(tabSaldoAta[SALDO],tabSaldoAta[CÓDIGO],tabEstimativa[[#This Row],[CÓDIGO]],tabSaldoAta[ATA.NR],tabEstimativa[[#This Row],[ATA.NR]],tabSaldoAta[ATA.ANO],tabEstimativa[[#This Row],[ATA.ANO]])</f>
        <v>-50</v>
      </c>
      <c r="N543" s="13" t="s">
        <v>1198</v>
      </c>
      <c r="O543" s="307" t="s">
        <v>1664</v>
      </c>
      <c r="P543" s="36" t="s">
        <v>1666</v>
      </c>
      <c r="Q543" s="35">
        <f>IFERROR( VLOOKUP(tabEstimativa[[#This Row],[PREGÃO]],tabPregões[#Data],6,FALSE), "" )</f>
        <v>43430</v>
      </c>
      <c r="R543" s="48">
        <v>22</v>
      </c>
      <c r="S543" s="66" t="str">
        <f>IF(COUNTIFS(tabImprósperosDetalhes[PREGÃO],tabEstimativa[[#This Row],[PREGÃO]],tabImprósperosDetalhes[IMPRÓSPERO],tabEstimativa[[#This Row],[LOTE]]) &gt; 0,"X","")</f>
        <v>X</v>
      </c>
      <c r="T543" s="98" t="str">
        <f>IFERROR( VLOOKUP(tabEstimativa[[#This Row],[PREGÃO]],tabPregões[#Data],11,FALSE), "" )</f>
        <v>Processo finalizado. Ata 230/18.</v>
      </c>
      <c r="U543" s="29" t="s">
        <v>1560</v>
      </c>
      <c r="V543" s="53" t="s">
        <v>2063</v>
      </c>
      <c r="W543" s="54">
        <v>43795.660555555558</v>
      </c>
      <c r="X543" s="34" t="str">
        <f t="shared" si="8"/>
        <v>*</v>
      </c>
    </row>
    <row r="544" spans="1:24" x14ac:dyDescent="0.3">
      <c r="A544" s="2">
        <v>10547</v>
      </c>
      <c r="B544" s="3" t="s">
        <v>2580</v>
      </c>
      <c r="C544" s="5" t="s">
        <v>19</v>
      </c>
      <c r="D544" s="11">
        <v>45</v>
      </c>
      <c r="E544" s="23">
        <v>14</v>
      </c>
      <c r="F544" s="11">
        <v>12</v>
      </c>
      <c r="G544" s="74">
        <f>ROUNDUP(tabEstimativa[[#This Row],[ESTIMATIVA]] / tabEstimativa[[#This Row],[PERÍODO]],0)</f>
        <v>417</v>
      </c>
      <c r="H544" s="72">
        <v>5000</v>
      </c>
      <c r="I544" s="12">
        <v>43892</v>
      </c>
      <c r="J544" s="2">
        <v>211</v>
      </c>
      <c r="K544" s="8">
        <v>2020</v>
      </c>
      <c r="L544" s="6">
        <v>44460</v>
      </c>
      <c r="M544" s="238">
        <f>SUMIFS(tabSaldoAta[SALDO],tabSaldoAta[CÓDIGO],tabEstimativa[[#This Row],[CÓDIGO]],tabSaldoAta[ATA.NR],tabEstimativa[[#This Row],[ATA.NR]],tabSaldoAta[ATA.ANO],tabEstimativa[[#This Row],[ATA.ANO]])</f>
        <v>0</v>
      </c>
      <c r="N544" s="13" t="s">
        <v>1799</v>
      </c>
      <c r="O544" s="307" t="s">
        <v>3839</v>
      </c>
      <c r="P544" s="36"/>
      <c r="Q544" s="35" t="str">
        <f>IFERROR( VLOOKUP(tabEstimativa[[#This Row],[PREGÃO]],tabPregões[#Data],6,FALSE), "" )</f>
        <v/>
      </c>
      <c r="R544" s="48"/>
      <c r="S544" s="66" t="str">
        <f>IF(COUNTIFS(tabImprósperosDetalhes[PREGÃO],tabEstimativa[[#This Row],[PREGÃO]],tabImprósperosDetalhes[IMPRÓSPERO],tabEstimativa[[#This Row],[LOTE]]) &gt; 0,"X","")</f>
        <v/>
      </c>
      <c r="T544" s="98" t="str">
        <f>IFERROR( VLOOKUP(tabEstimativa[[#This Row],[PREGÃO]],tabPregões[#Data],11,FALSE), "" )</f>
        <v/>
      </c>
      <c r="U544" s="29"/>
      <c r="V544" s="53" t="s">
        <v>2063</v>
      </c>
      <c r="W544" s="54">
        <v>44313.374548611115</v>
      </c>
      <c r="X544" s="34" t="str">
        <f t="shared" si="8"/>
        <v>*</v>
      </c>
    </row>
    <row r="545" spans="1:24" x14ac:dyDescent="0.3">
      <c r="A545" s="2">
        <v>132296</v>
      </c>
      <c r="B545" s="3" t="s">
        <v>2581</v>
      </c>
      <c r="C545" s="5" t="s">
        <v>19</v>
      </c>
      <c r="D545" s="11">
        <v>45</v>
      </c>
      <c r="E545" s="23">
        <v>14</v>
      </c>
      <c r="F545" s="11">
        <v>12</v>
      </c>
      <c r="G545" s="74">
        <f>ROUNDUP(tabEstimativa[[#This Row],[ESTIMATIVA]] / tabEstimativa[[#This Row],[PERÍODO]],0)</f>
        <v>834</v>
      </c>
      <c r="H545" s="72">
        <v>10000</v>
      </c>
      <c r="I545" s="12">
        <v>43892</v>
      </c>
      <c r="J545" s="2">
        <v>211</v>
      </c>
      <c r="K545" s="8">
        <v>2020</v>
      </c>
      <c r="L545" s="6">
        <v>44460</v>
      </c>
      <c r="M545" s="238">
        <f>SUMIFS(tabSaldoAta[SALDO],tabSaldoAta[CÓDIGO],tabEstimativa[[#This Row],[CÓDIGO]],tabSaldoAta[ATA.NR],tabEstimativa[[#This Row],[ATA.NR]],tabSaldoAta[ATA.ANO],tabEstimativa[[#This Row],[ATA.ANO]])</f>
        <v>6500</v>
      </c>
      <c r="N545" s="13" t="s">
        <v>1799</v>
      </c>
      <c r="O545" s="307" t="str">
        <f>IFERROR( VLOOKUP(tabEstimativa[[#This Row],[PREGÃO]],tabPregões[],7,FALSE), "" )</f>
        <v/>
      </c>
      <c r="P545" s="36"/>
      <c r="Q545" s="35" t="str">
        <f>IFERROR( VLOOKUP(tabEstimativa[[#This Row],[PREGÃO]],tabPregões[#Data],6,FALSE), "" )</f>
        <v/>
      </c>
      <c r="R545" s="48"/>
      <c r="S545" s="66" t="str">
        <f>IF(COUNTIFS(tabImprósperosDetalhes[PREGÃO],tabEstimativa[[#This Row],[PREGÃO]],tabImprósperosDetalhes[IMPRÓSPERO],tabEstimativa[[#This Row],[LOTE]]) &gt; 0,"X","")</f>
        <v/>
      </c>
      <c r="T545" s="98" t="str">
        <f>IFERROR( VLOOKUP(tabEstimativa[[#This Row],[PREGÃO]],tabPregões[#Data],11,FALSE), "" )</f>
        <v/>
      </c>
      <c r="U545" s="29"/>
      <c r="V545" s="53" t="s">
        <v>2063</v>
      </c>
      <c r="W545" s="54">
        <v>44313.374548611115</v>
      </c>
      <c r="X545" s="34" t="str">
        <f t="shared" si="8"/>
        <v>*</v>
      </c>
    </row>
    <row r="546" spans="1:24" x14ac:dyDescent="0.3">
      <c r="A546" s="2">
        <v>132297</v>
      </c>
      <c r="B546" s="3" t="s">
        <v>2582</v>
      </c>
      <c r="C546" s="5" t="s">
        <v>19</v>
      </c>
      <c r="D546" s="11">
        <v>45</v>
      </c>
      <c r="E546" s="23">
        <v>14</v>
      </c>
      <c r="F546" s="11">
        <v>12</v>
      </c>
      <c r="G546" s="74">
        <f>ROUNDUP(tabEstimativa[[#This Row],[ESTIMATIVA]] / tabEstimativa[[#This Row],[PERÍODO]],0)</f>
        <v>1834</v>
      </c>
      <c r="H546" s="72">
        <v>22000</v>
      </c>
      <c r="I546" s="12">
        <v>43892</v>
      </c>
      <c r="J546" s="2">
        <v>211</v>
      </c>
      <c r="K546" s="8">
        <v>2020</v>
      </c>
      <c r="L546" s="6">
        <v>44460</v>
      </c>
      <c r="M546" s="238">
        <f>SUMIFS(tabSaldoAta[SALDO],tabSaldoAta[CÓDIGO],tabEstimativa[[#This Row],[CÓDIGO]],tabSaldoAta[ATA.NR],tabEstimativa[[#This Row],[ATA.NR]],tabSaldoAta[ATA.ANO],tabEstimativa[[#This Row],[ATA.ANO]])</f>
        <v>17000</v>
      </c>
      <c r="N546" s="13" t="s">
        <v>1799</v>
      </c>
      <c r="O546" s="307" t="str">
        <f>IFERROR( VLOOKUP(tabEstimativa[[#This Row],[PREGÃO]],tabPregões[],7,FALSE), "" )</f>
        <v/>
      </c>
      <c r="P546" s="36"/>
      <c r="Q546" s="35" t="str">
        <f>IFERROR( VLOOKUP(tabEstimativa[[#This Row],[PREGÃO]],tabPregões[#Data],6,FALSE), "" )</f>
        <v/>
      </c>
      <c r="R546" s="48"/>
      <c r="S546" s="66" t="str">
        <f>IF(COUNTIFS(tabImprósperosDetalhes[PREGÃO],tabEstimativa[[#This Row],[PREGÃO]],tabImprósperosDetalhes[IMPRÓSPERO],tabEstimativa[[#This Row],[LOTE]]) &gt; 0,"X","")</f>
        <v/>
      </c>
      <c r="T546" s="98" t="str">
        <f>IFERROR( VLOOKUP(tabEstimativa[[#This Row],[PREGÃO]],tabPregões[#Data],11,FALSE), "" )</f>
        <v/>
      </c>
      <c r="U546" s="29"/>
      <c r="V546" s="53" t="s">
        <v>2063</v>
      </c>
      <c r="W546" s="54">
        <v>44313.374548611115</v>
      </c>
      <c r="X546" s="34" t="str">
        <f t="shared" si="8"/>
        <v>*</v>
      </c>
    </row>
    <row r="547" spans="1:24" x14ac:dyDescent="0.3">
      <c r="A547" s="2">
        <v>105972</v>
      </c>
      <c r="B547" s="3" t="s">
        <v>860</v>
      </c>
      <c r="C547" s="5" t="s">
        <v>19</v>
      </c>
      <c r="D547" s="11"/>
      <c r="E547" s="23"/>
      <c r="F547" s="11">
        <v>12</v>
      </c>
      <c r="G547" s="74">
        <f>IFERROR( ROUNDUP(tabEstimativa[[#This Row],[ESTIMATIVA]] / tabEstimativa[[#This Row],[PERÍODO]],0), 0 )</f>
        <v>0</v>
      </c>
      <c r="H547" s="72">
        <v>0</v>
      </c>
      <c r="I547" s="12">
        <v>43326</v>
      </c>
      <c r="J547" s="7"/>
      <c r="K547" s="8"/>
      <c r="L547" s="6"/>
      <c r="M547" s="238">
        <f>SUMIFS(tabSaldoAta[SALDO],tabSaldoAta[CÓDIGO],tabEstimativa[[#This Row],[CÓDIGO]],tabSaldoAta[ATA.NR],tabEstimativa[[#This Row],[ATA.NR]],tabSaldoAta[ATA.ANO],tabEstimativa[[#This Row],[ATA.ANO]])</f>
        <v>0</v>
      </c>
      <c r="N547" s="13" t="s">
        <v>1199</v>
      </c>
      <c r="O547" s="308" t="s">
        <v>1346</v>
      </c>
      <c r="P547" s="36"/>
      <c r="Q547" s="35" t="str">
        <f>IFERROR( VLOOKUP(tabEstimativa[[#This Row],[PREGÃO]],tabPregões[#Data],6,FALSE), "" )</f>
        <v/>
      </c>
      <c r="R547" s="48"/>
      <c r="S547" s="66" t="str">
        <f>IF(COUNTIFS(tabImprósperosDetalhes[PREGÃO],tabEstimativa[[#This Row],[PREGÃO]],tabImprósperosDetalhes[IMPRÓSPERO],tabEstimativa[[#This Row],[LOTE]]) &gt; 0,"X","")</f>
        <v/>
      </c>
      <c r="T547" s="98" t="str">
        <f>IFERROR( VLOOKUP(tabEstimativa[[#This Row],[PREGÃO]],tabPregões[#Data],11,FALSE), "" )</f>
        <v/>
      </c>
      <c r="U547" s="29" t="s">
        <v>1380</v>
      </c>
      <c r="V547" s="53" t="s">
        <v>1551</v>
      </c>
      <c r="W547" s="54">
        <v>43591.434733796297</v>
      </c>
      <c r="X547" s="34" t="str">
        <f t="shared" si="8"/>
        <v>*</v>
      </c>
    </row>
    <row r="548" spans="1:24" x14ac:dyDescent="0.3">
      <c r="A548" s="2">
        <v>134556</v>
      </c>
      <c r="B548" s="3" t="s">
        <v>379</v>
      </c>
      <c r="C548" s="5" t="s">
        <v>19</v>
      </c>
      <c r="D548" s="11">
        <v>74</v>
      </c>
      <c r="E548" s="23">
        <v>2</v>
      </c>
      <c r="F548" s="11">
        <v>12</v>
      </c>
      <c r="G548" s="74">
        <f>IFERROR( ROUNDUP(tabEstimativa[[#This Row],[ESTIMATIVA]] / tabEstimativa[[#This Row],[PERÍODO]],0), 0 )</f>
        <v>4</v>
      </c>
      <c r="H548" s="72">
        <v>40</v>
      </c>
      <c r="I548" s="12">
        <v>44159</v>
      </c>
      <c r="J548" s="7">
        <v>145</v>
      </c>
      <c r="K548" s="8">
        <v>2021</v>
      </c>
      <c r="L548" s="6">
        <v>44707</v>
      </c>
      <c r="M548" s="238">
        <f>SUMIFS(tabSaldoAta[SALDO],tabSaldoAta[CÓDIGO],tabEstimativa[[#This Row],[CÓDIGO]],tabSaldoAta[ATA.NR],tabEstimativa[[#This Row],[ATA.NR]],tabSaldoAta[ATA.ANO],tabEstimativa[[#This Row],[ATA.ANO]])</f>
        <v>-110</v>
      </c>
      <c r="N548" s="13" t="s">
        <v>1198</v>
      </c>
      <c r="O548" s="307" t="str">
        <f>IFERROR( VLOOKUP(CONCATENATE(tabEstimativa[[#This Row],[ATA.NR]],"/",tabEstimativa[[#This Row],[ATA.ANO]]-2000),tabAtas[#Data],6,FALSE), "" )</f>
        <v>MADEIRAS</v>
      </c>
      <c r="P548" s="36" t="s">
        <v>4518</v>
      </c>
      <c r="Q548" s="35" t="str">
        <f>IFERROR( VLOOKUP(tabEstimativa[[#This Row],[PREGÃO]],tabPregões[#Data],6,FALSE), "" )</f>
        <v/>
      </c>
      <c r="R548" s="48"/>
      <c r="S548" s="66" t="str">
        <f>IF(COUNTIFS(tabImprósperosDetalhes[PREGÃO],tabEstimativa[[#This Row],[PREGÃO]],tabImprósperosDetalhes[IMPRÓSPERO],tabEstimativa[[#This Row],[LOTE]]) &gt; 0,"X","")</f>
        <v/>
      </c>
      <c r="T548" s="98" t="str">
        <f>IFERROR( VLOOKUP(tabEstimativa[[#This Row],[PREGÃO]],tabPregões[#Data],11,FALSE), "" )</f>
        <v/>
      </c>
      <c r="U548" s="29" t="s">
        <v>1560</v>
      </c>
      <c r="V548" s="53" t="s">
        <v>4282</v>
      </c>
      <c r="W548" s="54">
        <v>44736.389710648145</v>
      </c>
      <c r="X548" s="34" t="str">
        <f t="shared" si="8"/>
        <v>*</v>
      </c>
    </row>
    <row r="549" spans="1:24" x14ac:dyDescent="0.3">
      <c r="A549" s="2">
        <v>98359</v>
      </c>
      <c r="B549" s="3" t="s">
        <v>2173</v>
      </c>
      <c r="C549" s="5" t="s">
        <v>19</v>
      </c>
      <c r="D549" s="11">
        <v>70</v>
      </c>
      <c r="E549" s="23">
        <v>47</v>
      </c>
      <c r="F549" s="11">
        <v>12</v>
      </c>
      <c r="G549" s="74">
        <f>IFERROR( ROUNDUP(tabEstimativa[[#This Row],[ESTIMATIVA]] / tabEstimativa[[#This Row],[PERÍODO]],0), 0 )</f>
        <v>9</v>
      </c>
      <c r="H549" s="72">
        <v>100</v>
      </c>
      <c r="I549" s="12">
        <v>44159</v>
      </c>
      <c r="J549" s="7">
        <v>86</v>
      </c>
      <c r="K549" s="8">
        <v>2020</v>
      </c>
      <c r="L549" s="6">
        <v>44285</v>
      </c>
      <c r="M549" s="238">
        <f>SUMIFS(tabSaldoAta[SALDO],tabSaldoAta[CÓDIGO],tabEstimativa[[#This Row],[CÓDIGO]],tabSaldoAta[ATA.NR],tabEstimativa[[#This Row],[ATA.NR]],tabSaldoAta[ATA.ANO],tabEstimativa[[#This Row],[ATA.ANO]])</f>
        <v>190</v>
      </c>
      <c r="N549" s="13" t="s">
        <v>1198</v>
      </c>
      <c r="O549" s="307" t="str">
        <f>IFERROR( VLOOKUP(CONCATENATE(tabEstimativa[[#This Row],[ATA.NR]],"/",tabEstimativa[[#This Row],[ATA.ANO]]-2000),tabAtas[#Data],6,FALSE), "" )</f>
        <v>MADEIRAS</v>
      </c>
      <c r="P549" s="36" t="s">
        <v>4126</v>
      </c>
      <c r="Q549" s="35">
        <f>IFERROR( VLOOKUP(tabEstimativa[[#This Row],[PREGÃO]],tabPregões[#Data],6,FALSE), "" )</f>
        <v>44263</v>
      </c>
      <c r="R549" s="48">
        <v>15</v>
      </c>
      <c r="S549" s="66" t="str">
        <f>IF(COUNTIFS(tabImprósperosDetalhes[PREGÃO],tabEstimativa[[#This Row],[PREGÃO]],tabImprósperosDetalhes[IMPRÓSPERO],tabEstimativa[[#This Row],[LOTE]]) &gt; 0,"X","")</f>
        <v>X</v>
      </c>
      <c r="T549" s="98" t="str">
        <f>IFERROR( VLOOKUP(tabEstimativa[[#This Row],[PREGÃO]],tabPregões[#Data],11,FALSE), "" )</f>
        <v>Processo finalizado. Ata 90/21.</v>
      </c>
      <c r="U549" s="29" t="s">
        <v>1560</v>
      </c>
      <c r="V549" s="53" t="s">
        <v>2063</v>
      </c>
      <c r="W549" s="54">
        <v>44323.434317129628</v>
      </c>
      <c r="X549" s="34" t="str">
        <f t="shared" si="8"/>
        <v>*</v>
      </c>
    </row>
    <row r="550" spans="1:24" x14ac:dyDescent="0.3">
      <c r="A550" s="2">
        <v>98360</v>
      </c>
      <c r="B550" s="3" t="s">
        <v>859</v>
      </c>
      <c r="C550" s="5" t="s">
        <v>19</v>
      </c>
      <c r="D550" s="11">
        <v>70</v>
      </c>
      <c r="E550" s="23">
        <v>47</v>
      </c>
      <c r="F550" s="11">
        <v>12</v>
      </c>
      <c r="G550" s="74">
        <f>IFERROR( ROUNDUP(tabEstimativa[[#This Row],[ESTIMATIVA]] / tabEstimativa[[#This Row],[PERÍODO]],0), 0 )</f>
        <v>4</v>
      </c>
      <c r="H550" s="72">
        <v>45</v>
      </c>
      <c r="I550" s="12">
        <v>42961</v>
      </c>
      <c r="J550" s="7">
        <v>267</v>
      </c>
      <c r="K550" s="8">
        <v>2016</v>
      </c>
      <c r="L550" s="6">
        <v>43055</v>
      </c>
      <c r="M550" s="238">
        <f>SUMIFS(tabSaldoAta[SALDO],tabSaldoAta[CÓDIGO],tabEstimativa[[#This Row],[CÓDIGO]],tabSaldoAta[ATA.NR],tabEstimativa[[#This Row],[ATA.NR]],tabSaldoAta[ATA.ANO],tabEstimativa[[#This Row],[ATA.ANO]])</f>
        <v>0</v>
      </c>
      <c r="N550" s="13" t="s">
        <v>1199</v>
      </c>
      <c r="O550" s="308" t="s">
        <v>1346</v>
      </c>
      <c r="P550" s="36"/>
      <c r="Q550" s="35" t="str">
        <f>IFERROR( VLOOKUP(tabEstimativa[[#This Row],[PREGÃO]],tabPregões[#Data],6,FALSE), "" )</f>
        <v/>
      </c>
      <c r="R550" s="48"/>
      <c r="S550" s="66" t="str">
        <f>IF(COUNTIFS(tabImprósperosDetalhes[PREGÃO],tabEstimativa[[#This Row],[PREGÃO]],tabImprósperosDetalhes[IMPRÓSPERO],tabEstimativa[[#This Row],[LOTE]]) &gt; 0,"X","")</f>
        <v/>
      </c>
      <c r="T550" s="98" t="str">
        <f>IFERROR( VLOOKUP(tabEstimativa[[#This Row],[PREGÃO]],tabPregões[#Data],11,FALSE), "" )</f>
        <v/>
      </c>
      <c r="U550" s="29" t="s">
        <v>1380</v>
      </c>
      <c r="V550" s="53" t="s">
        <v>1551</v>
      </c>
      <c r="W550" s="54">
        <v>43685.592245370368</v>
      </c>
      <c r="X550" s="34" t="str">
        <f t="shared" si="8"/>
        <v>*</v>
      </c>
    </row>
    <row r="551" spans="1:24" x14ac:dyDescent="0.3">
      <c r="A551" s="2">
        <v>13064</v>
      </c>
      <c r="B551" s="3" t="s">
        <v>1065</v>
      </c>
      <c r="C551" s="5" t="s">
        <v>19</v>
      </c>
      <c r="D551" s="11">
        <v>61</v>
      </c>
      <c r="E551" s="23">
        <v>9</v>
      </c>
      <c r="F551" s="11">
        <v>12</v>
      </c>
      <c r="G551" s="74">
        <f>IFERROR( ROUNDUP(tabEstimativa[[#This Row],[ESTIMATIVA]] / tabEstimativa[[#This Row],[PERÍODO]],0), 0 )</f>
        <v>167</v>
      </c>
      <c r="H551" s="72">
        <v>2000</v>
      </c>
      <c r="I551" s="12">
        <v>44182</v>
      </c>
      <c r="J551" s="7">
        <v>161</v>
      </c>
      <c r="K551" s="8">
        <v>2021</v>
      </c>
      <c r="L551" s="6">
        <v>44748</v>
      </c>
      <c r="M551" s="238">
        <f>SUMIFS(tabSaldoAta[SALDO],tabSaldoAta[CÓDIGO],tabEstimativa[[#This Row],[CÓDIGO]],tabSaldoAta[ATA.NR],tabEstimativa[[#This Row],[ATA.NR]],tabSaldoAta[ATA.ANO],tabEstimativa[[#This Row],[ATA.ANO]])</f>
        <v>-3000</v>
      </c>
      <c r="N551" s="13" t="s">
        <v>1198</v>
      </c>
      <c r="O551" s="307" t="str">
        <f>IFERROR( VLOOKUP(CONCATENATE(tabEstimativa[[#This Row],[ATA.NR]],"/",tabEstimativa[[#This Row],[ATA.ANO]]-2000),tabAtas[#Data],6,FALSE), "" )</f>
        <v>MATERIAL HIDRAULICO</v>
      </c>
      <c r="P551" s="36" t="s">
        <v>4234</v>
      </c>
      <c r="Q551" s="35">
        <f>IFERROR( VLOOKUP(tabEstimativa[[#This Row],[PREGÃO]],tabPregões[#Data],6,FALSE), "" )</f>
        <v>44348</v>
      </c>
      <c r="R551" s="48"/>
      <c r="S551" s="66" t="str">
        <f>IF(COUNTIFS(tabImprósperosDetalhes[PREGÃO],tabEstimativa[[#This Row],[PREGÃO]],tabImprósperosDetalhes[IMPRÓSPERO],tabEstimativa[[#This Row],[LOTE]]) &gt; 0,"X","")</f>
        <v/>
      </c>
      <c r="T551" s="98" t="str">
        <f>IFERROR( VLOOKUP(tabEstimativa[[#This Row],[PREGÃO]],tabPregões[#Data],11,FALSE), "" )</f>
        <v>Processo finalizado. Ata 161/21</v>
      </c>
      <c r="U551" s="29" t="s">
        <v>1560</v>
      </c>
      <c r="V551" s="53" t="s">
        <v>2196</v>
      </c>
      <c r="W551" s="54">
        <v>44775.494560185187</v>
      </c>
      <c r="X551" s="34" t="str">
        <f t="shared" si="8"/>
        <v>*</v>
      </c>
    </row>
    <row r="552" spans="1:24" x14ac:dyDescent="0.3">
      <c r="A552" s="2">
        <v>14754</v>
      </c>
      <c r="B552" s="3" t="s">
        <v>1091</v>
      </c>
      <c r="C552" s="5" t="s">
        <v>19</v>
      </c>
      <c r="D552" s="11">
        <v>55</v>
      </c>
      <c r="E552" s="23">
        <v>40</v>
      </c>
      <c r="F552" s="11">
        <v>12</v>
      </c>
      <c r="G552" s="74">
        <f>IFERROR( ROUNDUP(tabEstimativa[[#This Row],[ESTIMATIVA]] / tabEstimativa[[#This Row],[PERÍODO]],0), 0 )</f>
        <v>13</v>
      </c>
      <c r="H552" s="72">
        <v>150</v>
      </c>
      <c r="I552" s="12">
        <v>43847</v>
      </c>
      <c r="J552" s="2">
        <v>126</v>
      </c>
      <c r="K552" s="8">
        <v>2019</v>
      </c>
      <c r="L552" s="6">
        <v>43957</v>
      </c>
      <c r="M552" s="238">
        <f>SUMIFS(tabSaldoAta[SALDO],tabSaldoAta[CÓDIGO],tabEstimativa[[#This Row],[CÓDIGO]],tabSaldoAta[ATA.NR],tabEstimativa[[#This Row],[ATA.NR]],tabSaldoAta[ATA.ANO],tabEstimativa[[#This Row],[ATA.ANO]])</f>
        <v>22</v>
      </c>
      <c r="N552" s="13" t="s">
        <v>1799</v>
      </c>
      <c r="O552" s="308" t="s">
        <v>1540</v>
      </c>
      <c r="P552" s="36" t="s">
        <v>3842</v>
      </c>
      <c r="Q552" s="35">
        <f>IFERROR( VLOOKUP(tabEstimativa[[#This Row],[PREGÃO]],tabPregões[#Data],6,FALSE), "" )</f>
        <v>44090</v>
      </c>
      <c r="R552" s="48">
        <v>6</v>
      </c>
      <c r="S552" s="66" t="str">
        <f>IF(COUNTIFS(tabImprósperosDetalhes[PREGÃO],tabEstimativa[[#This Row],[PREGÃO]],tabImprósperosDetalhes[IMPRÓSPERO],tabEstimativa[[#This Row],[LOTE]]) &gt; 0,"X","")</f>
        <v>X</v>
      </c>
      <c r="T552" s="98" t="str">
        <f>IFERROR( VLOOKUP(tabEstimativa[[#This Row],[PREGÃO]],tabPregões[#Data],11,FALSE), "" )</f>
        <v>Finalizado</v>
      </c>
      <c r="U552" s="29" t="s">
        <v>1560</v>
      </c>
      <c r="V552" s="53" t="s">
        <v>2063</v>
      </c>
      <c r="W552" s="54">
        <v>44321.487280092595</v>
      </c>
      <c r="X552" s="34" t="str">
        <f t="shared" ref="X552:X615" si="9">"*"</f>
        <v>*</v>
      </c>
    </row>
    <row r="553" spans="1:24" x14ac:dyDescent="0.3">
      <c r="A553" s="2">
        <v>14921</v>
      </c>
      <c r="B553" s="3" t="s">
        <v>1053</v>
      </c>
      <c r="C553" s="5" t="s">
        <v>19</v>
      </c>
      <c r="D553" s="11">
        <v>55</v>
      </c>
      <c r="E553" s="23">
        <v>40</v>
      </c>
      <c r="F553" s="11">
        <v>12</v>
      </c>
      <c r="G553" s="74">
        <f>IFERROR( ROUNDUP(tabEstimativa[[#This Row],[ESTIMATIVA]] / tabEstimativa[[#This Row],[PERÍODO]],0), 0 )</f>
        <v>125</v>
      </c>
      <c r="H553" s="72">
        <v>1500</v>
      </c>
      <c r="I553" s="12">
        <v>43392</v>
      </c>
      <c r="J553" s="7">
        <v>70</v>
      </c>
      <c r="K553" s="8">
        <v>2019</v>
      </c>
      <c r="L553" s="6">
        <v>43889</v>
      </c>
      <c r="M553" s="238">
        <f>SUMIFS(tabSaldoAta[SALDO],tabSaldoAta[CÓDIGO],tabEstimativa[[#This Row],[CÓDIGO]],tabSaldoAta[ATA.NR],tabEstimativa[[#This Row],[ATA.NR]],tabSaldoAta[ATA.ANO],tabEstimativa[[#This Row],[ATA.ANO]])</f>
        <v>0</v>
      </c>
      <c r="N553" s="13" t="s">
        <v>1198</v>
      </c>
      <c r="O553" s="308" t="s">
        <v>1371</v>
      </c>
      <c r="P553" s="36" t="s">
        <v>1739</v>
      </c>
      <c r="Q553" s="35">
        <f>IFERROR( VLOOKUP(tabEstimativa[[#This Row],[PREGÃO]],tabPregões[#Data],6,FALSE), "" )</f>
        <v>43539</v>
      </c>
      <c r="R553" s="48"/>
      <c r="S553" s="66" t="str">
        <f>IF(COUNTIFS(tabImprósperosDetalhes[PREGÃO],tabEstimativa[[#This Row],[PREGÃO]],tabImprósperosDetalhes[IMPRÓSPERO],tabEstimativa[[#This Row],[LOTE]]) &gt; 0,"X","")</f>
        <v/>
      </c>
      <c r="T553" s="98" t="str">
        <f>IFERROR( VLOOKUP(tabEstimativa[[#This Row],[PREGÃO]],tabPregões[#Data],11,FALSE), "" )</f>
        <v>Finalizar - contrato assinado. Ata 70/19.</v>
      </c>
      <c r="U553" s="29" t="s">
        <v>1560</v>
      </c>
      <c r="V553" s="53" t="s">
        <v>1551</v>
      </c>
      <c r="W553" s="54">
        <v>43892.312106481484</v>
      </c>
      <c r="X553" s="34" t="str">
        <f t="shared" si="9"/>
        <v>*</v>
      </c>
    </row>
    <row r="554" spans="1:24" x14ac:dyDescent="0.3">
      <c r="A554" s="2">
        <v>93139</v>
      </c>
      <c r="B554" s="3" t="s">
        <v>150</v>
      </c>
      <c r="C554" s="5" t="s">
        <v>19</v>
      </c>
      <c r="D554" s="11">
        <v>54</v>
      </c>
      <c r="E554" s="23">
        <v>8</v>
      </c>
      <c r="F554" s="11">
        <v>12</v>
      </c>
      <c r="G554" s="74">
        <f>IFERROR( ROUNDUP(tabEstimativa[[#This Row],[ESTIMATIVA]] / tabEstimativa[[#This Row],[PERÍODO]],0), 0 )</f>
        <v>9</v>
      </c>
      <c r="H554" s="72">
        <v>100</v>
      </c>
      <c r="I554" s="12">
        <v>43850</v>
      </c>
      <c r="J554" s="2">
        <v>31</v>
      </c>
      <c r="K554" s="8">
        <v>2021</v>
      </c>
      <c r="L554" s="6">
        <v>44595</v>
      </c>
      <c r="M554" s="238">
        <f>SUMIFS(tabSaldoAta[SALDO],tabSaldoAta[CÓDIGO],tabEstimativa[[#This Row],[CÓDIGO]],tabSaldoAta[ATA.NR],tabEstimativa[[#This Row],[ATA.NR]],tabSaldoAta[ATA.ANO],tabEstimativa[[#This Row],[ATA.ANO]])</f>
        <v>-160</v>
      </c>
      <c r="N554" s="13" t="s">
        <v>1198</v>
      </c>
      <c r="O554" s="308" t="s">
        <v>1556</v>
      </c>
      <c r="P554" s="36" t="s">
        <v>3953</v>
      </c>
      <c r="Q554" s="35">
        <f>IFERROR( VLOOKUP(tabEstimativa[[#This Row],[PREGÃO]],tabPregões[#Data],6,FALSE), "" )</f>
        <v>44180</v>
      </c>
      <c r="R554" s="48"/>
      <c r="S554" s="66" t="str">
        <f>IF(COUNTIFS(tabImprósperosDetalhes[PREGÃO],tabEstimativa[[#This Row],[PREGÃO]],tabImprósperosDetalhes[IMPRÓSPERO],tabEstimativa[[#This Row],[LOTE]]) &gt; 0,"X","")</f>
        <v/>
      </c>
      <c r="T554" s="98" t="str">
        <f>IFERROR( VLOOKUP(tabEstimativa[[#This Row],[PREGÃO]],tabPregões[#Data],11,FALSE), "" )</f>
        <v>Finalizado</v>
      </c>
      <c r="U554" s="29" t="s">
        <v>1560</v>
      </c>
      <c r="V554" s="53" t="s">
        <v>2063</v>
      </c>
      <c r="W554" s="54">
        <v>44595.33253472222</v>
      </c>
      <c r="X554" s="34" t="str">
        <f t="shared" si="9"/>
        <v>*</v>
      </c>
    </row>
    <row r="555" spans="1:24" x14ac:dyDescent="0.3">
      <c r="A555" s="2">
        <v>51116</v>
      </c>
      <c r="B555" s="3" t="s">
        <v>731</v>
      </c>
      <c r="C555" s="5" t="s">
        <v>17</v>
      </c>
      <c r="D555" s="11">
        <v>52</v>
      </c>
      <c r="E555" s="23">
        <v>2</v>
      </c>
      <c r="F555" s="11">
        <v>12</v>
      </c>
      <c r="G555" s="74">
        <f>IFERROR( ROUNDUP(tabEstimativa[[#This Row],[ESTIMATIVA]] / tabEstimativa[[#This Row],[PERÍODO]],0), 0 )</f>
        <v>1</v>
      </c>
      <c r="H555" s="72">
        <v>5</v>
      </c>
      <c r="I555" s="12">
        <v>43339</v>
      </c>
      <c r="J555" s="7"/>
      <c r="K555" s="8"/>
      <c r="L555" s="6"/>
      <c r="M555" s="238">
        <f>SUMIFS(tabSaldoAta[SALDO],tabSaldoAta[CÓDIGO],tabEstimativa[[#This Row],[CÓDIGO]],tabSaldoAta[ATA.NR],tabEstimativa[[#This Row],[ATA.NR]],tabSaldoAta[ATA.ANO],tabEstimativa[[#This Row],[ATA.ANO]])</f>
        <v>0</v>
      </c>
      <c r="N555" s="13" t="s">
        <v>1459</v>
      </c>
      <c r="O555" s="308" t="s">
        <v>1339</v>
      </c>
      <c r="P555" s="36"/>
      <c r="Q555" s="35" t="str">
        <f>IFERROR( VLOOKUP(tabEstimativa[[#This Row],[PREGÃO]],tabPregões[#Data],6,FALSE), "" )</f>
        <v/>
      </c>
      <c r="R555" s="48"/>
      <c r="S555" s="66" t="str">
        <f>IF(COUNTIFS(tabImprósperosDetalhes[PREGÃO],tabEstimativa[[#This Row],[PREGÃO]],tabImprósperosDetalhes[IMPRÓSPERO],tabEstimativa[[#This Row],[LOTE]]) &gt; 0,"X","")</f>
        <v/>
      </c>
      <c r="T555" s="98" t="str">
        <f>IFERROR( VLOOKUP(tabEstimativa[[#This Row],[PREGÃO]],tabPregões[#Data],11,FALSE), "" )</f>
        <v/>
      </c>
      <c r="U555" s="29" t="s">
        <v>1380</v>
      </c>
      <c r="V555" s="53" t="s">
        <v>1551</v>
      </c>
      <c r="W555" s="54">
        <v>43606.696840277778</v>
      </c>
      <c r="X555" s="34" t="str">
        <f t="shared" si="9"/>
        <v>*</v>
      </c>
    </row>
    <row r="556" spans="1:24" x14ac:dyDescent="0.3">
      <c r="A556" s="2">
        <v>43408</v>
      </c>
      <c r="B556" s="3" t="s">
        <v>319</v>
      </c>
      <c r="C556" s="5" t="s">
        <v>17</v>
      </c>
      <c r="D556" s="11"/>
      <c r="E556" s="23"/>
      <c r="F556" s="11">
        <v>12</v>
      </c>
      <c r="G556" s="74">
        <f>IFERROR( ROUNDUP(tabEstimativa[[#This Row],[ESTIMATIVA]] / tabEstimativa[[#This Row],[PERÍODO]],0), 0 )</f>
        <v>5</v>
      </c>
      <c r="H556" s="72">
        <v>50</v>
      </c>
      <c r="I556" s="12">
        <v>43346</v>
      </c>
      <c r="J556" s="7"/>
      <c r="K556" s="8"/>
      <c r="L556" s="6"/>
      <c r="M556" s="238">
        <f>SUMIFS(tabSaldoAta[SALDO],tabSaldoAta[CÓDIGO],tabEstimativa[[#This Row],[CÓDIGO]],tabSaldoAta[ATA.NR],tabEstimativa[[#This Row],[ATA.NR]],tabSaldoAta[ATA.ANO],tabEstimativa[[#This Row],[ATA.ANO]])</f>
        <v>0</v>
      </c>
      <c r="N556" s="13" t="s">
        <v>1459</v>
      </c>
      <c r="O556" s="308" t="s">
        <v>1330</v>
      </c>
      <c r="P556" s="36"/>
      <c r="Q556" s="35" t="str">
        <f>IFERROR( VLOOKUP(tabEstimativa[[#This Row],[PREGÃO]],tabPregões[#Data],6,FALSE), "" )</f>
        <v/>
      </c>
      <c r="R556" s="48"/>
      <c r="S556" s="66" t="str">
        <f>IF(COUNTIFS(tabImprósperosDetalhes[PREGÃO],tabEstimativa[[#This Row],[PREGÃO]],tabImprósperosDetalhes[IMPRÓSPERO],tabEstimativa[[#This Row],[LOTE]]) &gt; 0,"X","")</f>
        <v/>
      </c>
      <c r="T556" s="98" t="str">
        <f>IFERROR( VLOOKUP(tabEstimativa[[#This Row],[PREGÃO]],tabPregões[#Data],11,FALSE), "" )</f>
        <v/>
      </c>
      <c r="U556" s="29" t="s">
        <v>1380</v>
      </c>
      <c r="V556" s="53" t="s">
        <v>1551</v>
      </c>
      <c r="W556" s="54">
        <v>43606.696840277778</v>
      </c>
      <c r="X556" s="34" t="str">
        <f t="shared" si="9"/>
        <v>*</v>
      </c>
    </row>
    <row r="557" spans="1:24" x14ac:dyDescent="0.3">
      <c r="A557" s="2">
        <v>42566</v>
      </c>
      <c r="B557" s="3" t="s">
        <v>151</v>
      </c>
      <c r="C557" s="5" t="s">
        <v>17</v>
      </c>
      <c r="D557" s="11">
        <v>51</v>
      </c>
      <c r="E557" s="23">
        <v>28</v>
      </c>
      <c r="F557" s="11">
        <v>12</v>
      </c>
      <c r="G557" s="74">
        <f>IFERROR( ROUNDUP(tabEstimativa[[#This Row],[ESTIMATIVA]] / tabEstimativa[[#This Row],[PERÍODO]],0), 0 )</f>
        <v>3</v>
      </c>
      <c r="H557" s="72">
        <v>30</v>
      </c>
      <c r="I557" s="12">
        <v>44159</v>
      </c>
      <c r="J557" s="7">
        <v>145</v>
      </c>
      <c r="K557" s="8">
        <v>2021</v>
      </c>
      <c r="L557" s="6">
        <v>44707</v>
      </c>
      <c r="M557" s="238">
        <f>SUMIFS(tabSaldoAta[SALDO],tabSaldoAta[CÓDIGO],tabEstimativa[[#This Row],[CÓDIGO]],tabSaldoAta[ATA.NR],tabEstimativa[[#This Row],[ATA.NR]],tabSaldoAta[ATA.ANO],tabEstimativa[[#This Row],[ATA.ANO]])</f>
        <v>30</v>
      </c>
      <c r="N557" s="13" t="s">
        <v>1198</v>
      </c>
      <c r="O557" s="307" t="str">
        <f>IFERROR( VLOOKUP(CONCATENATE(tabEstimativa[[#This Row],[ATA.NR]],"/",tabEstimativa[[#This Row],[ATA.ANO]]-2000),tabAtas[#Data],6,FALSE), "" )</f>
        <v>MADEIRAS</v>
      </c>
      <c r="P557" s="36" t="s">
        <v>4117</v>
      </c>
      <c r="Q557" s="35">
        <f>IFERROR( VLOOKUP(tabEstimativa[[#This Row],[PREGÃO]],tabPregões[#Data],6,FALSE), "" )</f>
        <v>44308</v>
      </c>
      <c r="R557" s="48"/>
      <c r="S557" s="66" t="str">
        <f>IF(COUNTIFS(tabImprósperosDetalhes[PREGÃO],tabEstimativa[[#This Row],[PREGÃO]],tabImprósperosDetalhes[IMPRÓSPERO],tabEstimativa[[#This Row],[LOTE]]) &gt; 0,"X","")</f>
        <v/>
      </c>
      <c r="T557" s="98" t="str">
        <f>IFERROR( VLOOKUP(tabEstimativa[[#This Row],[PREGÃO]],tabPregões[#Data],11,FALSE), "" )</f>
        <v>Processo finalizado. Ata 131/21.</v>
      </c>
      <c r="U557" s="29" t="s">
        <v>1560</v>
      </c>
      <c r="V557" s="53" t="s">
        <v>4282</v>
      </c>
      <c r="W557" s="54">
        <v>44708.416481481479</v>
      </c>
      <c r="X557" s="34" t="str">
        <f t="shared" si="9"/>
        <v>*</v>
      </c>
    </row>
    <row r="558" spans="1:24" x14ac:dyDescent="0.3">
      <c r="A558" s="2">
        <v>78307</v>
      </c>
      <c r="B558" s="3" t="s">
        <v>152</v>
      </c>
      <c r="C558" s="5" t="s">
        <v>3</v>
      </c>
      <c r="D558" s="11">
        <v>51</v>
      </c>
      <c r="E558" s="23">
        <v>28</v>
      </c>
      <c r="F558" s="11">
        <v>12</v>
      </c>
      <c r="G558" s="74">
        <f>IFERROR( ROUNDUP(tabEstimativa[[#This Row],[ESTIMATIVA]] / tabEstimativa[[#This Row],[PERÍODO]],0), 0 )</f>
        <v>0</v>
      </c>
      <c r="H558" s="72">
        <v>0</v>
      </c>
      <c r="I558" s="12">
        <v>44159</v>
      </c>
      <c r="J558" s="7">
        <v>145</v>
      </c>
      <c r="K558" s="8">
        <v>2021</v>
      </c>
      <c r="L558" s="6">
        <v>44707</v>
      </c>
      <c r="M558" s="238">
        <f>SUMIFS(tabSaldoAta[SALDO],tabSaldoAta[CÓDIGO],tabEstimativa[[#This Row],[CÓDIGO]],tabSaldoAta[ATA.NR],tabEstimativa[[#This Row],[ATA.NR]],tabSaldoAta[ATA.ANO],tabEstimativa[[#This Row],[ATA.ANO]])</f>
        <v>0</v>
      </c>
      <c r="N558" s="13" t="s">
        <v>1198</v>
      </c>
      <c r="O558" s="307" t="str">
        <f>IFERROR( VLOOKUP(CONCATENATE(tabEstimativa[[#This Row],[ATA.NR]],"/",tabEstimativa[[#This Row],[ATA.ANO]]-2000),tabAtas[#Data],6,FALSE), "" )</f>
        <v>MADEIRAS</v>
      </c>
      <c r="P558" s="36" t="s">
        <v>4117</v>
      </c>
      <c r="Q558" s="35">
        <f>IFERROR( VLOOKUP(tabEstimativa[[#This Row],[PREGÃO]],tabPregões[#Data],6,FALSE), "" )</f>
        <v>44308</v>
      </c>
      <c r="R558" s="48"/>
      <c r="S558" s="66" t="str">
        <f>IF(COUNTIFS(tabImprósperosDetalhes[PREGÃO],tabEstimativa[[#This Row],[PREGÃO]],tabImprósperosDetalhes[IMPRÓSPERO],tabEstimativa[[#This Row],[LOTE]]) &gt; 0,"X","")</f>
        <v/>
      </c>
      <c r="T558" s="98" t="str">
        <f>IFERROR( VLOOKUP(tabEstimativa[[#This Row],[PREGÃO]],tabPregões[#Data],11,FALSE), "" )</f>
        <v>Processo finalizado. Ata 131/21.</v>
      </c>
      <c r="U558" s="29" t="s">
        <v>1560</v>
      </c>
      <c r="V558" s="53" t="s">
        <v>4282</v>
      </c>
      <c r="W558" s="54">
        <v>44708.416481481479</v>
      </c>
      <c r="X558" s="34" t="str">
        <f t="shared" si="9"/>
        <v>*</v>
      </c>
    </row>
    <row r="559" spans="1:24" x14ac:dyDescent="0.3">
      <c r="A559" s="2">
        <v>51073</v>
      </c>
      <c r="B559" s="3" t="s">
        <v>374</v>
      </c>
      <c r="C559" s="5" t="s">
        <v>3</v>
      </c>
      <c r="D559" s="11"/>
      <c r="E559" s="23"/>
      <c r="F559" s="11">
        <v>12</v>
      </c>
      <c r="G559" s="74">
        <f>IFERROR( ROUNDUP(tabEstimativa[[#This Row],[ESTIMATIVA]] / tabEstimativa[[#This Row],[PERÍODO]],0), 0 )</f>
        <v>0</v>
      </c>
      <c r="H559" s="72">
        <v>0</v>
      </c>
      <c r="I559" s="12">
        <v>43847</v>
      </c>
      <c r="J559" s="7">
        <v>127</v>
      </c>
      <c r="K559" s="8">
        <v>2017</v>
      </c>
      <c r="L559" s="6">
        <v>43325</v>
      </c>
      <c r="M559" s="238">
        <f>SUMIFS(tabSaldoAta[SALDO],tabSaldoAta[CÓDIGO],tabEstimativa[[#This Row],[CÓDIGO]],tabSaldoAta[ATA.NR],tabEstimativa[[#This Row],[ATA.NR]],tabSaldoAta[ATA.ANO],tabEstimativa[[#This Row],[ATA.ANO]])</f>
        <v>0</v>
      </c>
      <c r="N559" s="13" t="s">
        <v>1199</v>
      </c>
      <c r="O559" s="308" t="s">
        <v>1333</v>
      </c>
      <c r="P559" s="36" t="s">
        <v>2028</v>
      </c>
      <c r="Q559" s="35" t="str">
        <f>IFERROR( VLOOKUP(tabEstimativa[[#This Row],[PREGÃO]],tabPregões[#Data],6,FALSE), "" )</f>
        <v/>
      </c>
      <c r="R559" s="48"/>
      <c r="S559" s="66" t="str">
        <f>IF(COUNTIFS(tabImprósperosDetalhes[PREGÃO],tabEstimativa[[#This Row],[PREGÃO]],tabImprósperosDetalhes[IMPRÓSPERO],tabEstimativa[[#This Row],[LOTE]]) &gt; 0,"X","")</f>
        <v/>
      </c>
      <c r="T559" s="98" t="str">
        <f>IFERROR( VLOOKUP(tabEstimativa[[#This Row],[PREGÃO]],tabPregões[#Data],11,FALSE), "" )</f>
        <v/>
      </c>
      <c r="U559" s="29" t="s">
        <v>1935</v>
      </c>
      <c r="V559" s="53" t="s">
        <v>2063</v>
      </c>
      <c r="W559" s="54">
        <v>43850.39739583333</v>
      </c>
      <c r="X559" s="34" t="str">
        <f t="shared" si="9"/>
        <v>*</v>
      </c>
    </row>
    <row r="560" spans="1:24" x14ac:dyDescent="0.3">
      <c r="A560" s="2">
        <v>50591</v>
      </c>
      <c r="B560" s="3" t="s">
        <v>153</v>
      </c>
      <c r="C560" s="5" t="s">
        <v>3</v>
      </c>
      <c r="D560" s="11">
        <v>51</v>
      </c>
      <c r="E560" s="23">
        <v>28</v>
      </c>
      <c r="F560" s="11">
        <v>12</v>
      </c>
      <c r="G560" s="74">
        <f>IFERROR( ROUNDUP(tabEstimativa[[#This Row],[ESTIMATIVA]] / tabEstimativa[[#This Row],[PERÍODO]],0), 0 )</f>
        <v>0</v>
      </c>
      <c r="H560" s="72">
        <v>0</v>
      </c>
      <c r="I560" s="12">
        <v>44159</v>
      </c>
      <c r="J560" s="7">
        <v>145</v>
      </c>
      <c r="K560" s="8">
        <v>2021</v>
      </c>
      <c r="L560" s="6">
        <v>44707</v>
      </c>
      <c r="M560" s="238">
        <f>SUMIFS(tabSaldoAta[SALDO],tabSaldoAta[CÓDIGO],tabEstimativa[[#This Row],[CÓDIGO]],tabSaldoAta[ATA.NR],tabEstimativa[[#This Row],[ATA.NR]],tabSaldoAta[ATA.ANO],tabEstimativa[[#This Row],[ATA.ANO]])</f>
        <v>0</v>
      </c>
      <c r="N560" s="13" t="s">
        <v>1198</v>
      </c>
      <c r="O560" s="307" t="str">
        <f>IFERROR( VLOOKUP(CONCATENATE(tabEstimativa[[#This Row],[ATA.NR]],"/",tabEstimativa[[#This Row],[ATA.ANO]]-2000),tabAtas[#Data],6,FALSE), "" )</f>
        <v>MADEIRAS</v>
      </c>
      <c r="P560" s="36" t="s">
        <v>4117</v>
      </c>
      <c r="Q560" s="35">
        <f>IFERROR( VLOOKUP(tabEstimativa[[#This Row],[PREGÃO]],tabPregões[#Data],6,FALSE), "" )</f>
        <v>44308</v>
      </c>
      <c r="R560" s="48"/>
      <c r="S560" s="66" t="str">
        <f>IF(COUNTIFS(tabImprósperosDetalhes[PREGÃO],tabEstimativa[[#This Row],[PREGÃO]],tabImprósperosDetalhes[IMPRÓSPERO],tabEstimativa[[#This Row],[LOTE]]) &gt; 0,"X","")</f>
        <v/>
      </c>
      <c r="T560" s="98" t="str">
        <f>IFERROR( VLOOKUP(tabEstimativa[[#This Row],[PREGÃO]],tabPregões[#Data],11,FALSE), "" )</f>
        <v>Processo finalizado. Ata 131/21.</v>
      </c>
      <c r="U560" s="29" t="s">
        <v>1560</v>
      </c>
      <c r="V560" s="53" t="s">
        <v>4282</v>
      </c>
      <c r="W560" s="54">
        <v>44708.416481481479</v>
      </c>
      <c r="X560" s="34" t="str">
        <f t="shared" si="9"/>
        <v>*</v>
      </c>
    </row>
    <row r="561" spans="1:24" x14ac:dyDescent="0.3">
      <c r="A561" s="2">
        <v>49033</v>
      </c>
      <c r="B561" s="3" t="s">
        <v>154</v>
      </c>
      <c r="C561" s="5" t="s">
        <v>3</v>
      </c>
      <c r="D561" s="11">
        <v>51</v>
      </c>
      <c r="E561" s="23">
        <v>28</v>
      </c>
      <c r="F561" s="11">
        <v>12</v>
      </c>
      <c r="G561" s="74">
        <f>IFERROR( ROUNDUP(tabEstimativa[[#This Row],[ESTIMATIVA]] / tabEstimativa[[#This Row],[PERÍODO]],0), 0 )</f>
        <v>4</v>
      </c>
      <c r="H561" s="72">
        <v>40</v>
      </c>
      <c r="I561" s="12">
        <v>44159</v>
      </c>
      <c r="J561" s="7">
        <v>145</v>
      </c>
      <c r="K561" s="8">
        <v>2021</v>
      </c>
      <c r="L561" s="6">
        <v>44707</v>
      </c>
      <c r="M561" s="238">
        <f>SUMIFS(tabSaldoAta[SALDO],tabSaldoAta[CÓDIGO],tabEstimativa[[#This Row],[CÓDIGO]],tabSaldoAta[ATA.NR],tabEstimativa[[#This Row],[ATA.NR]],tabSaldoAta[ATA.ANO],tabEstimativa[[#This Row],[ATA.ANO]])</f>
        <v>40</v>
      </c>
      <c r="N561" s="13" t="s">
        <v>1198</v>
      </c>
      <c r="O561" s="307" t="str">
        <f>IFERROR( VLOOKUP(CONCATENATE(tabEstimativa[[#This Row],[ATA.NR]],"/",tabEstimativa[[#This Row],[ATA.ANO]]-2000),tabAtas[#Data],6,FALSE), "" )</f>
        <v>MADEIRAS</v>
      </c>
      <c r="P561" s="36" t="s">
        <v>4117</v>
      </c>
      <c r="Q561" s="35">
        <f>IFERROR( VLOOKUP(tabEstimativa[[#This Row],[PREGÃO]],tabPregões[#Data],6,FALSE), "" )</f>
        <v>44308</v>
      </c>
      <c r="R561" s="48"/>
      <c r="S561" s="66" t="str">
        <f>IF(COUNTIFS(tabImprósperosDetalhes[PREGÃO],tabEstimativa[[#This Row],[PREGÃO]],tabImprósperosDetalhes[IMPRÓSPERO],tabEstimativa[[#This Row],[LOTE]]) &gt; 0,"X","")</f>
        <v/>
      </c>
      <c r="T561" s="98" t="str">
        <f>IFERROR( VLOOKUP(tabEstimativa[[#This Row],[PREGÃO]],tabPregões[#Data],11,FALSE), "" )</f>
        <v>Processo finalizado. Ata 131/21.</v>
      </c>
      <c r="U561" s="29" t="s">
        <v>1560</v>
      </c>
      <c r="V561" s="53" t="s">
        <v>4282</v>
      </c>
      <c r="W561" s="54">
        <v>44708.416481481479</v>
      </c>
      <c r="X561" s="34" t="str">
        <f t="shared" si="9"/>
        <v>*</v>
      </c>
    </row>
    <row r="562" spans="1:24" x14ac:dyDescent="0.3">
      <c r="A562" s="2">
        <v>56519</v>
      </c>
      <c r="B562" s="3" t="s">
        <v>155</v>
      </c>
      <c r="C562" s="5" t="s">
        <v>3</v>
      </c>
      <c r="D562" s="11">
        <v>51</v>
      </c>
      <c r="E562" s="23">
        <v>28</v>
      </c>
      <c r="F562" s="11">
        <v>12</v>
      </c>
      <c r="G562" s="74">
        <f>IFERROR( ROUNDUP(tabEstimativa[[#This Row],[ESTIMATIVA]] / tabEstimativa[[#This Row],[PERÍODO]],0), 0 )</f>
        <v>3</v>
      </c>
      <c r="H562" s="72">
        <v>30</v>
      </c>
      <c r="I562" s="12">
        <v>44159</v>
      </c>
      <c r="J562" s="7">
        <v>145</v>
      </c>
      <c r="K562" s="8">
        <v>2021</v>
      </c>
      <c r="L562" s="6">
        <v>44707</v>
      </c>
      <c r="M562" s="238">
        <f>SUMIFS(tabSaldoAta[SALDO],tabSaldoAta[CÓDIGO],tabEstimativa[[#This Row],[CÓDIGO]],tabSaldoAta[ATA.NR],tabEstimativa[[#This Row],[ATA.NR]],tabSaldoAta[ATA.ANO],tabEstimativa[[#This Row],[ATA.ANO]])</f>
        <v>30</v>
      </c>
      <c r="N562" s="13" t="s">
        <v>1198</v>
      </c>
      <c r="O562" s="307" t="str">
        <f>IFERROR( VLOOKUP(CONCATENATE(tabEstimativa[[#This Row],[ATA.NR]],"/",tabEstimativa[[#This Row],[ATA.ANO]]-2000),tabAtas[#Data],6,FALSE), "" )</f>
        <v>MADEIRAS</v>
      </c>
      <c r="P562" s="36" t="s">
        <v>4117</v>
      </c>
      <c r="Q562" s="35">
        <f>IFERROR( VLOOKUP(tabEstimativa[[#This Row],[PREGÃO]],tabPregões[#Data],6,FALSE), "" )</f>
        <v>44308</v>
      </c>
      <c r="R562" s="48"/>
      <c r="S562" s="66" t="str">
        <f>IF(COUNTIFS(tabImprósperosDetalhes[PREGÃO],tabEstimativa[[#This Row],[PREGÃO]],tabImprósperosDetalhes[IMPRÓSPERO],tabEstimativa[[#This Row],[LOTE]]) &gt; 0,"X","")</f>
        <v/>
      </c>
      <c r="T562" s="98" t="str">
        <f>IFERROR( VLOOKUP(tabEstimativa[[#This Row],[PREGÃO]],tabPregões[#Data],11,FALSE), "" )</f>
        <v>Processo finalizado. Ata 131/21.</v>
      </c>
      <c r="U562" s="29" t="s">
        <v>1560</v>
      </c>
      <c r="V562" s="53" t="s">
        <v>4282</v>
      </c>
      <c r="W562" s="54">
        <v>44708.416481481479</v>
      </c>
      <c r="X562" s="34" t="str">
        <f t="shared" si="9"/>
        <v>*</v>
      </c>
    </row>
    <row r="563" spans="1:24" x14ac:dyDescent="0.3">
      <c r="A563" s="2">
        <v>56520</v>
      </c>
      <c r="B563" s="3" t="s">
        <v>156</v>
      </c>
      <c r="C563" s="5" t="s">
        <v>3</v>
      </c>
      <c r="D563" s="11">
        <v>51</v>
      </c>
      <c r="E563" s="23">
        <v>28</v>
      </c>
      <c r="F563" s="11">
        <v>12</v>
      </c>
      <c r="G563" s="74">
        <f>IFERROR( ROUNDUP(tabEstimativa[[#This Row],[ESTIMATIVA]] / tabEstimativa[[#This Row],[PERÍODO]],0), 0 )</f>
        <v>5</v>
      </c>
      <c r="H563" s="72">
        <v>50</v>
      </c>
      <c r="I563" s="12">
        <v>44159</v>
      </c>
      <c r="J563" s="7">
        <v>145</v>
      </c>
      <c r="K563" s="8">
        <v>2021</v>
      </c>
      <c r="L563" s="6">
        <v>44707</v>
      </c>
      <c r="M563" s="238">
        <f>SUMIFS(tabSaldoAta[SALDO],tabSaldoAta[CÓDIGO],tabEstimativa[[#This Row],[CÓDIGO]],tabSaldoAta[ATA.NR],tabEstimativa[[#This Row],[ATA.NR]],tabSaldoAta[ATA.ANO],tabEstimativa[[#This Row],[ATA.ANO]])</f>
        <v>50</v>
      </c>
      <c r="N563" s="13" t="s">
        <v>1198</v>
      </c>
      <c r="O563" s="307" t="str">
        <f>IFERROR( VLOOKUP(CONCATENATE(tabEstimativa[[#This Row],[ATA.NR]],"/",tabEstimativa[[#This Row],[ATA.ANO]]-2000),tabAtas[#Data],6,FALSE), "" )</f>
        <v>MADEIRAS</v>
      </c>
      <c r="P563" s="36" t="s">
        <v>4117</v>
      </c>
      <c r="Q563" s="35">
        <f>IFERROR( VLOOKUP(tabEstimativa[[#This Row],[PREGÃO]],tabPregões[#Data],6,FALSE), "" )</f>
        <v>44308</v>
      </c>
      <c r="R563" s="48"/>
      <c r="S563" s="66" t="str">
        <f>IF(COUNTIFS(tabImprósperosDetalhes[PREGÃO],tabEstimativa[[#This Row],[PREGÃO]],tabImprósperosDetalhes[IMPRÓSPERO],tabEstimativa[[#This Row],[LOTE]]) &gt; 0,"X","")</f>
        <v/>
      </c>
      <c r="T563" s="98" t="str">
        <f>IFERROR( VLOOKUP(tabEstimativa[[#This Row],[PREGÃO]],tabPregões[#Data],11,FALSE), "" )</f>
        <v>Processo finalizado. Ata 131/21.</v>
      </c>
      <c r="U563" s="29" t="s">
        <v>1560</v>
      </c>
      <c r="V563" s="53" t="s">
        <v>4282</v>
      </c>
      <c r="W563" s="54">
        <v>44708.416481481479</v>
      </c>
      <c r="X563" s="34" t="str">
        <f t="shared" si="9"/>
        <v>*</v>
      </c>
    </row>
    <row r="564" spans="1:24" x14ac:dyDescent="0.3">
      <c r="A564" s="2">
        <v>126052</v>
      </c>
      <c r="B564" s="3" t="s">
        <v>984</v>
      </c>
      <c r="C564" s="5" t="s">
        <v>1418</v>
      </c>
      <c r="D564" s="11"/>
      <c r="E564" s="23"/>
      <c r="F564" s="11">
        <v>12</v>
      </c>
      <c r="G564" s="74">
        <f>IFERROR( ROUNDUP(tabEstimativa[[#This Row],[ESTIMATIVA]] / tabEstimativa[[#This Row],[PERÍODO]],0), 0 )</f>
        <v>50</v>
      </c>
      <c r="H564" s="72">
        <v>600</v>
      </c>
      <c r="I564" s="12">
        <v>43336</v>
      </c>
      <c r="J564" s="7"/>
      <c r="K564" s="8"/>
      <c r="L564" s="6"/>
      <c r="M564" s="238">
        <f>SUMIFS(tabSaldoAta[SALDO],tabSaldoAta[CÓDIGO],tabEstimativa[[#This Row],[CÓDIGO]],tabSaldoAta[ATA.NR],tabEstimativa[[#This Row],[ATA.NR]],tabSaldoAta[ATA.ANO],tabEstimativa[[#This Row],[ATA.ANO]])</f>
        <v>0</v>
      </c>
      <c r="N564" s="13" t="s">
        <v>1459</v>
      </c>
      <c r="O564" s="308" t="s">
        <v>1367</v>
      </c>
      <c r="P564" s="36"/>
      <c r="Q564" s="35" t="str">
        <f>IFERROR( VLOOKUP(tabEstimativa[[#This Row],[PREGÃO]],tabPregões[#Data],6,FALSE), "" )</f>
        <v/>
      </c>
      <c r="R564" s="48"/>
      <c r="S564" s="66" t="str">
        <f>IF(COUNTIFS(tabImprósperosDetalhes[PREGÃO],tabEstimativa[[#This Row],[PREGÃO]],tabImprósperosDetalhes[IMPRÓSPERO],tabEstimativa[[#This Row],[LOTE]]) &gt; 0,"X","")</f>
        <v/>
      </c>
      <c r="T564" s="98" t="str">
        <f>IFERROR( VLOOKUP(tabEstimativa[[#This Row],[PREGÃO]],tabPregões[#Data],11,FALSE), "" )</f>
        <v/>
      </c>
      <c r="U564" s="29" t="s">
        <v>1380</v>
      </c>
      <c r="V564" s="53" t="s">
        <v>1551</v>
      </c>
      <c r="W564" s="54">
        <v>43591.434733796297</v>
      </c>
      <c r="X564" s="34" t="str">
        <f t="shared" si="9"/>
        <v>*</v>
      </c>
    </row>
    <row r="565" spans="1:24" x14ac:dyDescent="0.3">
      <c r="A565" s="2">
        <v>126051</v>
      </c>
      <c r="B565" s="3" t="s">
        <v>983</v>
      </c>
      <c r="C565" s="5" t="s">
        <v>1418</v>
      </c>
      <c r="D565" s="11"/>
      <c r="E565" s="23"/>
      <c r="F565" s="11">
        <v>12</v>
      </c>
      <c r="G565" s="74">
        <f>IFERROR( ROUNDUP(tabEstimativa[[#This Row],[ESTIMATIVA]] / tabEstimativa[[#This Row],[PERÍODO]],0), 0 )</f>
        <v>70</v>
      </c>
      <c r="H565" s="72">
        <v>840</v>
      </c>
      <c r="I565" s="12">
        <v>43336</v>
      </c>
      <c r="J565" s="7"/>
      <c r="K565" s="8"/>
      <c r="L565" s="6"/>
      <c r="M565" s="238">
        <f>SUMIFS(tabSaldoAta[SALDO],tabSaldoAta[CÓDIGO],tabEstimativa[[#This Row],[CÓDIGO]],tabSaldoAta[ATA.NR],tabEstimativa[[#This Row],[ATA.NR]],tabSaldoAta[ATA.ANO],tabEstimativa[[#This Row],[ATA.ANO]])</f>
        <v>0</v>
      </c>
      <c r="N565" s="13" t="s">
        <v>1459</v>
      </c>
      <c r="O565" s="308" t="s">
        <v>1367</v>
      </c>
      <c r="P565" s="36"/>
      <c r="Q565" s="35" t="str">
        <f>IFERROR( VLOOKUP(tabEstimativa[[#This Row],[PREGÃO]],tabPregões[#Data],6,FALSE), "" )</f>
        <v/>
      </c>
      <c r="R565" s="48"/>
      <c r="S565" s="66" t="str">
        <f>IF(COUNTIFS(tabImprósperosDetalhes[PREGÃO],tabEstimativa[[#This Row],[PREGÃO]],tabImprósperosDetalhes[IMPRÓSPERO],tabEstimativa[[#This Row],[LOTE]]) &gt; 0,"X","")</f>
        <v/>
      </c>
      <c r="T565" s="98" t="str">
        <f>IFERROR( VLOOKUP(tabEstimativa[[#This Row],[PREGÃO]],tabPregões[#Data],11,FALSE), "" )</f>
        <v/>
      </c>
      <c r="U565" s="29" t="s">
        <v>1380</v>
      </c>
      <c r="V565" s="53" t="s">
        <v>1551</v>
      </c>
      <c r="W565" s="54">
        <v>43591.434733796297</v>
      </c>
      <c r="X565" s="34" t="str">
        <f t="shared" si="9"/>
        <v>*</v>
      </c>
    </row>
    <row r="566" spans="1:24" x14ac:dyDescent="0.3">
      <c r="A566" s="2">
        <v>126053</v>
      </c>
      <c r="B566" s="3" t="s">
        <v>985</v>
      </c>
      <c r="C566" s="5" t="s">
        <v>1418</v>
      </c>
      <c r="D566" s="11"/>
      <c r="E566" s="23"/>
      <c r="F566" s="11">
        <v>12</v>
      </c>
      <c r="G566" s="74">
        <f>IFERROR( ROUNDUP(tabEstimativa[[#This Row],[ESTIMATIVA]] / tabEstimativa[[#This Row],[PERÍODO]],0), 0 )</f>
        <v>100</v>
      </c>
      <c r="H566" s="72">
        <v>1200</v>
      </c>
      <c r="I566" s="12">
        <v>43336</v>
      </c>
      <c r="J566" s="7"/>
      <c r="K566" s="8"/>
      <c r="L566" s="6"/>
      <c r="M566" s="238">
        <f>SUMIFS(tabSaldoAta[SALDO],tabSaldoAta[CÓDIGO],tabEstimativa[[#This Row],[CÓDIGO]],tabSaldoAta[ATA.NR],tabEstimativa[[#This Row],[ATA.NR]],tabSaldoAta[ATA.ANO],tabEstimativa[[#This Row],[ATA.ANO]])</f>
        <v>0</v>
      </c>
      <c r="N566" s="13" t="s">
        <v>1459</v>
      </c>
      <c r="O566" s="308" t="s">
        <v>1367</v>
      </c>
      <c r="P566" s="36"/>
      <c r="Q566" s="35" t="str">
        <f>IFERROR( VLOOKUP(tabEstimativa[[#This Row],[PREGÃO]],tabPregões[#Data],6,FALSE), "" )</f>
        <v/>
      </c>
      <c r="R566" s="48"/>
      <c r="S566" s="66" t="str">
        <f>IF(COUNTIFS(tabImprósperosDetalhes[PREGÃO],tabEstimativa[[#This Row],[PREGÃO]],tabImprósperosDetalhes[IMPRÓSPERO],tabEstimativa[[#This Row],[LOTE]]) &gt; 0,"X","")</f>
        <v/>
      </c>
      <c r="T566" s="98" t="str">
        <f>IFERROR( VLOOKUP(tabEstimativa[[#This Row],[PREGÃO]],tabPregões[#Data],11,FALSE), "" )</f>
        <v/>
      </c>
      <c r="U566" s="29" t="s">
        <v>1380</v>
      </c>
      <c r="V566" s="53" t="s">
        <v>1551</v>
      </c>
      <c r="W566" s="54">
        <v>43591.434733796297</v>
      </c>
      <c r="X566" s="34" t="str">
        <f t="shared" si="9"/>
        <v>*</v>
      </c>
    </row>
    <row r="567" spans="1:24" x14ac:dyDescent="0.3">
      <c r="A567" s="2">
        <v>126054</v>
      </c>
      <c r="B567" s="3" t="s">
        <v>986</v>
      </c>
      <c r="C567" s="5" t="s">
        <v>1418</v>
      </c>
      <c r="D567" s="11"/>
      <c r="E567" s="23"/>
      <c r="F567" s="11">
        <v>12</v>
      </c>
      <c r="G567" s="74">
        <f>IFERROR( ROUNDUP(tabEstimativa[[#This Row],[ESTIMATIVA]] / tabEstimativa[[#This Row],[PERÍODO]],0), 0 )</f>
        <v>62</v>
      </c>
      <c r="H567" s="72">
        <v>740</v>
      </c>
      <c r="I567" s="12">
        <v>43336</v>
      </c>
      <c r="J567" s="7"/>
      <c r="K567" s="8"/>
      <c r="L567" s="6"/>
      <c r="M567" s="238">
        <f>SUMIFS(tabSaldoAta[SALDO],tabSaldoAta[CÓDIGO],tabEstimativa[[#This Row],[CÓDIGO]],tabSaldoAta[ATA.NR],tabEstimativa[[#This Row],[ATA.NR]],tabSaldoAta[ATA.ANO],tabEstimativa[[#This Row],[ATA.ANO]])</f>
        <v>0</v>
      </c>
      <c r="N567" s="13" t="s">
        <v>1459</v>
      </c>
      <c r="O567" s="308" t="s">
        <v>1367</v>
      </c>
      <c r="P567" s="36"/>
      <c r="Q567" s="35" t="str">
        <f>IFERROR( VLOOKUP(tabEstimativa[[#This Row],[PREGÃO]],tabPregões[#Data],6,FALSE), "" )</f>
        <v/>
      </c>
      <c r="R567" s="48"/>
      <c r="S567" s="66" t="str">
        <f>IF(COUNTIFS(tabImprósperosDetalhes[PREGÃO],tabEstimativa[[#This Row],[PREGÃO]],tabImprósperosDetalhes[IMPRÓSPERO],tabEstimativa[[#This Row],[LOTE]]) &gt; 0,"X","")</f>
        <v/>
      </c>
      <c r="T567" s="98" t="str">
        <f>IFERROR( VLOOKUP(tabEstimativa[[#This Row],[PREGÃO]],tabPregões[#Data],11,FALSE), "" )</f>
        <v/>
      </c>
      <c r="U567" s="29" t="s">
        <v>1380</v>
      </c>
      <c r="V567" s="53" t="s">
        <v>1551</v>
      </c>
      <c r="W567" s="54">
        <v>43606.696840277778</v>
      </c>
      <c r="X567" s="34" t="str">
        <f t="shared" si="9"/>
        <v>*</v>
      </c>
    </row>
    <row r="568" spans="1:24" x14ac:dyDescent="0.3">
      <c r="A568" s="2">
        <v>126055</v>
      </c>
      <c r="B568" s="3" t="s">
        <v>987</v>
      </c>
      <c r="C568" s="5" t="s">
        <v>1418</v>
      </c>
      <c r="D568" s="11"/>
      <c r="E568" s="23"/>
      <c r="F568" s="11">
        <v>12</v>
      </c>
      <c r="G568" s="74">
        <f>IFERROR( ROUNDUP(tabEstimativa[[#This Row],[ESTIMATIVA]] / tabEstimativa[[#This Row],[PERÍODO]],0), 0 )</f>
        <v>45</v>
      </c>
      <c r="H568" s="72">
        <v>540</v>
      </c>
      <c r="I568" s="12">
        <v>43336</v>
      </c>
      <c r="J568" s="7"/>
      <c r="K568" s="8"/>
      <c r="L568" s="6"/>
      <c r="M568" s="238">
        <f>SUMIFS(tabSaldoAta[SALDO],tabSaldoAta[CÓDIGO],tabEstimativa[[#This Row],[CÓDIGO]],tabSaldoAta[ATA.NR],tabEstimativa[[#This Row],[ATA.NR]],tabSaldoAta[ATA.ANO],tabEstimativa[[#This Row],[ATA.ANO]])</f>
        <v>0</v>
      </c>
      <c r="N568" s="13" t="s">
        <v>1459</v>
      </c>
      <c r="O568" s="308" t="s">
        <v>1367</v>
      </c>
      <c r="P568" s="36"/>
      <c r="Q568" s="35" t="str">
        <f>IFERROR( VLOOKUP(tabEstimativa[[#This Row],[PREGÃO]],tabPregões[#Data],6,FALSE), "" )</f>
        <v/>
      </c>
      <c r="R568" s="48"/>
      <c r="S568" s="66" t="str">
        <f>IF(COUNTIFS(tabImprósperosDetalhes[PREGÃO],tabEstimativa[[#This Row],[PREGÃO]],tabImprósperosDetalhes[IMPRÓSPERO],tabEstimativa[[#This Row],[LOTE]]) &gt; 0,"X","")</f>
        <v/>
      </c>
      <c r="T568" s="98" t="str">
        <f>IFERROR( VLOOKUP(tabEstimativa[[#This Row],[PREGÃO]],tabPregões[#Data],11,FALSE), "" )</f>
        <v/>
      </c>
      <c r="U568" s="29" t="s">
        <v>1380</v>
      </c>
      <c r="V568" s="53" t="s">
        <v>1551</v>
      </c>
      <c r="W568" s="54">
        <v>43591.434733796297</v>
      </c>
      <c r="X568" s="34" t="str">
        <f t="shared" si="9"/>
        <v>*</v>
      </c>
    </row>
    <row r="569" spans="1:24" x14ac:dyDescent="0.3">
      <c r="A569" s="2">
        <v>116334</v>
      </c>
      <c r="B569" s="3" t="s">
        <v>743</v>
      </c>
      <c r="C569" s="5" t="s">
        <v>17</v>
      </c>
      <c r="D569" s="11"/>
      <c r="E569" s="23"/>
      <c r="F569" s="11">
        <v>12</v>
      </c>
      <c r="G569" s="74">
        <f>IFERROR( ROUNDUP(tabEstimativa[[#This Row],[ESTIMATIVA]] / tabEstimativa[[#This Row],[PERÍODO]],0), 0 )</f>
        <v>0</v>
      </c>
      <c r="H569" s="72">
        <v>0</v>
      </c>
      <c r="I569" s="12">
        <v>43339</v>
      </c>
      <c r="J569" s="7"/>
      <c r="K569" s="8"/>
      <c r="L569" s="6"/>
      <c r="M569" s="238">
        <f>SUMIFS(tabSaldoAta[SALDO],tabSaldoAta[CÓDIGO],tabEstimativa[[#This Row],[CÓDIGO]],tabSaldoAta[ATA.NR],tabEstimativa[[#This Row],[ATA.NR]],tabSaldoAta[ATA.ANO],tabEstimativa[[#This Row],[ATA.ANO]])</f>
        <v>0</v>
      </c>
      <c r="N569" s="13" t="s">
        <v>1459</v>
      </c>
      <c r="O569" s="308" t="s">
        <v>1339</v>
      </c>
      <c r="P569" s="36"/>
      <c r="Q569" s="35" t="str">
        <f>IFERROR( VLOOKUP(tabEstimativa[[#This Row],[PREGÃO]],tabPregões[#Data],6,FALSE), "" )</f>
        <v/>
      </c>
      <c r="R569" s="48"/>
      <c r="S569" s="66" t="str">
        <f>IF(COUNTIFS(tabImprósperosDetalhes[PREGÃO],tabEstimativa[[#This Row],[PREGÃO]],tabImprósperosDetalhes[IMPRÓSPERO],tabEstimativa[[#This Row],[LOTE]]) &gt; 0,"X","")</f>
        <v/>
      </c>
      <c r="T569" s="98" t="str">
        <f>IFERROR( VLOOKUP(tabEstimativa[[#This Row],[PREGÃO]],tabPregões[#Data],11,FALSE), "" )</f>
        <v/>
      </c>
      <c r="U569" s="29" t="s">
        <v>1380</v>
      </c>
      <c r="V569" s="53" t="s">
        <v>1551</v>
      </c>
      <c r="W569" s="54">
        <v>43591.434733796297</v>
      </c>
      <c r="X569" s="34" t="str">
        <f t="shared" si="9"/>
        <v>*</v>
      </c>
    </row>
    <row r="570" spans="1:24" x14ac:dyDescent="0.3">
      <c r="A570" s="2">
        <v>62914</v>
      </c>
      <c r="B570" s="3" t="s">
        <v>732</v>
      </c>
      <c r="C570" s="5" t="s">
        <v>17</v>
      </c>
      <c r="D570" s="11">
        <v>52</v>
      </c>
      <c r="E570" s="23">
        <v>2</v>
      </c>
      <c r="F570" s="11">
        <v>12</v>
      </c>
      <c r="G570" s="74">
        <f>IFERROR( ROUNDUP(tabEstimativa[[#This Row],[ESTIMATIVA]] / tabEstimativa[[#This Row],[PERÍODO]],0), 0 )</f>
        <v>2</v>
      </c>
      <c r="H570" s="72">
        <v>20</v>
      </c>
      <c r="I570" s="12">
        <v>43339</v>
      </c>
      <c r="J570" s="7"/>
      <c r="K570" s="8"/>
      <c r="L570" s="6"/>
      <c r="M570" s="238">
        <f>SUMIFS(tabSaldoAta[SALDO],tabSaldoAta[CÓDIGO],tabEstimativa[[#This Row],[CÓDIGO]],tabSaldoAta[ATA.NR],tabEstimativa[[#This Row],[ATA.NR]],tabSaldoAta[ATA.ANO],tabEstimativa[[#This Row],[ATA.ANO]])</f>
        <v>0</v>
      </c>
      <c r="N570" s="13" t="s">
        <v>1459</v>
      </c>
      <c r="O570" s="308" t="s">
        <v>1339</v>
      </c>
      <c r="P570" s="36"/>
      <c r="Q570" s="35" t="str">
        <f>IFERROR( VLOOKUP(tabEstimativa[[#This Row],[PREGÃO]],tabPregões[#Data],6,FALSE), "" )</f>
        <v/>
      </c>
      <c r="R570" s="48"/>
      <c r="S570" s="66" t="str">
        <f>IF(COUNTIFS(tabImprósperosDetalhes[PREGÃO],tabEstimativa[[#This Row],[PREGÃO]],tabImprósperosDetalhes[IMPRÓSPERO],tabEstimativa[[#This Row],[LOTE]]) &gt; 0,"X","")</f>
        <v/>
      </c>
      <c r="T570" s="98" t="str">
        <f>IFERROR( VLOOKUP(tabEstimativa[[#This Row],[PREGÃO]],tabPregões[#Data],11,FALSE), "" )</f>
        <v/>
      </c>
      <c r="U570" s="29" t="s">
        <v>1380</v>
      </c>
      <c r="V570" s="53" t="s">
        <v>1551</v>
      </c>
      <c r="W570" s="54">
        <v>43606.696840277778</v>
      </c>
      <c r="X570" s="34" t="str">
        <f t="shared" si="9"/>
        <v>*</v>
      </c>
    </row>
    <row r="571" spans="1:24" x14ac:dyDescent="0.3">
      <c r="A571" s="2">
        <v>98702</v>
      </c>
      <c r="B571" s="3" t="s">
        <v>402</v>
      </c>
      <c r="C571" s="5" t="s">
        <v>1418</v>
      </c>
      <c r="D571" s="11">
        <v>51</v>
      </c>
      <c r="E571" s="23">
        <v>24</v>
      </c>
      <c r="F571" s="11">
        <v>12</v>
      </c>
      <c r="G571" s="74">
        <f>IFERROR( ROUNDUP(tabEstimativa[[#This Row],[ESTIMATIVA]] / tabEstimativa[[#This Row],[PERÍODO]],0), 0 )</f>
        <v>417</v>
      </c>
      <c r="H571" s="72">
        <v>5000</v>
      </c>
      <c r="I571" s="12">
        <v>44308</v>
      </c>
      <c r="J571" s="7">
        <v>174</v>
      </c>
      <c r="K571" s="8">
        <v>2020</v>
      </c>
      <c r="L571" s="6">
        <v>44424</v>
      </c>
      <c r="M571" s="238">
        <f>SUMIFS(tabSaldoAta[SALDO],tabSaldoAta[CÓDIGO],tabEstimativa[[#This Row],[CÓDIGO]],tabSaldoAta[ATA.NR],tabEstimativa[[#This Row],[ATA.NR]],tabSaldoAta[ATA.ANO],tabEstimativa[[#This Row],[ATA.ANO]])</f>
        <v>1500</v>
      </c>
      <c r="N571" s="13" t="s">
        <v>1198</v>
      </c>
      <c r="O571" s="308" t="s">
        <v>1548</v>
      </c>
      <c r="P571" s="36" t="s">
        <v>4324</v>
      </c>
      <c r="Q571" s="35" t="str">
        <f>IFERROR( VLOOKUP(tabEstimativa[[#This Row],[PREGÃO]],tabPregões[#Data],6,FALSE), "" )</f>
        <v/>
      </c>
      <c r="R571" s="48"/>
      <c r="S571" s="66" t="str">
        <f>IF(COUNTIFS(tabImprósperosDetalhes[PREGÃO],tabEstimativa[[#This Row],[PREGÃO]],tabImprósperosDetalhes[IMPRÓSPERO],tabEstimativa[[#This Row],[LOTE]]) &gt; 0,"X","")</f>
        <v/>
      </c>
      <c r="T571" s="98" t="str">
        <f>IFERROR( VLOOKUP(tabEstimativa[[#This Row],[PREGÃO]],tabPregões[#Data],11,FALSE), "" )</f>
        <v/>
      </c>
      <c r="U571" s="29" t="s">
        <v>1560</v>
      </c>
      <c r="V571" s="53" t="s">
        <v>4282</v>
      </c>
      <c r="W571" s="54">
        <v>44736.391168981485</v>
      </c>
      <c r="X571" s="34" t="str">
        <f t="shared" si="9"/>
        <v>*</v>
      </c>
    </row>
    <row r="572" spans="1:24" x14ac:dyDescent="0.3">
      <c r="A572" s="2">
        <v>12657</v>
      </c>
      <c r="B572" s="3" t="s">
        <v>806</v>
      </c>
      <c r="C572" s="5" t="s">
        <v>5</v>
      </c>
      <c r="D572" s="11">
        <v>81</v>
      </c>
      <c r="E572" s="23">
        <v>9</v>
      </c>
      <c r="F572" s="11">
        <v>12</v>
      </c>
      <c r="G572" s="74">
        <f>IFERROR( ROUNDUP(tabEstimativa[[#This Row],[ESTIMATIVA]] / tabEstimativa[[#This Row],[PERÍODO]],0), 0 )</f>
        <v>0</v>
      </c>
      <c r="H572" s="72">
        <v>0</v>
      </c>
      <c r="I572" s="12">
        <v>43593</v>
      </c>
      <c r="J572" s="7">
        <v>220</v>
      </c>
      <c r="K572" s="8">
        <v>2019</v>
      </c>
      <c r="L572" s="6">
        <v>44082</v>
      </c>
      <c r="M572" s="238">
        <f>SUMIFS(tabSaldoAta[SALDO],tabSaldoAta[CÓDIGO],tabEstimativa[[#This Row],[CÓDIGO]],tabSaldoAta[ATA.NR],tabEstimativa[[#This Row],[ATA.NR]],tabSaldoAta[ATA.ANO],tabEstimativa[[#This Row],[ATA.ANO]])</f>
        <v>0</v>
      </c>
      <c r="N572" s="13" t="s">
        <v>1199</v>
      </c>
      <c r="O572" s="308" t="s">
        <v>1545</v>
      </c>
      <c r="P572" s="36" t="s">
        <v>1884</v>
      </c>
      <c r="Q572" s="35">
        <f>IFERROR( VLOOKUP(tabEstimativa[[#This Row],[PREGÃO]],tabPregões[#Data],6,FALSE), "" )</f>
        <v>43749</v>
      </c>
      <c r="R572" s="48"/>
      <c r="S572" s="66" t="str">
        <f>IF(COUNTIFS(tabImprósperosDetalhes[PREGÃO],tabEstimativa[[#This Row],[PREGÃO]],tabImprósperosDetalhes[IMPRÓSPERO],tabEstimativa[[#This Row],[LOTE]]) &gt; 0,"X","")</f>
        <v/>
      </c>
      <c r="T572" s="98" t="str">
        <f>IFERROR( VLOOKUP(tabEstimativa[[#This Row],[PREGÃO]],tabPregões[#Data],11,FALSE), "" )</f>
        <v>Processo finalizado</v>
      </c>
      <c r="U572" s="29" t="s">
        <v>1522</v>
      </c>
      <c r="V572" s="53" t="s">
        <v>1551</v>
      </c>
      <c r="W572" s="54">
        <v>43774.373576388891</v>
      </c>
      <c r="X572" s="34" t="str">
        <f t="shared" si="9"/>
        <v>*</v>
      </c>
    </row>
    <row r="573" spans="1:24" x14ac:dyDescent="0.3">
      <c r="A573" s="2">
        <v>110944</v>
      </c>
      <c r="B573" s="3" t="s">
        <v>741</v>
      </c>
      <c r="C573" s="5" t="s">
        <v>17</v>
      </c>
      <c r="D573" s="11"/>
      <c r="E573" s="23"/>
      <c r="F573" s="11">
        <v>12</v>
      </c>
      <c r="G573" s="74">
        <f>IFERROR( ROUNDUP(tabEstimativa[[#This Row],[ESTIMATIVA]] / tabEstimativa[[#This Row],[PERÍODO]],0), 0 )</f>
        <v>1</v>
      </c>
      <c r="H573" s="72">
        <v>8</v>
      </c>
      <c r="I573" s="12">
        <v>43339</v>
      </c>
      <c r="J573" s="7"/>
      <c r="K573" s="8"/>
      <c r="L573" s="6"/>
      <c r="M573" s="238">
        <f>SUMIFS(tabSaldoAta[SALDO],tabSaldoAta[CÓDIGO],tabEstimativa[[#This Row],[CÓDIGO]],tabSaldoAta[ATA.NR],tabEstimativa[[#This Row],[ATA.NR]],tabSaldoAta[ATA.ANO],tabEstimativa[[#This Row],[ATA.ANO]])</f>
        <v>0</v>
      </c>
      <c r="N573" s="13" t="s">
        <v>1459</v>
      </c>
      <c r="O573" s="308" t="s">
        <v>1339</v>
      </c>
      <c r="P573" s="36"/>
      <c r="Q573" s="35" t="str">
        <f>IFERROR( VLOOKUP(tabEstimativa[[#This Row],[PREGÃO]],tabPregões[#Data],6,FALSE), "" )</f>
        <v/>
      </c>
      <c r="R573" s="48"/>
      <c r="S573" s="66" t="str">
        <f>IF(COUNTIFS(tabImprósperosDetalhes[PREGÃO],tabEstimativa[[#This Row],[PREGÃO]],tabImprósperosDetalhes[IMPRÓSPERO],tabEstimativa[[#This Row],[LOTE]]) &gt; 0,"X","")</f>
        <v/>
      </c>
      <c r="T573" s="98" t="str">
        <f>IFERROR( VLOOKUP(tabEstimativa[[#This Row],[PREGÃO]],tabPregões[#Data],11,FALSE), "" )</f>
        <v/>
      </c>
      <c r="U573" s="29" t="s">
        <v>1380</v>
      </c>
      <c r="V573" s="53" t="s">
        <v>1551</v>
      </c>
      <c r="W573" s="54">
        <v>43606.696840277778</v>
      </c>
      <c r="X573" s="34" t="str">
        <f t="shared" si="9"/>
        <v>*</v>
      </c>
    </row>
    <row r="574" spans="1:24" x14ac:dyDescent="0.3">
      <c r="A574" s="2">
        <v>106604</v>
      </c>
      <c r="B574" s="3" t="s">
        <v>738</v>
      </c>
      <c r="C574" s="5" t="s">
        <v>17</v>
      </c>
      <c r="D574" s="11"/>
      <c r="E574" s="23"/>
      <c r="F574" s="11">
        <v>12</v>
      </c>
      <c r="G574" s="74">
        <f>IFERROR( ROUNDUP(tabEstimativa[[#This Row],[ESTIMATIVA]] / tabEstimativa[[#This Row],[PERÍODO]],0), 0 )</f>
        <v>0</v>
      </c>
      <c r="H574" s="72">
        <v>0</v>
      </c>
      <c r="I574" s="12">
        <v>43339</v>
      </c>
      <c r="J574" s="7"/>
      <c r="K574" s="8"/>
      <c r="L574" s="6"/>
      <c r="M574" s="238">
        <f>SUMIFS(tabSaldoAta[SALDO],tabSaldoAta[CÓDIGO],tabEstimativa[[#This Row],[CÓDIGO]],tabSaldoAta[ATA.NR],tabEstimativa[[#This Row],[ATA.NR]],tabSaldoAta[ATA.ANO],tabEstimativa[[#This Row],[ATA.ANO]])</f>
        <v>0</v>
      </c>
      <c r="N574" s="13" t="s">
        <v>1459</v>
      </c>
      <c r="O574" s="308" t="s">
        <v>1339</v>
      </c>
      <c r="P574" s="36"/>
      <c r="Q574" s="35" t="str">
        <f>IFERROR( VLOOKUP(tabEstimativa[[#This Row],[PREGÃO]],tabPregões[#Data],6,FALSE), "" )</f>
        <v/>
      </c>
      <c r="R574" s="48"/>
      <c r="S574" s="66" t="str">
        <f>IF(COUNTIFS(tabImprósperosDetalhes[PREGÃO],tabEstimativa[[#This Row],[PREGÃO]],tabImprósperosDetalhes[IMPRÓSPERO],tabEstimativa[[#This Row],[LOTE]]) &gt; 0,"X","")</f>
        <v/>
      </c>
      <c r="T574" s="98" t="str">
        <f>IFERROR( VLOOKUP(tabEstimativa[[#This Row],[PREGÃO]],tabPregões[#Data],11,FALSE), "" )</f>
        <v/>
      </c>
      <c r="U574" s="29" t="s">
        <v>1380</v>
      </c>
      <c r="V574" s="53" t="s">
        <v>1551</v>
      </c>
      <c r="W574" s="54">
        <v>43591.434733796297</v>
      </c>
      <c r="X574" s="34" t="str">
        <f t="shared" si="9"/>
        <v>*</v>
      </c>
    </row>
    <row r="575" spans="1:24" x14ac:dyDescent="0.3">
      <c r="A575" s="2">
        <v>106606</v>
      </c>
      <c r="B575" s="3" t="s">
        <v>726</v>
      </c>
      <c r="C575" s="5" t="s">
        <v>17</v>
      </c>
      <c r="D575" s="11"/>
      <c r="E575" s="23"/>
      <c r="F575" s="11">
        <v>12</v>
      </c>
      <c r="G575" s="74">
        <f>IFERROR( ROUNDUP(tabEstimativa[[#This Row],[ESTIMATIVA]] / tabEstimativa[[#This Row],[PERÍODO]],0), 0 )</f>
        <v>1</v>
      </c>
      <c r="H575" s="72">
        <v>10</v>
      </c>
      <c r="I575" s="12">
        <v>43339</v>
      </c>
      <c r="J575" s="7"/>
      <c r="K575" s="8"/>
      <c r="L575" s="6"/>
      <c r="M575" s="238">
        <f>SUMIFS(tabSaldoAta[SALDO],tabSaldoAta[CÓDIGO],tabEstimativa[[#This Row],[CÓDIGO]],tabSaldoAta[ATA.NR],tabEstimativa[[#This Row],[ATA.NR]],tabSaldoAta[ATA.ANO],tabEstimativa[[#This Row],[ATA.ANO]])</f>
        <v>0</v>
      </c>
      <c r="N575" s="13" t="s">
        <v>1459</v>
      </c>
      <c r="O575" s="308" t="s">
        <v>1338</v>
      </c>
      <c r="P575" s="36"/>
      <c r="Q575" s="35" t="str">
        <f>IFERROR( VLOOKUP(tabEstimativa[[#This Row],[PREGÃO]],tabPregões[#Data],6,FALSE), "" )</f>
        <v/>
      </c>
      <c r="R575" s="48"/>
      <c r="S575" s="66" t="str">
        <f>IF(COUNTIFS(tabImprósperosDetalhes[PREGÃO],tabEstimativa[[#This Row],[PREGÃO]],tabImprósperosDetalhes[IMPRÓSPERO],tabEstimativa[[#This Row],[LOTE]]) &gt; 0,"X","")</f>
        <v/>
      </c>
      <c r="T575" s="98" t="str">
        <f>IFERROR( VLOOKUP(tabEstimativa[[#This Row],[PREGÃO]],tabPregões[#Data],11,FALSE), "" )</f>
        <v/>
      </c>
      <c r="U575" s="29" t="s">
        <v>1380</v>
      </c>
      <c r="V575" s="53" t="s">
        <v>1551</v>
      </c>
      <c r="W575" s="54">
        <v>43606.696840277778</v>
      </c>
      <c r="X575" s="34" t="str">
        <f t="shared" si="9"/>
        <v>*</v>
      </c>
    </row>
    <row r="576" spans="1:24" x14ac:dyDescent="0.3">
      <c r="A576" s="2">
        <v>126155</v>
      </c>
      <c r="B576" s="3" t="s">
        <v>744</v>
      </c>
      <c r="C576" s="5" t="s">
        <v>17</v>
      </c>
      <c r="D576" s="11"/>
      <c r="E576" s="23"/>
      <c r="F576" s="11">
        <v>12</v>
      </c>
      <c r="G576" s="74">
        <f>IFERROR( ROUNDUP(tabEstimativa[[#This Row],[ESTIMATIVA]] / tabEstimativa[[#This Row],[PERÍODO]],0), 0 )</f>
        <v>1</v>
      </c>
      <c r="H576" s="72">
        <v>6</v>
      </c>
      <c r="I576" s="12">
        <v>43339</v>
      </c>
      <c r="J576" s="7"/>
      <c r="K576" s="8"/>
      <c r="L576" s="6"/>
      <c r="M576" s="238">
        <f>SUMIFS(tabSaldoAta[SALDO],tabSaldoAta[CÓDIGO],tabEstimativa[[#This Row],[CÓDIGO]],tabSaldoAta[ATA.NR],tabEstimativa[[#This Row],[ATA.NR]],tabSaldoAta[ATA.ANO],tabEstimativa[[#This Row],[ATA.ANO]])</f>
        <v>0</v>
      </c>
      <c r="N576" s="13" t="s">
        <v>1459</v>
      </c>
      <c r="O576" s="308" t="s">
        <v>1339</v>
      </c>
      <c r="P576" s="36"/>
      <c r="Q576" s="35" t="str">
        <f>IFERROR( VLOOKUP(tabEstimativa[[#This Row],[PREGÃO]],tabPregões[#Data],6,FALSE), "" )</f>
        <v/>
      </c>
      <c r="R576" s="48"/>
      <c r="S576" s="66" t="str">
        <f>IF(COUNTIFS(tabImprósperosDetalhes[PREGÃO],tabEstimativa[[#This Row],[PREGÃO]],tabImprósperosDetalhes[IMPRÓSPERO],tabEstimativa[[#This Row],[LOTE]]) &gt; 0,"X","")</f>
        <v/>
      </c>
      <c r="T576" s="98" t="str">
        <f>IFERROR( VLOOKUP(tabEstimativa[[#This Row],[PREGÃO]],tabPregões[#Data],11,FALSE), "" )</f>
        <v/>
      </c>
      <c r="U576" s="29" t="s">
        <v>1380</v>
      </c>
      <c r="V576" s="53" t="s">
        <v>1551</v>
      </c>
      <c r="W576" s="54">
        <v>43606.696840277778</v>
      </c>
      <c r="X576" s="34" t="str">
        <f t="shared" si="9"/>
        <v>*</v>
      </c>
    </row>
    <row r="577" spans="1:24" x14ac:dyDescent="0.3">
      <c r="A577" s="2">
        <v>133976</v>
      </c>
      <c r="B577" s="3" t="s">
        <v>335</v>
      </c>
      <c r="C577" s="5" t="s">
        <v>17</v>
      </c>
      <c r="D577" s="11"/>
      <c r="E577" s="23"/>
      <c r="F577" s="11">
        <v>12</v>
      </c>
      <c r="G577" s="74">
        <f>IFERROR( ROUNDUP(tabEstimativa[[#This Row],[ESTIMATIVA]] / tabEstimativa[[#This Row],[PERÍODO]],0), 0 )</f>
        <v>5</v>
      </c>
      <c r="H577" s="72">
        <v>50</v>
      </c>
      <c r="I577" s="12">
        <v>43346</v>
      </c>
      <c r="J577" s="7"/>
      <c r="K577" s="8"/>
      <c r="L577" s="6"/>
      <c r="M577" s="238">
        <f>SUMIFS(tabSaldoAta[SALDO],tabSaldoAta[CÓDIGO],tabEstimativa[[#This Row],[CÓDIGO]],tabSaldoAta[ATA.NR],tabEstimativa[[#This Row],[ATA.NR]],tabSaldoAta[ATA.ANO],tabEstimativa[[#This Row],[ATA.ANO]])</f>
        <v>0</v>
      </c>
      <c r="N577" s="13" t="s">
        <v>1459</v>
      </c>
      <c r="O577" s="308" t="s">
        <v>1330</v>
      </c>
      <c r="P577" s="36"/>
      <c r="Q577" s="35" t="str">
        <f>IFERROR( VLOOKUP(tabEstimativa[[#This Row],[PREGÃO]],tabPregões[#Data],6,FALSE), "" )</f>
        <v/>
      </c>
      <c r="R577" s="48"/>
      <c r="S577" s="66" t="str">
        <f>IF(COUNTIFS(tabImprósperosDetalhes[PREGÃO],tabEstimativa[[#This Row],[PREGÃO]],tabImprósperosDetalhes[IMPRÓSPERO],tabEstimativa[[#This Row],[LOTE]]) &gt; 0,"X","")</f>
        <v/>
      </c>
      <c r="T577" s="98" t="str">
        <f>IFERROR( VLOOKUP(tabEstimativa[[#This Row],[PREGÃO]],tabPregões[#Data],11,FALSE), "" )</f>
        <v/>
      </c>
      <c r="U577" s="29" t="s">
        <v>1380</v>
      </c>
      <c r="V577" s="53" t="s">
        <v>1551</v>
      </c>
      <c r="W577" s="54">
        <v>43606.696840277778</v>
      </c>
      <c r="X577" s="34" t="str">
        <f t="shared" si="9"/>
        <v>*</v>
      </c>
    </row>
    <row r="578" spans="1:24" x14ac:dyDescent="0.3">
      <c r="A578" s="2">
        <v>65874</v>
      </c>
      <c r="B578" s="3" t="s">
        <v>322</v>
      </c>
      <c r="C578" s="5" t="s">
        <v>17</v>
      </c>
      <c r="D578" s="11"/>
      <c r="E578" s="23"/>
      <c r="F578" s="11">
        <v>12</v>
      </c>
      <c r="G578" s="74">
        <f>IFERROR( ROUNDUP(tabEstimativa[[#This Row],[ESTIMATIVA]] / tabEstimativa[[#This Row],[PERÍODO]],0), 0 )</f>
        <v>5</v>
      </c>
      <c r="H578" s="72">
        <v>50</v>
      </c>
      <c r="I578" s="12">
        <v>43346</v>
      </c>
      <c r="J578" s="7"/>
      <c r="K578" s="8"/>
      <c r="L578" s="6"/>
      <c r="M578" s="238">
        <f>SUMIFS(tabSaldoAta[SALDO],tabSaldoAta[CÓDIGO],tabEstimativa[[#This Row],[CÓDIGO]],tabSaldoAta[ATA.NR],tabEstimativa[[#This Row],[ATA.NR]],tabSaldoAta[ATA.ANO],tabEstimativa[[#This Row],[ATA.ANO]])</f>
        <v>0</v>
      </c>
      <c r="N578" s="13" t="s">
        <v>1459</v>
      </c>
      <c r="O578" s="308" t="s">
        <v>1330</v>
      </c>
      <c r="P578" s="36"/>
      <c r="Q578" s="35" t="str">
        <f>IFERROR( VLOOKUP(tabEstimativa[[#This Row],[PREGÃO]],tabPregões[#Data],6,FALSE), "" )</f>
        <v/>
      </c>
      <c r="R578" s="48"/>
      <c r="S578" s="66" t="str">
        <f>IF(COUNTIFS(tabImprósperosDetalhes[PREGÃO],tabEstimativa[[#This Row],[PREGÃO]],tabImprósperosDetalhes[IMPRÓSPERO],tabEstimativa[[#This Row],[LOTE]]) &gt; 0,"X","")</f>
        <v/>
      </c>
      <c r="T578" s="98" t="str">
        <f>IFERROR( VLOOKUP(tabEstimativa[[#This Row],[PREGÃO]],tabPregões[#Data],11,FALSE), "" )</f>
        <v/>
      </c>
      <c r="U578" s="29" t="s">
        <v>1380</v>
      </c>
      <c r="V578" s="53" t="s">
        <v>1551</v>
      </c>
      <c r="W578" s="54">
        <v>43606.696840277778</v>
      </c>
      <c r="X578" s="34" t="str">
        <f t="shared" si="9"/>
        <v>*</v>
      </c>
    </row>
    <row r="579" spans="1:24" x14ac:dyDescent="0.3">
      <c r="A579" s="2">
        <v>64294</v>
      </c>
      <c r="B579" s="3" t="s">
        <v>321</v>
      </c>
      <c r="C579" s="5" t="s">
        <v>17</v>
      </c>
      <c r="D579" s="11">
        <v>58</v>
      </c>
      <c r="E579" s="23">
        <v>9</v>
      </c>
      <c r="F579" s="11">
        <v>12</v>
      </c>
      <c r="G579" s="74">
        <f>IFERROR( ROUNDUP(tabEstimativa[[#This Row],[ESTIMATIVA]] / tabEstimativa[[#This Row],[PERÍODO]],0), 0 )</f>
        <v>17</v>
      </c>
      <c r="H579" s="72">
        <v>200</v>
      </c>
      <c r="I579" s="12">
        <v>43346</v>
      </c>
      <c r="J579" s="7"/>
      <c r="K579" s="8"/>
      <c r="L579" s="6"/>
      <c r="M579" s="238">
        <f>SUMIFS(tabSaldoAta[SALDO],tabSaldoAta[CÓDIGO],tabEstimativa[[#This Row],[CÓDIGO]],tabSaldoAta[ATA.NR],tabEstimativa[[#This Row],[ATA.NR]],tabSaldoAta[ATA.ANO],tabEstimativa[[#This Row],[ATA.ANO]])</f>
        <v>0</v>
      </c>
      <c r="N579" s="13" t="s">
        <v>1459</v>
      </c>
      <c r="O579" s="308" t="s">
        <v>1330</v>
      </c>
      <c r="P579" s="36"/>
      <c r="Q579" s="35" t="str">
        <f>IFERROR( VLOOKUP(tabEstimativa[[#This Row],[PREGÃO]],tabPregões[#Data],6,FALSE), "" )</f>
        <v/>
      </c>
      <c r="R579" s="48"/>
      <c r="S579" s="66" t="str">
        <f>IF(COUNTIFS(tabImprósperosDetalhes[PREGÃO],tabEstimativa[[#This Row],[PREGÃO]],tabImprósperosDetalhes[IMPRÓSPERO],tabEstimativa[[#This Row],[LOTE]]) &gt; 0,"X","")</f>
        <v/>
      </c>
      <c r="T579" s="98" t="str">
        <f>IFERROR( VLOOKUP(tabEstimativa[[#This Row],[PREGÃO]],tabPregões[#Data],11,FALSE), "" )</f>
        <v/>
      </c>
      <c r="U579" s="29" t="s">
        <v>1380</v>
      </c>
      <c r="V579" s="53" t="s">
        <v>1551</v>
      </c>
      <c r="W579" s="54">
        <v>43606.696840277778</v>
      </c>
      <c r="X579" s="34" t="str">
        <f t="shared" si="9"/>
        <v>*</v>
      </c>
    </row>
    <row r="580" spans="1:24" x14ac:dyDescent="0.3">
      <c r="A580" s="2">
        <v>66226</v>
      </c>
      <c r="B580" s="3" t="s">
        <v>297</v>
      </c>
      <c r="C580" s="5" t="s">
        <v>17</v>
      </c>
      <c r="D580" s="11">
        <v>58</v>
      </c>
      <c r="E580" s="23">
        <v>8</v>
      </c>
      <c r="F580" s="11">
        <v>12</v>
      </c>
      <c r="G580" s="74">
        <f>IFERROR( ROUNDUP(tabEstimativa[[#This Row],[ESTIMATIVA]] / tabEstimativa[[#This Row],[PERÍODO]],0), 0 )</f>
        <v>13</v>
      </c>
      <c r="H580" s="72">
        <v>150</v>
      </c>
      <c r="I580" s="12">
        <v>43346</v>
      </c>
      <c r="J580" s="7"/>
      <c r="K580" s="8"/>
      <c r="L580" s="6"/>
      <c r="M580" s="238">
        <f>SUMIFS(tabSaldoAta[SALDO],tabSaldoAta[CÓDIGO],tabEstimativa[[#This Row],[CÓDIGO]],tabSaldoAta[ATA.NR],tabEstimativa[[#This Row],[ATA.NR]],tabSaldoAta[ATA.ANO],tabEstimativa[[#This Row],[ATA.ANO]])</f>
        <v>0</v>
      </c>
      <c r="N580" s="13" t="s">
        <v>1459</v>
      </c>
      <c r="O580" s="308" t="s">
        <v>1330</v>
      </c>
      <c r="P580" s="36"/>
      <c r="Q580" s="35" t="str">
        <f>IFERROR( VLOOKUP(tabEstimativa[[#This Row],[PREGÃO]],tabPregões[#Data],6,FALSE), "" )</f>
        <v/>
      </c>
      <c r="R580" s="48"/>
      <c r="S580" s="66" t="str">
        <f>IF(COUNTIFS(tabImprósperosDetalhes[PREGÃO],tabEstimativa[[#This Row],[PREGÃO]],tabImprósperosDetalhes[IMPRÓSPERO],tabEstimativa[[#This Row],[LOTE]]) &gt; 0,"X","")</f>
        <v/>
      </c>
      <c r="T580" s="98" t="str">
        <f>IFERROR( VLOOKUP(tabEstimativa[[#This Row],[PREGÃO]],tabPregões[#Data],11,FALSE), "" )</f>
        <v/>
      </c>
      <c r="U580" s="29" t="s">
        <v>1380</v>
      </c>
      <c r="V580" s="53" t="s">
        <v>1551</v>
      </c>
      <c r="W580" s="54">
        <v>43606.696840277778</v>
      </c>
      <c r="X580" s="34" t="str">
        <f t="shared" si="9"/>
        <v>*</v>
      </c>
    </row>
    <row r="581" spans="1:24" x14ac:dyDescent="0.3">
      <c r="A581" s="2">
        <v>16528</v>
      </c>
      <c r="B581" s="3" t="s">
        <v>2007</v>
      </c>
      <c r="C581" s="5" t="s">
        <v>3</v>
      </c>
      <c r="D581" s="11">
        <v>73</v>
      </c>
      <c r="E581" s="23">
        <v>4</v>
      </c>
      <c r="F581" s="11">
        <v>12</v>
      </c>
      <c r="G581" s="74">
        <f>ROUNDUP(tabEstimativa[[#This Row],[ESTIMATIVA]] / tabEstimativa[[#This Row],[PERÍODO]],0)</f>
        <v>75</v>
      </c>
      <c r="H581" s="72">
        <v>900</v>
      </c>
      <c r="I581" s="12">
        <v>44056</v>
      </c>
      <c r="J581" s="2">
        <v>285</v>
      </c>
      <c r="K581" s="8">
        <v>2020</v>
      </c>
      <c r="L581" s="6">
        <v>44517</v>
      </c>
      <c r="M581" s="238">
        <f>SUMIFS(tabSaldoAta[SALDO],tabSaldoAta[CÓDIGO],tabEstimativa[[#This Row],[CÓDIGO]],tabSaldoAta[ATA.NR],tabEstimativa[[#This Row],[ATA.NR]],tabSaldoAta[ATA.ANO],tabEstimativa[[#This Row],[ATA.ANO]])</f>
        <v>0</v>
      </c>
      <c r="N581" s="13" t="s">
        <v>1198</v>
      </c>
      <c r="O581" s="307" t="str">
        <f>IFERROR( VLOOKUP(CONCATENATE(tabEstimativa[[#This Row],[ATA.NR]],"/",tabEstimativa[[#This Row],[ATA.ANO]]-2000),tabAtas[#Data],6,FALSE), "" )</f>
        <v>GARRAFAS TERMICAS E UTENSILIOS DOMESTICOS</v>
      </c>
      <c r="P581" s="36" t="s">
        <v>2325</v>
      </c>
      <c r="Q581" s="35">
        <f>IFERROR( VLOOKUP(tabEstimativa[[#This Row],[PREGÃO]],tabPregões[#Data],6,FALSE), "" )</f>
        <v>43810</v>
      </c>
      <c r="R581" s="48"/>
      <c r="S581" s="66" t="str">
        <f>IF(COUNTIFS(tabImprósperosDetalhes[PREGÃO],tabEstimativa[[#This Row],[PREGÃO]],tabImprósperosDetalhes[IMPRÓSPERO],tabEstimativa[[#This Row],[LOTE]]) &gt; 0,"X","")</f>
        <v/>
      </c>
      <c r="T581" s="98" t="str">
        <f>IFERROR( VLOOKUP(tabEstimativa[[#This Row],[PREGÃO]],tabPregões[#Data],11,FALSE), "" )</f>
        <v>Na DFAT para formalizar contrato</v>
      </c>
      <c r="U581" s="29" t="s">
        <v>1560</v>
      </c>
      <c r="V581" s="53" t="s">
        <v>4282</v>
      </c>
      <c r="W581" s="54">
        <v>44522.377280092594</v>
      </c>
      <c r="X581" s="34" t="str">
        <f t="shared" si="9"/>
        <v>*</v>
      </c>
    </row>
    <row r="582" spans="1:24" x14ac:dyDescent="0.3">
      <c r="A582" s="2">
        <v>16532</v>
      </c>
      <c r="B582" s="3" t="s">
        <v>1201</v>
      </c>
      <c r="C582" s="5" t="s">
        <v>3</v>
      </c>
      <c r="D582" s="11">
        <v>73</v>
      </c>
      <c r="E582" s="23">
        <v>4</v>
      </c>
      <c r="F582" s="11">
        <v>12</v>
      </c>
      <c r="G582" s="74">
        <f>IFERROR( ROUNDUP(tabEstimativa[[#This Row],[ESTIMATIVA]] / tabEstimativa[[#This Row],[PERÍODO]],0), 0 )</f>
        <v>0</v>
      </c>
      <c r="H582" s="72">
        <v>0</v>
      </c>
      <c r="I582" s="12">
        <v>43397</v>
      </c>
      <c r="J582" s="7">
        <v>9</v>
      </c>
      <c r="K582" s="8">
        <v>2019</v>
      </c>
      <c r="L582" s="6">
        <v>43850</v>
      </c>
      <c r="M582" s="238">
        <f>SUMIFS(tabSaldoAta[SALDO],tabSaldoAta[CÓDIGO],tabEstimativa[[#This Row],[CÓDIGO]],tabSaldoAta[ATA.NR],tabEstimativa[[#This Row],[ATA.NR]],tabSaldoAta[ATA.ANO],tabEstimativa[[#This Row],[ATA.ANO]])</f>
        <v>0</v>
      </c>
      <c r="N582" s="13" t="s">
        <v>1199</v>
      </c>
      <c r="O582" s="308" t="s">
        <v>1706</v>
      </c>
      <c r="P582" s="36" t="s">
        <v>1708</v>
      </c>
      <c r="Q582" s="35">
        <f>IFERROR( VLOOKUP(tabEstimativa[[#This Row],[PREGÃO]],tabPregões[#Data],6,FALSE), "" )</f>
        <v>43504</v>
      </c>
      <c r="R582" s="48"/>
      <c r="S582" s="66" t="str">
        <f>IF(COUNTIFS(tabImprósperosDetalhes[PREGÃO],tabEstimativa[[#This Row],[PREGÃO]],tabImprósperosDetalhes[IMPRÓSPERO],tabEstimativa[[#This Row],[LOTE]]) &gt; 0,"X","")</f>
        <v/>
      </c>
      <c r="T582" s="98" t="str">
        <f>IFERROR( VLOOKUP(tabEstimativa[[#This Row],[PREGÃO]],tabPregões[#Data],11,FALSE), "" )</f>
        <v>Processo Finalizado (04/02/2019). Cadastrado no Audesp. Ata 9/19</v>
      </c>
      <c r="U582" s="29" t="s">
        <v>1522</v>
      </c>
      <c r="V582" s="53" t="s">
        <v>1551</v>
      </c>
      <c r="W582" s="54">
        <v>43685.400092592594</v>
      </c>
      <c r="X582" s="34" t="str">
        <f t="shared" si="9"/>
        <v>*</v>
      </c>
    </row>
    <row r="583" spans="1:24" x14ac:dyDescent="0.3">
      <c r="A583" s="2">
        <v>130853</v>
      </c>
      <c r="B583" s="3" t="s">
        <v>1202</v>
      </c>
      <c r="C583" s="5" t="s">
        <v>3</v>
      </c>
      <c r="D583" s="11"/>
      <c r="E583" s="23"/>
      <c r="F583" s="11">
        <v>12</v>
      </c>
      <c r="G583" s="74">
        <f>IFERROR( ROUNDUP(tabEstimativa[[#This Row],[ESTIMATIVA]] / tabEstimativa[[#This Row],[PERÍODO]],0), 0 )</f>
        <v>0</v>
      </c>
      <c r="H583" s="72">
        <v>0</v>
      </c>
      <c r="I583" s="12">
        <v>43397</v>
      </c>
      <c r="J583" s="7">
        <v>9</v>
      </c>
      <c r="K583" s="8">
        <v>2019</v>
      </c>
      <c r="L583" s="6">
        <v>43850</v>
      </c>
      <c r="M583" s="238">
        <f>SUMIFS(tabSaldoAta[SALDO],tabSaldoAta[CÓDIGO],tabEstimativa[[#This Row],[CÓDIGO]],tabSaldoAta[ATA.NR],tabEstimativa[[#This Row],[ATA.NR]],tabSaldoAta[ATA.ANO],tabEstimativa[[#This Row],[ATA.ANO]])</f>
        <v>0</v>
      </c>
      <c r="N583" s="13" t="s">
        <v>1199</v>
      </c>
      <c r="O583" s="308" t="s">
        <v>1706</v>
      </c>
      <c r="P583" s="36" t="s">
        <v>1708</v>
      </c>
      <c r="Q583" s="35">
        <f>IFERROR( VLOOKUP(tabEstimativa[[#This Row],[PREGÃO]],tabPregões[#Data],6,FALSE), "" )</f>
        <v>43504</v>
      </c>
      <c r="R583" s="48"/>
      <c r="S583" s="66" t="str">
        <f>IF(COUNTIFS(tabImprósperosDetalhes[PREGÃO],tabEstimativa[[#This Row],[PREGÃO]],tabImprósperosDetalhes[IMPRÓSPERO],tabEstimativa[[#This Row],[LOTE]]) &gt; 0,"X","")</f>
        <v/>
      </c>
      <c r="T583" s="98" t="str">
        <f>IFERROR( VLOOKUP(tabEstimativa[[#This Row],[PREGÃO]],tabPregões[#Data],11,FALSE), "" )</f>
        <v>Processo Finalizado (04/02/2019). Cadastrado no Audesp. Ata 9/19</v>
      </c>
      <c r="U583" s="29" t="s">
        <v>2002</v>
      </c>
      <c r="V583" s="53" t="s">
        <v>1551</v>
      </c>
      <c r="W583" s="54">
        <v>43685.404421296298</v>
      </c>
      <c r="X583" s="34" t="str">
        <f t="shared" si="9"/>
        <v>*</v>
      </c>
    </row>
    <row r="584" spans="1:24" x14ac:dyDescent="0.3">
      <c r="A584" s="2">
        <v>49864</v>
      </c>
      <c r="B584" s="3" t="s">
        <v>1203</v>
      </c>
      <c r="C584" s="5" t="s">
        <v>3</v>
      </c>
      <c r="D584" s="11">
        <v>73</v>
      </c>
      <c r="E584" s="23">
        <v>4</v>
      </c>
      <c r="F584" s="11">
        <v>12</v>
      </c>
      <c r="G584" s="74">
        <f>IFERROR( ROUNDUP(tabEstimativa[[#This Row],[ESTIMATIVA]] / tabEstimativa[[#This Row],[PERÍODO]],0), 0 )</f>
        <v>5</v>
      </c>
      <c r="H584" s="72">
        <v>50</v>
      </c>
      <c r="I584" s="12">
        <v>43742</v>
      </c>
      <c r="J584" s="7">
        <v>9</v>
      </c>
      <c r="K584" s="8">
        <v>2019</v>
      </c>
      <c r="L584" s="6">
        <v>43850</v>
      </c>
      <c r="M584" s="238">
        <f>SUMIFS(tabSaldoAta[SALDO],tabSaldoAta[CÓDIGO],tabEstimativa[[#This Row],[CÓDIGO]],tabSaldoAta[ATA.NR],tabEstimativa[[#This Row],[ATA.NR]],tabSaldoAta[ATA.ANO],tabEstimativa[[#This Row],[ATA.ANO]])</f>
        <v>130</v>
      </c>
      <c r="N584" s="13" t="s">
        <v>1198</v>
      </c>
      <c r="O584" s="308" t="s">
        <v>1706</v>
      </c>
      <c r="P584" s="36" t="s">
        <v>1708</v>
      </c>
      <c r="Q584" s="35">
        <f>IFERROR( VLOOKUP(tabEstimativa[[#This Row],[PREGÃO]],tabPregões[#Data],6,FALSE), "" )</f>
        <v>43504</v>
      </c>
      <c r="R584" s="48"/>
      <c r="S584" s="66" t="str">
        <f>IF(COUNTIFS(tabImprósperosDetalhes[PREGÃO],tabEstimativa[[#This Row],[PREGÃO]],tabImprósperosDetalhes[IMPRÓSPERO],tabEstimativa[[#This Row],[LOTE]]) &gt; 0,"X","")</f>
        <v/>
      </c>
      <c r="T584" s="98" t="str">
        <f>IFERROR( VLOOKUP(tabEstimativa[[#This Row],[PREGÃO]],tabPregões[#Data],11,FALSE), "" )</f>
        <v>Processo Finalizado (04/02/2019). Cadastrado no Audesp. Ata 9/19</v>
      </c>
      <c r="U584" s="29" t="s">
        <v>1522</v>
      </c>
      <c r="V584" s="53" t="s">
        <v>2063</v>
      </c>
      <c r="W584" s="54">
        <v>43769.623101851852</v>
      </c>
      <c r="X584" s="34" t="str">
        <f t="shared" si="9"/>
        <v>*</v>
      </c>
    </row>
    <row r="585" spans="1:24" x14ac:dyDescent="0.3">
      <c r="A585" s="2">
        <v>49200</v>
      </c>
      <c r="B585" s="3" t="s">
        <v>902</v>
      </c>
      <c r="C585" s="5" t="s">
        <v>87</v>
      </c>
      <c r="D585" s="11">
        <v>48</v>
      </c>
      <c r="E585" s="23">
        <v>17</v>
      </c>
      <c r="F585" s="11">
        <v>12</v>
      </c>
      <c r="G585" s="74">
        <f>IFERROR( ROUNDUP(tabEstimativa[[#This Row],[ESTIMATIVA]] / tabEstimativa[[#This Row],[PERÍODO]],0), 0 )</f>
        <v>0</v>
      </c>
      <c r="H585" s="72">
        <v>0</v>
      </c>
      <c r="I585" s="12">
        <v>43312</v>
      </c>
      <c r="J585" s="7"/>
      <c r="K585" s="8"/>
      <c r="L585" s="6"/>
      <c r="M585" s="238">
        <f>SUMIFS(tabSaldoAta[SALDO],tabSaldoAta[CÓDIGO],tabEstimativa[[#This Row],[CÓDIGO]],tabSaldoAta[ATA.NR],tabEstimativa[[#This Row],[ATA.NR]],tabSaldoAta[ATA.ANO],tabEstimativa[[#This Row],[ATA.ANO]])</f>
        <v>0</v>
      </c>
      <c r="N585" s="13" t="s">
        <v>1199</v>
      </c>
      <c r="O585" s="308" t="s">
        <v>1359</v>
      </c>
      <c r="P585" s="36"/>
      <c r="Q585" s="35" t="str">
        <f>IFERROR( VLOOKUP(tabEstimativa[[#This Row],[PREGÃO]],tabPregões[#Data],6,FALSE), "" )</f>
        <v/>
      </c>
      <c r="R585" s="48"/>
      <c r="S585" s="66" t="str">
        <f>IF(COUNTIFS(tabImprósperosDetalhes[PREGÃO],tabEstimativa[[#This Row],[PREGÃO]],tabImprósperosDetalhes[IMPRÓSPERO],tabEstimativa[[#This Row],[LOTE]]) &gt; 0,"X","")</f>
        <v/>
      </c>
      <c r="T585" s="98" t="str">
        <f>IFERROR( VLOOKUP(tabEstimativa[[#This Row],[PREGÃO]],tabPregões[#Data],11,FALSE), "" )</f>
        <v/>
      </c>
      <c r="U585" s="29" t="s">
        <v>1380</v>
      </c>
      <c r="V585" s="53" t="s">
        <v>1551</v>
      </c>
      <c r="W585" s="54">
        <v>43591.434733796297</v>
      </c>
      <c r="X585" s="34" t="str">
        <f t="shared" si="9"/>
        <v>*</v>
      </c>
    </row>
    <row r="586" spans="1:24" x14ac:dyDescent="0.3">
      <c r="A586" s="2">
        <v>27353</v>
      </c>
      <c r="B586" s="3" t="s">
        <v>157</v>
      </c>
      <c r="C586" s="5" t="s">
        <v>80</v>
      </c>
      <c r="D586" s="11">
        <v>51</v>
      </c>
      <c r="E586" s="23">
        <v>3</v>
      </c>
      <c r="F586" s="11">
        <v>12</v>
      </c>
      <c r="G586" s="74">
        <f>IFERROR( ROUNDUP(tabEstimativa[[#This Row],[ESTIMATIVA]] / tabEstimativa[[#This Row],[PERÍODO]],0), 0 )</f>
        <v>42</v>
      </c>
      <c r="H586" s="72">
        <v>500</v>
      </c>
      <c r="I586" s="12">
        <v>44308</v>
      </c>
      <c r="J586" s="7">
        <v>174</v>
      </c>
      <c r="K586" s="8">
        <v>2020</v>
      </c>
      <c r="L586" s="6">
        <v>44424</v>
      </c>
      <c r="M586" s="238">
        <f>SUMIFS(tabSaldoAta[SALDO],tabSaldoAta[CÓDIGO],tabEstimativa[[#This Row],[CÓDIGO]],tabSaldoAta[ATA.NR],tabEstimativa[[#This Row],[ATA.NR]],tabSaldoAta[ATA.ANO],tabEstimativa[[#This Row],[ATA.ANO]])</f>
        <v>0</v>
      </c>
      <c r="N586" s="13" t="s">
        <v>1198</v>
      </c>
      <c r="O586" s="308" t="s">
        <v>1548</v>
      </c>
      <c r="P586" s="36" t="s">
        <v>3629</v>
      </c>
      <c r="Q586" s="35">
        <f>IFERROR( VLOOKUP(tabEstimativa[[#This Row],[PREGÃO]],tabPregões[#Data],6,FALSE), "" )</f>
        <v>44046</v>
      </c>
      <c r="R586" s="48">
        <v>3</v>
      </c>
      <c r="S586" s="66" t="str">
        <f>IF(COUNTIFS(tabImprósperosDetalhes[PREGÃO],tabEstimativa[[#This Row],[PREGÃO]],tabImprósperosDetalhes[IMPRÓSPERO],tabEstimativa[[#This Row],[LOTE]]) &gt; 0,"X","")</f>
        <v/>
      </c>
      <c r="T586" s="98" t="str">
        <f>IFERROR( VLOOKUP(tabEstimativa[[#This Row],[PREGÃO]],tabPregões[#Data],11,FALSE), "" )</f>
        <v>Finalizado</v>
      </c>
      <c r="U586" s="29" t="s">
        <v>1560</v>
      </c>
      <c r="V586" s="53" t="s">
        <v>2063</v>
      </c>
      <c r="W586" s="54">
        <v>44424.685648148145</v>
      </c>
      <c r="X586" s="34" t="str">
        <f t="shared" si="9"/>
        <v>*</v>
      </c>
    </row>
    <row r="587" spans="1:24" x14ac:dyDescent="0.3">
      <c r="A587" s="2">
        <v>60359</v>
      </c>
      <c r="B587" s="3" t="s">
        <v>320</v>
      </c>
      <c r="C587" s="5" t="s">
        <v>17</v>
      </c>
      <c r="D587" s="11"/>
      <c r="E587" s="23"/>
      <c r="F587" s="11">
        <v>12</v>
      </c>
      <c r="G587" s="74">
        <f>IFERROR( ROUNDUP(tabEstimativa[[#This Row],[ESTIMATIVA]] / tabEstimativa[[#This Row],[PERÍODO]],0), 0 )</f>
        <v>3</v>
      </c>
      <c r="H587" s="72">
        <v>30</v>
      </c>
      <c r="I587" s="12">
        <v>43346</v>
      </c>
      <c r="J587" s="7"/>
      <c r="K587" s="8"/>
      <c r="L587" s="6"/>
      <c r="M587" s="238">
        <f>SUMIFS(tabSaldoAta[SALDO],tabSaldoAta[CÓDIGO],tabEstimativa[[#This Row],[CÓDIGO]],tabSaldoAta[ATA.NR],tabEstimativa[[#This Row],[ATA.NR]],tabSaldoAta[ATA.ANO],tabEstimativa[[#This Row],[ATA.ANO]])</f>
        <v>0</v>
      </c>
      <c r="N587" s="13" t="s">
        <v>1459</v>
      </c>
      <c r="O587" s="308" t="s">
        <v>1330</v>
      </c>
      <c r="P587" s="36"/>
      <c r="Q587" s="35" t="str">
        <f>IFERROR( VLOOKUP(tabEstimativa[[#This Row],[PREGÃO]],tabPregões[#Data],6,FALSE), "" )</f>
        <v/>
      </c>
      <c r="R587" s="48"/>
      <c r="S587" s="66" t="str">
        <f>IF(COUNTIFS(tabImprósperosDetalhes[PREGÃO],tabEstimativa[[#This Row],[PREGÃO]],tabImprósperosDetalhes[IMPRÓSPERO],tabEstimativa[[#This Row],[LOTE]]) &gt; 0,"X","")</f>
        <v/>
      </c>
      <c r="T587" s="98" t="str">
        <f>IFERROR( VLOOKUP(tabEstimativa[[#This Row],[PREGÃO]],tabPregões[#Data],11,FALSE), "" )</f>
        <v/>
      </c>
      <c r="U587" s="29" t="s">
        <v>1380</v>
      </c>
      <c r="V587" s="53" t="s">
        <v>1551</v>
      </c>
      <c r="W587" s="54">
        <v>43606.696840277778</v>
      </c>
      <c r="X587" s="34" t="str">
        <f t="shared" si="9"/>
        <v>*</v>
      </c>
    </row>
    <row r="588" spans="1:24" x14ac:dyDescent="0.3">
      <c r="A588" s="2">
        <v>112334</v>
      </c>
      <c r="B588" s="3" t="s">
        <v>328</v>
      </c>
      <c r="C588" s="5" t="s">
        <v>17</v>
      </c>
      <c r="D588" s="11"/>
      <c r="E588" s="23"/>
      <c r="F588" s="11">
        <v>12</v>
      </c>
      <c r="G588" s="74">
        <f>IFERROR( ROUNDUP(tabEstimativa[[#This Row],[ESTIMATIVA]] / tabEstimativa[[#This Row],[PERÍODO]],0), 0 )</f>
        <v>3</v>
      </c>
      <c r="H588" s="72">
        <v>30</v>
      </c>
      <c r="I588" s="12">
        <v>43346</v>
      </c>
      <c r="J588" s="7"/>
      <c r="K588" s="8"/>
      <c r="L588" s="6"/>
      <c r="M588" s="238">
        <f>SUMIFS(tabSaldoAta[SALDO],tabSaldoAta[CÓDIGO],tabEstimativa[[#This Row],[CÓDIGO]],tabSaldoAta[ATA.NR],tabEstimativa[[#This Row],[ATA.NR]],tabSaldoAta[ATA.ANO],tabEstimativa[[#This Row],[ATA.ANO]])</f>
        <v>0</v>
      </c>
      <c r="N588" s="13" t="s">
        <v>1459</v>
      </c>
      <c r="O588" s="308" t="s">
        <v>1330</v>
      </c>
      <c r="P588" s="36"/>
      <c r="Q588" s="35" t="str">
        <f>IFERROR( VLOOKUP(tabEstimativa[[#This Row],[PREGÃO]],tabPregões[#Data],6,FALSE), "" )</f>
        <v/>
      </c>
      <c r="R588" s="48"/>
      <c r="S588" s="66" t="str">
        <f>IF(COUNTIFS(tabImprósperosDetalhes[PREGÃO],tabEstimativa[[#This Row],[PREGÃO]],tabImprósperosDetalhes[IMPRÓSPERO],tabEstimativa[[#This Row],[LOTE]]) &gt; 0,"X","")</f>
        <v/>
      </c>
      <c r="T588" s="98" t="str">
        <f>IFERROR( VLOOKUP(tabEstimativa[[#This Row],[PREGÃO]],tabPregões[#Data],11,FALSE), "" )</f>
        <v/>
      </c>
      <c r="U588" s="29" t="s">
        <v>1380</v>
      </c>
      <c r="V588" s="53" t="s">
        <v>1551</v>
      </c>
      <c r="W588" s="54">
        <v>43606.696840277778</v>
      </c>
      <c r="X588" s="34" t="str">
        <f t="shared" si="9"/>
        <v>*</v>
      </c>
    </row>
    <row r="589" spans="1:24" x14ac:dyDescent="0.3">
      <c r="A589" s="2">
        <v>82995</v>
      </c>
      <c r="B589" s="3" t="s">
        <v>340</v>
      </c>
      <c r="C589" s="5" t="s">
        <v>3</v>
      </c>
      <c r="D589" s="11">
        <v>51</v>
      </c>
      <c r="E589" s="23">
        <v>8</v>
      </c>
      <c r="F589" s="11">
        <v>12</v>
      </c>
      <c r="G589" s="74">
        <f>IFERROR( ROUNDUP(tabEstimativa[[#This Row],[ESTIMATIVA]] / tabEstimativa[[#This Row],[PERÍODO]],0), 0 )</f>
        <v>59</v>
      </c>
      <c r="H589" s="72">
        <v>700</v>
      </c>
      <c r="I589" s="12">
        <v>43875</v>
      </c>
      <c r="J589" s="7">
        <v>206</v>
      </c>
      <c r="K589" s="8">
        <v>2020</v>
      </c>
      <c r="L589" s="6">
        <v>44455</v>
      </c>
      <c r="M589" s="238">
        <f>SUMIFS(tabSaldoAta[SALDO],tabSaldoAta[CÓDIGO],tabEstimativa[[#This Row],[CÓDIGO]],tabSaldoAta[ATA.NR],tabEstimativa[[#This Row],[ATA.NR]],tabSaldoAta[ATA.ANO],tabEstimativa[[#This Row],[ATA.ANO]])</f>
        <v>0</v>
      </c>
      <c r="N589" s="13" t="s">
        <v>1799</v>
      </c>
      <c r="O589" s="308" t="s">
        <v>1542</v>
      </c>
      <c r="P589" s="36" t="s">
        <v>1520</v>
      </c>
      <c r="Q589" s="35">
        <f>IFERROR( VLOOKUP(tabEstimativa[[#This Row],[PREGÃO]],tabPregões[#Data],6,FALSE), "" )</f>
        <v>43670</v>
      </c>
      <c r="R589" s="48"/>
      <c r="S589" s="66" t="str">
        <f>IF(COUNTIFS(tabImprósperosDetalhes[PREGÃO],tabEstimativa[[#This Row],[PREGÃO]],tabImprósperosDetalhes[IMPRÓSPERO],tabEstimativa[[#This Row],[LOTE]]) &gt; 0,"X","")</f>
        <v/>
      </c>
      <c r="T589" s="98" t="str">
        <f>IFERROR( VLOOKUP(tabEstimativa[[#This Row],[PREGÃO]],tabPregões[#Data],11,FALSE), "" )</f>
        <v>Processo conferido, finalizado.</v>
      </c>
      <c r="U589" s="29" t="s">
        <v>1560</v>
      </c>
      <c r="V589" s="53" t="s">
        <v>2063</v>
      </c>
      <c r="W589" s="54">
        <v>44313.374548611115</v>
      </c>
      <c r="X589" s="34" t="str">
        <f t="shared" si="9"/>
        <v>*</v>
      </c>
    </row>
    <row r="590" spans="1:24" x14ac:dyDescent="0.3">
      <c r="A590" s="2">
        <v>82996</v>
      </c>
      <c r="B590" s="3" t="s">
        <v>1425</v>
      </c>
      <c r="C590" s="5" t="s">
        <v>3</v>
      </c>
      <c r="D590" s="11">
        <v>51</v>
      </c>
      <c r="E590" s="23">
        <v>8</v>
      </c>
      <c r="F590" s="11">
        <v>12</v>
      </c>
      <c r="G590" s="74">
        <f>IFERROR( ROUNDUP(tabEstimativa[[#This Row],[ESTIMATIVA]] / tabEstimativa[[#This Row],[PERÍODO]],0), 0 )</f>
        <v>0</v>
      </c>
      <c r="H590" s="72">
        <v>0</v>
      </c>
      <c r="I590" s="12">
        <v>44224</v>
      </c>
      <c r="J590" s="2">
        <v>121</v>
      </c>
      <c r="K590" s="8">
        <v>2020</v>
      </c>
      <c r="L590" s="6">
        <v>44347</v>
      </c>
      <c r="M590" s="238">
        <f>SUMIFS(tabSaldoAta[SALDO],tabSaldoAta[CÓDIGO],tabEstimativa[[#This Row],[CÓDIGO]],tabSaldoAta[ATA.NR],tabEstimativa[[#This Row],[ATA.NR]],tabSaldoAta[ATA.ANO],tabEstimativa[[#This Row],[ATA.ANO]])</f>
        <v>0</v>
      </c>
      <c r="N590" s="13" t="s">
        <v>1799</v>
      </c>
      <c r="O590" s="307" t="str">
        <f>IFERROR( VLOOKUP(CONCATENATE(tabEstimativa[[#This Row],[ATA.NR]],"/",tabEstimativa[[#This Row],[ATA.ANO]]-2000),tabAtas[#Data],6,FALSE), "" )</f>
        <v>CADEADO, FECHADURA E GONZO</v>
      </c>
      <c r="P590" s="36" t="s">
        <v>3599</v>
      </c>
      <c r="Q590" s="35">
        <f>IFERROR( VLOOKUP(tabEstimativa[[#This Row],[PREGÃO]],tabPregões[#Data],6,FALSE), "" )</f>
        <v>43987</v>
      </c>
      <c r="R590" s="48"/>
      <c r="S590" s="66" t="str">
        <f>IF(COUNTIFS(tabImprósperosDetalhes[PREGÃO],tabEstimativa[[#This Row],[PREGÃO]],tabImprósperosDetalhes[IMPRÓSPERO],tabEstimativa[[#This Row],[LOTE]]) &gt; 0,"X","")</f>
        <v/>
      </c>
      <c r="T590" s="98" t="str">
        <f>IFERROR( VLOOKUP(tabEstimativa[[#This Row],[PREGÃO]],tabPregões[#Data],11,FALSE), "" )</f>
        <v>Finalizar - Contrato assinado</v>
      </c>
      <c r="U590" s="29" t="s">
        <v>1560</v>
      </c>
      <c r="V590" s="53" t="s">
        <v>2063</v>
      </c>
      <c r="W590" s="54">
        <v>44256.339907407404</v>
      </c>
      <c r="X590" s="34" t="str">
        <f t="shared" si="9"/>
        <v>*</v>
      </c>
    </row>
    <row r="591" spans="1:24" x14ac:dyDescent="0.3">
      <c r="A591" s="2">
        <v>85141</v>
      </c>
      <c r="B591" s="3" t="s">
        <v>916</v>
      </c>
      <c r="C591" s="5" t="s">
        <v>87</v>
      </c>
      <c r="D591" s="11"/>
      <c r="E591" s="23"/>
      <c r="F591" s="11">
        <v>12</v>
      </c>
      <c r="G591" s="74">
        <f>IFERROR( ROUNDUP(tabEstimativa[[#This Row],[ESTIMATIVA]] / tabEstimativa[[#This Row],[PERÍODO]],0), 0 )</f>
        <v>25</v>
      </c>
      <c r="H591" s="72">
        <v>300</v>
      </c>
      <c r="I591" s="12">
        <v>43312</v>
      </c>
      <c r="J591" s="7"/>
      <c r="K591" s="8"/>
      <c r="L591" s="6"/>
      <c r="M591" s="238">
        <f>SUMIFS(tabSaldoAta[SALDO],tabSaldoAta[CÓDIGO],tabEstimativa[[#This Row],[CÓDIGO]],tabSaldoAta[ATA.NR],tabEstimativa[[#This Row],[ATA.NR]],tabSaldoAta[ATA.ANO],tabEstimativa[[#This Row],[ATA.ANO]])</f>
        <v>0</v>
      </c>
      <c r="N591" s="13" t="s">
        <v>1459</v>
      </c>
      <c r="O591" s="308" t="s">
        <v>1359</v>
      </c>
      <c r="P591" s="36"/>
      <c r="Q591" s="35" t="str">
        <f>IFERROR( VLOOKUP(tabEstimativa[[#This Row],[PREGÃO]],tabPregões[#Data],6,FALSE), "" )</f>
        <v/>
      </c>
      <c r="R591" s="48"/>
      <c r="S591" s="66" t="str">
        <f>IF(COUNTIFS(tabImprósperosDetalhes[PREGÃO],tabEstimativa[[#This Row],[PREGÃO]],tabImprósperosDetalhes[IMPRÓSPERO],tabEstimativa[[#This Row],[LOTE]]) &gt; 0,"X","")</f>
        <v/>
      </c>
      <c r="T591" s="98" t="str">
        <f>IFERROR( VLOOKUP(tabEstimativa[[#This Row],[PREGÃO]],tabPregões[#Data],11,FALSE), "" )</f>
        <v/>
      </c>
      <c r="U591" s="29" t="s">
        <v>1380</v>
      </c>
      <c r="V591" s="53" t="s">
        <v>1551</v>
      </c>
      <c r="W591" s="54">
        <v>43591.434733796297</v>
      </c>
      <c r="X591" s="34" t="str">
        <f t="shared" si="9"/>
        <v>*</v>
      </c>
    </row>
    <row r="592" spans="1:24" x14ac:dyDescent="0.3">
      <c r="A592" s="2">
        <v>51579</v>
      </c>
      <c r="B592" s="3" t="s">
        <v>1204</v>
      </c>
      <c r="C592" s="5" t="s">
        <v>3</v>
      </c>
      <c r="D592" s="11">
        <v>45</v>
      </c>
      <c r="E592" s="23">
        <v>12</v>
      </c>
      <c r="F592" s="11">
        <v>12</v>
      </c>
      <c r="G592" s="74">
        <f>IFERROR( ROUNDUP(tabEstimativa[[#This Row],[ESTIMATIVA]] / tabEstimativa[[#This Row],[PERÍODO]],0), 0 )</f>
        <v>125</v>
      </c>
      <c r="H592" s="72">
        <v>1500</v>
      </c>
      <c r="I592" s="12">
        <v>43818</v>
      </c>
      <c r="J592" s="2">
        <v>211</v>
      </c>
      <c r="K592" s="8">
        <v>2020</v>
      </c>
      <c r="L592" s="6">
        <v>44460</v>
      </c>
      <c r="M592" s="238">
        <f>SUMIFS(tabSaldoAta[SALDO],tabSaldoAta[CÓDIGO],tabEstimativa[[#This Row],[CÓDIGO]],tabSaldoAta[ATA.NR],tabEstimativa[[#This Row],[ATA.NR]],tabSaldoAta[ATA.ANO],tabEstimativa[[#This Row],[ATA.ANO]])</f>
        <v>1500</v>
      </c>
      <c r="N592" s="13" t="s">
        <v>1799</v>
      </c>
      <c r="O592" s="307" t="str">
        <f>IFERROR( VLOOKUP(CONCATENATE(tabEstimativa[[#This Row],[ATA.NR]],"/",tabEstimativa[[#This Row],[ATA.ANO]]-2000),tabAtas[#Data],6,FALSE), "" )</f>
        <v>MATERIAL DE ESCRITORIO</v>
      </c>
      <c r="P592" s="36" t="s">
        <v>4118</v>
      </c>
      <c r="Q592" s="35">
        <f>IFERROR( VLOOKUP(tabEstimativa[[#This Row],[PREGÃO]],tabPregões[#Data],6,FALSE), "" )</f>
        <v>44316</v>
      </c>
      <c r="R592" s="48"/>
      <c r="S592" s="66" t="str">
        <f>IF(COUNTIFS(tabImprósperosDetalhes[PREGÃO],tabEstimativa[[#This Row],[PREGÃO]],tabImprósperosDetalhes[IMPRÓSPERO],tabEstimativa[[#This Row],[LOTE]]) &gt; 0,"X","")</f>
        <v/>
      </c>
      <c r="T592" s="98" t="str">
        <f>IFERROR( VLOOKUP(tabEstimativa[[#This Row],[PREGÃO]],tabPregões[#Data],11,FALSE), "" )</f>
        <v>Finalizado. Ata 143/20</v>
      </c>
      <c r="U592" s="29" t="s">
        <v>1560</v>
      </c>
      <c r="V592" s="53" t="s">
        <v>2063</v>
      </c>
      <c r="W592" s="54">
        <v>44532.466307870367</v>
      </c>
      <c r="X592" s="34" t="str">
        <f t="shared" si="9"/>
        <v>*</v>
      </c>
    </row>
    <row r="593" spans="1:24" x14ac:dyDescent="0.3">
      <c r="A593" s="2">
        <v>11187</v>
      </c>
      <c r="B593" s="3" t="s">
        <v>792</v>
      </c>
      <c r="C593" s="5" t="s">
        <v>3</v>
      </c>
      <c r="D593" s="11"/>
      <c r="E593" s="23"/>
      <c r="F593" s="11">
        <v>12</v>
      </c>
      <c r="G593" s="74">
        <f>IFERROR( ROUNDUP(tabEstimativa[[#This Row],[ESTIMATIVA]] / tabEstimativa[[#This Row],[PERÍODO]],0), 0 )</f>
        <v>0</v>
      </c>
      <c r="H593" s="72">
        <v>0</v>
      </c>
      <c r="I593" s="12">
        <v>43074</v>
      </c>
      <c r="J593" s="7"/>
      <c r="K593" s="8"/>
      <c r="L593" s="6"/>
      <c r="M593" s="238">
        <f>SUMIFS(tabSaldoAta[SALDO],tabSaldoAta[CÓDIGO],tabEstimativa[[#This Row],[CÓDIGO]],tabSaldoAta[ATA.NR],tabEstimativa[[#This Row],[ATA.NR]],tabSaldoAta[ATA.ANO],tabEstimativa[[#This Row],[ATA.ANO]])</f>
        <v>0</v>
      </c>
      <c r="N593" s="13" t="s">
        <v>1199</v>
      </c>
      <c r="O593" s="308" t="s">
        <v>1348</v>
      </c>
      <c r="P593" s="36"/>
      <c r="Q593" s="35" t="str">
        <f>IFERROR( VLOOKUP(tabEstimativa[[#This Row],[PREGÃO]],tabPregões[#Data],6,FALSE), "" )</f>
        <v/>
      </c>
      <c r="R593" s="48"/>
      <c r="S593" s="66" t="str">
        <f>IF(COUNTIFS(tabImprósperosDetalhes[PREGÃO],tabEstimativa[[#This Row],[PREGÃO]],tabImprósperosDetalhes[IMPRÓSPERO],tabEstimativa[[#This Row],[LOTE]]) &gt; 0,"X","")</f>
        <v/>
      </c>
      <c r="T593" s="98" t="str">
        <f>IFERROR( VLOOKUP(tabEstimativa[[#This Row],[PREGÃO]],tabPregões[#Data],11,FALSE), "" )</f>
        <v/>
      </c>
      <c r="U593" s="29" t="s">
        <v>1935</v>
      </c>
      <c r="V593" s="53" t="s">
        <v>1551</v>
      </c>
      <c r="W593" s="54">
        <v>43699.373506944445</v>
      </c>
      <c r="X593" s="34" t="str">
        <f t="shared" si="9"/>
        <v>*</v>
      </c>
    </row>
    <row r="594" spans="1:24" x14ac:dyDescent="0.3">
      <c r="A594" s="2">
        <v>17136</v>
      </c>
      <c r="B594" s="3" t="s">
        <v>1114</v>
      </c>
      <c r="C594" s="5" t="s">
        <v>87</v>
      </c>
      <c r="D594" s="11">
        <v>45</v>
      </c>
      <c r="E594" s="23">
        <v>12</v>
      </c>
      <c r="F594" s="11">
        <v>12</v>
      </c>
      <c r="G594" s="74">
        <f>IFERROR( ROUNDUP(tabEstimativa[[#This Row],[ESTIMATIVA]] / tabEstimativa[[#This Row],[PERÍODO]],0), 0 )</f>
        <v>167</v>
      </c>
      <c r="H594" s="72">
        <v>2000</v>
      </c>
      <c r="I594" s="12">
        <v>43895</v>
      </c>
      <c r="J594" s="2">
        <v>211</v>
      </c>
      <c r="K594" s="8">
        <v>2020</v>
      </c>
      <c r="L594" s="6">
        <v>44460</v>
      </c>
      <c r="M594" s="238">
        <f>SUMIFS(tabSaldoAta[SALDO],tabSaldoAta[CÓDIGO],tabEstimativa[[#This Row],[CÓDIGO]],tabSaldoAta[ATA.NR],tabEstimativa[[#This Row],[ATA.NR]],tabSaldoAta[ATA.ANO],tabEstimativa[[#This Row],[ATA.ANO]])</f>
        <v>800</v>
      </c>
      <c r="N594" s="13" t="s">
        <v>1799</v>
      </c>
      <c r="O594" s="307" t="s">
        <v>3839</v>
      </c>
      <c r="P594" s="36" t="s">
        <v>1851</v>
      </c>
      <c r="Q594" s="35">
        <f>IFERROR( VLOOKUP(tabEstimativa[[#This Row],[PREGÃO]],tabPregões[#Data],6,FALSE), "" )</f>
        <v>43672</v>
      </c>
      <c r="R594" s="48"/>
      <c r="S594" s="66" t="str">
        <f>IF(COUNTIFS(tabImprósperosDetalhes[PREGÃO],tabEstimativa[[#This Row],[PREGÃO]],tabImprósperosDetalhes[IMPRÓSPERO],tabEstimativa[[#This Row],[LOTE]]) &gt; 0,"X","")</f>
        <v/>
      </c>
      <c r="T594" s="98" t="str">
        <f>IFERROR( VLOOKUP(tabEstimativa[[#This Row],[PREGÃO]],tabPregões[#Data],11,FALSE), "" )</f>
        <v>Finalizar - contrato assinado</v>
      </c>
      <c r="U594" s="29" t="s">
        <v>1560</v>
      </c>
      <c r="V594" s="53" t="s">
        <v>2063</v>
      </c>
      <c r="W594" s="54">
        <v>44313.374548611115</v>
      </c>
      <c r="X594" s="34" t="str">
        <f t="shared" si="9"/>
        <v>*</v>
      </c>
    </row>
    <row r="595" spans="1:24" x14ac:dyDescent="0.3">
      <c r="A595" s="2">
        <v>11116</v>
      </c>
      <c r="B595" s="3" t="s">
        <v>3427</v>
      </c>
      <c r="C595" s="5" t="s">
        <v>87</v>
      </c>
      <c r="D595" s="11">
        <v>45</v>
      </c>
      <c r="E595" s="23">
        <v>12</v>
      </c>
      <c r="F595" s="11">
        <v>12</v>
      </c>
      <c r="G595" s="74">
        <f>ROUNDUP(tabEstimativa[[#This Row],[ESTIMATIVA]] / tabEstimativa[[#This Row],[PERÍODO]],0)</f>
        <v>0</v>
      </c>
      <c r="H595" s="72">
        <v>0</v>
      </c>
      <c r="I595" s="12">
        <v>43892</v>
      </c>
      <c r="J595" s="2"/>
      <c r="K595" s="8"/>
      <c r="L595" s="6"/>
      <c r="M595" s="238">
        <f>SUMIFS(tabSaldoAta[SALDO],tabSaldoAta[CÓDIGO],tabEstimativa[[#This Row],[CÓDIGO]],tabSaldoAta[ATA.NR],tabEstimativa[[#This Row],[ATA.NR]],tabSaldoAta[ATA.ANO],tabEstimativa[[#This Row],[ATA.ANO]])</f>
        <v>0</v>
      </c>
      <c r="N595" s="13" t="s">
        <v>1198</v>
      </c>
      <c r="O595" s="307" t="str">
        <f>IFERROR( VLOOKUP(tabEstimativa[[#This Row],[PREGÃO]],tabPregões[],7,FALSE), "" )</f>
        <v/>
      </c>
      <c r="P595" s="36"/>
      <c r="Q595" s="35" t="str">
        <f>IFERROR( VLOOKUP(tabEstimativa[[#This Row],[PREGÃO]],tabPregões[#Data],6,FALSE), "" )</f>
        <v/>
      </c>
      <c r="R595" s="48"/>
      <c r="S595" s="66" t="str">
        <f>IF(COUNTIFS(tabImprósperosDetalhes[PREGÃO],tabEstimativa[[#This Row],[PREGÃO]],tabImprósperosDetalhes[IMPRÓSPERO],tabEstimativa[[#This Row],[LOTE]]) &gt; 0,"X","")</f>
        <v/>
      </c>
      <c r="T595" s="98" t="str">
        <f>IFERROR( VLOOKUP(tabEstimativa[[#This Row],[PREGÃO]],tabPregões[#Data],11,FALSE), "" )</f>
        <v/>
      </c>
      <c r="U595" s="29"/>
      <c r="V595" s="53" t="s">
        <v>1551</v>
      </c>
      <c r="W595" s="54">
        <v>43893.474965277775</v>
      </c>
      <c r="X595" s="34" t="str">
        <f t="shared" si="9"/>
        <v>*</v>
      </c>
    </row>
    <row r="596" spans="1:24" x14ac:dyDescent="0.3">
      <c r="A596" s="2">
        <v>102588</v>
      </c>
      <c r="B596" s="3" t="s">
        <v>158</v>
      </c>
      <c r="C596" s="5" t="s">
        <v>3</v>
      </c>
      <c r="D596" s="11">
        <v>61</v>
      </c>
      <c r="E596" s="23">
        <v>11</v>
      </c>
      <c r="F596" s="11">
        <v>12</v>
      </c>
      <c r="G596" s="74">
        <f>IFERROR( ROUNDUP(tabEstimativa[[#This Row],[ESTIMATIVA]] / tabEstimativa[[#This Row],[PERÍODO]],0), 0 )</f>
        <v>0</v>
      </c>
      <c r="H596" s="72">
        <v>0</v>
      </c>
      <c r="I596" s="12">
        <v>44159</v>
      </c>
      <c r="J596" s="7">
        <v>87</v>
      </c>
      <c r="K596" s="8">
        <v>2020</v>
      </c>
      <c r="L596" s="6">
        <v>44286</v>
      </c>
      <c r="M596" s="238">
        <f>SUMIFS(tabSaldoAta[SALDO],tabSaldoAta[CÓDIGO],tabEstimativa[[#This Row],[CÓDIGO]],tabSaldoAta[ATA.NR],tabEstimativa[[#This Row],[ATA.NR]],tabSaldoAta[ATA.ANO],tabEstimativa[[#This Row],[ATA.ANO]])</f>
        <v>0</v>
      </c>
      <c r="N596" s="13" t="s">
        <v>1799</v>
      </c>
      <c r="O596" s="307" t="str">
        <f>IFERROR( VLOOKUP(CONCATENATE(tabEstimativa[[#This Row],[ATA.NR]],"/",tabEstimativa[[#This Row],[ATA.ANO]]-2000),tabAtas[#Data],6,FALSE), "" )</f>
        <v>MATERIAL ELETRICO</v>
      </c>
      <c r="P596" s="36" t="s">
        <v>4484</v>
      </c>
      <c r="Q596" s="35" t="str">
        <f>IFERROR( VLOOKUP(tabEstimativa[[#This Row],[PREGÃO]],tabPregões[#Data],6,FALSE), "" )</f>
        <v/>
      </c>
      <c r="R596" s="48"/>
      <c r="S596" s="66" t="str">
        <f>IF(COUNTIFS(tabImprósperosDetalhes[PREGÃO],tabEstimativa[[#This Row],[PREGÃO]],tabImprósperosDetalhes[IMPRÓSPERO],tabEstimativa[[#This Row],[LOTE]]) &gt; 0,"X","")</f>
        <v/>
      </c>
      <c r="T596" s="98" t="str">
        <f>IFERROR( VLOOKUP(tabEstimativa[[#This Row],[PREGÃO]],tabPregões[#Data],11,FALSE), "" )</f>
        <v/>
      </c>
      <c r="U596" s="29" t="s">
        <v>1560</v>
      </c>
      <c r="V596" s="53" t="s">
        <v>4282</v>
      </c>
      <c r="W596" s="54">
        <v>44736.391944444447</v>
      </c>
      <c r="X596" s="34" t="str">
        <f t="shared" si="9"/>
        <v>*</v>
      </c>
    </row>
    <row r="597" spans="1:24" x14ac:dyDescent="0.3">
      <c r="A597" s="2">
        <v>17115</v>
      </c>
      <c r="B597" s="3" t="s">
        <v>413</v>
      </c>
      <c r="C597" s="5" t="s">
        <v>5</v>
      </c>
      <c r="D597" s="11">
        <v>79</v>
      </c>
      <c r="E597" s="23">
        <v>1</v>
      </c>
      <c r="F597" s="11">
        <v>12</v>
      </c>
      <c r="G597" s="74">
        <f>IFERROR( ROUNDUP(tabEstimativa[[#This Row],[ESTIMATIVA]] / tabEstimativa[[#This Row],[PERÍODO]],0), 0 )</f>
        <v>834</v>
      </c>
      <c r="H597" s="72">
        <v>10000</v>
      </c>
      <c r="I597" s="12">
        <v>44308</v>
      </c>
      <c r="J597" s="7">
        <v>178</v>
      </c>
      <c r="K597" s="8">
        <v>2020</v>
      </c>
      <c r="L597" s="6">
        <v>44428</v>
      </c>
      <c r="M597" s="238">
        <f>SUMIFS(tabSaldoAta[SALDO],tabSaldoAta[CÓDIGO],tabEstimativa[[#This Row],[CÓDIGO]],tabSaldoAta[ATA.NR],tabEstimativa[[#This Row],[ATA.NR]],tabSaldoAta[ATA.ANO],tabEstimativa[[#This Row],[ATA.ANO]])</f>
        <v>7500</v>
      </c>
      <c r="N597" s="13" t="s">
        <v>1198</v>
      </c>
      <c r="O597" s="308" t="s">
        <v>1854</v>
      </c>
      <c r="P597" s="36" t="s">
        <v>4341</v>
      </c>
      <c r="Q597" s="35" t="str">
        <f>IFERROR( VLOOKUP(tabEstimativa[[#This Row],[PREGÃO]],tabPregões[#Data],6,FALSE), "" )</f>
        <v/>
      </c>
      <c r="R597" s="48"/>
      <c r="S597" s="66" t="str">
        <f>IF(COUNTIFS(tabImprósperosDetalhes[PREGÃO],tabEstimativa[[#This Row],[PREGÃO]],tabImprósperosDetalhes[IMPRÓSPERO],tabEstimativa[[#This Row],[LOTE]]) &gt; 0,"X","")</f>
        <v/>
      </c>
      <c r="T597" s="98" t="str">
        <f>IFERROR( VLOOKUP(tabEstimativa[[#This Row],[PREGÃO]],tabPregões[#Data],11,FALSE), "" )</f>
        <v/>
      </c>
      <c r="U597" s="29" t="s">
        <v>1560</v>
      </c>
      <c r="V597" s="53" t="s">
        <v>2063</v>
      </c>
      <c r="W597" s="54">
        <v>44508.353865740741</v>
      </c>
      <c r="X597" s="34" t="str">
        <f t="shared" si="9"/>
        <v>*</v>
      </c>
    </row>
    <row r="598" spans="1:24" x14ac:dyDescent="0.3">
      <c r="A598" s="2">
        <v>67939</v>
      </c>
      <c r="B598" s="3" t="s">
        <v>2034</v>
      </c>
      <c r="C598" s="5" t="s">
        <v>27</v>
      </c>
      <c r="D598" s="11">
        <v>51</v>
      </c>
      <c r="E598" s="23">
        <v>28</v>
      </c>
      <c r="F598" s="11">
        <v>12</v>
      </c>
      <c r="G598" s="74">
        <f>IFERROR( ROUNDUP(tabEstimativa[[#This Row],[ESTIMATIVA]] / tabEstimativa[[#This Row],[PERÍODO]],0), 0 )</f>
        <v>0</v>
      </c>
      <c r="H598" s="72">
        <v>0</v>
      </c>
      <c r="I598" s="12">
        <v>44335</v>
      </c>
      <c r="J598" s="7">
        <v>194</v>
      </c>
      <c r="K598" s="8">
        <v>2020</v>
      </c>
      <c r="L598" s="6">
        <v>44446</v>
      </c>
      <c r="M598" s="238">
        <f>SUMIFS(tabSaldoAta[SALDO],tabSaldoAta[CÓDIGO],tabEstimativa[[#This Row],[CÓDIGO]],tabSaldoAta[ATA.NR],tabEstimativa[[#This Row],[ATA.NR]],tabSaldoAta[ATA.ANO],tabEstimativa[[#This Row],[ATA.ANO]])</f>
        <v>0</v>
      </c>
      <c r="N598" s="13" t="s">
        <v>1199</v>
      </c>
      <c r="O598" s="308" t="s">
        <v>1633</v>
      </c>
      <c r="P598" s="36" t="s">
        <v>2021</v>
      </c>
      <c r="Q598" s="35">
        <f>IFERROR( VLOOKUP(tabEstimativa[[#This Row],[PREGÃO]],tabPregões[#Data],6,FALSE), "" )</f>
        <v>43726</v>
      </c>
      <c r="R598" s="48"/>
      <c r="S598" s="66" t="str">
        <f>IF(COUNTIFS(tabImprósperosDetalhes[PREGÃO],tabEstimativa[[#This Row],[PREGÃO]],tabImprósperosDetalhes[IMPRÓSPERO],tabEstimativa[[#This Row],[LOTE]]) &gt; 0,"X","")</f>
        <v/>
      </c>
      <c r="T598" s="98" t="str">
        <f>IFERROR( VLOOKUP(tabEstimativa[[#This Row],[PREGÃO]],tabPregões[#Data],11,FALSE), "" )</f>
        <v>Área técnica respondeu recurso</v>
      </c>
      <c r="U598" s="29" t="s">
        <v>1560</v>
      </c>
      <c r="V598" s="53" t="s">
        <v>2063</v>
      </c>
      <c r="W598" s="54">
        <v>44473.685844907406</v>
      </c>
      <c r="X598" s="34" t="str">
        <f t="shared" si="9"/>
        <v>*</v>
      </c>
    </row>
    <row r="599" spans="1:24" x14ac:dyDescent="0.3">
      <c r="A599" s="2">
        <v>39378</v>
      </c>
      <c r="B599" s="3" t="s">
        <v>2213</v>
      </c>
      <c r="C599" s="5" t="s">
        <v>3</v>
      </c>
      <c r="D599" s="11">
        <v>67</v>
      </c>
      <c r="E599" s="23">
        <v>1</v>
      </c>
      <c r="F599" s="11">
        <v>12</v>
      </c>
      <c r="G599" s="74">
        <f>ROUNDUP(tabEstimativa[[#This Row],[ESTIMATIVA]] / tabEstimativa[[#This Row],[PERÍODO]],0)</f>
        <v>250</v>
      </c>
      <c r="H599" s="72">
        <v>3000</v>
      </c>
      <c r="I599" s="12">
        <v>44308</v>
      </c>
      <c r="J599" s="2"/>
      <c r="K599" s="8"/>
      <c r="L599" s="6"/>
      <c r="M599" s="238">
        <f>SUMIFS(tabSaldoAta[SALDO],tabSaldoAta[CÓDIGO],tabEstimativa[[#This Row],[CÓDIGO]],tabSaldoAta[ATA.NR],tabEstimativa[[#This Row],[ATA.NR]],tabSaldoAta[ATA.ANO],tabEstimativa[[#This Row],[ATA.ANO]])</f>
        <v>0</v>
      </c>
      <c r="N599" s="13" t="s">
        <v>1198</v>
      </c>
      <c r="O599" s="307" t="s">
        <v>1548</v>
      </c>
      <c r="P599" s="36" t="s">
        <v>4131</v>
      </c>
      <c r="Q599" s="35">
        <f>IFERROR( VLOOKUP(tabEstimativa[[#This Row],[PREGÃO]],tabPregões[#Data],6,FALSE), "" )</f>
        <v>44271</v>
      </c>
      <c r="R599" s="48">
        <v>10</v>
      </c>
      <c r="S599" s="66" t="str">
        <f>IF(COUNTIFS(tabImprósperosDetalhes[PREGÃO],tabEstimativa[[#This Row],[PREGÃO]],tabImprósperosDetalhes[IMPRÓSPERO],tabEstimativa[[#This Row],[LOTE]]) &gt; 0,"X","")</f>
        <v>X</v>
      </c>
      <c r="T599" s="98" t="str">
        <f>IFERROR( VLOOKUP(tabEstimativa[[#This Row],[PREGÃO]],tabPregões[#Data],11,FALSE), "" )</f>
        <v>Processo finalizado. Ata 105/21.</v>
      </c>
      <c r="U599" s="29"/>
      <c r="V599" s="53" t="s">
        <v>2063</v>
      </c>
      <c r="W599" s="54">
        <v>44323.449004629627</v>
      </c>
      <c r="X599" s="34" t="str">
        <f t="shared" si="9"/>
        <v>*</v>
      </c>
    </row>
    <row r="600" spans="1:24" x14ac:dyDescent="0.3">
      <c r="A600" s="2">
        <v>108440</v>
      </c>
      <c r="B600" s="3" t="s">
        <v>2231</v>
      </c>
      <c r="C600" s="5" t="s">
        <v>17</v>
      </c>
      <c r="D600" s="11">
        <v>55</v>
      </c>
      <c r="E600" s="23">
        <v>49</v>
      </c>
      <c r="F600" s="11">
        <v>12</v>
      </c>
      <c r="G600" s="74">
        <f>ROUNDUP(tabEstimativa[[#This Row],[ESTIMATIVA]] / tabEstimativa[[#This Row],[PERÍODO]],0)</f>
        <v>9</v>
      </c>
      <c r="H600" s="72">
        <v>100</v>
      </c>
      <c r="I600" s="12">
        <v>43733</v>
      </c>
      <c r="J600" s="2"/>
      <c r="K600" s="8"/>
      <c r="L600" s="6"/>
      <c r="M600" s="238">
        <f>SUMIFS(tabSaldoAta[SALDO],tabSaldoAta[CÓDIGO],tabEstimativa[[#This Row],[CÓDIGO]],tabSaldoAta[ATA.NR],tabEstimativa[[#This Row],[ATA.NR]],tabSaldoAta[ATA.ANO],tabEstimativa[[#This Row],[ATA.ANO]])</f>
        <v>0</v>
      </c>
      <c r="N600" s="13" t="s">
        <v>1199</v>
      </c>
      <c r="O600" s="307" t="str">
        <f>IFERROR( VLOOKUP(tabEstimativa[[#This Row],[PREGÃO]],tabPregões[],7,FALSE), "" )</f>
        <v/>
      </c>
      <c r="P600" s="36"/>
      <c r="Q600" s="35" t="str">
        <f>IFERROR( VLOOKUP(tabEstimativa[[#This Row],[PREGÃO]],tabPregões[#Data],6,FALSE), "" )</f>
        <v/>
      </c>
      <c r="R600" s="48"/>
      <c r="S600" s="66" t="str">
        <f>IF(COUNTIFS(tabImprósperosDetalhes[PREGÃO],tabEstimativa[[#This Row],[PREGÃO]],tabImprósperosDetalhes[IMPRÓSPERO],tabEstimativa[[#This Row],[LOTE]]) &gt; 0,"X","")</f>
        <v/>
      </c>
      <c r="T600" s="98" t="str">
        <f>IFERROR( VLOOKUP(tabEstimativa[[#This Row],[PREGÃO]],tabPregões[#Data],11,FALSE), "" )</f>
        <v/>
      </c>
      <c r="U600" s="29" t="s">
        <v>3446</v>
      </c>
      <c r="V600" s="53" t="s">
        <v>1551</v>
      </c>
      <c r="W600" s="54">
        <v>43900.627800925926</v>
      </c>
      <c r="X600" s="34" t="str">
        <f t="shared" si="9"/>
        <v>*</v>
      </c>
    </row>
    <row r="601" spans="1:24" x14ac:dyDescent="0.3">
      <c r="A601" s="2">
        <v>86030</v>
      </c>
      <c r="B601" s="3" t="s">
        <v>2226</v>
      </c>
      <c r="C601" s="5" t="s">
        <v>3</v>
      </c>
      <c r="D601" s="11">
        <v>55</v>
      </c>
      <c r="E601" s="23">
        <v>49</v>
      </c>
      <c r="F601" s="11">
        <v>12</v>
      </c>
      <c r="G601" s="74">
        <f>ROUNDUP(tabEstimativa[[#This Row],[ESTIMATIVA]] / tabEstimativa[[#This Row],[PERÍODO]],0)</f>
        <v>0</v>
      </c>
      <c r="H601" s="72">
        <v>0</v>
      </c>
      <c r="I601" s="12">
        <v>44097</v>
      </c>
      <c r="J601" s="2">
        <v>9</v>
      </c>
      <c r="K601" s="8">
        <v>2020</v>
      </c>
      <c r="L601" s="6">
        <v>44210</v>
      </c>
      <c r="M601" s="238">
        <f>SUMIFS(tabSaldoAta[SALDO],tabSaldoAta[CÓDIGO],tabEstimativa[[#This Row],[CÓDIGO]],tabSaldoAta[ATA.NR],tabEstimativa[[#This Row],[ATA.NR]],tabSaldoAta[ATA.ANO],tabEstimativa[[#This Row],[ATA.ANO]])</f>
        <v>75</v>
      </c>
      <c r="N601" s="13" t="s">
        <v>1199</v>
      </c>
      <c r="O601" s="307" t="str">
        <f>IFERROR( VLOOKUP(CONCATENATE(tabEstimativa[[#This Row],[ATA.NR]],"/",tabEstimativa[[#This Row],[ATA.ANO]]-2000),tabAtas[#Data],6,FALSE), "" )</f>
        <v>MATERIAL ELETRICO</v>
      </c>
      <c r="P601" s="36" t="s">
        <v>2342</v>
      </c>
      <c r="Q601" s="35">
        <f>IFERROR( VLOOKUP(tabEstimativa[[#This Row],[PREGÃO]],tabPregões[#Data],6,FALSE), "" )</f>
        <v>43857</v>
      </c>
      <c r="R601" s="48"/>
      <c r="S601" s="66" t="str">
        <f>IF(COUNTIFS(tabImprósperosDetalhes[PREGÃO],tabEstimativa[[#This Row],[PREGÃO]],tabImprósperosDetalhes[IMPRÓSPERO],tabEstimativa[[#This Row],[LOTE]]) &gt; 0,"X","")</f>
        <v/>
      </c>
      <c r="T601" s="98" t="str">
        <f>IFERROR( VLOOKUP(tabEstimativa[[#This Row],[PREGÃO]],tabPregões[#Data],11,FALSE), "" )</f>
        <v>Empresa solicitou prorrogação de prazo para assinar contrato</v>
      </c>
      <c r="U601" s="29" t="s">
        <v>3445</v>
      </c>
      <c r="V601" s="53" t="s">
        <v>2063</v>
      </c>
      <c r="W601" s="54">
        <v>44109.650740740741</v>
      </c>
      <c r="X601" s="34" t="str">
        <f t="shared" si="9"/>
        <v>*</v>
      </c>
    </row>
    <row r="602" spans="1:24" x14ac:dyDescent="0.3">
      <c r="A602" s="2">
        <v>49202</v>
      </c>
      <c r="B602" s="3" t="s">
        <v>903</v>
      </c>
      <c r="C602" s="5" t="s">
        <v>87</v>
      </c>
      <c r="D602" s="11">
        <v>48</v>
      </c>
      <c r="E602" s="23">
        <v>17</v>
      </c>
      <c r="F602" s="11">
        <v>12</v>
      </c>
      <c r="G602" s="74">
        <f>IFERROR( ROUNDUP(tabEstimativa[[#This Row],[ESTIMATIVA]] / tabEstimativa[[#This Row],[PERÍODO]],0), 0 )</f>
        <v>13</v>
      </c>
      <c r="H602" s="72">
        <v>150</v>
      </c>
      <c r="I602" s="12">
        <v>43312</v>
      </c>
      <c r="J602" s="7"/>
      <c r="K602" s="8"/>
      <c r="L602" s="6"/>
      <c r="M602" s="238">
        <f>SUMIFS(tabSaldoAta[SALDO],tabSaldoAta[CÓDIGO],tabEstimativa[[#This Row],[CÓDIGO]],tabSaldoAta[ATA.NR],tabEstimativa[[#This Row],[ATA.NR]],tabSaldoAta[ATA.ANO],tabEstimativa[[#This Row],[ATA.ANO]])</f>
        <v>0</v>
      </c>
      <c r="N602" s="13" t="s">
        <v>1459</v>
      </c>
      <c r="O602" s="308" t="s">
        <v>1359</v>
      </c>
      <c r="P602" s="36"/>
      <c r="Q602" s="35" t="str">
        <f>IFERROR( VLOOKUP(tabEstimativa[[#This Row],[PREGÃO]],tabPregões[#Data],6,FALSE), "" )</f>
        <v/>
      </c>
      <c r="R602" s="48"/>
      <c r="S602" s="66" t="str">
        <f>IF(COUNTIFS(tabImprósperosDetalhes[PREGÃO],tabEstimativa[[#This Row],[PREGÃO]],tabImprósperosDetalhes[IMPRÓSPERO],tabEstimativa[[#This Row],[LOTE]]) &gt; 0,"X","")</f>
        <v/>
      </c>
      <c r="T602" s="98" t="str">
        <f>IFERROR( VLOOKUP(tabEstimativa[[#This Row],[PREGÃO]],tabPregões[#Data],11,FALSE), "" )</f>
        <v/>
      </c>
      <c r="U602" s="29" t="s">
        <v>1380</v>
      </c>
      <c r="V602" s="53" t="s">
        <v>1551</v>
      </c>
      <c r="W602" s="54">
        <v>43606.696840277778</v>
      </c>
      <c r="X602" s="34" t="str">
        <f t="shared" si="9"/>
        <v>*</v>
      </c>
    </row>
    <row r="603" spans="1:24" x14ac:dyDescent="0.3">
      <c r="A603" s="2">
        <v>16571</v>
      </c>
      <c r="B603" s="3" t="s">
        <v>746</v>
      </c>
      <c r="C603" s="5" t="s">
        <v>14</v>
      </c>
      <c r="D603" s="11">
        <v>48</v>
      </c>
      <c r="E603" s="23">
        <v>24</v>
      </c>
      <c r="F603" s="11">
        <v>12</v>
      </c>
      <c r="G603" s="74">
        <f>IFERROR( ROUNDUP(tabEstimativa[[#This Row],[ESTIMATIVA]] / tabEstimativa[[#This Row],[PERÍODO]],0), 0 )</f>
        <v>317</v>
      </c>
      <c r="H603" s="72">
        <v>3800</v>
      </c>
      <c r="I603" s="12">
        <v>43969</v>
      </c>
      <c r="J603" s="7">
        <v>236</v>
      </c>
      <c r="K603" s="8">
        <v>2019</v>
      </c>
      <c r="L603" s="6">
        <v>44099</v>
      </c>
      <c r="M603" s="238">
        <f>SUMIFS(tabSaldoAta[SALDO],tabSaldoAta[CÓDIGO],tabEstimativa[[#This Row],[CÓDIGO]],tabSaldoAta[ATA.NR],tabEstimativa[[#This Row],[ATA.NR]],tabSaldoAta[ATA.ANO],tabEstimativa[[#This Row],[ATA.ANO]])</f>
        <v>1300</v>
      </c>
      <c r="N603" s="13" t="s">
        <v>1198</v>
      </c>
      <c r="O603" s="308" t="s">
        <v>1672</v>
      </c>
      <c r="P603" s="36" t="s">
        <v>2199</v>
      </c>
      <c r="Q603" s="35">
        <f>IFERROR( VLOOKUP(tabEstimativa[[#This Row],[PREGÃO]],tabPregões[#Data],6,FALSE), "" )</f>
        <v>43735</v>
      </c>
      <c r="R603" s="48"/>
      <c r="S603" s="66" t="str">
        <f>IF(COUNTIFS(tabImprósperosDetalhes[PREGÃO],tabEstimativa[[#This Row],[PREGÃO]],tabImprósperosDetalhes[IMPRÓSPERO],tabEstimativa[[#This Row],[LOTE]]) &gt; 0,"X","")</f>
        <v/>
      </c>
      <c r="T603" s="98" t="str">
        <f>IFERROR( VLOOKUP(tabEstimativa[[#This Row],[PREGÃO]],tabPregões[#Data],11,FALSE), "" )</f>
        <v>Finalizar - contrato assinado</v>
      </c>
      <c r="U603" s="29" t="s">
        <v>1560</v>
      </c>
      <c r="V603" s="53" t="s">
        <v>2063</v>
      </c>
      <c r="W603" s="54">
        <v>44099.680949074071</v>
      </c>
      <c r="X603" s="34" t="str">
        <f t="shared" si="9"/>
        <v>*</v>
      </c>
    </row>
    <row r="604" spans="1:24" x14ac:dyDescent="0.3">
      <c r="A604" s="2">
        <v>112158</v>
      </c>
      <c r="B604" s="3" t="s">
        <v>159</v>
      </c>
      <c r="C604" s="5" t="s">
        <v>17</v>
      </c>
      <c r="D604" s="11">
        <v>55</v>
      </c>
      <c r="E604" s="23">
        <v>7</v>
      </c>
      <c r="F604" s="11">
        <v>12</v>
      </c>
      <c r="G604" s="74">
        <f>IFERROR( ROUNDUP(tabEstimativa[[#This Row],[ESTIMATIVA]] / tabEstimativa[[#This Row],[PERÍODO]],0), 0 )</f>
        <v>17</v>
      </c>
      <c r="H604" s="72">
        <v>200</v>
      </c>
      <c r="I604" s="12">
        <v>43847</v>
      </c>
      <c r="J604" s="2">
        <v>126</v>
      </c>
      <c r="K604" s="8">
        <v>2019</v>
      </c>
      <c r="L604" s="6">
        <v>43957</v>
      </c>
      <c r="M604" s="238">
        <f>SUMIFS(tabSaldoAta[SALDO],tabSaldoAta[CÓDIGO],tabEstimativa[[#This Row],[CÓDIGO]],tabSaldoAta[ATA.NR],tabEstimativa[[#This Row],[ATA.NR]],tabSaldoAta[ATA.ANO],tabEstimativa[[#This Row],[ATA.ANO]])</f>
        <v>0</v>
      </c>
      <c r="N604" s="13" t="s">
        <v>1799</v>
      </c>
      <c r="O604" s="308" t="s">
        <v>1540</v>
      </c>
      <c r="P604" s="36" t="s">
        <v>3842</v>
      </c>
      <c r="Q604" s="35">
        <f>IFERROR( VLOOKUP(tabEstimativa[[#This Row],[PREGÃO]],tabPregões[#Data],6,FALSE), "" )</f>
        <v>44090</v>
      </c>
      <c r="R604" s="48">
        <v>1</v>
      </c>
      <c r="S604" s="66" t="str">
        <f>IF(COUNTIFS(tabImprósperosDetalhes[PREGÃO],tabEstimativa[[#This Row],[PREGÃO]],tabImprósperosDetalhes[IMPRÓSPERO],tabEstimativa[[#This Row],[LOTE]]) &gt; 0,"X","")</f>
        <v>X</v>
      </c>
      <c r="T604" s="98" t="str">
        <f>IFERROR( VLOOKUP(tabEstimativa[[#This Row],[PREGÃO]],tabPregões[#Data],11,FALSE), "" )</f>
        <v>Finalizado</v>
      </c>
      <c r="U604" s="29" t="s">
        <v>1560</v>
      </c>
      <c r="V604" s="53" t="s">
        <v>2063</v>
      </c>
      <c r="W604" s="54">
        <v>44321.487280092595</v>
      </c>
      <c r="X604" s="34" t="str">
        <f t="shared" si="9"/>
        <v>*</v>
      </c>
    </row>
    <row r="605" spans="1:24" x14ac:dyDescent="0.3">
      <c r="A605" s="2">
        <v>112159</v>
      </c>
      <c r="B605" s="3" t="s">
        <v>160</v>
      </c>
      <c r="C605" s="5" t="s">
        <v>17</v>
      </c>
      <c r="D605" s="11">
        <v>55</v>
      </c>
      <c r="E605" s="23">
        <v>7</v>
      </c>
      <c r="F605" s="11">
        <v>12</v>
      </c>
      <c r="G605" s="74">
        <f>IFERROR( ROUNDUP(tabEstimativa[[#This Row],[ESTIMATIVA]] / tabEstimativa[[#This Row],[PERÍODO]],0), 0 )</f>
        <v>19</v>
      </c>
      <c r="H605" s="72">
        <v>220</v>
      </c>
      <c r="I605" s="12">
        <v>43847</v>
      </c>
      <c r="J605" s="2">
        <v>126</v>
      </c>
      <c r="K605" s="8">
        <v>2019</v>
      </c>
      <c r="L605" s="6">
        <v>43957</v>
      </c>
      <c r="M605" s="238">
        <f>SUMIFS(tabSaldoAta[SALDO],tabSaldoAta[CÓDIGO],tabEstimativa[[#This Row],[CÓDIGO]],tabSaldoAta[ATA.NR],tabEstimativa[[#This Row],[ATA.NR]],tabSaldoAta[ATA.ANO],tabEstimativa[[#This Row],[ATA.ANO]])</f>
        <v>-105</v>
      </c>
      <c r="N605" s="13" t="s">
        <v>1799</v>
      </c>
      <c r="O605" s="308" t="s">
        <v>1540</v>
      </c>
      <c r="P605" s="36" t="s">
        <v>3842</v>
      </c>
      <c r="Q605" s="35">
        <f>IFERROR( VLOOKUP(tabEstimativa[[#This Row],[PREGÃO]],tabPregões[#Data],6,FALSE), "" )</f>
        <v>44090</v>
      </c>
      <c r="R605" s="48">
        <v>1</v>
      </c>
      <c r="S605" s="66" t="str">
        <f>IF(COUNTIFS(tabImprósperosDetalhes[PREGÃO],tabEstimativa[[#This Row],[PREGÃO]],tabImprósperosDetalhes[IMPRÓSPERO],tabEstimativa[[#This Row],[LOTE]]) &gt; 0,"X","")</f>
        <v>X</v>
      </c>
      <c r="T605" s="98" t="str">
        <f>IFERROR( VLOOKUP(tabEstimativa[[#This Row],[PREGÃO]],tabPregões[#Data],11,FALSE), "" )</f>
        <v>Finalizado</v>
      </c>
      <c r="U605" s="29" t="s">
        <v>1560</v>
      </c>
      <c r="V605" s="53" t="s">
        <v>2063</v>
      </c>
      <c r="W605" s="54">
        <v>44321.487280092595</v>
      </c>
      <c r="X605" s="34" t="str">
        <f t="shared" si="9"/>
        <v>*</v>
      </c>
    </row>
    <row r="606" spans="1:24" x14ac:dyDescent="0.3">
      <c r="A606" s="2">
        <v>110896</v>
      </c>
      <c r="B606" s="3" t="s">
        <v>161</v>
      </c>
      <c r="C606" s="5" t="s">
        <v>3</v>
      </c>
      <c r="D606" s="11">
        <v>55</v>
      </c>
      <c r="E606" s="23">
        <v>7</v>
      </c>
      <c r="F606" s="11">
        <v>12</v>
      </c>
      <c r="G606" s="74">
        <f>IFERROR( ROUNDUP(tabEstimativa[[#This Row],[ESTIMATIVA]] / tabEstimativa[[#This Row],[PERÍODO]],0), 0 )</f>
        <v>5</v>
      </c>
      <c r="H606" s="72">
        <v>50</v>
      </c>
      <c r="I606" s="12">
        <v>43847</v>
      </c>
      <c r="J606" s="2">
        <v>126</v>
      </c>
      <c r="K606" s="8">
        <v>2019</v>
      </c>
      <c r="L606" s="6">
        <v>43957</v>
      </c>
      <c r="M606" s="238">
        <f>SUMIFS(tabSaldoAta[SALDO],tabSaldoAta[CÓDIGO],tabEstimativa[[#This Row],[CÓDIGO]],tabSaldoAta[ATA.NR],tabEstimativa[[#This Row],[ATA.NR]],tabSaldoAta[ATA.ANO],tabEstimativa[[#This Row],[ATA.ANO]])</f>
        <v>30</v>
      </c>
      <c r="N606" s="13" t="s">
        <v>1799</v>
      </c>
      <c r="O606" s="308" t="s">
        <v>1540</v>
      </c>
      <c r="P606" s="36" t="s">
        <v>3842</v>
      </c>
      <c r="Q606" s="35">
        <f>IFERROR( VLOOKUP(tabEstimativa[[#This Row],[PREGÃO]],tabPregões[#Data],6,FALSE), "" )</f>
        <v>44090</v>
      </c>
      <c r="R606" s="48">
        <v>1</v>
      </c>
      <c r="S606" s="66" t="str">
        <f>IF(COUNTIFS(tabImprósperosDetalhes[PREGÃO],tabEstimativa[[#This Row],[PREGÃO]],tabImprósperosDetalhes[IMPRÓSPERO],tabEstimativa[[#This Row],[LOTE]]) &gt; 0,"X","")</f>
        <v>X</v>
      </c>
      <c r="T606" s="98" t="str">
        <f>IFERROR( VLOOKUP(tabEstimativa[[#This Row],[PREGÃO]],tabPregões[#Data],11,FALSE), "" )</f>
        <v>Finalizado</v>
      </c>
      <c r="U606" s="29" t="s">
        <v>1560</v>
      </c>
      <c r="V606" s="53" t="s">
        <v>2063</v>
      </c>
      <c r="W606" s="54">
        <v>44321.487280092595</v>
      </c>
      <c r="X606" s="34" t="str">
        <f t="shared" si="9"/>
        <v>*</v>
      </c>
    </row>
    <row r="607" spans="1:24" x14ac:dyDescent="0.3">
      <c r="A607" s="2">
        <v>15299</v>
      </c>
      <c r="B607" s="3" t="s">
        <v>162</v>
      </c>
      <c r="C607" s="5" t="s">
        <v>3</v>
      </c>
      <c r="D607" s="11">
        <v>55</v>
      </c>
      <c r="E607" s="23">
        <v>7</v>
      </c>
      <c r="F607" s="11">
        <v>12</v>
      </c>
      <c r="G607" s="74">
        <f>IFERROR( ROUNDUP(tabEstimativa[[#This Row],[ESTIMATIVA]] / tabEstimativa[[#This Row],[PERÍODO]],0), 0 )</f>
        <v>55</v>
      </c>
      <c r="H607" s="72">
        <v>650</v>
      </c>
      <c r="I607" s="12">
        <v>43847</v>
      </c>
      <c r="J607" s="2">
        <v>126</v>
      </c>
      <c r="K607" s="8">
        <v>2019</v>
      </c>
      <c r="L607" s="6">
        <v>43957</v>
      </c>
      <c r="M607" s="238">
        <f>SUMIFS(tabSaldoAta[SALDO],tabSaldoAta[CÓDIGO],tabEstimativa[[#This Row],[CÓDIGO]],tabSaldoAta[ATA.NR],tabEstimativa[[#This Row],[ATA.NR]],tabSaldoAta[ATA.ANO],tabEstimativa[[#This Row],[ATA.ANO]])</f>
        <v>210</v>
      </c>
      <c r="N607" s="13" t="s">
        <v>1799</v>
      </c>
      <c r="O607" s="308" t="s">
        <v>1540</v>
      </c>
      <c r="P607" s="36" t="s">
        <v>3842</v>
      </c>
      <c r="Q607" s="35">
        <f>IFERROR( VLOOKUP(tabEstimativa[[#This Row],[PREGÃO]],tabPregões[#Data],6,FALSE), "" )</f>
        <v>44090</v>
      </c>
      <c r="R607" s="48">
        <v>1</v>
      </c>
      <c r="S607" s="66" t="str">
        <f>IF(COUNTIFS(tabImprósperosDetalhes[PREGÃO],tabEstimativa[[#This Row],[PREGÃO]],tabImprósperosDetalhes[IMPRÓSPERO],tabEstimativa[[#This Row],[LOTE]]) &gt; 0,"X","")</f>
        <v>X</v>
      </c>
      <c r="T607" s="98" t="str">
        <f>IFERROR( VLOOKUP(tabEstimativa[[#This Row],[PREGÃO]],tabPregões[#Data],11,FALSE), "" )</f>
        <v>Finalizado</v>
      </c>
      <c r="U607" s="29"/>
      <c r="V607" s="53" t="s">
        <v>2063</v>
      </c>
      <c r="W607" s="54">
        <v>44321.487280092595</v>
      </c>
      <c r="X607" s="34" t="str">
        <f t="shared" si="9"/>
        <v>*</v>
      </c>
    </row>
    <row r="608" spans="1:24" x14ac:dyDescent="0.3">
      <c r="A608" s="2">
        <v>110895</v>
      </c>
      <c r="B608" s="3" t="s">
        <v>1101</v>
      </c>
      <c r="C608" s="5" t="s">
        <v>3</v>
      </c>
      <c r="D608" s="11">
        <v>55</v>
      </c>
      <c r="E608" s="23">
        <v>7</v>
      </c>
      <c r="F608" s="11">
        <v>12</v>
      </c>
      <c r="G608" s="74">
        <f>IFERROR( ROUNDUP(tabEstimativa[[#This Row],[ESTIMATIVA]] / tabEstimativa[[#This Row],[PERÍODO]],0), 0 )</f>
        <v>17</v>
      </c>
      <c r="H608" s="72">
        <v>200</v>
      </c>
      <c r="I608" s="12">
        <v>43847</v>
      </c>
      <c r="J608" s="2">
        <v>126</v>
      </c>
      <c r="K608" s="8">
        <v>2019</v>
      </c>
      <c r="L608" s="6">
        <v>43957</v>
      </c>
      <c r="M608" s="238">
        <f>SUMIFS(tabSaldoAta[SALDO],tabSaldoAta[CÓDIGO],tabEstimativa[[#This Row],[CÓDIGO]],tabSaldoAta[ATA.NR],tabEstimativa[[#This Row],[ATA.NR]],tabSaldoAta[ATA.ANO],tabEstimativa[[#This Row],[ATA.ANO]])</f>
        <v>190</v>
      </c>
      <c r="N608" s="13" t="s">
        <v>1799</v>
      </c>
      <c r="O608" s="308" t="s">
        <v>1540</v>
      </c>
      <c r="P608" s="36" t="s">
        <v>3842</v>
      </c>
      <c r="Q608" s="35">
        <f>IFERROR( VLOOKUP(tabEstimativa[[#This Row],[PREGÃO]],tabPregões[#Data],6,FALSE), "" )</f>
        <v>44090</v>
      </c>
      <c r="R608" s="48">
        <v>1</v>
      </c>
      <c r="S608" s="66" t="str">
        <f>IF(COUNTIFS(tabImprósperosDetalhes[PREGÃO],tabEstimativa[[#This Row],[PREGÃO]],tabImprósperosDetalhes[IMPRÓSPERO],tabEstimativa[[#This Row],[LOTE]]) &gt; 0,"X","")</f>
        <v>X</v>
      </c>
      <c r="T608" s="98" t="str">
        <f>IFERROR( VLOOKUP(tabEstimativa[[#This Row],[PREGÃO]],tabPregões[#Data],11,FALSE), "" )</f>
        <v>Finalizado</v>
      </c>
      <c r="U608" s="29" t="s">
        <v>1560</v>
      </c>
      <c r="V608" s="53" t="s">
        <v>2063</v>
      </c>
      <c r="W608" s="54">
        <v>44321.487280092595</v>
      </c>
      <c r="X608" s="34" t="str">
        <f t="shared" si="9"/>
        <v>*</v>
      </c>
    </row>
    <row r="609" spans="1:24" x14ac:dyDescent="0.3">
      <c r="A609" s="2">
        <v>119180</v>
      </c>
      <c r="B609" s="3" t="s">
        <v>485</v>
      </c>
      <c r="C609" s="5" t="s">
        <v>17</v>
      </c>
      <c r="D609" s="11">
        <v>55</v>
      </c>
      <c r="E609" s="23">
        <v>37</v>
      </c>
      <c r="F609" s="11">
        <v>12</v>
      </c>
      <c r="G609" s="74">
        <f>IFERROR( ROUNDUP(tabEstimativa[[#This Row],[ESTIMATIVA]] / tabEstimativa[[#This Row],[PERÍODO]],0), 0 )</f>
        <v>9</v>
      </c>
      <c r="H609" s="72">
        <v>100</v>
      </c>
      <c r="I609" s="12">
        <v>43847</v>
      </c>
      <c r="J609" s="2">
        <v>126</v>
      </c>
      <c r="K609" s="8">
        <v>2019</v>
      </c>
      <c r="L609" s="6">
        <v>43957</v>
      </c>
      <c r="M609" s="238">
        <f>SUMIFS(tabSaldoAta[SALDO],tabSaldoAta[CÓDIGO],tabEstimativa[[#This Row],[CÓDIGO]],tabSaldoAta[ATA.NR],tabEstimativa[[#This Row],[ATA.NR]],tabSaldoAta[ATA.ANO],tabEstimativa[[#This Row],[ATA.ANO]])</f>
        <v>0</v>
      </c>
      <c r="N609" s="13" t="s">
        <v>1799</v>
      </c>
      <c r="O609" s="308" t="s">
        <v>1316</v>
      </c>
      <c r="P609" s="36" t="s">
        <v>3842</v>
      </c>
      <c r="Q609" s="35">
        <f>IFERROR( VLOOKUP(tabEstimativa[[#This Row],[PREGÃO]],tabPregões[#Data],6,FALSE), "" )</f>
        <v>44090</v>
      </c>
      <c r="R609" s="48"/>
      <c r="S609" s="66" t="str">
        <f>IF(COUNTIFS(tabImprósperosDetalhes[PREGÃO],tabEstimativa[[#This Row],[PREGÃO]],tabImprósperosDetalhes[IMPRÓSPERO],tabEstimativa[[#This Row],[LOTE]]) &gt; 0,"X","")</f>
        <v/>
      </c>
      <c r="T609" s="98" t="str">
        <f>IFERROR( VLOOKUP(tabEstimativa[[#This Row],[PREGÃO]],tabPregões[#Data],11,FALSE), "" )</f>
        <v>Finalizado</v>
      </c>
      <c r="U609" s="29" t="s">
        <v>1110</v>
      </c>
      <c r="V609" s="53" t="s">
        <v>2063</v>
      </c>
      <c r="W609" s="54">
        <v>44321.487280092595</v>
      </c>
      <c r="X609" s="34" t="str">
        <f t="shared" si="9"/>
        <v>*</v>
      </c>
    </row>
    <row r="610" spans="1:24" x14ac:dyDescent="0.3">
      <c r="A610" s="2">
        <v>108393</v>
      </c>
      <c r="B610" s="3" t="s">
        <v>1092</v>
      </c>
      <c r="C610" s="5" t="s">
        <v>3</v>
      </c>
      <c r="D610" s="11">
        <v>55</v>
      </c>
      <c r="E610" s="23">
        <v>26</v>
      </c>
      <c r="F610" s="11">
        <v>12</v>
      </c>
      <c r="G610" s="74">
        <f>IFERROR( ROUNDUP(tabEstimativa[[#This Row],[ESTIMATIVA]] / tabEstimativa[[#This Row],[PERÍODO]],0), 0 )</f>
        <v>9</v>
      </c>
      <c r="H610" s="72">
        <v>100</v>
      </c>
      <c r="I610" s="12">
        <v>43847</v>
      </c>
      <c r="J610" s="2">
        <v>126</v>
      </c>
      <c r="K610" s="8">
        <v>2019</v>
      </c>
      <c r="L610" s="6">
        <v>43957</v>
      </c>
      <c r="M610" s="238">
        <f>SUMIFS(tabSaldoAta[SALDO],tabSaldoAta[CÓDIGO],tabEstimativa[[#This Row],[CÓDIGO]],tabSaldoAta[ATA.NR],tabEstimativa[[#This Row],[ATA.NR]],tabSaldoAta[ATA.ANO],tabEstimativa[[#This Row],[ATA.ANO]])</f>
        <v>70</v>
      </c>
      <c r="N610" s="13" t="s">
        <v>1799</v>
      </c>
      <c r="O610" s="308" t="s">
        <v>1540</v>
      </c>
      <c r="P610" s="36" t="s">
        <v>3842</v>
      </c>
      <c r="Q610" s="35">
        <f>IFERROR( VLOOKUP(tabEstimativa[[#This Row],[PREGÃO]],tabPregões[#Data],6,FALSE), "" )</f>
        <v>44090</v>
      </c>
      <c r="R610" s="48">
        <v>1</v>
      </c>
      <c r="S610" s="66" t="str">
        <f>IF(COUNTIFS(tabImprósperosDetalhes[PREGÃO],tabEstimativa[[#This Row],[PREGÃO]],tabImprósperosDetalhes[IMPRÓSPERO],tabEstimativa[[#This Row],[LOTE]]) &gt; 0,"X","")</f>
        <v>X</v>
      </c>
      <c r="T610" s="98" t="str">
        <f>IFERROR( VLOOKUP(tabEstimativa[[#This Row],[PREGÃO]],tabPregões[#Data],11,FALSE), "" )</f>
        <v>Finalizado</v>
      </c>
      <c r="U610" s="29" t="s">
        <v>1560</v>
      </c>
      <c r="V610" s="53" t="s">
        <v>2063</v>
      </c>
      <c r="W610" s="54">
        <v>44321.487280092595</v>
      </c>
      <c r="X610" s="34" t="str">
        <f t="shared" si="9"/>
        <v>*</v>
      </c>
    </row>
    <row r="611" spans="1:24" x14ac:dyDescent="0.3">
      <c r="A611" s="2">
        <v>12984</v>
      </c>
      <c r="B611" s="3" t="s">
        <v>461</v>
      </c>
      <c r="C611" s="5" t="s">
        <v>3</v>
      </c>
      <c r="D611" s="11">
        <v>55</v>
      </c>
      <c r="E611" s="23">
        <v>7</v>
      </c>
      <c r="F611" s="11">
        <v>12</v>
      </c>
      <c r="G611" s="74">
        <f>IFERROR( ROUNDUP(tabEstimativa[[#This Row],[ESTIMATIVA]] / tabEstimativa[[#This Row],[PERÍODO]],0), 0 )</f>
        <v>0</v>
      </c>
      <c r="H611" s="72">
        <v>0</v>
      </c>
      <c r="I611" s="12">
        <v>43069</v>
      </c>
      <c r="J611" s="7"/>
      <c r="K611" s="8"/>
      <c r="L611" s="6"/>
      <c r="M611" s="238">
        <f>SUMIFS(tabSaldoAta[SALDO],tabSaldoAta[CÓDIGO],tabEstimativa[[#This Row],[CÓDIGO]],tabSaldoAta[ATA.NR],tabEstimativa[[#This Row],[ATA.NR]],tabSaldoAta[ATA.ANO],tabEstimativa[[#This Row],[ATA.ANO]])</f>
        <v>0</v>
      </c>
      <c r="N611" s="13" t="s">
        <v>1199</v>
      </c>
      <c r="O611" s="308" t="s">
        <v>1316</v>
      </c>
      <c r="P611" s="36"/>
      <c r="Q611" s="35" t="str">
        <f>IFERROR( VLOOKUP(tabEstimativa[[#This Row],[PREGÃO]],tabPregões[#Data],6,FALSE), "" )</f>
        <v/>
      </c>
      <c r="R611" s="48"/>
      <c r="S611" s="66" t="str">
        <f>IF(COUNTIFS(tabImprósperosDetalhes[PREGÃO],tabEstimativa[[#This Row],[PREGÃO]],tabImprósperosDetalhes[IMPRÓSPERO],tabEstimativa[[#This Row],[LOTE]]) &gt; 0,"X","")</f>
        <v/>
      </c>
      <c r="T611" s="98" t="str">
        <f>IFERROR( VLOOKUP(tabEstimativa[[#This Row],[PREGÃO]],tabPregões[#Data],11,FALSE), "" )</f>
        <v/>
      </c>
      <c r="U611" s="29" t="s">
        <v>1380</v>
      </c>
      <c r="V611" s="53" t="s">
        <v>1551</v>
      </c>
      <c r="W611" s="54">
        <v>43591.434733796297</v>
      </c>
      <c r="X611" s="34" t="str">
        <f t="shared" si="9"/>
        <v>*</v>
      </c>
    </row>
    <row r="612" spans="1:24" x14ac:dyDescent="0.3">
      <c r="A612" s="2">
        <v>12985</v>
      </c>
      <c r="B612" s="3" t="s">
        <v>462</v>
      </c>
      <c r="C612" s="5" t="s">
        <v>3</v>
      </c>
      <c r="D612" s="11"/>
      <c r="E612" s="23"/>
      <c r="F612" s="11">
        <v>12</v>
      </c>
      <c r="G612" s="74">
        <f>IFERROR( ROUNDUP(tabEstimativa[[#This Row],[ESTIMATIVA]] / tabEstimativa[[#This Row],[PERÍODO]],0), 0 )</f>
        <v>0</v>
      </c>
      <c r="H612" s="72">
        <v>0</v>
      </c>
      <c r="I612" s="12">
        <v>43069</v>
      </c>
      <c r="J612" s="7"/>
      <c r="K612" s="8"/>
      <c r="L612" s="6"/>
      <c r="M612" s="238">
        <f>SUMIFS(tabSaldoAta[SALDO],tabSaldoAta[CÓDIGO],tabEstimativa[[#This Row],[CÓDIGO]],tabSaldoAta[ATA.NR],tabEstimativa[[#This Row],[ATA.NR]],tabSaldoAta[ATA.ANO],tabEstimativa[[#This Row],[ATA.ANO]])</f>
        <v>0</v>
      </c>
      <c r="N612" s="13" t="s">
        <v>1199</v>
      </c>
      <c r="O612" s="308" t="s">
        <v>1316</v>
      </c>
      <c r="P612" s="36"/>
      <c r="Q612" s="35" t="str">
        <f>IFERROR( VLOOKUP(tabEstimativa[[#This Row],[PREGÃO]],tabPregões[#Data],6,FALSE), "" )</f>
        <v/>
      </c>
      <c r="R612" s="48"/>
      <c r="S612" s="66" t="str">
        <f>IF(COUNTIFS(tabImprósperosDetalhes[PREGÃO],tabEstimativa[[#This Row],[PREGÃO]],tabImprósperosDetalhes[IMPRÓSPERO],tabEstimativa[[#This Row],[LOTE]]) &gt; 0,"X","")</f>
        <v/>
      </c>
      <c r="T612" s="98" t="str">
        <f>IFERROR( VLOOKUP(tabEstimativa[[#This Row],[PREGÃO]],tabPregões[#Data],11,FALSE), "" )</f>
        <v/>
      </c>
      <c r="U612" s="29" t="s">
        <v>1380</v>
      </c>
      <c r="V612" s="53" t="s">
        <v>1551</v>
      </c>
      <c r="W612" s="54">
        <v>43591.434733796297</v>
      </c>
      <c r="X612" s="34" t="str">
        <f t="shared" si="9"/>
        <v>*</v>
      </c>
    </row>
    <row r="613" spans="1:24" x14ac:dyDescent="0.3">
      <c r="A613" s="306">
        <v>12989</v>
      </c>
      <c r="B613" s="314" t="s">
        <v>464</v>
      </c>
      <c r="C613" s="5" t="s">
        <v>3</v>
      </c>
      <c r="D613" s="11">
        <v>55</v>
      </c>
      <c r="E613" s="23">
        <v>7</v>
      </c>
      <c r="F613" s="11">
        <v>12</v>
      </c>
      <c r="G613" s="74">
        <f>IFERROR( ROUNDUP(tabEstimativa[[#This Row],[ESTIMATIVA]] / tabEstimativa[[#This Row],[PERÍODO]],0), 0 )</f>
        <v>50</v>
      </c>
      <c r="H613" s="72">
        <v>600</v>
      </c>
      <c r="I613" s="12">
        <v>43069</v>
      </c>
      <c r="J613" s="7">
        <v>10</v>
      </c>
      <c r="K613" s="8">
        <v>2017</v>
      </c>
      <c r="L613" s="6">
        <v>43137</v>
      </c>
      <c r="M613" s="238">
        <f>SUMIFS(tabSaldoAta[SALDO],tabSaldoAta[CÓDIGO],tabEstimativa[[#This Row],[CÓDIGO]],tabSaldoAta[ATA.NR],tabEstimativa[[#This Row],[ATA.NR]],tabSaldoAta[ATA.ANO],tabEstimativa[[#This Row],[ATA.ANO]])</f>
        <v>0</v>
      </c>
      <c r="N613" s="13" t="s">
        <v>1198</v>
      </c>
      <c r="O613" s="308" t="s">
        <v>1316</v>
      </c>
      <c r="P613" s="36" t="s">
        <v>1807</v>
      </c>
      <c r="Q613" s="35">
        <f>IFERROR( VLOOKUP(tabEstimativa[[#This Row],[PREGÃO]],tabPregões[#Data],6,FALSE), "" )</f>
        <v>43630</v>
      </c>
      <c r="R613" s="48"/>
      <c r="S613" s="66" t="str">
        <f>IF(COUNTIFS(tabImprósperosDetalhes[PREGÃO],tabEstimativa[[#This Row],[PREGÃO]],tabImprósperosDetalhes[IMPRÓSPERO],tabEstimativa[[#This Row],[LOTE]]) &gt; 0,"X","")</f>
        <v/>
      </c>
      <c r="T613" s="98" t="str">
        <f>IFERROR( VLOOKUP(tabEstimativa[[#This Row],[PREGÃO]],tabPregões[#Data],11,FALSE), "" )</f>
        <v>Análise dos itens fracassados (Itens Fracassados: 9,12 ,25 ,31 ,33 ,41 ,42).</v>
      </c>
      <c r="U613" s="29"/>
      <c r="V613" s="53" t="s">
        <v>1551</v>
      </c>
      <c r="W613" s="54">
        <v>43657.585266203707</v>
      </c>
      <c r="X613" s="34" t="str">
        <f t="shared" si="9"/>
        <v>*</v>
      </c>
    </row>
    <row r="614" spans="1:24" x14ac:dyDescent="0.3">
      <c r="A614" s="2">
        <v>12992</v>
      </c>
      <c r="B614" s="3" t="s">
        <v>465</v>
      </c>
      <c r="C614" s="5" t="s">
        <v>3</v>
      </c>
      <c r="D614" s="11">
        <v>55</v>
      </c>
      <c r="E614" s="23">
        <v>7</v>
      </c>
      <c r="F614" s="11">
        <v>12</v>
      </c>
      <c r="G614" s="74">
        <f>IFERROR( ROUNDUP(tabEstimativa[[#This Row],[ESTIMATIVA]] / tabEstimativa[[#This Row],[PERÍODO]],0), 0 )</f>
        <v>5</v>
      </c>
      <c r="H614" s="72">
        <v>50</v>
      </c>
      <c r="I614" s="12">
        <v>43847</v>
      </c>
      <c r="J614" s="2">
        <v>126</v>
      </c>
      <c r="K614" s="8">
        <v>2019</v>
      </c>
      <c r="L614" s="6">
        <v>43957</v>
      </c>
      <c r="M614" s="238">
        <f>SUMIFS(tabSaldoAta[SALDO],tabSaldoAta[CÓDIGO],tabEstimativa[[#This Row],[CÓDIGO]],tabSaldoAta[ATA.NR],tabEstimativa[[#This Row],[ATA.NR]],tabSaldoAta[ATA.ANO],tabEstimativa[[#This Row],[ATA.ANO]])</f>
        <v>100</v>
      </c>
      <c r="N614" s="13" t="s">
        <v>1799</v>
      </c>
      <c r="O614" s="308" t="s">
        <v>1540</v>
      </c>
      <c r="P614" s="36" t="s">
        <v>3842</v>
      </c>
      <c r="Q614" s="35">
        <f>IFERROR( VLOOKUP(tabEstimativa[[#This Row],[PREGÃO]],tabPregões[#Data],6,FALSE), "" )</f>
        <v>44090</v>
      </c>
      <c r="R614" s="48">
        <v>1</v>
      </c>
      <c r="S614" s="66" t="str">
        <f>IF(COUNTIFS(tabImprósperosDetalhes[PREGÃO],tabEstimativa[[#This Row],[PREGÃO]],tabImprósperosDetalhes[IMPRÓSPERO],tabEstimativa[[#This Row],[LOTE]]) &gt; 0,"X","")</f>
        <v>X</v>
      </c>
      <c r="T614" s="98" t="str">
        <f>IFERROR( VLOOKUP(tabEstimativa[[#This Row],[PREGÃO]],tabPregões[#Data],11,FALSE), "" )</f>
        <v>Finalizado</v>
      </c>
      <c r="U614" s="29" t="s">
        <v>1560</v>
      </c>
      <c r="V614" s="53" t="s">
        <v>2063</v>
      </c>
      <c r="W614" s="54">
        <v>44321.487280092595</v>
      </c>
      <c r="X614" s="34" t="str">
        <f t="shared" si="9"/>
        <v>*</v>
      </c>
    </row>
    <row r="615" spans="1:24" x14ac:dyDescent="0.3">
      <c r="A615" s="2">
        <v>130634</v>
      </c>
      <c r="B615" s="3" t="s">
        <v>1980</v>
      </c>
      <c r="C615" s="5" t="s">
        <v>3</v>
      </c>
      <c r="D615" s="11">
        <v>51</v>
      </c>
      <c r="E615" s="23">
        <v>24</v>
      </c>
      <c r="F615" s="11">
        <v>12</v>
      </c>
      <c r="G615" s="74">
        <f>ROUNDUP(tabEstimativa[[#This Row],[ESTIMATIVA]] / tabEstimativa[[#This Row],[PERÍODO]],0)</f>
        <v>59</v>
      </c>
      <c r="H615" s="72">
        <v>700</v>
      </c>
      <c r="I615" s="12">
        <v>43762</v>
      </c>
      <c r="J615" s="2">
        <v>47</v>
      </c>
      <c r="K615" s="8">
        <v>2019</v>
      </c>
      <c r="L615" s="6">
        <v>43878</v>
      </c>
      <c r="M615" s="238">
        <f>SUMIFS(tabSaldoAta[SALDO],tabSaldoAta[CÓDIGO],tabEstimativa[[#This Row],[CÓDIGO]],tabSaldoAta[ATA.NR],tabEstimativa[[#This Row],[ATA.NR]],tabSaldoAta[ATA.ANO],tabEstimativa[[#This Row],[ATA.ANO]])</f>
        <v>560</v>
      </c>
      <c r="N615" s="13" t="s">
        <v>1198</v>
      </c>
      <c r="O615" s="307" t="s">
        <v>1548</v>
      </c>
      <c r="P615" s="36" t="s">
        <v>3629</v>
      </c>
      <c r="Q615" s="35">
        <f>IFERROR( VLOOKUP(tabEstimativa[[#This Row],[PREGÃO]],tabPregões[#Data],6,FALSE), "" )</f>
        <v>44046</v>
      </c>
      <c r="R615" s="48">
        <v>26</v>
      </c>
      <c r="S615" s="66" t="str">
        <f>IF(COUNTIFS(tabImprósperosDetalhes[PREGÃO],tabEstimativa[[#This Row],[PREGÃO]],tabImprósperosDetalhes[IMPRÓSPERO],tabEstimativa[[#This Row],[LOTE]]) &gt; 0,"X","")</f>
        <v/>
      </c>
      <c r="T615" s="98" t="str">
        <f>IFERROR( VLOOKUP(tabEstimativa[[#This Row],[PREGÃO]],tabPregões[#Data],11,FALSE), "" )</f>
        <v>Finalizado</v>
      </c>
      <c r="U615" s="29" t="s">
        <v>1560</v>
      </c>
      <c r="V615" s="53" t="s">
        <v>2063</v>
      </c>
      <c r="W615" s="54">
        <v>44256.556493055556</v>
      </c>
      <c r="X615" s="34" t="str">
        <f t="shared" si="9"/>
        <v>*</v>
      </c>
    </row>
    <row r="616" spans="1:24" x14ac:dyDescent="0.3">
      <c r="A616" s="2">
        <v>94117</v>
      </c>
      <c r="B616" s="3" t="s">
        <v>923</v>
      </c>
      <c r="C616" s="5" t="s">
        <v>17</v>
      </c>
      <c r="D616" s="11"/>
      <c r="E616" s="23"/>
      <c r="F616" s="11">
        <v>12</v>
      </c>
      <c r="G616" s="74">
        <f>IFERROR( ROUNDUP(tabEstimativa[[#This Row],[ESTIMATIVA]] / tabEstimativa[[#This Row],[PERÍODO]],0), 0 )</f>
        <v>0</v>
      </c>
      <c r="H616" s="72">
        <v>0</v>
      </c>
      <c r="I616" s="12">
        <v>43312</v>
      </c>
      <c r="J616" s="7"/>
      <c r="K616" s="8"/>
      <c r="L616" s="6"/>
      <c r="M616" s="238">
        <f>SUMIFS(tabSaldoAta[SALDO],tabSaldoAta[CÓDIGO],tabEstimativa[[#This Row],[CÓDIGO]],tabSaldoAta[ATA.NR],tabEstimativa[[#This Row],[ATA.NR]],tabSaldoAta[ATA.ANO],tabEstimativa[[#This Row],[ATA.ANO]])</f>
        <v>0</v>
      </c>
      <c r="N616" s="13" t="s">
        <v>1199</v>
      </c>
      <c r="O616" s="308" t="s">
        <v>1359</v>
      </c>
      <c r="P616" s="36"/>
      <c r="Q616" s="35" t="str">
        <f>IFERROR( VLOOKUP(tabEstimativa[[#This Row],[PREGÃO]],tabPregões[#Data],6,FALSE), "" )</f>
        <v/>
      </c>
      <c r="R616" s="48"/>
      <c r="S616" s="66" t="str">
        <f>IF(COUNTIFS(tabImprósperosDetalhes[PREGÃO],tabEstimativa[[#This Row],[PREGÃO]],tabImprósperosDetalhes[IMPRÓSPERO],tabEstimativa[[#This Row],[LOTE]]) &gt; 0,"X","")</f>
        <v/>
      </c>
      <c r="T616" s="98" t="str">
        <f>IFERROR( VLOOKUP(tabEstimativa[[#This Row],[PREGÃO]],tabPregões[#Data],11,FALSE), "" )</f>
        <v/>
      </c>
      <c r="U616" s="29" t="s">
        <v>1380</v>
      </c>
      <c r="V616" s="53" t="s">
        <v>1551</v>
      </c>
      <c r="W616" s="54">
        <v>43591.434733796297</v>
      </c>
      <c r="X616" s="34" t="str">
        <f t="shared" ref="X616:X679" si="10">"*"</f>
        <v>*</v>
      </c>
    </row>
    <row r="617" spans="1:24" x14ac:dyDescent="0.3">
      <c r="A617" s="2">
        <v>63277</v>
      </c>
      <c r="B617" s="3" t="s">
        <v>599</v>
      </c>
      <c r="C617" s="5" t="s">
        <v>3</v>
      </c>
      <c r="D617" s="11">
        <v>61</v>
      </c>
      <c r="E617" s="23">
        <v>8</v>
      </c>
      <c r="F617" s="11">
        <v>12</v>
      </c>
      <c r="G617" s="74">
        <f>IFERROR( ROUNDUP(tabEstimativa[[#This Row],[ESTIMATIVA]] / tabEstimativa[[#This Row],[PERÍODO]],0), 0 )</f>
        <v>0</v>
      </c>
      <c r="H617" s="72">
        <v>0</v>
      </c>
      <c r="I617" s="12">
        <v>43418</v>
      </c>
      <c r="J617" s="7">
        <v>20</v>
      </c>
      <c r="K617" s="8">
        <v>2018</v>
      </c>
      <c r="L617" s="6">
        <v>43486</v>
      </c>
      <c r="M617" s="238">
        <f>SUMIFS(tabSaldoAta[SALDO],tabSaldoAta[CÓDIGO],tabEstimativa[[#This Row],[CÓDIGO]],tabSaldoAta[ATA.NR],tabEstimativa[[#This Row],[ATA.NR]],tabSaldoAta[ATA.ANO],tabEstimativa[[#This Row],[ATA.ANO]])</f>
        <v>0</v>
      </c>
      <c r="N617" s="13" t="s">
        <v>1199</v>
      </c>
      <c r="O617" s="308" t="s">
        <v>1341</v>
      </c>
      <c r="P617" s="36" t="s">
        <v>1742</v>
      </c>
      <c r="Q617" s="35">
        <f>IFERROR( VLOOKUP(tabEstimativa[[#This Row],[PREGÃO]],tabPregões[#Data],6,FALSE), "" )</f>
        <v>43657</v>
      </c>
      <c r="R617" s="48"/>
      <c r="S617" s="66" t="str">
        <f>IF(COUNTIFS(tabImprósperosDetalhes[PREGÃO],tabEstimativa[[#This Row],[PREGÃO]],tabImprósperosDetalhes[IMPRÓSPERO],tabEstimativa[[#This Row],[LOTE]]) &gt; 0,"X","")</f>
        <v/>
      </c>
      <c r="T617" s="98" t="str">
        <f>IFERROR( VLOOKUP(tabEstimativa[[#This Row],[PREGÃO]],tabPregões[#Data],11,FALSE), "" )</f>
        <v>Processo finalizado. Ata 76/19.</v>
      </c>
      <c r="U617" s="29" t="s">
        <v>1941</v>
      </c>
      <c r="V617" s="53" t="s">
        <v>1551</v>
      </c>
      <c r="W617" s="54">
        <v>43675.3753125</v>
      </c>
      <c r="X617" s="34" t="str">
        <f t="shared" si="10"/>
        <v>*</v>
      </c>
    </row>
    <row r="618" spans="1:24" x14ac:dyDescent="0.3">
      <c r="A618" s="2">
        <v>59050</v>
      </c>
      <c r="B618" s="3" t="s">
        <v>594</v>
      </c>
      <c r="C618" s="5" t="s">
        <v>3</v>
      </c>
      <c r="D618" s="11"/>
      <c r="E618" s="23"/>
      <c r="F618" s="11">
        <v>12</v>
      </c>
      <c r="G618" s="74">
        <f>IFERROR( ROUNDUP(tabEstimativa[[#This Row],[ESTIMATIVA]] / tabEstimativa[[#This Row],[PERÍODO]],0), 0 )</f>
        <v>0</v>
      </c>
      <c r="H618" s="72">
        <v>0</v>
      </c>
      <c r="I618" s="12">
        <v>43418</v>
      </c>
      <c r="J618" s="7">
        <v>20</v>
      </c>
      <c r="K618" s="8">
        <v>2018</v>
      </c>
      <c r="L618" s="6">
        <v>43486</v>
      </c>
      <c r="M618" s="238">
        <f>SUMIFS(tabSaldoAta[SALDO],tabSaldoAta[CÓDIGO],tabEstimativa[[#This Row],[CÓDIGO]],tabSaldoAta[ATA.NR],tabEstimativa[[#This Row],[ATA.NR]],tabSaldoAta[ATA.ANO],tabEstimativa[[#This Row],[ATA.ANO]])</f>
        <v>0</v>
      </c>
      <c r="N618" s="13" t="s">
        <v>1199</v>
      </c>
      <c r="O618" s="308" t="s">
        <v>1341</v>
      </c>
      <c r="P618" s="36" t="s">
        <v>1742</v>
      </c>
      <c r="Q618" s="35">
        <f>IFERROR( VLOOKUP(tabEstimativa[[#This Row],[PREGÃO]],tabPregões[#Data],6,FALSE), "" )</f>
        <v>43657</v>
      </c>
      <c r="R618" s="48"/>
      <c r="S618" s="66" t="str">
        <f>IF(COUNTIFS(tabImprósperosDetalhes[PREGÃO],tabEstimativa[[#This Row],[PREGÃO]],tabImprósperosDetalhes[IMPRÓSPERO],tabEstimativa[[#This Row],[LOTE]]) &gt; 0,"X","")</f>
        <v/>
      </c>
      <c r="T618" s="98" t="str">
        <f>IFERROR( VLOOKUP(tabEstimativa[[#This Row],[PREGÃO]],tabPregões[#Data],11,FALSE), "" )</f>
        <v>Processo finalizado. Ata 76/19.</v>
      </c>
      <c r="U618" s="29" t="s">
        <v>1941</v>
      </c>
      <c r="V618" s="53" t="s">
        <v>1551</v>
      </c>
      <c r="W618" s="54">
        <v>43675.372025462966</v>
      </c>
      <c r="X618" s="34" t="str">
        <f t="shared" si="10"/>
        <v>*</v>
      </c>
    </row>
    <row r="619" spans="1:24" x14ac:dyDescent="0.3">
      <c r="A619" s="2">
        <v>112466</v>
      </c>
      <c r="B619" s="3" t="s">
        <v>639</v>
      </c>
      <c r="C619" s="5" t="s">
        <v>3</v>
      </c>
      <c r="D619" s="11"/>
      <c r="E619" s="23"/>
      <c r="F619" s="11">
        <v>12</v>
      </c>
      <c r="G619" s="74">
        <f>IFERROR( ROUNDUP(tabEstimativa[[#This Row],[ESTIMATIVA]] / tabEstimativa[[#This Row],[PERÍODO]],0), 0 )</f>
        <v>0</v>
      </c>
      <c r="H619" s="72">
        <v>0</v>
      </c>
      <c r="I619" s="12">
        <v>43418</v>
      </c>
      <c r="J619" s="7">
        <v>20</v>
      </c>
      <c r="K619" s="8">
        <v>2018</v>
      </c>
      <c r="L619" s="6">
        <v>43486</v>
      </c>
      <c r="M619" s="238">
        <f>SUMIFS(tabSaldoAta[SALDO],tabSaldoAta[CÓDIGO],tabEstimativa[[#This Row],[CÓDIGO]],tabSaldoAta[ATA.NR],tabEstimativa[[#This Row],[ATA.NR]],tabSaldoAta[ATA.ANO],tabEstimativa[[#This Row],[ATA.ANO]])</f>
        <v>0</v>
      </c>
      <c r="N619" s="13" t="s">
        <v>1199</v>
      </c>
      <c r="O619" s="308" t="s">
        <v>1660</v>
      </c>
      <c r="P619" s="36" t="s">
        <v>1742</v>
      </c>
      <c r="Q619" s="35">
        <f>IFERROR( VLOOKUP(tabEstimativa[[#This Row],[PREGÃO]],tabPregões[#Data],6,FALSE), "" )</f>
        <v>43657</v>
      </c>
      <c r="R619" s="48"/>
      <c r="S619" s="66" t="str">
        <f>IF(COUNTIFS(tabImprósperosDetalhes[PREGÃO],tabEstimativa[[#This Row],[PREGÃO]],tabImprósperosDetalhes[IMPRÓSPERO],tabEstimativa[[#This Row],[LOTE]]) &gt; 0,"X","")</f>
        <v/>
      </c>
      <c r="T619" s="98" t="str">
        <f>IFERROR( VLOOKUP(tabEstimativa[[#This Row],[PREGÃO]],tabPregões[#Data],11,FALSE), "" )</f>
        <v>Processo finalizado. Ata 76/19.</v>
      </c>
      <c r="U619" s="29" t="s">
        <v>1941</v>
      </c>
      <c r="V619" s="53" t="s">
        <v>1551</v>
      </c>
      <c r="W619" s="54">
        <v>43675.404340277775</v>
      </c>
      <c r="X619" s="34" t="str">
        <f t="shared" si="10"/>
        <v>*</v>
      </c>
    </row>
    <row r="620" spans="1:24" x14ac:dyDescent="0.3">
      <c r="A620" s="2">
        <v>95121</v>
      </c>
      <c r="B620" s="3" t="s">
        <v>611</v>
      </c>
      <c r="C620" s="5" t="s">
        <v>3</v>
      </c>
      <c r="D620" s="11">
        <v>61</v>
      </c>
      <c r="E620" s="23">
        <v>8</v>
      </c>
      <c r="F620" s="11">
        <v>12</v>
      </c>
      <c r="G620" s="74">
        <f>IFERROR( ROUNDUP(tabEstimativa[[#This Row],[ESTIMATIVA]] / tabEstimativa[[#This Row],[PERÍODO]],0), 0 )</f>
        <v>25</v>
      </c>
      <c r="H620" s="72">
        <v>300</v>
      </c>
      <c r="I620" s="12">
        <v>44182</v>
      </c>
      <c r="J620" s="7">
        <v>101</v>
      </c>
      <c r="K620" s="8">
        <v>2020</v>
      </c>
      <c r="L620" s="6">
        <v>44313</v>
      </c>
      <c r="M620" s="238">
        <f>SUMIFS(tabSaldoAta[SALDO],tabSaldoAta[CÓDIGO],tabEstimativa[[#This Row],[CÓDIGO]],tabSaldoAta[ATA.NR],tabEstimativa[[#This Row],[ATA.NR]],tabSaldoAta[ATA.ANO],tabEstimativa[[#This Row],[ATA.ANO]])</f>
        <v>0</v>
      </c>
      <c r="N620" s="13" t="s">
        <v>1198</v>
      </c>
      <c r="O620" s="307" t="str">
        <f>IFERROR( VLOOKUP(CONCATENATE(tabEstimativa[[#This Row],[ATA.NR]],"/",tabEstimativa[[#This Row],[ATA.ANO]]-2000),tabAtas[#Data],6,FALSE), "" )</f>
        <v>MATERIAL HIDRAULICO</v>
      </c>
      <c r="P620" s="36" t="s">
        <v>3371</v>
      </c>
      <c r="Q620" s="35">
        <f>IFERROR( VLOOKUP(tabEstimativa[[#This Row],[PREGÃO]],tabPregões[#Data],6,FALSE), "" )</f>
        <v>43969</v>
      </c>
      <c r="R620" s="48">
        <v>83</v>
      </c>
      <c r="S620" s="66" t="str">
        <f>IF(COUNTIFS(tabImprósperosDetalhes[PREGÃO],tabEstimativa[[#This Row],[PREGÃO]],tabImprósperosDetalhes[IMPRÓSPERO],tabEstimativa[[#This Row],[LOTE]]) &gt; 0,"X","")</f>
        <v/>
      </c>
      <c r="T620" s="98" t="str">
        <f>IFERROR( VLOOKUP(tabEstimativa[[#This Row],[PREGÃO]],tabPregões[#Data],11,FALSE), "" )</f>
        <v>Processo conferido, finalizado.</v>
      </c>
      <c r="U620" s="29" t="s">
        <v>1560</v>
      </c>
      <c r="V620" s="53" t="s">
        <v>2063</v>
      </c>
      <c r="W620" s="54">
        <v>44313.374548611115</v>
      </c>
      <c r="X620" s="34" t="str">
        <f t="shared" si="10"/>
        <v>*</v>
      </c>
    </row>
    <row r="621" spans="1:24" x14ac:dyDescent="0.3">
      <c r="A621" s="2">
        <v>95130</v>
      </c>
      <c r="B621" s="3" t="s">
        <v>613</v>
      </c>
      <c r="C621" s="5" t="s">
        <v>3</v>
      </c>
      <c r="D621" s="11"/>
      <c r="E621" s="23"/>
      <c r="F621" s="11">
        <v>12</v>
      </c>
      <c r="G621" s="74">
        <f>IFERROR( ROUNDUP(tabEstimativa[[#This Row],[ESTIMATIVA]] / tabEstimativa[[#This Row],[PERÍODO]],0), 0 )</f>
        <v>0</v>
      </c>
      <c r="H621" s="72">
        <v>0</v>
      </c>
      <c r="I621" s="12">
        <v>43418</v>
      </c>
      <c r="J621" s="7">
        <v>76</v>
      </c>
      <c r="K621" s="8">
        <v>2019</v>
      </c>
      <c r="L621" s="6">
        <v>43899</v>
      </c>
      <c r="M621" s="238">
        <f>SUMIFS(tabSaldoAta[SALDO],tabSaldoAta[CÓDIGO],tabEstimativa[[#This Row],[CÓDIGO]],tabSaldoAta[ATA.NR],tabEstimativa[[#This Row],[ATA.NR]],tabSaldoAta[ATA.ANO],tabEstimativa[[#This Row],[ATA.ANO]])</f>
        <v>0</v>
      </c>
      <c r="N621" s="13" t="s">
        <v>1199</v>
      </c>
      <c r="O621" s="308" t="s">
        <v>1341</v>
      </c>
      <c r="P621" s="36"/>
      <c r="Q621" s="35" t="str">
        <f>IFERROR( VLOOKUP(tabEstimativa[[#This Row],[PREGÃO]],tabPregões[#Data],6,FALSE), "" )</f>
        <v/>
      </c>
      <c r="R621" s="48"/>
      <c r="S621" s="66" t="str">
        <f>IF(COUNTIFS(tabImprósperosDetalhes[PREGÃO],tabEstimativa[[#This Row],[PREGÃO]],tabImprósperosDetalhes[IMPRÓSPERO],tabEstimativa[[#This Row],[LOTE]]) &gt; 0,"X","")</f>
        <v/>
      </c>
      <c r="T621" s="98" t="str">
        <f>IFERROR( VLOOKUP(tabEstimativa[[#This Row],[PREGÃO]],tabPregões[#Data],11,FALSE), "" )</f>
        <v/>
      </c>
      <c r="U621" s="29" t="s">
        <v>1941</v>
      </c>
      <c r="V621" s="53" t="s">
        <v>1551</v>
      </c>
      <c r="W621" s="54">
        <v>43675.385648148149</v>
      </c>
      <c r="X621" s="34" t="str">
        <f t="shared" si="10"/>
        <v>*</v>
      </c>
    </row>
    <row r="622" spans="1:24" x14ac:dyDescent="0.3">
      <c r="A622" s="2">
        <v>95125</v>
      </c>
      <c r="B622" s="3" t="s">
        <v>612</v>
      </c>
      <c r="C622" s="5" t="s">
        <v>3</v>
      </c>
      <c r="D622" s="11"/>
      <c r="E622" s="23"/>
      <c r="F622" s="11">
        <v>12</v>
      </c>
      <c r="G622" s="74">
        <f>IFERROR( ROUNDUP(tabEstimativa[[#This Row],[ESTIMATIVA]] / tabEstimativa[[#This Row],[PERÍODO]],0), 0 )</f>
        <v>0</v>
      </c>
      <c r="H622" s="72">
        <v>0</v>
      </c>
      <c r="I622" s="12">
        <v>43418</v>
      </c>
      <c r="J622" s="7">
        <v>76</v>
      </c>
      <c r="K622" s="8">
        <v>2019</v>
      </c>
      <c r="L622" s="6">
        <v>43899</v>
      </c>
      <c r="M622" s="238">
        <f>SUMIFS(tabSaldoAta[SALDO],tabSaldoAta[CÓDIGO],tabEstimativa[[#This Row],[CÓDIGO]],tabSaldoAta[ATA.NR],tabEstimativa[[#This Row],[ATA.NR]],tabSaldoAta[ATA.ANO],tabEstimativa[[#This Row],[ATA.ANO]])</f>
        <v>0</v>
      </c>
      <c r="N622" s="13" t="s">
        <v>1199</v>
      </c>
      <c r="O622" s="308" t="s">
        <v>1341</v>
      </c>
      <c r="P622" s="36"/>
      <c r="Q622" s="35" t="str">
        <f>IFERROR( VLOOKUP(tabEstimativa[[#This Row],[PREGÃO]],tabPregões[#Data],6,FALSE), "" )</f>
        <v/>
      </c>
      <c r="R622" s="48"/>
      <c r="S622" s="66" t="str">
        <f>IF(COUNTIFS(tabImprósperosDetalhes[PREGÃO],tabEstimativa[[#This Row],[PREGÃO]],tabImprósperosDetalhes[IMPRÓSPERO],tabEstimativa[[#This Row],[LOTE]]) &gt; 0,"X","")</f>
        <v/>
      </c>
      <c r="T622" s="98" t="str">
        <f>IFERROR( VLOOKUP(tabEstimativa[[#This Row],[PREGÃO]],tabPregões[#Data],11,FALSE), "" )</f>
        <v/>
      </c>
      <c r="U622" s="29" t="s">
        <v>1941</v>
      </c>
      <c r="V622" s="53" t="s">
        <v>1551</v>
      </c>
      <c r="W622" s="54">
        <v>43675.385648148149</v>
      </c>
      <c r="X622" s="34" t="str">
        <f t="shared" si="10"/>
        <v>*</v>
      </c>
    </row>
    <row r="623" spans="1:24" x14ac:dyDescent="0.3">
      <c r="A623" s="2">
        <v>95128</v>
      </c>
      <c r="B623" s="3" t="s">
        <v>1068</v>
      </c>
      <c r="C623" s="5" t="s">
        <v>3</v>
      </c>
      <c r="D623" s="11"/>
      <c r="E623" s="23"/>
      <c r="F623" s="11">
        <v>12</v>
      </c>
      <c r="G623" s="74">
        <f>IFERROR( ROUNDUP(tabEstimativa[[#This Row],[ESTIMATIVA]] / tabEstimativa[[#This Row],[PERÍODO]],0), 0 )</f>
        <v>0</v>
      </c>
      <c r="H623" s="72">
        <v>0</v>
      </c>
      <c r="I623" s="12">
        <v>43418</v>
      </c>
      <c r="J623" s="7">
        <v>76</v>
      </c>
      <c r="K623" s="8">
        <v>2019</v>
      </c>
      <c r="L623" s="6">
        <v>43899</v>
      </c>
      <c r="M623" s="238">
        <f>SUMIFS(tabSaldoAta[SALDO],tabSaldoAta[CÓDIGO],tabEstimativa[[#This Row],[CÓDIGO]],tabSaldoAta[ATA.NR],tabEstimativa[[#This Row],[ATA.NR]],tabSaldoAta[ATA.ANO],tabEstimativa[[#This Row],[ATA.ANO]])</f>
        <v>0</v>
      </c>
      <c r="N623" s="13" t="s">
        <v>1199</v>
      </c>
      <c r="O623" s="308" t="s">
        <v>1341</v>
      </c>
      <c r="P623" s="36"/>
      <c r="Q623" s="35" t="str">
        <f>IFERROR( VLOOKUP(tabEstimativa[[#This Row],[PREGÃO]],tabPregões[#Data],6,FALSE), "" )</f>
        <v/>
      </c>
      <c r="R623" s="48"/>
      <c r="S623" s="66" t="str">
        <f>IF(COUNTIFS(tabImprósperosDetalhes[PREGÃO],tabEstimativa[[#This Row],[PREGÃO]],tabImprósperosDetalhes[IMPRÓSPERO],tabEstimativa[[#This Row],[LOTE]]) &gt; 0,"X","")</f>
        <v/>
      </c>
      <c r="T623" s="98" t="str">
        <f>IFERROR( VLOOKUP(tabEstimativa[[#This Row],[PREGÃO]],tabPregões[#Data],11,FALSE), "" )</f>
        <v/>
      </c>
      <c r="U623" s="29" t="s">
        <v>1941</v>
      </c>
      <c r="V623" s="53" t="s">
        <v>1551</v>
      </c>
      <c r="W623" s="54">
        <v>43675.385648148149</v>
      </c>
      <c r="X623" s="34" t="str">
        <f t="shared" si="10"/>
        <v>*</v>
      </c>
    </row>
    <row r="624" spans="1:24" x14ac:dyDescent="0.3">
      <c r="A624" s="2">
        <v>95129</v>
      </c>
      <c r="B624" s="3" t="s">
        <v>164</v>
      </c>
      <c r="C624" s="5" t="s">
        <v>3</v>
      </c>
      <c r="D624" s="11"/>
      <c r="E624" s="23"/>
      <c r="F624" s="11">
        <v>12</v>
      </c>
      <c r="G624" s="74">
        <f>IFERROR( ROUNDUP(tabEstimativa[[#This Row],[ESTIMATIVA]] / tabEstimativa[[#This Row],[PERÍODO]],0), 0 )</f>
        <v>15</v>
      </c>
      <c r="H624" s="72">
        <v>170</v>
      </c>
      <c r="I624" s="12">
        <v>43307</v>
      </c>
      <c r="J624" s="7">
        <v>169</v>
      </c>
      <c r="K624" s="8">
        <v>2017</v>
      </c>
      <c r="L624" s="6">
        <v>43378</v>
      </c>
      <c r="M624" s="238">
        <f>SUMIFS(tabSaldoAta[SALDO],tabSaldoAta[CÓDIGO],tabEstimativa[[#This Row],[CÓDIGO]],tabSaldoAta[ATA.NR],tabEstimativa[[#This Row],[ATA.NR]],tabSaldoAta[ATA.ANO],tabEstimativa[[#This Row],[ATA.ANO]])</f>
        <v>0</v>
      </c>
      <c r="N624" s="13" t="s">
        <v>1199</v>
      </c>
      <c r="O624" s="308" t="s">
        <v>1660</v>
      </c>
      <c r="P624" s="36" t="s">
        <v>1662</v>
      </c>
      <c r="Q624" s="35">
        <f>IFERROR( VLOOKUP(tabEstimativa[[#This Row],[PREGÃO]],tabPregões[#Data],6,FALSE), "" )</f>
        <v>43437</v>
      </c>
      <c r="R624" s="48"/>
      <c r="S624" s="66" t="str">
        <f>IF(COUNTIFS(tabImprósperosDetalhes[PREGÃO],tabEstimativa[[#This Row],[PREGÃO]],tabImprósperosDetalhes[IMPRÓSPERO],tabEstimativa[[#This Row],[LOTE]]) &gt; 0,"X","")</f>
        <v/>
      </c>
      <c r="T624" s="98" t="str">
        <f>IFERROR( VLOOKUP(tabEstimativa[[#This Row],[PREGÃO]],tabPregões[#Data],11,FALSE), "" )</f>
        <v>Processo finalizado. Ata 228/18.</v>
      </c>
      <c r="U624" s="29" t="s">
        <v>1945</v>
      </c>
      <c r="V624" s="53" t="s">
        <v>1551</v>
      </c>
      <c r="W624" s="54">
        <v>43675.477187500001</v>
      </c>
      <c r="X624" s="34" t="str">
        <f t="shared" si="10"/>
        <v>*</v>
      </c>
    </row>
    <row r="625" spans="1:24" x14ac:dyDescent="0.3">
      <c r="A625" s="2">
        <v>110830</v>
      </c>
      <c r="B625" s="3" t="s">
        <v>1072</v>
      </c>
      <c r="C625" s="5" t="s">
        <v>3</v>
      </c>
      <c r="D625" s="11"/>
      <c r="E625" s="23"/>
      <c r="F625" s="11">
        <v>12</v>
      </c>
      <c r="G625" s="74">
        <f>IFERROR( ROUNDUP(tabEstimativa[[#This Row],[ESTIMATIVA]] / tabEstimativa[[#This Row],[PERÍODO]],0), 0 )</f>
        <v>0</v>
      </c>
      <c r="H625" s="72">
        <v>0</v>
      </c>
      <c r="I625" s="12">
        <v>43418</v>
      </c>
      <c r="J625" s="7">
        <v>20</v>
      </c>
      <c r="K625" s="8">
        <v>2018</v>
      </c>
      <c r="L625" s="6">
        <v>43486</v>
      </c>
      <c r="M625" s="238">
        <f>SUMIFS(tabSaldoAta[SALDO],tabSaldoAta[CÓDIGO],tabEstimativa[[#This Row],[CÓDIGO]],tabSaldoAta[ATA.NR],tabEstimativa[[#This Row],[ATA.NR]],tabSaldoAta[ATA.ANO],tabEstimativa[[#This Row],[ATA.ANO]])</f>
        <v>0</v>
      </c>
      <c r="N625" s="13" t="s">
        <v>1199</v>
      </c>
      <c r="O625" s="308" t="s">
        <v>1660</v>
      </c>
      <c r="P625" s="36" t="s">
        <v>1742</v>
      </c>
      <c r="Q625" s="35">
        <f>IFERROR( VLOOKUP(tabEstimativa[[#This Row],[PREGÃO]],tabPregões[#Data],6,FALSE), "" )</f>
        <v>43657</v>
      </c>
      <c r="R625" s="48"/>
      <c r="S625" s="66" t="str">
        <f>IF(COUNTIFS(tabImprósperosDetalhes[PREGÃO],tabEstimativa[[#This Row],[PREGÃO]],tabImprósperosDetalhes[IMPRÓSPERO],tabEstimativa[[#This Row],[LOTE]]) &gt; 0,"X","")</f>
        <v/>
      </c>
      <c r="T625" s="98" t="str">
        <f>IFERROR( VLOOKUP(tabEstimativa[[#This Row],[PREGÃO]],tabPregões[#Data],11,FALSE), "" )</f>
        <v>Processo finalizado. Ata 76/19.</v>
      </c>
      <c r="U625" s="29" t="s">
        <v>1941</v>
      </c>
      <c r="V625" s="53" t="s">
        <v>1551</v>
      </c>
      <c r="W625" s="54">
        <v>43675.403067129628</v>
      </c>
      <c r="X625" s="34" t="str">
        <f t="shared" si="10"/>
        <v>*</v>
      </c>
    </row>
    <row r="626" spans="1:24" x14ac:dyDescent="0.3">
      <c r="A626" s="2">
        <v>59066</v>
      </c>
      <c r="B626" s="3" t="s">
        <v>163</v>
      </c>
      <c r="C626" s="5" t="s">
        <v>3</v>
      </c>
      <c r="D626" s="11">
        <v>61</v>
      </c>
      <c r="E626" s="23">
        <v>8</v>
      </c>
      <c r="F626" s="11">
        <v>12</v>
      </c>
      <c r="G626" s="74">
        <f>IFERROR( ROUNDUP(tabEstimativa[[#This Row],[ESTIMATIVA]] / tabEstimativa[[#This Row],[PERÍODO]],0), 0 )</f>
        <v>3</v>
      </c>
      <c r="H626" s="72">
        <v>30</v>
      </c>
      <c r="I626" s="12">
        <v>43307</v>
      </c>
      <c r="J626" s="7"/>
      <c r="K626" s="8"/>
      <c r="L626" s="6"/>
      <c r="M626" s="238">
        <f>SUMIFS(tabSaldoAta[SALDO],tabSaldoAta[CÓDIGO],tabEstimativa[[#This Row],[CÓDIGO]],tabSaldoAta[ATA.NR],tabEstimativa[[#This Row],[ATA.NR]],tabSaldoAta[ATA.ANO],tabEstimativa[[#This Row],[ATA.ANO]])</f>
        <v>0</v>
      </c>
      <c r="N626" s="13" t="s">
        <v>1199</v>
      </c>
      <c r="O626" s="308" t="s">
        <v>1660</v>
      </c>
      <c r="P626" s="36" t="s">
        <v>1662</v>
      </c>
      <c r="Q626" s="35">
        <f>IFERROR( VLOOKUP(tabEstimativa[[#This Row],[PREGÃO]],tabPregões[#Data],6,FALSE), "" )</f>
        <v>43437</v>
      </c>
      <c r="R626" s="48"/>
      <c r="S626" s="66" t="str">
        <f>IF(COUNTIFS(tabImprósperosDetalhes[PREGÃO],tabEstimativa[[#This Row],[PREGÃO]],tabImprósperosDetalhes[IMPRÓSPERO],tabEstimativa[[#This Row],[LOTE]]) &gt; 0,"X","")</f>
        <v/>
      </c>
      <c r="T626" s="98" t="str">
        <f>IFERROR( VLOOKUP(tabEstimativa[[#This Row],[PREGÃO]],tabPregões[#Data],11,FALSE), "" )</f>
        <v>Processo finalizado. Ata 228/18.</v>
      </c>
      <c r="U626" s="29" t="s">
        <v>1945</v>
      </c>
      <c r="V626" s="53" t="s">
        <v>1551</v>
      </c>
      <c r="W626" s="54">
        <v>43675.46334490741</v>
      </c>
      <c r="X626" s="34" t="str">
        <f t="shared" si="10"/>
        <v>*</v>
      </c>
    </row>
    <row r="627" spans="1:24" x14ac:dyDescent="0.3">
      <c r="A627" s="2">
        <v>81054</v>
      </c>
      <c r="B627" s="3" t="s">
        <v>298</v>
      </c>
      <c r="C627" s="5" t="s">
        <v>27</v>
      </c>
      <c r="D627" s="11"/>
      <c r="E627" s="23"/>
      <c r="F627" s="11">
        <v>12</v>
      </c>
      <c r="G627" s="74">
        <f>IFERROR( ROUNDUP(tabEstimativa[[#This Row],[ESTIMATIVA]] / tabEstimativa[[#This Row],[PERÍODO]],0), 0 )</f>
        <v>17</v>
      </c>
      <c r="H627" s="72">
        <v>200</v>
      </c>
      <c r="I627" s="12">
        <v>43346</v>
      </c>
      <c r="J627" s="7"/>
      <c r="K627" s="8"/>
      <c r="L627" s="6"/>
      <c r="M627" s="238">
        <f>SUMIFS(tabSaldoAta[SALDO],tabSaldoAta[CÓDIGO],tabEstimativa[[#This Row],[CÓDIGO]],tabSaldoAta[ATA.NR],tabEstimativa[[#This Row],[ATA.NR]],tabSaldoAta[ATA.ANO],tabEstimativa[[#This Row],[ATA.ANO]])</f>
        <v>0</v>
      </c>
      <c r="N627" s="13" t="s">
        <v>1459</v>
      </c>
      <c r="O627" s="308" t="s">
        <v>1330</v>
      </c>
      <c r="P627" s="36"/>
      <c r="Q627" s="35" t="str">
        <f>IFERROR( VLOOKUP(tabEstimativa[[#This Row],[PREGÃO]],tabPregões[#Data],6,FALSE), "" )</f>
        <v/>
      </c>
      <c r="R627" s="48"/>
      <c r="S627" s="66" t="str">
        <f>IF(COUNTIFS(tabImprósperosDetalhes[PREGÃO],tabEstimativa[[#This Row],[PREGÃO]],tabImprósperosDetalhes[IMPRÓSPERO],tabEstimativa[[#This Row],[LOTE]]) &gt; 0,"X","")</f>
        <v/>
      </c>
      <c r="T627" s="98" t="str">
        <f>IFERROR( VLOOKUP(tabEstimativa[[#This Row],[PREGÃO]],tabPregões[#Data],11,FALSE), "" )</f>
        <v/>
      </c>
      <c r="U627" s="29" t="s">
        <v>1380</v>
      </c>
      <c r="V627" s="53" t="s">
        <v>1551</v>
      </c>
      <c r="W627" s="54">
        <v>43606.696840277778</v>
      </c>
      <c r="X627" s="34" t="str">
        <f t="shared" si="10"/>
        <v>*</v>
      </c>
    </row>
    <row r="628" spans="1:24" x14ac:dyDescent="0.3">
      <c r="A628" s="2">
        <v>81055</v>
      </c>
      <c r="B628" s="3" t="s">
        <v>299</v>
      </c>
      <c r="C628" s="5" t="s">
        <v>27</v>
      </c>
      <c r="D628" s="11"/>
      <c r="E628" s="23"/>
      <c r="F628" s="11">
        <v>12</v>
      </c>
      <c r="G628" s="74">
        <f>IFERROR( ROUNDUP(tabEstimativa[[#This Row],[ESTIMATIVA]] / tabEstimativa[[#This Row],[PERÍODO]],0), 0 )</f>
        <v>17</v>
      </c>
      <c r="H628" s="72">
        <v>200</v>
      </c>
      <c r="I628" s="12">
        <v>43346</v>
      </c>
      <c r="J628" s="7"/>
      <c r="K628" s="8"/>
      <c r="L628" s="6"/>
      <c r="M628" s="238">
        <f>SUMIFS(tabSaldoAta[SALDO],tabSaldoAta[CÓDIGO],tabEstimativa[[#This Row],[CÓDIGO]],tabSaldoAta[ATA.NR],tabEstimativa[[#This Row],[ATA.NR]],tabSaldoAta[ATA.ANO],tabEstimativa[[#This Row],[ATA.ANO]])</f>
        <v>0</v>
      </c>
      <c r="N628" s="13" t="s">
        <v>1459</v>
      </c>
      <c r="O628" s="308" t="s">
        <v>1330</v>
      </c>
      <c r="P628" s="36"/>
      <c r="Q628" s="35" t="str">
        <f>IFERROR( VLOOKUP(tabEstimativa[[#This Row],[PREGÃO]],tabPregões[#Data],6,FALSE), "" )</f>
        <v/>
      </c>
      <c r="R628" s="48"/>
      <c r="S628" s="66" t="str">
        <f>IF(COUNTIFS(tabImprósperosDetalhes[PREGÃO],tabEstimativa[[#This Row],[PREGÃO]],tabImprósperosDetalhes[IMPRÓSPERO],tabEstimativa[[#This Row],[LOTE]]) &gt; 0,"X","")</f>
        <v/>
      </c>
      <c r="T628" s="98" t="str">
        <f>IFERROR( VLOOKUP(tabEstimativa[[#This Row],[PREGÃO]],tabPregões[#Data],11,FALSE), "" )</f>
        <v/>
      </c>
      <c r="U628" s="29" t="s">
        <v>1380</v>
      </c>
      <c r="V628" s="53" t="s">
        <v>1551</v>
      </c>
      <c r="W628" s="54">
        <v>43606.696840277778</v>
      </c>
      <c r="X628" s="34" t="str">
        <f t="shared" si="10"/>
        <v>*</v>
      </c>
    </row>
    <row r="629" spans="1:24" x14ac:dyDescent="0.3">
      <c r="A629" s="2">
        <v>133013</v>
      </c>
      <c r="B629" s="3" t="s">
        <v>780</v>
      </c>
      <c r="C629" s="5" t="s">
        <v>165</v>
      </c>
      <c r="D629" s="11"/>
      <c r="E629" s="23"/>
      <c r="F629" s="11">
        <v>12</v>
      </c>
      <c r="G629" s="74">
        <f>IFERROR( ROUNDUP(tabEstimativa[[#This Row],[ESTIMATIVA]] / tabEstimativa[[#This Row],[PERÍODO]],0), 0 )</f>
        <v>16</v>
      </c>
      <c r="H629" s="72">
        <v>192</v>
      </c>
      <c r="I629" s="12">
        <v>43333</v>
      </c>
      <c r="J629" s="7"/>
      <c r="K629" s="8"/>
      <c r="L629" s="6"/>
      <c r="M629" s="238">
        <f>SUMIFS(tabSaldoAta[SALDO],tabSaldoAta[CÓDIGO],tabEstimativa[[#This Row],[CÓDIGO]],tabSaldoAta[ATA.NR],tabEstimativa[[#This Row],[ATA.NR]],tabSaldoAta[ATA.ANO],tabEstimativa[[#This Row],[ATA.ANO]])</f>
        <v>0</v>
      </c>
      <c r="N629" s="13" t="s">
        <v>1459</v>
      </c>
      <c r="O629" s="308" t="s">
        <v>1350</v>
      </c>
      <c r="P629" s="36"/>
      <c r="Q629" s="35" t="str">
        <f>IFERROR( VLOOKUP(tabEstimativa[[#This Row],[PREGÃO]],tabPregões[#Data],6,FALSE), "" )</f>
        <v/>
      </c>
      <c r="R629" s="48"/>
      <c r="S629" s="66" t="str">
        <f>IF(COUNTIFS(tabImprósperosDetalhes[PREGÃO],tabEstimativa[[#This Row],[PREGÃO]],tabImprósperosDetalhes[IMPRÓSPERO],tabEstimativa[[#This Row],[LOTE]]) &gt; 0,"X","")</f>
        <v/>
      </c>
      <c r="T629" s="98" t="str">
        <f>IFERROR( VLOOKUP(tabEstimativa[[#This Row],[PREGÃO]],tabPregões[#Data],11,FALSE), "" )</f>
        <v/>
      </c>
      <c r="U629" s="29" t="s">
        <v>1380</v>
      </c>
      <c r="V629" s="53" t="s">
        <v>1551</v>
      </c>
      <c r="W629" s="54">
        <v>43591.434733796297</v>
      </c>
      <c r="X629" s="34" t="str">
        <f t="shared" si="10"/>
        <v>*</v>
      </c>
    </row>
    <row r="630" spans="1:24" x14ac:dyDescent="0.3">
      <c r="A630" s="2">
        <v>135230</v>
      </c>
      <c r="B630" s="3" t="s">
        <v>784</v>
      </c>
      <c r="C630" s="5" t="s">
        <v>27</v>
      </c>
      <c r="D630" s="11"/>
      <c r="E630" s="23"/>
      <c r="F630" s="11">
        <v>12</v>
      </c>
      <c r="G630" s="74">
        <f>IFERROR( ROUNDUP(tabEstimativa[[#This Row],[ESTIMATIVA]] / tabEstimativa[[#This Row],[PERÍODO]],0), 0 )</f>
        <v>8</v>
      </c>
      <c r="H630" s="72">
        <v>96</v>
      </c>
      <c r="I630" s="12">
        <v>43333</v>
      </c>
      <c r="J630" s="7"/>
      <c r="K630" s="8"/>
      <c r="L630" s="6"/>
      <c r="M630" s="238">
        <f>SUMIFS(tabSaldoAta[SALDO],tabSaldoAta[CÓDIGO],tabEstimativa[[#This Row],[CÓDIGO]],tabSaldoAta[ATA.NR],tabEstimativa[[#This Row],[ATA.NR]],tabSaldoAta[ATA.ANO],tabEstimativa[[#This Row],[ATA.ANO]])</f>
        <v>0</v>
      </c>
      <c r="N630" s="13" t="s">
        <v>1459</v>
      </c>
      <c r="O630" s="308" t="s">
        <v>1350</v>
      </c>
      <c r="P630" s="36"/>
      <c r="Q630" s="35" t="str">
        <f>IFERROR( VLOOKUP(tabEstimativa[[#This Row],[PREGÃO]],tabPregões[#Data],6,FALSE), "" )</f>
        <v/>
      </c>
      <c r="R630" s="48"/>
      <c r="S630" s="66" t="str">
        <f>IF(COUNTIFS(tabImprósperosDetalhes[PREGÃO],tabEstimativa[[#This Row],[PREGÃO]],tabImprósperosDetalhes[IMPRÓSPERO],tabEstimativa[[#This Row],[LOTE]]) &gt; 0,"X","")</f>
        <v/>
      </c>
      <c r="T630" s="98" t="str">
        <f>IFERROR( VLOOKUP(tabEstimativa[[#This Row],[PREGÃO]],tabPregões[#Data],11,FALSE), "" )</f>
        <v/>
      </c>
      <c r="U630" s="29" t="s">
        <v>1380</v>
      </c>
      <c r="V630" s="53" t="s">
        <v>1551</v>
      </c>
      <c r="W630" s="54">
        <v>43591.434733796297</v>
      </c>
      <c r="X630" s="34" t="str">
        <f t="shared" si="10"/>
        <v>*</v>
      </c>
    </row>
    <row r="631" spans="1:24" x14ac:dyDescent="0.3">
      <c r="A631" s="2">
        <v>85827</v>
      </c>
      <c r="B631" s="3" t="s">
        <v>1058</v>
      </c>
      <c r="C631" s="5" t="s">
        <v>27</v>
      </c>
      <c r="D631" s="11"/>
      <c r="E631" s="23"/>
      <c r="F631" s="11">
        <v>12</v>
      </c>
      <c r="G631" s="74">
        <f>IFERROR( ROUNDUP(tabEstimativa[[#This Row],[ESTIMATIVA]] / tabEstimativa[[#This Row],[PERÍODO]],0), 0 )</f>
        <v>0</v>
      </c>
      <c r="H631" s="72">
        <v>0</v>
      </c>
      <c r="I631" s="12">
        <v>43392</v>
      </c>
      <c r="J631" s="7"/>
      <c r="K631" s="8"/>
      <c r="L631" s="6"/>
      <c r="M631" s="238">
        <f>SUMIFS(tabSaldoAta[SALDO],tabSaldoAta[CÓDIGO],tabEstimativa[[#This Row],[CÓDIGO]],tabSaldoAta[ATA.NR],tabEstimativa[[#This Row],[ATA.NR]],tabSaldoAta[ATA.ANO],tabEstimativa[[#This Row],[ATA.ANO]])</f>
        <v>0</v>
      </c>
      <c r="N631" s="13" t="s">
        <v>1199</v>
      </c>
      <c r="O631" s="308" t="s">
        <v>1371</v>
      </c>
      <c r="P631" s="36"/>
      <c r="Q631" s="35" t="str">
        <f>IFERROR( VLOOKUP(tabEstimativa[[#This Row],[PREGÃO]],tabPregões[#Data],6,FALSE), "" )</f>
        <v/>
      </c>
      <c r="R631" s="48"/>
      <c r="S631" s="66" t="str">
        <f>IF(COUNTIFS(tabImprósperosDetalhes[PREGÃO],tabEstimativa[[#This Row],[PREGÃO]],tabImprósperosDetalhes[IMPRÓSPERO],tabEstimativa[[#This Row],[LOTE]]) &gt; 0,"X","")</f>
        <v/>
      </c>
      <c r="T631" s="98" t="str">
        <f>IFERROR( VLOOKUP(tabEstimativa[[#This Row],[PREGÃO]],tabPregões[#Data],11,FALSE), "" )</f>
        <v/>
      </c>
      <c r="U631" s="29" t="s">
        <v>1380</v>
      </c>
      <c r="V631" s="53" t="s">
        <v>1551</v>
      </c>
      <c r="W631" s="54">
        <v>43591.434733796297</v>
      </c>
      <c r="X631" s="34" t="str">
        <f t="shared" si="10"/>
        <v>*</v>
      </c>
    </row>
    <row r="632" spans="1:24" x14ac:dyDescent="0.3">
      <c r="A632" s="2">
        <v>111459</v>
      </c>
      <c r="B632" s="3" t="s">
        <v>307</v>
      </c>
      <c r="C632" s="5" t="s">
        <v>27</v>
      </c>
      <c r="D632" s="11"/>
      <c r="E632" s="23"/>
      <c r="F632" s="11">
        <v>12</v>
      </c>
      <c r="G632" s="74">
        <f>IFERROR( ROUNDUP(tabEstimativa[[#This Row],[ESTIMATIVA]] / tabEstimativa[[#This Row],[PERÍODO]],0), 0 )</f>
        <v>9</v>
      </c>
      <c r="H632" s="72">
        <v>100</v>
      </c>
      <c r="I632" s="12">
        <v>43346</v>
      </c>
      <c r="J632" s="7"/>
      <c r="K632" s="8"/>
      <c r="L632" s="6"/>
      <c r="M632" s="238">
        <f>SUMIFS(tabSaldoAta[SALDO],tabSaldoAta[CÓDIGO],tabEstimativa[[#This Row],[CÓDIGO]],tabSaldoAta[ATA.NR],tabEstimativa[[#This Row],[ATA.NR]],tabSaldoAta[ATA.ANO],tabEstimativa[[#This Row],[ATA.ANO]])</f>
        <v>0</v>
      </c>
      <c r="N632" s="13" t="s">
        <v>1459</v>
      </c>
      <c r="O632" s="308" t="s">
        <v>1330</v>
      </c>
      <c r="P632" s="36"/>
      <c r="Q632" s="35" t="str">
        <f>IFERROR( VLOOKUP(tabEstimativa[[#This Row],[PREGÃO]],tabPregões[#Data],6,FALSE), "" )</f>
        <v/>
      </c>
      <c r="R632" s="48"/>
      <c r="S632" s="66" t="str">
        <f>IF(COUNTIFS(tabImprósperosDetalhes[PREGÃO],tabEstimativa[[#This Row],[PREGÃO]],tabImprósperosDetalhes[IMPRÓSPERO],tabEstimativa[[#This Row],[LOTE]]) &gt; 0,"X","")</f>
        <v/>
      </c>
      <c r="T632" s="98" t="str">
        <f>IFERROR( VLOOKUP(tabEstimativa[[#This Row],[PREGÃO]],tabPregões[#Data],11,FALSE), "" )</f>
        <v/>
      </c>
      <c r="U632" s="29" t="s">
        <v>1380</v>
      </c>
      <c r="V632" s="53" t="s">
        <v>1551</v>
      </c>
      <c r="W632" s="54">
        <v>43606.696840277778</v>
      </c>
      <c r="X632" s="34" t="str">
        <f t="shared" si="10"/>
        <v>*</v>
      </c>
    </row>
    <row r="633" spans="1:24" x14ac:dyDescent="0.3">
      <c r="A633" s="2">
        <v>93393</v>
      </c>
      <c r="B633" s="3" t="s">
        <v>302</v>
      </c>
      <c r="C633" s="5" t="s">
        <v>27</v>
      </c>
      <c r="D633" s="11"/>
      <c r="E633" s="23"/>
      <c r="F633" s="11">
        <v>12</v>
      </c>
      <c r="G633" s="74">
        <f>IFERROR( ROUNDUP(tabEstimativa[[#This Row],[ESTIMATIVA]] / tabEstimativa[[#This Row],[PERÍODO]],0), 0 )</f>
        <v>17</v>
      </c>
      <c r="H633" s="72">
        <v>200</v>
      </c>
      <c r="I633" s="12">
        <v>43346</v>
      </c>
      <c r="J633" s="7"/>
      <c r="K633" s="8"/>
      <c r="L633" s="6"/>
      <c r="M633" s="238">
        <f>SUMIFS(tabSaldoAta[SALDO],tabSaldoAta[CÓDIGO],tabEstimativa[[#This Row],[CÓDIGO]],tabSaldoAta[ATA.NR],tabEstimativa[[#This Row],[ATA.NR]],tabSaldoAta[ATA.ANO],tabEstimativa[[#This Row],[ATA.ANO]])</f>
        <v>0</v>
      </c>
      <c r="N633" s="13" t="s">
        <v>1459</v>
      </c>
      <c r="O633" s="308" t="s">
        <v>1330</v>
      </c>
      <c r="P633" s="36"/>
      <c r="Q633" s="35" t="str">
        <f>IFERROR( VLOOKUP(tabEstimativa[[#This Row],[PREGÃO]],tabPregões[#Data],6,FALSE), "" )</f>
        <v/>
      </c>
      <c r="R633" s="48"/>
      <c r="S633" s="66" t="str">
        <f>IF(COUNTIFS(tabImprósperosDetalhes[PREGÃO],tabEstimativa[[#This Row],[PREGÃO]],tabImprósperosDetalhes[IMPRÓSPERO],tabEstimativa[[#This Row],[LOTE]]) &gt; 0,"X","")</f>
        <v/>
      </c>
      <c r="T633" s="98" t="str">
        <f>IFERROR( VLOOKUP(tabEstimativa[[#This Row],[PREGÃO]],tabPregões[#Data],11,FALSE), "" )</f>
        <v/>
      </c>
      <c r="U633" s="29" t="s">
        <v>1380</v>
      </c>
      <c r="V633" s="53" t="s">
        <v>1551</v>
      </c>
      <c r="W633" s="54">
        <v>43606.696840277778</v>
      </c>
      <c r="X633" s="34" t="str">
        <f t="shared" si="10"/>
        <v>*</v>
      </c>
    </row>
    <row r="634" spans="1:24" x14ac:dyDescent="0.3">
      <c r="A634" s="2">
        <v>82489</v>
      </c>
      <c r="B634" s="3" t="s">
        <v>300</v>
      </c>
      <c r="C634" s="5" t="s">
        <v>27</v>
      </c>
      <c r="D634" s="11"/>
      <c r="E634" s="23"/>
      <c r="F634" s="11">
        <v>12</v>
      </c>
      <c r="G634" s="74">
        <f>IFERROR( ROUNDUP(tabEstimativa[[#This Row],[ESTIMATIVA]] / tabEstimativa[[#This Row],[PERÍODO]],0), 0 )</f>
        <v>17</v>
      </c>
      <c r="H634" s="72">
        <v>200</v>
      </c>
      <c r="I634" s="12">
        <v>43346</v>
      </c>
      <c r="J634" s="7"/>
      <c r="K634" s="8"/>
      <c r="L634" s="6"/>
      <c r="M634" s="238">
        <f>SUMIFS(tabSaldoAta[SALDO],tabSaldoAta[CÓDIGO],tabEstimativa[[#This Row],[CÓDIGO]],tabSaldoAta[ATA.NR],tabEstimativa[[#This Row],[ATA.NR]],tabSaldoAta[ATA.ANO],tabEstimativa[[#This Row],[ATA.ANO]])</f>
        <v>0</v>
      </c>
      <c r="N634" s="13" t="s">
        <v>1459</v>
      </c>
      <c r="O634" s="308" t="s">
        <v>1330</v>
      </c>
      <c r="P634" s="36"/>
      <c r="Q634" s="35" t="str">
        <f>IFERROR( VLOOKUP(tabEstimativa[[#This Row],[PREGÃO]],tabPregões[#Data],6,FALSE), "" )</f>
        <v/>
      </c>
      <c r="R634" s="48"/>
      <c r="S634" s="66" t="str">
        <f>IF(COUNTIFS(tabImprósperosDetalhes[PREGÃO],tabEstimativa[[#This Row],[PREGÃO]],tabImprósperosDetalhes[IMPRÓSPERO],tabEstimativa[[#This Row],[LOTE]]) &gt; 0,"X","")</f>
        <v/>
      </c>
      <c r="T634" s="98" t="str">
        <f>IFERROR( VLOOKUP(tabEstimativa[[#This Row],[PREGÃO]],tabPregões[#Data],11,FALSE), "" )</f>
        <v/>
      </c>
      <c r="U634" s="29" t="s">
        <v>1380</v>
      </c>
      <c r="V634" s="53" t="s">
        <v>1551</v>
      </c>
      <c r="W634" s="54">
        <v>43606.696840277778</v>
      </c>
      <c r="X634" s="34" t="str">
        <f t="shared" si="10"/>
        <v>*</v>
      </c>
    </row>
    <row r="635" spans="1:24" x14ac:dyDescent="0.3">
      <c r="A635" s="2">
        <v>93390</v>
      </c>
      <c r="B635" s="3" t="s">
        <v>301</v>
      </c>
      <c r="C635" s="5" t="s">
        <v>27</v>
      </c>
      <c r="D635" s="11"/>
      <c r="E635" s="23"/>
      <c r="F635" s="11">
        <v>12</v>
      </c>
      <c r="G635" s="74">
        <f>IFERROR( ROUNDUP(tabEstimativa[[#This Row],[ESTIMATIVA]] / tabEstimativa[[#This Row],[PERÍODO]],0), 0 )</f>
        <v>25</v>
      </c>
      <c r="H635" s="72">
        <v>300</v>
      </c>
      <c r="I635" s="12">
        <v>43346</v>
      </c>
      <c r="J635" s="7"/>
      <c r="K635" s="8"/>
      <c r="L635" s="6"/>
      <c r="M635" s="238">
        <f>SUMIFS(tabSaldoAta[SALDO],tabSaldoAta[CÓDIGO],tabEstimativa[[#This Row],[CÓDIGO]],tabSaldoAta[ATA.NR],tabEstimativa[[#This Row],[ATA.NR]],tabSaldoAta[ATA.ANO],tabEstimativa[[#This Row],[ATA.ANO]])</f>
        <v>0</v>
      </c>
      <c r="N635" s="13" t="s">
        <v>1459</v>
      </c>
      <c r="O635" s="308" t="s">
        <v>1330</v>
      </c>
      <c r="P635" s="36"/>
      <c r="Q635" s="35" t="str">
        <f>IFERROR( VLOOKUP(tabEstimativa[[#This Row],[PREGÃO]],tabPregões[#Data],6,FALSE), "" )</f>
        <v/>
      </c>
      <c r="R635" s="48"/>
      <c r="S635" s="66" t="str">
        <f>IF(COUNTIFS(tabImprósperosDetalhes[PREGÃO],tabEstimativa[[#This Row],[PREGÃO]],tabImprósperosDetalhes[IMPRÓSPERO],tabEstimativa[[#This Row],[LOTE]]) &gt; 0,"X","")</f>
        <v/>
      </c>
      <c r="T635" s="98" t="str">
        <f>IFERROR( VLOOKUP(tabEstimativa[[#This Row],[PREGÃO]],tabPregões[#Data],11,FALSE), "" )</f>
        <v/>
      </c>
      <c r="U635" s="29" t="s">
        <v>1380</v>
      </c>
      <c r="V635" s="53" t="s">
        <v>1551</v>
      </c>
      <c r="W635" s="54">
        <v>43591.434733796297</v>
      </c>
      <c r="X635" s="34" t="str">
        <f t="shared" si="10"/>
        <v>*</v>
      </c>
    </row>
    <row r="636" spans="1:24" x14ac:dyDescent="0.3">
      <c r="A636" s="2">
        <v>45926</v>
      </c>
      <c r="B636" s="3" t="s">
        <v>295</v>
      </c>
      <c r="C636" s="5" t="s">
        <v>165</v>
      </c>
      <c r="D636" s="11">
        <v>58</v>
      </c>
      <c r="E636" s="23">
        <v>8</v>
      </c>
      <c r="F636" s="11">
        <v>12</v>
      </c>
      <c r="G636" s="74">
        <f>IFERROR( ROUNDUP(tabEstimativa[[#This Row],[ESTIMATIVA]] / tabEstimativa[[#This Row],[PERÍODO]],0), 0 )</f>
        <v>17</v>
      </c>
      <c r="H636" s="72">
        <v>200</v>
      </c>
      <c r="I636" s="12">
        <v>43346</v>
      </c>
      <c r="J636" s="7"/>
      <c r="K636" s="8"/>
      <c r="L636" s="6"/>
      <c r="M636" s="238">
        <f>SUMIFS(tabSaldoAta[SALDO],tabSaldoAta[CÓDIGO],tabEstimativa[[#This Row],[CÓDIGO]],tabSaldoAta[ATA.NR],tabEstimativa[[#This Row],[ATA.NR]],tabSaldoAta[ATA.ANO],tabEstimativa[[#This Row],[ATA.ANO]])</f>
        <v>0</v>
      </c>
      <c r="N636" s="13" t="s">
        <v>1459</v>
      </c>
      <c r="O636" s="308" t="s">
        <v>1330</v>
      </c>
      <c r="P636" s="36"/>
      <c r="Q636" s="35" t="str">
        <f>IFERROR( VLOOKUP(tabEstimativa[[#This Row],[PREGÃO]],tabPregões[#Data],6,FALSE), "" )</f>
        <v/>
      </c>
      <c r="R636" s="48"/>
      <c r="S636" s="66" t="str">
        <f>IF(COUNTIFS(tabImprósperosDetalhes[PREGÃO],tabEstimativa[[#This Row],[PREGÃO]],tabImprósperosDetalhes[IMPRÓSPERO],tabEstimativa[[#This Row],[LOTE]]) &gt; 0,"X","")</f>
        <v/>
      </c>
      <c r="T636" s="98" t="str">
        <f>IFERROR( VLOOKUP(tabEstimativa[[#This Row],[PREGÃO]],tabPregões[#Data],11,FALSE), "" )</f>
        <v/>
      </c>
      <c r="U636" s="29" t="s">
        <v>1380</v>
      </c>
      <c r="V636" s="53" t="s">
        <v>1551</v>
      </c>
      <c r="W636" s="54">
        <v>43606.696840277778</v>
      </c>
      <c r="X636" s="34" t="str">
        <f t="shared" si="10"/>
        <v>*</v>
      </c>
    </row>
    <row r="637" spans="1:24" x14ac:dyDescent="0.3">
      <c r="A637" s="2">
        <v>38119</v>
      </c>
      <c r="B637" s="3" t="s">
        <v>294</v>
      </c>
      <c r="C637" s="5" t="s">
        <v>27</v>
      </c>
      <c r="D637" s="11"/>
      <c r="E637" s="23"/>
      <c r="F637" s="11">
        <v>12</v>
      </c>
      <c r="G637" s="74">
        <f>IFERROR( ROUNDUP(tabEstimativa[[#This Row],[ESTIMATIVA]] / tabEstimativa[[#This Row],[PERÍODO]],0), 0 )</f>
        <v>17</v>
      </c>
      <c r="H637" s="72">
        <v>200</v>
      </c>
      <c r="I637" s="12">
        <v>43346</v>
      </c>
      <c r="J637" s="7"/>
      <c r="K637" s="8"/>
      <c r="L637" s="6"/>
      <c r="M637" s="238">
        <f>SUMIFS(tabSaldoAta[SALDO],tabSaldoAta[CÓDIGO],tabEstimativa[[#This Row],[CÓDIGO]],tabSaldoAta[ATA.NR],tabEstimativa[[#This Row],[ATA.NR]],tabSaldoAta[ATA.ANO],tabEstimativa[[#This Row],[ATA.ANO]])</f>
        <v>0</v>
      </c>
      <c r="N637" s="13" t="s">
        <v>1459</v>
      </c>
      <c r="O637" s="308" t="s">
        <v>1330</v>
      </c>
      <c r="P637" s="36"/>
      <c r="Q637" s="35" t="str">
        <f>IFERROR( VLOOKUP(tabEstimativa[[#This Row],[PREGÃO]],tabPregões[#Data],6,FALSE), "" )</f>
        <v/>
      </c>
      <c r="R637" s="48"/>
      <c r="S637" s="66" t="str">
        <f>IF(COUNTIFS(tabImprósperosDetalhes[PREGÃO],tabEstimativa[[#This Row],[PREGÃO]],tabImprósperosDetalhes[IMPRÓSPERO],tabEstimativa[[#This Row],[LOTE]]) &gt; 0,"X","")</f>
        <v/>
      </c>
      <c r="T637" s="98" t="str">
        <f>IFERROR( VLOOKUP(tabEstimativa[[#This Row],[PREGÃO]],tabPregões[#Data],11,FALSE), "" )</f>
        <v/>
      </c>
      <c r="U637" s="29" t="s">
        <v>1380</v>
      </c>
      <c r="V637" s="53" t="s">
        <v>1551</v>
      </c>
      <c r="W637" s="54">
        <v>43606.696840277778</v>
      </c>
      <c r="X637" s="34" t="str">
        <f t="shared" si="10"/>
        <v>*</v>
      </c>
    </row>
    <row r="638" spans="1:24" x14ac:dyDescent="0.3">
      <c r="A638" s="2">
        <v>99635</v>
      </c>
      <c r="B638" s="3" t="s">
        <v>303</v>
      </c>
      <c r="C638" s="5" t="s">
        <v>27</v>
      </c>
      <c r="D638" s="11"/>
      <c r="E638" s="23"/>
      <c r="F638" s="11">
        <v>12</v>
      </c>
      <c r="G638" s="74">
        <f>IFERROR( ROUNDUP(tabEstimativa[[#This Row],[ESTIMATIVA]] / tabEstimativa[[#This Row],[PERÍODO]],0), 0 )</f>
        <v>17</v>
      </c>
      <c r="H638" s="72">
        <v>200</v>
      </c>
      <c r="I638" s="12">
        <v>43346</v>
      </c>
      <c r="J638" s="7"/>
      <c r="K638" s="8"/>
      <c r="L638" s="6"/>
      <c r="M638" s="238">
        <f>SUMIFS(tabSaldoAta[SALDO],tabSaldoAta[CÓDIGO],tabEstimativa[[#This Row],[CÓDIGO]],tabSaldoAta[ATA.NR],tabEstimativa[[#This Row],[ATA.NR]],tabSaldoAta[ATA.ANO],tabEstimativa[[#This Row],[ATA.ANO]])</f>
        <v>0</v>
      </c>
      <c r="N638" s="13" t="s">
        <v>1459</v>
      </c>
      <c r="O638" s="308" t="s">
        <v>1330</v>
      </c>
      <c r="P638" s="36"/>
      <c r="Q638" s="35" t="str">
        <f>IFERROR( VLOOKUP(tabEstimativa[[#This Row],[PREGÃO]],tabPregões[#Data],6,FALSE), "" )</f>
        <v/>
      </c>
      <c r="R638" s="48"/>
      <c r="S638" s="66" t="str">
        <f>IF(COUNTIFS(tabImprósperosDetalhes[PREGÃO],tabEstimativa[[#This Row],[PREGÃO]],tabImprósperosDetalhes[IMPRÓSPERO],tabEstimativa[[#This Row],[LOTE]]) &gt; 0,"X","")</f>
        <v/>
      </c>
      <c r="T638" s="98" t="str">
        <f>IFERROR( VLOOKUP(tabEstimativa[[#This Row],[PREGÃO]],tabPregões[#Data],11,FALSE), "" )</f>
        <v/>
      </c>
      <c r="U638" s="29" t="s">
        <v>1380</v>
      </c>
      <c r="V638" s="53" t="s">
        <v>1551</v>
      </c>
      <c r="W638" s="54">
        <v>43606.696840277778</v>
      </c>
      <c r="X638" s="34" t="str">
        <f t="shared" si="10"/>
        <v>*</v>
      </c>
    </row>
    <row r="639" spans="1:24" x14ac:dyDescent="0.3">
      <c r="A639" s="2">
        <v>124746</v>
      </c>
      <c r="B639" s="3" t="s">
        <v>310</v>
      </c>
      <c r="C639" s="5" t="s">
        <v>27</v>
      </c>
      <c r="D639" s="11"/>
      <c r="E639" s="23"/>
      <c r="F639" s="11">
        <v>12</v>
      </c>
      <c r="G639" s="74">
        <f>IFERROR( ROUNDUP(tabEstimativa[[#This Row],[ESTIMATIVA]] / tabEstimativa[[#This Row],[PERÍODO]],0), 0 )</f>
        <v>21</v>
      </c>
      <c r="H639" s="72">
        <v>250</v>
      </c>
      <c r="I639" s="12">
        <v>43346</v>
      </c>
      <c r="J639" s="7"/>
      <c r="K639" s="8"/>
      <c r="L639" s="6"/>
      <c r="M639" s="238">
        <f>SUMIFS(tabSaldoAta[SALDO],tabSaldoAta[CÓDIGO],tabEstimativa[[#This Row],[CÓDIGO]],tabSaldoAta[ATA.NR],tabEstimativa[[#This Row],[ATA.NR]],tabSaldoAta[ATA.ANO],tabEstimativa[[#This Row],[ATA.ANO]])</f>
        <v>0</v>
      </c>
      <c r="N639" s="13" t="s">
        <v>1459</v>
      </c>
      <c r="O639" s="308" t="s">
        <v>1330</v>
      </c>
      <c r="P639" s="36"/>
      <c r="Q639" s="35" t="str">
        <f>IFERROR( VLOOKUP(tabEstimativa[[#This Row],[PREGÃO]],tabPregões[#Data],6,FALSE), "" )</f>
        <v/>
      </c>
      <c r="R639" s="48"/>
      <c r="S639" s="66" t="str">
        <f>IF(COUNTIFS(tabImprósperosDetalhes[PREGÃO],tabEstimativa[[#This Row],[PREGÃO]],tabImprósperosDetalhes[IMPRÓSPERO],tabEstimativa[[#This Row],[LOTE]]) &gt; 0,"X","")</f>
        <v/>
      </c>
      <c r="T639" s="98" t="str">
        <f>IFERROR( VLOOKUP(tabEstimativa[[#This Row],[PREGÃO]],tabPregões[#Data],11,FALSE), "" )</f>
        <v/>
      </c>
      <c r="U639" s="29" t="s">
        <v>1380</v>
      </c>
      <c r="V639" s="53" t="s">
        <v>1551</v>
      </c>
      <c r="W639" s="54">
        <v>43606.696840277778</v>
      </c>
      <c r="X639" s="34" t="str">
        <f t="shared" si="10"/>
        <v>*</v>
      </c>
    </row>
    <row r="640" spans="1:24" x14ac:dyDescent="0.3">
      <c r="A640" s="2">
        <v>54144</v>
      </c>
      <c r="B640" s="3" t="s">
        <v>2227</v>
      </c>
      <c r="C640" s="5" t="s">
        <v>3</v>
      </c>
      <c r="D640" s="11">
        <v>55</v>
      </c>
      <c r="E640" s="23">
        <v>32</v>
      </c>
      <c r="F640" s="11">
        <v>12</v>
      </c>
      <c r="G640" s="74">
        <f>ROUNDUP(tabEstimativa[[#This Row],[ESTIMATIVA]] / tabEstimativa[[#This Row],[PERÍODO]],0)</f>
        <v>0</v>
      </c>
      <c r="H640" s="72">
        <v>0</v>
      </c>
      <c r="I640" s="12">
        <v>44097</v>
      </c>
      <c r="J640" s="2">
        <v>9</v>
      </c>
      <c r="K640" s="8">
        <v>2020</v>
      </c>
      <c r="L640" s="6">
        <v>44210</v>
      </c>
      <c r="M640" s="238">
        <f>SUMIFS(tabSaldoAta[SALDO],tabSaldoAta[CÓDIGO],tabEstimativa[[#This Row],[CÓDIGO]],tabSaldoAta[ATA.NR],tabEstimativa[[#This Row],[ATA.NR]],tabSaldoAta[ATA.ANO],tabEstimativa[[#This Row],[ATA.ANO]])</f>
        <v>500</v>
      </c>
      <c r="N640" s="13" t="s">
        <v>1799</v>
      </c>
      <c r="O640" s="307" t="str">
        <f>IFERROR( VLOOKUP(CONCATENATE(tabEstimativa[[#This Row],[ATA.NR]],"/",tabEstimativa[[#This Row],[ATA.ANO]]-2000),tabAtas[#Data],6,FALSE), "" )</f>
        <v>MATERIAL ELETRICO</v>
      </c>
      <c r="P640" s="36" t="s">
        <v>2342</v>
      </c>
      <c r="Q640" s="35">
        <f>IFERROR( VLOOKUP(tabEstimativa[[#This Row],[PREGÃO]],tabPregões[#Data],6,FALSE), "" )</f>
        <v>43857</v>
      </c>
      <c r="R640" s="48"/>
      <c r="S640" s="66" t="str">
        <f>IF(COUNTIFS(tabImprósperosDetalhes[PREGÃO],tabEstimativa[[#This Row],[PREGÃO]],tabImprósperosDetalhes[IMPRÓSPERO],tabEstimativa[[#This Row],[LOTE]]) &gt; 0,"X","")</f>
        <v/>
      </c>
      <c r="T640" s="98" t="str">
        <f>IFERROR( VLOOKUP(tabEstimativa[[#This Row],[PREGÃO]],tabPregões[#Data],11,FALSE), "" )</f>
        <v>Empresa solicitou prorrogação de prazo para assinar contrato</v>
      </c>
      <c r="U640" s="29" t="s">
        <v>1560</v>
      </c>
      <c r="V640" s="53" t="s">
        <v>2063</v>
      </c>
      <c r="W640" s="54">
        <v>44242.336828703701</v>
      </c>
      <c r="X640" s="34" t="str">
        <f t="shared" si="10"/>
        <v>*</v>
      </c>
    </row>
    <row r="641" spans="1:24" x14ac:dyDescent="0.3">
      <c r="A641" s="2">
        <v>135233</v>
      </c>
      <c r="B641" s="3" t="s">
        <v>787</v>
      </c>
      <c r="C641" s="5" t="s">
        <v>165</v>
      </c>
      <c r="D641" s="11"/>
      <c r="E641" s="23"/>
      <c r="F641" s="11">
        <v>12</v>
      </c>
      <c r="G641" s="74">
        <f>IFERROR( ROUNDUP(tabEstimativa[[#This Row],[ESTIMATIVA]] / tabEstimativa[[#This Row],[PERÍODO]],0), 0 )</f>
        <v>40</v>
      </c>
      <c r="H641" s="72">
        <v>480</v>
      </c>
      <c r="I641" s="12">
        <v>43333</v>
      </c>
      <c r="J641" s="7"/>
      <c r="K641" s="8"/>
      <c r="L641" s="6"/>
      <c r="M641" s="238">
        <f>SUMIFS(tabSaldoAta[SALDO],tabSaldoAta[CÓDIGO],tabEstimativa[[#This Row],[CÓDIGO]],tabSaldoAta[ATA.NR],tabEstimativa[[#This Row],[ATA.NR]],tabSaldoAta[ATA.ANO],tabEstimativa[[#This Row],[ATA.ANO]])</f>
        <v>0</v>
      </c>
      <c r="N641" s="13" t="s">
        <v>1459</v>
      </c>
      <c r="O641" s="308" t="s">
        <v>1350</v>
      </c>
      <c r="P641" s="36"/>
      <c r="Q641" s="35" t="str">
        <f>IFERROR( VLOOKUP(tabEstimativa[[#This Row],[PREGÃO]],tabPregões[#Data],6,FALSE), "" )</f>
        <v/>
      </c>
      <c r="R641" s="48"/>
      <c r="S641" s="66" t="str">
        <f>IF(COUNTIFS(tabImprósperosDetalhes[PREGÃO],tabEstimativa[[#This Row],[PREGÃO]],tabImprósperosDetalhes[IMPRÓSPERO],tabEstimativa[[#This Row],[LOTE]]) &gt; 0,"X","")</f>
        <v/>
      </c>
      <c r="T641" s="98" t="str">
        <f>IFERROR( VLOOKUP(tabEstimativa[[#This Row],[PREGÃO]],tabPregões[#Data],11,FALSE), "" )</f>
        <v/>
      </c>
      <c r="U641" s="29" t="s">
        <v>1380</v>
      </c>
      <c r="V641" s="53" t="s">
        <v>1551</v>
      </c>
      <c r="W641" s="54">
        <v>43591.434733796297</v>
      </c>
      <c r="X641" s="34" t="str">
        <f t="shared" si="10"/>
        <v>*</v>
      </c>
    </row>
    <row r="642" spans="1:24" x14ac:dyDescent="0.3">
      <c r="A642" s="2">
        <v>127381</v>
      </c>
      <c r="B642" s="3" t="s">
        <v>772</v>
      </c>
      <c r="C642" s="5" t="s">
        <v>165</v>
      </c>
      <c r="D642" s="11"/>
      <c r="E642" s="23"/>
      <c r="F642" s="11">
        <v>12</v>
      </c>
      <c r="G642" s="74">
        <f>IFERROR( ROUNDUP(tabEstimativa[[#This Row],[ESTIMATIVA]] / tabEstimativa[[#This Row],[PERÍODO]],0), 0 )</f>
        <v>40</v>
      </c>
      <c r="H642" s="72">
        <v>480</v>
      </c>
      <c r="I642" s="12">
        <v>43333</v>
      </c>
      <c r="J642" s="7"/>
      <c r="K642" s="8"/>
      <c r="L642" s="6"/>
      <c r="M642" s="238">
        <f>SUMIFS(tabSaldoAta[SALDO],tabSaldoAta[CÓDIGO],tabEstimativa[[#This Row],[CÓDIGO]],tabSaldoAta[ATA.NR],tabEstimativa[[#This Row],[ATA.NR]],tabSaldoAta[ATA.ANO],tabEstimativa[[#This Row],[ATA.ANO]])</f>
        <v>0</v>
      </c>
      <c r="N642" s="13" t="s">
        <v>1459</v>
      </c>
      <c r="O642" s="308" t="s">
        <v>1350</v>
      </c>
      <c r="P642" s="36"/>
      <c r="Q642" s="35" t="str">
        <f>IFERROR( VLOOKUP(tabEstimativa[[#This Row],[PREGÃO]],tabPregões[#Data],6,FALSE), "" )</f>
        <v/>
      </c>
      <c r="R642" s="48"/>
      <c r="S642" s="66" t="str">
        <f>IF(COUNTIFS(tabImprósperosDetalhes[PREGÃO],tabEstimativa[[#This Row],[PREGÃO]],tabImprósperosDetalhes[IMPRÓSPERO],tabEstimativa[[#This Row],[LOTE]]) &gt; 0,"X","")</f>
        <v/>
      </c>
      <c r="T642" s="98" t="str">
        <f>IFERROR( VLOOKUP(tabEstimativa[[#This Row],[PREGÃO]],tabPregões[#Data],11,FALSE), "" )</f>
        <v/>
      </c>
      <c r="U642" s="29" t="s">
        <v>1380</v>
      </c>
      <c r="V642" s="53" t="s">
        <v>1551</v>
      </c>
      <c r="W642" s="54">
        <v>43591.434733796297</v>
      </c>
      <c r="X642" s="34" t="str">
        <f t="shared" si="10"/>
        <v>*</v>
      </c>
    </row>
    <row r="643" spans="1:24" x14ac:dyDescent="0.3">
      <c r="A643" s="2">
        <v>130637</v>
      </c>
      <c r="B643" s="3" t="s">
        <v>774</v>
      </c>
      <c r="C643" s="5" t="s">
        <v>165</v>
      </c>
      <c r="D643" s="11"/>
      <c r="E643" s="23"/>
      <c r="F643" s="11">
        <v>12</v>
      </c>
      <c r="G643" s="74">
        <f>IFERROR( ROUNDUP(tabEstimativa[[#This Row],[ESTIMATIVA]] / tabEstimativa[[#This Row],[PERÍODO]],0), 0 )</f>
        <v>8</v>
      </c>
      <c r="H643" s="72">
        <v>96</v>
      </c>
      <c r="I643" s="12">
        <v>43333</v>
      </c>
      <c r="J643" s="7"/>
      <c r="K643" s="8"/>
      <c r="L643" s="6"/>
      <c r="M643" s="238">
        <f>SUMIFS(tabSaldoAta[SALDO],tabSaldoAta[CÓDIGO],tabEstimativa[[#This Row],[CÓDIGO]],tabSaldoAta[ATA.NR],tabEstimativa[[#This Row],[ATA.NR]],tabSaldoAta[ATA.ANO],tabEstimativa[[#This Row],[ATA.ANO]])</f>
        <v>0</v>
      </c>
      <c r="N643" s="13" t="s">
        <v>1459</v>
      </c>
      <c r="O643" s="308" t="s">
        <v>1350</v>
      </c>
      <c r="P643" s="36"/>
      <c r="Q643" s="35" t="str">
        <f>IFERROR( VLOOKUP(tabEstimativa[[#This Row],[PREGÃO]],tabPregões[#Data],6,FALSE), "" )</f>
        <v/>
      </c>
      <c r="R643" s="48"/>
      <c r="S643" s="66" t="str">
        <f>IF(COUNTIFS(tabImprósperosDetalhes[PREGÃO],tabEstimativa[[#This Row],[PREGÃO]],tabImprósperosDetalhes[IMPRÓSPERO],tabEstimativa[[#This Row],[LOTE]]) &gt; 0,"X","")</f>
        <v/>
      </c>
      <c r="T643" s="98" t="str">
        <f>IFERROR( VLOOKUP(tabEstimativa[[#This Row],[PREGÃO]],tabPregões[#Data],11,FALSE), "" )</f>
        <v/>
      </c>
      <c r="U643" s="29" t="s">
        <v>1380</v>
      </c>
      <c r="V643" s="53" t="s">
        <v>1551</v>
      </c>
      <c r="W643" s="54">
        <v>43591.434733796297</v>
      </c>
      <c r="X643" s="34" t="str">
        <f t="shared" si="10"/>
        <v>*</v>
      </c>
    </row>
    <row r="644" spans="1:24" x14ac:dyDescent="0.3">
      <c r="A644" s="2">
        <v>133979</v>
      </c>
      <c r="B644" s="3" t="s">
        <v>317</v>
      </c>
      <c r="C644" s="5" t="s">
        <v>165</v>
      </c>
      <c r="D644" s="11"/>
      <c r="E644" s="23"/>
      <c r="F644" s="11">
        <v>12</v>
      </c>
      <c r="G644" s="74">
        <f>IFERROR( ROUNDUP(tabEstimativa[[#This Row],[ESTIMATIVA]] / tabEstimativa[[#This Row],[PERÍODO]],0), 0 )</f>
        <v>25</v>
      </c>
      <c r="H644" s="72">
        <v>300</v>
      </c>
      <c r="I644" s="12">
        <v>43346</v>
      </c>
      <c r="J644" s="7"/>
      <c r="K644" s="8"/>
      <c r="L644" s="6"/>
      <c r="M644" s="238">
        <f>SUMIFS(tabSaldoAta[SALDO],tabSaldoAta[CÓDIGO],tabEstimativa[[#This Row],[CÓDIGO]],tabSaldoAta[ATA.NR],tabEstimativa[[#This Row],[ATA.NR]],tabSaldoAta[ATA.ANO],tabEstimativa[[#This Row],[ATA.ANO]])</f>
        <v>0</v>
      </c>
      <c r="N644" s="13" t="s">
        <v>1459</v>
      </c>
      <c r="O644" s="308" t="s">
        <v>1330</v>
      </c>
      <c r="P644" s="36"/>
      <c r="Q644" s="35" t="str">
        <f>IFERROR( VLOOKUP(tabEstimativa[[#This Row],[PREGÃO]],tabPregões[#Data],6,FALSE), "" )</f>
        <v/>
      </c>
      <c r="R644" s="48"/>
      <c r="S644" s="66" t="str">
        <f>IF(COUNTIFS(tabImprósperosDetalhes[PREGÃO],tabEstimativa[[#This Row],[PREGÃO]],tabImprósperosDetalhes[IMPRÓSPERO],tabEstimativa[[#This Row],[LOTE]]) &gt; 0,"X","")</f>
        <v/>
      </c>
      <c r="T644" s="98" t="str">
        <f>IFERROR( VLOOKUP(tabEstimativa[[#This Row],[PREGÃO]],tabPregões[#Data],11,FALSE), "" )</f>
        <v/>
      </c>
      <c r="U644" s="29" t="s">
        <v>1380</v>
      </c>
      <c r="V644" s="53" t="s">
        <v>1551</v>
      </c>
      <c r="W644" s="54">
        <v>43591.434733796297</v>
      </c>
      <c r="X644" s="34" t="str">
        <f t="shared" si="10"/>
        <v>*</v>
      </c>
    </row>
    <row r="645" spans="1:24" x14ac:dyDescent="0.3">
      <c r="A645" s="2">
        <v>132885</v>
      </c>
      <c r="B645" s="3" t="s">
        <v>777</v>
      </c>
      <c r="C645" s="5" t="s">
        <v>165</v>
      </c>
      <c r="D645" s="11"/>
      <c r="E645" s="23"/>
      <c r="F645" s="11">
        <v>12</v>
      </c>
      <c r="G645" s="74">
        <f>IFERROR( ROUNDUP(tabEstimativa[[#This Row],[ESTIMATIVA]] / tabEstimativa[[#This Row],[PERÍODO]],0), 0 )</f>
        <v>16</v>
      </c>
      <c r="H645" s="72">
        <v>192</v>
      </c>
      <c r="I645" s="12">
        <v>43333</v>
      </c>
      <c r="J645" s="7"/>
      <c r="K645" s="8"/>
      <c r="L645" s="6"/>
      <c r="M645" s="238">
        <f>SUMIFS(tabSaldoAta[SALDO],tabSaldoAta[CÓDIGO],tabEstimativa[[#This Row],[CÓDIGO]],tabSaldoAta[ATA.NR],tabEstimativa[[#This Row],[ATA.NR]],tabSaldoAta[ATA.ANO],tabEstimativa[[#This Row],[ATA.ANO]])</f>
        <v>0</v>
      </c>
      <c r="N645" s="13" t="s">
        <v>1459</v>
      </c>
      <c r="O645" s="308" t="s">
        <v>1350</v>
      </c>
      <c r="P645" s="36"/>
      <c r="Q645" s="35" t="str">
        <f>IFERROR( VLOOKUP(tabEstimativa[[#This Row],[PREGÃO]],tabPregões[#Data],6,FALSE), "" )</f>
        <v/>
      </c>
      <c r="R645" s="48"/>
      <c r="S645" s="66" t="str">
        <f>IF(COUNTIFS(tabImprósperosDetalhes[PREGÃO],tabEstimativa[[#This Row],[PREGÃO]],tabImprósperosDetalhes[IMPRÓSPERO],tabEstimativa[[#This Row],[LOTE]]) &gt; 0,"X","")</f>
        <v/>
      </c>
      <c r="T645" s="98" t="str">
        <f>IFERROR( VLOOKUP(tabEstimativa[[#This Row],[PREGÃO]],tabPregões[#Data],11,FALSE), "" )</f>
        <v/>
      </c>
      <c r="U645" s="29" t="s">
        <v>1380</v>
      </c>
      <c r="V645" s="53" t="s">
        <v>1551</v>
      </c>
      <c r="W645" s="54">
        <v>43591.434733796297</v>
      </c>
      <c r="X645" s="34" t="str">
        <f t="shared" si="10"/>
        <v>*</v>
      </c>
    </row>
    <row r="646" spans="1:24" x14ac:dyDescent="0.3">
      <c r="A646" s="2">
        <v>133978</v>
      </c>
      <c r="B646" s="3" t="s">
        <v>316</v>
      </c>
      <c r="C646" s="5" t="s">
        <v>165</v>
      </c>
      <c r="D646" s="11"/>
      <c r="E646" s="23"/>
      <c r="F646" s="11">
        <v>12</v>
      </c>
      <c r="G646" s="74">
        <f>IFERROR( ROUNDUP(tabEstimativa[[#This Row],[ESTIMATIVA]] / tabEstimativa[[#This Row],[PERÍODO]],0), 0 )</f>
        <v>17</v>
      </c>
      <c r="H646" s="72">
        <v>200</v>
      </c>
      <c r="I646" s="12">
        <v>43346</v>
      </c>
      <c r="J646" s="7"/>
      <c r="K646" s="8"/>
      <c r="L646" s="6"/>
      <c r="M646" s="238">
        <f>SUMIFS(tabSaldoAta[SALDO],tabSaldoAta[CÓDIGO],tabEstimativa[[#This Row],[CÓDIGO]],tabSaldoAta[ATA.NR],tabEstimativa[[#This Row],[ATA.NR]],tabSaldoAta[ATA.ANO],tabEstimativa[[#This Row],[ATA.ANO]])</f>
        <v>0</v>
      </c>
      <c r="N646" s="13" t="s">
        <v>1459</v>
      </c>
      <c r="O646" s="308" t="s">
        <v>1330</v>
      </c>
      <c r="P646" s="36"/>
      <c r="Q646" s="35" t="str">
        <f>IFERROR( VLOOKUP(tabEstimativa[[#This Row],[PREGÃO]],tabPregões[#Data],6,FALSE), "" )</f>
        <v/>
      </c>
      <c r="R646" s="48"/>
      <c r="S646" s="66" t="str">
        <f>IF(COUNTIFS(tabImprósperosDetalhes[PREGÃO],tabEstimativa[[#This Row],[PREGÃO]],tabImprósperosDetalhes[IMPRÓSPERO],tabEstimativa[[#This Row],[LOTE]]) &gt; 0,"X","")</f>
        <v/>
      </c>
      <c r="T646" s="98" t="str">
        <f>IFERROR( VLOOKUP(tabEstimativa[[#This Row],[PREGÃO]],tabPregões[#Data],11,FALSE), "" )</f>
        <v/>
      </c>
      <c r="U646" s="29" t="s">
        <v>1380</v>
      </c>
      <c r="V646" s="53" t="s">
        <v>1551</v>
      </c>
      <c r="W646" s="54">
        <v>43606.696840277778</v>
      </c>
      <c r="X646" s="34" t="str">
        <f t="shared" si="10"/>
        <v>*</v>
      </c>
    </row>
    <row r="647" spans="1:24" x14ac:dyDescent="0.3">
      <c r="A647" s="2">
        <v>126832</v>
      </c>
      <c r="B647" s="3" t="s">
        <v>770</v>
      </c>
      <c r="C647" s="5" t="s">
        <v>165</v>
      </c>
      <c r="D647" s="11"/>
      <c r="E647" s="23"/>
      <c r="F647" s="11">
        <v>12</v>
      </c>
      <c r="G647" s="74">
        <f>IFERROR( ROUNDUP(tabEstimativa[[#This Row],[ESTIMATIVA]] / tabEstimativa[[#This Row],[PERÍODO]],0), 0 )</f>
        <v>4</v>
      </c>
      <c r="H647" s="72">
        <v>48</v>
      </c>
      <c r="I647" s="12">
        <v>43333</v>
      </c>
      <c r="J647" s="7"/>
      <c r="K647" s="8"/>
      <c r="L647" s="6"/>
      <c r="M647" s="238">
        <f>SUMIFS(tabSaldoAta[SALDO],tabSaldoAta[CÓDIGO],tabEstimativa[[#This Row],[CÓDIGO]],tabSaldoAta[ATA.NR],tabEstimativa[[#This Row],[ATA.NR]],tabSaldoAta[ATA.ANO],tabEstimativa[[#This Row],[ATA.ANO]])</f>
        <v>0</v>
      </c>
      <c r="N647" s="13" t="s">
        <v>1459</v>
      </c>
      <c r="O647" s="308" t="s">
        <v>1350</v>
      </c>
      <c r="P647" s="36"/>
      <c r="Q647" s="35" t="str">
        <f>IFERROR( VLOOKUP(tabEstimativa[[#This Row],[PREGÃO]],tabPregões[#Data],6,FALSE), "" )</f>
        <v/>
      </c>
      <c r="R647" s="48"/>
      <c r="S647" s="66" t="str">
        <f>IF(COUNTIFS(tabImprósperosDetalhes[PREGÃO],tabEstimativa[[#This Row],[PREGÃO]],tabImprósperosDetalhes[IMPRÓSPERO],tabEstimativa[[#This Row],[LOTE]]) &gt; 0,"X","")</f>
        <v/>
      </c>
      <c r="T647" s="98" t="str">
        <f>IFERROR( VLOOKUP(tabEstimativa[[#This Row],[PREGÃO]],tabPregões[#Data],11,FALSE), "" )</f>
        <v/>
      </c>
      <c r="U647" s="29" t="s">
        <v>1380</v>
      </c>
      <c r="V647" s="53" t="s">
        <v>1551</v>
      </c>
      <c r="W647" s="54">
        <v>43591.434733796297</v>
      </c>
      <c r="X647" s="34" t="str">
        <f t="shared" si="10"/>
        <v>*</v>
      </c>
    </row>
    <row r="648" spans="1:24" x14ac:dyDescent="0.3">
      <c r="A648" s="2">
        <v>12754</v>
      </c>
      <c r="B648" s="3" t="s">
        <v>810</v>
      </c>
      <c r="C648" s="5" t="s">
        <v>5</v>
      </c>
      <c r="D648" s="11">
        <v>72</v>
      </c>
      <c r="E648" s="23">
        <v>6</v>
      </c>
      <c r="F648" s="11">
        <v>12</v>
      </c>
      <c r="G648" s="74">
        <f>IFERROR( ROUNDUP(tabEstimativa[[#This Row],[ESTIMATIVA]] / tabEstimativa[[#This Row],[PERÍODO]],0), 0 )</f>
        <v>84</v>
      </c>
      <c r="H648" s="72">
        <v>1000</v>
      </c>
      <c r="I648" s="12">
        <v>43965</v>
      </c>
      <c r="J648" s="7">
        <v>275</v>
      </c>
      <c r="K648" s="8">
        <v>2020</v>
      </c>
      <c r="L648" s="6">
        <v>44515</v>
      </c>
      <c r="M648" s="238">
        <f>SUMIFS(tabSaldoAta[SALDO],tabSaldoAta[CÓDIGO],tabEstimativa[[#This Row],[CÓDIGO]],tabSaldoAta[ATA.NR],tabEstimativa[[#This Row],[ATA.NR]],tabSaldoAta[ATA.ANO],tabEstimativa[[#This Row],[ATA.ANO]])</f>
        <v>500</v>
      </c>
      <c r="N648" s="13" t="s">
        <v>1198</v>
      </c>
      <c r="O648" s="308" t="s">
        <v>1883</v>
      </c>
      <c r="P648" s="36" t="s">
        <v>1884</v>
      </c>
      <c r="Q648" s="35">
        <f>IFERROR( VLOOKUP(tabEstimativa[[#This Row],[PREGÃO]],tabPregões[#Data],6,FALSE), "" )</f>
        <v>43749</v>
      </c>
      <c r="R648" s="48">
        <v>5</v>
      </c>
      <c r="S648" s="66" t="str">
        <f>IF(COUNTIFS(tabImprósperosDetalhes[PREGÃO],tabEstimativa[[#This Row],[PREGÃO]],tabImprósperosDetalhes[IMPRÓSPERO],tabEstimativa[[#This Row],[LOTE]]) &gt; 0,"X","")</f>
        <v/>
      </c>
      <c r="T648" s="98" t="str">
        <f>IFERROR( VLOOKUP(tabEstimativa[[#This Row],[PREGÃO]],tabPregões[#Data],11,FALSE), "" )</f>
        <v>Processo finalizado</v>
      </c>
      <c r="U648" s="29" t="s">
        <v>1560</v>
      </c>
      <c r="V648" s="53" t="s">
        <v>4282</v>
      </c>
      <c r="W648" s="54">
        <v>44522.377280092594</v>
      </c>
      <c r="X648" s="34" t="str">
        <f t="shared" si="10"/>
        <v>*</v>
      </c>
    </row>
    <row r="649" spans="1:24" x14ac:dyDescent="0.3">
      <c r="A649" s="2">
        <v>12934</v>
      </c>
      <c r="B649" s="3" t="s">
        <v>1055</v>
      </c>
      <c r="C649" s="5" t="s">
        <v>3</v>
      </c>
      <c r="D649" s="11">
        <v>70</v>
      </c>
      <c r="E649" s="23">
        <v>30</v>
      </c>
      <c r="F649" s="11">
        <v>12</v>
      </c>
      <c r="G649" s="74">
        <f>IFERROR( ROUNDUP(tabEstimativa[[#This Row],[ESTIMATIVA]] / tabEstimativa[[#This Row],[PERÍODO]],0), 0 )</f>
        <v>21</v>
      </c>
      <c r="H649" s="72">
        <v>250</v>
      </c>
      <c r="I649" s="12">
        <v>43762</v>
      </c>
      <c r="J649" s="7">
        <v>9</v>
      </c>
      <c r="K649" s="8">
        <v>2018</v>
      </c>
      <c r="L649" s="6">
        <v>43474</v>
      </c>
      <c r="M649" s="238">
        <f>SUMIFS(tabSaldoAta[SALDO],tabSaldoAta[CÓDIGO],tabEstimativa[[#This Row],[CÓDIGO]],tabSaldoAta[ATA.NR],tabEstimativa[[#This Row],[ATA.NR]],tabSaldoAta[ATA.ANO],tabEstimativa[[#This Row],[ATA.ANO]])</f>
        <v>0</v>
      </c>
      <c r="N649" s="13" t="s">
        <v>1198</v>
      </c>
      <c r="O649" s="308" t="s">
        <v>1371</v>
      </c>
      <c r="P649" s="36" t="s">
        <v>1739</v>
      </c>
      <c r="Q649" s="35">
        <f>IFERROR( VLOOKUP(tabEstimativa[[#This Row],[PREGÃO]],tabPregões[#Data],6,FALSE), "" )</f>
        <v>43539</v>
      </c>
      <c r="R649" s="48"/>
      <c r="S649" s="66" t="str">
        <f>IF(COUNTIFS(tabImprósperosDetalhes[PREGÃO],tabEstimativa[[#This Row],[PREGÃO]],tabImprósperosDetalhes[IMPRÓSPERO],tabEstimativa[[#This Row],[LOTE]]) &gt; 0,"X","")</f>
        <v/>
      </c>
      <c r="T649" s="98" t="str">
        <f>IFERROR( VLOOKUP(tabEstimativa[[#This Row],[PREGÃO]],tabPregões[#Data],11,FALSE), "" )</f>
        <v>Finalizar - contrato assinado. Ata 70/19.</v>
      </c>
      <c r="U649" s="29" t="s">
        <v>1935</v>
      </c>
      <c r="V649" s="53" t="s">
        <v>2063</v>
      </c>
      <c r="W649" s="54">
        <v>43773.580092592594</v>
      </c>
      <c r="X649" s="34" t="str">
        <f t="shared" si="10"/>
        <v>*</v>
      </c>
    </row>
    <row r="650" spans="1:24" x14ac:dyDescent="0.3">
      <c r="A650" s="306">
        <v>134560</v>
      </c>
      <c r="B650" s="314" t="s">
        <v>166</v>
      </c>
      <c r="C650" s="5" t="s">
        <v>3</v>
      </c>
      <c r="D650" s="11">
        <v>70</v>
      </c>
      <c r="E650" s="23">
        <v>30</v>
      </c>
      <c r="F650" s="11">
        <v>12</v>
      </c>
      <c r="G650" s="74">
        <f>IFERROR( ROUNDUP(tabEstimativa[[#This Row],[ESTIMATIVA]] / tabEstimativa[[#This Row],[PERÍODO]],0), 0 )</f>
        <v>59</v>
      </c>
      <c r="H650" s="72">
        <v>700</v>
      </c>
      <c r="I650" s="12">
        <v>43762</v>
      </c>
      <c r="J650" s="7">
        <v>70</v>
      </c>
      <c r="K650" s="8">
        <v>2019</v>
      </c>
      <c r="L650" s="6">
        <v>43889</v>
      </c>
      <c r="M650" s="238">
        <f>SUMIFS(tabSaldoAta[SALDO],tabSaldoAta[CÓDIGO],tabEstimativa[[#This Row],[CÓDIGO]],tabSaldoAta[ATA.NR],tabEstimativa[[#This Row],[ATA.NR]],tabSaldoAta[ATA.ANO],tabEstimativa[[#This Row],[ATA.ANO]])</f>
        <v>0</v>
      </c>
      <c r="N650" s="13" t="s">
        <v>1799</v>
      </c>
      <c r="O650" s="308" t="s">
        <v>1371</v>
      </c>
      <c r="P650" s="36" t="s">
        <v>3330</v>
      </c>
      <c r="Q650" s="35">
        <f>IFERROR( VLOOKUP(tabEstimativa[[#This Row],[PREGÃO]],tabPregões[#Data],6,FALSE), "" )</f>
        <v>43944</v>
      </c>
      <c r="R650" s="48">
        <v>3</v>
      </c>
      <c r="S650" s="66" t="str">
        <f>IF(COUNTIFS(tabImprósperosDetalhes[PREGÃO],tabEstimativa[[#This Row],[PREGÃO]],tabImprósperosDetalhes[IMPRÓSPERO],tabEstimativa[[#This Row],[LOTE]]) &gt; 0,"X","")</f>
        <v>X</v>
      </c>
      <c r="T650" s="98" t="str">
        <f>IFERROR( VLOOKUP(tabEstimativa[[#This Row],[PREGÃO]],tabPregões[#Data],11,FALSE), "" )</f>
        <v>Processo conferido, finalizado.</v>
      </c>
      <c r="U650" s="29" t="s">
        <v>1560</v>
      </c>
      <c r="V650" s="53" t="s">
        <v>2063</v>
      </c>
      <c r="W650" s="54">
        <v>44252.430937500001</v>
      </c>
      <c r="X650" s="34" t="str">
        <f t="shared" si="10"/>
        <v>*</v>
      </c>
    </row>
    <row r="651" spans="1:24" x14ac:dyDescent="0.3">
      <c r="A651" s="2">
        <v>119810</v>
      </c>
      <c r="B651" s="3" t="s">
        <v>1171</v>
      </c>
      <c r="C651" s="5" t="s">
        <v>3</v>
      </c>
      <c r="D651" s="11">
        <v>55</v>
      </c>
      <c r="E651" s="23">
        <v>52</v>
      </c>
      <c r="F651" s="11">
        <v>12</v>
      </c>
      <c r="G651" s="74">
        <f>IFERROR( ROUNDUP(tabEstimativa[[#This Row],[ESTIMATIVA]] / tabEstimativa[[#This Row],[PERÍODO]],0), 0 )</f>
        <v>0</v>
      </c>
      <c r="H651" s="72">
        <v>0</v>
      </c>
      <c r="I651" s="12">
        <v>44097</v>
      </c>
      <c r="J651" s="7">
        <v>17</v>
      </c>
      <c r="K651" s="8">
        <v>2020</v>
      </c>
      <c r="L651" s="6">
        <v>44225</v>
      </c>
      <c r="M651" s="238">
        <f>SUMIFS(tabSaldoAta[SALDO],tabSaldoAta[CÓDIGO],tabEstimativa[[#This Row],[CÓDIGO]],tabSaldoAta[ATA.NR],tabEstimativa[[#This Row],[ATA.NR]],tabSaldoAta[ATA.ANO],tabEstimativa[[#This Row],[ATA.ANO]])</f>
        <v>100</v>
      </c>
      <c r="N651" s="13" t="s">
        <v>1198</v>
      </c>
      <c r="O651" s="307" t="str">
        <f>IFERROR( VLOOKUP(CONCATENATE(tabEstimativa[[#This Row],[ATA.NR]],"/",tabEstimativa[[#This Row],[ATA.ANO]]-2000),tabAtas[#Data],6,FALSE), "" )</f>
        <v>DISJUNTORES, REATORES, LÂMPADAS, LUMINARIAS, CONTATOR E DISTRIBUIDOR GERAL PARA TELEFONIA</v>
      </c>
      <c r="P651" s="36" t="s">
        <v>3319</v>
      </c>
      <c r="Q651" s="35">
        <f>IFERROR( VLOOKUP(tabEstimativa[[#This Row],[PREGÃO]],tabPregões[#Data],6,FALSE), "" )</f>
        <v>43882</v>
      </c>
      <c r="R651" s="48"/>
      <c r="S651" s="66" t="str">
        <f>IF(COUNTIFS(tabImprósperosDetalhes[PREGÃO],tabEstimativa[[#This Row],[PREGÃO]],tabImprósperosDetalhes[IMPRÓSPERO],tabEstimativa[[#This Row],[LOTE]]) &gt; 0,"X","")</f>
        <v/>
      </c>
      <c r="T651" s="98" t="str">
        <f>IFERROR( VLOOKUP(tabEstimativa[[#This Row],[PREGÃO]],tabPregões[#Data],11,FALSE), "" )</f>
        <v>Processo conferido, finalizado.</v>
      </c>
      <c r="U651" s="29" t="s">
        <v>1560</v>
      </c>
      <c r="V651" s="53" t="s">
        <v>2063</v>
      </c>
      <c r="W651" s="54">
        <v>44225.355069444442</v>
      </c>
      <c r="X651" s="34" t="str">
        <f t="shared" si="10"/>
        <v>*</v>
      </c>
    </row>
    <row r="652" spans="1:24" x14ac:dyDescent="0.3">
      <c r="A652" s="2">
        <v>66532</v>
      </c>
      <c r="B652" s="3" t="s">
        <v>426</v>
      </c>
      <c r="C652" s="5" t="s">
        <v>3</v>
      </c>
      <c r="D652" s="11"/>
      <c r="E652" s="23"/>
      <c r="F652" s="11">
        <v>12</v>
      </c>
      <c r="G652" s="74">
        <f>IFERROR( ROUNDUP(tabEstimativa[[#This Row],[ESTIMATIVA]] / tabEstimativa[[#This Row],[PERÍODO]],0), 0 )</f>
        <v>0</v>
      </c>
      <c r="H652" s="72">
        <v>0</v>
      </c>
      <c r="I652" s="12">
        <v>43319</v>
      </c>
      <c r="J652" s="7"/>
      <c r="K652" s="8"/>
      <c r="L652" s="6"/>
      <c r="M652" s="238">
        <f>SUMIFS(tabSaldoAta[SALDO],tabSaldoAta[CÓDIGO],tabEstimativa[[#This Row],[CÓDIGO]],tabSaldoAta[ATA.NR],tabEstimativa[[#This Row],[ATA.NR]],tabSaldoAta[ATA.ANO],tabEstimativa[[#This Row],[ATA.ANO]])</f>
        <v>0</v>
      </c>
      <c r="N652" s="13" t="s">
        <v>1199</v>
      </c>
      <c r="O652" s="308" t="s">
        <v>1336</v>
      </c>
      <c r="P652" s="36"/>
      <c r="Q652" s="35" t="str">
        <f>IFERROR( VLOOKUP(tabEstimativa[[#This Row],[PREGÃO]],tabPregões[#Data],6,FALSE), "" )</f>
        <v/>
      </c>
      <c r="R652" s="48"/>
      <c r="S652" s="66" t="str">
        <f>IF(COUNTIFS(tabImprósperosDetalhes[PREGÃO],tabEstimativa[[#This Row],[PREGÃO]],tabImprósperosDetalhes[IMPRÓSPERO],tabEstimativa[[#This Row],[LOTE]]) &gt; 0,"X","")</f>
        <v/>
      </c>
      <c r="T652" s="98" t="str">
        <f>IFERROR( VLOOKUP(tabEstimativa[[#This Row],[PREGÃO]],tabPregões[#Data],11,FALSE), "" )</f>
        <v/>
      </c>
      <c r="U652" s="29" t="s">
        <v>1380</v>
      </c>
      <c r="V652" s="53" t="s">
        <v>1551</v>
      </c>
      <c r="W652" s="54">
        <v>43591.434733796297</v>
      </c>
      <c r="X652" s="34" t="str">
        <f t="shared" si="10"/>
        <v>*</v>
      </c>
    </row>
    <row r="653" spans="1:24" x14ac:dyDescent="0.3">
      <c r="A653" s="2">
        <v>119811</v>
      </c>
      <c r="B653" s="3" t="s">
        <v>1167</v>
      </c>
      <c r="C653" s="5" t="s">
        <v>3</v>
      </c>
      <c r="D653" s="11">
        <v>55</v>
      </c>
      <c r="E653" s="23">
        <v>52</v>
      </c>
      <c r="F653" s="11">
        <v>12</v>
      </c>
      <c r="G653" s="74">
        <f>IFERROR( ROUNDUP(tabEstimativa[[#This Row],[ESTIMATIVA]] / tabEstimativa[[#This Row],[PERÍODO]],0), 0 )</f>
        <v>0</v>
      </c>
      <c r="H653" s="72">
        <v>0</v>
      </c>
      <c r="I653" s="12">
        <v>44097</v>
      </c>
      <c r="J653" s="7">
        <v>17</v>
      </c>
      <c r="K653" s="8">
        <v>2020</v>
      </c>
      <c r="L653" s="6">
        <v>44225</v>
      </c>
      <c r="M653" s="238">
        <f>SUMIFS(tabSaldoAta[SALDO],tabSaldoAta[CÓDIGO],tabEstimativa[[#This Row],[CÓDIGO]],tabSaldoAta[ATA.NR],tabEstimativa[[#This Row],[ATA.NR]],tabSaldoAta[ATA.ANO],tabEstimativa[[#This Row],[ATA.ANO]])</f>
        <v>600</v>
      </c>
      <c r="N653" s="13" t="s">
        <v>1198</v>
      </c>
      <c r="O653" s="307" t="str">
        <f>IFERROR( VLOOKUP(CONCATENATE(tabEstimativa[[#This Row],[ATA.NR]],"/",tabEstimativa[[#This Row],[ATA.ANO]]-2000),tabAtas[#Data],6,FALSE), "" )</f>
        <v>DISJUNTORES, REATORES, LÂMPADAS, LUMINARIAS, CONTATOR E DISTRIBUIDOR GERAL PARA TELEFONIA</v>
      </c>
      <c r="P653" s="36" t="s">
        <v>3319</v>
      </c>
      <c r="Q653" s="35">
        <f>IFERROR( VLOOKUP(tabEstimativa[[#This Row],[PREGÃO]],tabPregões[#Data],6,FALSE), "" )</f>
        <v>43882</v>
      </c>
      <c r="R653" s="48"/>
      <c r="S653" s="66" t="str">
        <f>IF(COUNTIFS(tabImprósperosDetalhes[PREGÃO],tabEstimativa[[#This Row],[PREGÃO]],tabImprósperosDetalhes[IMPRÓSPERO],tabEstimativa[[#This Row],[LOTE]]) &gt; 0,"X","")</f>
        <v/>
      </c>
      <c r="T653" s="98" t="str">
        <f>IFERROR( VLOOKUP(tabEstimativa[[#This Row],[PREGÃO]],tabPregões[#Data],11,FALSE), "" )</f>
        <v>Processo conferido, finalizado.</v>
      </c>
      <c r="U653" s="29" t="s">
        <v>1560</v>
      </c>
      <c r="V653" s="53" t="s">
        <v>2063</v>
      </c>
      <c r="W653" s="54">
        <v>44225.355069444442</v>
      </c>
      <c r="X653" s="34" t="str">
        <f t="shared" si="10"/>
        <v>*</v>
      </c>
    </row>
    <row r="654" spans="1:24" x14ac:dyDescent="0.3">
      <c r="A654" s="2">
        <v>120477</v>
      </c>
      <c r="B654" s="3" t="s">
        <v>456</v>
      </c>
      <c r="C654" s="5" t="s">
        <v>3</v>
      </c>
      <c r="D654" s="11">
        <v>55</v>
      </c>
      <c r="E654" s="23">
        <v>63</v>
      </c>
      <c r="F654" s="11">
        <v>12</v>
      </c>
      <c r="G654" s="74">
        <f>IFERROR( ROUNDUP(tabEstimativa[[#This Row],[ESTIMATIVA]] / tabEstimativa[[#This Row],[PERÍODO]],0), 0 )</f>
        <v>0</v>
      </c>
      <c r="H654" s="72">
        <v>0</v>
      </c>
      <c r="I654" s="12">
        <v>44097</v>
      </c>
      <c r="J654" s="7">
        <v>17</v>
      </c>
      <c r="K654" s="8">
        <v>2020</v>
      </c>
      <c r="L654" s="6">
        <v>44225</v>
      </c>
      <c r="M654" s="238">
        <f>SUMIFS(tabSaldoAta[SALDO],tabSaldoAta[CÓDIGO],tabEstimativa[[#This Row],[CÓDIGO]],tabSaldoAta[ATA.NR],tabEstimativa[[#This Row],[ATA.NR]],tabSaldoAta[ATA.ANO],tabEstimativa[[#This Row],[ATA.ANO]])</f>
        <v>0</v>
      </c>
      <c r="N654" s="13" t="s">
        <v>1198</v>
      </c>
      <c r="O654" s="307" t="str">
        <f>IFERROR( VLOOKUP(CONCATENATE(tabEstimativa[[#This Row],[ATA.NR]],"/",tabEstimativa[[#This Row],[ATA.ANO]]-2000),tabAtas[#Data],6,FALSE), "" )</f>
        <v>DISJUNTORES, REATORES, LÂMPADAS, LUMINARIAS, CONTATOR E DISTRIBUIDOR GERAL PARA TELEFONIA</v>
      </c>
      <c r="P654" s="36" t="s">
        <v>3319</v>
      </c>
      <c r="Q654" s="35">
        <f>IFERROR( VLOOKUP(tabEstimativa[[#This Row],[PREGÃO]],tabPregões[#Data],6,FALSE), "" )</f>
        <v>43882</v>
      </c>
      <c r="R654" s="48"/>
      <c r="S654" s="66" t="str">
        <f>IF(COUNTIFS(tabImprósperosDetalhes[PREGÃO],tabEstimativa[[#This Row],[PREGÃO]],tabImprósperosDetalhes[IMPRÓSPERO],tabEstimativa[[#This Row],[LOTE]]) &gt; 0,"X","")</f>
        <v/>
      </c>
      <c r="T654" s="98" t="str">
        <f>IFERROR( VLOOKUP(tabEstimativa[[#This Row],[PREGÃO]],tabPregões[#Data],11,FALSE), "" )</f>
        <v>Processo conferido, finalizado.</v>
      </c>
      <c r="U654" s="29" t="s">
        <v>1560</v>
      </c>
      <c r="V654" s="53" t="s">
        <v>2063</v>
      </c>
      <c r="W654" s="54">
        <v>44225.355069444442</v>
      </c>
      <c r="X654" s="34" t="str">
        <f t="shared" si="10"/>
        <v>*</v>
      </c>
    </row>
    <row r="655" spans="1:24" x14ac:dyDescent="0.3">
      <c r="A655" s="2">
        <v>132613</v>
      </c>
      <c r="B655" s="3" t="s">
        <v>1168</v>
      </c>
      <c r="C655" s="5" t="s">
        <v>17</v>
      </c>
      <c r="D655" s="11">
        <v>55</v>
      </c>
      <c r="E655" s="23">
        <v>66</v>
      </c>
      <c r="F655" s="11">
        <v>12</v>
      </c>
      <c r="G655" s="74">
        <f>IFERROR( ROUNDUP(tabEstimativa[[#This Row],[ESTIMATIVA]] / tabEstimativa[[#This Row],[PERÍODO]],0), 0 )</f>
        <v>84</v>
      </c>
      <c r="H655" s="72">
        <v>1000</v>
      </c>
      <c r="I655" s="12">
        <v>42978</v>
      </c>
      <c r="J655" s="7">
        <v>11</v>
      </c>
      <c r="K655" s="8">
        <v>2018</v>
      </c>
      <c r="L655" s="6">
        <v>43476</v>
      </c>
      <c r="M655" s="238">
        <f>SUMIFS(tabSaldoAta[SALDO],tabSaldoAta[CÓDIGO],tabEstimativa[[#This Row],[CÓDIGO]],tabSaldoAta[ATA.NR],tabEstimativa[[#This Row],[ATA.NR]],tabSaldoAta[ATA.ANO],tabEstimativa[[#This Row],[ATA.ANO]])</f>
        <v>0</v>
      </c>
      <c r="N655" s="13" t="s">
        <v>1199</v>
      </c>
      <c r="O655" s="308" t="s">
        <v>1802</v>
      </c>
      <c r="P655" s="36" t="s">
        <v>1804</v>
      </c>
      <c r="Q655" s="35">
        <f>IFERROR( VLOOKUP(tabEstimativa[[#This Row],[PREGÃO]],tabPregões[#Data],6,FALSE), "" )</f>
        <v>43133</v>
      </c>
      <c r="R655" s="48">
        <v>1</v>
      </c>
      <c r="S655" s="66" t="str">
        <f>IF(COUNTIFS(tabImprósperosDetalhes[PREGÃO],tabEstimativa[[#This Row],[PREGÃO]],tabImprósperosDetalhes[IMPRÓSPERO],tabEstimativa[[#This Row],[LOTE]]) &gt; 0,"X","")</f>
        <v/>
      </c>
      <c r="T655" s="98" t="str">
        <f>IFERROR( VLOOKUP(tabEstimativa[[#This Row],[PREGÃO]],tabPregões[#Data],11,FALSE), "" )</f>
        <v>Processo finalizado</v>
      </c>
      <c r="U655" s="29" t="s">
        <v>1560</v>
      </c>
      <c r="V655" s="53" t="s">
        <v>1551</v>
      </c>
      <c r="W655" s="54">
        <v>43656.711273148147</v>
      </c>
      <c r="X655" s="34" t="str">
        <f t="shared" si="10"/>
        <v>*</v>
      </c>
    </row>
    <row r="656" spans="1:24" x14ac:dyDescent="0.3">
      <c r="A656" s="2">
        <v>49866</v>
      </c>
      <c r="B656" s="3" t="s">
        <v>423</v>
      </c>
      <c r="C656" s="5" t="s">
        <v>3</v>
      </c>
      <c r="D656" s="11">
        <v>55</v>
      </c>
      <c r="E656" s="23">
        <v>57</v>
      </c>
      <c r="F656" s="11">
        <v>12</v>
      </c>
      <c r="G656" s="74">
        <f>IFERROR( ROUNDUP(tabEstimativa[[#This Row],[ESTIMATIVA]] / tabEstimativa[[#This Row],[PERÍODO]],0), 0 )</f>
        <v>17</v>
      </c>
      <c r="H656" s="72">
        <v>200</v>
      </c>
      <c r="I656" s="12">
        <v>43762</v>
      </c>
      <c r="J656" s="7"/>
      <c r="K656" s="8"/>
      <c r="L656" s="6"/>
      <c r="M656" s="238">
        <f>SUMIFS(tabSaldoAta[SALDO],tabSaldoAta[CÓDIGO],tabEstimativa[[#This Row],[CÓDIGO]],tabSaldoAta[ATA.NR],tabEstimativa[[#This Row],[ATA.NR]],tabSaldoAta[ATA.ANO],tabEstimativa[[#This Row],[ATA.ANO]])</f>
        <v>0</v>
      </c>
      <c r="N656" s="13" t="s">
        <v>1459</v>
      </c>
      <c r="O656" s="308" t="s">
        <v>1336</v>
      </c>
      <c r="P656" s="36"/>
      <c r="Q656" s="35" t="str">
        <f>IFERROR( VLOOKUP(tabEstimativa[[#This Row],[PREGÃO]],tabPregões[#Data],6,FALSE), "" )</f>
        <v/>
      </c>
      <c r="R656" s="48"/>
      <c r="S656" s="66" t="str">
        <f>IF(COUNTIFS(tabImprósperosDetalhes[PREGÃO],tabEstimativa[[#This Row],[PREGÃO]],tabImprósperosDetalhes[IMPRÓSPERO],tabEstimativa[[#This Row],[LOTE]]) &gt; 0,"X","")</f>
        <v/>
      </c>
      <c r="T656" s="98" t="str">
        <f>IFERROR( VLOOKUP(tabEstimativa[[#This Row],[PREGÃO]],tabPregões[#Data],11,FALSE), "" )</f>
        <v/>
      </c>
      <c r="U656" s="29" t="s">
        <v>1380</v>
      </c>
      <c r="V656" s="53" t="s">
        <v>2063</v>
      </c>
      <c r="W656" s="54">
        <v>43769.641701388886</v>
      </c>
      <c r="X656" s="34" t="str">
        <f t="shared" si="10"/>
        <v>*</v>
      </c>
    </row>
    <row r="657" spans="1:24" x14ac:dyDescent="0.3">
      <c r="A657" s="2">
        <v>104181</v>
      </c>
      <c r="B657" s="3" t="s">
        <v>446</v>
      </c>
      <c r="C657" s="5" t="s">
        <v>3</v>
      </c>
      <c r="D657" s="11"/>
      <c r="E657" s="23"/>
      <c r="F657" s="11">
        <v>12</v>
      </c>
      <c r="G657" s="74">
        <f>IFERROR( ROUNDUP(tabEstimativa[[#This Row],[ESTIMATIVA]] / tabEstimativa[[#This Row],[PERÍODO]],0), 0 )</f>
        <v>0</v>
      </c>
      <c r="H657" s="72">
        <v>0</v>
      </c>
      <c r="I657" s="12">
        <v>43319</v>
      </c>
      <c r="J657" s="7"/>
      <c r="K657" s="8"/>
      <c r="L657" s="6"/>
      <c r="M657" s="238">
        <f>SUMIFS(tabSaldoAta[SALDO],tabSaldoAta[CÓDIGO],tabEstimativa[[#This Row],[CÓDIGO]],tabSaldoAta[ATA.NR],tabEstimativa[[#This Row],[ATA.NR]],tabSaldoAta[ATA.ANO],tabEstimativa[[#This Row],[ATA.ANO]])</f>
        <v>0</v>
      </c>
      <c r="N657" s="13" t="s">
        <v>1199</v>
      </c>
      <c r="O657" s="308" t="s">
        <v>1336</v>
      </c>
      <c r="P657" s="36"/>
      <c r="Q657" s="35" t="str">
        <f>IFERROR( VLOOKUP(tabEstimativa[[#This Row],[PREGÃO]],tabPregões[#Data],6,FALSE), "" )</f>
        <v/>
      </c>
      <c r="R657" s="48"/>
      <c r="S657" s="66" t="str">
        <f>IF(COUNTIFS(tabImprósperosDetalhes[PREGÃO],tabEstimativa[[#This Row],[PREGÃO]],tabImprósperosDetalhes[IMPRÓSPERO],tabEstimativa[[#This Row],[LOTE]]) &gt; 0,"X","")</f>
        <v/>
      </c>
      <c r="T657" s="98" t="str">
        <f>IFERROR( VLOOKUP(tabEstimativa[[#This Row],[PREGÃO]],tabPregões[#Data],11,FALSE), "" )</f>
        <v/>
      </c>
      <c r="U657" s="29" t="s">
        <v>1380</v>
      </c>
      <c r="V657" s="53" t="s">
        <v>1551</v>
      </c>
      <c r="W657" s="54">
        <v>43591.434733796297</v>
      </c>
      <c r="X657" s="34" t="str">
        <f t="shared" si="10"/>
        <v>*</v>
      </c>
    </row>
    <row r="658" spans="1:24" x14ac:dyDescent="0.3">
      <c r="A658" s="2">
        <v>61936</v>
      </c>
      <c r="B658" s="3" t="s">
        <v>424</v>
      </c>
      <c r="C658" s="5" t="s">
        <v>3</v>
      </c>
      <c r="D658" s="11">
        <v>20</v>
      </c>
      <c r="E658" s="23">
        <v>3</v>
      </c>
      <c r="F658" s="11">
        <v>12</v>
      </c>
      <c r="G658" s="74">
        <f>IFERROR( ROUNDUP(tabEstimativa[[#This Row],[ESTIMATIVA]] / tabEstimativa[[#This Row],[PERÍODO]],0), 0 )</f>
        <v>0</v>
      </c>
      <c r="H658" s="72">
        <v>0</v>
      </c>
      <c r="I658" s="12">
        <v>43319</v>
      </c>
      <c r="J658" s="7"/>
      <c r="K658" s="8"/>
      <c r="L658" s="6"/>
      <c r="M658" s="238">
        <f>SUMIFS(tabSaldoAta[SALDO],tabSaldoAta[CÓDIGO],tabEstimativa[[#This Row],[CÓDIGO]],tabSaldoAta[ATA.NR],tabEstimativa[[#This Row],[ATA.NR]],tabSaldoAta[ATA.ANO],tabEstimativa[[#This Row],[ATA.ANO]])</f>
        <v>0</v>
      </c>
      <c r="N658" s="13" t="s">
        <v>1199</v>
      </c>
      <c r="O658" s="308" t="s">
        <v>1336</v>
      </c>
      <c r="P658" s="36"/>
      <c r="Q658" s="35" t="str">
        <f>IFERROR( VLOOKUP(tabEstimativa[[#This Row],[PREGÃO]],tabPregões[#Data],6,FALSE), "" )</f>
        <v/>
      </c>
      <c r="R658" s="48"/>
      <c r="S658" s="66" t="str">
        <f>IF(COUNTIFS(tabImprósperosDetalhes[PREGÃO],tabEstimativa[[#This Row],[PREGÃO]],tabImprósperosDetalhes[IMPRÓSPERO],tabEstimativa[[#This Row],[LOTE]]) &gt; 0,"X","")</f>
        <v/>
      </c>
      <c r="T658" s="98" t="str">
        <f>IFERROR( VLOOKUP(tabEstimativa[[#This Row],[PREGÃO]],tabPregões[#Data],11,FALSE), "" )</f>
        <v/>
      </c>
      <c r="U658" s="29" t="s">
        <v>1380</v>
      </c>
      <c r="V658" s="53" t="s">
        <v>1551</v>
      </c>
      <c r="W658" s="54">
        <v>43591.434733796297</v>
      </c>
      <c r="X658" s="34" t="str">
        <f t="shared" si="10"/>
        <v>*</v>
      </c>
    </row>
    <row r="659" spans="1:24" x14ac:dyDescent="0.3">
      <c r="A659" s="2">
        <v>126076</v>
      </c>
      <c r="B659" s="3" t="s">
        <v>167</v>
      </c>
      <c r="C659" s="5" t="s">
        <v>17</v>
      </c>
      <c r="D659" s="11">
        <v>55</v>
      </c>
      <c r="E659" s="23">
        <v>57</v>
      </c>
      <c r="F659" s="11">
        <v>12</v>
      </c>
      <c r="G659" s="74">
        <f>IFERROR( ROUNDUP(tabEstimativa[[#This Row],[ESTIMATIVA]] / tabEstimativa[[#This Row],[PERÍODO]],0), 0 )</f>
        <v>0</v>
      </c>
      <c r="H659" s="72">
        <v>0</v>
      </c>
      <c r="I659" s="12">
        <v>44097</v>
      </c>
      <c r="J659" s="7">
        <v>17</v>
      </c>
      <c r="K659" s="8">
        <v>2020</v>
      </c>
      <c r="L659" s="6">
        <v>44225</v>
      </c>
      <c r="M659" s="238">
        <f>SUMIFS(tabSaldoAta[SALDO],tabSaldoAta[CÓDIGO],tabEstimativa[[#This Row],[CÓDIGO]],tabSaldoAta[ATA.NR],tabEstimativa[[#This Row],[ATA.NR]],tabSaldoAta[ATA.ANO],tabEstimativa[[#This Row],[ATA.ANO]])</f>
        <v>500</v>
      </c>
      <c r="N659" s="13" t="s">
        <v>1198</v>
      </c>
      <c r="O659" s="307" t="str">
        <f>IFERROR( VLOOKUP(CONCATENATE(tabEstimativa[[#This Row],[ATA.NR]],"/",tabEstimativa[[#This Row],[ATA.ANO]]-2000),tabAtas[#Data],6,FALSE), "" )</f>
        <v>DISJUNTORES, REATORES, LÂMPADAS, LUMINARIAS, CONTATOR E DISTRIBUIDOR GERAL PARA TELEFONIA</v>
      </c>
      <c r="P659" s="36" t="s">
        <v>3319</v>
      </c>
      <c r="Q659" s="35">
        <f>IFERROR( VLOOKUP(tabEstimativa[[#This Row],[PREGÃO]],tabPregões[#Data],6,FALSE), "" )</f>
        <v>43882</v>
      </c>
      <c r="R659" s="48"/>
      <c r="S659" s="66" t="str">
        <f>IF(COUNTIFS(tabImprósperosDetalhes[PREGÃO],tabEstimativa[[#This Row],[PREGÃO]],tabImprósperosDetalhes[IMPRÓSPERO],tabEstimativa[[#This Row],[LOTE]]) &gt; 0,"X","")</f>
        <v/>
      </c>
      <c r="T659" s="98" t="str">
        <f>IFERROR( VLOOKUP(tabEstimativa[[#This Row],[PREGÃO]],tabPregões[#Data],11,FALSE), "" )</f>
        <v>Processo conferido, finalizado.</v>
      </c>
      <c r="U659" s="29" t="s">
        <v>1560</v>
      </c>
      <c r="V659" s="53" t="s">
        <v>2063</v>
      </c>
      <c r="W659" s="54">
        <v>44225.355069444442</v>
      </c>
      <c r="X659" s="34" t="str">
        <f t="shared" si="10"/>
        <v>*</v>
      </c>
    </row>
    <row r="660" spans="1:24" x14ac:dyDescent="0.3">
      <c r="A660" s="2">
        <v>15722</v>
      </c>
      <c r="B660" s="3" t="s">
        <v>422</v>
      </c>
      <c r="C660" s="5" t="s">
        <v>3</v>
      </c>
      <c r="D660" s="11">
        <v>55</v>
      </c>
      <c r="E660" s="23">
        <v>57</v>
      </c>
      <c r="F660" s="11">
        <v>12</v>
      </c>
      <c r="G660" s="74">
        <f>IFERROR( ROUNDUP(tabEstimativa[[#This Row],[ESTIMATIVA]] / tabEstimativa[[#This Row],[PERÍODO]],0), 0 )</f>
        <v>0</v>
      </c>
      <c r="H660" s="72">
        <v>0</v>
      </c>
      <c r="I660" s="12">
        <v>43319</v>
      </c>
      <c r="J660" s="7"/>
      <c r="K660" s="8"/>
      <c r="L660" s="6"/>
      <c r="M660" s="238">
        <f>SUMIFS(tabSaldoAta[SALDO],tabSaldoAta[CÓDIGO],tabEstimativa[[#This Row],[CÓDIGO]],tabSaldoAta[ATA.NR],tabEstimativa[[#This Row],[ATA.NR]],tabSaldoAta[ATA.ANO],tabEstimativa[[#This Row],[ATA.ANO]])</f>
        <v>0</v>
      </c>
      <c r="N660" s="13" t="s">
        <v>1199</v>
      </c>
      <c r="O660" s="308" t="s">
        <v>1336</v>
      </c>
      <c r="P660" s="36"/>
      <c r="Q660" s="35" t="str">
        <f>IFERROR( VLOOKUP(tabEstimativa[[#This Row],[PREGÃO]],tabPregões[#Data],6,FALSE), "" )</f>
        <v/>
      </c>
      <c r="R660" s="48"/>
      <c r="S660" s="66" t="str">
        <f>IF(COUNTIFS(tabImprósperosDetalhes[PREGÃO],tabEstimativa[[#This Row],[PREGÃO]],tabImprósperosDetalhes[IMPRÓSPERO],tabEstimativa[[#This Row],[LOTE]]) &gt; 0,"X","")</f>
        <v/>
      </c>
      <c r="T660" s="98" t="str">
        <f>IFERROR( VLOOKUP(tabEstimativa[[#This Row],[PREGÃO]],tabPregões[#Data],11,FALSE), "" )</f>
        <v/>
      </c>
      <c r="U660" s="29" t="s">
        <v>1380</v>
      </c>
      <c r="V660" s="53" t="s">
        <v>1551</v>
      </c>
      <c r="W660" s="54">
        <v>43591.434733796297</v>
      </c>
      <c r="X660" s="34" t="str">
        <f t="shared" si="10"/>
        <v>*</v>
      </c>
    </row>
    <row r="661" spans="1:24" x14ac:dyDescent="0.3">
      <c r="A661" s="2">
        <v>13053</v>
      </c>
      <c r="B661" s="3" t="s">
        <v>419</v>
      </c>
      <c r="C661" s="5" t="s">
        <v>3</v>
      </c>
      <c r="D661" s="11">
        <v>55</v>
      </c>
      <c r="E661" s="23">
        <v>57</v>
      </c>
      <c r="F661" s="11">
        <v>12</v>
      </c>
      <c r="G661" s="74">
        <f>IFERROR( ROUNDUP(tabEstimativa[[#This Row],[ESTIMATIVA]] / tabEstimativa[[#This Row],[PERÍODO]],0), 0 )</f>
        <v>59</v>
      </c>
      <c r="H661" s="72">
        <v>700</v>
      </c>
      <c r="I661" s="12">
        <v>43762</v>
      </c>
      <c r="J661" s="7">
        <v>2</v>
      </c>
      <c r="K661" s="8">
        <v>2019</v>
      </c>
      <c r="L661" s="6">
        <v>43831</v>
      </c>
      <c r="M661" s="238">
        <f>SUMIFS(tabSaldoAta[SALDO],tabSaldoAta[CÓDIGO],tabEstimativa[[#This Row],[CÓDIGO]],tabSaldoAta[ATA.NR],tabEstimativa[[#This Row],[ATA.NR]],tabSaldoAta[ATA.ANO],tabEstimativa[[#This Row],[ATA.ANO]])</f>
        <v>-60</v>
      </c>
      <c r="N661" s="13" t="s">
        <v>1198</v>
      </c>
      <c r="O661" s="308" t="s">
        <v>1695</v>
      </c>
      <c r="P661" s="36" t="s">
        <v>1697</v>
      </c>
      <c r="Q661" s="35">
        <f>IFERROR( VLOOKUP(tabEstimativa[[#This Row],[PREGÃO]],tabPregões[#Data],6,FALSE), "" )</f>
        <v>43487</v>
      </c>
      <c r="R661" s="48"/>
      <c r="S661" s="66" t="str">
        <f>IF(COUNTIFS(tabImprósperosDetalhes[PREGÃO],tabEstimativa[[#This Row],[PREGÃO]],tabImprósperosDetalhes[IMPRÓSPERO],tabEstimativa[[#This Row],[LOTE]]) &gt; 0,"X","")</f>
        <v/>
      </c>
      <c r="T661" s="98" t="str">
        <f>IFERROR( VLOOKUP(tabEstimativa[[#This Row],[PREGÃO]],tabPregões[#Data],11,FALSE), "" )</f>
        <v>Processo conferido e finalizado. Ata 2/19.</v>
      </c>
      <c r="U661" s="29" t="s">
        <v>1522</v>
      </c>
      <c r="V661" s="53" t="s">
        <v>2063</v>
      </c>
      <c r="W661" s="54">
        <v>43832.353125000001</v>
      </c>
      <c r="X661" s="34" t="str">
        <f t="shared" si="10"/>
        <v>*</v>
      </c>
    </row>
    <row r="662" spans="1:24" x14ac:dyDescent="0.3">
      <c r="A662" s="2">
        <v>79635</v>
      </c>
      <c r="B662" s="3" t="s">
        <v>168</v>
      </c>
      <c r="C662" s="5" t="s">
        <v>3</v>
      </c>
      <c r="D662" s="11">
        <v>55</v>
      </c>
      <c r="E662" s="23">
        <v>57</v>
      </c>
      <c r="F662" s="11">
        <v>12</v>
      </c>
      <c r="G662" s="74">
        <f>IFERROR( ROUNDUP(tabEstimativa[[#This Row],[ESTIMATIVA]] / tabEstimativa[[#This Row],[PERÍODO]],0), 0 )</f>
        <v>0</v>
      </c>
      <c r="H662" s="72">
        <v>0</v>
      </c>
      <c r="I662" s="12">
        <v>43473</v>
      </c>
      <c r="J662" s="7">
        <v>11</v>
      </c>
      <c r="K662" s="8">
        <v>2018</v>
      </c>
      <c r="L662" s="6">
        <v>43476</v>
      </c>
      <c r="M662" s="238">
        <f>SUMIFS(tabSaldoAta[SALDO],tabSaldoAta[CÓDIGO],tabEstimativa[[#This Row],[CÓDIGO]],tabSaldoAta[ATA.NR],tabEstimativa[[#This Row],[ATA.NR]],tabSaldoAta[ATA.ANO],tabEstimativa[[#This Row],[ATA.ANO]])</f>
        <v>0</v>
      </c>
      <c r="N662" s="13" t="s">
        <v>1199</v>
      </c>
      <c r="O662" s="308" t="s">
        <v>1345</v>
      </c>
      <c r="P662" s="36"/>
      <c r="Q662" s="35" t="str">
        <f>IFERROR( VLOOKUP(tabEstimativa[[#This Row],[PREGÃO]],tabPregões[#Data],6,FALSE), "" )</f>
        <v/>
      </c>
      <c r="R662" s="48"/>
      <c r="S662" s="66" t="str">
        <f>IF(COUNTIFS(tabImprósperosDetalhes[PREGÃO],tabEstimativa[[#This Row],[PREGÃO]],tabImprósperosDetalhes[IMPRÓSPERO],tabEstimativa[[#This Row],[LOTE]]) &gt; 0,"X","")</f>
        <v/>
      </c>
      <c r="T662" s="98" t="str">
        <f>IFERROR( VLOOKUP(tabEstimativa[[#This Row],[PREGÃO]],tabPregões[#Data],11,FALSE), "" )</f>
        <v/>
      </c>
      <c r="U662" s="29" t="s">
        <v>1522</v>
      </c>
      <c r="V662" s="53" t="s">
        <v>1551</v>
      </c>
      <c r="W662" s="54">
        <v>43713.678877314815</v>
      </c>
      <c r="X662" s="34" t="str">
        <f t="shared" si="10"/>
        <v>*</v>
      </c>
    </row>
    <row r="663" spans="1:24" x14ac:dyDescent="0.3">
      <c r="A663" s="2">
        <v>136895</v>
      </c>
      <c r="B663" s="3" t="s">
        <v>1829</v>
      </c>
      <c r="C663" s="5" t="s">
        <v>17</v>
      </c>
      <c r="D663" s="11">
        <v>55</v>
      </c>
      <c r="E663" s="23">
        <v>66</v>
      </c>
      <c r="F663" s="11">
        <v>12</v>
      </c>
      <c r="G663" s="74">
        <f>IFERROR( ROUNDUP(tabEstimativa[[#This Row],[ESTIMATIVA]] / tabEstimativa[[#This Row],[PERÍODO]],0), 0 )</f>
        <v>84</v>
      </c>
      <c r="H663" s="72">
        <v>1000</v>
      </c>
      <c r="I663" s="12">
        <v>43970</v>
      </c>
      <c r="J663" s="7">
        <v>234</v>
      </c>
      <c r="K663" s="8">
        <v>2019</v>
      </c>
      <c r="L663" s="6">
        <v>44095</v>
      </c>
      <c r="M663" s="238">
        <f>SUMIFS(tabSaldoAta[SALDO],tabSaldoAta[CÓDIGO],tabEstimativa[[#This Row],[CÓDIGO]],tabSaldoAta[ATA.NR],tabEstimativa[[#This Row],[ATA.NR]],tabSaldoAta[ATA.ANO],tabEstimativa[[#This Row],[ATA.ANO]])</f>
        <v>-25</v>
      </c>
      <c r="N663" s="13" t="s">
        <v>1799</v>
      </c>
      <c r="O663" s="308" t="s">
        <v>1881</v>
      </c>
      <c r="P663" s="36" t="s">
        <v>3919</v>
      </c>
      <c r="Q663" s="35">
        <f>IFERROR( VLOOKUP(tabEstimativa[[#This Row],[PREGÃO]],tabPregões[#Data],6,FALSE), "" )</f>
        <v>44075</v>
      </c>
      <c r="R663" s="48">
        <v>3</v>
      </c>
      <c r="S663" s="66" t="str">
        <f>IF(COUNTIFS(tabImprósperosDetalhes[PREGÃO],tabEstimativa[[#This Row],[PREGÃO]],tabImprósperosDetalhes[IMPRÓSPERO],tabEstimativa[[#This Row],[LOTE]]) &gt; 0,"X","")</f>
        <v>X</v>
      </c>
      <c r="T663" s="98" t="str">
        <f>IFERROR( VLOOKUP(tabEstimativa[[#This Row],[PREGÃO]],tabPregões[#Data],11,FALSE), "" )</f>
        <v>Finalizado</v>
      </c>
      <c r="U663" s="29" t="s">
        <v>1560</v>
      </c>
      <c r="V663" s="53" t="s">
        <v>2063</v>
      </c>
      <c r="W663" s="54">
        <v>44217.461770833332</v>
      </c>
      <c r="X663" s="34" t="str">
        <f t="shared" si="10"/>
        <v>*</v>
      </c>
    </row>
    <row r="664" spans="1:24" x14ac:dyDescent="0.3">
      <c r="A664" s="2">
        <v>136896</v>
      </c>
      <c r="B664" s="3" t="s">
        <v>1830</v>
      </c>
      <c r="C664" s="5" t="s">
        <v>17</v>
      </c>
      <c r="D664" s="11">
        <v>55</v>
      </c>
      <c r="E664" s="23">
        <v>66</v>
      </c>
      <c r="F664" s="11">
        <v>12</v>
      </c>
      <c r="G664" s="74">
        <f>IFERROR( ROUNDUP(tabEstimativa[[#This Row],[ESTIMATIVA]] / tabEstimativa[[#This Row],[PERÍODO]],0), 0 )</f>
        <v>84</v>
      </c>
      <c r="H664" s="72">
        <v>1000</v>
      </c>
      <c r="I664" s="12">
        <v>44097</v>
      </c>
      <c r="J664" s="7">
        <v>39</v>
      </c>
      <c r="K664" s="8">
        <v>2021</v>
      </c>
      <c r="L664" s="6">
        <v>44602</v>
      </c>
      <c r="M664" s="238">
        <f>SUMIFS(tabSaldoAta[SALDO],tabSaldoAta[CÓDIGO],tabEstimativa[[#This Row],[CÓDIGO]],tabSaldoAta[ATA.NR],tabEstimativa[[#This Row],[ATA.NR]],tabSaldoAta[ATA.ANO],tabEstimativa[[#This Row],[ATA.ANO]])</f>
        <v>-1000</v>
      </c>
      <c r="N664" s="13" t="s">
        <v>1198</v>
      </c>
      <c r="O664" s="307" t="str">
        <f>IFERROR( VLOOKUP(CONCATENATE(tabEstimativa[[#This Row],[ATA.NR]],"/",tabEstimativa[[#This Row],[ATA.ANO]]-2000),tabAtas[#Data],6,FALSE), "" )</f>
        <v>DISJUNTORES, LAMPADAS E LUMINARIAS</v>
      </c>
      <c r="P664" s="36" t="s">
        <v>2350</v>
      </c>
      <c r="Q664" s="35">
        <f>IFERROR( VLOOKUP(tabEstimativa[[#This Row],[PREGÃO]],tabPregões[#Data],6,FALSE), "" )</f>
        <v>43853</v>
      </c>
      <c r="R664" s="48"/>
      <c r="S664" s="66" t="str">
        <f>IF(COUNTIFS(tabImprósperosDetalhes[PREGÃO],tabEstimativa[[#This Row],[PREGÃO]],tabImprósperosDetalhes[IMPRÓSPERO],tabEstimativa[[#This Row],[LOTE]]) &gt; 0,"X","")</f>
        <v/>
      </c>
      <c r="T664" s="98" t="s">
        <v>1856</v>
      </c>
      <c r="U664" s="29" t="s">
        <v>1560</v>
      </c>
      <c r="V664" s="53" t="s">
        <v>2196</v>
      </c>
      <c r="W664" s="54">
        <v>44607.3358912037</v>
      </c>
      <c r="X664" s="34" t="str">
        <f t="shared" si="10"/>
        <v>*</v>
      </c>
    </row>
    <row r="665" spans="1:24" x14ac:dyDescent="0.3">
      <c r="A665" s="2">
        <v>133253</v>
      </c>
      <c r="B665" s="3" t="s">
        <v>716</v>
      </c>
      <c r="C665" s="5" t="s">
        <v>17</v>
      </c>
      <c r="D665" s="11"/>
      <c r="E665" s="23"/>
      <c r="F665" s="11">
        <v>12</v>
      </c>
      <c r="G665" s="74">
        <f>IFERROR( ROUNDUP(tabEstimativa[[#This Row],[ESTIMATIVA]] / tabEstimativa[[#This Row],[PERÍODO]],0), 0 )</f>
        <v>3334</v>
      </c>
      <c r="H665" s="72">
        <v>40000</v>
      </c>
      <c r="I665" s="12">
        <v>42979</v>
      </c>
      <c r="J665" s="7">
        <v>11</v>
      </c>
      <c r="K665" s="8">
        <v>2018</v>
      </c>
      <c r="L665" s="6">
        <v>43476</v>
      </c>
      <c r="M665" s="238">
        <f>SUMIFS(tabSaldoAta[SALDO],tabSaldoAta[CÓDIGO],tabEstimativa[[#This Row],[CÓDIGO]],tabSaldoAta[ATA.NR],tabEstimativa[[#This Row],[ATA.NR]],tabSaldoAta[ATA.ANO],tabEstimativa[[#This Row],[ATA.ANO]])</f>
        <v>0</v>
      </c>
      <c r="N665" s="13" t="s">
        <v>1199</v>
      </c>
      <c r="O665" s="308" t="s">
        <v>1802</v>
      </c>
      <c r="P665" s="36" t="s">
        <v>1804</v>
      </c>
      <c r="Q665" s="35">
        <f>IFERROR( VLOOKUP(tabEstimativa[[#This Row],[PREGÃO]],tabPregões[#Data],6,FALSE), "" )</f>
        <v>43133</v>
      </c>
      <c r="R665" s="48">
        <v>2</v>
      </c>
      <c r="S665" s="66" t="str">
        <f>IF(COUNTIFS(tabImprósperosDetalhes[PREGÃO],tabEstimativa[[#This Row],[PREGÃO]],tabImprósperosDetalhes[IMPRÓSPERO],tabEstimativa[[#This Row],[LOTE]]) &gt; 0,"X","")</f>
        <v/>
      </c>
      <c r="T665" s="98" t="str">
        <f>IFERROR( VLOOKUP(tabEstimativa[[#This Row],[PREGÃO]],tabPregões[#Data],11,FALSE), "" )</f>
        <v>Processo finalizado</v>
      </c>
      <c r="U665" s="29" t="s">
        <v>1522</v>
      </c>
      <c r="V665" s="53" t="s">
        <v>1551</v>
      </c>
      <c r="W665" s="54">
        <v>43690.343668981484</v>
      </c>
      <c r="X665" s="34" t="str">
        <f t="shared" si="10"/>
        <v>*</v>
      </c>
    </row>
    <row r="666" spans="1:24" x14ac:dyDescent="0.3">
      <c r="A666" s="2">
        <v>135734</v>
      </c>
      <c r="B666" s="3" t="s">
        <v>1170</v>
      </c>
      <c r="C666" s="5" t="s">
        <v>17</v>
      </c>
      <c r="D666" s="11">
        <v>55</v>
      </c>
      <c r="E666" s="23">
        <v>66</v>
      </c>
      <c r="F666" s="11">
        <v>12</v>
      </c>
      <c r="G666" s="74">
        <f>IFERROR( ROUNDUP(tabEstimativa[[#This Row],[ESTIMATIVA]] / tabEstimativa[[#This Row],[PERÍODO]],0), 0 )</f>
        <v>42</v>
      </c>
      <c r="H666" s="72">
        <v>500</v>
      </c>
      <c r="I666" s="12">
        <v>43473</v>
      </c>
      <c r="J666" s="7"/>
      <c r="K666" s="8"/>
      <c r="L666" s="6"/>
      <c r="M666" s="238">
        <f>SUMIFS(tabSaldoAta[SALDO],tabSaldoAta[CÓDIGO],tabEstimativa[[#This Row],[CÓDIGO]],tabSaldoAta[ATA.NR],tabEstimativa[[#This Row],[ATA.NR]],tabSaldoAta[ATA.ANO],tabEstimativa[[#This Row],[ATA.ANO]])</f>
        <v>0</v>
      </c>
      <c r="N666" s="13" t="s">
        <v>1199</v>
      </c>
      <c r="O666" s="308" t="s">
        <v>1345</v>
      </c>
      <c r="P666" s="36"/>
      <c r="Q666" s="35" t="str">
        <f>IFERROR( VLOOKUP(tabEstimativa[[#This Row],[PREGÃO]],tabPregões[#Data],6,FALSE), "" )</f>
        <v/>
      </c>
      <c r="R666" s="48"/>
      <c r="S666" s="66" t="str">
        <f>IF(COUNTIFS(tabImprósperosDetalhes[PREGÃO],tabEstimativa[[#This Row],[PREGÃO]],tabImprósperosDetalhes[IMPRÓSPERO],tabEstimativa[[#This Row],[LOTE]]) &gt; 0,"X","")</f>
        <v/>
      </c>
      <c r="T666" s="98" t="str">
        <f>IFERROR( VLOOKUP(tabEstimativa[[#This Row],[PREGÃO]],tabPregões[#Data],11,FALSE), "" )</f>
        <v/>
      </c>
      <c r="U666" s="29" t="s">
        <v>1826</v>
      </c>
      <c r="V666" s="53" t="s">
        <v>1551</v>
      </c>
      <c r="W666" s="54">
        <v>43622.483217592591</v>
      </c>
      <c r="X666" s="34" t="str">
        <f t="shared" si="10"/>
        <v>*</v>
      </c>
    </row>
    <row r="667" spans="1:24" x14ac:dyDescent="0.3">
      <c r="A667" s="306">
        <v>135088</v>
      </c>
      <c r="B667" s="314" t="s">
        <v>1827</v>
      </c>
      <c r="C667" s="5" t="s">
        <v>17</v>
      </c>
      <c r="D667" s="11">
        <v>55</v>
      </c>
      <c r="E667" s="23">
        <v>66</v>
      </c>
      <c r="F667" s="11">
        <v>12</v>
      </c>
      <c r="G667" s="74">
        <f>IFERROR( ROUNDUP(tabEstimativa[[#This Row],[ESTIMATIVA]] / tabEstimativa[[#This Row],[PERÍODO]],0), 0 )</f>
        <v>42</v>
      </c>
      <c r="H667" s="72">
        <v>500</v>
      </c>
      <c r="I667" s="12">
        <v>43970</v>
      </c>
      <c r="J667" s="7">
        <v>281</v>
      </c>
      <c r="K667" s="8">
        <v>2020</v>
      </c>
      <c r="L667" s="6">
        <v>44515</v>
      </c>
      <c r="M667" s="238">
        <f>SUMIFS(tabSaldoAta[SALDO],tabSaldoAta[CÓDIGO],tabEstimativa[[#This Row],[CÓDIGO]],tabSaldoAta[ATA.NR],tabEstimativa[[#This Row],[ATA.NR]],tabSaldoAta[ATA.ANO],tabEstimativa[[#This Row],[ATA.ANO]])</f>
        <v>250</v>
      </c>
      <c r="N667" s="13" t="s">
        <v>1198</v>
      </c>
      <c r="O667" s="308" t="s">
        <v>1881</v>
      </c>
      <c r="P667" s="36" t="s">
        <v>1882</v>
      </c>
      <c r="Q667" s="35">
        <f>IFERROR( VLOOKUP(tabEstimativa[[#This Row],[PREGÃO]],tabPregões[#Data],6,FALSE), "" )</f>
        <v>43734</v>
      </c>
      <c r="R667" s="48"/>
      <c r="S667" s="66" t="str">
        <f>IF(COUNTIFS(tabImprósperosDetalhes[PREGÃO],tabEstimativa[[#This Row],[PREGÃO]],tabImprósperosDetalhes[IMPRÓSPERO],tabEstimativa[[#This Row],[LOTE]]) &gt; 0,"X","")</f>
        <v/>
      </c>
      <c r="T667" s="98" t="str">
        <f>IFERROR( VLOOKUP(tabEstimativa[[#This Row],[PREGÃO]],tabPregões[#Data],11,FALSE), "" )</f>
        <v>Finalizar contrato assinado.</v>
      </c>
      <c r="U667" s="29" t="s">
        <v>1828</v>
      </c>
      <c r="V667" s="53" t="s">
        <v>4282</v>
      </c>
      <c r="W667" s="54">
        <v>44522.377280092594</v>
      </c>
      <c r="X667" s="34" t="str">
        <f t="shared" si="10"/>
        <v>*</v>
      </c>
    </row>
    <row r="668" spans="1:24" x14ac:dyDescent="0.3">
      <c r="A668" s="2">
        <v>134373</v>
      </c>
      <c r="B668" s="3" t="s">
        <v>747</v>
      </c>
      <c r="C668" s="5" t="s">
        <v>17</v>
      </c>
      <c r="D668" s="11">
        <v>55</v>
      </c>
      <c r="E668" s="23">
        <v>66</v>
      </c>
      <c r="F668" s="11">
        <v>12</v>
      </c>
      <c r="G668" s="74">
        <f>IFERROR( ROUNDUP(tabEstimativa[[#This Row],[ESTIMATIVA]] / tabEstimativa[[#This Row],[PERÍODO]],0), 0 )</f>
        <v>2500</v>
      </c>
      <c r="H668" s="72">
        <v>30000</v>
      </c>
      <c r="I668" s="12">
        <v>43970</v>
      </c>
      <c r="J668" s="7">
        <v>281</v>
      </c>
      <c r="K668" s="8">
        <v>2020</v>
      </c>
      <c r="L668" s="6">
        <v>44515</v>
      </c>
      <c r="M668" s="238">
        <f>SUMIFS(tabSaldoAta[SALDO],tabSaldoAta[CÓDIGO],tabEstimativa[[#This Row],[CÓDIGO]],tabSaldoAta[ATA.NR],tabEstimativa[[#This Row],[ATA.NR]],tabSaldoAta[ATA.ANO],tabEstimativa[[#This Row],[ATA.ANO]])</f>
        <v>25000</v>
      </c>
      <c r="N668" s="13" t="s">
        <v>1198</v>
      </c>
      <c r="O668" s="307" t="str">
        <f>IFERROR( VLOOKUP(CONCATENATE(tabEstimativa[[#This Row],[ATA.NR]],"/",tabEstimativa[[#This Row],[ATA.ANO]]-2000),tabAtas[#Data],6,FALSE), "" )</f>
        <v>LAMPADA LED</v>
      </c>
      <c r="P668" s="36" t="s">
        <v>1882</v>
      </c>
      <c r="Q668" s="35">
        <f>IFERROR( VLOOKUP(tabEstimativa[[#This Row],[PREGÃO]],tabPregões[#Data],6,FALSE), "" )</f>
        <v>43734</v>
      </c>
      <c r="R668" s="48"/>
      <c r="S668" s="66" t="str">
        <f>IF(COUNTIFS(tabImprósperosDetalhes[PREGÃO],tabEstimativa[[#This Row],[PREGÃO]],tabImprósperosDetalhes[IMPRÓSPERO],tabEstimativa[[#This Row],[LOTE]]) &gt; 0,"X","")</f>
        <v/>
      </c>
      <c r="T668" s="98" t="str">
        <f>IFERROR( VLOOKUP(tabEstimativa[[#This Row],[PREGÃO]],tabPregões[#Data],11,FALSE), "" )</f>
        <v>Finalizar contrato assinado.</v>
      </c>
      <c r="U668" s="29" t="s">
        <v>1560</v>
      </c>
      <c r="V668" s="53" t="s">
        <v>4282</v>
      </c>
      <c r="W668" s="54">
        <v>44522.377280092594</v>
      </c>
      <c r="X668" s="34" t="str">
        <f t="shared" si="10"/>
        <v>*</v>
      </c>
    </row>
    <row r="669" spans="1:24" x14ac:dyDescent="0.3">
      <c r="A669" s="2">
        <v>104184</v>
      </c>
      <c r="B669" s="3" t="s">
        <v>447</v>
      </c>
      <c r="C669" s="5" t="s">
        <v>3</v>
      </c>
      <c r="D669" s="11"/>
      <c r="E669" s="23"/>
      <c r="F669" s="11">
        <v>12</v>
      </c>
      <c r="G669" s="74">
        <f>IFERROR( ROUNDUP(tabEstimativa[[#This Row],[ESTIMATIVA]] / tabEstimativa[[#This Row],[PERÍODO]],0), 0 )</f>
        <v>0</v>
      </c>
      <c r="H669" s="72">
        <v>0</v>
      </c>
      <c r="I669" s="12">
        <v>43319</v>
      </c>
      <c r="J669" s="7"/>
      <c r="K669" s="8"/>
      <c r="L669" s="6"/>
      <c r="M669" s="238">
        <f>SUMIFS(tabSaldoAta[SALDO],tabSaldoAta[CÓDIGO],tabEstimativa[[#This Row],[CÓDIGO]],tabSaldoAta[ATA.NR],tabEstimativa[[#This Row],[ATA.NR]],tabSaldoAta[ATA.ANO],tabEstimativa[[#This Row],[ATA.ANO]])</f>
        <v>0</v>
      </c>
      <c r="N669" s="13" t="s">
        <v>1199</v>
      </c>
      <c r="O669" s="308" t="s">
        <v>1336</v>
      </c>
      <c r="P669" s="36"/>
      <c r="Q669" s="35" t="str">
        <f>IFERROR( VLOOKUP(tabEstimativa[[#This Row],[PREGÃO]],tabPregões[#Data],6,FALSE), "" )</f>
        <v/>
      </c>
      <c r="R669" s="48"/>
      <c r="S669" s="66" t="str">
        <f>IF(COUNTIFS(tabImprósperosDetalhes[PREGÃO],tabEstimativa[[#This Row],[PREGÃO]],tabImprósperosDetalhes[IMPRÓSPERO],tabEstimativa[[#This Row],[LOTE]]) &gt; 0,"X","")</f>
        <v/>
      </c>
      <c r="T669" s="98" t="str">
        <f>IFERROR( VLOOKUP(tabEstimativa[[#This Row],[PREGÃO]],tabPregões[#Data],11,FALSE), "" )</f>
        <v/>
      </c>
      <c r="U669" s="29" t="s">
        <v>1380</v>
      </c>
      <c r="V669" s="53" t="s">
        <v>1551</v>
      </c>
      <c r="W669" s="54">
        <v>43591.434733796297</v>
      </c>
      <c r="X669" s="34" t="str">
        <f t="shared" si="10"/>
        <v>*</v>
      </c>
    </row>
    <row r="670" spans="1:24" x14ac:dyDescent="0.3">
      <c r="A670" s="2">
        <v>13058</v>
      </c>
      <c r="B670" s="3" t="s">
        <v>420</v>
      </c>
      <c r="C670" s="5" t="s">
        <v>3</v>
      </c>
      <c r="D670" s="11"/>
      <c r="E670" s="23"/>
      <c r="F670" s="11">
        <v>12</v>
      </c>
      <c r="G670" s="74">
        <f>IFERROR( ROUNDUP(tabEstimativa[[#This Row],[ESTIMATIVA]] / tabEstimativa[[#This Row],[PERÍODO]],0), 0 )</f>
        <v>0</v>
      </c>
      <c r="H670" s="72">
        <v>0</v>
      </c>
      <c r="I670" s="12">
        <v>43319</v>
      </c>
      <c r="J670" s="7"/>
      <c r="K670" s="8"/>
      <c r="L670" s="6"/>
      <c r="M670" s="238">
        <f>SUMIFS(tabSaldoAta[SALDO],tabSaldoAta[CÓDIGO],tabEstimativa[[#This Row],[CÓDIGO]],tabSaldoAta[ATA.NR],tabEstimativa[[#This Row],[ATA.NR]],tabSaldoAta[ATA.ANO],tabEstimativa[[#This Row],[ATA.ANO]])</f>
        <v>0</v>
      </c>
      <c r="N670" s="13" t="s">
        <v>1199</v>
      </c>
      <c r="O670" s="308" t="s">
        <v>1336</v>
      </c>
      <c r="P670" s="36"/>
      <c r="Q670" s="35" t="str">
        <f>IFERROR( VLOOKUP(tabEstimativa[[#This Row],[PREGÃO]],tabPregões[#Data],6,FALSE), "" )</f>
        <v/>
      </c>
      <c r="R670" s="48"/>
      <c r="S670" s="66" t="str">
        <f>IF(COUNTIFS(tabImprósperosDetalhes[PREGÃO],tabEstimativa[[#This Row],[PREGÃO]],tabImprósperosDetalhes[IMPRÓSPERO],tabEstimativa[[#This Row],[LOTE]]) &gt; 0,"X","")</f>
        <v/>
      </c>
      <c r="T670" s="98" t="str">
        <f>IFERROR( VLOOKUP(tabEstimativa[[#This Row],[PREGÃO]],tabPregões[#Data],11,FALSE), "" )</f>
        <v/>
      </c>
      <c r="U670" s="29" t="s">
        <v>1380</v>
      </c>
      <c r="V670" s="53" t="s">
        <v>1551</v>
      </c>
      <c r="W670" s="54">
        <v>43591.434733796297</v>
      </c>
      <c r="X670" s="34" t="str">
        <f t="shared" si="10"/>
        <v>*</v>
      </c>
    </row>
    <row r="671" spans="1:24" x14ac:dyDescent="0.3">
      <c r="A671" s="2">
        <v>13059</v>
      </c>
      <c r="B671" s="3" t="s">
        <v>169</v>
      </c>
      <c r="C671" s="5" t="s">
        <v>3</v>
      </c>
      <c r="D671" s="11">
        <v>55</v>
      </c>
      <c r="E671" s="23">
        <v>52</v>
      </c>
      <c r="F671" s="11">
        <v>12</v>
      </c>
      <c r="G671" s="74">
        <f>IFERROR( ROUNDUP(tabEstimativa[[#This Row],[ESTIMATIVA]] / tabEstimativa[[#This Row],[PERÍODO]],0), 0 )</f>
        <v>0</v>
      </c>
      <c r="H671" s="72">
        <v>0</v>
      </c>
      <c r="I671" s="12">
        <v>44097</v>
      </c>
      <c r="J671" s="7">
        <v>17</v>
      </c>
      <c r="K671" s="8">
        <v>2020</v>
      </c>
      <c r="L671" s="6">
        <v>44225</v>
      </c>
      <c r="M671" s="238">
        <f>SUMIFS(tabSaldoAta[SALDO],tabSaldoAta[CÓDIGO],tabEstimativa[[#This Row],[CÓDIGO]],tabSaldoAta[ATA.NR],tabEstimativa[[#This Row],[ATA.NR]],tabSaldoAta[ATA.ANO],tabEstimativa[[#This Row],[ATA.ANO]])</f>
        <v>500</v>
      </c>
      <c r="N671" s="13" t="s">
        <v>1198</v>
      </c>
      <c r="O671" s="307" t="str">
        <f>IFERROR( VLOOKUP(CONCATENATE(tabEstimativa[[#This Row],[ATA.NR]],"/",tabEstimativa[[#This Row],[ATA.ANO]]-2000),tabAtas[#Data],6,FALSE), "" )</f>
        <v>DISJUNTORES, REATORES, LÂMPADAS, LUMINARIAS, CONTATOR E DISTRIBUIDOR GERAL PARA TELEFONIA</v>
      </c>
      <c r="P671" s="36" t="s">
        <v>3319</v>
      </c>
      <c r="Q671" s="35">
        <f>IFERROR( VLOOKUP(tabEstimativa[[#This Row],[PREGÃO]],tabPregões[#Data],6,FALSE), "" )</f>
        <v>43882</v>
      </c>
      <c r="R671" s="48"/>
      <c r="S671" s="66" t="str">
        <f>IF(COUNTIFS(tabImprósperosDetalhes[PREGÃO],tabEstimativa[[#This Row],[PREGÃO]],tabImprósperosDetalhes[IMPRÓSPERO],tabEstimativa[[#This Row],[LOTE]]) &gt; 0,"X","")</f>
        <v/>
      </c>
      <c r="T671" s="98" t="str">
        <f>IFERROR( VLOOKUP(tabEstimativa[[#This Row],[PREGÃO]],tabPregões[#Data],11,FALSE), "" )</f>
        <v>Processo conferido, finalizado.</v>
      </c>
      <c r="U671" s="29" t="s">
        <v>1560</v>
      </c>
      <c r="V671" s="53" t="s">
        <v>2063</v>
      </c>
      <c r="W671" s="54">
        <v>44225.355069444442</v>
      </c>
      <c r="X671" s="34" t="str">
        <f t="shared" si="10"/>
        <v>*</v>
      </c>
    </row>
    <row r="672" spans="1:24" x14ac:dyDescent="0.3">
      <c r="A672" s="2">
        <v>13060</v>
      </c>
      <c r="B672" s="3" t="s">
        <v>170</v>
      </c>
      <c r="C672" s="5" t="s">
        <v>3</v>
      </c>
      <c r="D672" s="11">
        <v>55</v>
      </c>
      <c r="E672" s="23">
        <v>52</v>
      </c>
      <c r="F672" s="11">
        <v>12</v>
      </c>
      <c r="G672" s="74">
        <f>IFERROR( ROUNDUP(tabEstimativa[[#This Row],[ESTIMATIVA]] / tabEstimativa[[#This Row],[PERÍODO]],0), 0 )</f>
        <v>0</v>
      </c>
      <c r="H672" s="72">
        <v>0</v>
      </c>
      <c r="I672" s="12">
        <v>44097</v>
      </c>
      <c r="J672" s="7">
        <v>17</v>
      </c>
      <c r="K672" s="8">
        <v>2020</v>
      </c>
      <c r="L672" s="6">
        <v>44225</v>
      </c>
      <c r="M672" s="238">
        <f>SUMIFS(tabSaldoAta[SALDO],tabSaldoAta[CÓDIGO],tabEstimativa[[#This Row],[CÓDIGO]],tabSaldoAta[ATA.NR],tabEstimativa[[#This Row],[ATA.NR]],tabSaldoAta[ATA.ANO],tabEstimativa[[#This Row],[ATA.ANO]])</f>
        <v>600</v>
      </c>
      <c r="N672" s="13" t="s">
        <v>1198</v>
      </c>
      <c r="O672" s="307" t="str">
        <f>IFERROR( VLOOKUP(CONCATENATE(tabEstimativa[[#This Row],[ATA.NR]],"/",tabEstimativa[[#This Row],[ATA.ANO]]-2000),tabAtas[#Data],6,FALSE), "" )</f>
        <v>DISJUNTORES, REATORES, LÂMPADAS, LUMINARIAS, CONTATOR E DISTRIBUIDOR GERAL PARA TELEFONIA</v>
      </c>
      <c r="P672" s="36" t="s">
        <v>3319</v>
      </c>
      <c r="Q672" s="35">
        <f>IFERROR( VLOOKUP(tabEstimativa[[#This Row],[PREGÃO]],tabPregões[#Data],6,FALSE), "" )</f>
        <v>43882</v>
      </c>
      <c r="R672" s="48"/>
      <c r="S672" s="66" t="str">
        <f>IF(COUNTIFS(tabImprósperosDetalhes[PREGÃO],tabEstimativa[[#This Row],[PREGÃO]],tabImprósperosDetalhes[IMPRÓSPERO],tabEstimativa[[#This Row],[LOTE]]) &gt; 0,"X","")</f>
        <v/>
      </c>
      <c r="T672" s="98" t="str">
        <f>IFERROR( VLOOKUP(tabEstimativa[[#This Row],[PREGÃO]],tabPregões[#Data],11,FALSE), "" )</f>
        <v>Processo conferido, finalizado.</v>
      </c>
      <c r="U672" s="29" t="s">
        <v>1560</v>
      </c>
      <c r="V672" s="53" t="s">
        <v>2063</v>
      </c>
      <c r="W672" s="54">
        <v>44225.355069444442</v>
      </c>
      <c r="X672" s="34" t="str">
        <f t="shared" si="10"/>
        <v>*</v>
      </c>
    </row>
    <row r="673" spans="1:24" x14ac:dyDescent="0.3">
      <c r="A673" s="2">
        <v>114380</v>
      </c>
      <c r="B673" s="3" t="s">
        <v>932</v>
      </c>
      <c r="C673" s="5" t="s">
        <v>87</v>
      </c>
      <c r="D673" s="11"/>
      <c r="E673" s="23"/>
      <c r="F673" s="11">
        <v>12</v>
      </c>
      <c r="G673" s="74">
        <f>IFERROR( ROUNDUP(tabEstimativa[[#This Row],[ESTIMATIVA]] / tabEstimativa[[#This Row],[PERÍODO]],0), 0 )</f>
        <v>0</v>
      </c>
      <c r="H673" s="72">
        <v>0</v>
      </c>
      <c r="I673" s="12">
        <v>43312</v>
      </c>
      <c r="J673" s="7"/>
      <c r="K673" s="8"/>
      <c r="L673" s="6"/>
      <c r="M673" s="238">
        <f>SUMIFS(tabSaldoAta[SALDO],tabSaldoAta[CÓDIGO],tabEstimativa[[#This Row],[CÓDIGO]],tabSaldoAta[ATA.NR],tabEstimativa[[#This Row],[ATA.NR]],tabSaldoAta[ATA.ANO],tabEstimativa[[#This Row],[ATA.ANO]])</f>
        <v>0</v>
      </c>
      <c r="N673" s="13" t="s">
        <v>1199</v>
      </c>
      <c r="O673" s="308" t="s">
        <v>1359</v>
      </c>
      <c r="P673" s="36"/>
      <c r="Q673" s="35" t="str">
        <f>IFERROR( VLOOKUP(tabEstimativa[[#This Row],[PREGÃO]],tabPregões[#Data],6,FALSE), "" )</f>
        <v/>
      </c>
      <c r="R673" s="48"/>
      <c r="S673" s="66" t="str">
        <f>IF(COUNTIFS(tabImprósperosDetalhes[PREGÃO],tabEstimativa[[#This Row],[PREGÃO]],tabImprósperosDetalhes[IMPRÓSPERO],tabEstimativa[[#This Row],[LOTE]]) &gt; 0,"X","")</f>
        <v/>
      </c>
      <c r="T673" s="98" t="str">
        <f>IFERROR( VLOOKUP(tabEstimativa[[#This Row],[PREGÃO]],tabPregões[#Data],11,FALSE), "" )</f>
        <v/>
      </c>
      <c r="U673" s="29" t="s">
        <v>1380</v>
      </c>
      <c r="V673" s="53" t="s">
        <v>1551</v>
      </c>
      <c r="W673" s="54">
        <v>43591.434733796297</v>
      </c>
      <c r="X673" s="34" t="str">
        <f t="shared" si="10"/>
        <v>*</v>
      </c>
    </row>
    <row r="674" spans="1:24" x14ac:dyDescent="0.3">
      <c r="A674" s="2">
        <v>114381</v>
      </c>
      <c r="B674" s="3" t="s">
        <v>933</v>
      </c>
      <c r="C674" s="5" t="s">
        <v>87</v>
      </c>
      <c r="D674" s="11"/>
      <c r="E674" s="23"/>
      <c r="F674" s="11">
        <v>12</v>
      </c>
      <c r="G674" s="74">
        <f>IFERROR( ROUNDUP(tabEstimativa[[#This Row],[ESTIMATIVA]] / tabEstimativa[[#This Row],[PERÍODO]],0), 0 )</f>
        <v>13</v>
      </c>
      <c r="H674" s="72">
        <v>150</v>
      </c>
      <c r="I674" s="12">
        <v>43312</v>
      </c>
      <c r="J674" s="7"/>
      <c r="K674" s="8"/>
      <c r="L674" s="6"/>
      <c r="M674" s="238">
        <f>SUMIFS(tabSaldoAta[SALDO],tabSaldoAta[CÓDIGO],tabEstimativa[[#This Row],[CÓDIGO]],tabSaldoAta[ATA.NR],tabEstimativa[[#This Row],[ATA.NR]],tabSaldoAta[ATA.ANO],tabEstimativa[[#This Row],[ATA.ANO]])</f>
        <v>0</v>
      </c>
      <c r="N674" s="13" t="s">
        <v>1459</v>
      </c>
      <c r="O674" s="308" t="s">
        <v>1359</v>
      </c>
      <c r="P674" s="36"/>
      <c r="Q674" s="35" t="str">
        <f>IFERROR( VLOOKUP(tabEstimativa[[#This Row],[PREGÃO]],tabPregões[#Data],6,FALSE), "" )</f>
        <v/>
      </c>
      <c r="R674" s="48"/>
      <c r="S674" s="66" t="str">
        <f>IF(COUNTIFS(tabImprósperosDetalhes[PREGÃO],tabEstimativa[[#This Row],[PREGÃO]],tabImprósperosDetalhes[IMPRÓSPERO],tabEstimativa[[#This Row],[LOTE]]) &gt; 0,"X","")</f>
        <v/>
      </c>
      <c r="T674" s="98" t="str">
        <f>IFERROR( VLOOKUP(tabEstimativa[[#This Row],[PREGÃO]],tabPregões[#Data],11,FALSE), "" )</f>
        <v/>
      </c>
      <c r="U674" s="29" t="s">
        <v>1380</v>
      </c>
      <c r="V674" s="53" t="s">
        <v>1551</v>
      </c>
      <c r="W674" s="54">
        <v>43606.696840277778</v>
      </c>
      <c r="X674" s="34" t="str">
        <f t="shared" si="10"/>
        <v>*</v>
      </c>
    </row>
    <row r="675" spans="1:24" x14ac:dyDescent="0.3">
      <c r="A675" s="2">
        <v>12675</v>
      </c>
      <c r="B675" s="3" t="s">
        <v>808</v>
      </c>
      <c r="C675" s="5" t="s">
        <v>3</v>
      </c>
      <c r="D675" s="11">
        <v>72</v>
      </c>
      <c r="E675" s="23">
        <v>5</v>
      </c>
      <c r="F675" s="11">
        <v>12</v>
      </c>
      <c r="G675" s="74">
        <f>IFERROR( ROUNDUP(tabEstimativa[[#This Row],[ESTIMATIVA]] / tabEstimativa[[#This Row],[PERÍODO]],0), 0 )</f>
        <v>0</v>
      </c>
      <c r="H675" s="72">
        <v>0</v>
      </c>
      <c r="I675" s="12">
        <v>43593</v>
      </c>
      <c r="J675" s="7">
        <v>220</v>
      </c>
      <c r="K675" s="8">
        <v>2019</v>
      </c>
      <c r="L675" s="6">
        <v>44082</v>
      </c>
      <c r="M675" s="238">
        <f>SUMIFS(tabSaldoAta[SALDO],tabSaldoAta[CÓDIGO],tabEstimativa[[#This Row],[CÓDIGO]],tabSaldoAta[ATA.NR],tabEstimativa[[#This Row],[ATA.NR]],tabSaldoAta[ATA.ANO],tabEstimativa[[#This Row],[ATA.ANO]])</f>
        <v>0</v>
      </c>
      <c r="N675" s="13" t="s">
        <v>1199</v>
      </c>
      <c r="O675" s="308" t="s">
        <v>1602</v>
      </c>
      <c r="P675" s="36" t="s">
        <v>1884</v>
      </c>
      <c r="Q675" s="35">
        <f>IFERROR( VLOOKUP(tabEstimativa[[#This Row],[PREGÃO]],tabPregões[#Data],6,FALSE), "" )</f>
        <v>43749</v>
      </c>
      <c r="R675" s="48"/>
      <c r="S675" s="66" t="str">
        <f>IF(COUNTIFS(tabImprósperosDetalhes[PREGÃO],tabEstimativa[[#This Row],[PREGÃO]],tabImprósperosDetalhes[IMPRÓSPERO],tabEstimativa[[#This Row],[LOTE]]) &gt; 0,"X","")</f>
        <v/>
      </c>
      <c r="T675" s="98" t="str">
        <f>IFERROR( VLOOKUP(tabEstimativa[[#This Row],[PREGÃO]],tabPregões[#Data],11,FALSE), "" )</f>
        <v>Processo finalizado</v>
      </c>
      <c r="U675" s="29" t="s">
        <v>1522</v>
      </c>
      <c r="V675" s="53" t="s">
        <v>1551</v>
      </c>
      <c r="W675" s="54">
        <v>43774.373576388891</v>
      </c>
      <c r="X675" s="34" t="str">
        <f t="shared" si="10"/>
        <v>*</v>
      </c>
    </row>
    <row r="676" spans="1:24" x14ac:dyDescent="0.3">
      <c r="A676" s="2">
        <v>29435</v>
      </c>
      <c r="B676" s="3" t="s">
        <v>542</v>
      </c>
      <c r="C676" s="5" t="s">
        <v>3</v>
      </c>
      <c r="D676" s="11">
        <v>51</v>
      </c>
      <c r="E676" s="23">
        <v>36</v>
      </c>
      <c r="F676" s="11">
        <v>12</v>
      </c>
      <c r="G676" s="74">
        <f>IFERROR( ROUNDUP(tabEstimativa[[#This Row],[ESTIMATIVA]] / tabEstimativa[[#This Row],[PERÍODO]],0), 0 )</f>
        <v>0</v>
      </c>
      <c r="H676" s="72">
        <v>0</v>
      </c>
      <c r="I676" s="12">
        <v>44159</v>
      </c>
      <c r="J676" s="7">
        <v>87</v>
      </c>
      <c r="K676" s="8">
        <v>2020</v>
      </c>
      <c r="L676" s="6">
        <v>44286</v>
      </c>
      <c r="M676" s="238">
        <f>SUMIFS(tabSaldoAta[SALDO],tabSaldoAta[CÓDIGO],tabEstimativa[[#This Row],[CÓDIGO]],tabSaldoAta[ATA.NR],tabEstimativa[[#This Row],[ATA.NR]],tabSaldoAta[ATA.ANO],tabEstimativa[[#This Row],[ATA.ANO]])</f>
        <v>22</v>
      </c>
      <c r="N676" s="13" t="s">
        <v>1198</v>
      </c>
      <c r="O676" s="307" t="str">
        <f>IFERROR( VLOOKUP(CONCATENATE(tabEstimativa[[#This Row],[ATA.NR]],"/",tabEstimativa[[#This Row],[ATA.ANO]]-2000),tabAtas[#Data],6,FALSE), "" )</f>
        <v>MATERIAL ELETRICO</v>
      </c>
      <c r="P676" s="36" t="s">
        <v>3258</v>
      </c>
      <c r="Q676" s="35">
        <f>IFERROR( VLOOKUP(tabEstimativa[[#This Row],[PREGÃO]],tabPregões[#Data],6,FALSE), "" )</f>
        <v>43951</v>
      </c>
      <c r="R676" s="48">
        <v>19</v>
      </c>
      <c r="S676" s="66" t="str">
        <f>IF(COUNTIFS(tabImprósperosDetalhes[PREGÃO],tabEstimativa[[#This Row],[PREGÃO]],tabImprósperosDetalhes[IMPRÓSPERO],tabEstimativa[[#This Row],[LOTE]]) &gt; 0,"X","")</f>
        <v/>
      </c>
      <c r="T676" s="98" t="str">
        <f>IFERROR( VLOOKUP(tabEstimativa[[#This Row],[PREGÃO]],tabPregões[#Data],11,FALSE), "" )</f>
        <v>Processo conferido, finalizado.</v>
      </c>
      <c r="U676" s="29" t="s">
        <v>1560</v>
      </c>
      <c r="V676" s="53" t="s">
        <v>2063</v>
      </c>
      <c r="W676" s="54">
        <v>44286.475798611114</v>
      </c>
      <c r="X676" s="34" t="str">
        <f t="shared" si="10"/>
        <v>*</v>
      </c>
    </row>
    <row r="677" spans="1:24" x14ac:dyDescent="0.3">
      <c r="A677" s="2">
        <v>140283</v>
      </c>
      <c r="B677" s="3" t="s">
        <v>3903</v>
      </c>
      <c r="C677" s="5" t="s">
        <v>17</v>
      </c>
      <c r="D677" s="11">
        <v>51</v>
      </c>
      <c r="E677" s="23">
        <v>36</v>
      </c>
      <c r="F677" s="11">
        <v>12</v>
      </c>
      <c r="G677" s="74">
        <f>ROUNDUP(tabEstimativa[[#This Row],[ESTIMATIVA]] / tabEstimativa[[#This Row],[PERÍODO]],0)</f>
        <v>3</v>
      </c>
      <c r="H677" s="72">
        <v>30</v>
      </c>
      <c r="I677" s="12">
        <v>44159</v>
      </c>
      <c r="J677" s="2"/>
      <c r="K677" s="8"/>
      <c r="L677" s="345"/>
      <c r="M677" s="238">
        <f>SUMIFS(tabSaldoAta[SALDO],tabSaldoAta[CÓDIGO],tabEstimativa[[#This Row],[CÓDIGO]],tabSaldoAta[ATA.NR],tabEstimativa[[#This Row],[ATA.NR]],tabSaldoAta[ATA.ANO],tabEstimativa[[#This Row],[ATA.ANO]])</f>
        <v>0</v>
      </c>
      <c r="N677" s="13" t="s">
        <v>1198</v>
      </c>
      <c r="O677" s="307" t="str">
        <f>IFERROR( VLOOKUP(tabEstimativa[[#This Row],[PREGÃO]],tabPregões[],7,FALSE), "" )</f>
        <v/>
      </c>
      <c r="P677" s="36"/>
      <c r="Q677" s="35" t="str">
        <f>IFERROR( VLOOKUP(tabEstimativa[[#This Row],[PREGÃO]],tabPregões[#Data],6,FALSE), "" )</f>
        <v/>
      </c>
      <c r="R677" s="48"/>
      <c r="S677" s="66" t="str">
        <f>IF(COUNTIFS(tabImprósperosDetalhes[PREGÃO],tabEstimativa[[#This Row],[PREGÃO]],tabImprósperosDetalhes[IMPRÓSPERO],tabEstimativa[[#This Row],[LOTE]]) &gt; 0,"X","")</f>
        <v/>
      </c>
      <c r="T677" s="98" t="str">
        <f>IFERROR( VLOOKUP(tabEstimativa[[#This Row],[PREGÃO]],tabPregões[#Data],11,FALSE), "" )</f>
        <v/>
      </c>
      <c r="U677" s="29"/>
      <c r="V677" s="53" t="s">
        <v>2063</v>
      </c>
      <c r="W677" s="54">
        <v>44174.332199074073</v>
      </c>
      <c r="X677" s="34" t="str">
        <f t="shared" si="10"/>
        <v>*</v>
      </c>
    </row>
    <row r="678" spans="1:24" x14ac:dyDescent="0.3">
      <c r="A678" s="2">
        <v>132624</v>
      </c>
      <c r="B678" s="3" t="s">
        <v>1982</v>
      </c>
      <c r="C678" s="5" t="s">
        <v>17</v>
      </c>
      <c r="D678" s="11">
        <v>51</v>
      </c>
      <c r="E678" s="23">
        <v>36</v>
      </c>
      <c r="F678" s="11">
        <v>12</v>
      </c>
      <c r="G678" s="74">
        <f>ROUNDUP(tabEstimativa[[#This Row],[ESTIMATIVA]] / tabEstimativa[[#This Row],[PERÍODO]],0)</f>
        <v>7</v>
      </c>
      <c r="H678" s="72">
        <v>80</v>
      </c>
      <c r="I678" s="12">
        <v>44308</v>
      </c>
      <c r="J678" s="7">
        <v>174</v>
      </c>
      <c r="K678" s="8">
        <v>2020</v>
      </c>
      <c r="L678" s="6">
        <v>44424</v>
      </c>
      <c r="M678" s="238">
        <f>SUMIFS(tabSaldoAta[SALDO],tabSaldoAta[CÓDIGO],tabEstimativa[[#This Row],[CÓDIGO]],tabSaldoAta[ATA.NR],tabEstimativa[[#This Row],[ATA.NR]],tabSaldoAta[ATA.ANO],tabEstimativa[[#This Row],[ATA.ANO]])</f>
        <v>-4</v>
      </c>
      <c r="N678" s="13" t="s">
        <v>1198</v>
      </c>
      <c r="O678" s="307" t="s">
        <v>1548</v>
      </c>
      <c r="P678" s="36" t="s">
        <v>3629</v>
      </c>
      <c r="Q678" s="35">
        <f>IFERROR( VLOOKUP(tabEstimativa[[#This Row],[PREGÃO]],tabPregões[#Data],6,FALSE), "" )</f>
        <v>44046</v>
      </c>
      <c r="R678" s="48">
        <v>27</v>
      </c>
      <c r="S678" s="66" t="str">
        <f>IF(COUNTIFS(tabImprósperosDetalhes[PREGÃO],tabEstimativa[[#This Row],[PREGÃO]],tabImprósperosDetalhes[IMPRÓSPERO],tabEstimativa[[#This Row],[LOTE]]) &gt; 0,"X","")</f>
        <v/>
      </c>
      <c r="T678" s="98" t="str">
        <f>IFERROR( VLOOKUP(tabEstimativa[[#This Row],[PREGÃO]],tabPregões[#Data],11,FALSE), "" )</f>
        <v>Finalizado</v>
      </c>
      <c r="U678" s="29" t="s">
        <v>1560</v>
      </c>
      <c r="V678" s="53" t="s">
        <v>2063</v>
      </c>
      <c r="W678" s="54">
        <v>44424.685648148145</v>
      </c>
      <c r="X678" s="34" t="str">
        <f t="shared" si="10"/>
        <v>*</v>
      </c>
    </row>
    <row r="679" spans="1:24" x14ac:dyDescent="0.3">
      <c r="A679" s="306">
        <v>10359</v>
      </c>
      <c r="B679" s="314" t="s">
        <v>1417</v>
      </c>
      <c r="C679" s="5" t="s">
        <v>18</v>
      </c>
      <c r="D679" s="11">
        <v>71</v>
      </c>
      <c r="E679" s="23">
        <v>7</v>
      </c>
      <c r="F679" s="11">
        <v>12</v>
      </c>
      <c r="G679" s="74">
        <f>IFERROR( ROUNDUP(tabEstimativa[[#This Row],[ESTIMATIVA]] / tabEstimativa[[#This Row],[PERÍODO]],0), 0 )</f>
        <v>250</v>
      </c>
      <c r="H679" s="72">
        <v>3000</v>
      </c>
      <c r="I679" s="12">
        <v>44159</v>
      </c>
      <c r="J679" s="2">
        <v>81</v>
      </c>
      <c r="K679" s="8">
        <v>2021</v>
      </c>
      <c r="L679" s="6">
        <v>44637</v>
      </c>
      <c r="M679" s="238">
        <f>SUMIFS(tabSaldoAta[SALDO],tabSaldoAta[CÓDIGO],tabEstimativa[[#This Row],[CÓDIGO]],tabSaldoAta[ATA.NR],tabEstimativa[[#This Row],[ATA.NR]],tabSaldoAta[ATA.ANO],tabEstimativa[[#This Row],[ATA.ANO]])</f>
        <v>0</v>
      </c>
      <c r="N679" s="13" t="s">
        <v>1198</v>
      </c>
      <c r="O679" s="307" t="str">
        <f>IFERROR( VLOOKUP(CONCATENATE(tabEstimativa[[#This Row],[ATA.NR]],"/",tabEstimativa[[#This Row],[ATA.ANO]]-2000),tabAtas[#Data],6,FALSE), "" )</f>
        <v>LEITE EM PO INTEGRAL</v>
      </c>
      <c r="P679" s="36" t="s">
        <v>4076</v>
      </c>
      <c r="Q679" s="35">
        <f>IFERROR( VLOOKUP(tabEstimativa[[#This Row],[PREGÃO]],tabPregões[#Data],6,FALSE), "" )</f>
        <v>44222</v>
      </c>
      <c r="R679" s="48">
        <v>1</v>
      </c>
      <c r="S679" s="66" t="str">
        <f>IF(COUNTIFS(tabImprósperosDetalhes[PREGÃO],tabEstimativa[[#This Row],[PREGÃO]],tabImprósperosDetalhes[IMPRÓSPERO],tabEstimativa[[#This Row],[LOTE]]) &gt; 0,"X","")</f>
        <v/>
      </c>
      <c r="T679" s="98" t="s">
        <v>1944</v>
      </c>
      <c r="U679" s="29" t="s">
        <v>1560</v>
      </c>
      <c r="V679" s="53" t="s">
        <v>2063</v>
      </c>
      <c r="W679" s="54">
        <v>44637.717094907406</v>
      </c>
      <c r="X679" s="34" t="str">
        <f t="shared" si="10"/>
        <v>*</v>
      </c>
    </row>
    <row r="680" spans="1:24" x14ac:dyDescent="0.3">
      <c r="A680" s="2">
        <v>4680</v>
      </c>
      <c r="B680" s="3" t="s">
        <v>1434</v>
      </c>
      <c r="C680" s="5" t="s">
        <v>19</v>
      </c>
      <c r="D680" s="11">
        <v>20</v>
      </c>
      <c r="E680" s="23">
        <v>3</v>
      </c>
      <c r="F680" s="11">
        <v>12</v>
      </c>
      <c r="G680" s="74">
        <f>IFERROR( ROUNDUP(tabEstimativa[[#This Row],[ESTIMATIVA]] / tabEstimativa[[#This Row],[PERÍODO]],0), 0 )</f>
        <v>1500</v>
      </c>
      <c r="H680" s="72">
        <v>18000</v>
      </c>
      <c r="I680" s="268">
        <v>44113</v>
      </c>
      <c r="J680" s="2">
        <v>8</v>
      </c>
      <c r="K680" s="8">
        <v>2020</v>
      </c>
      <c r="L680" s="6">
        <v>44210</v>
      </c>
      <c r="M680" s="238">
        <f>SUMIFS(tabSaldoAta[SALDO],tabSaldoAta[CÓDIGO],tabEstimativa[[#This Row],[CÓDIGO]],tabSaldoAta[ATA.NR],tabEstimativa[[#This Row],[ATA.NR]],tabSaldoAta[ATA.ANO],tabEstimativa[[#This Row],[ATA.ANO]])</f>
        <v>14000</v>
      </c>
      <c r="N680" s="13" t="s">
        <v>1198</v>
      </c>
      <c r="O680" s="307" t="str">
        <f>IFERROR( VLOOKUP(CONCATENATE(tabEstimativa[[#This Row],[ATA.NR]],"/",tabEstimativa[[#This Row],[ATA.ANO]]-2000),tabAtas[#Data],6,FALSE), "" )</f>
        <v>LENCOL DESCARTÁVEL</v>
      </c>
      <c r="P680" s="36" t="s">
        <v>3617</v>
      </c>
      <c r="Q680" s="35">
        <f>IFERROR( VLOOKUP(tabEstimativa[[#This Row],[PREGÃO]],tabPregões[#Data],6,FALSE), "" )</f>
        <v>43844</v>
      </c>
      <c r="R680" s="48"/>
      <c r="S680" s="66" t="str">
        <f>IF(COUNTIFS(tabImprósperosDetalhes[PREGÃO],tabEstimativa[[#This Row],[PREGÃO]],tabImprósperosDetalhes[IMPRÓSPERO],tabEstimativa[[#This Row],[LOTE]]) &gt; 0,"X","")</f>
        <v/>
      </c>
      <c r="T680" s="98" t="str">
        <f>IFERROR( VLOOKUP(tabEstimativa[[#This Row],[PREGÃO]],tabPregões[#Data],11,FALSE), "" )</f>
        <v>ARP da SAÚDE</v>
      </c>
      <c r="U680" s="29" t="s">
        <v>1560</v>
      </c>
      <c r="V680" s="53" t="s">
        <v>2063</v>
      </c>
      <c r="W680" s="54">
        <v>44217.461770833332</v>
      </c>
      <c r="X680" s="34" t="str">
        <f t="shared" ref="X680:X743" si="11">"*"</f>
        <v>*</v>
      </c>
    </row>
    <row r="681" spans="1:24" x14ac:dyDescent="0.3">
      <c r="A681" s="2">
        <v>13905</v>
      </c>
      <c r="B681" s="3" t="s">
        <v>836</v>
      </c>
      <c r="C681" s="5" t="s">
        <v>14</v>
      </c>
      <c r="D681" s="11">
        <v>72</v>
      </c>
      <c r="E681" s="23">
        <v>10</v>
      </c>
      <c r="F681" s="11">
        <v>12</v>
      </c>
      <c r="G681" s="74">
        <f>IFERROR( ROUNDUP(tabEstimativa[[#This Row],[ESTIMATIVA]] / tabEstimativa[[#This Row],[PERÍODO]],0), 0 )</f>
        <v>0</v>
      </c>
      <c r="H681" s="72">
        <v>0</v>
      </c>
      <c r="I681" s="12">
        <v>44110</v>
      </c>
      <c r="J681" s="7">
        <v>308</v>
      </c>
      <c r="K681" s="8">
        <v>2020</v>
      </c>
      <c r="L681" s="6">
        <v>44558</v>
      </c>
      <c r="M681" s="238">
        <f>SUMIFS(tabSaldoAta[SALDO],tabSaldoAta[CÓDIGO],tabEstimativa[[#This Row],[CÓDIGO]],tabSaldoAta[ATA.NR],tabEstimativa[[#This Row],[ATA.NR]],tabSaldoAta[ATA.ANO],tabEstimativa[[#This Row],[ATA.ANO]])</f>
        <v>0</v>
      </c>
      <c r="N681" s="13" t="s">
        <v>1198</v>
      </c>
      <c r="O681" s="307" t="str">
        <f>IFERROR( VLOOKUP(CONCATENATE(tabEstimativa[[#This Row],[ATA.NR]],"/",tabEstimativa[[#This Row],[ATA.ANO]]-2000),tabAtas[#Data],6,FALSE), "" )</f>
        <v>MATERIAIS DE LIMPEZA DOMISSANEANTES</v>
      </c>
      <c r="P681" s="36" t="s">
        <v>3254</v>
      </c>
      <c r="Q681" s="35">
        <f>IFERROR( VLOOKUP(tabEstimativa[[#This Row],[PREGÃO]],tabPregões[#Data],6,FALSE), "" )</f>
        <v>43860</v>
      </c>
      <c r="R681" s="48"/>
      <c r="S681" s="66" t="str">
        <f>IF(COUNTIFS(tabImprósperosDetalhes[PREGÃO],tabEstimativa[[#This Row],[PREGÃO]],tabImprósperosDetalhes[IMPRÓSPERO],tabEstimativa[[#This Row],[LOTE]]) &gt; 0,"X","")</f>
        <v/>
      </c>
      <c r="T681" s="98" t="str">
        <f>IFERROR( VLOOKUP(tabEstimativa[[#This Row],[PREGÃO]],tabPregões[#Data],11,FALSE), "" )</f>
        <v>Finalizar - contrato assinado</v>
      </c>
      <c r="U681" s="29" t="s">
        <v>1560</v>
      </c>
      <c r="V681" s="53" t="s">
        <v>2063</v>
      </c>
      <c r="W681" s="54">
        <v>44564.359791666669</v>
      </c>
      <c r="X681" s="34" t="str">
        <f t="shared" si="11"/>
        <v>*</v>
      </c>
    </row>
    <row r="682" spans="1:24" x14ac:dyDescent="0.3">
      <c r="A682" s="2">
        <v>111856</v>
      </c>
      <c r="B682" s="3" t="s">
        <v>727</v>
      </c>
      <c r="C682" s="5" t="s">
        <v>17</v>
      </c>
      <c r="D682" s="11"/>
      <c r="E682" s="23"/>
      <c r="F682" s="11">
        <v>12</v>
      </c>
      <c r="G682" s="74">
        <f>IFERROR( ROUNDUP(tabEstimativa[[#This Row],[ESTIMATIVA]] / tabEstimativa[[#This Row],[PERÍODO]],0), 0 )</f>
        <v>2</v>
      </c>
      <c r="H682" s="72">
        <v>15</v>
      </c>
      <c r="I682" s="12">
        <v>43339</v>
      </c>
      <c r="J682" s="7"/>
      <c r="K682" s="8"/>
      <c r="L682" s="6"/>
      <c r="M682" s="238">
        <f>SUMIFS(tabSaldoAta[SALDO],tabSaldoAta[CÓDIGO],tabEstimativa[[#This Row],[CÓDIGO]],tabSaldoAta[ATA.NR],tabEstimativa[[#This Row],[ATA.NR]],tabSaldoAta[ATA.ANO],tabEstimativa[[#This Row],[ATA.ANO]])</f>
        <v>0</v>
      </c>
      <c r="N682" s="13" t="s">
        <v>1459</v>
      </c>
      <c r="O682" s="308" t="s">
        <v>1338</v>
      </c>
      <c r="P682" s="36"/>
      <c r="Q682" s="35" t="str">
        <f>IFERROR( VLOOKUP(tabEstimativa[[#This Row],[PREGÃO]],tabPregões[#Data],6,FALSE), "" )</f>
        <v/>
      </c>
      <c r="R682" s="48"/>
      <c r="S682" s="66" t="str">
        <f>IF(COUNTIFS(tabImprósperosDetalhes[PREGÃO],tabEstimativa[[#This Row],[PREGÃO]],tabImprósperosDetalhes[IMPRÓSPERO],tabEstimativa[[#This Row],[LOTE]]) &gt; 0,"X","")</f>
        <v/>
      </c>
      <c r="T682" s="98" t="str">
        <f>IFERROR( VLOOKUP(tabEstimativa[[#This Row],[PREGÃO]],tabPregões[#Data],11,FALSE), "" )</f>
        <v/>
      </c>
      <c r="U682" s="29" t="s">
        <v>1380</v>
      </c>
      <c r="V682" s="53" t="s">
        <v>1551</v>
      </c>
      <c r="W682" s="54">
        <v>43606.696840277778</v>
      </c>
      <c r="X682" s="34" t="str">
        <f t="shared" si="11"/>
        <v>*</v>
      </c>
    </row>
    <row r="683" spans="1:24" x14ac:dyDescent="0.3">
      <c r="A683" s="2">
        <v>131527</v>
      </c>
      <c r="B683" s="3" t="s">
        <v>745</v>
      </c>
      <c r="C683" s="5" t="s">
        <v>17</v>
      </c>
      <c r="D683" s="11"/>
      <c r="E683" s="23"/>
      <c r="F683" s="11">
        <v>12</v>
      </c>
      <c r="G683" s="74">
        <f>IFERROR( ROUNDUP(tabEstimativa[[#This Row],[ESTIMATIVA]] / tabEstimativa[[#This Row],[PERÍODO]],0), 0 )</f>
        <v>1</v>
      </c>
      <c r="H683" s="72">
        <v>10</v>
      </c>
      <c r="I683" s="12">
        <v>43339</v>
      </c>
      <c r="J683" s="7"/>
      <c r="K683" s="8"/>
      <c r="L683" s="6"/>
      <c r="M683" s="238">
        <f>SUMIFS(tabSaldoAta[SALDO],tabSaldoAta[CÓDIGO],tabEstimativa[[#This Row],[CÓDIGO]],tabSaldoAta[ATA.NR],tabEstimativa[[#This Row],[ATA.NR]],tabSaldoAta[ATA.ANO],tabEstimativa[[#This Row],[ATA.ANO]])</f>
        <v>0</v>
      </c>
      <c r="N683" s="13" t="s">
        <v>1459</v>
      </c>
      <c r="O683" s="308" t="s">
        <v>1339</v>
      </c>
      <c r="P683" s="36"/>
      <c r="Q683" s="35" t="str">
        <f>IFERROR( VLOOKUP(tabEstimativa[[#This Row],[PREGÃO]],tabPregões[#Data],6,FALSE), "" )</f>
        <v/>
      </c>
      <c r="R683" s="48"/>
      <c r="S683" s="66" t="str">
        <f>IF(COUNTIFS(tabImprósperosDetalhes[PREGÃO],tabEstimativa[[#This Row],[PREGÃO]],tabImprósperosDetalhes[IMPRÓSPERO],tabEstimativa[[#This Row],[LOTE]]) &gt; 0,"X","")</f>
        <v/>
      </c>
      <c r="T683" s="98" t="str">
        <f>IFERROR( VLOOKUP(tabEstimativa[[#This Row],[PREGÃO]],tabPregões[#Data],11,FALSE), "" )</f>
        <v/>
      </c>
      <c r="U683" s="29" t="s">
        <v>1380</v>
      </c>
      <c r="V683" s="53" t="s">
        <v>1551</v>
      </c>
      <c r="W683" s="54">
        <v>43606.696840277778</v>
      </c>
      <c r="X683" s="34" t="str">
        <f t="shared" si="11"/>
        <v>*</v>
      </c>
    </row>
    <row r="684" spans="1:24" x14ac:dyDescent="0.3">
      <c r="A684" s="2">
        <v>101622</v>
      </c>
      <c r="B684" s="3" t="s">
        <v>735</v>
      </c>
      <c r="C684" s="5" t="s">
        <v>17</v>
      </c>
      <c r="D684" s="11"/>
      <c r="E684" s="23"/>
      <c r="F684" s="11">
        <v>12</v>
      </c>
      <c r="G684" s="74">
        <f>IFERROR( ROUNDUP(tabEstimativa[[#This Row],[ESTIMATIVA]] / tabEstimativa[[#This Row],[PERÍODO]],0), 0 )</f>
        <v>0</v>
      </c>
      <c r="H684" s="72">
        <v>0</v>
      </c>
      <c r="I684" s="12">
        <v>43339</v>
      </c>
      <c r="J684" s="7"/>
      <c r="K684" s="8"/>
      <c r="L684" s="6"/>
      <c r="M684" s="238">
        <f>SUMIFS(tabSaldoAta[SALDO],tabSaldoAta[CÓDIGO],tabEstimativa[[#This Row],[CÓDIGO]],tabSaldoAta[ATA.NR],tabEstimativa[[#This Row],[ATA.NR]],tabSaldoAta[ATA.ANO],tabEstimativa[[#This Row],[ATA.ANO]])</f>
        <v>0</v>
      </c>
      <c r="N684" s="13" t="s">
        <v>1459</v>
      </c>
      <c r="O684" s="308" t="s">
        <v>1339</v>
      </c>
      <c r="P684" s="36"/>
      <c r="Q684" s="35" t="str">
        <f>IFERROR( VLOOKUP(tabEstimativa[[#This Row],[PREGÃO]],tabPregões[#Data],6,FALSE), "" )</f>
        <v/>
      </c>
      <c r="R684" s="48"/>
      <c r="S684" s="66" t="str">
        <f>IF(COUNTIFS(tabImprósperosDetalhes[PREGÃO],tabEstimativa[[#This Row],[PREGÃO]],tabImprósperosDetalhes[IMPRÓSPERO],tabEstimativa[[#This Row],[LOTE]]) &gt; 0,"X","")</f>
        <v/>
      </c>
      <c r="T684" s="98" t="str">
        <f>IFERROR( VLOOKUP(tabEstimativa[[#This Row],[PREGÃO]],tabPregões[#Data],11,FALSE), "" )</f>
        <v/>
      </c>
      <c r="U684" s="29" t="s">
        <v>1380</v>
      </c>
      <c r="V684" s="53" t="s">
        <v>1551</v>
      </c>
      <c r="W684" s="54">
        <v>43591.434733796297</v>
      </c>
      <c r="X684" s="34" t="str">
        <f t="shared" si="11"/>
        <v>*</v>
      </c>
    </row>
    <row r="685" spans="1:24" x14ac:dyDescent="0.3">
      <c r="A685" s="2">
        <v>114373</v>
      </c>
      <c r="B685" s="3" t="s">
        <v>930</v>
      </c>
      <c r="C685" s="5" t="s">
        <v>87</v>
      </c>
      <c r="D685" s="11"/>
      <c r="E685" s="23"/>
      <c r="F685" s="11">
        <v>12</v>
      </c>
      <c r="G685" s="74">
        <f>IFERROR( ROUNDUP(tabEstimativa[[#This Row],[ESTIMATIVA]] / tabEstimativa[[#This Row],[PERÍODO]],0), 0 )</f>
        <v>0</v>
      </c>
      <c r="H685" s="72">
        <v>0</v>
      </c>
      <c r="I685" s="12">
        <v>43312</v>
      </c>
      <c r="J685" s="7"/>
      <c r="K685" s="8"/>
      <c r="L685" s="6"/>
      <c r="M685" s="238">
        <f>SUMIFS(tabSaldoAta[SALDO],tabSaldoAta[CÓDIGO],tabEstimativa[[#This Row],[CÓDIGO]],tabSaldoAta[ATA.NR],tabEstimativa[[#This Row],[ATA.NR]],tabSaldoAta[ATA.ANO],tabEstimativa[[#This Row],[ATA.ANO]])</f>
        <v>0</v>
      </c>
      <c r="N685" s="13" t="s">
        <v>1199</v>
      </c>
      <c r="O685" s="308" t="s">
        <v>1359</v>
      </c>
      <c r="P685" s="36"/>
      <c r="Q685" s="35" t="str">
        <f>IFERROR( VLOOKUP(tabEstimativa[[#This Row],[PREGÃO]],tabPregões[#Data],6,FALSE), "" )</f>
        <v/>
      </c>
      <c r="R685" s="48"/>
      <c r="S685" s="66" t="str">
        <f>IF(COUNTIFS(tabImprósperosDetalhes[PREGÃO],tabEstimativa[[#This Row],[PREGÃO]],tabImprósperosDetalhes[IMPRÓSPERO],tabEstimativa[[#This Row],[LOTE]]) &gt; 0,"X","")</f>
        <v/>
      </c>
      <c r="T685" s="98" t="str">
        <f>IFERROR( VLOOKUP(tabEstimativa[[#This Row],[PREGÃO]],tabPregões[#Data],11,FALSE), "" )</f>
        <v/>
      </c>
      <c r="U685" s="29" t="s">
        <v>1380</v>
      </c>
      <c r="V685" s="53" t="s">
        <v>1551</v>
      </c>
      <c r="W685" s="54">
        <v>43591.434733796297</v>
      </c>
      <c r="X685" s="34" t="str">
        <f t="shared" si="11"/>
        <v>*</v>
      </c>
    </row>
    <row r="686" spans="1:24" x14ac:dyDescent="0.3">
      <c r="A686" s="2">
        <v>112314</v>
      </c>
      <c r="B686" s="3" t="s">
        <v>927</v>
      </c>
      <c r="C686" s="5" t="s">
        <v>17</v>
      </c>
      <c r="D686" s="11"/>
      <c r="E686" s="23"/>
      <c r="F686" s="11">
        <v>12</v>
      </c>
      <c r="G686" s="74">
        <f>IFERROR( ROUNDUP(tabEstimativa[[#This Row],[ESTIMATIVA]] / tabEstimativa[[#This Row],[PERÍODO]],0), 0 )</f>
        <v>0</v>
      </c>
      <c r="H686" s="72">
        <v>0</v>
      </c>
      <c r="I686" s="12">
        <v>43312</v>
      </c>
      <c r="J686" s="7"/>
      <c r="K686" s="8"/>
      <c r="L686" s="6"/>
      <c r="M686" s="238">
        <f>SUMIFS(tabSaldoAta[SALDO],tabSaldoAta[CÓDIGO],tabEstimativa[[#This Row],[CÓDIGO]],tabSaldoAta[ATA.NR],tabEstimativa[[#This Row],[ATA.NR]],tabSaldoAta[ATA.ANO],tabEstimativa[[#This Row],[ATA.ANO]])</f>
        <v>0</v>
      </c>
      <c r="N686" s="13" t="s">
        <v>1199</v>
      </c>
      <c r="O686" s="308" t="s">
        <v>1359</v>
      </c>
      <c r="P686" s="36"/>
      <c r="Q686" s="35" t="str">
        <f>IFERROR( VLOOKUP(tabEstimativa[[#This Row],[PREGÃO]],tabPregões[#Data],6,FALSE), "" )</f>
        <v/>
      </c>
      <c r="R686" s="48"/>
      <c r="S686" s="66" t="str">
        <f>IF(COUNTIFS(tabImprósperosDetalhes[PREGÃO],tabEstimativa[[#This Row],[PREGÃO]],tabImprósperosDetalhes[IMPRÓSPERO],tabEstimativa[[#This Row],[LOTE]]) &gt; 0,"X","")</f>
        <v/>
      </c>
      <c r="T686" s="98" t="str">
        <f>IFERROR( VLOOKUP(tabEstimativa[[#This Row],[PREGÃO]],tabPregões[#Data],11,FALSE), "" )</f>
        <v/>
      </c>
      <c r="U686" s="29" t="s">
        <v>1380</v>
      </c>
      <c r="V686" s="53" t="s">
        <v>1551</v>
      </c>
      <c r="W686" s="54">
        <v>43591.434733796297</v>
      </c>
      <c r="X686" s="34" t="str">
        <f t="shared" si="11"/>
        <v>*</v>
      </c>
    </row>
    <row r="687" spans="1:24" x14ac:dyDescent="0.3">
      <c r="A687" s="2">
        <v>114374</v>
      </c>
      <c r="B687" s="3" t="s">
        <v>931</v>
      </c>
      <c r="C687" s="5" t="s">
        <v>87</v>
      </c>
      <c r="D687" s="11"/>
      <c r="E687" s="23"/>
      <c r="F687" s="11">
        <v>12</v>
      </c>
      <c r="G687" s="74">
        <f>IFERROR( ROUNDUP(tabEstimativa[[#This Row],[ESTIMATIVA]] / tabEstimativa[[#This Row],[PERÍODO]],0), 0 )</f>
        <v>0</v>
      </c>
      <c r="H687" s="72">
        <v>0</v>
      </c>
      <c r="I687" s="12">
        <v>43312</v>
      </c>
      <c r="J687" s="7"/>
      <c r="K687" s="8"/>
      <c r="L687" s="6"/>
      <c r="M687" s="238">
        <f>SUMIFS(tabSaldoAta[SALDO],tabSaldoAta[CÓDIGO],tabEstimativa[[#This Row],[CÓDIGO]],tabSaldoAta[ATA.NR],tabEstimativa[[#This Row],[ATA.NR]],tabSaldoAta[ATA.ANO],tabEstimativa[[#This Row],[ATA.ANO]])</f>
        <v>0</v>
      </c>
      <c r="N687" s="13" t="s">
        <v>1199</v>
      </c>
      <c r="O687" s="308" t="s">
        <v>1359</v>
      </c>
      <c r="P687" s="36"/>
      <c r="Q687" s="35" t="str">
        <f>IFERROR( VLOOKUP(tabEstimativa[[#This Row],[PREGÃO]],tabPregões[#Data],6,FALSE), "" )</f>
        <v/>
      </c>
      <c r="R687" s="48"/>
      <c r="S687" s="66" t="str">
        <f>IF(COUNTIFS(tabImprósperosDetalhes[PREGÃO],tabEstimativa[[#This Row],[PREGÃO]],tabImprósperosDetalhes[IMPRÓSPERO],tabEstimativa[[#This Row],[LOTE]]) &gt; 0,"X","")</f>
        <v/>
      </c>
      <c r="T687" s="98" t="str">
        <f>IFERROR( VLOOKUP(tabEstimativa[[#This Row],[PREGÃO]],tabPregões[#Data],11,FALSE), "" )</f>
        <v/>
      </c>
      <c r="U687" s="29" t="s">
        <v>1380</v>
      </c>
      <c r="V687" s="53" t="s">
        <v>1551</v>
      </c>
      <c r="W687" s="54">
        <v>43591.434733796297</v>
      </c>
      <c r="X687" s="34" t="str">
        <f t="shared" si="11"/>
        <v>*</v>
      </c>
    </row>
    <row r="688" spans="1:24" x14ac:dyDescent="0.3">
      <c r="A688" s="2">
        <v>133451</v>
      </c>
      <c r="B688" s="3" t="s">
        <v>2562</v>
      </c>
      <c r="C688" s="5" t="s">
        <v>17</v>
      </c>
      <c r="D688" s="11">
        <v>45</v>
      </c>
      <c r="E688" s="23">
        <v>11</v>
      </c>
      <c r="F688" s="11">
        <v>12</v>
      </c>
      <c r="G688" s="74"/>
      <c r="H688" s="72">
        <v>0</v>
      </c>
      <c r="I688" s="12">
        <v>43892</v>
      </c>
      <c r="J688" s="2">
        <v>211</v>
      </c>
      <c r="K688" s="8">
        <v>2020</v>
      </c>
      <c r="L688" s="6">
        <v>44460</v>
      </c>
      <c r="M688" s="238">
        <f>SUMIFS(tabSaldoAta[SALDO],tabSaldoAta[CÓDIGO],tabEstimativa[[#This Row],[CÓDIGO]],tabSaldoAta[ATA.NR],tabEstimativa[[#This Row],[ATA.NR]],tabSaldoAta[ATA.ANO],tabEstimativa[[#This Row],[ATA.ANO]])</f>
        <v>0</v>
      </c>
      <c r="N688" s="13" t="s">
        <v>1799</v>
      </c>
      <c r="O688" s="308"/>
      <c r="P688" s="36"/>
      <c r="Q688" s="35"/>
      <c r="R688" s="48"/>
      <c r="S688" s="66"/>
      <c r="T688" s="245"/>
      <c r="U688" s="29"/>
      <c r="V688" s="53" t="s">
        <v>2063</v>
      </c>
      <c r="W688" s="54">
        <v>44113.592928240738</v>
      </c>
      <c r="X688" s="34" t="str">
        <f t="shared" si="11"/>
        <v>*</v>
      </c>
    </row>
    <row r="689" spans="1:24" x14ac:dyDescent="0.3">
      <c r="A689" s="2">
        <v>12018</v>
      </c>
      <c r="B689" s="3" t="s">
        <v>2564</v>
      </c>
      <c r="C689" s="5" t="s">
        <v>17</v>
      </c>
      <c r="D689" s="11">
        <v>45</v>
      </c>
      <c r="E689" s="23">
        <v>11</v>
      </c>
      <c r="F689" s="11">
        <v>12</v>
      </c>
      <c r="G689" s="74">
        <f>ROUNDUP(tabEstimativa[[#This Row],[ESTIMATIVA]] / tabEstimativa[[#This Row],[PERÍODO]],0)</f>
        <v>67</v>
      </c>
      <c r="H689" s="72">
        <v>800</v>
      </c>
      <c r="I689" s="12">
        <v>43892</v>
      </c>
      <c r="J689" s="2">
        <v>211</v>
      </c>
      <c r="K689" s="8">
        <v>2020</v>
      </c>
      <c r="L689" s="6">
        <v>44460</v>
      </c>
      <c r="M689" s="238">
        <f>SUMIFS(tabSaldoAta[SALDO],tabSaldoAta[CÓDIGO],tabEstimativa[[#This Row],[CÓDIGO]],tabSaldoAta[ATA.NR],tabEstimativa[[#This Row],[ATA.NR]],tabSaldoAta[ATA.ANO],tabEstimativa[[#This Row],[ATA.ANO]])</f>
        <v>800</v>
      </c>
      <c r="N689" s="13" t="s">
        <v>1799</v>
      </c>
      <c r="O689" s="307" t="s">
        <v>3839</v>
      </c>
      <c r="P689" s="36"/>
      <c r="Q689" s="35" t="str">
        <f>IFERROR( VLOOKUP(tabEstimativa[[#This Row],[PREGÃO]],tabPregões[#Data],6,FALSE), "" )</f>
        <v/>
      </c>
      <c r="R689" s="48"/>
      <c r="S689" s="66" t="str">
        <f>IF(COUNTIFS(tabImprósperosDetalhes[PREGÃO],tabEstimativa[[#This Row],[PREGÃO]],tabImprósperosDetalhes[IMPRÓSPERO],tabEstimativa[[#This Row],[LOTE]]) &gt; 0,"X","")</f>
        <v/>
      </c>
      <c r="T689" s="98" t="str">
        <f>IFERROR( VLOOKUP(tabEstimativa[[#This Row],[PREGÃO]],tabPregões[#Data],11,FALSE), "" )</f>
        <v/>
      </c>
      <c r="U689" s="29"/>
      <c r="V689" s="53" t="s">
        <v>2063</v>
      </c>
      <c r="W689" s="54">
        <v>44313.374548611115</v>
      </c>
      <c r="X689" s="34" t="str">
        <f t="shared" si="11"/>
        <v>*</v>
      </c>
    </row>
    <row r="690" spans="1:24" x14ac:dyDescent="0.3">
      <c r="A690" s="2">
        <v>64630</v>
      </c>
      <c r="B690" s="3" t="s">
        <v>1423</v>
      </c>
      <c r="C690" s="5" t="s">
        <v>3</v>
      </c>
      <c r="D690" s="11">
        <v>83</v>
      </c>
      <c r="E690" s="23">
        <v>5</v>
      </c>
      <c r="F690" s="11">
        <v>12</v>
      </c>
      <c r="G690" s="74">
        <f>IFERROR( ROUNDUP(tabEstimativa[[#This Row],[ESTIMATIVA]] / tabEstimativa[[#This Row],[PERÍODO]],0), 0 )</f>
        <v>9</v>
      </c>
      <c r="H690" s="72">
        <v>100</v>
      </c>
      <c r="I690" s="12">
        <v>43762</v>
      </c>
      <c r="J690" s="2">
        <v>16</v>
      </c>
      <c r="K690" s="8">
        <v>2019</v>
      </c>
      <c r="L690" s="6">
        <v>43859</v>
      </c>
      <c r="M690" s="238">
        <f>SUMIFS(tabSaldoAta[SALDO],tabSaldoAta[CÓDIGO],tabEstimativa[[#This Row],[CÓDIGO]],tabSaldoAta[ATA.NR],tabEstimativa[[#This Row],[ATA.NR]],tabSaldoAta[ATA.ANO],tabEstimativa[[#This Row],[ATA.ANO]])</f>
        <v>40</v>
      </c>
      <c r="N690" s="13" t="s">
        <v>1198</v>
      </c>
      <c r="O690" s="307" t="s">
        <v>1869</v>
      </c>
      <c r="P690" s="36" t="s">
        <v>3332</v>
      </c>
      <c r="Q690" s="35">
        <f>IFERROR( VLOOKUP(tabEstimativa[[#This Row],[PREGÃO]],tabPregões[#Data],6,FALSE), "" )</f>
        <v>44314</v>
      </c>
      <c r="R690" s="48">
        <v>13</v>
      </c>
      <c r="S690" s="66" t="str">
        <f>IF(COUNTIFS(tabImprósperosDetalhes[PREGÃO],tabEstimativa[[#This Row],[PREGÃO]],tabImprósperosDetalhes[IMPRÓSPERO],tabEstimativa[[#This Row],[LOTE]]) &gt; 0,"X","")</f>
        <v>X</v>
      </c>
      <c r="T690" s="98" t="str">
        <f>IFERROR( VLOOKUP(tabEstimativa[[#This Row],[PREGÃO]],tabPregões[#Data],11,FALSE), "" )</f>
        <v>Processo conferido, finalizado.</v>
      </c>
      <c r="U690" s="29"/>
      <c r="V690" s="53" t="s">
        <v>1551</v>
      </c>
      <c r="W690" s="54">
        <v>43959.610798611109</v>
      </c>
      <c r="X690" s="34" t="str">
        <f t="shared" si="11"/>
        <v>*</v>
      </c>
    </row>
    <row r="691" spans="1:24" x14ac:dyDescent="0.3">
      <c r="A691" s="2">
        <v>13218</v>
      </c>
      <c r="B691" s="3" t="s">
        <v>1402</v>
      </c>
      <c r="C691" s="5" t="s">
        <v>86</v>
      </c>
      <c r="D691" s="11">
        <v>83</v>
      </c>
      <c r="E691" s="23">
        <v>2</v>
      </c>
      <c r="F691" s="11">
        <v>12</v>
      </c>
      <c r="G691" s="74">
        <f>IFERROR( ROUNDUP(tabEstimativa[[#This Row],[ESTIMATIVA]] / tabEstimativa[[#This Row],[PERÍODO]],0), 0 )</f>
        <v>0</v>
      </c>
      <c r="H691" s="72">
        <v>0</v>
      </c>
      <c r="I691" s="12">
        <v>43963</v>
      </c>
      <c r="J691" s="2">
        <v>254</v>
      </c>
      <c r="K691" s="8">
        <v>2020</v>
      </c>
      <c r="L691" s="6">
        <v>44497</v>
      </c>
      <c r="M691" s="238">
        <f>SUMIFS(tabSaldoAta[SALDO],tabSaldoAta[CÓDIGO],tabEstimativa[[#This Row],[CÓDIGO]],tabSaldoAta[ATA.NR],tabEstimativa[[#This Row],[ATA.NR]],tabSaldoAta[ATA.ANO],tabEstimativa[[#This Row],[ATA.ANO]])</f>
        <v>0</v>
      </c>
      <c r="N691" s="13" t="s">
        <v>1799</v>
      </c>
      <c r="O691" s="308" t="s">
        <v>1556</v>
      </c>
      <c r="P691" s="36" t="s">
        <v>3856</v>
      </c>
      <c r="Q691" s="35">
        <f>IFERROR( VLOOKUP(tabEstimativa[[#This Row],[PREGÃO]],tabPregões[#Data],6,FALSE), "" )</f>
        <v>44078</v>
      </c>
      <c r="R691" s="48"/>
      <c r="S691" s="66" t="str">
        <f>IF(COUNTIFS(tabImprósperosDetalhes[PREGÃO],tabEstimativa[[#This Row],[PREGÃO]],tabImprósperosDetalhes[IMPRÓSPERO],tabEstimativa[[#This Row],[LOTE]]) &gt; 0,"X","")</f>
        <v/>
      </c>
      <c r="T691" s="98" t="str">
        <f>IFERROR( VLOOKUP(tabEstimativa[[#This Row],[PREGÃO]],tabPregões[#Data],11,FALSE), "" )</f>
        <v>Finalizado. Ata 254/20</v>
      </c>
      <c r="U691" s="29" t="s">
        <v>1560</v>
      </c>
      <c r="V691" s="53" t="s">
        <v>2063</v>
      </c>
      <c r="W691" s="54">
        <v>44461.587037037039</v>
      </c>
      <c r="X691" s="34" t="str">
        <f t="shared" si="11"/>
        <v>*</v>
      </c>
    </row>
    <row r="692" spans="1:24" x14ac:dyDescent="0.3">
      <c r="A692" s="2">
        <v>17662</v>
      </c>
      <c r="B692" s="3" t="s">
        <v>856</v>
      </c>
      <c r="C692" s="5" t="s">
        <v>86</v>
      </c>
      <c r="D692" s="11">
        <v>83</v>
      </c>
      <c r="E692" s="23">
        <v>2</v>
      </c>
      <c r="F692" s="11">
        <v>12</v>
      </c>
      <c r="G692" s="74">
        <f>IFERROR( ROUNDUP(tabEstimativa[[#This Row],[ESTIMATIVA]] / tabEstimativa[[#This Row],[PERÍODO]],0), 0 )</f>
        <v>0</v>
      </c>
      <c r="H692" s="72">
        <v>0</v>
      </c>
      <c r="I692" s="12">
        <v>43963</v>
      </c>
      <c r="J692" s="2">
        <v>254</v>
      </c>
      <c r="K692" s="8">
        <v>2020</v>
      </c>
      <c r="L692" s="6">
        <v>44497</v>
      </c>
      <c r="M692" s="238">
        <f>SUMIFS(tabSaldoAta[SALDO],tabSaldoAta[CÓDIGO],tabEstimativa[[#This Row],[CÓDIGO]],tabSaldoAta[ATA.NR],tabEstimativa[[#This Row],[ATA.NR]],tabSaldoAta[ATA.ANO],tabEstimativa[[#This Row],[ATA.ANO]])</f>
        <v>0</v>
      </c>
      <c r="N692" s="13" t="s">
        <v>1799</v>
      </c>
      <c r="O692" s="308" t="s">
        <v>1556</v>
      </c>
      <c r="P692" s="36" t="s">
        <v>3856</v>
      </c>
      <c r="Q692" s="35">
        <f>IFERROR( VLOOKUP(tabEstimativa[[#This Row],[PREGÃO]],tabPregões[#Data],6,FALSE), "" )</f>
        <v>44078</v>
      </c>
      <c r="R692" s="48"/>
      <c r="S692" s="66" t="str">
        <f>IF(COUNTIFS(tabImprósperosDetalhes[PREGÃO],tabEstimativa[[#This Row],[PREGÃO]],tabImprósperosDetalhes[IMPRÓSPERO],tabEstimativa[[#This Row],[LOTE]]) &gt; 0,"X","")</f>
        <v/>
      </c>
      <c r="T692" s="98" t="str">
        <f>IFERROR( VLOOKUP(tabEstimativa[[#This Row],[PREGÃO]],tabPregões[#Data],11,FALSE), "" )</f>
        <v>Finalizado. Ata 254/20</v>
      </c>
      <c r="U692" s="29" t="s">
        <v>1560</v>
      </c>
      <c r="V692" s="53" t="s">
        <v>2063</v>
      </c>
      <c r="W692" s="54">
        <v>44461.587037037039</v>
      </c>
      <c r="X692" s="34" t="str">
        <f t="shared" si="11"/>
        <v>*</v>
      </c>
    </row>
    <row r="693" spans="1:24" x14ac:dyDescent="0.3">
      <c r="A693" s="2">
        <v>13066</v>
      </c>
      <c r="B693" s="3" t="s">
        <v>1398</v>
      </c>
      <c r="C693" s="5" t="s">
        <v>86</v>
      </c>
      <c r="D693" s="11">
        <v>83</v>
      </c>
      <c r="E693" s="23">
        <v>2</v>
      </c>
      <c r="F693" s="11">
        <v>12</v>
      </c>
      <c r="G693" s="74">
        <f>IFERROR( ROUNDUP(tabEstimativa[[#This Row],[ESTIMATIVA]] / tabEstimativa[[#This Row],[PERÍODO]],0), 0 )</f>
        <v>25</v>
      </c>
      <c r="H693" s="72">
        <v>300</v>
      </c>
      <c r="I693" s="12">
        <v>43963</v>
      </c>
      <c r="J693" s="2">
        <v>254</v>
      </c>
      <c r="K693" s="8">
        <v>2020</v>
      </c>
      <c r="L693" s="6">
        <v>44497</v>
      </c>
      <c r="M693" s="238">
        <f>SUMIFS(tabSaldoAta[SALDO],tabSaldoAta[CÓDIGO],tabEstimativa[[#This Row],[CÓDIGO]],tabSaldoAta[ATA.NR],tabEstimativa[[#This Row],[ATA.NR]],tabSaldoAta[ATA.ANO],tabEstimativa[[#This Row],[ATA.ANO]])</f>
        <v>300</v>
      </c>
      <c r="N693" s="13" t="s">
        <v>1799</v>
      </c>
      <c r="O693" s="308" t="s">
        <v>1556</v>
      </c>
      <c r="P693" s="36" t="s">
        <v>3856</v>
      </c>
      <c r="Q693" s="35">
        <f>IFERROR( VLOOKUP(tabEstimativa[[#This Row],[PREGÃO]],tabPregões[#Data],6,FALSE), "" )</f>
        <v>44078</v>
      </c>
      <c r="R693" s="48"/>
      <c r="S693" s="66" t="str">
        <f>IF(COUNTIFS(tabImprósperosDetalhes[PREGÃO],tabEstimativa[[#This Row],[PREGÃO]],tabImprósperosDetalhes[IMPRÓSPERO],tabEstimativa[[#This Row],[LOTE]]) &gt; 0,"X","")</f>
        <v/>
      </c>
      <c r="T693" s="98" t="str">
        <f>IFERROR( VLOOKUP(tabEstimativa[[#This Row],[PREGÃO]],tabPregões[#Data],11,FALSE), "" )</f>
        <v>Finalizado. Ata 254/20</v>
      </c>
      <c r="U693" s="29" t="s">
        <v>1560</v>
      </c>
      <c r="V693" s="53" t="s">
        <v>2063</v>
      </c>
      <c r="W693" s="54">
        <v>44461.587037037039</v>
      </c>
      <c r="X693" s="34" t="str">
        <f t="shared" si="11"/>
        <v>*</v>
      </c>
    </row>
    <row r="694" spans="1:24" x14ac:dyDescent="0.3">
      <c r="A694" s="2">
        <v>17663</v>
      </c>
      <c r="B694" s="3" t="s">
        <v>1432</v>
      </c>
      <c r="C694" s="5" t="s">
        <v>86</v>
      </c>
      <c r="D694" s="11">
        <v>83</v>
      </c>
      <c r="E694" s="23">
        <v>2</v>
      </c>
      <c r="F694" s="11">
        <v>12</v>
      </c>
      <c r="G694" s="74">
        <f>IFERROR( ROUNDUP(tabEstimativa[[#This Row],[ESTIMATIVA]] / tabEstimativa[[#This Row],[PERÍODO]],0), 0 )</f>
        <v>0</v>
      </c>
      <c r="H694" s="72">
        <v>0</v>
      </c>
      <c r="I694" s="12">
        <v>43963</v>
      </c>
      <c r="J694" s="2">
        <v>192</v>
      </c>
      <c r="K694" s="8">
        <v>2019</v>
      </c>
      <c r="L694" s="6">
        <v>44050</v>
      </c>
      <c r="M694" s="238">
        <f>SUMIFS(tabSaldoAta[SALDO],tabSaldoAta[CÓDIGO],tabEstimativa[[#This Row],[CÓDIGO]],tabSaldoAta[ATA.NR],tabEstimativa[[#This Row],[ATA.NR]],tabSaldoAta[ATA.ANO],tabEstimativa[[#This Row],[ATA.ANO]])</f>
        <v>400</v>
      </c>
      <c r="N694" s="13" t="s">
        <v>1199</v>
      </c>
      <c r="O694" s="308" t="s">
        <v>1556</v>
      </c>
      <c r="P694" s="36" t="s">
        <v>2071</v>
      </c>
      <c r="Q694" s="35">
        <f>IFERROR( VLOOKUP(tabEstimativa[[#This Row],[PREGÃO]],tabPregões[#Data],6,FALSE), "" )</f>
        <v>43693</v>
      </c>
      <c r="R694" s="48"/>
      <c r="S694" s="66" t="str">
        <f>IF(COUNTIFS(tabImprósperosDetalhes[PREGÃO],tabEstimativa[[#This Row],[PREGÃO]],tabImprósperosDetalhes[IMPRÓSPERO],tabEstimativa[[#This Row],[LOTE]]) &gt; 0,"X","")</f>
        <v/>
      </c>
      <c r="T694" s="98" t="str">
        <f>IFERROR( VLOOKUP(tabEstimativa[[#This Row],[PREGÃO]],tabPregões[#Data],11,FALSE), "" )</f>
        <v>Finalizar - contrato assinado</v>
      </c>
      <c r="U694" s="29" t="s">
        <v>1560</v>
      </c>
      <c r="V694" s="53" t="s">
        <v>1551</v>
      </c>
      <c r="W694" s="54">
        <v>43964.641192129631</v>
      </c>
      <c r="X694" s="34" t="str">
        <f t="shared" si="11"/>
        <v>*</v>
      </c>
    </row>
    <row r="695" spans="1:24" x14ac:dyDescent="0.3">
      <c r="A695" s="2">
        <v>13087</v>
      </c>
      <c r="B695" s="3" t="s">
        <v>1401</v>
      </c>
      <c r="C695" s="5" t="s">
        <v>86</v>
      </c>
      <c r="D695" s="11">
        <v>83</v>
      </c>
      <c r="E695" s="23">
        <v>2</v>
      </c>
      <c r="F695" s="11">
        <v>12</v>
      </c>
      <c r="G695" s="74">
        <f>IFERROR( ROUNDUP(tabEstimativa[[#This Row],[ESTIMATIVA]] / tabEstimativa[[#This Row],[PERÍODO]],0), 0 )</f>
        <v>25</v>
      </c>
      <c r="H695" s="72">
        <v>300</v>
      </c>
      <c r="I695" s="12">
        <v>43963</v>
      </c>
      <c r="J695" s="2">
        <v>254</v>
      </c>
      <c r="K695" s="8">
        <v>2020</v>
      </c>
      <c r="L695" s="6">
        <v>44497</v>
      </c>
      <c r="M695" s="238">
        <f>SUMIFS(tabSaldoAta[SALDO],tabSaldoAta[CÓDIGO],tabEstimativa[[#This Row],[CÓDIGO]],tabSaldoAta[ATA.NR],tabEstimativa[[#This Row],[ATA.NR]],tabSaldoAta[ATA.ANO],tabEstimativa[[#This Row],[ATA.ANO]])</f>
        <v>300</v>
      </c>
      <c r="N695" s="13" t="s">
        <v>1799</v>
      </c>
      <c r="O695" s="308" t="s">
        <v>1556</v>
      </c>
      <c r="P695" s="36" t="s">
        <v>3856</v>
      </c>
      <c r="Q695" s="35">
        <f>IFERROR( VLOOKUP(tabEstimativa[[#This Row],[PREGÃO]],tabPregões[#Data],6,FALSE), "" )</f>
        <v>44078</v>
      </c>
      <c r="R695" s="48"/>
      <c r="S695" s="66" t="str">
        <f>IF(COUNTIFS(tabImprósperosDetalhes[PREGÃO],tabEstimativa[[#This Row],[PREGÃO]],tabImprósperosDetalhes[IMPRÓSPERO],tabEstimativa[[#This Row],[LOTE]]) &gt; 0,"X","")</f>
        <v/>
      </c>
      <c r="T695" s="98" t="str">
        <f>IFERROR( VLOOKUP(tabEstimativa[[#This Row],[PREGÃO]],tabPregões[#Data],11,FALSE), "" )</f>
        <v>Finalizado. Ata 254/20</v>
      </c>
      <c r="U695" s="29" t="s">
        <v>1560</v>
      </c>
      <c r="V695" s="53" t="s">
        <v>2063</v>
      </c>
      <c r="W695" s="54">
        <v>44461.587037037039</v>
      </c>
      <c r="X695" s="34" t="str">
        <f t="shared" si="11"/>
        <v>*</v>
      </c>
    </row>
    <row r="696" spans="1:24" x14ac:dyDescent="0.3">
      <c r="A696" s="2">
        <v>13088</v>
      </c>
      <c r="B696" s="3" t="s">
        <v>1399</v>
      </c>
      <c r="C696" s="5" t="s">
        <v>86</v>
      </c>
      <c r="D696" s="11">
        <v>83</v>
      </c>
      <c r="E696" s="23">
        <v>2</v>
      </c>
      <c r="F696" s="11">
        <v>12</v>
      </c>
      <c r="G696" s="74">
        <f>IFERROR( ROUNDUP(tabEstimativa[[#This Row],[ESTIMATIVA]] / tabEstimativa[[#This Row],[PERÍODO]],0), 0 )</f>
        <v>0</v>
      </c>
      <c r="H696" s="72">
        <v>0</v>
      </c>
      <c r="I696" s="12">
        <v>43963</v>
      </c>
      <c r="J696" s="2">
        <v>254</v>
      </c>
      <c r="K696" s="8">
        <v>2020</v>
      </c>
      <c r="L696" s="6">
        <v>44497</v>
      </c>
      <c r="M696" s="238">
        <f>SUMIFS(tabSaldoAta[SALDO],tabSaldoAta[CÓDIGO],tabEstimativa[[#This Row],[CÓDIGO]],tabSaldoAta[ATA.NR],tabEstimativa[[#This Row],[ATA.NR]],tabSaldoAta[ATA.ANO],tabEstimativa[[#This Row],[ATA.ANO]])</f>
        <v>0</v>
      </c>
      <c r="N696" s="13" t="s">
        <v>1799</v>
      </c>
      <c r="O696" s="308" t="s">
        <v>1556</v>
      </c>
      <c r="P696" s="36" t="s">
        <v>3856</v>
      </c>
      <c r="Q696" s="35">
        <f>IFERROR( VLOOKUP(tabEstimativa[[#This Row],[PREGÃO]],tabPregões[#Data],6,FALSE), "" )</f>
        <v>44078</v>
      </c>
      <c r="R696" s="48"/>
      <c r="S696" s="66" t="str">
        <f>IF(COUNTIFS(tabImprósperosDetalhes[PREGÃO],tabEstimativa[[#This Row],[PREGÃO]],tabImprósperosDetalhes[IMPRÓSPERO],tabEstimativa[[#This Row],[LOTE]]) &gt; 0,"X","")</f>
        <v/>
      </c>
      <c r="T696" s="98" t="str">
        <f>IFERROR( VLOOKUP(tabEstimativa[[#This Row],[PREGÃO]],tabPregões[#Data],11,FALSE), "" )</f>
        <v>Finalizado. Ata 254/20</v>
      </c>
      <c r="U696" s="29" t="s">
        <v>1560</v>
      </c>
      <c r="V696" s="53" t="s">
        <v>2063</v>
      </c>
      <c r="W696" s="54">
        <v>44461.587037037039</v>
      </c>
      <c r="X696" s="34" t="str">
        <f t="shared" si="11"/>
        <v>*</v>
      </c>
    </row>
    <row r="697" spans="1:24" x14ac:dyDescent="0.3">
      <c r="A697" s="2">
        <v>35555</v>
      </c>
      <c r="B697" s="3" t="s">
        <v>1405</v>
      </c>
      <c r="C697" s="5" t="s">
        <v>86</v>
      </c>
      <c r="D697" s="11">
        <v>83</v>
      </c>
      <c r="E697" s="23">
        <v>2</v>
      </c>
      <c r="F697" s="11">
        <v>12</v>
      </c>
      <c r="G697" s="74">
        <f>IFERROR( ROUNDUP(tabEstimativa[[#This Row],[ESTIMATIVA]] / tabEstimativa[[#This Row],[PERÍODO]],0), 0 )</f>
        <v>0</v>
      </c>
      <c r="H697" s="72">
        <v>0</v>
      </c>
      <c r="I697" s="12">
        <v>43963</v>
      </c>
      <c r="J697" s="2">
        <v>254</v>
      </c>
      <c r="K697" s="8">
        <v>2020</v>
      </c>
      <c r="L697" s="6">
        <v>44497</v>
      </c>
      <c r="M697" s="238">
        <f>SUMIFS(tabSaldoAta[SALDO],tabSaldoAta[CÓDIGO],tabEstimativa[[#This Row],[CÓDIGO]],tabSaldoAta[ATA.NR],tabEstimativa[[#This Row],[ATA.NR]],tabSaldoAta[ATA.ANO],tabEstimativa[[#This Row],[ATA.ANO]])</f>
        <v>0</v>
      </c>
      <c r="N697" s="13" t="s">
        <v>1799</v>
      </c>
      <c r="O697" s="307" t="s">
        <v>1556</v>
      </c>
      <c r="P697" s="36" t="s">
        <v>3856</v>
      </c>
      <c r="Q697" s="35">
        <f>IFERROR( VLOOKUP(tabEstimativa[[#This Row],[PREGÃO]],tabPregões[#Data],6,FALSE), "" )</f>
        <v>44078</v>
      </c>
      <c r="R697" s="48"/>
      <c r="S697" s="66" t="str">
        <f>IF(COUNTIFS(tabImprósperosDetalhes[PREGÃO],tabEstimativa[[#This Row],[PREGÃO]],tabImprósperosDetalhes[IMPRÓSPERO],tabEstimativa[[#This Row],[LOTE]]) &gt; 0,"X","")</f>
        <v/>
      </c>
      <c r="T697" s="98" t="str">
        <f>IFERROR( VLOOKUP(tabEstimativa[[#This Row],[PREGÃO]],tabPregões[#Data],11,FALSE), "" )</f>
        <v>Finalizado. Ata 254/20</v>
      </c>
      <c r="U697" s="29" t="s">
        <v>1560</v>
      </c>
      <c r="V697" s="53" t="s">
        <v>2063</v>
      </c>
      <c r="W697" s="54">
        <v>44461.587037037039</v>
      </c>
      <c r="X697" s="34" t="str">
        <f t="shared" si="11"/>
        <v>*</v>
      </c>
    </row>
    <row r="698" spans="1:24" x14ac:dyDescent="0.3">
      <c r="A698" s="2">
        <v>35554</v>
      </c>
      <c r="B698" s="3" t="s">
        <v>1404</v>
      </c>
      <c r="C698" s="5" t="s">
        <v>86</v>
      </c>
      <c r="D698" s="11">
        <v>83</v>
      </c>
      <c r="E698" s="23">
        <v>2</v>
      </c>
      <c r="F698" s="11">
        <v>12</v>
      </c>
      <c r="G698" s="74">
        <f>IFERROR( ROUNDUP(tabEstimativa[[#This Row],[ESTIMATIVA]] / tabEstimativa[[#This Row],[PERÍODO]],0), 0 )</f>
        <v>0</v>
      </c>
      <c r="H698" s="72">
        <v>0</v>
      </c>
      <c r="I698" s="12">
        <v>43963</v>
      </c>
      <c r="J698" s="2">
        <v>254</v>
      </c>
      <c r="K698" s="8">
        <v>2020</v>
      </c>
      <c r="L698" s="6">
        <v>44497</v>
      </c>
      <c r="M698" s="238">
        <f>SUMIFS(tabSaldoAta[SALDO],tabSaldoAta[CÓDIGO],tabEstimativa[[#This Row],[CÓDIGO]],tabSaldoAta[ATA.NR],tabEstimativa[[#This Row],[ATA.NR]],tabSaldoAta[ATA.ANO],tabEstimativa[[#This Row],[ATA.ANO]])</f>
        <v>0</v>
      </c>
      <c r="N698" s="13" t="s">
        <v>1799</v>
      </c>
      <c r="O698" s="307" t="s">
        <v>1556</v>
      </c>
      <c r="P698" s="36" t="s">
        <v>3856</v>
      </c>
      <c r="Q698" s="35">
        <f>IFERROR( VLOOKUP(tabEstimativa[[#This Row],[PREGÃO]],tabPregões[#Data],6,FALSE), "" )</f>
        <v>44078</v>
      </c>
      <c r="R698" s="48"/>
      <c r="S698" s="66" t="str">
        <f>IF(COUNTIFS(tabImprósperosDetalhes[PREGÃO],tabEstimativa[[#This Row],[PREGÃO]],tabImprósperosDetalhes[IMPRÓSPERO],tabEstimativa[[#This Row],[LOTE]]) &gt; 0,"X","")</f>
        <v/>
      </c>
      <c r="T698" s="98" t="str">
        <f>IFERROR( VLOOKUP(tabEstimativa[[#This Row],[PREGÃO]],tabPregões[#Data],11,FALSE), "" )</f>
        <v>Finalizado. Ata 254/20</v>
      </c>
      <c r="U698" s="29" t="s">
        <v>1560</v>
      </c>
      <c r="V698" s="53" t="s">
        <v>2063</v>
      </c>
      <c r="W698" s="54">
        <v>44461.587037037039</v>
      </c>
      <c r="X698" s="34" t="str">
        <f t="shared" si="11"/>
        <v>*</v>
      </c>
    </row>
    <row r="699" spans="1:24" x14ac:dyDescent="0.3">
      <c r="A699" s="2">
        <v>35550</v>
      </c>
      <c r="B699" s="3" t="s">
        <v>1400</v>
      </c>
      <c r="C699" s="5" t="s">
        <v>86</v>
      </c>
      <c r="D699" s="11">
        <v>83</v>
      </c>
      <c r="E699" s="23">
        <v>2</v>
      </c>
      <c r="F699" s="11">
        <v>12</v>
      </c>
      <c r="G699" s="74">
        <f>IFERROR( ROUNDUP(tabEstimativa[[#This Row],[ESTIMATIVA]] / tabEstimativa[[#This Row],[PERÍODO]],0), 0 )</f>
        <v>0</v>
      </c>
      <c r="H699" s="72">
        <v>0</v>
      </c>
      <c r="I699" s="12">
        <v>43963</v>
      </c>
      <c r="J699" s="2">
        <v>254</v>
      </c>
      <c r="K699" s="8">
        <v>2020</v>
      </c>
      <c r="L699" s="6">
        <v>44497</v>
      </c>
      <c r="M699" s="238">
        <f>SUMIFS(tabSaldoAta[SALDO],tabSaldoAta[CÓDIGO],tabEstimativa[[#This Row],[CÓDIGO]],tabSaldoAta[ATA.NR],tabEstimativa[[#This Row],[ATA.NR]],tabSaldoAta[ATA.ANO],tabEstimativa[[#This Row],[ATA.ANO]])</f>
        <v>0</v>
      </c>
      <c r="N699" s="13" t="s">
        <v>1799</v>
      </c>
      <c r="O699" s="308" t="s">
        <v>1556</v>
      </c>
      <c r="P699" s="36" t="s">
        <v>3856</v>
      </c>
      <c r="Q699" s="35">
        <f>IFERROR( VLOOKUP(tabEstimativa[[#This Row],[PREGÃO]],tabPregões[#Data],6,FALSE), "" )</f>
        <v>44078</v>
      </c>
      <c r="R699" s="48"/>
      <c r="S699" s="66" t="str">
        <f>IF(COUNTIFS(tabImprósperosDetalhes[PREGÃO],tabEstimativa[[#This Row],[PREGÃO]],tabImprósperosDetalhes[IMPRÓSPERO],tabEstimativa[[#This Row],[LOTE]]) &gt; 0,"X","")</f>
        <v/>
      </c>
      <c r="T699" s="98" t="str">
        <f>IFERROR( VLOOKUP(tabEstimativa[[#This Row],[PREGÃO]],tabPregões[#Data],11,FALSE), "" )</f>
        <v>Finalizado. Ata 254/20</v>
      </c>
      <c r="U699" s="29" t="s">
        <v>1560</v>
      </c>
      <c r="V699" s="53" t="s">
        <v>2063</v>
      </c>
      <c r="W699" s="54">
        <v>44461.587037037039</v>
      </c>
      <c r="X699" s="34" t="str">
        <f t="shared" si="11"/>
        <v>*</v>
      </c>
    </row>
    <row r="700" spans="1:24" x14ac:dyDescent="0.3">
      <c r="A700" s="2">
        <v>90471</v>
      </c>
      <c r="B700" s="3" t="s">
        <v>1500</v>
      </c>
      <c r="C700" s="5" t="s">
        <v>86</v>
      </c>
      <c r="D700" s="11"/>
      <c r="E700" s="23"/>
      <c r="F700" s="11">
        <v>12</v>
      </c>
      <c r="G700" s="74">
        <f>IFERROR( ROUNDUP(tabEstimativa[[#This Row],[ESTIMATIVA]] / tabEstimativa[[#This Row],[PERÍODO]],0), 0 )</f>
        <v>0</v>
      </c>
      <c r="H700" s="72">
        <v>0</v>
      </c>
      <c r="I700" s="12">
        <v>43353</v>
      </c>
      <c r="J700" s="7"/>
      <c r="K700" s="8"/>
      <c r="L700" s="6"/>
      <c r="M700" s="238">
        <f>SUMIFS(tabSaldoAta[SALDO],tabSaldoAta[CÓDIGO],tabEstimativa[[#This Row],[CÓDIGO]],tabSaldoAta[ATA.NR],tabEstimativa[[#This Row],[ATA.NR]],tabSaldoAta[ATA.ANO],tabEstimativa[[#This Row],[ATA.ANO]])</f>
        <v>0</v>
      </c>
      <c r="N700" s="13" t="s">
        <v>1199</v>
      </c>
      <c r="O700" s="308" t="s">
        <v>1373</v>
      </c>
      <c r="P700" s="36"/>
      <c r="Q700" s="35" t="str">
        <f>IFERROR( VLOOKUP(tabEstimativa[[#This Row],[PREGÃO]],tabPregões[#Data],6,FALSE), "" )</f>
        <v/>
      </c>
      <c r="R700" s="48"/>
      <c r="S700" s="66" t="str">
        <f>IF(COUNTIFS(tabImprósperosDetalhes[PREGÃO],tabEstimativa[[#This Row],[PREGÃO]],tabImprósperosDetalhes[IMPRÓSPERO],tabEstimativa[[#This Row],[LOTE]]) &gt; 0,"X","")</f>
        <v/>
      </c>
      <c r="T700" s="98" t="str">
        <f>IFERROR( VLOOKUP(tabEstimativa[[#This Row],[PREGÃO]],tabPregões[#Data],11,FALSE), "" )</f>
        <v/>
      </c>
      <c r="U700" s="29" t="s">
        <v>1380</v>
      </c>
      <c r="V700" s="53" t="s">
        <v>1551</v>
      </c>
      <c r="W700" s="54">
        <v>43591.434733796297</v>
      </c>
      <c r="X700" s="34" t="str">
        <f t="shared" si="11"/>
        <v>*</v>
      </c>
    </row>
    <row r="701" spans="1:24" x14ac:dyDescent="0.3">
      <c r="A701" s="2">
        <v>90472</v>
      </c>
      <c r="B701" s="3" t="s">
        <v>1501</v>
      </c>
      <c r="C701" s="5" t="s">
        <v>86</v>
      </c>
      <c r="D701" s="11"/>
      <c r="E701" s="23"/>
      <c r="F701" s="11">
        <v>12</v>
      </c>
      <c r="G701" s="74">
        <f>IFERROR( ROUNDUP(tabEstimativa[[#This Row],[ESTIMATIVA]] / tabEstimativa[[#This Row],[PERÍODO]],0), 0 )</f>
        <v>0</v>
      </c>
      <c r="H701" s="72">
        <v>0</v>
      </c>
      <c r="I701" s="12">
        <v>43353</v>
      </c>
      <c r="J701" s="7"/>
      <c r="K701" s="8"/>
      <c r="L701" s="6"/>
      <c r="M701" s="238">
        <f>SUMIFS(tabSaldoAta[SALDO],tabSaldoAta[CÓDIGO],tabEstimativa[[#This Row],[CÓDIGO]],tabSaldoAta[ATA.NR],tabEstimativa[[#This Row],[ATA.NR]],tabSaldoAta[ATA.ANO],tabEstimativa[[#This Row],[ATA.ANO]])</f>
        <v>0</v>
      </c>
      <c r="N701" s="13" t="s">
        <v>1199</v>
      </c>
      <c r="O701" s="308" t="s">
        <v>1373</v>
      </c>
      <c r="P701" s="36"/>
      <c r="Q701" s="35" t="str">
        <f>IFERROR( VLOOKUP(tabEstimativa[[#This Row],[PREGÃO]],tabPregões[#Data],6,FALSE), "" )</f>
        <v/>
      </c>
      <c r="R701" s="48"/>
      <c r="S701" s="66" t="str">
        <f>IF(COUNTIFS(tabImprósperosDetalhes[PREGÃO],tabEstimativa[[#This Row],[PREGÃO]],tabImprósperosDetalhes[IMPRÓSPERO],tabEstimativa[[#This Row],[LOTE]]) &gt; 0,"X","")</f>
        <v/>
      </c>
      <c r="T701" s="98" t="str">
        <f>IFERROR( VLOOKUP(tabEstimativa[[#This Row],[PREGÃO]],tabPregões[#Data],11,FALSE), "" )</f>
        <v/>
      </c>
      <c r="U701" s="29" t="s">
        <v>1380</v>
      </c>
      <c r="V701" s="53" t="s">
        <v>1551</v>
      </c>
      <c r="W701" s="54">
        <v>43591.434733796297</v>
      </c>
      <c r="X701" s="34" t="str">
        <f t="shared" si="11"/>
        <v>*</v>
      </c>
    </row>
    <row r="702" spans="1:24" x14ac:dyDescent="0.3">
      <c r="A702" s="2">
        <v>17696</v>
      </c>
      <c r="B702" s="3" t="s">
        <v>1403</v>
      </c>
      <c r="C702" s="5" t="s">
        <v>86</v>
      </c>
      <c r="D702" s="11">
        <v>83</v>
      </c>
      <c r="E702" s="23">
        <v>2</v>
      </c>
      <c r="F702" s="11">
        <v>12</v>
      </c>
      <c r="G702" s="74">
        <f>IFERROR( ROUNDUP(tabEstimativa[[#This Row],[ESTIMATIVA]] / tabEstimativa[[#This Row],[PERÍODO]],0), 0 )</f>
        <v>0</v>
      </c>
      <c r="H702" s="72">
        <v>0</v>
      </c>
      <c r="I702" s="12">
        <v>43963</v>
      </c>
      <c r="J702" s="2">
        <v>254</v>
      </c>
      <c r="K702" s="8">
        <v>2020</v>
      </c>
      <c r="L702" s="6">
        <v>44497</v>
      </c>
      <c r="M702" s="238">
        <f>SUMIFS(tabSaldoAta[SALDO],tabSaldoAta[CÓDIGO],tabEstimativa[[#This Row],[CÓDIGO]],tabSaldoAta[ATA.NR],tabEstimativa[[#This Row],[ATA.NR]],tabSaldoAta[ATA.ANO],tabEstimativa[[#This Row],[ATA.ANO]])</f>
        <v>0</v>
      </c>
      <c r="N702" s="13" t="s">
        <v>1799</v>
      </c>
      <c r="O702" s="308" t="s">
        <v>1556</v>
      </c>
      <c r="P702" s="36" t="s">
        <v>3856</v>
      </c>
      <c r="Q702" s="35">
        <f>IFERROR( VLOOKUP(tabEstimativa[[#This Row],[PREGÃO]],tabPregões[#Data],6,FALSE), "" )</f>
        <v>44078</v>
      </c>
      <c r="R702" s="48"/>
      <c r="S702" s="66" t="str">
        <f>IF(COUNTIFS(tabImprósperosDetalhes[PREGÃO],tabEstimativa[[#This Row],[PREGÃO]],tabImprósperosDetalhes[IMPRÓSPERO],tabEstimativa[[#This Row],[LOTE]]) &gt; 0,"X","")</f>
        <v/>
      </c>
      <c r="T702" s="98" t="str">
        <f>IFERROR( VLOOKUP(tabEstimativa[[#This Row],[PREGÃO]],tabPregões[#Data],11,FALSE), "" )</f>
        <v>Finalizado. Ata 254/20</v>
      </c>
      <c r="U702" s="29" t="s">
        <v>1560</v>
      </c>
      <c r="V702" s="53" t="s">
        <v>2063</v>
      </c>
      <c r="W702" s="54">
        <v>44461.587037037039</v>
      </c>
      <c r="X702" s="34" t="str">
        <f t="shared" si="11"/>
        <v>*</v>
      </c>
    </row>
    <row r="703" spans="1:24" x14ac:dyDescent="0.3">
      <c r="A703" s="2">
        <v>13101</v>
      </c>
      <c r="B703" s="3" t="s">
        <v>1431</v>
      </c>
      <c r="C703" s="5" t="s">
        <v>86</v>
      </c>
      <c r="D703" s="11">
        <v>83</v>
      </c>
      <c r="E703" s="23">
        <v>2</v>
      </c>
      <c r="F703" s="11">
        <v>12</v>
      </c>
      <c r="G703" s="74">
        <f>IFERROR( ROUNDUP(tabEstimativa[[#This Row],[ESTIMATIVA]] / tabEstimativa[[#This Row],[PERÍODO]],0), 0 )</f>
        <v>0</v>
      </c>
      <c r="H703" s="72">
        <v>0</v>
      </c>
      <c r="I703" s="12">
        <v>43963</v>
      </c>
      <c r="J703" s="2">
        <v>254</v>
      </c>
      <c r="K703" s="8">
        <v>2020</v>
      </c>
      <c r="L703" s="6">
        <v>44497</v>
      </c>
      <c r="M703" s="238">
        <f>SUMIFS(tabSaldoAta[SALDO],tabSaldoAta[CÓDIGO],tabEstimativa[[#This Row],[CÓDIGO]],tabSaldoAta[ATA.NR],tabEstimativa[[#This Row],[ATA.NR]],tabSaldoAta[ATA.ANO],tabEstimativa[[#This Row],[ATA.ANO]])</f>
        <v>0</v>
      </c>
      <c r="N703" s="13" t="s">
        <v>1799</v>
      </c>
      <c r="O703" s="308" t="s">
        <v>1556</v>
      </c>
      <c r="P703" s="36" t="s">
        <v>3856</v>
      </c>
      <c r="Q703" s="35">
        <f>IFERROR( VLOOKUP(tabEstimativa[[#This Row],[PREGÃO]],tabPregões[#Data],6,FALSE), "" )</f>
        <v>44078</v>
      </c>
      <c r="R703" s="48"/>
      <c r="S703" s="66" t="str">
        <f>IF(COUNTIFS(tabImprósperosDetalhes[PREGÃO],tabEstimativa[[#This Row],[PREGÃO]],tabImprósperosDetalhes[IMPRÓSPERO],tabEstimativa[[#This Row],[LOTE]]) &gt; 0,"X","")</f>
        <v/>
      </c>
      <c r="T703" s="98" t="str">
        <f>IFERROR( VLOOKUP(tabEstimativa[[#This Row],[PREGÃO]],tabPregões[#Data],11,FALSE), "" )</f>
        <v>Finalizado. Ata 254/20</v>
      </c>
      <c r="U703" s="29" t="s">
        <v>1560</v>
      </c>
      <c r="V703" s="53" t="s">
        <v>2063</v>
      </c>
      <c r="W703" s="54">
        <v>44461.587037037039</v>
      </c>
      <c r="X703" s="34" t="str">
        <f t="shared" si="11"/>
        <v>*</v>
      </c>
    </row>
    <row r="704" spans="1:24" x14ac:dyDescent="0.3">
      <c r="A704" s="2">
        <v>13109</v>
      </c>
      <c r="B704" s="3" t="s">
        <v>1421</v>
      </c>
      <c r="C704" s="5" t="s">
        <v>86</v>
      </c>
      <c r="D704" s="11">
        <v>83</v>
      </c>
      <c r="E704" s="23">
        <v>2</v>
      </c>
      <c r="F704" s="11">
        <v>12</v>
      </c>
      <c r="G704" s="74">
        <f>IFERROR( ROUNDUP(tabEstimativa[[#This Row],[ESTIMATIVA]] / tabEstimativa[[#This Row],[PERÍODO]],0), 0 )</f>
        <v>34</v>
      </c>
      <c r="H704" s="72">
        <v>400</v>
      </c>
      <c r="I704" s="12">
        <v>43762</v>
      </c>
      <c r="J704" s="2">
        <v>254</v>
      </c>
      <c r="K704" s="8">
        <v>2020</v>
      </c>
      <c r="L704" s="6">
        <v>44497</v>
      </c>
      <c r="M704" s="238">
        <f>SUMIFS(tabSaldoAta[SALDO],tabSaldoAta[CÓDIGO],tabEstimativa[[#This Row],[CÓDIGO]],tabSaldoAta[ATA.NR],tabEstimativa[[#This Row],[ATA.NR]],tabSaldoAta[ATA.ANO],tabEstimativa[[#This Row],[ATA.ANO]])</f>
        <v>400</v>
      </c>
      <c r="N704" s="13" t="s">
        <v>1799</v>
      </c>
      <c r="O704" s="308" t="s">
        <v>1556</v>
      </c>
      <c r="P704" s="36" t="s">
        <v>3856</v>
      </c>
      <c r="Q704" s="35">
        <f>IFERROR( VLOOKUP(tabEstimativa[[#This Row],[PREGÃO]],tabPregões[#Data],6,FALSE), "" )</f>
        <v>44078</v>
      </c>
      <c r="R704" s="48"/>
      <c r="S704" s="66" t="str">
        <f>IF(COUNTIFS(tabImprósperosDetalhes[PREGÃO],tabEstimativa[[#This Row],[PREGÃO]],tabImprósperosDetalhes[IMPRÓSPERO],tabEstimativa[[#This Row],[LOTE]]) &gt; 0,"X","")</f>
        <v/>
      </c>
      <c r="T704" s="98" t="str">
        <f>IFERROR( VLOOKUP(tabEstimativa[[#This Row],[PREGÃO]],tabPregões[#Data],11,FALSE), "" )</f>
        <v>Finalizado. Ata 254/20</v>
      </c>
      <c r="U704" s="29"/>
      <c r="V704" s="53" t="s">
        <v>2063</v>
      </c>
      <c r="W704" s="54">
        <v>44461.587037037039</v>
      </c>
      <c r="X704" s="34" t="str">
        <f t="shared" si="11"/>
        <v>*</v>
      </c>
    </row>
    <row r="705" spans="1:24" x14ac:dyDescent="0.3">
      <c r="A705" s="2">
        <v>17698</v>
      </c>
      <c r="B705" s="3" t="s">
        <v>857</v>
      </c>
      <c r="C705" s="5" t="s">
        <v>86</v>
      </c>
      <c r="D705" s="11">
        <v>83</v>
      </c>
      <c r="E705" s="23">
        <v>2</v>
      </c>
      <c r="F705" s="11">
        <v>12</v>
      </c>
      <c r="G705" s="74">
        <f>IFERROR( ROUNDUP(tabEstimativa[[#This Row],[ESTIMATIVA]] / tabEstimativa[[#This Row],[PERÍODO]],0), 0 )</f>
        <v>17</v>
      </c>
      <c r="H705" s="72">
        <v>200</v>
      </c>
      <c r="I705" s="12">
        <v>43963</v>
      </c>
      <c r="J705" s="2">
        <v>254</v>
      </c>
      <c r="K705" s="8">
        <v>2020</v>
      </c>
      <c r="L705" s="6">
        <v>44497</v>
      </c>
      <c r="M705" s="238">
        <f>SUMIFS(tabSaldoAta[SALDO],tabSaldoAta[CÓDIGO],tabEstimativa[[#This Row],[CÓDIGO]],tabSaldoAta[ATA.NR],tabEstimativa[[#This Row],[ATA.NR]],tabSaldoAta[ATA.ANO],tabEstimativa[[#This Row],[ATA.ANO]])</f>
        <v>200</v>
      </c>
      <c r="N705" s="13" t="s">
        <v>1799</v>
      </c>
      <c r="O705" s="308" t="s">
        <v>1556</v>
      </c>
      <c r="P705" s="36" t="s">
        <v>3856</v>
      </c>
      <c r="Q705" s="35">
        <f>IFERROR( VLOOKUP(tabEstimativa[[#This Row],[PREGÃO]],tabPregões[#Data],6,FALSE), "" )</f>
        <v>44078</v>
      </c>
      <c r="R705" s="48"/>
      <c r="S705" s="66" t="str">
        <f>IF(COUNTIFS(tabImprósperosDetalhes[PREGÃO],tabEstimativa[[#This Row],[PREGÃO]],tabImprósperosDetalhes[IMPRÓSPERO],tabEstimativa[[#This Row],[LOTE]]) &gt; 0,"X","")</f>
        <v/>
      </c>
      <c r="T705" s="98" t="str">
        <f>IFERROR( VLOOKUP(tabEstimativa[[#This Row],[PREGÃO]],tabPregões[#Data],11,FALSE), "" )</f>
        <v>Finalizado. Ata 254/20</v>
      </c>
      <c r="U705" s="29" t="s">
        <v>1560</v>
      </c>
      <c r="V705" s="53" t="s">
        <v>2063</v>
      </c>
      <c r="W705" s="54">
        <v>44461.587037037039</v>
      </c>
      <c r="X705" s="34" t="str">
        <f t="shared" si="11"/>
        <v>*</v>
      </c>
    </row>
    <row r="706" spans="1:24" x14ac:dyDescent="0.3">
      <c r="A706" s="2">
        <v>37462</v>
      </c>
      <c r="B706" s="3" t="s">
        <v>1496</v>
      </c>
      <c r="C706" s="5" t="s">
        <v>86</v>
      </c>
      <c r="D706" s="11"/>
      <c r="E706" s="23"/>
      <c r="F706" s="11">
        <v>12</v>
      </c>
      <c r="G706" s="74">
        <f>IFERROR( ROUNDUP(tabEstimativa[[#This Row],[ESTIMATIVA]] / tabEstimativa[[#This Row],[PERÍODO]],0), 0 )</f>
        <v>0</v>
      </c>
      <c r="H706" s="72">
        <v>0</v>
      </c>
      <c r="I706" s="12">
        <v>43353</v>
      </c>
      <c r="J706" s="7"/>
      <c r="K706" s="8"/>
      <c r="L706" s="6"/>
      <c r="M706" s="238">
        <f>SUMIFS(tabSaldoAta[SALDO],tabSaldoAta[CÓDIGO],tabEstimativa[[#This Row],[CÓDIGO]],tabSaldoAta[ATA.NR],tabEstimativa[[#This Row],[ATA.NR]],tabSaldoAta[ATA.ANO],tabEstimativa[[#This Row],[ATA.ANO]])</f>
        <v>0</v>
      </c>
      <c r="N706" s="13" t="s">
        <v>1199</v>
      </c>
      <c r="O706" s="308" t="s">
        <v>1373</v>
      </c>
      <c r="P706" s="36"/>
      <c r="Q706" s="35" t="str">
        <f>IFERROR( VLOOKUP(tabEstimativa[[#This Row],[PREGÃO]],tabPregões[#Data],6,FALSE), "" )</f>
        <v/>
      </c>
      <c r="R706" s="48"/>
      <c r="S706" s="66" t="str">
        <f>IF(COUNTIFS(tabImprósperosDetalhes[PREGÃO],tabEstimativa[[#This Row],[PREGÃO]],tabImprósperosDetalhes[IMPRÓSPERO],tabEstimativa[[#This Row],[LOTE]]) &gt; 0,"X","")</f>
        <v/>
      </c>
      <c r="T706" s="98" t="str">
        <f>IFERROR( VLOOKUP(tabEstimativa[[#This Row],[PREGÃO]],tabPregões[#Data],11,FALSE), "" )</f>
        <v/>
      </c>
      <c r="U706" s="29" t="s">
        <v>1380</v>
      </c>
      <c r="V706" s="53" t="s">
        <v>1551</v>
      </c>
      <c r="W706" s="54">
        <v>43591.434733796297</v>
      </c>
      <c r="X706" s="34" t="str">
        <f t="shared" si="11"/>
        <v>*</v>
      </c>
    </row>
    <row r="707" spans="1:24" x14ac:dyDescent="0.3">
      <c r="A707" s="2">
        <v>90474</v>
      </c>
      <c r="B707" s="3" t="s">
        <v>1502</v>
      </c>
      <c r="C707" s="5" t="s">
        <v>86</v>
      </c>
      <c r="D707" s="11"/>
      <c r="E707" s="23"/>
      <c r="F707" s="11">
        <v>12</v>
      </c>
      <c r="G707" s="74">
        <f>IFERROR( ROUNDUP(tabEstimativa[[#This Row],[ESTIMATIVA]] / tabEstimativa[[#This Row],[PERÍODO]],0), 0 )</f>
        <v>0</v>
      </c>
      <c r="H707" s="72">
        <v>0</v>
      </c>
      <c r="I707" s="12">
        <v>43353</v>
      </c>
      <c r="J707" s="7"/>
      <c r="K707" s="8"/>
      <c r="L707" s="6"/>
      <c r="M707" s="238">
        <f>SUMIFS(tabSaldoAta[SALDO],tabSaldoAta[CÓDIGO],tabEstimativa[[#This Row],[CÓDIGO]],tabSaldoAta[ATA.NR],tabEstimativa[[#This Row],[ATA.NR]],tabSaldoAta[ATA.ANO],tabEstimativa[[#This Row],[ATA.ANO]])</f>
        <v>0</v>
      </c>
      <c r="N707" s="13" t="s">
        <v>1199</v>
      </c>
      <c r="O707" s="308" t="s">
        <v>1373</v>
      </c>
      <c r="P707" s="36"/>
      <c r="Q707" s="35" t="str">
        <f>IFERROR( VLOOKUP(tabEstimativa[[#This Row],[PREGÃO]],tabPregões[#Data],6,FALSE), "" )</f>
        <v/>
      </c>
      <c r="R707" s="48"/>
      <c r="S707" s="66" t="str">
        <f>IF(COUNTIFS(tabImprósperosDetalhes[PREGÃO],tabEstimativa[[#This Row],[PREGÃO]],tabImprósperosDetalhes[IMPRÓSPERO],tabEstimativa[[#This Row],[LOTE]]) &gt; 0,"X","")</f>
        <v/>
      </c>
      <c r="T707" s="98" t="str">
        <f>IFERROR( VLOOKUP(tabEstimativa[[#This Row],[PREGÃO]],tabPregões[#Data],11,FALSE), "" )</f>
        <v/>
      </c>
      <c r="U707" s="29" t="s">
        <v>1380</v>
      </c>
      <c r="V707" s="53" t="s">
        <v>1551</v>
      </c>
      <c r="W707" s="54">
        <v>43591.434733796297</v>
      </c>
      <c r="X707" s="34" t="str">
        <f t="shared" si="11"/>
        <v>*</v>
      </c>
    </row>
    <row r="708" spans="1:24" x14ac:dyDescent="0.3">
      <c r="A708" s="2">
        <v>88838</v>
      </c>
      <c r="B708" s="3" t="s">
        <v>1410</v>
      </c>
      <c r="C708" s="5" t="s">
        <v>86</v>
      </c>
      <c r="D708" s="11">
        <v>83</v>
      </c>
      <c r="E708" s="23">
        <v>2</v>
      </c>
      <c r="F708" s="11">
        <v>12</v>
      </c>
      <c r="G708" s="74">
        <f>IFERROR( ROUNDUP(tabEstimativa[[#This Row],[ESTIMATIVA]] / tabEstimativa[[#This Row],[PERÍODO]],0), 0 )</f>
        <v>0</v>
      </c>
      <c r="H708" s="72">
        <v>0</v>
      </c>
      <c r="I708" s="12">
        <v>43963</v>
      </c>
      <c r="J708" s="2">
        <v>254</v>
      </c>
      <c r="K708" s="8">
        <v>2020</v>
      </c>
      <c r="L708" s="6">
        <v>44497</v>
      </c>
      <c r="M708" s="238">
        <f>SUMIFS(tabSaldoAta[SALDO],tabSaldoAta[CÓDIGO],tabEstimativa[[#This Row],[CÓDIGO]],tabSaldoAta[ATA.NR],tabEstimativa[[#This Row],[ATA.NR]],tabSaldoAta[ATA.ANO],tabEstimativa[[#This Row],[ATA.ANO]])</f>
        <v>0</v>
      </c>
      <c r="N708" s="13" t="s">
        <v>1799</v>
      </c>
      <c r="O708" s="308" t="s">
        <v>1556</v>
      </c>
      <c r="P708" s="36" t="s">
        <v>3856</v>
      </c>
      <c r="Q708" s="35">
        <f>IFERROR( VLOOKUP(tabEstimativa[[#This Row],[PREGÃO]],tabPregões[#Data],6,FALSE), "" )</f>
        <v>44078</v>
      </c>
      <c r="R708" s="48"/>
      <c r="S708" s="66" t="str">
        <f>IF(COUNTIFS(tabImprósperosDetalhes[PREGÃO],tabEstimativa[[#This Row],[PREGÃO]],tabImprósperosDetalhes[IMPRÓSPERO],tabEstimativa[[#This Row],[LOTE]]) &gt; 0,"X","")</f>
        <v/>
      </c>
      <c r="T708" s="98" t="str">
        <f>IFERROR( VLOOKUP(tabEstimativa[[#This Row],[PREGÃO]],tabPregões[#Data],11,FALSE), "" )</f>
        <v>Finalizado. Ata 254/20</v>
      </c>
      <c r="U708" s="29" t="s">
        <v>1560</v>
      </c>
      <c r="V708" s="53" t="s">
        <v>2063</v>
      </c>
      <c r="W708" s="54">
        <v>44461.587037037039</v>
      </c>
      <c r="X708" s="34" t="str">
        <f t="shared" si="11"/>
        <v>*</v>
      </c>
    </row>
    <row r="709" spans="1:24" x14ac:dyDescent="0.3">
      <c r="A709" s="2">
        <v>71697</v>
      </c>
      <c r="B709" s="3" t="s">
        <v>1422</v>
      </c>
      <c r="C709" s="5" t="s">
        <v>86</v>
      </c>
      <c r="D709" s="11">
        <v>83</v>
      </c>
      <c r="E709" s="23">
        <v>2</v>
      </c>
      <c r="F709" s="11">
        <v>12</v>
      </c>
      <c r="G709" s="74">
        <f>IFERROR( ROUNDUP(tabEstimativa[[#This Row],[ESTIMATIVA]] / tabEstimativa[[#This Row],[PERÍODO]],0), 0 )</f>
        <v>125</v>
      </c>
      <c r="H709" s="72">
        <v>1500</v>
      </c>
      <c r="I709" s="12">
        <v>43762</v>
      </c>
      <c r="J709" s="2">
        <v>254</v>
      </c>
      <c r="K709" s="8">
        <v>2020</v>
      </c>
      <c r="L709" s="6">
        <v>44497</v>
      </c>
      <c r="M709" s="238">
        <f>SUMIFS(tabSaldoAta[SALDO],tabSaldoAta[CÓDIGO],tabEstimativa[[#This Row],[CÓDIGO]],tabSaldoAta[ATA.NR],tabEstimativa[[#This Row],[ATA.NR]],tabSaldoAta[ATA.ANO],tabEstimativa[[#This Row],[ATA.ANO]])</f>
        <v>0</v>
      </c>
      <c r="N709" s="13" t="s">
        <v>1799</v>
      </c>
      <c r="O709" s="308" t="s">
        <v>1556</v>
      </c>
      <c r="P709" s="36" t="s">
        <v>3856</v>
      </c>
      <c r="Q709" s="35">
        <f>IFERROR( VLOOKUP(tabEstimativa[[#This Row],[PREGÃO]],tabPregões[#Data],6,FALSE), "" )</f>
        <v>44078</v>
      </c>
      <c r="R709" s="48"/>
      <c r="S709" s="66" t="str">
        <f>IF(COUNTIFS(tabImprósperosDetalhes[PREGÃO],tabEstimativa[[#This Row],[PREGÃO]],tabImprósperosDetalhes[IMPRÓSPERO],tabEstimativa[[#This Row],[LOTE]]) &gt; 0,"X","")</f>
        <v/>
      </c>
      <c r="T709" s="98" t="str">
        <f>IFERROR( VLOOKUP(tabEstimativa[[#This Row],[PREGÃO]],tabPregões[#Data],11,FALSE), "" )</f>
        <v>Finalizado. Ata 254/20</v>
      </c>
      <c r="U709" s="29"/>
      <c r="V709" s="53" t="s">
        <v>2063</v>
      </c>
      <c r="W709" s="54">
        <v>44461.587037037039</v>
      </c>
      <c r="X709" s="34" t="str">
        <f t="shared" si="11"/>
        <v>*</v>
      </c>
    </row>
    <row r="710" spans="1:24" x14ac:dyDescent="0.3">
      <c r="A710" s="2">
        <v>94627</v>
      </c>
      <c r="B710" s="3" t="s">
        <v>1406</v>
      </c>
      <c r="C710" s="5" t="s">
        <v>86</v>
      </c>
      <c r="D710" s="11">
        <v>83</v>
      </c>
      <c r="E710" s="23">
        <v>2</v>
      </c>
      <c r="F710" s="11">
        <v>12</v>
      </c>
      <c r="G710" s="74">
        <f>IFERROR( ROUNDUP(tabEstimativa[[#This Row],[ESTIMATIVA]] / tabEstimativa[[#This Row],[PERÍODO]],0), 0 )</f>
        <v>0</v>
      </c>
      <c r="H710" s="72">
        <v>0</v>
      </c>
      <c r="I710" s="12">
        <v>43963</v>
      </c>
      <c r="J710" s="2">
        <v>192</v>
      </c>
      <c r="K710" s="8">
        <v>2019</v>
      </c>
      <c r="L710" s="6">
        <v>44050</v>
      </c>
      <c r="M710" s="238">
        <f>SUMIFS(tabSaldoAta[SALDO],tabSaldoAta[CÓDIGO],tabEstimativa[[#This Row],[CÓDIGO]],tabSaldoAta[ATA.NR],tabEstimativa[[#This Row],[ATA.NR]],tabSaldoAta[ATA.ANO],tabEstimativa[[#This Row],[ATA.ANO]])</f>
        <v>500</v>
      </c>
      <c r="N710" s="13" t="s">
        <v>1198</v>
      </c>
      <c r="O710" s="307" t="s">
        <v>1556</v>
      </c>
      <c r="P710" s="36" t="s">
        <v>2071</v>
      </c>
      <c r="Q710" s="35">
        <f>IFERROR( VLOOKUP(tabEstimativa[[#This Row],[PREGÃO]],tabPregões[#Data],6,FALSE), "" )</f>
        <v>43693</v>
      </c>
      <c r="R710" s="48"/>
      <c r="S710" s="66" t="str">
        <f>IF(COUNTIFS(tabImprósperosDetalhes[PREGÃO],tabEstimativa[[#This Row],[PREGÃO]],tabImprósperosDetalhes[IMPRÓSPERO],tabEstimativa[[#This Row],[LOTE]]) &gt; 0,"X","")</f>
        <v/>
      </c>
      <c r="T710" s="98" t="str">
        <f>IFERROR( VLOOKUP(tabEstimativa[[#This Row],[PREGÃO]],tabPregões[#Data],11,FALSE), "" )</f>
        <v>Finalizar - contrato assinado</v>
      </c>
      <c r="U710" s="29" t="s">
        <v>1560</v>
      </c>
      <c r="V710" s="53" t="s">
        <v>3710</v>
      </c>
      <c r="W710" s="54">
        <v>44050.389849537038</v>
      </c>
      <c r="X710" s="34" t="str">
        <f t="shared" si="11"/>
        <v>*</v>
      </c>
    </row>
    <row r="711" spans="1:24" x14ac:dyDescent="0.3">
      <c r="A711" s="2">
        <v>78026</v>
      </c>
      <c r="B711" s="3" t="s">
        <v>822</v>
      </c>
      <c r="C711" s="5" t="s">
        <v>3</v>
      </c>
      <c r="D711" s="11">
        <v>72</v>
      </c>
      <c r="E711" s="23">
        <v>6</v>
      </c>
      <c r="F711" s="11">
        <v>12</v>
      </c>
      <c r="G711" s="74">
        <f>IFERROR( ROUNDUP(tabEstimativa[[#This Row],[ESTIMATIVA]] / tabEstimativa[[#This Row],[PERÍODO]],0), 0 )</f>
        <v>21</v>
      </c>
      <c r="H711" s="72">
        <v>250</v>
      </c>
      <c r="I711" s="12">
        <v>43216</v>
      </c>
      <c r="J711" s="7">
        <v>103</v>
      </c>
      <c r="K711" s="8">
        <v>2017</v>
      </c>
      <c r="L711" s="6">
        <v>43283</v>
      </c>
      <c r="M711" s="238">
        <f>SUMIFS(tabSaldoAta[SALDO],tabSaldoAta[CÓDIGO],tabEstimativa[[#This Row],[CÓDIGO]],tabSaldoAta[ATA.NR],tabEstimativa[[#This Row],[ATA.NR]],tabSaldoAta[ATA.ANO],tabEstimativa[[#This Row],[ATA.ANO]])</f>
        <v>0</v>
      </c>
      <c r="N711" s="13" t="s">
        <v>1199</v>
      </c>
      <c r="O711" s="308" t="s">
        <v>1349</v>
      </c>
      <c r="P711" s="36" t="s">
        <v>1604</v>
      </c>
      <c r="Q711" s="35">
        <f>IFERROR( VLOOKUP(tabEstimativa[[#This Row],[PREGÃO]],tabPregões[#Data],6,FALSE), "" )</f>
        <v>43321</v>
      </c>
      <c r="R711" s="48">
        <v>18</v>
      </c>
      <c r="S711" s="66" t="str">
        <f>IF(COUNTIFS(tabImprósperosDetalhes[PREGÃO],tabEstimativa[[#This Row],[PREGÃO]],tabImprósperosDetalhes[IMPRÓSPERO],tabEstimativa[[#This Row],[LOTE]]) &gt; 0,"X","")</f>
        <v>X</v>
      </c>
      <c r="T711" s="98" t="str">
        <f>IFERROR( VLOOKUP(tabEstimativa[[#This Row],[PREGÃO]],tabPregões[#Data],11,FALSE), "" )</f>
        <v>Finalizar - contrato assinado. Ata 164/18.</v>
      </c>
      <c r="U711" s="29" t="s">
        <v>1935</v>
      </c>
      <c r="V711" s="53" t="s">
        <v>1551</v>
      </c>
      <c r="W711" s="54">
        <v>43686.694513888891</v>
      </c>
      <c r="X711" s="34" t="str">
        <f t="shared" si="11"/>
        <v>*</v>
      </c>
    </row>
    <row r="712" spans="1:24" x14ac:dyDescent="0.3">
      <c r="A712" s="2">
        <v>78024</v>
      </c>
      <c r="B712" s="3" t="s">
        <v>820</v>
      </c>
      <c r="C712" s="5" t="s">
        <v>3</v>
      </c>
      <c r="D712" s="11">
        <v>72</v>
      </c>
      <c r="E712" s="23">
        <v>6</v>
      </c>
      <c r="F712" s="11">
        <v>12</v>
      </c>
      <c r="G712" s="74">
        <f>IFERROR( ROUNDUP(tabEstimativa[[#This Row],[ESTIMATIVA]] / tabEstimativa[[#This Row],[PERÍODO]],0), 0 )</f>
        <v>34</v>
      </c>
      <c r="H712" s="72">
        <v>400</v>
      </c>
      <c r="I712" s="12">
        <v>43216</v>
      </c>
      <c r="J712" s="7">
        <v>103</v>
      </c>
      <c r="K712" s="8">
        <v>2017</v>
      </c>
      <c r="L712" s="6">
        <v>43283</v>
      </c>
      <c r="M712" s="238">
        <f>SUMIFS(tabSaldoAta[SALDO],tabSaldoAta[CÓDIGO],tabEstimativa[[#This Row],[CÓDIGO]],tabSaldoAta[ATA.NR],tabEstimativa[[#This Row],[ATA.NR]],tabSaldoAta[ATA.ANO],tabEstimativa[[#This Row],[ATA.ANO]])</f>
        <v>0</v>
      </c>
      <c r="N712" s="13" t="s">
        <v>1199</v>
      </c>
      <c r="O712" s="308" t="s">
        <v>1349</v>
      </c>
      <c r="P712" s="36" t="s">
        <v>1604</v>
      </c>
      <c r="Q712" s="35">
        <f>IFERROR( VLOOKUP(tabEstimativa[[#This Row],[PREGÃO]],tabPregões[#Data],6,FALSE), "" )</f>
        <v>43321</v>
      </c>
      <c r="R712" s="48"/>
      <c r="S712" s="66" t="str">
        <f>IF(COUNTIFS(tabImprósperosDetalhes[PREGÃO],tabEstimativa[[#This Row],[PREGÃO]],tabImprósperosDetalhes[IMPRÓSPERO],tabEstimativa[[#This Row],[LOTE]]) &gt; 0,"X","")</f>
        <v/>
      </c>
      <c r="T712" s="98" t="str">
        <f>IFERROR( VLOOKUP(tabEstimativa[[#This Row],[PREGÃO]],tabPregões[#Data],11,FALSE), "" )</f>
        <v>Finalizar - contrato assinado. Ata 164/18.</v>
      </c>
      <c r="U712" s="29" t="s">
        <v>1935</v>
      </c>
      <c r="V712" s="53" t="s">
        <v>1551</v>
      </c>
      <c r="W712" s="54">
        <v>43686.690011574072</v>
      </c>
      <c r="X712" s="34" t="str">
        <f t="shared" si="11"/>
        <v>*</v>
      </c>
    </row>
    <row r="713" spans="1:24" x14ac:dyDescent="0.3">
      <c r="A713" s="2">
        <v>78025</v>
      </c>
      <c r="B713" s="3" t="s">
        <v>821</v>
      </c>
      <c r="C713" s="5" t="s">
        <v>3</v>
      </c>
      <c r="D713" s="11">
        <v>72</v>
      </c>
      <c r="E713" s="23">
        <v>6</v>
      </c>
      <c r="F713" s="11">
        <v>12</v>
      </c>
      <c r="G713" s="74">
        <f>IFERROR( ROUNDUP(tabEstimativa[[#This Row],[ESTIMATIVA]] / tabEstimativa[[#This Row],[PERÍODO]],0), 0 )</f>
        <v>0</v>
      </c>
      <c r="H713" s="72">
        <v>0</v>
      </c>
      <c r="I713" s="12">
        <v>43593</v>
      </c>
      <c r="J713" s="7">
        <v>164</v>
      </c>
      <c r="K713" s="8">
        <v>2018</v>
      </c>
      <c r="L713" s="6">
        <v>43683</v>
      </c>
      <c r="M713" s="238">
        <f>SUMIFS(tabSaldoAta[SALDO],tabSaldoAta[CÓDIGO],tabEstimativa[[#This Row],[CÓDIGO]],tabSaldoAta[ATA.NR],tabEstimativa[[#This Row],[ATA.NR]],tabSaldoAta[ATA.ANO],tabEstimativa[[#This Row],[ATA.ANO]])</f>
        <v>109</v>
      </c>
      <c r="N713" s="13" t="s">
        <v>1198</v>
      </c>
      <c r="O713" s="308" t="s">
        <v>1602</v>
      </c>
      <c r="P713" s="36" t="s">
        <v>1604</v>
      </c>
      <c r="Q713" s="35">
        <f>IFERROR( VLOOKUP(tabEstimativa[[#This Row],[PREGÃO]],tabPregões[#Data],6,FALSE), "" )</f>
        <v>43321</v>
      </c>
      <c r="R713" s="48"/>
      <c r="S713" s="66" t="str">
        <f>IF(COUNTIFS(tabImprósperosDetalhes[PREGÃO],tabEstimativa[[#This Row],[PREGÃO]],tabImprósperosDetalhes[IMPRÓSPERO],tabEstimativa[[#This Row],[LOTE]]) &gt; 0,"X","")</f>
        <v/>
      </c>
      <c r="T713" s="98" t="str">
        <f>IFERROR( VLOOKUP(tabEstimativa[[#This Row],[PREGÃO]],tabPregões[#Data],11,FALSE), "" )</f>
        <v>Finalizar - contrato assinado. Ata 164/18.</v>
      </c>
      <c r="U713" s="29" t="s">
        <v>1522</v>
      </c>
      <c r="V713" s="53" t="s">
        <v>1551</v>
      </c>
      <c r="W713" s="54">
        <v>43686.691180555557</v>
      </c>
      <c r="X713" s="34" t="str">
        <f t="shared" si="11"/>
        <v>*</v>
      </c>
    </row>
    <row r="714" spans="1:24" x14ac:dyDescent="0.3">
      <c r="A714" s="2">
        <v>58792</v>
      </c>
      <c r="B714" s="3" t="s">
        <v>847</v>
      </c>
      <c r="C714" s="5" t="s">
        <v>17</v>
      </c>
      <c r="D714" s="11"/>
      <c r="E714" s="23"/>
      <c r="F714" s="11">
        <v>12</v>
      </c>
      <c r="G714" s="74">
        <f>IFERROR( ROUNDUP(tabEstimativa[[#This Row],[ESTIMATIVA]] / tabEstimativa[[#This Row],[PERÍODO]],0), 0 )</f>
        <v>21</v>
      </c>
      <c r="H714" s="72">
        <v>250</v>
      </c>
      <c r="I714" s="12">
        <v>44224</v>
      </c>
      <c r="J714" s="7">
        <v>111</v>
      </c>
      <c r="K714" s="8">
        <v>2020</v>
      </c>
      <c r="L714" s="6">
        <v>44336</v>
      </c>
      <c r="M714" s="238">
        <f>SUMIFS(tabSaldoAta[SALDO],tabSaldoAta[CÓDIGO],tabEstimativa[[#This Row],[CÓDIGO]],tabSaldoAta[ATA.NR],tabEstimativa[[#This Row],[ATA.NR]],tabSaldoAta[ATA.ANO],tabEstimativa[[#This Row],[ATA.ANO]])</f>
        <v>186</v>
      </c>
      <c r="N714" s="13" t="s">
        <v>1799</v>
      </c>
      <c r="O714" s="307" t="str">
        <f>IFERROR( VLOOKUP(CONCATENATE(tabEstimativa[[#This Row],[ATA.NR]],"/",tabEstimativa[[#This Row],[ATA.ANO]]-2000),tabAtas[#Data],6,FALSE), "" )</f>
        <v>UTENSILIOS DE LIMPEZA</v>
      </c>
      <c r="P714" s="36" t="s">
        <v>3560</v>
      </c>
      <c r="Q714" s="35">
        <f>IFERROR( VLOOKUP(tabEstimativa[[#This Row],[PREGÃO]],tabPregões[#Data],6,FALSE), "" )</f>
        <v>44343</v>
      </c>
      <c r="R714" s="48">
        <v>3</v>
      </c>
      <c r="S714" s="66" t="str">
        <f>IF(COUNTIFS(tabImprósperosDetalhes[PREGÃO],tabEstimativa[[#This Row],[PREGÃO]],tabImprósperosDetalhes[IMPRÓSPERO],tabEstimativa[[#This Row],[LOTE]]) &gt; 0,"X","")</f>
        <v/>
      </c>
      <c r="T714" s="98" t="str">
        <f>IFERROR( VLOOKUP(tabEstimativa[[#This Row],[PREGÃO]],tabPregões[#Data],11,FALSE), "" )</f>
        <v>Empresas convocadas para assinar contrato até esta data.</v>
      </c>
      <c r="U714" s="29" t="s">
        <v>1560</v>
      </c>
      <c r="V714" s="53" t="s">
        <v>2063</v>
      </c>
      <c r="W714" s="54">
        <v>44256.339907407404</v>
      </c>
      <c r="X714" s="34" t="str">
        <f t="shared" si="11"/>
        <v>*</v>
      </c>
    </row>
    <row r="715" spans="1:24" x14ac:dyDescent="0.3">
      <c r="A715" s="2">
        <v>74081</v>
      </c>
      <c r="B715" s="3" t="s">
        <v>849</v>
      </c>
      <c r="C715" s="5" t="s">
        <v>17</v>
      </c>
      <c r="D715" s="11"/>
      <c r="E715" s="23"/>
      <c r="F715" s="11">
        <v>12</v>
      </c>
      <c r="G715" s="74">
        <f>IFERROR( ROUNDUP(tabEstimativa[[#This Row],[ESTIMATIVA]] / tabEstimativa[[#This Row],[PERÍODO]],0), 0 )</f>
        <v>13</v>
      </c>
      <c r="H715" s="72">
        <v>150</v>
      </c>
      <c r="I715" s="12">
        <v>44224</v>
      </c>
      <c r="J715" s="7">
        <v>111</v>
      </c>
      <c r="K715" s="8">
        <v>2020</v>
      </c>
      <c r="L715" s="6">
        <v>44336</v>
      </c>
      <c r="M715" s="238">
        <f>SUMIFS(tabSaldoAta[SALDO],tabSaldoAta[CÓDIGO],tabEstimativa[[#This Row],[CÓDIGO]],tabSaldoAta[ATA.NR],tabEstimativa[[#This Row],[ATA.NR]],tabSaldoAta[ATA.ANO],tabEstimativa[[#This Row],[ATA.ANO]])</f>
        <v>111</v>
      </c>
      <c r="N715" s="13" t="s">
        <v>1799</v>
      </c>
      <c r="O715" s="307" t="str">
        <f>IFERROR( VLOOKUP(CONCATENATE(tabEstimativa[[#This Row],[ATA.NR]],"/",tabEstimativa[[#This Row],[ATA.ANO]]-2000),tabAtas[#Data],6,FALSE), "" )</f>
        <v>UTENSILIOS DE LIMPEZA</v>
      </c>
      <c r="P715" s="36" t="s">
        <v>3560</v>
      </c>
      <c r="Q715" s="35">
        <f>IFERROR( VLOOKUP(tabEstimativa[[#This Row],[PREGÃO]],tabPregões[#Data],6,FALSE), "" )</f>
        <v>44343</v>
      </c>
      <c r="R715" s="48"/>
      <c r="S715" s="66" t="str">
        <f>IF(COUNTIFS(tabImprósperosDetalhes[PREGÃO],tabEstimativa[[#This Row],[PREGÃO]],tabImprósperosDetalhes[IMPRÓSPERO],tabEstimativa[[#This Row],[LOTE]]) &gt; 0,"X","")</f>
        <v/>
      </c>
      <c r="T715" s="98" t="str">
        <f>IFERROR( VLOOKUP(tabEstimativa[[#This Row],[PREGÃO]],tabPregões[#Data],11,FALSE), "" )</f>
        <v>Empresas convocadas para assinar contrato até esta data.</v>
      </c>
      <c r="U715" s="29" t="s">
        <v>1560</v>
      </c>
      <c r="V715" s="53" t="s">
        <v>2063</v>
      </c>
      <c r="W715" s="54">
        <v>44256.339907407404</v>
      </c>
      <c r="X715" s="34" t="str">
        <f t="shared" si="11"/>
        <v>*</v>
      </c>
    </row>
    <row r="716" spans="1:24" x14ac:dyDescent="0.3">
      <c r="A716" s="2">
        <v>132717</v>
      </c>
      <c r="B716" s="3" t="s">
        <v>748</v>
      </c>
      <c r="C716" s="5" t="s">
        <v>749</v>
      </c>
      <c r="D716" s="11"/>
      <c r="E716" s="23"/>
      <c r="F716" s="11">
        <v>12</v>
      </c>
      <c r="G716" s="74">
        <f>IFERROR( ROUNDUP(tabEstimativa[[#This Row],[ESTIMATIVA]] / tabEstimativa[[#This Row],[PERÍODO]],0), 0 )</f>
        <v>0</v>
      </c>
      <c r="H716" s="72">
        <v>0</v>
      </c>
      <c r="I716" s="12">
        <v>43285</v>
      </c>
      <c r="J716" s="7"/>
      <c r="K716" s="8"/>
      <c r="L716" s="6"/>
      <c r="M716" s="238">
        <f>SUMIFS(tabSaldoAta[SALDO],tabSaldoAta[CÓDIGO],tabEstimativa[[#This Row],[CÓDIGO]],tabSaldoAta[ATA.NR],tabEstimativa[[#This Row],[ATA.NR]],tabSaldoAta[ATA.ANO],tabEstimativa[[#This Row],[ATA.ANO]])</f>
        <v>0</v>
      </c>
      <c r="N716" s="13" t="s">
        <v>1459</v>
      </c>
      <c r="O716" s="308" t="s">
        <v>1343</v>
      </c>
      <c r="P716" s="36"/>
      <c r="Q716" s="35" t="str">
        <f>IFERROR( VLOOKUP(tabEstimativa[[#This Row],[PREGÃO]],tabPregões[#Data],6,FALSE), "" )</f>
        <v/>
      </c>
      <c r="R716" s="48"/>
      <c r="S716" s="66" t="str">
        <f>IF(COUNTIFS(tabImprósperosDetalhes[PREGÃO],tabEstimativa[[#This Row],[PREGÃO]],tabImprósperosDetalhes[IMPRÓSPERO],tabEstimativa[[#This Row],[LOTE]]) &gt; 0,"X","")</f>
        <v/>
      </c>
      <c r="T716" s="98" t="str">
        <f>IFERROR( VLOOKUP(tabEstimativa[[#This Row],[PREGÃO]],tabPregões[#Data],11,FALSE), "" )</f>
        <v/>
      </c>
      <c r="U716" s="29" t="s">
        <v>1380</v>
      </c>
      <c r="V716" s="53" t="s">
        <v>1551</v>
      </c>
      <c r="W716" s="54">
        <v>43591.434733796297</v>
      </c>
      <c r="X716" s="34" t="str">
        <f t="shared" si="11"/>
        <v>*</v>
      </c>
    </row>
    <row r="717" spans="1:24" x14ac:dyDescent="0.3">
      <c r="A717" s="2">
        <v>132718</v>
      </c>
      <c r="B717" s="3" t="s">
        <v>750</v>
      </c>
      <c r="C717" s="5" t="s">
        <v>749</v>
      </c>
      <c r="D717" s="11"/>
      <c r="E717" s="23"/>
      <c r="F717" s="11">
        <v>12</v>
      </c>
      <c r="G717" s="74">
        <f>IFERROR( ROUNDUP(tabEstimativa[[#This Row],[ESTIMATIVA]] / tabEstimativa[[#This Row],[PERÍODO]],0), 0 )</f>
        <v>0</v>
      </c>
      <c r="H717" s="72">
        <v>0</v>
      </c>
      <c r="I717" s="12">
        <v>43285</v>
      </c>
      <c r="J717" s="7"/>
      <c r="K717" s="8"/>
      <c r="L717" s="6"/>
      <c r="M717" s="238">
        <f>SUMIFS(tabSaldoAta[SALDO],tabSaldoAta[CÓDIGO],tabEstimativa[[#This Row],[CÓDIGO]],tabSaldoAta[ATA.NR],tabEstimativa[[#This Row],[ATA.NR]],tabSaldoAta[ATA.ANO],tabEstimativa[[#This Row],[ATA.ANO]])</f>
        <v>0</v>
      </c>
      <c r="N717" s="13" t="s">
        <v>1459</v>
      </c>
      <c r="O717" s="308" t="s">
        <v>1343</v>
      </c>
      <c r="P717" s="36"/>
      <c r="Q717" s="35" t="str">
        <f>IFERROR( VLOOKUP(tabEstimativa[[#This Row],[PREGÃO]],tabPregões[#Data],6,FALSE), "" )</f>
        <v/>
      </c>
      <c r="R717" s="48"/>
      <c r="S717" s="66" t="str">
        <f>IF(COUNTIFS(tabImprósperosDetalhes[PREGÃO],tabEstimativa[[#This Row],[PREGÃO]],tabImprósperosDetalhes[IMPRÓSPERO],tabEstimativa[[#This Row],[LOTE]]) &gt; 0,"X","")</f>
        <v/>
      </c>
      <c r="T717" s="98" t="str">
        <f>IFERROR( VLOOKUP(tabEstimativa[[#This Row],[PREGÃO]],tabPregões[#Data],11,FALSE), "" )</f>
        <v/>
      </c>
      <c r="U717" s="29" t="s">
        <v>1380</v>
      </c>
      <c r="V717" s="53" t="s">
        <v>1551</v>
      </c>
      <c r="W717" s="54">
        <v>43591.434733796297</v>
      </c>
      <c r="X717" s="34" t="str">
        <f t="shared" si="11"/>
        <v>*</v>
      </c>
    </row>
    <row r="718" spans="1:24" x14ac:dyDescent="0.3">
      <c r="A718" s="2">
        <v>132719</v>
      </c>
      <c r="B718" s="3" t="s">
        <v>751</v>
      </c>
      <c r="C718" s="5" t="s">
        <v>749</v>
      </c>
      <c r="D718" s="11"/>
      <c r="E718" s="23"/>
      <c r="F718" s="11">
        <v>12</v>
      </c>
      <c r="G718" s="74">
        <f>IFERROR( ROUNDUP(tabEstimativa[[#This Row],[ESTIMATIVA]] / tabEstimativa[[#This Row],[PERÍODO]],0), 0 )</f>
        <v>0</v>
      </c>
      <c r="H718" s="72">
        <v>0</v>
      </c>
      <c r="I718" s="12">
        <v>43285</v>
      </c>
      <c r="J718" s="7"/>
      <c r="K718" s="8"/>
      <c r="L718" s="6"/>
      <c r="M718" s="238">
        <f>SUMIFS(tabSaldoAta[SALDO],tabSaldoAta[CÓDIGO],tabEstimativa[[#This Row],[CÓDIGO]],tabSaldoAta[ATA.NR],tabEstimativa[[#This Row],[ATA.NR]],tabSaldoAta[ATA.ANO],tabEstimativa[[#This Row],[ATA.ANO]])</f>
        <v>0</v>
      </c>
      <c r="N718" s="13" t="s">
        <v>1459</v>
      </c>
      <c r="O718" s="308" t="s">
        <v>1343</v>
      </c>
      <c r="P718" s="36"/>
      <c r="Q718" s="35" t="str">
        <f>IFERROR( VLOOKUP(tabEstimativa[[#This Row],[PREGÃO]],tabPregões[#Data],6,FALSE), "" )</f>
        <v/>
      </c>
      <c r="R718" s="48"/>
      <c r="S718" s="66" t="str">
        <f>IF(COUNTIFS(tabImprósperosDetalhes[PREGÃO],tabEstimativa[[#This Row],[PREGÃO]],tabImprósperosDetalhes[IMPRÓSPERO],tabEstimativa[[#This Row],[LOTE]]) &gt; 0,"X","")</f>
        <v/>
      </c>
      <c r="T718" s="98" t="str">
        <f>IFERROR( VLOOKUP(tabEstimativa[[#This Row],[PREGÃO]],tabPregões[#Data],11,FALSE), "" )</f>
        <v/>
      </c>
      <c r="U718" s="29" t="s">
        <v>1380</v>
      </c>
      <c r="V718" s="53" t="s">
        <v>1551</v>
      </c>
      <c r="W718" s="54">
        <v>43591.434733796297</v>
      </c>
      <c r="X718" s="34" t="str">
        <f t="shared" si="11"/>
        <v>*</v>
      </c>
    </row>
    <row r="719" spans="1:24" x14ac:dyDescent="0.3">
      <c r="A719" s="2">
        <v>132720</v>
      </c>
      <c r="B719" s="3" t="s">
        <v>752</v>
      </c>
      <c r="C719" s="5" t="s">
        <v>749</v>
      </c>
      <c r="D719" s="11"/>
      <c r="E719" s="23"/>
      <c r="F719" s="11">
        <v>12</v>
      </c>
      <c r="G719" s="74">
        <f>IFERROR( ROUNDUP(tabEstimativa[[#This Row],[ESTIMATIVA]] / tabEstimativa[[#This Row],[PERÍODO]],0), 0 )</f>
        <v>0</v>
      </c>
      <c r="H719" s="72">
        <v>0</v>
      </c>
      <c r="I719" s="12">
        <v>43285</v>
      </c>
      <c r="J719" s="7"/>
      <c r="K719" s="8"/>
      <c r="L719" s="6"/>
      <c r="M719" s="238">
        <f>SUMIFS(tabSaldoAta[SALDO],tabSaldoAta[CÓDIGO],tabEstimativa[[#This Row],[CÓDIGO]],tabSaldoAta[ATA.NR],tabEstimativa[[#This Row],[ATA.NR]],tabSaldoAta[ATA.ANO],tabEstimativa[[#This Row],[ATA.ANO]])</f>
        <v>0</v>
      </c>
      <c r="N719" s="13" t="s">
        <v>1459</v>
      </c>
      <c r="O719" s="308" t="s">
        <v>1343</v>
      </c>
      <c r="P719" s="36"/>
      <c r="Q719" s="35" t="str">
        <f>IFERROR( VLOOKUP(tabEstimativa[[#This Row],[PREGÃO]],tabPregões[#Data],6,FALSE), "" )</f>
        <v/>
      </c>
      <c r="R719" s="48"/>
      <c r="S719" s="66" t="str">
        <f>IF(COUNTIFS(tabImprósperosDetalhes[PREGÃO],tabEstimativa[[#This Row],[PREGÃO]],tabImprósperosDetalhes[IMPRÓSPERO],tabEstimativa[[#This Row],[LOTE]]) &gt; 0,"X","")</f>
        <v/>
      </c>
      <c r="T719" s="98" t="str">
        <f>IFERROR( VLOOKUP(tabEstimativa[[#This Row],[PREGÃO]],tabPregões[#Data],11,FALSE), "" )</f>
        <v/>
      </c>
      <c r="U719" s="29" t="s">
        <v>1380</v>
      </c>
      <c r="V719" s="53" t="s">
        <v>1551</v>
      </c>
      <c r="W719" s="54">
        <v>43591.434733796297</v>
      </c>
      <c r="X719" s="34" t="str">
        <f t="shared" si="11"/>
        <v>*</v>
      </c>
    </row>
    <row r="720" spans="1:24" x14ac:dyDescent="0.3">
      <c r="A720" s="2">
        <v>132721</v>
      </c>
      <c r="B720" s="3" t="s">
        <v>753</v>
      </c>
      <c r="C720" s="5" t="s">
        <v>749</v>
      </c>
      <c r="D720" s="11"/>
      <c r="E720" s="23"/>
      <c r="F720" s="11">
        <v>12</v>
      </c>
      <c r="G720" s="74">
        <f>IFERROR( ROUNDUP(tabEstimativa[[#This Row],[ESTIMATIVA]] / tabEstimativa[[#This Row],[PERÍODO]],0), 0 )</f>
        <v>0</v>
      </c>
      <c r="H720" s="72">
        <v>0</v>
      </c>
      <c r="I720" s="12">
        <v>43285</v>
      </c>
      <c r="J720" s="7"/>
      <c r="K720" s="8"/>
      <c r="L720" s="6"/>
      <c r="M720" s="238">
        <f>SUMIFS(tabSaldoAta[SALDO],tabSaldoAta[CÓDIGO],tabEstimativa[[#This Row],[CÓDIGO]],tabSaldoAta[ATA.NR],tabEstimativa[[#This Row],[ATA.NR]],tabSaldoAta[ATA.ANO],tabEstimativa[[#This Row],[ATA.ANO]])</f>
        <v>0</v>
      </c>
      <c r="N720" s="13" t="s">
        <v>1459</v>
      </c>
      <c r="O720" s="308" t="s">
        <v>1343</v>
      </c>
      <c r="P720" s="36"/>
      <c r="Q720" s="35" t="str">
        <f>IFERROR( VLOOKUP(tabEstimativa[[#This Row],[PREGÃO]],tabPregões[#Data],6,FALSE), "" )</f>
        <v/>
      </c>
      <c r="R720" s="48"/>
      <c r="S720" s="66" t="str">
        <f>IF(COUNTIFS(tabImprósperosDetalhes[PREGÃO],tabEstimativa[[#This Row],[PREGÃO]],tabImprósperosDetalhes[IMPRÓSPERO],tabEstimativa[[#This Row],[LOTE]]) &gt; 0,"X","")</f>
        <v/>
      </c>
      <c r="T720" s="98" t="str">
        <f>IFERROR( VLOOKUP(tabEstimativa[[#This Row],[PREGÃO]],tabPregões[#Data],11,FALSE), "" )</f>
        <v/>
      </c>
      <c r="U720" s="29" t="s">
        <v>1380</v>
      </c>
      <c r="V720" s="53" t="s">
        <v>1551</v>
      </c>
      <c r="W720" s="54">
        <v>43591.434733796297</v>
      </c>
      <c r="X720" s="34" t="str">
        <f t="shared" si="11"/>
        <v>*</v>
      </c>
    </row>
    <row r="721" spans="1:24" x14ac:dyDescent="0.3">
      <c r="A721" s="2">
        <v>132722</v>
      </c>
      <c r="B721" s="3" t="s">
        <v>754</v>
      </c>
      <c r="C721" s="5" t="s">
        <v>749</v>
      </c>
      <c r="D721" s="11"/>
      <c r="E721" s="23"/>
      <c r="F721" s="11">
        <v>12</v>
      </c>
      <c r="G721" s="74">
        <f>IFERROR( ROUNDUP(tabEstimativa[[#This Row],[ESTIMATIVA]] / tabEstimativa[[#This Row],[PERÍODO]],0), 0 )</f>
        <v>0</v>
      </c>
      <c r="H721" s="72">
        <v>0</v>
      </c>
      <c r="I721" s="12">
        <v>43285</v>
      </c>
      <c r="J721" s="7"/>
      <c r="K721" s="8"/>
      <c r="L721" s="6"/>
      <c r="M721" s="238">
        <f>SUMIFS(tabSaldoAta[SALDO],tabSaldoAta[CÓDIGO],tabEstimativa[[#This Row],[CÓDIGO]],tabSaldoAta[ATA.NR],tabEstimativa[[#This Row],[ATA.NR]],tabSaldoAta[ATA.ANO],tabEstimativa[[#This Row],[ATA.ANO]])</f>
        <v>0</v>
      </c>
      <c r="N721" s="13" t="s">
        <v>1459</v>
      </c>
      <c r="O721" s="308" t="s">
        <v>1343</v>
      </c>
      <c r="P721" s="36"/>
      <c r="Q721" s="35" t="str">
        <f>IFERROR( VLOOKUP(tabEstimativa[[#This Row],[PREGÃO]],tabPregões[#Data],6,FALSE), "" )</f>
        <v/>
      </c>
      <c r="R721" s="48"/>
      <c r="S721" s="66" t="str">
        <f>IF(COUNTIFS(tabImprósperosDetalhes[PREGÃO],tabEstimativa[[#This Row],[PREGÃO]],tabImprósperosDetalhes[IMPRÓSPERO],tabEstimativa[[#This Row],[LOTE]]) &gt; 0,"X","")</f>
        <v/>
      </c>
      <c r="T721" s="98" t="str">
        <f>IFERROR( VLOOKUP(tabEstimativa[[#This Row],[PREGÃO]],tabPregões[#Data],11,FALSE), "" )</f>
        <v/>
      </c>
      <c r="U721" s="29" t="s">
        <v>1380</v>
      </c>
      <c r="V721" s="53" t="s">
        <v>1551</v>
      </c>
      <c r="W721" s="54">
        <v>43591.434733796297</v>
      </c>
      <c r="X721" s="34" t="str">
        <f t="shared" si="11"/>
        <v>*</v>
      </c>
    </row>
    <row r="722" spans="1:24" x14ac:dyDescent="0.3">
      <c r="A722" s="2">
        <v>132723</v>
      </c>
      <c r="B722" s="3" t="s">
        <v>755</v>
      </c>
      <c r="C722" s="5" t="s">
        <v>749</v>
      </c>
      <c r="D722" s="11"/>
      <c r="E722" s="23"/>
      <c r="F722" s="11">
        <v>12</v>
      </c>
      <c r="G722" s="74">
        <f>IFERROR( ROUNDUP(tabEstimativa[[#This Row],[ESTIMATIVA]] / tabEstimativa[[#This Row],[PERÍODO]],0), 0 )</f>
        <v>0</v>
      </c>
      <c r="H722" s="72">
        <v>0</v>
      </c>
      <c r="I722" s="12">
        <v>43285</v>
      </c>
      <c r="J722" s="7"/>
      <c r="K722" s="8"/>
      <c r="L722" s="6"/>
      <c r="M722" s="238">
        <f>SUMIFS(tabSaldoAta[SALDO],tabSaldoAta[CÓDIGO],tabEstimativa[[#This Row],[CÓDIGO]],tabSaldoAta[ATA.NR],tabEstimativa[[#This Row],[ATA.NR]],tabSaldoAta[ATA.ANO],tabEstimativa[[#This Row],[ATA.ANO]])</f>
        <v>0</v>
      </c>
      <c r="N722" s="13" t="s">
        <v>1459</v>
      </c>
      <c r="O722" s="308" t="s">
        <v>1343</v>
      </c>
      <c r="P722" s="36"/>
      <c r="Q722" s="35" t="str">
        <f>IFERROR( VLOOKUP(tabEstimativa[[#This Row],[PREGÃO]],tabPregões[#Data],6,FALSE), "" )</f>
        <v/>
      </c>
      <c r="R722" s="48"/>
      <c r="S722" s="66" t="str">
        <f>IF(COUNTIFS(tabImprósperosDetalhes[PREGÃO],tabEstimativa[[#This Row],[PREGÃO]],tabImprósperosDetalhes[IMPRÓSPERO],tabEstimativa[[#This Row],[LOTE]]) &gt; 0,"X","")</f>
        <v/>
      </c>
      <c r="T722" s="98" t="str">
        <f>IFERROR( VLOOKUP(tabEstimativa[[#This Row],[PREGÃO]],tabPregões[#Data],11,FALSE), "" )</f>
        <v/>
      </c>
      <c r="U722" s="29" t="s">
        <v>1380</v>
      </c>
      <c r="V722" s="53" t="s">
        <v>1551</v>
      </c>
      <c r="W722" s="54">
        <v>43591.434733796297</v>
      </c>
      <c r="X722" s="34" t="str">
        <f t="shared" si="11"/>
        <v>*</v>
      </c>
    </row>
    <row r="723" spans="1:24" x14ac:dyDescent="0.3">
      <c r="A723" s="2">
        <v>132724</v>
      </c>
      <c r="B723" s="3" t="s">
        <v>756</v>
      </c>
      <c r="C723" s="5" t="s">
        <v>749</v>
      </c>
      <c r="D723" s="11"/>
      <c r="E723" s="23"/>
      <c r="F723" s="11">
        <v>12</v>
      </c>
      <c r="G723" s="74">
        <f>IFERROR( ROUNDUP(tabEstimativa[[#This Row],[ESTIMATIVA]] / tabEstimativa[[#This Row],[PERÍODO]],0), 0 )</f>
        <v>0</v>
      </c>
      <c r="H723" s="72">
        <v>0</v>
      </c>
      <c r="I723" s="12">
        <v>43285</v>
      </c>
      <c r="J723" s="7"/>
      <c r="K723" s="8"/>
      <c r="L723" s="6"/>
      <c r="M723" s="238">
        <f>SUMIFS(tabSaldoAta[SALDO],tabSaldoAta[CÓDIGO],tabEstimativa[[#This Row],[CÓDIGO]],tabSaldoAta[ATA.NR],tabEstimativa[[#This Row],[ATA.NR]],tabSaldoAta[ATA.ANO],tabEstimativa[[#This Row],[ATA.ANO]])</f>
        <v>0</v>
      </c>
      <c r="N723" s="13" t="s">
        <v>1459</v>
      </c>
      <c r="O723" s="308" t="s">
        <v>1343</v>
      </c>
      <c r="P723" s="36"/>
      <c r="Q723" s="35" t="str">
        <f>IFERROR( VLOOKUP(tabEstimativa[[#This Row],[PREGÃO]],tabPregões[#Data],6,FALSE), "" )</f>
        <v/>
      </c>
      <c r="R723" s="48"/>
      <c r="S723" s="66" t="str">
        <f>IF(COUNTIFS(tabImprósperosDetalhes[PREGÃO],tabEstimativa[[#This Row],[PREGÃO]],tabImprósperosDetalhes[IMPRÓSPERO],tabEstimativa[[#This Row],[LOTE]]) &gt; 0,"X","")</f>
        <v/>
      </c>
      <c r="T723" s="98" t="str">
        <f>IFERROR( VLOOKUP(tabEstimativa[[#This Row],[PREGÃO]],tabPregões[#Data],11,FALSE), "" )</f>
        <v/>
      </c>
      <c r="U723" s="29" t="s">
        <v>1380</v>
      </c>
      <c r="V723" s="53" t="s">
        <v>1551</v>
      </c>
      <c r="W723" s="54">
        <v>43591.434733796297</v>
      </c>
      <c r="X723" s="34" t="str">
        <f t="shared" si="11"/>
        <v>*</v>
      </c>
    </row>
    <row r="724" spans="1:24" x14ac:dyDescent="0.3">
      <c r="A724" s="2">
        <v>132725</v>
      </c>
      <c r="B724" s="3" t="s">
        <v>757</v>
      </c>
      <c r="C724" s="5" t="s">
        <v>749</v>
      </c>
      <c r="D724" s="11"/>
      <c r="E724" s="23"/>
      <c r="F724" s="11">
        <v>12</v>
      </c>
      <c r="G724" s="74">
        <f>IFERROR( ROUNDUP(tabEstimativa[[#This Row],[ESTIMATIVA]] / tabEstimativa[[#This Row],[PERÍODO]],0), 0 )</f>
        <v>1</v>
      </c>
      <c r="H724" s="72">
        <v>11</v>
      </c>
      <c r="I724" s="12">
        <v>43285</v>
      </c>
      <c r="J724" s="7"/>
      <c r="K724" s="8"/>
      <c r="L724" s="6"/>
      <c r="M724" s="238">
        <f>SUMIFS(tabSaldoAta[SALDO],tabSaldoAta[CÓDIGO],tabEstimativa[[#This Row],[CÓDIGO]],tabSaldoAta[ATA.NR],tabEstimativa[[#This Row],[ATA.NR]],tabSaldoAta[ATA.ANO],tabEstimativa[[#This Row],[ATA.ANO]])</f>
        <v>0</v>
      </c>
      <c r="N724" s="13" t="s">
        <v>1459</v>
      </c>
      <c r="O724" s="308" t="s">
        <v>1343</v>
      </c>
      <c r="P724" s="36"/>
      <c r="Q724" s="35" t="str">
        <f>IFERROR( VLOOKUP(tabEstimativa[[#This Row],[PREGÃO]],tabPregões[#Data],6,FALSE), "" )</f>
        <v/>
      </c>
      <c r="R724" s="48"/>
      <c r="S724" s="66" t="str">
        <f>IF(COUNTIFS(tabImprósperosDetalhes[PREGÃO],tabEstimativa[[#This Row],[PREGÃO]],tabImprósperosDetalhes[IMPRÓSPERO],tabEstimativa[[#This Row],[LOTE]]) &gt; 0,"X","")</f>
        <v/>
      </c>
      <c r="T724" s="98" t="str">
        <f>IFERROR( VLOOKUP(tabEstimativa[[#This Row],[PREGÃO]],tabPregões[#Data],11,FALSE), "" )</f>
        <v/>
      </c>
      <c r="U724" s="29" t="s">
        <v>1380</v>
      </c>
      <c r="V724" s="53" t="s">
        <v>1551</v>
      </c>
      <c r="W724" s="54">
        <v>43606.696840277778</v>
      </c>
      <c r="X724" s="34" t="str">
        <f t="shared" si="11"/>
        <v>*</v>
      </c>
    </row>
    <row r="725" spans="1:24" x14ac:dyDescent="0.3">
      <c r="A725" s="2">
        <v>132726</v>
      </c>
      <c r="B725" s="3" t="s">
        <v>758</v>
      </c>
      <c r="C725" s="5" t="s">
        <v>749</v>
      </c>
      <c r="D725" s="11"/>
      <c r="E725" s="23"/>
      <c r="F725" s="11">
        <v>12</v>
      </c>
      <c r="G725" s="74">
        <f>IFERROR( ROUNDUP(tabEstimativa[[#This Row],[ESTIMATIVA]] / tabEstimativa[[#This Row],[PERÍODO]],0), 0 )</f>
        <v>1</v>
      </c>
      <c r="H725" s="72">
        <v>4</v>
      </c>
      <c r="I725" s="12">
        <v>43285</v>
      </c>
      <c r="J725" s="7"/>
      <c r="K725" s="8"/>
      <c r="L725" s="6"/>
      <c r="M725" s="238">
        <f>SUMIFS(tabSaldoAta[SALDO],tabSaldoAta[CÓDIGO],tabEstimativa[[#This Row],[CÓDIGO]],tabSaldoAta[ATA.NR],tabEstimativa[[#This Row],[ATA.NR]],tabSaldoAta[ATA.ANO],tabEstimativa[[#This Row],[ATA.ANO]])</f>
        <v>0</v>
      </c>
      <c r="N725" s="13" t="s">
        <v>1459</v>
      </c>
      <c r="O725" s="308" t="s">
        <v>1343</v>
      </c>
      <c r="P725" s="36"/>
      <c r="Q725" s="35" t="str">
        <f>IFERROR( VLOOKUP(tabEstimativa[[#This Row],[PREGÃO]],tabPregões[#Data],6,FALSE), "" )</f>
        <v/>
      </c>
      <c r="R725" s="48"/>
      <c r="S725" s="66" t="str">
        <f>IF(COUNTIFS(tabImprósperosDetalhes[PREGÃO],tabEstimativa[[#This Row],[PREGÃO]],tabImprósperosDetalhes[IMPRÓSPERO],tabEstimativa[[#This Row],[LOTE]]) &gt; 0,"X","")</f>
        <v/>
      </c>
      <c r="T725" s="98" t="str">
        <f>IFERROR( VLOOKUP(tabEstimativa[[#This Row],[PREGÃO]],tabPregões[#Data],11,FALSE), "" )</f>
        <v/>
      </c>
      <c r="U725" s="29" t="s">
        <v>1380</v>
      </c>
      <c r="V725" s="53" t="s">
        <v>1551</v>
      </c>
      <c r="W725" s="54">
        <v>43606.696840277778</v>
      </c>
      <c r="X725" s="34" t="str">
        <f t="shared" si="11"/>
        <v>*</v>
      </c>
    </row>
    <row r="726" spans="1:24" x14ac:dyDescent="0.3">
      <c r="A726" s="2">
        <v>135320</v>
      </c>
      <c r="B726" s="3" t="s">
        <v>759</v>
      </c>
      <c r="C726" s="5" t="s">
        <v>749</v>
      </c>
      <c r="D726" s="11"/>
      <c r="E726" s="23"/>
      <c r="F726" s="11">
        <v>12</v>
      </c>
      <c r="G726" s="74">
        <f>IFERROR( ROUNDUP(tabEstimativa[[#This Row],[ESTIMATIVA]] / tabEstimativa[[#This Row],[PERÍODO]],0), 0 )</f>
        <v>1</v>
      </c>
      <c r="H726" s="72">
        <v>4</v>
      </c>
      <c r="I726" s="12">
        <v>43285</v>
      </c>
      <c r="J726" s="7"/>
      <c r="K726" s="8"/>
      <c r="L726" s="6"/>
      <c r="M726" s="238">
        <f>SUMIFS(tabSaldoAta[SALDO],tabSaldoAta[CÓDIGO],tabEstimativa[[#This Row],[CÓDIGO]],tabSaldoAta[ATA.NR],tabEstimativa[[#This Row],[ATA.NR]],tabSaldoAta[ATA.ANO],tabEstimativa[[#This Row],[ATA.ANO]])</f>
        <v>0</v>
      </c>
      <c r="N726" s="13" t="s">
        <v>1459</v>
      </c>
      <c r="O726" s="308" t="s">
        <v>1343</v>
      </c>
      <c r="P726" s="36"/>
      <c r="Q726" s="35" t="str">
        <f>IFERROR( VLOOKUP(tabEstimativa[[#This Row],[PREGÃO]],tabPregões[#Data],6,FALSE), "" )</f>
        <v/>
      </c>
      <c r="R726" s="48"/>
      <c r="S726" s="66" t="str">
        <f>IF(COUNTIFS(tabImprósperosDetalhes[PREGÃO],tabEstimativa[[#This Row],[PREGÃO]],tabImprósperosDetalhes[IMPRÓSPERO],tabEstimativa[[#This Row],[LOTE]]) &gt; 0,"X","")</f>
        <v/>
      </c>
      <c r="T726" s="98" t="str">
        <f>IFERROR( VLOOKUP(tabEstimativa[[#This Row],[PREGÃO]],tabPregões[#Data],11,FALSE), "" )</f>
        <v/>
      </c>
      <c r="U726" s="29" t="s">
        <v>1380</v>
      </c>
      <c r="V726" s="53" t="s">
        <v>1551</v>
      </c>
      <c r="W726" s="54">
        <v>43606.696840277778</v>
      </c>
      <c r="X726" s="34" t="str">
        <f t="shared" si="11"/>
        <v>*</v>
      </c>
    </row>
    <row r="727" spans="1:24" x14ac:dyDescent="0.3">
      <c r="A727" s="2">
        <v>98723</v>
      </c>
      <c r="B727" s="3" t="s">
        <v>862</v>
      </c>
      <c r="C727" s="5" t="s">
        <v>17</v>
      </c>
      <c r="D727" s="11"/>
      <c r="E727" s="23"/>
      <c r="F727" s="11">
        <v>12</v>
      </c>
      <c r="G727" s="74">
        <f>IFERROR( ROUNDUP(tabEstimativa[[#This Row],[ESTIMATIVA]] / tabEstimativa[[#This Row],[PERÍODO]],0), 0 )</f>
        <v>4</v>
      </c>
      <c r="H727" s="72">
        <v>40</v>
      </c>
      <c r="I727" s="12">
        <v>43357</v>
      </c>
      <c r="J727" s="7"/>
      <c r="K727" s="8"/>
      <c r="L727" s="6"/>
      <c r="M727" s="238">
        <f>SUMIFS(tabSaldoAta[SALDO],tabSaldoAta[CÓDIGO],tabEstimativa[[#This Row],[CÓDIGO]],tabSaldoAta[ATA.NR],tabEstimativa[[#This Row],[ATA.NR]],tabSaldoAta[ATA.ANO],tabEstimativa[[#This Row],[ATA.ANO]])</f>
        <v>0</v>
      </c>
      <c r="N727" s="13" t="s">
        <v>1459</v>
      </c>
      <c r="O727" s="308" t="s">
        <v>1353</v>
      </c>
      <c r="P727" s="36"/>
      <c r="Q727" s="35" t="str">
        <f>IFERROR( VLOOKUP(tabEstimativa[[#This Row],[PREGÃO]],tabPregões[#Data],6,FALSE), "" )</f>
        <v/>
      </c>
      <c r="R727" s="48"/>
      <c r="S727" s="66" t="str">
        <f>IF(COUNTIFS(tabImprósperosDetalhes[PREGÃO],tabEstimativa[[#This Row],[PREGÃO]],tabImprósperosDetalhes[IMPRÓSPERO],tabEstimativa[[#This Row],[LOTE]]) &gt; 0,"X","")</f>
        <v/>
      </c>
      <c r="T727" s="98" t="str">
        <f>IFERROR( VLOOKUP(tabEstimativa[[#This Row],[PREGÃO]],tabPregões[#Data],11,FALSE), "" )</f>
        <v/>
      </c>
      <c r="U727" s="29" t="s">
        <v>1380</v>
      </c>
      <c r="V727" s="53" t="s">
        <v>1551</v>
      </c>
      <c r="W727" s="54">
        <v>43606.696840277778</v>
      </c>
      <c r="X727" s="34" t="str">
        <f t="shared" si="11"/>
        <v>*</v>
      </c>
    </row>
    <row r="728" spans="1:24" x14ac:dyDescent="0.3">
      <c r="A728" s="2">
        <v>121292</v>
      </c>
      <c r="B728" s="3" t="s">
        <v>457</v>
      </c>
      <c r="C728" s="5" t="s">
        <v>17</v>
      </c>
      <c r="D728" s="11">
        <v>55</v>
      </c>
      <c r="E728" s="23">
        <v>49</v>
      </c>
      <c r="F728" s="11">
        <v>12</v>
      </c>
      <c r="G728" s="74">
        <f>IFERROR( ROUNDUP(tabEstimativa[[#This Row],[ESTIMATIVA]] / tabEstimativa[[#This Row],[PERÍODO]],0), 0 )</f>
        <v>17</v>
      </c>
      <c r="H728" s="72">
        <v>200</v>
      </c>
      <c r="I728" s="12">
        <v>43762</v>
      </c>
      <c r="J728" s="7">
        <v>2</v>
      </c>
      <c r="K728" s="8">
        <v>2019</v>
      </c>
      <c r="L728" s="6">
        <v>43831</v>
      </c>
      <c r="M728" s="238">
        <f>SUMIFS(tabSaldoAta[SALDO],tabSaldoAta[CÓDIGO],tabEstimativa[[#This Row],[CÓDIGO]],tabSaldoAta[ATA.NR],tabEstimativa[[#This Row],[ATA.NR]],tabSaldoAta[ATA.ANO],tabEstimativa[[#This Row],[ATA.ANO]])</f>
        <v>130</v>
      </c>
      <c r="N728" s="13" t="s">
        <v>1198</v>
      </c>
      <c r="O728" s="308" t="s">
        <v>1695</v>
      </c>
      <c r="P728" s="36" t="s">
        <v>1697</v>
      </c>
      <c r="Q728" s="35">
        <f>IFERROR( VLOOKUP(tabEstimativa[[#This Row],[PREGÃO]],tabPregões[#Data],6,FALSE), "" )</f>
        <v>43487</v>
      </c>
      <c r="R728" s="48"/>
      <c r="S728" s="66" t="str">
        <f>IF(COUNTIFS(tabImprósperosDetalhes[PREGÃO],tabEstimativa[[#This Row],[PREGÃO]],tabImprósperosDetalhes[IMPRÓSPERO],tabEstimativa[[#This Row],[LOTE]]) &gt; 0,"X","")</f>
        <v/>
      </c>
      <c r="T728" s="98" t="str">
        <f>IFERROR( VLOOKUP(tabEstimativa[[#This Row],[PREGÃO]],tabPregões[#Data],11,FALSE), "" )</f>
        <v>Processo conferido e finalizado. Ata 2/19.</v>
      </c>
      <c r="U728" s="29" t="s">
        <v>1560</v>
      </c>
      <c r="V728" s="53" t="s">
        <v>2063</v>
      </c>
      <c r="W728" s="54">
        <v>43832.353125000001</v>
      </c>
      <c r="X728" s="34" t="str">
        <f t="shared" si="11"/>
        <v>*</v>
      </c>
    </row>
    <row r="729" spans="1:24" x14ac:dyDescent="0.3">
      <c r="A729" s="306">
        <v>136898</v>
      </c>
      <c r="B729" s="314" t="s">
        <v>3597</v>
      </c>
      <c r="C729" s="5" t="s">
        <v>17</v>
      </c>
      <c r="D729" s="11">
        <v>55</v>
      </c>
      <c r="E729" s="23">
        <v>49</v>
      </c>
      <c r="F729" s="11">
        <v>12</v>
      </c>
      <c r="G729" s="74">
        <f>ROUNDUP(tabEstimativa[[#This Row],[ESTIMATIVA]] / tabEstimativa[[#This Row],[PERÍODO]],0)</f>
        <v>9</v>
      </c>
      <c r="H729" s="72">
        <v>100</v>
      </c>
      <c r="I729" s="12">
        <v>44097</v>
      </c>
      <c r="J729" s="7">
        <v>39</v>
      </c>
      <c r="K729" s="8">
        <v>2021</v>
      </c>
      <c r="L729" s="6">
        <v>44602</v>
      </c>
      <c r="M729" s="238">
        <f>SUMIFS(tabSaldoAta[SALDO],tabSaldoAta[CÓDIGO],tabEstimativa[[#This Row],[CÓDIGO]],tabSaldoAta[ATA.NR],tabEstimativa[[#This Row],[ATA.NR]],tabSaldoAta[ATA.ANO],tabEstimativa[[#This Row],[ATA.ANO]])</f>
        <v>-50</v>
      </c>
      <c r="N729" s="13" t="s">
        <v>1198</v>
      </c>
      <c r="O729" s="307" t="str">
        <f>IFERROR( VLOOKUP(CONCATENATE(tabEstimativa[[#This Row],[ATA.NR]],"/",tabEstimativa[[#This Row],[ATA.ANO]]-2000),tabAtas[#Data],6,FALSE), "" )</f>
        <v>DISJUNTORES, LAMPADAS E LUMINARIAS</v>
      </c>
      <c r="P729" s="36" t="s">
        <v>3319</v>
      </c>
      <c r="Q729" s="35">
        <f>IFERROR( VLOOKUP(tabEstimativa[[#This Row],[PREGÃO]],tabPregões[#Data],6,FALSE), "" )</f>
        <v>43882</v>
      </c>
      <c r="R729" s="48"/>
      <c r="S729" s="66" t="str">
        <f>IF(COUNTIFS(tabImprósperosDetalhes[PREGÃO],tabEstimativa[[#This Row],[PREGÃO]],tabImprósperosDetalhes[IMPRÓSPERO],tabEstimativa[[#This Row],[LOTE]]) &gt; 0,"X","")</f>
        <v/>
      </c>
      <c r="T729" s="98" t="str">
        <f>IFERROR( VLOOKUP(tabEstimativa[[#This Row],[PREGÃO]],tabPregões[#Data],11,FALSE), "" )</f>
        <v>Processo conferido, finalizado.</v>
      </c>
      <c r="U729" s="29" t="s">
        <v>1560</v>
      </c>
      <c r="V729" s="53" t="s">
        <v>2196</v>
      </c>
      <c r="W729" s="54">
        <v>44607.3358912037</v>
      </c>
      <c r="X729" s="34" t="str">
        <f t="shared" si="11"/>
        <v>*</v>
      </c>
    </row>
    <row r="730" spans="1:24" x14ac:dyDescent="0.3">
      <c r="A730" s="2">
        <v>103298</v>
      </c>
      <c r="B730" s="3" t="s">
        <v>445</v>
      </c>
      <c r="C730" s="5" t="s">
        <v>3</v>
      </c>
      <c r="D730" s="11">
        <v>55</v>
      </c>
      <c r="E730" s="23">
        <v>49</v>
      </c>
      <c r="F730" s="11">
        <v>12</v>
      </c>
      <c r="G730" s="74">
        <f>IFERROR( ROUNDUP(tabEstimativa[[#This Row],[ESTIMATIVA]] / tabEstimativa[[#This Row],[PERÍODO]],0), 0 )</f>
        <v>0</v>
      </c>
      <c r="H730" s="72">
        <v>0</v>
      </c>
      <c r="I730" s="12">
        <v>43762</v>
      </c>
      <c r="J730" s="7"/>
      <c r="K730" s="8"/>
      <c r="L730" s="6"/>
      <c r="M730" s="238">
        <f>SUMIFS(tabSaldoAta[SALDO],tabSaldoAta[CÓDIGO],tabEstimativa[[#This Row],[CÓDIGO]],tabSaldoAta[ATA.NR],tabEstimativa[[#This Row],[ATA.NR]],tabSaldoAta[ATA.ANO],tabEstimativa[[#This Row],[ATA.ANO]])</f>
        <v>0</v>
      </c>
      <c r="N730" s="13" t="s">
        <v>1799</v>
      </c>
      <c r="O730" s="308" t="s">
        <v>1336</v>
      </c>
      <c r="P730" s="36"/>
      <c r="Q730" s="35" t="str">
        <f>IFERROR( VLOOKUP(tabEstimativa[[#This Row],[PREGÃO]],tabPregões[#Data],6,FALSE), "" )</f>
        <v/>
      </c>
      <c r="R730" s="48"/>
      <c r="S730" s="66" t="str">
        <f>IF(COUNTIFS(tabImprósperosDetalhes[PREGÃO],tabEstimativa[[#This Row],[PREGÃO]],tabImprósperosDetalhes[IMPRÓSPERO],tabEstimativa[[#This Row],[LOTE]]) &gt; 0,"X","")</f>
        <v/>
      </c>
      <c r="T730" s="98" t="str">
        <f>IFERROR( VLOOKUP(tabEstimativa[[#This Row],[PREGÃO]],tabPregões[#Data],11,FALSE), "" )</f>
        <v/>
      </c>
      <c r="U730" s="29" t="s">
        <v>1380</v>
      </c>
      <c r="V730" s="53" t="s">
        <v>2063</v>
      </c>
      <c r="W730" s="54">
        <v>43769.65662037037</v>
      </c>
      <c r="X730" s="34" t="str">
        <f t="shared" si="11"/>
        <v>*</v>
      </c>
    </row>
    <row r="731" spans="1:24" x14ac:dyDescent="0.3">
      <c r="A731" s="2">
        <v>15167</v>
      </c>
      <c r="B731" s="3" t="s">
        <v>421</v>
      </c>
      <c r="C731" s="5" t="s">
        <v>3</v>
      </c>
      <c r="D731" s="11">
        <v>55</v>
      </c>
      <c r="E731" s="23">
        <v>49</v>
      </c>
      <c r="F731" s="11">
        <v>12</v>
      </c>
      <c r="G731" s="74">
        <f>IFERROR( ROUNDUP(tabEstimativa[[#This Row],[ESTIMATIVA]] / tabEstimativa[[#This Row],[PERÍODO]],0), 0 )</f>
        <v>42</v>
      </c>
      <c r="H731" s="72">
        <v>500</v>
      </c>
      <c r="I731" s="12">
        <v>44097</v>
      </c>
      <c r="J731" s="7">
        <v>17</v>
      </c>
      <c r="K731" s="8">
        <v>2020</v>
      </c>
      <c r="L731" s="6">
        <v>44225</v>
      </c>
      <c r="M731" s="238">
        <f>SUMIFS(tabSaldoAta[SALDO],tabSaldoAta[CÓDIGO],tabEstimativa[[#This Row],[CÓDIGO]],tabSaldoAta[ATA.NR],tabEstimativa[[#This Row],[ATA.NR]],tabSaldoAta[ATA.ANO],tabEstimativa[[#This Row],[ATA.ANO]])</f>
        <v>500</v>
      </c>
      <c r="N731" s="13" t="s">
        <v>1198</v>
      </c>
      <c r="O731" s="307" t="str">
        <f>IFERROR( VLOOKUP(CONCATENATE(tabEstimativa[[#This Row],[ATA.NR]],"/",tabEstimativa[[#This Row],[ATA.ANO]]-2000),tabAtas[#Data],6,FALSE), "" )</f>
        <v>DISJUNTORES, REATORES, LÂMPADAS, LUMINARIAS, CONTATOR E DISTRIBUIDOR GERAL PARA TELEFONIA</v>
      </c>
      <c r="P731" s="36" t="s">
        <v>3319</v>
      </c>
      <c r="Q731" s="35">
        <f>IFERROR( VLOOKUP(tabEstimativa[[#This Row],[PREGÃO]],tabPregões[#Data],6,FALSE), "" )</f>
        <v>43882</v>
      </c>
      <c r="R731" s="48"/>
      <c r="S731" s="66" t="str">
        <f>IF(COUNTIFS(tabImprósperosDetalhes[PREGÃO],tabEstimativa[[#This Row],[PREGÃO]],tabImprósperosDetalhes[IMPRÓSPERO],tabEstimativa[[#This Row],[LOTE]]) &gt; 0,"X","")</f>
        <v/>
      </c>
      <c r="T731" s="98" t="str">
        <f>IFERROR( VLOOKUP(tabEstimativa[[#This Row],[PREGÃO]],tabPregões[#Data],11,FALSE), "" )</f>
        <v>Processo conferido, finalizado.</v>
      </c>
      <c r="U731" s="29" t="s">
        <v>1560</v>
      </c>
      <c r="V731" s="53" t="s">
        <v>2063</v>
      </c>
      <c r="W731" s="54">
        <v>44225.355069444442</v>
      </c>
      <c r="X731" s="34" t="str">
        <f t="shared" si="11"/>
        <v>*</v>
      </c>
    </row>
    <row r="732" spans="1:24" x14ac:dyDescent="0.3">
      <c r="A732" s="2">
        <v>138554</v>
      </c>
      <c r="B732" s="3" t="s">
        <v>3453</v>
      </c>
      <c r="C732" s="5" t="s">
        <v>17</v>
      </c>
      <c r="D732" s="11">
        <v>55</v>
      </c>
      <c r="E732" s="23">
        <v>49</v>
      </c>
      <c r="F732" s="11">
        <v>12</v>
      </c>
      <c r="G732" s="74">
        <f>ROUNDUP(tabEstimativa[[#This Row],[ESTIMATIVA]] / tabEstimativa[[#This Row],[PERÍODO]],0)</f>
        <v>59</v>
      </c>
      <c r="H732" s="72">
        <v>700</v>
      </c>
      <c r="I732" s="268">
        <v>44146</v>
      </c>
      <c r="J732" s="2">
        <v>79</v>
      </c>
      <c r="K732" s="8">
        <v>2021</v>
      </c>
      <c r="L732" s="6">
        <v>44636</v>
      </c>
      <c r="M732" s="238">
        <f>SUMIFS(tabSaldoAta[SALDO],tabSaldoAta[CÓDIGO],tabEstimativa[[#This Row],[CÓDIGO]],tabSaldoAta[ATA.NR],tabEstimativa[[#This Row],[ATA.NR]],tabSaldoAta[ATA.ANO],tabEstimativa[[#This Row],[ATA.ANO]])</f>
        <v>0</v>
      </c>
      <c r="N732" s="13" t="s">
        <v>1198</v>
      </c>
      <c r="O732" s="307" t="str">
        <f>IFERROR( VLOOKUP(CONCATENATE(tabEstimativa[[#This Row],[ATA.NR]],"/",tabEstimativa[[#This Row],[ATA.ANO]]-2000),tabAtas[#Data],6,FALSE), "" )</f>
        <v>LUMINARIAS E REFLETORES</v>
      </c>
      <c r="P732" s="36" t="s">
        <v>4064</v>
      </c>
      <c r="Q732" s="35">
        <f>IFERROR( VLOOKUP(tabEstimativa[[#This Row],[PREGÃO]],tabPregões[#Data],6,FALSE), "" )</f>
        <v>44216</v>
      </c>
      <c r="R732" s="48"/>
      <c r="S732" s="66" t="str">
        <f>IF(COUNTIFS(tabImprósperosDetalhes[PREGÃO],tabEstimativa[[#This Row],[PREGÃO]],tabImprósperosDetalhes[IMPRÓSPERO],tabEstimativa[[#This Row],[LOTE]]) &gt; 0,"X","")</f>
        <v/>
      </c>
      <c r="T732" s="98" t="str">
        <f>IFERROR( VLOOKUP(tabEstimativa[[#This Row],[PREGÃO]],tabPregões[#Data],11,FALSE), "" )</f>
        <v>Finalizado</v>
      </c>
      <c r="U732" s="29" t="s">
        <v>1560</v>
      </c>
      <c r="V732" s="53" t="s">
        <v>2063</v>
      </c>
      <c r="W732" s="54">
        <v>44637.717094907406</v>
      </c>
      <c r="X732" s="34" t="str">
        <f t="shared" si="11"/>
        <v>*</v>
      </c>
    </row>
    <row r="733" spans="1:24" x14ac:dyDescent="0.3">
      <c r="A733" s="2">
        <v>138552</v>
      </c>
      <c r="B733" s="3" t="s">
        <v>3454</v>
      </c>
      <c r="C733" s="5" t="s">
        <v>17</v>
      </c>
      <c r="D733" s="11">
        <v>55</v>
      </c>
      <c r="E733" s="23">
        <v>49</v>
      </c>
      <c r="F733" s="11">
        <v>12</v>
      </c>
      <c r="G733" s="74">
        <f>ROUNDUP(tabEstimativa[[#This Row],[ESTIMATIVA]] / tabEstimativa[[#This Row],[PERÍODO]],0)</f>
        <v>59</v>
      </c>
      <c r="H733" s="72">
        <v>700</v>
      </c>
      <c r="I733" s="268">
        <v>44146</v>
      </c>
      <c r="J733" s="2">
        <v>79</v>
      </c>
      <c r="K733" s="8">
        <v>2021</v>
      </c>
      <c r="L733" s="6">
        <v>44636</v>
      </c>
      <c r="M733" s="238">
        <f>SUMIFS(tabSaldoAta[SALDO],tabSaldoAta[CÓDIGO],tabEstimativa[[#This Row],[CÓDIGO]],tabSaldoAta[ATA.NR],tabEstimativa[[#This Row],[ATA.NR]],tabSaldoAta[ATA.ANO],tabEstimativa[[#This Row],[ATA.ANO]])</f>
        <v>0</v>
      </c>
      <c r="N733" s="13" t="s">
        <v>1198</v>
      </c>
      <c r="O733" s="307" t="str">
        <f>IFERROR( VLOOKUP(CONCATENATE(tabEstimativa[[#This Row],[ATA.NR]],"/",tabEstimativa[[#This Row],[ATA.ANO]]-2000),tabAtas[#Data],6,FALSE), "" )</f>
        <v>LUMINARIAS E REFLETORES</v>
      </c>
      <c r="P733" s="36" t="s">
        <v>4064</v>
      </c>
      <c r="Q733" s="35">
        <f>IFERROR( VLOOKUP(tabEstimativa[[#This Row],[PREGÃO]],tabPregões[#Data],6,FALSE), "" )</f>
        <v>44216</v>
      </c>
      <c r="R733" s="48"/>
      <c r="S733" s="66" t="str">
        <f>IF(COUNTIFS(tabImprósperosDetalhes[PREGÃO],tabEstimativa[[#This Row],[PREGÃO]],tabImprósperosDetalhes[IMPRÓSPERO],tabEstimativa[[#This Row],[LOTE]]) &gt; 0,"X","")</f>
        <v/>
      </c>
      <c r="T733" s="98" t="str">
        <f>IFERROR( VLOOKUP(tabEstimativa[[#This Row],[PREGÃO]],tabPregões[#Data],11,FALSE), "" )</f>
        <v>Finalizado</v>
      </c>
      <c r="U733" s="29" t="s">
        <v>1560</v>
      </c>
      <c r="V733" s="53" t="s">
        <v>2063</v>
      </c>
      <c r="W733" s="54">
        <v>44637.717094907406</v>
      </c>
      <c r="X733" s="34" t="str">
        <f t="shared" si="11"/>
        <v>*</v>
      </c>
    </row>
    <row r="734" spans="1:24" x14ac:dyDescent="0.3">
      <c r="A734" s="2">
        <v>138553</v>
      </c>
      <c r="B734" s="3" t="s">
        <v>3455</v>
      </c>
      <c r="C734" s="5" t="s">
        <v>17</v>
      </c>
      <c r="D734" s="11">
        <v>55</v>
      </c>
      <c r="E734" s="23">
        <v>49</v>
      </c>
      <c r="F734" s="11">
        <v>12</v>
      </c>
      <c r="G734" s="74">
        <f>ROUNDUP(tabEstimativa[[#This Row],[ESTIMATIVA]] / tabEstimativa[[#This Row],[PERÍODO]],0)</f>
        <v>59</v>
      </c>
      <c r="H734" s="72">
        <v>700</v>
      </c>
      <c r="I734" s="268">
        <v>44146</v>
      </c>
      <c r="J734" s="2">
        <v>79</v>
      </c>
      <c r="K734" s="8">
        <v>2021</v>
      </c>
      <c r="L734" s="6">
        <v>44636</v>
      </c>
      <c r="M734" s="238">
        <f>SUMIFS(tabSaldoAta[SALDO],tabSaldoAta[CÓDIGO],tabEstimativa[[#This Row],[CÓDIGO]],tabSaldoAta[ATA.NR],tabEstimativa[[#This Row],[ATA.NR]],tabSaldoAta[ATA.ANO],tabEstimativa[[#This Row],[ATA.ANO]])</f>
        <v>0</v>
      </c>
      <c r="N734" s="13" t="s">
        <v>1198</v>
      </c>
      <c r="O734" s="307" t="str">
        <f>IFERROR( VLOOKUP(CONCATENATE(tabEstimativa[[#This Row],[ATA.NR]],"/",tabEstimativa[[#This Row],[ATA.ANO]]-2000),tabAtas[#Data],6,FALSE), "" )</f>
        <v>LUMINARIAS E REFLETORES</v>
      </c>
      <c r="P734" s="36" t="s">
        <v>4064</v>
      </c>
      <c r="Q734" s="35">
        <f>IFERROR( VLOOKUP(tabEstimativa[[#This Row],[PREGÃO]],tabPregões[#Data],6,FALSE), "" )</f>
        <v>44216</v>
      </c>
      <c r="R734" s="48"/>
      <c r="S734" s="66" t="str">
        <f>IF(COUNTIFS(tabImprósperosDetalhes[PREGÃO],tabEstimativa[[#This Row],[PREGÃO]],tabImprósperosDetalhes[IMPRÓSPERO],tabEstimativa[[#This Row],[LOTE]]) &gt; 0,"X","")</f>
        <v/>
      </c>
      <c r="T734" s="98" t="str">
        <f>IFERROR( VLOOKUP(tabEstimativa[[#This Row],[PREGÃO]],tabPregões[#Data],11,FALSE), "" )</f>
        <v>Finalizado</v>
      </c>
      <c r="U734" s="29" t="s">
        <v>1560</v>
      </c>
      <c r="V734" s="53" t="s">
        <v>2063</v>
      </c>
      <c r="W734" s="54">
        <v>44637.717094907406</v>
      </c>
      <c r="X734" s="34" t="str">
        <f t="shared" si="11"/>
        <v>*</v>
      </c>
    </row>
    <row r="735" spans="1:24" x14ac:dyDescent="0.3">
      <c r="A735" s="2">
        <v>100910</v>
      </c>
      <c r="B735" s="3" t="s">
        <v>1071</v>
      </c>
      <c r="C735" s="5" t="s">
        <v>3</v>
      </c>
      <c r="D735" s="11"/>
      <c r="E735" s="23"/>
      <c r="F735" s="11">
        <v>12</v>
      </c>
      <c r="G735" s="74">
        <f>IFERROR( ROUNDUP(tabEstimativa[[#This Row],[ESTIMATIVA]] / tabEstimativa[[#This Row],[PERÍODO]],0), 0 )</f>
        <v>0</v>
      </c>
      <c r="H735" s="72">
        <v>0</v>
      </c>
      <c r="I735" s="12">
        <v>43418</v>
      </c>
      <c r="J735" s="7">
        <v>70</v>
      </c>
      <c r="K735" s="8">
        <v>2019</v>
      </c>
      <c r="L735" s="6">
        <v>43899</v>
      </c>
      <c r="M735" s="238">
        <f>SUMIFS(tabSaldoAta[SALDO],tabSaldoAta[CÓDIGO],tabEstimativa[[#This Row],[CÓDIGO]],tabSaldoAta[ATA.NR],tabEstimativa[[#This Row],[ATA.NR]],tabSaldoAta[ATA.ANO],tabEstimativa[[#This Row],[ATA.ANO]])</f>
        <v>0</v>
      </c>
      <c r="N735" s="13" t="s">
        <v>1199</v>
      </c>
      <c r="O735" s="308" t="s">
        <v>1660</v>
      </c>
      <c r="P735" s="36" t="s">
        <v>1742</v>
      </c>
      <c r="Q735" s="35">
        <f>IFERROR( VLOOKUP(tabEstimativa[[#This Row],[PREGÃO]],tabPregões[#Data],6,FALSE), "" )</f>
        <v>43657</v>
      </c>
      <c r="R735" s="48"/>
      <c r="S735" s="66" t="str">
        <f>IF(COUNTIFS(tabImprósperosDetalhes[PREGÃO],tabEstimativa[[#This Row],[PREGÃO]],tabImprósperosDetalhes[IMPRÓSPERO],tabEstimativa[[#This Row],[LOTE]]) &gt; 0,"X","")</f>
        <v/>
      </c>
      <c r="T735" s="98" t="str">
        <f>IFERROR( VLOOKUP(tabEstimativa[[#This Row],[PREGÃO]],tabPregões[#Data],11,FALSE), "" )</f>
        <v>Processo finalizado. Ata 76/19.</v>
      </c>
      <c r="U735" s="29" t="s">
        <v>1941</v>
      </c>
      <c r="V735" s="53" t="s">
        <v>1551</v>
      </c>
      <c r="W735" s="54">
        <v>43675.396087962959</v>
      </c>
      <c r="X735" s="34" t="str">
        <f t="shared" si="11"/>
        <v>*</v>
      </c>
    </row>
    <row r="736" spans="1:24" x14ac:dyDescent="0.3">
      <c r="A736" s="2">
        <v>117910</v>
      </c>
      <c r="B736" s="3" t="s">
        <v>643</v>
      </c>
      <c r="C736" s="5" t="s">
        <v>3</v>
      </c>
      <c r="D736" s="11"/>
      <c r="E736" s="23"/>
      <c r="F736" s="11">
        <v>12</v>
      </c>
      <c r="G736" s="74">
        <f>IFERROR( ROUNDUP(tabEstimativa[[#This Row],[ESTIMATIVA]] / tabEstimativa[[#This Row],[PERÍODO]],0), 0 )</f>
        <v>0</v>
      </c>
      <c r="H736" s="72">
        <v>0</v>
      </c>
      <c r="I736" s="12">
        <v>43418</v>
      </c>
      <c r="J736" s="7">
        <v>20</v>
      </c>
      <c r="K736" s="8">
        <v>2018</v>
      </c>
      <c r="L736" s="6">
        <v>43486</v>
      </c>
      <c r="M736" s="238">
        <f>SUMIFS(tabSaldoAta[SALDO],tabSaldoAta[CÓDIGO],tabEstimativa[[#This Row],[CÓDIGO]],tabSaldoAta[ATA.NR],tabEstimativa[[#This Row],[ATA.NR]],tabSaldoAta[ATA.ANO],tabEstimativa[[#This Row],[ATA.ANO]])</f>
        <v>0</v>
      </c>
      <c r="N736" s="13" t="s">
        <v>1199</v>
      </c>
      <c r="O736" s="308" t="s">
        <v>1660</v>
      </c>
      <c r="P736" s="36" t="s">
        <v>1742</v>
      </c>
      <c r="Q736" s="35">
        <f>IFERROR( VLOOKUP(tabEstimativa[[#This Row],[PREGÃO]],tabPregões[#Data],6,FALSE), "" )</f>
        <v>43657</v>
      </c>
      <c r="R736" s="48"/>
      <c r="S736" s="66" t="str">
        <f>IF(COUNTIFS(tabImprósperosDetalhes[PREGÃO],tabEstimativa[[#This Row],[PREGÃO]],tabImprósperosDetalhes[IMPRÓSPERO],tabEstimativa[[#This Row],[LOTE]]) &gt; 0,"X","")</f>
        <v/>
      </c>
      <c r="T736" s="98" t="str">
        <f>IFERROR( VLOOKUP(tabEstimativa[[#This Row],[PREGÃO]],tabPregões[#Data],11,FALSE), "" )</f>
        <v>Processo finalizado. Ata 76/19.</v>
      </c>
      <c r="U736" s="29" t="s">
        <v>1941</v>
      </c>
      <c r="V736" s="53" t="s">
        <v>1551</v>
      </c>
      <c r="W736" s="54">
        <v>43675.4062037037</v>
      </c>
      <c r="X736" s="34" t="str">
        <f t="shared" si="11"/>
        <v>*</v>
      </c>
    </row>
    <row r="737" spans="1:24" x14ac:dyDescent="0.3">
      <c r="A737" s="2">
        <v>117911</v>
      </c>
      <c r="B737" s="3" t="s">
        <v>644</v>
      </c>
      <c r="C737" s="5" t="s">
        <v>3</v>
      </c>
      <c r="D737" s="11"/>
      <c r="E737" s="23"/>
      <c r="F737" s="11">
        <v>12</v>
      </c>
      <c r="G737" s="74">
        <f>IFERROR( ROUNDUP(tabEstimativa[[#This Row],[ESTIMATIVA]] / tabEstimativa[[#This Row],[PERÍODO]],0), 0 )</f>
        <v>0</v>
      </c>
      <c r="H737" s="72">
        <v>0</v>
      </c>
      <c r="I737" s="12">
        <v>43418</v>
      </c>
      <c r="J737" s="7">
        <v>20</v>
      </c>
      <c r="K737" s="8">
        <v>2018</v>
      </c>
      <c r="L737" s="6">
        <v>43486</v>
      </c>
      <c r="M737" s="238">
        <f>SUMIFS(tabSaldoAta[SALDO],tabSaldoAta[CÓDIGO],tabEstimativa[[#This Row],[CÓDIGO]],tabSaldoAta[ATA.NR],tabEstimativa[[#This Row],[ATA.NR]],tabSaldoAta[ATA.ANO],tabEstimativa[[#This Row],[ATA.ANO]])</f>
        <v>0</v>
      </c>
      <c r="N737" s="13" t="s">
        <v>1199</v>
      </c>
      <c r="O737" s="308" t="s">
        <v>1660</v>
      </c>
      <c r="P737" s="36" t="s">
        <v>1742</v>
      </c>
      <c r="Q737" s="35">
        <f>IFERROR( VLOOKUP(tabEstimativa[[#This Row],[PREGÃO]],tabPregões[#Data],6,FALSE), "" )</f>
        <v>43657</v>
      </c>
      <c r="R737" s="48"/>
      <c r="S737" s="66" t="str">
        <f>IF(COUNTIFS(tabImprósperosDetalhes[PREGÃO],tabEstimativa[[#This Row],[PREGÃO]],tabImprósperosDetalhes[IMPRÓSPERO],tabEstimativa[[#This Row],[LOTE]]) &gt; 0,"X","")</f>
        <v/>
      </c>
      <c r="T737" s="98" t="str">
        <f>IFERROR( VLOOKUP(tabEstimativa[[#This Row],[PREGÃO]],tabPregões[#Data],11,FALSE), "" )</f>
        <v>Processo finalizado. Ata 76/19.</v>
      </c>
      <c r="U737" s="29" t="s">
        <v>1941</v>
      </c>
      <c r="V737" s="53" t="s">
        <v>1551</v>
      </c>
      <c r="W737" s="54">
        <v>43675.406342592592</v>
      </c>
      <c r="X737" s="34" t="str">
        <f t="shared" si="11"/>
        <v>*</v>
      </c>
    </row>
    <row r="738" spans="1:24" x14ac:dyDescent="0.3">
      <c r="A738" s="2">
        <v>117912</v>
      </c>
      <c r="B738" s="3" t="s">
        <v>1074</v>
      </c>
      <c r="C738" s="5" t="s">
        <v>3</v>
      </c>
      <c r="D738" s="11"/>
      <c r="E738" s="23"/>
      <c r="F738" s="11">
        <v>12</v>
      </c>
      <c r="G738" s="74">
        <f>IFERROR( ROUNDUP(tabEstimativa[[#This Row],[ESTIMATIVA]] / tabEstimativa[[#This Row],[PERÍODO]],0), 0 )</f>
        <v>0</v>
      </c>
      <c r="H738" s="72">
        <v>0</v>
      </c>
      <c r="I738" s="12">
        <v>43418</v>
      </c>
      <c r="J738" s="7">
        <v>20</v>
      </c>
      <c r="K738" s="8">
        <v>2018</v>
      </c>
      <c r="L738" s="6">
        <v>43486</v>
      </c>
      <c r="M738" s="238">
        <f>SUMIFS(tabSaldoAta[SALDO],tabSaldoAta[CÓDIGO],tabEstimativa[[#This Row],[CÓDIGO]],tabSaldoAta[ATA.NR],tabEstimativa[[#This Row],[ATA.NR]],tabSaldoAta[ATA.ANO],tabEstimativa[[#This Row],[ATA.ANO]])</f>
        <v>0</v>
      </c>
      <c r="N738" s="13" t="s">
        <v>1199</v>
      </c>
      <c r="O738" s="308" t="s">
        <v>1660</v>
      </c>
      <c r="P738" s="36" t="s">
        <v>1742</v>
      </c>
      <c r="Q738" s="35">
        <f>IFERROR( VLOOKUP(tabEstimativa[[#This Row],[PREGÃO]],tabPregões[#Data],6,FALSE), "" )</f>
        <v>43657</v>
      </c>
      <c r="R738" s="48"/>
      <c r="S738" s="66" t="str">
        <f>IF(COUNTIFS(tabImprósperosDetalhes[PREGÃO],tabEstimativa[[#This Row],[PREGÃO]],tabImprósperosDetalhes[IMPRÓSPERO],tabEstimativa[[#This Row],[LOTE]]) &gt; 0,"X","")</f>
        <v/>
      </c>
      <c r="T738" s="98" t="str">
        <f>IFERROR( VLOOKUP(tabEstimativa[[#This Row],[PREGÃO]],tabPregões[#Data],11,FALSE), "" )</f>
        <v>Processo finalizado. Ata 76/19.</v>
      </c>
      <c r="U738" s="29" t="s">
        <v>1941</v>
      </c>
      <c r="V738" s="53" t="s">
        <v>1551</v>
      </c>
      <c r="W738" s="54">
        <v>43675.406585648147</v>
      </c>
      <c r="X738" s="34" t="str">
        <f t="shared" si="11"/>
        <v>*</v>
      </c>
    </row>
    <row r="739" spans="1:24" x14ac:dyDescent="0.3">
      <c r="A739" s="2">
        <v>118667</v>
      </c>
      <c r="B739" s="3" t="s">
        <v>1076</v>
      </c>
      <c r="C739" s="5" t="s">
        <v>17</v>
      </c>
      <c r="D739" s="11"/>
      <c r="E739" s="23"/>
      <c r="F739" s="11">
        <v>12</v>
      </c>
      <c r="G739" s="74">
        <f>IFERROR( ROUNDUP(tabEstimativa[[#This Row],[ESTIMATIVA]] / tabEstimativa[[#This Row],[PERÍODO]],0), 0 )</f>
        <v>0</v>
      </c>
      <c r="H739" s="72">
        <v>0</v>
      </c>
      <c r="I739" s="12">
        <v>43418</v>
      </c>
      <c r="J739" s="7">
        <v>20</v>
      </c>
      <c r="K739" s="8">
        <v>2018</v>
      </c>
      <c r="L739" s="6">
        <v>43486</v>
      </c>
      <c r="M739" s="238">
        <f>SUMIFS(tabSaldoAta[SALDO],tabSaldoAta[CÓDIGO],tabEstimativa[[#This Row],[CÓDIGO]],tabSaldoAta[ATA.NR],tabEstimativa[[#This Row],[ATA.NR]],tabSaldoAta[ATA.ANO],tabEstimativa[[#This Row],[ATA.ANO]])</f>
        <v>0</v>
      </c>
      <c r="N739" s="13" t="s">
        <v>1199</v>
      </c>
      <c r="O739" s="308" t="s">
        <v>1660</v>
      </c>
      <c r="P739" s="36" t="s">
        <v>1742</v>
      </c>
      <c r="Q739" s="35">
        <f>IFERROR( VLOOKUP(tabEstimativa[[#This Row],[PREGÃO]],tabPregões[#Data],6,FALSE), "" )</f>
        <v>43657</v>
      </c>
      <c r="R739" s="48"/>
      <c r="S739" s="66" t="str">
        <f>IF(COUNTIFS(tabImprósperosDetalhes[PREGÃO],tabEstimativa[[#This Row],[PREGÃO]],tabImprósperosDetalhes[IMPRÓSPERO],tabEstimativa[[#This Row],[LOTE]]) &gt; 0,"X","")</f>
        <v/>
      </c>
      <c r="T739" s="98" t="str">
        <f>IFERROR( VLOOKUP(tabEstimativa[[#This Row],[PREGÃO]],tabPregões[#Data],11,FALSE), "" )</f>
        <v>Processo finalizado. Ata 76/19.</v>
      </c>
      <c r="U739" s="29" t="s">
        <v>1941</v>
      </c>
      <c r="V739" s="53" t="s">
        <v>1551</v>
      </c>
      <c r="W739" s="54">
        <v>43675.407175925924</v>
      </c>
      <c r="X739" s="34" t="str">
        <f t="shared" si="11"/>
        <v>*</v>
      </c>
    </row>
    <row r="740" spans="1:24" x14ac:dyDescent="0.3">
      <c r="A740" s="2">
        <v>117913</v>
      </c>
      <c r="B740" s="3" t="s">
        <v>1075</v>
      </c>
      <c r="C740" s="5" t="s">
        <v>3</v>
      </c>
      <c r="D740" s="11"/>
      <c r="E740" s="23"/>
      <c r="F740" s="11">
        <v>12</v>
      </c>
      <c r="G740" s="74">
        <f>IFERROR( ROUNDUP(tabEstimativa[[#This Row],[ESTIMATIVA]] / tabEstimativa[[#This Row],[PERÍODO]],0), 0 )</f>
        <v>0</v>
      </c>
      <c r="H740" s="72">
        <v>0</v>
      </c>
      <c r="I740" s="12">
        <v>43418</v>
      </c>
      <c r="J740" s="7">
        <v>20</v>
      </c>
      <c r="K740" s="8">
        <v>2018</v>
      </c>
      <c r="L740" s="6">
        <v>43486</v>
      </c>
      <c r="M740" s="238">
        <f>SUMIFS(tabSaldoAta[SALDO],tabSaldoAta[CÓDIGO],tabEstimativa[[#This Row],[CÓDIGO]],tabSaldoAta[ATA.NR],tabEstimativa[[#This Row],[ATA.NR]],tabSaldoAta[ATA.ANO],tabEstimativa[[#This Row],[ATA.ANO]])</f>
        <v>0</v>
      </c>
      <c r="N740" s="13" t="s">
        <v>1199</v>
      </c>
      <c r="O740" s="308" t="s">
        <v>1660</v>
      </c>
      <c r="P740" s="36" t="s">
        <v>1742</v>
      </c>
      <c r="Q740" s="35">
        <f>IFERROR( VLOOKUP(tabEstimativa[[#This Row],[PREGÃO]],tabPregões[#Data],6,FALSE), "" )</f>
        <v>43657</v>
      </c>
      <c r="R740" s="48"/>
      <c r="S740" s="66" t="str">
        <f>IF(COUNTIFS(tabImprósperosDetalhes[PREGÃO],tabEstimativa[[#This Row],[PREGÃO]],tabImprósperosDetalhes[IMPRÓSPERO],tabEstimativa[[#This Row],[LOTE]]) &gt; 0,"X","")</f>
        <v/>
      </c>
      <c r="T740" s="98" t="str">
        <f>IFERROR( VLOOKUP(tabEstimativa[[#This Row],[PREGÃO]],tabPregões[#Data],11,FALSE), "" )</f>
        <v>Processo finalizado. Ata 76/19.</v>
      </c>
      <c r="U740" s="29" t="s">
        <v>1941</v>
      </c>
      <c r="V740" s="53" t="s">
        <v>1551</v>
      </c>
      <c r="W740" s="54">
        <v>43675.406759259262</v>
      </c>
      <c r="X740" s="34" t="str">
        <f t="shared" si="11"/>
        <v>*</v>
      </c>
    </row>
    <row r="741" spans="1:24" x14ac:dyDescent="0.3">
      <c r="A741" s="2">
        <v>117914</v>
      </c>
      <c r="B741" s="3" t="s">
        <v>3474</v>
      </c>
      <c r="C741" s="5" t="s">
        <v>3</v>
      </c>
      <c r="D741" s="11">
        <v>61</v>
      </c>
      <c r="E741" s="23">
        <v>8</v>
      </c>
      <c r="F741" s="11">
        <v>12</v>
      </c>
      <c r="G741" s="74"/>
      <c r="H741" s="72">
        <v>30</v>
      </c>
      <c r="I741" s="12">
        <v>43906</v>
      </c>
      <c r="J741" s="7">
        <v>156</v>
      </c>
      <c r="K741" s="8">
        <v>2019</v>
      </c>
      <c r="L741" s="6">
        <v>44013</v>
      </c>
      <c r="M741" s="238">
        <f>SUMIFS(tabSaldoAta[SALDO],tabSaldoAta[CÓDIGO],tabEstimativa[[#This Row],[CÓDIGO]],tabSaldoAta[ATA.NR],tabEstimativa[[#This Row],[ATA.NR]],tabSaldoAta[ATA.ANO],tabEstimativa[[#This Row],[ATA.ANO]])</f>
        <v>0</v>
      </c>
      <c r="N741" s="13" t="s">
        <v>1198</v>
      </c>
      <c r="O741" s="308" t="s">
        <v>1316</v>
      </c>
      <c r="P741" s="36" t="s">
        <v>1853</v>
      </c>
      <c r="Q741" s="35"/>
      <c r="R741" s="48"/>
      <c r="S741" s="66"/>
      <c r="T741" s="98"/>
      <c r="U741" s="29" t="s">
        <v>3470</v>
      </c>
      <c r="V741" s="53" t="s">
        <v>1551</v>
      </c>
      <c r="W741" s="54">
        <v>43906.404293981483</v>
      </c>
      <c r="X741" s="34" t="str">
        <f t="shared" si="11"/>
        <v>*</v>
      </c>
    </row>
    <row r="742" spans="1:24" x14ac:dyDescent="0.3">
      <c r="A742" s="2">
        <v>83838</v>
      </c>
      <c r="B742" s="3" t="s">
        <v>1205</v>
      </c>
      <c r="C742" s="5" t="s">
        <v>87</v>
      </c>
      <c r="D742" s="11">
        <v>54</v>
      </c>
      <c r="E742" s="23">
        <v>4</v>
      </c>
      <c r="F742" s="11">
        <v>12</v>
      </c>
      <c r="G742" s="74">
        <f>IFERROR( ROUNDUP(tabEstimativa[[#This Row],[ESTIMATIVA]] / tabEstimativa[[#This Row],[PERÍODO]],0), 0 )</f>
        <v>2667</v>
      </c>
      <c r="H742" s="72">
        <v>32000</v>
      </c>
      <c r="I742" s="12">
        <v>43970</v>
      </c>
      <c r="J742" s="7">
        <v>145</v>
      </c>
      <c r="K742" s="8">
        <v>2019</v>
      </c>
      <c r="L742" s="6">
        <v>43992</v>
      </c>
      <c r="M742" s="238">
        <f>SUMIFS(tabSaldoAta[SALDO],tabSaldoAta[CÓDIGO],tabEstimativa[[#This Row],[CÓDIGO]],tabSaldoAta[ATA.NR],tabEstimativa[[#This Row],[ATA.NR]],tabSaldoAta[ATA.ANO],tabEstimativa[[#This Row],[ATA.ANO]])</f>
        <v>7600</v>
      </c>
      <c r="N742" s="13" t="s">
        <v>1198</v>
      </c>
      <c r="O742" s="308" t="s">
        <v>1543</v>
      </c>
      <c r="P742" s="36" t="s">
        <v>1518</v>
      </c>
      <c r="Q742" s="35">
        <f>IFERROR( VLOOKUP(tabEstimativa[[#This Row],[PREGÃO]],tabPregões[#Data],6,FALSE), "" )</f>
        <v>43629</v>
      </c>
      <c r="R742" s="48">
        <v>2</v>
      </c>
      <c r="S742" s="66" t="str">
        <f>IF(COUNTIFS(tabImprósperosDetalhes[PREGÃO],tabEstimativa[[#This Row],[PREGÃO]],tabImprósperosDetalhes[IMPRÓSPERO],tabEstimativa[[#This Row],[LOTE]]) &gt; 0,"X","")</f>
        <v/>
      </c>
      <c r="T742" s="98" t="str">
        <f>IFERROR( VLOOKUP(tabEstimativa[[#This Row],[PREGÃO]],tabPregões[#Data],11,FALSE), "" )</f>
        <v>Empresas convocadas para assinar contrato até esta data.</v>
      </c>
      <c r="U742" s="29" t="s">
        <v>1560</v>
      </c>
      <c r="V742" s="53" t="s">
        <v>1551</v>
      </c>
      <c r="W742" s="54">
        <v>43997.445162037038</v>
      </c>
      <c r="X742" s="34" t="str">
        <f t="shared" si="11"/>
        <v>*</v>
      </c>
    </row>
    <row r="743" spans="1:24" x14ac:dyDescent="0.3">
      <c r="A743" s="2">
        <v>83837</v>
      </c>
      <c r="B743" s="3" t="s">
        <v>1206</v>
      </c>
      <c r="C743" s="5" t="s">
        <v>87</v>
      </c>
      <c r="D743" s="11"/>
      <c r="E743" s="23"/>
      <c r="F743" s="11">
        <v>12</v>
      </c>
      <c r="G743" s="74">
        <f>IFERROR( ROUNDUP(tabEstimativa[[#This Row],[ESTIMATIVA]] / tabEstimativa[[#This Row],[PERÍODO]],0), 0 )</f>
        <v>0</v>
      </c>
      <c r="H743" s="72">
        <v>0</v>
      </c>
      <c r="I743" s="12">
        <v>43970</v>
      </c>
      <c r="J743" s="7">
        <v>145</v>
      </c>
      <c r="K743" s="8">
        <v>2019</v>
      </c>
      <c r="L743" s="6">
        <v>43992</v>
      </c>
      <c r="M743" s="238">
        <f>SUMIFS(tabSaldoAta[SALDO],tabSaldoAta[CÓDIGO],tabEstimativa[[#This Row],[CÓDIGO]],tabSaldoAta[ATA.NR],tabEstimativa[[#This Row],[ATA.NR]],tabSaldoAta[ATA.ANO],tabEstimativa[[#This Row],[ATA.ANO]])</f>
        <v>0</v>
      </c>
      <c r="N743" s="13" t="s">
        <v>1199</v>
      </c>
      <c r="O743" s="308" t="s">
        <v>1372</v>
      </c>
      <c r="P743" s="36" t="s">
        <v>1518</v>
      </c>
      <c r="Q743" s="35">
        <f>IFERROR( VLOOKUP(tabEstimativa[[#This Row],[PREGÃO]],tabPregões[#Data],6,FALSE), "" )</f>
        <v>43629</v>
      </c>
      <c r="R743" s="48"/>
      <c r="S743" s="66" t="str">
        <f>IF(COUNTIFS(tabImprósperosDetalhes[PREGÃO],tabEstimativa[[#This Row],[PREGÃO]],tabImprósperosDetalhes[IMPRÓSPERO],tabEstimativa[[#This Row],[LOTE]]) &gt; 0,"X","")</f>
        <v/>
      </c>
      <c r="T743" s="98" t="str">
        <f>IFERROR( VLOOKUP(tabEstimativa[[#This Row],[PREGÃO]],tabPregões[#Data],11,FALSE), "" )</f>
        <v>Empresas convocadas para assinar contrato até esta data.</v>
      </c>
      <c r="U743" s="29" t="s">
        <v>1522</v>
      </c>
      <c r="V743" s="53" t="s">
        <v>1551</v>
      </c>
      <c r="W743" s="54">
        <v>43970.563703703701</v>
      </c>
      <c r="X743" s="34" t="str">
        <f t="shared" si="11"/>
        <v>*</v>
      </c>
    </row>
    <row r="744" spans="1:24" x14ac:dyDescent="0.3">
      <c r="A744" s="2">
        <v>83839</v>
      </c>
      <c r="B744" s="3" t="s">
        <v>1207</v>
      </c>
      <c r="C744" s="5" t="s">
        <v>87</v>
      </c>
      <c r="D744" s="11">
        <v>54</v>
      </c>
      <c r="E744" s="23">
        <v>4</v>
      </c>
      <c r="F744" s="11">
        <v>12</v>
      </c>
      <c r="G744" s="74">
        <f>IFERROR( ROUNDUP(tabEstimativa[[#This Row],[ESTIMATIVA]] / tabEstimativa[[#This Row],[PERÍODO]],0), 0 )</f>
        <v>1000</v>
      </c>
      <c r="H744" s="72">
        <v>12000</v>
      </c>
      <c r="I744" s="12">
        <v>43970</v>
      </c>
      <c r="J744" s="7">
        <v>145</v>
      </c>
      <c r="K744" s="8">
        <v>2019</v>
      </c>
      <c r="L744" s="6">
        <v>43992</v>
      </c>
      <c r="M744" s="238">
        <f>SUMIFS(tabSaldoAta[SALDO],tabSaldoAta[CÓDIGO],tabEstimativa[[#This Row],[CÓDIGO]],tabSaldoAta[ATA.NR],tabEstimativa[[#This Row],[ATA.NR]],tabSaldoAta[ATA.ANO],tabEstimativa[[#This Row],[ATA.ANO]])</f>
        <v>5000</v>
      </c>
      <c r="N744" s="13" t="s">
        <v>1198</v>
      </c>
      <c r="O744" s="308" t="s">
        <v>1543</v>
      </c>
      <c r="P744" s="36" t="s">
        <v>1518</v>
      </c>
      <c r="Q744" s="35">
        <f>IFERROR( VLOOKUP(tabEstimativa[[#This Row],[PREGÃO]],tabPregões[#Data],6,FALSE), "" )</f>
        <v>43629</v>
      </c>
      <c r="R744" s="48"/>
      <c r="S744" s="66" t="str">
        <f>IF(COUNTIFS(tabImprósperosDetalhes[PREGÃO],tabEstimativa[[#This Row],[PREGÃO]],tabImprósperosDetalhes[IMPRÓSPERO],tabEstimativa[[#This Row],[LOTE]]) &gt; 0,"X","")</f>
        <v/>
      </c>
      <c r="T744" s="98" t="str">
        <f>IFERROR( VLOOKUP(tabEstimativa[[#This Row],[PREGÃO]],tabPregões[#Data],11,FALSE), "" )</f>
        <v>Empresas convocadas para assinar contrato até esta data.</v>
      </c>
      <c r="U744" s="29" t="s">
        <v>1560</v>
      </c>
      <c r="V744" s="53" t="s">
        <v>1551</v>
      </c>
      <c r="W744" s="54">
        <v>43997.445162037038</v>
      </c>
      <c r="X744" s="34" t="str">
        <f t="shared" ref="X744:X807" si="12">"*"</f>
        <v>*</v>
      </c>
    </row>
    <row r="745" spans="1:24" x14ac:dyDescent="0.3">
      <c r="A745" s="2">
        <v>98080</v>
      </c>
      <c r="B745" s="3" t="s">
        <v>1208</v>
      </c>
      <c r="C745" s="5" t="s">
        <v>33</v>
      </c>
      <c r="D745" s="11">
        <v>54</v>
      </c>
      <c r="E745" s="23">
        <v>19</v>
      </c>
      <c r="F745" s="11">
        <v>12</v>
      </c>
      <c r="G745" s="74">
        <f>IFERROR( ROUNDUP(tabEstimativa[[#This Row],[ESTIMATIVA]] / tabEstimativa[[#This Row],[PERÍODO]],0), 0 )</f>
        <v>134</v>
      </c>
      <c r="H745" s="72">
        <v>1600</v>
      </c>
      <c r="I745" s="12">
        <v>43970</v>
      </c>
      <c r="J745" s="7">
        <v>289</v>
      </c>
      <c r="K745" s="8">
        <v>2020</v>
      </c>
      <c r="L745" s="6">
        <v>44522</v>
      </c>
      <c r="M745" s="238">
        <f>SUMIFS(tabSaldoAta[SALDO],tabSaldoAta[CÓDIGO],tabEstimativa[[#This Row],[CÓDIGO]],tabSaldoAta[ATA.NR],tabEstimativa[[#This Row],[ATA.NR]],tabSaldoAta[ATA.ANO],tabEstimativa[[#This Row],[ATA.ANO]])</f>
        <v>1600</v>
      </c>
      <c r="N745" s="13" t="s">
        <v>1198</v>
      </c>
      <c r="O745" s="308" t="s">
        <v>1543</v>
      </c>
      <c r="P745" s="36" t="s">
        <v>4010</v>
      </c>
      <c r="Q745" s="35">
        <f>IFERROR( VLOOKUP(tabEstimativa[[#This Row],[PREGÃO]],tabPregões[#Data],6,FALSE), "" )</f>
        <v>44140</v>
      </c>
      <c r="R745" s="48"/>
      <c r="S745" s="66" t="str">
        <f>IF(COUNTIFS(tabImprósperosDetalhes[PREGÃO],tabEstimativa[[#This Row],[PREGÃO]],tabImprósperosDetalhes[IMPRÓSPERO],tabEstimativa[[#This Row],[LOTE]]) &gt; 0,"X","")</f>
        <v/>
      </c>
      <c r="T745" s="98" t="str">
        <f>IFERROR( VLOOKUP(tabEstimativa[[#This Row],[PREGÃO]],tabPregões[#Data],11,FALSE), "" )</f>
        <v>Finalizado</v>
      </c>
      <c r="U745" s="29" t="s">
        <v>1560</v>
      </c>
      <c r="V745" s="53" t="s">
        <v>4282</v>
      </c>
      <c r="W745" s="54">
        <v>44522.416689814818</v>
      </c>
      <c r="X745" s="34" t="str">
        <f t="shared" si="12"/>
        <v>*</v>
      </c>
    </row>
    <row r="746" spans="1:24" x14ac:dyDescent="0.3">
      <c r="A746" s="2">
        <v>96516</v>
      </c>
      <c r="B746" s="3" t="s">
        <v>2181</v>
      </c>
      <c r="C746" s="5" t="s">
        <v>33</v>
      </c>
      <c r="D746" s="11">
        <v>54</v>
      </c>
      <c r="E746" s="23">
        <v>4</v>
      </c>
      <c r="F746" s="11">
        <v>12</v>
      </c>
      <c r="G746" s="74">
        <f>IFERROR( ROUNDUP(tabEstimativa[[#This Row],[ESTIMATIVA]] / tabEstimativa[[#This Row],[PERÍODO]],0), 0 )</f>
        <v>175</v>
      </c>
      <c r="H746" s="72">
        <v>2100</v>
      </c>
      <c r="I746" s="12">
        <v>43970</v>
      </c>
      <c r="J746" s="7">
        <v>289</v>
      </c>
      <c r="K746" s="8">
        <v>2020</v>
      </c>
      <c r="L746" s="6">
        <v>44522</v>
      </c>
      <c r="M746" s="238">
        <f>SUMIFS(tabSaldoAta[SALDO],tabSaldoAta[CÓDIGO],tabEstimativa[[#This Row],[CÓDIGO]],tabSaldoAta[ATA.NR],tabEstimativa[[#This Row],[ATA.NR]],tabSaldoAta[ATA.ANO],tabEstimativa[[#This Row],[ATA.ANO]])</f>
        <v>2100</v>
      </c>
      <c r="N746" s="13" t="s">
        <v>1198</v>
      </c>
      <c r="O746" s="308" t="s">
        <v>1543</v>
      </c>
      <c r="P746" s="36" t="s">
        <v>4010</v>
      </c>
      <c r="Q746" s="35">
        <f>IFERROR( VLOOKUP(tabEstimativa[[#This Row],[PREGÃO]],tabPregões[#Data],6,FALSE), "" )</f>
        <v>44140</v>
      </c>
      <c r="R746" s="48"/>
      <c r="S746" s="66" t="str">
        <f>IF(COUNTIFS(tabImprósperosDetalhes[PREGÃO],tabEstimativa[[#This Row],[PREGÃO]],tabImprósperosDetalhes[IMPRÓSPERO],tabEstimativa[[#This Row],[LOTE]]) &gt; 0,"X","")</f>
        <v/>
      </c>
      <c r="T746" s="98" t="str">
        <f>IFERROR( VLOOKUP(tabEstimativa[[#This Row],[PREGÃO]],tabPregões[#Data],11,FALSE), "" )</f>
        <v>Finalizado</v>
      </c>
      <c r="U746" s="29" t="s">
        <v>1560</v>
      </c>
      <c r="V746" s="53" t="s">
        <v>4282</v>
      </c>
      <c r="W746" s="54">
        <v>44522.416689814818</v>
      </c>
      <c r="X746" s="34" t="str">
        <f t="shared" si="12"/>
        <v>*</v>
      </c>
    </row>
    <row r="747" spans="1:24" x14ac:dyDescent="0.3">
      <c r="A747" s="2">
        <v>12956</v>
      </c>
      <c r="B747" s="3" t="s">
        <v>559</v>
      </c>
      <c r="C747" s="5" t="s">
        <v>3</v>
      </c>
      <c r="D747" s="11">
        <v>61</v>
      </c>
      <c r="E747" s="23">
        <v>8</v>
      </c>
      <c r="F747" s="11">
        <v>12</v>
      </c>
      <c r="G747" s="74">
        <f>IFERROR( ROUNDUP(tabEstimativa[[#This Row],[ESTIMATIVA]] / tabEstimativa[[#This Row],[PERÍODO]],0), 0 )</f>
        <v>84</v>
      </c>
      <c r="H747" s="72">
        <v>1000</v>
      </c>
      <c r="I747" s="12">
        <v>44182</v>
      </c>
      <c r="J747" s="7">
        <v>101</v>
      </c>
      <c r="K747" s="8">
        <v>2020</v>
      </c>
      <c r="L747" s="6">
        <v>44313</v>
      </c>
      <c r="M747" s="238">
        <f>SUMIFS(tabSaldoAta[SALDO],tabSaldoAta[CÓDIGO],tabEstimativa[[#This Row],[CÓDIGO]],tabSaldoAta[ATA.NR],tabEstimativa[[#This Row],[ATA.NR]],tabSaldoAta[ATA.ANO],tabEstimativa[[#This Row],[ATA.ANO]])</f>
        <v>5000</v>
      </c>
      <c r="N747" s="13" t="s">
        <v>1198</v>
      </c>
      <c r="O747" s="307" t="str">
        <f>IFERROR( VLOOKUP(CONCATENATE(tabEstimativa[[#This Row],[ATA.NR]],"/",tabEstimativa[[#This Row],[ATA.ANO]]-2000),tabAtas[#Data],6,FALSE), "" )</f>
        <v>MATERIAL HIDRAULICO</v>
      </c>
      <c r="P747" s="36" t="s">
        <v>3371</v>
      </c>
      <c r="Q747" s="35">
        <f>IFERROR( VLOOKUP(tabEstimativa[[#This Row],[PREGÃO]],tabPregões[#Data],6,FALSE), "" )</f>
        <v>43969</v>
      </c>
      <c r="R747" s="48">
        <v>9</v>
      </c>
      <c r="S747" s="66" t="str">
        <f>IF(COUNTIFS(tabImprósperosDetalhes[PREGÃO],tabEstimativa[[#This Row],[PREGÃO]],tabImprósperosDetalhes[IMPRÓSPERO],tabEstimativa[[#This Row],[LOTE]]) &gt; 0,"X","")</f>
        <v/>
      </c>
      <c r="T747" s="98" t="str">
        <f>IFERROR( VLOOKUP(tabEstimativa[[#This Row],[PREGÃO]],tabPregões[#Data],11,FALSE), "" )</f>
        <v>Processo conferido, finalizado.</v>
      </c>
      <c r="U747" s="29" t="s">
        <v>1560</v>
      </c>
      <c r="V747" s="53" t="s">
        <v>2063</v>
      </c>
      <c r="W747" s="54">
        <v>44313.374548611115</v>
      </c>
      <c r="X747" s="34" t="str">
        <f t="shared" si="12"/>
        <v>*</v>
      </c>
    </row>
    <row r="748" spans="1:24" x14ac:dyDescent="0.3">
      <c r="A748" s="2">
        <v>73680</v>
      </c>
      <c r="B748" s="3" t="s">
        <v>601</v>
      </c>
      <c r="C748" s="5" t="s">
        <v>3</v>
      </c>
      <c r="D748" s="11">
        <v>61</v>
      </c>
      <c r="E748" s="23">
        <v>8</v>
      </c>
      <c r="F748" s="11">
        <v>12</v>
      </c>
      <c r="G748" s="74">
        <f>IFERROR( ROUNDUP(tabEstimativa[[#This Row],[ESTIMATIVA]] / tabEstimativa[[#This Row],[PERÍODO]],0), 0 )</f>
        <v>0</v>
      </c>
      <c r="H748" s="72">
        <v>0</v>
      </c>
      <c r="I748" s="12">
        <v>43418</v>
      </c>
      <c r="J748" s="7">
        <v>20</v>
      </c>
      <c r="K748" s="8">
        <v>2018</v>
      </c>
      <c r="L748" s="6">
        <v>43486</v>
      </c>
      <c r="M748" s="238">
        <f>SUMIFS(tabSaldoAta[SALDO],tabSaldoAta[CÓDIGO],tabEstimativa[[#This Row],[CÓDIGO]],tabSaldoAta[ATA.NR],tabEstimativa[[#This Row],[ATA.NR]],tabSaldoAta[ATA.ANO],tabEstimativa[[#This Row],[ATA.ANO]])</f>
        <v>0</v>
      </c>
      <c r="N748" s="13" t="s">
        <v>1199</v>
      </c>
      <c r="O748" s="308" t="s">
        <v>1341</v>
      </c>
      <c r="P748" s="36" t="s">
        <v>1742</v>
      </c>
      <c r="Q748" s="35">
        <f>IFERROR( VLOOKUP(tabEstimativa[[#This Row],[PREGÃO]],tabPregões[#Data],6,FALSE), "" )</f>
        <v>43657</v>
      </c>
      <c r="R748" s="48"/>
      <c r="S748" s="66" t="str">
        <f>IF(COUNTIFS(tabImprósperosDetalhes[PREGÃO],tabEstimativa[[#This Row],[PREGÃO]],tabImprósperosDetalhes[IMPRÓSPERO],tabEstimativa[[#This Row],[LOTE]]) &gt; 0,"X","")</f>
        <v/>
      </c>
      <c r="T748" s="98" t="str">
        <f>IFERROR( VLOOKUP(tabEstimativa[[#This Row],[PREGÃO]],tabPregões[#Data],11,FALSE), "" )</f>
        <v>Processo finalizado. Ata 76/19.</v>
      </c>
      <c r="U748" s="29" t="s">
        <v>1941</v>
      </c>
      <c r="V748" s="53" t="s">
        <v>1551</v>
      </c>
      <c r="W748" s="54">
        <v>43675.376851851855</v>
      </c>
      <c r="X748" s="34" t="str">
        <f t="shared" si="12"/>
        <v>*</v>
      </c>
    </row>
    <row r="749" spans="1:24" x14ac:dyDescent="0.3">
      <c r="A749" s="2">
        <v>12950</v>
      </c>
      <c r="B749" s="3" t="s">
        <v>558</v>
      </c>
      <c r="C749" s="5" t="s">
        <v>3</v>
      </c>
      <c r="D749" s="11">
        <v>61</v>
      </c>
      <c r="E749" s="23">
        <v>8</v>
      </c>
      <c r="F749" s="11">
        <v>12</v>
      </c>
      <c r="G749" s="74">
        <f>IFERROR( ROUNDUP(tabEstimativa[[#This Row],[ESTIMATIVA]] / tabEstimativa[[#This Row],[PERÍODO]],0), 0 )</f>
        <v>11</v>
      </c>
      <c r="H749" s="72">
        <v>130</v>
      </c>
      <c r="I749" s="12">
        <v>44182</v>
      </c>
      <c r="J749" s="7">
        <v>101</v>
      </c>
      <c r="K749" s="8">
        <v>2020</v>
      </c>
      <c r="L749" s="6">
        <v>44313</v>
      </c>
      <c r="M749" s="238">
        <f>SUMIFS(tabSaldoAta[SALDO],tabSaldoAta[CÓDIGO],tabEstimativa[[#This Row],[CÓDIGO]],tabSaldoAta[ATA.NR],tabEstimativa[[#This Row],[ATA.NR]],tabSaldoAta[ATA.ANO],tabEstimativa[[#This Row],[ATA.ANO]])</f>
        <v>200</v>
      </c>
      <c r="N749" s="13" t="s">
        <v>1198</v>
      </c>
      <c r="O749" s="307" t="str">
        <f>IFERROR( VLOOKUP(CONCATENATE(tabEstimativa[[#This Row],[ATA.NR]],"/",tabEstimativa[[#This Row],[ATA.ANO]]-2000),tabAtas[#Data],6,FALSE), "" )</f>
        <v>MATERIAL HIDRAULICO</v>
      </c>
      <c r="P749" s="36" t="s">
        <v>3371</v>
      </c>
      <c r="Q749" s="35">
        <f>IFERROR( VLOOKUP(tabEstimativa[[#This Row],[PREGÃO]],tabPregões[#Data],6,FALSE), "" )</f>
        <v>43969</v>
      </c>
      <c r="R749" s="48">
        <v>8</v>
      </c>
      <c r="S749" s="66" t="str">
        <f>IF(COUNTIFS(tabImprósperosDetalhes[PREGÃO],tabEstimativa[[#This Row],[PREGÃO]],tabImprósperosDetalhes[IMPRÓSPERO],tabEstimativa[[#This Row],[LOTE]]) &gt; 0,"X","")</f>
        <v/>
      </c>
      <c r="T749" s="98" t="str">
        <f>IFERROR( VLOOKUP(tabEstimativa[[#This Row],[PREGÃO]],tabPregões[#Data],11,FALSE), "" )</f>
        <v>Processo conferido, finalizado.</v>
      </c>
      <c r="U749" s="29" t="s">
        <v>1560</v>
      </c>
      <c r="V749" s="53" t="s">
        <v>2063</v>
      </c>
      <c r="W749" s="54">
        <v>44313.374548611115</v>
      </c>
      <c r="X749" s="34" t="str">
        <f t="shared" si="12"/>
        <v>*</v>
      </c>
    </row>
    <row r="750" spans="1:24" x14ac:dyDescent="0.3">
      <c r="A750" s="2">
        <v>12948</v>
      </c>
      <c r="B750" s="3" t="s">
        <v>557</v>
      </c>
      <c r="C750" s="5" t="s">
        <v>3</v>
      </c>
      <c r="D750" s="11">
        <v>61</v>
      </c>
      <c r="E750" s="23">
        <v>8</v>
      </c>
      <c r="F750" s="11">
        <v>12</v>
      </c>
      <c r="G750" s="74">
        <f>IFERROR( ROUNDUP(tabEstimativa[[#This Row],[ESTIMATIVA]] / tabEstimativa[[#This Row],[PERÍODO]],0), 0 )</f>
        <v>3</v>
      </c>
      <c r="H750" s="72">
        <v>30</v>
      </c>
      <c r="I750" s="12">
        <v>44182</v>
      </c>
      <c r="J750" s="7">
        <v>101</v>
      </c>
      <c r="K750" s="8">
        <v>2020</v>
      </c>
      <c r="L750" s="6">
        <v>44313</v>
      </c>
      <c r="M750" s="238">
        <f>SUMIFS(tabSaldoAta[SALDO],tabSaldoAta[CÓDIGO],tabEstimativa[[#This Row],[CÓDIGO]],tabSaldoAta[ATA.NR],tabEstimativa[[#This Row],[ATA.NR]],tabSaldoAta[ATA.ANO],tabEstimativa[[#This Row],[ATA.ANO]])</f>
        <v>50</v>
      </c>
      <c r="N750" s="13" t="s">
        <v>1198</v>
      </c>
      <c r="O750" s="307" t="str">
        <f>IFERROR( VLOOKUP(CONCATENATE(tabEstimativa[[#This Row],[ATA.NR]],"/",tabEstimativa[[#This Row],[ATA.ANO]]-2000),tabAtas[#Data],6,FALSE), "" )</f>
        <v>MATERIAL HIDRAULICO</v>
      </c>
      <c r="P750" s="36" t="s">
        <v>3371</v>
      </c>
      <c r="Q750" s="35">
        <f>IFERROR( VLOOKUP(tabEstimativa[[#This Row],[PREGÃO]],tabPregões[#Data],6,FALSE), "" )</f>
        <v>43969</v>
      </c>
      <c r="R750" s="48">
        <v>7</v>
      </c>
      <c r="S750" s="66" t="str">
        <f>IF(COUNTIFS(tabImprósperosDetalhes[PREGÃO],tabEstimativa[[#This Row],[PREGÃO]],tabImprósperosDetalhes[IMPRÓSPERO],tabEstimativa[[#This Row],[LOTE]]) &gt; 0,"X","")</f>
        <v/>
      </c>
      <c r="T750" s="98" t="str">
        <f>IFERROR( VLOOKUP(tabEstimativa[[#This Row],[PREGÃO]],tabPregões[#Data],11,FALSE), "" )</f>
        <v>Processo conferido, finalizado.</v>
      </c>
      <c r="U750" s="29" t="s">
        <v>1560</v>
      </c>
      <c r="V750" s="53" t="s">
        <v>2063</v>
      </c>
      <c r="W750" s="54">
        <v>44313.374548611115</v>
      </c>
      <c r="X750" s="34" t="str">
        <f t="shared" si="12"/>
        <v>*</v>
      </c>
    </row>
    <row r="751" spans="1:24" x14ac:dyDescent="0.3">
      <c r="A751" s="2">
        <v>61201</v>
      </c>
      <c r="B751" s="3" t="s">
        <v>596</v>
      </c>
      <c r="C751" s="5" t="s">
        <v>3</v>
      </c>
      <c r="D751" s="11">
        <v>61</v>
      </c>
      <c r="E751" s="23">
        <v>8</v>
      </c>
      <c r="F751" s="11">
        <v>12</v>
      </c>
      <c r="G751" s="74">
        <f>IFERROR( ROUNDUP(tabEstimativa[[#This Row],[ESTIMATIVA]] / tabEstimativa[[#This Row],[PERÍODO]],0), 0 )</f>
        <v>17</v>
      </c>
      <c r="H751" s="72">
        <v>200</v>
      </c>
      <c r="I751" s="12">
        <v>44182</v>
      </c>
      <c r="J751" s="7">
        <v>101</v>
      </c>
      <c r="K751" s="8">
        <v>2020</v>
      </c>
      <c r="L751" s="6">
        <v>44313</v>
      </c>
      <c r="M751" s="238">
        <f>SUMIFS(tabSaldoAta[SALDO],tabSaldoAta[CÓDIGO],tabEstimativa[[#This Row],[CÓDIGO]],tabSaldoAta[ATA.NR],tabEstimativa[[#This Row],[ATA.NR]],tabSaldoAta[ATA.ANO],tabEstimativa[[#This Row],[ATA.ANO]])</f>
        <v>2500</v>
      </c>
      <c r="N751" s="13" t="s">
        <v>1198</v>
      </c>
      <c r="O751" s="307" t="str">
        <f>IFERROR( VLOOKUP(CONCATENATE(tabEstimativa[[#This Row],[ATA.NR]],"/",tabEstimativa[[#This Row],[ATA.ANO]]-2000),tabAtas[#Data],6,FALSE), "" )</f>
        <v>MATERIAL HIDRAULICO</v>
      </c>
      <c r="P751" s="36" t="s">
        <v>3371</v>
      </c>
      <c r="Q751" s="35">
        <f>IFERROR( VLOOKUP(tabEstimativa[[#This Row],[PREGÃO]],tabPregões[#Data],6,FALSE), "" )</f>
        <v>43969</v>
      </c>
      <c r="R751" s="48">
        <v>63</v>
      </c>
      <c r="S751" s="66" t="str">
        <f>IF(COUNTIFS(tabImprósperosDetalhes[PREGÃO],tabEstimativa[[#This Row],[PREGÃO]],tabImprósperosDetalhes[IMPRÓSPERO],tabEstimativa[[#This Row],[LOTE]]) &gt; 0,"X","")</f>
        <v/>
      </c>
      <c r="T751" s="98" t="str">
        <f>IFERROR( VLOOKUP(tabEstimativa[[#This Row],[PREGÃO]],tabPregões[#Data],11,FALSE), "" )</f>
        <v>Processo conferido, finalizado.</v>
      </c>
      <c r="U751" s="29" t="s">
        <v>1560</v>
      </c>
      <c r="V751" s="53" t="s">
        <v>2063</v>
      </c>
      <c r="W751" s="54">
        <v>44313.374548611115</v>
      </c>
      <c r="X751" s="34" t="str">
        <f t="shared" si="12"/>
        <v>*</v>
      </c>
    </row>
    <row r="752" spans="1:24" x14ac:dyDescent="0.3">
      <c r="A752" s="2">
        <v>59400</v>
      </c>
      <c r="B752" s="3" t="s">
        <v>595</v>
      </c>
      <c r="C752" s="5" t="s">
        <v>3</v>
      </c>
      <c r="D752" s="11"/>
      <c r="E752" s="23"/>
      <c r="F752" s="11">
        <v>12</v>
      </c>
      <c r="G752" s="74">
        <f>IFERROR( ROUNDUP(tabEstimativa[[#This Row],[ESTIMATIVA]] / tabEstimativa[[#This Row],[PERÍODO]],0), 0 )</f>
        <v>0</v>
      </c>
      <c r="H752" s="72">
        <v>0</v>
      </c>
      <c r="I752" s="12">
        <v>43418</v>
      </c>
      <c r="J752" s="7">
        <v>20</v>
      </c>
      <c r="K752" s="8">
        <v>2018</v>
      </c>
      <c r="L752" s="6">
        <v>43486</v>
      </c>
      <c r="M752" s="238">
        <f>SUMIFS(tabSaldoAta[SALDO],tabSaldoAta[CÓDIGO],tabEstimativa[[#This Row],[CÓDIGO]],tabSaldoAta[ATA.NR],tabEstimativa[[#This Row],[ATA.NR]],tabSaldoAta[ATA.ANO],tabEstimativa[[#This Row],[ATA.ANO]])</f>
        <v>0</v>
      </c>
      <c r="N752" s="13" t="s">
        <v>1199</v>
      </c>
      <c r="O752" s="308" t="s">
        <v>1341</v>
      </c>
      <c r="P752" s="36" t="s">
        <v>1742</v>
      </c>
      <c r="Q752" s="35">
        <f>IFERROR( VLOOKUP(tabEstimativa[[#This Row],[PREGÃO]],tabPregões[#Data],6,FALSE), "" )</f>
        <v>43657</v>
      </c>
      <c r="R752" s="48"/>
      <c r="S752" s="66" t="str">
        <f>IF(COUNTIFS(tabImprósperosDetalhes[PREGÃO],tabEstimativa[[#This Row],[PREGÃO]],tabImprósperosDetalhes[IMPRÓSPERO],tabEstimativa[[#This Row],[LOTE]]) &gt; 0,"X","")</f>
        <v/>
      </c>
      <c r="T752" s="98" t="str">
        <f>IFERROR( VLOOKUP(tabEstimativa[[#This Row],[PREGÃO]],tabPregões[#Data],11,FALSE), "" )</f>
        <v>Processo finalizado. Ata 76/19.</v>
      </c>
      <c r="U752" s="29" t="s">
        <v>1941</v>
      </c>
      <c r="V752" s="53" t="s">
        <v>1551</v>
      </c>
      <c r="W752" s="54">
        <v>43675.372152777774</v>
      </c>
      <c r="X752" s="34" t="str">
        <f t="shared" si="12"/>
        <v>*</v>
      </c>
    </row>
    <row r="753" spans="1:24" x14ac:dyDescent="0.3">
      <c r="A753" s="2">
        <v>35227</v>
      </c>
      <c r="B753" s="3" t="s">
        <v>172</v>
      </c>
      <c r="C753" s="5" t="s">
        <v>3</v>
      </c>
      <c r="D753" s="11">
        <v>61</v>
      </c>
      <c r="E753" s="23">
        <v>8</v>
      </c>
      <c r="F753" s="11">
        <v>12</v>
      </c>
      <c r="G753" s="74">
        <f>IFERROR( ROUNDUP(tabEstimativa[[#This Row],[ESTIMATIVA]] / tabEstimativa[[#This Row],[PERÍODO]],0), 0 )</f>
        <v>9</v>
      </c>
      <c r="H753" s="72">
        <v>100</v>
      </c>
      <c r="I753" s="12">
        <v>44159</v>
      </c>
      <c r="J753" s="7">
        <v>87</v>
      </c>
      <c r="K753" s="8">
        <v>2020</v>
      </c>
      <c r="L753" s="6">
        <v>44286</v>
      </c>
      <c r="M753" s="238">
        <f>SUMIFS(tabSaldoAta[SALDO],tabSaldoAta[CÓDIGO],tabEstimativa[[#This Row],[CÓDIGO]],tabSaldoAta[ATA.NR],tabEstimativa[[#This Row],[ATA.NR]],tabSaldoAta[ATA.ANO],tabEstimativa[[#This Row],[ATA.ANO]])</f>
        <v>150</v>
      </c>
      <c r="N753" s="13" t="s">
        <v>1198</v>
      </c>
      <c r="O753" s="307" t="str">
        <f>IFERROR( VLOOKUP(CONCATENATE(tabEstimativa[[#This Row],[ATA.NR]],"/",tabEstimativa[[#This Row],[ATA.ANO]]-2000),tabAtas[#Data],6,FALSE), "" )</f>
        <v>MATERIAL ELETRICO</v>
      </c>
      <c r="P753" s="36" t="s">
        <v>3258</v>
      </c>
      <c r="Q753" s="35">
        <f>IFERROR( VLOOKUP(tabEstimativa[[#This Row],[PREGÃO]],tabPregões[#Data],6,FALSE), "" )</f>
        <v>43951</v>
      </c>
      <c r="R753" s="48">
        <v>22</v>
      </c>
      <c r="S753" s="66" t="str">
        <f>IF(COUNTIFS(tabImprósperosDetalhes[PREGÃO],tabEstimativa[[#This Row],[PREGÃO]],tabImprósperosDetalhes[IMPRÓSPERO],tabEstimativa[[#This Row],[LOTE]]) &gt; 0,"X","")</f>
        <v/>
      </c>
      <c r="T753" s="98" t="str">
        <f>IFERROR( VLOOKUP(tabEstimativa[[#This Row],[PREGÃO]],tabPregões[#Data],11,FALSE), "" )</f>
        <v>Processo conferido, finalizado.</v>
      </c>
      <c r="U753" s="29" t="s">
        <v>1560</v>
      </c>
      <c r="V753" s="53" t="s">
        <v>2063</v>
      </c>
      <c r="W753" s="54">
        <v>44286.475798611114</v>
      </c>
      <c r="X753" s="34" t="str">
        <f t="shared" si="12"/>
        <v>*</v>
      </c>
    </row>
    <row r="754" spans="1:24" x14ac:dyDescent="0.3">
      <c r="A754" s="2">
        <v>35331</v>
      </c>
      <c r="B754" s="3" t="s">
        <v>2680</v>
      </c>
      <c r="C754" s="5" t="s">
        <v>33</v>
      </c>
      <c r="D754" s="11">
        <v>54</v>
      </c>
      <c r="E754" s="23">
        <v>4</v>
      </c>
      <c r="F754" s="11">
        <v>12</v>
      </c>
      <c r="G754" s="74">
        <f>ROUNDUP(tabEstimativa[[#This Row],[ESTIMATIVA]] / tabEstimativa[[#This Row],[PERÍODO]],0)</f>
        <v>0</v>
      </c>
      <c r="H754" s="72"/>
      <c r="I754" s="268"/>
      <c r="J754" s="2">
        <v>151</v>
      </c>
      <c r="K754" s="8">
        <v>2019</v>
      </c>
      <c r="L754" s="6">
        <v>43998</v>
      </c>
      <c r="M754" s="238">
        <f>SUMIFS(tabSaldoAta[SALDO],tabSaldoAta[CÓDIGO],tabEstimativa[[#This Row],[CÓDIGO]],tabSaldoAta[ATA.NR],tabEstimativa[[#This Row],[ATA.NR]],tabSaldoAta[ATA.ANO],tabEstimativa[[#This Row],[ATA.ANO]])</f>
        <v>-30</v>
      </c>
      <c r="N754" s="13" t="s">
        <v>1799</v>
      </c>
      <c r="O754" s="307" t="str">
        <f>IFERROR( VLOOKUP(CONCATENATE(tabEstimativa[[#This Row],[ATA.NR]],"/",tabEstimativa[[#This Row],[ATA.ANO]]-2000),tabAtas[#Data],6,FALSE), "" )</f>
        <v>EQUIPAMENTO DE PROTECAO INDIVIDUAL</v>
      </c>
      <c r="P754" s="36" t="s">
        <v>2092</v>
      </c>
      <c r="Q754" s="35">
        <f>IFERROR( VLOOKUP(tabEstimativa[[#This Row],[PREGÃO]],tabPregões[#Data],6,FALSE), "" )</f>
        <v>43669</v>
      </c>
      <c r="R754" s="48"/>
      <c r="S754" s="66" t="str">
        <f>IF(COUNTIFS(tabImprósperosDetalhes[PREGÃO],tabEstimativa[[#This Row],[PREGÃO]],tabImprósperosDetalhes[IMPRÓSPERO],tabEstimativa[[#This Row],[LOTE]]) &gt; 0,"X","")</f>
        <v/>
      </c>
      <c r="T754" s="98" t="str">
        <f>IFERROR( VLOOKUP(tabEstimativa[[#This Row],[PREGÃO]],tabPregões[#Data],11,FALSE), "" )</f>
        <v>Processo finalizado</v>
      </c>
      <c r="U754" s="29" t="s">
        <v>1560</v>
      </c>
      <c r="V754" s="53" t="s">
        <v>1551</v>
      </c>
      <c r="W754" s="54">
        <v>43945.569293981483</v>
      </c>
      <c r="X754" s="34" t="str">
        <f t="shared" si="12"/>
        <v>*</v>
      </c>
    </row>
    <row r="755" spans="1:24" x14ac:dyDescent="0.3">
      <c r="A755" s="2">
        <v>125173</v>
      </c>
      <c r="B755" s="3" t="s">
        <v>173</v>
      </c>
      <c r="C755" s="5" t="s">
        <v>17</v>
      </c>
      <c r="D755" s="11">
        <v>61</v>
      </c>
      <c r="E755" s="23">
        <v>8</v>
      </c>
      <c r="F755" s="11">
        <v>12</v>
      </c>
      <c r="G755" s="74">
        <f>IFERROR( ROUNDUP(tabEstimativa[[#This Row],[ESTIMATIVA]] / tabEstimativa[[#This Row],[PERÍODO]],0), 0 )</f>
        <v>13</v>
      </c>
      <c r="H755" s="72">
        <v>150</v>
      </c>
      <c r="I755" s="12">
        <v>44159</v>
      </c>
      <c r="J755" s="7">
        <v>87</v>
      </c>
      <c r="K755" s="8">
        <v>2020</v>
      </c>
      <c r="L755" s="6">
        <v>44286</v>
      </c>
      <c r="M755" s="238">
        <f>SUMIFS(tabSaldoAta[SALDO],tabSaldoAta[CÓDIGO],tabEstimativa[[#This Row],[CÓDIGO]],tabSaldoAta[ATA.NR],tabEstimativa[[#This Row],[ATA.NR]],tabSaldoAta[ATA.ANO],tabEstimativa[[#This Row],[ATA.ANO]])</f>
        <v>0</v>
      </c>
      <c r="N755" s="13" t="s">
        <v>1198</v>
      </c>
      <c r="O755" s="307" t="str">
        <f>IFERROR( VLOOKUP(CONCATENATE(tabEstimativa[[#This Row],[ATA.NR]],"/",tabEstimativa[[#This Row],[ATA.ANO]]-2000),tabAtas[#Data],6,FALSE), "" )</f>
        <v>MATERIAL ELETRICO</v>
      </c>
      <c r="P755" s="36" t="s">
        <v>3258</v>
      </c>
      <c r="Q755" s="35">
        <f>IFERROR( VLOOKUP(tabEstimativa[[#This Row],[PREGÃO]],tabPregões[#Data],6,FALSE), "" )</f>
        <v>43951</v>
      </c>
      <c r="R755" s="48">
        <v>67</v>
      </c>
      <c r="S755" s="66" t="str">
        <f>IF(COUNTIFS(tabImprósperosDetalhes[PREGÃO],tabEstimativa[[#This Row],[PREGÃO]],tabImprósperosDetalhes[IMPRÓSPERO],tabEstimativa[[#This Row],[LOTE]]) &gt; 0,"X","")</f>
        <v/>
      </c>
      <c r="T755" s="98" t="str">
        <f>IFERROR( VLOOKUP(tabEstimativa[[#This Row],[PREGÃO]],tabPregões[#Data],11,FALSE), "" )</f>
        <v>Processo conferido, finalizado.</v>
      </c>
      <c r="U755" s="29" t="s">
        <v>1560</v>
      </c>
      <c r="V755" s="53" t="s">
        <v>2063</v>
      </c>
      <c r="W755" s="54">
        <v>44286.475798611114</v>
      </c>
      <c r="X755" s="34" t="str">
        <f t="shared" si="12"/>
        <v>*</v>
      </c>
    </row>
    <row r="756" spans="1:24" x14ac:dyDescent="0.3">
      <c r="A756" s="2">
        <v>52994</v>
      </c>
      <c r="B756" s="3" t="s">
        <v>174</v>
      </c>
      <c r="C756" s="5" t="s">
        <v>3</v>
      </c>
      <c r="D756" s="11">
        <v>61</v>
      </c>
      <c r="E756" s="23">
        <v>8</v>
      </c>
      <c r="F756" s="11">
        <v>12</v>
      </c>
      <c r="G756" s="74">
        <f>IFERROR( ROUNDUP(tabEstimativa[[#This Row],[ESTIMATIVA]] / tabEstimativa[[#This Row],[PERÍODO]],0), 0 )</f>
        <v>9</v>
      </c>
      <c r="H756" s="72">
        <v>100</v>
      </c>
      <c r="I756" s="12">
        <v>44182</v>
      </c>
      <c r="J756" s="7">
        <v>101</v>
      </c>
      <c r="K756" s="8">
        <v>2020</v>
      </c>
      <c r="L756" s="6">
        <v>44313</v>
      </c>
      <c r="M756" s="238">
        <f>SUMIFS(tabSaldoAta[SALDO],tabSaldoAta[CÓDIGO],tabEstimativa[[#This Row],[CÓDIGO]],tabSaldoAta[ATA.NR],tabEstimativa[[#This Row],[ATA.NR]],tabSaldoAta[ATA.ANO],tabEstimativa[[#This Row],[ATA.ANO]])</f>
        <v>-80</v>
      </c>
      <c r="N756" s="13" t="s">
        <v>1198</v>
      </c>
      <c r="O756" s="307" t="str">
        <f>IFERROR( VLOOKUP(CONCATENATE(tabEstimativa[[#This Row],[ATA.NR]],"/",tabEstimativa[[#This Row],[ATA.ANO]]-2000),tabAtas[#Data],6,FALSE), "" )</f>
        <v>MATERIAL HIDRAULICO</v>
      </c>
      <c r="P756" s="36" t="s">
        <v>3371</v>
      </c>
      <c r="Q756" s="35">
        <f>IFERROR( VLOOKUP(tabEstimativa[[#This Row],[PREGÃO]],tabPregões[#Data],6,FALSE), "" )</f>
        <v>43969</v>
      </c>
      <c r="R756" s="48">
        <v>39</v>
      </c>
      <c r="S756" s="66" t="str">
        <f>IF(COUNTIFS(tabImprósperosDetalhes[PREGÃO],tabEstimativa[[#This Row],[PREGÃO]],tabImprósperosDetalhes[IMPRÓSPERO],tabEstimativa[[#This Row],[LOTE]]) &gt; 0,"X","")</f>
        <v/>
      </c>
      <c r="T756" s="98" t="str">
        <f>IFERROR( VLOOKUP(tabEstimativa[[#This Row],[PREGÃO]],tabPregões[#Data],11,FALSE), "" )</f>
        <v>Processo conferido, finalizado.</v>
      </c>
      <c r="U756" s="29" t="s">
        <v>1560</v>
      </c>
      <c r="V756" s="53" t="s">
        <v>2063</v>
      </c>
      <c r="W756" s="54">
        <v>44313.374548611115</v>
      </c>
      <c r="X756" s="34" t="str">
        <f t="shared" si="12"/>
        <v>*</v>
      </c>
    </row>
    <row r="757" spans="1:24" x14ac:dyDescent="0.3">
      <c r="A757" s="2">
        <v>64636</v>
      </c>
      <c r="B757" s="3" t="s">
        <v>175</v>
      </c>
      <c r="C757" s="5" t="s">
        <v>3</v>
      </c>
      <c r="D757" s="11">
        <v>61</v>
      </c>
      <c r="E757" s="23">
        <v>8</v>
      </c>
      <c r="F757" s="11">
        <v>12</v>
      </c>
      <c r="G757" s="74">
        <f>IFERROR( ROUNDUP(tabEstimativa[[#This Row],[ESTIMATIVA]] / tabEstimativa[[#This Row],[PERÍODO]],0), 0 )</f>
        <v>13</v>
      </c>
      <c r="H757" s="72">
        <v>150</v>
      </c>
      <c r="I757" s="12">
        <v>44159</v>
      </c>
      <c r="J757" s="7">
        <v>87</v>
      </c>
      <c r="K757" s="8">
        <v>2020</v>
      </c>
      <c r="L757" s="6">
        <v>44286</v>
      </c>
      <c r="M757" s="238">
        <f>SUMIFS(tabSaldoAta[SALDO],tabSaldoAta[CÓDIGO],tabEstimativa[[#This Row],[CÓDIGO]],tabSaldoAta[ATA.NR],tabEstimativa[[#This Row],[ATA.NR]],tabSaldoAta[ATA.ANO],tabEstimativa[[#This Row],[ATA.ANO]])</f>
        <v>0</v>
      </c>
      <c r="N757" s="13" t="s">
        <v>1198</v>
      </c>
      <c r="O757" s="307" t="str">
        <f>IFERROR( VLOOKUP(CONCATENATE(tabEstimativa[[#This Row],[ATA.NR]],"/",tabEstimativa[[#This Row],[ATA.ANO]]-2000),tabAtas[#Data],6,FALSE), "" )</f>
        <v>MATERIAL ELETRICO</v>
      </c>
      <c r="P757" s="36" t="s">
        <v>3258</v>
      </c>
      <c r="Q757" s="35">
        <f>IFERROR( VLOOKUP(tabEstimativa[[#This Row],[PREGÃO]],tabPregões[#Data],6,FALSE), "" )</f>
        <v>43951</v>
      </c>
      <c r="R757" s="48">
        <v>38</v>
      </c>
      <c r="S757" s="66" t="str">
        <f>IF(COUNTIFS(tabImprósperosDetalhes[PREGÃO],tabEstimativa[[#This Row],[PREGÃO]],tabImprósperosDetalhes[IMPRÓSPERO],tabEstimativa[[#This Row],[LOTE]]) &gt; 0,"X","")</f>
        <v/>
      </c>
      <c r="T757" s="98" t="str">
        <f>IFERROR( VLOOKUP(tabEstimativa[[#This Row],[PREGÃO]],tabPregões[#Data],11,FALSE), "" )</f>
        <v>Processo conferido, finalizado.</v>
      </c>
      <c r="U757" s="29" t="s">
        <v>1560</v>
      </c>
      <c r="V757" s="53" t="s">
        <v>2063</v>
      </c>
      <c r="W757" s="54">
        <v>44286.475798611114</v>
      </c>
      <c r="X757" s="34" t="str">
        <f t="shared" si="12"/>
        <v>*</v>
      </c>
    </row>
    <row r="758" spans="1:24" x14ac:dyDescent="0.3">
      <c r="A758" s="2">
        <v>62119</v>
      </c>
      <c r="B758" s="3" t="s">
        <v>597</v>
      </c>
      <c r="C758" s="5" t="s">
        <v>3</v>
      </c>
      <c r="D758" s="11"/>
      <c r="E758" s="23"/>
      <c r="F758" s="11">
        <v>12</v>
      </c>
      <c r="G758" s="74">
        <f>IFERROR( ROUNDUP(tabEstimativa[[#This Row],[ESTIMATIVA]] / tabEstimativa[[#This Row],[PERÍODO]],0), 0 )</f>
        <v>0</v>
      </c>
      <c r="H758" s="72">
        <v>0</v>
      </c>
      <c r="I758" s="12">
        <v>43418</v>
      </c>
      <c r="J758" s="7">
        <v>20</v>
      </c>
      <c r="K758" s="8">
        <v>2018</v>
      </c>
      <c r="L758" s="6">
        <v>43486</v>
      </c>
      <c r="M758" s="238">
        <f>SUMIFS(tabSaldoAta[SALDO],tabSaldoAta[CÓDIGO],tabEstimativa[[#This Row],[CÓDIGO]],tabSaldoAta[ATA.NR],tabEstimativa[[#This Row],[ATA.NR]],tabSaldoAta[ATA.ANO],tabEstimativa[[#This Row],[ATA.ANO]])</f>
        <v>0</v>
      </c>
      <c r="N758" s="13" t="s">
        <v>1199</v>
      </c>
      <c r="O758" s="308" t="s">
        <v>1341</v>
      </c>
      <c r="P758" s="36" t="s">
        <v>1742</v>
      </c>
      <c r="Q758" s="35">
        <f>IFERROR( VLOOKUP(tabEstimativa[[#This Row],[PREGÃO]],tabPregões[#Data],6,FALSE), "" )</f>
        <v>43657</v>
      </c>
      <c r="R758" s="48"/>
      <c r="S758" s="66" t="str">
        <f>IF(COUNTIFS(tabImprósperosDetalhes[PREGÃO],tabEstimativa[[#This Row],[PREGÃO]],tabImprósperosDetalhes[IMPRÓSPERO],tabEstimativa[[#This Row],[LOTE]]) &gt; 0,"X","")</f>
        <v/>
      </c>
      <c r="T758" s="98" t="str">
        <f>IFERROR( VLOOKUP(tabEstimativa[[#This Row],[PREGÃO]],tabPregões[#Data],11,FALSE), "" )</f>
        <v>Processo finalizado. Ata 76/19.</v>
      </c>
      <c r="U758" s="29" t="s">
        <v>1941</v>
      </c>
      <c r="V758" s="53" t="s">
        <v>1551</v>
      </c>
      <c r="W758" s="54">
        <v>43675.374120370368</v>
      </c>
      <c r="X758" s="34" t="str">
        <f t="shared" si="12"/>
        <v>*</v>
      </c>
    </row>
    <row r="759" spans="1:24" x14ac:dyDescent="0.3">
      <c r="A759" s="2">
        <v>12944</v>
      </c>
      <c r="B759" s="3" t="s">
        <v>556</v>
      </c>
      <c r="C759" s="5" t="s">
        <v>3</v>
      </c>
      <c r="D759" s="11">
        <v>61</v>
      </c>
      <c r="E759" s="23">
        <v>8</v>
      </c>
      <c r="F759" s="11">
        <v>12</v>
      </c>
      <c r="G759" s="74">
        <f>IFERROR( ROUNDUP(tabEstimativa[[#This Row],[ESTIMATIVA]] / tabEstimativa[[#This Row],[PERÍODO]],0), 0 )</f>
        <v>0</v>
      </c>
      <c r="H759" s="72">
        <v>0</v>
      </c>
      <c r="I759" s="12">
        <v>43418</v>
      </c>
      <c r="J759" s="7">
        <v>20</v>
      </c>
      <c r="K759" s="8">
        <v>2018</v>
      </c>
      <c r="L759" s="6">
        <v>43486</v>
      </c>
      <c r="M759" s="238">
        <f>SUMIFS(tabSaldoAta[SALDO],tabSaldoAta[CÓDIGO],tabEstimativa[[#This Row],[CÓDIGO]],tabSaldoAta[ATA.NR],tabEstimativa[[#This Row],[ATA.NR]],tabSaldoAta[ATA.ANO],tabEstimativa[[#This Row],[ATA.ANO]])</f>
        <v>0</v>
      </c>
      <c r="N759" s="13" t="s">
        <v>1199</v>
      </c>
      <c r="O759" s="308" t="s">
        <v>1341</v>
      </c>
      <c r="P759" s="36" t="s">
        <v>1742</v>
      </c>
      <c r="Q759" s="35">
        <f>IFERROR( VLOOKUP(tabEstimativa[[#This Row],[PREGÃO]],tabPregões[#Data],6,FALSE), "" )</f>
        <v>43657</v>
      </c>
      <c r="R759" s="48"/>
      <c r="S759" s="66" t="str">
        <f>IF(COUNTIFS(tabImprósperosDetalhes[PREGÃO],tabEstimativa[[#This Row],[PREGÃO]],tabImprósperosDetalhes[IMPRÓSPERO],tabEstimativa[[#This Row],[LOTE]]) &gt; 0,"X","")</f>
        <v/>
      </c>
      <c r="T759" s="98" t="str">
        <f>IFERROR( VLOOKUP(tabEstimativa[[#This Row],[PREGÃO]],tabPregões[#Data],11,FALSE), "" )</f>
        <v>Processo finalizado. Ata 76/19.</v>
      </c>
      <c r="U759" s="29" t="s">
        <v>1936</v>
      </c>
      <c r="V759" s="53" t="s">
        <v>1551</v>
      </c>
      <c r="W759" s="54">
        <v>43672.685057870367</v>
      </c>
      <c r="X759" s="34" t="str">
        <f t="shared" si="12"/>
        <v>*</v>
      </c>
    </row>
    <row r="760" spans="1:24" x14ac:dyDescent="0.3">
      <c r="A760" s="2">
        <v>12922</v>
      </c>
      <c r="B760" s="3" t="s">
        <v>176</v>
      </c>
      <c r="C760" s="5" t="s">
        <v>3</v>
      </c>
      <c r="D760" s="11">
        <v>61</v>
      </c>
      <c r="E760" s="23">
        <v>8</v>
      </c>
      <c r="F760" s="11">
        <v>12</v>
      </c>
      <c r="G760" s="74">
        <f>IFERROR( ROUNDUP(tabEstimativa[[#This Row],[ESTIMATIVA]] / tabEstimativa[[#This Row],[PERÍODO]],0), 0 )</f>
        <v>9</v>
      </c>
      <c r="H760" s="72">
        <v>100</v>
      </c>
      <c r="I760" s="12">
        <v>43677</v>
      </c>
      <c r="J760" s="7">
        <v>191</v>
      </c>
      <c r="K760" s="8">
        <v>2020</v>
      </c>
      <c r="L760" s="6">
        <v>44446</v>
      </c>
      <c r="M760" s="238">
        <f>SUMIFS(tabSaldoAta[SALDO],tabSaldoAta[CÓDIGO],tabEstimativa[[#This Row],[CÓDIGO]],tabSaldoAta[ATA.NR],tabEstimativa[[#This Row],[ATA.NR]],tabSaldoAta[ATA.ANO],tabEstimativa[[#This Row],[ATA.ANO]])</f>
        <v>100</v>
      </c>
      <c r="N760" s="13" t="s">
        <v>1799</v>
      </c>
      <c r="O760" s="308" t="s">
        <v>1660</v>
      </c>
      <c r="P760" s="36" t="s">
        <v>3258</v>
      </c>
      <c r="Q760" s="35">
        <f>IFERROR( VLOOKUP(tabEstimativa[[#This Row],[PREGÃO]],tabPregões[#Data],6,FALSE), "" )</f>
        <v>43951</v>
      </c>
      <c r="R760" s="48">
        <v>6</v>
      </c>
      <c r="S760" s="66" t="str">
        <f>IF(COUNTIFS(tabImprósperosDetalhes[PREGÃO],tabEstimativa[[#This Row],[PREGÃO]],tabImprósperosDetalhes[IMPRÓSPERO],tabEstimativa[[#This Row],[LOTE]]) &gt; 0,"X","")</f>
        <v>X</v>
      </c>
      <c r="T760" s="98" t="str">
        <f>IFERROR( VLOOKUP(tabEstimativa[[#This Row],[PREGÃO]],tabPregões[#Data],11,FALSE), "" )</f>
        <v>Processo conferido, finalizado.</v>
      </c>
      <c r="U760" s="29" t="s">
        <v>1560</v>
      </c>
      <c r="V760" s="53" t="s">
        <v>2063</v>
      </c>
      <c r="W760" s="54">
        <v>44313.374548611115</v>
      </c>
      <c r="X760" s="34" t="str">
        <f t="shared" si="12"/>
        <v>*</v>
      </c>
    </row>
    <row r="761" spans="1:24" x14ac:dyDescent="0.3">
      <c r="A761" s="2">
        <v>128753</v>
      </c>
      <c r="B761" s="3" t="s">
        <v>1210</v>
      </c>
      <c r="C761" s="5" t="s">
        <v>33</v>
      </c>
      <c r="D761" s="11"/>
      <c r="E761" s="23"/>
      <c r="F761" s="11">
        <v>12</v>
      </c>
      <c r="G761" s="74">
        <f>IFERROR( ROUNDUP(tabEstimativa[[#This Row],[ESTIMATIVA]] / tabEstimativa[[#This Row],[PERÍODO]],0), 0 )</f>
        <v>0</v>
      </c>
      <c r="H761" s="72">
        <v>0</v>
      </c>
      <c r="I761" s="12">
        <v>43406</v>
      </c>
      <c r="J761" s="7">
        <v>16</v>
      </c>
      <c r="K761" s="8">
        <v>2018</v>
      </c>
      <c r="L761" s="6">
        <v>43482</v>
      </c>
      <c r="M761" s="238">
        <f>SUMIFS(tabSaldoAta[SALDO],tabSaldoAta[CÓDIGO],tabEstimativa[[#This Row],[CÓDIGO]],tabSaldoAta[ATA.NR],tabEstimativa[[#This Row],[ATA.NR]],tabSaldoAta[ATA.ANO],tabEstimativa[[#This Row],[ATA.ANO]])</f>
        <v>0</v>
      </c>
      <c r="N761" s="13" t="s">
        <v>1199</v>
      </c>
      <c r="O761" s="308" t="s">
        <v>1372</v>
      </c>
      <c r="P761" s="36" t="s">
        <v>1517</v>
      </c>
      <c r="Q761" s="35">
        <f>IFERROR( VLOOKUP(tabEstimativa[[#This Row],[PREGÃO]],tabPregões[#Data],6,FALSE), "" )</f>
        <v>43591</v>
      </c>
      <c r="R761" s="48"/>
      <c r="S761" s="66" t="str">
        <f>IF(COUNTIFS(tabImprósperosDetalhes[PREGÃO],tabEstimativa[[#This Row],[PREGÃO]],tabImprósperosDetalhes[IMPRÓSPERO],tabEstimativa[[#This Row],[LOTE]]) &gt; 0,"X","")</f>
        <v/>
      </c>
      <c r="T761" s="98" t="str">
        <f>IFERROR( VLOOKUP(tabEstimativa[[#This Row],[PREGÃO]],tabPregões[#Data],11,FALSE), "" )</f>
        <v>Processo conferido e finalizado, encaminhado para arquivo ARP.</v>
      </c>
      <c r="U761" s="29" t="s">
        <v>1523</v>
      </c>
      <c r="V761" s="53" t="s">
        <v>1551</v>
      </c>
      <c r="W761" s="54">
        <v>43686.447743055556</v>
      </c>
      <c r="X761" s="34" t="str">
        <f t="shared" si="12"/>
        <v>*</v>
      </c>
    </row>
    <row r="762" spans="1:24" x14ac:dyDescent="0.3">
      <c r="A762" s="2">
        <v>128752</v>
      </c>
      <c r="B762" s="3" t="s">
        <v>1211</v>
      </c>
      <c r="C762" s="5" t="s">
        <v>33</v>
      </c>
      <c r="D762" s="11"/>
      <c r="E762" s="23"/>
      <c r="F762" s="11">
        <v>12</v>
      </c>
      <c r="G762" s="74">
        <f>IFERROR( ROUNDUP(tabEstimativa[[#This Row],[ESTIMATIVA]] / tabEstimativa[[#This Row],[PERÍODO]],0), 0 )</f>
        <v>0</v>
      </c>
      <c r="H762" s="72">
        <v>0</v>
      </c>
      <c r="I762" s="12">
        <v>43406</v>
      </c>
      <c r="J762" s="7">
        <v>16</v>
      </c>
      <c r="K762" s="8">
        <v>2018</v>
      </c>
      <c r="L762" s="6">
        <v>43482</v>
      </c>
      <c r="M762" s="238">
        <f>SUMIFS(tabSaldoAta[SALDO],tabSaldoAta[CÓDIGO],tabEstimativa[[#This Row],[CÓDIGO]],tabSaldoAta[ATA.NR],tabEstimativa[[#This Row],[ATA.NR]],tabSaldoAta[ATA.ANO],tabEstimativa[[#This Row],[ATA.ANO]])</f>
        <v>0</v>
      </c>
      <c r="N762" s="13" t="s">
        <v>1199</v>
      </c>
      <c r="O762" s="308" t="s">
        <v>1372</v>
      </c>
      <c r="P762" s="36" t="s">
        <v>1517</v>
      </c>
      <c r="Q762" s="35">
        <f>IFERROR( VLOOKUP(tabEstimativa[[#This Row],[PREGÃO]],tabPregões[#Data],6,FALSE), "" )</f>
        <v>43591</v>
      </c>
      <c r="R762" s="48"/>
      <c r="S762" s="66" t="str">
        <f>IF(COUNTIFS(tabImprósperosDetalhes[PREGÃO],tabEstimativa[[#This Row],[PREGÃO]],tabImprósperosDetalhes[IMPRÓSPERO],tabEstimativa[[#This Row],[LOTE]]) &gt; 0,"X","")</f>
        <v/>
      </c>
      <c r="T762" s="98" t="str">
        <f>IFERROR( VLOOKUP(tabEstimativa[[#This Row],[PREGÃO]],tabPregões[#Data],11,FALSE), "" )</f>
        <v>Processo conferido e finalizado, encaminhado para arquivo ARP.</v>
      </c>
      <c r="U762" s="29" t="s">
        <v>1523</v>
      </c>
      <c r="V762" s="53" t="s">
        <v>1551</v>
      </c>
      <c r="W762" s="54">
        <v>43686.447743055556</v>
      </c>
      <c r="X762" s="34" t="str">
        <f t="shared" si="12"/>
        <v>*</v>
      </c>
    </row>
    <row r="763" spans="1:24" x14ac:dyDescent="0.3">
      <c r="A763" s="2">
        <v>130572</v>
      </c>
      <c r="B763" s="3" t="s">
        <v>2723</v>
      </c>
      <c r="C763" s="5" t="s">
        <v>33</v>
      </c>
      <c r="D763" s="11">
        <v>54</v>
      </c>
      <c r="E763" s="23">
        <v>4</v>
      </c>
      <c r="F763" s="11">
        <v>12</v>
      </c>
      <c r="G763" s="74">
        <f>ROUNDUP(tabEstimativa[[#This Row],[ESTIMATIVA]] / tabEstimativa[[#This Row],[PERÍODO]],0)</f>
        <v>0</v>
      </c>
      <c r="H763" s="72"/>
      <c r="I763" s="268">
        <v>43970</v>
      </c>
      <c r="J763" s="2">
        <v>289</v>
      </c>
      <c r="K763" s="8">
        <v>2020</v>
      </c>
      <c r="L763" s="6">
        <v>44522</v>
      </c>
      <c r="M763" s="238">
        <f>SUMIFS(tabSaldoAta[SALDO],tabSaldoAta[CÓDIGO],tabEstimativa[[#This Row],[CÓDIGO]],tabSaldoAta[ATA.NR],tabEstimativa[[#This Row],[ATA.NR]],tabSaldoAta[ATA.ANO],tabEstimativa[[#This Row],[ATA.ANO]])</f>
        <v>0</v>
      </c>
      <c r="N763" s="13" t="s">
        <v>1198</v>
      </c>
      <c r="O763" s="307" t="str">
        <f>IFERROR( VLOOKUP(CONCATENATE(tabEstimativa[[#This Row],[ATA.NR]],"/",tabEstimativa[[#This Row],[ATA.ANO]]-2000),tabAtas[#Data],6,FALSE), "" )</f>
        <v>EPI'S</v>
      </c>
      <c r="P763" s="36" t="s">
        <v>4010</v>
      </c>
      <c r="Q763" s="35">
        <f>IFERROR( VLOOKUP(tabEstimativa[[#This Row],[PREGÃO]],tabPregões[#Data],6,FALSE), "" )</f>
        <v>44140</v>
      </c>
      <c r="R763" s="48"/>
      <c r="S763" s="66" t="str">
        <f>IF(COUNTIFS(tabImprósperosDetalhes[PREGÃO],tabEstimativa[[#This Row],[PREGÃO]],tabImprósperosDetalhes[IMPRÓSPERO],tabEstimativa[[#This Row],[LOTE]]) &gt; 0,"X","")</f>
        <v/>
      </c>
      <c r="T763" s="98" t="str">
        <f>IFERROR( VLOOKUP(tabEstimativa[[#This Row],[PREGÃO]],tabPregões[#Data],11,FALSE), "" )</f>
        <v>Finalizado</v>
      </c>
      <c r="U763" s="29" t="s">
        <v>1560</v>
      </c>
      <c r="V763" s="53" t="s">
        <v>4282</v>
      </c>
      <c r="W763" s="54">
        <v>44522.416689814818</v>
      </c>
      <c r="X763" s="34" t="str">
        <f t="shared" si="12"/>
        <v>*</v>
      </c>
    </row>
    <row r="764" spans="1:24" x14ac:dyDescent="0.3">
      <c r="A764" s="2">
        <v>136881</v>
      </c>
      <c r="B764" s="3" t="s">
        <v>1925</v>
      </c>
      <c r="C764" s="5" t="s">
        <v>87</v>
      </c>
      <c r="D764" s="11">
        <v>54</v>
      </c>
      <c r="E764" s="23">
        <v>4</v>
      </c>
      <c r="F764" s="11">
        <v>12</v>
      </c>
      <c r="G764" s="74">
        <f>IFERROR( ROUNDUP(tabEstimativa[[#This Row],[ESTIMATIVA]] / tabEstimativa[[#This Row],[PERÍODO]],0), 0 )</f>
        <v>0</v>
      </c>
      <c r="H764" s="73"/>
      <c r="I764" s="12"/>
      <c r="J764" s="7"/>
      <c r="K764" s="8"/>
      <c r="L764" s="6"/>
      <c r="M764" s="238">
        <f>SUMIFS(tabSaldoAta[SALDO],tabSaldoAta[CÓDIGO],tabEstimativa[[#This Row],[CÓDIGO]],tabSaldoAta[ATA.NR],tabEstimativa[[#This Row],[ATA.NR]],tabSaldoAta[ATA.ANO],tabEstimativa[[#This Row],[ATA.ANO]])</f>
        <v>0</v>
      </c>
      <c r="N764" s="13"/>
      <c r="O764" s="308"/>
      <c r="P764" s="36"/>
      <c r="Q764" s="35" t="str">
        <f>IFERROR( VLOOKUP(tabEstimativa[[#This Row],[PREGÃO]],tabPregões[#Data],6,FALSE), "" )</f>
        <v/>
      </c>
      <c r="R764" s="48"/>
      <c r="S764" s="66" t="str">
        <f>IF(COUNTIFS(tabImprósperosDetalhes[PREGÃO],tabEstimativa[[#This Row],[PREGÃO]],tabImprósperosDetalhes[IMPRÓSPERO],tabEstimativa[[#This Row],[LOTE]]) &gt; 0,"X","")</f>
        <v/>
      </c>
      <c r="T764" s="98" t="str">
        <f>IFERROR( VLOOKUP(tabEstimativa[[#This Row],[PREGÃO]],tabPregões[#Data],11,FALSE), "" )</f>
        <v/>
      </c>
      <c r="U764" s="29" t="s">
        <v>1926</v>
      </c>
      <c r="V764" s="53" t="s">
        <v>2063</v>
      </c>
      <c r="W764" s="54">
        <v>44053.613657407404</v>
      </c>
      <c r="X764" s="34" t="str">
        <f t="shared" si="12"/>
        <v>*</v>
      </c>
    </row>
    <row r="765" spans="1:24" x14ac:dyDescent="0.3">
      <c r="A765" s="2">
        <v>74979</v>
      </c>
      <c r="B765" s="3" t="s">
        <v>177</v>
      </c>
      <c r="C765" s="5" t="s">
        <v>3</v>
      </c>
      <c r="D765" s="11">
        <v>61</v>
      </c>
      <c r="E765" s="23">
        <v>8</v>
      </c>
      <c r="F765" s="11">
        <v>12</v>
      </c>
      <c r="G765" s="74">
        <f>IFERROR( ROUNDUP(tabEstimativa[[#This Row],[ESTIMATIVA]] / tabEstimativa[[#This Row],[PERÍODO]],0), 0 )</f>
        <v>9</v>
      </c>
      <c r="H765" s="72">
        <v>100</v>
      </c>
      <c r="I765" s="12">
        <v>44159</v>
      </c>
      <c r="J765" s="7">
        <v>87</v>
      </c>
      <c r="K765" s="8">
        <v>2020</v>
      </c>
      <c r="L765" s="6">
        <v>44286</v>
      </c>
      <c r="M765" s="238">
        <f>SUMIFS(tabSaldoAta[SALDO],tabSaldoAta[CÓDIGO],tabEstimativa[[#This Row],[CÓDIGO]],tabSaldoAta[ATA.NR],tabEstimativa[[#This Row],[ATA.NR]],tabSaldoAta[ATA.ANO],tabEstimativa[[#This Row],[ATA.ANO]])</f>
        <v>30</v>
      </c>
      <c r="N765" s="13" t="s">
        <v>1198</v>
      </c>
      <c r="O765" s="307" t="str">
        <f>IFERROR( VLOOKUP(CONCATENATE(tabEstimativa[[#This Row],[ATA.NR]],"/",tabEstimativa[[#This Row],[ATA.ANO]]-2000),tabAtas[#Data],6,FALSE), "" )</f>
        <v>MATERIAL ELETRICO</v>
      </c>
      <c r="P765" s="36" t="s">
        <v>3258</v>
      </c>
      <c r="Q765" s="35">
        <f>IFERROR( VLOOKUP(tabEstimativa[[#This Row],[PREGÃO]],tabPregões[#Data],6,FALSE), "" )</f>
        <v>43951</v>
      </c>
      <c r="R765" s="48">
        <v>42</v>
      </c>
      <c r="S765" s="66" t="str">
        <f>IF(COUNTIFS(tabImprósperosDetalhes[PREGÃO],tabEstimativa[[#This Row],[PREGÃO]],tabImprósperosDetalhes[IMPRÓSPERO],tabEstimativa[[#This Row],[LOTE]]) &gt; 0,"X","")</f>
        <v/>
      </c>
      <c r="T765" s="98" t="str">
        <f>IFERROR( VLOOKUP(tabEstimativa[[#This Row],[PREGÃO]],tabPregões[#Data],11,FALSE), "" )</f>
        <v>Processo conferido, finalizado.</v>
      </c>
      <c r="U765" s="29" t="s">
        <v>1560</v>
      </c>
      <c r="V765" s="53" t="s">
        <v>2063</v>
      </c>
      <c r="W765" s="54">
        <v>44286.475798611114</v>
      </c>
      <c r="X765" s="34" t="str">
        <f t="shared" si="12"/>
        <v>*</v>
      </c>
    </row>
    <row r="766" spans="1:24" x14ac:dyDescent="0.3">
      <c r="A766" s="2">
        <v>74976</v>
      </c>
      <c r="B766" s="3" t="s">
        <v>178</v>
      </c>
      <c r="C766" s="5" t="s">
        <v>3</v>
      </c>
      <c r="D766" s="11">
        <v>61</v>
      </c>
      <c r="E766" s="23">
        <v>8</v>
      </c>
      <c r="F766" s="11">
        <v>12</v>
      </c>
      <c r="G766" s="74">
        <f>IFERROR( ROUNDUP(tabEstimativa[[#This Row],[ESTIMATIVA]] / tabEstimativa[[#This Row],[PERÍODO]],0), 0 )</f>
        <v>34</v>
      </c>
      <c r="H766" s="72">
        <v>400</v>
      </c>
      <c r="I766" s="12">
        <v>43733</v>
      </c>
      <c r="J766" s="7">
        <v>191</v>
      </c>
      <c r="K766" s="8">
        <v>2020</v>
      </c>
      <c r="L766" s="6">
        <v>44446</v>
      </c>
      <c r="M766" s="238">
        <f>SUMIFS(tabSaldoAta[SALDO],tabSaldoAta[CÓDIGO],tabEstimativa[[#This Row],[CÓDIGO]],tabSaldoAta[ATA.NR],tabEstimativa[[#This Row],[ATA.NR]],tabSaldoAta[ATA.ANO],tabEstimativa[[#This Row],[ATA.ANO]])</f>
        <v>0</v>
      </c>
      <c r="N766" s="13" t="s">
        <v>1799</v>
      </c>
      <c r="O766" s="308" t="s">
        <v>1660</v>
      </c>
      <c r="P766" s="36" t="s">
        <v>3258</v>
      </c>
      <c r="Q766" s="35">
        <f>IFERROR( VLOOKUP(tabEstimativa[[#This Row],[PREGÃO]],tabPregões[#Data],6,FALSE), "" )</f>
        <v>43951</v>
      </c>
      <c r="R766" s="48">
        <v>41</v>
      </c>
      <c r="S766" s="66" t="str">
        <f>IF(COUNTIFS(tabImprósperosDetalhes[PREGÃO],tabEstimativa[[#This Row],[PREGÃO]],tabImprósperosDetalhes[IMPRÓSPERO],tabEstimativa[[#This Row],[LOTE]]) &gt; 0,"X","")</f>
        <v>X</v>
      </c>
      <c r="T766" s="98" t="str">
        <f>IFERROR( VLOOKUP(tabEstimativa[[#This Row],[PREGÃO]],tabPregões[#Data],11,FALSE), "" )</f>
        <v>Processo conferido, finalizado.</v>
      </c>
      <c r="U766" s="29" t="s">
        <v>1948</v>
      </c>
      <c r="V766" s="53" t="s">
        <v>2063</v>
      </c>
      <c r="W766" s="54">
        <v>44313.374548611115</v>
      </c>
      <c r="X766" s="34" t="str">
        <f t="shared" si="12"/>
        <v>*</v>
      </c>
    </row>
    <row r="767" spans="1:24" x14ac:dyDescent="0.3">
      <c r="A767" s="2">
        <v>100912</v>
      </c>
      <c r="B767" s="3" t="s">
        <v>629</v>
      </c>
      <c r="C767" s="5" t="s">
        <v>3</v>
      </c>
      <c r="D767" s="11"/>
      <c r="E767" s="23"/>
      <c r="F767" s="11">
        <v>12</v>
      </c>
      <c r="G767" s="74">
        <f>IFERROR( ROUNDUP(tabEstimativa[[#This Row],[ESTIMATIVA]] / tabEstimativa[[#This Row],[PERÍODO]],0), 0 )</f>
        <v>0</v>
      </c>
      <c r="H767" s="72">
        <v>0</v>
      </c>
      <c r="I767" s="12">
        <v>43418</v>
      </c>
      <c r="J767" s="7">
        <v>70</v>
      </c>
      <c r="K767" s="8">
        <v>2019</v>
      </c>
      <c r="L767" s="6">
        <v>43899</v>
      </c>
      <c r="M767" s="238">
        <f>SUMIFS(tabSaldoAta[SALDO],tabSaldoAta[CÓDIGO],tabEstimativa[[#This Row],[CÓDIGO]],tabSaldoAta[ATA.NR],tabEstimativa[[#This Row],[ATA.NR]],tabSaldoAta[ATA.ANO],tabEstimativa[[#This Row],[ATA.ANO]])</f>
        <v>0</v>
      </c>
      <c r="N767" s="13" t="s">
        <v>1199</v>
      </c>
      <c r="O767" s="308" t="s">
        <v>1660</v>
      </c>
      <c r="P767" s="36" t="s">
        <v>1742</v>
      </c>
      <c r="Q767" s="35">
        <f>IFERROR( VLOOKUP(tabEstimativa[[#This Row],[PREGÃO]],tabPregões[#Data],6,FALSE), "" )</f>
        <v>43657</v>
      </c>
      <c r="R767" s="48"/>
      <c r="S767" s="66" t="str">
        <f>IF(COUNTIFS(tabImprósperosDetalhes[PREGÃO],tabEstimativa[[#This Row],[PREGÃO]],tabImprósperosDetalhes[IMPRÓSPERO],tabEstimativa[[#This Row],[LOTE]]) &gt; 0,"X","")</f>
        <v/>
      </c>
      <c r="T767" s="98" t="str">
        <f>IFERROR( VLOOKUP(tabEstimativa[[#This Row],[PREGÃO]],tabPregões[#Data],11,FALSE), "" )</f>
        <v>Processo finalizado. Ata 76/19.</v>
      </c>
      <c r="U767" s="29" t="s">
        <v>1941</v>
      </c>
      <c r="V767" s="53" t="s">
        <v>1551</v>
      </c>
      <c r="W767" s="54">
        <v>43675.396087962959</v>
      </c>
      <c r="X767" s="34" t="str">
        <f t="shared" si="12"/>
        <v>*</v>
      </c>
    </row>
    <row r="768" spans="1:24" x14ac:dyDescent="0.3">
      <c r="A768" s="2">
        <v>100914</v>
      </c>
      <c r="B768" s="3" t="s">
        <v>631</v>
      </c>
      <c r="C768" s="5" t="s">
        <v>3</v>
      </c>
      <c r="D768" s="11"/>
      <c r="E768" s="23"/>
      <c r="F768" s="11">
        <v>12</v>
      </c>
      <c r="G768" s="74">
        <f>IFERROR( ROUNDUP(tabEstimativa[[#This Row],[ESTIMATIVA]] / tabEstimativa[[#This Row],[PERÍODO]],0), 0 )</f>
        <v>0</v>
      </c>
      <c r="H768" s="72">
        <v>0</v>
      </c>
      <c r="I768" s="12">
        <v>43418</v>
      </c>
      <c r="J768" s="7">
        <v>70</v>
      </c>
      <c r="K768" s="8">
        <v>2019</v>
      </c>
      <c r="L768" s="6">
        <v>43899</v>
      </c>
      <c r="M768" s="238">
        <f>SUMIFS(tabSaldoAta[SALDO],tabSaldoAta[CÓDIGO],tabEstimativa[[#This Row],[CÓDIGO]],tabSaldoAta[ATA.NR],tabEstimativa[[#This Row],[ATA.NR]],tabSaldoAta[ATA.ANO],tabEstimativa[[#This Row],[ATA.ANO]])</f>
        <v>0</v>
      </c>
      <c r="N768" s="13" t="s">
        <v>1199</v>
      </c>
      <c r="O768" s="308" t="s">
        <v>1660</v>
      </c>
      <c r="P768" s="36" t="s">
        <v>1742</v>
      </c>
      <c r="Q768" s="35">
        <f>IFERROR( VLOOKUP(tabEstimativa[[#This Row],[PREGÃO]],tabPregões[#Data],6,FALSE), "" )</f>
        <v>43657</v>
      </c>
      <c r="R768" s="48"/>
      <c r="S768" s="66" t="str">
        <f>IF(COUNTIFS(tabImprósperosDetalhes[PREGÃO],tabEstimativa[[#This Row],[PREGÃO]],tabImprósperosDetalhes[IMPRÓSPERO],tabEstimativa[[#This Row],[LOTE]]) &gt; 0,"X","")</f>
        <v/>
      </c>
      <c r="T768" s="98" t="str">
        <f>IFERROR( VLOOKUP(tabEstimativa[[#This Row],[PREGÃO]],tabPregões[#Data],11,FALSE), "" )</f>
        <v>Processo finalizado. Ata 76/19.</v>
      </c>
      <c r="U768" s="29" t="s">
        <v>1941</v>
      </c>
      <c r="V768" s="53" t="s">
        <v>1551</v>
      </c>
      <c r="W768" s="54">
        <v>43675.396087962959</v>
      </c>
      <c r="X768" s="34" t="str">
        <f t="shared" si="12"/>
        <v>*</v>
      </c>
    </row>
    <row r="769" spans="1:24" x14ac:dyDescent="0.3">
      <c r="A769" s="2">
        <v>100913</v>
      </c>
      <c r="B769" s="3" t="s">
        <v>630</v>
      </c>
      <c r="C769" s="5" t="s">
        <v>3</v>
      </c>
      <c r="D769" s="11"/>
      <c r="E769" s="23"/>
      <c r="F769" s="11">
        <v>12</v>
      </c>
      <c r="G769" s="74">
        <f>IFERROR( ROUNDUP(tabEstimativa[[#This Row],[ESTIMATIVA]] / tabEstimativa[[#This Row],[PERÍODO]],0), 0 )</f>
        <v>0</v>
      </c>
      <c r="H769" s="72">
        <v>0</v>
      </c>
      <c r="I769" s="12">
        <v>43418</v>
      </c>
      <c r="J769" s="7">
        <v>70</v>
      </c>
      <c r="K769" s="8">
        <v>2019</v>
      </c>
      <c r="L769" s="6">
        <v>43899</v>
      </c>
      <c r="M769" s="238">
        <f>SUMIFS(tabSaldoAta[SALDO],tabSaldoAta[CÓDIGO],tabEstimativa[[#This Row],[CÓDIGO]],tabSaldoAta[ATA.NR],tabEstimativa[[#This Row],[ATA.NR]],tabSaldoAta[ATA.ANO],tabEstimativa[[#This Row],[ATA.ANO]])</f>
        <v>0</v>
      </c>
      <c r="N769" s="13" t="s">
        <v>1199</v>
      </c>
      <c r="O769" s="308" t="s">
        <v>1660</v>
      </c>
      <c r="P769" s="36" t="s">
        <v>1742</v>
      </c>
      <c r="Q769" s="35">
        <f>IFERROR( VLOOKUP(tabEstimativa[[#This Row],[PREGÃO]],tabPregões[#Data],6,FALSE), "" )</f>
        <v>43657</v>
      </c>
      <c r="R769" s="48"/>
      <c r="S769" s="66" t="str">
        <f>IF(COUNTIFS(tabImprósperosDetalhes[PREGÃO],tabEstimativa[[#This Row],[PREGÃO]],tabImprósperosDetalhes[IMPRÓSPERO],tabEstimativa[[#This Row],[LOTE]]) &gt; 0,"X","")</f>
        <v/>
      </c>
      <c r="T769" s="98" t="str">
        <f>IFERROR( VLOOKUP(tabEstimativa[[#This Row],[PREGÃO]],tabPregões[#Data],11,FALSE), "" )</f>
        <v>Processo finalizado. Ata 76/19.</v>
      </c>
      <c r="U769" s="29" t="s">
        <v>1941</v>
      </c>
      <c r="V769" s="53" t="s">
        <v>1551</v>
      </c>
      <c r="W769" s="54">
        <v>43675.396087962959</v>
      </c>
      <c r="X769" s="34" t="str">
        <f t="shared" si="12"/>
        <v>*</v>
      </c>
    </row>
    <row r="770" spans="1:24" x14ac:dyDescent="0.3">
      <c r="A770" s="2">
        <v>49695</v>
      </c>
      <c r="B770" s="3" t="s">
        <v>1424</v>
      </c>
      <c r="C770" s="5" t="s">
        <v>3</v>
      </c>
      <c r="D770" s="11">
        <v>51</v>
      </c>
      <c r="E770" s="23">
        <v>8</v>
      </c>
      <c r="F770" s="11">
        <v>12</v>
      </c>
      <c r="G770" s="74">
        <f>IFERROR( ROUNDUP(tabEstimativa[[#This Row],[ESTIMATIVA]] / tabEstimativa[[#This Row],[PERÍODO]],0), 0 )</f>
        <v>84</v>
      </c>
      <c r="H770" s="72">
        <v>1000</v>
      </c>
      <c r="I770" s="12">
        <v>44224</v>
      </c>
      <c r="J770" s="2">
        <v>121</v>
      </c>
      <c r="K770" s="8">
        <v>2020</v>
      </c>
      <c r="L770" s="6">
        <v>44347</v>
      </c>
      <c r="M770" s="238">
        <f>SUMIFS(tabSaldoAta[SALDO],tabSaldoAta[CÓDIGO],tabEstimativa[[#This Row],[CÓDIGO]],tabSaldoAta[ATA.NR],tabEstimativa[[#This Row],[ATA.NR]],tabSaldoAta[ATA.ANO],tabEstimativa[[#This Row],[ATA.ANO]])</f>
        <v>1000</v>
      </c>
      <c r="N770" s="13" t="s">
        <v>1799</v>
      </c>
      <c r="O770" s="307" t="str">
        <f>IFERROR( VLOOKUP(CONCATENATE(tabEstimativa[[#This Row],[ATA.NR]],"/",tabEstimativa[[#This Row],[ATA.ANO]]-2000),tabAtas[#Data],6,FALSE), "" )</f>
        <v>CADEADO, FECHADURA E GONZO</v>
      </c>
      <c r="P770" s="36" t="s">
        <v>3599</v>
      </c>
      <c r="Q770" s="35">
        <f>IFERROR( VLOOKUP(tabEstimativa[[#This Row],[PREGÃO]],tabPregões[#Data],6,FALSE), "" )</f>
        <v>43987</v>
      </c>
      <c r="R770" s="48"/>
      <c r="S770" s="66" t="str">
        <f>IF(COUNTIFS(tabImprósperosDetalhes[PREGÃO],tabEstimativa[[#This Row],[PREGÃO]],tabImprósperosDetalhes[IMPRÓSPERO],tabEstimativa[[#This Row],[LOTE]]) &gt; 0,"X","")</f>
        <v/>
      </c>
      <c r="T770" s="98" t="str">
        <f>IFERROR( VLOOKUP(tabEstimativa[[#This Row],[PREGÃO]],tabPregões[#Data],11,FALSE), "" )</f>
        <v>Finalizar - Contrato assinado</v>
      </c>
      <c r="U770" s="29" t="s">
        <v>1560</v>
      </c>
      <c r="V770" s="53" t="s">
        <v>2063</v>
      </c>
      <c r="W770" s="54">
        <v>44256.339907407404</v>
      </c>
      <c r="X770" s="34" t="str">
        <f t="shared" si="12"/>
        <v>*</v>
      </c>
    </row>
    <row r="771" spans="1:24" x14ac:dyDescent="0.3">
      <c r="A771" s="2">
        <v>106971</v>
      </c>
      <c r="B771" s="3" t="s">
        <v>355</v>
      </c>
      <c r="C771" s="5" t="s">
        <v>3</v>
      </c>
      <c r="D771" s="11"/>
      <c r="E771" s="23"/>
      <c r="F771" s="11">
        <v>12</v>
      </c>
      <c r="G771" s="74">
        <f>IFERROR( ROUNDUP(tabEstimativa[[#This Row],[ESTIMATIVA]] / tabEstimativa[[#This Row],[PERÍODO]],0), 0 )</f>
        <v>42</v>
      </c>
      <c r="H771" s="72">
        <v>500</v>
      </c>
      <c r="I771" s="12">
        <v>43762</v>
      </c>
      <c r="J771" s="7"/>
      <c r="K771" s="8"/>
      <c r="L771" s="6"/>
      <c r="M771" s="238">
        <f>SUMIFS(tabSaldoAta[SALDO],tabSaldoAta[CÓDIGO],tabEstimativa[[#This Row],[CÓDIGO]],tabSaldoAta[ATA.NR],tabEstimativa[[#This Row],[ATA.NR]],tabSaldoAta[ATA.ANO],tabEstimativa[[#This Row],[ATA.ANO]])</f>
        <v>0</v>
      </c>
      <c r="N771" s="13" t="s">
        <v>1198</v>
      </c>
      <c r="O771" s="307" t="str">
        <f>IFERROR( VLOOKUP(CONCATENATE(tabEstimativa[[#This Row],[ATA.NR]],"/",tabEstimativa[[#This Row],[ATA.ANO]]-2000),tabAtas[#Data],6,FALSE), "" )</f>
        <v/>
      </c>
      <c r="P771" s="36" t="s">
        <v>4126</v>
      </c>
      <c r="Q771" s="35">
        <f>IFERROR( VLOOKUP(tabEstimativa[[#This Row],[PREGÃO]],tabPregões[#Data],6,FALSE), "" )</f>
        <v>44263</v>
      </c>
      <c r="R771" s="48"/>
      <c r="S771" s="66" t="str">
        <f>IF(COUNTIFS(tabImprósperosDetalhes[PREGÃO],tabEstimativa[[#This Row],[PREGÃO]],tabImprósperosDetalhes[IMPRÓSPERO],tabEstimativa[[#This Row],[LOTE]]) &gt; 0,"X","")</f>
        <v/>
      </c>
      <c r="T771" s="98" t="str">
        <f>IFERROR( VLOOKUP(tabEstimativa[[#This Row],[PREGÃO]],tabPregões[#Data],11,FALSE), "" )</f>
        <v>Processo finalizado. Ata 90/21.</v>
      </c>
      <c r="U771" s="29" t="s">
        <v>1935</v>
      </c>
      <c r="V771" s="53" t="s">
        <v>2063</v>
      </c>
      <c r="W771" s="54">
        <v>44323.434317129628</v>
      </c>
      <c r="X771" s="34" t="str">
        <f t="shared" si="12"/>
        <v>*</v>
      </c>
    </row>
    <row r="772" spans="1:24" x14ac:dyDescent="0.3">
      <c r="A772" s="2">
        <v>106972</v>
      </c>
      <c r="B772" s="3" t="s">
        <v>356</v>
      </c>
      <c r="C772" s="5" t="s">
        <v>3</v>
      </c>
      <c r="D772" s="11"/>
      <c r="E772" s="23"/>
      <c r="F772" s="11">
        <v>12</v>
      </c>
      <c r="G772" s="74">
        <f>IFERROR( ROUNDUP(tabEstimativa[[#This Row],[ESTIMATIVA]] / tabEstimativa[[#This Row],[PERÍODO]],0), 0 )</f>
        <v>42</v>
      </c>
      <c r="H772" s="72">
        <v>500</v>
      </c>
      <c r="I772" s="12">
        <v>43762</v>
      </c>
      <c r="J772" s="7"/>
      <c r="K772" s="8"/>
      <c r="L772" s="6"/>
      <c r="M772" s="238">
        <f>SUMIFS(tabSaldoAta[SALDO],tabSaldoAta[CÓDIGO],tabEstimativa[[#This Row],[CÓDIGO]],tabSaldoAta[ATA.NR],tabEstimativa[[#This Row],[ATA.NR]],tabSaldoAta[ATA.ANO],tabEstimativa[[#This Row],[ATA.ANO]])</f>
        <v>0</v>
      </c>
      <c r="N772" s="13" t="s">
        <v>1198</v>
      </c>
      <c r="O772" s="307" t="str">
        <f>IFERROR( VLOOKUP(CONCATENATE(tabEstimativa[[#This Row],[ATA.NR]],"/",tabEstimativa[[#This Row],[ATA.ANO]]-2000),tabAtas[#Data],6,FALSE), "" )</f>
        <v/>
      </c>
      <c r="P772" s="36" t="s">
        <v>4126</v>
      </c>
      <c r="Q772" s="35">
        <f>IFERROR( VLOOKUP(tabEstimativa[[#This Row],[PREGÃO]],tabPregões[#Data],6,FALSE), "" )</f>
        <v>44263</v>
      </c>
      <c r="R772" s="48">
        <v>17</v>
      </c>
      <c r="S772" s="66" t="str">
        <f>IF(COUNTIFS(tabImprósperosDetalhes[PREGÃO],tabEstimativa[[#This Row],[PREGÃO]],tabImprósperosDetalhes[IMPRÓSPERO],tabEstimativa[[#This Row],[LOTE]]) &gt; 0,"X","")</f>
        <v>X</v>
      </c>
      <c r="T772" s="98" t="str">
        <f>IFERROR( VLOOKUP(tabEstimativa[[#This Row],[PREGÃO]],tabPregões[#Data],11,FALSE), "" )</f>
        <v>Processo finalizado. Ata 90/21.</v>
      </c>
      <c r="U772" s="29" t="s">
        <v>1935</v>
      </c>
      <c r="V772" s="53" t="s">
        <v>2063</v>
      </c>
      <c r="W772" s="54">
        <v>44323.434317129628</v>
      </c>
      <c r="X772" s="34" t="str">
        <f t="shared" si="12"/>
        <v>*</v>
      </c>
    </row>
    <row r="773" spans="1:24" x14ac:dyDescent="0.3">
      <c r="A773" s="2">
        <v>106970</v>
      </c>
      <c r="B773" s="3" t="s">
        <v>354</v>
      </c>
      <c r="C773" s="5" t="s">
        <v>3</v>
      </c>
      <c r="D773" s="11"/>
      <c r="E773" s="23"/>
      <c r="F773" s="11">
        <v>12</v>
      </c>
      <c r="G773" s="74">
        <f>IFERROR( ROUNDUP(tabEstimativa[[#This Row],[ESTIMATIVA]] / tabEstimativa[[#This Row],[PERÍODO]],0), 0 )</f>
        <v>0</v>
      </c>
      <c r="H773" s="72">
        <v>0</v>
      </c>
      <c r="I773" s="12">
        <v>43279</v>
      </c>
      <c r="J773" s="7"/>
      <c r="K773" s="8"/>
      <c r="L773" s="6"/>
      <c r="M773" s="238">
        <f>SUMIFS(tabSaldoAta[SALDO],tabSaldoAta[CÓDIGO],tabEstimativa[[#This Row],[CÓDIGO]],tabSaldoAta[ATA.NR],tabEstimativa[[#This Row],[ATA.NR]],tabSaldoAta[ATA.ANO],tabEstimativa[[#This Row],[ATA.ANO]])</f>
        <v>0</v>
      </c>
      <c r="N773" s="13" t="s">
        <v>1199</v>
      </c>
      <c r="O773" s="308" t="s">
        <v>1333</v>
      </c>
      <c r="P773" s="36"/>
      <c r="Q773" s="35" t="str">
        <f>IFERROR( VLOOKUP(tabEstimativa[[#This Row],[PREGÃO]],tabPregões[#Data],6,FALSE), "" )</f>
        <v/>
      </c>
      <c r="R773" s="48"/>
      <c r="S773" s="66" t="str">
        <f>IF(COUNTIFS(tabImprósperosDetalhes[PREGÃO],tabEstimativa[[#This Row],[PREGÃO]],tabImprósperosDetalhes[IMPRÓSPERO],tabEstimativa[[#This Row],[LOTE]]) &gt; 0,"X","")</f>
        <v/>
      </c>
      <c r="T773" s="98" t="str">
        <f>IFERROR( VLOOKUP(tabEstimativa[[#This Row],[PREGÃO]],tabPregões[#Data],11,FALSE), "" )</f>
        <v/>
      </c>
      <c r="U773" s="29" t="s">
        <v>1935</v>
      </c>
      <c r="V773" s="53" t="s">
        <v>1551</v>
      </c>
      <c r="W773" s="54">
        <v>43685.638472222221</v>
      </c>
      <c r="X773" s="34" t="str">
        <f t="shared" si="12"/>
        <v>*</v>
      </c>
    </row>
    <row r="774" spans="1:24" x14ac:dyDescent="0.3">
      <c r="A774" s="306">
        <v>127384</v>
      </c>
      <c r="B774" s="314" t="s">
        <v>1979</v>
      </c>
      <c r="C774" s="5" t="s">
        <v>19</v>
      </c>
      <c r="D774" s="11">
        <v>51</v>
      </c>
      <c r="E774" s="23">
        <v>33</v>
      </c>
      <c r="F774" s="11">
        <v>12</v>
      </c>
      <c r="G774" s="74">
        <f>ROUNDUP(tabEstimativa[[#This Row],[ESTIMATIVA]] / tabEstimativa[[#This Row],[PERÍODO]],0)</f>
        <v>9</v>
      </c>
      <c r="H774" s="72">
        <v>100</v>
      </c>
      <c r="I774" s="12">
        <v>44308</v>
      </c>
      <c r="J774" s="7">
        <v>173</v>
      </c>
      <c r="K774" s="8">
        <v>2021</v>
      </c>
      <c r="L774" s="6">
        <v>44795</v>
      </c>
      <c r="M774" s="238">
        <f>SUMIFS(tabSaldoAta[SALDO],tabSaldoAta[CÓDIGO],tabEstimativa[[#This Row],[CÓDIGO]],tabSaldoAta[ATA.NR],tabEstimativa[[#This Row],[ATA.NR]],tabSaldoAta[ATA.ANO],tabEstimativa[[#This Row],[ATA.ANO]])</f>
        <v>0</v>
      </c>
      <c r="N774" s="13" t="s">
        <v>1198</v>
      </c>
      <c r="O774" s="307" t="s">
        <v>1548</v>
      </c>
      <c r="P774" s="36" t="s">
        <v>4324</v>
      </c>
      <c r="Q774" s="35" t="str">
        <f>IFERROR( VLOOKUP(tabEstimativa[[#This Row],[PREGÃO]],tabPregões[#Data],6,FALSE), "" )</f>
        <v/>
      </c>
      <c r="R774" s="48"/>
      <c r="S774" s="66" t="str">
        <f>IF(COUNTIFS(tabImprósperosDetalhes[PREGÃO],tabEstimativa[[#This Row],[PREGÃO]],tabImprósperosDetalhes[IMPRÓSPERO],tabEstimativa[[#This Row],[LOTE]]) &gt; 0,"X","")</f>
        <v/>
      </c>
      <c r="T774" s="98" t="str">
        <f>IFERROR( VLOOKUP(tabEstimativa[[#This Row],[PREGÃO]],tabPregões[#Data],11,FALSE), "" )</f>
        <v/>
      </c>
      <c r="U774" s="29" t="s">
        <v>1560</v>
      </c>
      <c r="V774" s="53" t="s">
        <v>2196</v>
      </c>
      <c r="W774" s="54">
        <v>44795.640509259261</v>
      </c>
      <c r="X774" s="34" t="str">
        <f t="shared" si="12"/>
        <v>*</v>
      </c>
    </row>
    <row r="775" spans="1:24" x14ac:dyDescent="0.3">
      <c r="A775" s="2">
        <v>133137</v>
      </c>
      <c r="B775" s="3" t="s">
        <v>729</v>
      </c>
      <c r="C775" s="5" t="s">
        <v>17</v>
      </c>
      <c r="D775" s="11"/>
      <c r="E775" s="23"/>
      <c r="F775" s="11">
        <v>12</v>
      </c>
      <c r="G775" s="74">
        <f>IFERROR( ROUNDUP(tabEstimativa[[#This Row],[ESTIMATIVA]] / tabEstimativa[[#This Row],[PERÍODO]],0), 0 )</f>
        <v>3</v>
      </c>
      <c r="H775" s="72">
        <v>35</v>
      </c>
      <c r="I775" s="12">
        <v>43339</v>
      </c>
      <c r="J775" s="7"/>
      <c r="K775" s="8"/>
      <c r="L775" s="6"/>
      <c r="M775" s="238">
        <f>SUMIFS(tabSaldoAta[SALDO],tabSaldoAta[CÓDIGO],tabEstimativa[[#This Row],[CÓDIGO]],tabSaldoAta[ATA.NR],tabEstimativa[[#This Row],[ATA.NR]],tabSaldoAta[ATA.ANO],tabEstimativa[[#This Row],[ATA.ANO]])</f>
        <v>0</v>
      </c>
      <c r="N775" s="13" t="s">
        <v>1459</v>
      </c>
      <c r="O775" s="308" t="s">
        <v>1338</v>
      </c>
      <c r="P775" s="36"/>
      <c r="Q775" s="35" t="str">
        <f>IFERROR( VLOOKUP(tabEstimativa[[#This Row],[PREGÃO]],tabPregões[#Data],6,FALSE), "" )</f>
        <v/>
      </c>
      <c r="R775" s="48"/>
      <c r="S775" s="66" t="str">
        <f>IF(COUNTIFS(tabImprósperosDetalhes[PREGÃO],tabEstimativa[[#This Row],[PREGÃO]],tabImprósperosDetalhes[IMPRÓSPERO],tabEstimativa[[#This Row],[LOTE]]) &gt; 0,"X","")</f>
        <v/>
      </c>
      <c r="T775" s="98" t="str">
        <f>IFERROR( VLOOKUP(tabEstimativa[[#This Row],[PREGÃO]],tabPregões[#Data],11,FALSE), "" )</f>
        <v/>
      </c>
      <c r="U775" s="29" t="s">
        <v>1380</v>
      </c>
      <c r="V775" s="53" t="s">
        <v>1551</v>
      </c>
      <c r="W775" s="54">
        <v>43606.696840277778</v>
      </c>
      <c r="X775" s="34" t="str">
        <f t="shared" si="12"/>
        <v>*</v>
      </c>
    </row>
    <row r="776" spans="1:24" x14ac:dyDescent="0.3">
      <c r="A776" s="2">
        <v>10412</v>
      </c>
      <c r="B776" s="3" t="s">
        <v>760</v>
      </c>
      <c r="C776" s="5" t="s">
        <v>18</v>
      </c>
      <c r="D776" s="11">
        <v>71</v>
      </c>
      <c r="E776" s="23">
        <v>24</v>
      </c>
      <c r="F776" s="11">
        <v>12</v>
      </c>
      <c r="G776" s="74">
        <f>IFERROR( ROUNDUP(tabEstimativa[[#This Row],[ESTIMATIVA]] / tabEstimativa[[#This Row],[PERÍODO]],0), 0 )</f>
        <v>125</v>
      </c>
      <c r="H776" s="72">
        <v>1500</v>
      </c>
      <c r="I776" s="12">
        <v>43742</v>
      </c>
      <c r="J776" s="7">
        <v>137</v>
      </c>
      <c r="K776" s="8">
        <v>2021</v>
      </c>
      <c r="L776" s="6">
        <v>44693</v>
      </c>
      <c r="M776" s="238">
        <f>SUMIFS(tabSaldoAta[SALDO],tabSaldoAta[CÓDIGO],tabEstimativa[[#This Row],[CÓDIGO]],tabSaldoAta[ATA.NR],tabEstimativa[[#This Row],[ATA.NR]],tabSaldoAta[ATA.ANO],tabEstimativa[[#This Row],[ATA.ANO]])</f>
        <v>400</v>
      </c>
      <c r="N776" s="13" t="s">
        <v>1198</v>
      </c>
      <c r="O776" s="307" t="str">
        <f>IFERROR( VLOOKUP(CONCATENATE(tabEstimativa[[#This Row],[ATA.NR]],"/",tabEstimativa[[#This Row],[ATA.ANO]]-2000),tabAtas[#Data],6,FALSE), "" )</f>
        <v>MARGARINA</v>
      </c>
      <c r="P776" s="36" t="s">
        <v>4496</v>
      </c>
      <c r="Q776" s="35" t="str">
        <f>IFERROR( VLOOKUP(tabEstimativa[[#This Row],[PREGÃO]],tabPregões[#Data],6,FALSE), "" )</f>
        <v/>
      </c>
      <c r="R776" s="48"/>
      <c r="S776" s="66" t="str">
        <f>IF(COUNTIFS(tabImprósperosDetalhes[PREGÃO],tabEstimativa[[#This Row],[PREGÃO]],tabImprósperosDetalhes[IMPRÓSPERO],tabEstimativa[[#This Row],[LOTE]]) &gt; 0,"X","")</f>
        <v/>
      </c>
      <c r="T776" s="98" t="str">
        <f>IFERROR( VLOOKUP(tabEstimativa[[#This Row],[PREGÃO]],tabPregões[#Data],11,FALSE), "" )</f>
        <v/>
      </c>
      <c r="U776" s="29" t="s">
        <v>1560</v>
      </c>
      <c r="V776" s="53" t="s">
        <v>4282</v>
      </c>
      <c r="W776" s="54">
        <v>44711.639363425929</v>
      </c>
      <c r="X776" s="34" t="str">
        <f t="shared" si="12"/>
        <v>*</v>
      </c>
    </row>
    <row r="777" spans="1:24" x14ac:dyDescent="0.3">
      <c r="A777" s="2">
        <v>51332</v>
      </c>
      <c r="B777" s="3" t="s">
        <v>904</v>
      </c>
      <c r="C777" s="5" t="s">
        <v>87</v>
      </c>
      <c r="D777" s="11">
        <v>48</v>
      </c>
      <c r="E777" s="23">
        <v>17</v>
      </c>
      <c r="F777" s="11">
        <v>12</v>
      </c>
      <c r="G777" s="74">
        <f>IFERROR( ROUNDUP(tabEstimativa[[#This Row],[ESTIMATIVA]] / tabEstimativa[[#This Row],[PERÍODO]],0), 0 )</f>
        <v>0</v>
      </c>
      <c r="H777" s="72">
        <v>0</v>
      </c>
      <c r="I777" s="12">
        <v>43312</v>
      </c>
      <c r="J777" s="7"/>
      <c r="K777" s="8"/>
      <c r="L777" s="6"/>
      <c r="M777" s="238">
        <f>SUMIFS(tabSaldoAta[SALDO],tabSaldoAta[CÓDIGO],tabEstimativa[[#This Row],[CÓDIGO]],tabSaldoAta[ATA.NR],tabEstimativa[[#This Row],[ATA.NR]],tabSaldoAta[ATA.ANO],tabEstimativa[[#This Row],[ATA.ANO]])</f>
        <v>0</v>
      </c>
      <c r="N777" s="13" t="s">
        <v>1199</v>
      </c>
      <c r="O777" s="308" t="s">
        <v>1359</v>
      </c>
      <c r="P777" s="36"/>
      <c r="Q777" s="35" t="str">
        <f>IFERROR( VLOOKUP(tabEstimativa[[#This Row],[PREGÃO]],tabPregões[#Data],6,FALSE), "" )</f>
        <v/>
      </c>
      <c r="R777" s="48"/>
      <c r="S777" s="66" t="str">
        <f>IF(COUNTIFS(tabImprósperosDetalhes[PREGÃO],tabEstimativa[[#This Row],[PREGÃO]],tabImprósperosDetalhes[IMPRÓSPERO],tabEstimativa[[#This Row],[LOTE]]) &gt; 0,"X","")</f>
        <v/>
      </c>
      <c r="T777" s="98" t="str">
        <f>IFERROR( VLOOKUP(tabEstimativa[[#This Row],[PREGÃO]],tabPregões[#Data],11,FALSE), "" )</f>
        <v/>
      </c>
      <c r="U777" s="29" t="s">
        <v>1380</v>
      </c>
      <c r="V777" s="53" t="s">
        <v>1551</v>
      </c>
      <c r="W777" s="54">
        <v>43591.434733796297</v>
      </c>
      <c r="X777" s="34" t="str">
        <f t="shared" si="12"/>
        <v>*</v>
      </c>
    </row>
    <row r="778" spans="1:24" x14ac:dyDescent="0.3">
      <c r="A778" s="2">
        <v>14001</v>
      </c>
      <c r="B778" s="3" t="s">
        <v>179</v>
      </c>
      <c r="C778" s="5" t="s">
        <v>15</v>
      </c>
      <c r="D778" s="11">
        <v>51</v>
      </c>
      <c r="E778" s="23">
        <v>3</v>
      </c>
      <c r="F778" s="11">
        <v>12</v>
      </c>
      <c r="G778" s="74">
        <f>IFERROR( ROUNDUP(tabEstimativa[[#This Row],[ESTIMATIVA]] / tabEstimativa[[#This Row],[PERÍODO]],0), 0 )</f>
        <v>59</v>
      </c>
      <c r="H778" s="72">
        <v>700</v>
      </c>
      <c r="I778" s="12">
        <v>44308</v>
      </c>
      <c r="J778" s="7">
        <v>174</v>
      </c>
      <c r="K778" s="8">
        <v>2020</v>
      </c>
      <c r="L778" s="6">
        <v>44424</v>
      </c>
      <c r="M778" s="238">
        <f>SUMIFS(tabSaldoAta[SALDO],tabSaldoAta[CÓDIGO],tabEstimativa[[#This Row],[CÓDIGO]],tabSaldoAta[ATA.NR],tabEstimativa[[#This Row],[ATA.NR]],tabSaldoAta[ATA.ANO],tabEstimativa[[#This Row],[ATA.ANO]])</f>
        <v>0</v>
      </c>
      <c r="N778" s="13" t="s">
        <v>1198</v>
      </c>
      <c r="O778" s="308" t="s">
        <v>1548</v>
      </c>
      <c r="P778" s="36" t="s">
        <v>3629</v>
      </c>
      <c r="Q778" s="35">
        <f>IFERROR( VLOOKUP(tabEstimativa[[#This Row],[PREGÃO]],tabPregões[#Data],6,FALSE), "" )</f>
        <v>44046</v>
      </c>
      <c r="R778" s="48">
        <v>1</v>
      </c>
      <c r="S778" s="66" t="str">
        <f>IF(COUNTIFS(tabImprósperosDetalhes[PREGÃO],tabEstimativa[[#This Row],[PREGÃO]],tabImprósperosDetalhes[IMPRÓSPERO],tabEstimativa[[#This Row],[LOTE]]) &gt; 0,"X","")</f>
        <v/>
      </c>
      <c r="T778" s="98" t="str">
        <f>IFERROR( VLOOKUP(tabEstimativa[[#This Row],[PREGÃO]],tabPregões[#Data],11,FALSE), "" )</f>
        <v>Finalizado</v>
      </c>
      <c r="U778" s="29" t="s">
        <v>1560</v>
      </c>
      <c r="V778" s="53" t="s">
        <v>2063</v>
      </c>
      <c r="W778" s="54">
        <v>44424.685648148145</v>
      </c>
      <c r="X778" s="34" t="str">
        <f t="shared" si="12"/>
        <v>*</v>
      </c>
    </row>
    <row r="779" spans="1:24" x14ac:dyDescent="0.3">
      <c r="A779" s="2">
        <v>63382</v>
      </c>
      <c r="B779" s="3" t="s">
        <v>2214</v>
      </c>
      <c r="C779" s="5" t="s">
        <v>87</v>
      </c>
      <c r="D779" s="11">
        <v>51</v>
      </c>
      <c r="E779" s="23">
        <v>33</v>
      </c>
      <c r="F779" s="11">
        <v>12</v>
      </c>
      <c r="G779" s="74">
        <f>ROUNDUP(tabEstimativa[[#This Row],[ESTIMATIVA]] / tabEstimativa[[#This Row],[PERÍODO]],0)</f>
        <v>0</v>
      </c>
      <c r="H779" s="72">
        <v>0</v>
      </c>
      <c r="I779" s="12">
        <v>44082</v>
      </c>
      <c r="J779" s="2">
        <v>292</v>
      </c>
      <c r="K779" s="8">
        <v>2019</v>
      </c>
      <c r="L779" s="6">
        <v>44182</v>
      </c>
      <c r="M779" s="238">
        <f>SUMIFS(tabSaldoAta[SALDO],tabSaldoAta[CÓDIGO],tabEstimativa[[#This Row],[CÓDIGO]],tabSaldoAta[ATA.NR],tabEstimativa[[#This Row],[ATA.NR]],tabSaldoAta[ATA.ANO],tabEstimativa[[#This Row],[ATA.ANO]])</f>
        <v>0</v>
      </c>
      <c r="N779" s="13" t="s">
        <v>1198</v>
      </c>
      <c r="O779" s="307" t="str">
        <f>IFERROR( VLOOKUP(CONCATENATE(tabEstimativa[[#This Row],[ATA.NR]],"/",tabEstimativa[[#This Row],[ATA.ANO]]-2000),tabAtas[#Data],6,FALSE), "" )</f>
        <v>MATERIAL DE CONSTRUÇÃO</v>
      </c>
      <c r="P779" s="36" t="s">
        <v>4131</v>
      </c>
      <c r="Q779" s="35">
        <f>IFERROR( VLOOKUP(tabEstimativa[[#This Row],[PREGÃO]],tabPregões[#Data],6,FALSE), "" )</f>
        <v>44271</v>
      </c>
      <c r="R779" s="48">
        <v>15</v>
      </c>
      <c r="S779" s="66" t="str">
        <f>IF(COUNTIFS(tabImprósperosDetalhes[PREGÃO],tabEstimativa[[#This Row],[PREGÃO]],tabImprósperosDetalhes[IMPRÓSPERO],tabEstimativa[[#This Row],[LOTE]]) &gt; 0,"X","")</f>
        <v>X</v>
      </c>
      <c r="T779" s="98" t="str">
        <f>IFERROR( VLOOKUP(tabEstimativa[[#This Row],[PREGÃO]],tabPregões[#Data],11,FALSE), "" )</f>
        <v>Processo finalizado. Ata 105/21.</v>
      </c>
      <c r="U779" s="29" t="s">
        <v>1560</v>
      </c>
      <c r="V779" s="53" t="s">
        <v>2063</v>
      </c>
      <c r="W779" s="54">
        <v>44323.449004629627</v>
      </c>
      <c r="X779" s="34" t="str">
        <f t="shared" si="12"/>
        <v>*</v>
      </c>
    </row>
    <row r="780" spans="1:24" x14ac:dyDescent="0.3">
      <c r="A780" s="306">
        <v>81493</v>
      </c>
      <c r="B780" s="314" t="s">
        <v>1477</v>
      </c>
      <c r="C780" s="5" t="s">
        <v>15</v>
      </c>
      <c r="D780" s="11">
        <v>76</v>
      </c>
      <c r="E780" s="23">
        <v>6</v>
      </c>
      <c r="F780" s="11">
        <v>12</v>
      </c>
      <c r="G780" s="74">
        <f>IFERROR( ROUNDUP(tabEstimativa[[#This Row],[ESTIMATIVA]] / tabEstimativa[[#This Row],[PERÍODO]],0), 0 )</f>
        <v>17</v>
      </c>
      <c r="H780" s="72">
        <v>200</v>
      </c>
      <c r="I780" s="12">
        <v>43762</v>
      </c>
      <c r="J780" s="7">
        <v>16</v>
      </c>
      <c r="K780" s="8">
        <v>2019</v>
      </c>
      <c r="L780" s="6">
        <v>43859</v>
      </c>
      <c r="M780" s="238">
        <f>SUMIFS(tabSaldoAta[SALDO],tabSaldoAta[CÓDIGO],tabEstimativa[[#This Row],[CÓDIGO]],tabSaldoAta[ATA.NR],tabEstimativa[[#This Row],[ATA.NR]],tabSaldoAta[ATA.ANO],tabEstimativa[[#This Row],[ATA.ANO]])</f>
        <v>190</v>
      </c>
      <c r="N780" s="44" t="s">
        <v>1198</v>
      </c>
      <c r="O780" s="308" t="s">
        <v>1373</v>
      </c>
      <c r="P780" s="36" t="s">
        <v>3856</v>
      </c>
      <c r="Q780" s="35">
        <f>IFERROR( VLOOKUP(tabEstimativa[[#This Row],[PREGÃO]],tabPregões[#Data],6,FALSE), "" )</f>
        <v>44078</v>
      </c>
      <c r="R780" s="48">
        <v>11</v>
      </c>
      <c r="S780" s="66" t="s">
        <v>3865</v>
      </c>
      <c r="T780" s="98" t="str">
        <f>IFERROR( VLOOKUP(tabEstimativa[[#This Row],[PREGÃO]],tabPregões[#Data],11,FALSE), "" )</f>
        <v>Finalizado. Ata 254/20</v>
      </c>
      <c r="U780" s="29" t="s">
        <v>1560</v>
      </c>
      <c r="V780" s="53" t="s">
        <v>2063</v>
      </c>
      <c r="W780" s="54">
        <v>44461.587037037039</v>
      </c>
      <c r="X780" s="34" t="str">
        <f t="shared" si="12"/>
        <v>*</v>
      </c>
    </row>
    <row r="781" spans="1:24" x14ac:dyDescent="0.3">
      <c r="A781" s="2">
        <v>135684</v>
      </c>
      <c r="B781" s="3" t="s">
        <v>878</v>
      </c>
      <c r="C781" s="5" t="s">
        <v>17</v>
      </c>
      <c r="D781" s="11"/>
      <c r="E781" s="23"/>
      <c r="F781" s="11">
        <v>12</v>
      </c>
      <c r="G781" s="74">
        <f>IFERROR( ROUNDUP(tabEstimativa[[#This Row],[ESTIMATIVA]] / tabEstimativa[[#This Row],[PERÍODO]],0), 0 )</f>
        <v>7</v>
      </c>
      <c r="H781" s="72">
        <v>80</v>
      </c>
      <c r="I781" s="12">
        <v>43357</v>
      </c>
      <c r="J781" s="7"/>
      <c r="K781" s="8"/>
      <c r="L781" s="6"/>
      <c r="M781" s="238">
        <f>SUMIFS(tabSaldoAta[SALDO],tabSaldoAta[CÓDIGO],tabEstimativa[[#This Row],[CÓDIGO]],tabSaldoAta[ATA.NR],tabEstimativa[[#This Row],[ATA.NR]],tabSaldoAta[ATA.ANO],tabEstimativa[[#This Row],[ATA.ANO]])</f>
        <v>0</v>
      </c>
      <c r="N781" s="13" t="s">
        <v>1459</v>
      </c>
      <c r="O781" s="308" t="s">
        <v>1353</v>
      </c>
      <c r="P781" s="36"/>
      <c r="Q781" s="35" t="str">
        <f>IFERROR( VLOOKUP(tabEstimativa[[#This Row],[PREGÃO]],tabPregões[#Data],6,FALSE), "" )</f>
        <v/>
      </c>
      <c r="R781" s="48"/>
      <c r="S781" s="66" t="str">
        <f>IF(COUNTIFS(tabImprósperosDetalhes[PREGÃO],tabEstimativa[[#This Row],[PREGÃO]],tabImprósperosDetalhes[IMPRÓSPERO],tabEstimativa[[#This Row],[LOTE]]) &gt; 0,"X","")</f>
        <v/>
      </c>
      <c r="T781" s="98" t="str">
        <f>IFERROR( VLOOKUP(tabEstimativa[[#This Row],[PREGÃO]],tabPregões[#Data],11,FALSE), "" )</f>
        <v/>
      </c>
      <c r="U781" s="29" t="s">
        <v>1380</v>
      </c>
      <c r="V781" s="53" t="s">
        <v>1551</v>
      </c>
      <c r="W781" s="54">
        <v>43606.696840277778</v>
      </c>
      <c r="X781" s="34" t="str">
        <f t="shared" si="12"/>
        <v>*</v>
      </c>
    </row>
    <row r="782" spans="1:24" x14ac:dyDescent="0.3">
      <c r="A782" s="2">
        <v>134986</v>
      </c>
      <c r="B782" s="3" t="s">
        <v>870</v>
      </c>
      <c r="C782" s="5" t="s">
        <v>17</v>
      </c>
      <c r="D782" s="11"/>
      <c r="E782" s="23"/>
      <c r="F782" s="11">
        <v>12</v>
      </c>
      <c r="G782" s="74">
        <f>IFERROR( ROUNDUP(tabEstimativa[[#This Row],[ESTIMATIVA]] / tabEstimativa[[#This Row],[PERÍODO]],0), 0 )</f>
        <v>7</v>
      </c>
      <c r="H782" s="72">
        <v>80</v>
      </c>
      <c r="I782" s="12">
        <v>43357</v>
      </c>
      <c r="J782" s="7"/>
      <c r="K782" s="8"/>
      <c r="L782" s="6"/>
      <c r="M782" s="238">
        <f>SUMIFS(tabSaldoAta[SALDO],tabSaldoAta[CÓDIGO],tabEstimativa[[#This Row],[CÓDIGO]],tabSaldoAta[ATA.NR],tabEstimativa[[#This Row],[ATA.NR]],tabSaldoAta[ATA.ANO],tabEstimativa[[#This Row],[ATA.ANO]])</f>
        <v>0</v>
      </c>
      <c r="N782" s="13" t="s">
        <v>1459</v>
      </c>
      <c r="O782" s="308" t="s">
        <v>1353</v>
      </c>
      <c r="P782" s="36"/>
      <c r="Q782" s="35" t="str">
        <f>IFERROR( VLOOKUP(tabEstimativa[[#This Row],[PREGÃO]],tabPregões[#Data],6,FALSE), "" )</f>
        <v/>
      </c>
      <c r="R782" s="48"/>
      <c r="S782" s="66" t="str">
        <f>IF(COUNTIFS(tabImprósperosDetalhes[PREGÃO],tabEstimativa[[#This Row],[PREGÃO]],tabImprósperosDetalhes[IMPRÓSPERO],tabEstimativa[[#This Row],[LOTE]]) &gt; 0,"X","")</f>
        <v/>
      </c>
      <c r="T782" s="98" t="str">
        <f>IFERROR( VLOOKUP(tabEstimativa[[#This Row],[PREGÃO]],tabPregões[#Data],11,FALSE), "" )</f>
        <v/>
      </c>
      <c r="U782" s="29" t="s">
        <v>1380</v>
      </c>
      <c r="V782" s="53" t="s">
        <v>1551</v>
      </c>
      <c r="W782" s="54">
        <v>43606.696840277778</v>
      </c>
      <c r="X782" s="34" t="str">
        <f t="shared" si="12"/>
        <v>*</v>
      </c>
    </row>
    <row r="783" spans="1:24" x14ac:dyDescent="0.3">
      <c r="A783" s="2">
        <v>120679</v>
      </c>
      <c r="B783" s="3" t="s">
        <v>768</v>
      </c>
      <c r="C783" s="5" t="s">
        <v>17</v>
      </c>
      <c r="D783" s="11"/>
      <c r="E783" s="23"/>
      <c r="F783" s="11">
        <v>12</v>
      </c>
      <c r="G783" s="74">
        <f>IFERROR( ROUNDUP(tabEstimativa[[#This Row],[ESTIMATIVA]] / tabEstimativa[[#This Row],[PERÍODO]],0), 0 )</f>
        <v>1</v>
      </c>
      <c r="H783" s="72">
        <v>10</v>
      </c>
      <c r="I783" s="12">
        <v>43333</v>
      </c>
      <c r="J783" s="7"/>
      <c r="K783" s="8"/>
      <c r="L783" s="6"/>
      <c r="M783" s="238">
        <f>SUMIFS(tabSaldoAta[SALDO],tabSaldoAta[CÓDIGO],tabEstimativa[[#This Row],[CÓDIGO]],tabSaldoAta[ATA.NR],tabEstimativa[[#This Row],[ATA.NR]],tabSaldoAta[ATA.ANO],tabEstimativa[[#This Row],[ATA.ANO]])</f>
        <v>0</v>
      </c>
      <c r="N783" s="13" t="s">
        <v>1459</v>
      </c>
      <c r="O783" s="308" t="s">
        <v>1350</v>
      </c>
      <c r="P783" s="36"/>
      <c r="Q783" s="35" t="str">
        <f>IFERROR( VLOOKUP(tabEstimativa[[#This Row],[PREGÃO]],tabPregões[#Data],6,FALSE), "" )</f>
        <v/>
      </c>
      <c r="R783" s="48"/>
      <c r="S783" s="66" t="str">
        <f>IF(COUNTIFS(tabImprósperosDetalhes[PREGÃO],tabEstimativa[[#This Row],[PREGÃO]],tabImprósperosDetalhes[IMPRÓSPERO],tabEstimativa[[#This Row],[LOTE]]) &gt; 0,"X","")</f>
        <v/>
      </c>
      <c r="T783" s="98" t="str">
        <f>IFERROR( VLOOKUP(tabEstimativa[[#This Row],[PREGÃO]],tabPregões[#Data],11,FALSE), "" )</f>
        <v/>
      </c>
      <c r="U783" s="29" t="s">
        <v>1380</v>
      </c>
      <c r="V783" s="53" t="s">
        <v>1551</v>
      </c>
      <c r="W783" s="54">
        <v>43606.696840277778</v>
      </c>
      <c r="X783" s="34" t="str">
        <f t="shared" si="12"/>
        <v>*</v>
      </c>
    </row>
    <row r="784" spans="1:24" x14ac:dyDescent="0.3">
      <c r="A784" s="2">
        <v>135724</v>
      </c>
      <c r="B784" s="3" t="s">
        <v>879</v>
      </c>
      <c r="C784" s="5" t="s">
        <v>17</v>
      </c>
      <c r="D784" s="11"/>
      <c r="E784" s="23"/>
      <c r="F784" s="11">
        <v>12</v>
      </c>
      <c r="G784" s="74">
        <f>IFERROR( ROUNDUP(tabEstimativa[[#This Row],[ESTIMATIVA]] / tabEstimativa[[#This Row],[PERÍODO]],0), 0 )</f>
        <v>6</v>
      </c>
      <c r="H784" s="72">
        <v>70</v>
      </c>
      <c r="I784" s="12">
        <v>43357</v>
      </c>
      <c r="J784" s="7"/>
      <c r="K784" s="8"/>
      <c r="L784" s="6"/>
      <c r="M784" s="238">
        <f>SUMIFS(tabSaldoAta[SALDO],tabSaldoAta[CÓDIGO],tabEstimativa[[#This Row],[CÓDIGO]],tabSaldoAta[ATA.NR],tabEstimativa[[#This Row],[ATA.NR]],tabSaldoAta[ATA.ANO],tabEstimativa[[#This Row],[ATA.ANO]])</f>
        <v>0</v>
      </c>
      <c r="N784" s="13" t="s">
        <v>1459</v>
      </c>
      <c r="O784" s="308" t="s">
        <v>1353</v>
      </c>
      <c r="P784" s="36"/>
      <c r="Q784" s="35" t="str">
        <f>IFERROR( VLOOKUP(tabEstimativa[[#This Row],[PREGÃO]],tabPregões[#Data],6,FALSE), "" )</f>
        <v/>
      </c>
      <c r="R784" s="48"/>
      <c r="S784" s="66" t="str">
        <f>IF(COUNTIFS(tabImprósperosDetalhes[PREGÃO],tabEstimativa[[#This Row],[PREGÃO]],tabImprósperosDetalhes[IMPRÓSPERO],tabEstimativa[[#This Row],[LOTE]]) &gt; 0,"X","")</f>
        <v/>
      </c>
      <c r="T784" s="98" t="str">
        <f>IFERROR( VLOOKUP(tabEstimativa[[#This Row],[PREGÃO]],tabPregões[#Data],11,FALSE), "" )</f>
        <v/>
      </c>
      <c r="U784" s="29" t="s">
        <v>1380</v>
      </c>
      <c r="V784" s="53" t="s">
        <v>1551</v>
      </c>
      <c r="W784" s="54">
        <v>43606.696840277778</v>
      </c>
      <c r="X784" s="34" t="str">
        <f t="shared" si="12"/>
        <v>*</v>
      </c>
    </row>
    <row r="785" spans="1:24" x14ac:dyDescent="0.3">
      <c r="A785" s="2">
        <v>49145</v>
      </c>
      <c r="B785" s="3" t="s">
        <v>901</v>
      </c>
      <c r="C785" s="5" t="s">
        <v>87</v>
      </c>
      <c r="D785" s="11">
        <v>48</v>
      </c>
      <c r="E785" s="23">
        <v>17</v>
      </c>
      <c r="F785" s="11">
        <v>12</v>
      </c>
      <c r="G785" s="74">
        <f>IFERROR( ROUNDUP(tabEstimativa[[#This Row],[ESTIMATIVA]] / tabEstimativa[[#This Row],[PERÍODO]],0), 0 )</f>
        <v>42</v>
      </c>
      <c r="H785" s="72">
        <v>500</v>
      </c>
      <c r="I785" s="12">
        <v>43312</v>
      </c>
      <c r="J785" s="7"/>
      <c r="K785" s="8"/>
      <c r="L785" s="6"/>
      <c r="M785" s="238">
        <f>SUMIFS(tabSaldoAta[SALDO],tabSaldoAta[CÓDIGO],tabEstimativa[[#This Row],[CÓDIGO]],tabSaldoAta[ATA.NR],tabEstimativa[[#This Row],[ATA.NR]],tabSaldoAta[ATA.ANO],tabEstimativa[[#This Row],[ATA.ANO]])</f>
        <v>0</v>
      </c>
      <c r="N785" s="13" t="s">
        <v>1459</v>
      </c>
      <c r="O785" s="308" t="s">
        <v>1359</v>
      </c>
      <c r="P785" s="36"/>
      <c r="Q785" s="35" t="str">
        <f>IFERROR( VLOOKUP(tabEstimativa[[#This Row],[PREGÃO]],tabPregões[#Data],6,FALSE), "" )</f>
        <v/>
      </c>
      <c r="R785" s="48"/>
      <c r="S785" s="66" t="str">
        <f>IF(COUNTIFS(tabImprósperosDetalhes[PREGÃO],tabEstimativa[[#This Row],[PREGÃO]],tabImprósperosDetalhes[IMPRÓSPERO],tabEstimativa[[#This Row],[LOTE]]) &gt; 0,"X","")</f>
        <v/>
      </c>
      <c r="T785" s="98" t="str">
        <f>IFERROR( VLOOKUP(tabEstimativa[[#This Row],[PREGÃO]],tabPregões[#Data],11,FALSE), "" )</f>
        <v/>
      </c>
      <c r="U785" s="29" t="s">
        <v>1380</v>
      </c>
      <c r="V785" s="53" t="s">
        <v>1551</v>
      </c>
      <c r="W785" s="54">
        <v>43606.696840277778</v>
      </c>
      <c r="X785" s="34" t="str">
        <f t="shared" si="12"/>
        <v>*</v>
      </c>
    </row>
    <row r="786" spans="1:24" x14ac:dyDescent="0.3">
      <c r="A786" s="2">
        <v>85143</v>
      </c>
      <c r="B786" s="3" t="s">
        <v>917</v>
      </c>
      <c r="C786" s="5" t="s">
        <v>17</v>
      </c>
      <c r="D786" s="11"/>
      <c r="E786" s="23"/>
      <c r="F786" s="11">
        <v>12</v>
      </c>
      <c r="G786" s="74">
        <f>IFERROR( ROUNDUP(tabEstimativa[[#This Row],[ESTIMATIVA]] / tabEstimativa[[#This Row],[PERÍODO]],0), 0 )</f>
        <v>0</v>
      </c>
      <c r="H786" s="72">
        <v>0</v>
      </c>
      <c r="I786" s="12">
        <v>43312</v>
      </c>
      <c r="J786" s="7"/>
      <c r="K786" s="8"/>
      <c r="L786" s="6"/>
      <c r="M786" s="238">
        <f>SUMIFS(tabSaldoAta[SALDO],tabSaldoAta[CÓDIGO],tabEstimativa[[#This Row],[CÓDIGO]],tabSaldoAta[ATA.NR],tabEstimativa[[#This Row],[ATA.NR]],tabSaldoAta[ATA.ANO],tabEstimativa[[#This Row],[ATA.ANO]])</f>
        <v>0</v>
      </c>
      <c r="N786" s="13" t="s">
        <v>1199</v>
      </c>
      <c r="O786" s="308" t="s">
        <v>1359</v>
      </c>
      <c r="P786" s="36"/>
      <c r="Q786" s="35" t="str">
        <f>IFERROR( VLOOKUP(tabEstimativa[[#This Row],[PREGÃO]],tabPregões[#Data],6,FALSE), "" )</f>
        <v/>
      </c>
      <c r="R786" s="48"/>
      <c r="S786" s="66" t="str">
        <f>IF(COUNTIFS(tabImprósperosDetalhes[PREGÃO],tabEstimativa[[#This Row],[PREGÃO]],tabImprósperosDetalhes[IMPRÓSPERO],tabEstimativa[[#This Row],[LOTE]]) &gt; 0,"X","")</f>
        <v/>
      </c>
      <c r="T786" s="98" t="str">
        <f>IFERROR( VLOOKUP(tabEstimativa[[#This Row],[PREGÃO]],tabPregões[#Data],11,FALSE), "" )</f>
        <v/>
      </c>
      <c r="U786" s="29" t="s">
        <v>1380</v>
      </c>
      <c r="V786" s="53" t="s">
        <v>1551</v>
      </c>
      <c r="W786" s="54">
        <v>43591.434733796297</v>
      </c>
      <c r="X786" s="34" t="str">
        <f t="shared" si="12"/>
        <v>*</v>
      </c>
    </row>
    <row r="787" spans="1:24" x14ac:dyDescent="0.3">
      <c r="A787" s="2">
        <v>106616</v>
      </c>
      <c r="B787" s="3" t="s">
        <v>739</v>
      </c>
      <c r="C787" s="5" t="s">
        <v>17</v>
      </c>
      <c r="D787" s="11"/>
      <c r="E787" s="23"/>
      <c r="F787" s="11">
        <v>12</v>
      </c>
      <c r="G787" s="74">
        <f>IFERROR( ROUNDUP(tabEstimativa[[#This Row],[ESTIMATIVA]] / tabEstimativa[[#This Row],[PERÍODO]],0), 0 )</f>
        <v>0</v>
      </c>
      <c r="H787" s="72">
        <v>0</v>
      </c>
      <c r="I787" s="12">
        <v>43339</v>
      </c>
      <c r="J787" s="7"/>
      <c r="K787" s="8"/>
      <c r="L787" s="6"/>
      <c r="M787" s="238">
        <f>SUMIFS(tabSaldoAta[SALDO],tabSaldoAta[CÓDIGO],tabEstimativa[[#This Row],[CÓDIGO]],tabSaldoAta[ATA.NR],tabEstimativa[[#This Row],[ATA.NR]],tabSaldoAta[ATA.ANO],tabEstimativa[[#This Row],[ATA.ANO]])</f>
        <v>0</v>
      </c>
      <c r="N787" s="13" t="s">
        <v>1459</v>
      </c>
      <c r="O787" s="308" t="s">
        <v>1339</v>
      </c>
      <c r="P787" s="36"/>
      <c r="Q787" s="35" t="str">
        <f>IFERROR( VLOOKUP(tabEstimativa[[#This Row],[PREGÃO]],tabPregões[#Data],6,FALSE), "" )</f>
        <v/>
      </c>
      <c r="R787" s="48"/>
      <c r="S787" s="66" t="str">
        <f>IF(COUNTIFS(tabImprósperosDetalhes[PREGÃO],tabEstimativa[[#This Row],[PREGÃO]],tabImprósperosDetalhes[IMPRÓSPERO],tabEstimativa[[#This Row],[LOTE]]) &gt; 0,"X","")</f>
        <v/>
      </c>
      <c r="T787" s="98" t="str">
        <f>IFERROR( VLOOKUP(tabEstimativa[[#This Row],[PREGÃO]],tabPregões[#Data],11,FALSE), "" )</f>
        <v/>
      </c>
      <c r="U787" s="29" t="s">
        <v>1380</v>
      </c>
      <c r="V787" s="53" t="s">
        <v>1551</v>
      </c>
      <c r="W787" s="54">
        <v>43591.434733796297</v>
      </c>
      <c r="X787" s="34" t="str">
        <f t="shared" si="12"/>
        <v>*</v>
      </c>
    </row>
    <row r="788" spans="1:24" x14ac:dyDescent="0.3">
      <c r="A788" s="2">
        <v>135304</v>
      </c>
      <c r="B788" s="3" t="s">
        <v>180</v>
      </c>
      <c r="C788" s="5" t="s">
        <v>3</v>
      </c>
      <c r="D788" s="11">
        <v>61</v>
      </c>
      <c r="E788" s="23">
        <v>8</v>
      </c>
      <c r="F788" s="11">
        <v>12</v>
      </c>
      <c r="G788" s="74">
        <f>IFERROR( ROUNDUP(tabEstimativa[[#This Row],[ESTIMATIVA]] / tabEstimativa[[#This Row],[PERÍODO]],0), 0 )</f>
        <v>13</v>
      </c>
      <c r="H788" s="72">
        <v>150</v>
      </c>
      <c r="I788" s="12">
        <v>43677</v>
      </c>
      <c r="J788" s="7">
        <v>191</v>
      </c>
      <c r="K788" s="8">
        <v>2020</v>
      </c>
      <c r="L788" s="6">
        <v>44446</v>
      </c>
      <c r="M788" s="238">
        <f>SUMIFS(tabSaldoAta[SALDO],tabSaldoAta[CÓDIGO],tabEstimativa[[#This Row],[CÓDIGO]],tabSaldoAta[ATA.NR],tabEstimativa[[#This Row],[ATA.NR]],tabSaldoAta[ATA.ANO],tabEstimativa[[#This Row],[ATA.ANO]])</f>
        <v>150</v>
      </c>
      <c r="N788" s="13" t="s">
        <v>1799</v>
      </c>
      <c r="O788" s="308" t="s">
        <v>1660</v>
      </c>
      <c r="P788" s="36" t="s">
        <v>3258</v>
      </c>
      <c r="Q788" s="35">
        <f>IFERROR( VLOOKUP(tabEstimativa[[#This Row],[PREGÃO]],tabPregões[#Data],6,FALSE), "" )</f>
        <v>43951</v>
      </c>
      <c r="R788" s="48">
        <v>80</v>
      </c>
      <c r="S788" s="66" t="str">
        <f>IF(COUNTIFS(tabImprósperosDetalhes[PREGÃO],tabEstimativa[[#This Row],[PREGÃO]],tabImprósperosDetalhes[IMPRÓSPERO],tabEstimativa[[#This Row],[LOTE]]) &gt; 0,"X","")</f>
        <v>X</v>
      </c>
      <c r="T788" s="98" t="str">
        <f>IFERROR( VLOOKUP(tabEstimativa[[#This Row],[PREGÃO]],tabPregões[#Data],11,FALSE), "" )</f>
        <v>Processo conferido, finalizado.</v>
      </c>
      <c r="U788" s="29" t="s">
        <v>1560</v>
      </c>
      <c r="V788" s="53" t="s">
        <v>2063</v>
      </c>
      <c r="W788" s="54">
        <v>44313.374548611115</v>
      </c>
      <c r="X788" s="34" t="str">
        <f t="shared" si="12"/>
        <v>*</v>
      </c>
    </row>
    <row r="789" spans="1:24" x14ac:dyDescent="0.3">
      <c r="A789" s="2">
        <v>102234</v>
      </c>
      <c r="B789" s="3" t="s">
        <v>1993</v>
      </c>
      <c r="C789" s="5" t="s">
        <v>3</v>
      </c>
      <c r="D789" s="11"/>
      <c r="E789" s="23"/>
      <c r="F789" s="11">
        <v>12</v>
      </c>
      <c r="G789" s="74">
        <f>ROUNDUP(tabEstimativa[[#This Row],[ESTIMATIVA]] / tabEstimativa[[#This Row],[PERÍODO]],0)</f>
        <v>50</v>
      </c>
      <c r="H789" s="72">
        <v>600</v>
      </c>
      <c r="I789" s="12">
        <v>43677</v>
      </c>
      <c r="J789" s="2"/>
      <c r="K789" s="8"/>
      <c r="L789" s="6"/>
      <c r="M789" s="238">
        <f>SUMIFS(tabSaldoAta[SALDO],tabSaldoAta[CÓDIGO],tabEstimativa[[#This Row],[CÓDIGO]],tabSaldoAta[ATA.NR],tabEstimativa[[#This Row],[ATA.NR]],tabSaldoAta[ATA.ANO],tabEstimativa[[#This Row],[ATA.ANO]])</f>
        <v>0</v>
      </c>
      <c r="N789" s="13" t="s">
        <v>1199</v>
      </c>
      <c r="O789" s="307" t="str">
        <f>IFERROR( VLOOKUP(tabEstimativa[[#This Row],[PREGÃO]],tabPregões[],7,FALSE), "" )</f>
        <v/>
      </c>
      <c r="P789" s="36"/>
      <c r="Q789" s="35" t="str">
        <f>IFERROR( VLOOKUP(tabEstimativa[[#This Row],[PREGÃO]],tabPregões[#Data],6,FALSE), "" )</f>
        <v/>
      </c>
      <c r="R789" s="48"/>
      <c r="S789" s="66" t="str">
        <f>IF(COUNTIFS(tabImprósperosDetalhes[PREGÃO],tabEstimativa[[#This Row],[PREGÃO]],tabImprósperosDetalhes[IMPRÓSPERO],tabEstimativa[[#This Row],[LOTE]]) &gt; 0,"X","")</f>
        <v/>
      </c>
      <c r="T789" s="98" t="str">
        <f>IFERROR( VLOOKUP(tabEstimativa[[#This Row],[PREGÃO]],tabPregões[#Data],11,FALSE), "" )</f>
        <v/>
      </c>
      <c r="U789" s="29" t="s">
        <v>1522</v>
      </c>
      <c r="V789" s="53" t="s">
        <v>1551</v>
      </c>
      <c r="W789" s="54">
        <v>43684.684259259258</v>
      </c>
      <c r="X789" s="34" t="str">
        <f t="shared" si="12"/>
        <v>*</v>
      </c>
    </row>
    <row r="790" spans="1:24" x14ac:dyDescent="0.3">
      <c r="A790" s="2">
        <v>85135</v>
      </c>
      <c r="B790" s="3" t="s">
        <v>914</v>
      </c>
      <c r="C790" s="5" t="s">
        <v>87</v>
      </c>
      <c r="D790" s="11"/>
      <c r="E790" s="23"/>
      <c r="F790" s="11">
        <v>12</v>
      </c>
      <c r="G790" s="74">
        <f>IFERROR( ROUNDUP(tabEstimativa[[#This Row],[ESTIMATIVA]] / tabEstimativa[[#This Row],[PERÍODO]],0), 0 )</f>
        <v>0</v>
      </c>
      <c r="H790" s="72">
        <v>0</v>
      </c>
      <c r="I790" s="12">
        <v>43312</v>
      </c>
      <c r="J790" s="7"/>
      <c r="K790" s="8"/>
      <c r="L790" s="6"/>
      <c r="M790" s="238">
        <f>SUMIFS(tabSaldoAta[SALDO],tabSaldoAta[CÓDIGO],tabEstimativa[[#This Row],[CÓDIGO]],tabSaldoAta[ATA.NR],tabEstimativa[[#This Row],[ATA.NR]],tabSaldoAta[ATA.ANO],tabEstimativa[[#This Row],[ATA.ANO]])</f>
        <v>0</v>
      </c>
      <c r="N790" s="13" t="s">
        <v>1199</v>
      </c>
      <c r="O790" s="308" t="s">
        <v>1359</v>
      </c>
      <c r="P790" s="36"/>
      <c r="Q790" s="35" t="str">
        <f>IFERROR( VLOOKUP(tabEstimativa[[#This Row],[PREGÃO]],tabPregões[#Data],6,FALSE), "" )</f>
        <v/>
      </c>
      <c r="R790" s="48"/>
      <c r="S790" s="66" t="str">
        <f>IF(COUNTIFS(tabImprósperosDetalhes[PREGÃO],tabEstimativa[[#This Row],[PREGÃO]],tabImprósperosDetalhes[IMPRÓSPERO],tabEstimativa[[#This Row],[LOTE]]) &gt; 0,"X","")</f>
        <v/>
      </c>
      <c r="T790" s="98" t="str">
        <f>IFERROR( VLOOKUP(tabEstimativa[[#This Row],[PREGÃO]],tabPregões[#Data],11,FALSE), "" )</f>
        <v/>
      </c>
      <c r="U790" s="29" t="s">
        <v>1380</v>
      </c>
      <c r="V790" s="53" t="s">
        <v>1551</v>
      </c>
      <c r="W790" s="54">
        <v>43591.434733796297</v>
      </c>
      <c r="X790" s="34" t="str">
        <f t="shared" si="12"/>
        <v>*</v>
      </c>
    </row>
    <row r="791" spans="1:24" x14ac:dyDescent="0.3">
      <c r="A791" s="2">
        <v>131482</v>
      </c>
      <c r="B791" s="3" t="s">
        <v>829</v>
      </c>
      <c r="C791" s="5" t="s">
        <v>17</v>
      </c>
      <c r="D791" s="11">
        <v>72</v>
      </c>
      <c r="E791" s="23">
        <v>5</v>
      </c>
      <c r="F791" s="11">
        <v>12</v>
      </c>
      <c r="G791" s="74">
        <f>IFERROR( ROUNDUP(tabEstimativa[[#This Row],[ESTIMATIVA]] / tabEstimativa[[#This Row],[PERÍODO]],0), 0 )</f>
        <v>0</v>
      </c>
      <c r="H791" s="72">
        <v>0</v>
      </c>
      <c r="I791" s="12">
        <v>43965</v>
      </c>
      <c r="J791" s="7">
        <v>220</v>
      </c>
      <c r="K791" s="8">
        <v>2019</v>
      </c>
      <c r="L791" s="6">
        <v>44082</v>
      </c>
      <c r="M791" s="238">
        <f>SUMIFS(tabSaldoAta[SALDO],tabSaldoAta[CÓDIGO],tabEstimativa[[#This Row],[CÓDIGO]],tabSaldoAta[ATA.NR],tabEstimativa[[#This Row],[ATA.NR]],tabSaldoAta[ATA.ANO],tabEstimativa[[#This Row],[ATA.ANO]])</f>
        <v>60</v>
      </c>
      <c r="N791" s="13" t="s">
        <v>1799</v>
      </c>
      <c r="O791" s="308" t="s">
        <v>1883</v>
      </c>
      <c r="P791" s="36" t="s">
        <v>3924</v>
      </c>
      <c r="Q791" s="35">
        <f>IFERROR( VLOOKUP(tabEstimativa[[#This Row],[PREGÃO]],tabPregões[#Data],6,FALSE), "" )</f>
        <v>44215</v>
      </c>
      <c r="R791" s="48">
        <v>6</v>
      </c>
      <c r="S791" s="66" t="str">
        <f>IF(COUNTIFS(tabImprósperosDetalhes[PREGÃO],tabEstimativa[[#This Row],[PREGÃO]],tabImprósperosDetalhes[IMPRÓSPERO],tabEstimativa[[#This Row],[LOTE]]) &gt; 0,"X","")</f>
        <v>X</v>
      </c>
      <c r="T791" s="98" t="str">
        <f>IFERROR( VLOOKUP(tabEstimativa[[#This Row],[PREGÃO]],tabPregões[#Data],11,FALSE), "" )</f>
        <v>Finalizado</v>
      </c>
      <c r="U791" s="29" t="s">
        <v>1560</v>
      </c>
      <c r="V791" s="53" t="s">
        <v>2063</v>
      </c>
      <c r="W791" s="54">
        <v>44217.584004629629</v>
      </c>
      <c r="X791" s="34" t="str">
        <f t="shared" si="12"/>
        <v>*</v>
      </c>
    </row>
    <row r="792" spans="1:24" x14ac:dyDescent="0.3">
      <c r="A792" s="2">
        <v>81131</v>
      </c>
      <c r="B792" s="3" t="s">
        <v>823</v>
      </c>
      <c r="C792" s="5" t="s">
        <v>5</v>
      </c>
      <c r="D792" s="11">
        <v>72</v>
      </c>
      <c r="E792" s="23">
        <v>6</v>
      </c>
      <c r="F792" s="11">
        <v>12</v>
      </c>
      <c r="G792" s="74">
        <f>IFERROR( ROUNDUP(tabEstimativa[[#This Row],[ESTIMATIVA]] / tabEstimativa[[#This Row],[PERÍODO]],0), 0 )</f>
        <v>13</v>
      </c>
      <c r="H792" s="72">
        <v>150</v>
      </c>
      <c r="I792" s="12">
        <v>43965</v>
      </c>
      <c r="J792" s="7">
        <v>275</v>
      </c>
      <c r="K792" s="8">
        <v>2020</v>
      </c>
      <c r="L792" s="6">
        <v>44515</v>
      </c>
      <c r="M792" s="238">
        <f>SUMIFS(tabSaldoAta[SALDO],tabSaldoAta[CÓDIGO],tabEstimativa[[#This Row],[CÓDIGO]],tabSaldoAta[ATA.NR],tabEstimativa[[#This Row],[ATA.NR]],tabSaldoAta[ATA.ANO],tabEstimativa[[#This Row],[ATA.ANO]])</f>
        <v>150</v>
      </c>
      <c r="N792" s="13" t="s">
        <v>1198</v>
      </c>
      <c r="O792" s="308" t="s">
        <v>1883</v>
      </c>
      <c r="P792" s="36" t="s">
        <v>1884</v>
      </c>
      <c r="Q792" s="35">
        <f>IFERROR( VLOOKUP(tabEstimativa[[#This Row],[PREGÃO]],tabPregões[#Data],6,FALSE), "" )</f>
        <v>43749</v>
      </c>
      <c r="R792" s="48"/>
      <c r="S792" s="66" t="str">
        <f>IF(COUNTIFS(tabImprósperosDetalhes[PREGÃO],tabEstimativa[[#This Row],[PREGÃO]],tabImprósperosDetalhes[IMPRÓSPERO],tabEstimativa[[#This Row],[LOTE]]) &gt; 0,"X","")</f>
        <v/>
      </c>
      <c r="T792" s="98" t="str">
        <f>IFERROR( VLOOKUP(tabEstimativa[[#This Row],[PREGÃO]],tabPregões[#Data],11,FALSE), "" )</f>
        <v>Processo finalizado</v>
      </c>
      <c r="U792" s="29" t="s">
        <v>1560</v>
      </c>
      <c r="V792" s="53" t="s">
        <v>4282</v>
      </c>
      <c r="W792" s="54">
        <v>44522.377280092594</v>
      </c>
      <c r="X792" s="34" t="str">
        <f t="shared" si="12"/>
        <v>*</v>
      </c>
    </row>
    <row r="793" spans="1:24" x14ac:dyDescent="0.3">
      <c r="A793" s="2">
        <v>85147</v>
      </c>
      <c r="B793" s="3" t="s">
        <v>919</v>
      </c>
      <c r="C793" s="5" t="s">
        <v>17</v>
      </c>
      <c r="D793" s="11"/>
      <c r="E793" s="23"/>
      <c r="F793" s="11">
        <v>12</v>
      </c>
      <c r="G793" s="74">
        <f>IFERROR( ROUNDUP(tabEstimativa[[#This Row],[ESTIMATIVA]] / tabEstimativa[[#This Row],[PERÍODO]],0), 0 )</f>
        <v>0</v>
      </c>
      <c r="H793" s="72">
        <v>0</v>
      </c>
      <c r="I793" s="12">
        <v>43312</v>
      </c>
      <c r="J793" s="7"/>
      <c r="K793" s="8"/>
      <c r="L793" s="6"/>
      <c r="M793" s="238">
        <f>SUMIFS(tabSaldoAta[SALDO],tabSaldoAta[CÓDIGO],tabEstimativa[[#This Row],[CÓDIGO]],tabSaldoAta[ATA.NR],tabEstimativa[[#This Row],[ATA.NR]],tabSaldoAta[ATA.ANO],tabEstimativa[[#This Row],[ATA.ANO]])</f>
        <v>0</v>
      </c>
      <c r="N793" s="13" t="s">
        <v>1199</v>
      </c>
      <c r="O793" s="308" t="s">
        <v>1359</v>
      </c>
      <c r="P793" s="36"/>
      <c r="Q793" s="35" t="str">
        <f>IFERROR( VLOOKUP(tabEstimativa[[#This Row],[PREGÃO]],tabPregões[#Data],6,FALSE), "" )</f>
        <v/>
      </c>
      <c r="R793" s="48"/>
      <c r="S793" s="66" t="str">
        <f>IF(COUNTIFS(tabImprósperosDetalhes[PREGÃO],tabEstimativa[[#This Row],[PREGÃO]],tabImprósperosDetalhes[IMPRÓSPERO],tabEstimativa[[#This Row],[LOTE]]) &gt; 0,"X","")</f>
        <v/>
      </c>
      <c r="T793" s="98" t="str">
        <f>IFERROR( VLOOKUP(tabEstimativa[[#This Row],[PREGÃO]],tabPregões[#Data],11,FALSE), "" )</f>
        <v/>
      </c>
      <c r="U793" s="29" t="s">
        <v>1380</v>
      </c>
      <c r="V793" s="53" t="s">
        <v>1551</v>
      </c>
      <c r="W793" s="54">
        <v>43591.434733796297</v>
      </c>
      <c r="X793" s="34" t="str">
        <f t="shared" si="12"/>
        <v>*</v>
      </c>
    </row>
    <row r="794" spans="1:24" x14ac:dyDescent="0.3">
      <c r="A794" s="2">
        <v>133021</v>
      </c>
      <c r="B794" s="3" t="s">
        <v>855</v>
      </c>
      <c r="C794" s="5" t="s">
        <v>3</v>
      </c>
      <c r="D794" s="11"/>
      <c r="E794" s="23"/>
      <c r="F794" s="11">
        <v>12</v>
      </c>
      <c r="G794" s="74">
        <f>IFERROR( ROUNDUP(tabEstimativa[[#This Row],[ESTIMATIVA]] / tabEstimativa[[#This Row],[PERÍODO]],0), 0 )</f>
        <v>84</v>
      </c>
      <c r="H794" s="72">
        <v>1000</v>
      </c>
      <c r="I794" s="12">
        <v>44449</v>
      </c>
      <c r="J794" s="7">
        <v>308</v>
      </c>
      <c r="K794" s="8">
        <v>2020</v>
      </c>
      <c r="L794" s="6">
        <v>44558</v>
      </c>
      <c r="M794" s="238">
        <f>SUMIFS(tabSaldoAta[SALDO],tabSaldoAta[CÓDIGO],tabEstimativa[[#This Row],[CÓDIGO]],tabSaldoAta[ATA.NR],tabEstimativa[[#This Row],[ATA.NR]],tabSaldoAta[ATA.ANO],tabEstimativa[[#This Row],[ATA.ANO]])</f>
        <v>500</v>
      </c>
      <c r="N794" s="13" t="s">
        <v>1198</v>
      </c>
      <c r="O794" s="307" t="str">
        <f>IFERROR( VLOOKUP(CONCATENATE(tabEstimativa[[#This Row],[ATA.NR]],"/",tabEstimativa[[#This Row],[ATA.ANO]]-2000),tabAtas[#Data],6,FALSE), "" )</f>
        <v>MATERIAIS DE LIMPEZA DOMISSANEANTES</v>
      </c>
      <c r="P794" s="36" t="s">
        <v>2354</v>
      </c>
      <c r="Q794" s="35">
        <f>IFERROR( VLOOKUP(tabEstimativa[[#This Row],[PREGÃO]],tabPregões[#Data],6,FALSE), "" )</f>
        <v>44182</v>
      </c>
      <c r="R794" s="48"/>
      <c r="S794" s="66" t="str">
        <f>IF(COUNTIFS(tabImprósperosDetalhes[PREGÃO],tabEstimativa[[#This Row],[PREGÃO]],tabImprósperosDetalhes[IMPRÓSPERO],tabEstimativa[[#This Row],[LOTE]]) &gt; 0,"X","")</f>
        <v/>
      </c>
      <c r="T794" s="98" t="str">
        <f>IFERROR( VLOOKUP(tabEstimativa[[#This Row],[PREGÃO]],tabPregões[#Data],11,FALSE), "" )</f>
        <v>Processo Finalizado. Enviado para arquivo.</v>
      </c>
      <c r="U794" s="29" t="s">
        <v>1560</v>
      </c>
      <c r="V794" s="53" t="s">
        <v>2063</v>
      </c>
      <c r="W794" s="54">
        <v>44564.359791666669</v>
      </c>
      <c r="X794" s="34" t="str">
        <f t="shared" si="12"/>
        <v>*</v>
      </c>
    </row>
    <row r="795" spans="1:24" x14ac:dyDescent="0.3">
      <c r="A795" s="2">
        <v>87465</v>
      </c>
      <c r="B795" s="3" t="s">
        <v>824</v>
      </c>
      <c r="C795" s="5" t="s">
        <v>17</v>
      </c>
      <c r="D795" s="11">
        <v>72</v>
      </c>
      <c r="E795" s="23">
        <v>7</v>
      </c>
      <c r="F795" s="11">
        <v>12</v>
      </c>
      <c r="G795" s="74">
        <f>IFERROR( ROUNDUP(tabEstimativa[[#This Row],[ESTIMATIVA]] / tabEstimativa[[#This Row],[PERÍODO]],0), 0 )</f>
        <v>84</v>
      </c>
      <c r="H795" s="72">
        <v>1000</v>
      </c>
      <c r="I795" s="12">
        <v>44061</v>
      </c>
      <c r="J795" s="7">
        <v>308</v>
      </c>
      <c r="K795" s="8">
        <v>2020</v>
      </c>
      <c r="L795" s="6">
        <v>44558</v>
      </c>
      <c r="M795" s="238">
        <f>SUMIFS(tabSaldoAta[SALDO],tabSaldoAta[CÓDIGO],tabEstimativa[[#This Row],[CÓDIGO]],tabSaldoAta[ATA.NR],tabEstimativa[[#This Row],[ATA.NR]],tabSaldoAta[ATA.ANO],tabEstimativa[[#This Row],[ATA.ANO]])</f>
        <v>500</v>
      </c>
      <c r="N795" s="13" t="s">
        <v>1198</v>
      </c>
      <c r="O795" s="307" t="str">
        <f>IFERROR( VLOOKUP(CONCATENATE(tabEstimativa[[#This Row],[ATA.NR]],"/",tabEstimativa[[#This Row],[ATA.ANO]]-2000),tabAtas[#Data],6,FALSE), "" )</f>
        <v>MATERIAIS DE LIMPEZA DOMISSANEANTES</v>
      </c>
      <c r="P795" s="36" t="s">
        <v>2354</v>
      </c>
      <c r="Q795" s="35">
        <f>IFERROR( VLOOKUP(tabEstimativa[[#This Row],[PREGÃO]],tabPregões[#Data],6,FALSE), "" )</f>
        <v>44182</v>
      </c>
      <c r="R795" s="48"/>
      <c r="S795" s="66" t="str">
        <f>IF(COUNTIFS(tabImprósperosDetalhes[PREGÃO],tabEstimativa[[#This Row],[PREGÃO]],tabImprósperosDetalhes[IMPRÓSPERO],tabEstimativa[[#This Row],[LOTE]]) &gt; 0,"X","")</f>
        <v/>
      </c>
      <c r="T795" s="98" t="str">
        <f>IFERROR( VLOOKUP(tabEstimativa[[#This Row],[PREGÃO]],tabPregões[#Data],11,FALSE), "" )</f>
        <v>Processo Finalizado. Enviado para arquivo.</v>
      </c>
      <c r="U795" s="29" t="s">
        <v>1560</v>
      </c>
      <c r="V795" s="53" t="s">
        <v>2063</v>
      </c>
      <c r="W795" s="54">
        <v>44564.359791666669</v>
      </c>
      <c r="X795" s="34" t="str">
        <f t="shared" si="12"/>
        <v>*</v>
      </c>
    </row>
    <row r="796" spans="1:24" x14ac:dyDescent="0.3">
      <c r="A796" s="2">
        <v>77821</v>
      </c>
      <c r="B796" s="3" t="s">
        <v>817</v>
      </c>
      <c r="C796" s="5" t="s">
        <v>3</v>
      </c>
      <c r="D796" s="11">
        <v>72</v>
      </c>
      <c r="E796" s="23">
        <v>7</v>
      </c>
      <c r="F796" s="11">
        <v>12</v>
      </c>
      <c r="G796" s="74">
        <f>IFERROR( ROUNDUP(tabEstimativa[[#This Row],[ESTIMATIVA]] / tabEstimativa[[#This Row],[PERÍODO]],0), 0 )</f>
        <v>0</v>
      </c>
      <c r="H796" s="72">
        <v>0</v>
      </c>
      <c r="I796" s="12">
        <v>43216</v>
      </c>
      <c r="J796" s="7">
        <v>103</v>
      </c>
      <c r="K796" s="8">
        <v>2017</v>
      </c>
      <c r="L796" s="6">
        <v>43283</v>
      </c>
      <c r="M796" s="238">
        <f>SUMIFS(tabSaldoAta[SALDO],tabSaldoAta[CÓDIGO],tabEstimativa[[#This Row],[CÓDIGO]],tabSaldoAta[ATA.NR],tabEstimativa[[#This Row],[ATA.NR]],tabSaldoAta[ATA.ANO],tabEstimativa[[#This Row],[ATA.ANO]])</f>
        <v>0</v>
      </c>
      <c r="N796" s="13" t="s">
        <v>1199</v>
      </c>
      <c r="O796" s="308" t="s">
        <v>1349</v>
      </c>
      <c r="P796" s="36" t="s">
        <v>1604</v>
      </c>
      <c r="Q796" s="35">
        <f>IFERROR( VLOOKUP(tabEstimativa[[#This Row],[PREGÃO]],tabPregões[#Data],6,FALSE), "" )</f>
        <v>43321</v>
      </c>
      <c r="R796" s="48"/>
      <c r="S796" s="66" t="str">
        <f>IF(COUNTIFS(tabImprósperosDetalhes[PREGÃO],tabEstimativa[[#This Row],[PREGÃO]],tabImprósperosDetalhes[IMPRÓSPERO],tabEstimativa[[#This Row],[LOTE]]) &gt; 0,"X","")</f>
        <v/>
      </c>
      <c r="T796" s="98" t="str">
        <f>IFERROR( VLOOKUP(tabEstimativa[[#This Row],[PREGÃO]],tabPregões[#Data],11,FALSE), "" )</f>
        <v>Finalizar - contrato assinado. Ata 164/18.</v>
      </c>
      <c r="U796" s="29" t="s">
        <v>1935</v>
      </c>
      <c r="V796" s="53" t="s">
        <v>1551</v>
      </c>
      <c r="W796" s="54">
        <v>43686.683425925927</v>
      </c>
      <c r="X796" s="34" t="str">
        <f t="shared" si="12"/>
        <v>*</v>
      </c>
    </row>
    <row r="797" spans="1:24" x14ac:dyDescent="0.3">
      <c r="A797" s="2">
        <v>12659</v>
      </c>
      <c r="B797" s="3" t="s">
        <v>412</v>
      </c>
      <c r="C797" s="5" t="s">
        <v>17</v>
      </c>
      <c r="D797" s="11">
        <v>72</v>
      </c>
      <c r="E797" s="23">
        <v>7</v>
      </c>
      <c r="F797" s="11">
        <v>12</v>
      </c>
      <c r="G797" s="74">
        <f>IFERROR( ROUNDUP(tabEstimativa[[#This Row],[ESTIMATIVA]] / tabEstimativa[[#This Row],[PERÍODO]],0), 0 )</f>
        <v>234</v>
      </c>
      <c r="H797" s="72">
        <v>2800</v>
      </c>
      <c r="I797" s="12">
        <v>44308</v>
      </c>
      <c r="J797" s="7">
        <v>178</v>
      </c>
      <c r="K797" s="8">
        <v>2020</v>
      </c>
      <c r="L797" s="6">
        <v>44428</v>
      </c>
      <c r="M797" s="238">
        <f>SUMIFS(tabSaldoAta[SALDO],tabSaldoAta[CÓDIGO],tabEstimativa[[#This Row],[CÓDIGO]],tabSaldoAta[ATA.NR],tabEstimativa[[#This Row],[ATA.NR]],tabSaldoAta[ATA.ANO],tabEstimativa[[#This Row],[ATA.ANO]])</f>
        <v>1300</v>
      </c>
      <c r="N797" s="13" t="s">
        <v>1198</v>
      </c>
      <c r="O797" s="308" t="s">
        <v>1854</v>
      </c>
      <c r="P797" s="36" t="s">
        <v>4341</v>
      </c>
      <c r="Q797" s="35" t="str">
        <f>IFERROR( VLOOKUP(tabEstimativa[[#This Row],[PREGÃO]],tabPregões[#Data],6,FALSE), "" )</f>
        <v/>
      </c>
      <c r="R797" s="48"/>
      <c r="S797" s="66" t="str">
        <f>IF(COUNTIFS(tabImprósperosDetalhes[PREGÃO],tabEstimativa[[#This Row],[PREGÃO]],tabImprósperosDetalhes[IMPRÓSPERO],tabEstimativa[[#This Row],[LOTE]]) &gt; 0,"X","")</f>
        <v/>
      </c>
      <c r="T797" s="98" t="str">
        <f>IFERROR( VLOOKUP(tabEstimativa[[#This Row],[PREGÃO]],tabPregões[#Data],11,FALSE), "" )</f>
        <v/>
      </c>
      <c r="U797" s="29" t="s">
        <v>1560</v>
      </c>
      <c r="V797" s="53" t="s">
        <v>4282</v>
      </c>
      <c r="W797" s="54">
        <v>44676.682164351849</v>
      </c>
      <c r="X797" s="34" t="str">
        <f t="shared" si="12"/>
        <v>*</v>
      </c>
    </row>
    <row r="798" spans="1:24" x14ac:dyDescent="0.3">
      <c r="A798" s="2">
        <v>95341</v>
      </c>
      <c r="B798" s="3" t="s">
        <v>1063</v>
      </c>
      <c r="C798" s="5" t="s">
        <v>18</v>
      </c>
      <c r="D798" s="11"/>
      <c r="E798" s="23"/>
      <c r="F798" s="11">
        <v>12</v>
      </c>
      <c r="G798" s="74">
        <f>IFERROR( ROUNDUP(tabEstimativa[[#This Row],[ESTIMATIVA]] / tabEstimativa[[#This Row],[PERÍODO]],0), 0 )</f>
        <v>370</v>
      </c>
      <c r="H798" s="72">
        <v>4440</v>
      </c>
      <c r="I798" s="12">
        <v>43402</v>
      </c>
      <c r="J798" s="7"/>
      <c r="K798" s="8"/>
      <c r="L798" s="6"/>
      <c r="M798" s="238">
        <f>SUMIFS(tabSaldoAta[SALDO],tabSaldoAta[CÓDIGO],tabEstimativa[[#This Row],[CÓDIGO]],tabSaldoAta[ATA.NR],tabEstimativa[[#This Row],[ATA.NR]],tabSaldoAta[ATA.ANO],tabEstimativa[[#This Row],[ATA.ANO]])</f>
        <v>0</v>
      </c>
      <c r="N798" s="13" t="s">
        <v>1459</v>
      </c>
      <c r="O798" s="308" t="s">
        <v>1374</v>
      </c>
      <c r="P798" s="36"/>
      <c r="Q798" s="35" t="str">
        <f>IFERROR( VLOOKUP(tabEstimativa[[#This Row],[PREGÃO]],tabPregões[#Data],6,FALSE), "" )</f>
        <v/>
      </c>
      <c r="R798" s="48"/>
      <c r="S798" s="66" t="str">
        <f>IF(COUNTIFS(tabImprósperosDetalhes[PREGÃO],tabEstimativa[[#This Row],[PREGÃO]],tabImprósperosDetalhes[IMPRÓSPERO],tabEstimativa[[#This Row],[LOTE]]) &gt; 0,"X","")</f>
        <v/>
      </c>
      <c r="T798" s="98" t="str">
        <f>IFERROR( VLOOKUP(tabEstimativa[[#This Row],[PREGÃO]],tabPregões[#Data],11,FALSE), "" )</f>
        <v/>
      </c>
      <c r="U798" s="29" t="s">
        <v>1380</v>
      </c>
      <c r="V798" s="53" t="s">
        <v>1551</v>
      </c>
      <c r="W798" s="54">
        <v>43591.434733796297</v>
      </c>
      <c r="X798" s="34" t="str">
        <f t="shared" si="12"/>
        <v>*</v>
      </c>
    </row>
    <row r="799" spans="1:24" x14ac:dyDescent="0.3">
      <c r="A799" s="2">
        <v>29964</v>
      </c>
      <c r="B799" s="3" t="s">
        <v>1135</v>
      </c>
      <c r="C799" s="5" t="s">
        <v>86</v>
      </c>
      <c r="D799" s="11">
        <v>57</v>
      </c>
      <c r="E799" s="23">
        <v>15</v>
      </c>
      <c r="F799" s="11">
        <v>12</v>
      </c>
      <c r="G799" s="74">
        <f>IFERROR( ROUNDUP(tabEstimativa[[#This Row],[ESTIMATIVA]] / tabEstimativa[[#This Row],[PERÍODO]],0), 0 )</f>
        <v>834</v>
      </c>
      <c r="H799" s="72">
        <v>10000</v>
      </c>
      <c r="I799" s="12">
        <v>43818</v>
      </c>
      <c r="J799" s="2">
        <v>143</v>
      </c>
      <c r="K799" s="8">
        <v>2021</v>
      </c>
      <c r="L799" s="6">
        <v>44701</v>
      </c>
      <c r="M799" s="238">
        <f>SUMIFS(tabSaldoAta[SALDO],tabSaldoAta[CÓDIGO],tabEstimativa[[#This Row],[CÓDIGO]],tabSaldoAta[ATA.NR],tabEstimativa[[#This Row],[ATA.NR]],tabSaldoAta[ATA.ANO],tabEstimativa[[#This Row],[ATA.ANO]])</f>
        <v>10000</v>
      </c>
      <c r="N799" s="13" t="s">
        <v>1198</v>
      </c>
      <c r="O799" s="307" t="str">
        <f>IFERROR( VLOOKUP(CONCATENATE(tabEstimativa[[#This Row],[ATA.NR]],"/",tabEstimativa[[#This Row],[ATA.ANO]]-2000),tabAtas[#Data],6,FALSE), "" )</f>
        <v>ARTIGOS DE PAPELARIA</v>
      </c>
      <c r="P799" s="36" t="s">
        <v>4118</v>
      </c>
      <c r="Q799" s="35">
        <f>IFERROR( VLOOKUP(tabEstimativa[[#This Row],[PREGÃO]],tabPregões[#Data],6,FALSE), "" )</f>
        <v>44316</v>
      </c>
      <c r="R799" s="48"/>
      <c r="S799" s="66" t="str">
        <f>IF(COUNTIFS(tabImprósperosDetalhes[PREGÃO],tabEstimativa[[#This Row],[PREGÃO]],tabImprósperosDetalhes[IMPRÓSPERO],tabEstimativa[[#This Row],[LOTE]]) &gt; 0,"X","")</f>
        <v/>
      </c>
      <c r="T799" s="98" t="str">
        <f>IFERROR( VLOOKUP(tabEstimativa[[#This Row],[PREGÃO]],tabPregões[#Data],11,FALSE), "" )</f>
        <v>Finalizado. Ata 143/20</v>
      </c>
      <c r="U799" s="29" t="s">
        <v>1560</v>
      </c>
      <c r="V799" s="53" t="s">
        <v>4282</v>
      </c>
      <c r="W799" s="54">
        <v>44708.416481481479</v>
      </c>
      <c r="X799" s="34" t="str">
        <f t="shared" si="12"/>
        <v>*</v>
      </c>
    </row>
    <row r="800" spans="1:24" x14ac:dyDescent="0.3">
      <c r="A800" s="2">
        <v>75938</v>
      </c>
      <c r="B800" s="3" t="s">
        <v>1141</v>
      </c>
      <c r="C800" s="5" t="s">
        <v>86</v>
      </c>
      <c r="D800" s="11">
        <v>57</v>
      </c>
      <c r="E800" s="23">
        <v>15</v>
      </c>
      <c r="F800" s="11">
        <v>12</v>
      </c>
      <c r="G800" s="74">
        <f>IFERROR( ROUNDUP(tabEstimativa[[#This Row],[ESTIMATIVA]] / tabEstimativa[[#This Row],[PERÍODO]],0), 0 )</f>
        <v>834</v>
      </c>
      <c r="H800" s="72">
        <v>10000</v>
      </c>
      <c r="I800" s="12">
        <v>43818</v>
      </c>
      <c r="J800" s="2">
        <v>143</v>
      </c>
      <c r="K800" s="8">
        <v>2021</v>
      </c>
      <c r="L800" s="6">
        <v>44701</v>
      </c>
      <c r="M800" s="238">
        <f>SUMIFS(tabSaldoAta[SALDO],tabSaldoAta[CÓDIGO],tabEstimativa[[#This Row],[CÓDIGO]],tabSaldoAta[ATA.NR],tabEstimativa[[#This Row],[ATA.NR]],tabSaldoAta[ATA.ANO],tabEstimativa[[#This Row],[ATA.ANO]])</f>
        <v>10000</v>
      </c>
      <c r="N800" s="13" t="s">
        <v>1198</v>
      </c>
      <c r="O800" s="307" t="str">
        <f>IFERROR( VLOOKUP(CONCATENATE(tabEstimativa[[#This Row],[ATA.NR]],"/",tabEstimativa[[#This Row],[ATA.ANO]]-2000),tabAtas[#Data],6,FALSE), "" )</f>
        <v>ARTIGOS DE PAPELARIA</v>
      </c>
      <c r="P800" s="36" t="s">
        <v>4118</v>
      </c>
      <c r="Q800" s="35">
        <f>IFERROR( VLOOKUP(tabEstimativa[[#This Row],[PREGÃO]],tabPregões[#Data],6,FALSE), "" )</f>
        <v>44316</v>
      </c>
      <c r="R800" s="48"/>
      <c r="S800" s="66" t="str">
        <f>IF(COUNTIFS(tabImprósperosDetalhes[PREGÃO],tabEstimativa[[#This Row],[PREGÃO]],tabImprósperosDetalhes[IMPRÓSPERO],tabEstimativa[[#This Row],[LOTE]]) &gt; 0,"X","")</f>
        <v/>
      </c>
      <c r="T800" s="98" t="str">
        <f>IFERROR( VLOOKUP(tabEstimativa[[#This Row],[PREGÃO]],tabPregões[#Data],11,FALSE), "" )</f>
        <v>Finalizado. Ata 143/20</v>
      </c>
      <c r="U800" s="29" t="s">
        <v>1560</v>
      </c>
      <c r="V800" s="53" t="s">
        <v>4282</v>
      </c>
      <c r="W800" s="54">
        <v>44708.416481481479</v>
      </c>
      <c r="X800" s="34" t="str">
        <f t="shared" si="12"/>
        <v>*</v>
      </c>
    </row>
    <row r="801" spans="1:24" x14ac:dyDescent="0.3">
      <c r="A801" s="2">
        <v>124261</v>
      </c>
      <c r="B801" s="3" t="s">
        <v>1153</v>
      </c>
      <c r="C801" s="5" t="s">
        <v>86</v>
      </c>
      <c r="D801" s="11">
        <v>57</v>
      </c>
      <c r="E801" s="23">
        <v>15</v>
      </c>
      <c r="F801" s="11">
        <v>12</v>
      </c>
      <c r="G801" s="74">
        <f>IFERROR( ROUNDUP(tabEstimativa[[#This Row],[ESTIMATIVA]] / tabEstimativa[[#This Row],[PERÍODO]],0), 0 )</f>
        <v>834</v>
      </c>
      <c r="H801" s="72">
        <v>10000</v>
      </c>
      <c r="I801" s="12">
        <v>43818</v>
      </c>
      <c r="J801" s="2">
        <v>143</v>
      </c>
      <c r="K801" s="8">
        <v>2021</v>
      </c>
      <c r="L801" s="6">
        <v>44701</v>
      </c>
      <c r="M801" s="238">
        <f>SUMIFS(tabSaldoAta[SALDO],tabSaldoAta[CÓDIGO],tabEstimativa[[#This Row],[CÓDIGO]],tabSaldoAta[ATA.NR],tabEstimativa[[#This Row],[ATA.NR]],tabSaldoAta[ATA.ANO],tabEstimativa[[#This Row],[ATA.ANO]])</f>
        <v>10000</v>
      </c>
      <c r="N801" s="13" t="s">
        <v>1198</v>
      </c>
      <c r="O801" s="307" t="str">
        <f>IFERROR( VLOOKUP(CONCATENATE(tabEstimativa[[#This Row],[ATA.NR]],"/",tabEstimativa[[#This Row],[ATA.ANO]]-2000),tabAtas[#Data],6,FALSE), "" )</f>
        <v>ARTIGOS DE PAPELARIA</v>
      </c>
      <c r="P801" s="36" t="s">
        <v>4118</v>
      </c>
      <c r="Q801" s="35">
        <f>IFERROR( VLOOKUP(tabEstimativa[[#This Row],[PREGÃO]],tabPregões[#Data],6,FALSE), "" )</f>
        <v>44316</v>
      </c>
      <c r="R801" s="48"/>
      <c r="S801" s="66" t="str">
        <f>IF(COUNTIFS(tabImprósperosDetalhes[PREGÃO],tabEstimativa[[#This Row],[PREGÃO]],tabImprósperosDetalhes[IMPRÓSPERO],tabEstimativa[[#This Row],[LOTE]]) &gt; 0,"X","")</f>
        <v/>
      </c>
      <c r="T801" s="98" t="str">
        <f>IFERROR( VLOOKUP(tabEstimativa[[#This Row],[PREGÃO]],tabPregões[#Data],11,FALSE), "" )</f>
        <v>Finalizado. Ata 143/20</v>
      </c>
      <c r="U801" s="29" t="s">
        <v>1560</v>
      </c>
      <c r="V801" s="53" t="s">
        <v>4282</v>
      </c>
      <c r="W801" s="54">
        <v>44708.416481481479</v>
      </c>
      <c r="X801" s="34" t="str">
        <f t="shared" si="12"/>
        <v>*</v>
      </c>
    </row>
    <row r="802" spans="1:24" x14ac:dyDescent="0.3">
      <c r="A802" s="2">
        <v>29956</v>
      </c>
      <c r="B802" s="3" t="s">
        <v>1131</v>
      </c>
      <c r="C802" s="5" t="s">
        <v>86</v>
      </c>
      <c r="D802" s="11">
        <v>57</v>
      </c>
      <c r="E802" s="23">
        <v>15</v>
      </c>
      <c r="F802" s="11">
        <v>12</v>
      </c>
      <c r="G802" s="74">
        <f>IFERROR( ROUNDUP(tabEstimativa[[#This Row],[ESTIMATIVA]] / tabEstimativa[[#This Row],[PERÍODO]],0), 0 )</f>
        <v>834</v>
      </c>
      <c r="H802" s="72">
        <v>10000</v>
      </c>
      <c r="I802" s="12">
        <v>43818</v>
      </c>
      <c r="J802" s="2">
        <v>143</v>
      </c>
      <c r="K802" s="8">
        <v>2021</v>
      </c>
      <c r="L802" s="6">
        <v>44701</v>
      </c>
      <c r="M802" s="238">
        <f>SUMIFS(tabSaldoAta[SALDO],tabSaldoAta[CÓDIGO],tabEstimativa[[#This Row],[CÓDIGO]],tabSaldoAta[ATA.NR],tabEstimativa[[#This Row],[ATA.NR]],tabSaldoAta[ATA.ANO],tabEstimativa[[#This Row],[ATA.ANO]])</f>
        <v>5000</v>
      </c>
      <c r="N802" s="13" t="s">
        <v>1198</v>
      </c>
      <c r="O802" s="307" t="str">
        <f>IFERROR( VLOOKUP(CONCATENATE(tabEstimativa[[#This Row],[ATA.NR]],"/",tabEstimativa[[#This Row],[ATA.ANO]]-2000),tabAtas[#Data],6,FALSE), "" )</f>
        <v>ARTIGOS DE PAPELARIA</v>
      </c>
      <c r="P802" s="36" t="s">
        <v>4118</v>
      </c>
      <c r="Q802" s="35">
        <f>IFERROR( VLOOKUP(tabEstimativa[[#This Row],[PREGÃO]],tabPregões[#Data],6,FALSE), "" )</f>
        <v>44316</v>
      </c>
      <c r="R802" s="48"/>
      <c r="S802" s="66" t="str">
        <f>IF(COUNTIFS(tabImprósperosDetalhes[PREGÃO],tabEstimativa[[#This Row],[PREGÃO]],tabImprósperosDetalhes[IMPRÓSPERO],tabEstimativa[[#This Row],[LOTE]]) &gt; 0,"X","")</f>
        <v/>
      </c>
      <c r="T802" s="98" t="str">
        <f>IFERROR( VLOOKUP(tabEstimativa[[#This Row],[PREGÃO]],tabPregões[#Data],11,FALSE), "" )</f>
        <v>Finalizado. Ata 143/20</v>
      </c>
      <c r="U802" s="29" t="s">
        <v>1560</v>
      </c>
      <c r="V802" s="53" t="s">
        <v>4282</v>
      </c>
      <c r="W802" s="54">
        <v>44708.416481481479</v>
      </c>
      <c r="X802" s="34" t="str">
        <f t="shared" si="12"/>
        <v>*</v>
      </c>
    </row>
    <row r="803" spans="1:24" x14ac:dyDescent="0.3">
      <c r="A803" s="2">
        <v>29962</v>
      </c>
      <c r="B803" s="3" t="s">
        <v>1134</v>
      </c>
      <c r="C803" s="5" t="s">
        <v>86</v>
      </c>
      <c r="D803" s="11">
        <v>57</v>
      </c>
      <c r="E803" s="23">
        <v>15</v>
      </c>
      <c r="F803" s="11">
        <v>12</v>
      </c>
      <c r="G803" s="74">
        <f>IFERROR( ROUNDUP(tabEstimativa[[#This Row],[ESTIMATIVA]] / tabEstimativa[[#This Row],[PERÍODO]],0), 0 )</f>
        <v>834</v>
      </c>
      <c r="H803" s="72">
        <v>10000</v>
      </c>
      <c r="I803" s="12">
        <v>43818</v>
      </c>
      <c r="J803" s="2">
        <v>143</v>
      </c>
      <c r="K803" s="8">
        <v>2021</v>
      </c>
      <c r="L803" s="6">
        <v>44701</v>
      </c>
      <c r="M803" s="238">
        <f>SUMIFS(tabSaldoAta[SALDO],tabSaldoAta[CÓDIGO],tabEstimativa[[#This Row],[CÓDIGO]],tabSaldoAta[ATA.NR],tabEstimativa[[#This Row],[ATA.NR]],tabSaldoAta[ATA.ANO],tabEstimativa[[#This Row],[ATA.ANO]])</f>
        <v>10000</v>
      </c>
      <c r="N803" s="13" t="s">
        <v>1198</v>
      </c>
      <c r="O803" s="307" t="str">
        <f>IFERROR( VLOOKUP(CONCATENATE(tabEstimativa[[#This Row],[ATA.NR]],"/",tabEstimativa[[#This Row],[ATA.ANO]]-2000),tabAtas[#Data],6,FALSE), "" )</f>
        <v>ARTIGOS DE PAPELARIA</v>
      </c>
      <c r="P803" s="36" t="s">
        <v>4118</v>
      </c>
      <c r="Q803" s="35">
        <f>IFERROR( VLOOKUP(tabEstimativa[[#This Row],[PREGÃO]],tabPregões[#Data],6,FALSE), "" )</f>
        <v>44316</v>
      </c>
      <c r="R803" s="48"/>
      <c r="S803" s="66" t="str">
        <f>IF(COUNTIFS(tabImprósperosDetalhes[PREGÃO],tabEstimativa[[#This Row],[PREGÃO]],tabImprósperosDetalhes[IMPRÓSPERO],tabEstimativa[[#This Row],[LOTE]]) &gt; 0,"X","")</f>
        <v/>
      </c>
      <c r="T803" s="98" t="str">
        <f>IFERROR( VLOOKUP(tabEstimativa[[#This Row],[PREGÃO]],tabPregões[#Data],11,FALSE), "" )</f>
        <v>Finalizado. Ata 143/20</v>
      </c>
      <c r="U803" s="29" t="s">
        <v>1560</v>
      </c>
      <c r="V803" s="53" t="s">
        <v>4282</v>
      </c>
      <c r="W803" s="54">
        <v>44708.416481481479</v>
      </c>
      <c r="X803" s="34" t="str">
        <f t="shared" si="12"/>
        <v>*</v>
      </c>
    </row>
    <row r="804" spans="1:24" x14ac:dyDescent="0.3">
      <c r="A804" s="2">
        <v>29959</v>
      </c>
      <c r="B804" s="3" t="s">
        <v>1132</v>
      </c>
      <c r="C804" s="5" t="s">
        <v>86</v>
      </c>
      <c r="D804" s="11">
        <v>57</v>
      </c>
      <c r="E804" s="23">
        <v>15</v>
      </c>
      <c r="F804" s="11">
        <v>12</v>
      </c>
      <c r="G804" s="74">
        <f>IFERROR( ROUNDUP(tabEstimativa[[#This Row],[ESTIMATIVA]] / tabEstimativa[[#This Row],[PERÍODO]],0), 0 )</f>
        <v>834</v>
      </c>
      <c r="H804" s="72">
        <v>10000</v>
      </c>
      <c r="I804" s="12">
        <v>43818</v>
      </c>
      <c r="J804" s="2">
        <v>143</v>
      </c>
      <c r="K804" s="8">
        <v>2021</v>
      </c>
      <c r="L804" s="6">
        <v>44701</v>
      </c>
      <c r="M804" s="238">
        <f>SUMIFS(tabSaldoAta[SALDO],tabSaldoAta[CÓDIGO],tabEstimativa[[#This Row],[CÓDIGO]],tabSaldoAta[ATA.NR],tabEstimativa[[#This Row],[ATA.NR]],tabSaldoAta[ATA.ANO],tabEstimativa[[#This Row],[ATA.ANO]])</f>
        <v>10000</v>
      </c>
      <c r="N804" s="13" t="s">
        <v>1198</v>
      </c>
      <c r="O804" s="307" t="str">
        <f>IFERROR( VLOOKUP(CONCATENATE(tabEstimativa[[#This Row],[ATA.NR]],"/",tabEstimativa[[#This Row],[ATA.ANO]]-2000),tabAtas[#Data],6,FALSE), "" )</f>
        <v>ARTIGOS DE PAPELARIA</v>
      </c>
      <c r="P804" s="36" t="s">
        <v>4118</v>
      </c>
      <c r="Q804" s="35">
        <f>IFERROR( VLOOKUP(tabEstimativa[[#This Row],[PREGÃO]],tabPregões[#Data],6,FALSE), "" )</f>
        <v>44316</v>
      </c>
      <c r="R804" s="48"/>
      <c r="S804" s="66" t="str">
        <f>IF(COUNTIFS(tabImprósperosDetalhes[PREGÃO],tabEstimativa[[#This Row],[PREGÃO]],tabImprósperosDetalhes[IMPRÓSPERO],tabEstimativa[[#This Row],[LOTE]]) &gt; 0,"X","")</f>
        <v/>
      </c>
      <c r="T804" s="98" t="str">
        <f>IFERROR( VLOOKUP(tabEstimativa[[#This Row],[PREGÃO]],tabPregões[#Data],11,FALSE), "" )</f>
        <v>Finalizado. Ata 143/20</v>
      </c>
      <c r="U804" s="29" t="s">
        <v>1560</v>
      </c>
      <c r="V804" s="53" t="s">
        <v>4282</v>
      </c>
      <c r="W804" s="54">
        <v>44708.416481481479</v>
      </c>
      <c r="X804" s="34" t="str">
        <f t="shared" si="12"/>
        <v>*</v>
      </c>
    </row>
    <row r="805" spans="1:24" x14ac:dyDescent="0.3">
      <c r="A805" s="2">
        <v>29961</v>
      </c>
      <c r="B805" s="3" t="s">
        <v>1133</v>
      </c>
      <c r="C805" s="5" t="s">
        <v>86</v>
      </c>
      <c r="D805" s="11">
        <v>57</v>
      </c>
      <c r="E805" s="23">
        <v>15</v>
      </c>
      <c r="F805" s="11">
        <v>12</v>
      </c>
      <c r="G805" s="74">
        <f>IFERROR( ROUNDUP(tabEstimativa[[#This Row],[ESTIMATIVA]] / tabEstimativa[[#This Row],[PERÍODO]],0), 0 )</f>
        <v>834</v>
      </c>
      <c r="H805" s="72">
        <v>10000</v>
      </c>
      <c r="I805" s="12">
        <v>43818</v>
      </c>
      <c r="J805" s="2">
        <v>143</v>
      </c>
      <c r="K805" s="8">
        <v>2021</v>
      </c>
      <c r="L805" s="6">
        <v>44701</v>
      </c>
      <c r="M805" s="238">
        <f>SUMIFS(tabSaldoAta[SALDO],tabSaldoAta[CÓDIGO],tabEstimativa[[#This Row],[CÓDIGO]],tabSaldoAta[ATA.NR],tabEstimativa[[#This Row],[ATA.NR]],tabSaldoAta[ATA.ANO],tabEstimativa[[#This Row],[ATA.ANO]])</f>
        <v>10000</v>
      </c>
      <c r="N805" s="13" t="s">
        <v>1198</v>
      </c>
      <c r="O805" s="307" t="str">
        <f>IFERROR( VLOOKUP(CONCATENATE(tabEstimativa[[#This Row],[ATA.NR]],"/",tabEstimativa[[#This Row],[ATA.ANO]]-2000),tabAtas[#Data],6,FALSE), "" )</f>
        <v>ARTIGOS DE PAPELARIA</v>
      </c>
      <c r="P805" s="36" t="s">
        <v>4118</v>
      </c>
      <c r="Q805" s="35">
        <f>IFERROR( VLOOKUP(tabEstimativa[[#This Row],[PREGÃO]],tabPregões[#Data],6,FALSE), "" )</f>
        <v>44316</v>
      </c>
      <c r="R805" s="48"/>
      <c r="S805" s="66" t="str">
        <f>IF(COUNTIFS(tabImprósperosDetalhes[PREGÃO],tabEstimativa[[#This Row],[PREGÃO]],tabImprósperosDetalhes[IMPRÓSPERO],tabEstimativa[[#This Row],[LOTE]]) &gt; 0,"X","")</f>
        <v/>
      </c>
      <c r="T805" s="98" t="str">
        <f>IFERROR( VLOOKUP(tabEstimativa[[#This Row],[PREGÃO]],tabPregões[#Data],11,FALSE), "" )</f>
        <v>Finalizado. Ata 143/20</v>
      </c>
      <c r="U805" s="29" t="s">
        <v>1560</v>
      </c>
      <c r="V805" s="53" t="s">
        <v>4282</v>
      </c>
      <c r="W805" s="54">
        <v>44708.416481481479</v>
      </c>
      <c r="X805" s="34" t="str">
        <f t="shared" si="12"/>
        <v>*</v>
      </c>
    </row>
    <row r="806" spans="1:24" x14ac:dyDescent="0.3">
      <c r="A806" s="2">
        <v>23846</v>
      </c>
      <c r="B806" s="3" t="s">
        <v>1117</v>
      </c>
      <c r="C806" s="5" t="s">
        <v>86</v>
      </c>
      <c r="D806" s="11">
        <v>57</v>
      </c>
      <c r="E806" s="23">
        <v>16</v>
      </c>
      <c r="F806" s="11">
        <v>12</v>
      </c>
      <c r="G806" s="74">
        <f>IFERROR( ROUNDUP(tabEstimativa[[#This Row],[ESTIMATIVA]] / tabEstimativa[[#This Row],[PERÍODO]],0), 0 )</f>
        <v>2084</v>
      </c>
      <c r="H806" s="72">
        <v>25000</v>
      </c>
      <c r="I806" s="12">
        <v>43818</v>
      </c>
      <c r="J806" s="2">
        <v>143</v>
      </c>
      <c r="K806" s="8">
        <v>2021</v>
      </c>
      <c r="L806" s="6">
        <v>44701</v>
      </c>
      <c r="M806" s="238">
        <f>SUMIFS(tabSaldoAta[SALDO],tabSaldoAta[CÓDIGO],tabEstimativa[[#This Row],[CÓDIGO]],tabSaldoAta[ATA.NR],tabEstimativa[[#This Row],[ATA.NR]],tabSaldoAta[ATA.ANO],tabEstimativa[[#This Row],[ATA.ANO]])</f>
        <v>25000</v>
      </c>
      <c r="N806" s="13" t="s">
        <v>1198</v>
      </c>
      <c r="O806" s="307" t="str">
        <f>IFERROR( VLOOKUP(CONCATENATE(tabEstimativa[[#This Row],[ATA.NR]],"/",tabEstimativa[[#This Row],[ATA.ANO]]-2000),tabAtas[#Data],6,FALSE), "" )</f>
        <v>ARTIGOS DE PAPELARIA</v>
      </c>
      <c r="P806" s="36" t="s">
        <v>4118</v>
      </c>
      <c r="Q806" s="35">
        <f>IFERROR( VLOOKUP(tabEstimativa[[#This Row],[PREGÃO]],tabPregões[#Data],6,FALSE), "" )</f>
        <v>44316</v>
      </c>
      <c r="R806" s="48"/>
      <c r="S806" s="66" t="str">
        <f>IF(COUNTIFS(tabImprósperosDetalhes[PREGÃO],tabEstimativa[[#This Row],[PREGÃO]],tabImprósperosDetalhes[IMPRÓSPERO],tabEstimativa[[#This Row],[LOTE]]) &gt; 0,"X","")</f>
        <v/>
      </c>
      <c r="T806" s="98" t="str">
        <f>IFERROR( VLOOKUP(tabEstimativa[[#This Row],[PREGÃO]],tabPregões[#Data],11,FALSE), "" )</f>
        <v>Finalizado. Ata 143/20</v>
      </c>
      <c r="U806" s="29" t="s">
        <v>1560</v>
      </c>
      <c r="V806" s="53" t="s">
        <v>4282</v>
      </c>
      <c r="W806" s="54">
        <v>44708.416481481479</v>
      </c>
      <c r="X806" s="34" t="str">
        <f t="shared" si="12"/>
        <v>*</v>
      </c>
    </row>
    <row r="807" spans="1:24" x14ac:dyDescent="0.3">
      <c r="A807" s="2">
        <v>30165</v>
      </c>
      <c r="B807" s="3" t="s">
        <v>1136</v>
      </c>
      <c r="C807" s="5" t="s">
        <v>86</v>
      </c>
      <c r="D807" s="11">
        <v>57</v>
      </c>
      <c r="E807" s="23">
        <v>16</v>
      </c>
      <c r="F807" s="11">
        <v>12</v>
      </c>
      <c r="G807" s="74">
        <f>IFERROR( ROUNDUP(tabEstimativa[[#This Row],[ESTIMATIVA]] / tabEstimativa[[#This Row],[PERÍODO]],0), 0 )</f>
        <v>2084</v>
      </c>
      <c r="H807" s="72">
        <v>25000</v>
      </c>
      <c r="I807" s="12">
        <v>43818</v>
      </c>
      <c r="J807" s="2">
        <v>143</v>
      </c>
      <c r="K807" s="8">
        <v>2021</v>
      </c>
      <c r="L807" s="6">
        <v>44701</v>
      </c>
      <c r="M807" s="238">
        <f>SUMIFS(tabSaldoAta[SALDO],tabSaldoAta[CÓDIGO],tabEstimativa[[#This Row],[CÓDIGO]],tabSaldoAta[ATA.NR],tabEstimativa[[#This Row],[ATA.NR]],tabSaldoAta[ATA.ANO],tabEstimativa[[#This Row],[ATA.ANO]])</f>
        <v>25000</v>
      </c>
      <c r="N807" s="13" t="s">
        <v>1198</v>
      </c>
      <c r="O807" s="307" t="str">
        <f>IFERROR( VLOOKUP(CONCATENATE(tabEstimativa[[#This Row],[ATA.NR]],"/",tabEstimativa[[#This Row],[ATA.ANO]]-2000),tabAtas[#Data],6,FALSE), "" )</f>
        <v>ARTIGOS DE PAPELARIA</v>
      </c>
      <c r="P807" s="36" t="s">
        <v>4118</v>
      </c>
      <c r="Q807" s="35">
        <f>IFERROR( VLOOKUP(tabEstimativa[[#This Row],[PREGÃO]],tabPregões[#Data],6,FALSE), "" )</f>
        <v>44316</v>
      </c>
      <c r="R807" s="48"/>
      <c r="S807" s="66" t="str">
        <f>IF(COUNTIFS(tabImprósperosDetalhes[PREGÃO],tabEstimativa[[#This Row],[PREGÃO]],tabImprósperosDetalhes[IMPRÓSPERO],tabEstimativa[[#This Row],[LOTE]]) &gt; 0,"X","")</f>
        <v/>
      </c>
      <c r="T807" s="98" t="str">
        <f>IFERROR( VLOOKUP(tabEstimativa[[#This Row],[PREGÃO]],tabPregões[#Data],11,FALSE), "" )</f>
        <v>Finalizado. Ata 143/20</v>
      </c>
      <c r="U807" s="29" t="s">
        <v>1560</v>
      </c>
      <c r="V807" s="53" t="s">
        <v>4282</v>
      </c>
      <c r="W807" s="54">
        <v>44708.416481481479</v>
      </c>
      <c r="X807" s="34" t="str">
        <f t="shared" si="12"/>
        <v>*</v>
      </c>
    </row>
    <row r="808" spans="1:24" x14ac:dyDescent="0.3">
      <c r="A808" s="2">
        <v>23875</v>
      </c>
      <c r="B808" s="3" t="s">
        <v>1119</v>
      </c>
      <c r="C808" s="5" t="s">
        <v>86</v>
      </c>
      <c r="D808" s="11">
        <v>57</v>
      </c>
      <c r="E808" s="23">
        <v>16</v>
      </c>
      <c r="F808" s="11">
        <v>12</v>
      </c>
      <c r="G808" s="74">
        <f>IFERROR( ROUNDUP(tabEstimativa[[#This Row],[ESTIMATIVA]] / tabEstimativa[[#This Row],[PERÍODO]],0), 0 )</f>
        <v>2084</v>
      </c>
      <c r="H808" s="72">
        <v>25000</v>
      </c>
      <c r="I808" s="12">
        <v>43818</v>
      </c>
      <c r="J808" s="2">
        <v>143</v>
      </c>
      <c r="K808" s="8">
        <v>2021</v>
      </c>
      <c r="L808" s="6">
        <v>44701</v>
      </c>
      <c r="M808" s="238">
        <f>SUMIFS(tabSaldoAta[SALDO],tabSaldoAta[CÓDIGO],tabEstimativa[[#This Row],[CÓDIGO]],tabSaldoAta[ATA.NR],tabEstimativa[[#This Row],[ATA.NR]],tabSaldoAta[ATA.ANO],tabEstimativa[[#This Row],[ATA.ANO]])</f>
        <v>25000</v>
      </c>
      <c r="N808" s="13" t="s">
        <v>1198</v>
      </c>
      <c r="O808" s="307" t="str">
        <f>IFERROR( VLOOKUP(CONCATENATE(tabEstimativa[[#This Row],[ATA.NR]],"/",tabEstimativa[[#This Row],[ATA.ANO]]-2000),tabAtas[#Data],6,FALSE), "" )</f>
        <v>ARTIGOS DE PAPELARIA</v>
      </c>
      <c r="P808" s="36" t="s">
        <v>4118</v>
      </c>
      <c r="Q808" s="35">
        <f>IFERROR( VLOOKUP(tabEstimativa[[#This Row],[PREGÃO]],tabPregões[#Data],6,FALSE), "" )</f>
        <v>44316</v>
      </c>
      <c r="R808" s="48"/>
      <c r="S808" s="66" t="str">
        <f>IF(COUNTIFS(tabImprósperosDetalhes[PREGÃO],tabEstimativa[[#This Row],[PREGÃO]],tabImprósperosDetalhes[IMPRÓSPERO],tabEstimativa[[#This Row],[LOTE]]) &gt; 0,"X","")</f>
        <v/>
      </c>
      <c r="T808" s="98" t="str">
        <f>IFERROR( VLOOKUP(tabEstimativa[[#This Row],[PREGÃO]],tabPregões[#Data],11,FALSE), "" )</f>
        <v>Finalizado. Ata 143/20</v>
      </c>
      <c r="U808" s="29" t="s">
        <v>1560</v>
      </c>
      <c r="V808" s="53" t="s">
        <v>4282</v>
      </c>
      <c r="W808" s="54">
        <v>44708.416481481479</v>
      </c>
      <c r="X808" s="34" t="str">
        <f t="shared" ref="X808:X871" si="13">"*"</f>
        <v>*</v>
      </c>
    </row>
    <row r="809" spans="1:24" x14ac:dyDescent="0.3">
      <c r="A809" s="2">
        <v>32933</v>
      </c>
      <c r="B809" s="3" t="s">
        <v>1137</v>
      </c>
      <c r="C809" s="5" t="s">
        <v>86</v>
      </c>
      <c r="D809" s="11">
        <v>57</v>
      </c>
      <c r="E809" s="23">
        <v>16</v>
      </c>
      <c r="F809" s="11">
        <v>12</v>
      </c>
      <c r="G809" s="74">
        <f>IFERROR( ROUNDUP(tabEstimativa[[#This Row],[ESTIMATIVA]] / tabEstimativa[[#This Row],[PERÍODO]],0), 0 )</f>
        <v>2084</v>
      </c>
      <c r="H809" s="72">
        <v>25000</v>
      </c>
      <c r="I809" s="12">
        <v>43818</v>
      </c>
      <c r="J809" s="2">
        <v>143</v>
      </c>
      <c r="K809" s="8">
        <v>2021</v>
      </c>
      <c r="L809" s="6">
        <v>44701</v>
      </c>
      <c r="M809" s="238">
        <f>SUMIFS(tabSaldoAta[SALDO],tabSaldoAta[CÓDIGO],tabEstimativa[[#This Row],[CÓDIGO]],tabSaldoAta[ATA.NR],tabEstimativa[[#This Row],[ATA.NR]],tabSaldoAta[ATA.ANO],tabEstimativa[[#This Row],[ATA.ANO]])</f>
        <v>25000</v>
      </c>
      <c r="N809" s="13" t="s">
        <v>1198</v>
      </c>
      <c r="O809" s="307" t="str">
        <f>IFERROR( VLOOKUP(CONCATENATE(tabEstimativa[[#This Row],[ATA.NR]],"/",tabEstimativa[[#This Row],[ATA.ANO]]-2000),tabAtas[#Data],6,FALSE), "" )</f>
        <v>ARTIGOS DE PAPELARIA</v>
      </c>
      <c r="P809" s="36" t="s">
        <v>4118</v>
      </c>
      <c r="Q809" s="35">
        <f>IFERROR( VLOOKUP(tabEstimativa[[#This Row],[PREGÃO]],tabPregões[#Data],6,FALSE), "" )</f>
        <v>44316</v>
      </c>
      <c r="R809" s="48"/>
      <c r="S809" s="66" t="str">
        <f>IF(COUNTIFS(tabImprósperosDetalhes[PREGÃO],tabEstimativa[[#This Row],[PREGÃO]],tabImprósperosDetalhes[IMPRÓSPERO],tabEstimativa[[#This Row],[LOTE]]) &gt; 0,"X","")</f>
        <v/>
      </c>
      <c r="T809" s="98" t="str">
        <f>IFERROR( VLOOKUP(tabEstimativa[[#This Row],[PREGÃO]],tabPregões[#Data],11,FALSE), "" )</f>
        <v>Finalizado. Ata 143/20</v>
      </c>
      <c r="U809" s="29" t="s">
        <v>1560</v>
      </c>
      <c r="V809" s="53" t="s">
        <v>4282</v>
      </c>
      <c r="W809" s="54">
        <v>44708.416481481479</v>
      </c>
      <c r="X809" s="34" t="str">
        <f t="shared" si="13"/>
        <v>*</v>
      </c>
    </row>
    <row r="810" spans="1:24" x14ac:dyDescent="0.3">
      <c r="A810" s="2">
        <v>23862</v>
      </c>
      <c r="B810" s="3" t="s">
        <v>1118</v>
      </c>
      <c r="C810" s="5" t="s">
        <v>86</v>
      </c>
      <c r="D810" s="11">
        <v>57</v>
      </c>
      <c r="E810" s="23">
        <v>16</v>
      </c>
      <c r="F810" s="11">
        <v>12</v>
      </c>
      <c r="G810" s="74">
        <f>IFERROR( ROUNDUP(tabEstimativa[[#This Row],[ESTIMATIVA]] / tabEstimativa[[#This Row],[PERÍODO]],0), 0 )</f>
        <v>2084</v>
      </c>
      <c r="H810" s="72">
        <v>25000</v>
      </c>
      <c r="I810" s="12">
        <v>43818</v>
      </c>
      <c r="J810" s="2">
        <v>143</v>
      </c>
      <c r="K810" s="8">
        <v>2021</v>
      </c>
      <c r="L810" s="6">
        <v>44701</v>
      </c>
      <c r="M810" s="238">
        <f>SUMIFS(tabSaldoAta[SALDO],tabSaldoAta[CÓDIGO],tabEstimativa[[#This Row],[CÓDIGO]],tabSaldoAta[ATA.NR],tabEstimativa[[#This Row],[ATA.NR]],tabSaldoAta[ATA.ANO],tabEstimativa[[#This Row],[ATA.ANO]])</f>
        <v>25000</v>
      </c>
      <c r="N810" s="13" t="s">
        <v>1198</v>
      </c>
      <c r="O810" s="307" t="str">
        <f>IFERROR( VLOOKUP(CONCATENATE(tabEstimativa[[#This Row],[ATA.NR]],"/",tabEstimativa[[#This Row],[ATA.ANO]]-2000),tabAtas[#Data],6,FALSE), "" )</f>
        <v>ARTIGOS DE PAPELARIA</v>
      </c>
      <c r="P810" s="36" t="s">
        <v>4118</v>
      </c>
      <c r="Q810" s="35">
        <f>IFERROR( VLOOKUP(tabEstimativa[[#This Row],[PREGÃO]],tabPregões[#Data],6,FALSE), "" )</f>
        <v>44316</v>
      </c>
      <c r="R810" s="48"/>
      <c r="S810" s="66" t="str">
        <f>IF(COUNTIFS(tabImprósperosDetalhes[PREGÃO],tabEstimativa[[#This Row],[PREGÃO]],tabImprósperosDetalhes[IMPRÓSPERO],tabEstimativa[[#This Row],[LOTE]]) &gt; 0,"X","")</f>
        <v/>
      </c>
      <c r="T810" s="98" t="str">
        <f>IFERROR( VLOOKUP(tabEstimativa[[#This Row],[PREGÃO]],tabPregões[#Data],11,FALSE), "" )</f>
        <v>Finalizado. Ata 143/20</v>
      </c>
      <c r="U810" s="29" t="s">
        <v>1560</v>
      </c>
      <c r="V810" s="53" t="s">
        <v>4282</v>
      </c>
      <c r="W810" s="54">
        <v>44708.416481481479</v>
      </c>
      <c r="X810" s="34" t="str">
        <f t="shared" si="13"/>
        <v>*</v>
      </c>
    </row>
    <row r="811" spans="1:24" x14ac:dyDescent="0.3">
      <c r="A811" s="2">
        <v>17362</v>
      </c>
      <c r="B811" s="3" t="s">
        <v>885</v>
      </c>
      <c r="C811" s="5" t="s">
        <v>86</v>
      </c>
      <c r="D811" s="11">
        <v>57</v>
      </c>
      <c r="E811" s="23">
        <v>15</v>
      </c>
      <c r="F811" s="11">
        <v>12</v>
      </c>
      <c r="G811" s="74">
        <f>IFERROR( ROUNDUP(tabEstimativa[[#This Row],[ESTIMATIVA]] / tabEstimativa[[#This Row],[PERÍODO]],0), 0 )</f>
        <v>834</v>
      </c>
      <c r="H811" s="72">
        <v>10000</v>
      </c>
      <c r="I811" s="12">
        <v>43895</v>
      </c>
      <c r="J811" s="2">
        <v>211</v>
      </c>
      <c r="K811" s="8">
        <v>2020</v>
      </c>
      <c r="L811" s="6">
        <v>44460</v>
      </c>
      <c r="M811" s="238">
        <f>SUMIFS(tabSaldoAta[SALDO],tabSaldoAta[CÓDIGO],tabEstimativa[[#This Row],[CÓDIGO]],tabSaldoAta[ATA.NR],tabEstimativa[[#This Row],[ATA.NR]],tabSaldoAta[ATA.ANO],tabEstimativa[[#This Row],[ATA.ANO]])</f>
        <v>0</v>
      </c>
      <c r="N811" s="13" t="s">
        <v>1799</v>
      </c>
      <c r="O811" s="307" t="s">
        <v>3839</v>
      </c>
      <c r="P811" s="36" t="s">
        <v>1851</v>
      </c>
      <c r="Q811" s="35">
        <f>IFERROR( VLOOKUP(tabEstimativa[[#This Row],[PREGÃO]],tabPregões[#Data],6,FALSE), "" )</f>
        <v>43672</v>
      </c>
      <c r="R811" s="48"/>
      <c r="S811" s="66" t="str">
        <f>IF(COUNTIFS(tabImprósperosDetalhes[PREGÃO],tabEstimativa[[#This Row],[PREGÃO]],tabImprósperosDetalhes[IMPRÓSPERO],tabEstimativa[[#This Row],[LOTE]]) &gt; 0,"X","")</f>
        <v/>
      </c>
      <c r="T811" s="98" t="str">
        <f>IFERROR( VLOOKUP(tabEstimativa[[#This Row],[PREGÃO]],tabPregões[#Data],11,FALSE), "" )</f>
        <v>Finalizar - contrato assinado</v>
      </c>
      <c r="U811" s="29" t="s">
        <v>1560</v>
      </c>
      <c r="V811" s="53" t="s">
        <v>2063</v>
      </c>
      <c r="W811" s="54">
        <v>44313.374548611115</v>
      </c>
      <c r="X811" s="34" t="str">
        <f t="shared" si="13"/>
        <v>*</v>
      </c>
    </row>
    <row r="812" spans="1:24" x14ac:dyDescent="0.3">
      <c r="A812" s="2">
        <v>32927</v>
      </c>
      <c r="B812" s="3" t="s">
        <v>888</v>
      </c>
      <c r="C812" s="5" t="s">
        <v>86</v>
      </c>
      <c r="D812" s="11">
        <v>57</v>
      </c>
      <c r="E812" s="23">
        <v>15</v>
      </c>
      <c r="F812" s="11">
        <v>12</v>
      </c>
      <c r="G812" s="74">
        <f>IFERROR( ROUNDUP(tabEstimativa[[#This Row],[ESTIMATIVA]] / tabEstimativa[[#This Row],[PERÍODO]],0), 0 )</f>
        <v>834</v>
      </c>
      <c r="H812" s="72">
        <v>10000</v>
      </c>
      <c r="I812" s="12">
        <v>43895</v>
      </c>
      <c r="J812" s="2">
        <v>211</v>
      </c>
      <c r="K812" s="8">
        <v>2020</v>
      </c>
      <c r="L812" s="6">
        <v>44460</v>
      </c>
      <c r="M812" s="238">
        <f>SUMIFS(tabSaldoAta[SALDO],tabSaldoAta[CÓDIGO],tabEstimativa[[#This Row],[CÓDIGO]],tabSaldoAta[ATA.NR],tabEstimativa[[#This Row],[ATA.NR]],tabSaldoAta[ATA.ANO],tabEstimativa[[#This Row],[ATA.ANO]])</f>
        <v>0</v>
      </c>
      <c r="N812" s="13" t="s">
        <v>1799</v>
      </c>
      <c r="O812" s="308" t="s">
        <v>1850</v>
      </c>
      <c r="P812" s="36" t="s">
        <v>1851</v>
      </c>
      <c r="Q812" s="35">
        <f>IFERROR( VLOOKUP(tabEstimativa[[#This Row],[PREGÃO]],tabPregões[#Data],6,FALSE), "" )</f>
        <v>43672</v>
      </c>
      <c r="R812" s="48"/>
      <c r="S812" s="66" t="str">
        <f>IF(COUNTIFS(tabImprósperosDetalhes[PREGÃO],tabEstimativa[[#This Row],[PREGÃO]],tabImprósperosDetalhes[IMPRÓSPERO],tabEstimativa[[#This Row],[LOTE]]) &gt; 0,"X","")</f>
        <v/>
      </c>
      <c r="T812" s="98" t="str">
        <f>IFERROR( VLOOKUP(tabEstimativa[[#This Row],[PREGÃO]],tabPregões[#Data],11,FALSE), "" )</f>
        <v>Finalizar - contrato assinado</v>
      </c>
      <c r="U812" s="29" t="s">
        <v>1560</v>
      </c>
      <c r="V812" s="53" t="s">
        <v>2063</v>
      </c>
      <c r="W812" s="54">
        <v>44313.374548611115</v>
      </c>
      <c r="X812" s="34" t="str">
        <f t="shared" si="13"/>
        <v>*</v>
      </c>
    </row>
    <row r="813" spans="1:24" x14ac:dyDescent="0.3">
      <c r="A813" s="2">
        <v>17370</v>
      </c>
      <c r="B813" s="3" t="s">
        <v>886</v>
      </c>
      <c r="C813" s="5" t="s">
        <v>86</v>
      </c>
      <c r="D813" s="11">
        <v>57</v>
      </c>
      <c r="E813" s="23">
        <v>15</v>
      </c>
      <c r="F813" s="11">
        <v>12</v>
      </c>
      <c r="G813" s="74">
        <f>IFERROR( ROUNDUP(tabEstimativa[[#This Row],[ESTIMATIVA]] / tabEstimativa[[#This Row],[PERÍODO]],0), 0 )</f>
        <v>834</v>
      </c>
      <c r="H813" s="72">
        <v>10000</v>
      </c>
      <c r="I813" s="12">
        <v>43895</v>
      </c>
      <c r="J813" s="2">
        <v>211</v>
      </c>
      <c r="K813" s="8">
        <v>2020</v>
      </c>
      <c r="L813" s="6">
        <v>44460</v>
      </c>
      <c r="M813" s="238">
        <f>SUMIFS(tabSaldoAta[SALDO],tabSaldoAta[CÓDIGO],tabEstimativa[[#This Row],[CÓDIGO]],tabSaldoAta[ATA.NR],tabEstimativa[[#This Row],[ATA.NR]],tabSaldoAta[ATA.ANO],tabEstimativa[[#This Row],[ATA.ANO]])</f>
        <v>0</v>
      </c>
      <c r="N813" s="13" t="s">
        <v>1799</v>
      </c>
      <c r="O813" s="307" t="s">
        <v>3839</v>
      </c>
      <c r="P813" s="36" t="s">
        <v>1851</v>
      </c>
      <c r="Q813" s="35">
        <f>IFERROR( VLOOKUP(tabEstimativa[[#This Row],[PREGÃO]],tabPregões[#Data],6,FALSE), "" )</f>
        <v>43672</v>
      </c>
      <c r="R813" s="48"/>
      <c r="S813" s="66" t="str">
        <f>IF(COUNTIFS(tabImprósperosDetalhes[PREGÃO],tabEstimativa[[#This Row],[PREGÃO]],tabImprósperosDetalhes[IMPRÓSPERO],tabEstimativa[[#This Row],[LOTE]]) &gt; 0,"X","")</f>
        <v/>
      </c>
      <c r="T813" s="98" t="str">
        <f>IFERROR( VLOOKUP(tabEstimativa[[#This Row],[PREGÃO]],tabPregões[#Data],11,FALSE), "" )</f>
        <v>Finalizar - contrato assinado</v>
      </c>
      <c r="U813" s="29" t="s">
        <v>1560</v>
      </c>
      <c r="V813" s="53" t="s">
        <v>2063</v>
      </c>
      <c r="W813" s="54">
        <v>44313.374548611115</v>
      </c>
      <c r="X813" s="34" t="str">
        <f t="shared" si="13"/>
        <v>*</v>
      </c>
    </row>
    <row r="814" spans="1:24" x14ac:dyDescent="0.3">
      <c r="A814" s="2">
        <v>17371</v>
      </c>
      <c r="B814" s="3" t="s">
        <v>887</v>
      </c>
      <c r="C814" s="5" t="s">
        <v>86</v>
      </c>
      <c r="D814" s="11">
        <v>57</v>
      </c>
      <c r="E814" s="23">
        <v>15</v>
      </c>
      <c r="F814" s="11">
        <v>12</v>
      </c>
      <c r="G814" s="74">
        <f>IFERROR( ROUNDUP(tabEstimativa[[#This Row],[ESTIMATIVA]] / tabEstimativa[[#This Row],[PERÍODO]],0), 0 )</f>
        <v>834</v>
      </c>
      <c r="H814" s="72">
        <v>10000</v>
      </c>
      <c r="I814" s="12">
        <v>43895</v>
      </c>
      <c r="J814" s="2">
        <v>211</v>
      </c>
      <c r="K814" s="8">
        <v>2020</v>
      </c>
      <c r="L814" s="6">
        <v>44460</v>
      </c>
      <c r="M814" s="238">
        <f>SUMIFS(tabSaldoAta[SALDO],tabSaldoAta[CÓDIGO],tabEstimativa[[#This Row],[CÓDIGO]],tabSaldoAta[ATA.NR],tabEstimativa[[#This Row],[ATA.NR]],tabSaldoAta[ATA.ANO],tabEstimativa[[#This Row],[ATA.ANO]])</f>
        <v>0</v>
      </c>
      <c r="N814" s="13" t="s">
        <v>1799</v>
      </c>
      <c r="O814" s="308" t="s">
        <v>1850</v>
      </c>
      <c r="P814" s="36" t="s">
        <v>1851</v>
      </c>
      <c r="Q814" s="35">
        <f>IFERROR( VLOOKUP(tabEstimativa[[#This Row],[PREGÃO]],tabPregões[#Data],6,FALSE), "" )</f>
        <v>43672</v>
      </c>
      <c r="R814" s="48"/>
      <c r="S814" s="66" t="str">
        <f>IF(COUNTIFS(tabImprósperosDetalhes[PREGÃO],tabEstimativa[[#This Row],[PREGÃO]],tabImprósperosDetalhes[IMPRÓSPERO],tabEstimativa[[#This Row],[LOTE]]) &gt; 0,"X","")</f>
        <v/>
      </c>
      <c r="T814" s="98" t="str">
        <f>IFERROR( VLOOKUP(tabEstimativa[[#This Row],[PREGÃO]],tabPregões[#Data],11,FALSE), "" )</f>
        <v>Finalizar - contrato assinado</v>
      </c>
      <c r="U814" s="29" t="s">
        <v>1560</v>
      </c>
      <c r="V814" s="53" t="s">
        <v>2063</v>
      </c>
      <c r="W814" s="54">
        <v>44313.374548611115</v>
      </c>
      <c r="X814" s="34" t="str">
        <f t="shared" si="13"/>
        <v>*</v>
      </c>
    </row>
    <row r="815" spans="1:24" x14ac:dyDescent="0.3">
      <c r="A815" s="2">
        <v>23986</v>
      </c>
      <c r="B815" s="3" t="s">
        <v>1120</v>
      </c>
      <c r="C815" s="5" t="s">
        <v>19</v>
      </c>
      <c r="D815" s="11">
        <v>57</v>
      </c>
      <c r="E815" s="23">
        <v>2</v>
      </c>
      <c r="F815" s="11">
        <v>12</v>
      </c>
      <c r="G815" s="74">
        <f>IFERROR( ROUNDUP(tabEstimativa[[#This Row],[ESTIMATIVA]] / tabEstimativa[[#This Row],[PERÍODO]],0), 0 )</f>
        <v>834</v>
      </c>
      <c r="H815" s="72">
        <v>10000</v>
      </c>
      <c r="I815" s="12">
        <v>43818</v>
      </c>
      <c r="J815" s="2">
        <v>143</v>
      </c>
      <c r="K815" s="8">
        <v>2021</v>
      </c>
      <c r="L815" s="6">
        <v>44701</v>
      </c>
      <c r="M815" s="238">
        <f>SUMIFS(tabSaldoAta[SALDO],tabSaldoAta[CÓDIGO],tabEstimativa[[#This Row],[CÓDIGO]],tabSaldoAta[ATA.NR],tabEstimativa[[#This Row],[ATA.NR]],tabSaldoAta[ATA.ANO],tabEstimativa[[#This Row],[ATA.ANO]])</f>
        <v>10000</v>
      </c>
      <c r="N815" s="13" t="s">
        <v>1198</v>
      </c>
      <c r="O815" s="307" t="str">
        <f>IFERROR( VLOOKUP(CONCATENATE(tabEstimativa[[#This Row],[ATA.NR]],"/",tabEstimativa[[#This Row],[ATA.ANO]]-2000),tabAtas[#Data],6,FALSE), "" )</f>
        <v>ARTIGOS DE PAPELARIA</v>
      </c>
      <c r="P815" s="36" t="s">
        <v>4118</v>
      </c>
      <c r="Q815" s="35">
        <f>IFERROR( VLOOKUP(tabEstimativa[[#This Row],[PREGÃO]],tabPregões[#Data],6,FALSE), "" )</f>
        <v>44316</v>
      </c>
      <c r="R815" s="48"/>
      <c r="S815" s="66" t="str">
        <f>IF(COUNTIFS(tabImprósperosDetalhes[PREGÃO],tabEstimativa[[#This Row],[PREGÃO]],tabImprósperosDetalhes[IMPRÓSPERO],tabEstimativa[[#This Row],[LOTE]]) &gt; 0,"X","")</f>
        <v/>
      </c>
      <c r="T815" s="98" t="str">
        <f>IFERROR( VLOOKUP(tabEstimativa[[#This Row],[PREGÃO]],tabPregões[#Data],11,FALSE), "" )</f>
        <v>Finalizado. Ata 143/20</v>
      </c>
      <c r="U815" s="29" t="s">
        <v>1560</v>
      </c>
      <c r="V815" s="53" t="s">
        <v>4282</v>
      </c>
      <c r="W815" s="54">
        <v>44708.416481481479</v>
      </c>
      <c r="X815" s="34" t="str">
        <f t="shared" si="13"/>
        <v>*</v>
      </c>
    </row>
    <row r="816" spans="1:24" x14ac:dyDescent="0.3">
      <c r="A816" s="2">
        <v>24476</v>
      </c>
      <c r="B816" s="3" t="s">
        <v>1124</v>
      </c>
      <c r="C816" s="5" t="s">
        <v>19</v>
      </c>
      <c r="D816" s="11">
        <v>57</v>
      </c>
      <c r="E816" s="23">
        <v>2</v>
      </c>
      <c r="F816" s="11">
        <v>12</v>
      </c>
      <c r="G816" s="74">
        <f>IFERROR( ROUNDUP(tabEstimativa[[#This Row],[ESTIMATIVA]] / tabEstimativa[[#This Row],[PERÍODO]],0), 0 )</f>
        <v>834</v>
      </c>
      <c r="H816" s="72">
        <v>10000</v>
      </c>
      <c r="I816" s="12">
        <v>43818</v>
      </c>
      <c r="J816" s="2">
        <v>143</v>
      </c>
      <c r="K816" s="8">
        <v>2021</v>
      </c>
      <c r="L816" s="6">
        <v>44701</v>
      </c>
      <c r="M816" s="238">
        <f>SUMIFS(tabSaldoAta[SALDO],tabSaldoAta[CÓDIGO],tabEstimativa[[#This Row],[CÓDIGO]],tabSaldoAta[ATA.NR],tabEstimativa[[#This Row],[ATA.NR]],tabSaldoAta[ATA.ANO],tabEstimativa[[#This Row],[ATA.ANO]])</f>
        <v>10000</v>
      </c>
      <c r="N816" s="13" t="s">
        <v>1198</v>
      </c>
      <c r="O816" s="307" t="str">
        <f>IFERROR( VLOOKUP(CONCATENATE(tabEstimativa[[#This Row],[ATA.NR]],"/",tabEstimativa[[#This Row],[ATA.ANO]]-2000),tabAtas[#Data],6,FALSE), "" )</f>
        <v>ARTIGOS DE PAPELARIA</v>
      </c>
      <c r="P816" s="36" t="s">
        <v>4118</v>
      </c>
      <c r="Q816" s="35">
        <f>IFERROR( VLOOKUP(tabEstimativa[[#This Row],[PREGÃO]],tabPregões[#Data],6,FALSE), "" )</f>
        <v>44316</v>
      </c>
      <c r="R816" s="48"/>
      <c r="S816" s="66" t="str">
        <f>IF(COUNTIFS(tabImprósperosDetalhes[PREGÃO],tabEstimativa[[#This Row],[PREGÃO]],tabImprósperosDetalhes[IMPRÓSPERO],tabEstimativa[[#This Row],[LOTE]]) &gt; 0,"X","")</f>
        <v/>
      </c>
      <c r="T816" s="98" t="str">
        <f>IFERROR( VLOOKUP(tabEstimativa[[#This Row],[PREGÃO]],tabPregões[#Data],11,FALSE), "" )</f>
        <v>Finalizado. Ata 143/20</v>
      </c>
      <c r="U816" s="29" t="s">
        <v>1560</v>
      </c>
      <c r="V816" s="53" t="s">
        <v>4282</v>
      </c>
      <c r="W816" s="54">
        <v>44708.416481481479</v>
      </c>
      <c r="X816" s="34" t="str">
        <f t="shared" si="13"/>
        <v>*</v>
      </c>
    </row>
    <row r="817" spans="1:24" x14ac:dyDescent="0.3">
      <c r="A817" s="2">
        <v>23989</v>
      </c>
      <c r="B817" s="3" t="s">
        <v>1121</v>
      </c>
      <c r="C817" s="5" t="s">
        <v>19</v>
      </c>
      <c r="D817" s="11">
        <v>57</v>
      </c>
      <c r="E817" s="23">
        <v>2</v>
      </c>
      <c r="F817" s="11">
        <v>12</v>
      </c>
      <c r="G817" s="74">
        <f>IFERROR( ROUNDUP(tabEstimativa[[#This Row],[ESTIMATIVA]] / tabEstimativa[[#This Row],[PERÍODO]],0), 0 )</f>
        <v>834</v>
      </c>
      <c r="H817" s="72">
        <v>10000</v>
      </c>
      <c r="I817" s="12">
        <v>43818</v>
      </c>
      <c r="J817" s="2">
        <v>143</v>
      </c>
      <c r="K817" s="8">
        <v>2021</v>
      </c>
      <c r="L817" s="6">
        <v>44701</v>
      </c>
      <c r="M817" s="238">
        <f>SUMIFS(tabSaldoAta[SALDO],tabSaldoAta[CÓDIGO],tabEstimativa[[#This Row],[CÓDIGO]],tabSaldoAta[ATA.NR],tabEstimativa[[#This Row],[ATA.NR]],tabSaldoAta[ATA.ANO],tabEstimativa[[#This Row],[ATA.ANO]])</f>
        <v>10000</v>
      </c>
      <c r="N817" s="13" t="s">
        <v>1198</v>
      </c>
      <c r="O817" s="307" t="str">
        <f>IFERROR( VLOOKUP(CONCATENATE(tabEstimativa[[#This Row],[ATA.NR]],"/",tabEstimativa[[#This Row],[ATA.ANO]]-2000),tabAtas[#Data],6,FALSE), "" )</f>
        <v>ARTIGOS DE PAPELARIA</v>
      </c>
      <c r="P817" s="36" t="s">
        <v>4118</v>
      </c>
      <c r="Q817" s="35">
        <f>IFERROR( VLOOKUP(tabEstimativa[[#This Row],[PREGÃO]],tabPregões[#Data],6,FALSE), "" )</f>
        <v>44316</v>
      </c>
      <c r="R817" s="48"/>
      <c r="S817" s="66" t="str">
        <f>IF(COUNTIFS(tabImprósperosDetalhes[PREGÃO],tabEstimativa[[#This Row],[PREGÃO]],tabImprósperosDetalhes[IMPRÓSPERO],tabEstimativa[[#This Row],[LOTE]]) &gt; 0,"X","")</f>
        <v/>
      </c>
      <c r="T817" s="98" t="str">
        <f>IFERROR( VLOOKUP(tabEstimativa[[#This Row],[PREGÃO]],tabPregões[#Data],11,FALSE), "" )</f>
        <v>Finalizado. Ata 143/20</v>
      </c>
      <c r="U817" s="29" t="s">
        <v>1560</v>
      </c>
      <c r="V817" s="53" t="s">
        <v>4282</v>
      </c>
      <c r="W817" s="54">
        <v>44708.416481481479</v>
      </c>
      <c r="X817" s="34" t="str">
        <f t="shared" si="13"/>
        <v>*</v>
      </c>
    </row>
    <row r="818" spans="1:24" x14ac:dyDescent="0.3">
      <c r="A818" s="2">
        <v>23993</v>
      </c>
      <c r="B818" s="3" t="s">
        <v>1122</v>
      </c>
      <c r="C818" s="5" t="s">
        <v>19</v>
      </c>
      <c r="D818" s="11">
        <v>57</v>
      </c>
      <c r="E818" s="23">
        <v>2</v>
      </c>
      <c r="F818" s="11">
        <v>12</v>
      </c>
      <c r="G818" s="74">
        <f>IFERROR( ROUNDUP(tabEstimativa[[#This Row],[ESTIMATIVA]] / tabEstimativa[[#This Row],[PERÍODO]],0), 0 )</f>
        <v>834</v>
      </c>
      <c r="H818" s="72">
        <v>10000</v>
      </c>
      <c r="I818" s="12">
        <v>43818</v>
      </c>
      <c r="J818" s="2">
        <v>143</v>
      </c>
      <c r="K818" s="8">
        <v>2021</v>
      </c>
      <c r="L818" s="6">
        <v>44701</v>
      </c>
      <c r="M818" s="238">
        <f>SUMIFS(tabSaldoAta[SALDO],tabSaldoAta[CÓDIGO],tabEstimativa[[#This Row],[CÓDIGO]],tabSaldoAta[ATA.NR],tabEstimativa[[#This Row],[ATA.NR]],tabSaldoAta[ATA.ANO],tabEstimativa[[#This Row],[ATA.ANO]])</f>
        <v>10000</v>
      </c>
      <c r="N818" s="13" t="s">
        <v>1198</v>
      </c>
      <c r="O818" s="307" t="str">
        <f>IFERROR( VLOOKUP(CONCATENATE(tabEstimativa[[#This Row],[ATA.NR]],"/",tabEstimativa[[#This Row],[ATA.ANO]]-2000),tabAtas[#Data],6,FALSE), "" )</f>
        <v>ARTIGOS DE PAPELARIA</v>
      </c>
      <c r="P818" s="36" t="s">
        <v>4118</v>
      </c>
      <c r="Q818" s="35">
        <f>IFERROR( VLOOKUP(tabEstimativa[[#This Row],[PREGÃO]],tabPregões[#Data],6,FALSE), "" )</f>
        <v>44316</v>
      </c>
      <c r="R818" s="48"/>
      <c r="S818" s="66" t="str">
        <f>IF(COUNTIFS(tabImprósperosDetalhes[PREGÃO],tabEstimativa[[#This Row],[PREGÃO]],tabImprósperosDetalhes[IMPRÓSPERO],tabEstimativa[[#This Row],[LOTE]]) &gt; 0,"X","")</f>
        <v/>
      </c>
      <c r="T818" s="98" t="str">
        <f>IFERROR( VLOOKUP(tabEstimativa[[#This Row],[PREGÃO]],tabPregões[#Data],11,FALSE), "" )</f>
        <v>Finalizado. Ata 143/20</v>
      </c>
      <c r="U818" s="29" t="s">
        <v>1560</v>
      </c>
      <c r="V818" s="53" t="s">
        <v>4282</v>
      </c>
      <c r="W818" s="54">
        <v>44708.416481481479</v>
      </c>
      <c r="X818" s="34" t="str">
        <f t="shared" si="13"/>
        <v>*</v>
      </c>
    </row>
    <row r="819" spans="1:24" x14ac:dyDescent="0.3">
      <c r="A819" s="2">
        <v>24477</v>
      </c>
      <c r="B819" s="3" t="s">
        <v>1125</v>
      </c>
      <c r="C819" s="5" t="s">
        <v>19</v>
      </c>
      <c r="D819" s="11">
        <v>57</v>
      </c>
      <c r="E819" s="23">
        <v>2</v>
      </c>
      <c r="F819" s="11">
        <v>12</v>
      </c>
      <c r="G819" s="74">
        <f>IFERROR( ROUNDUP(tabEstimativa[[#This Row],[ESTIMATIVA]] / tabEstimativa[[#This Row],[PERÍODO]],0), 0 )</f>
        <v>834</v>
      </c>
      <c r="H819" s="72">
        <v>10000</v>
      </c>
      <c r="I819" s="12">
        <v>43818</v>
      </c>
      <c r="J819" s="2">
        <v>143</v>
      </c>
      <c r="K819" s="8">
        <v>2021</v>
      </c>
      <c r="L819" s="6">
        <v>44701</v>
      </c>
      <c r="M819" s="238">
        <f>SUMIFS(tabSaldoAta[SALDO],tabSaldoAta[CÓDIGO],tabEstimativa[[#This Row],[CÓDIGO]],tabSaldoAta[ATA.NR],tabEstimativa[[#This Row],[ATA.NR]],tabSaldoAta[ATA.ANO],tabEstimativa[[#This Row],[ATA.ANO]])</f>
        <v>10000</v>
      </c>
      <c r="N819" s="13" t="s">
        <v>1198</v>
      </c>
      <c r="O819" s="307" t="str">
        <f>IFERROR( VLOOKUP(CONCATENATE(tabEstimativa[[#This Row],[ATA.NR]],"/",tabEstimativa[[#This Row],[ATA.ANO]]-2000),tabAtas[#Data],6,FALSE), "" )</f>
        <v>ARTIGOS DE PAPELARIA</v>
      </c>
      <c r="P819" s="36" t="s">
        <v>4118</v>
      </c>
      <c r="Q819" s="35">
        <f>IFERROR( VLOOKUP(tabEstimativa[[#This Row],[PREGÃO]],tabPregões[#Data],6,FALSE), "" )</f>
        <v>44316</v>
      </c>
      <c r="R819" s="48"/>
      <c r="S819" s="66" t="str">
        <f>IF(COUNTIFS(tabImprósperosDetalhes[PREGÃO],tabEstimativa[[#This Row],[PREGÃO]],tabImprósperosDetalhes[IMPRÓSPERO],tabEstimativa[[#This Row],[LOTE]]) &gt; 0,"X","")</f>
        <v/>
      </c>
      <c r="T819" s="98" t="str">
        <f>IFERROR( VLOOKUP(tabEstimativa[[#This Row],[PREGÃO]],tabPregões[#Data],11,FALSE), "" )</f>
        <v>Finalizado. Ata 143/20</v>
      </c>
      <c r="U819" s="29" t="s">
        <v>1560</v>
      </c>
      <c r="V819" s="53" t="s">
        <v>4282</v>
      </c>
      <c r="W819" s="54">
        <v>44708.416481481479</v>
      </c>
      <c r="X819" s="34" t="str">
        <f t="shared" si="13"/>
        <v>*</v>
      </c>
    </row>
    <row r="820" spans="1:24" x14ac:dyDescent="0.3">
      <c r="A820" s="2">
        <v>23996</v>
      </c>
      <c r="B820" s="3" t="s">
        <v>1123</v>
      </c>
      <c r="C820" s="5" t="s">
        <v>19</v>
      </c>
      <c r="D820" s="11">
        <v>57</v>
      </c>
      <c r="E820" s="23">
        <v>2</v>
      </c>
      <c r="F820" s="11">
        <v>12</v>
      </c>
      <c r="G820" s="74">
        <f>IFERROR( ROUNDUP(tabEstimativa[[#This Row],[ESTIMATIVA]] / tabEstimativa[[#This Row],[PERÍODO]],0), 0 )</f>
        <v>834</v>
      </c>
      <c r="H820" s="72">
        <v>10000</v>
      </c>
      <c r="I820" s="12">
        <v>43818</v>
      </c>
      <c r="J820" s="2">
        <v>143</v>
      </c>
      <c r="K820" s="8">
        <v>2021</v>
      </c>
      <c r="L820" s="6">
        <v>44701</v>
      </c>
      <c r="M820" s="238">
        <f>SUMIFS(tabSaldoAta[SALDO],tabSaldoAta[CÓDIGO],tabEstimativa[[#This Row],[CÓDIGO]],tabSaldoAta[ATA.NR],tabEstimativa[[#This Row],[ATA.NR]],tabSaldoAta[ATA.ANO],tabEstimativa[[#This Row],[ATA.ANO]])</f>
        <v>10000</v>
      </c>
      <c r="N820" s="13" t="s">
        <v>1198</v>
      </c>
      <c r="O820" s="307" t="str">
        <f>IFERROR( VLOOKUP(CONCATENATE(tabEstimativa[[#This Row],[ATA.NR]],"/",tabEstimativa[[#This Row],[ATA.ANO]]-2000),tabAtas[#Data],6,FALSE), "" )</f>
        <v>ARTIGOS DE PAPELARIA</v>
      </c>
      <c r="P820" s="36" t="s">
        <v>4118</v>
      </c>
      <c r="Q820" s="35">
        <f>IFERROR( VLOOKUP(tabEstimativa[[#This Row],[PREGÃO]],tabPregões[#Data],6,FALSE), "" )</f>
        <v>44316</v>
      </c>
      <c r="R820" s="48"/>
      <c r="S820" s="66" t="str">
        <f>IF(COUNTIFS(tabImprósperosDetalhes[PREGÃO],tabEstimativa[[#This Row],[PREGÃO]],tabImprósperosDetalhes[IMPRÓSPERO],tabEstimativa[[#This Row],[LOTE]]) &gt; 0,"X","")</f>
        <v/>
      </c>
      <c r="T820" s="98" t="str">
        <f>IFERROR( VLOOKUP(tabEstimativa[[#This Row],[PREGÃO]],tabPregões[#Data],11,FALSE), "" )</f>
        <v>Finalizado. Ata 143/20</v>
      </c>
      <c r="U820" s="29" t="s">
        <v>1560</v>
      </c>
      <c r="V820" s="53" t="s">
        <v>4282</v>
      </c>
      <c r="W820" s="54">
        <v>44708.416481481479</v>
      </c>
      <c r="X820" s="34" t="str">
        <f t="shared" si="13"/>
        <v>*</v>
      </c>
    </row>
    <row r="821" spans="1:24" x14ac:dyDescent="0.3">
      <c r="A821" s="2">
        <v>130624</v>
      </c>
      <c r="B821" s="3" t="s">
        <v>1230</v>
      </c>
      <c r="C821" s="5" t="s">
        <v>5</v>
      </c>
      <c r="D821" s="11">
        <v>57</v>
      </c>
      <c r="E821" s="23">
        <v>17</v>
      </c>
      <c r="F821" s="11">
        <v>12</v>
      </c>
      <c r="G821" s="74">
        <f>IFERROR( ROUNDUP(tabEstimativa[[#This Row],[ESTIMATIVA]] / tabEstimativa[[#This Row],[PERÍODO]],0), 0 )</f>
        <v>2667</v>
      </c>
      <c r="H821" s="72">
        <v>32000</v>
      </c>
      <c r="I821" s="12">
        <v>43818</v>
      </c>
      <c r="J821" s="2">
        <v>143</v>
      </c>
      <c r="K821" s="8">
        <v>2021</v>
      </c>
      <c r="L821" s="6">
        <v>44701</v>
      </c>
      <c r="M821" s="238">
        <f>SUMIFS(tabSaldoAta[SALDO],tabSaldoAta[CÓDIGO],tabEstimativa[[#This Row],[CÓDIGO]],tabSaldoAta[ATA.NR],tabEstimativa[[#This Row],[ATA.NR]],tabSaldoAta[ATA.ANO],tabEstimativa[[#This Row],[ATA.ANO]])</f>
        <v>7000</v>
      </c>
      <c r="N821" s="13" t="s">
        <v>1198</v>
      </c>
      <c r="O821" s="307" t="str">
        <f>IFERROR( VLOOKUP(CONCATENATE(tabEstimativa[[#This Row],[ATA.NR]],"/",tabEstimativa[[#This Row],[ATA.ANO]]-2000),tabAtas[#Data],6,FALSE), "" )</f>
        <v>ARTIGOS DE PAPELARIA</v>
      </c>
      <c r="P821" s="36" t="s">
        <v>4118</v>
      </c>
      <c r="Q821" s="35">
        <f>IFERROR( VLOOKUP(tabEstimativa[[#This Row],[PREGÃO]],tabPregões[#Data],6,FALSE), "" )</f>
        <v>44316</v>
      </c>
      <c r="R821" s="48"/>
      <c r="S821" s="66" t="str">
        <f>IF(COUNTIFS(tabImprósperosDetalhes[PREGÃO],tabEstimativa[[#This Row],[PREGÃO]],tabImprósperosDetalhes[IMPRÓSPERO],tabEstimativa[[#This Row],[LOTE]]) &gt; 0,"X","")</f>
        <v/>
      </c>
      <c r="T821" s="98" t="str">
        <f>IFERROR( VLOOKUP(tabEstimativa[[#This Row],[PREGÃO]],tabPregões[#Data],11,FALSE), "" )</f>
        <v>Finalizado. Ata 143/20</v>
      </c>
      <c r="U821" s="29" t="s">
        <v>1560</v>
      </c>
      <c r="V821" s="53" t="s">
        <v>4282</v>
      </c>
      <c r="W821" s="54">
        <v>44708.416481481479</v>
      </c>
      <c r="X821" s="34" t="str">
        <f t="shared" si="13"/>
        <v>*</v>
      </c>
    </row>
    <row r="822" spans="1:24" x14ac:dyDescent="0.3">
      <c r="A822" s="2">
        <v>93325</v>
      </c>
      <c r="B822" s="3" t="s">
        <v>1142</v>
      </c>
      <c r="C822" s="5" t="s">
        <v>86</v>
      </c>
      <c r="D822" s="11">
        <v>57</v>
      </c>
      <c r="E822" s="23">
        <v>2</v>
      </c>
      <c r="F822" s="11">
        <v>12</v>
      </c>
      <c r="G822" s="74">
        <f>IFERROR( ROUNDUP(tabEstimativa[[#This Row],[ESTIMATIVA]] / tabEstimativa[[#This Row],[PERÍODO]],0), 0 )</f>
        <v>834</v>
      </c>
      <c r="H822" s="72">
        <v>10000</v>
      </c>
      <c r="I822" s="12">
        <v>43818</v>
      </c>
      <c r="J822" s="2">
        <v>143</v>
      </c>
      <c r="K822" s="8">
        <v>2021</v>
      </c>
      <c r="L822" s="6">
        <v>44701</v>
      </c>
      <c r="M822" s="238">
        <f>SUMIFS(tabSaldoAta[SALDO],tabSaldoAta[CÓDIGO],tabEstimativa[[#This Row],[CÓDIGO]],tabSaldoAta[ATA.NR],tabEstimativa[[#This Row],[ATA.NR]],tabSaldoAta[ATA.ANO],tabEstimativa[[#This Row],[ATA.ANO]])</f>
        <v>10000</v>
      </c>
      <c r="N822" s="13" t="s">
        <v>1198</v>
      </c>
      <c r="O822" s="307" t="str">
        <f>IFERROR( VLOOKUP(CONCATENATE(tabEstimativa[[#This Row],[ATA.NR]],"/",tabEstimativa[[#This Row],[ATA.ANO]]-2000),tabAtas[#Data],6,FALSE), "" )</f>
        <v>ARTIGOS DE PAPELARIA</v>
      </c>
      <c r="P822" s="36" t="s">
        <v>4118</v>
      </c>
      <c r="Q822" s="35">
        <f>IFERROR( VLOOKUP(tabEstimativa[[#This Row],[PREGÃO]],tabPregões[#Data],6,FALSE), "" )</f>
        <v>44316</v>
      </c>
      <c r="R822" s="48"/>
      <c r="S822" s="66" t="str">
        <f>IF(COUNTIFS(tabImprósperosDetalhes[PREGÃO],tabEstimativa[[#This Row],[PREGÃO]],tabImprósperosDetalhes[IMPRÓSPERO],tabEstimativa[[#This Row],[LOTE]]) &gt; 0,"X","")</f>
        <v/>
      </c>
      <c r="T822" s="98" t="str">
        <f>IFERROR( VLOOKUP(tabEstimativa[[#This Row],[PREGÃO]],tabPregões[#Data],11,FALSE), "" )</f>
        <v>Finalizado. Ata 143/20</v>
      </c>
      <c r="U822" s="29" t="s">
        <v>1560</v>
      </c>
      <c r="V822" s="53" t="s">
        <v>4282</v>
      </c>
      <c r="W822" s="54">
        <v>44708.416481481479</v>
      </c>
      <c r="X822" s="34" t="str">
        <f t="shared" si="13"/>
        <v>*</v>
      </c>
    </row>
    <row r="823" spans="1:24" x14ac:dyDescent="0.3">
      <c r="A823" s="2">
        <v>93327</v>
      </c>
      <c r="B823" s="3" t="s">
        <v>1143</v>
      </c>
      <c r="C823" s="5" t="s">
        <v>86</v>
      </c>
      <c r="D823" s="11">
        <v>57</v>
      </c>
      <c r="E823" s="23">
        <v>2</v>
      </c>
      <c r="F823" s="11">
        <v>12</v>
      </c>
      <c r="G823" s="74">
        <f>IFERROR( ROUNDUP(tabEstimativa[[#This Row],[ESTIMATIVA]] / tabEstimativa[[#This Row],[PERÍODO]],0), 0 )</f>
        <v>834</v>
      </c>
      <c r="H823" s="72">
        <v>10000</v>
      </c>
      <c r="I823" s="12">
        <v>43818</v>
      </c>
      <c r="J823" s="2">
        <v>143</v>
      </c>
      <c r="K823" s="8">
        <v>2021</v>
      </c>
      <c r="L823" s="6">
        <v>44701</v>
      </c>
      <c r="M823" s="238">
        <f>SUMIFS(tabSaldoAta[SALDO],tabSaldoAta[CÓDIGO],tabEstimativa[[#This Row],[CÓDIGO]],tabSaldoAta[ATA.NR],tabEstimativa[[#This Row],[ATA.NR]],tabSaldoAta[ATA.ANO],tabEstimativa[[#This Row],[ATA.ANO]])</f>
        <v>10000</v>
      </c>
      <c r="N823" s="13" t="s">
        <v>1198</v>
      </c>
      <c r="O823" s="307" t="str">
        <f>IFERROR( VLOOKUP(CONCATENATE(tabEstimativa[[#This Row],[ATA.NR]],"/",tabEstimativa[[#This Row],[ATA.ANO]]-2000),tabAtas[#Data],6,FALSE), "" )</f>
        <v>ARTIGOS DE PAPELARIA</v>
      </c>
      <c r="P823" s="36" t="s">
        <v>4118</v>
      </c>
      <c r="Q823" s="35">
        <f>IFERROR( VLOOKUP(tabEstimativa[[#This Row],[PREGÃO]],tabPregões[#Data],6,FALSE), "" )</f>
        <v>44316</v>
      </c>
      <c r="R823" s="48"/>
      <c r="S823" s="66" t="str">
        <f>IF(COUNTIFS(tabImprósperosDetalhes[PREGÃO],tabEstimativa[[#This Row],[PREGÃO]],tabImprósperosDetalhes[IMPRÓSPERO],tabEstimativa[[#This Row],[LOTE]]) &gt; 0,"X","")</f>
        <v/>
      </c>
      <c r="T823" s="98" t="str">
        <f>IFERROR( VLOOKUP(tabEstimativa[[#This Row],[PREGÃO]],tabPregões[#Data],11,FALSE), "" )</f>
        <v>Finalizado. Ata 143/20</v>
      </c>
      <c r="U823" s="29" t="s">
        <v>1560</v>
      </c>
      <c r="V823" s="53" t="s">
        <v>4282</v>
      </c>
      <c r="W823" s="54">
        <v>44708.416481481479</v>
      </c>
      <c r="X823" s="34" t="str">
        <f t="shared" si="13"/>
        <v>*</v>
      </c>
    </row>
    <row r="824" spans="1:24" x14ac:dyDescent="0.3">
      <c r="A824" s="2">
        <v>93329</v>
      </c>
      <c r="B824" s="3" t="s">
        <v>1144</v>
      </c>
      <c r="C824" s="5" t="s">
        <v>86</v>
      </c>
      <c r="D824" s="11">
        <v>57</v>
      </c>
      <c r="E824" s="23">
        <v>2</v>
      </c>
      <c r="F824" s="11">
        <v>12</v>
      </c>
      <c r="G824" s="74">
        <f>IFERROR( ROUNDUP(tabEstimativa[[#This Row],[ESTIMATIVA]] / tabEstimativa[[#This Row],[PERÍODO]],0), 0 )</f>
        <v>834</v>
      </c>
      <c r="H824" s="72">
        <v>10000</v>
      </c>
      <c r="I824" s="12">
        <v>43818</v>
      </c>
      <c r="J824" s="2">
        <v>143</v>
      </c>
      <c r="K824" s="8">
        <v>2021</v>
      </c>
      <c r="L824" s="6">
        <v>44701</v>
      </c>
      <c r="M824" s="238">
        <f>SUMIFS(tabSaldoAta[SALDO],tabSaldoAta[CÓDIGO],tabEstimativa[[#This Row],[CÓDIGO]],tabSaldoAta[ATA.NR],tabEstimativa[[#This Row],[ATA.NR]],tabSaldoAta[ATA.ANO],tabEstimativa[[#This Row],[ATA.ANO]])</f>
        <v>10000</v>
      </c>
      <c r="N824" s="13" t="s">
        <v>1198</v>
      </c>
      <c r="O824" s="307" t="str">
        <f>IFERROR( VLOOKUP(CONCATENATE(tabEstimativa[[#This Row],[ATA.NR]],"/",tabEstimativa[[#This Row],[ATA.ANO]]-2000),tabAtas[#Data],6,FALSE), "" )</f>
        <v>ARTIGOS DE PAPELARIA</v>
      </c>
      <c r="P824" s="36" t="s">
        <v>4118</v>
      </c>
      <c r="Q824" s="35">
        <f>IFERROR( VLOOKUP(tabEstimativa[[#This Row],[PREGÃO]],tabPregões[#Data],6,FALSE), "" )</f>
        <v>44316</v>
      </c>
      <c r="R824" s="48"/>
      <c r="S824" s="66" t="str">
        <f>IF(COUNTIFS(tabImprósperosDetalhes[PREGÃO],tabEstimativa[[#This Row],[PREGÃO]],tabImprósperosDetalhes[IMPRÓSPERO],tabEstimativa[[#This Row],[LOTE]]) &gt; 0,"X","")</f>
        <v/>
      </c>
      <c r="T824" s="98" t="str">
        <f>IFERROR( VLOOKUP(tabEstimativa[[#This Row],[PREGÃO]],tabPregões[#Data],11,FALSE), "" )</f>
        <v>Finalizado. Ata 143/20</v>
      </c>
      <c r="U824" s="29" t="s">
        <v>1560</v>
      </c>
      <c r="V824" s="53" t="s">
        <v>4282</v>
      </c>
      <c r="W824" s="54">
        <v>44708.416481481479</v>
      </c>
      <c r="X824" s="34" t="str">
        <f t="shared" si="13"/>
        <v>*</v>
      </c>
    </row>
    <row r="825" spans="1:24" x14ac:dyDescent="0.3">
      <c r="A825" s="2">
        <v>93332</v>
      </c>
      <c r="B825" s="3" t="s">
        <v>1145</v>
      </c>
      <c r="C825" s="5" t="s">
        <v>86</v>
      </c>
      <c r="D825" s="11">
        <v>57</v>
      </c>
      <c r="E825" s="23">
        <v>2</v>
      </c>
      <c r="F825" s="11">
        <v>12</v>
      </c>
      <c r="G825" s="74">
        <f>IFERROR( ROUNDUP(tabEstimativa[[#This Row],[ESTIMATIVA]] / tabEstimativa[[#This Row],[PERÍODO]],0), 0 )</f>
        <v>834</v>
      </c>
      <c r="H825" s="72">
        <v>10000</v>
      </c>
      <c r="I825" s="12">
        <v>43818</v>
      </c>
      <c r="J825" s="2">
        <v>143</v>
      </c>
      <c r="K825" s="8">
        <v>2021</v>
      </c>
      <c r="L825" s="6">
        <v>44701</v>
      </c>
      <c r="M825" s="238">
        <f>SUMIFS(tabSaldoAta[SALDO],tabSaldoAta[CÓDIGO],tabEstimativa[[#This Row],[CÓDIGO]],tabSaldoAta[ATA.NR],tabEstimativa[[#This Row],[ATA.NR]],tabSaldoAta[ATA.ANO],tabEstimativa[[#This Row],[ATA.ANO]])</f>
        <v>10000</v>
      </c>
      <c r="N825" s="13" t="s">
        <v>1198</v>
      </c>
      <c r="O825" s="307" t="str">
        <f>IFERROR( VLOOKUP(CONCATENATE(tabEstimativa[[#This Row],[ATA.NR]],"/",tabEstimativa[[#This Row],[ATA.ANO]]-2000),tabAtas[#Data],6,FALSE), "" )</f>
        <v>ARTIGOS DE PAPELARIA</v>
      </c>
      <c r="P825" s="36" t="s">
        <v>4118</v>
      </c>
      <c r="Q825" s="35">
        <f>IFERROR( VLOOKUP(tabEstimativa[[#This Row],[PREGÃO]],tabPregões[#Data],6,FALSE), "" )</f>
        <v>44316</v>
      </c>
      <c r="R825" s="48"/>
      <c r="S825" s="66" t="str">
        <f>IF(COUNTIFS(tabImprósperosDetalhes[PREGÃO],tabEstimativa[[#This Row],[PREGÃO]],tabImprósperosDetalhes[IMPRÓSPERO],tabEstimativa[[#This Row],[LOTE]]) &gt; 0,"X","")</f>
        <v/>
      </c>
      <c r="T825" s="98" t="str">
        <f>IFERROR( VLOOKUP(tabEstimativa[[#This Row],[PREGÃO]],tabPregões[#Data],11,FALSE), "" )</f>
        <v>Finalizado. Ata 143/20</v>
      </c>
      <c r="U825" s="29" t="s">
        <v>1560</v>
      </c>
      <c r="V825" s="53" t="s">
        <v>4282</v>
      </c>
      <c r="W825" s="54">
        <v>44708.416481481479</v>
      </c>
      <c r="X825" s="34" t="str">
        <f t="shared" si="13"/>
        <v>*</v>
      </c>
    </row>
    <row r="826" spans="1:24" x14ac:dyDescent="0.3">
      <c r="A826" s="2">
        <v>93334</v>
      </c>
      <c r="B826" s="3" t="s">
        <v>1146</v>
      </c>
      <c r="C826" s="5" t="s">
        <v>86</v>
      </c>
      <c r="D826" s="11">
        <v>57</v>
      </c>
      <c r="E826" s="23">
        <v>2</v>
      </c>
      <c r="F826" s="11">
        <v>12</v>
      </c>
      <c r="G826" s="74">
        <f>IFERROR( ROUNDUP(tabEstimativa[[#This Row],[ESTIMATIVA]] / tabEstimativa[[#This Row],[PERÍODO]],0), 0 )</f>
        <v>834</v>
      </c>
      <c r="H826" s="72">
        <v>10000</v>
      </c>
      <c r="I826" s="12">
        <v>43818</v>
      </c>
      <c r="J826" s="2">
        <v>143</v>
      </c>
      <c r="K826" s="8">
        <v>2021</v>
      </c>
      <c r="L826" s="6">
        <v>44701</v>
      </c>
      <c r="M826" s="238">
        <f>SUMIFS(tabSaldoAta[SALDO],tabSaldoAta[CÓDIGO],tabEstimativa[[#This Row],[CÓDIGO]],tabSaldoAta[ATA.NR],tabEstimativa[[#This Row],[ATA.NR]],tabSaldoAta[ATA.ANO],tabEstimativa[[#This Row],[ATA.ANO]])</f>
        <v>10000</v>
      </c>
      <c r="N826" s="13" t="s">
        <v>1198</v>
      </c>
      <c r="O826" s="307" t="str">
        <f>IFERROR( VLOOKUP(CONCATENATE(tabEstimativa[[#This Row],[ATA.NR]],"/",tabEstimativa[[#This Row],[ATA.ANO]]-2000),tabAtas[#Data],6,FALSE), "" )</f>
        <v>ARTIGOS DE PAPELARIA</v>
      </c>
      <c r="P826" s="36" t="s">
        <v>4118</v>
      </c>
      <c r="Q826" s="35">
        <f>IFERROR( VLOOKUP(tabEstimativa[[#This Row],[PREGÃO]],tabPregões[#Data],6,FALSE), "" )</f>
        <v>44316</v>
      </c>
      <c r="R826" s="48"/>
      <c r="S826" s="66" t="str">
        <f>IF(COUNTIFS(tabImprósperosDetalhes[PREGÃO],tabEstimativa[[#This Row],[PREGÃO]],tabImprósperosDetalhes[IMPRÓSPERO],tabEstimativa[[#This Row],[LOTE]]) &gt; 0,"X","")</f>
        <v/>
      </c>
      <c r="T826" s="98" t="str">
        <f>IFERROR( VLOOKUP(tabEstimativa[[#This Row],[PREGÃO]],tabPregões[#Data],11,FALSE), "" )</f>
        <v>Finalizado. Ata 143/20</v>
      </c>
      <c r="U826" s="29" t="s">
        <v>1560</v>
      </c>
      <c r="V826" s="53" t="s">
        <v>4282</v>
      </c>
      <c r="W826" s="54">
        <v>44708.416481481479</v>
      </c>
      <c r="X826" s="34" t="str">
        <f t="shared" si="13"/>
        <v>*</v>
      </c>
    </row>
    <row r="827" spans="1:24" x14ac:dyDescent="0.3">
      <c r="A827" s="2">
        <v>93335</v>
      </c>
      <c r="B827" s="3" t="s">
        <v>1147</v>
      </c>
      <c r="C827" s="5" t="s">
        <v>86</v>
      </c>
      <c r="D827" s="11">
        <v>57</v>
      </c>
      <c r="E827" s="23">
        <v>2</v>
      </c>
      <c r="F827" s="11">
        <v>12</v>
      </c>
      <c r="G827" s="74">
        <f>IFERROR( ROUNDUP(tabEstimativa[[#This Row],[ESTIMATIVA]] / tabEstimativa[[#This Row],[PERÍODO]],0), 0 )</f>
        <v>834</v>
      </c>
      <c r="H827" s="72">
        <v>10000</v>
      </c>
      <c r="I827" s="12">
        <v>43818</v>
      </c>
      <c r="J827" s="2">
        <v>143</v>
      </c>
      <c r="K827" s="8">
        <v>2021</v>
      </c>
      <c r="L827" s="6">
        <v>44701</v>
      </c>
      <c r="M827" s="238">
        <f>SUMIFS(tabSaldoAta[SALDO],tabSaldoAta[CÓDIGO],tabEstimativa[[#This Row],[CÓDIGO]],tabSaldoAta[ATA.NR],tabEstimativa[[#This Row],[ATA.NR]],tabSaldoAta[ATA.ANO],tabEstimativa[[#This Row],[ATA.ANO]])</f>
        <v>10000</v>
      </c>
      <c r="N827" s="13" t="s">
        <v>1198</v>
      </c>
      <c r="O827" s="307" t="str">
        <f>IFERROR( VLOOKUP(CONCATENATE(tabEstimativa[[#This Row],[ATA.NR]],"/",tabEstimativa[[#This Row],[ATA.ANO]]-2000),tabAtas[#Data],6,FALSE), "" )</f>
        <v>ARTIGOS DE PAPELARIA</v>
      </c>
      <c r="P827" s="36" t="s">
        <v>4118</v>
      </c>
      <c r="Q827" s="35">
        <f>IFERROR( VLOOKUP(tabEstimativa[[#This Row],[PREGÃO]],tabPregões[#Data],6,FALSE), "" )</f>
        <v>44316</v>
      </c>
      <c r="R827" s="48"/>
      <c r="S827" s="66" t="str">
        <f>IF(COUNTIFS(tabImprósperosDetalhes[PREGÃO],tabEstimativa[[#This Row],[PREGÃO]],tabImprósperosDetalhes[IMPRÓSPERO],tabEstimativa[[#This Row],[LOTE]]) &gt; 0,"X","")</f>
        <v/>
      </c>
      <c r="T827" s="98" t="str">
        <f>IFERROR( VLOOKUP(tabEstimativa[[#This Row],[PREGÃO]],tabPregões[#Data],11,FALSE), "" )</f>
        <v>Finalizado. Ata 143/20</v>
      </c>
      <c r="U827" s="29" t="s">
        <v>1560</v>
      </c>
      <c r="V827" s="53" t="s">
        <v>4282</v>
      </c>
      <c r="W827" s="54">
        <v>44708.416481481479</v>
      </c>
      <c r="X827" s="34" t="str">
        <f t="shared" si="13"/>
        <v>*</v>
      </c>
    </row>
    <row r="828" spans="1:24" x14ac:dyDescent="0.3">
      <c r="A828" s="2">
        <v>77992</v>
      </c>
      <c r="B828" s="3" t="s">
        <v>1237</v>
      </c>
      <c r="C828" s="5" t="s">
        <v>5</v>
      </c>
      <c r="D828" s="11">
        <v>52</v>
      </c>
      <c r="E828" s="23">
        <v>15</v>
      </c>
      <c r="F828" s="11">
        <v>12</v>
      </c>
      <c r="G828" s="74">
        <f>IFERROR( ROUNDUP(tabEstimativa[[#This Row],[ESTIMATIVA]] / tabEstimativa[[#This Row],[PERÍODO]],0), 0 )</f>
        <v>0</v>
      </c>
      <c r="H828" s="72">
        <v>0</v>
      </c>
      <c r="I828" s="12">
        <v>43818</v>
      </c>
      <c r="J828" s="7">
        <v>112</v>
      </c>
      <c r="K828" s="8">
        <v>2019</v>
      </c>
      <c r="L828" s="6">
        <v>43942</v>
      </c>
      <c r="M828" s="238">
        <f>SUMIFS(tabSaldoAta[SALDO],tabSaldoAta[CÓDIGO],tabEstimativa[[#This Row],[CÓDIGO]],tabSaldoAta[ATA.NR],tabEstimativa[[#This Row],[ATA.NR]],tabSaldoAta[ATA.ANO],tabEstimativa[[#This Row],[ATA.ANO]])</f>
        <v>4400</v>
      </c>
      <c r="N828" s="13" t="s">
        <v>1199</v>
      </c>
      <c r="O828" s="308" t="s">
        <v>2316</v>
      </c>
      <c r="P828" s="36" t="s">
        <v>1756</v>
      </c>
      <c r="Q828" s="35">
        <f>IFERROR( VLOOKUP(tabEstimativa[[#This Row],[PREGÃO]],tabPregões[#Data],6,FALSE), "" )</f>
        <v>43588</v>
      </c>
      <c r="R828" s="48"/>
      <c r="S828" s="66" t="str">
        <f>IF(COUNTIFS(tabImprósperosDetalhes[PREGÃO],tabEstimativa[[#This Row],[PREGÃO]],tabImprósperosDetalhes[IMPRÓSPERO],tabEstimativa[[#This Row],[LOTE]]) &gt; 0,"X","")</f>
        <v/>
      </c>
      <c r="T828" s="98" t="str">
        <f>IFERROR( VLOOKUP(tabEstimativa[[#This Row],[PREGÃO]],tabPregões[#Data],11,FALSE), "" )</f>
        <v>Processo conferido, finalizado. Ata 105/19.</v>
      </c>
      <c r="U828" s="29" t="s">
        <v>1522</v>
      </c>
      <c r="V828" s="53" t="s">
        <v>1551</v>
      </c>
      <c r="W828" s="54">
        <v>43956.652650462966</v>
      </c>
      <c r="X828" s="34" t="str">
        <f t="shared" si="13"/>
        <v>*</v>
      </c>
    </row>
    <row r="829" spans="1:24" x14ac:dyDescent="0.3">
      <c r="A829" s="2">
        <v>17452</v>
      </c>
      <c r="B829" s="3" t="s">
        <v>1238</v>
      </c>
      <c r="C829" s="5" t="s">
        <v>86</v>
      </c>
      <c r="D829" s="11"/>
      <c r="E829" s="23"/>
      <c r="F829" s="11">
        <v>12</v>
      </c>
      <c r="G829" s="74">
        <f>IFERROR( ROUNDUP(tabEstimativa[[#This Row],[ESTIMATIVA]] / tabEstimativa[[#This Row],[PERÍODO]],0), 0 )</f>
        <v>0</v>
      </c>
      <c r="H829" s="72">
        <v>0</v>
      </c>
      <c r="I829" s="12">
        <v>43074</v>
      </c>
      <c r="J829" s="7"/>
      <c r="K829" s="8"/>
      <c r="L829" s="6"/>
      <c r="M829" s="238">
        <f>SUMIFS(tabSaldoAta[SALDO],tabSaldoAta[CÓDIGO],tabEstimativa[[#This Row],[CÓDIGO]],tabSaldoAta[ATA.NR],tabEstimativa[[#This Row],[ATA.NR]],tabSaldoAta[ATA.ANO],tabEstimativa[[#This Row],[ATA.ANO]])</f>
        <v>0</v>
      </c>
      <c r="N829" s="13" t="s">
        <v>1199</v>
      </c>
      <c r="O829" s="308" t="s">
        <v>1348</v>
      </c>
      <c r="P829" s="36"/>
      <c r="Q829" s="35" t="str">
        <f>IFERROR( VLOOKUP(tabEstimativa[[#This Row],[PREGÃO]],tabPregões[#Data],6,FALSE), "" )</f>
        <v/>
      </c>
      <c r="R829" s="48"/>
      <c r="S829" s="66" t="str">
        <f>IF(COUNTIFS(tabImprósperosDetalhes[PREGÃO],tabEstimativa[[#This Row],[PREGÃO]],tabImprósperosDetalhes[IMPRÓSPERO],tabEstimativa[[#This Row],[LOTE]]) &gt; 0,"X","")</f>
        <v/>
      </c>
      <c r="T829" s="98" t="str">
        <f>IFERROR( VLOOKUP(tabEstimativa[[#This Row],[PREGÃO]],tabPregões[#Data],11,FALSE), "" )</f>
        <v/>
      </c>
      <c r="U829" s="29" t="s">
        <v>1935</v>
      </c>
      <c r="V829" s="53" t="s">
        <v>1551</v>
      </c>
      <c r="W829" s="54">
        <v>43699.477673611109</v>
      </c>
      <c r="X829" s="34" t="str">
        <f t="shared" si="13"/>
        <v>*</v>
      </c>
    </row>
    <row r="830" spans="1:24" x14ac:dyDescent="0.3">
      <c r="A830" s="2">
        <v>37713</v>
      </c>
      <c r="B830" s="3" t="s">
        <v>1239</v>
      </c>
      <c r="C830" s="5" t="s">
        <v>86</v>
      </c>
      <c r="D830" s="11"/>
      <c r="E830" s="23"/>
      <c r="F830" s="11">
        <v>12</v>
      </c>
      <c r="G830" s="74">
        <f>IFERROR( ROUNDUP(tabEstimativa[[#This Row],[ESTIMATIVA]] / tabEstimativa[[#This Row],[PERÍODO]],0), 0 )</f>
        <v>0</v>
      </c>
      <c r="H830" s="72">
        <v>0</v>
      </c>
      <c r="I830" s="12">
        <v>43074</v>
      </c>
      <c r="J830" s="7"/>
      <c r="K830" s="8"/>
      <c r="L830" s="6"/>
      <c r="M830" s="238">
        <f>SUMIFS(tabSaldoAta[SALDO],tabSaldoAta[CÓDIGO],tabEstimativa[[#This Row],[CÓDIGO]],tabSaldoAta[ATA.NR],tabEstimativa[[#This Row],[ATA.NR]],tabSaldoAta[ATA.ANO],tabEstimativa[[#This Row],[ATA.ANO]])</f>
        <v>0</v>
      </c>
      <c r="N830" s="13" t="s">
        <v>1199</v>
      </c>
      <c r="O830" s="308" t="s">
        <v>1348</v>
      </c>
      <c r="P830" s="36"/>
      <c r="Q830" s="35" t="str">
        <f>IFERROR( VLOOKUP(tabEstimativa[[#This Row],[PREGÃO]],tabPregões[#Data],6,FALSE), "" )</f>
        <v/>
      </c>
      <c r="R830" s="48"/>
      <c r="S830" s="66" t="str">
        <f>IF(COUNTIFS(tabImprósperosDetalhes[PREGÃO],tabEstimativa[[#This Row],[PREGÃO]],tabImprósperosDetalhes[IMPRÓSPERO],tabEstimativa[[#This Row],[LOTE]]) &gt; 0,"X","")</f>
        <v/>
      </c>
      <c r="T830" s="98" t="str">
        <f>IFERROR( VLOOKUP(tabEstimativa[[#This Row],[PREGÃO]],tabPregões[#Data],11,FALSE), "" )</f>
        <v/>
      </c>
      <c r="U830" s="29" t="s">
        <v>1935</v>
      </c>
      <c r="V830" s="53" t="s">
        <v>1551</v>
      </c>
      <c r="W830" s="54">
        <v>43699.479259259257</v>
      </c>
      <c r="X830" s="34" t="str">
        <f t="shared" si="13"/>
        <v>*</v>
      </c>
    </row>
    <row r="831" spans="1:24" x14ac:dyDescent="0.3">
      <c r="A831" s="2">
        <v>17454</v>
      </c>
      <c r="B831" s="3" t="s">
        <v>1288</v>
      </c>
      <c r="C831" s="5" t="s">
        <v>86</v>
      </c>
      <c r="D831" s="11">
        <v>57</v>
      </c>
      <c r="E831" s="23">
        <v>2</v>
      </c>
      <c r="F831" s="11">
        <v>12</v>
      </c>
      <c r="G831" s="74">
        <f>IFERROR( ROUNDUP(tabEstimativa[[#This Row],[ESTIMATIVA]] / tabEstimativa[[#This Row],[PERÍODO]],0), 0 )</f>
        <v>1000</v>
      </c>
      <c r="H831" s="72">
        <v>12000</v>
      </c>
      <c r="I831" s="12">
        <v>43818</v>
      </c>
      <c r="J831" s="2">
        <v>143</v>
      </c>
      <c r="K831" s="8">
        <v>2021</v>
      </c>
      <c r="L831" s="6">
        <v>44701</v>
      </c>
      <c r="M831" s="238">
        <f>SUMIFS(tabSaldoAta[SALDO],tabSaldoAta[CÓDIGO],tabEstimativa[[#This Row],[CÓDIGO]],tabSaldoAta[ATA.NR],tabEstimativa[[#This Row],[ATA.NR]],tabSaldoAta[ATA.ANO],tabEstimativa[[#This Row],[ATA.ANO]])</f>
        <v>12000</v>
      </c>
      <c r="N831" s="13" t="s">
        <v>1198</v>
      </c>
      <c r="O831" s="307" t="str">
        <f>IFERROR( VLOOKUP(CONCATENATE(tabEstimativa[[#This Row],[ATA.NR]],"/",tabEstimativa[[#This Row],[ATA.ANO]]-2000),tabAtas[#Data],6,FALSE), "" )</f>
        <v>ARTIGOS DE PAPELARIA</v>
      </c>
      <c r="P831" s="36" t="s">
        <v>4118</v>
      </c>
      <c r="Q831" s="35">
        <f>IFERROR( VLOOKUP(tabEstimativa[[#This Row],[PREGÃO]],tabPregões[#Data],6,FALSE), "" )</f>
        <v>44316</v>
      </c>
      <c r="R831" s="48"/>
      <c r="S831" s="66" t="str">
        <f>IF(COUNTIFS(tabImprósperosDetalhes[PREGÃO],tabEstimativa[[#This Row],[PREGÃO]],tabImprósperosDetalhes[IMPRÓSPERO],tabEstimativa[[#This Row],[LOTE]]) &gt; 0,"X","")</f>
        <v/>
      </c>
      <c r="T831" s="98" t="str">
        <f>IFERROR( VLOOKUP(tabEstimativa[[#This Row],[PREGÃO]],tabPregões[#Data],11,FALSE), "" )</f>
        <v>Finalizado. Ata 143/20</v>
      </c>
      <c r="U831" s="29" t="s">
        <v>1560</v>
      </c>
      <c r="V831" s="53" t="s">
        <v>4282</v>
      </c>
      <c r="W831" s="54">
        <v>44708.416481481479</v>
      </c>
      <c r="X831" s="34" t="str">
        <f t="shared" si="13"/>
        <v>*</v>
      </c>
    </row>
    <row r="832" spans="1:24" x14ac:dyDescent="0.3">
      <c r="A832" s="2">
        <v>93453</v>
      </c>
      <c r="B832" s="3" t="s">
        <v>1148</v>
      </c>
      <c r="C832" s="5" t="s">
        <v>86</v>
      </c>
      <c r="D832" s="11">
        <v>57</v>
      </c>
      <c r="E832" s="23">
        <v>2</v>
      </c>
      <c r="F832" s="11">
        <v>12</v>
      </c>
      <c r="G832" s="74">
        <f>IFERROR( ROUNDUP(tabEstimativa[[#This Row],[ESTIMATIVA]] / tabEstimativa[[#This Row],[PERÍODO]],0), 0 )</f>
        <v>1167</v>
      </c>
      <c r="H832" s="72">
        <v>14000</v>
      </c>
      <c r="I832" s="12">
        <v>43818</v>
      </c>
      <c r="J832" s="2">
        <v>143</v>
      </c>
      <c r="K832" s="8">
        <v>2021</v>
      </c>
      <c r="L832" s="6">
        <v>44701</v>
      </c>
      <c r="M832" s="238">
        <f>SUMIFS(tabSaldoAta[SALDO],tabSaldoAta[CÓDIGO],tabEstimativa[[#This Row],[CÓDIGO]],tabSaldoAta[ATA.NR],tabEstimativa[[#This Row],[ATA.NR]],tabSaldoAta[ATA.ANO],tabEstimativa[[#This Row],[ATA.ANO]])</f>
        <v>14000</v>
      </c>
      <c r="N832" s="13" t="s">
        <v>1198</v>
      </c>
      <c r="O832" s="307" t="str">
        <f>IFERROR( VLOOKUP(CONCATENATE(tabEstimativa[[#This Row],[ATA.NR]],"/",tabEstimativa[[#This Row],[ATA.ANO]]-2000),tabAtas[#Data],6,FALSE), "" )</f>
        <v>ARTIGOS DE PAPELARIA</v>
      </c>
      <c r="P832" s="36" t="s">
        <v>4118</v>
      </c>
      <c r="Q832" s="35">
        <f>IFERROR( VLOOKUP(tabEstimativa[[#This Row],[PREGÃO]],tabPregões[#Data],6,FALSE), "" )</f>
        <v>44316</v>
      </c>
      <c r="R832" s="48"/>
      <c r="S832" s="66" t="str">
        <f>IF(COUNTIFS(tabImprósperosDetalhes[PREGÃO],tabEstimativa[[#This Row],[PREGÃO]],tabImprósperosDetalhes[IMPRÓSPERO],tabEstimativa[[#This Row],[LOTE]]) &gt; 0,"X","")</f>
        <v/>
      </c>
      <c r="T832" s="98" t="str">
        <f>IFERROR( VLOOKUP(tabEstimativa[[#This Row],[PREGÃO]],tabPregões[#Data],11,FALSE), "" )</f>
        <v>Finalizado. Ata 143/20</v>
      </c>
      <c r="U832" s="29" t="s">
        <v>1560</v>
      </c>
      <c r="V832" s="53" t="s">
        <v>4282</v>
      </c>
      <c r="W832" s="54">
        <v>44708.416481481479</v>
      </c>
      <c r="X832" s="34" t="str">
        <f t="shared" si="13"/>
        <v>*</v>
      </c>
    </row>
    <row r="833" spans="1:24" x14ac:dyDescent="0.3">
      <c r="A833" s="2">
        <v>93454</v>
      </c>
      <c r="B833" s="3" t="s">
        <v>1149</v>
      </c>
      <c r="C833" s="5" t="s">
        <v>86</v>
      </c>
      <c r="D833" s="11">
        <v>57</v>
      </c>
      <c r="E833" s="23">
        <v>2</v>
      </c>
      <c r="F833" s="11">
        <v>12</v>
      </c>
      <c r="G833" s="74">
        <f>IFERROR( ROUNDUP(tabEstimativa[[#This Row],[ESTIMATIVA]] / tabEstimativa[[#This Row],[PERÍODO]],0), 0 )</f>
        <v>1167</v>
      </c>
      <c r="H833" s="72">
        <v>14000</v>
      </c>
      <c r="I833" s="12">
        <v>43818</v>
      </c>
      <c r="J833" s="2">
        <v>143</v>
      </c>
      <c r="K833" s="8">
        <v>2021</v>
      </c>
      <c r="L833" s="6">
        <v>44701</v>
      </c>
      <c r="M833" s="238">
        <f>SUMIFS(tabSaldoAta[SALDO],tabSaldoAta[CÓDIGO],tabEstimativa[[#This Row],[CÓDIGO]],tabSaldoAta[ATA.NR],tabEstimativa[[#This Row],[ATA.NR]],tabSaldoAta[ATA.ANO],tabEstimativa[[#This Row],[ATA.ANO]])</f>
        <v>14000</v>
      </c>
      <c r="N833" s="13" t="s">
        <v>1198</v>
      </c>
      <c r="O833" s="307" t="str">
        <f>IFERROR( VLOOKUP(CONCATENATE(tabEstimativa[[#This Row],[ATA.NR]],"/",tabEstimativa[[#This Row],[ATA.ANO]]-2000),tabAtas[#Data],6,FALSE), "" )</f>
        <v>ARTIGOS DE PAPELARIA</v>
      </c>
      <c r="P833" s="36" t="s">
        <v>4118</v>
      </c>
      <c r="Q833" s="35">
        <f>IFERROR( VLOOKUP(tabEstimativa[[#This Row],[PREGÃO]],tabPregões[#Data],6,FALSE), "" )</f>
        <v>44316</v>
      </c>
      <c r="R833" s="48"/>
      <c r="S833" s="66" t="str">
        <f>IF(COUNTIFS(tabImprósperosDetalhes[PREGÃO],tabEstimativa[[#This Row],[PREGÃO]],tabImprósperosDetalhes[IMPRÓSPERO],tabEstimativa[[#This Row],[LOTE]]) &gt; 0,"X","")</f>
        <v/>
      </c>
      <c r="T833" s="98" t="str">
        <f>IFERROR( VLOOKUP(tabEstimativa[[#This Row],[PREGÃO]],tabPregões[#Data],11,FALSE), "" )</f>
        <v>Finalizado. Ata 143/20</v>
      </c>
      <c r="U833" s="29" t="s">
        <v>1560</v>
      </c>
      <c r="V833" s="53" t="s">
        <v>4282</v>
      </c>
      <c r="W833" s="54">
        <v>44708.416481481479</v>
      </c>
      <c r="X833" s="34" t="str">
        <f t="shared" si="13"/>
        <v>*</v>
      </c>
    </row>
    <row r="834" spans="1:24" x14ac:dyDescent="0.3">
      <c r="A834" s="2">
        <v>93456</v>
      </c>
      <c r="B834" s="3" t="s">
        <v>1150</v>
      </c>
      <c r="C834" s="5" t="s">
        <v>86</v>
      </c>
      <c r="D834" s="11">
        <v>57</v>
      </c>
      <c r="E834" s="23">
        <v>2</v>
      </c>
      <c r="F834" s="11">
        <v>12</v>
      </c>
      <c r="G834" s="74">
        <f>IFERROR( ROUNDUP(tabEstimativa[[#This Row],[ESTIMATIVA]] / tabEstimativa[[#This Row],[PERÍODO]],0), 0 )</f>
        <v>1167</v>
      </c>
      <c r="H834" s="72">
        <v>14000</v>
      </c>
      <c r="I834" s="12">
        <v>43818</v>
      </c>
      <c r="J834" s="2">
        <v>143</v>
      </c>
      <c r="K834" s="8">
        <v>2021</v>
      </c>
      <c r="L834" s="6">
        <v>44701</v>
      </c>
      <c r="M834" s="238">
        <f>SUMIFS(tabSaldoAta[SALDO],tabSaldoAta[CÓDIGO],tabEstimativa[[#This Row],[CÓDIGO]],tabSaldoAta[ATA.NR],tabEstimativa[[#This Row],[ATA.NR]],tabSaldoAta[ATA.ANO],tabEstimativa[[#This Row],[ATA.ANO]])</f>
        <v>14000</v>
      </c>
      <c r="N834" s="13" t="s">
        <v>1198</v>
      </c>
      <c r="O834" s="307" t="str">
        <f>IFERROR( VLOOKUP(CONCATENATE(tabEstimativa[[#This Row],[ATA.NR]],"/",tabEstimativa[[#This Row],[ATA.ANO]]-2000),tabAtas[#Data],6,FALSE), "" )</f>
        <v>ARTIGOS DE PAPELARIA</v>
      </c>
      <c r="P834" s="36" t="s">
        <v>4118</v>
      </c>
      <c r="Q834" s="35">
        <f>IFERROR( VLOOKUP(tabEstimativa[[#This Row],[PREGÃO]],tabPregões[#Data],6,FALSE), "" )</f>
        <v>44316</v>
      </c>
      <c r="R834" s="48"/>
      <c r="S834" s="66" t="str">
        <f>IF(COUNTIFS(tabImprósperosDetalhes[PREGÃO],tabEstimativa[[#This Row],[PREGÃO]],tabImprósperosDetalhes[IMPRÓSPERO],tabEstimativa[[#This Row],[LOTE]]) &gt; 0,"X","")</f>
        <v/>
      </c>
      <c r="T834" s="98" t="str">
        <f>IFERROR( VLOOKUP(tabEstimativa[[#This Row],[PREGÃO]],tabPregões[#Data],11,FALSE), "" )</f>
        <v>Finalizado. Ata 143/20</v>
      </c>
      <c r="U834" s="29" t="s">
        <v>1560</v>
      </c>
      <c r="V834" s="53" t="s">
        <v>4282</v>
      </c>
      <c r="W834" s="54">
        <v>44708.416481481479</v>
      </c>
      <c r="X834" s="34" t="str">
        <f t="shared" si="13"/>
        <v>*</v>
      </c>
    </row>
    <row r="835" spans="1:24" x14ac:dyDescent="0.3">
      <c r="A835" s="2">
        <v>93461</v>
      </c>
      <c r="B835" s="3" t="s">
        <v>1151</v>
      </c>
      <c r="C835" s="5" t="s">
        <v>86</v>
      </c>
      <c r="D835" s="11">
        <v>57</v>
      </c>
      <c r="E835" s="23">
        <v>2</v>
      </c>
      <c r="F835" s="11">
        <v>12</v>
      </c>
      <c r="G835" s="74">
        <f>IFERROR( ROUNDUP(tabEstimativa[[#This Row],[ESTIMATIVA]] / tabEstimativa[[#This Row],[PERÍODO]],0), 0 )</f>
        <v>1167</v>
      </c>
      <c r="H835" s="72">
        <v>14000</v>
      </c>
      <c r="I835" s="12">
        <v>43818</v>
      </c>
      <c r="J835" s="2">
        <v>143</v>
      </c>
      <c r="K835" s="8">
        <v>2021</v>
      </c>
      <c r="L835" s="6">
        <v>44701</v>
      </c>
      <c r="M835" s="238">
        <f>SUMIFS(tabSaldoAta[SALDO],tabSaldoAta[CÓDIGO],tabEstimativa[[#This Row],[CÓDIGO]],tabSaldoAta[ATA.NR],tabEstimativa[[#This Row],[ATA.NR]],tabSaldoAta[ATA.ANO],tabEstimativa[[#This Row],[ATA.ANO]])</f>
        <v>14000</v>
      </c>
      <c r="N835" s="13" t="s">
        <v>1198</v>
      </c>
      <c r="O835" s="307" t="str">
        <f>IFERROR( VLOOKUP(CONCATENATE(tabEstimativa[[#This Row],[ATA.NR]],"/",tabEstimativa[[#This Row],[ATA.ANO]]-2000),tabAtas[#Data],6,FALSE), "" )</f>
        <v>ARTIGOS DE PAPELARIA</v>
      </c>
      <c r="P835" s="36" t="s">
        <v>4118</v>
      </c>
      <c r="Q835" s="35">
        <f>IFERROR( VLOOKUP(tabEstimativa[[#This Row],[PREGÃO]],tabPregões[#Data],6,FALSE), "" )</f>
        <v>44316</v>
      </c>
      <c r="R835" s="48"/>
      <c r="S835" s="66" t="str">
        <f>IF(COUNTIFS(tabImprósperosDetalhes[PREGÃO],tabEstimativa[[#This Row],[PREGÃO]],tabImprósperosDetalhes[IMPRÓSPERO],tabEstimativa[[#This Row],[LOTE]]) &gt; 0,"X","")</f>
        <v/>
      </c>
      <c r="T835" s="98" t="str">
        <f>IFERROR( VLOOKUP(tabEstimativa[[#This Row],[PREGÃO]],tabPregões[#Data],11,FALSE), "" )</f>
        <v>Finalizado. Ata 143/20</v>
      </c>
      <c r="U835" s="29" t="s">
        <v>1560</v>
      </c>
      <c r="V835" s="53" t="s">
        <v>4282</v>
      </c>
      <c r="W835" s="54">
        <v>44708.416481481479</v>
      </c>
      <c r="X835" s="34" t="str">
        <f t="shared" si="13"/>
        <v>*</v>
      </c>
    </row>
    <row r="836" spans="1:24" x14ac:dyDescent="0.3">
      <c r="A836" s="2">
        <v>93462</v>
      </c>
      <c r="B836" s="3" t="s">
        <v>1152</v>
      </c>
      <c r="C836" s="5" t="s">
        <v>86</v>
      </c>
      <c r="D836" s="11">
        <v>57</v>
      </c>
      <c r="E836" s="23">
        <v>2</v>
      </c>
      <c r="F836" s="11">
        <v>12</v>
      </c>
      <c r="G836" s="74">
        <f>IFERROR( ROUNDUP(tabEstimativa[[#This Row],[ESTIMATIVA]] / tabEstimativa[[#This Row],[PERÍODO]],0), 0 )</f>
        <v>1167</v>
      </c>
      <c r="H836" s="72">
        <v>14000</v>
      </c>
      <c r="I836" s="12">
        <v>43818</v>
      </c>
      <c r="J836" s="2">
        <v>143</v>
      </c>
      <c r="K836" s="8">
        <v>2021</v>
      </c>
      <c r="L836" s="6">
        <v>44701</v>
      </c>
      <c r="M836" s="238">
        <f>SUMIFS(tabSaldoAta[SALDO],tabSaldoAta[CÓDIGO],tabEstimativa[[#This Row],[CÓDIGO]],tabSaldoAta[ATA.NR],tabEstimativa[[#This Row],[ATA.NR]],tabSaldoAta[ATA.ANO],tabEstimativa[[#This Row],[ATA.ANO]])</f>
        <v>14000</v>
      </c>
      <c r="N836" s="13" t="s">
        <v>1198</v>
      </c>
      <c r="O836" s="307" t="str">
        <f>IFERROR( VLOOKUP(CONCATENATE(tabEstimativa[[#This Row],[ATA.NR]],"/",tabEstimativa[[#This Row],[ATA.ANO]]-2000),tabAtas[#Data],6,FALSE), "" )</f>
        <v>ARTIGOS DE PAPELARIA</v>
      </c>
      <c r="P836" s="36" t="s">
        <v>4118</v>
      </c>
      <c r="Q836" s="35">
        <f>IFERROR( VLOOKUP(tabEstimativa[[#This Row],[PREGÃO]],tabPregões[#Data],6,FALSE), "" )</f>
        <v>44316</v>
      </c>
      <c r="R836" s="48"/>
      <c r="S836" s="66" t="str">
        <f>IF(COUNTIFS(tabImprósperosDetalhes[PREGÃO],tabEstimativa[[#This Row],[PREGÃO]],tabImprósperosDetalhes[IMPRÓSPERO],tabEstimativa[[#This Row],[LOTE]]) &gt; 0,"X","")</f>
        <v/>
      </c>
      <c r="T836" s="98" t="str">
        <f>IFERROR( VLOOKUP(tabEstimativa[[#This Row],[PREGÃO]],tabPregões[#Data],11,FALSE), "" )</f>
        <v>Finalizado. Ata 143/20</v>
      </c>
      <c r="U836" s="29" t="s">
        <v>1560</v>
      </c>
      <c r="V836" s="53" t="s">
        <v>4282</v>
      </c>
      <c r="W836" s="54">
        <v>44708.416481481479</v>
      </c>
      <c r="X836" s="34" t="str">
        <f t="shared" si="13"/>
        <v>*</v>
      </c>
    </row>
    <row r="837" spans="1:24" x14ac:dyDescent="0.3">
      <c r="A837" s="2">
        <v>27147</v>
      </c>
      <c r="B837" s="3" t="s">
        <v>1246</v>
      </c>
      <c r="C837" s="5" t="s">
        <v>86</v>
      </c>
      <c r="D837" s="11"/>
      <c r="E837" s="23"/>
      <c r="F837" s="11">
        <v>12</v>
      </c>
      <c r="G837" s="74">
        <f>IFERROR( ROUNDUP(tabEstimativa[[#This Row],[ESTIMATIVA]] / tabEstimativa[[#This Row],[PERÍODO]],0), 0 )</f>
        <v>0</v>
      </c>
      <c r="H837" s="72">
        <v>0</v>
      </c>
      <c r="I837" s="12">
        <v>43074</v>
      </c>
      <c r="J837" s="7"/>
      <c r="K837" s="8"/>
      <c r="L837" s="6"/>
      <c r="M837" s="238">
        <f>SUMIFS(tabSaldoAta[SALDO],tabSaldoAta[CÓDIGO],tabEstimativa[[#This Row],[CÓDIGO]],tabSaldoAta[ATA.NR],tabEstimativa[[#This Row],[ATA.NR]],tabSaldoAta[ATA.ANO],tabEstimativa[[#This Row],[ATA.ANO]])</f>
        <v>0</v>
      </c>
      <c r="N837" s="13" t="s">
        <v>1199</v>
      </c>
      <c r="O837" s="308" t="s">
        <v>1348</v>
      </c>
      <c r="P837" s="36"/>
      <c r="Q837" s="35" t="str">
        <f>IFERROR( VLOOKUP(tabEstimativa[[#This Row],[PREGÃO]],tabPregões[#Data],6,FALSE), "" )</f>
        <v/>
      </c>
      <c r="R837" s="48"/>
      <c r="S837" s="66" t="str">
        <f>IF(COUNTIFS(tabImprósperosDetalhes[PREGÃO],tabEstimativa[[#This Row],[PREGÃO]],tabImprósperosDetalhes[IMPRÓSPERO],tabEstimativa[[#This Row],[LOTE]]) &gt; 0,"X","")</f>
        <v/>
      </c>
      <c r="T837" s="98" t="str">
        <f>IFERROR( VLOOKUP(tabEstimativa[[#This Row],[PREGÃO]],tabPregões[#Data],11,FALSE), "" )</f>
        <v/>
      </c>
      <c r="U837" s="29" t="s">
        <v>1935</v>
      </c>
      <c r="V837" s="53" t="s">
        <v>1551</v>
      </c>
      <c r="W837" s="54">
        <v>43699.479259259257</v>
      </c>
      <c r="X837" s="34" t="str">
        <f t="shared" si="13"/>
        <v>*</v>
      </c>
    </row>
    <row r="838" spans="1:24" x14ac:dyDescent="0.3">
      <c r="A838" s="2">
        <v>125641</v>
      </c>
      <c r="B838" s="3" t="s">
        <v>1467</v>
      </c>
      <c r="C838" s="5" t="s">
        <v>19</v>
      </c>
      <c r="D838" s="11">
        <v>62</v>
      </c>
      <c r="E838" s="23">
        <v>26</v>
      </c>
      <c r="F838" s="11">
        <v>12</v>
      </c>
      <c r="G838" s="74">
        <f>IFERROR( ROUNDUP(tabEstimativa[[#This Row],[ESTIMATIVA]] / tabEstimativa[[#This Row],[PERÍODO]],0), 0 )</f>
        <v>1667</v>
      </c>
      <c r="H838" s="72">
        <v>20000</v>
      </c>
      <c r="I838" s="12">
        <v>44308</v>
      </c>
      <c r="J838" s="7">
        <v>183</v>
      </c>
      <c r="K838" s="8">
        <v>2020</v>
      </c>
      <c r="L838" s="6">
        <v>44432</v>
      </c>
      <c r="M838" s="238">
        <f>SUMIFS(tabSaldoAta[SALDO],tabSaldoAta[CÓDIGO],tabEstimativa[[#This Row],[CÓDIGO]],tabSaldoAta[ATA.NR],tabEstimativa[[#This Row],[ATA.NR]],tabSaldoAta[ATA.ANO],tabEstimativa[[#This Row],[ATA.ANO]])</f>
        <v>-6000</v>
      </c>
      <c r="N838" s="13" t="s">
        <v>1198</v>
      </c>
      <c r="O838" s="308" t="s">
        <v>2052</v>
      </c>
      <c r="P838" s="36" t="s">
        <v>4341</v>
      </c>
      <c r="Q838" s="35" t="str">
        <f>IFERROR( VLOOKUP(tabEstimativa[[#This Row],[PREGÃO]],tabPregões[#Data],6,FALSE), "" )</f>
        <v/>
      </c>
      <c r="R838" s="48"/>
      <c r="S838" s="66" t="str">
        <f>IF(COUNTIFS(tabImprósperosDetalhes[PREGÃO],tabEstimativa[[#This Row],[PREGÃO]],tabImprósperosDetalhes[IMPRÓSPERO],tabEstimativa[[#This Row],[LOTE]]) &gt; 0,"X","")</f>
        <v/>
      </c>
      <c r="T838" s="98" t="str">
        <f>IFERROR( VLOOKUP(tabEstimativa[[#This Row],[PREGÃO]],tabPregões[#Data],11,FALSE), "" )</f>
        <v/>
      </c>
      <c r="U838" s="29" t="s">
        <v>1560</v>
      </c>
      <c r="V838" s="53" t="s">
        <v>4282</v>
      </c>
      <c r="W838" s="54">
        <v>44538.598645833335</v>
      </c>
      <c r="X838" s="34" t="str">
        <f t="shared" si="13"/>
        <v>*</v>
      </c>
    </row>
    <row r="839" spans="1:24" x14ac:dyDescent="0.3">
      <c r="A839" s="306">
        <v>119595</v>
      </c>
      <c r="B839" s="314" t="s">
        <v>828</v>
      </c>
      <c r="C839" s="5" t="s">
        <v>19</v>
      </c>
      <c r="D839" s="11">
        <v>62</v>
      </c>
      <c r="E839" s="23">
        <v>26</v>
      </c>
      <c r="F839" s="11">
        <v>12</v>
      </c>
      <c r="G839" s="74">
        <f>IFERROR( ROUNDUP(tabEstimativa[[#This Row],[ESTIMATIVA]] / tabEstimativa[[#This Row],[PERÍODO]],0), 0 )</f>
        <v>34</v>
      </c>
      <c r="H839" s="72">
        <v>400</v>
      </c>
      <c r="I839" s="12">
        <v>44330</v>
      </c>
      <c r="J839" s="7">
        <v>216</v>
      </c>
      <c r="K839" s="8">
        <v>2020</v>
      </c>
      <c r="L839" s="6">
        <v>44463</v>
      </c>
      <c r="M839" s="238">
        <f>SUMIFS(tabSaldoAta[SALDO],tabSaldoAta[CÓDIGO],tabEstimativa[[#This Row],[CÓDIGO]],tabSaldoAta[ATA.NR],tabEstimativa[[#This Row],[ATA.NR]],tabSaldoAta[ATA.ANO],tabEstimativa[[#This Row],[ATA.ANO]])</f>
        <v>280</v>
      </c>
      <c r="N839" s="13" t="s">
        <v>1198</v>
      </c>
      <c r="O839" s="308" t="s">
        <v>1883</v>
      </c>
      <c r="P839" s="36" t="s">
        <v>3845</v>
      </c>
      <c r="Q839" s="35">
        <f>IFERROR( VLOOKUP(tabEstimativa[[#This Row],[PREGÃO]],tabPregões[#Data],6,FALSE), "" )</f>
        <v>44074</v>
      </c>
      <c r="R839" s="48"/>
      <c r="S839" s="66" t="str">
        <f>IF(COUNTIFS(tabImprósperosDetalhes[PREGÃO],tabEstimativa[[#This Row],[PREGÃO]],tabImprósperosDetalhes[IMPRÓSPERO],tabEstimativa[[#This Row],[LOTE]]) &gt; 0,"X","")</f>
        <v/>
      </c>
      <c r="T839" s="98" t="str">
        <f>IFERROR( VLOOKUP(tabEstimativa[[#This Row],[PREGÃO]],tabPregões[#Data],11,FALSE), "" )</f>
        <v>Finalizado</v>
      </c>
      <c r="U839" s="29" t="s">
        <v>1560</v>
      </c>
      <c r="V839" s="53" t="s">
        <v>2063</v>
      </c>
      <c r="W839" s="54">
        <v>44463.50141203704</v>
      </c>
      <c r="X839" s="34" t="str">
        <f t="shared" si="13"/>
        <v>*</v>
      </c>
    </row>
    <row r="840" spans="1:24" x14ac:dyDescent="0.3">
      <c r="A840" s="2">
        <v>133851</v>
      </c>
      <c r="B840" s="3" t="s">
        <v>805</v>
      </c>
      <c r="C840" s="5" t="s">
        <v>32</v>
      </c>
      <c r="D840" s="11">
        <v>57</v>
      </c>
      <c r="E840" s="23">
        <v>2</v>
      </c>
      <c r="F840" s="11">
        <v>12</v>
      </c>
      <c r="G840" s="74">
        <f>IFERROR( ROUNDUP(tabEstimativa[[#This Row],[ESTIMATIVA]] / tabEstimativa[[#This Row],[PERÍODO]],0), 0 )</f>
        <v>167</v>
      </c>
      <c r="H840" s="72">
        <v>2000</v>
      </c>
      <c r="I840" s="12">
        <v>43454</v>
      </c>
      <c r="J840" s="2">
        <v>61</v>
      </c>
      <c r="K840" s="8">
        <v>2018</v>
      </c>
      <c r="L840" s="6">
        <v>43536</v>
      </c>
      <c r="M840" s="238">
        <f>SUMIFS(tabSaldoAta[SALDO],tabSaldoAta[CÓDIGO],tabEstimativa[[#This Row],[CÓDIGO]],tabSaldoAta[ATA.NR],tabEstimativa[[#This Row],[ATA.NR]],tabSaldoAta[ATA.ANO],tabEstimativa[[#This Row],[ATA.ANO]])</f>
        <v>0</v>
      </c>
      <c r="N840" s="13" t="s">
        <v>1199</v>
      </c>
      <c r="O840" s="308" t="s">
        <v>1348</v>
      </c>
      <c r="P840" s="36"/>
      <c r="Q840" s="35" t="str">
        <f>IFERROR( VLOOKUP(tabEstimativa[[#This Row],[PREGÃO]],tabPregões[#Data],6,FALSE), "" )</f>
        <v/>
      </c>
      <c r="R840" s="48"/>
      <c r="S840" s="66" t="str">
        <f>IF(COUNTIFS(tabImprósperosDetalhes[PREGÃO],tabEstimativa[[#This Row],[PREGÃO]],tabImprósperosDetalhes[IMPRÓSPERO],tabEstimativa[[#This Row],[LOTE]]) &gt; 0,"X","")</f>
        <v/>
      </c>
      <c r="T840" s="98" t="str">
        <f>IFERROR( VLOOKUP(tabEstimativa[[#This Row],[PREGÃO]],tabPregões[#Data],11,FALSE), "" )</f>
        <v/>
      </c>
      <c r="U840" s="29" t="s">
        <v>2087</v>
      </c>
      <c r="V840" s="53" t="s">
        <v>1551</v>
      </c>
      <c r="W840" s="54">
        <v>43699.492129629631</v>
      </c>
      <c r="X840" s="34" t="str">
        <f t="shared" si="13"/>
        <v>*</v>
      </c>
    </row>
    <row r="841" spans="1:24" x14ac:dyDescent="0.3">
      <c r="A841" s="2">
        <v>63591</v>
      </c>
      <c r="B841" s="3" t="s">
        <v>1289</v>
      </c>
      <c r="C841" s="5" t="s">
        <v>86</v>
      </c>
      <c r="D841" s="11">
        <v>57</v>
      </c>
      <c r="E841" s="23">
        <v>2</v>
      </c>
      <c r="F841" s="11">
        <v>12</v>
      </c>
      <c r="G841" s="74">
        <f>IFERROR( ROUNDUP(tabEstimativa[[#This Row],[ESTIMATIVA]] / tabEstimativa[[#This Row],[PERÍODO]],0), 0 )</f>
        <v>1000</v>
      </c>
      <c r="H841" s="72">
        <v>12000</v>
      </c>
      <c r="I841" s="12">
        <v>43818</v>
      </c>
      <c r="J841" s="2">
        <v>99</v>
      </c>
      <c r="K841" s="8">
        <v>2020</v>
      </c>
      <c r="L841" s="6">
        <v>44309</v>
      </c>
      <c r="M841" s="238">
        <f>SUMIFS(tabSaldoAta[SALDO],tabSaldoAta[CÓDIGO],tabEstimativa[[#This Row],[CÓDIGO]],tabSaldoAta[ATA.NR],tabEstimativa[[#This Row],[ATA.NR]],tabSaldoAta[ATA.ANO],tabEstimativa[[#This Row],[ATA.ANO]])</f>
        <v>0</v>
      </c>
      <c r="N841" s="13" t="s">
        <v>1799</v>
      </c>
      <c r="O841" s="307" t="str">
        <f>IFERROR( VLOOKUP(CONCATENATE(tabEstimativa[[#This Row],[ATA.NR]],"/",tabEstimativa[[#This Row],[ATA.ANO]]-2000),tabAtas[#Data],6,FALSE), "" )</f>
        <v>ARTIGOS DE PAPELARIA</v>
      </c>
      <c r="P841" s="36" t="s">
        <v>4118</v>
      </c>
      <c r="Q841" s="35">
        <f>IFERROR( VLOOKUP(tabEstimativa[[#This Row],[PREGÃO]],tabPregões[#Data],6,FALSE), "" )</f>
        <v>44316</v>
      </c>
      <c r="R841" s="48">
        <v>13</v>
      </c>
      <c r="S841" s="66" t="str">
        <f>IF(COUNTIFS(tabImprósperosDetalhes[PREGÃO],tabEstimativa[[#This Row],[PREGÃO]],tabImprósperosDetalhes[IMPRÓSPERO],tabEstimativa[[#This Row],[LOTE]]) &gt; 0,"X","")</f>
        <v>X</v>
      </c>
      <c r="T841" s="98" t="str">
        <f>IFERROR( VLOOKUP(tabEstimativa[[#This Row],[PREGÃO]],tabPregões[#Data],11,FALSE), "" )</f>
        <v>Finalizado. Ata 143/20</v>
      </c>
      <c r="U841" s="29" t="s">
        <v>1560</v>
      </c>
      <c r="V841" s="53" t="s">
        <v>2063</v>
      </c>
      <c r="W841" s="54">
        <v>44321.38559027778</v>
      </c>
      <c r="X841" s="34" t="str">
        <f t="shared" si="13"/>
        <v>*</v>
      </c>
    </row>
    <row r="842" spans="1:24" x14ac:dyDescent="0.3">
      <c r="A842" s="2">
        <v>136941</v>
      </c>
      <c r="B842" s="3" t="s">
        <v>2088</v>
      </c>
      <c r="C842" s="5" t="s">
        <v>32</v>
      </c>
      <c r="D842" s="11">
        <v>57</v>
      </c>
      <c r="E842" s="23">
        <v>2</v>
      </c>
      <c r="F842" s="11">
        <v>12</v>
      </c>
      <c r="G842" s="74">
        <f>ROUNDUP(tabEstimativa[[#This Row],[ESTIMATIVA]] / tabEstimativa[[#This Row],[PERÍODO]],0)</f>
        <v>184</v>
      </c>
      <c r="H842" s="72">
        <v>2200</v>
      </c>
      <c r="I842" s="12">
        <v>43895</v>
      </c>
      <c r="J842" s="2">
        <v>211</v>
      </c>
      <c r="K842" s="8">
        <v>2020</v>
      </c>
      <c r="L842" s="6">
        <v>44460</v>
      </c>
      <c r="M842" s="238">
        <f>SUMIFS(tabSaldoAta[SALDO],tabSaldoAta[CÓDIGO],tabEstimativa[[#This Row],[CÓDIGO]],tabSaldoAta[ATA.NR],tabEstimativa[[#This Row],[ATA.NR]],tabSaldoAta[ATA.ANO],tabEstimativa[[#This Row],[ATA.ANO]])</f>
        <v>2000</v>
      </c>
      <c r="N842" s="13" t="s">
        <v>1799</v>
      </c>
      <c r="O842" s="307" t="s">
        <v>1869</v>
      </c>
      <c r="P842" s="36" t="s">
        <v>1851</v>
      </c>
      <c r="Q842" s="35">
        <f>IFERROR( VLOOKUP(tabEstimativa[[#This Row],[PREGÃO]],tabPregões[#Data],6,FALSE), "" )</f>
        <v>43672</v>
      </c>
      <c r="R842" s="48"/>
      <c r="S842" s="66" t="str">
        <f>IF(COUNTIFS(tabImprósperosDetalhes[PREGÃO],tabEstimativa[[#This Row],[PREGÃO]],tabImprósperosDetalhes[IMPRÓSPERO],tabEstimativa[[#This Row],[LOTE]]) &gt; 0,"X","")</f>
        <v/>
      </c>
      <c r="T842" s="98" t="str">
        <f>IFERROR( VLOOKUP(tabEstimativa[[#This Row],[PREGÃO]],tabPregões[#Data],11,FALSE), "" )</f>
        <v>Finalizar - contrato assinado</v>
      </c>
      <c r="U842" s="29"/>
      <c r="V842" s="53" t="s">
        <v>2063</v>
      </c>
      <c r="W842" s="54">
        <v>44313.374548611115</v>
      </c>
      <c r="X842" s="34" t="str">
        <f t="shared" si="13"/>
        <v>*</v>
      </c>
    </row>
    <row r="843" spans="1:24" x14ac:dyDescent="0.3">
      <c r="A843" s="2">
        <v>27138</v>
      </c>
      <c r="B843" s="3" t="s">
        <v>1128</v>
      </c>
      <c r="C843" s="5" t="s">
        <v>86</v>
      </c>
      <c r="D843" s="11">
        <v>57</v>
      </c>
      <c r="E843" s="23">
        <v>2</v>
      </c>
      <c r="F843" s="11">
        <v>12</v>
      </c>
      <c r="G843" s="74">
        <f>IFERROR( ROUNDUP(tabEstimativa[[#This Row],[ESTIMATIVA]] / tabEstimativa[[#This Row],[PERÍODO]],0), 0 )</f>
        <v>834</v>
      </c>
      <c r="H843" s="72">
        <v>10000</v>
      </c>
      <c r="I843" s="12">
        <v>43818</v>
      </c>
      <c r="J843" s="2">
        <v>143</v>
      </c>
      <c r="K843" s="8">
        <v>2021</v>
      </c>
      <c r="L843" s="6">
        <v>44701</v>
      </c>
      <c r="M843" s="238">
        <f>SUMIFS(tabSaldoAta[SALDO],tabSaldoAta[CÓDIGO],tabEstimativa[[#This Row],[CÓDIGO]],tabSaldoAta[ATA.NR],tabEstimativa[[#This Row],[ATA.NR]],tabSaldoAta[ATA.ANO],tabEstimativa[[#This Row],[ATA.ANO]])</f>
        <v>10000</v>
      </c>
      <c r="N843" s="13" t="s">
        <v>1198</v>
      </c>
      <c r="O843" s="307" t="str">
        <f>IFERROR( VLOOKUP(CONCATENATE(tabEstimativa[[#This Row],[ATA.NR]],"/",tabEstimativa[[#This Row],[ATA.ANO]]-2000),tabAtas[#Data],6,FALSE), "" )</f>
        <v>ARTIGOS DE PAPELARIA</v>
      </c>
      <c r="P843" s="36" t="s">
        <v>4118</v>
      </c>
      <c r="Q843" s="35">
        <f>IFERROR( VLOOKUP(tabEstimativa[[#This Row],[PREGÃO]],tabPregões[#Data],6,FALSE), "" )</f>
        <v>44316</v>
      </c>
      <c r="R843" s="48"/>
      <c r="S843" s="66" t="str">
        <f>IF(COUNTIFS(tabImprósperosDetalhes[PREGÃO],tabEstimativa[[#This Row],[PREGÃO]],tabImprósperosDetalhes[IMPRÓSPERO],tabEstimativa[[#This Row],[LOTE]]) &gt; 0,"X","")</f>
        <v/>
      </c>
      <c r="T843" s="98" t="str">
        <f>IFERROR( VLOOKUP(tabEstimativa[[#This Row],[PREGÃO]],tabPregões[#Data],11,FALSE), "" )</f>
        <v>Finalizado. Ata 143/20</v>
      </c>
      <c r="U843" s="29" t="s">
        <v>1560</v>
      </c>
      <c r="V843" s="53" t="s">
        <v>4282</v>
      </c>
      <c r="W843" s="54">
        <v>44708.416481481479</v>
      </c>
      <c r="X843" s="34" t="str">
        <f t="shared" si="13"/>
        <v>*</v>
      </c>
    </row>
    <row r="844" spans="1:24" x14ac:dyDescent="0.3">
      <c r="A844" s="2">
        <v>25559</v>
      </c>
      <c r="B844" s="3" t="s">
        <v>1126</v>
      </c>
      <c r="C844" s="5" t="s">
        <v>86</v>
      </c>
      <c r="D844" s="11">
        <v>57</v>
      </c>
      <c r="E844" s="23">
        <v>2</v>
      </c>
      <c r="F844" s="11">
        <v>12</v>
      </c>
      <c r="G844" s="74">
        <f>IFERROR( ROUNDUP(tabEstimativa[[#This Row],[ESTIMATIVA]] / tabEstimativa[[#This Row],[PERÍODO]],0), 0 )</f>
        <v>834</v>
      </c>
      <c r="H844" s="72">
        <v>10000</v>
      </c>
      <c r="I844" s="12">
        <v>43818</v>
      </c>
      <c r="J844" s="2">
        <v>143</v>
      </c>
      <c r="K844" s="8">
        <v>2021</v>
      </c>
      <c r="L844" s="6">
        <v>44701</v>
      </c>
      <c r="M844" s="238">
        <f>SUMIFS(tabSaldoAta[SALDO],tabSaldoAta[CÓDIGO],tabEstimativa[[#This Row],[CÓDIGO]],tabSaldoAta[ATA.NR],tabEstimativa[[#This Row],[ATA.NR]],tabSaldoAta[ATA.ANO],tabEstimativa[[#This Row],[ATA.ANO]])</f>
        <v>10000</v>
      </c>
      <c r="N844" s="13" t="s">
        <v>1198</v>
      </c>
      <c r="O844" s="307" t="str">
        <f>IFERROR( VLOOKUP(CONCATENATE(tabEstimativa[[#This Row],[ATA.NR]],"/",tabEstimativa[[#This Row],[ATA.ANO]]-2000),tabAtas[#Data],6,FALSE), "" )</f>
        <v>ARTIGOS DE PAPELARIA</v>
      </c>
      <c r="P844" s="36" t="s">
        <v>4118</v>
      </c>
      <c r="Q844" s="35">
        <f>IFERROR( VLOOKUP(tabEstimativa[[#This Row],[PREGÃO]],tabPregões[#Data],6,FALSE), "" )</f>
        <v>44316</v>
      </c>
      <c r="R844" s="48"/>
      <c r="S844" s="66" t="str">
        <f>IF(COUNTIFS(tabImprósperosDetalhes[PREGÃO],tabEstimativa[[#This Row],[PREGÃO]],tabImprósperosDetalhes[IMPRÓSPERO],tabEstimativa[[#This Row],[LOTE]]) &gt; 0,"X","")</f>
        <v/>
      </c>
      <c r="T844" s="98" t="str">
        <f>IFERROR( VLOOKUP(tabEstimativa[[#This Row],[PREGÃO]],tabPregões[#Data],11,FALSE), "" )</f>
        <v>Finalizado. Ata 143/20</v>
      </c>
      <c r="U844" s="29" t="s">
        <v>1560</v>
      </c>
      <c r="V844" s="53" t="s">
        <v>4282</v>
      </c>
      <c r="W844" s="54">
        <v>44708.416481481479</v>
      </c>
      <c r="X844" s="34" t="str">
        <f t="shared" si="13"/>
        <v>*</v>
      </c>
    </row>
    <row r="845" spans="1:24" x14ac:dyDescent="0.3">
      <c r="A845" s="2">
        <v>27140</v>
      </c>
      <c r="B845" s="3" t="s">
        <v>1130</v>
      </c>
      <c r="C845" s="5" t="s">
        <v>86</v>
      </c>
      <c r="D845" s="11">
        <v>57</v>
      </c>
      <c r="E845" s="23">
        <v>2</v>
      </c>
      <c r="F845" s="11">
        <v>12</v>
      </c>
      <c r="G845" s="74">
        <f>IFERROR( ROUNDUP(tabEstimativa[[#This Row],[ESTIMATIVA]] / tabEstimativa[[#This Row],[PERÍODO]],0), 0 )</f>
        <v>834</v>
      </c>
      <c r="H845" s="72">
        <v>10000</v>
      </c>
      <c r="I845" s="12">
        <v>43818</v>
      </c>
      <c r="J845" s="2">
        <v>143</v>
      </c>
      <c r="K845" s="8">
        <v>2021</v>
      </c>
      <c r="L845" s="6">
        <v>44701</v>
      </c>
      <c r="M845" s="238">
        <f>SUMIFS(tabSaldoAta[SALDO],tabSaldoAta[CÓDIGO],tabEstimativa[[#This Row],[CÓDIGO]],tabSaldoAta[ATA.NR],tabEstimativa[[#This Row],[ATA.NR]],tabSaldoAta[ATA.ANO],tabEstimativa[[#This Row],[ATA.ANO]])</f>
        <v>10000</v>
      </c>
      <c r="N845" s="13" t="s">
        <v>1198</v>
      </c>
      <c r="O845" s="307" t="str">
        <f>IFERROR( VLOOKUP(CONCATENATE(tabEstimativa[[#This Row],[ATA.NR]],"/",tabEstimativa[[#This Row],[ATA.ANO]]-2000),tabAtas[#Data],6,FALSE), "" )</f>
        <v>ARTIGOS DE PAPELARIA</v>
      </c>
      <c r="P845" s="36" t="s">
        <v>4118</v>
      </c>
      <c r="Q845" s="35">
        <f>IFERROR( VLOOKUP(tabEstimativa[[#This Row],[PREGÃO]],tabPregões[#Data],6,FALSE), "" )</f>
        <v>44316</v>
      </c>
      <c r="R845" s="48"/>
      <c r="S845" s="66" t="str">
        <f>IF(COUNTIFS(tabImprósperosDetalhes[PREGÃO],tabEstimativa[[#This Row],[PREGÃO]],tabImprósperosDetalhes[IMPRÓSPERO],tabEstimativa[[#This Row],[LOTE]]) &gt; 0,"X","")</f>
        <v/>
      </c>
      <c r="T845" s="98" t="str">
        <f>IFERROR( VLOOKUP(tabEstimativa[[#This Row],[PREGÃO]],tabPregões[#Data],11,FALSE), "" )</f>
        <v>Finalizado. Ata 143/20</v>
      </c>
      <c r="U845" s="29" t="s">
        <v>1560</v>
      </c>
      <c r="V845" s="53" t="s">
        <v>4282</v>
      </c>
      <c r="W845" s="54">
        <v>44708.416481481479</v>
      </c>
      <c r="X845" s="34" t="str">
        <f t="shared" si="13"/>
        <v>*</v>
      </c>
    </row>
    <row r="846" spans="1:24" x14ac:dyDescent="0.3">
      <c r="A846" s="2">
        <v>27137</v>
      </c>
      <c r="B846" s="3" t="s">
        <v>1127</v>
      </c>
      <c r="C846" s="5" t="s">
        <v>86</v>
      </c>
      <c r="D846" s="11">
        <v>57</v>
      </c>
      <c r="E846" s="23">
        <v>2</v>
      </c>
      <c r="F846" s="11">
        <v>12</v>
      </c>
      <c r="G846" s="74">
        <f>IFERROR( ROUNDUP(tabEstimativa[[#This Row],[ESTIMATIVA]] / tabEstimativa[[#This Row],[PERÍODO]],0), 0 )</f>
        <v>834</v>
      </c>
      <c r="H846" s="72">
        <v>10000</v>
      </c>
      <c r="I846" s="12">
        <v>43818</v>
      </c>
      <c r="J846" s="2">
        <v>143</v>
      </c>
      <c r="K846" s="8">
        <v>2021</v>
      </c>
      <c r="L846" s="6">
        <v>44701</v>
      </c>
      <c r="M846" s="238">
        <f>SUMIFS(tabSaldoAta[SALDO],tabSaldoAta[CÓDIGO],tabEstimativa[[#This Row],[CÓDIGO]],tabSaldoAta[ATA.NR],tabEstimativa[[#This Row],[ATA.NR]],tabSaldoAta[ATA.ANO],tabEstimativa[[#This Row],[ATA.ANO]])</f>
        <v>10000</v>
      </c>
      <c r="N846" s="13" t="s">
        <v>1198</v>
      </c>
      <c r="O846" s="307" t="str">
        <f>IFERROR( VLOOKUP(CONCATENATE(tabEstimativa[[#This Row],[ATA.NR]],"/",tabEstimativa[[#This Row],[ATA.ANO]]-2000),tabAtas[#Data],6,FALSE), "" )</f>
        <v>ARTIGOS DE PAPELARIA</v>
      </c>
      <c r="P846" s="36" t="s">
        <v>4118</v>
      </c>
      <c r="Q846" s="35">
        <f>IFERROR( VLOOKUP(tabEstimativa[[#This Row],[PREGÃO]],tabPregões[#Data],6,FALSE), "" )</f>
        <v>44316</v>
      </c>
      <c r="R846" s="48"/>
      <c r="S846" s="66" t="str">
        <f>IF(COUNTIFS(tabImprósperosDetalhes[PREGÃO],tabEstimativa[[#This Row],[PREGÃO]],tabImprósperosDetalhes[IMPRÓSPERO],tabEstimativa[[#This Row],[LOTE]]) &gt; 0,"X","")</f>
        <v/>
      </c>
      <c r="T846" s="98" t="str">
        <f>IFERROR( VLOOKUP(tabEstimativa[[#This Row],[PREGÃO]],tabPregões[#Data],11,FALSE), "" )</f>
        <v>Finalizado. Ata 143/20</v>
      </c>
      <c r="U846" s="29" t="s">
        <v>1560</v>
      </c>
      <c r="V846" s="53" t="s">
        <v>4282</v>
      </c>
      <c r="W846" s="54">
        <v>44708.416481481479</v>
      </c>
      <c r="X846" s="34" t="str">
        <f t="shared" si="13"/>
        <v>*</v>
      </c>
    </row>
    <row r="847" spans="1:24" x14ac:dyDescent="0.3">
      <c r="A847" s="2">
        <v>27139</v>
      </c>
      <c r="B847" s="3" t="s">
        <v>1129</v>
      </c>
      <c r="C847" s="5" t="s">
        <v>86</v>
      </c>
      <c r="D847" s="11">
        <v>57</v>
      </c>
      <c r="E847" s="23">
        <v>2</v>
      </c>
      <c r="F847" s="11">
        <v>12</v>
      </c>
      <c r="G847" s="74">
        <f>IFERROR( ROUNDUP(tabEstimativa[[#This Row],[ESTIMATIVA]] / tabEstimativa[[#This Row],[PERÍODO]],0), 0 )</f>
        <v>834</v>
      </c>
      <c r="H847" s="72">
        <v>10000</v>
      </c>
      <c r="I847" s="12">
        <v>43818</v>
      </c>
      <c r="J847" s="2">
        <v>143</v>
      </c>
      <c r="K847" s="8">
        <v>2021</v>
      </c>
      <c r="L847" s="6">
        <v>44701</v>
      </c>
      <c r="M847" s="238">
        <f>SUMIFS(tabSaldoAta[SALDO],tabSaldoAta[CÓDIGO],tabEstimativa[[#This Row],[CÓDIGO]],tabSaldoAta[ATA.NR],tabEstimativa[[#This Row],[ATA.NR]],tabSaldoAta[ATA.ANO],tabEstimativa[[#This Row],[ATA.ANO]])</f>
        <v>10000</v>
      </c>
      <c r="N847" s="13" t="s">
        <v>1198</v>
      </c>
      <c r="O847" s="307" t="str">
        <f>IFERROR( VLOOKUP(CONCATENATE(tabEstimativa[[#This Row],[ATA.NR]],"/",tabEstimativa[[#This Row],[ATA.ANO]]-2000),tabAtas[#Data],6,FALSE), "" )</f>
        <v>ARTIGOS DE PAPELARIA</v>
      </c>
      <c r="P847" s="36" t="s">
        <v>4118</v>
      </c>
      <c r="Q847" s="35">
        <f>IFERROR( VLOOKUP(tabEstimativa[[#This Row],[PREGÃO]],tabPregões[#Data],6,FALSE), "" )</f>
        <v>44316</v>
      </c>
      <c r="R847" s="48"/>
      <c r="S847" s="66" t="str">
        <f>IF(COUNTIFS(tabImprósperosDetalhes[PREGÃO],tabEstimativa[[#This Row],[PREGÃO]],tabImprósperosDetalhes[IMPRÓSPERO],tabEstimativa[[#This Row],[LOTE]]) &gt; 0,"X","")</f>
        <v/>
      </c>
      <c r="T847" s="98" t="str">
        <f>IFERROR( VLOOKUP(tabEstimativa[[#This Row],[PREGÃO]],tabPregões[#Data],11,FALSE), "" )</f>
        <v>Finalizado. Ata 143/20</v>
      </c>
      <c r="U847" s="29" t="s">
        <v>1560</v>
      </c>
      <c r="V847" s="53" t="s">
        <v>4282</v>
      </c>
      <c r="W847" s="54">
        <v>44708.416481481479</v>
      </c>
      <c r="X847" s="34" t="str">
        <f t="shared" si="13"/>
        <v>*</v>
      </c>
    </row>
    <row r="848" spans="1:24" x14ac:dyDescent="0.3">
      <c r="A848" s="2">
        <v>133452</v>
      </c>
      <c r="B848" s="3" t="s">
        <v>181</v>
      </c>
      <c r="C848" s="5" t="s">
        <v>32</v>
      </c>
      <c r="D848" s="11">
        <v>57</v>
      </c>
      <c r="E848" s="23">
        <v>15</v>
      </c>
      <c r="F848" s="11">
        <v>12</v>
      </c>
      <c r="G848" s="74">
        <f>IFERROR( ROUNDUP(tabEstimativa[[#This Row],[ESTIMATIVA]] / tabEstimativa[[#This Row],[PERÍODO]],0), 0 )</f>
        <v>167</v>
      </c>
      <c r="H848" s="72">
        <v>2000</v>
      </c>
      <c r="I848" s="12">
        <v>43454</v>
      </c>
      <c r="J848" s="2">
        <v>61</v>
      </c>
      <c r="K848" s="8">
        <v>2018</v>
      </c>
      <c r="L848" s="6">
        <v>43536</v>
      </c>
      <c r="M848" s="238">
        <f>SUMIFS(tabSaldoAta[SALDO],tabSaldoAta[CÓDIGO],tabEstimativa[[#This Row],[CÓDIGO]],tabSaldoAta[ATA.NR],tabEstimativa[[#This Row],[ATA.NR]],tabSaldoAta[ATA.ANO],tabEstimativa[[#This Row],[ATA.ANO]])</f>
        <v>0</v>
      </c>
      <c r="N848" s="13" t="s">
        <v>1199</v>
      </c>
      <c r="O848" s="308" t="s">
        <v>1348</v>
      </c>
      <c r="P848" s="36" t="s">
        <v>1537</v>
      </c>
      <c r="Q848" s="35">
        <f>IFERROR( VLOOKUP(tabEstimativa[[#This Row],[PREGÃO]],tabPregões[#Data],6,FALSE), "" )</f>
        <v>43566</v>
      </c>
      <c r="R848" s="48">
        <v>67</v>
      </c>
      <c r="S848" s="66" t="str">
        <f>IF(COUNTIFS(tabImprósperosDetalhes[PREGÃO],tabEstimativa[[#This Row],[PREGÃO]],tabImprósperosDetalhes[IMPRÓSPERO],tabEstimativa[[#This Row],[LOTE]]) &gt; 0,"X","")</f>
        <v/>
      </c>
      <c r="T848" s="98" t="str">
        <f>IFERROR( VLOOKUP(tabEstimativa[[#This Row],[PREGÃO]],tabPregões[#Data],11,FALSE), "" )</f>
        <v>Finalizar - contrato assinado.</v>
      </c>
      <c r="U848" s="29" t="s">
        <v>1163</v>
      </c>
      <c r="V848" s="53" t="s">
        <v>2063</v>
      </c>
      <c r="W848" s="54">
        <v>44097.338252314818</v>
      </c>
      <c r="X848" s="34" t="str">
        <f t="shared" si="13"/>
        <v>*</v>
      </c>
    </row>
    <row r="849" spans="1:24" x14ac:dyDescent="0.3">
      <c r="A849" s="306">
        <v>17299</v>
      </c>
      <c r="B849" s="314" t="s">
        <v>1287</v>
      </c>
      <c r="C849" s="5" t="s">
        <v>5</v>
      </c>
      <c r="D849" s="11">
        <v>57</v>
      </c>
      <c r="E849" s="23">
        <v>18</v>
      </c>
      <c r="F849" s="11">
        <v>12</v>
      </c>
      <c r="G849" s="74">
        <f>IFERROR( ROUNDUP(tabEstimativa[[#This Row],[ESTIMATIVA]] / tabEstimativa[[#This Row],[PERÍODO]],0), 0 )</f>
        <v>5</v>
      </c>
      <c r="H849" s="72">
        <v>60</v>
      </c>
      <c r="I849" s="12">
        <v>43895</v>
      </c>
      <c r="J849" s="2">
        <v>61</v>
      </c>
      <c r="K849" s="8">
        <v>2018</v>
      </c>
      <c r="L849" s="6">
        <v>43536</v>
      </c>
      <c r="M849" s="238">
        <f>SUMIFS(tabSaldoAta[SALDO],tabSaldoAta[CÓDIGO],tabEstimativa[[#This Row],[CÓDIGO]],tabSaldoAta[ATA.NR],tabEstimativa[[#This Row],[ATA.NR]],tabSaldoAta[ATA.ANO],tabEstimativa[[#This Row],[ATA.ANO]])</f>
        <v>0</v>
      </c>
      <c r="N849" s="13" t="s">
        <v>1799</v>
      </c>
      <c r="O849" s="308" t="s">
        <v>1850</v>
      </c>
      <c r="P849" s="36" t="s">
        <v>3825</v>
      </c>
      <c r="Q849" s="35">
        <f>IFERROR( VLOOKUP(tabEstimativa[[#This Row],[PREGÃO]],tabPregões[#Data],6,FALSE), "" )</f>
        <v>44053</v>
      </c>
      <c r="R849" s="48">
        <v>24</v>
      </c>
      <c r="S849" s="66" t="str">
        <f>IF(COUNTIFS(tabImprósperosDetalhes[PREGÃO],tabEstimativa[[#This Row],[PREGÃO]],tabImprósperosDetalhes[IMPRÓSPERO],tabEstimativa[[#This Row],[LOTE]]) &gt; 0,"X","")</f>
        <v/>
      </c>
      <c r="T849" s="98" t="str">
        <f>IFERROR( VLOOKUP(tabEstimativa[[#This Row],[PREGÃO]],tabPregões[#Data],11,FALSE), "" )</f>
        <v>Finalizado</v>
      </c>
      <c r="U849" s="29"/>
      <c r="V849" s="53" t="s">
        <v>2063</v>
      </c>
      <c r="W849" s="54">
        <v>44113.593541666669</v>
      </c>
      <c r="X849" s="34" t="str">
        <f t="shared" si="13"/>
        <v>*</v>
      </c>
    </row>
    <row r="850" spans="1:24" x14ac:dyDescent="0.3">
      <c r="A850" s="2">
        <v>10302</v>
      </c>
      <c r="B850" s="3" t="s">
        <v>183</v>
      </c>
      <c r="C850" s="5" t="s">
        <v>182</v>
      </c>
      <c r="D850" s="11">
        <v>57</v>
      </c>
      <c r="E850" s="23">
        <v>19</v>
      </c>
      <c r="F850" s="11">
        <v>12</v>
      </c>
      <c r="G850" s="74">
        <f>IFERROR( ROUNDUP(tabEstimativa[[#This Row],[ESTIMATIVA]] / tabEstimativa[[#This Row],[PERÍODO]],0), 0 )</f>
        <v>250</v>
      </c>
      <c r="H850" s="72">
        <v>3000</v>
      </c>
      <c r="I850" s="12">
        <v>43818</v>
      </c>
      <c r="J850" s="2">
        <v>143</v>
      </c>
      <c r="K850" s="8">
        <v>2021</v>
      </c>
      <c r="L850" s="6">
        <v>44701</v>
      </c>
      <c r="M850" s="238">
        <f>SUMIFS(tabSaldoAta[SALDO],tabSaldoAta[CÓDIGO],tabEstimativa[[#This Row],[CÓDIGO]],tabSaldoAta[ATA.NR],tabEstimativa[[#This Row],[ATA.NR]],tabSaldoAta[ATA.ANO],tabEstimativa[[#This Row],[ATA.ANO]])</f>
        <v>3000</v>
      </c>
      <c r="N850" s="13" t="s">
        <v>1198</v>
      </c>
      <c r="O850" s="307" t="str">
        <f>IFERROR( VLOOKUP(CONCATENATE(tabEstimativa[[#This Row],[ATA.NR]],"/",tabEstimativa[[#This Row],[ATA.ANO]]-2000),tabAtas[#Data],6,FALSE), "" )</f>
        <v>ARTIGOS DE PAPELARIA</v>
      </c>
      <c r="P850" s="36" t="s">
        <v>4118</v>
      </c>
      <c r="Q850" s="35">
        <f>IFERROR( VLOOKUP(tabEstimativa[[#This Row],[PREGÃO]],tabPregões[#Data],6,FALSE), "" )</f>
        <v>44316</v>
      </c>
      <c r="R850" s="48"/>
      <c r="S850" s="66" t="str">
        <f>IF(COUNTIFS(tabImprósperosDetalhes[PREGÃO],tabEstimativa[[#This Row],[PREGÃO]],tabImprósperosDetalhes[IMPRÓSPERO],tabEstimativa[[#This Row],[LOTE]]) &gt; 0,"X","")</f>
        <v/>
      </c>
      <c r="T850" s="98" t="str">
        <f>IFERROR( VLOOKUP(tabEstimativa[[#This Row],[PREGÃO]],tabPregões[#Data],11,FALSE), "" )</f>
        <v>Finalizado. Ata 143/20</v>
      </c>
      <c r="U850" s="29" t="s">
        <v>1560</v>
      </c>
      <c r="V850" s="53" t="s">
        <v>4282</v>
      </c>
      <c r="W850" s="54">
        <v>44708.416481481479</v>
      </c>
      <c r="X850" s="34" t="str">
        <f t="shared" si="13"/>
        <v>*</v>
      </c>
    </row>
    <row r="851" spans="1:24" x14ac:dyDescent="0.3">
      <c r="A851" s="2">
        <v>132303</v>
      </c>
      <c r="B851" s="3" t="s">
        <v>1154</v>
      </c>
      <c r="C851" s="5" t="s">
        <v>31</v>
      </c>
      <c r="D851" s="11">
        <v>57</v>
      </c>
      <c r="E851" s="23">
        <v>17</v>
      </c>
      <c r="F851" s="11">
        <v>12</v>
      </c>
      <c r="G851" s="74">
        <f>IFERROR( ROUNDUP(tabEstimativa[[#This Row],[ESTIMATIVA]] / tabEstimativa[[#This Row],[PERÍODO]],0), 0 )</f>
        <v>2084</v>
      </c>
      <c r="H851" s="72">
        <v>25000</v>
      </c>
      <c r="I851" s="12">
        <v>43818</v>
      </c>
      <c r="J851" s="2">
        <v>143</v>
      </c>
      <c r="K851" s="8">
        <v>2021</v>
      </c>
      <c r="L851" s="6">
        <v>44701</v>
      </c>
      <c r="M851" s="238">
        <f>SUMIFS(tabSaldoAta[SALDO],tabSaldoAta[CÓDIGO],tabEstimativa[[#This Row],[CÓDIGO]],tabSaldoAta[ATA.NR],tabEstimativa[[#This Row],[ATA.NR]],tabSaldoAta[ATA.ANO],tabEstimativa[[#This Row],[ATA.ANO]])</f>
        <v>10000</v>
      </c>
      <c r="N851" s="13" t="s">
        <v>1198</v>
      </c>
      <c r="O851" s="307" t="str">
        <f>IFERROR( VLOOKUP(CONCATENATE(tabEstimativa[[#This Row],[ATA.NR]],"/",tabEstimativa[[#This Row],[ATA.ANO]]-2000),tabAtas[#Data],6,FALSE), "" )</f>
        <v>ARTIGOS DE PAPELARIA</v>
      </c>
      <c r="P851" s="36" t="s">
        <v>4118</v>
      </c>
      <c r="Q851" s="35">
        <f>IFERROR( VLOOKUP(tabEstimativa[[#This Row],[PREGÃO]],tabPregões[#Data],6,FALSE), "" )</f>
        <v>44316</v>
      </c>
      <c r="R851" s="48"/>
      <c r="S851" s="66" t="str">
        <f>IF(COUNTIFS(tabImprósperosDetalhes[PREGÃO],tabEstimativa[[#This Row],[PREGÃO]],tabImprósperosDetalhes[IMPRÓSPERO],tabEstimativa[[#This Row],[LOTE]]) &gt; 0,"X","")</f>
        <v/>
      </c>
      <c r="T851" s="98" t="str">
        <f>IFERROR( VLOOKUP(tabEstimativa[[#This Row],[PREGÃO]],tabPregões[#Data],11,FALSE), "" )</f>
        <v>Finalizado. Ata 143/20</v>
      </c>
      <c r="U851" s="29" t="s">
        <v>1560</v>
      </c>
      <c r="V851" s="53" t="s">
        <v>4282</v>
      </c>
      <c r="W851" s="54">
        <v>44708.416481481479</v>
      </c>
      <c r="X851" s="34" t="str">
        <f t="shared" si="13"/>
        <v>*</v>
      </c>
    </row>
    <row r="852" spans="1:24" x14ac:dyDescent="0.3">
      <c r="A852" s="2">
        <v>63385</v>
      </c>
      <c r="B852" s="3" t="s">
        <v>1139</v>
      </c>
      <c r="C852" s="5" t="s">
        <v>86</v>
      </c>
      <c r="D852" s="11">
        <v>57</v>
      </c>
      <c r="E852" s="23">
        <v>17</v>
      </c>
      <c r="F852" s="11">
        <v>12</v>
      </c>
      <c r="G852" s="74">
        <f>IFERROR( ROUNDUP(tabEstimativa[[#This Row],[ESTIMATIVA]] / tabEstimativa[[#This Row],[PERÍODO]],0), 0 )</f>
        <v>5000</v>
      </c>
      <c r="H852" s="72">
        <v>60000</v>
      </c>
      <c r="I852" s="12">
        <v>43818</v>
      </c>
      <c r="J852" s="2">
        <v>99</v>
      </c>
      <c r="K852" s="8">
        <v>2020</v>
      </c>
      <c r="L852" s="6">
        <v>44309</v>
      </c>
      <c r="M852" s="238">
        <f>SUMIFS(tabSaldoAta[SALDO],tabSaldoAta[CÓDIGO],tabEstimativa[[#This Row],[CÓDIGO]],tabSaldoAta[ATA.NR],tabEstimativa[[#This Row],[ATA.NR]],tabSaldoAta[ATA.ANO],tabEstimativa[[#This Row],[ATA.ANO]])</f>
        <v>0</v>
      </c>
      <c r="N852" s="13" t="s">
        <v>1799</v>
      </c>
      <c r="O852" s="307" t="str">
        <f>IFERROR( VLOOKUP(CONCATENATE(tabEstimativa[[#This Row],[ATA.NR]],"/",tabEstimativa[[#This Row],[ATA.ANO]]-2000),tabAtas[#Data],6,FALSE), "" )</f>
        <v>ARTIGOS DE PAPELARIA</v>
      </c>
      <c r="P852" s="36" t="s">
        <v>4118</v>
      </c>
      <c r="Q852" s="35">
        <f>IFERROR( VLOOKUP(tabEstimativa[[#This Row],[PREGÃO]],tabPregões[#Data],6,FALSE), "" )</f>
        <v>44316</v>
      </c>
      <c r="R852" s="48">
        <v>12</v>
      </c>
      <c r="S852" s="66" t="str">
        <f>IF(COUNTIFS(tabImprósperosDetalhes[PREGÃO],tabEstimativa[[#This Row],[PREGÃO]],tabImprósperosDetalhes[IMPRÓSPERO],tabEstimativa[[#This Row],[LOTE]]) &gt; 0,"X","")</f>
        <v>X</v>
      </c>
      <c r="T852" s="98" t="str">
        <f>IFERROR( VLOOKUP(tabEstimativa[[#This Row],[PREGÃO]],tabPregões[#Data],11,FALSE), "" )</f>
        <v>Finalizado. Ata 143/20</v>
      </c>
      <c r="U852" s="29" t="s">
        <v>1560</v>
      </c>
      <c r="V852" s="53" t="s">
        <v>2063</v>
      </c>
      <c r="W852" s="54">
        <v>44321.38559027778</v>
      </c>
      <c r="X852" s="34" t="str">
        <f t="shared" si="13"/>
        <v>*</v>
      </c>
    </row>
    <row r="853" spans="1:24" x14ac:dyDescent="0.3">
      <c r="A853" s="2">
        <v>92908</v>
      </c>
      <c r="B853" s="3" t="s">
        <v>185</v>
      </c>
      <c r="C853" s="5" t="s">
        <v>5</v>
      </c>
      <c r="D853" s="11">
        <v>57</v>
      </c>
      <c r="E853" s="23">
        <v>17</v>
      </c>
      <c r="F853" s="11">
        <v>12</v>
      </c>
      <c r="G853" s="74">
        <f>IFERROR( ROUNDUP(tabEstimativa[[#This Row],[ESTIMATIVA]] / tabEstimativa[[#This Row],[PERÍODO]],0), 0 )</f>
        <v>250</v>
      </c>
      <c r="H853" s="72">
        <v>3000</v>
      </c>
      <c r="I853" s="12">
        <v>43818</v>
      </c>
      <c r="J853" s="2">
        <v>143</v>
      </c>
      <c r="K853" s="8">
        <v>2021</v>
      </c>
      <c r="L853" s="6">
        <v>44701</v>
      </c>
      <c r="M853" s="238">
        <f>SUMIFS(tabSaldoAta[SALDO],tabSaldoAta[CÓDIGO],tabEstimativa[[#This Row],[CÓDIGO]],tabSaldoAta[ATA.NR],tabEstimativa[[#This Row],[ATA.NR]],tabSaldoAta[ATA.ANO],tabEstimativa[[#This Row],[ATA.ANO]])</f>
        <v>3000</v>
      </c>
      <c r="N853" s="13" t="s">
        <v>1198</v>
      </c>
      <c r="O853" s="307" t="str">
        <f>IFERROR( VLOOKUP(CONCATENATE(tabEstimativa[[#This Row],[ATA.NR]],"/",tabEstimativa[[#This Row],[ATA.ANO]]-2000),tabAtas[#Data],6,FALSE), "" )</f>
        <v>ARTIGOS DE PAPELARIA</v>
      </c>
      <c r="P853" s="36" t="s">
        <v>4118</v>
      </c>
      <c r="Q853" s="35">
        <f>IFERROR( VLOOKUP(tabEstimativa[[#This Row],[PREGÃO]],tabPregões[#Data],6,FALSE), "" )</f>
        <v>44316</v>
      </c>
      <c r="R853" s="48"/>
      <c r="S853" s="66" t="str">
        <f>IF(COUNTIFS(tabImprósperosDetalhes[PREGÃO],tabEstimativa[[#This Row],[PREGÃO]],tabImprósperosDetalhes[IMPRÓSPERO],tabEstimativa[[#This Row],[LOTE]]) &gt; 0,"X","")</f>
        <v/>
      </c>
      <c r="T853" s="98" t="str">
        <f>IFERROR( VLOOKUP(tabEstimativa[[#This Row],[PREGÃO]],tabPregões[#Data],11,FALSE), "" )</f>
        <v>Finalizado. Ata 143/20</v>
      </c>
      <c r="U853" s="29" t="s">
        <v>1560</v>
      </c>
      <c r="V853" s="53" t="s">
        <v>4282</v>
      </c>
      <c r="W853" s="54">
        <v>44708.416481481479</v>
      </c>
      <c r="X853" s="34" t="str">
        <f t="shared" si="13"/>
        <v>*</v>
      </c>
    </row>
    <row r="854" spans="1:24" x14ac:dyDescent="0.3">
      <c r="A854" s="2">
        <v>92907</v>
      </c>
      <c r="B854" s="3" t="s">
        <v>186</v>
      </c>
      <c r="C854" s="5" t="s">
        <v>5</v>
      </c>
      <c r="D854" s="11">
        <v>57</v>
      </c>
      <c r="E854" s="23">
        <v>17</v>
      </c>
      <c r="F854" s="11">
        <v>12</v>
      </c>
      <c r="G854" s="74">
        <f>IFERROR( ROUNDUP(tabEstimativa[[#This Row],[ESTIMATIVA]] / tabEstimativa[[#This Row],[PERÍODO]],0), 0 )</f>
        <v>250</v>
      </c>
      <c r="H854" s="72">
        <v>3000</v>
      </c>
      <c r="I854" s="12">
        <v>43818</v>
      </c>
      <c r="J854" s="2">
        <v>143</v>
      </c>
      <c r="K854" s="8">
        <v>2021</v>
      </c>
      <c r="L854" s="6">
        <v>44701</v>
      </c>
      <c r="M854" s="238">
        <f>SUMIFS(tabSaldoAta[SALDO],tabSaldoAta[CÓDIGO],tabEstimativa[[#This Row],[CÓDIGO]],tabSaldoAta[ATA.NR],tabEstimativa[[#This Row],[ATA.NR]],tabSaldoAta[ATA.ANO],tabEstimativa[[#This Row],[ATA.ANO]])</f>
        <v>3000</v>
      </c>
      <c r="N854" s="13" t="s">
        <v>1198</v>
      </c>
      <c r="O854" s="307" t="str">
        <f>IFERROR( VLOOKUP(CONCATENATE(tabEstimativa[[#This Row],[ATA.NR]],"/",tabEstimativa[[#This Row],[ATA.ANO]]-2000),tabAtas[#Data],6,FALSE), "" )</f>
        <v>ARTIGOS DE PAPELARIA</v>
      </c>
      <c r="P854" s="36" t="s">
        <v>4118</v>
      </c>
      <c r="Q854" s="35">
        <f>IFERROR( VLOOKUP(tabEstimativa[[#This Row],[PREGÃO]],tabPregões[#Data],6,FALSE), "" )</f>
        <v>44316</v>
      </c>
      <c r="R854" s="48"/>
      <c r="S854" s="66" t="str">
        <f>IF(COUNTIFS(tabImprósperosDetalhes[PREGÃO],tabEstimativa[[#This Row],[PREGÃO]],tabImprósperosDetalhes[IMPRÓSPERO],tabEstimativa[[#This Row],[LOTE]]) &gt; 0,"X","")</f>
        <v/>
      </c>
      <c r="T854" s="98" t="str">
        <f>IFERROR( VLOOKUP(tabEstimativa[[#This Row],[PREGÃO]],tabPregões[#Data],11,FALSE), "" )</f>
        <v>Finalizado. Ata 143/20</v>
      </c>
      <c r="U854" s="29" t="s">
        <v>1560</v>
      </c>
      <c r="V854" s="53" t="s">
        <v>4282</v>
      </c>
      <c r="W854" s="54">
        <v>44708.416481481479</v>
      </c>
      <c r="X854" s="34" t="str">
        <f t="shared" si="13"/>
        <v>*</v>
      </c>
    </row>
    <row r="855" spans="1:24" x14ac:dyDescent="0.3">
      <c r="A855" s="2">
        <v>92906</v>
      </c>
      <c r="B855" s="3" t="s">
        <v>187</v>
      </c>
      <c r="C855" s="5" t="s">
        <v>5</v>
      </c>
      <c r="D855" s="11">
        <v>57</v>
      </c>
      <c r="E855" s="23">
        <v>17</v>
      </c>
      <c r="F855" s="11">
        <v>12</v>
      </c>
      <c r="G855" s="74">
        <f>IFERROR( ROUNDUP(tabEstimativa[[#This Row],[ESTIMATIVA]] / tabEstimativa[[#This Row],[PERÍODO]],0), 0 )</f>
        <v>250</v>
      </c>
      <c r="H855" s="72">
        <v>3000</v>
      </c>
      <c r="I855" s="12">
        <v>43818</v>
      </c>
      <c r="J855" s="2">
        <v>93</v>
      </c>
      <c r="K855" s="8">
        <v>2019</v>
      </c>
      <c r="L855" s="6">
        <v>43922</v>
      </c>
      <c r="M855" s="238">
        <f>SUMIFS(tabSaldoAta[SALDO],tabSaldoAta[CÓDIGO],tabEstimativa[[#This Row],[CÓDIGO]],tabSaldoAta[ATA.NR],tabEstimativa[[#This Row],[ATA.NR]],tabSaldoAta[ATA.ANO],tabEstimativa[[#This Row],[ATA.ANO]])</f>
        <v>3000</v>
      </c>
      <c r="N855" s="13" t="s">
        <v>1199</v>
      </c>
      <c r="O855" s="308" t="s">
        <v>1546</v>
      </c>
      <c r="P855" s="36" t="s">
        <v>1537</v>
      </c>
      <c r="Q855" s="35">
        <f>IFERROR( VLOOKUP(tabEstimativa[[#This Row],[PREGÃO]],tabPregões[#Data],6,FALSE), "" )</f>
        <v>43566</v>
      </c>
      <c r="R855" s="48"/>
      <c r="S855" s="66" t="str">
        <f>IF(COUNTIFS(tabImprósperosDetalhes[PREGÃO],tabEstimativa[[#This Row],[PREGÃO]],tabImprósperosDetalhes[IMPRÓSPERO],tabEstimativa[[#This Row],[LOTE]]) &gt; 0,"X","")</f>
        <v/>
      </c>
      <c r="T855" s="98" t="str">
        <f>IFERROR( VLOOKUP(tabEstimativa[[#This Row],[PREGÃO]],tabPregões[#Data],11,FALSE), "" )</f>
        <v>Finalizar - contrato assinado.</v>
      </c>
      <c r="U855" s="29" t="s">
        <v>1522</v>
      </c>
      <c r="V855" s="53" t="s">
        <v>2063</v>
      </c>
      <c r="W855" s="54">
        <v>43818.591481481482</v>
      </c>
      <c r="X855" s="34" t="str">
        <f t="shared" si="13"/>
        <v>*</v>
      </c>
    </row>
    <row r="856" spans="1:24" x14ac:dyDescent="0.3">
      <c r="A856" s="305">
        <v>12616</v>
      </c>
      <c r="B856" s="3" t="s">
        <v>975</v>
      </c>
      <c r="C856" s="5" t="s">
        <v>182</v>
      </c>
      <c r="D856" s="11">
        <v>57</v>
      </c>
      <c r="E856" s="23">
        <v>19</v>
      </c>
      <c r="F856" s="11">
        <v>12</v>
      </c>
      <c r="G856" s="74">
        <f>IFERROR( ROUNDUP(tabEstimativa[[#This Row],[ESTIMATIVA]] / tabEstimativa[[#This Row],[PERÍODO]],0), 0 )</f>
        <v>5000</v>
      </c>
      <c r="H856" s="72">
        <v>60000</v>
      </c>
      <c r="I856" s="12">
        <v>44308</v>
      </c>
      <c r="J856" s="7">
        <v>176</v>
      </c>
      <c r="K856" s="8">
        <v>2020</v>
      </c>
      <c r="L856" s="6">
        <v>44427</v>
      </c>
      <c r="M856" s="238">
        <f>SUMIFS(tabSaldoAta[SALDO],tabSaldoAta[CÓDIGO],tabEstimativa[[#This Row],[CÓDIGO]],tabSaldoAta[ATA.NR],tabEstimativa[[#This Row],[ATA.NR]],tabSaldoAta[ATA.ANO],tabEstimativa[[#This Row],[ATA.ANO]])</f>
        <v>0</v>
      </c>
      <c r="N856" s="13" t="s">
        <v>1198</v>
      </c>
      <c r="O856" s="308" t="s">
        <v>1954</v>
      </c>
      <c r="P856" s="36" t="s">
        <v>1955</v>
      </c>
      <c r="Q856" s="35">
        <f>IFERROR( VLOOKUP(tabEstimativa[[#This Row],[PREGÃO]],tabPregões[#Data],6,FALSE), "" )</f>
        <v>43732</v>
      </c>
      <c r="R856" s="48"/>
      <c r="S856" s="66" t="str">
        <f>IF(COUNTIFS(tabImprósperosDetalhes[PREGÃO],tabEstimativa[[#This Row],[PREGÃO]],tabImprósperosDetalhes[IMPRÓSPERO],tabEstimativa[[#This Row],[LOTE]]) &gt; 0,"X","")</f>
        <v/>
      </c>
      <c r="T856" s="98" t="str">
        <f>IFERROR( VLOOKUP(tabEstimativa[[#This Row],[PREGÃO]],tabPregões[#Data],11,FALSE), "" )</f>
        <v>Processo conferido, finalizado.</v>
      </c>
      <c r="U856" s="29" t="s">
        <v>1560</v>
      </c>
      <c r="V856" s="53" t="s">
        <v>4282</v>
      </c>
      <c r="W856" s="54">
        <v>44428.596435185187</v>
      </c>
      <c r="X856" s="34" t="str">
        <f t="shared" si="13"/>
        <v>*</v>
      </c>
    </row>
    <row r="857" spans="1:24" x14ac:dyDescent="0.3">
      <c r="A857" s="2">
        <v>70379</v>
      </c>
      <c r="B857" s="3" t="s">
        <v>1140</v>
      </c>
      <c r="C857" s="5" t="s">
        <v>182</v>
      </c>
      <c r="D857" s="11">
        <v>57</v>
      </c>
      <c r="E857" s="23">
        <v>17</v>
      </c>
      <c r="F857" s="11">
        <v>12</v>
      </c>
      <c r="G857" s="74">
        <f>IFERROR( ROUNDUP(tabEstimativa[[#This Row],[ESTIMATIVA]] / tabEstimativa[[#This Row],[PERÍODO]],0), 0 )</f>
        <v>125</v>
      </c>
      <c r="H857" s="72">
        <v>1500</v>
      </c>
      <c r="I857" s="12">
        <v>43818</v>
      </c>
      <c r="J857" s="2">
        <v>143</v>
      </c>
      <c r="K857" s="8">
        <v>2021</v>
      </c>
      <c r="L857" s="6">
        <v>44701</v>
      </c>
      <c r="M857" s="238">
        <f>SUMIFS(tabSaldoAta[SALDO],tabSaldoAta[CÓDIGO],tabEstimativa[[#This Row],[CÓDIGO]],tabSaldoAta[ATA.NR],tabEstimativa[[#This Row],[ATA.NR]],tabSaldoAta[ATA.ANO],tabEstimativa[[#This Row],[ATA.ANO]])</f>
        <v>0</v>
      </c>
      <c r="N857" s="13" t="s">
        <v>1198</v>
      </c>
      <c r="O857" s="307" t="str">
        <f>IFERROR( VLOOKUP(CONCATENATE(tabEstimativa[[#This Row],[ATA.NR]],"/",tabEstimativa[[#This Row],[ATA.ANO]]-2000),tabAtas[#Data],6,FALSE), "" )</f>
        <v>ARTIGOS DE PAPELARIA</v>
      </c>
      <c r="P857" s="36" t="s">
        <v>4118</v>
      </c>
      <c r="Q857" s="35">
        <f>IFERROR( VLOOKUP(tabEstimativa[[#This Row],[PREGÃO]],tabPregões[#Data],6,FALSE), "" )</f>
        <v>44316</v>
      </c>
      <c r="R857" s="48"/>
      <c r="S857" s="66" t="str">
        <f>IF(COUNTIFS(tabImprósperosDetalhes[PREGÃO],tabEstimativa[[#This Row],[PREGÃO]],tabImprósperosDetalhes[IMPRÓSPERO],tabEstimativa[[#This Row],[LOTE]]) &gt; 0,"X","")</f>
        <v/>
      </c>
      <c r="T857" s="98" t="str">
        <f>IFERROR( VLOOKUP(tabEstimativa[[#This Row],[PREGÃO]],tabPregões[#Data],11,FALSE), "" )</f>
        <v>Finalizado. Ata 143/20</v>
      </c>
      <c r="U857" s="29" t="s">
        <v>1560</v>
      </c>
      <c r="V857" s="53" t="s">
        <v>4282</v>
      </c>
      <c r="W857" s="54">
        <v>44708.416481481479</v>
      </c>
      <c r="X857" s="34" t="str">
        <f t="shared" si="13"/>
        <v>*</v>
      </c>
    </row>
    <row r="858" spans="1:24" x14ac:dyDescent="0.3">
      <c r="A858" s="306">
        <v>131138</v>
      </c>
      <c r="B858" s="314" t="s">
        <v>2622</v>
      </c>
      <c r="C858" s="5" t="s">
        <v>87</v>
      </c>
      <c r="D858" s="11">
        <v>67</v>
      </c>
      <c r="E858" s="23">
        <v>16</v>
      </c>
      <c r="F858" s="11">
        <v>12</v>
      </c>
      <c r="G858" s="74">
        <f>ROUNDUP(tabEstimativa[[#This Row],[ESTIMATIVA]] / tabEstimativa[[#This Row],[PERÍODO]],0)</f>
        <v>0</v>
      </c>
      <c r="H858" s="72"/>
      <c r="I858" s="12"/>
      <c r="J858" s="7"/>
      <c r="K858" s="8"/>
      <c r="L858" s="6"/>
      <c r="M858" s="238">
        <f>SUMIFS(tabSaldoAta[SALDO],tabSaldoAta[CÓDIGO],tabEstimativa[[#This Row],[CÓDIGO]],tabSaldoAta[ATA.NR],tabEstimativa[[#This Row],[ATA.NR]],tabSaldoAta[ATA.ANO],tabEstimativa[[#This Row],[ATA.ANO]])</f>
        <v>0</v>
      </c>
      <c r="N858" s="13" t="s">
        <v>1198</v>
      </c>
      <c r="O858" s="307" t="str">
        <f>IFERROR( VLOOKUP(tabEstimativa[[#This Row],[PREGÃO]],tabPregões[],7,FALSE), "" )</f>
        <v/>
      </c>
      <c r="P858" s="36"/>
      <c r="Q858" s="35" t="str">
        <f>IFERROR( VLOOKUP(tabEstimativa[[#This Row],[PREGÃO]],tabPregões[#Data],6,FALSE), "" )</f>
        <v/>
      </c>
      <c r="R858" s="48"/>
      <c r="S858" s="66" t="str">
        <f>IF(COUNTIFS(tabImprósperosDetalhes[PREGÃO],tabEstimativa[[#This Row],[PREGÃO]],tabImprósperosDetalhes[IMPRÓSPERO],tabEstimativa[[#This Row],[LOTE]]) &gt; 0,"X","")</f>
        <v/>
      </c>
      <c r="T858" s="98" t="str">
        <f>IFERROR( VLOOKUP(tabEstimativa[[#This Row],[PREGÃO]],tabPregões[#Data],11,FALSE), "" )</f>
        <v/>
      </c>
      <c r="U858" s="29"/>
      <c r="V858" s="53" t="s">
        <v>4568</v>
      </c>
      <c r="W858" s="54">
        <v>45175.707372685189</v>
      </c>
      <c r="X858" s="34" t="str">
        <f t="shared" si="13"/>
        <v>*</v>
      </c>
    </row>
    <row r="859" spans="1:24" x14ac:dyDescent="0.3">
      <c r="A859" s="2">
        <v>37528</v>
      </c>
      <c r="B859" s="3" t="s">
        <v>2212</v>
      </c>
      <c r="C859" s="5" t="s">
        <v>3</v>
      </c>
      <c r="D859" s="11">
        <v>67</v>
      </c>
      <c r="E859" s="23">
        <v>1</v>
      </c>
      <c r="F859" s="11">
        <v>12</v>
      </c>
      <c r="G859" s="74">
        <f>ROUNDUP(tabEstimativa[[#This Row],[ESTIMATIVA]] / tabEstimativa[[#This Row],[PERÍODO]],0)</f>
        <v>0</v>
      </c>
      <c r="H859" s="72">
        <v>0</v>
      </c>
      <c r="I859" s="12">
        <v>44224</v>
      </c>
      <c r="J859" s="2">
        <v>104</v>
      </c>
      <c r="K859" s="8">
        <v>2020</v>
      </c>
      <c r="L859" s="6">
        <v>44319</v>
      </c>
      <c r="M859" s="238">
        <f>SUMIFS(tabSaldoAta[SALDO],tabSaldoAta[CÓDIGO],tabEstimativa[[#This Row],[CÓDIGO]],tabSaldoAta[ATA.NR],tabEstimativa[[#This Row],[ATA.NR]],tabSaldoAta[ATA.ANO],tabEstimativa[[#This Row],[ATA.ANO]])</f>
        <v>1000</v>
      </c>
      <c r="N859" s="13" t="s">
        <v>1799</v>
      </c>
      <c r="O859" s="307" t="str">
        <f>IFERROR( VLOOKUP(CONCATENATE(tabEstimativa[[#This Row],[ATA.NR]],"/",tabEstimativa[[#This Row],[ATA.ANO]]-2000),tabAtas[#Data],6,FALSE), "" )</f>
        <v>FERRAGENS</v>
      </c>
      <c r="P859" s="36" t="s">
        <v>3372</v>
      </c>
      <c r="Q859" s="35">
        <f>IFERROR( VLOOKUP(tabEstimativa[[#This Row],[PREGÃO]],tabPregões[#Data],6,FALSE), "" )</f>
        <v>43970</v>
      </c>
      <c r="R859" s="48"/>
      <c r="S859" s="66" t="str">
        <f>IF(COUNTIFS(tabImprósperosDetalhes[PREGÃO],tabEstimativa[[#This Row],[PREGÃO]],tabImprósperosDetalhes[IMPRÓSPERO],tabEstimativa[[#This Row],[LOTE]]) &gt; 0,"X","")</f>
        <v/>
      </c>
      <c r="T859" s="98" t="str">
        <f>IFERROR( VLOOKUP(tabEstimativa[[#This Row],[PREGÃO]],tabPregões[#Data],11,FALSE), "" )</f>
        <v>Finalizar, contrato assinado.</v>
      </c>
      <c r="U859" s="29" t="s">
        <v>1560</v>
      </c>
      <c r="V859" s="53" t="s">
        <v>2063</v>
      </c>
      <c r="W859" s="54">
        <v>44253.708090277774</v>
      </c>
      <c r="X859" s="34" t="str">
        <f t="shared" si="13"/>
        <v>*</v>
      </c>
    </row>
    <row r="860" spans="1:24" x14ac:dyDescent="0.3">
      <c r="A860" s="2">
        <v>13221</v>
      </c>
      <c r="B860" s="3" t="s">
        <v>2211</v>
      </c>
      <c r="C860" s="5" t="s">
        <v>3</v>
      </c>
      <c r="D860" s="11">
        <v>67</v>
      </c>
      <c r="E860" s="23">
        <v>1</v>
      </c>
      <c r="F860" s="11">
        <v>12</v>
      </c>
      <c r="G860" s="74">
        <f>ROUNDUP(tabEstimativa[[#This Row],[ESTIMATIVA]] / tabEstimativa[[#This Row],[PERÍODO]],0)</f>
        <v>0</v>
      </c>
      <c r="H860" s="72">
        <v>0</v>
      </c>
      <c r="I860" s="12">
        <v>44224</v>
      </c>
      <c r="J860" s="2">
        <v>104</v>
      </c>
      <c r="K860" s="8">
        <v>2020</v>
      </c>
      <c r="L860" s="6">
        <v>44319</v>
      </c>
      <c r="M860" s="238">
        <f>SUMIFS(tabSaldoAta[SALDO],tabSaldoAta[CÓDIGO],tabEstimativa[[#This Row],[CÓDIGO]],tabSaldoAta[ATA.NR],tabEstimativa[[#This Row],[ATA.NR]],tabSaldoAta[ATA.ANO],tabEstimativa[[#This Row],[ATA.ANO]])</f>
        <v>2000</v>
      </c>
      <c r="N860" s="13" t="s">
        <v>1799</v>
      </c>
      <c r="O860" s="307" t="str">
        <f>IFERROR( VLOOKUP(CONCATENATE(tabEstimativa[[#This Row],[ATA.NR]],"/",tabEstimativa[[#This Row],[ATA.ANO]]-2000),tabAtas[#Data],6,FALSE), "" )</f>
        <v>FERRAGENS</v>
      </c>
      <c r="P860" s="36" t="s">
        <v>3372</v>
      </c>
      <c r="Q860" s="35">
        <f>IFERROR( VLOOKUP(tabEstimativa[[#This Row],[PREGÃO]],tabPregões[#Data],6,FALSE), "" )</f>
        <v>43970</v>
      </c>
      <c r="R860" s="48">
        <v>1</v>
      </c>
      <c r="S860" s="66" t="str">
        <f>IF(COUNTIFS(tabImprósperosDetalhes[PREGÃO],tabEstimativa[[#This Row],[PREGÃO]],tabImprósperosDetalhes[IMPRÓSPERO],tabEstimativa[[#This Row],[LOTE]]) &gt; 0,"X","")</f>
        <v/>
      </c>
      <c r="T860" s="98" t="str">
        <f>IFERROR( VLOOKUP(tabEstimativa[[#This Row],[PREGÃO]],tabPregões[#Data],11,FALSE), "" )</f>
        <v>Finalizar, contrato assinado.</v>
      </c>
      <c r="U860" s="29" t="s">
        <v>1560</v>
      </c>
      <c r="V860" s="53" t="s">
        <v>2063</v>
      </c>
      <c r="W860" s="54">
        <v>44253.708090277774</v>
      </c>
      <c r="X860" s="34" t="str">
        <f t="shared" si="13"/>
        <v>*</v>
      </c>
    </row>
    <row r="861" spans="1:24" x14ac:dyDescent="0.3">
      <c r="A861" s="2">
        <v>13222</v>
      </c>
      <c r="B861" s="3" t="s">
        <v>2210</v>
      </c>
      <c r="C861" s="5" t="s">
        <v>3</v>
      </c>
      <c r="D861" s="11">
        <v>67</v>
      </c>
      <c r="E861" s="23">
        <v>1</v>
      </c>
      <c r="F861" s="11">
        <v>12</v>
      </c>
      <c r="G861" s="74">
        <f>ROUNDUP(tabEstimativa[[#This Row],[ESTIMATIVA]] / tabEstimativa[[#This Row],[PERÍODO]],0)</f>
        <v>0</v>
      </c>
      <c r="H861" s="72">
        <v>0</v>
      </c>
      <c r="I861" s="12">
        <v>44224</v>
      </c>
      <c r="J861" s="2">
        <v>104</v>
      </c>
      <c r="K861" s="8">
        <v>2020</v>
      </c>
      <c r="L861" s="6">
        <v>44319</v>
      </c>
      <c r="M861" s="238">
        <f>SUMIFS(tabSaldoAta[SALDO],tabSaldoAta[CÓDIGO],tabEstimativa[[#This Row],[CÓDIGO]],tabSaldoAta[ATA.NR],tabEstimativa[[#This Row],[ATA.NR]],tabSaldoAta[ATA.ANO],tabEstimativa[[#This Row],[ATA.ANO]])</f>
        <v>300</v>
      </c>
      <c r="N861" s="13" t="s">
        <v>1799</v>
      </c>
      <c r="O861" s="307" t="str">
        <f>IFERROR( VLOOKUP(CONCATENATE(tabEstimativa[[#This Row],[ATA.NR]],"/",tabEstimativa[[#This Row],[ATA.ANO]]-2000),tabAtas[#Data],6,FALSE), "" )</f>
        <v>FERRAGENS</v>
      </c>
      <c r="P861" s="36" t="s">
        <v>3372</v>
      </c>
      <c r="Q861" s="35">
        <f>IFERROR( VLOOKUP(tabEstimativa[[#This Row],[PREGÃO]],tabPregões[#Data],6,FALSE), "" )</f>
        <v>43970</v>
      </c>
      <c r="R861" s="48">
        <v>2</v>
      </c>
      <c r="S861" s="66" t="str">
        <f>IF(COUNTIFS(tabImprósperosDetalhes[PREGÃO],tabEstimativa[[#This Row],[PREGÃO]],tabImprósperosDetalhes[IMPRÓSPERO],tabEstimativa[[#This Row],[LOTE]]) &gt; 0,"X","")</f>
        <v/>
      </c>
      <c r="T861" s="98" t="str">
        <f>IFERROR( VLOOKUP(tabEstimativa[[#This Row],[PREGÃO]],tabPregões[#Data],11,FALSE), "" )</f>
        <v>Finalizar, contrato assinado.</v>
      </c>
      <c r="U861" s="29" t="s">
        <v>1560</v>
      </c>
      <c r="V861" s="53" t="s">
        <v>2063</v>
      </c>
      <c r="W861" s="54">
        <v>44253.708090277774</v>
      </c>
      <c r="X861" s="34" t="str">
        <f t="shared" si="13"/>
        <v>*</v>
      </c>
    </row>
    <row r="862" spans="1:24" x14ac:dyDescent="0.3">
      <c r="A862" s="2">
        <v>119035</v>
      </c>
      <c r="B862" s="3" t="s">
        <v>766</v>
      </c>
      <c r="C862" s="5" t="s">
        <v>17</v>
      </c>
      <c r="D862" s="11"/>
      <c r="E862" s="23"/>
      <c r="F862" s="11">
        <v>12</v>
      </c>
      <c r="G862" s="74">
        <f>IFERROR( ROUNDUP(tabEstimativa[[#This Row],[ESTIMATIVA]] / tabEstimativa[[#This Row],[PERÍODO]],0), 0 )</f>
        <v>4</v>
      </c>
      <c r="H862" s="72">
        <v>48</v>
      </c>
      <c r="I862" s="12">
        <v>43333</v>
      </c>
      <c r="J862" s="7"/>
      <c r="K862" s="8"/>
      <c r="L862" s="6"/>
      <c r="M862" s="238">
        <f>SUMIFS(tabSaldoAta[SALDO],tabSaldoAta[CÓDIGO],tabEstimativa[[#This Row],[CÓDIGO]],tabSaldoAta[ATA.NR],tabEstimativa[[#This Row],[ATA.NR]],tabSaldoAta[ATA.ANO],tabEstimativa[[#This Row],[ATA.ANO]])</f>
        <v>0</v>
      </c>
      <c r="N862" s="13" t="s">
        <v>1459</v>
      </c>
      <c r="O862" s="308" t="s">
        <v>1350</v>
      </c>
      <c r="P862" s="36"/>
      <c r="Q862" s="35" t="str">
        <f>IFERROR( VLOOKUP(tabEstimativa[[#This Row],[PREGÃO]],tabPregões[#Data],6,FALSE), "" )</f>
        <v/>
      </c>
      <c r="R862" s="48"/>
      <c r="S862" s="66" t="str">
        <f>IF(COUNTIFS(tabImprósperosDetalhes[PREGÃO],tabEstimativa[[#This Row],[PREGÃO]],tabImprósperosDetalhes[IMPRÓSPERO],tabEstimativa[[#This Row],[LOTE]]) &gt; 0,"X","")</f>
        <v/>
      </c>
      <c r="T862" s="98" t="str">
        <f>IFERROR( VLOOKUP(tabEstimativa[[#This Row],[PREGÃO]],tabPregões[#Data],11,FALSE), "" )</f>
        <v/>
      </c>
      <c r="U862" s="29" t="s">
        <v>1380</v>
      </c>
      <c r="V862" s="53" t="s">
        <v>1551</v>
      </c>
      <c r="W862" s="54">
        <v>43591.434733796297</v>
      </c>
      <c r="X862" s="34" t="str">
        <f t="shared" si="13"/>
        <v>*</v>
      </c>
    </row>
    <row r="863" spans="1:24" x14ac:dyDescent="0.3">
      <c r="A863" s="2">
        <v>13655</v>
      </c>
      <c r="B863" s="3" t="s">
        <v>1113</v>
      </c>
      <c r="C863" s="5" t="s">
        <v>17</v>
      </c>
      <c r="D863" s="11">
        <v>45</v>
      </c>
      <c r="E863" s="23">
        <v>11</v>
      </c>
      <c r="F863" s="11">
        <v>12</v>
      </c>
      <c r="G863" s="74">
        <f>IFERROR( ROUNDUP(tabEstimativa[[#This Row],[ESTIMATIVA]] / tabEstimativa[[#This Row],[PERÍODO]],0), 0 )</f>
        <v>1167</v>
      </c>
      <c r="H863" s="72">
        <v>14000</v>
      </c>
      <c r="I863" s="12">
        <v>43818</v>
      </c>
      <c r="J863" s="2">
        <v>99</v>
      </c>
      <c r="K863" s="8">
        <v>2020</v>
      </c>
      <c r="L863" s="6">
        <v>44309</v>
      </c>
      <c r="M863" s="238">
        <f>SUMIFS(tabSaldoAta[SALDO],tabSaldoAta[CÓDIGO],tabEstimativa[[#This Row],[CÓDIGO]],tabSaldoAta[ATA.NR],tabEstimativa[[#This Row],[ATA.NR]],tabSaldoAta[ATA.ANO],tabEstimativa[[#This Row],[ATA.ANO]])</f>
        <v>14000</v>
      </c>
      <c r="N863" s="13" t="s">
        <v>1799</v>
      </c>
      <c r="O863" s="307" t="str">
        <f>IFERROR( VLOOKUP(CONCATENATE(tabEstimativa[[#This Row],[ATA.NR]],"/",tabEstimativa[[#This Row],[ATA.ANO]]-2000),tabAtas[#Data],6,FALSE), "" )</f>
        <v>ARTIGOS DE PAPELARIA</v>
      </c>
      <c r="P863" s="36" t="s">
        <v>4118</v>
      </c>
      <c r="Q863" s="35">
        <f>IFERROR( VLOOKUP(tabEstimativa[[#This Row],[PREGÃO]],tabPregões[#Data],6,FALSE), "" )</f>
        <v>44316</v>
      </c>
      <c r="R863" s="48">
        <v>4</v>
      </c>
      <c r="S863" s="66" t="str">
        <f>IF(COUNTIFS(tabImprósperosDetalhes[PREGÃO],tabEstimativa[[#This Row],[PREGÃO]],tabImprósperosDetalhes[IMPRÓSPERO],tabEstimativa[[#This Row],[LOTE]]) &gt; 0,"X","")</f>
        <v>X</v>
      </c>
      <c r="T863" s="98" t="str">
        <f>IFERROR( VLOOKUP(tabEstimativa[[#This Row],[PREGÃO]],tabPregões[#Data],11,FALSE), "" )</f>
        <v>Finalizado. Ata 143/20</v>
      </c>
      <c r="U863" s="29" t="s">
        <v>1560</v>
      </c>
      <c r="V863" s="53" t="s">
        <v>2063</v>
      </c>
      <c r="W863" s="54">
        <v>44321.38559027778</v>
      </c>
      <c r="X863" s="34" t="str">
        <f t="shared" si="13"/>
        <v>*</v>
      </c>
    </row>
    <row r="864" spans="1:24" x14ac:dyDescent="0.3">
      <c r="A864" s="2">
        <v>48901</v>
      </c>
      <c r="B864" s="3" t="s">
        <v>2529</v>
      </c>
      <c r="C864" s="5" t="s">
        <v>3</v>
      </c>
      <c r="D864" s="11">
        <v>45</v>
      </c>
      <c r="E864" s="23">
        <v>9</v>
      </c>
      <c r="F864" s="11">
        <v>12</v>
      </c>
      <c r="G864" s="74">
        <f>ROUNDUP(tabEstimativa[[#This Row],[ESTIMATIVA]] / tabEstimativa[[#This Row],[PERÍODO]],0)</f>
        <v>9</v>
      </c>
      <c r="H864" s="72">
        <v>100</v>
      </c>
      <c r="I864" s="12">
        <v>43892</v>
      </c>
      <c r="J864" s="2">
        <v>211</v>
      </c>
      <c r="K864" s="8">
        <v>2020</v>
      </c>
      <c r="L864" s="6">
        <v>44460</v>
      </c>
      <c r="M864" s="238">
        <f>SUMIFS(tabSaldoAta[SALDO],tabSaldoAta[CÓDIGO],tabEstimativa[[#This Row],[CÓDIGO]],tabSaldoAta[ATA.NR],tabEstimativa[[#This Row],[ATA.NR]],tabSaldoAta[ATA.ANO],tabEstimativa[[#This Row],[ATA.ANO]])</f>
        <v>100</v>
      </c>
      <c r="N864" s="13" t="s">
        <v>1799</v>
      </c>
      <c r="O864" s="307" t="str">
        <f>IFERROR( VLOOKUP(tabEstimativa[[#This Row],[PREGÃO]],tabPregões[],7,FALSE), "" )</f>
        <v/>
      </c>
      <c r="P864" s="36"/>
      <c r="Q864" s="35" t="str">
        <f>IFERROR( VLOOKUP(tabEstimativa[[#This Row],[PREGÃO]],tabPregões[#Data],6,FALSE), "" )</f>
        <v/>
      </c>
      <c r="R864" s="48"/>
      <c r="S864" s="66" t="str">
        <f>IF(COUNTIFS(tabImprósperosDetalhes[PREGÃO],tabEstimativa[[#This Row],[PREGÃO]],tabImprósperosDetalhes[IMPRÓSPERO],tabEstimativa[[#This Row],[LOTE]]) &gt; 0,"X","")</f>
        <v/>
      </c>
      <c r="T864" s="98" t="str">
        <f>IFERROR( VLOOKUP(tabEstimativa[[#This Row],[PREGÃO]],tabPregões[#Data],11,FALSE), "" )</f>
        <v/>
      </c>
      <c r="U864" s="29"/>
      <c r="V864" s="53" t="s">
        <v>2063</v>
      </c>
      <c r="W864" s="54">
        <v>44313.374548611115</v>
      </c>
      <c r="X864" s="34" t="str">
        <f t="shared" si="13"/>
        <v>*</v>
      </c>
    </row>
    <row r="865" spans="1:24" x14ac:dyDescent="0.3">
      <c r="A865" s="2">
        <v>103405</v>
      </c>
      <c r="B865" s="3" t="s">
        <v>845</v>
      </c>
      <c r="C865" s="5" t="s">
        <v>188</v>
      </c>
      <c r="D865" s="11">
        <v>72</v>
      </c>
      <c r="E865" s="23">
        <v>8</v>
      </c>
      <c r="F865" s="11">
        <v>12</v>
      </c>
      <c r="G865" s="74">
        <f>IFERROR( ROUNDUP(tabEstimativa[[#This Row],[ESTIMATIVA]] / tabEstimativa[[#This Row],[PERÍODO]],0), 0 )</f>
        <v>0</v>
      </c>
      <c r="H865" s="72">
        <v>0</v>
      </c>
      <c r="I865" s="12">
        <v>43818</v>
      </c>
      <c r="J865" s="7"/>
      <c r="K865" s="8"/>
      <c r="L865" s="6"/>
      <c r="M865" s="238">
        <f>SUMIFS(tabSaldoAta[SALDO],tabSaldoAta[CÓDIGO],tabEstimativa[[#This Row],[CÓDIGO]],tabSaldoAta[ATA.NR],tabEstimativa[[#This Row],[ATA.NR]],tabSaldoAta[ATA.ANO],tabEstimativa[[#This Row],[ATA.ANO]])</f>
        <v>0</v>
      </c>
      <c r="N865" s="13" t="s">
        <v>1199</v>
      </c>
      <c r="O865" s="308" t="s">
        <v>1315</v>
      </c>
      <c r="P865" s="36" t="s">
        <v>1756</v>
      </c>
      <c r="Q865" s="35">
        <f>IFERROR( VLOOKUP(tabEstimativa[[#This Row],[PREGÃO]],tabPregões[#Data],6,FALSE), "" )</f>
        <v>43588</v>
      </c>
      <c r="R865" s="48"/>
      <c r="S865" s="66" t="str">
        <f>IF(COUNTIFS(tabImprósperosDetalhes[PREGÃO],tabEstimativa[[#This Row],[PREGÃO]],tabImprósperosDetalhes[IMPRÓSPERO],tabEstimativa[[#This Row],[LOTE]]) &gt; 0,"X","")</f>
        <v/>
      </c>
      <c r="T865" s="98" t="str">
        <f>IFERROR( VLOOKUP(tabEstimativa[[#This Row],[PREGÃO]],tabPregões[#Data],11,FALSE), "" )</f>
        <v>Processo conferido, finalizado. Ata 105/19.</v>
      </c>
      <c r="U865" s="29" t="s">
        <v>1814</v>
      </c>
      <c r="V865" s="53" t="s">
        <v>1551</v>
      </c>
      <c r="W865" s="54">
        <v>43956.650821759256</v>
      </c>
      <c r="X865" s="34" t="str">
        <f t="shared" si="13"/>
        <v>*</v>
      </c>
    </row>
    <row r="866" spans="1:24" x14ac:dyDescent="0.3">
      <c r="A866" s="2">
        <v>78181</v>
      </c>
      <c r="B866" s="3" t="s">
        <v>841</v>
      </c>
      <c r="C866" s="5" t="s">
        <v>188</v>
      </c>
      <c r="D866" s="11">
        <v>72</v>
      </c>
      <c r="E866" s="23">
        <v>8</v>
      </c>
      <c r="F866" s="11">
        <v>12</v>
      </c>
      <c r="G866" s="74">
        <f>IFERROR( ROUNDUP(tabEstimativa[[#This Row],[ESTIMATIVA]] / tabEstimativa[[#This Row],[PERÍODO]],0), 0 )</f>
        <v>0</v>
      </c>
      <c r="H866" s="72">
        <v>0</v>
      </c>
      <c r="I866" s="12">
        <v>44110</v>
      </c>
      <c r="J866" s="7">
        <v>14</v>
      </c>
      <c r="K866" s="8">
        <v>2020</v>
      </c>
      <c r="L866" s="6">
        <v>44218</v>
      </c>
      <c r="M866" s="238">
        <f>SUMIFS(tabSaldoAta[SALDO],tabSaldoAta[CÓDIGO],tabEstimativa[[#This Row],[CÓDIGO]],tabSaldoAta[ATA.NR],tabEstimativa[[#This Row],[ATA.NR]],tabSaldoAta[ATA.ANO],tabEstimativa[[#This Row],[ATA.ANO]])</f>
        <v>400</v>
      </c>
      <c r="N866" s="13" t="s">
        <v>1198</v>
      </c>
      <c r="O866" s="307" t="str">
        <f>IFERROR( VLOOKUP(CONCATENATE(tabEstimativa[[#This Row],[ATA.NR]],"/",tabEstimativa[[#This Row],[ATA.ANO]]-2000),tabAtas[#Data],6,FALSE), "" )</f>
        <v>MATERIAL DE LIMPEZA (DOMISSANEANTES)</v>
      </c>
      <c r="P866" s="36" t="s">
        <v>3254</v>
      </c>
      <c r="Q866" s="35">
        <f>IFERROR( VLOOKUP(tabEstimativa[[#This Row],[PREGÃO]],tabPregões[#Data],6,FALSE), "" )</f>
        <v>43860</v>
      </c>
      <c r="R866" s="48"/>
      <c r="S866" s="66" t="str">
        <f>IF(COUNTIFS(tabImprósperosDetalhes[PREGÃO],tabEstimativa[[#This Row],[PREGÃO]],tabImprósperosDetalhes[IMPRÓSPERO],tabEstimativa[[#This Row],[LOTE]]) &gt; 0,"X","")</f>
        <v/>
      </c>
      <c r="T866" s="98" t="str">
        <f>IFERROR( VLOOKUP(tabEstimativa[[#This Row],[PREGÃO]],tabPregões[#Data],11,FALSE), "" )</f>
        <v>Finalizar - contrato assinado</v>
      </c>
      <c r="U866" s="29" t="s">
        <v>1560</v>
      </c>
      <c r="V866" s="53" t="s">
        <v>2063</v>
      </c>
      <c r="W866" s="54">
        <v>44224.383564814816</v>
      </c>
      <c r="X866" s="34" t="str">
        <f t="shared" si="13"/>
        <v>*</v>
      </c>
    </row>
    <row r="867" spans="1:24" x14ac:dyDescent="0.3">
      <c r="A867" s="2">
        <v>138465</v>
      </c>
      <c r="B867" s="3" t="s">
        <v>3428</v>
      </c>
      <c r="C867" s="5" t="s">
        <v>17</v>
      </c>
      <c r="D867" s="11">
        <v>45</v>
      </c>
      <c r="E867" s="23">
        <v>9</v>
      </c>
      <c r="F867" s="11">
        <v>12</v>
      </c>
      <c r="G867" s="74">
        <f>ROUNDUP(tabEstimativa[[#This Row],[ESTIMATIVA]] / tabEstimativa[[#This Row],[PERÍODO]],0)</f>
        <v>750</v>
      </c>
      <c r="H867" s="72">
        <v>9000</v>
      </c>
      <c r="I867" s="12">
        <v>43892</v>
      </c>
      <c r="J867" s="2">
        <v>211</v>
      </c>
      <c r="K867" s="8">
        <v>2020</v>
      </c>
      <c r="L867" s="6">
        <v>44460</v>
      </c>
      <c r="M867" s="238">
        <f>SUMIFS(tabSaldoAta[SALDO],tabSaldoAta[CÓDIGO],tabEstimativa[[#This Row],[CÓDIGO]],tabSaldoAta[ATA.NR],tabEstimativa[[#This Row],[ATA.NR]],tabSaldoAta[ATA.ANO],tabEstimativa[[#This Row],[ATA.ANO]])</f>
        <v>9000</v>
      </c>
      <c r="N867" s="13" t="s">
        <v>1799</v>
      </c>
      <c r="O867" s="307" t="str">
        <f>IFERROR( VLOOKUP(tabEstimativa[[#This Row],[PREGÃO]],tabPregões[],7,FALSE), "" )</f>
        <v/>
      </c>
      <c r="P867" s="36"/>
      <c r="Q867" s="35" t="str">
        <f>IFERROR( VLOOKUP(tabEstimativa[[#This Row],[PREGÃO]],tabPregões[#Data],6,FALSE), "" )</f>
        <v/>
      </c>
      <c r="R867" s="48"/>
      <c r="S867" s="66" t="str">
        <f>IF(COUNTIFS(tabImprósperosDetalhes[PREGÃO],tabEstimativa[[#This Row],[PREGÃO]],tabImprósperosDetalhes[IMPRÓSPERO],tabEstimativa[[#This Row],[LOTE]]) &gt; 0,"X","")</f>
        <v/>
      </c>
      <c r="T867" s="98" t="str">
        <f>IFERROR( VLOOKUP(tabEstimativa[[#This Row],[PREGÃO]],tabPregões[#Data],11,FALSE), "" )</f>
        <v/>
      </c>
      <c r="U867" s="29"/>
      <c r="V867" s="53" t="s">
        <v>2063</v>
      </c>
      <c r="W867" s="54">
        <v>44313.374548611115</v>
      </c>
      <c r="X867" s="34" t="str">
        <f t="shared" si="13"/>
        <v>*</v>
      </c>
    </row>
    <row r="868" spans="1:24" x14ac:dyDescent="0.3">
      <c r="A868" s="2">
        <v>139767</v>
      </c>
      <c r="B868" s="3" t="s">
        <v>3770</v>
      </c>
      <c r="C868" s="5" t="s">
        <v>17</v>
      </c>
      <c r="D868" s="11">
        <v>45</v>
      </c>
      <c r="E868" s="23">
        <v>11</v>
      </c>
      <c r="F868" s="11">
        <v>12</v>
      </c>
      <c r="G868" s="74">
        <f>ROUNDUP(tabEstimativa[[#This Row],[ESTIMATIVA]] / tabEstimativa[[#This Row],[PERÍODO]],0)</f>
        <v>84</v>
      </c>
      <c r="H868" s="72">
        <v>1000</v>
      </c>
      <c r="I868" s="12">
        <v>43892</v>
      </c>
      <c r="J868" s="2">
        <v>211</v>
      </c>
      <c r="K868" s="8">
        <v>2020</v>
      </c>
      <c r="L868" s="6">
        <v>44460</v>
      </c>
      <c r="M868" s="238">
        <f>SUMIFS(tabSaldoAta[SALDO],tabSaldoAta[CÓDIGO],tabEstimativa[[#This Row],[CÓDIGO]],tabSaldoAta[ATA.NR],tabEstimativa[[#This Row],[ATA.NR]],tabSaldoAta[ATA.ANO],tabEstimativa[[#This Row],[ATA.ANO]])</f>
        <v>1000</v>
      </c>
      <c r="N868" s="13" t="s">
        <v>1799</v>
      </c>
      <c r="O868" s="307" t="str">
        <f>IFERROR( VLOOKUP(tabEstimativa[[#This Row],[PREGÃO]],tabPregões[],7,FALSE), "" )</f>
        <v/>
      </c>
      <c r="P868" s="36"/>
      <c r="Q868" s="35" t="str">
        <f>IFERROR( VLOOKUP(tabEstimativa[[#This Row],[PREGÃO]],tabPregões[#Data],6,FALSE), "" )</f>
        <v/>
      </c>
      <c r="R868" s="48"/>
      <c r="S868" s="66" t="str">
        <f>IF(COUNTIFS(tabImprósperosDetalhes[PREGÃO],tabEstimativa[[#This Row],[PREGÃO]],tabImprósperosDetalhes[IMPRÓSPERO],tabEstimativa[[#This Row],[LOTE]]) &gt; 0,"X","")</f>
        <v/>
      </c>
      <c r="T868" s="98" t="str">
        <f>IFERROR( VLOOKUP(tabEstimativa[[#This Row],[PREGÃO]],tabPregões[#Data],11,FALSE), "" )</f>
        <v/>
      </c>
      <c r="U868" s="29"/>
      <c r="V868" s="53" t="s">
        <v>2063</v>
      </c>
      <c r="W868" s="54">
        <v>44313.374548611115</v>
      </c>
      <c r="X868" s="34" t="str">
        <f t="shared" si="13"/>
        <v>*</v>
      </c>
    </row>
    <row r="869" spans="1:24" x14ac:dyDescent="0.3">
      <c r="A869" s="2">
        <v>134545</v>
      </c>
      <c r="B869" s="3" t="s">
        <v>896</v>
      </c>
      <c r="C869" s="5" t="s">
        <v>1418</v>
      </c>
      <c r="D869" s="11">
        <v>51</v>
      </c>
      <c r="E869" s="23">
        <v>19</v>
      </c>
      <c r="F869" s="11">
        <v>12</v>
      </c>
      <c r="G869" s="74">
        <f>IFERROR( ROUNDUP(tabEstimativa[[#This Row],[ESTIMATIVA]] / tabEstimativa[[#This Row],[PERÍODO]],0), 0 )</f>
        <v>0</v>
      </c>
      <c r="H869" s="72">
        <v>0</v>
      </c>
      <c r="I869" s="12">
        <v>44082</v>
      </c>
      <c r="J869" s="7">
        <v>292</v>
      </c>
      <c r="K869" s="8">
        <v>2019</v>
      </c>
      <c r="L869" s="6">
        <v>44182</v>
      </c>
      <c r="M869" s="238">
        <f>SUMIFS(tabSaldoAta[SALDO],tabSaldoAta[CÓDIGO],tabEstimativa[[#This Row],[CÓDIGO]],tabSaldoAta[ATA.NR],tabEstimativa[[#This Row],[ATA.NR]],tabSaldoAta[ATA.ANO],tabEstimativa[[#This Row],[ATA.ANO]])</f>
        <v>1000</v>
      </c>
      <c r="N869" s="13" t="s">
        <v>1198</v>
      </c>
      <c r="O869" s="307" t="str">
        <f>IFERROR( VLOOKUP(CONCATENATE(tabEstimativa[[#This Row],[ATA.NR]],"/",tabEstimativa[[#This Row],[ATA.ANO]]-2000),tabAtas[#Data],6,FALSE), "" )</f>
        <v>MATERIAL DE CONSTRUÇÃO</v>
      </c>
      <c r="P869" s="36" t="s">
        <v>4131</v>
      </c>
      <c r="Q869" s="35">
        <f>IFERROR( VLOOKUP(tabEstimativa[[#This Row],[PREGÃO]],tabPregões[#Data],6,FALSE), "" )</f>
        <v>44271</v>
      </c>
      <c r="R869" s="48"/>
      <c r="S869" s="66" t="str">
        <f>IF(COUNTIFS(tabImprósperosDetalhes[PREGÃO],tabEstimativa[[#This Row],[PREGÃO]],tabImprósperosDetalhes[IMPRÓSPERO],tabEstimativa[[#This Row],[LOTE]]) &gt; 0,"X","")</f>
        <v/>
      </c>
      <c r="T869" s="98" t="str">
        <f>IFERROR( VLOOKUP(tabEstimativa[[#This Row],[PREGÃO]],tabPregões[#Data],11,FALSE), "" )</f>
        <v>Processo finalizado. Ata 105/21.</v>
      </c>
      <c r="U869" s="29" t="s">
        <v>1560</v>
      </c>
      <c r="V869" s="53" t="s">
        <v>2063</v>
      </c>
      <c r="W869" s="54">
        <v>44323.449004629627</v>
      </c>
      <c r="X869" s="34" t="str">
        <f t="shared" si="13"/>
        <v>*</v>
      </c>
    </row>
    <row r="870" spans="1:24" x14ac:dyDescent="0.3">
      <c r="A870" s="2">
        <v>134546</v>
      </c>
      <c r="B870" s="3" t="s">
        <v>189</v>
      </c>
      <c r="C870" s="5" t="s">
        <v>1418</v>
      </c>
      <c r="D870" s="11">
        <v>51</v>
      </c>
      <c r="E870" s="23">
        <v>19</v>
      </c>
      <c r="F870" s="11">
        <v>12</v>
      </c>
      <c r="G870" s="74">
        <f>IFERROR( ROUNDUP(tabEstimativa[[#This Row],[ESTIMATIVA]] / tabEstimativa[[#This Row],[PERÍODO]],0), 0 )</f>
        <v>59</v>
      </c>
      <c r="H870" s="72">
        <v>700</v>
      </c>
      <c r="I870" s="12">
        <v>43970</v>
      </c>
      <c r="J870" s="2">
        <v>237</v>
      </c>
      <c r="K870" s="8">
        <v>2020</v>
      </c>
      <c r="L870" s="6">
        <v>44477</v>
      </c>
      <c r="M870" s="238">
        <f>SUMIFS(tabSaldoAta[SALDO],tabSaldoAta[CÓDIGO],tabEstimativa[[#This Row],[CÓDIGO]],tabSaldoAta[ATA.NR],tabEstimativa[[#This Row],[ATA.NR]],tabSaldoAta[ATA.ANO],tabEstimativa[[#This Row],[ATA.ANO]])</f>
        <v>700</v>
      </c>
      <c r="N870" s="13" t="s">
        <v>1198</v>
      </c>
      <c r="O870" s="307" t="str">
        <f>IFERROR( VLOOKUP(CONCATENATE(tabEstimativa[[#This Row],[ATA.NR]],"/",tabEstimativa[[#This Row],[ATA.ANO]]-2000),tabAtas[#Data],6,FALSE), "" )</f>
        <v>PISOS, REVESTIMENTOS E PASTILHAS</v>
      </c>
      <c r="P870" s="36" t="s">
        <v>1991</v>
      </c>
      <c r="Q870" s="35">
        <f>IFERROR( VLOOKUP(tabEstimativa[[#This Row],[PREGÃO]],tabPregões[#Data],6,FALSE), "" )</f>
        <v>43700</v>
      </c>
      <c r="R870" s="48"/>
      <c r="S870" s="66" t="str">
        <f>IF(COUNTIFS(tabImprósperosDetalhes[PREGÃO],tabEstimativa[[#This Row],[PREGÃO]],tabImprósperosDetalhes[IMPRÓSPERO],tabEstimativa[[#This Row],[LOTE]]) &gt; 0,"X","")</f>
        <v/>
      </c>
      <c r="T870" s="98" t="str">
        <f>IFERROR( VLOOKUP(tabEstimativa[[#This Row],[PREGÃO]],tabPregões[#Data],11,FALSE), "" )</f>
        <v>Finalizar - contrato assinado</v>
      </c>
      <c r="U870" s="29" t="s">
        <v>1560</v>
      </c>
      <c r="V870" s="53" t="s">
        <v>4282</v>
      </c>
      <c r="W870" s="54">
        <v>44489.628912037035</v>
      </c>
      <c r="X870" s="34" t="str">
        <f t="shared" si="13"/>
        <v>*</v>
      </c>
    </row>
    <row r="871" spans="1:24" x14ac:dyDescent="0.3">
      <c r="A871" s="2">
        <v>134547</v>
      </c>
      <c r="B871" s="3" t="s">
        <v>897</v>
      </c>
      <c r="C871" s="5" t="s">
        <v>1418</v>
      </c>
      <c r="D871" s="11">
        <v>51</v>
      </c>
      <c r="E871" s="23">
        <v>19</v>
      </c>
      <c r="F871" s="11">
        <v>12</v>
      </c>
      <c r="G871" s="74">
        <f>IFERROR( ROUNDUP(tabEstimativa[[#This Row],[ESTIMATIVA]] / tabEstimativa[[#This Row],[PERÍODO]],0), 0 )</f>
        <v>75</v>
      </c>
      <c r="H871" s="72">
        <v>900</v>
      </c>
      <c r="I871" s="12">
        <v>43970</v>
      </c>
      <c r="J871" s="2">
        <v>237</v>
      </c>
      <c r="K871" s="8">
        <v>2020</v>
      </c>
      <c r="L871" s="6">
        <v>44477</v>
      </c>
      <c r="M871" s="238">
        <f>SUMIFS(tabSaldoAta[SALDO],tabSaldoAta[CÓDIGO],tabEstimativa[[#This Row],[CÓDIGO]],tabSaldoAta[ATA.NR],tabEstimativa[[#This Row],[ATA.NR]],tabSaldoAta[ATA.ANO],tabEstimativa[[#This Row],[ATA.ANO]])</f>
        <v>150</v>
      </c>
      <c r="N871" s="13" t="s">
        <v>1198</v>
      </c>
      <c r="O871" s="307" t="str">
        <f>IFERROR( VLOOKUP(CONCATENATE(tabEstimativa[[#This Row],[ATA.NR]],"/",tabEstimativa[[#This Row],[ATA.ANO]]-2000),tabAtas[#Data],6,FALSE), "" )</f>
        <v>PISOS, REVESTIMENTOS E PASTILHAS</v>
      </c>
      <c r="P871" s="36" t="s">
        <v>1991</v>
      </c>
      <c r="Q871" s="35">
        <f>IFERROR( VLOOKUP(tabEstimativa[[#This Row],[PREGÃO]],tabPregões[#Data],6,FALSE), "" )</f>
        <v>43700</v>
      </c>
      <c r="R871" s="48"/>
      <c r="S871" s="66" t="str">
        <f>IF(COUNTIFS(tabImprósperosDetalhes[PREGÃO],tabEstimativa[[#This Row],[PREGÃO]],tabImprósperosDetalhes[IMPRÓSPERO],tabEstimativa[[#This Row],[LOTE]]) &gt; 0,"X","")</f>
        <v/>
      </c>
      <c r="T871" s="98" t="str">
        <f>IFERROR( VLOOKUP(tabEstimativa[[#This Row],[PREGÃO]],tabPregões[#Data],11,FALSE), "" )</f>
        <v>Finalizar - contrato assinado</v>
      </c>
      <c r="U871" s="29" t="s">
        <v>1560</v>
      </c>
      <c r="V871" s="53" t="s">
        <v>4282</v>
      </c>
      <c r="W871" s="54">
        <v>44489.628912037035</v>
      </c>
      <c r="X871" s="34" t="str">
        <f t="shared" si="13"/>
        <v>*</v>
      </c>
    </row>
    <row r="872" spans="1:24" x14ac:dyDescent="0.3">
      <c r="A872" s="2">
        <v>134548</v>
      </c>
      <c r="B872" s="3" t="s">
        <v>898</v>
      </c>
      <c r="C872" s="5" t="s">
        <v>1418</v>
      </c>
      <c r="D872" s="11">
        <v>51</v>
      </c>
      <c r="E872" s="23">
        <v>19</v>
      </c>
      <c r="F872" s="11">
        <v>12</v>
      </c>
      <c r="G872" s="74">
        <f>IFERROR( ROUNDUP(tabEstimativa[[#This Row],[ESTIMATIVA]] / tabEstimativa[[#This Row],[PERÍODO]],0), 0 )</f>
        <v>209</v>
      </c>
      <c r="H872" s="72">
        <v>2500</v>
      </c>
      <c r="I872" s="12">
        <v>43970</v>
      </c>
      <c r="J872" s="2">
        <v>237</v>
      </c>
      <c r="K872" s="8">
        <v>2020</v>
      </c>
      <c r="L872" s="6">
        <v>44477</v>
      </c>
      <c r="M872" s="238">
        <f>SUMIFS(tabSaldoAta[SALDO],tabSaldoAta[CÓDIGO],tabEstimativa[[#This Row],[CÓDIGO]],tabSaldoAta[ATA.NR],tabEstimativa[[#This Row],[ATA.NR]],tabSaldoAta[ATA.ANO],tabEstimativa[[#This Row],[ATA.ANO]])</f>
        <v>0</v>
      </c>
      <c r="N872" s="13" t="s">
        <v>1198</v>
      </c>
      <c r="O872" s="308" t="s">
        <v>1990</v>
      </c>
      <c r="P872" s="36" t="s">
        <v>1991</v>
      </c>
      <c r="Q872" s="35">
        <f>IFERROR( VLOOKUP(tabEstimativa[[#This Row],[PREGÃO]],tabPregões[#Data],6,FALSE), "" )</f>
        <v>43700</v>
      </c>
      <c r="R872" s="48"/>
      <c r="S872" s="66" t="str">
        <f>IF(COUNTIFS(tabImprósperosDetalhes[PREGÃO],tabEstimativa[[#This Row],[PREGÃO]],tabImprósperosDetalhes[IMPRÓSPERO],tabEstimativa[[#This Row],[LOTE]]) &gt; 0,"X","")</f>
        <v/>
      </c>
      <c r="T872" s="98" t="str">
        <f>IFERROR( VLOOKUP(tabEstimativa[[#This Row],[PREGÃO]],tabPregões[#Data],11,FALSE), "" )</f>
        <v>Finalizar - contrato assinado</v>
      </c>
      <c r="U872" s="29" t="s">
        <v>1560</v>
      </c>
      <c r="V872" s="53" t="s">
        <v>4282</v>
      </c>
      <c r="W872" s="54">
        <v>44489.628912037035</v>
      </c>
      <c r="X872" s="34" t="str">
        <f t="shared" ref="X872:X935" si="14">"*"</f>
        <v>*</v>
      </c>
    </row>
    <row r="873" spans="1:24" x14ac:dyDescent="0.3">
      <c r="A873" s="306">
        <v>134549</v>
      </c>
      <c r="B873" s="314" t="s">
        <v>1988</v>
      </c>
      <c r="C873" s="5" t="s">
        <v>1418</v>
      </c>
      <c r="D873" s="11">
        <v>51</v>
      </c>
      <c r="E873" s="23">
        <v>19</v>
      </c>
      <c r="F873" s="11">
        <v>12</v>
      </c>
      <c r="G873" s="74">
        <f>IFERROR( ROUNDUP(tabEstimativa[[#This Row],[ESTIMATIVA]] / tabEstimativa[[#This Row],[PERÍODO]],0), 0 )</f>
        <v>59</v>
      </c>
      <c r="H873" s="72">
        <v>700</v>
      </c>
      <c r="I873" s="12">
        <v>43970</v>
      </c>
      <c r="J873" s="2">
        <v>237</v>
      </c>
      <c r="K873" s="8">
        <v>2020</v>
      </c>
      <c r="L873" s="6">
        <v>44477</v>
      </c>
      <c r="M873" s="238">
        <f>SUMIFS(tabSaldoAta[SALDO],tabSaldoAta[CÓDIGO],tabEstimativa[[#This Row],[CÓDIGO]],tabSaldoAta[ATA.NR],tabEstimativa[[#This Row],[ATA.NR]],tabSaldoAta[ATA.ANO],tabEstimativa[[#This Row],[ATA.ANO]])</f>
        <v>0</v>
      </c>
      <c r="N873" s="13" t="s">
        <v>1198</v>
      </c>
      <c r="O873" s="308" t="s">
        <v>1990</v>
      </c>
      <c r="P873" s="36" t="s">
        <v>1991</v>
      </c>
      <c r="Q873" s="35">
        <f>IFERROR( VLOOKUP(tabEstimativa[[#This Row],[PREGÃO]],tabPregões[#Data],6,FALSE), "" )</f>
        <v>43700</v>
      </c>
      <c r="R873" s="48"/>
      <c r="S873" s="66" t="str">
        <f>IF(COUNTIFS(tabImprósperosDetalhes[PREGÃO],tabEstimativa[[#This Row],[PREGÃO]],tabImprósperosDetalhes[IMPRÓSPERO],tabEstimativa[[#This Row],[LOTE]]) &gt; 0,"X","")</f>
        <v/>
      </c>
      <c r="T873" s="98" t="str">
        <f>IFERROR( VLOOKUP(tabEstimativa[[#This Row],[PREGÃO]],tabPregões[#Data],11,FALSE), "" )</f>
        <v>Finalizar - contrato assinado</v>
      </c>
      <c r="U873" s="29" t="s">
        <v>1560</v>
      </c>
      <c r="V873" s="53" t="s">
        <v>4282</v>
      </c>
      <c r="W873" s="54">
        <v>44489.628912037035</v>
      </c>
      <c r="X873" s="34" t="str">
        <f t="shared" si="14"/>
        <v>*</v>
      </c>
    </row>
    <row r="874" spans="1:24" x14ac:dyDescent="0.3">
      <c r="A874" s="2">
        <v>57890</v>
      </c>
      <c r="B874" s="3" t="s">
        <v>1489</v>
      </c>
      <c r="C874" s="5" t="s">
        <v>1420</v>
      </c>
      <c r="D874" s="11">
        <v>51</v>
      </c>
      <c r="E874" s="23">
        <v>2</v>
      </c>
      <c r="F874" s="11">
        <v>12</v>
      </c>
      <c r="G874" s="74">
        <f>IFERROR( ROUNDUP(tabEstimativa[[#This Row],[ESTIMATIVA]] / tabEstimativa[[#This Row],[PERÍODO]],0), 0 )</f>
        <v>0</v>
      </c>
      <c r="H874" s="72">
        <v>0</v>
      </c>
      <c r="I874" s="12">
        <v>43096</v>
      </c>
      <c r="J874" s="7"/>
      <c r="K874" s="8"/>
      <c r="L874" s="6"/>
      <c r="M874" s="238">
        <f>SUMIFS(tabSaldoAta[SALDO],tabSaldoAta[CÓDIGO],tabEstimativa[[#This Row],[CÓDIGO]],tabSaldoAta[ATA.NR],tabEstimativa[[#This Row],[ATA.NR]],tabSaldoAta[ATA.ANO],tabEstimativa[[#This Row],[ATA.ANO]])</f>
        <v>0</v>
      </c>
      <c r="N874" s="13" t="s">
        <v>1199</v>
      </c>
      <c r="O874" s="308" t="s">
        <v>1324</v>
      </c>
      <c r="P874" s="36"/>
      <c r="Q874" s="35" t="str">
        <f>IFERROR( VLOOKUP(tabEstimativa[[#This Row],[PREGÃO]],tabPregões[#Data],6,FALSE), "" )</f>
        <v/>
      </c>
      <c r="R874" s="48"/>
      <c r="S874" s="66" t="str">
        <f>IF(COUNTIFS(tabImprósperosDetalhes[PREGÃO],tabEstimativa[[#This Row],[PREGÃO]],tabImprósperosDetalhes[IMPRÓSPERO],tabEstimativa[[#This Row],[LOTE]]) &gt; 0,"X","")</f>
        <v/>
      </c>
      <c r="T874" s="98" t="str">
        <f>IFERROR( VLOOKUP(tabEstimativa[[#This Row],[PREGÃO]],tabPregões[#Data],11,FALSE), "" )</f>
        <v/>
      </c>
      <c r="U874" s="29" t="s">
        <v>2002</v>
      </c>
      <c r="V874" s="53" t="s">
        <v>1551</v>
      </c>
      <c r="W874" s="54">
        <v>43685.362962962965</v>
      </c>
      <c r="X874" s="34" t="str">
        <f t="shared" si="14"/>
        <v>*</v>
      </c>
    </row>
    <row r="875" spans="1:24" x14ac:dyDescent="0.3">
      <c r="A875" s="306">
        <v>134247</v>
      </c>
      <c r="B875" s="314" t="s">
        <v>1419</v>
      </c>
      <c r="C875" s="5" t="s">
        <v>1420</v>
      </c>
      <c r="D875" s="11">
        <v>51</v>
      </c>
      <c r="E875" s="23">
        <v>2</v>
      </c>
      <c r="F875" s="11">
        <v>12</v>
      </c>
      <c r="G875" s="74">
        <f>IFERROR( ROUNDUP(tabEstimativa[[#This Row],[ESTIMATIVA]] / tabEstimativa[[#This Row],[PERÍODO]],0), 0 )</f>
        <v>17</v>
      </c>
      <c r="H875" s="72">
        <v>200</v>
      </c>
      <c r="I875" s="12">
        <v>44335</v>
      </c>
      <c r="J875" s="2">
        <v>202</v>
      </c>
      <c r="K875" s="8">
        <v>2020</v>
      </c>
      <c r="L875" s="6">
        <v>44449</v>
      </c>
      <c r="M875" s="238">
        <f>SUMIFS(tabSaldoAta[SALDO],tabSaldoAta[CÓDIGO],tabEstimativa[[#This Row],[CÓDIGO]],tabSaldoAta[ATA.NR],tabEstimativa[[#This Row],[ATA.NR]],tabSaldoAta[ATA.ANO],tabEstimativa[[#This Row],[ATA.ANO]])</f>
        <v>0</v>
      </c>
      <c r="N875" s="13" t="s">
        <v>1198</v>
      </c>
      <c r="O875" s="307" t="str">
        <f>IFERROR( VLOOKUP(CONCATENATE(tabEstimativa[[#This Row],[ATA.NR]],"/",tabEstimativa[[#This Row],[ATA.ANO]]-2000),tabAtas[#Data],6,FALSE), "" )</f>
        <v>AREIA E PEDRA</v>
      </c>
      <c r="P875" s="36" t="s">
        <v>4386</v>
      </c>
      <c r="Q875" s="35" t="str">
        <f>IFERROR( VLOOKUP(tabEstimativa[[#This Row],[PREGÃO]],tabPregões[#Data],6,FALSE), "" )</f>
        <v/>
      </c>
      <c r="R875" s="48"/>
      <c r="S875" s="66" t="str">
        <f>IF(COUNTIFS(tabImprósperosDetalhes[PREGÃO],tabEstimativa[[#This Row],[PREGÃO]],tabImprósperosDetalhes[IMPRÓSPERO],tabEstimativa[[#This Row],[LOTE]]) &gt; 0,"X","")</f>
        <v/>
      </c>
      <c r="T875" s="98" t="str">
        <f>IFERROR( VLOOKUP(tabEstimativa[[#This Row],[PREGÃO]],tabPregões[#Data],11,FALSE), "" )</f>
        <v/>
      </c>
      <c r="U875" s="29" t="s">
        <v>1560</v>
      </c>
      <c r="V875" s="53" t="s">
        <v>2063</v>
      </c>
      <c r="W875" s="54">
        <v>44574.618622685186</v>
      </c>
      <c r="X875" s="34" t="str">
        <f t="shared" si="14"/>
        <v>*</v>
      </c>
    </row>
    <row r="876" spans="1:24" x14ac:dyDescent="0.3">
      <c r="A876" s="2">
        <v>15808</v>
      </c>
      <c r="B876" s="3" t="s">
        <v>1462</v>
      </c>
      <c r="C876" s="5" t="s">
        <v>1420</v>
      </c>
      <c r="D876" s="11">
        <v>51</v>
      </c>
      <c r="E876" s="23">
        <v>2</v>
      </c>
      <c r="F876" s="11">
        <v>12</v>
      </c>
      <c r="G876" s="74">
        <f>IFERROR( ROUNDUP(tabEstimativa[[#This Row],[ESTIMATIVA]] / tabEstimativa[[#This Row],[PERÍODO]],0), 0 )</f>
        <v>30</v>
      </c>
      <c r="H876" s="72">
        <v>350</v>
      </c>
      <c r="I876" s="12">
        <v>43096</v>
      </c>
      <c r="J876" s="7"/>
      <c r="K876" s="8"/>
      <c r="L876" s="6"/>
      <c r="M876" s="238">
        <f>SUMIFS(tabSaldoAta[SALDO],tabSaldoAta[CÓDIGO],tabEstimativa[[#This Row],[CÓDIGO]],tabSaldoAta[ATA.NR],tabEstimativa[[#This Row],[ATA.NR]],tabSaldoAta[ATA.ANO],tabEstimativa[[#This Row],[ATA.ANO]])</f>
        <v>0</v>
      </c>
      <c r="N876" s="13" t="s">
        <v>1199</v>
      </c>
      <c r="O876" s="308" t="s">
        <v>1324</v>
      </c>
      <c r="P876" s="36"/>
      <c r="Q876" s="35" t="str">
        <f>IFERROR( VLOOKUP(tabEstimativa[[#This Row],[PREGÃO]],tabPregões[#Data],6,FALSE), "" )</f>
        <v/>
      </c>
      <c r="R876" s="48"/>
      <c r="S876" s="66" t="str">
        <f>IF(COUNTIFS(tabImprósperosDetalhes[PREGÃO],tabEstimativa[[#This Row],[PREGÃO]],tabImprósperosDetalhes[IMPRÓSPERO],tabEstimativa[[#This Row],[LOTE]]) &gt; 0,"X","")</f>
        <v/>
      </c>
      <c r="T876" s="98" t="str">
        <f>IFERROR( VLOOKUP(tabEstimativa[[#This Row],[PREGÃO]],tabPregões[#Data],11,FALSE), "" )</f>
        <v/>
      </c>
      <c r="U876" s="29" t="s">
        <v>2004</v>
      </c>
      <c r="V876" s="53" t="s">
        <v>1551</v>
      </c>
      <c r="W876" s="54">
        <v>43685.362962962965</v>
      </c>
      <c r="X876" s="34" t="str">
        <f t="shared" si="14"/>
        <v>*</v>
      </c>
    </row>
    <row r="877" spans="1:24" x14ac:dyDescent="0.3">
      <c r="A877" s="2">
        <v>15809</v>
      </c>
      <c r="B877" s="3" t="s">
        <v>1495</v>
      </c>
      <c r="C877" s="5" t="s">
        <v>1420</v>
      </c>
      <c r="D877" s="11"/>
      <c r="E877" s="23"/>
      <c r="F877" s="11">
        <v>12</v>
      </c>
      <c r="G877" s="74">
        <f>IFERROR( ROUNDUP(tabEstimativa[[#This Row],[ESTIMATIVA]] / tabEstimativa[[#This Row],[PERÍODO]],0), 0 )</f>
        <v>0</v>
      </c>
      <c r="H877" s="72">
        <v>0</v>
      </c>
      <c r="I877" s="12">
        <v>43096</v>
      </c>
      <c r="J877" s="7"/>
      <c r="K877" s="8"/>
      <c r="L877" s="6"/>
      <c r="M877" s="238">
        <f>SUMIFS(tabSaldoAta[SALDO],tabSaldoAta[CÓDIGO],tabEstimativa[[#This Row],[CÓDIGO]],tabSaldoAta[ATA.NR],tabEstimativa[[#This Row],[ATA.NR]],tabSaldoAta[ATA.ANO],tabEstimativa[[#This Row],[ATA.ANO]])</f>
        <v>0</v>
      </c>
      <c r="N877" s="13" t="s">
        <v>1199</v>
      </c>
      <c r="O877" s="308" t="s">
        <v>1324</v>
      </c>
      <c r="P877" s="36"/>
      <c r="Q877" s="35" t="str">
        <f>IFERROR( VLOOKUP(tabEstimativa[[#This Row],[PREGÃO]],tabPregões[#Data],6,FALSE), "" )</f>
        <v/>
      </c>
      <c r="R877" s="48"/>
      <c r="S877" s="66" t="str">
        <f>IF(COUNTIFS(tabImprósperosDetalhes[PREGÃO],tabEstimativa[[#This Row],[PREGÃO]],tabImprósperosDetalhes[IMPRÓSPERO],tabEstimativa[[#This Row],[LOTE]]) &gt; 0,"X","")</f>
        <v/>
      </c>
      <c r="T877" s="98" t="str">
        <f>IFERROR( VLOOKUP(tabEstimativa[[#This Row],[PREGÃO]],tabPregões[#Data],11,FALSE), "" )</f>
        <v/>
      </c>
      <c r="U877" s="29" t="s">
        <v>2002</v>
      </c>
      <c r="V877" s="53" t="s">
        <v>1551</v>
      </c>
      <c r="W877" s="54">
        <v>43685.362962962965</v>
      </c>
      <c r="X877" s="34" t="str">
        <f t="shared" si="14"/>
        <v>*</v>
      </c>
    </row>
    <row r="878" spans="1:24" x14ac:dyDescent="0.3">
      <c r="A878" s="2">
        <v>32157</v>
      </c>
      <c r="B878" s="3" t="s">
        <v>1487</v>
      </c>
      <c r="C878" s="5" t="s">
        <v>1420</v>
      </c>
      <c r="D878" s="11">
        <v>51</v>
      </c>
      <c r="E878" s="23">
        <v>2</v>
      </c>
      <c r="F878" s="11">
        <v>12</v>
      </c>
      <c r="G878" s="74">
        <f>IFERROR( ROUNDUP(tabEstimativa[[#This Row],[ESTIMATIVA]] / tabEstimativa[[#This Row],[PERÍODO]],0), 0 )</f>
        <v>0</v>
      </c>
      <c r="H878" s="72">
        <v>0</v>
      </c>
      <c r="I878" s="12">
        <v>43096</v>
      </c>
      <c r="J878" s="7"/>
      <c r="K878" s="8"/>
      <c r="L878" s="6"/>
      <c r="M878" s="238">
        <f>SUMIFS(tabSaldoAta[SALDO],tabSaldoAta[CÓDIGO],tabEstimativa[[#This Row],[CÓDIGO]],tabSaldoAta[ATA.NR],tabEstimativa[[#This Row],[ATA.NR]],tabSaldoAta[ATA.ANO],tabEstimativa[[#This Row],[ATA.ANO]])</f>
        <v>0</v>
      </c>
      <c r="N878" s="13" t="s">
        <v>1199</v>
      </c>
      <c r="O878" s="308" t="s">
        <v>1324</v>
      </c>
      <c r="P878" s="36"/>
      <c r="Q878" s="35" t="str">
        <f>IFERROR( VLOOKUP(tabEstimativa[[#This Row],[PREGÃO]],tabPregões[#Data],6,FALSE), "" )</f>
        <v/>
      </c>
      <c r="R878" s="48"/>
      <c r="S878" s="66" t="str">
        <f>IF(COUNTIFS(tabImprósperosDetalhes[PREGÃO],tabEstimativa[[#This Row],[PREGÃO]],tabImprósperosDetalhes[IMPRÓSPERO],tabEstimativa[[#This Row],[LOTE]]) &gt; 0,"X","")</f>
        <v/>
      </c>
      <c r="T878" s="98" t="str">
        <f>IFERROR( VLOOKUP(tabEstimativa[[#This Row],[PREGÃO]],tabPregões[#Data],11,FALSE), "" )</f>
        <v/>
      </c>
      <c r="U878" s="29" t="s">
        <v>2002</v>
      </c>
      <c r="V878" s="53" t="s">
        <v>1551</v>
      </c>
      <c r="W878" s="54">
        <v>43685.362962962965</v>
      </c>
      <c r="X878" s="34" t="str">
        <f t="shared" si="14"/>
        <v>*</v>
      </c>
    </row>
    <row r="879" spans="1:24" x14ac:dyDescent="0.3">
      <c r="A879" s="2">
        <v>132236</v>
      </c>
      <c r="B879" s="3" t="s">
        <v>1505</v>
      </c>
      <c r="C879" s="5" t="s">
        <v>1420</v>
      </c>
      <c r="D879" s="11"/>
      <c r="E879" s="23"/>
      <c r="F879" s="11">
        <v>12</v>
      </c>
      <c r="G879" s="74">
        <f>IFERROR( ROUNDUP(tabEstimativa[[#This Row],[ESTIMATIVA]] / tabEstimativa[[#This Row],[PERÍODO]],0), 0 )</f>
        <v>0</v>
      </c>
      <c r="H879" s="72">
        <v>0</v>
      </c>
      <c r="I879" s="12">
        <v>43096</v>
      </c>
      <c r="J879" s="7"/>
      <c r="K879" s="8"/>
      <c r="L879" s="6"/>
      <c r="M879" s="238">
        <f>SUMIFS(tabSaldoAta[SALDO],tabSaldoAta[CÓDIGO],tabEstimativa[[#This Row],[CÓDIGO]],tabSaldoAta[ATA.NR],tabEstimativa[[#This Row],[ATA.NR]],tabSaldoAta[ATA.ANO],tabEstimativa[[#This Row],[ATA.ANO]])</f>
        <v>0</v>
      </c>
      <c r="N879" s="13" t="s">
        <v>1199</v>
      </c>
      <c r="O879" s="308" t="s">
        <v>1324</v>
      </c>
      <c r="P879" s="36"/>
      <c r="Q879" s="35" t="str">
        <f>IFERROR( VLOOKUP(tabEstimativa[[#This Row],[PREGÃO]],tabPregões[#Data],6,FALSE), "" )</f>
        <v/>
      </c>
      <c r="R879" s="48"/>
      <c r="S879" s="66" t="str">
        <f>IF(COUNTIFS(tabImprósperosDetalhes[PREGÃO],tabEstimativa[[#This Row],[PREGÃO]],tabImprósperosDetalhes[IMPRÓSPERO],tabEstimativa[[#This Row],[LOTE]]) &gt; 0,"X","")</f>
        <v/>
      </c>
      <c r="T879" s="98" t="str">
        <f>IFERROR( VLOOKUP(tabEstimativa[[#This Row],[PREGÃO]],tabPregões[#Data],11,FALSE), "" )</f>
        <v/>
      </c>
      <c r="U879" s="29" t="s">
        <v>2002</v>
      </c>
      <c r="V879" s="53" t="s">
        <v>1551</v>
      </c>
      <c r="W879" s="54">
        <v>43685.362962962965</v>
      </c>
      <c r="X879" s="34" t="str">
        <f t="shared" si="14"/>
        <v>*</v>
      </c>
    </row>
    <row r="880" spans="1:24" x14ac:dyDescent="0.3">
      <c r="A880" s="2">
        <v>56738</v>
      </c>
      <c r="B880" s="3" t="s">
        <v>1488</v>
      </c>
      <c r="C880" s="5" t="s">
        <v>1420</v>
      </c>
      <c r="D880" s="11">
        <v>51</v>
      </c>
      <c r="E880" s="23">
        <v>2</v>
      </c>
      <c r="F880" s="11">
        <v>12</v>
      </c>
      <c r="G880" s="74">
        <f>IFERROR( ROUNDUP(tabEstimativa[[#This Row],[ESTIMATIVA]] / tabEstimativa[[#This Row],[PERÍODO]],0), 0 )</f>
        <v>0</v>
      </c>
      <c r="H880" s="72">
        <v>0</v>
      </c>
      <c r="I880" s="12">
        <v>43096</v>
      </c>
      <c r="J880" s="7"/>
      <c r="K880" s="8"/>
      <c r="L880" s="6"/>
      <c r="M880" s="238">
        <f>SUMIFS(tabSaldoAta[SALDO],tabSaldoAta[CÓDIGO],tabEstimativa[[#This Row],[CÓDIGO]],tabSaldoAta[ATA.NR],tabEstimativa[[#This Row],[ATA.NR]],tabSaldoAta[ATA.ANO],tabEstimativa[[#This Row],[ATA.ANO]])</f>
        <v>0</v>
      </c>
      <c r="N880" s="13" t="s">
        <v>1199</v>
      </c>
      <c r="O880" s="308" t="s">
        <v>1324</v>
      </c>
      <c r="P880" s="36"/>
      <c r="Q880" s="35" t="str">
        <f>IFERROR( VLOOKUP(tabEstimativa[[#This Row],[PREGÃO]],tabPregões[#Data],6,FALSE), "" )</f>
        <v/>
      </c>
      <c r="R880" s="48"/>
      <c r="S880" s="66" t="str">
        <f>IF(COUNTIFS(tabImprósperosDetalhes[PREGÃO],tabEstimativa[[#This Row],[PREGÃO]],tabImprósperosDetalhes[IMPRÓSPERO],tabEstimativa[[#This Row],[LOTE]]) &gt; 0,"X","")</f>
        <v/>
      </c>
      <c r="T880" s="98" t="str">
        <f>IFERROR( VLOOKUP(tabEstimativa[[#This Row],[PREGÃO]],tabPregões[#Data],11,FALSE), "" )</f>
        <v/>
      </c>
      <c r="U880" s="29" t="s">
        <v>2002</v>
      </c>
      <c r="V880" s="53" t="s">
        <v>1551</v>
      </c>
      <c r="W880" s="54">
        <v>43685.362962962965</v>
      </c>
      <c r="X880" s="34" t="str">
        <f t="shared" si="14"/>
        <v>*</v>
      </c>
    </row>
    <row r="881" spans="1:24" x14ac:dyDescent="0.3">
      <c r="A881" s="2">
        <v>45491</v>
      </c>
      <c r="B881" s="3" t="s">
        <v>762</v>
      </c>
      <c r="C881" s="5" t="s">
        <v>17</v>
      </c>
      <c r="D881" s="11"/>
      <c r="E881" s="23"/>
      <c r="F881" s="11">
        <v>12</v>
      </c>
      <c r="G881" s="74">
        <f>IFERROR( ROUNDUP(tabEstimativa[[#This Row],[ESTIMATIVA]] / tabEstimativa[[#This Row],[PERÍODO]],0), 0 )</f>
        <v>16</v>
      </c>
      <c r="H881" s="72">
        <v>192</v>
      </c>
      <c r="I881" s="12">
        <v>43333</v>
      </c>
      <c r="J881" s="7"/>
      <c r="K881" s="8"/>
      <c r="L881" s="6"/>
      <c r="M881" s="238">
        <f>SUMIFS(tabSaldoAta[SALDO],tabSaldoAta[CÓDIGO],tabEstimativa[[#This Row],[CÓDIGO]],tabSaldoAta[ATA.NR],tabEstimativa[[#This Row],[ATA.NR]],tabSaldoAta[ATA.ANO],tabEstimativa[[#This Row],[ATA.ANO]])</f>
        <v>0</v>
      </c>
      <c r="N881" s="13" t="s">
        <v>1459</v>
      </c>
      <c r="O881" s="308" t="s">
        <v>1350</v>
      </c>
      <c r="P881" s="36"/>
      <c r="Q881" s="35" t="str">
        <f>IFERROR( VLOOKUP(tabEstimativa[[#This Row],[PREGÃO]],tabPregões[#Data],6,FALSE), "" )</f>
        <v/>
      </c>
      <c r="R881" s="48"/>
      <c r="S881" s="66" t="str">
        <f>IF(COUNTIFS(tabImprósperosDetalhes[PREGÃO],tabEstimativa[[#This Row],[PREGÃO]],tabImprósperosDetalhes[IMPRÓSPERO],tabEstimativa[[#This Row],[LOTE]]) &gt; 0,"X","")</f>
        <v/>
      </c>
      <c r="T881" s="98" t="str">
        <f>IFERROR( VLOOKUP(tabEstimativa[[#This Row],[PREGÃO]],tabPregões[#Data],11,FALSE), "" )</f>
        <v/>
      </c>
      <c r="U881" s="29" t="s">
        <v>1380</v>
      </c>
      <c r="V881" s="53" t="s">
        <v>1551</v>
      </c>
      <c r="W881" s="54">
        <v>43591.434733796297</v>
      </c>
      <c r="X881" s="34" t="str">
        <f t="shared" si="14"/>
        <v>*</v>
      </c>
    </row>
    <row r="882" spans="1:24" x14ac:dyDescent="0.3">
      <c r="A882" s="2">
        <v>85144</v>
      </c>
      <c r="B882" s="3" t="s">
        <v>918</v>
      </c>
      <c r="C882" s="5" t="s">
        <v>87</v>
      </c>
      <c r="D882" s="11"/>
      <c r="E882" s="23"/>
      <c r="F882" s="11">
        <v>12</v>
      </c>
      <c r="G882" s="74">
        <f>IFERROR( ROUNDUP(tabEstimativa[[#This Row],[ESTIMATIVA]] / tabEstimativa[[#This Row],[PERÍODO]],0), 0 )</f>
        <v>0</v>
      </c>
      <c r="H882" s="72">
        <v>0</v>
      </c>
      <c r="I882" s="12">
        <v>43312</v>
      </c>
      <c r="J882" s="7"/>
      <c r="K882" s="8"/>
      <c r="L882" s="6"/>
      <c r="M882" s="238">
        <f>SUMIFS(tabSaldoAta[SALDO],tabSaldoAta[CÓDIGO],tabEstimativa[[#This Row],[CÓDIGO]],tabSaldoAta[ATA.NR],tabEstimativa[[#This Row],[ATA.NR]],tabSaldoAta[ATA.ANO],tabEstimativa[[#This Row],[ATA.ANO]])</f>
        <v>0</v>
      </c>
      <c r="N882" s="13" t="s">
        <v>1199</v>
      </c>
      <c r="O882" s="308" t="s">
        <v>1359</v>
      </c>
      <c r="P882" s="36"/>
      <c r="Q882" s="35" t="str">
        <f>IFERROR( VLOOKUP(tabEstimativa[[#This Row],[PREGÃO]],tabPregões[#Data],6,FALSE), "" )</f>
        <v/>
      </c>
      <c r="R882" s="48"/>
      <c r="S882" s="66" t="str">
        <f>IF(COUNTIFS(tabImprósperosDetalhes[PREGÃO],tabEstimativa[[#This Row],[PREGÃO]],tabImprósperosDetalhes[IMPRÓSPERO],tabEstimativa[[#This Row],[LOTE]]) &gt; 0,"X","")</f>
        <v/>
      </c>
      <c r="T882" s="98" t="str">
        <f>IFERROR( VLOOKUP(tabEstimativa[[#This Row],[PREGÃO]],tabPregões[#Data],11,FALSE), "" )</f>
        <v/>
      </c>
      <c r="U882" s="29" t="s">
        <v>1380</v>
      </c>
      <c r="V882" s="53" t="s">
        <v>1551</v>
      </c>
      <c r="W882" s="54">
        <v>43591.434733796297</v>
      </c>
      <c r="X882" s="34" t="str">
        <f t="shared" si="14"/>
        <v>*</v>
      </c>
    </row>
    <row r="883" spans="1:24" x14ac:dyDescent="0.3">
      <c r="A883" s="2">
        <v>116754</v>
      </c>
      <c r="B883" s="3" t="s">
        <v>1078</v>
      </c>
      <c r="C883" s="5" t="s">
        <v>22</v>
      </c>
      <c r="D883" s="11">
        <v>69</v>
      </c>
      <c r="E883" s="23">
        <v>2</v>
      </c>
      <c r="F883" s="11">
        <v>12</v>
      </c>
      <c r="G883" s="74">
        <f>IFERROR( ROUNDUP(tabEstimativa[[#This Row],[ESTIMATIVA]] / tabEstimativa[[#This Row],[PERÍODO]],0), 0 )</f>
        <v>0</v>
      </c>
      <c r="H883" s="72">
        <v>0</v>
      </c>
      <c r="I883" s="12">
        <v>44097</v>
      </c>
      <c r="J883" s="7">
        <v>16</v>
      </c>
      <c r="K883" s="8">
        <v>2020</v>
      </c>
      <c r="L883" s="6">
        <v>44223</v>
      </c>
      <c r="M883" s="238">
        <f>SUMIFS(tabSaldoAta[SALDO],tabSaldoAta[CÓDIGO],tabEstimativa[[#This Row],[CÓDIGO]],tabSaldoAta[ATA.NR],tabEstimativa[[#This Row],[ATA.NR]],tabSaldoAta[ATA.ANO],tabEstimativa[[#This Row],[ATA.ANO]])</f>
        <v>100</v>
      </c>
      <c r="N883" s="13" t="s">
        <v>1799</v>
      </c>
      <c r="O883" s="307" t="str">
        <f>IFERROR( VLOOKUP(CONCATENATE(tabEstimativa[[#This Row],[ATA.NR]],"/",tabEstimativa[[#This Row],[ATA.ANO]]-2000),tabAtas[#Data],6,FALSE), "" )</f>
        <v>CHAPA DE ACO, PERFIL E TUBO QUADRADO</v>
      </c>
      <c r="P883" s="36" t="s">
        <v>3256</v>
      </c>
      <c r="Q883" s="35">
        <f>IFERROR( VLOOKUP(tabEstimativa[[#This Row],[PREGÃO]],tabPregões[#Data],6,FALSE), "" )</f>
        <v>43871</v>
      </c>
      <c r="R883" s="48"/>
      <c r="S883" s="66" t="str">
        <f>IF(COUNTIFS(tabImprósperosDetalhes[PREGÃO],tabEstimativa[[#This Row],[PREGÃO]],tabImprósperosDetalhes[IMPRÓSPERO],tabEstimativa[[#This Row],[LOTE]]) &gt; 0,"X","")</f>
        <v/>
      </c>
      <c r="T883" s="98" t="str">
        <f>IFERROR( VLOOKUP(tabEstimativa[[#This Row],[PREGÃO]],tabPregões[#Data],11,FALSE), "" )</f>
        <v>Processo conferido, finalizado. Incluso no relatório TCE.</v>
      </c>
      <c r="U883" s="29" t="s">
        <v>1560</v>
      </c>
      <c r="V883" s="53" t="s">
        <v>2063</v>
      </c>
      <c r="W883" s="54">
        <v>44252.430937500001</v>
      </c>
      <c r="X883" s="34" t="str">
        <f t="shared" si="14"/>
        <v>*</v>
      </c>
    </row>
    <row r="884" spans="1:24" x14ac:dyDescent="0.3">
      <c r="A884" s="2">
        <v>123241</v>
      </c>
      <c r="B884" s="3" t="s">
        <v>1863</v>
      </c>
      <c r="C884" s="5" t="s">
        <v>22</v>
      </c>
      <c r="D884" s="11">
        <v>69</v>
      </c>
      <c r="E884" s="23">
        <v>2</v>
      </c>
      <c r="F884" s="11">
        <v>12</v>
      </c>
      <c r="G884" s="74">
        <f>IFERROR( ROUNDUP(tabEstimativa[[#This Row],[ESTIMATIVA]] / tabEstimativa[[#This Row],[PERÍODO]],0), 0 )</f>
        <v>0</v>
      </c>
      <c r="H884" s="72">
        <v>0</v>
      </c>
      <c r="I884" s="12">
        <v>43733</v>
      </c>
      <c r="J884" s="2"/>
      <c r="K884" s="8"/>
      <c r="L884" s="6"/>
      <c r="M884" s="238">
        <f>SUMIFS(tabSaldoAta[SALDO],tabSaldoAta[CÓDIGO],tabEstimativa[[#This Row],[CÓDIGO]],tabSaldoAta[ATA.NR],tabEstimativa[[#This Row],[ATA.NR]],tabSaldoAta[ATA.ANO],tabEstimativa[[#This Row],[ATA.ANO]])</f>
        <v>0</v>
      </c>
      <c r="N884" s="13" t="s">
        <v>1799</v>
      </c>
      <c r="O884" s="307" t="str">
        <f>IFERROR( VLOOKUP(tabEstimativa[[#This Row],[PREGÃO]],tabPregões[#Data],7,FALSE), "" )</f>
        <v/>
      </c>
      <c r="P884" s="36"/>
      <c r="Q884" s="35" t="str">
        <f>IFERROR( VLOOKUP(tabEstimativa[[#This Row],[PREGÃO]],tabPregões[#Data],6,FALSE), "" )</f>
        <v/>
      </c>
      <c r="R884" s="48"/>
      <c r="S884" s="66" t="str">
        <f>IF(COUNTIFS(tabImprósperosDetalhes[PREGÃO],tabEstimativa[[#This Row],[PREGÃO]],tabImprósperosDetalhes[IMPRÓSPERO],tabEstimativa[[#This Row],[LOTE]]) &gt; 0,"X","")</f>
        <v/>
      </c>
      <c r="T884" s="98" t="str">
        <f>IFERROR( VLOOKUP(tabEstimativa[[#This Row],[PREGÃO]],tabPregões[#Data],11,FALSE), "" )</f>
        <v/>
      </c>
      <c r="U884" s="29"/>
      <c r="V884" s="53" t="s">
        <v>2063</v>
      </c>
      <c r="W884" s="54">
        <v>43769.376666666663</v>
      </c>
      <c r="X884" s="34" t="str">
        <f t="shared" si="14"/>
        <v>*</v>
      </c>
    </row>
    <row r="885" spans="1:24" ht="28.8" x14ac:dyDescent="0.3">
      <c r="A885" s="2">
        <v>105889</v>
      </c>
      <c r="B885" s="3" t="s">
        <v>190</v>
      </c>
      <c r="C885" s="5" t="s">
        <v>3</v>
      </c>
      <c r="D885" s="11">
        <v>69</v>
      </c>
      <c r="E885" s="23">
        <v>2</v>
      </c>
      <c r="F885" s="11">
        <v>12</v>
      </c>
      <c r="G885" s="74">
        <f>IFERROR( ROUNDUP(tabEstimativa[[#This Row],[ESTIMATIVA]] / tabEstimativa[[#This Row],[PERÍODO]],0), 0 )</f>
        <v>34</v>
      </c>
      <c r="H885" s="72">
        <v>400</v>
      </c>
      <c r="I885" s="12">
        <v>43733</v>
      </c>
      <c r="J885" s="7">
        <v>175</v>
      </c>
      <c r="K885" s="8">
        <v>2017</v>
      </c>
      <c r="L885" s="6">
        <v>43383</v>
      </c>
      <c r="M885" s="238">
        <f>SUMIFS(tabSaldoAta[SALDO],tabSaldoAta[CÓDIGO],tabEstimativa[[#This Row],[CÓDIGO]],tabSaldoAta[ATA.NR],tabEstimativa[[#This Row],[ATA.NR]],tabSaldoAta[ATA.ANO],tabEstimativa[[#This Row],[ATA.ANO]])</f>
        <v>0</v>
      </c>
      <c r="N885" s="13" t="s">
        <v>1799</v>
      </c>
      <c r="O885" s="308" t="s">
        <v>1368</v>
      </c>
      <c r="P885" s="36" t="s">
        <v>3372</v>
      </c>
      <c r="Q885" s="35">
        <f>IFERROR( VLOOKUP(tabEstimativa[[#This Row],[PREGÃO]],tabPregões[#Data],6,FALSE), "" )</f>
        <v>43970</v>
      </c>
      <c r="R885" s="48"/>
      <c r="S885" s="66" t="str">
        <f>IF(COUNTIFS(tabImprósperosDetalhes[PREGÃO],tabEstimativa[[#This Row],[PREGÃO]],tabImprósperosDetalhes[IMPRÓSPERO],tabEstimativa[[#This Row],[LOTE]]) &gt; 0,"X","")</f>
        <v/>
      </c>
      <c r="T885" s="98" t="str">
        <f>IFERROR( VLOOKUP(tabEstimativa[[#This Row],[PREGÃO]],tabPregões[#Data],11,FALSE), "" )</f>
        <v>Finalizar, contrato assinado.</v>
      </c>
      <c r="U885" s="29" t="s">
        <v>1834</v>
      </c>
      <c r="V885" s="53" t="s">
        <v>2063</v>
      </c>
      <c r="W885" s="54">
        <v>44252.430937500001</v>
      </c>
      <c r="X885" s="34" t="str">
        <f t="shared" si="14"/>
        <v>*</v>
      </c>
    </row>
    <row r="886" spans="1:24" x14ac:dyDescent="0.3">
      <c r="A886" s="2">
        <v>123132</v>
      </c>
      <c r="B886" s="3" t="s">
        <v>1080</v>
      </c>
      <c r="C886" s="5" t="s">
        <v>22</v>
      </c>
      <c r="D886" s="11">
        <v>69</v>
      </c>
      <c r="E886" s="23">
        <v>2</v>
      </c>
      <c r="F886" s="11">
        <v>12</v>
      </c>
      <c r="G886" s="74">
        <f>IFERROR( ROUNDUP(tabEstimativa[[#This Row],[ESTIMATIVA]] / tabEstimativa[[#This Row],[PERÍODO]],0), 0 )</f>
        <v>17</v>
      </c>
      <c r="H886" s="72">
        <v>200</v>
      </c>
      <c r="I886" s="12">
        <v>43875</v>
      </c>
      <c r="J886" s="2">
        <v>166</v>
      </c>
      <c r="K886" s="8">
        <v>2020</v>
      </c>
      <c r="L886" s="6">
        <v>44418</v>
      </c>
      <c r="M886" s="238">
        <f>SUMIFS(tabSaldoAta[SALDO],tabSaldoAta[CÓDIGO],tabEstimativa[[#This Row],[CÓDIGO]],tabSaldoAta[ATA.NR],tabEstimativa[[#This Row],[ATA.NR]],tabSaldoAta[ATA.ANO],tabEstimativa[[#This Row],[ATA.ANO]])</f>
        <v>200</v>
      </c>
      <c r="N886" s="13" t="s">
        <v>1799</v>
      </c>
      <c r="O886" s="308" t="s">
        <v>1347</v>
      </c>
      <c r="P886" s="36" t="s">
        <v>1773</v>
      </c>
      <c r="Q886" s="35">
        <f>IFERROR( VLOOKUP(tabEstimativa[[#This Row],[PREGÃO]],tabPregões[#Data],6,FALSE), "" )</f>
        <v>43656</v>
      </c>
      <c r="R886" s="48">
        <v>13</v>
      </c>
      <c r="S886" s="66" t="str">
        <f>IF(COUNTIFS(tabImprósperosDetalhes[PREGÃO],tabEstimativa[[#This Row],[PREGÃO]],tabImprósperosDetalhes[IMPRÓSPERO],tabEstimativa[[#This Row],[LOTE]]) &gt; 0,"X","")</f>
        <v/>
      </c>
      <c r="T886" s="98" t="str">
        <f>IFERROR( VLOOKUP(tabEstimativa[[#This Row],[PREGÃO]],tabPregões[#Data],11,FALSE), "" )</f>
        <v>Empresas convocadas para assinar contrato até esta data.</v>
      </c>
      <c r="U886" s="29" t="s">
        <v>1560</v>
      </c>
      <c r="V886" s="53" t="s">
        <v>2063</v>
      </c>
      <c r="W886" s="54">
        <v>44313.374548611115</v>
      </c>
      <c r="X886" s="34" t="str">
        <f t="shared" si="14"/>
        <v>*</v>
      </c>
    </row>
    <row r="887" spans="1:24" x14ac:dyDescent="0.3">
      <c r="A887" s="2">
        <v>123131</v>
      </c>
      <c r="B887" s="3" t="s">
        <v>1079</v>
      </c>
      <c r="C887" s="5" t="s">
        <v>22</v>
      </c>
      <c r="D887" s="11">
        <v>69</v>
      </c>
      <c r="E887" s="23">
        <v>2</v>
      </c>
      <c r="F887" s="11">
        <v>12</v>
      </c>
      <c r="G887" s="74">
        <f>IFERROR( ROUNDUP(tabEstimativa[[#This Row],[ESTIMATIVA]] / tabEstimativa[[#This Row],[PERÍODO]],0), 0 )</f>
        <v>25</v>
      </c>
      <c r="H887" s="72">
        <v>300</v>
      </c>
      <c r="I887" s="12">
        <v>43875</v>
      </c>
      <c r="J887" s="2">
        <v>166</v>
      </c>
      <c r="K887" s="8">
        <v>2020</v>
      </c>
      <c r="L887" s="6">
        <v>44418</v>
      </c>
      <c r="M887" s="238">
        <f>SUMIFS(tabSaldoAta[SALDO],tabSaldoAta[CÓDIGO],tabEstimativa[[#This Row],[CÓDIGO]],tabSaldoAta[ATA.NR],tabEstimativa[[#This Row],[ATA.NR]],tabSaldoAta[ATA.ANO],tabEstimativa[[#This Row],[ATA.ANO]])</f>
        <v>300</v>
      </c>
      <c r="N887" s="13" t="s">
        <v>1799</v>
      </c>
      <c r="O887" s="308" t="s">
        <v>1347</v>
      </c>
      <c r="P887" s="36" t="s">
        <v>1773</v>
      </c>
      <c r="Q887" s="35">
        <f>IFERROR( VLOOKUP(tabEstimativa[[#This Row],[PREGÃO]],tabPregões[#Data],6,FALSE), "" )</f>
        <v>43656</v>
      </c>
      <c r="R887" s="48">
        <v>12</v>
      </c>
      <c r="S887" s="66" t="str">
        <f>IF(COUNTIFS(tabImprósperosDetalhes[PREGÃO],tabEstimativa[[#This Row],[PREGÃO]],tabImprósperosDetalhes[IMPRÓSPERO],tabEstimativa[[#This Row],[LOTE]]) &gt; 0,"X","")</f>
        <v/>
      </c>
      <c r="T887" s="98" t="str">
        <f>IFERROR( VLOOKUP(tabEstimativa[[#This Row],[PREGÃO]],tabPregões[#Data],11,FALSE), "" )</f>
        <v>Empresas convocadas para assinar contrato até esta data.</v>
      </c>
      <c r="U887" s="29" t="s">
        <v>1560</v>
      </c>
      <c r="V887" s="53" t="s">
        <v>2063</v>
      </c>
      <c r="W887" s="54">
        <v>44313.374548611115</v>
      </c>
      <c r="X887" s="34" t="str">
        <f t="shared" si="14"/>
        <v>*</v>
      </c>
    </row>
    <row r="888" spans="1:24" x14ac:dyDescent="0.3">
      <c r="A888" s="2">
        <v>98703</v>
      </c>
      <c r="B888" s="3" t="s">
        <v>2239</v>
      </c>
      <c r="C888" s="5" t="s">
        <v>22</v>
      </c>
      <c r="D888" s="11">
        <v>69</v>
      </c>
      <c r="E888" s="23">
        <v>3</v>
      </c>
      <c r="F888" s="11">
        <v>12</v>
      </c>
      <c r="G888" s="74">
        <f>ROUNDUP(tabEstimativa[[#This Row],[ESTIMATIVA]] / tabEstimativa[[#This Row],[PERÍODO]],0)</f>
        <v>0</v>
      </c>
      <c r="H888" s="72">
        <v>0</v>
      </c>
      <c r="I888" s="12">
        <v>44308</v>
      </c>
      <c r="J888" s="7">
        <v>174</v>
      </c>
      <c r="K888" s="8">
        <v>2020</v>
      </c>
      <c r="L888" s="6">
        <v>44424</v>
      </c>
      <c r="M888" s="238">
        <f>SUMIFS(tabSaldoAta[SALDO],tabSaldoAta[CÓDIGO],tabEstimativa[[#This Row],[CÓDIGO]],tabSaldoAta[ATA.NR],tabEstimativa[[#This Row],[ATA.NR]],tabSaldoAta[ATA.ANO],tabEstimativa[[#This Row],[ATA.ANO]])</f>
        <v>1700</v>
      </c>
      <c r="N888" s="13" t="s">
        <v>1198</v>
      </c>
      <c r="O888" s="307" t="s">
        <v>1869</v>
      </c>
      <c r="P888" s="36" t="s">
        <v>3629</v>
      </c>
      <c r="Q888" s="35">
        <f>IFERROR( VLOOKUP(tabEstimativa[[#This Row],[PREGÃO]],tabPregões[#Data],6,FALSE), "" )</f>
        <v>44046</v>
      </c>
      <c r="R888" s="48">
        <v>13</v>
      </c>
      <c r="S888" s="66" t="str">
        <f>IF(COUNTIFS(tabImprósperosDetalhes[PREGÃO],tabEstimativa[[#This Row],[PREGÃO]],tabImprósperosDetalhes[IMPRÓSPERO],tabEstimativa[[#This Row],[LOTE]]) &gt; 0,"X","")</f>
        <v/>
      </c>
      <c r="T888" s="98" t="str">
        <f>IFERROR( VLOOKUP(tabEstimativa[[#This Row],[PREGÃO]],tabPregões[#Data],11,FALSE), "" )</f>
        <v>Finalizado</v>
      </c>
      <c r="U888" s="29"/>
      <c r="V888" s="53" t="s">
        <v>2063</v>
      </c>
      <c r="W888" s="54">
        <v>44424.685648148145</v>
      </c>
      <c r="X888" s="34" t="str">
        <f t="shared" si="14"/>
        <v>*</v>
      </c>
    </row>
    <row r="889" spans="1:24" x14ac:dyDescent="0.3">
      <c r="A889" s="2">
        <v>123133</v>
      </c>
      <c r="B889" s="3" t="s">
        <v>1081</v>
      </c>
      <c r="C889" s="5" t="s">
        <v>22</v>
      </c>
      <c r="D889" s="11">
        <v>69</v>
      </c>
      <c r="E889" s="23">
        <v>2</v>
      </c>
      <c r="F889" s="11">
        <v>12</v>
      </c>
      <c r="G889" s="74">
        <f>IFERROR( ROUNDUP(tabEstimativa[[#This Row],[ESTIMATIVA]] / tabEstimativa[[#This Row],[PERÍODO]],0), 0 )</f>
        <v>25</v>
      </c>
      <c r="H889" s="72">
        <v>300</v>
      </c>
      <c r="I889" s="12">
        <v>43875</v>
      </c>
      <c r="J889" s="2">
        <v>166</v>
      </c>
      <c r="K889" s="8">
        <v>2020</v>
      </c>
      <c r="L889" s="6">
        <v>44418</v>
      </c>
      <c r="M889" s="238">
        <f>SUMIFS(tabSaldoAta[SALDO],tabSaldoAta[CÓDIGO],tabEstimativa[[#This Row],[CÓDIGO]],tabSaldoAta[ATA.NR],tabEstimativa[[#This Row],[ATA.NR]],tabSaldoAta[ATA.ANO],tabEstimativa[[#This Row],[ATA.ANO]])</f>
        <v>300</v>
      </c>
      <c r="N889" s="13" t="s">
        <v>1799</v>
      </c>
      <c r="O889" s="308" t="s">
        <v>1347</v>
      </c>
      <c r="P889" s="36" t="s">
        <v>1773</v>
      </c>
      <c r="Q889" s="35">
        <f>IFERROR( VLOOKUP(tabEstimativa[[#This Row],[PREGÃO]],tabPregões[#Data],6,FALSE), "" )</f>
        <v>43656</v>
      </c>
      <c r="R889" s="48">
        <v>14</v>
      </c>
      <c r="S889" s="66" t="str">
        <f>IF(COUNTIFS(tabImprósperosDetalhes[PREGÃO],tabEstimativa[[#This Row],[PREGÃO]],tabImprósperosDetalhes[IMPRÓSPERO],tabEstimativa[[#This Row],[LOTE]]) &gt; 0,"X","")</f>
        <v/>
      </c>
      <c r="T889" s="98" t="str">
        <f>IFERROR( VLOOKUP(tabEstimativa[[#This Row],[PREGÃO]],tabPregões[#Data],11,FALSE), "" )</f>
        <v>Empresas convocadas para assinar contrato até esta data.</v>
      </c>
      <c r="U889" s="29" t="s">
        <v>1560</v>
      </c>
      <c r="V889" s="53" t="s">
        <v>2063</v>
      </c>
      <c r="W889" s="54">
        <v>44313.374548611115</v>
      </c>
      <c r="X889" s="34" t="str">
        <f t="shared" si="14"/>
        <v>*</v>
      </c>
    </row>
    <row r="890" spans="1:24" x14ac:dyDescent="0.3">
      <c r="A890" s="2">
        <v>116751</v>
      </c>
      <c r="B890" s="3" t="s">
        <v>1077</v>
      </c>
      <c r="C890" s="5" t="s">
        <v>22</v>
      </c>
      <c r="D890" s="11">
        <v>69</v>
      </c>
      <c r="E890" s="23">
        <v>2</v>
      </c>
      <c r="F890" s="11">
        <v>12</v>
      </c>
      <c r="G890" s="74">
        <f>IFERROR( ROUNDUP(tabEstimativa[[#This Row],[ESTIMATIVA]] / tabEstimativa[[#This Row],[PERÍODO]],0), 0 )</f>
        <v>0</v>
      </c>
      <c r="H890" s="72">
        <v>0</v>
      </c>
      <c r="I890" s="12">
        <v>44097</v>
      </c>
      <c r="J890" s="7">
        <v>16</v>
      </c>
      <c r="K890" s="8">
        <v>2020</v>
      </c>
      <c r="L890" s="6">
        <v>44223</v>
      </c>
      <c r="M890" s="238">
        <f>SUMIFS(tabSaldoAta[SALDO],tabSaldoAta[CÓDIGO],tabEstimativa[[#This Row],[CÓDIGO]],tabSaldoAta[ATA.NR],tabEstimativa[[#This Row],[ATA.NR]],tabSaldoAta[ATA.ANO],tabEstimativa[[#This Row],[ATA.ANO]])</f>
        <v>100</v>
      </c>
      <c r="N890" s="13" t="s">
        <v>1799</v>
      </c>
      <c r="O890" s="307" t="str">
        <f>IFERROR( VLOOKUP(CONCATENATE(tabEstimativa[[#This Row],[ATA.NR]],"/",tabEstimativa[[#This Row],[ATA.ANO]]-2000),tabAtas[#Data],6,FALSE), "" )</f>
        <v>CHAPA DE ACO, PERFIL E TUBO QUADRADO</v>
      </c>
      <c r="P890" s="36" t="s">
        <v>3256</v>
      </c>
      <c r="Q890" s="35">
        <f>IFERROR( VLOOKUP(tabEstimativa[[#This Row],[PREGÃO]],tabPregões[#Data],6,FALSE), "" )</f>
        <v>43871</v>
      </c>
      <c r="R890" s="48"/>
      <c r="S890" s="66" t="str">
        <f>IF(COUNTIFS(tabImprósperosDetalhes[PREGÃO],tabEstimativa[[#This Row],[PREGÃO]],tabImprósperosDetalhes[IMPRÓSPERO],tabEstimativa[[#This Row],[LOTE]]) &gt; 0,"X","")</f>
        <v/>
      </c>
      <c r="T890" s="98" t="str">
        <f>IFERROR( VLOOKUP(tabEstimativa[[#This Row],[PREGÃO]],tabPregões[#Data],11,FALSE), "" )</f>
        <v>Processo conferido, finalizado. Incluso no relatório TCE.</v>
      </c>
      <c r="U890" s="29" t="s">
        <v>1560</v>
      </c>
      <c r="V890" s="53" t="s">
        <v>2063</v>
      </c>
      <c r="W890" s="54">
        <v>44252.430937500001</v>
      </c>
      <c r="X890" s="34" t="str">
        <f t="shared" si="14"/>
        <v>*</v>
      </c>
    </row>
    <row r="891" spans="1:24" x14ac:dyDescent="0.3">
      <c r="A891" s="2">
        <v>98704</v>
      </c>
      <c r="B891" s="3" t="s">
        <v>2240</v>
      </c>
      <c r="C891" s="5" t="s">
        <v>22</v>
      </c>
      <c r="D891" s="11">
        <v>69</v>
      </c>
      <c r="E891" s="23">
        <v>3</v>
      </c>
      <c r="F891" s="11">
        <v>12</v>
      </c>
      <c r="G891" s="74">
        <f>ROUNDUP(tabEstimativa[[#This Row],[ESTIMATIVA]] / tabEstimativa[[#This Row],[PERÍODO]],0)</f>
        <v>0</v>
      </c>
      <c r="H891" s="72">
        <v>0</v>
      </c>
      <c r="I891" s="12">
        <v>44308</v>
      </c>
      <c r="J891" s="7">
        <v>174</v>
      </c>
      <c r="K891" s="8">
        <v>2020</v>
      </c>
      <c r="L891" s="6">
        <v>44424</v>
      </c>
      <c r="M891" s="238">
        <f>SUMIFS(tabSaldoAta[SALDO],tabSaldoAta[CÓDIGO],tabEstimativa[[#This Row],[CÓDIGO]],tabSaldoAta[ATA.NR],tabEstimativa[[#This Row],[ATA.NR]],tabSaldoAta[ATA.ANO],tabEstimativa[[#This Row],[ATA.ANO]])</f>
        <v>190</v>
      </c>
      <c r="N891" s="13" t="s">
        <v>1198</v>
      </c>
      <c r="O891" s="307" t="s">
        <v>1869</v>
      </c>
      <c r="P891" s="36" t="s">
        <v>3629</v>
      </c>
      <c r="Q891" s="35">
        <f>IFERROR( VLOOKUP(tabEstimativa[[#This Row],[PREGÃO]],tabPregões[#Data],6,FALSE), "" )</f>
        <v>44046</v>
      </c>
      <c r="R891" s="48">
        <v>14</v>
      </c>
      <c r="S891" s="66" t="str">
        <f>IF(COUNTIFS(tabImprósperosDetalhes[PREGÃO],tabEstimativa[[#This Row],[PREGÃO]],tabImprósperosDetalhes[IMPRÓSPERO],tabEstimativa[[#This Row],[LOTE]]) &gt; 0,"X","")</f>
        <v/>
      </c>
      <c r="T891" s="98" t="str">
        <f>IFERROR( VLOOKUP(tabEstimativa[[#This Row],[PREGÃO]],tabPregões[#Data],11,FALSE), "" )</f>
        <v>Finalizado</v>
      </c>
      <c r="U891" s="29"/>
      <c r="V891" s="53" t="s">
        <v>2063</v>
      </c>
      <c r="W891" s="54">
        <v>44424.685648148145</v>
      </c>
      <c r="X891" s="34" t="str">
        <f t="shared" si="14"/>
        <v>*</v>
      </c>
    </row>
    <row r="892" spans="1:24" x14ac:dyDescent="0.3">
      <c r="A892" s="2">
        <v>76806</v>
      </c>
      <c r="B892" s="3" t="s">
        <v>191</v>
      </c>
      <c r="C892" s="5" t="s">
        <v>22</v>
      </c>
      <c r="D892" s="11">
        <v>69</v>
      </c>
      <c r="E892" s="23">
        <v>2</v>
      </c>
      <c r="F892" s="11">
        <v>12</v>
      </c>
      <c r="G892" s="74">
        <f>IFERROR( ROUNDUP(tabEstimativa[[#This Row],[ESTIMATIVA]] / tabEstimativa[[#This Row],[PERÍODO]],0), 0 )</f>
        <v>21</v>
      </c>
      <c r="H892" s="72">
        <v>250</v>
      </c>
      <c r="I892" s="12">
        <v>43733</v>
      </c>
      <c r="J892" s="7">
        <v>10</v>
      </c>
      <c r="K892" s="8">
        <v>2017</v>
      </c>
      <c r="L892" s="6">
        <v>43137</v>
      </c>
      <c r="M892" s="238">
        <f>SUMIFS(tabSaldoAta[SALDO],tabSaldoAta[CÓDIGO],tabEstimativa[[#This Row],[CÓDIGO]],tabSaldoAta[ATA.NR],tabEstimativa[[#This Row],[ATA.NR]],tabSaldoAta[ATA.ANO],tabEstimativa[[#This Row],[ATA.ANO]])</f>
        <v>0</v>
      </c>
      <c r="N892" s="13" t="s">
        <v>1799</v>
      </c>
      <c r="O892" s="308" t="s">
        <v>1316</v>
      </c>
      <c r="P892" s="36" t="s">
        <v>3372</v>
      </c>
      <c r="Q892" s="35">
        <f>IFERROR( VLOOKUP(tabEstimativa[[#This Row],[PREGÃO]],tabPregões[#Data],6,FALSE), "" )</f>
        <v>43970</v>
      </c>
      <c r="R892" s="48">
        <v>25</v>
      </c>
      <c r="S892" s="66" t="str">
        <f>IF(COUNTIFS(tabImprósperosDetalhes[PREGÃO],tabEstimativa[[#This Row],[PREGÃO]],tabImprósperosDetalhes[IMPRÓSPERO],tabEstimativa[[#This Row],[LOTE]]) &gt; 0,"X","")</f>
        <v>X</v>
      </c>
      <c r="T892" s="98" t="str">
        <f>IFERROR( VLOOKUP(tabEstimativa[[#This Row],[PREGÃO]],tabPregões[#Data],11,FALSE), "" )</f>
        <v>Finalizar, contrato assinado.</v>
      </c>
      <c r="U892" s="29" t="s">
        <v>1818</v>
      </c>
      <c r="V892" s="53" t="s">
        <v>2063</v>
      </c>
      <c r="W892" s="54">
        <v>44252.430937500001</v>
      </c>
      <c r="X892" s="34" t="str">
        <f t="shared" si="14"/>
        <v>*</v>
      </c>
    </row>
    <row r="893" spans="1:24" x14ac:dyDescent="0.3">
      <c r="A893" s="2">
        <v>56006</v>
      </c>
      <c r="B893" s="3" t="s">
        <v>906</v>
      </c>
      <c r="C893" s="5" t="s">
        <v>87</v>
      </c>
      <c r="D893" s="11"/>
      <c r="E893" s="23"/>
      <c r="F893" s="11">
        <v>12</v>
      </c>
      <c r="G893" s="74">
        <f>IFERROR( ROUNDUP(tabEstimativa[[#This Row],[ESTIMATIVA]] / tabEstimativa[[#This Row],[PERÍODO]],0), 0 )</f>
        <v>0</v>
      </c>
      <c r="H893" s="72">
        <v>0</v>
      </c>
      <c r="I893" s="12">
        <v>43312</v>
      </c>
      <c r="J893" s="7"/>
      <c r="K893" s="8"/>
      <c r="L893" s="6"/>
      <c r="M893" s="238">
        <f>SUMIFS(tabSaldoAta[SALDO],tabSaldoAta[CÓDIGO],tabEstimativa[[#This Row],[CÓDIGO]],tabSaldoAta[ATA.NR],tabEstimativa[[#This Row],[ATA.NR]],tabSaldoAta[ATA.ANO],tabEstimativa[[#This Row],[ATA.ANO]])</f>
        <v>0</v>
      </c>
      <c r="N893" s="13" t="s">
        <v>1199</v>
      </c>
      <c r="O893" s="308" t="s">
        <v>1359</v>
      </c>
      <c r="P893" s="36"/>
      <c r="Q893" s="35" t="str">
        <f>IFERROR( VLOOKUP(tabEstimativa[[#This Row],[PREGÃO]],tabPregões[#Data],6,FALSE), "" )</f>
        <v/>
      </c>
      <c r="R893" s="48"/>
      <c r="S893" s="66" t="str">
        <f>IF(COUNTIFS(tabImprósperosDetalhes[PREGÃO],tabEstimativa[[#This Row],[PREGÃO]],tabImprósperosDetalhes[IMPRÓSPERO],tabEstimativa[[#This Row],[LOTE]]) &gt; 0,"X","")</f>
        <v/>
      </c>
      <c r="T893" s="98" t="str">
        <f>IFERROR( VLOOKUP(tabEstimativa[[#This Row],[PREGÃO]],tabPregões[#Data],11,FALSE), "" )</f>
        <v/>
      </c>
      <c r="U893" s="29" t="s">
        <v>1380</v>
      </c>
      <c r="V893" s="53" t="s">
        <v>1551</v>
      </c>
      <c r="W893" s="54">
        <v>43591.434733796297</v>
      </c>
      <c r="X893" s="34" t="str">
        <f t="shared" si="14"/>
        <v>*</v>
      </c>
    </row>
    <row r="894" spans="1:24" x14ac:dyDescent="0.3">
      <c r="A894" s="2">
        <v>132949</v>
      </c>
      <c r="B894" s="3" t="s">
        <v>778</v>
      </c>
      <c r="C894" s="5" t="s">
        <v>17</v>
      </c>
      <c r="D894" s="11"/>
      <c r="E894" s="23"/>
      <c r="F894" s="11">
        <v>12</v>
      </c>
      <c r="G894" s="74">
        <f>IFERROR( ROUNDUP(tabEstimativa[[#This Row],[ESTIMATIVA]] / tabEstimativa[[#This Row],[PERÍODO]],0), 0 )</f>
        <v>8</v>
      </c>
      <c r="H894" s="72">
        <v>96</v>
      </c>
      <c r="I894" s="12">
        <v>43333</v>
      </c>
      <c r="J894" s="7"/>
      <c r="K894" s="8"/>
      <c r="L894" s="6"/>
      <c r="M894" s="238">
        <f>SUMIFS(tabSaldoAta[SALDO],tabSaldoAta[CÓDIGO],tabEstimativa[[#This Row],[CÓDIGO]],tabSaldoAta[ATA.NR],tabEstimativa[[#This Row],[ATA.NR]],tabSaldoAta[ATA.ANO],tabEstimativa[[#This Row],[ATA.ANO]])</f>
        <v>0</v>
      </c>
      <c r="N894" s="13" t="s">
        <v>1459</v>
      </c>
      <c r="O894" s="308" t="s">
        <v>1350</v>
      </c>
      <c r="P894" s="36"/>
      <c r="Q894" s="35" t="str">
        <f>IFERROR( VLOOKUP(tabEstimativa[[#This Row],[PREGÃO]],tabPregões[#Data],6,FALSE), "" )</f>
        <v/>
      </c>
      <c r="R894" s="48"/>
      <c r="S894" s="66" t="str">
        <f>IF(COUNTIFS(tabImprósperosDetalhes[PREGÃO],tabEstimativa[[#This Row],[PREGÃO]],tabImprósperosDetalhes[IMPRÓSPERO],tabEstimativa[[#This Row],[LOTE]]) &gt; 0,"X","")</f>
        <v/>
      </c>
      <c r="T894" s="98" t="str">
        <f>IFERROR( VLOOKUP(tabEstimativa[[#This Row],[PREGÃO]],tabPregões[#Data],11,FALSE), "" )</f>
        <v/>
      </c>
      <c r="U894" s="29" t="s">
        <v>1380</v>
      </c>
      <c r="V894" s="53" t="s">
        <v>1551</v>
      </c>
      <c r="W894" s="54">
        <v>43591.434733796297</v>
      </c>
      <c r="X894" s="34" t="str">
        <f t="shared" si="14"/>
        <v>*</v>
      </c>
    </row>
    <row r="895" spans="1:24" x14ac:dyDescent="0.3">
      <c r="A895" s="2">
        <v>132950</v>
      </c>
      <c r="B895" s="3" t="s">
        <v>779</v>
      </c>
      <c r="C895" s="5" t="s">
        <v>17</v>
      </c>
      <c r="D895" s="11"/>
      <c r="E895" s="23"/>
      <c r="F895" s="11">
        <v>12</v>
      </c>
      <c r="G895" s="74">
        <f>IFERROR( ROUNDUP(tabEstimativa[[#This Row],[ESTIMATIVA]] / tabEstimativa[[#This Row],[PERÍODO]],0), 0 )</f>
        <v>8</v>
      </c>
      <c r="H895" s="72">
        <v>96</v>
      </c>
      <c r="I895" s="12">
        <v>43333</v>
      </c>
      <c r="J895" s="7"/>
      <c r="K895" s="8"/>
      <c r="L895" s="6"/>
      <c r="M895" s="238">
        <f>SUMIFS(tabSaldoAta[SALDO],tabSaldoAta[CÓDIGO],tabEstimativa[[#This Row],[CÓDIGO]],tabSaldoAta[ATA.NR],tabEstimativa[[#This Row],[ATA.NR]],tabSaldoAta[ATA.ANO],tabEstimativa[[#This Row],[ATA.ANO]])</f>
        <v>0</v>
      </c>
      <c r="N895" s="13" t="s">
        <v>1459</v>
      </c>
      <c r="O895" s="308" t="s">
        <v>1350</v>
      </c>
      <c r="P895" s="36"/>
      <c r="Q895" s="35" t="str">
        <f>IFERROR( VLOOKUP(tabEstimativa[[#This Row],[PREGÃO]],tabPregões[#Data],6,FALSE), "" )</f>
        <v/>
      </c>
      <c r="R895" s="48"/>
      <c r="S895" s="66" t="str">
        <f>IF(COUNTIFS(tabImprósperosDetalhes[PREGÃO],tabEstimativa[[#This Row],[PREGÃO]],tabImprósperosDetalhes[IMPRÓSPERO],tabEstimativa[[#This Row],[LOTE]]) &gt; 0,"X","")</f>
        <v/>
      </c>
      <c r="T895" s="98" t="str">
        <f>IFERROR( VLOOKUP(tabEstimativa[[#This Row],[PREGÃO]],tabPregões[#Data],11,FALSE), "" )</f>
        <v/>
      </c>
      <c r="U895" s="29" t="s">
        <v>1380</v>
      </c>
      <c r="V895" s="53" t="s">
        <v>1551</v>
      </c>
      <c r="W895" s="54">
        <v>43591.434733796297</v>
      </c>
      <c r="X895" s="34" t="str">
        <f t="shared" si="14"/>
        <v>*</v>
      </c>
    </row>
    <row r="896" spans="1:24" x14ac:dyDescent="0.3">
      <c r="A896" s="2">
        <v>135236</v>
      </c>
      <c r="B896" s="3" t="s">
        <v>789</v>
      </c>
      <c r="C896" s="5" t="s">
        <v>17</v>
      </c>
      <c r="D896" s="11"/>
      <c r="E896" s="23"/>
      <c r="F896" s="11">
        <v>12</v>
      </c>
      <c r="G896" s="74">
        <f>IFERROR( ROUNDUP(tabEstimativa[[#This Row],[ESTIMATIVA]] / tabEstimativa[[#This Row],[PERÍODO]],0), 0 )</f>
        <v>40</v>
      </c>
      <c r="H896" s="72">
        <v>480</v>
      </c>
      <c r="I896" s="12">
        <v>43333</v>
      </c>
      <c r="J896" s="7"/>
      <c r="K896" s="8"/>
      <c r="L896" s="6"/>
      <c r="M896" s="238">
        <f>SUMIFS(tabSaldoAta[SALDO],tabSaldoAta[CÓDIGO],tabEstimativa[[#This Row],[CÓDIGO]],tabSaldoAta[ATA.NR],tabEstimativa[[#This Row],[ATA.NR]],tabSaldoAta[ATA.ANO],tabEstimativa[[#This Row],[ATA.ANO]])</f>
        <v>0</v>
      </c>
      <c r="N896" s="13" t="s">
        <v>1459</v>
      </c>
      <c r="O896" s="308" t="s">
        <v>1350</v>
      </c>
      <c r="P896" s="36"/>
      <c r="Q896" s="35" t="str">
        <f>IFERROR( VLOOKUP(tabEstimativa[[#This Row],[PREGÃO]],tabPregões[#Data],6,FALSE), "" )</f>
        <v/>
      </c>
      <c r="R896" s="48"/>
      <c r="S896" s="66" t="str">
        <f>IF(COUNTIFS(tabImprósperosDetalhes[PREGÃO],tabEstimativa[[#This Row],[PREGÃO]],tabImprósperosDetalhes[IMPRÓSPERO],tabEstimativa[[#This Row],[LOTE]]) &gt; 0,"X","")</f>
        <v/>
      </c>
      <c r="T896" s="98" t="str">
        <f>IFERROR( VLOOKUP(tabEstimativa[[#This Row],[PREGÃO]],tabPregões[#Data],11,FALSE), "" )</f>
        <v/>
      </c>
      <c r="U896" s="29" t="s">
        <v>1380</v>
      </c>
      <c r="V896" s="53" t="s">
        <v>1551</v>
      </c>
      <c r="W896" s="54">
        <v>43591.434733796297</v>
      </c>
      <c r="X896" s="34" t="str">
        <f t="shared" si="14"/>
        <v>*</v>
      </c>
    </row>
    <row r="897" spans="1:24" x14ac:dyDescent="0.3">
      <c r="A897" s="2">
        <v>106617</v>
      </c>
      <c r="B897" s="3" t="s">
        <v>740</v>
      </c>
      <c r="C897" s="5" t="s">
        <v>17</v>
      </c>
      <c r="D897" s="11"/>
      <c r="E897" s="23"/>
      <c r="F897" s="11">
        <v>12</v>
      </c>
      <c r="G897" s="74">
        <f>IFERROR( ROUNDUP(tabEstimativa[[#This Row],[ESTIMATIVA]] / tabEstimativa[[#This Row],[PERÍODO]],0), 0 )</f>
        <v>1</v>
      </c>
      <c r="H897" s="72">
        <v>12</v>
      </c>
      <c r="I897" s="12">
        <v>43339</v>
      </c>
      <c r="J897" s="7"/>
      <c r="K897" s="8"/>
      <c r="L897" s="6"/>
      <c r="M897" s="238">
        <f>SUMIFS(tabSaldoAta[SALDO],tabSaldoAta[CÓDIGO],tabEstimativa[[#This Row],[CÓDIGO]],tabSaldoAta[ATA.NR],tabEstimativa[[#This Row],[ATA.NR]],tabSaldoAta[ATA.ANO],tabEstimativa[[#This Row],[ATA.ANO]])</f>
        <v>0</v>
      </c>
      <c r="N897" s="13" t="s">
        <v>1459</v>
      </c>
      <c r="O897" s="308" t="s">
        <v>1339</v>
      </c>
      <c r="P897" s="36"/>
      <c r="Q897" s="35" t="str">
        <f>IFERROR( VLOOKUP(tabEstimativa[[#This Row],[PREGÃO]],tabPregões[#Data],6,FALSE), "" )</f>
        <v/>
      </c>
      <c r="R897" s="48"/>
      <c r="S897" s="66" t="str">
        <f>IF(COUNTIFS(tabImprósperosDetalhes[PREGÃO],tabEstimativa[[#This Row],[PREGÃO]],tabImprósperosDetalhes[IMPRÓSPERO],tabEstimativa[[#This Row],[LOTE]]) &gt; 0,"X","")</f>
        <v/>
      </c>
      <c r="T897" s="98" t="str">
        <f>IFERROR( VLOOKUP(tabEstimativa[[#This Row],[PREGÃO]],tabPregões[#Data],11,FALSE), "" )</f>
        <v/>
      </c>
      <c r="U897" s="29" t="s">
        <v>1380</v>
      </c>
      <c r="V897" s="53" t="s">
        <v>1551</v>
      </c>
      <c r="W897" s="54">
        <v>43591.434733796297</v>
      </c>
      <c r="X897" s="34" t="str">
        <f t="shared" si="14"/>
        <v>*</v>
      </c>
    </row>
    <row r="898" spans="1:24" x14ac:dyDescent="0.3">
      <c r="A898" s="2">
        <v>77755</v>
      </c>
      <c r="B898" s="3" t="s">
        <v>2547</v>
      </c>
      <c r="C898" s="5" t="s">
        <v>3</v>
      </c>
      <c r="D898" s="11">
        <v>45</v>
      </c>
      <c r="E898" s="23">
        <v>10</v>
      </c>
      <c r="F898" s="11">
        <v>12</v>
      </c>
      <c r="G898" s="74">
        <f>ROUNDUP(tabEstimativa[[#This Row],[ESTIMATIVA]] / tabEstimativa[[#This Row],[PERÍODO]],0)</f>
        <v>417</v>
      </c>
      <c r="H898" s="72">
        <v>5000</v>
      </c>
      <c r="I898" s="12">
        <v>43892</v>
      </c>
      <c r="J898" s="2">
        <v>211</v>
      </c>
      <c r="K898" s="8">
        <v>2020</v>
      </c>
      <c r="L898" s="6">
        <v>44460</v>
      </c>
      <c r="M898" s="238">
        <f>SUMIFS(tabSaldoAta[SALDO],tabSaldoAta[CÓDIGO],tabEstimativa[[#This Row],[CÓDIGO]],tabSaldoAta[ATA.NR],tabEstimativa[[#This Row],[ATA.NR]],tabSaldoAta[ATA.ANO],tabEstimativa[[#This Row],[ATA.ANO]])</f>
        <v>5000</v>
      </c>
      <c r="N898" s="13" t="s">
        <v>1799</v>
      </c>
      <c r="O898" s="307" t="str">
        <f>IFERROR( VLOOKUP(tabEstimativa[[#This Row],[PREGÃO]],tabPregões[],7,FALSE), "" )</f>
        <v/>
      </c>
      <c r="P898" s="36"/>
      <c r="Q898" s="35" t="str">
        <f>IFERROR( VLOOKUP(tabEstimativa[[#This Row],[PREGÃO]],tabPregões[#Data],6,FALSE), "" )</f>
        <v/>
      </c>
      <c r="R898" s="48"/>
      <c r="S898" s="66" t="str">
        <f>IF(COUNTIFS(tabImprósperosDetalhes[PREGÃO],tabEstimativa[[#This Row],[PREGÃO]],tabImprósperosDetalhes[IMPRÓSPERO],tabEstimativa[[#This Row],[LOTE]]) &gt; 0,"X","")</f>
        <v/>
      </c>
      <c r="T898" s="98" t="str">
        <f>IFERROR( VLOOKUP(tabEstimativa[[#This Row],[PREGÃO]],tabPregões[#Data],11,FALSE), "" )</f>
        <v/>
      </c>
      <c r="U898" s="29"/>
      <c r="V898" s="53" t="s">
        <v>2063</v>
      </c>
      <c r="W898" s="54">
        <v>44313.374548611115</v>
      </c>
      <c r="X898" s="34" t="str">
        <f t="shared" si="14"/>
        <v>*</v>
      </c>
    </row>
    <row r="899" spans="1:24" x14ac:dyDescent="0.3">
      <c r="A899" s="2">
        <v>11590</v>
      </c>
      <c r="B899" s="3" t="s">
        <v>2548</v>
      </c>
      <c r="C899" s="5" t="s">
        <v>3</v>
      </c>
      <c r="D899" s="11">
        <v>45</v>
      </c>
      <c r="E899" s="23">
        <v>10</v>
      </c>
      <c r="F899" s="11">
        <v>12</v>
      </c>
      <c r="G899" s="74">
        <f>ROUNDUP(tabEstimativa[[#This Row],[ESTIMATIVA]] / tabEstimativa[[#This Row],[PERÍODO]],0)</f>
        <v>417</v>
      </c>
      <c r="H899" s="72">
        <v>5000</v>
      </c>
      <c r="I899" s="12">
        <v>43892</v>
      </c>
      <c r="J899" s="2">
        <v>211</v>
      </c>
      <c r="K899" s="8">
        <v>2020</v>
      </c>
      <c r="L899" s="6">
        <v>44460</v>
      </c>
      <c r="M899" s="238">
        <f>SUMIFS(tabSaldoAta[SALDO],tabSaldoAta[CÓDIGO],tabEstimativa[[#This Row],[CÓDIGO]],tabSaldoAta[ATA.NR],tabEstimativa[[#This Row],[ATA.NR]],tabSaldoAta[ATA.ANO],tabEstimativa[[#This Row],[ATA.ANO]])</f>
        <v>5000</v>
      </c>
      <c r="N899" s="13" t="s">
        <v>1799</v>
      </c>
      <c r="O899" s="307" t="str">
        <f>IFERROR( VLOOKUP(tabEstimativa[[#This Row],[PREGÃO]],tabPregões[],7,FALSE), "" )</f>
        <v/>
      </c>
      <c r="P899" s="36"/>
      <c r="Q899" s="35" t="str">
        <f>IFERROR( VLOOKUP(tabEstimativa[[#This Row],[PREGÃO]],tabPregões[#Data],6,FALSE), "" )</f>
        <v/>
      </c>
      <c r="R899" s="48"/>
      <c r="S899" s="66" t="str">
        <f>IF(COUNTIFS(tabImprósperosDetalhes[PREGÃO],tabEstimativa[[#This Row],[PREGÃO]],tabImprósperosDetalhes[IMPRÓSPERO],tabEstimativa[[#This Row],[LOTE]]) &gt; 0,"X","")</f>
        <v/>
      </c>
      <c r="T899" s="98" t="str">
        <f>IFERROR( VLOOKUP(tabEstimativa[[#This Row],[PREGÃO]],tabPregões[#Data],11,FALSE), "" )</f>
        <v/>
      </c>
      <c r="U899" s="29"/>
      <c r="V899" s="53" t="s">
        <v>2063</v>
      </c>
      <c r="W899" s="54">
        <v>44313.374548611115</v>
      </c>
      <c r="X899" s="34" t="str">
        <f t="shared" si="14"/>
        <v>*</v>
      </c>
    </row>
    <row r="900" spans="1:24" x14ac:dyDescent="0.3">
      <c r="A900" s="2">
        <v>112164</v>
      </c>
      <c r="B900" s="3" t="s">
        <v>704</v>
      </c>
      <c r="C900" s="5" t="s">
        <v>17</v>
      </c>
      <c r="D900" s="11">
        <v>55</v>
      </c>
      <c r="E900" s="23">
        <v>37</v>
      </c>
      <c r="F900" s="11">
        <v>12</v>
      </c>
      <c r="G900" s="74">
        <f>IFERROR( ROUNDUP(tabEstimativa[[#This Row],[ESTIMATIVA]] / tabEstimativa[[#This Row],[PERÍODO]],0), 0 )</f>
        <v>0</v>
      </c>
      <c r="H900" s="72">
        <v>0</v>
      </c>
      <c r="I900" s="12">
        <v>43847</v>
      </c>
      <c r="J900" s="2">
        <v>58</v>
      </c>
      <c r="K900" s="8">
        <v>2018</v>
      </c>
      <c r="L900" s="6">
        <v>43532</v>
      </c>
      <c r="M900" s="238">
        <f>SUMIFS(tabSaldoAta[SALDO],tabSaldoAta[CÓDIGO],tabEstimativa[[#This Row],[CÓDIGO]],tabSaldoAta[ATA.NR],tabEstimativa[[#This Row],[ATA.NR]],tabSaldoAta[ATA.ANO],tabEstimativa[[#This Row],[ATA.ANO]])</f>
        <v>0</v>
      </c>
      <c r="N900" s="13" t="s">
        <v>1199</v>
      </c>
      <c r="O900" s="308" t="s">
        <v>1316</v>
      </c>
      <c r="P900" s="36" t="s">
        <v>3842</v>
      </c>
      <c r="Q900" s="35">
        <f>IFERROR( VLOOKUP(tabEstimativa[[#This Row],[PREGÃO]],tabPregões[#Data],6,FALSE), "" )</f>
        <v>44090</v>
      </c>
      <c r="R900" s="48">
        <v>4</v>
      </c>
      <c r="S900" s="66" t="str">
        <f>IF(COUNTIFS(tabImprósperosDetalhes[PREGÃO],tabEstimativa[[#This Row],[PREGÃO]],tabImprósperosDetalhes[IMPRÓSPERO],tabEstimativa[[#This Row],[LOTE]]) &gt; 0,"X","")</f>
        <v>X</v>
      </c>
      <c r="T900" s="98" t="str">
        <f>IFERROR( VLOOKUP(tabEstimativa[[#This Row],[PREGÃO]],tabPregões[#Data],11,FALSE), "" )</f>
        <v>Finalizado</v>
      </c>
      <c r="U900" s="29" t="s">
        <v>1093</v>
      </c>
      <c r="V900" s="53" t="s">
        <v>2063</v>
      </c>
      <c r="W900" s="54">
        <v>44321.487280092595</v>
      </c>
      <c r="X900" s="34" t="str">
        <f t="shared" si="14"/>
        <v>*</v>
      </c>
    </row>
    <row r="901" spans="1:24" x14ac:dyDescent="0.3">
      <c r="A901" s="2">
        <v>119183</v>
      </c>
      <c r="B901" s="3" t="s">
        <v>708</v>
      </c>
      <c r="C901" s="5" t="s">
        <v>17</v>
      </c>
      <c r="D901" s="11">
        <v>55</v>
      </c>
      <c r="E901" s="23">
        <v>37</v>
      </c>
      <c r="F901" s="11">
        <v>12</v>
      </c>
      <c r="G901" s="74">
        <f>IFERROR( ROUNDUP(tabEstimativa[[#This Row],[ESTIMATIVA]] / tabEstimativa[[#This Row],[PERÍODO]],0), 0 )</f>
        <v>0</v>
      </c>
      <c r="H901" s="72">
        <v>0</v>
      </c>
      <c r="I901" s="12">
        <v>43847</v>
      </c>
      <c r="J901" s="2">
        <v>58</v>
      </c>
      <c r="K901" s="8">
        <v>2018</v>
      </c>
      <c r="L901" s="6">
        <v>43532</v>
      </c>
      <c r="M901" s="238">
        <f>SUMIFS(tabSaldoAta[SALDO],tabSaldoAta[CÓDIGO],tabEstimativa[[#This Row],[CÓDIGO]],tabSaldoAta[ATA.NR],tabEstimativa[[#This Row],[ATA.NR]],tabSaldoAta[ATA.ANO],tabEstimativa[[#This Row],[ATA.ANO]])</f>
        <v>0</v>
      </c>
      <c r="N901" s="13" t="s">
        <v>1199</v>
      </c>
      <c r="O901" s="308" t="s">
        <v>1316</v>
      </c>
      <c r="P901" s="36" t="s">
        <v>3842</v>
      </c>
      <c r="Q901" s="35">
        <f>IFERROR( VLOOKUP(tabEstimativa[[#This Row],[PREGÃO]],tabPregões[#Data],6,FALSE), "" )</f>
        <v>44090</v>
      </c>
      <c r="R901" s="48">
        <v>4</v>
      </c>
      <c r="S901" s="66" t="str">
        <f>IF(COUNTIFS(tabImprósperosDetalhes[PREGÃO],tabEstimativa[[#This Row],[PREGÃO]],tabImprósperosDetalhes[IMPRÓSPERO],tabEstimativa[[#This Row],[LOTE]]) &gt; 0,"X","")</f>
        <v>X</v>
      </c>
      <c r="T901" s="98" t="str">
        <f>IFERROR( VLOOKUP(tabEstimativa[[#This Row],[PREGÃO]],tabPregões[#Data],11,FALSE), "" )</f>
        <v>Finalizado</v>
      </c>
      <c r="U901" s="29" t="s">
        <v>1093</v>
      </c>
      <c r="V901" s="53" t="s">
        <v>2063</v>
      </c>
      <c r="W901" s="54">
        <v>44321.487280092595</v>
      </c>
      <c r="X901" s="34" t="str">
        <f t="shared" si="14"/>
        <v>*</v>
      </c>
    </row>
    <row r="902" spans="1:24" x14ac:dyDescent="0.3">
      <c r="A902" s="2">
        <v>15085</v>
      </c>
      <c r="B902" s="3" t="s">
        <v>577</v>
      </c>
      <c r="C902" s="5" t="s">
        <v>3</v>
      </c>
      <c r="D902" s="11">
        <v>61</v>
      </c>
      <c r="E902" s="23">
        <v>15</v>
      </c>
      <c r="F902" s="11">
        <v>12</v>
      </c>
      <c r="G902" s="74">
        <f>IFERROR( ROUNDUP(tabEstimativa[[#This Row],[ESTIMATIVA]] / tabEstimativa[[#This Row],[PERÍODO]],0), 0 )</f>
        <v>0</v>
      </c>
      <c r="H902" s="72">
        <v>0</v>
      </c>
      <c r="I902" s="12">
        <v>44182</v>
      </c>
      <c r="J902" s="7">
        <v>161</v>
      </c>
      <c r="K902" s="8">
        <v>2021</v>
      </c>
      <c r="L902" s="6">
        <v>44748</v>
      </c>
      <c r="M902" s="238">
        <f>SUMIFS(tabSaldoAta[SALDO],tabSaldoAta[CÓDIGO],tabEstimativa[[#This Row],[CÓDIGO]],tabSaldoAta[ATA.NR],tabEstimativa[[#This Row],[ATA.NR]],tabSaldoAta[ATA.ANO],tabEstimativa[[#This Row],[ATA.ANO]])</f>
        <v>0</v>
      </c>
      <c r="N902" s="13" t="s">
        <v>1198</v>
      </c>
      <c r="O902" s="307" t="str">
        <f>IFERROR( VLOOKUP(CONCATENATE(tabEstimativa[[#This Row],[ATA.NR]],"/",tabEstimativa[[#This Row],[ATA.ANO]]-2000),tabAtas[#Data],6,FALSE), "" )</f>
        <v>MATERIAL HIDRAULICO</v>
      </c>
      <c r="P902" s="36" t="s">
        <v>4234</v>
      </c>
      <c r="Q902" s="35">
        <f>IFERROR( VLOOKUP(tabEstimativa[[#This Row],[PREGÃO]],tabPregões[#Data],6,FALSE), "" )</f>
        <v>44348</v>
      </c>
      <c r="R902" s="48"/>
      <c r="S902" s="66" t="str">
        <f>IF(COUNTIFS(tabImprósperosDetalhes[PREGÃO],tabEstimativa[[#This Row],[PREGÃO]],tabImprósperosDetalhes[IMPRÓSPERO],tabEstimativa[[#This Row],[LOTE]]) &gt; 0,"X","")</f>
        <v/>
      </c>
      <c r="T902" s="98" t="str">
        <f>IFERROR( VLOOKUP(tabEstimativa[[#This Row],[PREGÃO]],tabPregões[#Data],11,FALSE), "" )</f>
        <v>Processo finalizado. Ata 161/21</v>
      </c>
      <c r="U902" s="29" t="s">
        <v>1560</v>
      </c>
      <c r="V902" s="53" t="s">
        <v>2196</v>
      </c>
      <c r="W902" s="54">
        <v>44775.494560185187</v>
      </c>
      <c r="X902" s="34" t="str">
        <f t="shared" si="14"/>
        <v>*</v>
      </c>
    </row>
    <row r="903" spans="1:24" x14ac:dyDescent="0.3">
      <c r="A903" s="2">
        <v>13563</v>
      </c>
      <c r="B903" s="3" t="s">
        <v>575</v>
      </c>
      <c r="C903" s="5" t="s">
        <v>3</v>
      </c>
      <c r="D903" s="11">
        <v>61</v>
      </c>
      <c r="E903" s="23">
        <v>15</v>
      </c>
      <c r="F903" s="11">
        <v>12</v>
      </c>
      <c r="G903" s="74">
        <f>IFERROR( ROUNDUP(tabEstimativa[[#This Row],[ESTIMATIVA]] / tabEstimativa[[#This Row],[PERÍODO]],0), 0 )</f>
        <v>50</v>
      </c>
      <c r="H903" s="72">
        <v>600</v>
      </c>
      <c r="I903" s="12">
        <v>43906</v>
      </c>
      <c r="J903" s="7">
        <v>191</v>
      </c>
      <c r="K903" s="8">
        <v>2020</v>
      </c>
      <c r="L903" s="6">
        <v>44446</v>
      </c>
      <c r="M903" s="238">
        <f>SUMIFS(tabSaldoAta[SALDO],tabSaldoAta[CÓDIGO],tabEstimativa[[#This Row],[CÓDIGO]],tabSaldoAta[ATA.NR],tabEstimativa[[#This Row],[ATA.NR]],tabSaldoAta[ATA.ANO],tabEstimativa[[#This Row],[ATA.ANO]])</f>
        <v>0</v>
      </c>
      <c r="N903" s="13" t="s">
        <v>1799</v>
      </c>
      <c r="O903" s="308" t="s">
        <v>1660</v>
      </c>
      <c r="P903" s="36" t="s">
        <v>1853</v>
      </c>
      <c r="Q903" s="35">
        <f>IFERROR( VLOOKUP(tabEstimativa[[#This Row],[PREGÃO]],tabPregões[#Data],6,FALSE), "" )</f>
        <v>43668</v>
      </c>
      <c r="R903" s="48"/>
      <c r="S903" s="66" t="str">
        <f>IF(COUNTIFS(tabImprósperosDetalhes[PREGÃO],tabEstimativa[[#This Row],[PREGÃO]],tabImprósperosDetalhes[IMPRÓSPERO],tabEstimativa[[#This Row],[LOTE]]) &gt; 0,"X","")</f>
        <v/>
      </c>
      <c r="T903" s="98" t="str">
        <f>IFERROR( VLOOKUP(tabEstimativa[[#This Row],[PREGÃO]],tabPregões[#Data],11,FALSE), "" )</f>
        <v>Processo conferido e finalizado</v>
      </c>
      <c r="U903" s="29" t="s">
        <v>1560</v>
      </c>
      <c r="V903" s="53" t="s">
        <v>2063</v>
      </c>
      <c r="W903" s="54">
        <v>44313.374548611115</v>
      </c>
      <c r="X903" s="34" t="str">
        <f t="shared" si="14"/>
        <v>*</v>
      </c>
    </row>
    <row r="904" spans="1:24" x14ac:dyDescent="0.3">
      <c r="A904" s="2">
        <v>104757</v>
      </c>
      <c r="B904" s="3" t="s">
        <v>388</v>
      </c>
      <c r="C904" s="5" t="s">
        <v>1418</v>
      </c>
      <c r="D904" s="11"/>
      <c r="E904" s="23"/>
      <c r="F904" s="11">
        <v>12</v>
      </c>
      <c r="G904" s="74">
        <f>IFERROR( ROUNDUP(tabEstimativa[[#This Row],[ESTIMATIVA]] / tabEstimativa[[#This Row],[PERÍODO]],0), 0 )</f>
        <v>0</v>
      </c>
      <c r="H904" s="72">
        <v>0</v>
      </c>
      <c r="I904" s="12">
        <v>43319</v>
      </c>
      <c r="J904" s="7"/>
      <c r="K904" s="8"/>
      <c r="L904" s="6"/>
      <c r="M904" s="238">
        <f>SUMIFS(tabSaldoAta[SALDO],tabSaldoAta[CÓDIGO],tabEstimativa[[#This Row],[CÓDIGO]],tabSaldoAta[ATA.NR],tabEstimativa[[#This Row],[ATA.NR]],tabSaldoAta[ATA.ANO],tabEstimativa[[#This Row],[ATA.ANO]])</f>
        <v>0</v>
      </c>
      <c r="N904" s="13" t="s">
        <v>1199</v>
      </c>
      <c r="O904" s="308" t="s">
        <v>1347</v>
      </c>
      <c r="P904" s="36" t="s">
        <v>3629</v>
      </c>
      <c r="Q904" s="35">
        <f>IFERROR( VLOOKUP(tabEstimativa[[#This Row],[PREGÃO]],tabPregões[#Data],6,FALSE), "" )</f>
        <v>44046</v>
      </c>
      <c r="R904" s="48">
        <v>17</v>
      </c>
      <c r="S904" s="66" t="str">
        <f>IF(COUNTIFS(tabImprósperosDetalhes[PREGÃO],tabEstimativa[[#This Row],[PREGÃO]],tabImprósperosDetalhes[IMPRÓSPERO],tabEstimativa[[#This Row],[LOTE]]) &gt; 0,"X","")</f>
        <v/>
      </c>
      <c r="T904" s="98" t="str">
        <f>IFERROR( VLOOKUP(tabEstimativa[[#This Row],[PREGÃO]],tabPregões[#Data],11,FALSE), "" )</f>
        <v>Finalizado</v>
      </c>
      <c r="U904" s="29" t="s">
        <v>1380</v>
      </c>
      <c r="V904" s="53" t="s">
        <v>2063</v>
      </c>
      <c r="W904" s="54">
        <v>44256.556493055556</v>
      </c>
      <c r="X904" s="34" t="str">
        <f t="shared" si="14"/>
        <v>*</v>
      </c>
    </row>
    <row r="905" spans="1:24" x14ac:dyDescent="0.3">
      <c r="A905" s="2">
        <v>122818</v>
      </c>
      <c r="B905" s="3" t="s">
        <v>2215</v>
      </c>
      <c r="C905" s="5" t="s">
        <v>1418</v>
      </c>
      <c r="D905" s="11">
        <v>51</v>
      </c>
      <c r="E905" s="23">
        <v>21</v>
      </c>
      <c r="F905" s="11">
        <v>12</v>
      </c>
      <c r="G905" s="74">
        <f>ROUNDUP(tabEstimativa[[#This Row],[ESTIMATIVA]] / tabEstimativa[[#This Row],[PERÍODO]],0)</f>
        <v>417</v>
      </c>
      <c r="H905" s="72">
        <v>5000</v>
      </c>
      <c r="I905" s="12">
        <v>44082</v>
      </c>
      <c r="J905" s="2">
        <v>296</v>
      </c>
      <c r="K905" s="8">
        <v>2020</v>
      </c>
      <c r="L905" s="6">
        <v>44530</v>
      </c>
      <c r="M905" s="238">
        <f>SUMIFS(tabSaldoAta[SALDO],tabSaldoAta[CÓDIGO],tabEstimativa[[#This Row],[CÓDIGO]],tabSaldoAta[ATA.NR],tabEstimativa[[#This Row],[ATA.NR]],tabSaldoAta[ATA.ANO],tabEstimativa[[#This Row],[ATA.ANO]])</f>
        <v>2000</v>
      </c>
      <c r="N905" s="13" t="s">
        <v>1198</v>
      </c>
      <c r="O905" s="307" t="str">
        <f>IFERROR( VLOOKUP(CONCATENATE(tabEstimativa[[#This Row],[ATA.NR]],"/",tabEstimativa[[#This Row],[ATA.ANO]]-2000),tabAtas[#Data],6,FALSE), "" )</f>
        <v>MATERIAL DE CONSTRUÇÃO</v>
      </c>
      <c r="P905" s="36" t="s">
        <v>2336</v>
      </c>
      <c r="Q905" s="35">
        <f>IFERROR( VLOOKUP(tabEstimativa[[#This Row],[PREGÃO]],tabPregões[#Data],6,FALSE), "" )</f>
        <v>43839</v>
      </c>
      <c r="R905" s="48"/>
      <c r="S905" s="66" t="str">
        <f>IF(COUNTIFS(tabImprósperosDetalhes[PREGÃO],tabEstimativa[[#This Row],[PREGÃO]],tabImprósperosDetalhes[IMPRÓSPERO],tabEstimativa[[#This Row],[LOTE]]) &gt; 0,"X","")</f>
        <v/>
      </c>
      <c r="T905" s="98" t="str">
        <f>IFERROR( VLOOKUP(tabEstimativa[[#This Row],[PREGÃO]],tabPregões[#Data],11,FALSE), "" )</f>
        <v>Finalizar - contrato assinado.</v>
      </c>
      <c r="U905" s="29" t="s">
        <v>1560</v>
      </c>
      <c r="V905" s="53" t="s">
        <v>2063</v>
      </c>
      <c r="W905" s="54">
        <v>44532.46607638889</v>
      </c>
      <c r="X905" s="34" t="str">
        <f t="shared" si="14"/>
        <v>*</v>
      </c>
    </row>
    <row r="906" spans="1:24" x14ac:dyDescent="0.3">
      <c r="A906" s="2">
        <v>125262</v>
      </c>
      <c r="B906" s="3" t="s">
        <v>2216</v>
      </c>
      <c r="C906" s="5" t="s">
        <v>1418</v>
      </c>
      <c r="D906" s="11">
        <v>51</v>
      </c>
      <c r="E906" s="23">
        <v>21</v>
      </c>
      <c r="F906" s="11">
        <v>12</v>
      </c>
      <c r="G906" s="74">
        <f>ROUNDUP(tabEstimativa[[#This Row],[ESTIMATIVA]] / tabEstimativa[[#This Row],[PERÍODO]],0)</f>
        <v>417</v>
      </c>
      <c r="H906" s="72">
        <v>5000</v>
      </c>
      <c r="I906" s="12">
        <v>44082</v>
      </c>
      <c r="J906" s="2">
        <v>296</v>
      </c>
      <c r="K906" s="8">
        <v>2020</v>
      </c>
      <c r="L906" s="6">
        <v>44530</v>
      </c>
      <c r="M906" s="238">
        <f>SUMIFS(tabSaldoAta[SALDO],tabSaldoAta[CÓDIGO],tabEstimativa[[#This Row],[CÓDIGO]],tabSaldoAta[ATA.NR],tabEstimativa[[#This Row],[ATA.NR]],tabSaldoAta[ATA.ANO],tabEstimativa[[#This Row],[ATA.ANO]])</f>
        <v>-1000</v>
      </c>
      <c r="N906" s="13" t="s">
        <v>1198</v>
      </c>
      <c r="O906" s="307" t="str">
        <f>IFERROR( VLOOKUP(CONCATENATE(tabEstimativa[[#This Row],[ATA.NR]],"/",tabEstimativa[[#This Row],[ATA.ANO]]-2000),tabAtas[#Data],6,FALSE), "" )</f>
        <v>MATERIAL DE CONSTRUÇÃO</v>
      </c>
      <c r="P906" s="36" t="s">
        <v>2336</v>
      </c>
      <c r="Q906" s="35">
        <f>IFERROR( VLOOKUP(tabEstimativa[[#This Row],[PREGÃO]],tabPregões[#Data],6,FALSE), "" )</f>
        <v>43839</v>
      </c>
      <c r="R906" s="48"/>
      <c r="S906" s="66" t="str">
        <f>IF(COUNTIFS(tabImprósperosDetalhes[PREGÃO],tabEstimativa[[#This Row],[PREGÃO]],tabImprósperosDetalhes[IMPRÓSPERO],tabEstimativa[[#This Row],[LOTE]]) &gt; 0,"X","")</f>
        <v/>
      </c>
      <c r="T906" s="98" t="str">
        <f>IFERROR( VLOOKUP(tabEstimativa[[#This Row],[PREGÃO]],tabPregões[#Data],11,FALSE), "" )</f>
        <v>Finalizar - contrato assinado.</v>
      </c>
      <c r="U906" s="29" t="s">
        <v>1560</v>
      </c>
      <c r="V906" s="53" t="s">
        <v>2063</v>
      </c>
      <c r="W906" s="54">
        <v>44532.46607638889</v>
      </c>
      <c r="X906" s="34" t="str">
        <f t="shared" si="14"/>
        <v>*</v>
      </c>
    </row>
    <row r="907" spans="1:24" x14ac:dyDescent="0.3">
      <c r="A907" s="2">
        <v>125260</v>
      </c>
      <c r="B907" s="3" t="s">
        <v>1258</v>
      </c>
      <c r="C907" s="5" t="s">
        <v>1418</v>
      </c>
      <c r="D907" s="11">
        <v>51</v>
      </c>
      <c r="E907" s="23">
        <v>21</v>
      </c>
      <c r="F907" s="11">
        <v>12</v>
      </c>
      <c r="G907" s="74">
        <f>IFERROR( ROUNDUP(tabEstimativa[[#This Row],[ESTIMATIVA]] / tabEstimativa[[#This Row],[PERÍODO]],0), 0 )</f>
        <v>59</v>
      </c>
      <c r="H907" s="72">
        <v>700</v>
      </c>
      <c r="I907" s="12">
        <v>43368</v>
      </c>
      <c r="J907" s="7"/>
      <c r="K907" s="8"/>
      <c r="L907" s="6"/>
      <c r="M907" s="238">
        <f>SUMIFS(tabSaldoAta[SALDO],tabSaldoAta[CÓDIGO],tabEstimativa[[#This Row],[CÓDIGO]],tabSaldoAta[ATA.NR],tabEstimativa[[#This Row],[ATA.NR]],tabSaldoAta[ATA.ANO],tabEstimativa[[#This Row],[ATA.ANO]])</f>
        <v>0</v>
      </c>
      <c r="N907" s="13" t="s">
        <v>1199</v>
      </c>
      <c r="O907" s="308" t="s">
        <v>1358</v>
      </c>
      <c r="P907" s="36"/>
      <c r="Q907" s="35" t="str">
        <f>IFERROR( VLOOKUP(tabEstimativa[[#This Row],[PREGÃO]],tabPregões[#Data],6,FALSE), "" )</f>
        <v/>
      </c>
      <c r="R907" s="48"/>
      <c r="S907" s="66" t="str">
        <f>IF(COUNTIFS(tabImprósperosDetalhes[PREGÃO],tabEstimativa[[#This Row],[PREGÃO]],tabImprósperosDetalhes[IMPRÓSPERO],tabEstimativa[[#This Row],[LOTE]]) &gt; 0,"X","")</f>
        <v/>
      </c>
      <c r="T907" s="98" t="str">
        <f>IFERROR( VLOOKUP(tabEstimativa[[#This Row],[PREGÃO]],tabPregões[#Data],11,FALSE), "" )</f>
        <v/>
      </c>
      <c r="U907" s="29" t="s">
        <v>1522</v>
      </c>
      <c r="V907" s="53" t="s">
        <v>1551</v>
      </c>
      <c r="W907" s="54">
        <v>43684.492071759261</v>
      </c>
      <c r="X907" s="34" t="str">
        <f t="shared" si="14"/>
        <v>*</v>
      </c>
    </row>
    <row r="908" spans="1:24" x14ac:dyDescent="0.3">
      <c r="A908" s="2">
        <v>114255</v>
      </c>
      <c r="B908" s="3" t="s">
        <v>1259</v>
      </c>
      <c r="C908" s="5" t="s">
        <v>1418</v>
      </c>
      <c r="D908" s="11">
        <v>51</v>
      </c>
      <c r="E908" s="23">
        <v>21</v>
      </c>
      <c r="F908" s="11">
        <v>12</v>
      </c>
      <c r="G908" s="74">
        <f>IFERROR( ROUNDUP(tabEstimativa[[#This Row],[ESTIMATIVA]] / tabEstimativa[[#This Row],[PERÍODO]],0), 0 )</f>
        <v>59</v>
      </c>
      <c r="H908" s="72">
        <v>700</v>
      </c>
      <c r="I908" s="12">
        <v>43607</v>
      </c>
      <c r="J908" s="7">
        <v>195</v>
      </c>
      <c r="K908" s="8">
        <v>2018</v>
      </c>
      <c r="L908" s="6">
        <v>43727</v>
      </c>
      <c r="M908" s="238">
        <f>SUMIFS(tabSaldoAta[SALDO],tabSaldoAta[CÓDIGO],tabEstimativa[[#This Row],[CÓDIGO]],tabSaldoAta[ATA.NR],tabEstimativa[[#This Row],[ATA.NR]],tabSaldoAta[ATA.ANO],tabEstimativa[[#This Row],[ATA.ANO]])</f>
        <v>0</v>
      </c>
      <c r="N908" s="13" t="s">
        <v>1199</v>
      </c>
      <c r="O908" s="308" t="s">
        <v>1358</v>
      </c>
      <c r="P908" s="36" t="s">
        <v>1643</v>
      </c>
      <c r="Q908" s="35">
        <f>IFERROR( VLOOKUP(tabEstimativa[[#This Row],[PREGÃO]],tabPregões[#Data],6,FALSE), "" )</f>
        <v>43430</v>
      </c>
      <c r="R908" s="48"/>
      <c r="S908" s="66" t="str">
        <f>IF(COUNTIFS(tabImprósperosDetalhes[PREGÃO],tabEstimativa[[#This Row],[PREGÃO]],tabImprósperosDetalhes[IMPRÓSPERO],tabEstimativa[[#This Row],[LOTE]]) &gt; 0,"X","")</f>
        <v/>
      </c>
      <c r="T908" s="98" t="str">
        <f>IFERROR( VLOOKUP(tabEstimativa[[#This Row],[PREGÃO]],tabPregões[#Data],11,FALSE), "" )</f>
        <v>Processo finalizado. Ata 195/18.</v>
      </c>
      <c r="U908" s="29" t="s">
        <v>1522</v>
      </c>
      <c r="V908" s="53" t="s">
        <v>1551</v>
      </c>
      <c r="W908" s="54">
        <v>43684.481608796297</v>
      </c>
      <c r="X908" s="34" t="str">
        <f t="shared" si="14"/>
        <v>*</v>
      </c>
    </row>
    <row r="909" spans="1:24" x14ac:dyDescent="0.3">
      <c r="A909" s="2">
        <v>102000</v>
      </c>
      <c r="B909" s="3" t="s">
        <v>403</v>
      </c>
      <c r="C909" s="5" t="s">
        <v>1418</v>
      </c>
      <c r="D909" s="11">
        <v>51</v>
      </c>
      <c r="E909" s="23">
        <v>7</v>
      </c>
      <c r="F909" s="11">
        <v>12</v>
      </c>
      <c r="G909" s="74">
        <f>IFERROR( ROUNDUP(tabEstimativa[[#This Row],[ESTIMATIVA]] / tabEstimativa[[#This Row],[PERÍODO]],0), 0 )</f>
        <v>42</v>
      </c>
      <c r="H909" s="72">
        <v>500</v>
      </c>
      <c r="I909" s="12">
        <v>44159</v>
      </c>
      <c r="J909" s="7">
        <v>54</v>
      </c>
      <c r="K909" s="8">
        <v>2020</v>
      </c>
      <c r="L909" s="6">
        <v>44267</v>
      </c>
      <c r="M909" s="238">
        <f>SUMIFS(tabSaldoAta[SALDO],tabSaldoAta[CÓDIGO],tabEstimativa[[#This Row],[CÓDIGO]],tabSaldoAta[ATA.NR],tabEstimativa[[#This Row],[ATA.NR]],tabSaldoAta[ATA.ANO],tabEstimativa[[#This Row],[ATA.ANO]])</f>
        <v>500</v>
      </c>
      <c r="N909" s="13" t="s">
        <v>1198</v>
      </c>
      <c r="O909" s="307" t="str">
        <f>IFERROR( VLOOKUP(CONCATENATE(tabEstimativa[[#This Row],[ATA.NR]],"/",tabEstimativa[[#This Row],[ATA.ANO]]-2000),tabAtas[#Data],6,FALSE), "" )</f>
        <v>MATERIAL DE CONSTRUÇÃO</v>
      </c>
      <c r="P909" s="36" t="s">
        <v>4131</v>
      </c>
      <c r="Q909" s="35">
        <f>IFERROR( VLOOKUP(tabEstimativa[[#This Row],[PREGÃO]],tabPregões[#Data],6,FALSE), "" )</f>
        <v>44271</v>
      </c>
      <c r="R909" s="48">
        <v>21</v>
      </c>
      <c r="S909" s="66" t="str">
        <f>IF(COUNTIFS(tabImprósperosDetalhes[PREGÃO],tabEstimativa[[#This Row],[PREGÃO]],tabImprósperosDetalhes[IMPRÓSPERO],tabEstimativa[[#This Row],[LOTE]]) &gt; 0,"X","")</f>
        <v>X</v>
      </c>
      <c r="T909" s="98" t="str">
        <f>IFERROR( VLOOKUP(tabEstimativa[[#This Row],[PREGÃO]],tabPregões[#Data],11,FALSE), "" )</f>
        <v>Processo finalizado. Ata 105/21.</v>
      </c>
      <c r="U909" s="29" t="s">
        <v>1560</v>
      </c>
      <c r="V909" s="53" t="s">
        <v>2063</v>
      </c>
      <c r="W909" s="54">
        <v>44323.449004629627</v>
      </c>
      <c r="X909" s="34" t="str">
        <f t="shared" si="14"/>
        <v>*</v>
      </c>
    </row>
    <row r="910" spans="1:24" x14ac:dyDescent="0.3">
      <c r="A910" s="2">
        <v>118577</v>
      </c>
      <c r="B910" s="3" t="s">
        <v>1260</v>
      </c>
      <c r="C910" s="5" t="s">
        <v>1418</v>
      </c>
      <c r="D910" s="11">
        <v>51</v>
      </c>
      <c r="E910" s="23">
        <v>21</v>
      </c>
      <c r="F910" s="11">
        <v>12</v>
      </c>
      <c r="G910" s="74">
        <f>IFERROR( ROUNDUP(tabEstimativa[[#This Row],[ESTIMATIVA]] / tabEstimativa[[#This Row],[PERÍODO]],0), 0 )</f>
        <v>67</v>
      </c>
      <c r="H910" s="72">
        <v>800</v>
      </c>
      <c r="I910" s="12">
        <v>43970</v>
      </c>
      <c r="J910" s="7">
        <v>199</v>
      </c>
      <c r="K910" s="8">
        <v>2019</v>
      </c>
      <c r="L910" s="6">
        <v>44058</v>
      </c>
      <c r="M910" s="238">
        <f>SUMIFS(tabSaldoAta[SALDO],tabSaldoAta[CÓDIGO],tabEstimativa[[#This Row],[CÓDIGO]],tabSaldoAta[ATA.NR],tabEstimativa[[#This Row],[ATA.NR]],tabSaldoAta[ATA.ANO],tabEstimativa[[#This Row],[ATA.ANO]])</f>
        <v>0</v>
      </c>
      <c r="N910" s="13" t="s">
        <v>1799</v>
      </c>
      <c r="O910" s="307" t="str">
        <f>IFERROR( VLOOKUP(CONCATENATE(tabEstimativa[[#This Row],[ATA.NR]],"/",tabEstimativa[[#This Row],[ATA.ANO]]-2000),tabAtas[#Data],6,FALSE), "" )</f>
        <v>PISOS, REVESTIMENTOS E PASTILHAS</v>
      </c>
      <c r="P910" s="36" t="s">
        <v>3921</v>
      </c>
      <c r="Q910" s="35">
        <f>IFERROR( VLOOKUP(tabEstimativa[[#This Row],[PREGÃO]],tabPregões[#Data],6,FALSE), "" )</f>
        <v>0</v>
      </c>
      <c r="R910" s="48">
        <v>2</v>
      </c>
      <c r="S910" s="66" t="str">
        <f>IF(COUNTIFS(tabImprósperosDetalhes[PREGÃO],tabEstimativa[[#This Row],[PREGÃO]],tabImprósperosDetalhes[IMPRÓSPERO],tabEstimativa[[#This Row],[LOTE]]) &gt; 0,"X","")</f>
        <v>X</v>
      </c>
      <c r="T910" s="98" t="str">
        <f>IFERROR( VLOOKUP(tabEstimativa[[#This Row],[PREGÃO]],tabPregões[#Data],11,FALSE), "" )</f>
        <v>Pregao fracassado</v>
      </c>
      <c r="U910" s="29" t="s">
        <v>1560</v>
      </c>
      <c r="V910" s="53" t="s">
        <v>2063</v>
      </c>
      <c r="W910" s="54">
        <v>44217.461770833332</v>
      </c>
      <c r="X910" s="34" t="str">
        <f t="shared" si="14"/>
        <v>*</v>
      </c>
    </row>
    <row r="911" spans="1:24" x14ac:dyDescent="0.3">
      <c r="A911" s="2">
        <v>118515</v>
      </c>
      <c r="B911" s="3" t="s">
        <v>1261</v>
      </c>
      <c r="C911" s="5" t="s">
        <v>1418</v>
      </c>
      <c r="D911" s="11">
        <v>51</v>
      </c>
      <c r="E911" s="23">
        <v>21</v>
      </c>
      <c r="F911" s="11">
        <v>12</v>
      </c>
      <c r="G911" s="74">
        <f>IFERROR( ROUNDUP(tabEstimativa[[#This Row],[ESTIMATIVA]] / tabEstimativa[[#This Row],[PERÍODO]],0), 0 )</f>
        <v>34</v>
      </c>
      <c r="H911" s="72">
        <v>400</v>
      </c>
      <c r="I911" s="12">
        <v>43970</v>
      </c>
      <c r="J911" s="7">
        <v>199</v>
      </c>
      <c r="K911" s="8">
        <v>2019</v>
      </c>
      <c r="L911" s="6">
        <v>44058</v>
      </c>
      <c r="M911" s="238">
        <f>SUMIFS(tabSaldoAta[SALDO],tabSaldoAta[CÓDIGO],tabEstimativa[[#This Row],[CÓDIGO]],tabSaldoAta[ATA.NR],tabEstimativa[[#This Row],[ATA.NR]],tabSaldoAta[ATA.ANO],tabEstimativa[[#This Row],[ATA.ANO]])</f>
        <v>200</v>
      </c>
      <c r="N911" s="13" t="s">
        <v>1799</v>
      </c>
      <c r="O911" s="307" t="str">
        <f>IFERROR( VLOOKUP(CONCATENATE(tabEstimativa[[#This Row],[ATA.NR]],"/",tabEstimativa[[#This Row],[ATA.ANO]]-2000),tabAtas[#Data],6,FALSE), "" )</f>
        <v>PISOS, REVESTIMENTOS E PASTILHAS</v>
      </c>
      <c r="P911" s="36" t="s">
        <v>3921</v>
      </c>
      <c r="Q911" s="35">
        <f>IFERROR( VLOOKUP(tabEstimativa[[#This Row],[PREGÃO]],tabPregões[#Data],6,FALSE), "" )</f>
        <v>0</v>
      </c>
      <c r="R911" s="48">
        <v>1</v>
      </c>
      <c r="S911" s="66" t="str">
        <f>IF(COUNTIFS(tabImprósperosDetalhes[PREGÃO],tabEstimativa[[#This Row],[PREGÃO]],tabImprósperosDetalhes[IMPRÓSPERO],tabEstimativa[[#This Row],[LOTE]]) &gt; 0,"X","")</f>
        <v>X</v>
      </c>
      <c r="T911" s="98" t="str">
        <f>IFERROR( VLOOKUP(tabEstimativa[[#This Row],[PREGÃO]],tabPregões[#Data],11,FALSE), "" )</f>
        <v>Pregao fracassado</v>
      </c>
      <c r="U911" s="29" t="s">
        <v>3735</v>
      </c>
      <c r="V911" s="53" t="s">
        <v>2063</v>
      </c>
      <c r="W911" s="54">
        <v>44217.461770833332</v>
      </c>
      <c r="X911" s="34" t="str">
        <f t="shared" si="14"/>
        <v>*</v>
      </c>
    </row>
    <row r="912" spans="1:24" x14ac:dyDescent="0.3">
      <c r="A912" s="2">
        <v>115765</v>
      </c>
      <c r="B912" s="3" t="s">
        <v>2932</v>
      </c>
      <c r="C912" s="5" t="s">
        <v>87</v>
      </c>
      <c r="D912" s="11">
        <v>45</v>
      </c>
      <c r="E912" s="23">
        <v>18</v>
      </c>
      <c r="F912" s="11">
        <v>12</v>
      </c>
      <c r="G912" s="74">
        <f>ROUNDUP(tabEstimativa[[#This Row],[ESTIMATIVA]] / tabEstimativa[[#This Row],[PERÍODO]],0)</f>
        <v>167</v>
      </c>
      <c r="H912" s="72">
        <v>2000</v>
      </c>
      <c r="I912" s="12">
        <v>43892</v>
      </c>
      <c r="J912" s="2">
        <v>211</v>
      </c>
      <c r="K912" s="8">
        <v>2020</v>
      </c>
      <c r="L912" s="6">
        <v>44460</v>
      </c>
      <c r="M912" s="238">
        <f>SUMIFS(tabSaldoAta[SALDO],tabSaldoAta[CÓDIGO],tabEstimativa[[#This Row],[CÓDIGO]],tabSaldoAta[ATA.NR],tabEstimativa[[#This Row],[ATA.NR]],tabSaldoAta[ATA.ANO],tabEstimativa[[#This Row],[ATA.ANO]])</f>
        <v>1200</v>
      </c>
      <c r="N912" s="13" t="s">
        <v>1799</v>
      </c>
      <c r="O912" s="307" t="str">
        <f>IFERROR( VLOOKUP(tabEstimativa[[#This Row],[PREGÃO]],tabPregões[],7,FALSE), "" )</f>
        <v/>
      </c>
      <c r="P912" s="36"/>
      <c r="Q912" s="35" t="str">
        <f>IFERROR( VLOOKUP(tabEstimativa[[#This Row],[PREGÃO]],tabPregões[#Data],6,FALSE), "" )</f>
        <v/>
      </c>
      <c r="R912" s="48"/>
      <c r="S912" s="66" t="str">
        <f>IF(COUNTIFS(tabImprósperosDetalhes[PREGÃO],tabEstimativa[[#This Row],[PREGÃO]],tabImprósperosDetalhes[IMPRÓSPERO],tabEstimativa[[#This Row],[LOTE]]) &gt; 0,"X","")</f>
        <v/>
      </c>
      <c r="T912" s="98" t="str">
        <f>IFERROR( VLOOKUP(tabEstimativa[[#This Row],[PREGÃO]],tabPregões[#Data],11,FALSE), "" )</f>
        <v/>
      </c>
      <c r="U912" s="29"/>
      <c r="V912" s="53" t="s">
        <v>2063</v>
      </c>
      <c r="W912" s="54">
        <v>44313.374548611115</v>
      </c>
      <c r="X912" s="34" t="str">
        <f t="shared" si="14"/>
        <v>*</v>
      </c>
    </row>
    <row r="913" spans="1:24" x14ac:dyDescent="0.3">
      <c r="A913" s="2">
        <v>120830</v>
      </c>
      <c r="B913" s="3" t="s">
        <v>863</v>
      </c>
      <c r="C913" s="5" t="s">
        <v>17</v>
      </c>
      <c r="D913" s="11"/>
      <c r="E913" s="23"/>
      <c r="F913" s="11">
        <v>12</v>
      </c>
      <c r="G913" s="74">
        <f>IFERROR( ROUNDUP(tabEstimativa[[#This Row],[ESTIMATIVA]] / tabEstimativa[[#This Row],[PERÍODO]],0), 0 )</f>
        <v>5</v>
      </c>
      <c r="H913" s="72">
        <v>60</v>
      </c>
      <c r="I913" s="12">
        <v>43357</v>
      </c>
      <c r="J913" s="7"/>
      <c r="K913" s="8"/>
      <c r="L913" s="6"/>
      <c r="M913" s="238">
        <f>SUMIFS(tabSaldoAta[SALDO],tabSaldoAta[CÓDIGO],tabEstimativa[[#This Row],[CÓDIGO]],tabSaldoAta[ATA.NR],tabEstimativa[[#This Row],[ATA.NR]],tabSaldoAta[ATA.ANO],tabEstimativa[[#This Row],[ATA.ANO]])</f>
        <v>0</v>
      </c>
      <c r="N913" s="13" t="s">
        <v>1459</v>
      </c>
      <c r="O913" s="308" t="s">
        <v>1353</v>
      </c>
      <c r="P913" s="36"/>
      <c r="Q913" s="35" t="str">
        <f>IFERROR( VLOOKUP(tabEstimativa[[#This Row],[PREGÃO]],tabPregões[#Data],6,FALSE), "" )</f>
        <v/>
      </c>
      <c r="R913" s="48"/>
      <c r="S913" s="66" t="str">
        <f>IF(COUNTIFS(tabImprósperosDetalhes[PREGÃO],tabEstimativa[[#This Row],[PREGÃO]],tabImprósperosDetalhes[IMPRÓSPERO],tabEstimativa[[#This Row],[LOTE]]) &gt; 0,"X","")</f>
        <v/>
      </c>
      <c r="T913" s="98" t="str">
        <f>IFERROR( VLOOKUP(tabEstimativa[[#This Row],[PREGÃO]],tabPregões[#Data],11,FALSE), "" )</f>
        <v/>
      </c>
      <c r="U913" s="29" t="s">
        <v>1380</v>
      </c>
      <c r="V913" s="53" t="s">
        <v>1551</v>
      </c>
      <c r="W913" s="54">
        <v>43591.434733796297</v>
      </c>
      <c r="X913" s="34" t="str">
        <f t="shared" si="14"/>
        <v>*</v>
      </c>
    </row>
    <row r="914" spans="1:24" x14ac:dyDescent="0.3">
      <c r="A914" s="2">
        <v>113767</v>
      </c>
      <c r="B914" s="3" t="s">
        <v>330</v>
      </c>
      <c r="C914" s="5" t="s">
        <v>17</v>
      </c>
      <c r="D914" s="11"/>
      <c r="E914" s="23"/>
      <c r="F914" s="11">
        <v>12</v>
      </c>
      <c r="G914" s="74">
        <f>IFERROR( ROUNDUP(tabEstimativa[[#This Row],[ESTIMATIVA]] / tabEstimativa[[#This Row],[PERÍODO]],0), 0 )</f>
        <v>5</v>
      </c>
      <c r="H914" s="72">
        <v>50</v>
      </c>
      <c r="I914" s="12">
        <v>43346</v>
      </c>
      <c r="J914" s="7"/>
      <c r="K914" s="8"/>
      <c r="L914" s="6"/>
      <c r="M914" s="238">
        <f>SUMIFS(tabSaldoAta[SALDO],tabSaldoAta[CÓDIGO],tabEstimativa[[#This Row],[CÓDIGO]],tabSaldoAta[ATA.NR],tabEstimativa[[#This Row],[ATA.NR]],tabSaldoAta[ATA.ANO],tabEstimativa[[#This Row],[ATA.ANO]])</f>
        <v>0</v>
      </c>
      <c r="N914" s="13" t="s">
        <v>1459</v>
      </c>
      <c r="O914" s="308" t="s">
        <v>1330</v>
      </c>
      <c r="P914" s="36"/>
      <c r="Q914" s="35" t="str">
        <f>IFERROR( VLOOKUP(tabEstimativa[[#This Row],[PREGÃO]],tabPregões[#Data],6,FALSE), "" )</f>
        <v/>
      </c>
      <c r="R914" s="48"/>
      <c r="S914" s="66" t="str">
        <f>IF(COUNTIFS(tabImprósperosDetalhes[PREGÃO],tabEstimativa[[#This Row],[PREGÃO]],tabImprósperosDetalhes[IMPRÓSPERO],tabEstimativa[[#This Row],[LOTE]]) &gt; 0,"X","")</f>
        <v/>
      </c>
      <c r="T914" s="98" t="str">
        <f>IFERROR( VLOOKUP(tabEstimativa[[#This Row],[PREGÃO]],tabPregões[#Data],11,FALSE), "" )</f>
        <v/>
      </c>
      <c r="U914" s="29" t="s">
        <v>1380</v>
      </c>
      <c r="V914" s="53" t="s">
        <v>1551</v>
      </c>
      <c r="W914" s="54">
        <v>43606.696840277778</v>
      </c>
      <c r="X914" s="34" t="str">
        <f t="shared" si="14"/>
        <v>*</v>
      </c>
    </row>
    <row r="915" spans="1:24" x14ac:dyDescent="0.3">
      <c r="A915" s="2">
        <v>105455</v>
      </c>
      <c r="B915" s="3" t="s">
        <v>325</v>
      </c>
      <c r="C915" s="5" t="s">
        <v>17</v>
      </c>
      <c r="D915" s="11"/>
      <c r="E915" s="23"/>
      <c r="F915" s="11">
        <v>12</v>
      </c>
      <c r="G915" s="74">
        <f>IFERROR( ROUNDUP(tabEstimativa[[#This Row],[ESTIMATIVA]] / tabEstimativa[[#This Row],[PERÍODO]],0), 0 )</f>
        <v>5</v>
      </c>
      <c r="H915" s="72">
        <v>50</v>
      </c>
      <c r="I915" s="12">
        <v>43346</v>
      </c>
      <c r="J915" s="7"/>
      <c r="K915" s="8"/>
      <c r="L915" s="6"/>
      <c r="M915" s="238">
        <f>SUMIFS(tabSaldoAta[SALDO],tabSaldoAta[CÓDIGO],tabEstimativa[[#This Row],[CÓDIGO]],tabSaldoAta[ATA.NR],tabEstimativa[[#This Row],[ATA.NR]],tabSaldoAta[ATA.ANO],tabEstimativa[[#This Row],[ATA.ANO]])</f>
        <v>0</v>
      </c>
      <c r="N915" s="13" t="s">
        <v>1459</v>
      </c>
      <c r="O915" s="308" t="s">
        <v>1330</v>
      </c>
      <c r="P915" s="36"/>
      <c r="Q915" s="35" t="str">
        <f>IFERROR( VLOOKUP(tabEstimativa[[#This Row],[PREGÃO]],tabPregões[#Data],6,FALSE), "" )</f>
        <v/>
      </c>
      <c r="R915" s="48"/>
      <c r="S915" s="66" t="str">
        <f>IF(COUNTIFS(tabImprósperosDetalhes[PREGÃO],tabEstimativa[[#This Row],[PREGÃO]],tabImprósperosDetalhes[IMPRÓSPERO],tabEstimativa[[#This Row],[LOTE]]) &gt; 0,"X","")</f>
        <v/>
      </c>
      <c r="T915" s="98" t="str">
        <f>IFERROR( VLOOKUP(tabEstimativa[[#This Row],[PREGÃO]],tabPregões[#Data],11,FALSE), "" )</f>
        <v/>
      </c>
      <c r="U915" s="29" t="s">
        <v>1380</v>
      </c>
      <c r="V915" s="53" t="s">
        <v>1551</v>
      </c>
      <c r="W915" s="54">
        <v>43606.696840277778</v>
      </c>
      <c r="X915" s="34" t="str">
        <f t="shared" si="14"/>
        <v>*</v>
      </c>
    </row>
    <row r="916" spans="1:24" x14ac:dyDescent="0.3">
      <c r="A916" s="2">
        <v>98645</v>
      </c>
      <c r="B916" s="3" t="s">
        <v>324</v>
      </c>
      <c r="C916" s="5" t="s">
        <v>17</v>
      </c>
      <c r="D916" s="11"/>
      <c r="E916" s="23"/>
      <c r="F916" s="11">
        <v>12</v>
      </c>
      <c r="G916" s="74">
        <f>IFERROR( ROUNDUP(tabEstimativa[[#This Row],[ESTIMATIVA]] / tabEstimativa[[#This Row],[PERÍODO]],0), 0 )</f>
        <v>3</v>
      </c>
      <c r="H916" s="72">
        <v>30</v>
      </c>
      <c r="I916" s="12">
        <v>43346</v>
      </c>
      <c r="J916" s="7"/>
      <c r="K916" s="8"/>
      <c r="L916" s="6"/>
      <c r="M916" s="238">
        <f>SUMIFS(tabSaldoAta[SALDO],tabSaldoAta[CÓDIGO],tabEstimativa[[#This Row],[CÓDIGO]],tabSaldoAta[ATA.NR],tabEstimativa[[#This Row],[ATA.NR]],tabSaldoAta[ATA.ANO],tabEstimativa[[#This Row],[ATA.ANO]])</f>
        <v>0</v>
      </c>
      <c r="N916" s="13" t="s">
        <v>1459</v>
      </c>
      <c r="O916" s="308" t="s">
        <v>1330</v>
      </c>
      <c r="P916" s="36"/>
      <c r="Q916" s="35" t="str">
        <f>IFERROR( VLOOKUP(tabEstimativa[[#This Row],[PREGÃO]],tabPregões[#Data],6,FALSE), "" )</f>
        <v/>
      </c>
      <c r="R916" s="48"/>
      <c r="S916" s="66" t="str">
        <f>IF(COUNTIFS(tabImprósperosDetalhes[PREGÃO],tabEstimativa[[#This Row],[PREGÃO]],tabImprósperosDetalhes[IMPRÓSPERO],tabEstimativa[[#This Row],[LOTE]]) &gt; 0,"X","")</f>
        <v/>
      </c>
      <c r="T916" s="98" t="str">
        <f>IFERROR( VLOOKUP(tabEstimativa[[#This Row],[PREGÃO]],tabPregões[#Data],11,FALSE), "" )</f>
        <v/>
      </c>
      <c r="U916" s="29" t="s">
        <v>1380</v>
      </c>
      <c r="V916" s="53" t="s">
        <v>1551</v>
      </c>
      <c r="W916" s="54">
        <v>43606.696840277778</v>
      </c>
      <c r="X916" s="34" t="str">
        <f t="shared" si="14"/>
        <v>*</v>
      </c>
    </row>
    <row r="917" spans="1:24" x14ac:dyDescent="0.3">
      <c r="A917" s="2">
        <v>16978</v>
      </c>
      <c r="B917" s="3" t="s">
        <v>580</v>
      </c>
      <c r="C917" s="5" t="s">
        <v>3</v>
      </c>
      <c r="D917" s="11">
        <v>61</v>
      </c>
      <c r="E917" s="23">
        <v>8</v>
      </c>
      <c r="F917" s="11">
        <v>12</v>
      </c>
      <c r="G917" s="74">
        <f>IFERROR( ROUNDUP(tabEstimativa[[#This Row],[ESTIMATIVA]] / tabEstimativa[[#This Row],[PERÍODO]],0), 0 )</f>
        <v>42</v>
      </c>
      <c r="H917" s="72">
        <v>500</v>
      </c>
      <c r="I917" s="12">
        <v>44182</v>
      </c>
      <c r="J917" s="7">
        <v>101</v>
      </c>
      <c r="K917" s="8">
        <v>2020</v>
      </c>
      <c r="L917" s="6">
        <v>44313</v>
      </c>
      <c r="M917" s="238">
        <f>SUMIFS(tabSaldoAta[SALDO],tabSaldoAta[CÓDIGO],tabEstimativa[[#This Row],[CÓDIGO]],tabSaldoAta[ATA.NR],tabEstimativa[[#This Row],[ATA.NR]],tabSaldoAta[ATA.ANO],tabEstimativa[[#This Row],[ATA.ANO]])</f>
        <v>-500</v>
      </c>
      <c r="N917" s="13" t="s">
        <v>1198</v>
      </c>
      <c r="O917" s="307" t="str">
        <f>IFERROR( VLOOKUP(CONCATENATE(tabEstimativa[[#This Row],[ATA.NR]],"/",tabEstimativa[[#This Row],[ATA.ANO]]-2000),tabAtas[#Data],6,FALSE), "" )</f>
        <v>MATERIAL HIDRAULICO</v>
      </c>
      <c r="P917" s="36" t="s">
        <v>3371</v>
      </c>
      <c r="Q917" s="35">
        <f>IFERROR( VLOOKUP(tabEstimativa[[#This Row],[PREGÃO]],tabPregões[#Data],6,FALSE), "" )</f>
        <v>43969</v>
      </c>
      <c r="R917" s="48">
        <v>29</v>
      </c>
      <c r="S917" s="66" t="str">
        <f>IF(COUNTIFS(tabImprósperosDetalhes[PREGÃO],tabEstimativa[[#This Row],[PREGÃO]],tabImprósperosDetalhes[IMPRÓSPERO],tabEstimativa[[#This Row],[LOTE]]) &gt; 0,"X","")</f>
        <v/>
      </c>
      <c r="T917" s="98" t="str">
        <f>IFERROR( VLOOKUP(tabEstimativa[[#This Row],[PREGÃO]],tabPregões[#Data],11,FALSE), "" )</f>
        <v>Processo conferido, finalizado.</v>
      </c>
      <c r="U917" s="29" t="s">
        <v>1560</v>
      </c>
      <c r="V917" s="53" t="s">
        <v>2063</v>
      </c>
      <c r="W917" s="54">
        <v>44313.374548611115</v>
      </c>
      <c r="X917" s="34" t="str">
        <f t="shared" si="14"/>
        <v>*</v>
      </c>
    </row>
    <row r="918" spans="1:24" x14ac:dyDescent="0.3">
      <c r="A918" s="2">
        <v>16956</v>
      </c>
      <c r="B918" s="3" t="s">
        <v>579</v>
      </c>
      <c r="C918" s="5" t="s">
        <v>3</v>
      </c>
      <c r="D918" s="11">
        <v>61</v>
      </c>
      <c r="E918" s="23">
        <v>8</v>
      </c>
      <c r="F918" s="11">
        <v>12</v>
      </c>
      <c r="G918" s="74">
        <f>IFERROR( ROUNDUP(tabEstimativa[[#This Row],[ESTIMATIVA]] / tabEstimativa[[#This Row],[PERÍODO]],0), 0 )</f>
        <v>13</v>
      </c>
      <c r="H918" s="72">
        <v>150</v>
      </c>
      <c r="I918" s="12">
        <v>44182</v>
      </c>
      <c r="J918" s="7">
        <v>101</v>
      </c>
      <c r="K918" s="8">
        <v>2020</v>
      </c>
      <c r="L918" s="6">
        <v>44313</v>
      </c>
      <c r="M918" s="238">
        <f>SUMIFS(tabSaldoAta[SALDO],tabSaldoAta[CÓDIGO],tabEstimativa[[#This Row],[CÓDIGO]],tabSaldoAta[ATA.NR],tabEstimativa[[#This Row],[ATA.NR]],tabSaldoAta[ATA.ANO],tabEstimativa[[#This Row],[ATA.ANO]])</f>
        <v>0</v>
      </c>
      <c r="N918" s="13" t="s">
        <v>1198</v>
      </c>
      <c r="O918" s="307" t="str">
        <f>IFERROR( VLOOKUP(CONCATENATE(tabEstimativa[[#This Row],[ATA.NR]],"/",tabEstimativa[[#This Row],[ATA.ANO]]-2000),tabAtas[#Data],6,FALSE), "" )</f>
        <v>MATERIAL HIDRAULICO</v>
      </c>
      <c r="P918" s="36" t="s">
        <v>3371</v>
      </c>
      <c r="Q918" s="35">
        <f>IFERROR( VLOOKUP(tabEstimativa[[#This Row],[PREGÃO]],tabPregões[#Data],6,FALSE), "" )</f>
        <v>43969</v>
      </c>
      <c r="R918" s="48">
        <v>28</v>
      </c>
      <c r="S918" s="66" t="str">
        <f>IF(COUNTIFS(tabImprósperosDetalhes[PREGÃO],tabEstimativa[[#This Row],[PREGÃO]],tabImprósperosDetalhes[IMPRÓSPERO],tabEstimativa[[#This Row],[LOTE]]) &gt; 0,"X","")</f>
        <v/>
      </c>
      <c r="T918" s="98" t="str">
        <f>IFERROR( VLOOKUP(tabEstimativa[[#This Row],[PREGÃO]],tabPregões[#Data],11,FALSE), "" )</f>
        <v>Processo conferido, finalizado.</v>
      </c>
      <c r="U918" s="29" t="s">
        <v>1560</v>
      </c>
      <c r="V918" s="53" t="s">
        <v>2063</v>
      </c>
      <c r="W918" s="54">
        <v>44313.374548611115</v>
      </c>
      <c r="X918" s="34" t="str">
        <f t="shared" si="14"/>
        <v>*</v>
      </c>
    </row>
    <row r="919" spans="1:24" x14ac:dyDescent="0.3">
      <c r="A919" s="2">
        <v>112163</v>
      </c>
      <c r="B919" s="3" t="s">
        <v>703</v>
      </c>
      <c r="C919" s="5" t="s">
        <v>17</v>
      </c>
      <c r="D919" s="11">
        <v>55</v>
      </c>
      <c r="E919" s="23">
        <v>7</v>
      </c>
      <c r="F919" s="11">
        <v>12</v>
      </c>
      <c r="G919" s="74">
        <f>IFERROR( ROUNDUP(tabEstimativa[[#This Row],[ESTIMATIVA]] / tabEstimativa[[#This Row],[PERÍODO]],0), 0 )</f>
        <v>84</v>
      </c>
      <c r="H919" s="72">
        <v>1000</v>
      </c>
      <c r="I919" s="12">
        <v>43847</v>
      </c>
      <c r="J919" s="2">
        <v>126</v>
      </c>
      <c r="K919" s="8">
        <v>2019</v>
      </c>
      <c r="L919" s="6">
        <v>43957</v>
      </c>
      <c r="M919" s="238">
        <f>SUMIFS(tabSaldoAta[SALDO],tabSaldoAta[CÓDIGO],tabEstimativa[[#This Row],[CÓDIGO]],tabSaldoAta[ATA.NR],tabEstimativa[[#This Row],[ATA.NR]],tabSaldoAta[ATA.ANO],tabEstimativa[[#This Row],[ATA.ANO]])</f>
        <v>0</v>
      </c>
      <c r="N919" s="13" t="s">
        <v>1799</v>
      </c>
      <c r="O919" s="308" t="s">
        <v>1540</v>
      </c>
      <c r="P919" s="36" t="s">
        <v>3842</v>
      </c>
      <c r="Q919" s="35">
        <f>IFERROR( VLOOKUP(tabEstimativa[[#This Row],[PREGÃO]],tabPregões[#Data],6,FALSE), "" )</f>
        <v>44090</v>
      </c>
      <c r="R919" s="48">
        <v>4</v>
      </c>
      <c r="S919" s="66" t="str">
        <f>IF(COUNTIFS(tabImprósperosDetalhes[PREGÃO],tabEstimativa[[#This Row],[PREGÃO]],tabImprósperosDetalhes[IMPRÓSPERO],tabEstimativa[[#This Row],[LOTE]]) &gt; 0,"X","")</f>
        <v>X</v>
      </c>
      <c r="T919" s="98" t="str">
        <f>IFERROR( VLOOKUP(tabEstimativa[[#This Row],[PREGÃO]],tabPregões[#Data],11,FALSE), "" )</f>
        <v>Finalizado</v>
      </c>
      <c r="U919" s="29" t="s">
        <v>1560</v>
      </c>
      <c r="V919" s="53" t="s">
        <v>2063</v>
      </c>
      <c r="W919" s="54">
        <v>44321.487280092595</v>
      </c>
      <c r="X919" s="34" t="str">
        <f t="shared" si="14"/>
        <v>*</v>
      </c>
    </row>
    <row r="920" spans="1:24" x14ac:dyDescent="0.3">
      <c r="A920" s="2">
        <v>112162</v>
      </c>
      <c r="B920" s="3" t="s">
        <v>702</v>
      </c>
      <c r="C920" s="5" t="s">
        <v>17</v>
      </c>
      <c r="D920" s="11">
        <v>55</v>
      </c>
      <c r="E920" s="23">
        <v>7</v>
      </c>
      <c r="F920" s="11">
        <v>12</v>
      </c>
      <c r="G920" s="74">
        <f>IFERROR( ROUNDUP(tabEstimativa[[#This Row],[ESTIMATIVA]] / tabEstimativa[[#This Row],[PERÍODO]],0), 0 )</f>
        <v>30</v>
      </c>
      <c r="H920" s="72">
        <v>360</v>
      </c>
      <c r="I920" s="12">
        <v>43847</v>
      </c>
      <c r="J920" s="2">
        <v>126</v>
      </c>
      <c r="K920" s="8">
        <v>2019</v>
      </c>
      <c r="L920" s="6">
        <v>43957</v>
      </c>
      <c r="M920" s="238">
        <f>SUMIFS(tabSaldoAta[SALDO],tabSaldoAta[CÓDIGO],tabEstimativa[[#This Row],[CÓDIGO]],tabSaldoAta[ATA.NR],tabEstimativa[[#This Row],[ATA.NR]],tabSaldoAta[ATA.ANO],tabEstimativa[[#This Row],[ATA.ANO]])</f>
        <v>-30</v>
      </c>
      <c r="N920" s="13" t="s">
        <v>1799</v>
      </c>
      <c r="O920" s="308" t="s">
        <v>1540</v>
      </c>
      <c r="P920" s="36" t="s">
        <v>3842</v>
      </c>
      <c r="Q920" s="35">
        <f>IFERROR( VLOOKUP(tabEstimativa[[#This Row],[PREGÃO]],tabPregões[#Data],6,FALSE), "" )</f>
        <v>44090</v>
      </c>
      <c r="R920" s="48">
        <v>4</v>
      </c>
      <c r="S920" s="66" t="str">
        <f>IF(COUNTIFS(tabImprósperosDetalhes[PREGÃO],tabEstimativa[[#This Row],[PREGÃO]],tabImprósperosDetalhes[IMPRÓSPERO],tabEstimativa[[#This Row],[LOTE]]) &gt; 0,"X","")</f>
        <v>X</v>
      </c>
      <c r="T920" s="98" t="str">
        <f>IFERROR( VLOOKUP(tabEstimativa[[#This Row],[PREGÃO]],tabPregões[#Data],11,FALSE), "" )</f>
        <v>Finalizado</v>
      </c>
      <c r="U920" s="29" t="s">
        <v>1560</v>
      </c>
      <c r="V920" s="53" t="s">
        <v>2063</v>
      </c>
      <c r="W920" s="54">
        <v>44321.487280092595</v>
      </c>
      <c r="X920" s="34" t="str">
        <f t="shared" si="14"/>
        <v>*</v>
      </c>
    </row>
    <row r="921" spans="1:24" x14ac:dyDescent="0.3">
      <c r="A921" s="2">
        <v>112161</v>
      </c>
      <c r="B921" s="3" t="s">
        <v>701</v>
      </c>
      <c r="C921" s="5" t="s">
        <v>17</v>
      </c>
      <c r="D921" s="11"/>
      <c r="E921" s="23"/>
      <c r="F921" s="11">
        <v>12</v>
      </c>
      <c r="G921" s="74">
        <f>IFERROR( ROUNDUP(tabEstimativa[[#This Row],[ESTIMATIVA]] / tabEstimativa[[#This Row],[PERÍODO]],0), 0 )</f>
        <v>0</v>
      </c>
      <c r="H921" s="72">
        <v>0</v>
      </c>
      <c r="I921" s="12">
        <v>43454</v>
      </c>
      <c r="J921" s="2">
        <v>58</v>
      </c>
      <c r="K921" s="8">
        <v>2018</v>
      </c>
      <c r="L921" s="6">
        <v>43532</v>
      </c>
      <c r="M921" s="238">
        <f>SUMIFS(tabSaldoAta[SALDO],tabSaldoAta[CÓDIGO],tabEstimativa[[#This Row],[CÓDIGO]],tabSaldoAta[ATA.NR],tabEstimativa[[#This Row],[ATA.NR]],tabSaldoAta[ATA.ANO],tabEstimativa[[#This Row],[ATA.ANO]])</f>
        <v>0</v>
      </c>
      <c r="N921" s="13" t="s">
        <v>1199</v>
      </c>
      <c r="O921" s="308" t="s">
        <v>1316</v>
      </c>
      <c r="P921" s="36"/>
      <c r="Q921" s="35" t="str">
        <f>IFERROR( VLOOKUP(tabEstimativa[[#This Row],[PREGÃO]],tabPregões[#Data],6,FALSE), "" )</f>
        <v/>
      </c>
      <c r="R921" s="48"/>
      <c r="S921" s="66" t="str">
        <f>IF(COUNTIFS(tabImprósperosDetalhes[PREGÃO],tabEstimativa[[#This Row],[PREGÃO]],tabImprósperosDetalhes[IMPRÓSPERO],tabEstimativa[[#This Row],[LOTE]]) &gt; 0,"X","")</f>
        <v/>
      </c>
      <c r="T921" s="98" t="str">
        <f>IFERROR( VLOOKUP(tabEstimativa[[#This Row],[PREGÃO]],tabPregões[#Data],11,FALSE), "" )</f>
        <v/>
      </c>
      <c r="U921" s="29" t="s">
        <v>1093</v>
      </c>
      <c r="V921" s="53" t="s">
        <v>1551</v>
      </c>
      <c r="W921" s="54">
        <v>43591.434733796297</v>
      </c>
      <c r="X921" s="34" t="str">
        <f t="shared" si="14"/>
        <v>*</v>
      </c>
    </row>
    <row r="922" spans="1:24" x14ac:dyDescent="0.3">
      <c r="A922" s="2">
        <v>112160</v>
      </c>
      <c r="B922" s="3" t="s">
        <v>700</v>
      </c>
      <c r="C922" s="5" t="s">
        <v>17</v>
      </c>
      <c r="D922" s="11">
        <v>55</v>
      </c>
      <c r="E922" s="23">
        <v>7</v>
      </c>
      <c r="F922" s="11">
        <v>12</v>
      </c>
      <c r="G922" s="74">
        <f>IFERROR( ROUNDUP(tabEstimativa[[#This Row],[ESTIMATIVA]] / tabEstimativa[[#This Row],[PERÍODO]],0), 0 )</f>
        <v>0</v>
      </c>
      <c r="H922" s="72">
        <v>0</v>
      </c>
      <c r="I922" s="12">
        <v>43454</v>
      </c>
      <c r="J922" s="2">
        <v>58</v>
      </c>
      <c r="K922" s="8">
        <v>2018</v>
      </c>
      <c r="L922" s="6">
        <v>43532</v>
      </c>
      <c r="M922" s="238">
        <f>SUMIFS(tabSaldoAta[SALDO],tabSaldoAta[CÓDIGO],tabEstimativa[[#This Row],[CÓDIGO]],tabSaldoAta[ATA.NR],tabEstimativa[[#This Row],[ATA.NR]],tabSaldoAta[ATA.ANO],tabEstimativa[[#This Row],[ATA.ANO]])</f>
        <v>0</v>
      </c>
      <c r="N922" s="13" t="s">
        <v>1799</v>
      </c>
      <c r="O922" s="308" t="s">
        <v>1540</v>
      </c>
      <c r="P922" s="36" t="s">
        <v>1534</v>
      </c>
      <c r="Q922" s="35">
        <f>IFERROR( VLOOKUP(tabEstimativa[[#This Row],[PREGÃO]],tabPregões[#Data],6,FALSE), "" )</f>
        <v>43634</v>
      </c>
      <c r="R922" s="48"/>
      <c r="S922" s="66" t="str">
        <f>IF(COUNTIFS(tabImprósperosDetalhes[PREGÃO],tabEstimativa[[#This Row],[PREGÃO]],tabImprósperosDetalhes[IMPRÓSPERO],tabEstimativa[[#This Row],[LOTE]]) &gt; 0,"X","")</f>
        <v/>
      </c>
      <c r="T922" s="98" t="str">
        <f>IFERROR( VLOOKUP(tabEstimativa[[#This Row],[PREGÃO]],tabPregões[#Data],11,FALSE), "" )</f>
        <v>Finalizar - Contrato assinado.</v>
      </c>
      <c r="U922" s="29" t="s">
        <v>1093</v>
      </c>
      <c r="V922" s="53" t="s">
        <v>1551</v>
      </c>
      <c r="W922" s="54">
        <v>43682.694097222222</v>
      </c>
      <c r="X922" s="34" t="str">
        <f t="shared" si="14"/>
        <v>*</v>
      </c>
    </row>
    <row r="923" spans="1:24" x14ac:dyDescent="0.3">
      <c r="A923" s="2">
        <v>90630</v>
      </c>
      <c r="B923" s="3" t="s">
        <v>951</v>
      </c>
      <c r="C923" s="5" t="s">
        <v>3</v>
      </c>
      <c r="D923" s="11"/>
      <c r="E923" s="23"/>
      <c r="F923" s="11">
        <v>12</v>
      </c>
      <c r="G923" s="74">
        <f>IFERROR( ROUNDUP(tabEstimativa[[#This Row],[ESTIMATIVA]] / tabEstimativa[[#This Row],[PERÍODO]],0), 0 )</f>
        <v>0</v>
      </c>
      <c r="H923" s="72">
        <v>0</v>
      </c>
      <c r="I923" s="12">
        <v>43356</v>
      </c>
      <c r="J923" s="7"/>
      <c r="K923" s="8"/>
      <c r="L923" s="6"/>
      <c r="M923" s="238">
        <f>SUMIFS(tabSaldoAta[SALDO],tabSaldoAta[CÓDIGO],tabEstimativa[[#This Row],[CÓDIGO]],tabSaldoAta[ATA.NR],tabEstimativa[[#This Row],[ATA.NR]],tabSaldoAta[ATA.ANO],tabEstimativa[[#This Row],[ATA.ANO]])</f>
        <v>0</v>
      </c>
      <c r="N923" s="13" t="s">
        <v>1199</v>
      </c>
      <c r="O923" s="308" t="s">
        <v>1361</v>
      </c>
      <c r="P923" s="36"/>
      <c r="Q923" s="35" t="str">
        <f>IFERROR( VLOOKUP(tabEstimativa[[#This Row],[PREGÃO]],tabPregões[#Data],6,FALSE), "" )</f>
        <v/>
      </c>
      <c r="R923" s="48"/>
      <c r="S923" s="66" t="str">
        <f>IF(COUNTIFS(tabImprósperosDetalhes[PREGÃO],tabEstimativa[[#This Row],[PREGÃO]],tabImprósperosDetalhes[IMPRÓSPERO],tabEstimativa[[#This Row],[LOTE]]) &gt; 0,"X","")</f>
        <v/>
      </c>
      <c r="T923" s="98" t="str">
        <f>IFERROR( VLOOKUP(tabEstimativa[[#This Row],[PREGÃO]],tabPregões[#Data],11,FALSE), "" )</f>
        <v/>
      </c>
      <c r="U923" s="29" t="s">
        <v>1380</v>
      </c>
      <c r="V923" s="53" t="s">
        <v>1551</v>
      </c>
      <c r="W923" s="54">
        <v>43591.434733796297</v>
      </c>
      <c r="X923" s="34" t="str">
        <f t="shared" si="14"/>
        <v>*</v>
      </c>
    </row>
    <row r="924" spans="1:24" x14ac:dyDescent="0.3">
      <c r="A924" s="2">
        <v>126554</v>
      </c>
      <c r="B924" s="3" t="s">
        <v>967</v>
      </c>
      <c r="C924" s="5" t="s">
        <v>3</v>
      </c>
      <c r="D924" s="11"/>
      <c r="E924" s="23"/>
      <c r="F924" s="11">
        <v>12</v>
      </c>
      <c r="G924" s="74">
        <f>IFERROR( ROUNDUP(tabEstimativa[[#This Row],[ESTIMATIVA]] / tabEstimativa[[#This Row],[PERÍODO]],0), 0 )</f>
        <v>0</v>
      </c>
      <c r="H924" s="72">
        <v>0</v>
      </c>
      <c r="I924" s="12">
        <v>43356</v>
      </c>
      <c r="J924" s="7"/>
      <c r="K924" s="8"/>
      <c r="L924" s="6"/>
      <c r="M924" s="238">
        <f>SUMIFS(tabSaldoAta[SALDO],tabSaldoAta[CÓDIGO],tabEstimativa[[#This Row],[CÓDIGO]],tabSaldoAta[ATA.NR],tabEstimativa[[#This Row],[ATA.NR]],tabSaldoAta[ATA.ANO],tabEstimativa[[#This Row],[ATA.ANO]])</f>
        <v>0</v>
      </c>
      <c r="N924" s="13" t="s">
        <v>1199</v>
      </c>
      <c r="O924" s="308" t="s">
        <v>1361</v>
      </c>
      <c r="P924" s="36"/>
      <c r="Q924" s="35" t="str">
        <f>IFERROR( VLOOKUP(tabEstimativa[[#This Row],[PREGÃO]],tabPregões[#Data],6,FALSE), "" )</f>
        <v/>
      </c>
      <c r="R924" s="48"/>
      <c r="S924" s="66" t="str">
        <f>IF(COUNTIFS(tabImprósperosDetalhes[PREGÃO],tabEstimativa[[#This Row],[PREGÃO]],tabImprósperosDetalhes[IMPRÓSPERO],tabEstimativa[[#This Row],[LOTE]]) &gt; 0,"X","")</f>
        <v/>
      </c>
      <c r="T924" s="98" t="str">
        <f>IFERROR( VLOOKUP(tabEstimativa[[#This Row],[PREGÃO]],tabPregões[#Data],11,FALSE), "" )</f>
        <v/>
      </c>
      <c r="U924" s="29" t="s">
        <v>1380</v>
      </c>
      <c r="V924" s="53" t="s">
        <v>1551</v>
      </c>
      <c r="W924" s="54">
        <v>43591.434733796297</v>
      </c>
      <c r="X924" s="34" t="str">
        <f t="shared" si="14"/>
        <v>*</v>
      </c>
    </row>
    <row r="925" spans="1:24" x14ac:dyDescent="0.3">
      <c r="A925" s="2">
        <v>97280</v>
      </c>
      <c r="B925" s="3" t="s">
        <v>953</v>
      </c>
      <c r="C925" s="5" t="s">
        <v>3</v>
      </c>
      <c r="D925" s="11"/>
      <c r="E925" s="23"/>
      <c r="F925" s="11">
        <v>12</v>
      </c>
      <c r="G925" s="74">
        <f>IFERROR( ROUNDUP(tabEstimativa[[#This Row],[ESTIMATIVA]] / tabEstimativa[[#This Row],[PERÍODO]],0), 0 )</f>
        <v>0</v>
      </c>
      <c r="H925" s="72">
        <v>0</v>
      </c>
      <c r="I925" s="12">
        <v>43356</v>
      </c>
      <c r="J925" s="7"/>
      <c r="K925" s="8"/>
      <c r="L925" s="6"/>
      <c r="M925" s="238">
        <f>SUMIFS(tabSaldoAta[SALDO],tabSaldoAta[CÓDIGO],tabEstimativa[[#This Row],[CÓDIGO]],tabSaldoAta[ATA.NR],tabEstimativa[[#This Row],[ATA.NR]],tabSaldoAta[ATA.ANO],tabEstimativa[[#This Row],[ATA.ANO]])</f>
        <v>0</v>
      </c>
      <c r="N925" s="13" t="s">
        <v>1199</v>
      </c>
      <c r="O925" s="308" t="s">
        <v>1361</v>
      </c>
      <c r="P925" s="36"/>
      <c r="Q925" s="35" t="str">
        <f>IFERROR( VLOOKUP(tabEstimativa[[#This Row],[PREGÃO]],tabPregões[#Data],6,FALSE), "" )</f>
        <v/>
      </c>
      <c r="R925" s="48"/>
      <c r="S925" s="66" t="str">
        <f>IF(COUNTIFS(tabImprósperosDetalhes[PREGÃO],tabEstimativa[[#This Row],[PREGÃO]],tabImprósperosDetalhes[IMPRÓSPERO],tabEstimativa[[#This Row],[LOTE]]) &gt; 0,"X","")</f>
        <v/>
      </c>
      <c r="T925" s="98" t="str">
        <f>IFERROR( VLOOKUP(tabEstimativa[[#This Row],[PREGÃO]],tabPregões[#Data],11,FALSE), "" )</f>
        <v/>
      </c>
      <c r="U925" s="29" t="s">
        <v>1380</v>
      </c>
      <c r="V925" s="53" t="s">
        <v>1551</v>
      </c>
      <c r="W925" s="54">
        <v>43591.434733796297</v>
      </c>
      <c r="X925" s="34" t="str">
        <f t="shared" si="14"/>
        <v>*</v>
      </c>
    </row>
    <row r="926" spans="1:24" x14ac:dyDescent="0.3">
      <c r="A926" s="2">
        <v>35889</v>
      </c>
      <c r="B926" s="3" t="s">
        <v>944</v>
      </c>
      <c r="C926" s="5" t="s">
        <v>3</v>
      </c>
      <c r="D926" s="11">
        <v>84</v>
      </c>
      <c r="E926" s="23">
        <v>6</v>
      </c>
      <c r="F926" s="11">
        <v>12</v>
      </c>
      <c r="G926" s="74">
        <f>IFERROR( ROUNDUP(tabEstimativa[[#This Row],[ESTIMATIVA]] / tabEstimativa[[#This Row],[PERÍODO]],0), 0 )</f>
        <v>0</v>
      </c>
      <c r="H926" s="72">
        <v>0</v>
      </c>
      <c r="I926" s="12">
        <v>43356</v>
      </c>
      <c r="J926" s="7"/>
      <c r="K926" s="8"/>
      <c r="L926" s="6"/>
      <c r="M926" s="238">
        <f>SUMIFS(tabSaldoAta[SALDO],tabSaldoAta[CÓDIGO],tabEstimativa[[#This Row],[CÓDIGO]],tabSaldoAta[ATA.NR],tabEstimativa[[#This Row],[ATA.NR]],tabSaldoAta[ATA.ANO],tabEstimativa[[#This Row],[ATA.ANO]])</f>
        <v>0</v>
      </c>
      <c r="N926" s="13" t="s">
        <v>1199</v>
      </c>
      <c r="O926" s="308" t="s">
        <v>1361</v>
      </c>
      <c r="P926" s="36"/>
      <c r="Q926" s="35" t="str">
        <f>IFERROR( VLOOKUP(tabEstimativa[[#This Row],[PREGÃO]],tabPregões[#Data],6,FALSE), "" )</f>
        <v/>
      </c>
      <c r="R926" s="48"/>
      <c r="S926" s="66" t="str">
        <f>IF(COUNTIFS(tabImprósperosDetalhes[PREGÃO],tabEstimativa[[#This Row],[PREGÃO]],tabImprósperosDetalhes[IMPRÓSPERO],tabEstimativa[[#This Row],[LOTE]]) &gt; 0,"X","")</f>
        <v/>
      </c>
      <c r="T926" s="98" t="str">
        <f>IFERROR( VLOOKUP(tabEstimativa[[#This Row],[PREGÃO]],tabPregões[#Data],11,FALSE), "" )</f>
        <v/>
      </c>
      <c r="U926" s="29" t="s">
        <v>1380</v>
      </c>
      <c r="V926" s="53" t="s">
        <v>1551</v>
      </c>
      <c r="W926" s="54">
        <v>43591.434733796297</v>
      </c>
      <c r="X926" s="34" t="str">
        <f t="shared" si="14"/>
        <v>*</v>
      </c>
    </row>
    <row r="927" spans="1:24" x14ac:dyDescent="0.3">
      <c r="A927" s="2">
        <v>39982</v>
      </c>
      <c r="B927" s="3" t="s">
        <v>192</v>
      </c>
      <c r="C927" s="5" t="s">
        <v>3</v>
      </c>
      <c r="D927" s="11">
        <v>84</v>
      </c>
      <c r="E927" s="23">
        <v>1</v>
      </c>
      <c r="F927" s="11">
        <v>12</v>
      </c>
      <c r="G927" s="74">
        <f>IFERROR( ROUNDUP(tabEstimativa[[#This Row],[ESTIMATIVA]] / tabEstimativa[[#This Row],[PERÍODO]],0), 0 )</f>
        <v>3</v>
      </c>
      <c r="H927" s="72">
        <v>32</v>
      </c>
      <c r="I927" s="12">
        <v>43356</v>
      </c>
      <c r="J927" s="7"/>
      <c r="K927" s="8"/>
      <c r="L927" s="6"/>
      <c r="M927" s="238">
        <f>SUMIFS(tabSaldoAta[SALDO],tabSaldoAta[CÓDIGO],tabEstimativa[[#This Row],[CÓDIGO]],tabSaldoAta[ATA.NR],tabEstimativa[[#This Row],[ATA.NR]],tabSaldoAta[ATA.ANO],tabEstimativa[[#This Row],[ATA.ANO]])</f>
        <v>0</v>
      </c>
      <c r="N927" s="13" t="s">
        <v>1459</v>
      </c>
      <c r="O927" s="308" t="s">
        <v>1361</v>
      </c>
      <c r="P927" s="36"/>
      <c r="Q927" s="35" t="str">
        <f>IFERROR( VLOOKUP(tabEstimativa[[#This Row],[PREGÃO]],tabPregões[#Data],6,FALSE), "" )</f>
        <v/>
      </c>
      <c r="R927" s="48"/>
      <c r="S927" s="66" t="str">
        <f>IF(COUNTIFS(tabImprósperosDetalhes[PREGÃO],tabEstimativa[[#This Row],[PREGÃO]],tabImprósperosDetalhes[IMPRÓSPERO],tabEstimativa[[#This Row],[LOTE]]) &gt; 0,"X","")</f>
        <v/>
      </c>
      <c r="T927" s="98" t="str">
        <f>IFERROR( VLOOKUP(tabEstimativa[[#This Row],[PREGÃO]],tabPregões[#Data],11,FALSE), "" )</f>
        <v/>
      </c>
      <c r="U927" s="29" t="s">
        <v>1380</v>
      </c>
      <c r="V927" s="53" t="s">
        <v>1551</v>
      </c>
      <c r="W927" s="54">
        <v>43606.696840277778</v>
      </c>
      <c r="X927" s="34" t="str">
        <f t="shared" si="14"/>
        <v>*</v>
      </c>
    </row>
    <row r="928" spans="1:24" x14ac:dyDescent="0.3">
      <c r="A928" s="2">
        <v>13246</v>
      </c>
      <c r="B928" s="3" t="s">
        <v>941</v>
      </c>
      <c r="C928" s="5" t="s">
        <v>3</v>
      </c>
      <c r="D928" s="11"/>
      <c r="E928" s="23"/>
      <c r="F928" s="11">
        <v>12</v>
      </c>
      <c r="G928" s="74">
        <f>IFERROR( ROUNDUP(tabEstimativa[[#This Row],[ESTIMATIVA]] / tabEstimativa[[#This Row],[PERÍODO]],0), 0 )</f>
        <v>0</v>
      </c>
      <c r="H928" s="72">
        <v>0</v>
      </c>
      <c r="I928" s="12">
        <v>43356</v>
      </c>
      <c r="J928" s="7"/>
      <c r="K928" s="8"/>
      <c r="L928" s="6"/>
      <c r="M928" s="238">
        <f>SUMIFS(tabSaldoAta[SALDO],tabSaldoAta[CÓDIGO],tabEstimativa[[#This Row],[CÓDIGO]],tabSaldoAta[ATA.NR],tabEstimativa[[#This Row],[ATA.NR]],tabSaldoAta[ATA.ANO],tabEstimativa[[#This Row],[ATA.ANO]])</f>
        <v>0</v>
      </c>
      <c r="N928" s="13" t="s">
        <v>1199</v>
      </c>
      <c r="O928" s="308" t="s">
        <v>1361</v>
      </c>
      <c r="P928" s="36"/>
      <c r="Q928" s="35" t="str">
        <f>IFERROR( VLOOKUP(tabEstimativa[[#This Row],[PREGÃO]],tabPregões[#Data],6,FALSE), "" )</f>
        <v/>
      </c>
      <c r="R928" s="48"/>
      <c r="S928" s="66" t="str">
        <f>IF(COUNTIFS(tabImprósperosDetalhes[PREGÃO],tabEstimativa[[#This Row],[PREGÃO]],tabImprósperosDetalhes[IMPRÓSPERO],tabEstimativa[[#This Row],[LOTE]]) &gt; 0,"X","")</f>
        <v/>
      </c>
      <c r="T928" s="98" t="str">
        <f>IFERROR( VLOOKUP(tabEstimativa[[#This Row],[PREGÃO]],tabPregões[#Data],11,FALSE), "" )</f>
        <v/>
      </c>
      <c r="U928" s="29" t="s">
        <v>1380</v>
      </c>
      <c r="V928" s="53" t="s">
        <v>1551</v>
      </c>
      <c r="W928" s="54">
        <v>43591.434733796297</v>
      </c>
      <c r="X928" s="34" t="str">
        <f t="shared" si="14"/>
        <v>*</v>
      </c>
    </row>
    <row r="929" spans="1:24" x14ac:dyDescent="0.3">
      <c r="A929" s="2">
        <v>84053</v>
      </c>
      <c r="B929" s="3" t="s">
        <v>948</v>
      </c>
      <c r="C929" s="5" t="s">
        <v>3</v>
      </c>
      <c r="D929" s="11"/>
      <c r="E929" s="23"/>
      <c r="F929" s="11">
        <v>12</v>
      </c>
      <c r="G929" s="74">
        <f>IFERROR( ROUNDUP(tabEstimativa[[#This Row],[ESTIMATIVA]] / tabEstimativa[[#This Row],[PERÍODO]],0), 0 )</f>
        <v>3</v>
      </c>
      <c r="H929" s="72">
        <v>32</v>
      </c>
      <c r="I929" s="12">
        <v>43356</v>
      </c>
      <c r="J929" s="7"/>
      <c r="K929" s="8"/>
      <c r="L929" s="6"/>
      <c r="M929" s="238">
        <f>SUMIFS(tabSaldoAta[SALDO],tabSaldoAta[CÓDIGO],tabEstimativa[[#This Row],[CÓDIGO]],tabSaldoAta[ATA.NR],tabEstimativa[[#This Row],[ATA.NR]],tabSaldoAta[ATA.ANO],tabEstimativa[[#This Row],[ATA.ANO]])</f>
        <v>0</v>
      </c>
      <c r="N929" s="13" t="s">
        <v>1459</v>
      </c>
      <c r="O929" s="308" t="s">
        <v>1361</v>
      </c>
      <c r="P929" s="36"/>
      <c r="Q929" s="35" t="str">
        <f>IFERROR( VLOOKUP(tabEstimativa[[#This Row],[PREGÃO]],tabPregões[#Data],6,FALSE), "" )</f>
        <v/>
      </c>
      <c r="R929" s="48"/>
      <c r="S929" s="66" t="str">
        <f>IF(COUNTIFS(tabImprósperosDetalhes[PREGÃO],tabEstimativa[[#This Row],[PREGÃO]],tabImprósperosDetalhes[IMPRÓSPERO],tabEstimativa[[#This Row],[LOTE]]) &gt; 0,"X","")</f>
        <v/>
      </c>
      <c r="T929" s="98" t="str">
        <f>IFERROR( VLOOKUP(tabEstimativa[[#This Row],[PREGÃO]],tabPregões[#Data],11,FALSE), "" )</f>
        <v/>
      </c>
      <c r="U929" s="29" t="s">
        <v>1380</v>
      </c>
      <c r="V929" s="53" t="s">
        <v>1551</v>
      </c>
      <c r="W929" s="54">
        <v>43606.696840277778</v>
      </c>
      <c r="X929" s="34" t="str">
        <f t="shared" si="14"/>
        <v>*</v>
      </c>
    </row>
    <row r="930" spans="1:24" x14ac:dyDescent="0.3">
      <c r="A930" s="2">
        <v>78400</v>
      </c>
      <c r="B930" s="3" t="s">
        <v>946</v>
      </c>
      <c r="C930" s="5" t="s">
        <v>3</v>
      </c>
      <c r="D930" s="11">
        <v>84</v>
      </c>
      <c r="E930" s="23">
        <v>1</v>
      </c>
      <c r="F930" s="11">
        <v>12</v>
      </c>
      <c r="G930" s="74">
        <f>IFERROR( ROUNDUP(tabEstimativa[[#This Row],[ESTIMATIVA]] / tabEstimativa[[#This Row],[PERÍODO]],0), 0 )</f>
        <v>0</v>
      </c>
      <c r="H930" s="72">
        <v>0</v>
      </c>
      <c r="I930" s="12">
        <v>43356</v>
      </c>
      <c r="J930" s="7"/>
      <c r="K930" s="8"/>
      <c r="L930" s="6"/>
      <c r="M930" s="238">
        <f>SUMIFS(tabSaldoAta[SALDO],tabSaldoAta[CÓDIGO],tabEstimativa[[#This Row],[CÓDIGO]],tabSaldoAta[ATA.NR],tabEstimativa[[#This Row],[ATA.NR]],tabSaldoAta[ATA.ANO],tabEstimativa[[#This Row],[ATA.ANO]])</f>
        <v>0</v>
      </c>
      <c r="N930" s="13" t="s">
        <v>1199</v>
      </c>
      <c r="O930" s="308" t="s">
        <v>1361</v>
      </c>
      <c r="P930" s="36"/>
      <c r="Q930" s="35" t="str">
        <f>IFERROR( VLOOKUP(tabEstimativa[[#This Row],[PREGÃO]],tabPregões[#Data],6,FALSE), "" )</f>
        <v/>
      </c>
      <c r="R930" s="48"/>
      <c r="S930" s="66" t="str">
        <f>IF(COUNTIFS(tabImprósperosDetalhes[PREGÃO],tabEstimativa[[#This Row],[PREGÃO]],tabImprósperosDetalhes[IMPRÓSPERO],tabEstimativa[[#This Row],[LOTE]]) &gt; 0,"X","")</f>
        <v/>
      </c>
      <c r="T930" s="98" t="str">
        <f>IFERROR( VLOOKUP(tabEstimativa[[#This Row],[PREGÃO]],tabPregões[#Data],11,FALSE), "" )</f>
        <v/>
      </c>
      <c r="U930" s="29" t="s">
        <v>1380</v>
      </c>
      <c r="V930" s="53" t="s">
        <v>1551</v>
      </c>
      <c r="W930" s="54">
        <v>43591.434733796297</v>
      </c>
      <c r="X930" s="34" t="str">
        <f t="shared" si="14"/>
        <v>*</v>
      </c>
    </row>
    <row r="931" spans="1:24" x14ac:dyDescent="0.3">
      <c r="A931" s="2">
        <v>92378</v>
      </c>
      <c r="B931" s="3" t="s">
        <v>972</v>
      </c>
      <c r="C931" s="5" t="s">
        <v>3</v>
      </c>
      <c r="D931" s="11"/>
      <c r="E931" s="23"/>
      <c r="F931" s="11">
        <v>12</v>
      </c>
      <c r="G931" s="74">
        <f>IFERROR( ROUNDUP(tabEstimativa[[#This Row],[ESTIMATIVA]] / tabEstimativa[[#This Row],[PERÍODO]],0), 0 )</f>
        <v>1</v>
      </c>
      <c r="H931" s="72">
        <v>12</v>
      </c>
      <c r="I931" s="12">
        <v>43356</v>
      </c>
      <c r="J931" s="7"/>
      <c r="K931" s="8"/>
      <c r="L931" s="6"/>
      <c r="M931" s="238">
        <f>SUMIFS(tabSaldoAta[SALDO],tabSaldoAta[CÓDIGO],tabEstimativa[[#This Row],[CÓDIGO]],tabSaldoAta[ATA.NR],tabEstimativa[[#This Row],[ATA.NR]],tabSaldoAta[ATA.ANO],tabEstimativa[[#This Row],[ATA.ANO]])</f>
        <v>0</v>
      </c>
      <c r="N931" s="13" t="s">
        <v>1459</v>
      </c>
      <c r="O931" s="308" t="s">
        <v>1361</v>
      </c>
      <c r="P931" s="36"/>
      <c r="Q931" s="35" t="str">
        <f>IFERROR( VLOOKUP(tabEstimativa[[#This Row],[PREGÃO]],tabPregões[#Data],6,FALSE), "" )</f>
        <v/>
      </c>
      <c r="R931" s="48"/>
      <c r="S931" s="66" t="str">
        <f>IF(COUNTIFS(tabImprósperosDetalhes[PREGÃO],tabEstimativa[[#This Row],[PREGÃO]],tabImprósperosDetalhes[IMPRÓSPERO],tabEstimativa[[#This Row],[LOTE]]) &gt; 0,"X","")</f>
        <v/>
      </c>
      <c r="T931" s="98" t="str">
        <f>IFERROR( VLOOKUP(tabEstimativa[[#This Row],[PREGÃO]],tabPregões[#Data],11,FALSE), "" )</f>
        <v/>
      </c>
      <c r="U931" s="29" t="s">
        <v>1380</v>
      </c>
      <c r="V931" s="53" t="s">
        <v>1551</v>
      </c>
      <c r="W931" s="54">
        <v>43591.434733796297</v>
      </c>
      <c r="X931" s="34" t="str">
        <f t="shared" si="14"/>
        <v>*</v>
      </c>
    </row>
    <row r="932" spans="1:24" x14ac:dyDescent="0.3">
      <c r="A932" s="2">
        <v>128666</v>
      </c>
      <c r="B932" s="3" t="s">
        <v>970</v>
      </c>
      <c r="C932" s="5" t="s">
        <v>3</v>
      </c>
      <c r="D932" s="11"/>
      <c r="E932" s="23"/>
      <c r="F932" s="11">
        <v>12</v>
      </c>
      <c r="G932" s="74">
        <f>IFERROR( ROUNDUP(tabEstimativa[[#This Row],[ESTIMATIVA]] / tabEstimativa[[#This Row],[PERÍODO]],0), 0 )</f>
        <v>1</v>
      </c>
      <c r="H932" s="72">
        <v>4</v>
      </c>
      <c r="I932" s="12">
        <v>43356</v>
      </c>
      <c r="J932" s="7"/>
      <c r="K932" s="8"/>
      <c r="L932" s="6"/>
      <c r="M932" s="238">
        <f>SUMIFS(tabSaldoAta[SALDO],tabSaldoAta[CÓDIGO],tabEstimativa[[#This Row],[CÓDIGO]],tabSaldoAta[ATA.NR],tabEstimativa[[#This Row],[ATA.NR]],tabSaldoAta[ATA.ANO],tabEstimativa[[#This Row],[ATA.ANO]])</f>
        <v>0</v>
      </c>
      <c r="N932" s="13" t="s">
        <v>1459</v>
      </c>
      <c r="O932" s="308" t="s">
        <v>1361</v>
      </c>
      <c r="P932" s="36"/>
      <c r="Q932" s="35" t="str">
        <f>IFERROR( VLOOKUP(tabEstimativa[[#This Row],[PREGÃO]],tabPregões[#Data],6,FALSE), "" )</f>
        <v/>
      </c>
      <c r="R932" s="48"/>
      <c r="S932" s="66" t="str">
        <f>IF(COUNTIFS(tabImprósperosDetalhes[PREGÃO],tabEstimativa[[#This Row],[PREGÃO]],tabImprósperosDetalhes[IMPRÓSPERO],tabEstimativa[[#This Row],[LOTE]]) &gt; 0,"X","")</f>
        <v/>
      </c>
      <c r="T932" s="98" t="str">
        <f>IFERROR( VLOOKUP(tabEstimativa[[#This Row],[PREGÃO]],tabPregões[#Data],11,FALSE), "" )</f>
        <v/>
      </c>
      <c r="U932" s="29" t="s">
        <v>1380</v>
      </c>
      <c r="V932" s="53" t="s">
        <v>1551</v>
      </c>
      <c r="W932" s="54">
        <v>43606.696840277778</v>
      </c>
      <c r="X932" s="34" t="str">
        <f t="shared" si="14"/>
        <v>*</v>
      </c>
    </row>
    <row r="933" spans="1:24" x14ac:dyDescent="0.3">
      <c r="A933" s="2">
        <v>34405</v>
      </c>
      <c r="B933" s="3" t="s">
        <v>193</v>
      </c>
      <c r="C933" s="5" t="s">
        <v>3</v>
      </c>
      <c r="D933" s="11">
        <v>84</v>
      </c>
      <c r="E933" s="23">
        <v>1</v>
      </c>
      <c r="F933" s="11">
        <v>12</v>
      </c>
      <c r="G933" s="74">
        <f>IFERROR( ROUNDUP(tabEstimativa[[#This Row],[ESTIMATIVA]] / tabEstimativa[[#This Row],[PERÍODO]],0), 0 )</f>
        <v>1</v>
      </c>
      <c r="H933" s="72">
        <v>8</v>
      </c>
      <c r="I933" s="12">
        <v>43356</v>
      </c>
      <c r="J933" s="7"/>
      <c r="K933" s="8"/>
      <c r="L933" s="6"/>
      <c r="M933" s="238">
        <f>SUMIFS(tabSaldoAta[SALDO],tabSaldoAta[CÓDIGO],tabEstimativa[[#This Row],[CÓDIGO]],tabSaldoAta[ATA.NR],tabEstimativa[[#This Row],[ATA.NR]],tabSaldoAta[ATA.ANO],tabEstimativa[[#This Row],[ATA.ANO]])</f>
        <v>0</v>
      </c>
      <c r="N933" s="13" t="s">
        <v>1459</v>
      </c>
      <c r="O933" s="308" t="s">
        <v>1361</v>
      </c>
      <c r="P933" s="36"/>
      <c r="Q933" s="35" t="str">
        <f>IFERROR( VLOOKUP(tabEstimativa[[#This Row],[PREGÃO]],tabPregões[#Data],6,FALSE), "" )</f>
        <v/>
      </c>
      <c r="R933" s="48"/>
      <c r="S933" s="66" t="str">
        <f>IF(COUNTIFS(tabImprósperosDetalhes[PREGÃO],tabEstimativa[[#This Row],[PREGÃO]],tabImprósperosDetalhes[IMPRÓSPERO],tabEstimativa[[#This Row],[LOTE]]) &gt; 0,"X","")</f>
        <v/>
      </c>
      <c r="T933" s="98" t="str">
        <f>IFERROR( VLOOKUP(tabEstimativa[[#This Row],[PREGÃO]],tabPregões[#Data],11,FALSE), "" )</f>
        <v/>
      </c>
      <c r="U933" s="29" t="s">
        <v>1380</v>
      </c>
      <c r="V933" s="53" t="s">
        <v>1551</v>
      </c>
      <c r="W933" s="54">
        <v>43606.696840277778</v>
      </c>
      <c r="X933" s="34" t="str">
        <f t="shared" si="14"/>
        <v>*</v>
      </c>
    </row>
    <row r="934" spans="1:24" x14ac:dyDescent="0.3">
      <c r="A934" s="2">
        <v>113482</v>
      </c>
      <c r="B934" s="3" t="s">
        <v>960</v>
      </c>
      <c r="C934" s="5" t="s">
        <v>3</v>
      </c>
      <c r="D934" s="11"/>
      <c r="E934" s="23"/>
      <c r="F934" s="11">
        <v>12</v>
      </c>
      <c r="G934" s="74">
        <f>IFERROR( ROUNDUP(tabEstimativa[[#This Row],[ESTIMATIVA]] / tabEstimativa[[#This Row],[PERÍODO]],0), 0 )</f>
        <v>0</v>
      </c>
      <c r="H934" s="72">
        <v>0</v>
      </c>
      <c r="I934" s="12">
        <v>43356</v>
      </c>
      <c r="J934" s="7"/>
      <c r="K934" s="8"/>
      <c r="L934" s="6"/>
      <c r="M934" s="238">
        <f>SUMIFS(tabSaldoAta[SALDO],tabSaldoAta[CÓDIGO],tabEstimativa[[#This Row],[CÓDIGO]],tabSaldoAta[ATA.NR],tabEstimativa[[#This Row],[ATA.NR]],tabSaldoAta[ATA.ANO],tabEstimativa[[#This Row],[ATA.ANO]])</f>
        <v>0</v>
      </c>
      <c r="N934" s="13" t="s">
        <v>1199</v>
      </c>
      <c r="O934" s="308" t="s">
        <v>1361</v>
      </c>
      <c r="P934" s="36"/>
      <c r="Q934" s="35" t="str">
        <f>IFERROR( VLOOKUP(tabEstimativa[[#This Row],[PREGÃO]],tabPregões[#Data],6,FALSE), "" )</f>
        <v/>
      </c>
      <c r="R934" s="48"/>
      <c r="S934" s="66" t="str">
        <f>IF(COUNTIFS(tabImprósperosDetalhes[PREGÃO],tabEstimativa[[#This Row],[PREGÃO]],tabImprósperosDetalhes[IMPRÓSPERO],tabEstimativa[[#This Row],[LOTE]]) &gt; 0,"X","")</f>
        <v/>
      </c>
      <c r="T934" s="98" t="str">
        <f>IFERROR( VLOOKUP(tabEstimativa[[#This Row],[PREGÃO]],tabPregões[#Data],11,FALSE), "" )</f>
        <v/>
      </c>
      <c r="U934" s="29" t="s">
        <v>1380</v>
      </c>
      <c r="V934" s="53" t="s">
        <v>1551</v>
      </c>
      <c r="W934" s="54">
        <v>43591.434733796297</v>
      </c>
      <c r="X934" s="34" t="str">
        <f t="shared" si="14"/>
        <v>*</v>
      </c>
    </row>
    <row r="935" spans="1:24" x14ac:dyDescent="0.3">
      <c r="A935" s="2">
        <v>104653</v>
      </c>
      <c r="B935" s="3" t="s">
        <v>956</v>
      </c>
      <c r="C935" s="5" t="s">
        <v>3</v>
      </c>
      <c r="D935" s="11"/>
      <c r="E935" s="23"/>
      <c r="F935" s="11">
        <v>12</v>
      </c>
      <c r="G935" s="74">
        <f>IFERROR( ROUNDUP(tabEstimativa[[#This Row],[ESTIMATIVA]] / tabEstimativa[[#This Row],[PERÍODO]],0), 0 )</f>
        <v>0</v>
      </c>
      <c r="H935" s="72">
        <v>0</v>
      </c>
      <c r="I935" s="12">
        <v>43356</v>
      </c>
      <c r="J935" s="7"/>
      <c r="K935" s="8"/>
      <c r="L935" s="6"/>
      <c r="M935" s="238">
        <f>SUMIFS(tabSaldoAta[SALDO],tabSaldoAta[CÓDIGO],tabEstimativa[[#This Row],[CÓDIGO]],tabSaldoAta[ATA.NR],tabEstimativa[[#This Row],[ATA.NR]],tabSaldoAta[ATA.ANO],tabEstimativa[[#This Row],[ATA.ANO]])</f>
        <v>0</v>
      </c>
      <c r="N935" s="13" t="s">
        <v>1199</v>
      </c>
      <c r="O935" s="308" t="s">
        <v>1361</v>
      </c>
      <c r="P935" s="36"/>
      <c r="Q935" s="35" t="str">
        <f>IFERROR( VLOOKUP(tabEstimativa[[#This Row],[PREGÃO]],tabPregões[#Data],6,FALSE), "" )</f>
        <v/>
      </c>
      <c r="R935" s="48"/>
      <c r="S935" s="66" t="str">
        <f>IF(COUNTIFS(tabImprósperosDetalhes[PREGÃO],tabEstimativa[[#This Row],[PREGÃO]],tabImprósperosDetalhes[IMPRÓSPERO],tabEstimativa[[#This Row],[LOTE]]) &gt; 0,"X","")</f>
        <v/>
      </c>
      <c r="T935" s="98" t="str">
        <f>IFERROR( VLOOKUP(tabEstimativa[[#This Row],[PREGÃO]],tabPregões[#Data],11,FALSE), "" )</f>
        <v/>
      </c>
      <c r="U935" s="29" t="s">
        <v>1380</v>
      </c>
      <c r="V935" s="53" t="s">
        <v>1551</v>
      </c>
      <c r="W935" s="54">
        <v>43591.434733796297</v>
      </c>
      <c r="X935" s="34" t="str">
        <f t="shared" si="14"/>
        <v>*</v>
      </c>
    </row>
    <row r="936" spans="1:24" x14ac:dyDescent="0.3">
      <c r="A936" s="2">
        <v>122543</v>
      </c>
      <c r="B936" s="3" t="s">
        <v>965</v>
      </c>
      <c r="C936" s="5" t="s">
        <v>3</v>
      </c>
      <c r="D936" s="11"/>
      <c r="E936" s="23"/>
      <c r="F936" s="11">
        <v>12</v>
      </c>
      <c r="G936" s="74">
        <f>IFERROR( ROUNDUP(tabEstimativa[[#This Row],[ESTIMATIVA]] / tabEstimativa[[#This Row],[PERÍODO]],0), 0 )</f>
        <v>2</v>
      </c>
      <c r="H936" s="72">
        <v>20</v>
      </c>
      <c r="I936" s="12">
        <v>43356</v>
      </c>
      <c r="J936" s="7"/>
      <c r="K936" s="8"/>
      <c r="L936" s="6"/>
      <c r="M936" s="238">
        <f>SUMIFS(tabSaldoAta[SALDO],tabSaldoAta[CÓDIGO],tabEstimativa[[#This Row],[CÓDIGO]],tabSaldoAta[ATA.NR],tabEstimativa[[#This Row],[ATA.NR]],tabSaldoAta[ATA.ANO],tabEstimativa[[#This Row],[ATA.ANO]])</f>
        <v>0</v>
      </c>
      <c r="N936" s="13" t="s">
        <v>1459</v>
      </c>
      <c r="O936" s="308" t="s">
        <v>1361</v>
      </c>
      <c r="P936" s="36"/>
      <c r="Q936" s="35" t="str">
        <f>IFERROR( VLOOKUP(tabEstimativa[[#This Row],[PREGÃO]],tabPregões[#Data],6,FALSE), "" )</f>
        <v/>
      </c>
      <c r="R936" s="48"/>
      <c r="S936" s="66" t="str">
        <f>IF(COUNTIFS(tabImprósperosDetalhes[PREGÃO],tabEstimativa[[#This Row],[PREGÃO]],tabImprósperosDetalhes[IMPRÓSPERO],tabEstimativa[[#This Row],[LOTE]]) &gt; 0,"X","")</f>
        <v/>
      </c>
      <c r="T936" s="98" t="str">
        <f>IFERROR( VLOOKUP(tabEstimativa[[#This Row],[PREGÃO]],tabPregões[#Data],11,FALSE), "" )</f>
        <v/>
      </c>
      <c r="U936" s="29" t="s">
        <v>1380</v>
      </c>
      <c r="V936" s="53" t="s">
        <v>1551</v>
      </c>
      <c r="W936" s="54">
        <v>43606.696840277778</v>
      </c>
      <c r="X936" s="34" t="str">
        <f t="shared" ref="X936:X999" si="15">"*"</f>
        <v>*</v>
      </c>
    </row>
    <row r="937" spans="1:24" x14ac:dyDescent="0.3">
      <c r="A937" s="2">
        <v>120217</v>
      </c>
      <c r="B937" s="3" t="s">
        <v>963</v>
      </c>
      <c r="C937" s="5" t="s">
        <v>3</v>
      </c>
      <c r="D937" s="11"/>
      <c r="E937" s="23"/>
      <c r="F937" s="11">
        <v>12</v>
      </c>
      <c r="G937" s="74">
        <f>IFERROR( ROUNDUP(tabEstimativa[[#This Row],[ESTIMATIVA]] / tabEstimativa[[#This Row],[PERÍODO]],0), 0 )</f>
        <v>3</v>
      </c>
      <c r="H937" s="72">
        <v>28</v>
      </c>
      <c r="I937" s="12">
        <v>43356</v>
      </c>
      <c r="J937" s="7"/>
      <c r="K937" s="8"/>
      <c r="L937" s="6"/>
      <c r="M937" s="238">
        <f>SUMIFS(tabSaldoAta[SALDO],tabSaldoAta[CÓDIGO],tabEstimativa[[#This Row],[CÓDIGO]],tabSaldoAta[ATA.NR],tabEstimativa[[#This Row],[ATA.NR]],tabSaldoAta[ATA.ANO],tabEstimativa[[#This Row],[ATA.ANO]])</f>
        <v>0</v>
      </c>
      <c r="N937" s="13" t="s">
        <v>1459</v>
      </c>
      <c r="O937" s="308" t="s">
        <v>1361</v>
      </c>
      <c r="P937" s="36"/>
      <c r="Q937" s="35" t="str">
        <f>IFERROR( VLOOKUP(tabEstimativa[[#This Row],[PREGÃO]],tabPregões[#Data],6,FALSE), "" )</f>
        <v/>
      </c>
      <c r="R937" s="48"/>
      <c r="S937" s="66" t="str">
        <f>IF(COUNTIFS(tabImprósperosDetalhes[PREGÃO],tabEstimativa[[#This Row],[PREGÃO]],tabImprósperosDetalhes[IMPRÓSPERO],tabEstimativa[[#This Row],[LOTE]]) &gt; 0,"X","")</f>
        <v/>
      </c>
      <c r="T937" s="98" t="str">
        <f>IFERROR( VLOOKUP(tabEstimativa[[#This Row],[PREGÃO]],tabPregões[#Data],11,FALSE), "" )</f>
        <v/>
      </c>
      <c r="U937" s="29" t="s">
        <v>1380</v>
      </c>
      <c r="V937" s="53" t="s">
        <v>1551</v>
      </c>
      <c r="W937" s="54">
        <v>43606.696840277778</v>
      </c>
      <c r="X937" s="34" t="str">
        <f t="shared" si="15"/>
        <v>*</v>
      </c>
    </row>
    <row r="938" spans="1:24" x14ac:dyDescent="0.3">
      <c r="A938" s="2">
        <v>114883</v>
      </c>
      <c r="B938" s="3" t="s">
        <v>962</v>
      </c>
      <c r="C938" s="5" t="s">
        <v>3</v>
      </c>
      <c r="D938" s="11"/>
      <c r="E938" s="23"/>
      <c r="F938" s="11">
        <v>12</v>
      </c>
      <c r="G938" s="74">
        <f>IFERROR( ROUNDUP(tabEstimativa[[#This Row],[ESTIMATIVA]] / tabEstimativa[[#This Row],[PERÍODO]],0), 0 )</f>
        <v>3</v>
      </c>
      <c r="H938" s="72">
        <v>36</v>
      </c>
      <c r="I938" s="12">
        <v>43356</v>
      </c>
      <c r="J938" s="7"/>
      <c r="K938" s="8"/>
      <c r="L938" s="6"/>
      <c r="M938" s="238">
        <f>SUMIFS(tabSaldoAta[SALDO],tabSaldoAta[CÓDIGO],tabEstimativa[[#This Row],[CÓDIGO]],tabSaldoAta[ATA.NR],tabEstimativa[[#This Row],[ATA.NR]],tabSaldoAta[ATA.ANO],tabEstimativa[[#This Row],[ATA.ANO]])</f>
        <v>0</v>
      </c>
      <c r="N938" s="13" t="s">
        <v>1459</v>
      </c>
      <c r="O938" s="308" t="s">
        <v>1361</v>
      </c>
      <c r="P938" s="36"/>
      <c r="Q938" s="35" t="str">
        <f>IFERROR( VLOOKUP(tabEstimativa[[#This Row],[PREGÃO]],tabPregões[#Data],6,FALSE), "" )</f>
        <v/>
      </c>
      <c r="R938" s="48"/>
      <c r="S938" s="66" t="str">
        <f>IF(COUNTIFS(tabImprósperosDetalhes[PREGÃO],tabEstimativa[[#This Row],[PREGÃO]],tabImprósperosDetalhes[IMPRÓSPERO],tabEstimativa[[#This Row],[LOTE]]) &gt; 0,"X","")</f>
        <v/>
      </c>
      <c r="T938" s="98" t="str">
        <f>IFERROR( VLOOKUP(tabEstimativa[[#This Row],[PREGÃO]],tabPregões[#Data],11,FALSE), "" )</f>
        <v/>
      </c>
      <c r="U938" s="29" t="s">
        <v>1380</v>
      </c>
      <c r="V938" s="53" t="s">
        <v>1551</v>
      </c>
      <c r="W938" s="54">
        <v>43591.434733796297</v>
      </c>
      <c r="X938" s="34" t="str">
        <f t="shared" si="15"/>
        <v>*</v>
      </c>
    </row>
    <row r="939" spans="1:24" x14ac:dyDescent="0.3">
      <c r="A939" s="2">
        <v>88084</v>
      </c>
      <c r="B939" s="3" t="s">
        <v>950</v>
      </c>
      <c r="C939" s="5" t="s">
        <v>3</v>
      </c>
      <c r="D939" s="11"/>
      <c r="E939" s="23"/>
      <c r="F939" s="11">
        <v>12</v>
      </c>
      <c r="G939" s="74">
        <f>IFERROR( ROUNDUP(tabEstimativa[[#This Row],[ESTIMATIVA]] / tabEstimativa[[#This Row],[PERÍODO]],0), 0 )</f>
        <v>1</v>
      </c>
      <c r="H939" s="72">
        <v>12</v>
      </c>
      <c r="I939" s="12">
        <v>43356</v>
      </c>
      <c r="J939" s="7"/>
      <c r="K939" s="8"/>
      <c r="L939" s="6"/>
      <c r="M939" s="238">
        <f>SUMIFS(tabSaldoAta[SALDO],tabSaldoAta[CÓDIGO],tabEstimativa[[#This Row],[CÓDIGO]],tabSaldoAta[ATA.NR],tabEstimativa[[#This Row],[ATA.NR]],tabSaldoAta[ATA.ANO],tabEstimativa[[#This Row],[ATA.ANO]])</f>
        <v>0</v>
      </c>
      <c r="N939" s="13" t="s">
        <v>1459</v>
      </c>
      <c r="O939" s="308" t="s">
        <v>1361</v>
      </c>
      <c r="P939" s="36"/>
      <c r="Q939" s="35" t="str">
        <f>IFERROR( VLOOKUP(tabEstimativa[[#This Row],[PREGÃO]],tabPregões[#Data],6,FALSE), "" )</f>
        <v/>
      </c>
      <c r="R939" s="48"/>
      <c r="S939" s="66" t="str">
        <f>IF(COUNTIFS(tabImprósperosDetalhes[PREGÃO],tabEstimativa[[#This Row],[PREGÃO]],tabImprósperosDetalhes[IMPRÓSPERO],tabEstimativa[[#This Row],[LOTE]]) &gt; 0,"X","")</f>
        <v/>
      </c>
      <c r="T939" s="98" t="str">
        <f>IFERROR( VLOOKUP(tabEstimativa[[#This Row],[PREGÃO]],tabPregões[#Data],11,FALSE), "" )</f>
        <v/>
      </c>
      <c r="U939" s="29" t="s">
        <v>1380</v>
      </c>
      <c r="V939" s="53" t="s">
        <v>1551</v>
      </c>
      <c r="W939" s="54">
        <v>43591.434733796297</v>
      </c>
      <c r="X939" s="34" t="str">
        <f t="shared" si="15"/>
        <v>*</v>
      </c>
    </row>
    <row r="940" spans="1:24" x14ac:dyDescent="0.3">
      <c r="A940" s="2">
        <v>110195</v>
      </c>
      <c r="B940" s="3" t="s">
        <v>958</v>
      </c>
      <c r="C940" s="5" t="s">
        <v>3</v>
      </c>
      <c r="D940" s="11"/>
      <c r="E940" s="23"/>
      <c r="F940" s="11">
        <v>12</v>
      </c>
      <c r="G940" s="74">
        <f>IFERROR( ROUNDUP(tabEstimativa[[#This Row],[ESTIMATIVA]] / tabEstimativa[[#This Row],[PERÍODO]],0), 0 )</f>
        <v>0</v>
      </c>
      <c r="H940" s="72">
        <v>0</v>
      </c>
      <c r="I940" s="12">
        <v>43356</v>
      </c>
      <c r="J940" s="7"/>
      <c r="K940" s="8"/>
      <c r="L940" s="6"/>
      <c r="M940" s="238">
        <f>SUMIFS(tabSaldoAta[SALDO],tabSaldoAta[CÓDIGO],tabEstimativa[[#This Row],[CÓDIGO]],tabSaldoAta[ATA.NR],tabEstimativa[[#This Row],[ATA.NR]],tabSaldoAta[ATA.ANO],tabEstimativa[[#This Row],[ATA.ANO]])</f>
        <v>0</v>
      </c>
      <c r="N940" s="13" t="s">
        <v>1199</v>
      </c>
      <c r="O940" s="308" t="s">
        <v>1361</v>
      </c>
      <c r="P940" s="36"/>
      <c r="Q940" s="35" t="str">
        <f>IFERROR( VLOOKUP(tabEstimativa[[#This Row],[PREGÃO]],tabPregões[#Data],6,FALSE), "" )</f>
        <v/>
      </c>
      <c r="R940" s="48"/>
      <c r="S940" s="66" t="str">
        <f>IF(COUNTIFS(tabImprósperosDetalhes[PREGÃO],tabEstimativa[[#This Row],[PREGÃO]],tabImprósperosDetalhes[IMPRÓSPERO],tabEstimativa[[#This Row],[LOTE]]) &gt; 0,"X","")</f>
        <v/>
      </c>
      <c r="T940" s="98" t="str">
        <f>IFERROR( VLOOKUP(tabEstimativa[[#This Row],[PREGÃO]],tabPregões[#Data],11,FALSE), "" )</f>
        <v/>
      </c>
      <c r="U940" s="29" t="s">
        <v>1380</v>
      </c>
      <c r="V940" s="53" t="s">
        <v>1551</v>
      </c>
      <c r="W940" s="54">
        <v>43591.434733796297</v>
      </c>
      <c r="X940" s="34" t="str">
        <f t="shared" si="15"/>
        <v>*</v>
      </c>
    </row>
    <row r="941" spans="1:24" x14ac:dyDescent="0.3">
      <c r="A941" s="2">
        <v>110735</v>
      </c>
      <c r="B941" s="3" t="s">
        <v>959</v>
      </c>
      <c r="C941" s="5" t="s">
        <v>3</v>
      </c>
      <c r="D941" s="11"/>
      <c r="E941" s="23"/>
      <c r="F941" s="11">
        <v>12</v>
      </c>
      <c r="G941" s="74">
        <f>IFERROR( ROUNDUP(tabEstimativa[[#This Row],[ESTIMATIVA]] / tabEstimativa[[#This Row],[PERÍODO]],0), 0 )</f>
        <v>7</v>
      </c>
      <c r="H941" s="72">
        <v>84</v>
      </c>
      <c r="I941" s="12">
        <v>43356</v>
      </c>
      <c r="J941" s="7"/>
      <c r="K941" s="8"/>
      <c r="L941" s="6"/>
      <c r="M941" s="238">
        <f>SUMIFS(tabSaldoAta[SALDO],tabSaldoAta[CÓDIGO],tabEstimativa[[#This Row],[CÓDIGO]],tabSaldoAta[ATA.NR],tabEstimativa[[#This Row],[ATA.NR]],tabSaldoAta[ATA.ANO],tabEstimativa[[#This Row],[ATA.ANO]])</f>
        <v>0</v>
      </c>
      <c r="N941" s="13" t="s">
        <v>1459</v>
      </c>
      <c r="O941" s="308" t="s">
        <v>1361</v>
      </c>
      <c r="P941" s="36"/>
      <c r="Q941" s="35" t="str">
        <f>IFERROR( VLOOKUP(tabEstimativa[[#This Row],[PREGÃO]],tabPregões[#Data],6,FALSE), "" )</f>
        <v/>
      </c>
      <c r="R941" s="48"/>
      <c r="S941" s="66" t="str">
        <f>IF(COUNTIFS(tabImprósperosDetalhes[PREGÃO],tabEstimativa[[#This Row],[PREGÃO]],tabImprósperosDetalhes[IMPRÓSPERO],tabEstimativa[[#This Row],[LOTE]]) &gt; 0,"X","")</f>
        <v/>
      </c>
      <c r="T941" s="98" t="str">
        <f>IFERROR( VLOOKUP(tabEstimativa[[#This Row],[PREGÃO]],tabPregões[#Data],11,FALSE), "" )</f>
        <v/>
      </c>
      <c r="U941" s="29" t="s">
        <v>1380</v>
      </c>
      <c r="V941" s="53" t="s">
        <v>1551</v>
      </c>
      <c r="W941" s="54">
        <v>43591.434733796297</v>
      </c>
      <c r="X941" s="34" t="str">
        <f t="shared" si="15"/>
        <v>*</v>
      </c>
    </row>
    <row r="942" spans="1:24" x14ac:dyDescent="0.3">
      <c r="A942" s="2">
        <v>100204</v>
      </c>
      <c r="B942" s="3" t="s">
        <v>955</v>
      </c>
      <c r="C942" s="5" t="s">
        <v>3</v>
      </c>
      <c r="D942" s="11"/>
      <c r="E942" s="23"/>
      <c r="F942" s="11">
        <v>12</v>
      </c>
      <c r="G942" s="74">
        <f>IFERROR( ROUNDUP(tabEstimativa[[#This Row],[ESTIMATIVA]] / tabEstimativa[[#This Row],[PERÍODO]],0), 0 )</f>
        <v>0</v>
      </c>
      <c r="H942" s="72">
        <v>0</v>
      </c>
      <c r="I942" s="12">
        <v>43356</v>
      </c>
      <c r="J942" s="7"/>
      <c r="K942" s="8"/>
      <c r="L942" s="6"/>
      <c r="M942" s="238">
        <f>SUMIFS(tabSaldoAta[SALDO],tabSaldoAta[CÓDIGO],tabEstimativa[[#This Row],[CÓDIGO]],tabSaldoAta[ATA.NR],tabEstimativa[[#This Row],[ATA.NR]],tabSaldoAta[ATA.ANO],tabEstimativa[[#This Row],[ATA.ANO]])</f>
        <v>0</v>
      </c>
      <c r="N942" s="13" t="s">
        <v>1199</v>
      </c>
      <c r="O942" s="308" t="s">
        <v>1361</v>
      </c>
      <c r="P942" s="36"/>
      <c r="Q942" s="35" t="str">
        <f>IFERROR( VLOOKUP(tabEstimativa[[#This Row],[PREGÃO]],tabPregões[#Data],6,FALSE), "" )</f>
        <v/>
      </c>
      <c r="R942" s="48"/>
      <c r="S942" s="66" t="str">
        <f>IF(COUNTIFS(tabImprósperosDetalhes[PREGÃO],tabEstimativa[[#This Row],[PREGÃO]],tabImprósperosDetalhes[IMPRÓSPERO],tabEstimativa[[#This Row],[LOTE]]) &gt; 0,"X","")</f>
        <v/>
      </c>
      <c r="T942" s="98" t="str">
        <f>IFERROR( VLOOKUP(tabEstimativa[[#This Row],[PREGÃO]],tabPregões[#Data],11,FALSE), "" )</f>
        <v/>
      </c>
      <c r="U942" s="29" t="s">
        <v>1380</v>
      </c>
      <c r="V942" s="53" t="s">
        <v>1551</v>
      </c>
      <c r="W942" s="54">
        <v>43591.434733796297</v>
      </c>
      <c r="X942" s="34" t="str">
        <f t="shared" si="15"/>
        <v>*</v>
      </c>
    </row>
    <row r="943" spans="1:24" x14ac:dyDescent="0.3">
      <c r="A943" s="2">
        <v>88083</v>
      </c>
      <c r="B943" s="3" t="s">
        <v>949</v>
      </c>
      <c r="C943" s="5" t="s">
        <v>3</v>
      </c>
      <c r="D943" s="11"/>
      <c r="E943" s="23"/>
      <c r="F943" s="11">
        <v>12</v>
      </c>
      <c r="G943" s="74">
        <f>IFERROR( ROUNDUP(tabEstimativa[[#This Row],[ESTIMATIVA]] / tabEstimativa[[#This Row],[PERÍODO]],0), 0 )</f>
        <v>1</v>
      </c>
      <c r="H943" s="72">
        <v>4</v>
      </c>
      <c r="I943" s="12">
        <v>43356</v>
      </c>
      <c r="J943" s="7"/>
      <c r="K943" s="8"/>
      <c r="L943" s="6"/>
      <c r="M943" s="238">
        <f>SUMIFS(tabSaldoAta[SALDO],tabSaldoAta[CÓDIGO],tabEstimativa[[#This Row],[CÓDIGO]],tabSaldoAta[ATA.NR],tabEstimativa[[#This Row],[ATA.NR]],tabSaldoAta[ATA.ANO],tabEstimativa[[#This Row],[ATA.ANO]])</f>
        <v>0</v>
      </c>
      <c r="N943" s="13" t="s">
        <v>1459</v>
      </c>
      <c r="O943" s="308" t="s">
        <v>1361</v>
      </c>
      <c r="P943" s="36"/>
      <c r="Q943" s="35" t="str">
        <f>IFERROR( VLOOKUP(tabEstimativa[[#This Row],[PREGÃO]],tabPregões[#Data],6,FALSE), "" )</f>
        <v/>
      </c>
      <c r="R943" s="48"/>
      <c r="S943" s="66" t="str">
        <f>IF(COUNTIFS(tabImprósperosDetalhes[PREGÃO],tabEstimativa[[#This Row],[PREGÃO]],tabImprósperosDetalhes[IMPRÓSPERO],tabEstimativa[[#This Row],[LOTE]]) &gt; 0,"X","")</f>
        <v/>
      </c>
      <c r="T943" s="98" t="str">
        <f>IFERROR( VLOOKUP(tabEstimativa[[#This Row],[PREGÃO]],tabPregões[#Data],11,FALSE), "" )</f>
        <v/>
      </c>
      <c r="U943" s="29" t="s">
        <v>1380</v>
      </c>
      <c r="V943" s="53" t="s">
        <v>1551</v>
      </c>
      <c r="W943" s="54">
        <v>43606.696840277778</v>
      </c>
      <c r="X943" s="34" t="str">
        <f t="shared" si="15"/>
        <v>*</v>
      </c>
    </row>
    <row r="944" spans="1:24" x14ac:dyDescent="0.3">
      <c r="A944" s="2">
        <v>80349</v>
      </c>
      <c r="B944" s="3" t="s">
        <v>947</v>
      </c>
      <c r="C944" s="5" t="s">
        <v>3</v>
      </c>
      <c r="D944" s="11">
        <v>84</v>
      </c>
      <c r="E944" s="23">
        <v>1</v>
      </c>
      <c r="F944" s="11">
        <v>12</v>
      </c>
      <c r="G944" s="74">
        <f>IFERROR( ROUNDUP(tabEstimativa[[#This Row],[ESTIMATIVA]] / tabEstimativa[[#This Row],[PERÍODO]],0), 0 )</f>
        <v>1</v>
      </c>
      <c r="H944" s="72">
        <v>8</v>
      </c>
      <c r="I944" s="12">
        <v>43356</v>
      </c>
      <c r="J944" s="7"/>
      <c r="K944" s="8"/>
      <c r="L944" s="6"/>
      <c r="M944" s="238">
        <f>SUMIFS(tabSaldoAta[SALDO],tabSaldoAta[CÓDIGO],tabEstimativa[[#This Row],[CÓDIGO]],tabSaldoAta[ATA.NR],tabEstimativa[[#This Row],[ATA.NR]],tabSaldoAta[ATA.ANO],tabEstimativa[[#This Row],[ATA.ANO]])</f>
        <v>0</v>
      </c>
      <c r="N944" s="13" t="s">
        <v>1459</v>
      </c>
      <c r="O944" s="308" t="s">
        <v>1361</v>
      </c>
      <c r="P944" s="36"/>
      <c r="Q944" s="35" t="str">
        <f>IFERROR( VLOOKUP(tabEstimativa[[#This Row],[PREGÃO]],tabPregões[#Data],6,FALSE), "" )</f>
        <v/>
      </c>
      <c r="R944" s="48"/>
      <c r="S944" s="66" t="str">
        <f>IF(COUNTIFS(tabImprósperosDetalhes[PREGÃO],tabEstimativa[[#This Row],[PREGÃO]],tabImprósperosDetalhes[IMPRÓSPERO],tabEstimativa[[#This Row],[LOTE]]) &gt; 0,"X","")</f>
        <v/>
      </c>
      <c r="T944" s="98" t="str">
        <f>IFERROR( VLOOKUP(tabEstimativa[[#This Row],[PREGÃO]],tabPregões[#Data],11,FALSE), "" )</f>
        <v/>
      </c>
      <c r="U944" s="29" t="s">
        <v>1380</v>
      </c>
      <c r="V944" s="53" t="s">
        <v>1551</v>
      </c>
      <c r="W944" s="54">
        <v>43606.696840277778</v>
      </c>
      <c r="X944" s="34" t="str">
        <f t="shared" si="15"/>
        <v>*</v>
      </c>
    </row>
    <row r="945" spans="1:24" x14ac:dyDescent="0.3">
      <c r="A945" s="2">
        <v>122276</v>
      </c>
      <c r="B945" s="3" t="s">
        <v>964</v>
      </c>
      <c r="C945" s="5" t="s">
        <v>3</v>
      </c>
      <c r="D945" s="11"/>
      <c r="E945" s="23"/>
      <c r="F945" s="11">
        <v>12</v>
      </c>
      <c r="G945" s="74">
        <f>IFERROR( ROUNDUP(tabEstimativa[[#This Row],[ESTIMATIVA]] / tabEstimativa[[#This Row],[PERÍODO]],0), 0 )</f>
        <v>0</v>
      </c>
      <c r="H945" s="72">
        <v>0</v>
      </c>
      <c r="I945" s="12">
        <v>43356</v>
      </c>
      <c r="J945" s="7"/>
      <c r="K945" s="8"/>
      <c r="L945" s="6"/>
      <c r="M945" s="238">
        <f>SUMIFS(tabSaldoAta[SALDO],tabSaldoAta[CÓDIGO],tabEstimativa[[#This Row],[CÓDIGO]],tabSaldoAta[ATA.NR],tabEstimativa[[#This Row],[ATA.NR]],tabSaldoAta[ATA.ANO],tabEstimativa[[#This Row],[ATA.ANO]])</f>
        <v>0</v>
      </c>
      <c r="N945" s="13" t="s">
        <v>1199</v>
      </c>
      <c r="O945" s="308" t="s">
        <v>1361</v>
      </c>
      <c r="P945" s="36"/>
      <c r="Q945" s="35" t="str">
        <f>IFERROR( VLOOKUP(tabEstimativa[[#This Row],[PREGÃO]],tabPregões[#Data],6,FALSE), "" )</f>
        <v/>
      </c>
      <c r="R945" s="48"/>
      <c r="S945" s="66" t="str">
        <f>IF(COUNTIFS(tabImprósperosDetalhes[PREGÃO],tabEstimativa[[#This Row],[PREGÃO]],tabImprósperosDetalhes[IMPRÓSPERO],tabEstimativa[[#This Row],[LOTE]]) &gt; 0,"X","")</f>
        <v/>
      </c>
      <c r="T945" s="98" t="str">
        <f>IFERROR( VLOOKUP(tabEstimativa[[#This Row],[PREGÃO]],tabPregões[#Data],11,FALSE), "" )</f>
        <v/>
      </c>
      <c r="U945" s="29" t="s">
        <v>1380</v>
      </c>
      <c r="V945" s="53" t="s">
        <v>1551</v>
      </c>
      <c r="W945" s="54">
        <v>43591.434733796297</v>
      </c>
      <c r="X945" s="34" t="str">
        <f t="shared" si="15"/>
        <v>*</v>
      </c>
    </row>
    <row r="946" spans="1:24" x14ac:dyDescent="0.3">
      <c r="A946" s="2">
        <v>113483</v>
      </c>
      <c r="B946" s="3" t="s">
        <v>961</v>
      </c>
      <c r="C946" s="5" t="s">
        <v>3</v>
      </c>
      <c r="D946" s="11"/>
      <c r="E946" s="23"/>
      <c r="F946" s="11">
        <v>12</v>
      </c>
      <c r="G946" s="74">
        <f>IFERROR( ROUNDUP(tabEstimativa[[#This Row],[ESTIMATIVA]] / tabEstimativa[[#This Row],[PERÍODO]],0), 0 )</f>
        <v>1</v>
      </c>
      <c r="H946" s="72">
        <v>12</v>
      </c>
      <c r="I946" s="12">
        <v>43356</v>
      </c>
      <c r="J946" s="7"/>
      <c r="K946" s="8"/>
      <c r="L946" s="6"/>
      <c r="M946" s="238">
        <f>SUMIFS(tabSaldoAta[SALDO],tabSaldoAta[CÓDIGO],tabEstimativa[[#This Row],[CÓDIGO]],tabSaldoAta[ATA.NR],tabEstimativa[[#This Row],[ATA.NR]],tabSaldoAta[ATA.ANO],tabEstimativa[[#This Row],[ATA.ANO]])</f>
        <v>0</v>
      </c>
      <c r="N946" s="13" t="s">
        <v>1459</v>
      </c>
      <c r="O946" s="308" t="s">
        <v>1361</v>
      </c>
      <c r="P946" s="36"/>
      <c r="Q946" s="35" t="str">
        <f>IFERROR( VLOOKUP(tabEstimativa[[#This Row],[PREGÃO]],tabPregões[#Data],6,FALSE), "" )</f>
        <v/>
      </c>
      <c r="R946" s="48"/>
      <c r="S946" s="66" t="str">
        <f>IF(COUNTIFS(tabImprósperosDetalhes[PREGÃO],tabEstimativa[[#This Row],[PREGÃO]],tabImprósperosDetalhes[IMPRÓSPERO],tabEstimativa[[#This Row],[LOTE]]) &gt; 0,"X","")</f>
        <v/>
      </c>
      <c r="T946" s="98" t="str">
        <f>IFERROR( VLOOKUP(tabEstimativa[[#This Row],[PREGÃO]],tabPregões[#Data],11,FALSE), "" )</f>
        <v/>
      </c>
      <c r="U946" s="29" t="s">
        <v>1380</v>
      </c>
      <c r="V946" s="53" t="s">
        <v>1551</v>
      </c>
      <c r="W946" s="54">
        <v>43591.434733796297</v>
      </c>
      <c r="X946" s="34" t="str">
        <f t="shared" si="15"/>
        <v>*</v>
      </c>
    </row>
    <row r="947" spans="1:24" x14ac:dyDescent="0.3">
      <c r="A947" s="2">
        <v>122545</v>
      </c>
      <c r="B947" s="3" t="s">
        <v>966</v>
      </c>
      <c r="C947" s="5" t="s">
        <v>3</v>
      </c>
      <c r="D947" s="11">
        <v>84</v>
      </c>
      <c r="E947" s="23">
        <v>2</v>
      </c>
      <c r="F947" s="11">
        <v>12</v>
      </c>
      <c r="G947" s="74">
        <f>IFERROR( ROUNDUP(tabEstimativa[[#This Row],[ESTIMATIVA]] / tabEstimativa[[#This Row],[PERÍODO]],0), 0 )</f>
        <v>2</v>
      </c>
      <c r="H947" s="72">
        <v>24</v>
      </c>
      <c r="I947" s="12">
        <v>43356</v>
      </c>
      <c r="J947" s="7"/>
      <c r="K947" s="8"/>
      <c r="L947" s="6"/>
      <c r="M947" s="238">
        <f>SUMIFS(tabSaldoAta[SALDO],tabSaldoAta[CÓDIGO],tabEstimativa[[#This Row],[CÓDIGO]],tabSaldoAta[ATA.NR],tabEstimativa[[#This Row],[ATA.NR]],tabSaldoAta[ATA.ANO],tabEstimativa[[#This Row],[ATA.ANO]])</f>
        <v>0</v>
      </c>
      <c r="N947" s="13" t="s">
        <v>1459</v>
      </c>
      <c r="O947" s="308" t="s">
        <v>1361</v>
      </c>
      <c r="P947" s="36"/>
      <c r="Q947" s="35" t="str">
        <f>IFERROR( VLOOKUP(tabEstimativa[[#This Row],[PREGÃO]],tabPregões[#Data],6,FALSE), "" )</f>
        <v/>
      </c>
      <c r="R947" s="48"/>
      <c r="S947" s="66" t="str">
        <f>IF(COUNTIFS(tabImprósperosDetalhes[PREGÃO],tabEstimativa[[#This Row],[PREGÃO]],tabImprósperosDetalhes[IMPRÓSPERO],tabEstimativa[[#This Row],[LOTE]]) &gt; 0,"X","")</f>
        <v/>
      </c>
      <c r="T947" s="98" t="str">
        <f>IFERROR( VLOOKUP(tabEstimativa[[#This Row],[PREGÃO]],tabPregões[#Data],11,FALSE), "" )</f>
        <v/>
      </c>
      <c r="U947" s="29" t="s">
        <v>1380</v>
      </c>
      <c r="V947" s="53" t="s">
        <v>1551</v>
      </c>
      <c r="W947" s="54">
        <v>43591.434733796297</v>
      </c>
      <c r="X947" s="34" t="str">
        <f t="shared" si="15"/>
        <v>*</v>
      </c>
    </row>
    <row r="948" spans="1:24" x14ac:dyDescent="0.3">
      <c r="A948" s="2">
        <v>92382</v>
      </c>
      <c r="B948" s="3" t="s">
        <v>952</v>
      </c>
      <c r="C948" s="5" t="s">
        <v>3</v>
      </c>
      <c r="D948" s="11"/>
      <c r="E948" s="23"/>
      <c r="F948" s="11">
        <v>12</v>
      </c>
      <c r="G948" s="74">
        <f>IFERROR( ROUNDUP(tabEstimativa[[#This Row],[ESTIMATIVA]] / tabEstimativa[[#This Row],[PERÍODO]],0), 0 )</f>
        <v>1</v>
      </c>
      <c r="H948" s="72">
        <v>4</v>
      </c>
      <c r="I948" s="12">
        <v>43356</v>
      </c>
      <c r="J948" s="7"/>
      <c r="K948" s="8"/>
      <c r="L948" s="6"/>
      <c r="M948" s="238">
        <f>SUMIFS(tabSaldoAta[SALDO],tabSaldoAta[CÓDIGO],tabEstimativa[[#This Row],[CÓDIGO]],tabSaldoAta[ATA.NR],tabEstimativa[[#This Row],[ATA.NR]],tabSaldoAta[ATA.ANO],tabEstimativa[[#This Row],[ATA.ANO]])</f>
        <v>0</v>
      </c>
      <c r="N948" s="13" t="s">
        <v>1459</v>
      </c>
      <c r="O948" s="308" t="s">
        <v>1361</v>
      </c>
      <c r="P948" s="36"/>
      <c r="Q948" s="35" t="str">
        <f>IFERROR( VLOOKUP(tabEstimativa[[#This Row],[PREGÃO]],tabPregões[#Data],6,FALSE), "" )</f>
        <v/>
      </c>
      <c r="R948" s="48"/>
      <c r="S948" s="66" t="str">
        <f>IF(COUNTIFS(tabImprósperosDetalhes[PREGÃO],tabEstimativa[[#This Row],[PREGÃO]],tabImprósperosDetalhes[IMPRÓSPERO],tabEstimativa[[#This Row],[LOTE]]) &gt; 0,"X","")</f>
        <v/>
      </c>
      <c r="T948" s="98" t="str">
        <f>IFERROR( VLOOKUP(tabEstimativa[[#This Row],[PREGÃO]],tabPregões[#Data],11,FALSE), "" )</f>
        <v/>
      </c>
      <c r="U948" s="29" t="s">
        <v>1380</v>
      </c>
      <c r="V948" s="53" t="s">
        <v>1551</v>
      </c>
      <c r="W948" s="54">
        <v>43606.696840277778</v>
      </c>
      <c r="X948" s="34" t="str">
        <f t="shared" si="15"/>
        <v>*</v>
      </c>
    </row>
    <row r="949" spans="1:24" x14ac:dyDescent="0.3">
      <c r="A949" s="2">
        <v>40431</v>
      </c>
      <c r="B949" s="3" t="s">
        <v>945</v>
      </c>
      <c r="C949" s="5" t="s">
        <v>3</v>
      </c>
      <c r="D949" s="11"/>
      <c r="E949" s="23"/>
      <c r="F949" s="11">
        <v>12</v>
      </c>
      <c r="G949" s="74">
        <f>IFERROR( ROUNDUP(tabEstimativa[[#This Row],[ESTIMATIVA]] / tabEstimativa[[#This Row],[PERÍODO]],0), 0 )</f>
        <v>0</v>
      </c>
      <c r="H949" s="72">
        <v>0</v>
      </c>
      <c r="I949" s="12">
        <v>43356</v>
      </c>
      <c r="J949" s="7"/>
      <c r="K949" s="8"/>
      <c r="L949" s="6"/>
      <c r="M949" s="238">
        <f>SUMIFS(tabSaldoAta[SALDO],tabSaldoAta[CÓDIGO],tabEstimativa[[#This Row],[CÓDIGO]],tabSaldoAta[ATA.NR],tabEstimativa[[#This Row],[ATA.NR]],tabSaldoAta[ATA.ANO],tabEstimativa[[#This Row],[ATA.ANO]])</f>
        <v>0</v>
      </c>
      <c r="N949" s="13" t="s">
        <v>1199</v>
      </c>
      <c r="O949" s="308" t="s">
        <v>1361</v>
      </c>
      <c r="P949" s="36"/>
      <c r="Q949" s="35" t="str">
        <f>IFERROR( VLOOKUP(tabEstimativa[[#This Row],[PREGÃO]],tabPregões[#Data],6,FALSE), "" )</f>
        <v/>
      </c>
      <c r="R949" s="48"/>
      <c r="S949" s="66" t="str">
        <f>IF(COUNTIFS(tabImprósperosDetalhes[PREGÃO],tabEstimativa[[#This Row],[PREGÃO]],tabImprósperosDetalhes[IMPRÓSPERO],tabEstimativa[[#This Row],[LOTE]]) &gt; 0,"X","")</f>
        <v/>
      </c>
      <c r="T949" s="98" t="str">
        <f>IFERROR( VLOOKUP(tabEstimativa[[#This Row],[PREGÃO]],tabPregões[#Data],11,FALSE), "" )</f>
        <v/>
      </c>
      <c r="U949" s="29" t="s">
        <v>1380</v>
      </c>
      <c r="V949" s="53" t="s">
        <v>1551</v>
      </c>
      <c r="W949" s="54">
        <v>43591.434733796297</v>
      </c>
      <c r="X949" s="34" t="str">
        <f t="shared" si="15"/>
        <v>*</v>
      </c>
    </row>
    <row r="950" spans="1:24" x14ac:dyDescent="0.3">
      <c r="A950" s="2">
        <v>58116</v>
      </c>
      <c r="B950" s="3" t="s">
        <v>2120</v>
      </c>
      <c r="C950" s="5" t="s">
        <v>3</v>
      </c>
      <c r="D950" s="11">
        <v>70</v>
      </c>
      <c r="E950" s="23">
        <v>38</v>
      </c>
      <c r="F950" s="11">
        <v>12</v>
      </c>
      <c r="G950" s="74">
        <f>ROUNDUP(tabEstimativa[[#This Row],[ESTIMATIVA]] / tabEstimativa[[#This Row],[PERÍODO]],0)</f>
        <v>0</v>
      </c>
      <c r="H950" s="72">
        <v>0</v>
      </c>
      <c r="I950" s="12">
        <v>44016</v>
      </c>
      <c r="J950" s="2">
        <v>258</v>
      </c>
      <c r="K950" s="8">
        <v>2020</v>
      </c>
      <c r="L950" s="6">
        <v>44504</v>
      </c>
      <c r="M950" s="238">
        <f>SUMIFS(tabSaldoAta[SALDO],tabSaldoAta[CÓDIGO],tabEstimativa[[#This Row],[CÓDIGO]],tabSaldoAta[ATA.NR],tabEstimativa[[#This Row],[ATA.NR]],tabSaldoAta[ATA.ANO],tabEstimativa[[#This Row],[ATA.ANO]])</f>
        <v>-100</v>
      </c>
      <c r="N950" s="13" t="s">
        <v>1198</v>
      </c>
      <c r="O950" s="307" t="str">
        <f>IFERROR( VLOOKUP(CONCATENATE(tabEstimativa[[#This Row],[ATA.NR]],"/",tabEstimativa[[#This Row],[ATA.ANO]]-2000),tabAtas[#Data],6,FALSE), "" )</f>
        <v>PNEUS</v>
      </c>
      <c r="P950" s="36" t="s">
        <v>4065</v>
      </c>
      <c r="Q950" s="35">
        <f>IFERROR( VLOOKUP(tabEstimativa[[#This Row],[PREGÃO]],tabPregões[#Data],6,FALSE), "" )</f>
        <v>44123</v>
      </c>
      <c r="R950" s="48"/>
      <c r="S950" s="66" t="str">
        <f>IF(COUNTIFS(tabImprósperosDetalhes[PREGÃO],tabEstimativa[[#This Row],[PREGÃO]],tabImprósperosDetalhes[IMPRÓSPERO],tabEstimativa[[#This Row],[LOTE]]) &gt; 0,"X","")</f>
        <v/>
      </c>
      <c r="T950" s="98" t="str">
        <f>IFERROR( VLOOKUP(tabEstimativa[[#This Row],[PREGÃO]],tabPregões[#Data],11,FALSE), "" )</f>
        <v>Finalizado</v>
      </c>
      <c r="U950" s="29" t="s">
        <v>1560</v>
      </c>
      <c r="V950" s="53" t="s">
        <v>2063</v>
      </c>
      <c r="W950" s="54">
        <v>44509.359733796293</v>
      </c>
      <c r="X950" s="34" t="str">
        <f t="shared" si="15"/>
        <v>*</v>
      </c>
    </row>
    <row r="951" spans="1:24" x14ac:dyDescent="0.3">
      <c r="A951" s="2">
        <v>97284</v>
      </c>
      <c r="B951" s="3" t="s">
        <v>954</v>
      </c>
      <c r="C951" s="5" t="s">
        <v>3</v>
      </c>
      <c r="D951" s="11"/>
      <c r="E951" s="23"/>
      <c r="F951" s="11">
        <v>12</v>
      </c>
      <c r="G951" s="74">
        <f>IFERROR( ROUNDUP(tabEstimativa[[#This Row],[ESTIMATIVA]] / tabEstimativa[[#This Row],[PERÍODO]],0), 0 )</f>
        <v>0</v>
      </c>
      <c r="H951" s="72">
        <v>0</v>
      </c>
      <c r="I951" s="12">
        <v>43356</v>
      </c>
      <c r="J951" s="7"/>
      <c r="K951" s="8"/>
      <c r="L951" s="6"/>
      <c r="M951" s="238">
        <f>SUMIFS(tabSaldoAta[SALDO],tabSaldoAta[CÓDIGO],tabEstimativa[[#This Row],[CÓDIGO]],tabSaldoAta[ATA.NR],tabEstimativa[[#This Row],[ATA.NR]],tabSaldoAta[ATA.ANO],tabEstimativa[[#This Row],[ATA.ANO]])</f>
        <v>0</v>
      </c>
      <c r="N951" s="13" t="s">
        <v>1199</v>
      </c>
      <c r="O951" s="308" t="s">
        <v>1361</v>
      </c>
      <c r="P951" s="36"/>
      <c r="Q951" s="35" t="str">
        <f>IFERROR( VLOOKUP(tabEstimativa[[#This Row],[PREGÃO]],tabPregões[#Data],6,FALSE), "" )</f>
        <v/>
      </c>
      <c r="R951" s="48"/>
      <c r="S951" s="66" t="str">
        <f>IF(COUNTIFS(tabImprósperosDetalhes[PREGÃO],tabEstimativa[[#This Row],[PREGÃO]],tabImprósperosDetalhes[IMPRÓSPERO],tabEstimativa[[#This Row],[LOTE]]) &gt; 0,"X","")</f>
        <v/>
      </c>
      <c r="T951" s="98" t="str">
        <f>IFERROR( VLOOKUP(tabEstimativa[[#This Row],[PREGÃO]],tabPregões[#Data],11,FALSE), "" )</f>
        <v/>
      </c>
      <c r="U951" s="29" t="s">
        <v>1380</v>
      </c>
      <c r="V951" s="53" t="s">
        <v>1551</v>
      </c>
      <c r="W951" s="54">
        <v>43591.434733796297</v>
      </c>
      <c r="X951" s="34" t="str">
        <f t="shared" si="15"/>
        <v>*</v>
      </c>
    </row>
    <row r="952" spans="1:24" x14ac:dyDescent="0.3">
      <c r="A952" s="2">
        <v>130825</v>
      </c>
      <c r="B952" s="3" t="s">
        <v>971</v>
      </c>
      <c r="C952" s="5" t="s">
        <v>3</v>
      </c>
      <c r="D952" s="11"/>
      <c r="E952" s="23"/>
      <c r="F952" s="11">
        <v>12</v>
      </c>
      <c r="G952" s="74">
        <f>IFERROR( ROUNDUP(tabEstimativa[[#This Row],[ESTIMATIVA]] / tabEstimativa[[#This Row],[PERÍODO]],0), 0 )</f>
        <v>0</v>
      </c>
      <c r="H952" s="72">
        <v>0</v>
      </c>
      <c r="I952" s="12">
        <v>43356</v>
      </c>
      <c r="J952" s="7"/>
      <c r="K952" s="8"/>
      <c r="L952" s="6"/>
      <c r="M952" s="238">
        <f>SUMIFS(tabSaldoAta[SALDO],tabSaldoAta[CÓDIGO],tabEstimativa[[#This Row],[CÓDIGO]],tabSaldoAta[ATA.NR],tabEstimativa[[#This Row],[ATA.NR]],tabSaldoAta[ATA.ANO],tabEstimativa[[#This Row],[ATA.ANO]])</f>
        <v>0</v>
      </c>
      <c r="N952" s="13" t="s">
        <v>1199</v>
      </c>
      <c r="O952" s="308" t="s">
        <v>1361</v>
      </c>
      <c r="P952" s="36"/>
      <c r="Q952" s="35" t="str">
        <f>IFERROR( VLOOKUP(tabEstimativa[[#This Row],[PREGÃO]],tabPregões[#Data],6,FALSE), "" )</f>
        <v/>
      </c>
      <c r="R952" s="48"/>
      <c r="S952" s="66" t="str">
        <f>IF(COUNTIFS(tabImprósperosDetalhes[PREGÃO],tabEstimativa[[#This Row],[PREGÃO]],tabImprósperosDetalhes[IMPRÓSPERO],tabEstimativa[[#This Row],[LOTE]]) &gt; 0,"X","")</f>
        <v/>
      </c>
      <c r="T952" s="98" t="str">
        <f>IFERROR( VLOOKUP(tabEstimativa[[#This Row],[PREGÃO]],tabPregões[#Data],11,FALSE), "" )</f>
        <v/>
      </c>
      <c r="U952" s="29" t="s">
        <v>1380</v>
      </c>
      <c r="V952" s="53" t="s">
        <v>1551</v>
      </c>
      <c r="W952" s="54">
        <v>43591.434733796297</v>
      </c>
      <c r="X952" s="34" t="str">
        <f t="shared" si="15"/>
        <v>*</v>
      </c>
    </row>
    <row r="953" spans="1:24" x14ac:dyDescent="0.3">
      <c r="A953" s="2">
        <v>28216</v>
      </c>
      <c r="B953" s="3" t="s">
        <v>943</v>
      </c>
      <c r="C953" s="5" t="s">
        <v>3</v>
      </c>
      <c r="D953" s="11"/>
      <c r="E953" s="23"/>
      <c r="F953" s="11">
        <v>12</v>
      </c>
      <c r="G953" s="74">
        <f>IFERROR( ROUNDUP(tabEstimativa[[#This Row],[ESTIMATIVA]] / tabEstimativa[[#This Row],[PERÍODO]],0), 0 )</f>
        <v>1</v>
      </c>
      <c r="H953" s="72">
        <v>6</v>
      </c>
      <c r="I953" s="12">
        <v>43356</v>
      </c>
      <c r="J953" s="7"/>
      <c r="K953" s="8"/>
      <c r="L953" s="6"/>
      <c r="M953" s="238">
        <f>SUMIFS(tabSaldoAta[SALDO],tabSaldoAta[CÓDIGO],tabEstimativa[[#This Row],[CÓDIGO]],tabSaldoAta[ATA.NR],tabEstimativa[[#This Row],[ATA.NR]],tabSaldoAta[ATA.ANO],tabEstimativa[[#This Row],[ATA.ANO]])</f>
        <v>0</v>
      </c>
      <c r="N953" s="13" t="s">
        <v>1459</v>
      </c>
      <c r="O953" s="308" t="s">
        <v>1361</v>
      </c>
      <c r="P953" s="36"/>
      <c r="Q953" s="35" t="str">
        <f>IFERROR( VLOOKUP(tabEstimativa[[#This Row],[PREGÃO]],tabPregões[#Data],6,FALSE), "" )</f>
        <v/>
      </c>
      <c r="R953" s="48"/>
      <c r="S953" s="66" t="str">
        <f>IF(COUNTIFS(tabImprósperosDetalhes[PREGÃO],tabEstimativa[[#This Row],[PREGÃO]],tabImprósperosDetalhes[IMPRÓSPERO],tabEstimativa[[#This Row],[LOTE]]) &gt; 0,"X","")</f>
        <v/>
      </c>
      <c r="T953" s="98" t="str">
        <f>IFERROR( VLOOKUP(tabEstimativa[[#This Row],[PREGÃO]],tabPregões[#Data],11,FALSE), "" )</f>
        <v/>
      </c>
      <c r="U953" s="29" t="s">
        <v>1380</v>
      </c>
      <c r="V953" s="53" t="s">
        <v>1551</v>
      </c>
      <c r="W953" s="54">
        <v>43606.696840277778</v>
      </c>
      <c r="X953" s="34" t="str">
        <f t="shared" si="15"/>
        <v>*</v>
      </c>
    </row>
    <row r="954" spans="1:24" x14ac:dyDescent="0.3">
      <c r="A954" s="2">
        <v>128663</v>
      </c>
      <c r="B954" s="3" t="s">
        <v>969</v>
      </c>
      <c r="C954" s="5" t="s">
        <v>3</v>
      </c>
      <c r="D954" s="11"/>
      <c r="E954" s="23"/>
      <c r="F954" s="11">
        <v>12</v>
      </c>
      <c r="G954" s="74">
        <f>IFERROR( ROUNDUP(tabEstimativa[[#This Row],[ESTIMATIVA]] / tabEstimativa[[#This Row],[PERÍODO]],0), 0 )</f>
        <v>0</v>
      </c>
      <c r="H954" s="72">
        <v>0</v>
      </c>
      <c r="I954" s="12">
        <v>43356</v>
      </c>
      <c r="J954" s="7"/>
      <c r="K954" s="8"/>
      <c r="L954" s="6"/>
      <c r="M954" s="238">
        <f>SUMIFS(tabSaldoAta[SALDO],tabSaldoAta[CÓDIGO],tabEstimativa[[#This Row],[CÓDIGO]],tabSaldoAta[ATA.NR],tabEstimativa[[#This Row],[ATA.NR]],tabSaldoAta[ATA.ANO],tabEstimativa[[#This Row],[ATA.ANO]])</f>
        <v>0</v>
      </c>
      <c r="N954" s="13" t="s">
        <v>1199</v>
      </c>
      <c r="O954" s="308" t="s">
        <v>1361</v>
      </c>
      <c r="P954" s="36"/>
      <c r="Q954" s="35" t="str">
        <f>IFERROR( VLOOKUP(tabEstimativa[[#This Row],[PREGÃO]],tabPregões[#Data],6,FALSE), "" )</f>
        <v/>
      </c>
      <c r="R954" s="48"/>
      <c r="S954" s="66" t="str">
        <f>IF(COUNTIFS(tabImprósperosDetalhes[PREGÃO],tabEstimativa[[#This Row],[PREGÃO]],tabImprósperosDetalhes[IMPRÓSPERO],tabEstimativa[[#This Row],[LOTE]]) &gt; 0,"X","")</f>
        <v/>
      </c>
      <c r="T954" s="98" t="str">
        <f>IFERROR( VLOOKUP(tabEstimativa[[#This Row],[PREGÃO]],tabPregões[#Data],11,FALSE), "" )</f>
        <v/>
      </c>
      <c r="U954" s="29" t="s">
        <v>1380</v>
      </c>
      <c r="V954" s="53" t="s">
        <v>1551</v>
      </c>
      <c r="W954" s="54">
        <v>43591.434733796297</v>
      </c>
      <c r="X954" s="34" t="str">
        <f t="shared" si="15"/>
        <v>*</v>
      </c>
    </row>
    <row r="955" spans="1:24" x14ac:dyDescent="0.3">
      <c r="A955" s="2">
        <v>13270</v>
      </c>
      <c r="B955" s="3" t="s">
        <v>942</v>
      </c>
      <c r="C955" s="5" t="s">
        <v>3</v>
      </c>
      <c r="D955" s="11"/>
      <c r="E955" s="23"/>
      <c r="F955" s="11">
        <v>12</v>
      </c>
      <c r="G955" s="74">
        <f>IFERROR( ROUNDUP(tabEstimativa[[#This Row],[ESTIMATIVA]] / tabEstimativa[[#This Row],[PERÍODO]],0), 0 )</f>
        <v>1</v>
      </c>
      <c r="H955" s="72">
        <v>6</v>
      </c>
      <c r="I955" s="12">
        <v>43356</v>
      </c>
      <c r="J955" s="7"/>
      <c r="K955" s="8"/>
      <c r="L955" s="6"/>
      <c r="M955" s="238">
        <f>SUMIFS(tabSaldoAta[SALDO],tabSaldoAta[CÓDIGO],tabEstimativa[[#This Row],[CÓDIGO]],tabSaldoAta[ATA.NR],tabEstimativa[[#This Row],[ATA.NR]],tabSaldoAta[ATA.ANO],tabEstimativa[[#This Row],[ATA.ANO]])</f>
        <v>0</v>
      </c>
      <c r="N955" s="13" t="s">
        <v>1459</v>
      </c>
      <c r="O955" s="308" t="s">
        <v>1361</v>
      </c>
      <c r="P955" s="36"/>
      <c r="Q955" s="35" t="str">
        <f>IFERROR( VLOOKUP(tabEstimativa[[#This Row],[PREGÃO]],tabPregões[#Data],6,FALSE), "" )</f>
        <v/>
      </c>
      <c r="R955" s="48"/>
      <c r="S955" s="66" t="str">
        <f>IF(COUNTIFS(tabImprósperosDetalhes[PREGÃO],tabEstimativa[[#This Row],[PREGÃO]],tabImprósperosDetalhes[IMPRÓSPERO],tabEstimativa[[#This Row],[LOTE]]) &gt; 0,"X","")</f>
        <v/>
      </c>
      <c r="T955" s="98" t="str">
        <f>IFERROR( VLOOKUP(tabEstimativa[[#This Row],[PREGÃO]],tabPregões[#Data],11,FALSE), "" )</f>
        <v/>
      </c>
      <c r="U955" s="29" t="s">
        <v>1380</v>
      </c>
      <c r="V955" s="53" t="s">
        <v>1551</v>
      </c>
      <c r="W955" s="54">
        <v>43606.696840277778</v>
      </c>
      <c r="X955" s="34" t="str">
        <f t="shared" si="15"/>
        <v>*</v>
      </c>
    </row>
    <row r="956" spans="1:24" x14ac:dyDescent="0.3">
      <c r="A956" s="2">
        <v>110642</v>
      </c>
      <c r="B956" s="3" t="s">
        <v>973</v>
      </c>
      <c r="C956" s="5" t="s">
        <v>3</v>
      </c>
      <c r="D956" s="11"/>
      <c r="E956" s="23"/>
      <c r="F956" s="11">
        <v>12</v>
      </c>
      <c r="G956" s="74">
        <f>IFERROR( ROUNDUP(tabEstimativa[[#This Row],[ESTIMATIVA]] / tabEstimativa[[#This Row],[PERÍODO]],0), 0 )</f>
        <v>1</v>
      </c>
      <c r="H956" s="72">
        <v>8</v>
      </c>
      <c r="I956" s="12">
        <v>43356</v>
      </c>
      <c r="J956" s="7"/>
      <c r="K956" s="8"/>
      <c r="L956" s="6"/>
      <c r="M956" s="238">
        <f>SUMIFS(tabSaldoAta[SALDO],tabSaldoAta[CÓDIGO],tabEstimativa[[#This Row],[CÓDIGO]],tabSaldoAta[ATA.NR],tabEstimativa[[#This Row],[ATA.NR]],tabSaldoAta[ATA.ANO],tabEstimativa[[#This Row],[ATA.ANO]])</f>
        <v>0</v>
      </c>
      <c r="N956" s="13" t="s">
        <v>1459</v>
      </c>
      <c r="O956" s="308" t="s">
        <v>1361</v>
      </c>
      <c r="P956" s="36"/>
      <c r="Q956" s="35" t="str">
        <f>IFERROR( VLOOKUP(tabEstimativa[[#This Row],[PREGÃO]],tabPregões[#Data],6,FALSE), "" )</f>
        <v/>
      </c>
      <c r="R956" s="48"/>
      <c r="S956" s="66" t="str">
        <f>IF(COUNTIFS(tabImprósperosDetalhes[PREGÃO],tabEstimativa[[#This Row],[PREGÃO]],tabImprósperosDetalhes[IMPRÓSPERO],tabEstimativa[[#This Row],[LOTE]]) &gt; 0,"X","")</f>
        <v/>
      </c>
      <c r="T956" s="98" t="str">
        <f>IFERROR( VLOOKUP(tabEstimativa[[#This Row],[PREGÃO]],tabPregões[#Data],11,FALSE), "" )</f>
        <v/>
      </c>
      <c r="U956" s="29" t="s">
        <v>1380</v>
      </c>
      <c r="V956" s="53" t="s">
        <v>1551</v>
      </c>
      <c r="W956" s="54">
        <v>43606.696840277778</v>
      </c>
      <c r="X956" s="34" t="str">
        <f t="shared" si="15"/>
        <v>*</v>
      </c>
    </row>
    <row r="957" spans="1:24" x14ac:dyDescent="0.3">
      <c r="A957" s="2">
        <v>106866</v>
      </c>
      <c r="B957" s="3" t="s">
        <v>957</v>
      </c>
      <c r="C957" s="5" t="s">
        <v>3</v>
      </c>
      <c r="D957" s="11"/>
      <c r="E957" s="23"/>
      <c r="F957" s="11">
        <v>12</v>
      </c>
      <c r="G957" s="74">
        <f>IFERROR( ROUNDUP(tabEstimativa[[#This Row],[ESTIMATIVA]] / tabEstimativa[[#This Row],[PERÍODO]],0), 0 )</f>
        <v>0</v>
      </c>
      <c r="H957" s="72">
        <v>0</v>
      </c>
      <c r="I957" s="12">
        <v>43356</v>
      </c>
      <c r="J957" s="7"/>
      <c r="K957" s="8"/>
      <c r="L957" s="6"/>
      <c r="M957" s="238">
        <f>SUMIFS(tabSaldoAta[SALDO],tabSaldoAta[CÓDIGO],tabEstimativa[[#This Row],[CÓDIGO]],tabSaldoAta[ATA.NR],tabEstimativa[[#This Row],[ATA.NR]],tabSaldoAta[ATA.ANO],tabEstimativa[[#This Row],[ATA.ANO]])</f>
        <v>0</v>
      </c>
      <c r="N957" s="13" t="s">
        <v>1199</v>
      </c>
      <c r="O957" s="308" t="s">
        <v>1361</v>
      </c>
      <c r="P957" s="36"/>
      <c r="Q957" s="35" t="str">
        <f>IFERROR( VLOOKUP(tabEstimativa[[#This Row],[PREGÃO]],tabPregões[#Data],6,FALSE), "" )</f>
        <v/>
      </c>
      <c r="R957" s="48"/>
      <c r="S957" s="66" t="str">
        <f>IF(COUNTIFS(tabImprósperosDetalhes[PREGÃO],tabEstimativa[[#This Row],[PREGÃO]],tabImprósperosDetalhes[IMPRÓSPERO],tabEstimativa[[#This Row],[LOTE]]) &gt; 0,"X","")</f>
        <v/>
      </c>
      <c r="T957" s="98" t="str">
        <f>IFERROR( VLOOKUP(tabEstimativa[[#This Row],[PREGÃO]],tabPregões[#Data],11,FALSE), "" )</f>
        <v/>
      </c>
      <c r="U957" s="29" t="s">
        <v>1380</v>
      </c>
      <c r="V957" s="53" t="s">
        <v>1551</v>
      </c>
      <c r="W957" s="54">
        <v>43591.434733796297</v>
      </c>
      <c r="X957" s="34" t="str">
        <f t="shared" si="15"/>
        <v>*</v>
      </c>
    </row>
    <row r="958" spans="1:24" x14ac:dyDescent="0.3">
      <c r="A958" s="2">
        <v>51421</v>
      </c>
      <c r="B958" s="3" t="s">
        <v>1497</v>
      </c>
      <c r="C958" s="5" t="s">
        <v>1420</v>
      </c>
      <c r="D958" s="11"/>
      <c r="E958" s="23"/>
      <c r="F958" s="11">
        <v>12</v>
      </c>
      <c r="G958" s="74">
        <f>IFERROR( ROUNDUP(tabEstimativa[[#This Row],[ESTIMATIVA]] / tabEstimativa[[#This Row],[PERÍODO]],0), 0 )</f>
        <v>0</v>
      </c>
      <c r="H958" s="72">
        <v>0</v>
      </c>
      <c r="I958" s="12">
        <v>43096</v>
      </c>
      <c r="J958" s="7"/>
      <c r="K958" s="8"/>
      <c r="L958" s="6"/>
      <c r="M958" s="238">
        <f>SUMIFS(tabSaldoAta[SALDO],tabSaldoAta[CÓDIGO],tabEstimativa[[#This Row],[CÓDIGO]],tabSaldoAta[ATA.NR],tabEstimativa[[#This Row],[ATA.NR]],tabSaldoAta[ATA.ANO],tabEstimativa[[#This Row],[ATA.ANO]])</f>
        <v>0</v>
      </c>
      <c r="N958" s="13" t="s">
        <v>1199</v>
      </c>
      <c r="O958" s="308" t="s">
        <v>1324</v>
      </c>
      <c r="P958" s="36"/>
      <c r="Q958" s="35" t="str">
        <f>IFERROR( VLOOKUP(tabEstimativa[[#This Row],[PREGÃO]],tabPregões[#Data],6,FALSE), "" )</f>
        <v/>
      </c>
      <c r="R958" s="48"/>
      <c r="S958" s="66" t="str">
        <f>IF(COUNTIFS(tabImprósperosDetalhes[PREGÃO],tabEstimativa[[#This Row],[PREGÃO]],tabImprósperosDetalhes[IMPRÓSPERO],tabEstimativa[[#This Row],[LOTE]]) &gt; 0,"X","")</f>
        <v/>
      </c>
      <c r="T958" s="98" t="str">
        <f>IFERROR( VLOOKUP(tabEstimativa[[#This Row],[PREGÃO]],tabPregões[#Data],11,FALSE), "" )</f>
        <v/>
      </c>
      <c r="U958" s="29" t="s">
        <v>2002</v>
      </c>
      <c r="V958" s="53" t="s">
        <v>1551</v>
      </c>
      <c r="W958" s="54">
        <v>43685.362962962965</v>
      </c>
      <c r="X958" s="34" t="str">
        <f t="shared" si="15"/>
        <v>*</v>
      </c>
    </row>
    <row r="959" spans="1:24" x14ac:dyDescent="0.3">
      <c r="A959" s="2">
        <v>14120</v>
      </c>
      <c r="B959" s="3" t="s">
        <v>837</v>
      </c>
      <c r="C959" s="5" t="s">
        <v>14</v>
      </c>
      <c r="D959" s="11">
        <v>72</v>
      </c>
      <c r="E959" s="23">
        <v>11</v>
      </c>
      <c r="F959" s="11">
        <v>12</v>
      </c>
      <c r="G959" s="74">
        <f>IFERROR( ROUNDUP(tabEstimativa[[#This Row],[ESTIMATIVA]] / tabEstimativa[[#This Row],[PERÍODO]],0), 0 )</f>
        <v>17</v>
      </c>
      <c r="H959" s="72">
        <v>200</v>
      </c>
      <c r="I959" s="12">
        <v>43754</v>
      </c>
      <c r="J959" s="7"/>
      <c r="K959" s="8"/>
      <c r="L959" s="6"/>
      <c r="M959" s="238">
        <f>SUMIFS(tabSaldoAta[SALDO],tabSaldoAta[CÓDIGO],tabEstimativa[[#This Row],[CÓDIGO]],tabSaldoAta[ATA.NR],tabEstimativa[[#This Row],[ATA.NR]],tabSaldoAta[ATA.ANO],tabEstimativa[[#This Row],[ATA.ANO]])</f>
        <v>0</v>
      </c>
      <c r="N959" s="13" t="s">
        <v>1199</v>
      </c>
      <c r="O959" s="308" t="s">
        <v>1315</v>
      </c>
      <c r="P959" s="36"/>
      <c r="Q959" s="35" t="str">
        <f>IFERROR( VLOOKUP(tabEstimativa[[#This Row],[PREGÃO]],tabPregões[#Data],6,FALSE), "" )</f>
        <v/>
      </c>
      <c r="R959" s="48"/>
      <c r="S959" s="66" t="str">
        <f>IF(COUNTIFS(tabImprósperosDetalhes[PREGÃO],tabEstimativa[[#This Row],[PREGÃO]],tabImprósperosDetalhes[IMPRÓSPERO],tabEstimativa[[#This Row],[LOTE]]) &gt; 0,"X","")</f>
        <v/>
      </c>
      <c r="T959" s="98" t="str">
        <f>IFERROR( VLOOKUP(tabEstimativa[[#This Row],[PREGÃO]],tabPregões[#Data],11,FALSE), "" )</f>
        <v/>
      </c>
      <c r="U959" s="29" t="s">
        <v>1380</v>
      </c>
      <c r="V959" s="53" t="s">
        <v>2063</v>
      </c>
      <c r="W959" s="54">
        <v>43769.632835648146</v>
      </c>
      <c r="X959" s="34" t="str">
        <f t="shared" si="15"/>
        <v>*</v>
      </c>
    </row>
    <row r="960" spans="1:24" x14ac:dyDescent="0.3">
      <c r="A960" s="2">
        <v>120831</v>
      </c>
      <c r="B960" s="3" t="s">
        <v>864</v>
      </c>
      <c r="C960" s="5" t="s">
        <v>17</v>
      </c>
      <c r="D960" s="11"/>
      <c r="E960" s="23"/>
      <c r="F960" s="11">
        <v>12</v>
      </c>
      <c r="G960" s="74">
        <f>IFERROR( ROUNDUP(tabEstimativa[[#This Row],[ESTIMATIVA]] / tabEstimativa[[#This Row],[PERÍODO]],0), 0 )</f>
        <v>13</v>
      </c>
      <c r="H960" s="72">
        <v>150</v>
      </c>
      <c r="I960" s="12">
        <v>43357</v>
      </c>
      <c r="J960" s="7"/>
      <c r="K960" s="8"/>
      <c r="L960" s="6"/>
      <c r="M960" s="238">
        <f>SUMIFS(tabSaldoAta[SALDO],tabSaldoAta[CÓDIGO],tabEstimativa[[#This Row],[CÓDIGO]],tabSaldoAta[ATA.NR],tabEstimativa[[#This Row],[ATA.NR]],tabSaldoAta[ATA.ANO],tabEstimativa[[#This Row],[ATA.ANO]])</f>
        <v>0</v>
      </c>
      <c r="N960" s="13" t="s">
        <v>1459</v>
      </c>
      <c r="O960" s="308" t="s">
        <v>1353</v>
      </c>
      <c r="P960" s="36"/>
      <c r="Q960" s="35" t="str">
        <f>IFERROR( VLOOKUP(tabEstimativa[[#This Row],[PREGÃO]],tabPregões[#Data],6,FALSE), "" )</f>
        <v/>
      </c>
      <c r="R960" s="48"/>
      <c r="S960" s="66" t="str">
        <f>IF(COUNTIFS(tabImprósperosDetalhes[PREGÃO],tabEstimativa[[#This Row],[PREGÃO]],tabImprósperosDetalhes[IMPRÓSPERO],tabEstimativa[[#This Row],[LOTE]]) &gt; 0,"X","")</f>
        <v/>
      </c>
      <c r="T960" s="98" t="str">
        <f>IFERROR( VLOOKUP(tabEstimativa[[#This Row],[PREGÃO]],tabPregões[#Data],11,FALSE), "" )</f>
        <v/>
      </c>
      <c r="U960" s="29" t="s">
        <v>1380</v>
      </c>
      <c r="V960" s="53" t="s">
        <v>1551</v>
      </c>
      <c r="W960" s="54">
        <v>43606.696840277778</v>
      </c>
      <c r="X960" s="34" t="str">
        <f t="shared" si="15"/>
        <v>*</v>
      </c>
    </row>
    <row r="961" spans="1:24" x14ac:dyDescent="0.3">
      <c r="A961" s="2">
        <v>134985</v>
      </c>
      <c r="B961" s="3" t="s">
        <v>869</v>
      </c>
      <c r="C961" s="5" t="s">
        <v>17</v>
      </c>
      <c r="D961" s="11"/>
      <c r="E961" s="23"/>
      <c r="F961" s="11">
        <v>12</v>
      </c>
      <c r="G961" s="74">
        <f>IFERROR( ROUNDUP(tabEstimativa[[#This Row],[ESTIMATIVA]] / tabEstimativa[[#This Row],[PERÍODO]],0), 0 )</f>
        <v>30</v>
      </c>
      <c r="H961" s="72">
        <v>350</v>
      </c>
      <c r="I961" s="12">
        <v>43357</v>
      </c>
      <c r="J961" s="7"/>
      <c r="K961" s="8"/>
      <c r="L961" s="6"/>
      <c r="M961" s="238">
        <f>SUMIFS(tabSaldoAta[SALDO],tabSaldoAta[CÓDIGO],tabEstimativa[[#This Row],[CÓDIGO]],tabSaldoAta[ATA.NR],tabEstimativa[[#This Row],[ATA.NR]],tabSaldoAta[ATA.ANO],tabEstimativa[[#This Row],[ATA.ANO]])</f>
        <v>0</v>
      </c>
      <c r="N961" s="13" t="s">
        <v>1459</v>
      </c>
      <c r="O961" s="308" t="s">
        <v>1353</v>
      </c>
      <c r="P961" s="36"/>
      <c r="Q961" s="35" t="str">
        <f>IFERROR( VLOOKUP(tabEstimativa[[#This Row],[PREGÃO]],tabPregões[#Data],6,FALSE), "" )</f>
        <v/>
      </c>
      <c r="R961" s="48"/>
      <c r="S961" s="66" t="str">
        <f>IF(COUNTIFS(tabImprósperosDetalhes[PREGÃO],tabEstimativa[[#This Row],[PREGÃO]],tabImprósperosDetalhes[IMPRÓSPERO],tabEstimativa[[#This Row],[LOTE]]) &gt; 0,"X","")</f>
        <v/>
      </c>
      <c r="T961" s="98" t="str">
        <f>IFERROR( VLOOKUP(tabEstimativa[[#This Row],[PREGÃO]],tabPregões[#Data],11,FALSE), "" )</f>
        <v/>
      </c>
      <c r="U961" s="29" t="s">
        <v>1380</v>
      </c>
      <c r="V961" s="53" t="s">
        <v>1551</v>
      </c>
      <c r="W961" s="54">
        <v>43606.696840277778</v>
      </c>
      <c r="X961" s="34" t="str">
        <f t="shared" si="15"/>
        <v>*</v>
      </c>
    </row>
    <row r="962" spans="1:24" x14ac:dyDescent="0.3">
      <c r="A962" s="2">
        <v>133197</v>
      </c>
      <c r="B962" s="3" t="s">
        <v>867</v>
      </c>
      <c r="C962" s="5" t="s">
        <v>17</v>
      </c>
      <c r="D962" s="11"/>
      <c r="E962" s="23"/>
      <c r="F962" s="11">
        <v>12</v>
      </c>
      <c r="G962" s="74">
        <f>IFERROR( ROUNDUP(tabEstimativa[[#This Row],[ESTIMATIVA]] / tabEstimativa[[#This Row],[PERÍODO]],0), 0 )</f>
        <v>1</v>
      </c>
      <c r="H962" s="72">
        <v>5</v>
      </c>
      <c r="I962" s="12">
        <v>43357</v>
      </c>
      <c r="J962" s="7"/>
      <c r="K962" s="8"/>
      <c r="L962" s="6"/>
      <c r="M962" s="238">
        <f>SUMIFS(tabSaldoAta[SALDO],tabSaldoAta[CÓDIGO],tabEstimativa[[#This Row],[CÓDIGO]],tabSaldoAta[ATA.NR],tabEstimativa[[#This Row],[ATA.NR]],tabSaldoAta[ATA.ANO],tabEstimativa[[#This Row],[ATA.ANO]])</f>
        <v>0</v>
      </c>
      <c r="N962" s="13" t="s">
        <v>1459</v>
      </c>
      <c r="O962" s="308" t="s">
        <v>1353</v>
      </c>
      <c r="P962" s="36"/>
      <c r="Q962" s="35" t="str">
        <f>IFERROR( VLOOKUP(tabEstimativa[[#This Row],[PREGÃO]],tabPregões[#Data],6,FALSE), "" )</f>
        <v/>
      </c>
      <c r="R962" s="48"/>
      <c r="S962" s="66" t="str">
        <f>IF(COUNTIFS(tabImprósperosDetalhes[PREGÃO],tabEstimativa[[#This Row],[PREGÃO]],tabImprósperosDetalhes[IMPRÓSPERO],tabEstimativa[[#This Row],[LOTE]]) &gt; 0,"X","")</f>
        <v/>
      </c>
      <c r="T962" s="98" t="str">
        <f>IFERROR( VLOOKUP(tabEstimativa[[#This Row],[PREGÃO]],tabPregões[#Data],11,FALSE), "" )</f>
        <v/>
      </c>
      <c r="U962" s="29" t="s">
        <v>1380</v>
      </c>
      <c r="V962" s="53" t="s">
        <v>1551</v>
      </c>
      <c r="W962" s="54">
        <v>43606.696840277778</v>
      </c>
      <c r="X962" s="34" t="str">
        <f t="shared" si="15"/>
        <v>*</v>
      </c>
    </row>
    <row r="963" spans="1:24" x14ac:dyDescent="0.3">
      <c r="A963" s="2">
        <v>58706</v>
      </c>
      <c r="B963" s="3" t="s">
        <v>366</v>
      </c>
      <c r="C963" s="5" t="s">
        <v>3</v>
      </c>
      <c r="D963" s="11">
        <v>74</v>
      </c>
      <c r="E963" s="23">
        <v>3</v>
      </c>
      <c r="F963" s="11">
        <v>12</v>
      </c>
      <c r="G963" s="74">
        <f>IFERROR( ROUNDUP(tabEstimativa[[#This Row],[ESTIMATIVA]] / tabEstimativa[[#This Row],[PERÍODO]],0), 0 )</f>
        <v>0</v>
      </c>
      <c r="H963" s="72">
        <v>0</v>
      </c>
      <c r="I963" s="12">
        <v>44007</v>
      </c>
      <c r="J963" s="7">
        <v>257</v>
      </c>
      <c r="K963" s="8">
        <v>2019</v>
      </c>
      <c r="L963" s="6">
        <v>44119</v>
      </c>
      <c r="M963" s="238">
        <f>SUMIFS(tabSaldoAta[SALDO],tabSaldoAta[CÓDIGO],tabEstimativa[[#This Row],[CÓDIGO]],tabSaldoAta[ATA.NR],tabEstimativa[[#This Row],[ATA.NR]],tabSaldoAta[ATA.ANO],tabEstimativa[[#This Row],[ATA.ANO]])</f>
        <v>-100</v>
      </c>
      <c r="N963" s="13" t="s">
        <v>1198</v>
      </c>
      <c r="O963" s="308" t="s">
        <v>1633</v>
      </c>
      <c r="P963" s="36" t="s">
        <v>2021</v>
      </c>
      <c r="Q963" s="35">
        <f>IFERROR( VLOOKUP(tabEstimativa[[#This Row],[PREGÃO]],tabPregões[#Data],6,FALSE), "" )</f>
        <v>43726</v>
      </c>
      <c r="R963" s="48"/>
      <c r="S963" s="66" t="str">
        <f>IF(COUNTIFS(tabImprósperosDetalhes[PREGÃO],tabEstimativa[[#This Row],[PREGÃO]],tabImprósperosDetalhes[IMPRÓSPERO],tabEstimativa[[#This Row],[LOTE]]) &gt; 0,"X","")</f>
        <v/>
      </c>
      <c r="T963" s="98"/>
      <c r="U963" s="29" t="s">
        <v>1560</v>
      </c>
      <c r="V963" s="53" t="s">
        <v>2063</v>
      </c>
      <c r="W963" s="54">
        <v>44119.309687499997</v>
      </c>
      <c r="X963" s="34" t="str">
        <f t="shared" si="15"/>
        <v>*</v>
      </c>
    </row>
    <row r="964" spans="1:24" x14ac:dyDescent="0.3">
      <c r="A964" s="2">
        <v>134542</v>
      </c>
      <c r="B964" s="3" t="s">
        <v>895</v>
      </c>
      <c r="C964" s="5" t="s">
        <v>1418</v>
      </c>
      <c r="D964" s="11">
        <v>51</v>
      </c>
      <c r="E964" s="23">
        <v>21</v>
      </c>
      <c r="F964" s="11">
        <v>12</v>
      </c>
      <c r="G964" s="74">
        <f>IFERROR( ROUNDUP(tabEstimativa[[#This Row],[ESTIMATIVA]] / tabEstimativa[[#This Row],[PERÍODO]],0), 0 )</f>
        <v>250</v>
      </c>
      <c r="H964" s="72">
        <v>3000</v>
      </c>
      <c r="I964" s="12">
        <v>43970</v>
      </c>
      <c r="J964" s="7">
        <v>199</v>
      </c>
      <c r="K964" s="8">
        <v>2019</v>
      </c>
      <c r="L964" s="6">
        <v>44058</v>
      </c>
      <c r="M964" s="238">
        <f>SUMIFS(tabSaldoAta[SALDO],tabSaldoAta[CÓDIGO],tabEstimativa[[#This Row],[CÓDIGO]],tabSaldoAta[ATA.NR],tabEstimativa[[#This Row],[ATA.NR]],tabSaldoAta[ATA.ANO],tabEstimativa[[#This Row],[ATA.ANO]])</f>
        <v>0</v>
      </c>
      <c r="N964" s="13" t="s">
        <v>1198</v>
      </c>
      <c r="O964" s="308" t="s">
        <v>1990</v>
      </c>
      <c r="P964" s="36" t="s">
        <v>1991</v>
      </c>
      <c r="Q964" s="35">
        <f>IFERROR( VLOOKUP(tabEstimativa[[#This Row],[PREGÃO]],tabPregões[#Data],6,FALSE), "" )</f>
        <v>43700</v>
      </c>
      <c r="R964" s="48"/>
      <c r="S964" s="66" t="str">
        <f>IF(COUNTIFS(tabImprósperosDetalhes[PREGÃO],tabEstimativa[[#This Row],[PREGÃO]],tabImprósperosDetalhes[IMPRÓSPERO],tabEstimativa[[#This Row],[LOTE]]) &gt; 0,"X","")</f>
        <v/>
      </c>
      <c r="T964" s="98" t="str">
        <f>IFERROR( VLOOKUP(tabEstimativa[[#This Row],[PREGÃO]],tabPregões[#Data],11,FALSE), "" )</f>
        <v>Finalizar - contrato assinado</v>
      </c>
      <c r="U964" s="29" t="s">
        <v>1560</v>
      </c>
      <c r="V964" s="53" t="s">
        <v>3710</v>
      </c>
      <c r="W964" s="54">
        <v>44060.572291666664</v>
      </c>
      <c r="X964" s="34" t="str">
        <f t="shared" si="15"/>
        <v>*</v>
      </c>
    </row>
    <row r="965" spans="1:24" x14ac:dyDescent="0.3">
      <c r="A965" s="2">
        <v>139957</v>
      </c>
      <c r="B965" s="3" t="s">
        <v>3756</v>
      </c>
      <c r="C965" s="5" t="s">
        <v>1418</v>
      </c>
      <c r="D965" s="11">
        <v>51</v>
      </c>
      <c r="E965" s="23">
        <v>21</v>
      </c>
      <c r="F965" s="11">
        <v>12</v>
      </c>
      <c r="G965" s="74">
        <f>IFERROR( ROUNDUP(tabEstimativa[[#This Row],[ESTIMATIVA]] / tabEstimativa[[#This Row],[PERÍODO]],0), 0 )</f>
        <v>417</v>
      </c>
      <c r="H965" s="73">
        <v>5000</v>
      </c>
      <c r="I965" s="12">
        <v>44082</v>
      </c>
      <c r="J965" s="7">
        <v>105</v>
      </c>
      <c r="K965" s="8">
        <v>2021</v>
      </c>
      <c r="L965" s="6">
        <v>44658</v>
      </c>
      <c r="M965" s="238">
        <f>SUMIFS(tabSaldoAta[SALDO],tabSaldoAta[CÓDIGO],tabEstimativa[[#This Row],[CÓDIGO]],tabSaldoAta[ATA.NR],tabEstimativa[[#This Row],[ATA.NR]],tabSaldoAta[ATA.ANO],tabEstimativa[[#This Row],[ATA.ANO]])</f>
        <v>500</v>
      </c>
      <c r="N965" s="13" t="s">
        <v>1198</v>
      </c>
      <c r="O965" s="308"/>
      <c r="P965" s="36" t="s">
        <v>4131</v>
      </c>
      <c r="Q965" s="35"/>
      <c r="R965" s="48"/>
      <c r="S965" s="66"/>
      <c r="T965" s="245"/>
      <c r="U965" s="29"/>
      <c r="V965" s="53" t="s">
        <v>2196</v>
      </c>
      <c r="W965" s="54">
        <v>44671.725902777776</v>
      </c>
      <c r="X965" s="34" t="str">
        <f t="shared" si="15"/>
        <v>*</v>
      </c>
    </row>
    <row r="966" spans="1:24" x14ac:dyDescent="0.3">
      <c r="A966" s="2">
        <v>134543</v>
      </c>
      <c r="B966" s="3" t="s">
        <v>194</v>
      </c>
      <c r="C966" s="5" t="s">
        <v>1418</v>
      </c>
      <c r="D966" s="11">
        <v>51</v>
      </c>
      <c r="E966" s="23">
        <v>21</v>
      </c>
      <c r="F966" s="11">
        <v>12</v>
      </c>
      <c r="G966" s="74">
        <f>IFERROR( ROUNDUP(tabEstimativa[[#This Row],[ESTIMATIVA]] / tabEstimativa[[#This Row],[PERÍODO]],0), 0 )</f>
        <v>0</v>
      </c>
      <c r="H966" s="72">
        <v>0</v>
      </c>
      <c r="I966" s="12">
        <v>44082</v>
      </c>
      <c r="J966" s="7">
        <v>292</v>
      </c>
      <c r="K966" s="8">
        <v>2019</v>
      </c>
      <c r="L966" s="6">
        <v>44182</v>
      </c>
      <c r="M966" s="238">
        <f>SUMIFS(tabSaldoAta[SALDO],tabSaldoAta[CÓDIGO],tabEstimativa[[#This Row],[CÓDIGO]],tabSaldoAta[ATA.NR],tabEstimativa[[#This Row],[ATA.NR]],tabSaldoAta[ATA.ANO],tabEstimativa[[#This Row],[ATA.ANO]])</f>
        <v>3400</v>
      </c>
      <c r="N966" s="13" t="s">
        <v>1198</v>
      </c>
      <c r="O966" s="307" t="str">
        <f>IFERROR( VLOOKUP(CONCATENATE(tabEstimativa[[#This Row],[ATA.NR]],"/",tabEstimativa[[#This Row],[ATA.ANO]]-2000),tabAtas[#Data],6,FALSE), "" )</f>
        <v>MATERIAL DE CONSTRUÇÃO</v>
      </c>
      <c r="P966" s="36" t="s">
        <v>4131</v>
      </c>
      <c r="Q966" s="35">
        <f>IFERROR( VLOOKUP(tabEstimativa[[#This Row],[PREGÃO]],tabPregões[#Data],6,FALSE), "" )</f>
        <v>44271</v>
      </c>
      <c r="R966" s="48"/>
      <c r="S966" s="66" t="str">
        <f>IF(COUNTIFS(tabImprósperosDetalhes[PREGÃO],tabEstimativa[[#This Row],[PREGÃO]],tabImprósperosDetalhes[IMPRÓSPERO],tabEstimativa[[#This Row],[LOTE]]) &gt; 0,"X","")</f>
        <v/>
      </c>
      <c r="T966" s="98" t="str">
        <f>IFERROR( VLOOKUP(tabEstimativa[[#This Row],[PREGÃO]],tabPregões[#Data],11,FALSE), "" )</f>
        <v>Processo finalizado. Ata 105/21.</v>
      </c>
      <c r="U966" s="29" t="s">
        <v>1560</v>
      </c>
      <c r="V966" s="53" t="s">
        <v>2063</v>
      </c>
      <c r="W966" s="54">
        <v>44323.449004629627</v>
      </c>
      <c r="X966" s="34" t="str">
        <f t="shared" si="15"/>
        <v>*</v>
      </c>
    </row>
    <row r="967" spans="1:24" x14ac:dyDescent="0.3">
      <c r="A967" s="306">
        <v>139958</v>
      </c>
      <c r="B967" s="314" t="s">
        <v>3757</v>
      </c>
      <c r="C967" s="5" t="s">
        <v>1418</v>
      </c>
      <c r="D967" s="11">
        <v>51</v>
      </c>
      <c r="E967" s="23">
        <v>21</v>
      </c>
      <c r="F967" s="11">
        <v>12</v>
      </c>
      <c r="G967" s="74">
        <f>IFERROR( ROUNDUP(tabEstimativa[[#This Row],[ESTIMATIVA]] / tabEstimativa[[#This Row],[PERÍODO]],0), 0 )</f>
        <v>375</v>
      </c>
      <c r="H967" s="73">
        <v>4500</v>
      </c>
      <c r="I967" s="12">
        <v>44082</v>
      </c>
      <c r="J967" s="7">
        <v>105</v>
      </c>
      <c r="K967" s="8">
        <v>2021</v>
      </c>
      <c r="L967" s="6">
        <v>44658</v>
      </c>
      <c r="M967" s="238">
        <f>SUMIFS(tabSaldoAta[SALDO],tabSaldoAta[CÓDIGO],tabEstimativa[[#This Row],[CÓDIGO]],tabSaldoAta[ATA.NR],tabEstimativa[[#This Row],[ATA.NR]],tabSaldoAta[ATA.ANO],tabEstimativa[[#This Row],[ATA.ANO]])</f>
        <v>2339.14</v>
      </c>
      <c r="N967" s="13" t="s">
        <v>1198</v>
      </c>
      <c r="O967" s="308"/>
      <c r="P967" s="36" t="s">
        <v>4131</v>
      </c>
      <c r="Q967" s="35"/>
      <c r="R967" s="48"/>
      <c r="S967" s="66"/>
      <c r="T967" s="245"/>
      <c r="U967" s="29"/>
      <c r="V967" s="53" t="s">
        <v>2196</v>
      </c>
      <c r="W967" s="54">
        <v>44671.725902777776</v>
      </c>
      <c r="X967" s="34" t="str">
        <f t="shared" si="15"/>
        <v>*</v>
      </c>
    </row>
    <row r="968" spans="1:24" x14ac:dyDescent="0.3">
      <c r="A968" s="2">
        <v>102832</v>
      </c>
      <c r="B968" s="3" t="s">
        <v>1994</v>
      </c>
      <c r="C968" s="5" t="s">
        <v>3</v>
      </c>
      <c r="D968" s="11">
        <v>51</v>
      </c>
      <c r="E968" s="23">
        <v>42</v>
      </c>
      <c r="F968" s="11">
        <v>12</v>
      </c>
      <c r="G968" s="74">
        <f>ROUNDUP(tabEstimativa[[#This Row],[ESTIMATIVA]] / tabEstimativa[[#This Row],[PERÍODO]],0)</f>
        <v>0</v>
      </c>
      <c r="H968" s="72">
        <v>0</v>
      </c>
      <c r="I968" s="12">
        <v>44159</v>
      </c>
      <c r="J968" s="2">
        <v>87</v>
      </c>
      <c r="K968" s="8">
        <v>2020</v>
      </c>
      <c r="L968" s="6">
        <v>44286</v>
      </c>
      <c r="M968" s="238">
        <f>SUMIFS(tabSaldoAta[SALDO],tabSaldoAta[CÓDIGO],tabEstimativa[[#This Row],[CÓDIGO]],tabSaldoAta[ATA.NR],tabEstimativa[[#This Row],[ATA.NR]],tabSaldoAta[ATA.ANO],tabEstimativa[[#This Row],[ATA.ANO]])</f>
        <v>100</v>
      </c>
      <c r="N968" s="13" t="s">
        <v>1198</v>
      </c>
      <c r="O968" s="307" t="str">
        <f>IFERROR( VLOOKUP(CONCATENATE(tabEstimativa[[#This Row],[ATA.NR]],"/",tabEstimativa[[#This Row],[ATA.ANO]]-2000),tabAtas[#Data],6,FALSE), "" )</f>
        <v>MATERIAL ELETRICO</v>
      </c>
      <c r="P968" s="36" t="s">
        <v>3258</v>
      </c>
      <c r="Q968" s="35">
        <f>IFERROR( VLOOKUP(tabEstimativa[[#This Row],[PREGÃO]],tabPregões[#Data],6,FALSE), "" )</f>
        <v>43951</v>
      </c>
      <c r="R968" s="48">
        <v>55</v>
      </c>
      <c r="S968" s="66" t="str">
        <f>IF(COUNTIFS(tabImprósperosDetalhes[PREGÃO],tabEstimativa[[#This Row],[PREGÃO]],tabImprósperosDetalhes[IMPRÓSPERO],tabEstimativa[[#This Row],[LOTE]]) &gt; 0,"X","")</f>
        <v/>
      </c>
      <c r="T968" s="98" t="str">
        <f>IFERROR( VLOOKUP(tabEstimativa[[#This Row],[PREGÃO]],tabPregões[#Data],11,FALSE), "" )</f>
        <v>Processo conferido, finalizado.</v>
      </c>
      <c r="U968" s="29" t="s">
        <v>1560</v>
      </c>
      <c r="V968" s="53" t="s">
        <v>2063</v>
      </c>
      <c r="W968" s="54">
        <v>44286.475798611114</v>
      </c>
      <c r="X968" s="34" t="str">
        <f t="shared" si="15"/>
        <v>*</v>
      </c>
    </row>
    <row r="969" spans="1:24" x14ac:dyDescent="0.3">
      <c r="A969" s="2">
        <v>134968</v>
      </c>
      <c r="B969" s="3" t="s">
        <v>883</v>
      </c>
      <c r="C969" s="5" t="s">
        <v>17</v>
      </c>
      <c r="D969" s="11"/>
      <c r="E969" s="23"/>
      <c r="F969" s="11">
        <v>12</v>
      </c>
      <c r="G969" s="74">
        <f>IFERROR( ROUNDUP(tabEstimativa[[#This Row],[ESTIMATIVA]] / tabEstimativa[[#This Row],[PERÍODO]],0), 0 )</f>
        <v>50</v>
      </c>
      <c r="H969" s="72">
        <v>600</v>
      </c>
      <c r="I969" s="12">
        <v>43245</v>
      </c>
      <c r="J969" s="7"/>
      <c r="K969" s="8"/>
      <c r="L969" s="6"/>
      <c r="M969" s="238">
        <f>SUMIFS(tabSaldoAta[SALDO],tabSaldoAta[CÓDIGO],tabEstimativa[[#This Row],[CÓDIGO]],tabSaldoAta[ATA.NR],tabEstimativa[[#This Row],[ATA.NR]],tabSaldoAta[ATA.ANO],tabEstimativa[[#This Row],[ATA.ANO]])</f>
        <v>0</v>
      </c>
      <c r="N969" s="13" t="s">
        <v>1459</v>
      </c>
      <c r="O969" s="308" t="s">
        <v>1352</v>
      </c>
      <c r="P969" s="36"/>
      <c r="Q969" s="35" t="str">
        <f>IFERROR( VLOOKUP(tabEstimativa[[#This Row],[PREGÃO]],tabPregões[#Data],6,FALSE), "" )</f>
        <v/>
      </c>
      <c r="R969" s="48"/>
      <c r="S969" s="66" t="str">
        <f>IF(COUNTIFS(tabImprósperosDetalhes[PREGÃO],tabEstimativa[[#This Row],[PREGÃO]],tabImprósperosDetalhes[IMPRÓSPERO],tabEstimativa[[#This Row],[LOTE]]) &gt; 0,"X","")</f>
        <v/>
      </c>
      <c r="T969" s="98" t="str">
        <f>IFERROR( VLOOKUP(tabEstimativa[[#This Row],[PREGÃO]],tabPregões[#Data],11,FALSE), "" )</f>
        <v/>
      </c>
      <c r="U969" s="29" t="s">
        <v>1380</v>
      </c>
      <c r="V969" s="53" t="s">
        <v>1551</v>
      </c>
      <c r="W969" s="54">
        <v>43591.434733796297</v>
      </c>
      <c r="X969" s="34" t="str">
        <f t="shared" si="15"/>
        <v>*</v>
      </c>
    </row>
    <row r="970" spans="1:24" x14ac:dyDescent="0.3">
      <c r="A970" s="2">
        <v>134965</v>
      </c>
      <c r="B970" s="3" t="s">
        <v>880</v>
      </c>
      <c r="C970" s="5" t="s">
        <v>17</v>
      </c>
      <c r="D970" s="11"/>
      <c r="E970" s="23"/>
      <c r="F970" s="11">
        <v>12</v>
      </c>
      <c r="G970" s="74">
        <f>IFERROR( ROUNDUP(tabEstimativa[[#This Row],[ESTIMATIVA]] / tabEstimativa[[#This Row],[PERÍODO]],0), 0 )</f>
        <v>34</v>
      </c>
      <c r="H970" s="72">
        <v>400</v>
      </c>
      <c r="I970" s="12">
        <v>43245</v>
      </c>
      <c r="J970" s="7"/>
      <c r="K970" s="8"/>
      <c r="L970" s="6"/>
      <c r="M970" s="238">
        <f>SUMIFS(tabSaldoAta[SALDO],tabSaldoAta[CÓDIGO],tabEstimativa[[#This Row],[CÓDIGO]],tabSaldoAta[ATA.NR],tabEstimativa[[#This Row],[ATA.NR]],tabSaldoAta[ATA.ANO],tabEstimativa[[#This Row],[ATA.ANO]])</f>
        <v>0</v>
      </c>
      <c r="N970" s="13" t="s">
        <v>1459</v>
      </c>
      <c r="O970" s="308" t="s">
        <v>1352</v>
      </c>
      <c r="P970" s="36"/>
      <c r="Q970" s="35" t="str">
        <f>IFERROR( VLOOKUP(tabEstimativa[[#This Row],[PREGÃO]],tabPregões[#Data],6,FALSE), "" )</f>
        <v/>
      </c>
      <c r="R970" s="48"/>
      <c r="S970" s="66" t="str">
        <f>IF(COUNTIFS(tabImprósperosDetalhes[PREGÃO],tabEstimativa[[#This Row],[PREGÃO]],tabImprósperosDetalhes[IMPRÓSPERO],tabEstimativa[[#This Row],[LOTE]]) &gt; 0,"X","")</f>
        <v/>
      </c>
      <c r="T970" s="98" t="str">
        <f>IFERROR( VLOOKUP(tabEstimativa[[#This Row],[PREGÃO]],tabPregões[#Data],11,FALSE), "" )</f>
        <v/>
      </c>
      <c r="U970" s="29" t="s">
        <v>1380</v>
      </c>
      <c r="V970" s="53" t="s">
        <v>1551</v>
      </c>
      <c r="W970" s="54">
        <v>43606.696840277778</v>
      </c>
      <c r="X970" s="34" t="str">
        <f t="shared" si="15"/>
        <v>*</v>
      </c>
    </row>
    <row r="971" spans="1:24" x14ac:dyDescent="0.3">
      <c r="A971" s="2">
        <v>58977</v>
      </c>
      <c r="B971" s="3" t="s">
        <v>1463</v>
      </c>
      <c r="C971" s="5" t="s">
        <v>3</v>
      </c>
      <c r="D971" s="11">
        <v>51</v>
      </c>
      <c r="E971" s="23">
        <v>37</v>
      </c>
      <c r="F971" s="11">
        <v>12</v>
      </c>
      <c r="G971" s="74">
        <f>IFERROR( ROUNDUP(tabEstimativa[[#This Row],[ESTIMATIVA]] / tabEstimativa[[#This Row],[PERÍODO]],0), 0 )</f>
        <v>0</v>
      </c>
      <c r="H971" s="72">
        <v>0</v>
      </c>
      <c r="I971" s="12">
        <v>43895</v>
      </c>
      <c r="J971" s="7">
        <v>176</v>
      </c>
      <c r="K971" s="8">
        <v>2019</v>
      </c>
      <c r="L971" s="6">
        <v>43670</v>
      </c>
      <c r="M971" s="238">
        <f>SUMIFS(tabSaldoAta[SALDO],tabSaldoAta[CÓDIGO],tabEstimativa[[#This Row],[CÓDIGO]],tabSaldoAta[ATA.NR],tabEstimativa[[#This Row],[ATA.NR]],tabSaldoAta[ATA.ANO],tabEstimativa[[#This Row],[ATA.ANO]])</f>
        <v>80</v>
      </c>
      <c r="N971" s="13" t="s">
        <v>1199</v>
      </c>
      <c r="O971" s="308" t="s">
        <v>2052</v>
      </c>
      <c r="P971" s="36" t="s">
        <v>2051</v>
      </c>
      <c r="Q971" s="35">
        <f>IFERROR( VLOOKUP(tabEstimativa[[#This Row],[PREGÃO]],tabPregões[#Data],6,FALSE), "" )</f>
        <v>43672</v>
      </c>
      <c r="R971" s="48"/>
      <c r="S971" s="66" t="str">
        <f>IF(COUNTIFS(tabImprósperosDetalhes[PREGÃO],tabEstimativa[[#This Row],[PREGÃO]],tabImprósperosDetalhes[IMPRÓSPERO],tabEstimativa[[#This Row],[LOTE]]) &gt; 0,"X","")</f>
        <v/>
      </c>
      <c r="T971" s="98" t="str">
        <f>IFERROR( VLOOKUP(tabEstimativa[[#This Row],[PREGÃO]],tabPregões[#Data],11,FALSE), "" )</f>
        <v>Finalizar - contrato assinado.</v>
      </c>
      <c r="U971" s="29" t="s">
        <v>1522</v>
      </c>
      <c r="V971" s="53" t="s">
        <v>1551</v>
      </c>
      <c r="W971" s="54">
        <v>43895.682060185187</v>
      </c>
      <c r="X971" s="34" t="str">
        <f t="shared" si="15"/>
        <v>*</v>
      </c>
    </row>
    <row r="972" spans="1:24" x14ac:dyDescent="0.3">
      <c r="A972" s="2">
        <v>118153</v>
      </c>
      <c r="B972" s="3" t="s">
        <v>370</v>
      </c>
      <c r="C972" s="5" t="s">
        <v>3</v>
      </c>
      <c r="D972" s="11"/>
      <c r="E972" s="23"/>
      <c r="F972" s="11">
        <v>12</v>
      </c>
      <c r="G972" s="74">
        <f>IFERROR( ROUNDUP(tabEstimativa[[#This Row],[ESTIMATIVA]] / tabEstimativa[[#This Row],[PERÍODO]],0), 0 )</f>
        <v>0</v>
      </c>
      <c r="H972" s="72">
        <v>0</v>
      </c>
      <c r="I972" s="12">
        <v>43607</v>
      </c>
      <c r="J972" s="7">
        <v>189</v>
      </c>
      <c r="K972" s="8">
        <v>2018</v>
      </c>
      <c r="L972" s="6">
        <v>43724</v>
      </c>
      <c r="M972" s="238">
        <f>SUMIFS(tabSaldoAta[SALDO],tabSaldoAta[CÓDIGO],tabEstimativa[[#This Row],[CÓDIGO]],tabSaldoAta[ATA.NR],tabEstimativa[[#This Row],[ATA.NR]],tabSaldoAta[ATA.ANO],tabEstimativa[[#This Row],[ATA.ANO]])</f>
        <v>0</v>
      </c>
      <c r="N972" s="13" t="s">
        <v>1199</v>
      </c>
      <c r="O972" s="308" t="s">
        <v>1333</v>
      </c>
      <c r="P972" s="36" t="s">
        <v>2021</v>
      </c>
      <c r="Q972" s="35">
        <f>IFERROR( VLOOKUP(tabEstimativa[[#This Row],[PREGÃO]],tabPregões[#Data],6,FALSE), "" )</f>
        <v>43726</v>
      </c>
      <c r="R972" s="48"/>
      <c r="S972" s="66" t="str">
        <f>IF(COUNTIFS(tabImprósperosDetalhes[PREGÃO],tabEstimativa[[#This Row],[PREGÃO]],tabImprósperosDetalhes[IMPRÓSPERO],tabEstimativa[[#This Row],[LOTE]]) &gt; 0,"X","")</f>
        <v/>
      </c>
      <c r="T972" s="98" t="str">
        <f>IFERROR( VLOOKUP(tabEstimativa[[#This Row],[PREGÃO]],tabPregões[#Data],11,FALSE), "" )</f>
        <v>Área técnica respondeu recurso</v>
      </c>
      <c r="U972" s="29" t="s">
        <v>1935</v>
      </c>
      <c r="V972" s="53" t="s">
        <v>2063</v>
      </c>
      <c r="W972" s="54">
        <v>43789.500173611108</v>
      </c>
      <c r="X972" s="34" t="str">
        <f t="shared" si="15"/>
        <v>*</v>
      </c>
    </row>
    <row r="973" spans="1:24" x14ac:dyDescent="0.3">
      <c r="A973" s="2">
        <v>119726</v>
      </c>
      <c r="B973" s="3" t="s">
        <v>371</v>
      </c>
      <c r="C973" s="5" t="s">
        <v>3</v>
      </c>
      <c r="D973" s="11"/>
      <c r="E973" s="23"/>
      <c r="F973" s="11">
        <v>12</v>
      </c>
      <c r="G973" s="74">
        <f>IFERROR( ROUNDUP(tabEstimativa[[#This Row],[ESTIMATIVA]] / tabEstimativa[[#This Row],[PERÍODO]],0), 0 )</f>
        <v>0</v>
      </c>
      <c r="H973" s="72">
        <v>0</v>
      </c>
      <c r="I973" s="12">
        <v>43607</v>
      </c>
      <c r="J973" s="7">
        <v>189</v>
      </c>
      <c r="K973" s="8">
        <v>2018</v>
      </c>
      <c r="L973" s="6">
        <v>43724</v>
      </c>
      <c r="M973" s="238">
        <f>SUMIFS(tabSaldoAta[SALDO],tabSaldoAta[CÓDIGO],tabEstimativa[[#This Row],[CÓDIGO]],tabSaldoAta[ATA.NR],tabEstimativa[[#This Row],[ATA.NR]],tabSaldoAta[ATA.ANO],tabEstimativa[[#This Row],[ATA.ANO]])</f>
        <v>0</v>
      </c>
      <c r="N973" s="13" t="s">
        <v>1199</v>
      </c>
      <c r="O973" s="308" t="s">
        <v>1333</v>
      </c>
      <c r="P973" s="36" t="s">
        <v>2021</v>
      </c>
      <c r="Q973" s="35">
        <f>IFERROR( VLOOKUP(tabEstimativa[[#This Row],[PREGÃO]],tabPregões[#Data],6,FALSE), "" )</f>
        <v>43726</v>
      </c>
      <c r="R973" s="48"/>
      <c r="S973" s="66" t="str">
        <f>IF(COUNTIFS(tabImprósperosDetalhes[PREGÃO],tabEstimativa[[#This Row],[PREGÃO]],tabImprósperosDetalhes[IMPRÓSPERO],tabEstimativa[[#This Row],[LOTE]]) &gt; 0,"X","")</f>
        <v/>
      </c>
      <c r="T973" s="98" t="str">
        <f>IFERROR( VLOOKUP(tabEstimativa[[#This Row],[PREGÃO]],tabPregões[#Data],11,FALSE), "" )</f>
        <v>Área técnica respondeu recurso</v>
      </c>
      <c r="U973" s="29" t="s">
        <v>1935</v>
      </c>
      <c r="V973" s="53" t="s">
        <v>2063</v>
      </c>
      <c r="W973" s="54">
        <v>43789.500173611108</v>
      </c>
      <c r="X973" s="34" t="str">
        <f t="shared" si="15"/>
        <v>*</v>
      </c>
    </row>
    <row r="974" spans="1:24" x14ac:dyDescent="0.3">
      <c r="A974" s="2">
        <v>27479</v>
      </c>
      <c r="B974" s="3" t="s">
        <v>1411</v>
      </c>
      <c r="C974" s="5" t="s">
        <v>97</v>
      </c>
      <c r="D974" s="11">
        <v>76</v>
      </c>
      <c r="E974" s="23">
        <v>5</v>
      </c>
      <c r="F974" s="11">
        <v>12</v>
      </c>
      <c r="G974" s="74">
        <f>IFERROR( ROUNDUP(tabEstimativa[[#This Row],[ESTIMATIVA]] / tabEstimativa[[#This Row],[PERÍODO]],0), 0 )</f>
        <v>17</v>
      </c>
      <c r="H974" s="73">
        <v>200</v>
      </c>
      <c r="I974" s="12">
        <v>43963</v>
      </c>
      <c r="J974" s="2">
        <v>304</v>
      </c>
      <c r="K974" s="8">
        <v>2020</v>
      </c>
      <c r="L974" s="6">
        <v>44545</v>
      </c>
      <c r="M974" s="238">
        <f>SUMIFS(tabSaldoAta[SALDO],tabSaldoAta[CÓDIGO],tabEstimativa[[#This Row],[CÓDIGO]],tabSaldoAta[ATA.NR],tabEstimativa[[#This Row],[ATA.NR]],tabSaldoAta[ATA.ANO],tabEstimativa[[#This Row],[ATA.ANO]])</f>
        <v>0</v>
      </c>
      <c r="N974" s="13" t="s">
        <v>1198</v>
      </c>
      <c r="O974" s="308" t="s">
        <v>1556</v>
      </c>
      <c r="P974" s="36" t="s">
        <v>3856</v>
      </c>
      <c r="Q974" s="35">
        <f>IFERROR( VLOOKUP(tabEstimativa[[#This Row],[PREGÃO]],tabPregões[#Data],6,FALSE), "" )</f>
        <v>44078</v>
      </c>
      <c r="R974" s="48">
        <v>9</v>
      </c>
      <c r="S974" s="66" t="s">
        <v>3865</v>
      </c>
      <c r="T974" s="98" t="str">
        <f>IFERROR( VLOOKUP(tabEstimativa[[#This Row],[PREGÃO]],tabPregões[#Data],11,FALSE), "" )</f>
        <v>Finalizado. Ata 254/20</v>
      </c>
      <c r="U974" s="29" t="s">
        <v>1560</v>
      </c>
      <c r="V974" s="53" t="s">
        <v>2196</v>
      </c>
      <c r="W974" s="54">
        <v>44547.487268518518</v>
      </c>
      <c r="X974" s="34" t="str">
        <f t="shared" si="15"/>
        <v>*</v>
      </c>
    </row>
    <row r="975" spans="1:24" x14ac:dyDescent="0.3">
      <c r="A975" s="2">
        <v>138551</v>
      </c>
      <c r="B975" s="3" t="s">
        <v>3448</v>
      </c>
      <c r="C975" s="5" t="s">
        <v>17</v>
      </c>
      <c r="D975" s="11">
        <v>55</v>
      </c>
      <c r="E975" s="23">
        <v>66</v>
      </c>
      <c r="F975" s="11">
        <v>12</v>
      </c>
      <c r="G975" s="74">
        <f>ROUNDUP(tabEstimativa[[#This Row],[ESTIMATIVA]] / tabEstimativa[[#This Row],[PERÍODO]],0)</f>
        <v>84</v>
      </c>
      <c r="H975" s="72">
        <v>1000</v>
      </c>
      <c r="I975" s="268">
        <v>44146</v>
      </c>
      <c r="J975" s="2">
        <v>79</v>
      </c>
      <c r="K975" s="8">
        <v>2021</v>
      </c>
      <c r="L975" s="6">
        <v>44636</v>
      </c>
      <c r="M975" s="238">
        <f>SUMIFS(tabSaldoAta[SALDO],tabSaldoAta[CÓDIGO],tabEstimativa[[#This Row],[CÓDIGO]],tabSaldoAta[ATA.NR],tabEstimativa[[#This Row],[ATA.NR]],tabSaldoAta[ATA.ANO],tabEstimativa[[#This Row],[ATA.ANO]])</f>
        <v>1</v>
      </c>
      <c r="N975" s="13" t="s">
        <v>1198</v>
      </c>
      <c r="O975" s="307" t="str">
        <f>IFERROR( VLOOKUP(CONCATENATE(tabEstimativa[[#This Row],[ATA.NR]],"/",tabEstimativa[[#This Row],[ATA.ANO]]-2000),tabAtas[#Data],6,FALSE), "" )</f>
        <v>LUMINARIAS E REFLETORES</v>
      </c>
      <c r="P975" s="36" t="s">
        <v>4064</v>
      </c>
      <c r="Q975" s="35">
        <f>IFERROR( VLOOKUP(tabEstimativa[[#This Row],[PREGÃO]],tabPregões[#Data],6,FALSE), "" )</f>
        <v>44216</v>
      </c>
      <c r="R975" s="48"/>
      <c r="S975" s="66" t="str">
        <f>IF(COUNTIFS(tabImprósperosDetalhes[PREGÃO],tabEstimativa[[#This Row],[PREGÃO]],tabImprósperosDetalhes[IMPRÓSPERO],tabEstimativa[[#This Row],[LOTE]]) &gt; 0,"X","")</f>
        <v/>
      </c>
      <c r="T975" s="98" t="str">
        <f>IFERROR( VLOOKUP(tabEstimativa[[#This Row],[PREGÃO]],tabPregões[#Data],11,FALSE), "" )</f>
        <v>Finalizado</v>
      </c>
      <c r="U975" s="29" t="s">
        <v>1560</v>
      </c>
      <c r="V975" s="53" t="s">
        <v>2063</v>
      </c>
      <c r="W975" s="54">
        <v>44637.717094907406</v>
      </c>
      <c r="X975" s="34" t="str">
        <f t="shared" si="15"/>
        <v>*</v>
      </c>
    </row>
    <row r="976" spans="1:24" x14ac:dyDescent="0.3">
      <c r="A976" s="2">
        <v>19842</v>
      </c>
      <c r="B976" s="3" t="s">
        <v>846</v>
      </c>
      <c r="C976" s="5" t="s">
        <v>3</v>
      </c>
      <c r="D976" s="11">
        <v>62</v>
      </c>
      <c r="E976" s="23">
        <v>12</v>
      </c>
      <c r="F976" s="11">
        <v>12</v>
      </c>
      <c r="G976" s="74">
        <f>IFERROR( ROUNDUP(tabEstimativa[[#This Row],[ESTIMATIVA]] / tabEstimativa[[#This Row],[PERÍODO]],0), 0 )</f>
        <v>834</v>
      </c>
      <c r="H976" s="72">
        <v>10000</v>
      </c>
      <c r="I976" s="12">
        <v>44224</v>
      </c>
      <c r="J976" s="7">
        <v>111</v>
      </c>
      <c r="K976" s="8">
        <v>2020</v>
      </c>
      <c r="L976" s="6">
        <v>44336</v>
      </c>
      <c r="M976" s="238">
        <f>SUMIFS(tabSaldoAta[SALDO],tabSaldoAta[CÓDIGO],tabEstimativa[[#This Row],[CÓDIGO]],tabSaldoAta[ATA.NR],tabEstimativa[[#This Row],[ATA.NR]],tabSaldoAta[ATA.ANO],tabEstimativa[[#This Row],[ATA.ANO]])</f>
        <v>0</v>
      </c>
      <c r="N976" s="13" t="s">
        <v>1799</v>
      </c>
      <c r="O976" s="308" t="s">
        <v>1545</v>
      </c>
      <c r="P976" s="36" t="s">
        <v>3560</v>
      </c>
      <c r="Q976" s="35">
        <f>IFERROR( VLOOKUP(tabEstimativa[[#This Row],[PREGÃO]],tabPregões[#Data],6,FALSE), "" )</f>
        <v>44343</v>
      </c>
      <c r="R976" s="48"/>
      <c r="S976" s="66" t="str">
        <f>IF(COUNTIFS(tabImprósperosDetalhes[PREGÃO],tabEstimativa[[#This Row],[PREGÃO]],tabImprósperosDetalhes[IMPRÓSPERO],tabEstimativa[[#This Row],[LOTE]]) &gt; 0,"X","")</f>
        <v/>
      </c>
      <c r="T976" s="98" t="str">
        <f>IFERROR( VLOOKUP(tabEstimativa[[#This Row],[PREGÃO]],tabPregões[#Data],11,FALSE), "" )</f>
        <v>Empresas convocadas para assinar contrato até esta data.</v>
      </c>
      <c r="U976" s="29" t="s">
        <v>1560</v>
      </c>
      <c r="V976" s="53" t="s">
        <v>2063</v>
      </c>
      <c r="W976" s="54">
        <v>44256.339907407404</v>
      </c>
      <c r="X976" s="34" t="str">
        <f t="shared" si="15"/>
        <v>*</v>
      </c>
    </row>
    <row r="977" spans="1:24" x14ac:dyDescent="0.3">
      <c r="A977" s="2">
        <v>126555</v>
      </c>
      <c r="B977" s="3" t="s">
        <v>968</v>
      </c>
      <c r="C977" s="5" t="s">
        <v>3</v>
      </c>
      <c r="D977" s="11"/>
      <c r="E977" s="23"/>
      <c r="F977" s="11">
        <v>12</v>
      </c>
      <c r="G977" s="74">
        <f>IFERROR( ROUNDUP(tabEstimativa[[#This Row],[ESTIMATIVA]] / tabEstimativa[[#This Row],[PERÍODO]],0), 0 )</f>
        <v>0</v>
      </c>
      <c r="H977" s="72">
        <v>0</v>
      </c>
      <c r="I977" s="12">
        <v>43356</v>
      </c>
      <c r="J977" s="7"/>
      <c r="K977" s="8"/>
      <c r="L977" s="6"/>
      <c r="M977" s="238">
        <f>SUMIFS(tabSaldoAta[SALDO],tabSaldoAta[CÓDIGO],tabEstimativa[[#This Row],[CÓDIGO]],tabSaldoAta[ATA.NR],tabEstimativa[[#This Row],[ATA.NR]],tabSaldoAta[ATA.ANO],tabEstimativa[[#This Row],[ATA.ANO]])</f>
        <v>0</v>
      </c>
      <c r="N977" s="13" t="s">
        <v>1199</v>
      </c>
      <c r="O977" s="308" t="s">
        <v>1361</v>
      </c>
      <c r="P977" s="36"/>
      <c r="Q977" s="35" t="str">
        <f>IFERROR( VLOOKUP(tabEstimativa[[#This Row],[PREGÃO]],tabPregões[#Data],6,FALSE), "" )</f>
        <v/>
      </c>
      <c r="R977" s="48"/>
      <c r="S977" s="66" t="str">
        <f>IF(COUNTIFS(tabImprósperosDetalhes[PREGÃO],tabEstimativa[[#This Row],[PREGÃO]],tabImprósperosDetalhes[IMPRÓSPERO],tabEstimativa[[#This Row],[LOTE]]) &gt; 0,"X","")</f>
        <v/>
      </c>
      <c r="T977" s="98" t="str">
        <f>IFERROR( VLOOKUP(tabEstimativa[[#This Row],[PREGÃO]],tabPregões[#Data],11,FALSE), "" )</f>
        <v/>
      </c>
      <c r="U977" s="29" t="s">
        <v>1380</v>
      </c>
      <c r="V977" s="53" t="s">
        <v>1551</v>
      </c>
      <c r="W977" s="54">
        <v>43591.434733796297</v>
      </c>
      <c r="X977" s="34" t="str">
        <f t="shared" si="15"/>
        <v>*</v>
      </c>
    </row>
    <row r="978" spans="1:24" x14ac:dyDescent="0.3">
      <c r="A978" s="2">
        <v>92144</v>
      </c>
      <c r="B978" s="3" t="s">
        <v>974</v>
      </c>
      <c r="C978" s="5" t="s">
        <v>17</v>
      </c>
      <c r="D978" s="11"/>
      <c r="E978" s="23"/>
      <c r="F978" s="11">
        <v>12</v>
      </c>
      <c r="G978" s="74">
        <f>IFERROR( ROUNDUP(tabEstimativa[[#This Row],[ESTIMATIVA]] / tabEstimativa[[#This Row],[PERÍODO]],0), 0 )</f>
        <v>0</v>
      </c>
      <c r="H978" s="72">
        <v>0</v>
      </c>
      <c r="I978" s="12">
        <v>43895</v>
      </c>
      <c r="J978" s="7">
        <v>167</v>
      </c>
      <c r="K978" s="8">
        <v>2019</v>
      </c>
      <c r="L978" s="6">
        <v>44032</v>
      </c>
      <c r="M978" s="238">
        <f>SUMIFS(tabSaldoAta[SALDO],tabSaldoAta[CÓDIGO],tabEstimativa[[#This Row],[CÓDIGO]],tabSaldoAta[ATA.NR],tabEstimativa[[#This Row],[ATA.NR]],tabSaldoAta[ATA.ANO],tabEstimativa[[#This Row],[ATA.ANO]])</f>
        <v>0</v>
      </c>
      <c r="N978" s="13" t="s">
        <v>1199</v>
      </c>
      <c r="O978" s="308" t="s">
        <v>1362</v>
      </c>
      <c r="P978" s="36" t="s">
        <v>1903</v>
      </c>
      <c r="Q978" s="35">
        <f>IFERROR( VLOOKUP(tabEstimativa[[#This Row],[PREGÃO]],tabPregões[#Data],6,FALSE), "" )</f>
        <v>43668</v>
      </c>
      <c r="R978" s="48"/>
      <c r="S978" s="66" t="str">
        <f>IF(COUNTIFS(tabImprósperosDetalhes[PREGÃO],tabEstimativa[[#This Row],[PREGÃO]],tabImprósperosDetalhes[IMPRÓSPERO],tabEstimativa[[#This Row],[LOTE]]) &gt; 0,"X","")</f>
        <v/>
      </c>
      <c r="T978" s="98" t="str">
        <f>IFERROR( VLOOKUP(tabEstimativa[[#This Row],[PREGÃO]],tabPregões[#Data],11,FALSE), "" )</f>
        <v>Finalizar - contrato assinado</v>
      </c>
      <c r="U978" s="29" t="s">
        <v>2002</v>
      </c>
      <c r="V978" s="53" t="s">
        <v>1551</v>
      </c>
      <c r="W978" s="54">
        <v>43895.639560185184</v>
      </c>
      <c r="X978" s="34" t="str">
        <f t="shared" si="15"/>
        <v>*</v>
      </c>
    </row>
    <row r="979" spans="1:24" x14ac:dyDescent="0.3">
      <c r="A979" s="2">
        <v>114430</v>
      </c>
      <c r="B979" s="3" t="s">
        <v>1262</v>
      </c>
      <c r="C979" s="5" t="s">
        <v>17</v>
      </c>
      <c r="D979" s="11">
        <v>62</v>
      </c>
      <c r="E979" s="23">
        <v>25</v>
      </c>
      <c r="F979" s="11">
        <v>12</v>
      </c>
      <c r="G979" s="74">
        <f>IFERROR( ROUNDUP(tabEstimativa[[#This Row],[ESTIMATIVA]] / tabEstimativa[[#This Row],[PERÍODO]],0), 0 )</f>
        <v>25</v>
      </c>
      <c r="H979" s="72">
        <v>300</v>
      </c>
      <c r="I979" s="12">
        <v>43895</v>
      </c>
      <c r="J979" s="7">
        <v>158</v>
      </c>
      <c r="K979" s="8">
        <v>2020</v>
      </c>
      <c r="L979" s="6">
        <v>44407</v>
      </c>
      <c r="M979" s="238">
        <f>SUMIFS(tabSaldoAta[SALDO],tabSaldoAta[CÓDIGO],tabEstimativa[[#This Row],[CÓDIGO]],tabSaldoAta[ATA.NR],tabEstimativa[[#This Row],[ATA.NR]],tabSaldoAta[ATA.ANO],tabEstimativa[[#This Row],[ATA.ANO]])</f>
        <v>110</v>
      </c>
      <c r="N979" s="13" t="s">
        <v>1799</v>
      </c>
      <c r="O979" s="308" t="s">
        <v>1362</v>
      </c>
      <c r="P979" s="36" t="s">
        <v>3979</v>
      </c>
      <c r="Q979" s="35">
        <f>IFERROR( VLOOKUP(tabEstimativa[[#This Row],[PREGÃO]],tabPregões[#Data],6,FALSE), "" )</f>
        <v>44028</v>
      </c>
      <c r="R979" s="48"/>
      <c r="S979" s="66" t="str">
        <f>IF(COUNTIFS(tabImprósperosDetalhes[PREGÃO],tabEstimativa[[#This Row],[PREGÃO]],tabImprósperosDetalhes[IMPRÓSPERO],tabEstimativa[[#This Row],[LOTE]]) &gt; 0,"X","")</f>
        <v/>
      </c>
      <c r="T979" s="98" t="str">
        <f>IFERROR( VLOOKUP(tabEstimativa[[#This Row],[PREGÃO]],tabPregões[#Data],11,FALSE), "" )</f>
        <v>Finalizado</v>
      </c>
      <c r="U979" s="29" t="s">
        <v>1560</v>
      </c>
      <c r="V979" s="53" t="s">
        <v>2063</v>
      </c>
      <c r="W979" s="54">
        <v>44312.695787037039</v>
      </c>
      <c r="X979" s="34" t="str">
        <f t="shared" si="15"/>
        <v>*</v>
      </c>
    </row>
    <row r="980" spans="1:24" x14ac:dyDescent="0.3">
      <c r="A980" s="2">
        <v>105293</v>
      </c>
      <c r="B980" s="3" t="s">
        <v>1427</v>
      </c>
      <c r="C980" s="5" t="s">
        <v>3</v>
      </c>
      <c r="D980" s="11">
        <v>51</v>
      </c>
      <c r="E980" s="23">
        <v>11</v>
      </c>
      <c r="F980" s="11">
        <v>12</v>
      </c>
      <c r="G980" s="74">
        <f>IFERROR( ROUNDUP(tabEstimativa[[#This Row],[ESTIMATIVA]] / tabEstimativa[[#This Row],[PERÍODO]],0), 0 )</f>
        <v>184</v>
      </c>
      <c r="H980" s="72">
        <v>2200</v>
      </c>
      <c r="I980" s="12">
        <v>43963</v>
      </c>
      <c r="J980" s="7">
        <v>206</v>
      </c>
      <c r="K980" s="8">
        <v>2020</v>
      </c>
      <c r="L980" s="6">
        <v>44455</v>
      </c>
      <c r="M980" s="238">
        <f>SUMIFS(tabSaldoAta[SALDO],tabSaldoAta[CÓDIGO],tabEstimativa[[#This Row],[CÓDIGO]],tabSaldoAta[ATA.NR],tabEstimativa[[#This Row],[ATA.NR]],tabSaldoAta[ATA.ANO],tabEstimativa[[#This Row],[ATA.ANO]])</f>
        <v>2200</v>
      </c>
      <c r="N980" s="13" t="s">
        <v>1799</v>
      </c>
      <c r="O980" s="307" t="s">
        <v>1886</v>
      </c>
      <c r="P980" s="36" t="s">
        <v>1888</v>
      </c>
      <c r="Q980" s="35">
        <f>IFERROR( VLOOKUP(tabEstimativa[[#This Row],[PREGÃO]],tabPregões[#Data],6,FALSE), "" )</f>
        <v>43341</v>
      </c>
      <c r="R980" s="48"/>
      <c r="S980" s="66" t="str">
        <f>IF(COUNTIFS(tabImprósperosDetalhes[PREGÃO],tabEstimativa[[#This Row],[PREGÃO]],tabImprósperosDetalhes[IMPRÓSPERO],tabEstimativa[[#This Row],[LOTE]]) &gt; 0,"X","")</f>
        <v/>
      </c>
      <c r="T980" s="98" t="str">
        <f>IFERROR( VLOOKUP(tabEstimativa[[#This Row],[PREGÃO]],tabPregões[#Data],11,FALSE), "" )</f>
        <v>Finalizado</v>
      </c>
      <c r="U980" s="29" t="s">
        <v>1560</v>
      </c>
      <c r="V980" s="53" t="s">
        <v>2063</v>
      </c>
      <c r="W980" s="54">
        <v>44313.374548611115</v>
      </c>
      <c r="X980" s="34" t="str">
        <f t="shared" si="15"/>
        <v>*</v>
      </c>
    </row>
    <row r="981" spans="1:24" x14ac:dyDescent="0.3">
      <c r="A981" s="2">
        <v>136273</v>
      </c>
      <c r="B981" s="3" t="s">
        <v>1428</v>
      </c>
      <c r="C981" s="5" t="s">
        <v>17</v>
      </c>
      <c r="D981" s="11">
        <v>51</v>
      </c>
      <c r="E981" s="23">
        <v>11</v>
      </c>
      <c r="F981" s="11">
        <v>12</v>
      </c>
      <c r="G981" s="74">
        <f>IFERROR( ROUNDUP(tabEstimativa[[#This Row],[ESTIMATIVA]] / tabEstimativa[[#This Row],[PERÍODO]],0), 0 )</f>
        <v>184</v>
      </c>
      <c r="H981" s="72">
        <v>2200</v>
      </c>
      <c r="I981" s="12">
        <v>43963</v>
      </c>
      <c r="J981" s="2">
        <v>206</v>
      </c>
      <c r="K981" s="8">
        <v>2020</v>
      </c>
      <c r="L981" s="6">
        <v>44455</v>
      </c>
      <c r="M981" s="238">
        <f>SUMIFS(tabSaldoAta[SALDO],tabSaldoAta[CÓDIGO],tabEstimativa[[#This Row],[CÓDIGO]],tabSaldoAta[ATA.NR],tabEstimativa[[#This Row],[ATA.NR]],tabSaldoAta[ATA.ANO],tabEstimativa[[#This Row],[ATA.ANO]])</f>
        <v>0</v>
      </c>
      <c r="N981" s="13" t="s">
        <v>1799</v>
      </c>
      <c r="O981" s="307" t="s">
        <v>1886</v>
      </c>
      <c r="P981" s="36" t="s">
        <v>1888</v>
      </c>
      <c r="Q981" s="35">
        <f>IFERROR( VLOOKUP(tabEstimativa[[#This Row],[PREGÃO]],tabPregões[#Data],6,FALSE), "" )</f>
        <v>43341</v>
      </c>
      <c r="R981" s="48"/>
      <c r="S981" s="66" t="str">
        <f>IF(COUNTIFS(tabImprósperosDetalhes[PREGÃO],tabEstimativa[[#This Row],[PREGÃO]],tabImprósperosDetalhes[IMPRÓSPERO],tabEstimativa[[#This Row],[LOTE]]) &gt; 0,"X","")</f>
        <v/>
      </c>
      <c r="T981" s="98" t="str">
        <f>IFERROR( VLOOKUP(tabEstimativa[[#This Row],[PREGÃO]],tabPregões[#Data],11,FALSE), "" )</f>
        <v>Finalizado</v>
      </c>
      <c r="U981" s="29" t="s">
        <v>1560</v>
      </c>
      <c r="V981" s="53" t="s">
        <v>2063</v>
      </c>
      <c r="W981" s="54">
        <v>44313.374548611115</v>
      </c>
      <c r="X981" s="34" t="str">
        <f t="shared" si="15"/>
        <v>*</v>
      </c>
    </row>
    <row r="982" spans="1:24" x14ac:dyDescent="0.3">
      <c r="A982" s="2">
        <v>15051</v>
      </c>
      <c r="B982" s="3" t="s">
        <v>195</v>
      </c>
      <c r="C982" s="5" t="s">
        <v>3</v>
      </c>
      <c r="D982" s="11">
        <v>61</v>
      </c>
      <c r="E982" s="23">
        <v>11</v>
      </c>
      <c r="F982" s="11">
        <v>12</v>
      </c>
      <c r="G982" s="74">
        <f>IFERROR( ROUNDUP(tabEstimativa[[#This Row],[ESTIMATIVA]] / tabEstimativa[[#This Row],[PERÍODO]],0), 0 )</f>
        <v>9</v>
      </c>
      <c r="H982" s="72">
        <v>100</v>
      </c>
      <c r="I982" s="12">
        <v>44182</v>
      </c>
      <c r="J982" s="7">
        <v>101</v>
      </c>
      <c r="K982" s="8">
        <v>2020</v>
      </c>
      <c r="L982" s="6">
        <v>44313</v>
      </c>
      <c r="M982" s="238">
        <f>SUMIFS(tabSaldoAta[SALDO],tabSaldoAta[CÓDIGO],tabEstimativa[[#This Row],[CÓDIGO]],tabSaldoAta[ATA.NR],tabEstimativa[[#This Row],[ATA.NR]],tabSaldoAta[ATA.ANO],tabEstimativa[[#This Row],[ATA.ANO]])</f>
        <v>50</v>
      </c>
      <c r="N982" s="13" t="s">
        <v>1198</v>
      </c>
      <c r="O982" s="307" t="str">
        <f>IFERROR( VLOOKUP(CONCATENATE(tabEstimativa[[#This Row],[ATA.NR]],"/",tabEstimativa[[#This Row],[ATA.ANO]]-2000),tabAtas[#Data],6,FALSE), "" )</f>
        <v>MATERIAL HIDRAULICO</v>
      </c>
      <c r="P982" s="36" t="s">
        <v>3371</v>
      </c>
      <c r="Q982" s="35">
        <f>IFERROR( VLOOKUP(tabEstimativa[[#This Row],[PREGÃO]],tabPregões[#Data],6,FALSE), "" )</f>
        <v>43969</v>
      </c>
      <c r="R982" s="48"/>
      <c r="S982" s="66" t="str">
        <f>IF(COUNTIFS(tabImprósperosDetalhes[PREGÃO],tabEstimativa[[#This Row],[PREGÃO]],tabImprósperosDetalhes[IMPRÓSPERO],tabEstimativa[[#This Row],[LOTE]]) &gt; 0,"X","")</f>
        <v/>
      </c>
      <c r="T982" s="98" t="str">
        <f>IFERROR( VLOOKUP(tabEstimativa[[#This Row],[PREGÃO]],tabPregões[#Data],11,FALSE), "" )</f>
        <v>Processo conferido, finalizado.</v>
      </c>
      <c r="U982" s="29" t="s">
        <v>1560</v>
      </c>
      <c r="V982" s="53" t="s">
        <v>2063</v>
      </c>
      <c r="W982" s="54">
        <v>44313.374548611115</v>
      </c>
      <c r="X982" s="34" t="str">
        <f t="shared" si="15"/>
        <v>*</v>
      </c>
    </row>
    <row r="983" spans="1:24" x14ac:dyDescent="0.3">
      <c r="A983" s="2">
        <v>95298</v>
      </c>
      <c r="B983" s="3" t="s">
        <v>1069</v>
      </c>
      <c r="C983" s="5" t="s">
        <v>3</v>
      </c>
      <c r="D983" s="11"/>
      <c r="E983" s="23"/>
      <c r="F983" s="11">
        <v>12</v>
      </c>
      <c r="G983" s="74">
        <f>IFERROR( ROUNDUP(tabEstimativa[[#This Row],[ESTIMATIVA]] / tabEstimativa[[#This Row],[PERÍODO]],0), 0 )</f>
        <v>0</v>
      </c>
      <c r="H983" s="72">
        <v>0</v>
      </c>
      <c r="I983" s="12">
        <v>43418</v>
      </c>
      <c r="J983" s="7">
        <v>76</v>
      </c>
      <c r="K983" s="8">
        <v>2019</v>
      </c>
      <c r="L983" s="6">
        <v>43899</v>
      </c>
      <c r="M983" s="238">
        <f>SUMIFS(tabSaldoAta[SALDO],tabSaldoAta[CÓDIGO],tabEstimativa[[#This Row],[CÓDIGO]],tabSaldoAta[ATA.NR],tabEstimativa[[#This Row],[ATA.NR]],tabSaldoAta[ATA.ANO],tabEstimativa[[#This Row],[ATA.ANO]])</f>
        <v>0</v>
      </c>
      <c r="N983" s="13" t="s">
        <v>1199</v>
      </c>
      <c r="O983" s="308" t="s">
        <v>1341</v>
      </c>
      <c r="P983" s="36"/>
      <c r="Q983" s="35" t="str">
        <f>IFERROR( VLOOKUP(tabEstimativa[[#This Row],[PREGÃO]],tabPregões[#Data],6,FALSE), "" )</f>
        <v/>
      </c>
      <c r="R983" s="48"/>
      <c r="S983" s="66" t="str">
        <f>IF(COUNTIFS(tabImprósperosDetalhes[PREGÃO],tabEstimativa[[#This Row],[PREGÃO]],tabImprósperosDetalhes[IMPRÓSPERO],tabEstimativa[[#This Row],[LOTE]]) &gt; 0,"X","")</f>
        <v/>
      </c>
      <c r="T983" s="98" t="str">
        <f>IFERROR( VLOOKUP(tabEstimativa[[#This Row],[PREGÃO]],tabPregões[#Data],11,FALSE), "" )</f>
        <v/>
      </c>
      <c r="U983" s="29" t="s">
        <v>1941</v>
      </c>
      <c r="V983" s="53" t="s">
        <v>1551</v>
      </c>
      <c r="W983" s="54">
        <v>43675.385648148149</v>
      </c>
      <c r="X983" s="34" t="str">
        <f t="shared" si="15"/>
        <v>*</v>
      </c>
    </row>
    <row r="984" spans="1:24" x14ac:dyDescent="0.3">
      <c r="A984" s="2">
        <v>135232</v>
      </c>
      <c r="B984" s="3" t="s">
        <v>786</v>
      </c>
      <c r="C984" s="5" t="s">
        <v>17</v>
      </c>
      <c r="D984" s="11"/>
      <c r="E984" s="23"/>
      <c r="F984" s="11">
        <v>12</v>
      </c>
      <c r="G984" s="74">
        <f>IFERROR( ROUNDUP(tabEstimativa[[#This Row],[ESTIMATIVA]] / tabEstimativa[[#This Row],[PERÍODO]],0), 0 )</f>
        <v>24</v>
      </c>
      <c r="H984" s="72">
        <v>288</v>
      </c>
      <c r="I984" s="12">
        <v>43333</v>
      </c>
      <c r="J984" s="7"/>
      <c r="K984" s="8"/>
      <c r="L984" s="6"/>
      <c r="M984" s="238">
        <f>SUMIFS(tabSaldoAta[SALDO],tabSaldoAta[CÓDIGO],tabEstimativa[[#This Row],[CÓDIGO]],tabSaldoAta[ATA.NR],tabEstimativa[[#This Row],[ATA.NR]],tabSaldoAta[ATA.ANO],tabEstimativa[[#This Row],[ATA.ANO]])</f>
        <v>0</v>
      </c>
      <c r="N984" s="13" t="s">
        <v>1459</v>
      </c>
      <c r="O984" s="308" t="s">
        <v>1350</v>
      </c>
      <c r="P984" s="36"/>
      <c r="Q984" s="35" t="str">
        <f>IFERROR( VLOOKUP(tabEstimativa[[#This Row],[PREGÃO]],tabPregões[#Data],6,FALSE), "" )</f>
        <v/>
      </c>
      <c r="R984" s="48"/>
      <c r="S984" s="66" t="str">
        <f>IF(COUNTIFS(tabImprósperosDetalhes[PREGÃO],tabEstimativa[[#This Row],[PREGÃO]],tabImprósperosDetalhes[IMPRÓSPERO],tabEstimativa[[#This Row],[LOTE]]) &gt; 0,"X","")</f>
        <v/>
      </c>
      <c r="T984" s="98" t="str">
        <f>IFERROR( VLOOKUP(tabEstimativa[[#This Row],[PREGÃO]],tabPregões[#Data],11,FALSE), "" )</f>
        <v/>
      </c>
      <c r="U984" s="29" t="s">
        <v>1380</v>
      </c>
      <c r="V984" s="53" t="s">
        <v>1551</v>
      </c>
      <c r="W984" s="54">
        <v>43591.434733796297</v>
      </c>
      <c r="X984" s="34" t="str">
        <f t="shared" si="15"/>
        <v>*</v>
      </c>
    </row>
    <row r="985" spans="1:24" x14ac:dyDescent="0.3">
      <c r="A985" s="2">
        <v>82732</v>
      </c>
      <c r="B985" s="3" t="s">
        <v>427</v>
      </c>
      <c r="C985" s="5" t="s">
        <v>3</v>
      </c>
      <c r="D985" s="11">
        <v>55</v>
      </c>
      <c r="E985" s="23">
        <v>54</v>
      </c>
      <c r="F985" s="11">
        <v>12</v>
      </c>
      <c r="G985" s="74">
        <f>IFERROR( ROUNDUP(tabEstimativa[[#This Row],[ESTIMATIVA]] / tabEstimativa[[#This Row],[PERÍODO]],0), 0 )</f>
        <v>0</v>
      </c>
      <c r="H985" s="72">
        <v>0</v>
      </c>
      <c r="I985" s="12">
        <v>44097</v>
      </c>
      <c r="J985" s="7">
        <v>17</v>
      </c>
      <c r="K985" s="8">
        <v>2020</v>
      </c>
      <c r="L985" s="6">
        <v>44225</v>
      </c>
      <c r="M985" s="238">
        <f>SUMIFS(tabSaldoAta[SALDO],tabSaldoAta[CÓDIGO],tabEstimativa[[#This Row],[CÓDIGO]],tabSaldoAta[ATA.NR],tabEstimativa[[#This Row],[ATA.NR]],tabSaldoAta[ATA.ANO],tabEstimativa[[#This Row],[ATA.ANO]])</f>
        <v>500</v>
      </c>
      <c r="N985" s="13" t="s">
        <v>1198</v>
      </c>
      <c r="O985" s="307" t="str">
        <f>IFERROR( VLOOKUP(CONCATENATE(tabEstimativa[[#This Row],[ATA.NR]],"/",tabEstimativa[[#This Row],[ATA.ANO]]-2000),tabAtas[#Data],6,FALSE), "" )</f>
        <v>DISJUNTORES, REATORES, LÂMPADAS, LUMINARIAS, CONTATOR E DISTRIBUIDOR GERAL PARA TELEFONIA</v>
      </c>
      <c r="P985" s="36" t="s">
        <v>3319</v>
      </c>
      <c r="Q985" s="35">
        <f>IFERROR( VLOOKUP(tabEstimativa[[#This Row],[PREGÃO]],tabPregões[#Data],6,FALSE), "" )</f>
        <v>43882</v>
      </c>
      <c r="R985" s="48"/>
      <c r="S985" s="66" t="str">
        <f>IF(COUNTIFS(tabImprósperosDetalhes[PREGÃO],tabEstimativa[[#This Row],[PREGÃO]],tabImprósperosDetalhes[IMPRÓSPERO],tabEstimativa[[#This Row],[LOTE]]) &gt; 0,"X","")</f>
        <v/>
      </c>
      <c r="T985" s="98" t="str">
        <f>IFERROR( VLOOKUP(tabEstimativa[[#This Row],[PREGÃO]],tabPregões[#Data],11,FALSE), "" )</f>
        <v>Processo conferido, finalizado.</v>
      </c>
      <c r="U985" s="29" t="s">
        <v>1560</v>
      </c>
      <c r="V985" s="53" t="s">
        <v>2063</v>
      </c>
      <c r="W985" s="54">
        <v>44225.355069444442</v>
      </c>
      <c r="X985" s="34" t="str">
        <f t="shared" si="15"/>
        <v>*</v>
      </c>
    </row>
    <row r="986" spans="1:24" x14ac:dyDescent="0.3">
      <c r="A986" s="2">
        <v>86118</v>
      </c>
      <c r="B986" s="3" t="s">
        <v>429</v>
      </c>
      <c r="C986" s="5" t="s">
        <v>3</v>
      </c>
      <c r="D986" s="11">
        <v>55</v>
      </c>
      <c r="E986" s="23">
        <v>55</v>
      </c>
      <c r="F986" s="11">
        <v>12</v>
      </c>
      <c r="G986" s="74">
        <f>IFERROR( ROUNDUP(tabEstimativa[[#This Row],[ESTIMATIVA]] / tabEstimativa[[#This Row],[PERÍODO]],0), 0 )</f>
        <v>0</v>
      </c>
      <c r="H986" s="72">
        <v>0</v>
      </c>
      <c r="I986" s="12">
        <v>44097</v>
      </c>
      <c r="J986" s="7">
        <v>17</v>
      </c>
      <c r="K986" s="8">
        <v>2020</v>
      </c>
      <c r="L986" s="6">
        <v>44225</v>
      </c>
      <c r="M986" s="238">
        <f>SUMIFS(tabSaldoAta[SALDO],tabSaldoAta[CÓDIGO],tabEstimativa[[#This Row],[CÓDIGO]],tabSaldoAta[ATA.NR],tabEstimativa[[#This Row],[ATA.NR]],tabSaldoAta[ATA.ANO],tabEstimativa[[#This Row],[ATA.ANO]])</f>
        <v>100</v>
      </c>
      <c r="N986" s="13" t="s">
        <v>1198</v>
      </c>
      <c r="O986" s="307" t="str">
        <f>IFERROR( VLOOKUP(CONCATENATE(tabEstimativa[[#This Row],[ATA.NR]],"/",tabEstimativa[[#This Row],[ATA.ANO]]-2000),tabAtas[#Data],6,FALSE), "" )</f>
        <v>DISJUNTORES, REATORES, LÂMPADAS, LUMINARIAS, CONTATOR E DISTRIBUIDOR GERAL PARA TELEFONIA</v>
      </c>
      <c r="P986" s="36" t="s">
        <v>3319</v>
      </c>
      <c r="Q986" s="35">
        <f>IFERROR( VLOOKUP(tabEstimativa[[#This Row],[PREGÃO]],tabPregões[#Data],6,FALSE), "" )</f>
        <v>43882</v>
      </c>
      <c r="R986" s="48"/>
      <c r="S986" s="66" t="str">
        <f>IF(COUNTIFS(tabImprósperosDetalhes[PREGÃO],tabEstimativa[[#This Row],[PREGÃO]],tabImprósperosDetalhes[IMPRÓSPERO],tabEstimativa[[#This Row],[LOTE]]) &gt; 0,"X","")</f>
        <v/>
      </c>
      <c r="T986" s="98" t="str">
        <f>IFERROR( VLOOKUP(tabEstimativa[[#This Row],[PREGÃO]],tabPregões[#Data],11,FALSE), "" )</f>
        <v>Processo conferido, finalizado.</v>
      </c>
      <c r="U986" s="29" t="s">
        <v>1560</v>
      </c>
      <c r="V986" s="53" t="s">
        <v>2063</v>
      </c>
      <c r="W986" s="54">
        <v>44225.355069444442</v>
      </c>
      <c r="X986" s="34" t="str">
        <f t="shared" si="15"/>
        <v>*</v>
      </c>
    </row>
    <row r="987" spans="1:24" x14ac:dyDescent="0.3">
      <c r="A987" s="2">
        <v>13030</v>
      </c>
      <c r="B987" s="3" t="s">
        <v>417</v>
      </c>
      <c r="C987" s="5" t="s">
        <v>3</v>
      </c>
      <c r="D987" s="11">
        <v>55</v>
      </c>
      <c r="E987" s="23">
        <v>55</v>
      </c>
      <c r="F987" s="11">
        <v>12</v>
      </c>
      <c r="G987" s="74">
        <f>IFERROR( ROUNDUP(tabEstimativa[[#This Row],[ESTIMATIVA]] / tabEstimativa[[#This Row],[PERÍODO]],0), 0 )</f>
        <v>0</v>
      </c>
      <c r="H987" s="72">
        <v>0</v>
      </c>
      <c r="I987" s="12">
        <v>43319</v>
      </c>
      <c r="J987" s="7"/>
      <c r="K987" s="8"/>
      <c r="L987" s="6"/>
      <c r="M987" s="238">
        <f>SUMIFS(tabSaldoAta[SALDO],tabSaldoAta[CÓDIGO],tabEstimativa[[#This Row],[CÓDIGO]],tabSaldoAta[ATA.NR],tabEstimativa[[#This Row],[ATA.NR]],tabSaldoAta[ATA.ANO],tabEstimativa[[#This Row],[ATA.ANO]])</f>
        <v>0</v>
      </c>
      <c r="N987" s="13" t="s">
        <v>1199</v>
      </c>
      <c r="O987" s="308" t="s">
        <v>1336</v>
      </c>
      <c r="P987" s="36"/>
      <c r="Q987" s="35" t="str">
        <f>IFERROR( VLOOKUP(tabEstimativa[[#This Row],[PREGÃO]],tabPregões[#Data],6,FALSE), "" )</f>
        <v/>
      </c>
      <c r="R987" s="48"/>
      <c r="S987" s="66" t="str">
        <f>IF(COUNTIFS(tabImprósperosDetalhes[PREGÃO],tabEstimativa[[#This Row],[PREGÃO]],tabImprósperosDetalhes[IMPRÓSPERO],tabEstimativa[[#This Row],[LOTE]]) &gt; 0,"X","")</f>
        <v/>
      </c>
      <c r="T987" s="98" t="str">
        <f>IFERROR( VLOOKUP(tabEstimativa[[#This Row],[PREGÃO]],tabPregões[#Data],11,FALSE), "" )</f>
        <v/>
      </c>
      <c r="U987" s="29" t="s">
        <v>1380</v>
      </c>
      <c r="V987" s="53" t="s">
        <v>1551</v>
      </c>
      <c r="W987" s="54">
        <v>43591.434733796297</v>
      </c>
      <c r="X987" s="34" t="str">
        <f t="shared" si="15"/>
        <v>*</v>
      </c>
    </row>
    <row r="988" spans="1:24" x14ac:dyDescent="0.3">
      <c r="A988" s="2">
        <v>13032</v>
      </c>
      <c r="B988" s="3" t="s">
        <v>418</v>
      </c>
      <c r="C988" s="5" t="s">
        <v>3</v>
      </c>
      <c r="D988" s="11">
        <v>55</v>
      </c>
      <c r="E988" s="23">
        <v>55</v>
      </c>
      <c r="F988" s="11">
        <v>12</v>
      </c>
      <c r="G988" s="74">
        <f>IFERROR( ROUNDUP(tabEstimativa[[#This Row],[ESTIMATIVA]] / tabEstimativa[[#This Row],[PERÍODO]],0), 0 )</f>
        <v>0</v>
      </c>
      <c r="H988" s="72">
        <v>0</v>
      </c>
      <c r="I988" s="12">
        <v>43319</v>
      </c>
      <c r="J988" s="7"/>
      <c r="K988" s="8"/>
      <c r="L988" s="6"/>
      <c r="M988" s="238">
        <f>SUMIFS(tabSaldoAta[SALDO],tabSaldoAta[CÓDIGO],tabEstimativa[[#This Row],[CÓDIGO]],tabSaldoAta[ATA.NR],tabEstimativa[[#This Row],[ATA.NR]],tabSaldoAta[ATA.ANO],tabEstimativa[[#This Row],[ATA.ANO]])</f>
        <v>0</v>
      </c>
      <c r="N988" s="13" t="s">
        <v>1199</v>
      </c>
      <c r="O988" s="308" t="s">
        <v>1336</v>
      </c>
      <c r="P988" s="36"/>
      <c r="Q988" s="35" t="str">
        <f>IFERROR( VLOOKUP(tabEstimativa[[#This Row],[PREGÃO]],tabPregões[#Data],6,FALSE), "" )</f>
        <v/>
      </c>
      <c r="R988" s="48"/>
      <c r="S988" s="66" t="str">
        <f>IF(COUNTIFS(tabImprósperosDetalhes[PREGÃO],tabEstimativa[[#This Row],[PREGÃO]],tabImprósperosDetalhes[IMPRÓSPERO],tabEstimativa[[#This Row],[LOTE]]) &gt; 0,"X","")</f>
        <v/>
      </c>
      <c r="T988" s="98" t="str">
        <f>IFERROR( VLOOKUP(tabEstimativa[[#This Row],[PREGÃO]],tabPregões[#Data],11,FALSE), "" )</f>
        <v/>
      </c>
      <c r="U988" s="29" t="s">
        <v>1380</v>
      </c>
      <c r="V988" s="53" t="s">
        <v>1551</v>
      </c>
      <c r="W988" s="54">
        <v>43591.434733796297</v>
      </c>
      <c r="X988" s="34" t="str">
        <f t="shared" si="15"/>
        <v>*</v>
      </c>
    </row>
    <row r="989" spans="1:24" x14ac:dyDescent="0.3">
      <c r="A989" s="2">
        <v>133812</v>
      </c>
      <c r="B989" s="3" t="s">
        <v>458</v>
      </c>
      <c r="C989" s="5" t="s">
        <v>17</v>
      </c>
      <c r="D989" s="11">
        <v>55</v>
      </c>
      <c r="E989" s="23">
        <v>55</v>
      </c>
      <c r="F989" s="11">
        <v>12</v>
      </c>
      <c r="G989" s="74">
        <f>IFERROR( ROUNDUP(tabEstimativa[[#This Row],[ESTIMATIVA]] / tabEstimativa[[#This Row],[PERÍODO]],0), 0 )</f>
        <v>0</v>
      </c>
      <c r="H989" s="72">
        <v>0</v>
      </c>
      <c r="I989" s="12">
        <v>44097</v>
      </c>
      <c r="J989" s="7">
        <v>17</v>
      </c>
      <c r="K989" s="8">
        <v>2020</v>
      </c>
      <c r="L989" s="6">
        <v>44225</v>
      </c>
      <c r="M989" s="238">
        <f>SUMIFS(tabSaldoAta[SALDO],tabSaldoAta[CÓDIGO],tabEstimativa[[#This Row],[CÓDIGO]],tabSaldoAta[ATA.NR],tabEstimativa[[#This Row],[ATA.NR]],tabSaldoAta[ATA.ANO],tabEstimativa[[#This Row],[ATA.ANO]])</f>
        <v>300</v>
      </c>
      <c r="N989" s="13" t="s">
        <v>1198</v>
      </c>
      <c r="O989" s="307" t="str">
        <f>IFERROR( VLOOKUP(CONCATENATE(tabEstimativa[[#This Row],[ATA.NR]],"/",tabEstimativa[[#This Row],[ATA.ANO]]-2000),tabAtas[#Data],6,FALSE), "" )</f>
        <v>DISJUNTORES, REATORES, LÂMPADAS, LUMINARIAS, CONTATOR E DISTRIBUIDOR GERAL PARA TELEFONIA</v>
      </c>
      <c r="P989" s="36" t="s">
        <v>3319</v>
      </c>
      <c r="Q989" s="35">
        <f>IFERROR( VLOOKUP(tabEstimativa[[#This Row],[PREGÃO]],tabPregões[#Data],6,FALSE), "" )</f>
        <v>43882</v>
      </c>
      <c r="R989" s="48"/>
      <c r="S989" s="66" t="str">
        <f>IF(COUNTIFS(tabImprósperosDetalhes[PREGÃO],tabEstimativa[[#This Row],[PREGÃO]],tabImprósperosDetalhes[IMPRÓSPERO],tabEstimativa[[#This Row],[LOTE]]) &gt; 0,"X","")</f>
        <v/>
      </c>
      <c r="T989" s="98" t="str">
        <f>IFERROR( VLOOKUP(tabEstimativa[[#This Row],[PREGÃO]],tabPregões[#Data],11,FALSE), "" )</f>
        <v>Processo conferido, finalizado.</v>
      </c>
      <c r="U989" s="29" t="s">
        <v>1560</v>
      </c>
      <c r="V989" s="53" t="s">
        <v>2063</v>
      </c>
      <c r="W989" s="54">
        <v>44225.355069444442</v>
      </c>
      <c r="X989" s="34" t="str">
        <f t="shared" si="15"/>
        <v>*</v>
      </c>
    </row>
    <row r="990" spans="1:24" x14ac:dyDescent="0.3">
      <c r="A990" s="2">
        <v>133813</v>
      </c>
      <c r="B990" s="3" t="s">
        <v>459</v>
      </c>
      <c r="C990" s="5" t="s">
        <v>17</v>
      </c>
      <c r="D990" s="11">
        <v>55</v>
      </c>
      <c r="E990" s="23">
        <v>55</v>
      </c>
      <c r="F990" s="11">
        <v>12</v>
      </c>
      <c r="G990" s="74">
        <f>IFERROR( ROUNDUP(tabEstimativa[[#This Row],[ESTIMATIVA]] / tabEstimativa[[#This Row],[PERÍODO]],0), 0 )</f>
        <v>0</v>
      </c>
      <c r="H990" s="72">
        <v>0</v>
      </c>
      <c r="I990" s="12">
        <v>43847</v>
      </c>
      <c r="J990" s="7">
        <v>126</v>
      </c>
      <c r="K990" s="8">
        <v>2019</v>
      </c>
      <c r="L990" s="6">
        <v>43957</v>
      </c>
      <c r="M990" s="238">
        <f>SUMIFS(tabSaldoAta[SALDO],tabSaldoAta[CÓDIGO],tabEstimativa[[#This Row],[CÓDIGO]],tabSaldoAta[ATA.NR],tabEstimativa[[#This Row],[ATA.NR]],tabSaldoAta[ATA.ANO],tabEstimativa[[#This Row],[ATA.ANO]])</f>
        <v>50</v>
      </c>
      <c r="N990" s="13" t="s">
        <v>1199</v>
      </c>
      <c r="O990" s="308" t="s">
        <v>1540</v>
      </c>
      <c r="P990" s="36" t="s">
        <v>3842</v>
      </c>
      <c r="Q990" s="35">
        <f>IFERROR( VLOOKUP(tabEstimativa[[#This Row],[PREGÃO]],tabPregões[#Data],6,FALSE), "" )</f>
        <v>44090</v>
      </c>
      <c r="R990" s="48"/>
      <c r="S990" s="66" t="str">
        <f>IF(COUNTIFS(tabImprósperosDetalhes[PREGÃO],tabEstimativa[[#This Row],[PREGÃO]],tabImprósperosDetalhes[IMPRÓSPERO],tabEstimativa[[#This Row],[LOTE]]) &gt; 0,"X","")</f>
        <v/>
      </c>
      <c r="T990" s="98" t="str">
        <f>IFERROR( VLOOKUP(tabEstimativa[[#This Row],[PREGÃO]],tabPregões[#Data],11,FALSE), "" )</f>
        <v>Finalizado</v>
      </c>
      <c r="U990" s="29" t="s">
        <v>1560</v>
      </c>
      <c r="V990" s="53" t="s">
        <v>2063</v>
      </c>
      <c r="W990" s="54">
        <v>44321.487280092595</v>
      </c>
      <c r="X990" s="34" t="str">
        <f t="shared" si="15"/>
        <v>*</v>
      </c>
    </row>
    <row r="991" spans="1:24" x14ac:dyDescent="0.3">
      <c r="A991" s="2">
        <v>62625</v>
      </c>
      <c r="B991" s="3" t="s">
        <v>425</v>
      </c>
      <c r="C991" s="5" t="s">
        <v>3</v>
      </c>
      <c r="D991" s="11">
        <v>55</v>
      </c>
      <c r="E991" s="23">
        <v>55</v>
      </c>
      <c r="F991" s="11">
        <v>12</v>
      </c>
      <c r="G991" s="74">
        <f>IFERROR( ROUNDUP(tabEstimativa[[#This Row],[ESTIMATIVA]] / tabEstimativa[[#This Row],[PERÍODO]],0), 0 )</f>
        <v>0</v>
      </c>
      <c r="H991" s="72">
        <v>0</v>
      </c>
      <c r="I991" s="12">
        <v>43319</v>
      </c>
      <c r="J991" s="7"/>
      <c r="K991" s="8"/>
      <c r="L991" s="6"/>
      <c r="M991" s="238">
        <f>SUMIFS(tabSaldoAta[SALDO],tabSaldoAta[CÓDIGO],tabEstimativa[[#This Row],[CÓDIGO]],tabSaldoAta[ATA.NR],tabEstimativa[[#This Row],[ATA.NR]],tabSaldoAta[ATA.ANO],tabEstimativa[[#This Row],[ATA.ANO]])</f>
        <v>0</v>
      </c>
      <c r="N991" s="13" t="s">
        <v>1199</v>
      </c>
      <c r="O991" s="308" t="s">
        <v>1336</v>
      </c>
      <c r="P991" s="36"/>
      <c r="Q991" s="35" t="str">
        <f>IFERROR( VLOOKUP(tabEstimativa[[#This Row],[PREGÃO]],tabPregões[#Data],6,FALSE), "" )</f>
        <v/>
      </c>
      <c r="R991" s="48"/>
      <c r="S991" s="66" t="str">
        <f>IF(COUNTIFS(tabImprósperosDetalhes[PREGÃO],tabEstimativa[[#This Row],[PREGÃO]],tabImprósperosDetalhes[IMPRÓSPERO],tabEstimativa[[#This Row],[LOTE]]) &gt; 0,"X","")</f>
        <v/>
      </c>
      <c r="T991" s="98" t="str">
        <f>IFERROR( VLOOKUP(tabEstimativa[[#This Row],[PREGÃO]],tabPregões[#Data],11,FALSE), "" )</f>
        <v/>
      </c>
      <c r="U991" s="29" t="s">
        <v>1380</v>
      </c>
      <c r="V991" s="53" t="s">
        <v>1551</v>
      </c>
      <c r="W991" s="54">
        <v>43591.434733796297</v>
      </c>
      <c r="X991" s="34" t="str">
        <f t="shared" si="15"/>
        <v>*</v>
      </c>
    </row>
    <row r="992" spans="1:24" x14ac:dyDescent="0.3">
      <c r="A992" s="2">
        <v>115781</v>
      </c>
      <c r="B992" s="3" t="s">
        <v>453</v>
      </c>
      <c r="C992" s="5" t="s">
        <v>17</v>
      </c>
      <c r="D992" s="11">
        <v>55</v>
      </c>
      <c r="E992" s="23">
        <v>64</v>
      </c>
      <c r="F992" s="11">
        <v>12</v>
      </c>
      <c r="G992" s="74">
        <f>IFERROR( ROUNDUP(tabEstimativa[[#This Row],[ESTIMATIVA]] / tabEstimativa[[#This Row],[PERÍODO]],0), 0 )</f>
        <v>0</v>
      </c>
      <c r="H992" s="72">
        <v>0</v>
      </c>
      <c r="I992" s="12">
        <v>44097</v>
      </c>
      <c r="J992" s="7">
        <v>17</v>
      </c>
      <c r="K992" s="8">
        <v>2020</v>
      </c>
      <c r="L992" s="6">
        <v>44225</v>
      </c>
      <c r="M992" s="238">
        <f>SUMIFS(tabSaldoAta[SALDO],tabSaldoAta[CÓDIGO],tabEstimativa[[#This Row],[CÓDIGO]],tabSaldoAta[ATA.NR],tabEstimativa[[#This Row],[ATA.NR]],tabSaldoAta[ATA.ANO],tabEstimativa[[#This Row],[ATA.ANO]])</f>
        <v>0</v>
      </c>
      <c r="N992" s="13" t="s">
        <v>1198</v>
      </c>
      <c r="O992" s="307" t="str">
        <f>IFERROR( VLOOKUP(CONCATENATE(tabEstimativa[[#This Row],[ATA.NR]],"/",tabEstimativa[[#This Row],[ATA.ANO]]-2000),tabAtas[#Data],6,FALSE), "" )</f>
        <v>DISJUNTORES, REATORES, LÂMPADAS, LUMINARIAS, CONTATOR E DISTRIBUIDOR GERAL PARA TELEFONIA</v>
      </c>
      <c r="P992" s="36" t="s">
        <v>3319</v>
      </c>
      <c r="Q992" s="35">
        <f>IFERROR( VLOOKUP(tabEstimativa[[#This Row],[PREGÃO]],tabPregões[#Data],6,FALSE), "" )</f>
        <v>43882</v>
      </c>
      <c r="R992" s="48"/>
      <c r="S992" s="66" t="str">
        <f>IF(COUNTIFS(tabImprósperosDetalhes[PREGÃO],tabEstimativa[[#This Row],[PREGÃO]],tabImprósperosDetalhes[IMPRÓSPERO],tabEstimativa[[#This Row],[LOTE]]) &gt; 0,"X","")</f>
        <v/>
      </c>
      <c r="T992" s="98" t="str">
        <f>IFERROR( VLOOKUP(tabEstimativa[[#This Row],[PREGÃO]],tabPregões[#Data],11,FALSE), "" )</f>
        <v>Processo conferido, finalizado.</v>
      </c>
      <c r="U992" s="29" t="s">
        <v>1560</v>
      </c>
      <c r="V992" s="53" t="s">
        <v>2063</v>
      </c>
      <c r="W992" s="54">
        <v>44225.355069444442</v>
      </c>
      <c r="X992" s="34" t="str">
        <f t="shared" si="15"/>
        <v>*</v>
      </c>
    </row>
    <row r="993" spans="1:24" x14ac:dyDescent="0.3">
      <c r="A993" s="2">
        <v>108441</v>
      </c>
      <c r="B993" s="3" t="s">
        <v>449</v>
      </c>
      <c r="C993" s="5" t="s">
        <v>3</v>
      </c>
      <c r="D993" s="11">
        <v>55</v>
      </c>
      <c r="E993" s="23">
        <v>65</v>
      </c>
      <c r="F993" s="11">
        <v>12</v>
      </c>
      <c r="G993" s="74">
        <f>IFERROR( ROUNDUP(tabEstimativa[[#This Row],[ESTIMATIVA]] / tabEstimativa[[#This Row],[PERÍODO]],0), 0 )</f>
        <v>0</v>
      </c>
      <c r="H993" s="72">
        <v>0</v>
      </c>
      <c r="I993" s="12">
        <v>44097</v>
      </c>
      <c r="J993" s="7">
        <v>17</v>
      </c>
      <c r="K993" s="8">
        <v>2020</v>
      </c>
      <c r="L993" s="6">
        <v>44225</v>
      </c>
      <c r="M993" s="238">
        <f>SUMIFS(tabSaldoAta[SALDO],tabSaldoAta[CÓDIGO],tabEstimativa[[#This Row],[CÓDIGO]],tabSaldoAta[ATA.NR],tabEstimativa[[#This Row],[ATA.NR]],tabSaldoAta[ATA.ANO],tabEstimativa[[#This Row],[ATA.ANO]])</f>
        <v>0</v>
      </c>
      <c r="N993" s="13" t="s">
        <v>1198</v>
      </c>
      <c r="O993" s="307" t="str">
        <f>IFERROR( VLOOKUP(CONCATENATE(tabEstimativa[[#This Row],[ATA.NR]],"/",tabEstimativa[[#This Row],[ATA.ANO]]-2000),tabAtas[#Data],6,FALSE), "" )</f>
        <v>DISJUNTORES, REATORES, LÂMPADAS, LUMINARIAS, CONTATOR E DISTRIBUIDOR GERAL PARA TELEFONIA</v>
      </c>
      <c r="P993" s="36" t="s">
        <v>3319</v>
      </c>
      <c r="Q993" s="35">
        <f>IFERROR( VLOOKUP(tabEstimativa[[#This Row],[PREGÃO]],tabPregões[#Data],6,FALSE), "" )</f>
        <v>43882</v>
      </c>
      <c r="R993" s="48"/>
      <c r="S993" s="66" t="str">
        <f>IF(COUNTIFS(tabImprósperosDetalhes[PREGÃO],tabEstimativa[[#This Row],[PREGÃO]],tabImprósperosDetalhes[IMPRÓSPERO],tabEstimativa[[#This Row],[LOTE]]) &gt; 0,"X","")</f>
        <v/>
      </c>
      <c r="T993" s="98" t="str">
        <f>IFERROR( VLOOKUP(tabEstimativa[[#This Row],[PREGÃO]],tabPregões[#Data],11,FALSE), "" )</f>
        <v>Processo conferido, finalizado.</v>
      </c>
      <c r="U993" s="29" t="s">
        <v>1560</v>
      </c>
      <c r="V993" s="53" t="s">
        <v>2063</v>
      </c>
      <c r="W993" s="54">
        <v>44225.355069444442</v>
      </c>
      <c r="X993" s="34" t="str">
        <f t="shared" si="15"/>
        <v>*</v>
      </c>
    </row>
    <row r="994" spans="1:24" x14ac:dyDescent="0.3">
      <c r="A994" s="2">
        <v>53875</v>
      </c>
      <c r="B994" s="3" t="s">
        <v>1498</v>
      </c>
      <c r="C994" s="5" t="s">
        <v>3</v>
      </c>
      <c r="D994" s="11"/>
      <c r="E994" s="23"/>
      <c r="F994" s="11">
        <v>12</v>
      </c>
      <c r="G994" s="74">
        <f>IFERROR( ROUNDUP(tabEstimativa[[#This Row],[ESTIMATIVA]] / tabEstimativa[[#This Row],[PERÍODO]],0), 0 )</f>
        <v>3</v>
      </c>
      <c r="H994" s="72">
        <v>30</v>
      </c>
      <c r="I994" s="12">
        <v>43762</v>
      </c>
      <c r="J994" s="7"/>
      <c r="K994" s="8"/>
      <c r="L994" s="6"/>
      <c r="M994" s="238">
        <f>SUMIFS(tabSaldoAta[SALDO],tabSaldoAta[CÓDIGO],tabEstimativa[[#This Row],[CÓDIGO]],tabSaldoAta[ATA.NR],tabEstimativa[[#This Row],[ATA.NR]],tabSaldoAta[ATA.ANO],tabEstimativa[[#This Row],[ATA.ANO]])</f>
        <v>0</v>
      </c>
      <c r="N994" s="13" t="s">
        <v>1198</v>
      </c>
      <c r="O994" s="308" t="s">
        <v>1373</v>
      </c>
      <c r="P994" s="36"/>
      <c r="Q994" s="35" t="str">
        <f>IFERROR( VLOOKUP(tabEstimativa[[#This Row],[PREGÃO]],tabPregões[#Data],6,FALSE), "" )</f>
        <v/>
      </c>
      <c r="R994" s="48"/>
      <c r="S994" s="66" t="str">
        <f>IF(COUNTIFS(tabImprósperosDetalhes[PREGÃO],tabEstimativa[[#This Row],[PREGÃO]],tabImprósperosDetalhes[IMPRÓSPERO],tabEstimativa[[#This Row],[LOTE]]) &gt; 0,"X","")</f>
        <v/>
      </c>
      <c r="T994" s="98" t="str">
        <f>IFERROR( VLOOKUP(tabEstimativa[[#This Row],[PREGÃO]],tabPregões[#Data],11,FALSE), "" )</f>
        <v/>
      </c>
      <c r="U994" s="29" t="s">
        <v>1380</v>
      </c>
      <c r="V994" s="53" t="s">
        <v>2063</v>
      </c>
      <c r="W994" s="54">
        <v>43773.49114583333</v>
      </c>
      <c r="X994" s="34" t="str">
        <f t="shared" si="15"/>
        <v>*</v>
      </c>
    </row>
    <row r="995" spans="1:24" x14ac:dyDescent="0.3">
      <c r="A995" s="2">
        <v>86221</v>
      </c>
      <c r="B995" s="3" t="s">
        <v>1499</v>
      </c>
      <c r="C995" s="5" t="s">
        <v>3</v>
      </c>
      <c r="D995" s="11"/>
      <c r="E995" s="23"/>
      <c r="F995" s="11">
        <v>12</v>
      </c>
      <c r="G995" s="74">
        <f>IFERROR( ROUNDUP(tabEstimativa[[#This Row],[ESTIMATIVA]] / tabEstimativa[[#This Row],[PERÍODO]],0), 0 )</f>
        <v>1</v>
      </c>
      <c r="H995" s="72">
        <v>10</v>
      </c>
      <c r="I995" s="12">
        <v>43762</v>
      </c>
      <c r="J995" s="7"/>
      <c r="K995" s="8"/>
      <c r="L995" s="6"/>
      <c r="M995" s="238">
        <f>SUMIFS(tabSaldoAta[SALDO],tabSaldoAta[CÓDIGO],tabEstimativa[[#This Row],[CÓDIGO]],tabSaldoAta[ATA.NR],tabEstimativa[[#This Row],[ATA.NR]],tabSaldoAta[ATA.ANO],tabEstimativa[[#This Row],[ATA.ANO]])</f>
        <v>0</v>
      </c>
      <c r="N995" s="13" t="s">
        <v>1799</v>
      </c>
      <c r="O995" s="308" t="s">
        <v>1373</v>
      </c>
      <c r="P995" s="36"/>
      <c r="Q995" s="35" t="str">
        <f>IFERROR( VLOOKUP(tabEstimativa[[#This Row],[PREGÃO]],tabPregões[#Data],6,FALSE), "" )</f>
        <v/>
      </c>
      <c r="R995" s="48"/>
      <c r="S995" s="66" t="str">
        <f>IF(COUNTIFS(tabImprósperosDetalhes[PREGÃO],tabEstimativa[[#This Row],[PREGÃO]],tabImprósperosDetalhes[IMPRÓSPERO],tabEstimativa[[#This Row],[LOTE]]) &gt; 0,"X","")</f>
        <v/>
      </c>
      <c r="T995" s="98" t="str">
        <f>IFERROR( VLOOKUP(tabEstimativa[[#This Row],[PREGÃO]],tabPregões[#Data],11,FALSE), "" )</f>
        <v/>
      </c>
      <c r="U995" s="29" t="s">
        <v>1380</v>
      </c>
      <c r="V995" s="53" t="s">
        <v>2063</v>
      </c>
      <c r="W995" s="54">
        <v>44252.430937500001</v>
      </c>
      <c r="X995" s="34" t="str">
        <f t="shared" si="15"/>
        <v>*</v>
      </c>
    </row>
    <row r="996" spans="1:24" x14ac:dyDescent="0.3">
      <c r="A996" s="2">
        <v>67058</v>
      </c>
      <c r="B996" s="3" t="s">
        <v>763</v>
      </c>
      <c r="C996" s="5" t="s">
        <v>33</v>
      </c>
      <c r="D996" s="11"/>
      <c r="E996" s="23"/>
      <c r="F996" s="11">
        <v>12</v>
      </c>
      <c r="G996" s="74">
        <f>IFERROR( ROUNDUP(tabEstimativa[[#This Row],[ESTIMATIVA]] / tabEstimativa[[#This Row],[PERÍODO]],0), 0 )</f>
        <v>4</v>
      </c>
      <c r="H996" s="72">
        <v>48</v>
      </c>
      <c r="I996" s="12">
        <v>43333</v>
      </c>
      <c r="J996" s="7"/>
      <c r="K996" s="8"/>
      <c r="L996" s="6"/>
      <c r="M996" s="238">
        <f>SUMIFS(tabSaldoAta[SALDO],tabSaldoAta[CÓDIGO],tabEstimativa[[#This Row],[CÓDIGO]],tabSaldoAta[ATA.NR],tabEstimativa[[#This Row],[ATA.NR]],tabSaldoAta[ATA.ANO],tabEstimativa[[#This Row],[ATA.ANO]])</f>
        <v>0</v>
      </c>
      <c r="N996" s="13" t="s">
        <v>1459</v>
      </c>
      <c r="O996" s="308" t="s">
        <v>1350</v>
      </c>
      <c r="P996" s="36"/>
      <c r="Q996" s="35" t="str">
        <f>IFERROR( VLOOKUP(tabEstimativa[[#This Row],[PREGÃO]],tabPregões[#Data],6,FALSE), "" )</f>
        <v/>
      </c>
      <c r="R996" s="48"/>
      <c r="S996" s="66" t="str">
        <f>IF(COUNTIFS(tabImprósperosDetalhes[PREGÃO],tabEstimativa[[#This Row],[PREGÃO]],tabImprósperosDetalhes[IMPRÓSPERO],tabEstimativa[[#This Row],[LOTE]]) &gt; 0,"X","")</f>
        <v/>
      </c>
      <c r="T996" s="98" t="str">
        <f>IFERROR( VLOOKUP(tabEstimativa[[#This Row],[PREGÃO]],tabPregões[#Data],11,FALSE), "" )</f>
        <v/>
      </c>
      <c r="U996" s="29" t="s">
        <v>1380</v>
      </c>
      <c r="V996" s="53" t="s">
        <v>1551</v>
      </c>
      <c r="W996" s="54">
        <v>43591.434733796297</v>
      </c>
      <c r="X996" s="34" t="str">
        <f t="shared" si="15"/>
        <v>*</v>
      </c>
    </row>
    <row r="997" spans="1:24" x14ac:dyDescent="0.3">
      <c r="A997" s="2">
        <v>132789</v>
      </c>
      <c r="B997" s="3" t="s">
        <v>776</v>
      </c>
      <c r="C997" s="5" t="s">
        <v>17</v>
      </c>
      <c r="D997" s="11"/>
      <c r="E997" s="23"/>
      <c r="F997" s="11">
        <v>12</v>
      </c>
      <c r="G997" s="74">
        <f>IFERROR( ROUNDUP(tabEstimativa[[#This Row],[ESTIMATIVA]] / tabEstimativa[[#This Row],[PERÍODO]],0), 0 )</f>
        <v>8</v>
      </c>
      <c r="H997" s="72">
        <v>96</v>
      </c>
      <c r="I997" s="12">
        <v>43333</v>
      </c>
      <c r="J997" s="7"/>
      <c r="K997" s="8"/>
      <c r="L997" s="6"/>
      <c r="M997" s="238">
        <f>SUMIFS(tabSaldoAta[SALDO],tabSaldoAta[CÓDIGO],tabEstimativa[[#This Row],[CÓDIGO]],tabSaldoAta[ATA.NR],tabEstimativa[[#This Row],[ATA.NR]],tabSaldoAta[ATA.ANO],tabEstimativa[[#This Row],[ATA.ANO]])</f>
        <v>0</v>
      </c>
      <c r="N997" s="13" t="s">
        <v>1459</v>
      </c>
      <c r="O997" s="308" t="s">
        <v>1350</v>
      </c>
      <c r="P997" s="36"/>
      <c r="Q997" s="35" t="str">
        <f>IFERROR( VLOOKUP(tabEstimativa[[#This Row],[PREGÃO]],tabPregões[#Data],6,FALSE), "" )</f>
        <v/>
      </c>
      <c r="R997" s="48"/>
      <c r="S997" s="66" t="str">
        <f>IF(COUNTIFS(tabImprósperosDetalhes[PREGÃO],tabEstimativa[[#This Row],[PREGÃO]],tabImprósperosDetalhes[IMPRÓSPERO],tabEstimativa[[#This Row],[LOTE]]) &gt; 0,"X","")</f>
        <v/>
      </c>
      <c r="T997" s="98" t="str">
        <f>IFERROR( VLOOKUP(tabEstimativa[[#This Row],[PREGÃO]],tabPregões[#Data],11,FALSE), "" )</f>
        <v/>
      </c>
      <c r="U997" s="29" t="s">
        <v>1380</v>
      </c>
      <c r="V997" s="53" t="s">
        <v>1551</v>
      </c>
      <c r="W997" s="54">
        <v>43591.434733796297</v>
      </c>
      <c r="X997" s="34" t="str">
        <f t="shared" si="15"/>
        <v>*</v>
      </c>
    </row>
    <row r="998" spans="1:24" x14ac:dyDescent="0.3">
      <c r="A998" s="2">
        <v>114743</v>
      </c>
      <c r="B998" s="3" t="s">
        <v>332</v>
      </c>
      <c r="C998" s="5" t="s">
        <v>20</v>
      </c>
      <c r="D998" s="11"/>
      <c r="E998" s="23"/>
      <c r="F998" s="11">
        <v>12</v>
      </c>
      <c r="G998" s="74">
        <f>IFERROR( ROUNDUP(tabEstimativa[[#This Row],[ESTIMATIVA]] / tabEstimativa[[#This Row],[PERÍODO]],0), 0 )</f>
        <v>17</v>
      </c>
      <c r="H998" s="72">
        <v>200</v>
      </c>
      <c r="I998" s="12">
        <v>43346</v>
      </c>
      <c r="J998" s="7"/>
      <c r="K998" s="8"/>
      <c r="L998" s="6"/>
      <c r="M998" s="238">
        <f>SUMIFS(tabSaldoAta[SALDO],tabSaldoAta[CÓDIGO],tabEstimativa[[#This Row],[CÓDIGO]],tabSaldoAta[ATA.NR],tabEstimativa[[#This Row],[ATA.NR]],tabSaldoAta[ATA.ANO],tabEstimativa[[#This Row],[ATA.ANO]])</f>
        <v>0</v>
      </c>
      <c r="N998" s="13" t="s">
        <v>1459</v>
      </c>
      <c r="O998" s="308" t="s">
        <v>1330</v>
      </c>
      <c r="P998" s="36"/>
      <c r="Q998" s="35" t="str">
        <f>IFERROR( VLOOKUP(tabEstimativa[[#This Row],[PREGÃO]],tabPregões[#Data],6,FALSE), "" )</f>
        <v/>
      </c>
      <c r="R998" s="48"/>
      <c r="S998" s="66" t="str">
        <f>IF(COUNTIFS(tabImprósperosDetalhes[PREGÃO],tabEstimativa[[#This Row],[PREGÃO]],tabImprósperosDetalhes[IMPRÓSPERO],tabEstimativa[[#This Row],[LOTE]]) &gt; 0,"X","")</f>
        <v/>
      </c>
      <c r="T998" s="98" t="str">
        <f>IFERROR( VLOOKUP(tabEstimativa[[#This Row],[PREGÃO]],tabPregões[#Data],11,FALSE), "" )</f>
        <v/>
      </c>
      <c r="U998" s="29" t="s">
        <v>1380</v>
      </c>
      <c r="V998" s="53" t="s">
        <v>1551</v>
      </c>
      <c r="W998" s="54">
        <v>43606.696840277778</v>
      </c>
      <c r="X998" s="34" t="str">
        <f t="shared" si="15"/>
        <v>*</v>
      </c>
    </row>
    <row r="999" spans="1:24" x14ac:dyDescent="0.3">
      <c r="A999" s="2">
        <v>135231</v>
      </c>
      <c r="B999" s="3" t="s">
        <v>785</v>
      </c>
      <c r="C999" s="5" t="s">
        <v>165</v>
      </c>
      <c r="D999" s="11"/>
      <c r="E999" s="23"/>
      <c r="F999" s="11">
        <v>12</v>
      </c>
      <c r="G999" s="74">
        <f>IFERROR( ROUNDUP(tabEstimativa[[#This Row],[ESTIMATIVA]] / tabEstimativa[[#This Row],[PERÍODO]],0), 0 )</f>
        <v>8</v>
      </c>
      <c r="H999" s="72">
        <v>96</v>
      </c>
      <c r="I999" s="12">
        <v>43333</v>
      </c>
      <c r="J999" s="7"/>
      <c r="K999" s="8"/>
      <c r="L999" s="6"/>
      <c r="M999" s="238">
        <f>SUMIFS(tabSaldoAta[SALDO],tabSaldoAta[CÓDIGO],tabEstimativa[[#This Row],[CÓDIGO]],tabSaldoAta[ATA.NR],tabEstimativa[[#This Row],[ATA.NR]],tabSaldoAta[ATA.ANO],tabEstimativa[[#This Row],[ATA.ANO]])</f>
        <v>0</v>
      </c>
      <c r="N999" s="13" t="s">
        <v>1459</v>
      </c>
      <c r="O999" s="308" t="s">
        <v>1350</v>
      </c>
      <c r="P999" s="36"/>
      <c r="Q999" s="35" t="str">
        <f>IFERROR( VLOOKUP(tabEstimativa[[#This Row],[PREGÃO]],tabPregões[#Data],6,FALSE), "" )</f>
        <v/>
      </c>
      <c r="R999" s="48"/>
      <c r="S999" s="66" t="str">
        <f>IF(COUNTIFS(tabImprósperosDetalhes[PREGÃO],tabEstimativa[[#This Row],[PREGÃO]],tabImprósperosDetalhes[IMPRÓSPERO],tabEstimativa[[#This Row],[LOTE]]) &gt; 0,"X","")</f>
        <v/>
      </c>
      <c r="T999" s="98" t="str">
        <f>IFERROR( VLOOKUP(tabEstimativa[[#This Row],[PREGÃO]],tabPregões[#Data],11,FALSE), "" )</f>
        <v/>
      </c>
      <c r="U999" s="29" t="s">
        <v>1380</v>
      </c>
      <c r="V999" s="53" t="s">
        <v>1551</v>
      </c>
      <c r="W999" s="54">
        <v>43591.434733796297</v>
      </c>
      <c r="X999" s="34" t="str">
        <f t="shared" si="15"/>
        <v>*</v>
      </c>
    </row>
    <row r="1000" spans="1:24" x14ac:dyDescent="0.3">
      <c r="A1000" s="2">
        <v>132788</v>
      </c>
      <c r="B1000" s="3" t="s">
        <v>775</v>
      </c>
      <c r="C1000" s="5" t="s">
        <v>17</v>
      </c>
      <c r="D1000" s="11"/>
      <c r="E1000" s="23"/>
      <c r="F1000" s="11">
        <v>12</v>
      </c>
      <c r="G1000" s="74">
        <f>IFERROR( ROUNDUP(tabEstimativa[[#This Row],[ESTIMATIVA]] / tabEstimativa[[#This Row],[PERÍODO]],0), 0 )</f>
        <v>4</v>
      </c>
      <c r="H1000" s="72">
        <v>40</v>
      </c>
      <c r="I1000" s="12">
        <v>43333</v>
      </c>
      <c r="J1000" s="7"/>
      <c r="K1000" s="8"/>
      <c r="L1000" s="6"/>
      <c r="M1000" s="238">
        <f>SUMIFS(tabSaldoAta[SALDO],tabSaldoAta[CÓDIGO],tabEstimativa[[#This Row],[CÓDIGO]],tabSaldoAta[ATA.NR],tabEstimativa[[#This Row],[ATA.NR]],tabSaldoAta[ATA.ANO],tabEstimativa[[#This Row],[ATA.ANO]])</f>
        <v>0</v>
      </c>
      <c r="N1000" s="13" t="s">
        <v>1459</v>
      </c>
      <c r="O1000" s="308" t="s">
        <v>1350</v>
      </c>
      <c r="P1000" s="36"/>
      <c r="Q1000" s="35" t="str">
        <f>IFERROR( VLOOKUP(tabEstimativa[[#This Row],[PREGÃO]],tabPregões[#Data],6,FALSE), "" )</f>
        <v/>
      </c>
      <c r="R1000" s="48"/>
      <c r="S1000" s="66" t="str">
        <f>IF(COUNTIFS(tabImprósperosDetalhes[PREGÃO],tabEstimativa[[#This Row],[PREGÃO]],tabImprósperosDetalhes[IMPRÓSPERO],tabEstimativa[[#This Row],[LOTE]]) &gt; 0,"X","")</f>
        <v/>
      </c>
      <c r="T1000" s="98" t="str">
        <f>IFERROR( VLOOKUP(tabEstimativa[[#This Row],[PREGÃO]],tabPregões[#Data],11,FALSE), "" )</f>
        <v/>
      </c>
      <c r="U1000" s="29" t="s">
        <v>1380</v>
      </c>
      <c r="V1000" s="53" t="s">
        <v>1551</v>
      </c>
      <c r="W1000" s="54">
        <v>43606.696840277778</v>
      </c>
      <c r="X1000" s="34" t="str">
        <f t="shared" ref="X1000:X1063" si="16">"*"</f>
        <v>*</v>
      </c>
    </row>
    <row r="1001" spans="1:24" x14ac:dyDescent="0.3">
      <c r="A1001" s="2">
        <v>87699</v>
      </c>
      <c r="B1001" s="3" t="s">
        <v>3900</v>
      </c>
      <c r="C1001" s="5" t="s">
        <v>3</v>
      </c>
      <c r="D1001" s="11">
        <v>72</v>
      </c>
      <c r="E1001" s="23">
        <v>5</v>
      </c>
      <c r="F1001" s="11">
        <v>12</v>
      </c>
      <c r="G1001" s="74">
        <f>ROUNDUP(tabEstimativa[[#This Row],[ESTIMATIVA]] / tabEstimativa[[#This Row],[PERÍODO]],0)</f>
        <v>5</v>
      </c>
      <c r="H1001" s="72">
        <v>50</v>
      </c>
      <c r="I1001" s="12">
        <v>43818</v>
      </c>
      <c r="J1001" s="2">
        <v>275</v>
      </c>
      <c r="K1001" s="8">
        <v>2020</v>
      </c>
      <c r="L1001" s="345">
        <v>44515</v>
      </c>
      <c r="M1001" s="238">
        <f>SUMIFS(tabSaldoAta[SALDO],tabSaldoAta[CÓDIGO],tabEstimativa[[#This Row],[CÓDIGO]],tabSaldoAta[ATA.NR],tabEstimativa[[#This Row],[ATA.NR]],tabSaldoAta[ATA.ANO],tabEstimativa[[#This Row],[ATA.ANO]])</f>
        <v>50</v>
      </c>
      <c r="N1001" s="13" t="s">
        <v>1198</v>
      </c>
      <c r="O1001" s="307" t="s">
        <v>1869</v>
      </c>
      <c r="P1001" s="36" t="s">
        <v>3901</v>
      </c>
      <c r="Q1001" s="35">
        <f>IFERROR( VLOOKUP(tabEstimativa[[#This Row],[PREGÃO]],tabPregões[#Data],6,FALSE), "" )</f>
        <v>44131</v>
      </c>
      <c r="R1001" s="48"/>
      <c r="S1001" s="66" t="str">
        <f>IF(COUNTIFS(tabImprósperosDetalhes[PREGÃO],tabEstimativa[[#This Row],[PREGÃO]],tabImprósperosDetalhes[IMPRÓSPERO],tabEstimativa[[#This Row],[LOTE]]) &gt; 0,"X","")</f>
        <v/>
      </c>
      <c r="T1001" s="98" t="str">
        <f>IFERROR( VLOOKUP(tabEstimativa[[#This Row],[PREGÃO]],tabPregões[#Data],11,FALSE), "" )</f>
        <v>Finalizado</v>
      </c>
      <c r="U1001" s="29"/>
      <c r="V1001" s="53" t="s">
        <v>4282</v>
      </c>
      <c r="W1001" s="54">
        <v>44522.377280092594</v>
      </c>
      <c r="X1001" s="34" t="str">
        <f t="shared" si="16"/>
        <v>*</v>
      </c>
    </row>
    <row r="1002" spans="1:24" x14ac:dyDescent="0.3">
      <c r="A1002" s="2">
        <v>87698</v>
      </c>
      <c r="B1002" s="3" t="s">
        <v>3311</v>
      </c>
      <c r="C1002" s="5" t="s">
        <v>3</v>
      </c>
      <c r="D1002" s="11">
        <v>72</v>
      </c>
      <c r="E1002" s="23">
        <v>5</v>
      </c>
      <c r="F1002" s="11">
        <v>12</v>
      </c>
      <c r="G1002" s="74">
        <f>ROUNDUP(tabEstimativa[[#This Row],[ESTIMATIVA]] / tabEstimativa[[#This Row],[PERÍODO]],0)</f>
        <v>1</v>
      </c>
      <c r="H1002" s="72">
        <v>10</v>
      </c>
      <c r="I1002" s="12">
        <v>43818</v>
      </c>
      <c r="J1002" s="2">
        <v>275</v>
      </c>
      <c r="K1002" s="8">
        <v>2020</v>
      </c>
      <c r="L1002" s="345">
        <v>44515</v>
      </c>
      <c r="M1002" s="238">
        <f>SUMIFS(tabSaldoAta[SALDO],tabSaldoAta[CÓDIGO],tabEstimativa[[#This Row],[CÓDIGO]],tabSaldoAta[ATA.NR],tabEstimativa[[#This Row],[ATA.NR]],tabSaldoAta[ATA.ANO],tabEstimativa[[#This Row],[ATA.ANO]])</f>
        <v>10</v>
      </c>
      <c r="N1002" s="13" t="s">
        <v>1198</v>
      </c>
      <c r="O1002" s="307" t="str">
        <f>IFERROR( VLOOKUP(tabEstimativa[[#This Row],[PREGÃO]],tabPregões[],7,FALSE), "" )</f>
        <v/>
      </c>
      <c r="P1002" s="36"/>
      <c r="Q1002" s="35" t="str">
        <f>IFERROR( VLOOKUP(tabEstimativa[[#This Row],[PREGÃO]],tabPregões[#Data],6,FALSE), "" )</f>
        <v/>
      </c>
      <c r="R1002" s="48"/>
      <c r="S1002" s="66" t="str">
        <f>IF(COUNTIFS(tabImprósperosDetalhes[PREGÃO],tabEstimativa[[#This Row],[PREGÃO]],tabImprósperosDetalhes[IMPRÓSPERO],tabEstimativa[[#This Row],[LOTE]]) &gt; 0,"X","")</f>
        <v/>
      </c>
      <c r="T1002" s="98" t="str">
        <f>IFERROR( VLOOKUP(tabEstimativa[[#This Row],[PREGÃO]],tabPregões[#Data],11,FALSE), "" )</f>
        <v/>
      </c>
      <c r="U1002" s="29"/>
      <c r="V1002" s="53" t="s">
        <v>4282</v>
      </c>
      <c r="W1002" s="54">
        <v>44522.377280092594</v>
      </c>
      <c r="X1002" s="34" t="str">
        <f t="shared" si="16"/>
        <v>*</v>
      </c>
    </row>
    <row r="1003" spans="1:24" x14ac:dyDescent="0.3">
      <c r="A1003" s="2">
        <v>75965</v>
      </c>
      <c r="B1003" s="3" t="s">
        <v>733</v>
      </c>
      <c r="C1003" s="5" t="s">
        <v>3</v>
      </c>
      <c r="D1003" s="11">
        <v>52</v>
      </c>
      <c r="E1003" s="23">
        <v>1</v>
      </c>
      <c r="F1003" s="11">
        <v>12</v>
      </c>
      <c r="G1003" s="74">
        <f>IFERROR( ROUNDUP(tabEstimativa[[#This Row],[ESTIMATIVA]] / tabEstimativa[[#This Row],[PERÍODO]],0), 0 )</f>
        <v>0</v>
      </c>
      <c r="H1003" s="72">
        <v>0</v>
      </c>
      <c r="I1003" s="12">
        <v>43339</v>
      </c>
      <c r="J1003" s="7"/>
      <c r="K1003" s="8"/>
      <c r="L1003" s="6"/>
      <c r="M1003" s="238">
        <f>SUMIFS(tabSaldoAta[SALDO],tabSaldoAta[CÓDIGO],tabEstimativa[[#This Row],[CÓDIGO]],tabSaldoAta[ATA.NR],tabEstimativa[[#This Row],[ATA.NR]],tabSaldoAta[ATA.ANO],tabEstimativa[[#This Row],[ATA.ANO]])</f>
        <v>0</v>
      </c>
      <c r="N1003" s="13" t="s">
        <v>1459</v>
      </c>
      <c r="O1003" s="308" t="s">
        <v>1339</v>
      </c>
      <c r="P1003" s="36"/>
      <c r="Q1003" s="35" t="str">
        <f>IFERROR( VLOOKUP(tabEstimativa[[#This Row],[PREGÃO]],tabPregões[#Data],6,FALSE), "" )</f>
        <v/>
      </c>
      <c r="R1003" s="48"/>
      <c r="S1003" s="66" t="str">
        <f>IF(COUNTIFS(tabImprósperosDetalhes[PREGÃO],tabEstimativa[[#This Row],[PREGÃO]],tabImprósperosDetalhes[IMPRÓSPERO],tabEstimativa[[#This Row],[LOTE]]) &gt; 0,"X","")</f>
        <v/>
      </c>
      <c r="T1003" s="98" t="str">
        <f>IFERROR( VLOOKUP(tabEstimativa[[#This Row],[PREGÃO]],tabPregões[#Data],11,FALSE), "" )</f>
        <v/>
      </c>
      <c r="U1003" s="29" t="s">
        <v>1380</v>
      </c>
      <c r="V1003" s="53" t="s">
        <v>1551</v>
      </c>
      <c r="W1003" s="54">
        <v>43591.434733796297</v>
      </c>
      <c r="X1003" s="34" t="str">
        <f t="shared" si="16"/>
        <v>*</v>
      </c>
    </row>
    <row r="1004" spans="1:24" x14ac:dyDescent="0.3">
      <c r="A1004" s="2">
        <v>34596</v>
      </c>
      <c r="B1004" s="3" t="s">
        <v>730</v>
      </c>
      <c r="C1004" s="5" t="s">
        <v>17</v>
      </c>
      <c r="D1004" s="11">
        <v>52</v>
      </c>
      <c r="E1004" s="23">
        <v>3</v>
      </c>
      <c r="F1004" s="11">
        <v>12</v>
      </c>
      <c r="G1004" s="74">
        <f>IFERROR( ROUNDUP(tabEstimativa[[#This Row],[ESTIMATIVA]] / tabEstimativa[[#This Row],[PERÍODO]],0), 0 )</f>
        <v>1</v>
      </c>
      <c r="H1004" s="72">
        <v>12</v>
      </c>
      <c r="I1004" s="12">
        <v>43339</v>
      </c>
      <c r="J1004" s="7"/>
      <c r="K1004" s="8"/>
      <c r="L1004" s="6"/>
      <c r="M1004" s="238">
        <f>SUMIFS(tabSaldoAta[SALDO],tabSaldoAta[CÓDIGO],tabEstimativa[[#This Row],[CÓDIGO]],tabSaldoAta[ATA.NR],tabEstimativa[[#This Row],[ATA.NR]],tabSaldoAta[ATA.ANO],tabEstimativa[[#This Row],[ATA.ANO]])</f>
        <v>0</v>
      </c>
      <c r="N1004" s="13" t="s">
        <v>1459</v>
      </c>
      <c r="O1004" s="308" t="s">
        <v>1339</v>
      </c>
      <c r="P1004" s="36"/>
      <c r="Q1004" s="35" t="str">
        <f>IFERROR( VLOOKUP(tabEstimativa[[#This Row],[PREGÃO]],tabPregões[#Data],6,FALSE), "" )</f>
        <v/>
      </c>
      <c r="R1004" s="48"/>
      <c r="S1004" s="66" t="str">
        <f>IF(COUNTIFS(tabImprósperosDetalhes[PREGÃO],tabEstimativa[[#This Row],[PREGÃO]],tabImprósperosDetalhes[IMPRÓSPERO],tabEstimativa[[#This Row],[LOTE]]) &gt; 0,"X","")</f>
        <v/>
      </c>
      <c r="T1004" s="98" t="str">
        <f>IFERROR( VLOOKUP(tabEstimativa[[#This Row],[PREGÃO]],tabPregões[#Data],11,FALSE), "" )</f>
        <v/>
      </c>
      <c r="U1004" s="29" t="s">
        <v>1380</v>
      </c>
      <c r="V1004" s="53" t="s">
        <v>1551</v>
      </c>
      <c r="W1004" s="54">
        <v>43591.434733796297</v>
      </c>
      <c r="X1004" s="34" t="str">
        <f t="shared" si="16"/>
        <v>*</v>
      </c>
    </row>
    <row r="1005" spans="1:24" x14ac:dyDescent="0.3">
      <c r="A1005" s="2">
        <v>104940</v>
      </c>
      <c r="B1005" s="3" t="s">
        <v>736</v>
      </c>
      <c r="C1005" s="5" t="s">
        <v>17</v>
      </c>
      <c r="D1005" s="11"/>
      <c r="E1005" s="23"/>
      <c r="F1005" s="11">
        <v>12</v>
      </c>
      <c r="G1005" s="74">
        <f>IFERROR( ROUNDUP(tabEstimativa[[#This Row],[ESTIMATIVA]] / tabEstimativa[[#This Row],[PERÍODO]],0), 0 )</f>
        <v>2</v>
      </c>
      <c r="H1005" s="72">
        <v>20</v>
      </c>
      <c r="I1005" s="12">
        <v>43339</v>
      </c>
      <c r="J1005" s="7"/>
      <c r="K1005" s="8"/>
      <c r="L1005" s="6"/>
      <c r="M1005" s="238">
        <f>SUMIFS(tabSaldoAta[SALDO],tabSaldoAta[CÓDIGO],tabEstimativa[[#This Row],[CÓDIGO]],tabSaldoAta[ATA.NR],tabEstimativa[[#This Row],[ATA.NR]],tabSaldoAta[ATA.ANO],tabEstimativa[[#This Row],[ATA.ANO]])</f>
        <v>0</v>
      </c>
      <c r="N1005" s="13" t="s">
        <v>1459</v>
      </c>
      <c r="O1005" s="308" t="s">
        <v>1339</v>
      </c>
      <c r="P1005" s="36"/>
      <c r="Q1005" s="35" t="str">
        <f>IFERROR( VLOOKUP(tabEstimativa[[#This Row],[PREGÃO]],tabPregões[#Data],6,FALSE), "" )</f>
        <v/>
      </c>
      <c r="R1005" s="48"/>
      <c r="S1005" s="66" t="str">
        <f>IF(COUNTIFS(tabImprósperosDetalhes[PREGÃO],tabEstimativa[[#This Row],[PREGÃO]],tabImprósperosDetalhes[IMPRÓSPERO],tabEstimativa[[#This Row],[LOTE]]) &gt; 0,"X","")</f>
        <v/>
      </c>
      <c r="T1005" s="98" t="str">
        <f>IFERROR( VLOOKUP(tabEstimativa[[#This Row],[PREGÃO]],tabPregões[#Data],11,FALSE), "" )</f>
        <v/>
      </c>
      <c r="U1005" s="29" t="s">
        <v>1380</v>
      </c>
      <c r="V1005" s="53" t="s">
        <v>1551</v>
      </c>
      <c r="W1005" s="54">
        <v>43606.696840277778</v>
      </c>
      <c r="X1005" s="34" t="str">
        <f t="shared" si="16"/>
        <v>*</v>
      </c>
    </row>
    <row r="1006" spans="1:24" x14ac:dyDescent="0.3">
      <c r="A1006" s="2">
        <v>100847</v>
      </c>
      <c r="B1006" s="3" t="s">
        <v>628</v>
      </c>
      <c r="C1006" s="5" t="s">
        <v>3</v>
      </c>
      <c r="D1006" s="11"/>
      <c r="E1006" s="23"/>
      <c r="F1006" s="11">
        <v>12</v>
      </c>
      <c r="G1006" s="74">
        <f>IFERROR( ROUNDUP(tabEstimativa[[#This Row],[ESTIMATIVA]] / tabEstimativa[[#This Row],[PERÍODO]],0), 0 )</f>
        <v>0</v>
      </c>
      <c r="H1006" s="72">
        <v>0</v>
      </c>
      <c r="I1006" s="12">
        <v>43418</v>
      </c>
      <c r="J1006" s="7">
        <v>70</v>
      </c>
      <c r="K1006" s="8">
        <v>2019</v>
      </c>
      <c r="L1006" s="6">
        <v>43899</v>
      </c>
      <c r="M1006" s="238">
        <f>SUMIFS(tabSaldoAta[SALDO],tabSaldoAta[CÓDIGO],tabEstimativa[[#This Row],[CÓDIGO]],tabSaldoAta[ATA.NR],tabEstimativa[[#This Row],[ATA.NR]],tabSaldoAta[ATA.ANO],tabEstimativa[[#This Row],[ATA.ANO]])</f>
        <v>0</v>
      </c>
      <c r="N1006" s="13" t="s">
        <v>1199</v>
      </c>
      <c r="O1006" s="308" t="s">
        <v>1660</v>
      </c>
      <c r="P1006" s="36" t="s">
        <v>1742</v>
      </c>
      <c r="Q1006" s="35">
        <f>IFERROR( VLOOKUP(tabEstimativa[[#This Row],[PREGÃO]],tabPregões[#Data],6,FALSE), "" )</f>
        <v>43657</v>
      </c>
      <c r="R1006" s="48"/>
      <c r="S1006" s="66" t="str">
        <f>IF(COUNTIFS(tabImprósperosDetalhes[PREGÃO],tabEstimativa[[#This Row],[PREGÃO]],tabImprósperosDetalhes[IMPRÓSPERO],tabEstimativa[[#This Row],[LOTE]]) &gt; 0,"X","")</f>
        <v/>
      </c>
      <c r="T1006" s="98" t="str">
        <f>IFERROR( VLOOKUP(tabEstimativa[[#This Row],[PREGÃO]],tabPregões[#Data],11,FALSE), "" )</f>
        <v>Processo finalizado. Ata 76/19.</v>
      </c>
      <c r="U1006" s="29" t="s">
        <v>1941</v>
      </c>
      <c r="V1006" s="53" t="s">
        <v>1551</v>
      </c>
      <c r="W1006" s="54">
        <v>43675.396087962959</v>
      </c>
      <c r="X1006" s="34" t="str">
        <f t="shared" si="16"/>
        <v>*</v>
      </c>
    </row>
    <row r="1007" spans="1:24" x14ac:dyDescent="0.3">
      <c r="A1007" s="2">
        <v>13120</v>
      </c>
      <c r="B1007" s="3" t="s">
        <v>564</v>
      </c>
      <c r="C1007" s="5" t="s">
        <v>3</v>
      </c>
      <c r="D1007" s="11">
        <v>61</v>
      </c>
      <c r="E1007" s="23">
        <v>15</v>
      </c>
      <c r="F1007" s="11">
        <v>12</v>
      </c>
      <c r="G1007" s="74">
        <f>IFERROR( ROUNDUP(tabEstimativa[[#This Row],[ESTIMATIVA]] / tabEstimativa[[#This Row],[PERÍODO]],0), 0 )</f>
        <v>5</v>
      </c>
      <c r="H1007" s="72">
        <v>50</v>
      </c>
      <c r="I1007" s="12">
        <v>44182</v>
      </c>
      <c r="J1007" s="7">
        <v>161</v>
      </c>
      <c r="K1007" s="8">
        <v>2021</v>
      </c>
      <c r="L1007" s="6">
        <v>44748</v>
      </c>
      <c r="M1007" s="238">
        <f>SUMIFS(tabSaldoAta[SALDO],tabSaldoAta[CÓDIGO],tabEstimativa[[#This Row],[CÓDIGO]],tabSaldoAta[ATA.NR],tabEstimativa[[#This Row],[ATA.NR]],tabSaldoAta[ATA.ANO],tabEstimativa[[#This Row],[ATA.ANO]])</f>
        <v>100</v>
      </c>
      <c r="N1007" s="13" t="s">
        <v>1198</v>
      </c>
      <c r="O1007" s="307" t="str">
        <f>IFERROR( VLOOKUP(CONCATENATE(tabEstimativa[[#This Row],[ATA.NR]],"/",tabEstimativa[[#This Row],[ATA.ANO]]-2000),tabAtas[#Data],6,FALSE), "" )</f>
        <v>MATERIAL HIDRAULICO</v>
      </c>
      <c r="P1007" s="36" t="s">
        <v>4234</v>
      </c>
      <c r="Q1007" s="35">
        <f>IFERROR( VLOOKUP(tabEstimativa[[#This Row],[PREGÃO]],tabPregões[#Data],6,FALSE), "" )</f>
        <v>44348</v>
      </c>
      <c r="R1007" s="48"/>
      <c r="S1007" s="66" t="str">
        <f>IF(COUNTIFS(tabImprósperosDetalhes[PREGÃO],tabEstimativa[[#This Row],[PREGÃO]],tabImprósperosDetalhes[IMPRÓSPERO],tabEstimativa[[#This Row],[LOTE]]) &gt; 0,"X","")</f>
        <v/>
      </c>
      <c r="T1007" s="98" t="str">
        <f>IFERROR( VLOOKUP(tabEstimativa[[#This Row],[PREGÃO]],tabPregões[#Data],11,FALSE), "" )</f>
        <v>Processo finalizado. Ata 161/21</v>
      </c>
      <c r="U1007" s="29" t="s">
        <v>1560</v>
      </c>
      <c r="V1007" s="53" t="s">
        <v>2196</v>
      </c>
      <c r="W1007" s="54">
        <v>44775.494560185187</v>
      </c>
      <c r="X1007" s="34" t="str">
        <f t="shared" si="16"/>
        <v>*</v>
      </c>
    </row>
    <row r="1008" spans="1:24" x14ac:dyDescent="0.3">
      <c r="A1008" s="2">
        <v>35224</v>
      </c>
      <c r="B1008" s="3" t="s">
        <v>589</v>
      </c>
      <c r="C1008" s="5" t="s">
        <v>3</v>
      </c>
      <c r="D1008" s="11">
        <v>61</v>
      </c>
      <c r="E1008" s="23">
        <v>15</v>
      </c>
      <c r="F1008" s="11">
        <v>12</v>
      </c>
      <c r="G1008" s="74">
        <f>IFERROR( ROUNDUP(tabEstimativa[[#This Row],[ESTIMATIVA]] / tabEstimativa[[#This Row],[PERÍODO]],0), 0 )</f>
        <v>2</v>
      </c>
      <c r="H1008" s="72">
        <v>20</v>
      </c>
      <c r="I1008" s="12">
        <v>44182</v>
      </c>
      <c r="J1008" s="7">
        <v>161</v>
      </c>
      <c r="K1008" s="8">
        <v>2021</v>
      </c>
      <c r="L1008" s="6">
        <v>44748</v>
      </c>
      <c r="M1008" s="238">
        <f>SUMIFS(tabSaldoAta[SALDO],tabSaldoAta[CÓDIGO],tabEstimativa[[#This Row],[CÓDIGO]],tabSaldoAta[ATA.NR],tabEstimativa[[#This Row],[ATA.NR]],tabSaldoAta[ATA.ANO],tabEstimativa[[#This Row],[ATA.ANO]])</f>
        <v>0</v>
      </c>
      <c r="N1008" s="13" t="s">
        <v>1198</v>
      </c>
      <c r="O1008" s="307" t="str">
        <f>IFERROR( VLOOKUP(CONCATENATE(tabEstimativa[[#This Row],[ATA.NR]],"/",tabEstimativa[[#This Row],[ATA.ANO]]-2000),tabAtas[#Data],6,FALSE), "" )</f>
        <v>MATERIAL HIDRAULICO</v>
      </c>
      <c r="P1008" s="36" t="s">
        <v>4234</v>
      </c>
      <c r="Q1008" s="35">
        <f>IFERROR( VLOOKUP(tabEstimativa[[#This Row],[PREGÃO]],tabPregões[#Data],6,FALSE), "" )</f>
        <v>44348</v>
      </c>
      <c r="R1008" s="48"/>
      <c r="S1008" s="66" t="str">
        <f>IF(COUNTIFS(tabImprósperosDetalhes[PREGÃO],tabEstimativa[[#This Row],[PREGÃO]],tabImprósperosDetalhes[IMPRÓSPERO],tabEstimativa[[#This Row],[LOTE]]) &gt; 0,"X","")</f>
        <v/>
      </c>
      <c r="T1008" s="98" t="str">
        <f>IFERROR( VLOOKUP(tabEstimativa[[#This Row],[PREGÃO]],tabPregões[#Data],11,FALSE), "" )</f>
        <v>Processo finalizado. Ata 161/21</v>
      </c>
      <c r="U1008" s="29" t="s">
        <v>1560</v>
      </c>
      <c r="V1008" s="53" t="s">
        <v>2196</v>
      </c>
      <c r="W1008" s="54">
        <v>44775.494560185187</v>
      </c>
      <c r="X1008" s="34" t="str">
        <f t="shared" si="16"/>
        <v>*</v>
      </c>
    </row>
    <row r="1009" spans="1:24" x14ac:dyDescent="0.3">
      <c r="A1009" s="2">
        <v>25756</v>
      </c>
      <c r="B1009" s="3" t="s">
        <v>541</v>
      </c>
      <c r="C1009" s="5" t="s">
        <v>3</v>
      </c>
      <c r="D1009" s="11">
        <v>61</v>
      </c>
      <c r="E1009" s="23">
        <v>15</v>
      </c>
      <c r="F1009" s="11">
        <v>12</v>
      </c>
      <c r="G1009" s="74">
        <f>IFERROR( ROUNDUP(tabEstimativa[[#This Row],[ESTIMATIVA]] / tabEstimativa[[#This Row],[PERÍODO]],0), 0 )</f>
        <v>5</v>
      </c>
      <c r="H1009" s="72">
        <v>60</v>
      </c>
      <c r="I1009" s="12">
        <v>43677</v>
      </c>
      <c r="J1009" s="7">
        <v>191</v>
      </c>
      <c r="K1009" s="8">
        <v>2020</v>
      </c>
      <c r="L1009" s="6">
        <v>44446</v>
      </c>
      <c r="M1009" s="238">
        <f>SUMIFS(tabSaldoAta[SALDO],tabSaldoAta[CÓDIGO],tabEstimativa[[#This Row],[CÓDIGO]],tabSaldoAta[ATA.NR],tabEstimativa[[#This Row],[ATA.NR]],tabSaldoAta[ATA.ANO],tabEstimativa[[#This Row],[ATA.ANO]])</f>
        <v>-30</v>
      </c>
      <c r="N1009" s="13" t="s">
        <v>1799</v>
      </c>
      <c r="O1009" s="308" t="s">
        <v>1660</v>
      </c>
      <c r="P1009" s="36" t="s">
        <v>3258</v>
      </c>
      <c r="Q1009" s="35">
        <f>IFERROR( VLOOKUP(tabEstimativa[[#This Row],[PREGÃO]],tabPregões[#Data],6,FALSE), "" )</f>
        <v>43951</v>
      </c>
      <c r="R1009" s="48">
        <v>17</v>
      </c>
      <c r="S1009" s="66" t="str">
        <f>IF(COUNTIFS(tabImprósperosDetalhes[PREGÃO],tabEstimativa[[#This Row],[PREGÃO]],tabImprósperosDetalhes[IMPRÓSPERO],tabEstimativa[[#This Row],[LOTE]]) &gt; 0,"X","")</f>
        <v>X</v>
      </c>
      <c r="T1009" s="98" t="str">
        <f>IFERROR( VLOOKUP(tabEstimativa[[#This Row],[PREGÃO]],tabPregões[#Data],11,FALSE), "" )</f>
        <v>Processo conferido, finalizado.</v>
      </c>
      <c r="U1009" s="29" t="s">
        <v>1560</v>
      </c>
      <c r="V1009" s="53" t="s">
        <v>2063</v>
      </c>
      <c r="W1009" s="54">
        <v>44313.374548611115</v>
      </c>
      <c r="X1009" s="34" t="str">
        <f t="shared" si="16"/>
        <v>*</v>
      </c>
    </row>
    <row r="1010" spans="1:24" x14ac:dyDescent="0.3">
      <c r="A1010" s="2">
        <v>27760</v>
      </c>
      <c r="B1010" s="3" t="s">
        <v>582</v>
      </c>
      <c r="C1010" s="5" t="s">
        <v>3</v>
      </c>
      <c r="D1010" s="11">
        <v>61</v>
      </c>
      <c r="E1010" s="23">
        <v>15</v>
      </c>
      <c r="F1010" s="11">
        <v>12</v>
      </c>
      <c r="G1010" s="74">
        <f>IFERROR( ROUNDUP(tabEstimativa[[#This Row],[ESTIMATIVA]] / tabEstimativa[[#This Row],[PERÍODO]],0), 0 )</f>
        <v>5</v>
      </c>
      <c r="H1010" s="72">
        <v>50</v>
      </c>
      <c r="I1010" s="12">
        <v>44182</v>
      </c>
      <c r="J1010" s="7">
        <v>161</v>
      </c>
      <c r="K1010" s="8">
        <v>2021</v>
      </c>
      <c r="L1010" s="6">
        <v>44748</v>
      </c>
      <c r="M1010" s="238">
        <f>SUMIFS(tabSaldoAta[SALDO],tabSaldoAta[CÓDIGO],tabEstimativa[[#This Row],[CÓDIGO]],tabSaldoAta[ATA.NR],tabEstimativa[[#This Row],[ATA.NR]],tabSaldoAta[ATA.ANO],tabEstimativa[[#This Row],[ATA.ANO]])</f>
        <v>100</v>
      </c>
      <c r="N1010" s="13" t="s">
        <v>1198</v>
      </c>
      <c r="O1010" s="307" t="str">
        <f>IFERROR( VLOOKUP(CONCATENATE(tabEstimativa[[#This Row],[ATA.NR]],"/",tabEstimativa[[#This Row],[ATA.ANO]]-2000),tabAtas[#Data],6,FALSE), "" )</f>
        <v>MATERIAL HIDRAULICO</v>
      </c>
      <c r="P1010" s="36" t="s">
        <v>4234</v>
      </c>
      <c r="Q1010" s="35">
        <f>IFERROR( VLOOKUP(tabEstimativa[[#This Row],[PREGÃO]],tabPregões[#Data],6,FALSE), "" )</f>
        <v>44348</v>
      </c>
      <c r="R1010" s="48"/>
      <c r="S1010" s="66" t="str">
        <f>IF(COUNTIFS(tabImprósperosDetalhes[PREGÃO],tabEstimativa[[#This Row],[PREGÃO]],tabImprósperosDetalhes[IMPRÓSPERO],tabEstimativa[[#This Row],[LOTE]]) &gt; 0,"X","")</f>
        <v/>
      </c>
      <c r="T1010" s="98" t="str">
        <f>IFERROR( VLOOKUP(tabEstimativa[[#This Row],[PREGÃO]],tabPregões[#Data],11,FALSE), "" )</f>
        <v>Processo finalizado. Ata 161/21</v>
      </c>
      <c r="U1010" s="29" t="s">
        <v>1560</v>
      </c>
      <c r="V1010" s="53" t="s">
        <v>2196</v>
      </c>
      <c r="W1010" s="54">
        <v>44775.494560185187</v>
      </c>
      <c r="X1010" s="34" t="str">
        <f t="shared" si="16"/>
        <v>*</v>
      </c>
    </row>
    <row r="1011" spans="1:24" x14ac:dyDescent="0.3">
      <c r="A1011" s="2">
        <v>27759</v>
      </c>
      <c r="B1011" s="3" t="s">
        <v>581</v>
      </c>
      <c r="C1011" s="5" t="s">
        <v>3</v>
      </c>
      <c r="D1011" s="11">
        <v>61</v>
      </c>
      <c r="E1011" s="23">
        <v>15</v>
      </c>
      <c r="F1011" s="11">
        <v>12</v>
      </c>
      <c r="G1011" s="74">
        <f>IFERROR( ROUNDUP(tabEstimativa[[#This Row],[ESTIMATIVA]] / tabEstimativa[[#This Row],[PERÍODO]],0), 0 )</f>
        <v>0</v>
      </c>
      <c r="H1011" s="72">
        <v>0</v>
      </c>
      <c r="I1011" s="12">
        <v>43418</v>
      </c>
      <c r="J1011" s="7">
        <v>76</v>
      </c>
      <c r="K1011" s="8">
        <v>2019</v>
      </c>
      <c r="L1011" s="6">
        <v>43899</v>
      </c>
      <c r="M1011" s="238">
        <f>SUMIFS(tabSaldoAta[SALDO],tabSaldoAta[CÓDIGO],tabEstimativa[[#This Row],[CÓDIGO]],tabSaldoAta[ATA.NR],tabEstimativa[[#This Row],[ATA.NR]],tabSaldoAta[ATA.ANO],tabEstimativa[[#This Row],[ATA.ANO]])</f>
        <v>0</v>
      </c>
      <c r="N1011" s="13" t="s">
        <v>1799</v>
      </c>
      <c r="O1011" s="308" t="s">
        <v>1660</v>
      </c>
      <c r="P1011" s="36" t="s">
        <v>1742</v>
      </c>
      <c r="Q1011" s="35">
        <f>IFERROR( VLOOKUP(tabEstimativa[[#This Row],[PREGÃO]],tabPregões[#Data],6,FALSE), "" )</f>
        <v>43657</v>
      </c>
      <c r="R1011" s="48"/>
      <c r="S1011" s="66" t="str">
        <f>IF(COUNTIFS(tabImprósperosDetalhes[PREGÃO],tabEstimativa[[#This Row],[PREGÃO]],tabImprósperosDetalhes[IMPRÓSPERO],tabEstimativa[[#This Row],[LOTE]]) &gt; 0,"X","")</f>
        <v/>
      </c>
      <c r="T1011" s="98" t="str">
        <f>IFERROR( VLOOKUP(tabEstimativa[[#This Row],[PREGÃO]],tabPregões[#Data],11,FALSE), "" )</f>
        <v>Processo finalizado. Ata 76/19.</v>
      </c>
      <c r="U1011" s="29" t="s">
        <v>1560</v>
      </c>
      <c r="V1011" s="53" t="s">
        <v>1551</v>
      </c>
      <c r="W1011" s="54">
        <v>43707.68787037037</v>
      </c>
      <c r="X1011" s="34" t="str">
        <f t="shared" si="16"/>
        <v>*</v>
      </c>
    </row>
    <row r="1012" spans="1:24" x14ac:dyDescent="0.3">
      <c r="A1012" s="2">
        <v>13125</v>
      </c>
      <c r="B1012" s="3" t="s">
        <v>565</v>
      </c>
      <c r="C1012" s="5" t="s">
        <v>3</v>
      </c>
      <c r="D1012" s="11">
        <v>61</v>
      </c>
      <c r="E1012" s="23">
        <v>15</v>
      </c>
      <c r="F1012" s="11">
        <v>12</v>
      </c>
      <c r="G1012" s="74">
        <f>IFERROR( ROUNDUP(tabEstimativa[[#This Row],[ESTIMATIVA]] / tabEstimativa[[#This Row],[PERÍODO]],0), 0 )</f>
        <v>0</v>
      </c>
      <c r="H1012" s="72">
        <v>0</v>
      </c>
      <c r="I1012" s="12">
        <v>43906</v>
      </c>
      <c r="J1012" s="7">
        <v>156</v>
      </c>
      <c r="K1012" s="8">
        <v>2019</v>
      </c>
      <c r="L1012" s="6">
        <v>44024</v>
      </c>
      <c r="M1012" s="238">
        <f>SUMIFS(tabSaldoAta[SALDO],tabSaldoAta[CÓDIGO],tabEstimativa[[#This Row],[CÓDIGO]],tabSaldoAta[ATA.NR],tabEstimativa[[#This Row],[ATA.NR]],tabSaldoAta[ATA.ANO],tabEstimativa[[#This Row],[ATA.ANO]])</f>
        <v>0</v>
      </c>
      <c r="N1012" s="13" t="s">
        <v>1199</v>
      </c>
      <c r="O1012" s="308" t="s">
        <v>1660</v>
      </c>
      <c r="P1012" s="36" t="s">
        <v>1742</v>
      </c>
      <c r="Q1012" s="35">
        <f>IFERROR( VLOOKUP(tabEstimativa[[#This Row],[PREGÃO]],tabPregões[#Data],6,FALSE), "" )</f>
        <v>43657</v>
      </c>
      <c r="R1012" s="48"/>
      <c r="S1012" s="66" t="str">
        <f>IF(COUNTIFS(tabImprósperosDetalhes[PREGÃO],tabEstimativa[[#This Row],[PREGÃO]],tabImprósperosDetalhes[IMPRÓSPERO],tabEstimativa[[#This Row],[LOTE]]) &gt; 0,"X","")</f>
        <v/>
      </c>
      <c r="T1012" s="98" t="str">
        <f>IFERROR( VLOOKUP(tabEstimativa[[#This Row],[PREGÃO]],tabPregões[#Data],11,FALSE), "" )</f>
        <v>Processo finalizado. Ata 76/19.</v>
      </c>
      <c r="U1012" s="29" t="s">
        <v>1938</v>
      </c>
      <c r="V1012" s="53" t="s">
        <v>1551</v>
      </c>
      <c r="W1012" s="54">
        <v>43906.384513888886</v>
      </c>
      <c r="X1012" s="34" t="str">
        <f t="shared" si="16"/>
        <v>*</v>
      </c>
    </row>
    <row r="1013" spans="1:24" x14ac:dyDescent="0.3">
      <c r="A1013" s="2">
        <v>25630</v>
      </c>
      <c r="B1013" s="3" t="s">
        <v>540</v>
      </c>
      <c r="C1013" s="5" t="s">
        <v>3</v>
      </c>
      <c r="D1013" s="11">
        <v>61</v>
      </c>
      <c r="E1013" s="23">
        <v>15</v>
      </c>
      <c r="F1013" s="11">
        <v>12</v>
      </c>
      <c r="G1013" s="74">
        <f>IFERROR( ROUNDUP(tabEstimativa[[#This Row],[ESTIMATIVA]] / tabEstimativa[[#This Row],[PERÍODO]],0), 0 )</f>
        <v>13</v>
      </c>
      <c r="H1013" s="72">
        <v>150</v>
      </c>
      <c r="I1013" s="12">
        <v>44159</v>
      </c>
      <c r="J1013" s="7">
        <v>87</v>
      </c>
      <c r="K1013" s="8">
        <v>2020</v>
      </c>
      <c r="L1013" s="6">
        <v>44286</v>
      </c>
      <c r="M1013" s="238">
        <f>SUMIFS(tabSaldoAta[SALDO],tabSaldoAta[CÓDIGO],tabEstimativa[[#This Row],[CÓDIGO]],tabSaldoAta[ATA.NR],tabEstimativa[[#This Row],[ATA.NR]],tabSaldoAta[ATA.ANO],tabEstimativa[[#This Row],[ATA.ANO]])</f>
        <v>70</v>
      </c>
      <c r="N1013" s="13" t="s">
        <v>1198</v>
      </c>
      <c r="O1013" s="307" t="str">
        <f>IFERROR( VLOOKUP(CONCATENATE(tabEstimativa[[#This Row],[ATA.NR]],"/",tabEstimativa[[#This Row],[ATA.ANO]]-2000),tabAtas[#Data],6,FALSE), "" )</f>
        <v>MATERIAL ELETRICO</v>
      </c>
      <c r="P1013" s="36" t="s">
        <v>3258</v>
      </c>
      <c r="Q1013" s="35">
        <f>IFERROR( VLOOKUP(tabEstimativa[[#This Row],[PREGÃO]],tabPregões[#Data],6,FALSE), "" )</f>
        <v>43951</v>
      </c>
      <c r="R1013" s="48">
        <v>16</v>
      </c>
      <c r="S1013" s="66" t="str">
        <f>IF(COUNTIFS(tabImprósperosDetalhes[PREGÃO],tabEstimativa[[#This Row],[PREGÃO]],tabImprósperosDetalhes[IMPRÓSPERO],tabEstimativa[[#This Row],[LOTE]]) &gt; 0,"X","")</f>
        <v/>
      </c>
      <c r="T1013" s="98" t="str">
        <f>IFERROR( VLOOKUP(tabEstimativa[[#This Row],[PREGÃO]],tabPregões[#Data],11,FALSE), "" )</f>
        <v>Processo conferido, finalizado.</v>
      </c>
      <c r="U1013" s="29" t="s">
        <v>1560</v>
      </c>
      <c r="V1013" s="53" t="s">
        <v>2063</v>
      </c>
      <c r="W1013" s="54">
        <v>44286.475798611114</v>
      </c>
      <c r="X1013" s="34" t="str">
        <f t="shared" si="16"/>
        <v>*</v>
      </c>
    </row>
    <row r="1014" spans="1:24" x14ac:dyDescent="0.3">
      <c r="A1014" s="2">
        <v>13116</v>
      </c>
      <c r="B1014" s="3" t="s">
        <v>1066</v>
      </c>
      <c r="C1014" s="5" t="s">
        <v>3</v>
      </c>
      <c r="D1014" s="11">
        <v>61</v>
      </c>
      <c r="E1014" s="23">
        <v>15</v>
      </c>
      <c r="F1014" s="11">
        <v>12</v>
      </c>
      <c r="G1014" s="74">
        <f>IFERROR( ROUNDUP(tabEstimativa[[#This Row],[ESTIMATIVA]] / tabEstimativa[[#This Row],[PERÍODO]],0), 0 )</f>
        <v>0</v>
      </c>
      <c r="H1014" s="72">
        <v>0</v>
      </c>
      <c r="I1014" s="12">
        <v>43906</v>
      </c>
      <c r="J1014" s="7">
        <v>191</v>
      </c>
      <c r="K1014" s="8">
        <v>2020</v>
      </c>
      <c r="L1014" s="6">
        <v>44446</v>
      </c>
      <c r="M1014" s="238">
        <f>SUMIFS(tabSaldoAta[SALDO],tabSaldoAta[CÓDIGO],tabEstimativa[[#This Row],[CÓDIGO]],tabSaldoAta[ATA.NR],tabEstimativa[[#This Row],[ATA.NR]],tabSaldoAta[ATA.ANO],tabEstimativa[[#This Row],[ATA.ANO]])</f>
        <v>0</v>
      </c>
      <c r="N1014" s="13" t="s">
        <v>1799</v>
      </c>
      <c r="O1014" s="308" t="s">
        <v>1660</v>
      </c>
      <c r="P1014" s="36" t="s">
        <v>1853</v>
      </c>
      <c r="Q1014" s="35">
        <f>IFERROR( VLOOKUP(tabEstimativa[[#This Row],[PREGÃO]],tabPregões[#Data],6,FALSE), "" )</f>
        <v>43668</v>
      </c>
      <c r="R1014" s="48"/>
      <c r="S1014" s="66" t="str">
        <f>IF(COUNTIFS(tabImprósperosDetalhes[PREGÃO],tabEstimativa[[#This Row],[PREGÃO]],tabImprósperosDetalhes[IMPRÓSPERO],tabEstimativa[[#This Row],[LOTE]]) &gt; 0,"X","")</f>
        <v/>
      </c>
      <c r="T1014" s="98" t="str">
        <f>IFERROR( VLOOKUP(tabEstimativa[[#This Row],[PREGÃO]],tabPregões[#Data],11,FALSE), "" )</f>
        <v>Processo conferido e finalizado</v>
      </c>
      <c r="U1014" s="29" t="s">
        <v>1560</v>
      </c>
      <c r="V1014" s="53" t="s">
        <v>2063</v>
      </c>
      <c r="W1014" s="54">
        <v>44313.374548611115</v>
      </c>
      <c r="X1014" s="34" t="str">
        <f t="shared" si="16"/>
        <v>*</v>
      </c>
    </row>
    <row r="1015" spans="1:24" x14ac:dyDescent="0.3">
      <c r="A1015" s="2">
        <v>13117</v>
      </c>
      <c r="B1015" s="3" t="s">
        <v>537</v>
      </c>
      <c r="C1015" s="5" t="s">
        <v>3</v>
      </c>
      <c r="D1015" s="11">
        <v>61</v>
      </c>
      <c r="E1015" s="23">
        <v>15</v>
      </c>
      <c r="F1015" s="11">
        <v>12</v>
      </c>
      <c r="G1015" s="74">
        <f>IFERROR( ROUNDUP(tabEstimativa[[#This Row],[ESTIMATIVA]] / tabEstimativa[[#This Row],[PERÍODO]],0), 0 )</f>
        <v>5</v>
      </c>
      <c r="H1015" s="72">
        <v>50</v>
      </c>
      <c r="I1015" s="12">
        <v>44159</v>
      </c>
      <c r="J1015" s="7">
        <v>87</v>
      </c>
      <c r="K1015" s="8">
        <v>2020</v>
      </c>
      <c r="L1015" s="6">
        <v>44286</v>
      </c>
      <c r="M1015" s="238">
        <f>SUMIFS(tabSaldoAta[SALDO],tabSaldoAta[CÓDIGO],tabEstimativa[[#This Row],[CÓDIGO]],tabSaldoAta[ATA.NR],tabEstimativa[[#This Row],[ATA.NR]],tabSaldoAta[ATA.ANO],tabEstimativa[[#This Row],[ATA.ANO]])</f>
        <v>40</v>
      </c>
      <c r="N1015" s="13" t="s">
        <v>1198</v>
      </c>
      <c r="O1015" s="307" t="str">
        <f>IFERROR( VLOOKUP(CONCATENATE(tabEstimativa[[#This Row],[ATA.NR]],"/",tabEstimativa[[#This Row],[ATA.ANO]]-2000),tabAtas[#Data],6,FALSE), "" )</f>
        <v>MATERIAL ELETRICO</v>
      </c>
      <c r="P1015" s="36" t="s">
        <v>3258</v>
      </c>
      <c r="Q1015" s="35">
        <f>IFERROR( VLOOKUP(tabEstimativa[[#This Row],[PREGÃO]],tabPregões[#Data],6,FALSE), "" )</f>
        <v>43951</v>
      </c>
      <c r="R1015" s="48"/>
      <c r="S1015" s="66" t="str">
        <f>IF(COUNTIFS(tabImprósperosDetalhes[PREGÃO],tabEstimativa[[#This Row],[PREGÃO]],tabImprósperosDetalhes[IMPRÓSPERO],tabEstimativa[[#This Row],[LOTE]]) &gt; 0,"X","")</f>
        <v/>
      </c>
      <c r="T1015" s="98" t="str">
        <f>IFERROR( VLOOKUP(tabEstimativa[[#This Row],[PREGÃO]],tabPregões[#Data],11,FALSE), "" )</f>
        <v>Processo conferido, finalizado.</v>
      </c>
      <c r="U1015" s="29" t="s">
        <v>1560</v>
      </c>
      <c r="V1015" s="53" t="s">
        <v>2063</v>
      </c>
      <c r="W1015" s="54">
        <v>44286.475798611114</v>
      </c>
      <c r="X1015" s="34" t="str">
        <f t="shared" si="16"/>
        <v>*</v>
      </c>
    </row>
    <row r="1016" spans="1:24" x14ac:dyDescent="0.3">
      <c r="A1016" s="2">
        <v>113580</v>
      </c>
      <c r="B1016" s="3" t="s">
        <v>640</v>
      </c>
      <c r="C1016" s="5" t="s">
        <v>3</v>
      </c>
      <c r="D1016" s="11"/>
      <c r="E1016" s="23"/>
      <c r="F1016" s="11">
        <v>12</v>
      </c>
      <c r="G1016" s="74">
        <f>IFERROR( ROUNDUP(tabEstimativa[[#This Row],[ESTIMATIVA]] / tabEstimativa[[#This Row],[PERÍODO]],0), 0 )</f>
        <v>0</v>
      </c>
      <c r="H1016" s="72">
        <v>0</v>
      </c>
      <c r="I1016" s="12">
        <v>43418</v>
      </c>
      <c r="J1016" s="7">
        <v>20</v>
      </c>
      <c r="K1016" s="8">
        <v>2018</v>
      </c>
      <c r="L1016" s="6">
        <v>43486</v>
      </c>
      <c r="M1016" s="238">
        <f>SUMIFS(tabSaldoAta[SALDO],tabSaldoAta[CÓDIGO],tabEstimativa[[#This Row],[CÓDIGO]],tabSaldoAta[ATA.NR],tabEstimativa[[#This Row],[ATA.NR]],tabSaldoAta[ATA.ANO],tabEstimativa[[#This Row],[ATA.ANO]])</f>
        <v>0</v>
      </c>
      <c r="N1016" s="13" t="s">
        <v>1199</v>
      </c>
      <c r="O1016" s="308" t="s">
        <v>1660</v>
      </c>
      <c r="P1016" s="36" t="s">
        <v>1742</v>
      </c>
      <c r="Q1016" s="35">
        <f>IFERROR( VLOOKUP(tabEstimativa[[#This Row],[PREGÃO]],tabPregões[#Data],6,FALSE), "" )</f>
        <v>43657</v>
      </c>
      <c r="R1016" s="48"/>
      <c r="S1016" s="66" t="str">
        <f>IF(COUNTIFS(tabImprósperosDetalhes[PREGÃO],tabEstimativa[[#This Row],[PREGÃO]],tabImprósperosDetalhes[IMPRÓSPERO],tabEstimativa[[#This Row],[LOTE]]) &gt; 0,"X","")</f>
        <v/>
      </c>
      <c r="T1016" s="98" t="str">
        <f>IFERROR( VLOOKUP(tabEstimativa[[#This Row],[PREGÃO]],tabPregões[#Data],11,FALSE), "" )</f>
        <v>Processo finalizado. Ata 76/19.</v>
      </c>
      <c r="U1016" s="29" t="s">
        <v>1941</v>
      </c>
      <c r="V1016" s="53" t="s">
        <v>1551</v>
      </c>
      <c r="W1016" s="54">
        <v>43675.404594907406</v>
      </c>
      <c r="X1016" s="34" t="str">
        <f t="shared" si="16"/>
        <v>*</v>
      </c>
    </row>
    <row r="1017" spans="1:24" x14ac:dyDescent="0.3">
      <c r="A1017" s="2">
        <v>113581</v>
      </c>
      <c r="B1017" s="3" t="s">
        <v>196</v>
      </c>
      <c r="C1017" s="5" t="s">
        <v>3</v>
      </c>
      <c r="D1017" s="11">
        <v>61</v>
      </c>
      <c r="E1017" s="23">
        <v>15</v>
      </c>
      <c r="F1017" s="11">
        <v>12</v>
      </c>
      <c r="G1017" s="74">
        <f>IFERROR( ROUNDUP(tabEstimativa[[#This Row],[ESTIMATIVA]] / tabEstimativa[[#This Row],[PERÍODO]],0), 0 )</f>
        <v>38</v>
      </c>
      <c r="H1017" s="72">
        <v>450</v>
      </c>
      <c r="I1017" s="12">
        <v>43677</v>
      </c>
      <c r="J1017" s="7">
        <v>191</v>
      </c>
      <c r="K1017" s="8">
        <v>2020</v>
      </c>
      <c r="L1017" s="6">
        <v>44446</v>
      </c>
      <c r="M1017" s="238">
        <f>SUMIFS(tabSaldoAta[SALDO],tabSaldoAta[CÓDIGO],tabEstimativa[[#This Row],[CÓDIGO]],tabSaldoAta[ATA.NR],tabEstimativa[[#This Row],[ATA.NR]],tabSaldoAta[ATA.ANO],tabEstimativa[[#This Row],[ATA.ANO]])</f>
        <v>250</v>
      </c>
      <c r="N1017" s="13" t="s">
        <v>1799</v>
      </c>
      <c r="O1017" s="308" t="s">
        <v>1660</v>
      </c>
      <c r="P1017" s="36" t="s">
        <v>3258</v>
      </c>
      <c r="Q1017" s="35">
        <f>IFERROR( VLOOKUP(tabEstimativa[[#This Row],[PREGÃO]],tabPregões[#Data],6,FALSE), "" )</f>
        <v>43951</v>
      </c>
      <c r="R1017" s="48">
        <v>60</v>
      </c>
      <c r="S1017" s="66" t="str">
        <f>IF(COUNTIFS(tabImprósperosDetalhes[PREGÃO],tabEstimativa[[#This Row],[PREGÃO]],tabImprósperosDetalhes[IMPRÓSPERO],tabEstimativa[[#This Row],[LOTE]]) &gt; 0,"X","")</f>
        <v>X</v>
      </c>
      <c r="T1017" s="98" t="str">
        <f>IFERROR( VLOOKUP(tabEstimativa[[#This Row],[PREGÃO]],tabPregões[#Data],11,FALSE), "" )</f>
        <v>Processo conferido, finalizado.</v>
      </c>
      <c r="U1017" s="29" t="s">
        <v>1560</v>
      </c>
      <c r="V1017" s="53" t="s">
        <v>2063</v>
      </c>
      <c r="W1017" s="54">
        <v>44313.374548611115</v>
      </c>
      <c r="X1017" s="34" t="str">
        <f t="shared" si="16"/>
        <v>*</v>
      </c>
    </row>
    <row r="1018" spans="1:24" x14ac:dyDescent="0.3">
      <c r="A1018" s="2">
        <v>135703</v>
      </c>
      <c r="B1018" s="3" t="s">
        <v>3145</v>
      </c>
      <c r="C1018" s="5" t="s">
        <v>17</v>
      </c>
      <c r="D1018" s="11">
        <v>45</v>
      </c>
      <c r="E1018" s="23">
        <v>9</v>
      </c>
      <c r="F1018" s="11">
        <v>12</v>
      </c>
      <c r="G1018" s="74">
        <f>ROUNDUP(tabEstimativa[[#This Row],[ESTIMATIVA]] / tabEstimativa[[#This Row],[PERÍODO]],0)</f>
        <v>1484</v>
      </c>
      <c r="H1018" s="72">
        <v>17800</v>
      </c>
      <c r="I1018" s="12">
        <v>43892</v>
      </c>
      <c r="J1018" s="2">
        <v>211</v>
      </c>
      <c r="K1018" s="8">
        <v>2020</v>
      </c>
      <c r="L1018" s="6">
        <v>44460</v>
      </c>
      <c r="M1018" s="238">
        <f>SUMIFS(tabSaldoAta[SALDO],tabSaldoAta[CÓDIGO],tabEstimativa[[#This Row],[CÓDIGO]],tabSaldoAta[ATA.NR],tabEstimativa[[#This Row],[ATA.NR]],tabSaldoAta[ATA.ANO],tabEstimativa[[#This Row],[ATA.ANO]])</f>
        <v>17800</v>
      </c>
      <c r="N1018" s="13" t="s">
        <v>1799</v>
      </c>
      <c r="O1018" s="307" t="str">
        <f>IFERROR( VLOOKUP(tabEstimativa[[#This Row],[PREGÃO]],tabPregões[],7,FALSE), "" )</f>
        <v/>
      </c>
      <c r="P1018" s="36"/>
      <c r="Q1018" s="35" t="str">
        <f>IFERROR( VLOOKUP(tabEstimativa[[#This Row],[PREGÃO]],tabPregões[#Data],6,FALSE), "" )</f>
        <v/>
      </c>
      <c r="R1018" s="48"/>
      <c r="S1018" s="66" t="str">
        <f>IF(COUNTIFS(tabImprósperosDetalhes[PREGÃO],tabEstimativa[[#This Row],[PREGÃO]],tabImprósperosDetalhes[IMPRÓSPERO],tabEstimativa[[#This Row],[LOTE]]) &gt; 0,"X","")</f>
        <v/>
      </c>
      <c r="T1018" s="98" t="str">
        <f>IFERROR( VLOOKUP(tabEstimativa[[#This Row],[PREGÃO]],tabPregões[#Data],11,FALSE), "" )</f>
        <v/>
      </c>
      <c r="U1018" s="29"/>
      <c r="V1018" s="53" t="s">
        <v>2063</v>
      </c>
      <c r="W1018" s="54">
        <v>44313.374548611115</v>
      </c>
      <c r="X1018" s="34" t="str">
        <f t="shared" si="16"/>
        <v>*</v>
      </c>
    </row>
    <row r="1019" spans="1:24" x14ac:dyDescent="0.3">
      <c r="A1019" s="2">
        <v>113846</v>
      </c>
      <c r="B1019" s="3" t="s">
        <v>548</v>
      </c>
      <c r="C1019" s="5" t="s">
        <v>80</v>
      </c>
      <c r="D1019" s="11">
        <v>51</v>
      </c>
      <c r="E1019" s="23">
        <v>19</v>
      </c>
      <c r="F1019" s="11">
        <v>12</v>
      </c>
      <c r="G1019" s="74">
        <f>IFERROR( ROUNDUP(tabEstimativa[[#This Row],[ESTIMATIVA]] / tabEstimativa[[#This Row],[PERÍODO]],0), 0 )</f>
        <v>125</v>
      </c>
      <c r="H1019" s="72">
        <v>1500</v>
      </c>
      <c r="I1019" s="12">
        <v>44159</v>
      </c>
      <c r="J1019" s="7">
        <v>87</v>
      </c>
      <c r="K1019" s="8">
        <v>2020</v>
      </c>
      <c r="L1019" s="6">
        <v>44286</v>
      </c>
      <c r="M1019" s="238">
        <f>SUMIFS(tabSaldoAta[SALDO],tabSaldoAta[CÓDIGO],tabEstimativa[[#This Row],[CÓDIGO]],tabSaldoAta[ATA.NR],tabEstimativa[[#This Row],[ATA.NR]],tabSaldoAta[ATA.ANO],tabEstimativa[[#This Row],[ATA.ANO]])</f>
        <v>-198</v>
      </c>
      <c r="N1019" s="13" t="s">
        <v>1198</v>
      </c>
      <c r="O1019" s="307" t="str">
        <f>IFERROR( VLOOKUP(CONCATENATE(tabEstimativa[[#This Row],[ATA.NR]],"/",tabEstimativa[[#This Row],[ATA.ANO]]-2000),tabAtas[#Data],6,FALSE), "" )</f>
        <v>MATERIAL ELETRICO</v>
      </c>
      <c r="P1019" s="36" t="s">
        <v>3258</v>
      </c>
      <c r="Q1019" s="35">
        <f>IFERROR( VLOOKUP(tabEstimativa[[#This Row],[PREGÃO]],tabPregões[#Data],6,FALSE), "" )</f>
        <v>43951</v>
      </c>
      <c r="R1019" s="48">
        <v>61</v>
      </c>
      <c r="S1019" s="66" t="str">
        <f>IF(COUNTIFS(tabImprósperosDetalhes[PREGÃO],tabEstimativa[[#This Row],[PREGÃO]],tabImprósperosDetalhes[IMPRÓSPERO],tabEstimativa[[#This Row],[LOTE]]) &gt; 0,"X","")</f>
        <v/>
      </c>
      <c r="T1019" s="98" t="str">
        <f>IFERROR( VLOOKUP(tabEstimativa[[#This Row],[PREGÃO]],tabPregões[#Data],11,FALSE), "" )</f>
        <v>Processo conferido, finalizado.</v>
      </c>
      <c r="U1019" s="29" t="s">
        <v>1560</v>
      </c>
      <c r="V1019" s="53" t="s">
        <v>2063</v>
      </c>
      <c r="W1019" s="54">
        <v>44286.475798611114</v>
      </c>
      <c r="X1019" s="34" t="str">
        <f t="shared" si="16"/>
        <v>*</v>
      </c>
    </row>
    <row r="1020" spans="1:24" x14ac:dyDescent="0.3">
      <c r="A1020" s="2">
        <v>53446</v>
      </c>
      <c r="B1020" s="3" t="s">
        <v>543</v>
      </c>
      <c r="C1020" s="5" t="s">
        <v>80</v>
      </c>
      <c r="D1020" s="11">
        <v>51</v>
      </c>
      <c r="E1020" s="23">
        <v>19</v>
      </c>
      <c r="F1020" s="11">
        <v>12</v>
      </c>
      <c r="G1020" s="74">
        <f>IFERROR( ROUNDUP(tabEstimativa[[#This Row],[ESTIMATIVA]] / tabEstimativa[[#This Row],[PERÍODO]],0), 0 )</f>
        <v>250</v>
      </c>
      <c r="H1020" s="72">
        <v>3000</v>
      </c>
      <c r="I1020" s="12">
        <v>44159</v>
      </c>
      <c r="J1020" s="7">
        <v>87</v>
      </c>
      <c r="K1020" s="8">
        <v>2020</v>
      </c>
      <c r="L1020" s="6">
        <v>44286</v>
      </c>
      <c r="M1020" s="238">
        <f>SUMIFS(tabSaldoAta[SALDO],tabSaldoAta[CÓDIGO],tabEstimativa[[#This Row],[CÓDIGO]],tabSaldoAta[ATA.NR],tabEstimativa[[#This Row],[ATA.NR]],tabSaldoAta[ATA.ANO],tabEstimativa[[#This Row],[ATA.ANO]])</f>
        <v>-495</v>
      </c>
      <c r="N1020" s="13" t="s">
        <v>1198</v>
      </c>
      <c r="O1020" s="307" t="str">
        <f>IFERROR( VLOOKUP(CONCATENATE(tabEstimativa[[#This Row],[ATA.NR]],"/",tabEstimativa[[#This Row],[ATA.ANO]]-2000),tabAtas[#Data],6,FALSE), "" )</f>
        <v>MATERIAL ELETRICO</v>
      </c>
      <c r="P1020" s="36" t="s">
        <v>3258</v>
      </c>
      <c r="Q1020" s="35">
        <f>IFERROR( VLOOKUP(tabEstimativa[[#This Row],[PREGÃO]],tabPregões[#Data],6,FALSE), "" )</f>
        <v>43951</v>
      </c>
      <c r="R1020" s="48">
        <v>26</v>
      </c>
      <c r="S1020" s="66" t="str">
        <f>IF(COUNTIFS(tabImprósperosDetalhes[PREGÃO],tabEstimativa[[#This Row],[PREGÃO]],tabImprósperosDetalhes[IMPRÓSPERO],tabEstimativa[[#This Row],[LOTE]]) &gt; 0,"X","")</f>
        <v/>
      </c>
      <c r="T1020" s="98" t="str">
        <f>IFERROR( VLOOKUP(tabEstimativa[[#This Row],[PREGÃO]],tabPregões[#Data],11,FALSE), "" )</f>
        <v>Processo conferido, finalizado.</v>
      </c>
      <c r="U1020" s="29" t="s">
        <v>1560</v>
      </c>
      <c r="V1020" s="53" t="s">
        <v>2063</v>
      </c>
      <c r="W1020" s="54">
        <v>44286.475798611114</v>
      </c>
      <c r="X1020" s="34" t="str">
        <f t="shared" si="16"/>
        <v>*</v>
      </c>
    </row>
    <row r="1021" spans="1:24" x14ac:dyDescent="0.3">
      <c r="A1021" s="2">
        <v>57598</v>
      </c>
      <c r="B1021" s="3" t="s">
        <v>544</v>
      </c>
      <c r="C1021" s="5" t="s">
        <v>80</v>
      </c>
      <c r="D1021" s="11">
        <v>51</v>
      </c>
      <c r="E1021" s="23">
        <v>19</v>
      </c>
      <c r="F1021" s="11">
        <v>12</v>
      </c>
      <c r="G1021" s="74">
        <f>IFERROR( ROUNDUP(tabEstimativa[[#This Row],[ESTIMATIVA]] / tabEstimativa[[#This Row],[PERÍODO]],0), 0 )</f>
        <v>105</v>
      </c>
      <c r="H1021" s="72">
        <v>1250</v>
      </c>
      <c r="I1021" s="12">
        <v>44159</v>
      </c>
      <c r="J1021" s="7">
        <v>87</v>
      </c>
      <c r="K1021" s="8">
        <v>2020</v>
      </c>
      <c r="L1021" s="6">
        <v>44286</v>
      </c>
      <c r="M1021" s="238">
        <f>SUMIFS(tabSaldoAta[SALDO],tabSaldoAta[CÓDIGO],tabEstimativa[[#This Row],[CÓDIGO]],tabSaldoAta[ATA.NR],tabEstimativa[[#This Row],[ATA.NR]],tabSaldoAta[ATA.ANO],tabEstimativa[[#This Row],[ATA.ANO]])</f>
        <v>-433</v>
      </c>
      <c r="N1021" s="13" t="s">
        <v>1198</v>
      </c>
      <c r="O1021" s="307" t="str">
        <f>IFERROR( VLOOKUP(CONCATENATE(tabEstimativa[[#This Row],[ATA.NR]],"/",tabEstimativa[[#This Row],[ATA.ANO]]-2000),tabAtas[#Data],6,FALSE), "" )</f>
        <v>MATERIAL ELETRICO</v>
      </c>
      <c r="P1021" s="36" t="s">
        <v>3258</v>
      </c>
      <c r="Q1021" s="35">
        <f>IFERROR( VLOOKUP(tabEstimativa[[#This Row],[PREGÃO]],tabPregões[#Data],6,FALSE), "" )</f>
        <v>43951</v>
      </c>
      <c r="R1021" s="48">
        <v>30</v>
      </c>
      <c r="S1021" s="66" t="str">
        <f>IF(COUNTIFS(tabImprósperosDetalhes[PREGÃO],tabEstimativa[[#This Row],[PREGÃO]],tabImprósperosDetalhes[IMPRÓSPERO],tabEstimativa[[#This Row],[LOTE]]) &gt; 0,"X","")</f>
        <v/>
      </c>
      <c r="T1021" s="98" t="str">
        <f>IFERROR( VLOOKUP(tabEstimativa[[#This Row],[PREGÃO]],tabPregões[#Data],11,FALSE), "" )</f>
        <v>Processo conferido, finalizado.</v>
      </c>
      <c r="U1021" s="29" t="s">
        <v>1560</v>
      </c>
      <c r="V1021" s="53" t="s">
        <v>2063</v>
      </c>
      <c r="W1021" s="54">
        <v>44286.475798611114</v>
      </c>
      <c r="X1021" s="34" t="str">
        <f t="shared" si="16"/>
        <v>*</v>
      </c>
    </row>
    <row r="1022" spans="1:24" x14ac:dyDescent="0.3">
      <c r="A1022" s="2">
        <v>107149</v>
      </c>
      <c r="B1022" s="3" t="s">
        <v>696</v>
      </c>
      <c r="C1022" s="5" t="s">
        <v>3</v>
      </c>
      <c r="D1022" s="11"/>
      <c r="E1022" s="23"/>
      <c r="F1022" s="11">
        <v>12</v>
      </c>
      <c r="G1022" s="74">
        <f>IFERROR( ROUNDUP(tabEstimativa[[#This Row],[ESTIMATIVA]] / tabEstimativa[[#This Row],[PERÍODO]],0), 0 )</f>
        <v>0</v>
      </c>
      <c r="H1022" s="72">
        <v>0</v>
      </c>
      <c r="I1022" s="12">
        <v>43454</v>
      </c>
      <c r="J1022" s="2">
        <v>58</v>
      </c>
      <c r="K1022" s="8">
        <v>2018</v>
      </c>
      <c r="L1022" s="6">
        <v>43532</v>
      </c>
      <c r="M1022" s="238">
        <f>SUMIFS(tabSaldoAta[SALDO],tabSaldoAta[CÓDIGO],tabEstimativa[[#This Row],[CÓDIGO]],tabSaldoAta[ATA.NR],tabEstimativa[[#This Row],[ATA.NR]],tabSaldoAta[ATA.ANO],tabEstimativa[[#This Row],[ATA.ANO]])</f>
        <v>0</v>
      </c>
      <c r="N1022" s="13" t="s">
        <v>1199</v>
      </c>
      <c r="O1022" s="308" t="s">
        <v>1316</v>
      </c>
      <c r="P1022" s="36"/>
      <c r="Q1022" s="35" t="str">
        <f>IFERROR( VLOOKUP(tabEstimativa[[#This Row],[PREGÃO]],tabPregões[#Data],6,FALSE), "" )</f>
        <v/>
      </c>
      <c r="R1022" s="48"/>
      <c r="S1022" s="66" t="str">
        <f>IF(COUNTIFS(tabImprósperosDetalhes[PREGÃO],tabEstimativa[[#This Row],[PREGÃO]],tabImprósperosDetalhes[IMPRÓSPERO],tabEstimativa[[#This Row],[LOTE]]) &gt; 0,"X","")</f>
        <v/>
      </c>
      <c r="T1022" s="98" t="str">
        <f>IFERROR( VLOOKUP(tabEstimativa[[#This Row],[PREGÃO]],tabPregões[#Data],11,FALSE), "" )</f>
        <v/>
      </c>
      <c r="U1022" s="29" t="s">
        <v>1093</v>
      </c>
      <c r="V1022" s="53" t="s">
        <v>1551</v>
      </c>
      <c r="W1022" s="54">
        <v>43591.434733796297</v>
      </c>
      <c r="X1022" s="34" t="str">
        <f t="shared" si="16"/>
        <v>*</v>
      </c>
    </row>
    <row r="1023" spans="1:24" x14ac:dyDescent="0.3">
      <c r="A1023" s="2">
        <v>107483</v>
      </c>
      <c r="B1023" s="3" t="s">
        <v>697</v>
      </c>
      <c r="C1023" s="5" t="s">
        <v>17</v>
      </c>
      <c r="D1023" s="11">
        <v>55</v>
      </c>
      <c r="E1023" s="23">
        <v>4</v>
      </c>
      <c r="F1023" s="11">
        <v>12</v>
      </c>
      <c r="G1023" s="74">
        <f>IFERROR( ROUNDUP(tabEstimativa[[#This Row],[ESTIMATIVA]] / tabEstimativa[[#This Row],[PERÍODO]],0), 0 )</f>
        <v>30</v>
      </c>
      <c r="H1023" s="72">
        <v>350</v>
      </c>
      <c r="I1023" s="12">
        <v>43847</v>
      </c>
      <c r="J1023" s="2">
        <v>228</v>
      </c>
      <c r="K1023" s="8">
        <v>2020</v>
      </c>
      <c r="L1023" s="6">
        <v>44474</v>
      </c>
      <c r="M1023" s="238">
        <f>SUMIFS(tabSaldoAta[SALDO],tabSaldoAta[CÓDIGO],tabEstimativa[[#This Row],[CÓDIGO]],tabSaldoAta[ATA.NR],tabEstimativa[[#This Row],[ATA.NR]],tabSaldoAta[ATA.ANO],tabEstimativa[[#This Row],[ATA.ANO]])</f>
        <v>0</v>
      </c>
      <c r="N1023" s="13" t="s">
        <v>1199</v>
      </c>
      <c r="O1023" s="308" t="s">
        <v>1540</v>
      </c>
      <c r="P1023" s="36" t="s">
        <v>3842</v>
      </c>
      <c r="Q1023" s="35">
        <f>IFERROR( VLOOKUP(tabEstimativa[[#This Row],[PREGÃO]],tabPregões[#Data],6,FALSE), "" )</f>
        <v>44090</v>
      </c>
      <c r="R1023" s="48"/>
      <c r="S1023" s="66" t="str">
        <f>IF(COUNTIFS(tabImprósperosDetalhes[PREGÃO],tabEstimativa[[#This Row],[PREGÃO]],tabImprósperosDetalhes[IMPRÓSPERO],tabEstimativa[[#This Row],[LOTE]]) &gt; 0,"X","")</f>
        <v/>
      </c>
      <c r="T1023" s="98" t="str">
        <f>IFERROR( VLOOKUP(tabEstimativa[[#This Row],[PREGÃO]],tabPregões[#Data],11,FALSE), "" )</f>
        <v>Finalizado</v>
      </c>
      <c r="U1023" s="29" t="s">
        <v>1560</v>
      </c>
      <c r="V1023" s="53" t="s">
        <v>2063</v>
      </c>
      <c r="W1023" s="54">
        <v>44476.453576388885</v>
      </c>
      <c r="X1023" s="34" t="str">
        <f t="shared" si="16"/>
        <v>*</v>
      </c>
    </row>
    <row r="1024" spans="1:24" x14ac:dyDescent="0.3">
      <c r="A1024" s="2">
        <v>81808</v>
      </c>
      <c r="B1024" s="3" t="s">
        <v>197</v>
      </c>
      <c r="C1024" s="5" t="s">
        <v>3</v>
      </c>
      <c r="D1024" s="11">
        <v>61</v>
      </c>
      <c r="E1024" s="23">
        <v>15</v>
      </c>
      <c r="F1024" s="11">
        <v>12</v>
      </c>
      <c r="G1024" s="74">
        <f>IFERROR( ROUNDUP(tabEstimativa[[#This Row],[ESTIMATIVA]] / tabEstimativa[[#This Row],[PERÍODO]],0), 0 )</f>
        <v>2</v>
      </c>
      <c r="H1024" s="72">
        <v>20</v>
      </c>
      <c r="I1024" s="12">
        <v>44159</v>
      </c>
      <c r="J1024" s="7">
        <v>87</v>
      </c>
      <c r="K1024" s="8">
        <v>2020</v>
      </c>
      <c r="L1024" s="6">
        <v>44286</v>
      </c>
      <c r="M1024" s="238">
        <f>SUMIFS(tabSaldoAta[SALDO],tabSaldoAta[CÓDIGO],tabEstimativa[[#This Row],[CÓDIGO]],tabSaldoAta[ATA.NR],tabEstimativa[[#This Row],[ATA.NR]],tabSaldoAta[ATA.ANO],tabEstimativa[[#This Row],[ATA.ANO]])</f>
        <v>30</v>
      </c>
      <c r="N1024" s="13" t="s">
        <v>1198</v>
      </c>
      <c r="O1024" s="307" t="str">
        <f>IFERROR( VLOOKUP(CONCATENATE(tabEstimativa[[#This Row],[ATA.NR]],"/",tabEstimativa[[#This Row],[ATA.ANO]]-2000),tabAtas[#Data],6,FALSE), "" )</f>
        <v>MATERIAL ELETRICO</v>
      </c>
      <c r="P1024" s="36" t="s">
        <v>3258</v>
      </c>
      <c r="Q1024" s="35">
        <f>IFERROR( VLOOKUP(tabEstimativa[[#This Row],[PREGÃO]],tabPregões[#Data],6,FALSE), "" )</f>
        <v>43951</v>
      </c>
      <c r="R1024" s="48"/>
      <c r="S1024" s="66" t="str">
        <f>IF(COUNTIFS(tabImprósperosDetalhes[PREGÃO],tabEstimativa[[#This Row],[PREGÃO]],tabImprósperosDetalhes[IMPRÓSPERO],tabEstimativa[[#This Row],[LOTE]]) &gt; 0,"X","")</f>
        <v/>
      </c>
      <c r="T1024" s="98" t="str">
        <f>IFERROR( VLOOKUP(tabEstimativa[[#This Row],[PREGÃO]],tabPregões[#Data],11,FALSE), "" )</f>
        <v>Processo conferido, finalizado.</v>
      </c>
      <c r="U1024" s="29" t="s">
        <v>1560</v>
      </c>
      <c r="V1024" s="53" t="s">
        <v>2063</v>
      </c>
      <c r="W1024" s="54">
        <v>44286.475798611114</v>
      </c>
      <c r="X1024" s="34" t="str">
        <f t="shared" si="16"/>
        <v>*</v>
      </c>
    </row>
    <row r="1025" spans="1:24" x14ac:dyDescent="0.3">
      <c r="A1025" s="2">
        <v>65173</v>
      </c>
      <c r="B1025" s="3" t="s">
        <v>198</v>
      </c>
      <c r="C1025" s="5" t="s">
        <v>3</v>
      </c>
      <c r="D1025" s="11">
        <v>61</v>
      </c>
      <c r="E1025" s="23">
        <v>15</v>
      </c>
      <c r="F1025" s="11">
        <v>12</v>
      </c>
      <c r="G1025" s="74">
        <f>IFERROR( ROUNDUP(tabEstimativa[[#This Row],[ESTIMATIVA]] / tabEstimativa[[#This Row],[PERÍODO]],0), 0 )</f>
        <v>13</v>
      </c>
      <c r="H1025" s="72">
        <v>150</v>
      </c>
      <c r="I1025" s="12">
        <v>44182</v>
      </c>
      <c r="J1025" s="7">
        <v>161</v>
      </c>
      <c r="K1025" s="8">
        <v>2021</v>
      </c>
      <c r="L1025" s="6">
        <v>44748</v>
      </c>
      <c r="M1025" s="238">
        <f>SUMIFS(tabSaldoAta[SALDO],tabSaldoAta[CÓDIGO],tabEstimativa[[#This Row],[CÓDIGO]],tabSaldoAta[ATA.NR],tabEstimativa[[#This Row],[ATA.NR]],tabSaldoAta[ATA.ANO],tabEstimativa[[#This Row],[ATA.ANO]])</f>
        <v>0</v>
      </c>
      <c r="N1025" s="13" t="s">
        <v>1198</v>
      </c>
      <c r="O1025" s="307" t="str">
        <f>IFERROR( VLOOKUP(CONCATENATE(tabEstimativa[[#This Row],[ATA.NR]],"/",tabEstimativa[[#This Row],[ATA.ANO]]-2000),tabAtas[#Data],6,FALSE), "" )</f>
        <v>MATERIAL HIDRAULICO</v>
      </c>
      <c r="P1025" s="36" t="s">
        <v>4234</v>
      </c>
      <c r="Q1025" s="35">
        <f>IFERROR( VLOOKUP(tabEstimativa[[#This Row],[PREGÃO]],tabPregões[#Data],6,FALSE), "" )</f>
        <v>44348</v>
      </c>
      <c r="R1025" s="48"/>
      <c r="S1025" s="66" t="str">
        <f>IF(COUNTIFS(tabImprósperosDetalhes[PREGÃO],tabEstimativa[[#This Row],[PREGÃO]],tabImprósperosDetalhes[IMPRÓSPERO],tabEstimativa[[#This Row],[LOTE]]) &gt; 0,"X","")</f>
        <v/>
      </c>
      <c r="T1025" s="98" t="str">
        <f>IFERROR( VLOOKUP(tabEstimativa[[#This Row],[PREGÃO]],tabPregões[#Data],11,FALSE), "" )</f>
        <v>Processo finalizado. Ata 161/21</v>
      </c>
      <c r="U1025" s="29" t="s">
        <v>1560</v>
      </c>
      <c r="V1025" s="53" t="s">
        <v>2196</v>
      </c>
      <c r="W1025" s="54">
        <v>44775.494560185187</v>
      </c>
      <c r="X1025" s="34" t="str">
        <f t="shared" si="16"/>
        <v>*</v>
      </c>
    </row>
    <row r="1026" spans="1:24" x14ac:dyDescent="0.3">
      <c r="A1026" s="2">
        <v>81566</v>
      </c>
      <c r="B1026" s="3" t="s">
        <v>199</v>
      </c>
      <c r="C1026" s="5" t="s">
        <v>27</v>
      </c>
      <c r="D1026" s="11">
        <v>61</v>
      </c>
      <c r="E1026" s="23">
        <v>15</v>
      </c>
      <c r="F1026" s="11">
        <v>12</v>
      </c>
      <c r="G1026" s="74">
        <f>IFERROR( ROUNDUP(tabEstimativa[[#This Row],[ESTIMATIVA]] / tabEstimativa[[#This Row],[PERÍODO]],0), 0 )</f>
        <v>30</v>
      </c>
      <c r="H1026" s="72">
        <v>350</v>
      </c>
      <c r="I1026" s="12">
        <v>44159</v>
      </c>
      <c r="J1026" s="7">
        <v>87</v>
      </c>
      <c r="K1026" s="8">
        <v>2020</v>
      </c>
      <c r="L1026" s="6">
        <v>44286</v>
      </c>
      <c r="M1026" s="238">
        <f>SUMIFS(tabSaldoAta[SALDO],tabSaldoAta[CÓDIGO],tabEstimativa[[#This Row],[CÓDIGO]],tabSaldoAta[ATA.NR],tabEstimativa[[#This Row],[ATA.NR]],tabSaldoAta[ATA.ANO],tabEstimativa[[#This Row],[ATA.ANO]])</f>
        <v>450</v>
      </c>
      <c r="N1026" s="13" t="s">
        <v>1198</v>
      </c>
      <c r="O1026" s="307" t="str">
        <f>IFERROR( VLOOKUP(CONCATENATE(tabEstimativa[[#This Row],[ATA.NR]],"/",tabEstimativa[[#This Row],[ATA.ANO]]-2000),tabAtas[#Data],6,FALSE), "" )</f>
        <v>MATERIAL ELETRICO</v>
      </c>
      <c r="P1026" s="36" t="s">
        <v>3258</v>
      </c>
      <c r="Q1026" s="35">
        <f>IFERROR( VLOOKUP(tabEstimativa[[#This Row],[PREGÃO]],tabPregões[#Data],6,FALSE), "" )</f>
        <v>43951</v>
      </c>
      <c r="R1026" s="48">
        <v>46</v>
      </c>
      <c r="S1026" s="66" t="str">
        <f>IF(COUNTIFS(tabImprósperosDetalhes[PREGÃO],tabEstimativa[[#This Row],[PREGÃO]],tabImprósperosDetalhes[IMPRÓSPERO],tabEstimativa[[#This Row],[LOTE]]) &gt; 0,"X","")</f>
        <v/>
      </c>
      <c r="T1026" s="98" t="str">
        <f>IFERROR( VLOOKUP(tabEstimativa[[#This Row],[PREGÃO]],tabPregões[#Data],11,FALSE), "" )</f>
        <v>Processo conferido, finalizado.</v>
      </c>
      <c r="U1026" s="29" t="s">
        <v>1560</v>
      </c>
      <c r="V1026" s="53" t="s">
        <v>2063</v>
      </c>
      <c r="W1026" s="54">
        <v>44286.475798611114</v>
      </c>
      <c r="X1026" s="34" t="str">
        <f t="shared" si="16"/>
        <v>*</v>
      </c>
    </row>
    <row r="1027" spans="1:24" x14ac:dyDescent="0.3">
      <c r="A1027" s="2">
        <v>81563</v>
      </c>
      <c r="B1027" s="3" t="s">
        <v>200</v>
      </c>
      <c r="C1027" s="5" t="s">
        <v>27</v>
      </c>
      <c r="D1027" s="11">
        <v>61</v>
      </c>
      <c r="E1027" s="23">
        <v>15</v>
      </c>
      <c r="F1027" s="11">
        <v>12</v>
      </c>
      <c r="G1027" s="74">
        <f>IFERROR( ROUNDUP(tabEstimativa[[#This Row],[ESTIMATIVA]] / tabEstimativa[[#This Row],[PERÍODO]],0), 0 )</f>
        <v>0</v>
      </c>
      <c r="H1027" s="72">
        <v>0</v>
      </c>
      <c r="I1027" s="12">
        <v>44182</v>
      </c>
      <c r="J1027" s="7">
        <v>161</v>
      </c>
      <c r="K1027" s="8">
        <v>2021</v>
      </c>
      <c r="L1027" s="6">
        <v>44748</v>
      </c>
      <c r="M1027" s="238">
        <f>SUMIFS(tabSaldoAta[SALDO],tabSaldoAta[CÓDIGO],tabEstimativa[[#This Row],[CÓDIGO]],tabSaldoAta[ATA.NR],tabEstimativa[[#This Row],[ATA.NR]],tabSaldoAta[ATA.ANO],tabEstimativa[[#This Row],[ATA.ANO]])</f>
        <v>0</v>
      </c>
      <c r="N1027" s="13" t="s">
        <v>1198</v>
      </c>
      <c r="O1027" s="307" t="str">
        <f>IFERROR( VLOOKUP(CONCATENATE(tabEstimativa[[#This Row],[ATA.NR]],"/",tabEstimativa[[#This Row],[ATA.ANO]]-2000),tabAtas[#Data],6,FALSE), "" )</f>
        <v>MATERIAL HIDRAULICO</v>
      </c>
      <c r="P1027" s="36" t="s">
        <v>4234</v>
      </c>
      <c r="Q1027" s="35">
        <f>IFERROR( VLOOKUP(tabEstimativa[[#This Row],[PREGÃO]],tabPregões[#Data],6,FALSE), "" )</f>
        <v>44348</v>
      </c>
      <c r="R1027" s="48"/>
      <c r="S1027" s="66" t="str">
        <f>IF(COUNTIFS(tabImprósperosDetalhes[PREGÃO],tabEstimativa[[#This Row],[PREGÃO]],tabImprósperosDetalhes[IMPRÓSPERO],tabEstimativa[[#This Row],[LOTE]]) &gt; 0,"X","")</f>
        <v/>
      </c>
      <c r="T1027" s="98" t="str">
        <f>IFERROR( VLOOKUP(tabEstimativa[[#This Row],[PREGÃO]],tabPregões[#Data],11,FALSE), "" )</f>
        <v>Processo finalizado. Ata 161/21</v>
      </c>
      <c r="U1027" s="29" t="s">
        <v>1560</v>
      </c>
      <c r="V1027" s="53" t="s">
        <v>2196</v>
      </c>
      <c r="W1027" s="54">
        <v>44775.494560185187</v>
      </c>
      <c r="X1027" s="34" t="str">
        <f t="shared" si="16"/>
        <v>*</v>
      </c>
    </row>
    <row r="1028" spans="1:24" x14ac:dyDescent="0.3">
      <c r="A1028" s="2">
        <v>81564</v>
      </c>
      <c r="B1028" s="3" t="s">
        <v>201</v>
      </c>
      <c r="C1028" s="5" t="s">
        <v>27</v>
      </c>
      <c r="D1028" s="11">
        <v>61</v>
      </c>
      <c r="E1028" s="23">
        <v>15</v>
      </c>
      <c r="F1028" s="11">
        <v>12</v>
      </c>
      <c r="G1028" s="74">
        <f>IFERROR( ROUNDUP(tabEstimativa[[#This Row],[ESTIMATIVA]] / tabEstimativa[[#This Row],[PERÍODO]],0), 0 )</f>
        <v>0</v>
      </c>
      <c r="H1028" s="72">
        <v>0</v>
      </c>
      <c r="I1028" s="12">
        <v>44182</v>
      </c>
      <c r="J1028" s="7">
        <v>161</v>
      </c>
      <c r="K1028" s="8">
        <v>2021</v>
      </c>
      <c r="L1028" s="6">
        <v>44748</v>
      </c>
      <c r="M1028" s="238">
        <f>SUMIFS(tabSaldoAta[SALDO],tabSaldoAta[CÓDIGO],tabEstimativa[[#This Row],[CÓDIGO]],tabSaldoAta[ATA.NR],tabEstimativa[[#This Row],[ATA.NR]],tabSaldoAta[ATA.ANO],tabEstimativa[[#This Row],[ATA.ANO]])</f>
        <v>0</v>
      </c>
      <c r="N1028" s="13" t="s">
        <v>1198</v>
      </c>
      <c r="O1028" s="307" t="str">
        <f>IFERROR( VLOOKUP(CONCATENATE(tabEstimativa[[#This Row],[ATA.NR]],"/",tabEstimativa[[#This Row],[ATA.ANO]]-2000),tabAtas[#Data],6,FALSE), "" )</f>
        <v>MATERIAL HIDRAULICO</v>
      </c>
      <c r="P1028" s="36" t="s">
        <v>4234</v>
      </c>
      <c r="Q1028" s="35">
        <f>IFERROR( VLOOKUP(tabEstimativa[[#This Row],[PREGÃO]],tabPregões[#Data],6,FALSE), "" )</f>
        <v>44348</v>
      </c>
      <c r="R1028" s="48"/>
      <c r="S1028" s="66" t="str">
        <f>IF(COUNTIFS(tabImprósperosDetalhes[PREGÃO],tabEstimativa[[#This Row],[PREGÃO]],tabImprósperosDetalhes[IMPRÓSPERO],tabEstimativa[[#This Row],[LOTE]]) &gt; 0,"X","")</f>
        <v/>
      </c>
      <c r="T1028" s="98" t="str">
        <f>IFERROR( VLOOKUP(tabEstimativa[[#This Row],[PREGÃO]],tabPregões[#Data],11,FALSE), "" )</f>
        <v>Processo finalizado. Ata 161/21</v>
      </c>
      <c r="U1028" s="29" t="s">
        <v>1560</v>
      </c>
      <c r="V1028" s="53" t="s">
        <v>2196</v>
      </c>
      <c r="W1028" s="54">
        <v>44775.494560185187</v>
      </c>
      <c r="X1028" s="34" t="str">
        <f t="shared" si="16"/>
        <v>*</v>
      </c>
    </row>
    <row r="1029" spans="1:24" x14ac:dyDescent="0.3">
      <c r="A1029" s="2">
        <v>81565</v>
      </c>
      <c r="B1029" s="3" t="s">
        <v>202</v>
      </c>
      <c r="C1029" s="5" t="s">
        <v>27</v>
      </c>
      <c r="D1029" s="11">
        <v>61</v>
      </c>
      <c r="E1029" s="23">
        <v>15</v>
      </c>
      <c r="F1029" s="11">
        <v>12</v>
      </c>
      <c r="G1029" s="74">
        <f>IFERROR( ROUNDUP(tabEstimativa[[#This Row],[ESTIMATIVA]] / tabEstimativa[[#This Row],[PERÍODO]],0), 0 )</f>
        <v>2</v>
      </c>
      <c r="H1029" s="72">
        <v>20</v>
      </c>
      <c r="I1029" s="12">
        <v>44182</v>
      </c>
      <c r="J1029" s="7">
        <v>161</v>
      </c>
      <c r="K1029" s="8">
        <v>2021</v>
      </c>
      <c r="L1029" s="6">
        <v>44748</v>
      </c>
      <c r="M1029" s="238">
        <f>SUMIFS(tabSaldoAta[SALDO],tabSaldoAta[CÓDIGO],tabEstimativa[[#This Row],[CÓDIGO]],tabSaldoAta[ATA.NR],tabEstimativa[[#This Row],[ATA.NR]],tabSaldoAta[ATA.ANO],tabEstimativa[[#This Row],[ATA.ANO]])</f>
        <v>40</v>
      </c>
      <c r="N1029" s="13" t="s">
        <v>1198</v>
      </c>
      <c r="O1029" s="307" t="str">
        <f>IFERROR( VLOOKUP(CONCATENATE(tabEstimativa[[#This Row],[ATA.NR]],"/",tabEstimativa[[#This Row],[ATA.ANO]]-2000),tabAtas[#Data],6,FALSE), "" )</f>
        <v>MATERIAL HIDRAULICO</v>
      </c>
      <c r="P1029" s="36" t="s">
        <v>4234</v>
      </c>
      <c r="Q1029" s="35">
        <f>IFERROR( VLOOKUP(tabEstimativa[[#This Row],[PREGÃO]],tabPregões[#Data],6,FALSE), "" )</f>
        <v>44348</v>
      </c>
      <c r="R1029" s="48"/>
      <c r="S1029" s="66" t="str">
        <f>IF(COUNTIFS(tabImprósperosDetalhes[PREGÃO],tabEstimativa[[#This Row],[PREGÃO]],tabImprósperosDetalhes[IMPRÓSPERO],tabEstimativa[[#This Row],[LOTE]]) &gt; 0,"X","")</f>
        <v/>
      </c>
      <c r="T1029" s="98" t="str">
        <f>IFERROR( VLOOKUP(tabEstimativa[[#This Row],[PREGÃO]],tabPregões[#Data],11,FALSE), "" )</f>
        <v>Processo finalizado. Ata 161/21</v>
      </c>
      <c r="U1029" s="29" t="s">
        <v>1560</v>
      </c>
      <c r="V1029" s="53" t="s">
        <v>2196</v>
      </c>
      <c r="W1029" s="54">
        <v>44775.494560185187</v>
      </c>
      <c r="X1029" s="34" t="str">
        <f t="shared" si="16"/>
        <v>*</v>
      </c>
    </row>
    <row r="1030" spans="1:24" x14ac:dyDescent="0.3">
      <c r="A1030" s="2">
        <v>15066</v>
      </c>
      <c r="B1030" s="3" t="s">
        <v>203</v>
      </c>
      <c r="C1030" s="5" t="s">
        <v>3</v>
      </c>
      <c r="D1030" s="11">
        <v>61</v>
      </c>
      <c r="E1030" s="23">
        <v>15</v>
      </c>
      <c r="F1030" s="11">
        <v>12</v>
      </c>
      <c r="G1030" s="74">
        <f>IFERROR( ROUNDUP(tabEstimativa[[#This Row],[ESTIMATIVA]] / tabEstimativa[[#This Row],[PERÍODO]],0), 0 )</f>
        <v>13</v>
      </c>
      <c r="H1030" s="72">
        <v>150</v>
      </c>
      <c r="I1030" s="12">
        <v>44159</v>
      </c>
      <c r="J1030" s="7">
        <v>87</v>
      </c>
      <c r="K1030" s="8">
        <v>2020</v>
      </c>
      <c r="L1030" s="6">
        <v>44286</v>
      </c>
      <c r="M1030" s="238">
        <f>SUMIFS(tabSaldoAta[SALDO],tabSaldoAta[CÓDIGO],tabEstimativa[[#This Row],[CÓDIGO]],tabSaldoAta[ATA.NR],tabEstimativa[[#This Row],[ATA.NR]],tabSaldoAta[ATA.ANO],tabEstimativa[[#This Row],[ATA.ANO]])</f>
        <v>200</v>
      </c>
      <c r="N1030" s="13" t="s">
        <v>1198</v>
      </c>
      <c r="O1030" s="307" t="str">
        <f>IFERROR( VLOOKUP(CONCATENATE(tabEstimativa[[#This Row],[ATA.NR]],"/",tabEstimativa[[#This Row],[ATA.ANO]]-2000),tabAtas[#Data],6,FALSE), "" )</f>
        <v>MATERIAL ELETRICO</v>
      </c>
      <c r="P1030" s="36" t="s">
        <v>3258</v>
      </c>
      <c r="Q1030" s="35">
        <f>IFERROR( VLOOKUP(tabEstimativa[[#This Row],[PREGÃO]],tabPregões[#Data],6,FALSE), "" )</f>
        <v>43951</v>
      </c>
      <c r="R1030" s="48">
        <v>10</v>
      </c>
      <c r="S1030" s="66" t="str">
        <f>IF(COUNTIFS(tabImprósperosDetalhes[PREGÃO],tabEstimativa[[#This Row],[PREGÃO]],tabImprósperosDetalhes[IMPRÓSPERO],tabEstimativa[[#This Row],[LOTE]]) &gt; 0,"X","")</f>
        <v/>
      </c>
      <c r="T1030" s="98" t="str">
        <f>IFERROR( VLOOKUP(tabEstimativa[[#This Row],[PREGÃO]],tabPregões[#Data],11,FALSE), "" )</f>
        <v>Processo conferido, finalizado.</v>
      </c>
      <c r="U1030" s="29" t="s">
        <v>1560</v>
      </c>
      <c r="V1030" s="53" t="s">
        <v>2063</v>
      </c>
      <c r="W1030" s="54">
        <v>44286.475798611114</v>
      </c>
      <c r="X1030" s="34" t="str">
        <f t="shared" si="16"/>
        <v>*</v>
      </c>
    </row>
    <row r="1031" spans="1:24" x14ac:dyDescent="0.3">
      <c r="A1031" s="2">
        <v>15068</v>
      </c>
      <c r="B1031" s="3" t="s">
        <v>576</v>
      </c>
      <c r="C1031" s="5" t="s">
        <v>3</v>
      </c>
      <c r="D1031" s="11"/>
      <c r="E1031" s="23"/>
      <c r="F1031" s="11">
        <v>12</v>
      </c>
      <c r="G1031" s="74">
        <f>IFERROR( ROUNDUP(tabEstimativa[[#This Row],[ESTIMATIVA]] / tabEstimativa[[#This Row],[PERÍODO]],0), 0 )</f>
        <v>0</v>
      </c>
      <c r="H1031" s="72">
        <v>0</v>
      </c>
      <c r="I1031" s="12">
        <v>43418</v>
      </c>
      <c r="J1031" s="7">
        <v>20</v>
      </c>
      <c r="K1031" s="8">
        <v>2018</v>
      </c>
      <c r="L1031" s="6">
        <v>43486</v>
      </c>
      <c r="M1031" s="238">
        <f>SUMIFS(tabSaldoAta[SALDO],tabSaldoAta[CÓDIGO],tabEstimativa[[#This Row],[CÓDIGO]],tabSaldoAta[ATA.NR],tabEstimativa[[#This Row],[ATA.NR]],tabSaldoAta[ATA.ANO],tabEstimativa[[#This Row],[ATA.ANO]])</f>
        <v>0</v>
      </c>
      <c r="N1031" s="13" t="s">
        <v>1199</v>
      </c>
      <c r="O1031" s="308" t="s">
        <v>1341</v>
      </c>
      <c r="P1031" s="36" t="s">
        <v>1742</v>
      </c>
      <c r="Q1031" s="35">
        <f>IFERROR( VLOOKUP(tabEstimativa[[#This Row],[PREGÃO]],tabPregões[#Data],6,FALSE), "" )</f>
        <v>43657</v>
      </c>
      <c r="R1031" s="48"/>
      <c r="S1031" s="66" t="str">
        <f>IF(COUNTIFS(tabImprósperosDetalhes[PREGÃO],tabEstimativa[[#This Row],[PREGÃO]],tabImprósperosDetalhes[IMPRÓSPERO],tabEstimativa[[#This Row],[LOTE]]) &gt; 0,"X","")</f>
        <v/>
      </c>
      <c r="T1031" s="98" t="str">
        <f>IFERROR( VLOOKUP(tabEstimativa[[#This Row],[PREGÃO]],tabPregões[#Data],11,FALSE), "" )</f>
        <v>Processo finalizado. Ata 76/19.</v>
      </c>
      <c r="U1031" s="29" t="s">
        <v>1936</v>
      </c>
      <c r="V1031" s="53" t="s">
        <v>1551</v>
      </c>
      <c r="W1031" s="54">
        <v>43672.709120370368</v>
      </c>
      <c r="X1031" s="34" t="str">
        <f t="shared" si="16"/>
        <v>*</v>
      </c>
    </row>
    <row r="1032" spans="1:24" x14ac:dyDescent="0.3">
      <c r="A1032" s="2">
        <v>53849</v>
      </c>
      <c r="B1032" s="3" t="s">
        <v>204</v>
      </c>
      <c r="C1032" s="5" t="s">
        <v>3</v>
      </c>
      <c r="D1032" s="11">
        <v>61</v>
      </c>
      <c r="E1032" s="23">
        <v>15</v>
      </c>
      <c r="F1032" s="11">
        <v>12</v>
      </c>
      <c r="G1032" s="74">
        <f>IFERROR( ROUNDUP(tabEstimativa[[#This Row],[ESTIMATIVA]] / tabEstimativa[[#This Row],[PERÍODO]],0), 0 )</f>
        <v>3</v>
      </c>
      <c r="H1032" s="72">
        <v>30</v>
      </c>
      <c r="I1032" s="12">
        <v>43677</v>
      </c>
      <c r="J1032" s="7">
        <v>191</v>
      </c>
      <c r="K1032" s="8">
        <v>2020</v>
      </c>
      <c r="L1032" s="6">
        <v>44446</v>
      </c>
      <c r="M1032" s="238">
        <f>SUMIFS(tabSaldoAta[SALDO],tabSaldoAta[CÓDIGO],tabEstimativa[[#This Row],[CÓDIGO]],tabSaldoAta[ATA.NR],tabEstimativa[[#This Row],[ATA.NR]],tabSaldoAta[ATA.ANO],tabEstimativa[[#This Row],[ATA.ANO]])</f>
        <v>-10</v>
      </c>
      <c r="N1032" s="13" t="s">
        <v>1799</v>
      </c>
      <c r="O1032" s="308" t="s">
        <v>1660</v>
      </c>
      <c r="P1032" s="36" t="s">
        <v>3258</v>
      </c>
      <c r="Q1032" s="35">
        <f>IFERROR( VLOOKUP(tabEstimativa[[#This Row],[PREGÃO]],tabPregões[#Data],6,FALSE), "" )</f>
        <v>43951</v>
      </c>
      <c r="R1032" s="48">
        <v>27</v>
      </c>
      <c r="S1032" s="66" t="str">
        <f>IF(COUNTIFS(tabImprósperosDetalhes[PREGÃO],tabEstimativa[[#This Row],[PREGÃO]],tabImprósperosDetalhes[IMPRÓSPERO],tabEstimativa[[#This Row],[LOTE]]) &gt; 0,"X","")</f>
        <v>X</v>
      </c>
      <c r="T1032" s="98" t="str">
        <f>IFERROR( VLOOKUP(tabEstimativa[[#This Row],[PREGÃO]],tabPregões[#Data],11,FALSE), "" )</f>
        <v>Processo conferido, finalizado.</v>
      </c>
      <c r="U1032" s="29" t="s">
        <v>1560</v>
      </c>
      <c r="V1032" s="53" t="s">
        <v>2063</v>
      </c>
      <c r="W1032" s="54">
        <v>44313.374548611115</v>
      </c>
      <c r="X1032" s="34" t="str">
        <f t="shared" si="16"/>
        <v>*</v>
      </c>
    </row>
    <row r="1033" spans="1:24" x14ac:dyDescent="0.3">
      <c r="A1033" s="2">
        <v>81807</v>
      </c>
      <c r="B1033" s="3" t="s">
        <v>205</v>
      </c>
      <c r="C1033" s="5" t="s">
        <v>3</v>
      </c>
      <c r="D1033" s="11">
        <v>61</v>
      </c>
      <c r="E1033" s="23">
        <v>15</v>
      </c>
      <c r="F1033" s="11">
        <v>12</v>
      </c>
      <c r="G1033" s="74">
        <f>IFERROR( ROUNDUP(tabEstimativa[[#This Row],[ESTIMATIVA]] / tabEstimativa[[#This Row],[PERÍODO]],0), 0 )</f>
        <v>5</v>
      </c>
      <c r="H1033" s="72">
        <v>50</v>
      </c>
      <c r="I1033" s="12">
        <v>44159</v>
      </c>
      <c r="J1033" s="7">
        <v>87</v>
      </c>
      <c r="K1033" s="8">
        <v>2020</v>
      </c>
      <c r="L1033" s="6">
        <v>44286</v>
      </c>
      <c r="M1033" s="238">
        <f>SUMIFS(tabSaldoAta[SALDO],tabSaldoAta[CÓDIGO],tabEstimativa[[#This Row],[CÓDIGO]],tabSaldoAta[ATA.NR],tabEstimativa[[#This Row],[ATA.NR]],tabSaldoAta[ATA.ANO],tabEstimativa[[#This Row],[ATA.ANO]])</f>
        <v>15</v>
      </c>
      <c r="N1033" s="13" t="s">
        <v>1198</v>
      </c>
      <c r="O1033" s="307" t="str">
        <f>IFERROR( VLOOKUP(CONCATENATE(tabEstimativa[[#This Row],[ATA.NR]],"/",tabEstimativa[[#This Row],[ATA.ANO]]-2000),tabAtas[#Data],6,FALSE), "" )</f>
        <v>MATERIAL ELETRICO</v>
      </c>
      <c r="P1033" s="36" t="s">
        <v>4484</v>
      </c>
      <c r="Q1033" s="35" t="str">
        <f>IFERROR( VLOOKUP(tabEstimativa[[#This Row],[PREGÃO]],tabPregões[#Data],6,FALSE), "" )</f>
        <v/>
      </c>
      <c r="R1033" s="48"/>
      <c r="S1033" s="66" t="str">
        <f>IF(COUNTIFS(tabImprósperosDetalhes[PREGÃO],tabEstimativa[[#This Row],[PREGÃO]],tabImprósperosDetalhes[IMPRÓSPERO],tabEstimativa[[#This Row],[LOTE]]) &gt; 0,"X","")</f>
        <v/>
      </c>
      <c r="T1033" s="98" t="str">
        <f>IFERROR( VLOOKUP(tabEstimativa[[#This Row],[PREGÃO]],tabPregões[#Data],11,FALSE), "" )</f>
        <v/>
      </c>
      <c r="U1033" s="29" t="s">
        <v>1560</v>
      </c>
      <c r="V1033" s="53" t="s">
        <v>4282</v>
      </c>
      <c r="W1033" s="54">
        <v>44693.616435185184</v>
      </c>
      <c r="X1033" s="34" t="str">
        <f t="shared" si="16"/>
        <v>*</v>
      </c>
    </row>
    <row r="1034" spans="1:24" x14ac:dyDescent="0.3">
      <c r="A1034" s="2">
        <v>102811</v>
      </c>
      <c r="B1034" s="3" t="s">
        <v>633</v>
      </c>
      <c r="C1034" s="5" t="s">
        <v>3</v>
      </c>
      <c r="D1034" s="11"/>
      <c r="E1034" s="23"/>
      <c r="F1034" s="11">
        <v>12</v>
      </c>
      <c r="G1034" s="74">
        <f>IFERROR( ROUNDUP(tabEstimativa[[#This Row],[ESTIMATIVA]] / tabEstimativa[[#This Row],[PERÍODO]],0), 0 )</f>
        <v>0</v>
      </c>
      <c r="H1034" s="72">
        <v>0</v>
      </c>
      <c r="I1034" s="12">
        <v>43418</v>
      </c>
      <c r="J1034" s="7">
        <v>70</v>
      </c>
      <c r="K1034" s="8">
        <v>2019</v>
      </c>
      <c r="L1034" s="6">
        <v>43899</v>
      </c>
      <c r="M1034" s="238">
        <f>SUMIFS(tabSaldoAta[SALDO],tabSaldoAta[CÓDIGO],tabEstimativa[[#This Row],[CÓDIGO]],tabSaldoAta[ATA.NR],tabEstimativa[[#This Row],[ATA.NR]],tabSaldoAta[ATA.ANO],tabEstimativa[[#This Row],[ATA.ANO]])</f>
        <v>0</v>
      </c>
      <c r="N1034" s="13" t="s">
        <v>1199</v>
      </c>
      <c r="O1034" s="308" t="s">
        <v>1660</v>
      </c>
      <c r="P1034" s="36" t="s">
        <v>1742</v>
      </c>
      <c r="Q1034" s="35">
        <f>IFERROR( VLOOKUP(tabEstimativa[[#This Row],[PREGÃO]],tabPregões[#Data],6,FALSE), "" )</f>
        <v>43657</v>
      </c>
      <c r="R1034" s="48"/>
      <c r="S1034" s="66" t="str">
        <f>IF(COUNTIFS(tabImprósperosDetalhes[PREGÃO],tabEstimativa[[#This Row],[PREGÃO]],tabImprósperosDetalhes[IMPRÓSPERO],tabEstimativa[[#This Row],[LOTE]]) &gt; 0,"X","")</f>
        <v/>
      </c>
      <c r="T1034" s="98" t="str">
        <f>IFERROR( VLOOKUP(tabEstimativa[[#This Row],[PREGÃO]],tabPregões[#Data],11,FALSE), "" )</f>
        <v>Processo finalizado. Ata 76/19.</v>
      </c>
      <c r="U1034" s="29" t="s">
        <v>1941</v>
      </c>
      <c r="V1034" s="53" t="s">
        <v>1551</v>
      </c>
      <c r="W1034" s="54">
        <v>43675.396087962959</v>
      </c>
      <c r="X1034" s="34" t="str">
        <f t="shared" si="16"/>
        <v>*</v>
      </c>
    </row>
    <row r="1035" spans="1:24" x14ac:dyDescent="0.3">
      <c r="A1035" s="2">
        <v>115805</v>
      </c>
      <c r="B1035" s="3" t="s">
        <v>642</v>
      </c>
      <c r="C1035" s="5" t="s">
        <v>3</v>
      </c>
      <c r="D1035" s="11"/>
      <c r="E1035" s="23"/>
      <c r="F1035" s="11">
        <v>12</v>
      </c>
      <c r="G1035" s="74">
        <f>IFERROR( ROUNDUP(tabEstimativa[[#This Row],[ESTIMATIVA]] / tabEstimativa[[#This Row],[PERÍODO]],0), 0 )</f>
        <v>0</v>
      </c>
      <c r="H1035" s="72">
        <v>0</v>
      </c>
      <c r="I1035" s="12">
        <v>43418</v>
      </c>
      <c r="J1035" s="7">
        <v>20</v>
      </c>
      <c r="K1035" s="8">
        <v>2018</v>
      </c>
      <c r="L1035" s="6">
        <v>43486</v>
      </c>
      <c r="M1035" s="238">
        <f>SUMIFS(tabSaldoAta[SALDO],tabSaldoAta[CÓDIGO],tabEstimativa[[#This Row],[CÓDIGO]],tabSaldoAta[ATA.NR],tabEstimativa[[#This Row],[ATA.NR]],tabSaldoAta[ATA.ANO],tabEstimativa[[#This Row],[ATA.ANO]])</f>
        <v>0</v>
      </c>
      <c r="N1035" s="13" t="s">
        <v>1199</v>
      </c>
      <c r="O1035" s="308" t="s">
        <v>1660</v>
      </c>
      <c r="P1035" s="36" t="s">
        <v>1742</v>
      </c>
      <c r="Q1035" s="35">
        <f>IFERROR( VLOOKUP(tabEstimativa[[#This Row],[PREGÃO]],tabPregões[#Data],6,FALSE), "" )</f>
        <v>43657</v>
      </c>
      <c r="R1035" s="48"/>
      <c r="S1035" s="66" t="str">
        <f>IF(COUNTIFS(tabImprósperosDetalhes[PREGÃO],tabEstimativa[[#This Row],[PREGÃO]],tabImprósperosDetalhes[IMPRÓSPERO],tabEstimativa[[#This Row],[LOTE]]) &gt; 0,"X","")</f>
        <v/>
      </c>
      <c r="T1035" s="98" t="str">
        <f>IFERROR( VLOOKUP(tabEstimativa[[#This Row],[PREGÃO]],tabPregões[#Data],11,FALSE), "" )</f>
        <v>Processo finalizado. Ata 76/19.</v>
      </c>
      <c r="U1035" s="29" t="s">
        <v>1941</v>
      </c>
      <c r="V1035" s="53" t="s">
        <v>1551</v>
      </c>
      <c r="W1035" s="54">
        <v>43675.406006944446</v>
      </c>
      <c r="X1035" s="34" t="str">
        <f t="shared" si="16"/>
        <v>*</v>
      </c>
    </row>
    <row r="1036" spans="1:24" x14ac:dyDescent="0.3">
      <c r="A1036" s="2">
        <v>102810</v>
      </c>
      <c r="B1036" s="3" t="s">
        <v>632</v>
      </c>
      <c r="C1036" s="5" t="s">
        <v>3</v>
      </c>
      <c r="D1036" s="11"/>
      <c r="E1036" s="23"/>
      <c r="F1036" s="11">
        <v>12</v>
      </c>
      <c r="G1036" s="74">
        <f>IFERROR( ROUNDUP(tabEstimativa[[#This Row],[ESTIMATIVA]] / tabEstimativa[[#This Row],[PERÍODO]],0), 0 )</f>
        <v>0</v>
      </c>
      <c r="H1036" s="72">
        <v>0</v>
      </c>
      <c r="I1036" s="12">
        <v>43418</v>
      </c>
      <c r="J1036" s="7">
        <v>70</v>
      </c>
      <c r="K1036" s="8">
        <v>2019</v>
      </c>
      <c r="L1036" s="6">
        <v>43899</v>
      </c>
      <c r="M1036" s="238">
        <f>SUMIFS(tabSaldoAta[SALDO],tabSaldoAta[CÓDIGO],tabEstimativa[[#This Row],[CÓDIGO]],tabSaldoAta[ATA.NR],tabEstimativa[[#This Row],[ATA.NR]],tabSaldoAta[ATA.ANO],tabEstimativa[[#This Row],[ATA.ANO]])</f>
        <v>0</v>
      </c>
      <c r="N1036" s="13" t="s">
        <v>1199</v>
      </c>
      <c r="O1036" s="308" t="s">
        <v>1660</v>
      </c>
      <c r="P1036" s="36" t="s">
        <v>1742</v>
      </c>
      <c r="Q1036" s="35">
        <f>IFERROR( VLOOKUP(tabEstimativa[[#This Row],[PREGÃO]],tabPregões[#Data],6,FALSE), "" )</f>
        <v>43657</v>
      </c>
      <c r="R1036" s="48"/>
      <c r="S1036" s="66" t="str">
        <f>IF(COUNTIFS(tabImprósperosDetalhes[PREGÃO],tabEstimativa[[#This Row],[PREGÃO]],tabImprósperosDetalhes[IMPRÓSPERO],tabEstimativa[[#This Row],[LOTE]]) &gt; 0,"X","")</f>
        <v/>
      </c>
      <c r="T1036" s="98" t="str">
        <f>IFERROR( VLOOKUP(tabEstimativa[[#This Row],[PREGÃO]],tabPregões[#Data],11,FALSE), "" )</f>
        <v>Processo finalizado. Ata 76/19.</v>
      </c>
      <c r="U1036" s="29" t="s">
        <v>1941</v>
      </c>
      <c r="V1036" s="53" t="s">
        <v>1551</v>
      </c>
      <c r="W1036" s="54">
        <v>43675.396087962959</v>
      </c>
      <c r="X1036" s="34" t="str">
        <f t="shared" si="16"/>
        <v>*</v>
      </c>
    </row>
    <row r="1037" spans="1:24" x14ac:dyDescent="0.3">
      <c r="A1037" s="2">
        <v>75915</v>
      </c>
      <c r="B1037" s="3" t="s">
        <v>1464</v>
      </c>
      <c r="C1037" s="5" t="s">
        <v>3</v>
      </c>
      <c r="D1037" s="11">
        <v>51</v>
      </c>
      <c r="E1037" s="23">
        <v>37</v>
      </c>
      <c r="F1037" s="11">
        <v>12</v>
      </c>
      <c r="G1037" s="74">
        <f>IFERROR( ROUNDUP(tabEstimativa[[#This Row],[ESTIMATIVA]] / tabEstimativa[[#This Row],[PERÍODO]],0), 0 )</f>
        <v>0</v>
      </c>
      <c r="H1037" s="72">
        <v>0</v>
      </c>
      <c r="I1037" s="12">
        <v>43752</v>
      </c>
      <c r="J1037" s="7">
        <v>13</v>
      </c>
      <c r="K1037" s="8">
        <v>2019</v>
      </c>
      <c r="L1037" s="6">
        <v>43853</v>
      </c>
      <c r="M1037" s="238">
        <f>SUMIFS(tabSaldoAta[SALDO],tabSaldoAta[CÓDIGO],tabEstimativa[[#This Row],[CÓDIGO]],tabSaldoAta[ATA.NR],tabEstimativa[[#This Row],[ATA.NR]],tabSaldoAta[ATA.ANO],tabEstimativa[[#This Row],[ATA.ANO]])</f>
        <v>250</v>
      </c>
      <c r="N1037" s="13" t="s">
        <v>1199</v>
      </c>
      <c r="O1037" s="308" t="s">
        <v>1545</v>
      </c>
      <c r="P1037" s="36" t="s">
        <v>1715</v>
      </c>
      <c r="Q1037" s="35">
        <f>IFERROR( VLOOKUP(tabEstimativa[[#This Row],[PREGÃO]],tabPregões[#Data],6,FALSE), "" )</f>
        <v>43493</v>
      </c>
      <c r="R1037" s="48"/>
      <c r="S1037" s="66" t="str">
        <f>IF(COUNTIFS(tabImprósperosDetalhes[PREGÃO],tabEstimativa[[#This Row],[PREGÃO]],tabImprósperosDetalhes[IMPRÓSPERO],tabEstimativa[[#This Row],[LOTE]]) &gt; 0,"X","")</f>
        <v/>
      </c>
      <c r="T1037" s="98" t="str">
        <f>IFERROR( VLOOKUP(tabEstimativa[[#This Row],[PREGÃO]],tabPregões[#Data],11,FALSE), "" )</f>
        <v>Finalizar - contrato assinado. Ata 13/19.</v>
      </c>
      <c r="U1037" s="29" t="s">
        <v>1522</v>
      </c>
      <c r="V1037" s="53" t="s">
        <v>2063</v>
      </c>
      <c r="W1037" s="54">
        <v>43769.623101851852</v>
      </c>
      <c r="X1037" s="34" t="str">
        <f t="shared" si="16"/>
        <v>*</v>
      </c>
    </row>
    <row r="1038" spans="1:24" x14ac:dyDescent="0.3">
      <c r="A1038" s="2">
        <v>105181</v>
      </c>
      <c r="B1038" s="3" t="s">
        <v>390</v>
      </c>
      <c r="C1038" s="5" t="s">
        <v>1418</v>
      </c>
      <c r="D1038" s="11"/>
      <c r="E1038" s="23"/>
      <c r="F1038" s="11">
        <v>12</v>
      </c>
      <c r="G1038" s="74">
        <f>IFERROR( ROUNDUP(tabEstimativa[[#This Row],[ESTIMATIVA]] / tabEstimativa[[#This Row],[PERÍODO]],0), 0 )</f>
        <v>0</v>
      </c>
      <c r="H1038" s="72">
        <v>0</v>
      </c>
      <c r="I1038" s="12">
        <v>43319</v>
      </c>
      <c r="J1038" s="7"/>
      <c r="K1038" s="8"/>
      <c r="L1038" s="6"/>
      <c r="M1038" s="238">
        <f>SUMIFS(tabSaldoAta[SALDO],tabSaldoAta[CÓDIGO],tabEstimativa[[#This Row],[CÓDIGO]],tabSaldoAta[ATA.NR],tabEstimativa[[#This Row],[ATA.NR]],tabSaldoAta[ATA.ANO],tabEstimativa[[#This Row],[ATA.ANO]])</f>
        <v>0</v>
      </c>
      <c r="N1038" s="13" t="s">
        <v>1199</v>
      </c>
      <c r="O1038" s="308" t="s">
        <v>1347</v>
      </c>
      <c r="P1038" s="36"/>
      <c r="Q1038" s="35" t="str">
        <f>IFERROR( VLOOKUP(tabEstimativa[[#This Row],[PREGÃO]],tabPregões[#Data],6,FALSE), "" )</f>
        <v/>
      </c>
      <c r="R1038" s="48"/>
      <c r="S1038" s="66" t="str">
        <f>IF(COUNTIFS(tabImprósperosDetalhes[PREGÃO],tabEstimativa[[#This Row],[PREGÃO]],tabImprósperosDetalhes[IMPRÓSPERO],tabEstimativa[[#This Row],[LOTE]]) &gt; 0,"X","")</f>
        <v/>
      </c>
      <c r="T1038" s="98" t="str">
        <f>IFERROR( VLOOKUP(tabEstimativa[[#This Row],[PREGÃO]],tabPregões[#Data],11,FALSE), "" )</f>
        <v/>
      </c>
      <c r="U1038" s="29" t="s">
        <v>1380</v>
      </c>
      <c r="V1038" s="53" t="s">
        <v>1551</v>
      </c>
      <c r="W1038" s="54">
        <v>43591.434733796297</v>
      </c>
      <c r="X1038" s="34" t="str">
        <f t="shared" si="16"/>
        <v>*</v>
      </c>
    </row>
    <row r="1039" spans="1:24" x14ac:dyDescent="0.3">
      <c r="A1039" s="2">
        <v>105180</v>
      </c>
      <c r="B1039" s="3" t="s">
        <v>389</v>
      </c>
      <c r="C1039" s="5" t="s">
        <v>1418</v>
      </c>
      <c r="D1039" s="11"/>
      <c r="E1039" s="23"/>
      <c r="F1039" s="11">
        <v>12</v>
      </c>
      <c r="G1039" s="74">
        <f>IFERROR( ROUNDUP(tabEstimativa[[#This Row],[ESTIMATIVA]] / tabEstimativa[[#This Row],[PERÍODO]],0), 0 )</f>
        <v>0</v>
      </c>
      <c r="H1039" s="72">
        <v>0</v>
      </c>
      <c r="I1039" s="12">
        <v>43319</v>
      </c>
      <c r="J1039" s="7"/>
      <c r="K1039" s="8"/>
      <c r="L1039" s="6"/>
      <c r="M1039" s="238">
        <f>SUMIFS(tabSaldoAta[SALDO],tabSaldoAta[CÓDIGO],tabEstimativa[[#This Row],[CÓDIGO]],tabSaldoAta[ATA.NR],tabEstimativa[[#This Row],[ATA.NR]],tabSaldoAta[ATA.ANO],tabEstimativa[[#This Row],[ATA.ANO]])</f>
        <v>0</v>
      </c>
      <c r="N1039" s="13" t="s">
        <v>1199</v>
      </c>
      <c r="O1039" s="308" t="s">
        <v>1347</v>
      </c>
      <c r="P1039" s="36"/>
      <c r="Q1039" s="35" t="str">
        <f>IFERROR( VLOOKUP(tabEstimativa[[#This Row],[PREGÃO]],tabPregões[#Data],6,FALSE), "" )</f>
        <v/>
      </c>
      <c r="R1039" s="48"/>
      <c r="S1039" s="66" t="str">
        <f>IF(COUNTIFS(tabImprósperosDetalhes[PREGÃO],tabEstimativa[[#This Row],[PREGÃO]],tabImprósperosDetalhes[IMPRÓSPERO],tabEstimativa[[#This Row],[LOTE]]) &gt; 0,"X","")</f>
        <v/>
      </c>
      <c r="T1039" s="98" t="str">
        <f>IFERROR( VLOOKUP(tabEstimativa[[#This Row],[PREGÃO]],tabPregões[#Data],11,FALSE), "" )</f>
        <v/>
      </c>
      <c r="U1039" s="29" t="s">
        <v>1380</v>
      </c>
      <c r="V1039" s="53" t="s">
        <v>1551</v>
      </c>
      <c r="W1039" s="54">
        <v>43949.629525462966</v>
      </c>
      <c r="X1039" s="34" t="str">
        <f t="shared" si="16"/>
        <v>*</v>
      </c>
    </row>
    <row r="1040" spans="1:24" x14ac:dyDescent="0.3">
      <c r="A1040" s="2">
        <v>126344</v>
      </c>
      <c r="B1040" s="3" t="s">
        <v>392</v>
      </c>
      <c r="C1040" s="5" t="s">
        <v>1418</v>
      </c>
      <c r="D1040" s="11">
        <v>51</v>
      </c>
      <c r="E1040" s="23">
        <v>21</v>
      </c>
      <c r="F1040" s="11">
        <v>12</v>
      </c>
      <c r="G1040" s="74">
        <f>IFERROR( ROUNDUP(tabEstimativa[[#This Row],[ESTIMATIVA]] / tabEstimativa[[#This Row],[PERÍODO]],0), 0 )</f>
        <v>0</v>
      </c>
      <c r="H1040" s="72">
        <v>0</v>
      </c>
      <c r="I1040" s="12">
        <v>43319</v>
      </c>
      <c r="J1040" s="7"/>
      <c r="K1040" s="8"/>
      <c r="L1040" s="6"/>
      <c r="M1040" s="238">
        <f>SUMIFS(tabSaldoAta[SALDO],tabSaldoAta[CÓDIGO],tabEstimativa[[#This Row],[CÓDIGO]],tabSaldoAta[ATA.NR],tabEstimativa[[#This Row],[ATA.NR]],tabSaldoAta[ATA.ANO],tabEstimativa[[#This Row],[ATA.ANO]])</f>
        <v>0</v>
      </c>
      <c r="N1040" s="13" t="s">
        <v>1199</v>
      </c>
      <c r="O1040" s="308" t="s">
        <v>1347</v>
      </c>
      <c r="P1040" s="36"/>
      <c r="Q1040" s="35" t="str">
        <f>IFERROR( VLOOKUP(tabEstimativa[[#This Row],[PREGÃO]],tabPregões[#Data],6,FALSE), "" )</f>
        <v/>
      </c>
      <c r="R1040" s="48"/>
      <c r="S1040" s="66" t="str">
        <f>IF(COUNTIFS(tabImprósperosDetalhes[PREGÃO],tabEstimativa[[#This Row],[PREGÃO]],tabImprósperosDetalhes[IMPRÓSPERO],tabEstimativa[[#This Row],[LOTE]]) &gt; 0,"X","")</f>
        <v/>
      </c>
      <c r="T1040" s="98" t="str">
        <f>IFERROR( VLOOKUP(tabEstimativa[[#This Row],[PREGÃO]],tabPregões[#Data],11,FALSE), "" )</f>
        <v/>
      </c>
      <c r="U1040" s="29" t="s">
        <v>1380</v>
      </c>
      <c r="V1040" s="53" t="s">
        <v>1551</v>
      </c>
      <c r="W1040" s="54">
        <v>43591.434733796297</v>
      </c>
      <c r="X1040" s="34" t="str">
        <f t="shared" si="16"/>
        <v>*</v>
      </c>
    </row>
    <row r="1041" spans="1:24" x14ac:dyDescent="0.3">
      <c r="A1041" s="2">
        <v>126343</v>
      </c>
      <c r="B1041" s="3" t="s">
        <v>391</v>
      </c>
      <c r="C1041" s="5" t="s">
        <v>1418</v>
      </c>
      <c r="D1041" s="11"/>
      <c r="E1041" s="23"/>
      <c r="F1041" s="11">
        <v>12</v>
      </c>
      <c r="G1041" s="74">
        <f>IFERROR( ROUNDUP(tabEstimativa[[#This Row],[ESTIMATIVA]] / tabEstimativa[[#This Row],[PERÍODO]],0), 0 )</f>
        <v>0</v>
      </c>
      <c r="H1041" s="72">
        <v>0</v>
      </c>
      <c r="I1041" s="12">
        <v>43319</v>
      </c>
      <c r="J1041" s="7"/>
      <c r="K1041" s="8"/>
      <c r="L1041" s="6"/>
      <c r="M1041" s="238">
        <f>SUMIFS(tabSaldoAta[SALDO],tabSaldoAta[CÓDIGO],tabEstimativa[[#This Row],[CÓDIGO]],tabSaldoAta[ATA.NR],tabEstimativa[[#This Row],[ATA.NR]],tabSaldoAta[ATA.ANO],tabEstimativa[[#This Row],[ATA.ANO]])</f>
        <v>0</v>
      </c>
      <c r="N1041" s="13" t="s">
        <v>1199</v>
      </c>
      <c r="O1041" s="308" t="s">
        <v>1347</v>
      </c>
      <c r="P1041" s="36"/>
      <c r="Q1041" s="35" t="str">
        <f>IFERROR( VLOOKUP(tabEstimativa[[#This Row],[PREGÃO]],tabPregões[#Data],6,FALSE), "" )</f>
        <v/>
      </c>
      <c r="R1041" s="48"/>
      <c r="S1041" s="66" t="str">
        <f>IF(COUNTIFS(tabImprósperosDetalhes[PREGÃO],tabEstimativa[[#This Row],[PREGÃO]],tabImprósperosDetalhes[IMPRÓSPERO],tabEstimativa[[#This Row],[LOTE]]) &gt; 0,"X","")</f>
        <v/>
      </c>
      <c r="T1041" s="98" t="str">
        <f>IFERROR( VLOOKUP(tabEstimativa[[#This Row],[PREGÃO]],tabPregões[#Data],11,FALSE), "" )</f>
        <v/>
      </c>
      <c r="U1041" s="29" t="s">
        <v>1380</v>
      </c>
      <c r="V1041" s="53" t="s">
        <v>1551</v>
      </c>
      <c r="W1041" s="54">
        <v>43591.434733796297</v>
      </c>
      <c r="X1041" s="34" t="str">
        <f t="shared" si="16"/>
        <v>*</v>
      </c>
    </row>
    <row r="1042" spans="1:24" x14ac:dyDescent="0.3">
      <c r="A1042" s="2">
        <v>134544</v>
      </c>
      <c r="B1042" s="3" t="s">
        <v>206</v>
      </c>
      <c r="C1042" s="5" t="s">
        <v>1418</v>
      </c>
      <c r="D1042" s="11">
        <v>51</v>
      </c>
      <c r="E1042" s="23">
        <v>21</v>
      </c>
      <c r="F1042" s="11">
        <v>12</v>
      </c>
      <c r="G1042" s="74">
        <f>IFERROR( ROUNDUP(tabEstimativa[[#This Row],[ESTIMATIVA]] / tabEstimativa[[#This Row],[PERÍODO]],0), 0 )</f>
        <v>292</v>
      </c>
      <c r="H1042" s="72">
        <v>3500</v>
      </c>
      <c r="I1042" s="12">
        <v>44308</v>
      </c>
      <c r="J1042" s="7">
        <v>292</v>
      </c>
      <c r="K1042" s="8">
        <v>2019</v>
      </c>
      <c r="L1042" s="6">
        <v>44182</v>
      </c>
      <c r="M1042" s="238">
        <f>SUMIFS(tabSaldoAta[SALDO],tabSaldoAta[CÓDIGO],tabEstimativa[[#This Row],[CÓDIGO]],tabSaldoAta[ATA.NR],tabEstimativa[[#This Row],[ATA.NR]],tabSaldoAta[ATA.ANO],tabEstimativa[[#This Row],[ATA.ANO]])</f>
        <v>4575</v>
      </c>
      <c r="N1042" s="13" t="s">
        <v>1198</v>
      </c>
      <c r="O1042" s="307" t="str">
        <f>IFERROR( VLOOKUP(CONCATENATE(tabEstimativa[[#This Row],[ATA.NR]],"/",tabEstimativa[[#This Row],[ATA.ANO]]-2000),tabAtas[#Data],6,FALSE), "" )</f>
        <v>MATERIAL DE CONSTRUÇÃO</v>
      </c>
      <c r="P1042" s="36" t="s">
        <v>4131</v>
      </c>
      <c r="Q1042" s="35">
        <f>IFERROR( VLOOKUP(tabEstimativa[[#This Row],[PREGÃO]],tabPregões[#Data],6,FALSE), "" )</f>
        <v>44271</v>
      </c>
      <c r="R1042" s="48"/>
      <c r="S1042" s="66" t="str">
        <f>IF(COUNTIFS(tabImprósperosDetalhes[PREGÃO],tabEstimativa[[#This Row],[PREGÃO]],tabImprósperosDetalhes[IMPRÓSPERO],tabEstimativa[[#This Row],[LOTE]]) &gt; 0,"X","")</f>
        <v/>
      </c>
      <c r="T1042" s="98" t="str">
        <f>IFERROR( VLOOKUP(tabEstimativa[[#This Row],[PREGÃO]],tabPregões[#Data],11,FALSE), "" )</f>
        <v>Processo finalizado. Ata 105/21.</v>
      </c>
      <c r="U1042" s="29" t="s">
        <v>1560</v>
      </c>
      <c r="V1042" s="53" t="s">
        <v>2063</v>
      </c>
      <c r="W1042" s="54">
        <v>44323.449004629627</v>
      </c>
      <c r="X1042" s="34" t="str">
        <f t="shared" si="16"/>
        <v>*</v>
      </c>
    </row>
    <row r="1043" spans="1:24" x14ac:dyDescent="0.3">
      <c r="A1043" s="2">
        <v>128526</v>
      </c>
      <c r="B1043" s="3" t="s">
        <v>393</v>
      </c>
      <c r="C1043" s="5" t="s">
        <v>1418</v>
      </c>
      <c r="D1043" s="11"/>
      <c r="E1043" s="23"/>
      <c r="F1043" s="11">
        <v>12</v>
      </c>
      <c r="G1043" s="74">
        <f>IFERROR( ROUNDUP(tabEstimativa[[#This Row],[ESTIMATIVA]] / tabEstimativa[[#This Row],[PERÍODO]],0), 0 )</f>
        <v>0</v>
      </c>
      <c r="H1043" s="72">
        <v>0</v>
      </c>
      <c r="I1043" s="12">
        <v>43319</v>
      </c>
      <c r="J1043" s="7"/>
      <c r="K1043" s="8"/>
      <c r="L1043" s="6"/>
      <c r="M1043" s="238">
        <f>SUMIFS(tabSaldoAta[SALDO],tabSaldoAta[CÓDIGO],tabEstimativa[[#This Row],[CÓDIGO]],tabSaldoAta[ATA.NR],tabEstimativa[[#This Row],[ATA.NR]],tabSaldoAta[ATA.ANO],tabEstimativa[[#This Row],[ATA.ANO]])</f>
        <v>0</v>
      </c>
      <c r="N1043" s="13" t="s">
        <v>1199</v>
      </c>
      <c r="O1043" s="308" t="s">
        <v>1347</v>
      </c>
      <c r="P1043" s="36"/>
      <c r="Q1043" s="35" t="str">
        <f>IFERROR( VLOOKUP(tabEstimativa[[#This Row],[PREGÃO]],tabPregões[#Data],6,FALSE), "" )</f>
        <v/>
      </c>
      <c r="R1043" s="48"/>
      <c r="S1043" s="66" t="str">
        <f>IF(COUNTIFS(tabImprósperosDetalhes[PREGÃO],tabEstimativa[[#This Row],[PREGÃO]],tabImprósperosDetalhes[IMPRÓSPERO],tabEstimativa[[#This Row],[LOTE]]) &gt; 0,"X","")</f>
        <v/>
      </c>
      <c r="T1043" s="98" t="str">
        <f>IFERROR( VLOOKUP(tabEstimativa[[#This Row],[PREGÃO]],tabPregões[#Data],11,FALSE), "" )</f>
        <v/>
      </c>
      <c r="U1043" s="29" t="s">
        <v>1380</v>
      </c>
      <c r="V1043" s="53" t="s">
        <v>1551</v>
      </c>
      <c r="W1043" s="54">
        <v>43591.434733796297</v>
      </c>
      <c r="X1043" s="34" t="str">
        <f t="shared" si="16"/>
        <v>*</v>
      </c>
    </row>
    <row r="1044" spans="1:24" x14ac:dyDescent="0.3">
      <c r="A1044" s="2">
        <v>128527</v>
      </c>
      <c r="B1044" s="3" t="s">
        <v>394</v>
      </c>
      <c r="C1044" s="5" t="s">
        <v>1418</v>
      </c>
      <c r="D1044" s="11"/>
      <c r="E1044" s="23"/>
      <c r="F1044" s="11">
        <v>12</v>
      </c>
      <c r="G1044" s="74">
        <f>IFERROR( ROUNDUP(tabEstimativa[[#This Row],[ESTIMATIVA]] / tabEstimativa[[#This Row],[PERÍODO]],0), 0 )</f>
        <v>5</v>
      </c>
      <c r="H1044" s="72">
        <v>50</v>
      </c>
      <c r="I1044" s="12">
        <v>43762</v>
      </c>
      <c r="J1044" s="7"/>
      <c r="K1044" s="8"/>
      <c r="L1044" s="6"/>
      <c r="M1044" s="238">
        <f>SUMIFS(tabSaldoAta[SALDO],tabSaldoAta[CÓDIGO],tabEstimativa[[#This Row],[CÓDIGO]],tabSaldoAta[ATA.NR],tabEstimativa[[#This Row],[ATA.NR]],tabSaldoAta[ATA.ANO],tabEstimativa[[#This Row],[ATA.ANO]])</f>
        <v>0</v>
      </c>
      <c r="N1044" s="13" t="s">
        <v>1198</v>
      </c>
      <c r="O1044" s="308" t="s">
        <v>1347</v>
      </c>
      <c r="P1044" s="36" t="s">
        <v>3629</v>
      </c>
      <c r="Q1044" s="35">
        <f>IFERROR( VLOOKUP(tabEstimativa[[#This Row],[PREGÃO]],tabPregões[#Data],6,FALSE), "" )</f>
        <v>44046</v>
      </c>
      <c r="R1044" s="48">
        <v>25</v>
      </c>
      <c r="S1044" s="66" t="str">
        <f>IF(COUNTIFS(tabImprósperosDetalhes[PREGÃO],tabEstimativa[[#This Row],[PREGÃO]],tabImprósperosDetalhes[IMPRÓSPERO],tabEstimativa[[#This Row],[LOTE]]) &gt; 0,"X","")</f>
        <v/>
      </c>
      <c r="T1044" s="98" t="str">
        <f>IFERROR( VLOOKUP(tabEstimativa[[#This Row],[PREGÃO]],tabPregões[#Data],11,FALSE), "" )</f>
        <v>Finalizado</v>
      </c>
      <c r="U1044" s="29" t="s">
        <v>1380</v>
      </c>
      <c r="V1044" s="53" t="s">
        <v>2063</v>
      </c>
      <c r="W1044" s="54">
        <v>44256.556493055556</v>
      </c>
      <c r="X1044" s="34" t="str">
        <f t="shared" si="16"/>
        <v>*</v>
      </c>
    </row>
    <row r="1045" spans="1:24" x14ac:dyDescent="0.3">
      <c r="A1045" s="2">
        <v>77822</v>
      </c>
      <c r="B1045" s="3" t="s">
        <v>3902</v>
      </c>
      <c r="C1045" s="5" t="s">
        <v>3</v>
      </c>
      <c r="D1045" s="11">
        <v>72</v>
      </c>
      <c r="E1045" s="23">
        <v>5</v>
      </c>
      <c r="F1045" s="11">
        <v>12</v>
      </c>
      <c r="G1045" s="74">
        <f>ROUNDUP(tabEstimativa[[#This Row],[ESTIMATIVA]] / tabEstimativa[[#This Row],[PERÍODO]],0)</f>
        <v>3</v>
      </c>
      <c r="H1045" s="72">
        <v>30</v>
      </c>
      <c r="I1045" s="12">
        <v>43818</v>
      </c>
      <c r="J1045" s="2">
        <v>275</v>
      </c>
      <c r="K1045" s="8">
        <v>2020</v>
      </c>
      <c r="L1045" s="345">
        <v>44515</v>
      </c>
      <c r="M1045" s="238">
        <f>SUMIFS(tabSaldoAta[SALDO],tabSaldoAta[CÓDIGO],tabEstimativa[[#This Row],[CÓDIGO]],tabSaldoAta[ATA.NR],tabEstimativa[[#This Row],[ATA.NR]],tabSaldoAta[ATA.ANO],tabEstimativa[[#This Row],[ATA.ANO]])</f>
        <v>30</v>
      </c>
      <c r="N1045" s="13" t="s">
        <v>1198</v>
      </c>
      <c r="O1045" s="307" t="str">
        <f>IFERROR( VLOOKUP(tabEstimativa[[#This Row],[PREGÃO]],tabPregões[],7,FALSE), "" )</f>
        <v/>
      </c>
      <c r="P1045" s="36"/>
      <c r="Q1045" s="35" t="str">
        <f>IFERROR( VLOOKUP(tabEstimativa[[#This Row],[PREGÃO]],tabPregões[#Data],6,FALSE), "" )</f>
        <v/>
      </c>
      <c r="R1045" s="48"/>
      <c r="S1045" s="66" t="str">
        <f>IF(COUNTIFS(tabImprósperosDetalhes[PREGÃO],tabEstimativa[[#This Row],[PREGÃO]],tabImprósperosDetalhes[IMPRÓSPERO],tabEstimativa[[#This Row],[LOTE]]) &gt; 0,"X","")</f>
        <v/>
      </c>
      <c r="T1045" s="98" t="str">
        <f>IFERROR( VLOOKUP(tabEstimativa[[#This Row],[PREGÃO]],tabPregões[#Data],11,FALSE), "" )</f>
        <v/>
      </c>
      <c r="U1045" s="29"/>
      <c r="V1045" s="53" t="s">
        <v>4282</v>
      </c>
      <c r="W1045" s="54">
        <v>44522.377280092594</v>
      </c>
      <c r="X1045" s="34" t="str">
        <f t="shared" si="16"/>
        <v>*</v>
      </c>
    </row>
    <row r="1046" spans="1:24" x14ac:dyDescent="0.3">
      <c r="A1046" s="2">
        <v>77823</v>
      </c>
      <c r="B1046" s="3" t="s">
        <v>819</v>
      </c>
      <c r="C1046" s="5" t="s">
        <v>3</v>
      </c>
      <c r="D1046" s="11">
        <v>72</v>
      </c>
      <c r="E1046" s="23">
        <v>5</v>
      </c>
      <c r="F1046" s="11">
        <v>12</v>
      </c>
      <c r="G1046" s="74">
        <f>IFERROR( ROUNDUP(tabEstimativa[[#This Row],[ESTIMATIVA]] / tabEstimativa[[#This Row],[PERÍODO]],0), 0 )</f>
        <v>0</v>
      </c>
      <c r="H1046" s="72">
        <v>0</v>
      </c>
      <c r="I1046" s="12">
        <v>44224</v>
      </c>
      <c r="J1046" s="7">
        <v>111</v>
      </c>
      <c r="K1046" s="8">
        <v>2020</v>
      </c>
      <c r="L1046" s="6">
        <v>44336</v>
      </c>
      <c r="M1046" s="238">
        <f>SUMIFS(tabSaldoAta[SALDO],tabSaldoAta[CÓDIGO],tabEstimativa[[#This Row],[CÓDIGO]],tabSaldoAta[ATA.NR],tabEstimativa[[#This Row],[ATA.NR]],tabSaldoAta[ATA.ANO],tabEstimativa[[#This Row],[ATA.ANO]])</f>
        <v>100</v>
      </c>
      <c r="N1046" s="13" t="s">
        <v>1799</v>
      </c>
      <c r="O1046" s="307" t="str">
        <f>IFERROR( VLOOKUP(CONCATENATE(tabEstimativa[[#This Row],[ATA.NR]],"/",tabEstimativa[[#This Row],[ATA.ANO]]-2000),tabAtas[#Data],6,FALSE), "" )</f>
        <v>UTENSILIOS DE LIMPEZA</v>
      </c>
      <c r="P1046" s="36" t="s">
        <v>3560</v>
      </c>
      <c r="Q1046" s="35">
        <f>IFERROR( VLOOKUP(tabEstimativa[[#This Row],[PREGÃO]],tabPregões[#Data],6,FALSE), "" )</f>
        <v>44343</v>
      </c>
      <c r="R1046" s="48"/>
      <c r="S1046" s="66" t="str">
        <f>IF(COUNTIFS(tabImprósperosDetalhes[PREGÃO],tabEstimativa[[#This Row],[PREGÃO]],tabImprósperosDetalhes[IMPRÓSPERO],tabEstimativa[[#This Row],[LOTE]]) &gt; 0,"X","")</f>
        <v/>
      </c>
      <c r="T1046" s="98" t="str">
        <f>IFERROR( VLOOKUP(tabEstimativa[[#This Row],[PREGÃO]],tabPregões[#Data],11,FALSE), "" )</f>
        <v>Empresas convocadas para assinar contrato até esta data.</v>
      </c>
      <c r="U1046" s="29" t="s">
        <v>1560</v>
      </c>
      <c r="V1046" s="53" t="s">
        <v>2063</v>
      </c>
      <c r="W1046" s="54">
        <v>44256.339907407404</v>
      </c>
      <c r="X1046" s="34" t="str">
        <f t="shared" si="16"/>
        <v>*</v>
      </c>
    </row>
    <row r="1047" spans="1:24" x14ac:dyDescent="0.3">
      <c r="A1047" s="2">
        <v>58436</v>
      </c>
      <c r="B1047" s="3" t="s">
        <v>2217</v>
      </c>
      <c r="C1047" s="5" t="s">
        <v>3</v>
      </c>
      <c r="D1047" s="11">
        <v>69</v>
      </c>
      <c r="E1047" s="23">
        <v>2</v>
      </c>
      <c r="F1047" s="11">
        <v>12</v>
      </c>
      <c r="G1047" s="74">
        <f>ROUNDUP(tabEstimativa[[#This Row],[ESTIMATIVA]] / tabEstimativa[[#This Row],[PERÍODO]],0)</f>
        <v>0</v>
      </c>
      <c r="H1047" s="72">
        <v>0</v>
      </c>
      <c r="I1047" s="12">
        <v>43733</v>
      </c>
      <c r="J1047" s="2"/>
      <c r="K1047" s="8"/>
      <c r="L1047" s="6"/>
      <c r="M1047" s="238">
        <f>SUMIFS(tabSaldoAta[SALDO],tabSaldoAta[CÓDIGO],tabEstimativa[[#This Row],[CÓDIGO]],tabSaldoAta[ATA.NR],tabEstimativa[[#This Row],[ATA.NR]],tabSaldoAta[ATA.ANO],tabEstimativa[[#This Row],[ATA.ANO]])</f>
        <v>0</v>
      </c>
      <c r="N1047" s="13" t="s">
        <v>1799</v>
      </c>
      <c r="O1047" s="307" t="str">
        <f>IFERROR( VLOOKUP(tabEstimativa[[#This Row],[PREGÃO]],tabPregões[],7,FALSE), "" )</f>
        <v/>
      </c>
      <c r="P1047" s="36"/>
      <c r="Q1047" s="35" t="str">
        <f>IFERROR( VLOOKUP(tabEstimativa[[#This Row],[PREGÃO]],tabPregões[#Data],6,FALSE), "" )</f>
        <v/>
      </c>
      <c r="R1047" s="48"/>
      <c r="S1047" s="66" t="str">
        <f>IF(COUNTIFS(tabImprósperosDetalhes[PREGÃO],tabEstimativa[[#This Row],[PREGÃO]],tabImprósperosDetalhes[IMPRÓSPERO],tabEstimativa[[#This Row],[LOTE]]) &gt; 0,"X","")</f>
        <v/>
      </c>
      <c r="T1047" s="98" t="str">
        <f>IFERROR( VLOOKUP(tabEstimativa[[#This Row],[PREGÃO]],tabPregões[#Data],11,FALSE), "" )</f>
        <v/>
      </c>
      <c r="U1047" s="29"/>
      <c r="V1047" s="53" t="s">
        <v>2063</v>
      </c>
      <c r="W1047" s="54">
        <v>43769.358761574076</v>
      </c>
      <c r="X1047" s="34" t="str">
        <f t="shared" si="16"/>
        <v>*</v>
      </c>
    </row>
    <row r="1048" spans="1:24" x14ac:dyDescent="0.3">
      <c r="A1048" s="2">
        <v>29935</v>
      </c>
      <c r="B1048" s="3" t="s">
        <v>1396</v>
      </c>
      <c r="C1048" s="5" t="s">
        <v>3</v>
      </c>
      <c r="D1048" s="11">
        <v>76</v>
      </c>
      <c r="E1048" s="23">
        <v>11</v>
      </c>
      <c r="F1048" s="11">
        <v>12</v>
      </c>
      <c r="G1048" s="74">
        <f>IFERROR( ROUNDUP(tabEstimativa[[#This Row],[ESTIMATIVA]] / tabEstimativa[[#This Row],[PERÍODO]],0), 0 )</f>
        <v>17</v>
      </c>
      <c r="H1048" s="72">
        <v>200</v>
      </c>
      <c r="I1048" s="12">
        <v>43522</v>
      </c>
      <c r="J1048" s="2">
        <v>192</v>
      </c>
      <c r="K1048" s="8">
        <v>2019</v>
      </c>
      <c r="L1048" s="6">
        <v>44050</v>
      </c>
      <c r="M1048" s="238">
        <f>SUMIFS(tabSaldoAta[SALDO],tabSaldoAta[CÓDIGO],tabEstimativa[[#This Row],[CÓDIGO]],tabSaldoAta[ATA.NR],tabEstimativa[[#This Row],[ATA.NR]],tabSaldoAta[ATA.ANO],tabEstimativa[[#This Row],[ATA.ANO]])</f>
        <v>185</v>
      </c>
      <c r="N1048" s="13" t="s">
        <v>1198</v>
      </c>
      <c r="O1048" s="308" t="s">
        <v>1556</v>
      </c>
      <c r="P1048" s="36" t="s">
        <v>2071</v>
      </c>
      <c r="Q1048" s="35">
        <f>IFERROR( VLOOKUP(tabEstimativa[[#This Row],[PREGÃO]],tabPregões[#Data],6,FALSE), "" )</f>
        <v>43693</v>
      </c>
      <c r="R1048" s="48"/>
      <c r="S1048" s="66" t="str">
        <f>IF(COUNTIFS(tabImprósperosDetalhes[PREGÃO],tabEstimativa[[#This Row],[PREGÃO]],tabImprósperosDetalhes[IMPRÓSPERO],tabEstimativa[[#This Row],[LOTE]]) &gt; 0,"X","")</f>
        <v/>
      </c>
      <c r="T1048" s="98" t="str">
        <f>IFERROR( VLOOKUP(tabEstimativa[[#This Row],[PREGÃO]],tabPregões[#Data],11,FALSE), "" )</f>
        <v>Finalizar - contrato assinado</v>
      </c>
      <c r="U1048" s="29" t="s">
        <v>1560</v>
      </c>
      <c r="V1048" s="53" t="s">
        <v>3710</v>
      </c>
      <c r="W1048" s="54">
        <v>44050.389849537038</v>
      </c>
      <c r="X1048" s="34" t="str">
        <f t="shared" si="16"/>
        <v>*</v>
      </c>
    </row>
    <row r="1049" spans="1:24" x14ac:dyDescent="0.3">
      <c r="A1049" s="2">
        <v>12847</v>
      </c>
      <c r="B1049" s="3" t="s">
        <v>207</v>
      </c>
      <c r="C1049" s="5" t="s">
        <v>3</v>
      </c>
      <c r="D1049" s="11">
        <v>76</v>
      </c>
      <c r="E1049" s="23">
        <v>11</v>
      </c>
      <c r="F1049" s="11">
        <v>12</v>
      </c>
      <c r="G1049" s="74">
        <f>IFERROR( ROUNDUP(tabEstimativa[[#This Row],[ESTIMATIVA]] / tabEstimativa[[#This Row],[PERÍODO]],0), 0 )</f>
        <v>250</v>
      </c>
      <c r="H1049" s="72">
        <v>3000</v>
      </c>
      <c r="I1049" s="12">
        <v>43963</v>
      </c>
      <c r="J1049" s="2">
        <v>254</v>
      </c>
      <c r="K1049" s="8">
        <v>2020</v>
      </c>
      <c r="L1049" s="6">
        <v>44497</v>
      </c>
      <c r="M1049" s="238">
        <f>SUMIFS(tabSaldoAta[SALDO],tabSaldoAta[CÓDIGO],tabEstimativa[[#This Row],[CÓDIGO]],tabSaldoAta[ATA.NR],tabEstimativa[[#This Row],[ATA.NR]],tabSaldoAta[ATA.ANO],tabEstimativa[[#This Row],[ATA.ANO]])</f>
        <v>0</v>
      </c>
      <c r="N1049" s="13" t="s">
        <v>1799</v>
      </c>
      <c r="O1049" s="308" t="s">
        <v>1556</v>
      </c>
      <c r="P1049" s="36" t="s">
        <v>3856</v>
      </c>
      <c r="Q1049" s="35">
        <f>IFERROR( VLOOKUP(tabEstimativa[[#This Row],[PREGÃO]],tabPregões[#Data],6,FALSE), "" )</f>
        <v>44078</v>
      </c>
      <c r="R1049" s="48"/>
      <c r="S1049" s="66" t="str">
        <f>IF(COUNTIFS(tabImprósperosDetalhes[PREGÃO],tabEstimativa[[#This Row],[PREGÃO]],tabImprósperosDetalhes[IMPRÓSPERO],tabEstimativa[[#This Row],[LOTE]]) &gt; 0,"X","")</f>
        <v/>
      </c>
      <c r="T1049" s="98" t="str">
        <f>IFERROR( VLOOKUP(tabEstimativa[[#This Row],[PREGÃO]],tabPregões[#Data],11,FALSE), "" )</f>
        <v>Finalizado. Ata 254/20</v>
      </c>
      <c r="U1049" s="29" t="s">
        <v>1560</v>
      </c>
      <c r="V1049" s="53" t="s">
        <v>2063</v>
      </c>
      <c r="W1049" s="54">
        <v>44461.587037037039</v>
      </c>
      <c r="X1049" s="34" t="str">
        <f t="shared" si="16"/>
        <v>*</v>
      </c>
    </row>
    <row r="1050" spans="1:24" x14ac:dyDescent="0.3">
      <c r="A1050" s="2">
        <v>24204</v>
      </c>
      <c r="B1050" s="3" t="s">
        <v>1395</v>
      </c>
      <c r="C1050" s="5" t="s">
        <v>3</v>
      </c>
      <c r="D1050" s="11">
        <v>76</v>
      </c>
      <c r="E1050" s="23">
        <v>11</v>
      </c>
      <c r="F1050" s="11">
        <v>12</v>
      </c>
      <c r="G1050" s="74">
        <f>IFERROR( ROUNDUP(tabEstimativa[[#This Row],[ESTIMATIVA]] / tabEstimativa[[#This Row],[PERÍODO]],0), 0 )</f>
        <v>50</v>
      </c>
      <c r="H1050" s="72">
        <v>600</v>
      </c>
      <c r="I1050" s="12">
        <v>43963</v>
      </c>
      <c r="J1050" s="2">
        <v>254</v>
      </c>
      <c r="K1050" s="8">
        <v>2020</v>
      </c>
      <c r="L1050" s="6">
        <v>44497</v>
      </c>
      <c r="M1050" s="238">
        <f>SUMIFS(tabSaldoAta[SALDO],tabSaldoAta[CÓDIGO],tabEstimativa[[#This Row],[CÓDIGO]],tabSaldoAta[ATA.NR],tabEstimativa[[#This Row],[ATA.NR]],tabSaldoAta[ATA.ANO],tabEstimativa[[#This Row],[ATA.ANO]])</f>
        <v>-400</v>
      </c>
      <c r="N1050" s="13" t="s">
        <v>1799</v>
      </c>
      <c r="O1050" s="308" t="s">
        <v>1556</v>
      </c>
      <c r="P1050" s="36" t="s">
        <v>3856</v>
      </c>
      <c r="Q1050" s="35">
        <f>IFERROR( VLOOKUP(tabEstimativa[[#This Row],[PREGÃO]],tabPregões[#Data],6,FALSE), "" )</f>
        <v>44078</v>
      </c>
      <c r="R1050" s="48"/>
      <c r="S1050" s="66" t="str">
        <f>IF(COUNTIFS(tabImprósperosDetalhes[PREGÃO],tabEstimativa[[#This Row],[PREGÃO]],tabImprósperosDetalhes[IMPRÓSPERO],tabEstimativa[[#This Row],[LOTE]]) &gt; 0,"X","")</f>
        <v/>
      </c>
      <c r="T1050" s="98" t="str">
        <f>IFERROR( VLOOKUP(tabEstimativa[[#This Row],[PREGÃO]],tabPregões[#Data],11,FALSE), "" )</f>
        <v>Finalizado. Ata 254/20</v>
      </c>
      <c r="U1050" s="29" t="s">
        <v>1560</v>
      </c>
      <c r="V1050" s="53" t="s">
        <v>2063</v>
      </c>
      <c r="W1050" s="54">
        <v>44461.587037037039</v>
      </c>
      <c r="X1050" s="34" t="str">
        <f t="shared" si="16"/>
        <v>*</v>
      </c>
    </row>
    <row r="1051" spans="1:24" x14ac:dyDescent="0.3">
      <c r="A1051" s="2">
        <v>16106</v>
      </c>
      <c r="B1051" s="3" t="s">
        <v>1492</v>
      </c>
      <c r="C1051" s="5" t="s">
        <v>3</v>
      </c>
      <c r="D1051" s="11">
        <v>76</v>
      </c>
      <c r="E1051" s="23">
        <v>11</v>
      </c>
      <c r="F1051" s="11">
        <v>12</v>
      </c>
      <c r="G1051" s="74">
        <f>IFERROR( ROUNDUP(tabEstimativa[[#This Row],[ESTIMATIVA]] / tabEstimativa[[#This Row],[PERÍODO]],0), 0 )</f>
        <v>0</v>
      </c>
      <c r="H1051" s="72">
        <v>0</v>
      </c>
      <c r="I1051" s="12">
        <v>43353</v>
      </c>
      <c r="J1051" s="7"/>
      <c r="K1051" s="8"/>
      <c r="L1051" s="6"/>
      <c r="M1051" s="238">
        <f>SUMIFS(tabSaldoAta[SALDO],tabSaldoAta[CÓDIGO],tabEstimativa[[#This Row],[CÓDIGO]],tabSaldoAta[ATA.NR],tabEstimativa[[#This Row],[ATA.NR]],tabSaldoAta[ATA.ANO],tabEstimativa[[#This Row],[ATA.ANO]])</f>
        <v>0</v>
      </c>
      <c r="N1051" s="13" t="s">
        <v>1199</v>
      </c>
      <c r="O1051" s="308" t="s">
        <v>1373</v>
      </c>
      <c r="P1051" s="36"/>
      <c r="Q1051" s="35" t="str">
        <f>IFERROR( VLOOKUP(tabEstimativa[[#This Row],[PREGÃO]],tabPregões[#Data],6,FALSE), "" )</f>
        <v/>
      </c>
      <c r="R1051" s="48"/>
      <c r="S1051" s="66" t="str">
        <f>IF(COUNTIFS(tabImprósperosDetalhes[PREGÃO],tabEstimativa[[#This Row],[PREGÃO]],tabImprósperosDetalhes[IMPRÓSPERO],tabEstimativa[[#This Row],[LOTE]]) &gt; 0,"X","")</f>
        <v/>
      </c>
      <c r="T1051" s="98" t="str">
        <f>IFERROR( VLOOKUP(tabEstimativa[[#This Row],[PREGÃO]],tabPregões[#Data],11,FALSE), "" )</f>
        <v/>
      </c>
      <c r="U1051" s="29" t="s">
        <v>1380</v>
      </c>
      <c r="V1051" s="53" t="s">
        <v>1551</v>
      </c>
      <c r="W1051" s="54">
        <v>43591.434733796297</v>
      </c>
      <c r="X1051" s="34" t="str">
        <f t="shared" si="16"/>
        <v>*</v>
      </c>
    </row>
    <row r="1052" spans="1:24" ht="28.8" x14ac:dyDescent="0.3">
      <c r="A1052" s="2">
        <v>140315</v>
      </c>
      <c r="B1052" s="3" t="s">
        <v>3905</v>
      </c>
      <c r="C1052" s="5" t="s">
        <v>17</v>
      </c>
      <c r="D1052" s="11">
        <v>76</v>
      </c>
      <c r="E1052" s="23">
        <v>11</v>
      </c>
      <c r="F1052" s="11">
        <v>12</v>
      </c>
      <c r="G1052" s="74">
        <f>ROUNDUP(tabEstimativa[[#This Row],[ESTIMATIVA]] / tabEstimativa[[#This Row],[PERÍODO]],0)</f>
        <v>50</v>
      </c>
      <c r="H1052" s="72">
        <v>600</v>
      </c>
      <c r="I1052" s="12">
        <v>44182</v>
      </c>
      <c r="J1052" s="2"/>
      <c r="K1052" s="8"/>
      <c r="L1052" s="345"/>
      <c r="M1052" s="238">
        <f>SUMIFS(tabSaldoAta[SALDO],tabSaldoAta[CÓDIGO],tabEstimativa[[#This Row],[CÓDIGO]],tabSaldoAta[ATA.NR],tabEstimativa[[#This Row],[ATA.NR]],tabSaldoAta[ATA.ANO],tabEstimativa[[#This Row],[ATA.ANO]])</f>
        <v>0</v>
      </c>
      <c r="N1052" s="13" t="s">
        <v>1799</v>
      </c>
      <c r="O1052" s="307" t="str">
        <f>IFERROR( VLOOKUP(tabEstimativa[[#This Row],[PREGÃO]],tabPregões[],7,FALSE), "" )</f>
        <v/>
      </c>
      <c r="P1052" s="36"/>
      <c r="Q1052" s="35" t="str">
        <f>IFERROR( VLOOKUP(tabEstimativa[[#This Row],[PREGÃO]],tabPregões[#Data],6,FALSE), "" )</f>
        <v/>
      </c>
      <c r="R1052" s="48"/>
      <c r="S1052" s="66" t="str">
        <f>IF(COUNTIFS(tabImprósperosDetalhes[PREGÃO],tabEstimativa[[#This Row],[PREGÃO]],tabImprósperosDetalhes[IMPRÓSPERO],tabEstimativa[[#This Row],[LOTE]]) &gt; 0,"X","")</f>
        <v/>
      </c>
      <c r="T1052" s="98" t="str">
        <f>IFERROR( VLOOKUP(tabEstimativa[[#This Row],[PREGÃO]],tabPregões[#Data],11,FALSE), "" )</f>
        <v/>
      </c>
      <c r="U1052" s="29" t="s">
        <v>3923</v>
      </c>
      <c r="V1052" s="53" t="s">
        <v>2063</v>
      </c>
      <c r="W1052" s="54">
        <v>44217.461770833332</v>
      </c>
      <c r="X1052" s="34" t="str">
        <f t="shared" si="16"/>
        <v>*</v>
      </c>
    </row>
    <row r="1053" spans="1:24" x14ac:dyDescent="0.3">
      <c r="A1053" s="2">
        <v>58852</v>
      </c>
      <c r="B1053" s="3" t="s">
        <v>861</v>
      </c>
      <c r="C1053" s="5" t="s">
        <v>3</v>
      </c>
      <c r="D1053" s="11">
        <v>78</v>
      </c>
      <c r="E1053" s="23">
        <v>3</v>
      </c>
      <c r="F1053" s="11">
        <v>12</v>
      </c>
      <c r="G1053" s="74">
        <f>IFERROR( ROUNDUP(tabEstimativa[[#This Row],[ESTIMATIVA]] / tabEstimativa[[#This Row],[PERÍODO]],0), 0 )</f>
        <v>9</v>
      </c>
      <c r="H1053" s="72">
        <v>100</v>
      </c>
      <c r="I1053" s="12">
        <v>43357</v>
      </c>
      <c r="J1053" s="7"/>
      <c r="K1053" s="8"/>
      <c r="L1053" s="6"/>
      <c r="M1053" s="238">
        <f>SUMIFS(tabSaldoAta[SALDO],tabSaldoAta[CÓDIGO],tabEstimativa[[#This Row],[CÓDIGO]],tabSaldoAta[ATA.NR],tabEstimativa[[#This Row],[ATA.NR]],tabSaldoAta[ATA.ANO],tabEstimativa[[#This Row],[ATA.ANO]])</f>
        <v>0</v>
      </c>
      <c r="N1053" s="13" t="s">
        <v>1459</v>
      </c>
      <c r="O1053" s="308" t="s">
        <v>1353</v>
      </c>
      <c r="P1053" s="36"/>
      <c r="Q1053" s="35" t="str">
        <f>IFERROR( VLOOKUP(tabEstimativa[[#This Row],[PREGÃO]],tabPregões[#Data],6,FALSE), "" )</f>
        <v/>
      </c>
      <c r="R1053" s="48"/>
      <c r="S1053" s="66" t="str">
        <f>IF(COUNTIFS(tabImprósperosDetalhes[PREGÃO],tabEstimativa[[#This Row],[PREGÃO]],tabImprósperosDetalhes[IMPRÓSPERO],tabEstimativa[[#This Row],[LOTE]]) &gt; 0,"X","")</f>
        <v/>
      </c>
      <c r="T1053" s="98" t="str">
        <f>IFERROR( VLOOKUP(tabEstimativa[[#This Row],[PREGÃO]],tabPregões[#Data],11,FALSE), "" )</f>
        <v/>
      </c>
      <c r="U1053" s="29" t="s">
        <v>1380</v>
      </c>
      <c r="V1053" s="53" t="s">
        <v>1551</v>
      </c>
      <c r="W1053" s="54">
        <v>43606.696840277778</v>
      </c>
      <c r="X1053" s="34" t="str">
        <f t="shared" si="16"/>
        <v>*</v>
      </c>
    </row>
    <row r="1054" spans="1:24" x14ac:dyDescent="0.3">
      <c r="A1054" s="2">
        <v>125545</v>
      </c>
      <c r="B1054" s="3" t="s">
        <v>935</v>
      </c>
      <c r="C1054" s="5" t="s">
        <v>87</v>
      </c>
      <c r="D1054" s="11"/>
      <c r="E1054" s="23"/>
      <c r="F1054" s="11">
        <v>12</v>
      </c>
      <c r="G1054" s="74">
        <f>IFERROR( ROUNDUP(tabEstimativa[[#This Row],[ESTIMATIVA]] / tabEstimativa[[#This Row],[PERÍODO]],0), 0 )</f>
        <v>0</v>
      </c>
      <c r="H1054" s="72">
        <v>0</v>
      </c>
      <c r="I1054" s="12">
        <v>43312</v>
      </c>
      <c r="J1054" s="7"/>
      <c r="K1054" s="8"/>
      <c r="L1054" s="6"/>
      <c r="M1054" s="238">
        <f>SUMIFS(tabSaldoAta[SALDO],tabSaldoAta[CÓDIGO],tabEstimativa[[#This Row],[CÓDIGO]],tabSaldoAta[ATA.NR],tabEstimativa[[#This Row],[ATA.NR]],tabSaldoAta[ATA.ANO],tabEstimativa[[#This Row],[ATA.ANO]])</f>
        <v>0</v>
      </c>
      <c r="N1054" s="13" t="s">
        <v>1199</v>
      </c>
      <c r="O1054" s="308" t="s">
        <v>1359</v>
      </c>
      <c r="P1054" s="36"/>
      <c r="Q1054" s="35" t="str">
        <f>IFERROR( VLOOKUP(tabEstimativa[[#This Row],[PREGÃO]],tabPregões[#Data],6,FALSE), "" )</f>
        <v/>
      </c>
      <c r="R1054" s="48"/>
      <c r="S1054" s="66" t="str">
        <f>IF(COUNTIFS(tabImprósperosDetalhes[PREGÃO],tabEstimativa[[#This Row],[PREGÃO]],tabImprósperosDetalhes[IMPRÓSPERO],tabEstimativa[[#This Row],[LOTE]]) &gt; 0,"X","")</f>
        <v/>
      </c>
      <c r="T1054" s="98" t="str">
        <f>IFERROR( VLOOKUP(tabEstimativa[[#This Row],[PREGÃO]],tabPregões[#Data],11,FALSE), "" )</f>
        <v/>
      </c>
      <c r="U1054" s="29" t="s">
        <v>1380</v>
      </c>
      <c r="V1054" s="53" t="s">
        <v>1551</v>
      </c>
      <c r="W1054" s="54">
        <v>43591.434733796297</v>
      </c>
      <c r="X1054" s="34" t="str">
        <f t="shared" si="16"/>
        <v>*</v>
      </c>
    </row>
    <row r="1055" spans="1:24" x14ac:dyDescent="0.3">
      <c r="A1055" s="2">
        <v>14199</v>
      </c>
      <c r="B1055" s="3" t="s">
        <v>838</v>
      </c>
      <c r="C1055" s="5" t="s">
        <v>208</v>
      </c>
      <c r="D1055" s="11">
        <v>72</v>
      </c>
      <c r="E1055" s="23">
        <v>9</v>
      </c>
      <c r="F1055" s="11">
        <v>12</v>
      </c>
      <c r="G1055" s="74">
        <f>IFERROR( ROUNDUP(tabEstimativa[[#This Row],[ESTIMATIVA]] / tabEstimativa[[#This Row],[PERÍODO]],0), 0 )</f>
        <v>0</v>
      </c>
      <c r="H1055" s="72">
        <v>0</v>
      </c>
      <c r="I1055" s="12">
        <v>43754</v>
      </c>
      <c r="J1055" s="7">
        <v>1</v>
      </c>
      <c r="K1055" s="8">
        <v>2019</v>
      </c>
      <c r="L1055" s="6">
        <v>43832</v>
      </c>
      <c r="M1055" s="238">
        <f>SUMIFS(tabSaldoAta[SALDO],tabSaldoAta[CÓDIGO],tabEstimativa[[#This Row],[CÓDIGO]],tabSaldoAta[ATA.NR],tabEstimativa[[#This Row],[ATA.NR]],tabSaldoAta[ATA.ANO],tabEstimativa[[#This Row],[ATA.ANO]])</f>
        <v>4000</v>
      </c>
      <c r="N1055" s="13" t="s">
        <v>1199</v>
      </c>
      <c r="O1055" s="308" t="s">
        <v>1315</v>
      </c>
      <c r="P1055" s="36" t="s">
        <v>1693</v>
      </c>
      <c r="Q1055" s="35">
        <f>IFERROR( VLOOKUP(tabEstimativa[[#This Row],[PREGÃO]],tabPregões[#Data],6,FALSE), "" )</f>
        <v>43515</v>
      </c>
      <c r="R1055" s="48"/>
      <c r="S1055" s="66" t="str">
        <f>IF(COUNTIFS(tabImprósperosDetalhes[PREGÃO],tabEstimativa[[#This Row],[PREGÃO]],tabImprósperosDetalhes[IMPRÓSPERO],tabEstimativa[[#This Row],[LOTE]]) &gt; 0,"X","")</f>
        <v/>
      </c>
      <c r="T1055" s="98" t="str">
        <f>IFERROR( VLOOKUP(tabEstimativa[[#This Row],[PREGÃO]],tabPregões[#Data],11,FALSE), "" )</f>
        <v>Processo Finalizado - Lançado no Audesp . Ata 1/2019.</v>
      </c>
      <c r="U1055" s="29" t="s">
        <v>1560</v>
      </c>
      <c r="V1055" s="53" t="s">
        <v>2063</v>
      </c>
      <c r="W1055" s="54">
        <v>43769.632835648146</v>
      </c>
      <c r="X1055" s="34" t="str">
        <f t="shared" si="16"/>
        <v>*</v>
      </c>
    </row>
    <row r="1056" spans="1:24" x14ac:dyDescent="0.3">
      <c r="A1056" s="2">
        <v>138352</v>
      </c>
      <c r="B1056" s="10" t="s">
        <v>2329</v>
      </c>
      <c r="C1056" s="5" t="s">
        <v>188</v>
      </c>
      <c r="D1056" s="11">
        <v>72</v>
      </c>
      <c r="E1056" s="23">
        <v>9</v>
      </c>
      <c r="F1056" s="11">
        <v>12</v>
      </c>
      <c r="G1056" s="74"/>
      <c r="H1056" s="72">
        <v>150</v>
      </c>
      <c r="I1056" s="12">
        <v>43818</v>
      </c>
      <c r="J1056" s="7"/>
      <c r="K1056" s="8"/>
      <c r="L1056" s="6"/>
      <c r="M1056" s="238">
        <f>SUMIFS(tabSaldoAta[SALDO],tabSaldoAta[CÓDIGO],tabEstimativa[[#This Row],[CÓDIGO]],tabSaldoAta[ATA.NR],tabEstimativa[[#This Row],[ATA.NR]],tabSaldoAta[ATA.ANO],tabEstimativa[[#This Row],[ATA.ANO]])</f>
        <v>0</v>
      </c>
      <c r="N1056" s="13" t="s">
        <v>1198</v>
      </c>
      <c r="O1056" s="308"/>
      <c r="P1056" s="36" t="s">
        <v>3477</v>
      </c>
      <c r="Q1056" s="35"/>
      <c r="R1056" s="48"/>
      <c r="S1056" s="66"/>
      <c r="T1056" s="245"/>
      <c r="U1056" s="29"/>
      <c r="V1056" s="53" t="s">
        <v>1551</v>
      </c>
      <c r="W1056" s="54">
        <v>43977.578425925924</v>
      </c>
      <c r="X1056" s="34" t="str">
        <f t="shared" si="16"/>
        <v>*</v>
      </c>
    </row>
    <row r="1057" spans="1:24" x14ac:dyDescent="0.3">
      <c r="A1057" s="2">
        <v>12615</v>
      </c>
      <c r="B1057" s="3" t="s">
        <v>832</v>
      </c>
      <c r="C1057" s="5" t="s">
        <v>208</v>
      </c>
      <c r="D1057" s="11">
        <v>72</v>
      </c>
      <c r="E1057" s="23">
        <v>9</v>
      </c>
      <c r="F1057" s="11">
        <v>12</v>
      </c>
      <c r="G1057" s="74">
        <f>IFERROR( ROUNDUP(tabEstimativa[[#This Row],[ESTIMATIVA]] / tabEstimativa[[#This Row],[PERÍODO]],0), 0 )</f>
        <v>0</v>
      </c>
      <c r="H1057" s="72">
        <v>0</v>
      </c>
      <c r="I1057" s="12">
        <v>43754</v>
      </c>
      <c r="J1057" s="7">
        <v>1</v>
      </c>
      <c r="K1057" s="8">
        <v>2019</v>
      </c>
      <c r="L1057" s="6">
        <v>43832</v>
      </c>
      <c r="M1057" s="238">
        <f>SUMIFS(tabSaldoAta[SALDO],tabSaldoAta[CÓDIGO],tabEstimativa[[#This Row],[CÓDIGO]],tabSaldoAta[ATA.NR],tabEstimativa[[#This Row],[ATA.NR]],tabSaldoAta[ATA.ANO],tabEstimativa[[#This Row],[ATA.ANO]])</f>
        <v>6800</v>
      </c>
      <c r="N1057" s="13" t="s">
        <v>1199</v>
      </c>
      <c r="O1057" s="308" t="s">
        <v>1315</v>
      </c>
      <c r="P1057" s="36" t="s">
        <v>1693</v>
      </c>
      <c r="Q1057" s="35">
        <f>IFERROR( VLOOKUP(tabEstimativa[[#This Row],[PREGÃO]],tabPregões[#Data],6,FALSE), "" )</f>
        <v>43515</v>
      </c>
      <c r="R1057" s="48"/>
      <c r="S1057" s="66" t="str">
        <f>IF(COUNTIFS(tabImprósperosDetalhes[PREGÃO],tabEstimativa[[#This Row],[PREGÃO]],tabImprósperosDetalhes[IMPRÓSPERO],tabEstimativa[[#This Row],[LOTE]]) &gt; 0,"X","")</f>
        <v/>
      </c>
      <c r="T1057" s="98" t="str">
        <f>IFERROR( VLOOKUP(tabEstimativa[[#This Row],[PREGÃO]],tabPregões[#Data],11,FALSE), "" )</f>
        <v>Processo Finalizado - Lançado no Audesp . Ata 1/2019.</v>
      </c>
      <c r="U1057" s="29" t="s">
        <v>1560</v>
      </c>
      <c r="V1057" s="53" t="s">
        <v>2063</v>
      </c>
      <c r="W1057" s="54">
        <v>43769.632835648146</v>
      </c>
      <c r="X1057" s="34" t="str">
        <f t="shared" si="16"/>
        <v>*</v>
      </c>
    </row>
    <row r="1058" spans="1:24" x14ac:dyDescent="0.3">
      <c r="A1058" s="2">
        <v>14660</v>
      </c>
      <c r="B1058" s="3" t="s">
        <v>839</v>
      </c>
      <c r="C1058" s="5" t="s">
        <v>87</v>
      </c>
      <c r="D1058" s="11">
        <v>72</v>
      </c>
      <c r="E1058" s="23">
        <v>9</v>
      </c>
      <c r="F1058" s="11">
        <v>12</v>
      </c>
      <c r="G1058" s="74">
        <f>IFERROR( ROUNDUP(tabEstimativa[[#This Row],[ESTIMATIVA]] / tabEstimativa[[#This Row],[PERÍODO]],0), 0 )</f>
        <v>0</v>
      </c>
      <c r="H1058" s="72">
        <v>0</v>
      </c>
      <c r="I1058" s="12">
        <v>43353</v>
      </c>
      <c r="J1058" s="7"/>
      <c r="K1058" s="8"/>
      <c r="L1058" s="6"/>
      <c r="M1058" s="238">
        <f>SUMIFS(tabSaldoAta[SALDO],tabSaldoAta[CÓDIGO],tabEstimativa[[#This Row],[CÓDIGO]],tabSaldoAta[ATA.NR],tabEstimativa[[#This Row],[ATA.NR]],tabSaldoAta[ATA.ANO],tabEstimativa[[#This Row],[ATA.ANO]])</f>
        <v>0</v>
      </c>
      <c r="N1058" s="13" t="s">
        <v>1199</v>
      </c>
      <c r="O1058" s="308" t="s">
        <v>1315</v>
      </c>
      <c r="P1058" s="36"/>
      <c r="Q1058" s="35" t="str">
        <f>IFERROR( VLOOKUP(tabEstimativa[[#This Row],[PREGÃO]],tabPregões[#Data],6,FALSE), "" )</f>
        <v/>
      </c>
      <c r="R1058" s="48"/>
      <c r="S1058" s="66" t="str">
        <f>IF(COUNTIFS(tabImprósperosDetalhes[PREGÃO],tabEstimativa[[#This Row],[PREGÃO]],tabImprósperosDetalhes[IMPRÓSPERO],tabEstimativa[[#This Row],[LOTE]]) &gt; 0,"X","")</f>
        <v/>
      </c>
      <c r="T1058" s="98" t="str">
        <f>IFERROR( VLOOKUP(tabEstimativa[[#This Row],[PREGÃO]],tabPregões[#Data],11,FALSE), "" )</f>
        <v/>
      </c>
      <c r="U1058" s="29" t="s">
        <v>1380</v>
      </c>
      <c r="V1058" s="53" t="s">
        <v>1551</v>
      </c>
      <c r="W1058" s="54">
        <v>43591.434733796297</v>
      </c>
      <c r="X1058" s="34" t="str">
        <f t="shared" si="16"/>
        <v>*</v>
      </c>
    </row>
    <row r="1059" spans="1:24" x14ac:dyDescent="0.3">
      <c r="A1059" s="2">
        <v>91669</v>
      </c>
      <c r="B1059" s="3" t="s">
        <v>842</v>
      </c>
      <c r="C1059" s="5" t="s">
        <v>17</v>
      </c>
      <c r="D1059" s="11">
        <v>72</v>
      </c>
      <c r="E1059" s="23">
        <v>9</v>
      </c>
      <c r="F1059" s="11">
        <v>12</v>
      </c>
      <c r="G1059" s="74">
        <f>IFERROR( ROUNDUP(tabEstimativa[[#This Row],[ESTIMATIVA]] / tabEstimativa[[#This Row],[PERÍODO]],0), 0 )</f>
        <v>375</v>
      </c>
      <c r="H1059" s="72">
        <v>4500</v>
      </c>
      <c r="I1059" s="12">
        <v>44449</v>
      </c>
      <c r="J1059" s="7">
        <v>308</v>
      </c>
      <c r="K1059" s="8">
        <v>2020</v>
      </c>
      <c r="L1059" s="6">
        <v>44558</v>
      </c>
      <c r="M1059" s="238">
        <f>SUMIFS(tabSaldoAta[SALDO],tabSaldoAta[CÓDIGO],tabEstimativa[[#This Row],[CÓDIGO]],tabSaldoAta[ATA.NR],tabEstimativa[[#This Row],[ATA.NR]],tabSaldoAta[ATA.ANO],tabEstimativa[[#This Row],[ATA.ANO]])</f>
        <v>0</v>
      </c>
      <c r="N1059" s="13" t="s">
        <v>1198</v>
      </c>
      <c r="O1059" s="307" t="str">
        <f>IFERROR( VLOOKUP(CONCATENATE(tabEstimativa[[#This Row],[ATA.NR]],"/",tabEstimativa[[#This Row],[ATA.ANO]]-2000),tabAtas[#Data],6,FALSE), "" )</f>
        <v>MATERIAIS DE LIMPEZA DOMISSANEANTES</v>
      </c>
      <c r="P1059" s="36" t="s">
        <v>4391</v>
      </c>
      <c r="Q1059" s="35" t="str">
        <f>IFERROR( VLOOKUP(tabEstimativa[[#This Row],[PREGÃO]],tabPregões[#Data],6,FALSE), "" )</f>
        <v/>
      </c>
      <c r="R1059" s="48"/>
      <c r="S1059" s="66" t="str">
        <f>IF(COUNTIFS(tabImprósperosDetalhes[PREGÃO],tabEstimativa[[#This Row],[PREGÃO]],tabImprósperosDetalhes[IMPRÓSPERO],tabEstimativa[[#This Row],[LOTE]]) &gt; 0,"X","")</f>
        <v/>
      </c>
      <c r="T1059" s="98" t="str">
        <f>IFERROR( VLOOKUP(tabEstimativa[[#This Row],[PREGÃO]],tabPregões[#Data],11,FALSE), "" )</f>
        <v/>
      </c>
      <c r="U1059" s="29" t="s">
        <v>1560</v>
      </c>
      <c r="V1059" s="53" t="s">
        <v>4282</v>
      </c>
      <c r="W1059" s="54">
        <v>44650.392372685186</v>
      </c>
      <c r="X1059" s="34" t="str">
        <f t="shared" si="16"/>
        <v>*</v>
      </c>
    </row>
    <row r="1060" spans="1:24" x14ac:dyDescent="0.3">
      <c r="A1060" s="2">
        <v>12241</v>
      </c>
      <c r="B1060" s="3" t="s">
        <v>831</v>
      </c>
      <c r="C1060" s="5" t="s">
        <v>80</v>
      </c>
      <c r="D1060" s="11">
        <v>72</v>
      </c>
      <c r="E1060" s="23">
        <v>9</v>
      </c>
      <c r="F1060" s="11">
        <v>12</v>
      </c>
      <c r="G1060" s="74">
        <f>IFERROR( ROUNDUP(tabEstimativa[[#This Row],[ESTIMATIVA]] / tabEstimativa[[#This Row],[PERÍODO]],0), 0 )</f>
        <v>0</v>
      </c>
      <c r="H1060" s="72">
        <v>0</v>
      </c>
      <c r="I1060" s="12">
        <v>43353</v>
      </c>
      <c r="J1060" s="7"/>
      <c r="K1060" s="8"/>
      <c r="L1060" s="6"/>
      <c r="M1060" s="238">
        <f>SUMIFS(tabSaldoAta[SALDO],tabSaldoAta[CÓDIGO],tabEstimativa[[#This Row],[CÓDIGO]],tabSaldoAta[ATA.NR],tabEstimativa[[#This Row],[ATA.NR]],tabSaldoAta[ATA.ANO],tabEstimativa[[#This Row],[ATA.ANO]])</f>
        <v>0</v>
      </c>
      <c r="N1060" s="13" t="s">
        <v>1199</v>
      </c>
      <c r="O1060" s="308" t="s">
        <v>1315</v>
      </c>
      <c r="P1060" s="36"/>
      <c r="Q1060" s="35" t="str">
        <f>IFERROR( VLOOKUP(tabEstimativa[[#This Row],[PREGÃO]],tabPregões[#Data],6,FALSE), "" )</f>
        <v/>
      </c>
      <c r="R1060" s="48"/>
      <c r="S1060" s="66" t="str">
        <f>IF(COUNTIFS(tabImprósperosDetalhes[PREGÃO],tabEstimativa[[#This Row],[PREGÃO]],tabImprósperosDetalhes[IMPRÓSPERO],tabEstimativa[[#This Row],[LOTE]]) &gt; 0,"X","")</f>
        <v/>
      </c>
      <c r="T1060" s="98" t="str">
        <f>IFERROR( VLOOKUP(tabEstimativa[[#This Row],[PREGÃO]],tabPregões[#Data],11,FALSE), "" )</f>
        <v/>
      </c>
      <c r="U1060" s="29" t="s">
        <v>1380</v>
      </c>
      <c r="V1060" s="53" t="s">
        <v>1551</v>
      </c>
      <c r="W1060" s="54">
        <v>43591.434733796297</v>
      </c>
      <c r="X1060" s="34" t="str">
        <f t="shared" si="16"/>
        <v>*</v>
      </c>
    </row>
    <row r="1061" spans="1:24" x14ac:dyDescent="0.3">
      <c r="A1061" s="2">
        <v>12708</v>
      </c>
      <c r="B1061" s="3" t="s">
        <v>834</v>
      </c>
      <c r="C1061" s="5" t="s">
        <v>3</v>
      </c>
      <c r="D1061" s="11">
        <v>62</v>
      </c>
      <c r="E1061" s="23">
        <v>27</v>
      </c>
      <c r="F1061" s="11">
        <v>12</v>
      </c>
      <c r="G1061" s="74">
        <f>IFERROR( ROUNDUP(tabEstimativa[[#This Row],[ESTIMATIVA]] / tabEstimativa[[#This Row],[PERÍODO]],0), 0 )</f>
        <v>0</v>
      </c>
      <c r="H1061" s="72">
        <v>0</v>
      </c>
      <c r="I1061" s="12">
        <v>43754</v>
      </c>
      <c r="J1061" s="7">
        <v>1</v>
      </c>
      <c r="K1061" s="8">
        <v>2019</v>
      </c>
      <c r="L1061" s="6">
        <v>43832</v>
      </c>
      <c r="M1061" s="238">
        <f>SUMIFS(tabSaldoAta[SALDO],tabSaldoAta[CÓDIGO],tabEstimativa[[#This Row],[CÓDIGO]],tabSaldoAta[ATA.NR],tabEstimativa[[#This Row],[ATA.NR]],tabSaldoAta[ATA.ANO],tabEstimativa[[#This Row],[ATA.ANO]])</f>
        <v>0</v>
      </c>
      <c r="N1061" s="13" t="s">
        <v>1199</v>
      </c>
      <c r="O1061" s="308" t="s">
        <v>1315</v>
      </c>
      <c r="P1061" s="36" t="s">
        <v>1693</v>
      </c>
      <c r="Q1061" s="35">
        <f>IFERROR( VLOOKUP(tabEstimativa[[#This Row],[PREGÃO]],tabPregões[#Data],6,FALSE), "" )</f>
        <v>43515</v>
      </c>
      <c r="R1061" s="48"/>
      <c r="S1061" s="66" t="str">
        <f>IF(COUNTIFS(tabImprósperosDetalhes[PREGÃO],tabEstimativa[[#This Row],[PREGÃO]],tabImprósperosDetalhes[IMPRÓSPERO],tabEstimativa[[#This Row],[LOTE]]) &gt; 0,"X","")</f>
        <v/>
      </c>
      <c r="T1061" s="98" t="str">
        <f>IFERROR( VLOOKUP(tabEstimativa[[#This Row],[PREGÃO]],tabPregões[#Data],11,FALSE), "" )</f>
        <v>Processo Finalizado - Lançado no Audesp . Ata 1/2019.</v>
      </c>
      <c r="U1061" s="29" t="s">
        <v>1560</v>
      </c>
      <c r="V1061" s="53" t="s">
        <v>2063</v>
      </c>
      <c r="W1061" s="54">
        <v>43769.632835648146</v>
      </c>
      <c r="X1061" s="34" t="str">
        <f t="shared" si="16"/>
        <v>*</v>
      </c>
    </row>
    <row r="1062" spans="1:24" x14ac:dyDescent="0.3">
      <c r="A1062" s="2">
        <v>66786</v>
      </c>
      <c r="B1062" s="3" t="s">
        <v>840</v>
      </c>
      <c r="C1062" s="5" t="s">
        <v>209</v>
      </c>
      <c r="D1062" s="11">
        <v>72</v>
      </c>
      <c r="E1062" s="23">
        <v>9</v>
      </c>
      <c r="F1062" s="11">
        <v>12</v>
      </c>
      <c r="G1062" s="74">
        <f>IFERROR( ROUNDUP(tabEstimativa[[#This Row],[ESTIMATIVA]] / tabEstimativa[[#This Row],[PERÍODO]],0), 0 )</f>
        <v>0</v>
      </c>
      <c r="H1062" s="72">
        <v>0</v>
      </c>
      <c r="I1062" s="12">
        <v>43754</v>
      </c>
      <c r="J1062" s="7">
        <v>1</v>
      </c>
      <c r="K1062" s="8">
        <v>2019</v>
      </c>
      <c r="L1062" s="6">
        <v>43832</v>
      </c>
      <c r="M1062" s="238">
        <f>SUMIFS(tabSaldoAta[SALDO],tabSaldoAta[CÓDIGO],tabEstimativa[[#This Row],[CÓDIGO]],tabSaldoAta[ATA.NR],tabEstimativa[[#This Row],[ATA.NR]],tabSaldoAta[ATA.ANO],tabEstimativa[[#This Row],[ATA.ANO]])</f>
        <v>0</v>
      </c>
      <c r="N1062" s="13" t="s">
        <v>1199</v>
      </c>
      <c r="O1062" s="308" t="s">
        <v>1315</v>
      </c>
      <c r="P1062" s="36" t="s">
        <v>1693</v>
      </c>
      <c r="Q1062" s="35">
        <f>IFERROR( VLOOKUP(tabEstimativa[[#This Row],[PREGÃO]],tabPregões[#Data],6,FALSE), "" )</f>
        <v>43515</v>
      </c>
      <c r="R1062" s="48"/>
      <c r="S1062" s="66" t="str">
        <f>IF(COUNTIFS(tabImprósperosDetalhes[PREGÃO],tabEstimativa[[#This Row],[PREGÃO]],tabImprósperosDetalhes[IMPRÓSPERO],tabEstimativa[[#This Row],[LOTE]]) &gt; 0,"X","")</f>
        <v/>
      </c>
      <c r="T1062" s="98" t="str">
        <f>IFERROR( VLOOKUP(tabEstimativa[[#This Row],[PREGÃO]],tabPregões[#Data],11,FALSE), "" )</f>
        <v>Processo Finalizado - Lançado no Audesp . Ata 1/2019.</v>
      </c>
      <c r="U1062" s="29" t="s">
        <v>1380</v>
      </c>
      <c r="V1062" s="53" t="s">
        <v>2063</v>
      </c>
      <c r="W1062" s="54">
        <v>43769.632835648146</v>
      </c>
      <c r="X1062" s="34" t="str">
        <f t="shared" si="16"/>
        <v>*</v>
      </c>
    </row>
    <row r="1063" spans="1:24" x14ac:dyDescent="0.3">
      <c r="A1063" s="2">
        <v>110578</v>
      </c>
      <c r="B1063" s="3" t="s">
        <v>843</v>
      </c>
      <c r="C1063" s="5" t="s">
        <v>1430</v>
      </c>
      <c r="D1063" s="11">
        <v>72</v>
      </c>
      <c r="E1063" s="23">
        <v>9</v>
      </c>
      <c r="F1063" s="11">
        <v>12</v>
      </c>
      <c r="G1063" s="74">
        <f>IFERROR( ROUNDUP(tabEstimativa[[#This Row],[ESTIMATIVA]] / tabEstimativa[[#This Row],[PERÍODO]],0), 0 )</f>
        <v>84</v>
      </c>
      <c r="H1063" s="72">
        <v>1000</v>
      </c>
      <c r="I1063" s="12">
        <v>44330</v>
      </c>
      <c r="J1063" s="7">
        <v>105</v>
      </c>
      <c r="K1063" s="8">
        <v>2020</v>
      </c>
      <c r="L1063" s="6">
        <v>44320</v>
      </c>
      <c r="M1063" s="238">
        <f>SUMIFS(tabSaldoAta[SALDO],tabSaldoAta[CÓDIGO],tabEstimativa[[#This Row],[CÓDIGO]],tabSaldoAta[ATA.NR],tabEstimativa[[#This Row],[ATA.NR]],tabSaldoAta[ATA.ANO],tabEstimativa[[#This Row],[ATA.ANO]])</f>
        <v>0</v>
      </c>
      <c r="N1063" s="13" t="s">
        <v>1198</v>
      </c>
      <c r="O1063" s="307" t="str">
        <f>IFERROR( VLOOKUP(CONCATENATE(tabEstimativa[[#This Row],[ATA.NR]],"/",tabEstimativa[[#This Row],[ATA.ANO]]-2000),tabAtas[#Data],6,FALSE), "" )</f>
        <v>MATERIAL DE LIMPEZA (DOMISSANEANTES)</v>
      </c>
      <c r="P1063" s="36" t="s">
        <v>4341</v>
      </c>
      <c r="Q1063" s="35" t="str">
        <f>IFERROR( VLOOKUP(tabEstimativa[[#This Row],[PREGÃO]],tabPregões[#Data],6,FALSE), "" )</f>
        <v/>
      </c>
      <c r="R1063" s="48"/>
      <c r="S1063" s="66" t="str">
        <f>IF(COUNTIFS(tabImprósperosDetalhes[PREGÃO],tabEstimativa[[#This Row],[PREGÃO]],tabImprósperosDetalhes[IMPRÓSPERO],tabEstimativa[[#This Row],[LOTE]]) &gt; 0,"X","")</f>
        <v/>
      </c>
      <c r="T1063" s="98" t="str">
        <f>IFERROR( VLOOKUP(tabEstimativa[[#This Row],[PREGÃO]],tabPregões[#Data],11,FALSE), "" )</f>
        <v/>
      </c>
      <c r="U1063" s="29" t="s">
        <v>1560</v>
      </c>
      <c r="V1063" s="53" t="s">
        <v>4282</v>
      </c>
      <c r="W1063" s="54">
        <v>44736.396585648145</v>
      </c>
      <c r="X1063" s="34" t="str">
        <f t="shared" si="16"/>
        <v>*</v>
      </c>
    </row>
    <row r="1064" spans="1:24" x14ac:dyDescent="0.3">
      <c r="A1064" s="2">
        <v>106631</v>
      </c>
      <c r="B1064" s="3" t="s">
        <v>1466</v>
      </c>
      <c r="C1064" s="5" t="s">
        <v>17</v>
      </c>
      <c r="D1064" s="11">
        <v>51</v>
      </c>
      <c r="E1064" s="23">
        <v>37</v>
      </c>
      <c r="F1064" s="11">
        <v>12</v>
      </c>
      <c r="G1064" s="74">
        <f>IFERROR( ROUNDUP(tabEstimativa[[#This Row],[ESTIMATIVA]] / tabEstimativa[[#This Row],[PERÍODO]],0), 0 )</f>
        <v>0</v>
      </c>
      <c r="H1064" s="72">
        <v>0</v>
      </c>
      <c r="I1064" s="12">
        <v>43752</v>
      </c>
      <c r="J1064" s="7">
        <v>13</v>
      </c>
      <c r="K1064" s="8">
        <v>2019</v>
      </c>
      <c r="L1064" s="6">
        <v>43853</v>
      </c>
      <c r="M1064" s="238">
        <f>SUMIFS(tabSaldoAta[SALDO],tabSaldoAta[CÓDIGO],tabEstimativa[[#This Row],[CÓDIGO]],tabSaldoAta[ATA.NR],tabEstimativa[[#This Row],[ATA.NR]],tabSaldoAta[ATA.ANO],tabEstimativa[[#This Row],[ATA.ANO]])</f>
        <v>80</v>
      </c>
      <c r="N1064" s="13" t="s">
        <v>1199</v>
      </c>
      <c r="O1064" s="308" t="s">
        <v>1545</v>
      </c>
      <c r="P1064" s="36" t="s">
        <v>1715</v>
      </c>
      <c r="Q1064" s="35">
        <f>IFERROR( VLOOKUP(tabEstimativa[[#This Row],[PREGÃO]],tabPregões[#Data],6,FALSE), "" )</f>
        <v>43493</v>
      </c>
      <c r="R1064" s="48"/>
      <c r="S1064" s="66" t="str">
        <f>IF(COUNTIFS(tabImprósperosDetalhes[PREGÃO],tabEstimativa[[#This Row],[PREGÃO]],tabImprósperosDetalhes[IMPRÓSPERO],tabEstimativa[[#This Row],[LOTE]]) &gt; 0,"X","")</f>
        <v/>
      </c>
      <c r="T1064" s="98" t="str">
        <f>IFERROR( VLOOKUP(tabEstimativa[[#This Row],[PREGÃO]],tabPregões[#Data],11,FALSE), "" )</f>
        <v>Finalizar - contrato assinado. Ata 13/19.</v>
      </c>
      <c r="U1064" s="29" t="s">
        <v>1522</v>
      </c>
      <c r="V1064" s="53" t="s">
        <v>2063</v>
      </c>
      <c r="W1064" s="54">
        <v>43769.623101851852</v>
      </c>
      <c r="X1064" s="34" t="str">
        <f t="shared" ref="X1064:X1127" si="17">"*"</f>
        <v>*</v>
      </c>
    </row>
    <row r="1065" spans="1:24" x14ac:dyDescent="0.3">
      <c r="A1065" s="2">
        <v>112294</v>
      </c>
      <c r="B1065" s="3" t="s">
        <v>852</v>
      </c>
      <c r="C1065" s="5" t="s">
        <v>5</v>
      </c>
      <c r="D1065" s="11"/>
      <c r="E1065" s="23"/>
      <c r="F1065" s="11">
        <v>12</v>
      </c>
      <c r="G1065" s="74">
        <f>IFERROR( ROUNDUP(tabEstimativa[[#This Row],[ESTIMATIVA]] / tabEstimativa[[#This Row],[PERÍODO]],0), 0 )</f>
        <v>9</v>
      </c>
      <c r="H1065" s="72">
        <v>100</v>
      </c>
      <c r="I1065" s="12">
        <v>43356</v>
      </c>
      <c r="J1065" s="7"/>
      <c r="K1065" s="8"/>
      <c r="L1065" s="6"/>
      <c r="M1065" s="238">
        <f>SUMIFS(tabSaldoAta[SALDO],tabSaldoAta[CÓDIGO],tabEstimativa[[#This Row],[CÓDIGO]],tabSaldoAta[ATA.NR],tabEstimativa[[#This Row],[ATA.NR]],tabSaldoAta[ATA.ANO],tabEstimativa[[#This Row],[ATA.ANO]])</f>
        <v>0</v>
      </c>
      <c r="N1065" s="13" t="s">
        <v>1799</v>
      </c>
      <c r="O1065" s="308" t="s">
        <v>1369</v>
      </c>
      <c r="P1065" s="36"/>
      <c r="Q1065" s="35" t="str">
        <f>IFERROR( VLOOKUP(tabEstimativa[[#This Row],[PREGÃO]],tabPregões[#Data],6,FALSE), "" )</f>
        <v/>
      </c>
      <c r="R1065" s="48"/>
      <c r="S1065" s="66" t="str">
        <f>IF(COUNTIFS(tabImprósperosDetalhes[PREGÃO],tabEstimativa[[#This Row],[PREGÃO]],tabImprósperosDetalhes[IMPRÓSPERO],tabEstimativa[[#This Row],[LOTE]]) &gt; 0,"X","")</f>
        <v/>
      </c>
      <c r="T1065" s="98" t="str">
        <f>IFERROR( VLOOKUP(tabEstimativa[[#This Row],[PREGÃO]],tabPregões[#Data],11,FALSE), "" )</f>
        <v/>
      </c>
      <c r="U1065" s="29" t="s">
        <v>2137</v>
      </c>
      <c r="V1065" s="53" t="s">
        <v>2063</v>
      </c>
      <c r="W1065" s="54">
        <v>44253.68240740741</v>
      </c>
      <c r="X1065" s="34" t="str">
        <f t="shared" si="17"/>
        <v>*</v>
      </c>
    </row>
    <row r="1066" spans="1:24" x14ac:dyDescent="0.3">
      <c r="A1066" s="2">
        <v>14121</v>
      </c>
      <c r="B1066" s="3" t="s">
        <v>1263</v>
      </c>
      <c r="C1066" s="5" t="s">
        <v>17</v>
      </c>
      <c r="D1066" s="11">
        <v>72</v>
      </c>
      <c r="E1066" s="23">
        <v>6</v>
      </c>
      <c r="F1066" s="11">
        <v>12</v>
      </c>
      <c r="G1066" s="74">
        <f>IFERROR( ROUNDUP(tabEstimativa[[#This Row],[ESTIMATIVA]] / tabEstimativa[[#This Row],[PERÍODO]],0), 0 )</f>
        <v>1167</v>
      </c>
      <c r="H1066" s="72">
        <v>14000</v>
      </c>
      <c r="I1066" s="12">
        <v>43752</v>
      </c>
      <c r="J1066" s="7">
        <v>93</v>
      </c>
      <c r="K1066" s="8">
        <v>2021</v>
      </c>
      <c r="L1066" s="6">
        <v>44649</v>
      </c>
      <c r="M1066" s="238">
        <f>SUMIFS(tabSaldoAta[SALDO],tabSaldoAta[CÓDIGO],tabEstimativa[[#This Row],[CÓDIGO]],tabSaldoAta[ATA.NR],tabEstimativa[[#This Row],[ATA.NR]],tabSaldoAta[ATA.ANO],tabEstimativa[[#This Row],[ATA.ANO]])</f>
        <v>5000</v>
      </c>
      <c r="N1066" s="13" t="s">
        <v>1198</v>
      </c>
      <c r="O1066" s="308" t="s">
        <v>1619</v>
      </c>
      <c r="P1066" s="36" t="s">
        <v>4129</v>
      </c>
      <c r="Q1066" s="35">
        <f>IFERROR( VLOOKUP(tabEstimativa[[#This Row],[PREGÃO]],tabPregões[#Data],6,FALSE), "" )</f>
        <v>44224</v>
      </c>
      <c r="R1066" s="48"/>
      <c r="S1066" s="66" t="str">
        <f>IF(COUNTIFS(tabImprósperosDetalhes[PREGÃO],tabEstimativa[[#This Row],[PREGÃO]],tabImprósperosDetalhes[IMPRÓSPERO],tabEstimativa[[#This Row],[LOTE]]) &gt; 0,"X","")</f>
        <v/>
      </c>
      <c r="T1066" s="98" t="str">
        <f>IFERROR( VLOOKUP(tabEstimativa[[#This Row],[PREGÃO]],tabPregões[#Data],11,FALSE), "" )</f>
        <v>Processo finalizado. Ata 93/21.</v>
      </c>
      <c r="U1066" s="29" t="s">
        <v>1560</v>
      </c>
      <c r="V1066" s="53" t="s">
        <v>4282</v>
      </c>
      <c r="W1066" s="54">
        <v>44650.392372685186</v>
      </c>
      <c r="X1066" s="34" t="str">
        <f t="shared" si="17"/>
        <v>*</v>
      </c>
    </row>
    <row r="1067" spans="1:24" x14ac:dyDescent="0.3">
      <c r="A1067" s="2">
        <v>9413</v>
      </c>
      <c r="B1067" s="3" t="s">
        <v>830</v>
      </c>
      <c r="C1067" s="5" t="s">
        <v>17</v>
      </c>
      <c r="D1067" s="11">
        <v>72</v>
      </c>
      <c r="E1067" s="23">
        <v>6</v>
      </c>
      <c r="F1067" s="11">
        <v>12</v>
      </c>
      <c r="G1067" s="74">
        <f>IFERROR( ROUNDUP(tabEstimativa[[#This Row],[ESTIMATIVA]] / tabEstimativa[[#This Row],[PERÍODO]],0), 0 )</f>
        <v>1667</v>
      </c>
      <c r="H1067" s="72">
        <v>20000</v>
      </c>
      <c r="I1067" s="12">
        <v>43962</v>
      </c>
      <c r="J1067" s="7">
        <v>159</v>
      </c>
      <c r="K1067" s="8">
        <v>2020</v>
      </c>
      <c r="L1067" s="6">
        <v>44410</v>
      </c>
      <c r="M1067" s="238">
        <f>SUMIFS(tabSaldoAta[SALDO],tabSaldoAta[CÓDIGO],tabEstimativa[[#This Row],[CÓDIGO]],tabSaldoAta[ATA.NR],tabEstimativa[[#This Row],[ATA.NR]],tabSaldoAta[ATA.ANO],tabEstimativa[[#This Row],[ATA.ANO]])</f>
        <v>14000</v>
      </c>
      <c r="N1067" s="13" t="s">
        <v>1799</v>
      </c>
      <c r="O1067" s="308" t="s">
        <v>1619</v>
      </c>
      <c r="P1067" s="36" t="s">
        <v>2044</v>
      </c>
      <c r="Q1067" s="35">
        <f>IFERROR( VLOOKUP(tabEstimativa[[#This Row],[PREGÃO]],tabPregões[#Data],6,FALSE), "" )</f>
        <v>43689</v>
      </c>
      <c r="R1067" s="48"/>
      <c r="S1067" s="66" t="str">
        <f>IF(COUNTIFS(tabImprósperosDetalhes[PREGÃO],tabEstimativa[[#This Row],[PREGÃO]],tabImprósperosDetalhes[IMPRÓSPERO],tabEstimativa[[#This Row],[LOTE]]) &gt; 0,"X","")</f>
        <v/>
      </c>
      <c r="T1067" s="98" t="str">
        <f>IFERROR( VLOOKUP(tabEstimativa[[#This Row],[PREGÃO]],tabPregões[#Data],11,FALSE), "" )</f>
        <v>Finalizar - contrato assinado.</v>
      </c>
      <c r="U1067" s="29" t="s">
        <v>1560</v>
      </c>
      <c r="V1067" s="53" t="s">
        <v>2063</v>
      </c>
      <c r="W1067" s="54">
        <v>44313.374548611115</v>
      </c>
      <c r="X1067" s="34" t="str">
        <f t="shared" si="17"/>
        <v>*</v>
      </c>
    </row>
    <row r="1068" spans="1:24" x14ac:dyDescent="0.3">
      <c r="A1068" s="2">
        <v>109251</v>
      </c>
      <c r="B1068" s="3" t="s">
        <v>1264</v>
      </c>
      <c r="C1068" s="5" t="s">
        <v>17</v>
      </c>
      <c r="D1068" s="11"/>
      <c r="E1068" s="23"/>
      <c r="F1068" s="11">
        <v>12</v>
      </c>
      <c r="G1068" s="74">
        <f>IFERROR( ROUNDUP(tabEstimativa[[#This Row],[ESTIMATIVA]] / tabEstimativa[[#This Row],[PERÍODO]],0), 0 )</f>
        <v>0</v>
      </c>
      <c r="H1068" s="72">
        <v>0</v>
      </c>
      <c r="I1068" s="12">
        <v>43392</v>
      </c>
      <c r="J1068" s="7">
        <v>93</v>
      </c>
      <c r="K1068" s="8">
        <v>2021</v>
      </c>
      <c r="L1068" s="6">
        <v>44649</v>
      </c>
      <c r="M1068" s="238">
        <f>SUMIFS(tabSaldoAta[SALDO],tabSaldoAta[CÓDIGO],tabEstimativa[[#This Row],[CÓDIGO]],tabSaldoAta[ATA.NR],tabEstimativa[[#This Row],[ATA.NR]],tabSaldoAta[ATA.ANO],tabEstimativa[[#This Row],[ATA.ANO]])</f>
        <v>-4000</v>
      </c>
      <c r="N1068" s="13" t="s">
        <v>1198</v>
      </c>
      <c r="O1068" s="308" t="s">
        <v>1363</v>
      </c>
      <c r="P1068" s="36" t="s">
        <v>4129</v>
      </c>
      <c r="Q1068" s="35">
        <f>IFERROR( VLOOKUP(tabEstimativa[[#This Row],[PREGÃO]],tabPregões[#Data],6,FALSE), "" )</f>
        <v>44224</v>
      </c>
      <c r="R1068" s="48"/>
      <c r="S1068" s="66" t="str">
        <f>IF(COUNTIFS(tabImprósperosDetalhes[PREGÃO],tabEstimativa[[#This Row],[PREGÃO]],tabImprósperosDetalhes[IMPRÓSPERO],tabEstimativa[[#This Row],[LOTE]]) &gt; 0,"X","")</f>
        <v/>
      </c>
      <c r="T1068" s="98" t="str">
        <f>IFERROR( VLOOKUP(tabEstimativa[[#This Row],[PREGÃO]],tabPregões[#Data],11,FALSE), "" )</f>
        <v>Processo finalizado. Ata 93/21.</v>
      </c>
      <c r="U1068" s="29" t="s">
        <v>1935</v>
      </c>
      <c r="V1068" s="53" t="s">
        <v>4282</v>
      </c>
      <c r="W1068" s="54">
        <v>44650.392372685186</v>
      </c>
      <c r="X1068" s="34" t="str">
        <f t="shared" si="17"/>
        <v>*</v>
      </c>
    </row>
    <row r="1069" spans="1:24" x14ac:dyDescent="0.3">
      <c r="A1069" s="2">
        <v>130373</v>
      </c>
      <c r="B1069" s="3" t="s">
        <v>938</v>
      </c>
      <c r="C1069" s="5" t="s">
        <v>87</v>
      </c>
      <c r="D1069" s="11"/>
      <c r="E1069" s="23"/>
      <c r="F1069" s="11">
        <v>12</v>
      </c>
      <c r="G1069" s="74">
        <f>IFERROR( ROUNDUP(tabEstimativa[[#This Row],[ESTIMATIVA]] / tabEstimativa[[#This Row],[PERÍODO]],0), 0 )</f>
        <v>0</v>
      </c>
      <c r="H1069" s="72">
        <v>0</v>
      </c>
      <c r="I1069" s="12">
        <v>43312</v>
      </c>
      <c r="J1069" s="7"/>
      <c r="K1069" s="8"/>
      <c r="L1069" s="6"/>
      <c r="M1069" s="238">
        <f>SUMIFS(tabSaldoAta[SALDO],tabSaldoAta[CÓDIGO],tabEstimativa[[#This Row],[CÓDIGO]],tabSaldoAta[ATA.NR],tabEstimativa[[#This Row],[ATA.NR]],tabSaldoAta[ATA.ANO],tabEstimativa[[#This Row],[ATA.ANO]])</f>
        <v>0</v>
      </c>
      <c r="N1069" s="13" t="s">
        <v>1199</v>
      </c>
      <c r="O1069" s="308" t="s">
        <v>1359</v>
      </c>
      <c r="P1069" s="36"/>
      <c r="Q1069" s="35" t="str">
        <f>IFERROR( VLOOKUP(tabEstimativa[[#This Row],[PREGÃO]],tabPregões[#Data],6,FALSE), "" )</f>
        <v/>
      </c>
      <c r="R1069" s="48"/>
      <c r="S1069" s="66" t="str">
        <f>IF(COUNTIFS(tabImprósperosDetalhes[PREGÃO],tabEstimativa[[#This Row],[PREGÃO]],tabImprósperosDetalhes[IMPRÓSPERO],tabEstimativa[[#This Row],[LOTE]]) &gt; 0,"X","")</f>
        <v/>
      </c>
      <c r="T1069" s="98" t="str">
        <f>IFERROR( VLOOKUP(tabEstimativa[[#This Row],[PREGÃO]],tabPregões[#Data],11,FALSE), "" )</f>
        <v/>
      </c>
      <c r="U1069" s="29" t="s">
        <v>1380</v>
      </c>
      <c r="V1069" s="53" t="s">
        <v>1551</v>
      </c>
      <c r="W1069" s="54">
        <v>43591.434733796297</v>
      </c>
      <c r="X1069" s="34" t="str">
        <f t="shared" si="17"/>
        <v>*</v>
      </c>
    </row>
    <row r="1070" spans="1:24" x14ac:dyDescent="0.3">
      <c r="A1070" s="2">
        <v>54019</v>
      </c>
      <c r="B1070" s="3" t="s">
        <v>210</v>
      </c>
      <c r="C1070" s="5" t="s">
        <v>3</v>
      </c>
      <c r="D1070" s="11">
        <v>61</v>
      </c>
      <c r="E1070" s="23">
        <v>8</v>
      </c>
      <c r="F1070" s="11">
        <v>12</v>
      </c>
      <c r="G1070" s="74">
        <f>IFERROR( ROUNDUP(tabEstimativa[[#This Row],[ESTIMATIVA]] / tabEstimativa[[#This Row],[PERÍODO]],0), 0 )</f>
        <v>0</v>
      </c>
      <c r="H1070" s="72">
        <v>0</v>
      </c>
      <c r="I1070" s="12">
        <v>44097</v>
      </c>
      <c r="J1070" s="2">
        <v>9</v>
      </c>
      <c r="K1070" s="8">
        <v>2020</v>
      </c>
      <c r="L1070" s="6">
        <v>44210</v>
      </c>
      <c r="M1070" s="238">
        <f>SUMIFS(tabSaldoAta[SALDO],tabSaldoAta[CÓDIGO],tabEstimativa[[#This Row],[CÓDIGO]],tabSaldoAta[ATA.NR],tabEstimativa[[#This Row],[ATA.NR]],tabSaldoAta[ATA.ANO],tabEstimativa[[#This Row],[ATA.ANO]])</f>
        <v>200</v>
      </c>
      <c r="N1070" s="13" t="s">
        <v>1799</v>
      </c>
      <c r="O1070" s="307" t="str">
        <f>IFERROR( VLOOKUP(CONCATENATE(tabEstimativa[[#This Row],[ATA.NR]],"/",tabEstimativa[[#This Row],[ATA.ANO]]-2000),tabAtas[#Data],6,FALSE), "" )</f>
        <v>MATERIAL ELETRICO</v>
      </c>
      <c r="P1070" s="36" t="s">
        <v>2342</v>
      </c>
      <c r="Q1070" s="35">
        <f>IFERROR( VLOOKUP(tabEstimativa[[#This Row],[PREGÃO]],tabPregões[#Data],6,FALSE), "" )</f>
        <v>43857</v>
      </c>
      <c r="R1070" s="48"/>
      <c r="S1070" s="66" t="str">
        <f>IF(COUNTIFS(tabImprósperosDetalhes[PREGÃO],tabEstimativa[[#This Row],[PREGÃO]],tabImprósperosDetalhes[IMPRÓSPERO],tabEstimativa[[#This Row],[LOTE]]) &gt; 0,"X","")</f>
        <v/>
      </c>
      <c r="T1070" s="98" t="str">
        <f>IFERROR( VLOOKUP(tabEstimativa[[#This Row],[PREGÃO]],tabPregões[#Data],11,FALSE), "" )</f>
        <v>Empresa solicitou prorrogação de prazo para assinar contrato</v>
      </c>
      <c r="U1070" s="29" t="s">
        <v>1560</v>
      </c>
      <c r="V1070" s="53" t="s">
        <v>2063</v>
      </c>
      <c r="W1070" s="54">
        <v>44242.336828703701</v>
      </c>
      <c r="X1070" s="34" t="str">
        <f t="shared" si="17"/>
        <v>*</v>
      </c>
    </row>
    <row r="1071" spans="1:24" x14ac:dyDescent="0.3">
      <c r="A1071" s="2">
        <v>121126</v>
      </c>
      <c r="B1071" s="3" t="s">
        <v>854</v>
      </c>
      <c r="C1071" s="5" t="s">
        <v>17</v>
      </c>
      <c r="D1071" s="11">
        <v>62</v>
      </c>
      <c r="E1071" s="23">
        <v>10</v>
      </c>
      <c r="F1071" s="11">
        <v>12</v>
      </c>
      <c r="G1071" s="74">
        <f>IFERROR( ROUNDUP(tabEstimativa[[#This Row],[ESTIMATIVA]] / tabEstimativa[[#This Row],[PERÍODO]],0), 0 )</f>
        <v>8334</v>
      </c>
      <c r="H1071" s="72">
        <v>100000</v>
      </c>
      <c r="I1071" s="12">
        <v>44224</v>
      </c>
      <c r="J1071" s="7">
        <v>111</v>
      </c>
      <c r="K1071" s="8">
        <v>2020</v>
      </c>
      <c r="L1071" s="6">
        <v>44336</v>
      </c>
      <c r="M1071" s="238">
        <f>SUMIFS(tabSaldoAta[SALDO],tabSaldoAta[CÓDIGO],tabEstimativa[[#This Row],[CÓDIGO]],tabSaldoAta[ATA.NR],tabEstimativa[[#This Row],[ATA.NR]],tabSaldoAta[ATA.ANO],tabEstimativa[[#This Row],[ATA.ANO]])</f>
        <v>0</v>
      </c>
      <c r="N1071" s="13" t="s">
        <v>1799</v>
      </c>
      <c r="O1071" s="308" t="s">
        <v>1545</v>
      </c>
      <c r="P1071" s="36" t="s">
        <v>1527</v>
      </c>
      <c r="Q1071" s="35">
        <f>IFERROR( VLOOKUP(tabEstimativa[[#This Row],[PREGÃO]],tabPregões[#Data],6,FALSE), "" )</f>
        <v>43635</v>
      </c>
      <c r="R1071" s="48"/>
      <c r="S1071" s="66" t="str">
        <f>IF(COUNTIFS(tabImprósperosDetalhes[PREGÃO],tabEstimativa[[#This Row],[PREGÃO]],tabImprósperosDetalhes[IMPRÓSPERO],tabEstimativa[[#This Row],[LOTE]]) &gt; 0,"X","")</f>
        <v/>
      </c>
      <c r="T1071" s="98" t="str">
        <f>IFERROR( VLOOKUP(tabEstimativa[[#This Row],[PREGÃO]],tabPregões[#Data],11,FALSE), "" )</f>
        <v>Conferido e finalizado. Aguardando continuidade dos imprósperos</v>
      </c>
      <c r="U1071" s="29" t="s">
        <v>1560</v>
      </c>
      <c r="V1071" s="53" t="s">
        <v>2063</v>
      </c>
      <c r="W1071" s="54">
        <v>44256.339907407404</v>
      </c>
      <c r="X1071" s="34" t="str">
        <f t="shared" si="17"/>
        <v>*</v>
      </c>
    </row>
    <row r="1072" spans="1:24" x14ac:dyDescent="0.3">
      <c r="A1072" s="2">
        <v>12712</v>
      </c>
      <c r="B1072" s="3" t="s">
        <v>835</v>
      </c>
      <c r="C1072" s="5" t="s">
        <v>3</v>
      </c>
      <c r="D1072" s="11">
        <v>72</v>
      </c>
      <c r="E1072" s="23">
        <v>9</v>
      </c>
      <c r="F1072" s="11">
        <v>12</v>
      </c>
      <c r="G1072" s="74">
        <f>IFERROR( ROUNDUP(tabEstimativa[[#This Row],[ESTIMATIVA]] / tabEstimativa[[#This Row],[PERÍODO]],0), 0 )</f>
        <v>0</v>
      </c>
      <c r="H1072" s="72">
        <v>0</v>
      </c>
      <c r="I1072" s="12">
        <v>43754</v>
      </c>
      <c r="J1072" s="7">
        <v>1</v>
      </c>
      <c r="K1072" s="8">
        <v>2019</v>
      </c>
      <c r="L1072" s="6">
        <v>43832</v>
      </c>
      <c r="M1072" s="238">
        <f>SUMIFS(tabSaldoAta[SALDO],tabSaldoAta[CÓDIGO],tabEstimativa[[#This Row],[CÓDIGO]],tabSaldoAta[ATA.NR],tabEstimativa[[#This Row],[ATA.NR]],tabSaldoAta[ATA.ANO],tabEstimativa[[#This Row],[ATA.ANO]])</f>
        <v>0</v>
      </c>
      <c r="N1072" s="13" t="s">
        <v>1199</v>
      </c>
      <c r="O1072" s="308" t="s">
        <v>1315</v>
      </c>
      <c r="P1072" s="36" t="s">
        <v>1693</v>
      </c>
      <c r="Q1072" s="35">
        <f>IFERROR( VLOOKUP(tabEstimativa[[#This Row],[PREGÃO]],tabPregões[#Data],6,FALSE), "" )</f>
        <v>43515</v>
      </c>
      <c r="R1072" s="48"/>
      <c r="S1072" s="66" t="str">
        <f>IF(COUNTIFS(tabImprósperosDetalhes[PREGÃO],tabEstimativa[[#This Row],[PREGÃO]],tabImprósperosDetalhes[IMPRÓSPERO],tabEstimativa[[#This Row],[LOTE]]) &gt; 0,"X","")</f>
        <v/>
      </c>
      <c r="T1072" s="98" t="str">
        <f>IFERROR( VLOOKUP(tabEstimativa[[#This Row],[PREGÃO]],tabPregões[#Data],11,FALSE), "" )</f>
        <v>Processo Finalizado - Lançado no Audesp . Ata 1/2019.</v>
      </c>
      <c r="U1072" s="29" t="s">
        <v>1560</v>
      </c>
      <c r="V1072" s="53" t="s">
        <v>2063</v>
      </c>
      <c r="W1072" s="54">
        <v>43769.632835648146</v>
      </c>
      <c r="X1072" s="34" t="str">
        <f t="shared" si="17"/>
        <v>*</v>
      </c>
    </row>
    <row r="1073" spans="1:24" x14ac:dyDescent="0.3">
      <c r="A1073" s="2">
        <v>77562</v>
      </c>
      <c r="B1073" s="3" t="s">
        <v>211</v>
      </c>
      <c r="C1073" s="5" t="s">
        <v>3</v>
      </c>
      <c r="D1073" s="11">
        <v>74</v>
      </c>
      <c r="E1073" s="23">
        <v>2</v>
      </c>
      <c r="F1073" s="11">
        <v>12</v>
      </c>
      <c r="G1073" s="74">
        <f>IFERROR( ROUNDUP(tabEstimativa[[#This Row],[ESTIMATIVA]] / tabEstimativa[[#This Row],[PERÍODO]],0), 0 )</f>
        <v>417</v>
      </c>
      <c r="H1073" s="72">
        <v>5000</v>
      </c>
      <c r="I1073" s="12">
        <v>44159</v>
      </c>
      <c r="J1073" s="7">
        <v>145</v>
      </c>
      <c r="K1073" s="8">
        <v>2021</v>
      </c>
      <c r="L1073" s="6">
        <v>44707</v>
      </c>
      <c r="M1073" s="238">
        <f>SUMIFS(tabSaldoAta[SALDO],tabSaldoAta[CÓDIGO],tabEstimativa[[#This Row],[CÓDIGO]],tabSaldoAta[ATA.NR],tabEstimativa[[#This Row],[ATA.NR]],tabSaldoAta[ATA.ANO],tabEstimativa[[#This Row],[ATA.ANO]])</f>
        <v>5000</v>
      </c>
      <c r="N1073" s="13" t="s">
        <v>1198</v>
      </c>
      <c r="O1073" s="307" t="str">
        <f>IFERROR( VLOOKUP(CONCATENATE(tabEstimativa[[#This Row],[ATA.NR]],"/",tabEstimativa[[#This Row],[ATA.ANO]]-2000),tabAtas[#Data],6,FALSE), "" )</f>
        <v>MADEIRAS</v>
      </c>
      <c r="P1073" s="36" t="s">
        <v>4117</v>
      </c>
      <c r="Q1073" s="35">
        <f>IFERROR( VLOOKUP(tabEstimativa[[#This Row],[PREGÃO]],tabPregões[#Data],6,FALSE), "" )</f>
        <v>44308</v>
      </c>
      <c r="R1073" s="48"/>
      <c r="S1073" s="66" t="str">
        <f>IF(COUNTIFS(tabImprósperosDetalhes[PREGÃO],tabEstimativa[[#This Row],[PREGÃO]],tabImprósperosDetalhes[IMPRÓSPERO],tabEstimativa[[#This Row],[LOTE]]) &gt; 0,"X","")</f>
        <v/>
      </c>
      <c r="T1073" s="98" t="str">
        <f>IFERROR( VLOOKUP(tabEstimativa[[#This Row],[PREGÃO]],tabPregões[#Data],11,FALSE), "" )</f>
        <v>Processo finalizado. Ata 131/21.</v>
      </c>
      <c r="U1073" s="29" t="s">
        <v>1560</v>
      </c>
      <c r="V1073" s="53" t="s">
        <v>4282</v>
      </c>
      <c r="W1073" s="54">
        <v>44708.416481481479</v>
      </c>
      <c r="X1073" s="34" t="str">
        <f t="shared" si="17"/>
        <v>*</v>
      </c>
    </row>
    <row r="1074" spans="1:24" x14ac:dyDescent="0.3">
      <c r="A1074" s="2">
        <v>121266</v>
      </c>
      <c r="B1074" s="3" t="s">
        <v>1029</v>
      </c>
      <c r="C1074" s="5" t="s">
        <v>3</v>
      </c>
      <c r="D1074" s="11"/>
      <c r="E1074" s="23"/>
      <c r="F1074" s="11">
        <v>12</v>
      </c>
      <c r="G1074" s="74">
        <f>IFERROR( ROUNDUP(tabEstimativa[[#This Row],[ESTIMATIVA]] / tabEstimativa[[#This Row],[PERÍODO]],0), 0 )</f>
        <v>0</v>
      </c>
      <c r="H1074" s="72">
        <v>0</v>
      </c>
      <c r="I1074" s="12">
        <v>43353</v>
      </c>
      <c r="J1074" s="7">
        <v>195</v>
      </c>
      <c r="K1074" s="8">
        <v>2017</v>
      </c>
      <c r="L1074" s="6">
        <v>43419</v>
      </c>
      <c r="M1074" s="238">
        <f>SUMIFS(tabSaldoAta[SALDO],tabSaldoAta[CÓDIGO],tabEstimativa[[#This Row],[CÓDIGO]],tabSaldoAta[ATA.NR],tabEstimativa[[#This Row],[ATA.NR]],tabSaldoAta[ATA.ANO],tabEstimativa[[#This Row],[ATA.ANO]])</f>
        <v>0</v>
      </c>
      <c r="N1074" s="13" t="s">
        <v>1199</v>
      </c>
      <c r="O1074" s="308" t="s">
        <v>1333</v>
      </c>
      <c r="P1074" s="36" t="s">
        <v>1704</v>
      </c>
      <c r="Q1074" s="35">
        <f>IFERROR( VLOOKUP(tabEstimativa[[#This Row],[PREGÃO]],tabPregões[#Data],6,FALSE), "" )</f>
        <v>43559</v>
      </c>
      <c r="R1074" s="48"/>
      <c r="S1074" s="66" t="str">
        <f>IF(COUNTIFS(tabImprósperosDetalhes[PREGÃO],tabEstimativa[[#This Row],[PREGÃO]],tabImprósperosDetalhes[IMPRÓSPERO],tabEstimativa[[#This Row],[LOTE]]) &gt; 0,"X","")</f>
        <v/>
      </c>
      <c r="T1074" s="98" t="str">
        <f>IFERROR( VLOOKUP(tabEstimativa[[#This Row],[PREGÃO]],tabPregões[#Data],11,FALSE), "" )</f>
        <v>Processo finalizado. Ata 8/19.</v>
      </c>
      <c r="U1074" s="29" t="s">
        <v>1935</v>
      </c>
      <c r="V1074" s="53" t="s">
        <v>1551</v>
      </c>
      <c r="W1074" s="54">
        <v>43686.353726851848</v>
      </c>
      <c r="X1074" s="34" t="str">
        <f t="shared" si="17"/>
        <v>*</v>
      </c>
    </row>
    <row r="1075" spans="1:24" x14ac:dyDescent="0.3">
      <c r="A1075" s="2">
        <v>133136</v>
      </c>
      <c r="B1075" s="3" t="s">
        <v>728</v>
      </c>
      <c r="C1075" s="5" t="s">
        <v>17</v>
      </c>
      <c r="D1075" s="11"/>
      <c r="E1075" s="23"/>
      <c r="F1075" s="11">
        <v>12</v>
      </c>
      <c r="G1075" s="74">
        <f>IFERROR( ROUNDUP(tabEstimativa[[#This Row],[ESTIMATIVA]] / tabEstimativa[[#This Row],[PERÍODO]],0), 0 )</f>
        <v>2</v>
      </c>
      <c r="H1075" s="72">
        <v>15</v>
      </c>
      <c r="I1075" s="12">
        <v>43339</v>
      </c>
      <c r="J1075" s="7"/>
      <c r="K1075" s="8"/>
      <c r="L1075" s="6"/>
      <c r="M1075" s="238">
        <f>SUMIFS(tabSaldoAta[SALDO],tabSaldoAta[CÓDIGO],tabEstimativa[[#This Row],[CÓDIGO]],tabSaldoAta[ATA.NR],tabEstimativa[[#This Row],[ATA.NR]],tabSaldoAta[ATA.ANO],tabEstimativa[[#This Row],[ATA.ANO]])</f>
        <v>0</v>
      </c>
      <c r="N1075" s="13" t="s">
        <v>1459</v>
      </c>
      <c r="O1075" s="308" t="s">
        <v>1338</v>
      </c>
      <c r="P1075" s="36"/>
      <c r="Q1075" s="35" t="str">
        <f>IFERROR( VLOOKUP(tabEstimativa[[#This Row],[PREGÃO]],tabPregões[#Data],6,FALSE), "" )</f>
        <v/>
      </c>
      <c r="R1075" s="48"/>
      <c r="S1075" s="66" t="str">
        <f>IF(COUNTIFS(tabImprósperosDetalhes[PREGÃO],tabEstimativa[[#This Row],[PREGÃO]],tabImprósperosDetalhes[IMPRÓSPERO],tabEstimativa[[#This Row],[LOTE]]) &gt; 0,"X","")</f>
        <v/>
      </c>
      <c r="T1075" s="98" t="str">
        <f>IFERROR( VLOOKUP(tabEstimativa[[#This Row],[PREGÃO]],tabPregões[#Data],11,FALSE), "" )</f>
        <v/>
      </c>
      <c r="U1075" s="29" t="s">
        <v>1380</v>
      </c>
      <c r="V1075" s="53" t="s">
        <v>1551</v>
      </c>
      <c r="W1075" s="54">
        <v>43606.696840277778</v>
      </c>
      <c r="X1075" s="34" t="str">
        <f t="shared" si="17"/>
        <v>*</v>
      </c>
    </row>
    <row r="1076" spans="1:24" x14ac:dyDescent="0.3">
      <c r="A1076" s="2">
        <v>132235</v>
      </c>
      <c r="B1076" s="3" t="s">
        <v>1504</v>
      </c>
      <c r="C1076" s="5" t="s">
        <v>1420</v>
      </c>
      <c r="D1076" s="11"/>
      <c r="E1076" s="23"/>
      <c r="F1076" s="11">
        <v>12</v>
      </c>
      <c r="G1076" s="74">
        <f>IFERROR( ROUNDUP(tabEstimativa[[#This Row],[ESTIMATIVA]] / tabEstimativa[[#This Row],[PERÍODO]],0), 0 )</f>
        <v>0</v>
      </c>
      <c r="H1076" s="72">
        <v>0</v>
      </c>
      <c r="I1076" s="12">
        <v>43096</v>
      </c>
      <c r="J1076" s="7"/>
      <c r="K1076" s="8"/>
      <c r="L1076" s="6"/>
      <c r="M1076" s="238">
        <f>SUMIFS(tabSaldoAta[SALDO],tabSaldoAta[CÓDIGO],tabEstimativa[[#This Row],[CÓDIGO]],tabSaldoAta[ATA.NR],tabEstimativa[[#This Row],[ATA.NR]],tabSaldoAta[ATA.ANO],tabEstimativa[[#This Row],[ATA.ANO]])</f>
        <v>0</v>
      </c>
      <c r="N1076" s="13" t="s">
        <v>1199</v>
      </c>
      <c r="O1076" s="308" t="s">
        <v>1324</v>
      </c>
      <c r="P1076" s="36"/>
      <c r="Q1076" s="35" t="str">
        <f>IFERROR( VLOOKUP(tabEstimativa[[#This Row],[PREGÃO]],tabPregões[#Data],6,FALSE), "" )</f>
        <v/>
      </c>
      <c r="R1076" s="48"/>
      <c r="S1076" s="66" t="str">
        <f>IF(COUNTIFS(tabImprósperosDetalhes[PREGÃO],tabEstimativa[[#This Row],[PREGÃO]],tabImprósperosDetalhes[IMPRÓSPERO],tabEstimativa[[#This Row],[LOTE]]) &gt; 0,"X","")</f>
        <v/>
      </c>
      <c r="T1076" s="98" t="str">
        <f>IFERROR( VLOOKUP(tabEstimativa[[#This Row],[PREGÃO]],tabPregões[#Data],11,FALSE), "" )</f>
        <v/>
      </c>
      <c r="U1076" s="29" t="s">
        <v>2002</v>
      </c>
      <c r="V1076" s="53" t="s">
        <v>1551</v>
      </c>
      <c r="W1076" s="54">
        <v>43685.362962962965</v>
      </c>
      <c r="X1076" s="34" t="str">
        <f t="shared" si="17"/>
        <v>*</v>
      </c>
    </row>
    <row r="1077" spans="1:24" x14ac:dyDescent="0.3">
      <c r="A1077" s="2">
        <v>88839</v>
      </c>
      <c r="B1077" s="3" t="s">
        <v>1416</v>
      </c>
      <c r="C1077" s="5" t="s">
        <v>15</v>
      </c>
      <c r="D1077" s="11">
        <v>76</v>
      </c>
      <c r="E1077" s="23">
        <v>13</v>
      </c>
      <c r="F1077" s="11">
        <v>12</v>
      </c>
      <c r="G1077" s="74">
        <f>IFERROR( ROUNDUP(tabEstimativa[[#This Row],[ESTIMATIVA]] / tabEstimativa[[#This Row],[PERÍODO]],0), 0 )</f>
        <v>5</v>
      </c>
      <c r="H1077" s="72">
        <v>60</v>
      </c>
      <c r="I1077" s="12">
        <v>43963</v>
      </c>
      <c r="J1077" s="2">
        <v>254</v>
      </c>
      <c r="K1077" s="8">
        <v>2020</v>
      </c>
      <c r="L1077" s="6">
        <v>44497</v>
      </c>
      <c r="M1077" s="238">
        <f>SUMIFS(tabSaldoAta[SALDO],tabSaldoAta[CÓDIGO],tabEstimativa[[#This Row],[CÓDIGO]],tabSaldoAta[ATA.NR],tabEstimativa[[#This Row],[ATA.NR]],tabSaldoAta[ATA.ANO],tabEstimativa[[#This Row],[ATA.ANO]])</f>
        <v>-30</v>
      </c>
      <c r="N1077" s="13" t="s">
        <v>1799</v>
      </c>
      <c r="O1077" s="308" t="s">
        <v>1556</v>
      </c>
      <c r="P1077" s="36" t="s">
        <v>3856</v>
      </c>
      <c r="Q1077" s="35">
        <f>IFERROR( VLOOKUP(tabEstimativa[[#This Row],[PREGÃO]],tabPregões[#Data],6,FALSE), "" )</f>
        <v>44078</v>
      </c>
      <c r="R1077" s="48"/>
      <c r="S1077" s="66" t="str">
        <f>IF(COUNTIFS(tabImprósperosDetalhes[PREGÃO],tabEstimativa[[#This Row],[PREGÃO]],tabImprósperosDetalhes[IMPRÓSPERO],tabEstimativa[[#This Row],[LOTE]]) &gt; 0,"X","")</f>
        <v/>
      </c>
      <c r="T1077" s="98" t="str">
        <f>IFERROR( VLOOKUP(tabEstimativa[[#This Row],[PREGÃO]],tabPregões[#Data],11,FALSE), "" )</f>
        <v>Finalizado. Ata 254/20</v>
      </c>
      <c r="U1077" s="29" t="s">
        <v>1560</v>
      </c>
      <c r="V1077" s="53" t="s">
        <v>2063</v>
      </c>
      <c r="W1077" s="54">
        <v>44461.587037037039</v>
      </c>
      <c r="X1077" s="34" t="str">
        <f t="shared" si="17"/>
        <v>*</v>
      </c>
    </row>
    <row r="1078" spans="1:24" x14ac:dyDescent="0.3">
      <c r="A1078" s="2">
        <v>128288</v>
      </c>
      <c r="B1078" s="3" t="s">
        <v>1083</v>
      </c>
      <c r="C1078" s="5" t="s">
        <v>97</v>
      </c>
      <c r="D1078" s="11">
        <v>76</v>
      </c>
      <c r="E1078" s="23">
        <v>13</v>
      </c>
      <c r="F1078" s="11">
        <v>12</v>
      </c>
      <c r="G1078" s="74">
        <f>IFERROR( ROUNDUP(tabEstimativa[[#This Row],[ESTIMATIVA]] / tabEstimativa[[#This Row],[PERÍODO]],0), 0 )</f>
        <v>3</v>
      </c>
      <c r="H1078" s="72">
        <v>30</v>
      </c>
      <c r="I1078" s="12">
        <v>44308</v>
      </c>
      <c r="J1078" s="2">
        <v>143</v>
      </c>
      <c r="K1078" s="8">
        <v>2020</v>
      </c>
      <c r="L1078" s="6">
        <v>44378</v>
      </c>
      <c r="M1078" s="238">
        <f>SUMIFS(tabSaldoAta[SALDO],tabSaldoAta[CÓDIGO],tabEstimativa[[#This Row],[CÓDIGO]],tabSaldoAta[ATA.NR],tabEstimativa[[#This Row],[ATA.NR]],tabSaldoAta[ATA.ANO],tabEstimativa[[#This Row],[ATA.ANO]])</f>
        <v>30</v>
      </c>
      <c r="N1078" s="13" t="s">
        <v>1198</v>
      </c>
      <c r="O1078" s="307" t="str">
        <f>IFERROR( VLOOKUP(CONCATENATE(tabEstimativa[[#This Row],[ATA.NR]],"/",tabEstimativa[[#This Row],[ATA.ANO]]-2000),tabAtas[#Data],6,FALSE), "" )</f>
        <v>MATERIAL DE PINTURA</v>
      </c>
      <c r="P1078" s="36" t="s">
        <v>3548</v>
      </c>
      <c r="Q1078" s="35">
        <f>IFERROR( VLOOKUP(tabEstimativa[[#This Row],[PREGÃO]],tabPregões[#Data],6,FALSE), "" )</f>
        <v>44020</v>
      </c>
      <c r="R1078" s="48">
        <v>19</v>
      </c>
      <c r="S1078" s="66" t="str">
        <f>IF(COUNTIFS(tabImprósperosDetalhes[PREGÃO],tabEstimativa[[#This Row],[PREGÃO]],tabImprósperosDetalhes[IMPRÓSPERO],tabEstimativa[[#This Row],[LOTE]]) &gt; 0,"X","")</f>
        <v/>
      </c>
      <c r="T1078" s="98" t="str">
        <f>IFERROR( VLOOKUP(tabEstimativa[[#This Row],[PREGÃO]],tabPregões[#Data],11,FALSE), "" )</f>
        <v>Finalizar - contrato assinado</v>
      </c>
      <c r="U1078" s="29" t="s">
        <v>1560</v>
      </c>
      <c r="V1078" s="53" t="s">
        <v>2063</v>
      </c>
      <c r="W1078" s="54">
        <v>44383.366944444446</v>
      </c>
      <c r="X1078" s="34" t="str">
        <f t="shared" si="17"/>
        <v>*</v>
      </c>
    </row>
    <row r="1079" spans="1:24" x14ac:dyDescent="0.3">
      <c r="A1079" s="2">
        <v>62232</v>
      </c>
      <c r="B1079" s="3" t="s">
        <v>858</v>
      </c>
      <c r="C1079" s="5" t="s">
        <v>3</v>
      </c>
      <c r="D1079" s="11"/>
      <c r="E1079" s="23"/>
      <c r="F1079" s="11">
        <v>12</v>
      </c>
      <c r="G1079" s="74">
        <f>IFERROR( ROUNDUP(tabEstimativa[[#This Row],[ESTIMATIVA]] / tabEstimativa[[#This Row],[PERÍODO]],0), 0 )</f>
        <v>0</v>
      </c>
      <c r="H1079" s="72">
        <v>0</v>
      </c>
      <c r="I1079" s="12">
        <v>43326</v>
      </c>
      <c r="J1079" s="7">
        <v>267</v>
      </c>
      <c r="K1079" s="8">
        <v>2016</v>
      </c>
      <c r="L1079" s="6">
        <v>43055</v>
      </c>
      <c r="M1079" s="238">
        <f>SUMIFS(tabSaldoAta[SALDO],tabSaldoAta[CÓDIGO],tabEstimativa[[#This Row],[CÓDIGO]],tabSaldoAta[ATA.NR],tabEstimativa[[#This Row],[ATA.NR]],tabSaldoAta[ATA.ANO],tabEstimativa[[#This Row],[ATA.ANO]])</f>
        <v>0</v>
      </c>
      <c r="N1079" s="13" t="s">
        <v>1199</v>
      </c>
      <c r="O1079" s="308" t="s">
        <v>1346</v>
      </c>
      <c r="P1079" s="36"/>
      <c r="Q1079" s="35" t="str">
        <f>IFERROR( VLOOKUP(tabEstimativa[[#This Row],[PREGÃO]],tabPregões[#Data],6,FALSE), "" )</f>
        <v/>
      </c>
      <c r="R1079" s="48"/>
      <c r="S1079" s="66" t="str">
        <f>IF(COUNTIFS(tabImprósperosDetalhes[PREGÃO],tabEstimativa[[#This Row],[PREGÃO]],tabImprósperosDetalhes[IMPRÓSPERO],tabEstimativa[[#This Row],[LOTE]]) &gt; 0,"X","")</f>
        <v/>
      </c>
      <c r="T1079" s="98" t="str">
        <f>IFERROR( VLOOKUP(tabEstimativa[[#This Row],[PREGÃO]],tabPregões[#Data],11,FALSE), "" )</f>
        <v/>
      </c>
      <c r="U1079" s="29" t="s">
        <v>1941</v>
      </c>
      <c r="V1079" s="53" t="s">
        <v>1551</v>
      </c>
      <c r="W1079" s="54">
        <v>43685.590092592596</v>
      </c>
      <c r="X1079" s="34" t="str">
        <f t="shared" si="17"/>
        <v>*</v>
      </c>
    </row>
    <row r="1080" spans="1:24" x14ac:dyDescent="0.3">
      <c r="A1080" s="2">
        <v>63031</v>
      </c>
      <c r="B1080" s="3" t="s">
        <v>598</v>
      </c>
      <c r="C1080" s="5" t="s">
        <v>3</v>
      </c>
      <c r="D1080" s="11">
        <v>61</v>
      </c>
      <c r="E1080" s="23">
        <v>11</v>
      </c>
      <c r="F1080" s="11">
        <v>12</v>
      </c>
      <c r="G1080" s="74">
        <f>IFERROR( ROUNDUP(tabEstimativa[[#This Row],[ESTIMATIVA]] / tabEstimativa[[#This Row],[PERÍODO]],0), 0 )</f>
        <v>84</v>
      </c>
      <c r="H1080" s="72">
        <v>1000</v>
      </c>
      <c r="I1080" s="12">
        <v>44182</v>
      </c>
      <c r="J1080" s="7">
        <v>101</v>
      </c>
      <c r="K1080" s="8">
        <v>2020</v>
      </c>
      <c r="L1080" s="6">
        <v>44313</v>
      </c>
      <c r="M1080" s="238">
        <f>SUMIFS(tabSaldoAta[SALDO],tabSaldoAta[CÓDIGO],tabEstimativa[[#This Row],[CÓDIGO]],tabSaldoAta[ATA.NR],tabEstimativa[[#This Row],[ATA.NR]],tabSaldoAta[ATA.ANO],tabEstimativa[[#This Row],[ATA.ANO]])</f>
        <v>1050</v>
      </c>
      <c r="N1080" s="13" t="s">
        <v>1198</v>
      </c>
      <c r="O1080" s="307" t="str">
        <f>IFERROR( VLOOKUP(CONCATENATE(tabEstimativa[[#This Row],[ATA.NR]],"/",tabEstimativa[[#This Row],[ATA.ANO]]-2000),tabAtas[#Data],6,FALSE), "" )</f>
        <v>MATERIAL HIDRAULICO</v>
      </c>
      <c r="P1080" s="36" t="s">
        <v>4484</v>
      </c>
      <c r="Q1080" s="35" t="str">
        <f>IFERROR( VLOOKUP(tabEstimativa[[#This Row],[PREGÃO]],tabPregões[#Data],6,FALSE), "" )</f>
        <v/>
      </c>
      <c r="R1080" s="48"/>
      <c r="S1080" s="66" t="str">
        <f>IF(COUNTIFS(tabImprósperosDetalhes[PREGÃO],tabEstimativa[[#This Row],[PREGÃO]],tabImprósperosDetalhes[IMPRÓSPERO],tabEstimativa[[#This Row],[LOTE]]) &gt; 0,"X","")</f>
        <v/>
      </c>
      <c r="T1080" s="98" t="str">
        <f>IFERROR( VLOOKUP(tabEstimativa[[#This Row],[PREGÃO]],tabPregões[#Data],11,FALSE), "" )</f>
        <v/>
      </c>
      <c r="U1080" s="29" t="s">
        <v>1560</v>
      </c>
      <c r="V1080" s="53" t="s">
        <v>4282</v>
      </c>
      <c r="W1080" s="54">
        <v>44736.398912037039</v>
      </c>
      <c r="X1080" s="34" t="str">
        <f t="shared" si="17"/>
        <v>*</v>
      </c>
    </row>
    <row r="1081" spans="1:24" x14ac:dyDescent="0.3">
      <c r="A1081" s="2">
        <v>13137</v>
      </c>
      <c r="B1081" s="3" t="s">
        <v>566</v>
      </c>
      <c r="C1081" s="5" t="s">
        <v>3</v>
      </c>
      <c r="D1081" s="11"/>
      <c r="E1081" s="23"/>
      <c r="F1081" s="11">
        <v>12</v>
      </c>
      <c r="G1081" s="74">
        <f>IFERROR( ROUNDUP(tabEstimativa[[#This Row],[ESTIMATIVA]] / tabEstimativa[[#This Row],[PERÍODO]],0), 0 )</f>
        <v>0</v>
      </c>
      <c r="H1081" s="72">
        <v>0</v>
      </c>
      <c r="I1081" s="12">
        <v>43418</v>
      </c>
      <c r="J1081" s="7">
        <v>20</v>
      </c>
      <c r="K1081" s="8">
        <v>2018</v>
      </c>
      <c r="L1081" s="6">
        <v>43486</v>
      </c>
      <c r="M1081" s="238">
        <f>SUMIFS(tabSaldoAta[SALDO],tabSaldoAta[CÓDIGO],tabEstimativa[[#This Row],[CÓDIGO]],tabSaldoAta[ATA.NR],tabEstimativa[[#This Row],[ATA.NR]],tabSaldoAta[ATA.ANO],tabEstimativa[[#This Row],[ATA.ANO]])</f>
        <v>0</v>
      </c>
      <c r="N1081" s="13" t="s">
        <v>1199</v>
      </c>
      <c r="O1081" s="308" t="s">
        <v>1341</v>
      </c>
      <c r="P1081" s="36" t="s">
        <v>1742</v>
      </c>
      <c r="Q1081" s="35">
        <f>IFERROR( VLOOKUP(tabEstimativa[[#This Row],[PREGÃO]],tabPregões[#Data],6,FALSE), "" )</f>
        <v>43657</v>
      </c>
      <c r="R1081" s="48"/>
      <c r="S1081" s="66" t="str">
        <f>IF(COUNTIFS(tabImprósperosDetalhes[PREGÃO],tabEstimativa[[#This Row],[PREGÃO]],tabImprósperosDetalhes[IMPRÓSPERO],tabEstimativa[[#This Row],[LOTE]]) &gt; 0,"X","")</f>
        <v/>
      </c>
      <c r="T1081" s="98" t="str">
        <f>IFERROR( VLOOKUP(tabEstimativa[[#This Row],[PREGÃO]],tabPregões[#Data],11,FALSE), "" )</f>
        <v>Processo finalizado. Ata 76/19.</v>
      </c>
      <c r="U1081" s="29" t="s">
        <v>1936</v>
      </c>
      <c r="V1081" s="53" t="s">
        <v>1551</v>
      </c>
      <c r="W1081" s="54">
        <v>43672.695856481485</v>
      </c>
      <c r="X1081" s="34" t="str">
        <f t="shared" si="17"/>
        <v>*</v>
      </c>
    </row>
    <row r="1082" spans="1:24" x14ac:dyDescent="0.3">
      <c r="A1082" s="2">
        <v>100802</v>
      </c>
      <c r="B1082" s="3" t="s">
        <v>1054</v>
      </c>
      <c r="C1082" s="5" t="s">
        <v>13</v>
      </c>
      <c r="D1082" s="11">
        <v>61</v>
      </c>
      <c r="E1082" s="23">
        <v>9</v>
      </c>
      <c r="F1082" s="11">
        <v>12</v>
      </c>
      <c r="G1082" s="74">
        <f>IFERROR( ROUNDUP(tabEstimativa[[#This Row],[ESTIMATIVA]] / tabEstimativa[[#This Row],[PERÍODO]],0), 0 )</f>
        <v>50</v>
      </c>
      <c r="H1082" s="72">
        <v>600</v>
      </c>
      <c r="I1082" s="12">
        <v>44159</v>
      </c>
      <c r="J1082" s="7">
        <v>55</v>
      </c>
      <c r="K1082" s="8">
        <v>2020</v>
      </c>
      <c r="L1082" s="6">
        <v>44267</v>
      </c>
      <c r="M1082" s="238">
        <f>SUMIFS(tabSaldoAta[SALDO],tabSaldoAta[CÓDIGO],tabEstimativa[[#This Row],[CÓDIGO]],tabSaldoAta[ATA.NR],tabEstimativa[[#This Row],[ATA.NR]],tabSaldoAta[ATA.ANO],tabEstimativa[[#This Row],[ATA.ANO]])</f>
        <v>700</v>
      </c>
      <c r="N1082" s="13" t="s">
        <v>1198</v>
      </c>
      <c r="O1082" s="307" t="str">
        <f>IFERROR( VLOOKUP(CONCATENATE(tabEstimativa[[#This Row],[ATA.NR]],"/",tabEstimativa[[#This Row],[ATA.ANO]]-2000),tabAtas[#Data],6,FALSE), "" )</f>
        <v>FERRAGENS</v>
      </c>
      <c r="P1082" s="36" t="s">
        <v>3330</v>
      </c>
      <c r="Q1082" s="35">
        <f>IFERROR( VLOOKUP(tabEstimativa[[#This Row],[PREGÃO]],tabPregões[#Data],6,FALSE), "" )</f>
        <v>43944</v>
      </c>
      <c r="R1082" s="48">
        <v>19</v>
      </c>
      <c r="S1082" s="66" t="str">
        <f>IF(COUNTIFS(tabImprósperosDetalhes[PREGÃO],tabEstimativa[[#This Row],[PREGÃO]],tabImprósperosDetalhes[IMPRÓSPERO],tabEstimativa[[#This Row],[LOTE]]) &gt; 0,"X","")</f>
        <v/>
      </c>
      <c r="T1082" s="98" t="str">
        <f>IFERROR( VLOOKUP(tabEstimativa[[#This Row],[PREGÃO]],tabPregões[#Data],11,FALSE), "" )</f>
        <v>Processo conferido, finalizado.</v>
      </c>
      <c r="U1082" s="29" t="s">
        <v>1560</v>
      </c>
      <c r="V1082" s="53" t="s">
        <v>2063</v>
      </c>
      <c r="W1082" s="54">
        <v>44267.600937499999</v>
      </c>
      <c r="X1082" s="34" t="str">
        <f t="shared" si="17"/>
        <v>*</v>
      </c>
    </row>
    <row r="1083" spans="1:24" x14ac:dyDescent="0.3">
      <c r="A1083" s="2">
        <v>23778</v>
      </c>
      <c r="B1083" s="3" t="s">
        <v>212</v>
      </c>
      <c r="C1083" s="5" t="s">
        <v>11</v>
      </c>
      <c r="D1083" s="11">
        <v>76</v>
      </c>
      <c r="E1083" s="23">
        <v>16</v>
      </c>
      <c r="F1083" s="11">
        <v>12</v>
      </c>
      <c r="G1083" s="74">
        <f>IFERROR( ROUNDUP(tabEstimativa[[#This Row],[ESTIMATIVA]] / tabEstimativa[[#This Row],[PERÍODO]],0), 0 )</f>
        <v>17</v>
      </c>
      <c r="H1083" s="72">
        <v>200</v>
      </c>
      <c r="I1083" s="12">
        <v>43900</v>
      </c>
      <c r="J1083" s="7">
        <v>156</v>
      </c>
      <c r="K1083" s="8">
        <v>2020</v>
      </c>
      <c r="L1083" s="6">
        <v>44406</v>
      </c>
      <c r="M1083" s="238">
        <f>SUMIFS(tabSaldoAta[SALDO],tabSaldoAta[CÓDIGO],tabEstimativa[[#This Row],[CÓDIGO]],tabSaldoAta[ATA.NR],tabEstimativa[[#This Row],[ATA.NR]],tabSaldoAta[ATA.ANO],tabEstimativa[[#This Row],[ATA.ANO]])</f>
        <v>20</v>
      </c>
      <c r="N1083" s="13" t="s">
        <v>1799</v>
      </c>
      <c r="O1083" s="308" t="s">
        <v>1858</v>
      </c>
      <c r="P1083" s="36" t="s">
        <v>1860</v>
      </c>
      <c r="Q1083" s="35">
        <f>IFERROR( VLOOKUP(tabEstimativa[[#This Row],[PREGÃO]],tabPregões[#Data],6,FALSE), "" )</f>
        <v>43656</v>
      </c>
      <c r="R1083" s="48">
        <v>4</v>
      </c>
      <c r="S1083" s="66" t="str">
        <f>IF(COUNTIFS(tabImprósperosDetalhes[PREGÃO],tabEstimativa[[#This Row],[PREGÃO]],tabImprósperosDetalhes[IMPRÓSPERO],tabEstimativa[[#This Row],[LOTE]]) &gt; 0,"X","")</f>
        <v/>
      </c>
      <c r="T1083" s="98" t="str">
        <f>IFERROR( VLOOKUP(tabEstimativa[[#This Row],[PREGÃO]],tabPregões[#Data],11,FALSE), "" )</f>
        <v>Finalizar - contrato assinado</v>
      </c>
      <c r="U1083" s="29" t="s">
        <v>1560</v>
      </c>
      <c r="V1083" s="53" t="s">
        <v>2063</v>
      </c>
      <c r="W1083" s="54">
        <v>44260.382534722223</v>
      </c>
      <c r="X1083" s="34" t="str">
        <f t="shared" si="17"/>
        <v>*</v>
      </c>
    </row>
    <row r="1084" spans="1:24" x14ac:dyDescent="0.3">
      <c r="A1084" s="2">
        <v>14831</v>
      </c>
      <c r="B1084" s="3" t="s">
        <v>655</v>
      </c>
      <c r="C1084" s="5" t="s">
        <v>3</v>
      </c>
      <c r="D1084" s="11">
        <v>55</v>
      </c>
      <c r="E1084" s="23">
        <v>27</v>
      </c>
      <c r="F1084" s="11">
        <v>12</v>
      </c>
      <c r="G1084" s="74">
        <f>IFERROR( ROUNDUP(tabEstimativa[[#This Row],[ESTIMATIVA]] / tabEstimativa[[#This Row],[PERÍODO]],0), 0 )</f>
        <v>67</v>
      </c>
      <c r="H1084" s="72">
        <v>800</v>
      </c>
      <c r="I1084" s="12">
        <v>43847</v>
      </c>
      <c r="J1084" s="2">
        <v>228</v>
      </c>
      <c r="K1084" s="8">
        <v>2020</v>
      </c>
      <c r="L1084" s="6">
        <v>44474</v>
      </c>
      <c r="M1084" s="238">
        <f>SUMIFS(tabSaldoAta[SALDO],tabSaldoAta[CÓDIGO],tabEstimativa[[#This Row],[CÓDIGO]],tabSaldoAta[ATA.NR],tabEstimativa[[#This Row],[ATA.NR]],tabSaldoAta[ATA.ANO],tabEstimativa[[#This Row],[ATA.ANO]])</f>
        <v>0</v>
      </c>
      <c r="N1084" s="13" t="s">
        <v>1199</v>
      </c>
      <c r="O1084" s="308" t="s">
        <v>1540</v>
      </c>
      <c r="P1084" s="36" t="s">
        <v>3842</v>
      </c>
      <c r="Q1084" s="35">
        <f>IFERROR( VLOOKUP(tabEstimativa[[#This Row],[PREGÃO]],tabPregões[#Data],6,FALSE), "" )</f>
        <v>44090</v>
      </c>
      <c r="R1084" s="48"/>
      <c r="S1084" s="66" t="str">
        <f>IF(COUNTIFS(tabImprósperosDetalhes[PREGÃO],tabEstimativa[[#This Row],[PREGÃO]],tabImprósperosDetalhes[IMPRÓSPERO],tabEstimativa[[#This Row],[LOTE]]) &gt; 0,"X","")</f>
        <v/>
      </c>
      <c r="T1084" s="98" t="str">
        <f>IFERROR( VLOOKUP(tabEstimativa[[#This Row],[PREGÃO]],tabPregões[#Data],11,FALSE), "" )</f>
        <v>Finalizado</v>
      </c>
      <c r="U1084" s="29" t="s">
        <v>1560</v>
      </c>
      <c r="V1084" s="53" t="s">
        <v>2063</v>
      </c>
      <c r="W1084" s="54">
        <v>44476.453576388885</v>
      </c>
      <c r="X1084" s="34" t="str">
        <f t="shared" si="17"/>
        <v>*</v>
      </c>
    </row>
    <row r="1085" spans="1:24" x14ac:dyDescent="0.3">
      <c r="A1085" s="2">
        <v>133301</v>
      </c>
      <c r="B1085" s="3" t="s">
        <v>1169</v>
      </c>
      <c r="C1085" s="5" t="s">
        <v>3</v>
      </c>
      <c r="D1085" s="11">
        <v>55</v>
      </c>
      <c r="E1085" s="23">
        <v>27</v>
      </c>
      <c r="F1085" s="11">
        <v>12</v>
      </c>
      <c r="G1085" s="74">
        <f>IFERROR( ROUNDUP(tabEstimativa[[#This Row],[ESTIMATIVA]] / tabEstimativa[[#This Row],[PERÍODO]],0), 0 )</f>
        <v>0</v>
      </c>
      <c r="H1085" s="72">
        <v>0</v>
      </c>
      <c r="I1085" s="12">
        <v>44097</v>
      </c>
      <c r="J1085" s="2">
        <v>58</v>
      </c>
      <c r="K1085" s="8">
        <v>2021</v>
      </c>
      <c r="L1085" s="6">
        <v>44622</v>
      </c>
      <c r="M1085" s="238">
        <f>SUMIFS(tabSaldoAta[SALDO],tabSaldoAta[CÓDIGO],tabEstimativa[[#This Row],[CÓDIGO]],tabSaldoAta[ATA.NR],tabEstimativa[[#This Row],[ATA.NR]],tabSaldoAta[ATA.ANO],tabEstimativa[[#This Row],[ATA.ANO]])</f>
        <v>0</v>
      </c>
      <c r="N1085" s="13" t="s">
        <v>1198</v>
      </c>
      <c r="O1085" s="307" t="str">
        <f>IFERROR( VLOOKUP(CONCATENATE(tabEstimativa[[#This Row],[ATA.NR]],"/",tabEstimativa[[#This Row],[ATA.ANO]]-2000),tabAtas[#Data],6,FALSE), "" )</f>
        <v>MATERIAL ELETRICO</v>
      </c>
      <c r="P1085" s="36" t="s">
        <v>4040</v>
      </c>
      <c r="Q1085" s="35">
        <f>IFERROR( VLOOKUP(tabEstimativa[[#This Row],[PREGÃO]],tabPregões[#Data],6,FALSE), "" )</f>
        <v>44229</v>
      </c>
      <c r="R1085" s="48"/>
      <c r="S1085" s="66" t="str">
        <f>IF(COUNTIFS(tabImprósperosDetalhes[PREGÃO],tabEstimativa[[#This Row],[PREGÃO]],tabImprósperosDetalhes[IMPRÓSPERO],tabEstimativa[[#This Row],[LOTE]]) &gt; 0,"X","")</f>
        <v/>
      </c>
      <c r="T1085" s="98" t="str">
        <f>IFERROR( VLOOKUP(tabEstimativa[[#This Row],[PREGÃO]],tabPregões[#Data],11,FALSE), "" )</f>
        <v>Finalizado</v>
      </c>
      <c r="U1085" s="29" t="s">
        <v>1560</v>
      </c>
      <c r="V1085" s="53" t="s">
        <v>4282</v>
      </c>
      <c r="W1085" s="54">
        <v>44627.665405092594</v>
      </c>
      <c r="X1085" s="34" t="str">
        <f t="shared" si="17"/>
        <v>*</v>
      </c>
    </row>
    <row r="1086" spans="1:24" x14ac:dyDescent="0.3">
      <c r="A1086" s="2">
        <v>134969</v>
      </c>
      <c r="B1086" s="3" t="s">
        <v>884</v>
      </c>
      <c r="C1086" s="5" t="s">
        <v>17</v>
      </c>
      <c r="D1086" s="11"/>
      <c r="E1086" s="23"/>
      <c r="F1086" s="11">
        <v>12</v>
      </c>
      <c r="G1086" s="74">
        <f>IFERROR( ROUNDUP(tabEstimativa[[#This Row],[ESTIMATIVA]] / tabEstimativa[[#This Row],[PERÍODO]],0), 0 )</f>
        <v>42</v>
      </c>
      <c r="H1086" s="72">
        <v>500</v>
      </c>
      <c r="I1086" s="12">
        <v>43245</v>
      </c>
      <c r="J1086" s="7"/>
      <c r="K1086" s="8"/>
      <c r="L1086" s="6"/>
      <c r="M1086" s="238">
        <f>SUMIFS(tabSaldoAta[SALDO],tabSaldoAta[CÓDIGO],tabEstimativa[[#This Row],[CÓDIGO]],tabSaldoAta[ATA.NR],tabEstimativa[[#This Row],[ATA.NR]],tabSaldoAta[ATA.ANO],tabEstimativa[[#This Row],[ATA.ANO]])</f>
        <v>0</v>
      </c>
      <c r="N1086" s="13" t="s">
        <v>1459</v>
      </c>
      <c r="O1086" s="308" t="s">
        <v>1352</v>
      </c>
      <c r="P1086" s="36"/>
      <c r="Q1086" s="35" t="str">
        <f>IFERROR( VLOOKUP(tabEstimativa[[#This Row],[PREGÃO]],tabPregões[#Data],6,FALSE), "" )</f>
        <v/>
      </c>
      <c r="R1086" s="48"/>
      <c r="S1086" s="66" t="str">
        <f>IF(COUNTIFS(tabImprósperosDetalhes[PREGÃO],tabEstimativa[[#This Row],[PREGÃO]],tabImprósperosDetalhes[IMPRÓSPERO],tabEstimativa[[#This Row],[LOTE]]) &gt; 0,"X","")</f>
        <v/>
      </c>
      <c r="T1086" s="98" t="str">
        <f>IFERROR( VLOOKUP(tabEstimativa[[#This Row],[PREGÃO]],tabPregões[#Data],11,FALSE), "" )</f>
        <v/>
      </c>
      <c r="U1086" s="29" t="s">
        <v>1380</v>
      </c>
      <c r="V1086" s="53" t="s">
        <v>1551</v>
      </c>
      <c r="W1086" s="54">
        <v>43606.696840277778</v>
      </c>
      <c r="X1086" s="34" t="str">
        <f t="shared" si="17"/>
        <v>*</v>
      </c>
    </row>
    <row r="1087" spans="1:24" x14ac:dyDescent="0.3">
      <c r="A1087" s="2">
        <v>105419</v>
      </c>
      <c r="B1087" s="3" t="s">
        <v>2230</v>
      </c>
      <c r="C1087" s="5" t="s">
        <v>3</v>
      </c>
      <c r="D1087" s="11">
        <v>55</v>
      </c>
      <c r="E1087" s="23">
        <v>32</v>
      </c>
      <c r="F1087" s="11">
        <v>12</v>
      </c>
      <c r="G1087" s="74">
        <f>ROUNDUP(tabEstimativa[[#This Row],[ESTIMATIVA]] / tabEstimativa[[#This Row],[PERÍODO]],0)</f>
        <v>0</v>
      </c>
      <c r="H1087" s="72">
        <v>0</v>
      </c>
      <c r="I1087" s="12">
        <v>44097</v>
      </c>
      <c r="J1087" s="2">
        <v>9</v>
      </c>
      <c r="K1087" s="8">
        <v>2020</v>
      </c>
      <c r="L1087" s="6">
        <v>44210</v>
      </c>
      <c r="M1087" s="238">
        <f>SUMIFS(tabSaldoAta[SALDO],tabSaldoAta[CÓDIGO],tabEstimativa[[#This Row],[CÓDIGO]],tabSaldoAta[ATA.NR],tabEstimativa[[#This Row],[ATA.NR]],tabSaldoAta[ATA.ANO],tabEstimativa[[#This Row],[ATA.ANO]])</f>
        <v>0</v>
      </c>
      <c r="N1087" s="13" t="s">
        <v>1199</v>
      </c>
      <c r="O1087" s="307" t="s">
        <v>1869</v>
      </c>
      <c r="P1087" s="36" t="s">
        <v>2342</v>
      </c>
      <c r="Q1087" s="35">
        <f>IFERROR( VLOOKUP(tabEstimativa[[#This Row],[PREGÃO]],tabPregões[#Data],6,FALSE), "" )</f>
        <v>43857</v>
      </c>
      <c r="R1087" s="48"/>
      <c r="S1087" s="66" t="str">
        <f>IF(COUNTIFS(tabImprósperosDetalhes[PREGÃO],tabEstimativa[[#This Row],[PREGÃO]],tabImprósperosDetalhes[IMPRÓSPERO],tabEstimativa[[#This Row],[LOTE]]) &gt; 0,"X","")</f>
        <v/>
      </c>
      <c r="T1087" s="98" t="str">
        <f>IFERROR( VLOOKUP(tabEstimativa[[#This Row],[PREGÃO]],tabPregões[#Data],11,FALSE), "" )</f>
        <v>Empresa solicitou prorrogação de prazo para assinar contrato</v>
      </c>
      <c r="U1087" s="29"/>
      <c r="V1087" s="53" t="s">
        <v>2063</v>
      </c>
      <c r="W1087" s="54">
        <v>44109.650740740741</v>
      </c>
      <c r="X1087" s="34" t="str">
        <f t="shared" si="17"/>
        <v>*</v>
      </c>
    </row>
    <row r="1088" spans="1:24" x14ac:dyDescent="0.3">
      <c r="A1088" s="2">
        <v>114731</v>
      </c>
      <c r="B1088" s="3" t="s">
        <v>331</v>
      </c>
      <c r="C1088" s="5" t="s">
        <v>17</v>
      </c>
      <c r="D1088" s="11"/>
      <c r="E1088" s="23"/>
      <c r="F1088" s="11">
        <v>12</v>
      </c>
      <c r="G1088" s="74">
        <f>IFERROR( ROUNDUP(tabEstimativa[[#This Row],[ESTIMATIVA]] / tabEstimativa[[#This Row],[PERÍODO]],0), 0 )</f>
        <v>25</v>
      </c>
      <c r="H1088" s="72">
        <v>300</v>
      </c>
      <c r="I1088" s="12">
        <v>43346</v>
      </c>
      <c r="J1088" s="7"/>
      <c r="K1088" s="8"/>
      <c r="L1088" s="6"/>
      <c r="M1088" s="238">
        <f>SUMIFS(tabSaldoAta[SALDO],tabSaldoAta[CÓDIGO],tabEstimativa[[#This Row],[CÓDIGO]],tabSaldoAta[ATA.NR],tabEstimativa[[#This Row],[ATA.NR]],tabSaldoAta[ATA.ANO],tabEstimativa[[#This Row],[ATA.ANO]])</f>
        <v>0</v>
      </c>
      <c r="N1088" s="13" t="s">
        <v>1459</v>
      </c>
      <c r="O1088" s="308" t="s">
        <v>1330</v>
      </c>
      <c r="P1088" s="36"/>
      <c r="Q1088" s="35" t="str">
        <f>IFERROR( VLOOKUP(tabEstimativa[[#This Row],[PREGÃO]],tabPregões[#Data],6,FALSE), "" )</f>
        <v/>
      </c>
      <c r="R1088" s="48"/>
      <c r="S1088" s="66" t="str">
        <f>IF(COUNTIFS(tabImprósperosDetalhes[PREGÃO],tabEstimativa[[#This Row],[PREGÃO]],tabImprósperosDetalhes[IMPRÓSPERO],tabEstimativa[[#This Row],[LOTE]]) &gt; 0,"X","")</f>
        <v/>
      </c>
      <c r="T1088" s="98" t="str">
        <f>IFERROR( VLOOKUP(tabEstimativa[[#This Row],[PREGÃO]],tabPregões[#Data],11,FALSE), "" )</f>
        <v/>
      </c>
      <c r="U1088" s="29" t="s">
        <v>1380</v>
      </c>
      <c r="V1088" s="53" t="s">
        <v>1551</v>
      </c>
      <c r="W1088" s="54">
        <v>43591.434733796297</v>
      </c>
      <c r="X1088" s="34" t="str">
        <f t="shared" si="17"/>
        <v>*</v>
      </c>
    </row>
    <row r="1089" spans="1:24" x14ac:dyDescent="0.3">
      <c r="A1089" s="2">
        <v>77559</v>
      </c>
      <c r="B1089" s="3" t="s">
        <v>372</v>
      </c>
      <c r="C1089" s="5" t="s">
        <v>3</v>
      </c>
      <c r="D1089" s="11"/>
      <c r="E1089" s="23"/>
      <c r="F1089" s="11">
        <v>12</v>
      </c>
      <c r="G1089" s="74">
        <f>IFERROR( ROUNDUP(tabEstimativa[[#This Row],[ESTIMATIVA]] / tabEstimativa[[#This Row],[PERÍODO]],0), 0 )</f>
        <v>0</v>
      </c>
      <c r="H1089" s="72">
        <v>0</v>
      </c>
      <c r="I1089" s="12">
        <v>43607</v>
      </c>
      <c r="J1089" s="7">
        <v>189</v>
      </c>
      <c r="K1089" s="8">
        <v>2018</v>
      </c>
      <c r="L1089" s="6">
        <v>43724</v>
      </c>
      <c r="M1089" s="238">
        <f>SUMIFS(tabSaldoAta[SALDO],tabSaldoAta[CÓDIGO],tabEstimativa[[#This Row],[CÓDIGO]],tabSaldoAta[ATA.NR],tabEstimativa[[#This Row],[ATA.NR]],tabSaldoAta[ATA.ANO],tabEstimativa[[#This Row],[ATA.ANO]])</f>
        <v>0</v>
      </c>
      <c r="N1089" s="13" t="s">
        <v>1199</v>
      </c>
      <c r="O1089" s="308" t="s">
        <v>1333</v>
      </c>
      <c r="P1089" s="36" t="s">
        <v>2021</v>
      </c>
      <c r="Q1089" s="35">
        <f>IFERROR( VLOOKUP(tabEstimativa[[#This Row],[PREGÃO]],tabPregões[#Data],6,FALSE), "" )</f>
        <v>43726</v>
      </c>
      <c r="R1089" s="48"/>
      <c r="S1089" s="66" t="str">
        <f>IF(COUNTIFS(tabImprósperosDetalhes[PREGÃO],tabEstimativa[[#This Row],[PREGÃO]],tabImprósperosDetalhes[IMPRÓSPERO],tabEstimativa[[#This Row],[LOTE]]) &gt; 0,"X","")</f>
        <v/>
      </c>
      <c r="T1089" s="98" t="str">
        <f>IFERROR( VLOOKUP(tabEstimativa[[#This Row],[PREGÃO]],tabPregões[#Data],11,FALSE), "" )</f>
        <v>Área técnica respondeu recurso</v>
      </c>
      <c r="U1089" s="29" t="s">
        <v>1935</v>
      </c>
      <c r="V1089" s="53" t="s">
        <v>2063</v>
      </c>
      <c r="W1089" s="54">
        <v>43789.500173611108</v>
      </c>
      <c r="X1089" s="34" t="str">
        <f t="shared" si="17"/>
        <v>*</v>
      </c>
    </row>
    <row r="1090" spans="1:24" x14ac:dyDescent="0.3">
      <c r="A1090" s="2">
        <v>118427</v>
      </c>
      <c r="B1090" s="3" t="s">
        <v>373</v>
      </c>
      <c r="C1090" s="5" t="s">
        <v>47</v>
      </c>
      <c r="D1090" s="11">
        <v>74</v>
      </c>
      <c r="E1090" s="23">
        <v>2</v>
      </c>
      <c r="F1090" s="11">
        <v>12</v>
      </c>
      <c r="G1090" s="74">
        <f>IFERROR( ROUNDUP(tabEstimativa[[#This Row],[ESTIMATIVA]] / tabEstimativa[[#This Row],[PERÍODO]],0), 0 )</f>
        <v>250</v>
      </c>
      <c r="H1090" s="72">
        <v>3000</v>
      </c>
      <c r="I1090" s="12">
        <v>44159</v>
      </c>
      <c r="J1090" s="7">
        <v>145</v>
      </c>
      <c r="K1090" s="8">
        <v>2021</v>
      </c>
      <c r="L1090" s="6">
        <v>44707</v>
      </c>
      <c r="M1090" s="238">
        <f>SUMIFS(tabSaldoAta[SALDO],tabSaldoAta[CÓDIGO],tabEstimativa[[#This Row],[CÓDIGO]],tabSaldoAta[ATA.NR],tabEstimativa[[#This Row],[ATA.NR]],tabSaldoAta[ATA.ANO],tabEstimativa[[#This Row],[ATA.ANO]])</f>
        <v>0</v>
      </c>
      <c r="N1090" s="13" t="s">
        <v>1198</v>
      </c>
      <c r="O1090" s="307" t="str">
        <f>IFERROR( VLOOKUP(CONCATENATE(tabEstimativa[[#This Row],[ATA.NR]],"/",tabEstimativa[[#This Row],[ATA.ANO]]-2000),tabAtas[#Data],6,FALSE), "" )</f>
        <v>MADEIRAS</v>
      </c>
      <c r="P1090" s="36" t="s">
        <v>4518</v>
      </c>
      <c r="Q1090" s="35" t="str">
        <f>IFERROR( VLOOKUP(tabEstimativa[[#This Row],[PREGÃO]],tabPregões[#Data],6,FALSE), "" )</f>
        <v/>
      </c>
      <c r="R1090" s="48"/>
      <c r="S1090" s="66" t="str">
        <f>IF(COUNTIFS(tabImprósperosDetalhes[PREGÃO],tabEstimativa[[#This Row],[PREGÃO]],tabImprósperosDetalhes[IMPRÓSPERO],tabEstimativa[[#This Row],[LOTE]]) &gt; 0,"X","")</f>
        <v/>
      </c>
      <c r="T1090" s="98" t="str">
        <f>IFERROR( VLOOKUP(tabEstimativa[[#This Row],[PREGÃO]],tabPregões[#Data],11,FALSE), "" )</f>
        <v/>
      </c>
      <c r="U1090" s="29" t="s">
        <v>1560</v>
      </c>
      <c r="V1090" s="53" t="s">
        <v>4282</v>
      </c>
      <c r="W1090" s="54">
        <v>44736.399652777778</v>
      </c>
      <c r="X1090" s="34" t="str">
        <f t="shared" si="17"/>
        <v>*</v>
      </c>
    </row>
    <row r="1091" spans="1:24" x14ac:dyDescent="0.3">
      <c r="A1091" s="2">
        <v>121265</v>
      </c>
      <c r="B1091" s="3" t="s">
        <v>1027</v>
      </c>
      <c r="C1091" s="5" t="s">
        <v>3</v>
      </c>
      <c r="D1091" s="11"/>
      <c r="E1091" s="23"/>
      <c r="F1091" s="11">
        <v>12</v>
      </c>
      <c r="G1091" s="74">
        <f>IFERROR( ROUNDUP(tabEstimativa[[#This Row],[ESTIMATIVA]] / tabEstimativa[[#This Row],[PERÍODO]],0), 0 )</f>
        <v>0</v>
      </c>
      <c r="H1091" s="72">
        <v>0</v>
      </c>
      <c r="I1091" s="12">
        <v>43353</v>
      </c>
      <c r="J1091" s="7">
        <v>195</v>
      </c>
      <c r="K1091" s="8">
        <v>2017</v>
      </c>
      <c r="L1091" s="6">
        <v>43419</v>
      </c>
      <c r="M1091" s="238">
        <f>SUMIFS(tabSaldoAta[SALDO],tabSaldoAta[CÓDIGO],tabEstimativa[[#This Row],[CÓDIGO]],tabSaldoAta[ATA.NR],tabEstimativa[[#This Row],[ATA.NR]],tabSaldoAta[ATA.ANO],tabEstimativa[[#This Row],[ATA.ANO]])</f>
        <v>0</v>
      </c>
      <c r="N1091" s="13" t="s">
        <v>1199</v>
      </c>
      <c r="O1091" s="308" t="s">
        <v>1333</v>
      </c>
      <c r="P1091" s="36" t="s">
        <v>1704</v>
      </c>
      <c r="Q1091" s="35">
        <f>IFERROR( VLOOKUP(tabEstimativa[[#This Row],[PREGÃO]],tabPregões[#Data],6,FALSE), "" )</f>
        <v>43559</v>
      </c>
      <c r="R1091" s="48"/>
      <c r="S1091" s="66" t="str">
        <f>IF(COUNTIFS(tabImprósperosDetalhes[PREGÃO],tabEstimativa[[#This Row],[PREGÃO]],tabImprósperosDetalhes[IMPRÓSPERO],tabEstimativa[[#This Row],[LOTE]]) &gt; 0,"X","")</f>
        <v/>
      </c>
      <c r="T1091" s="98" t="str">
        <f>IFERROR( VLOOKUP(tabEstimativa[[#This Row],[PREGÃO]],tabPregões[#Data],11,FALSE), "" )</f>
        <v>Processo finalizado. Ata 8/19.</v>
      </c>
      <c r="U1091" s="29" t="s">
        <v>1935</v>
      </c>
      <c r="V1091" s="53" t="s">
        <v>1551</v>
      </c>
      <c r="W1091" s="54">
        <v>43686.353726851848</v>
      </c>
      <c r="X1091" s="34" t="str">
        <f t="shared" si="17"/>
        <v>*</v>
      </c>
    </row>
    <row r="1092" spans="1:24" x14ac:dyDescent="0.3">
      <c r="A1092" s="2">
        <v>115241</v>
      </c>
      <c r="B1092" s="3" t="s">
        <v>369</v>
      </c>
      <c r="C1092" s="5" t="s">
        <v>3</v>
      </c>
      <c r="D1092" s="11"/>
      <c r="E1092" s="23"/>
      <c r="F1092" s="11">
        <v>12</v>
      </c>
      <c r="G1092" s="74">
        <f>IFERROR( ROUNDUP(tabEstimativa[[#This Row],[ESTIMATIVA]] / tabEstimativa[[#This Row],[PERÍODO]],0), 0 )</f>
        <v>0</v>
      </c>
      <c r="H1092" s="72">
        <v>0</v>
      </c>
      <c r="I1092" s="12">
        <v>43607</v>
      </c>
      <c r="J1092" s="7">
        <v>189</v>
      </c>
      <c r="K1092" s="8">
        <v>2018</v>
      </c>
      <c r="L1092" s="6">
        <v>43724</v>
      </c>
      <c r="M1092" s="238">
        <f>SUMIFS(tabSaldoAta[SALDO],tabSaldoAta[CÓDIGO],tabEstimativa[[#This Row],[CÓDIGO]],tabSaldoAta[ATA.NR],tabEstimativa[[#This Row],[ATA.NR]],tabSaldoAta[ATA.ANO],tabEstimativa[[#This Row],[ATA.ANO]])</f>
        <v>0</v>
      </c>
      <c r="N1092" s="13" t="s">
        <v>1199</v>
      </c>
      <c r="O1092" s="308" t="s">
        <v>1333</v>
      </c>
      <c r="P1092" s="36" t="s">
        <v>2021</v>
      </c>
      <c r="Q1092" s="35">
        <f>IFERROR( VLOOKUP(tabEstimativa[[#This Row],[PREGÃO]],tabPregões[#Data],6,FALSE), "" )</f>
        <v>43726</v>
      </c>
      <c r="R1092" s="48"/>
      <c r="S1092" s="66" t="str">
        <f>IF(COUNTIFS(tabImprósperosDetalhes[PREGÃO],tabEstimativa[[#This Row],[PREGÃO]],tabImprósperosDetalhes[IMPRÓSPERO],tabEstimativa[[#This Row],[LOTE]]) &gt; 0,"X","")</f>
        <v/>
      </c>
      <c r="T1092" s="98" t="str">
        <f>IFERROR( VLOOKUP(tabEstimativa[[#This Row],[PREGÃO]],tabPregões[#Data],11,FALSE), "" )</f>
        <v>Área técnica respondeu recurso</v>
      </c>
      <c r="U1092" s="29" t="s">
        <v>1935</v>
      </c>
      <c r="V1092" s="53" t="s">
        <v>2063</v>
      </c>
      <c r="W1092" s="54">
        <v>43789.500173611108</v>
      </c>
      <c r="X1092" s="34" t="str">
        <f t="shared" si="17"/>
        <v>*</v>
      </c>
    </row>
    <row r="1093" spans="1:24" x14ac:dyDescent="0.3">
      <c r="A1093" s="2">
        <v>115242</v>
      </c>
      <c r="B1093" s="3" t="s">
        <v>1026</v>
      </c>
      <c r="C1093" s="5" t="s">
        <v>3</v>
      </c>
      <c r="D1093" s="11"/>
      <c r="E1093" s="23"/>
      <c r="F1093" s="11">
        <v>12</v>
      </c>
      <c r="G1093" s="74">
        <f>IFERROR( ROUNDUP(tabEstimativa[[#This Row],[ESTIMATIVA]] / tabEstimativa[[#This Row],[PERÍODO]],0), 0 )</f>
        <v>0</v>
      </c>
      <c r="H1093" s="72">
        <v>0</v>
      </c>
      <c r="I1093" s="12">
        <v>43353</v>
      </c>
      <c r="J1093" s="7">
        <v>195</v>
      </c>
      <c r="K1093" s="8">
        <v>2017</v>
      </c>
      <c r="L1093" s="6">
        <v>43419</v>
      </c>
      <c r="M1093" s="238">
        <f>SUMIFS(tabSaldoAta[SALDO],tabSaldoAta[CÓDIGO],tabEstimativa[[#This Row],[CÓDIGO]],tabSaldoAta[ATA.NR],tabEstimativa[[#This Row],[ATA.NR]],tabSaldoAta[ATA.ANO],tabEstimativa[[#This Row],[ATA.ANO]])</f>
        <v>0</v>
      </c>
      <c r="N1093" s="13" t="s">
        <v>1199</v>
      </c>
      <c r="O1093" s="308" t="s">
        <v>1333</v>
      </c>
      <c r="P1093" s="36" t="s">
        <v>1704</v>
      </c>
      <c r="Q1093" s="35">
        <f>IFERROR( VLOOKUP(tabEstimativa[[#This Row],[PREGÃO]],tabPregões[#Data],6,FALSE), "" )</f>
        <v>43559</v>
      </c>
      <c r="R1093" s="48"/>
      <c r="S1093" s="66" t="str">
        <f>IF(COUNTIFS(tabImprósperosDetalhes[PREGÃO],tabEstimativa[[#This Row],[PREGÃO]],tabImprósperosDetalhes[IMPRÓSPERO],tabEstimativa[[#This Row],[LOTE]]) &gt; 0,"X","")</f>
        <v/>
      </c>
      <c r="T1093" s="98" t="str">
        <f>IFERROR( VLOOKUP(tabEstimativa[[#This Row],[PREGÃO]],tabPregões[#Data],11,FALSE), "" )</f>
        <v>Processo finalizado. Ata 8/19.</v>
      </c>
      <c r="U1093" s="29" t="s">
        <v>1935</v>
      </c>
      <c r="V1093" s="53" t="s">
        <v>1551</v>
      </c>
      <c r="W1093" s="54">
        <v>43686.353726851848</v>
      </c>
      <c r="X1093" s="34" t="str">
        <f t="shared" si="17"/>
        <v>*</v>
      </c>
    </row>
    <row r="1094" spans="1:24" x14ac:dyDescent="0.3">
      <c r="A1094" s="2">
        <v>115240</v>
      </c>
      <c r="B1094" s="3" t="s">
        <v>1025</v>
      </c>
      <c r="C1094" s="5" t="s">
        <v>3</v>
      </c>
      <c r="D1094" s="11"/>
      <c r="E1094" s="23"/>
      <c r="F1094" s="11">
        <v>12</v>
      </c>
      <c r="G1094" s="74">
        <f>IFERROR( ROUNDUP(tabEstimativa[[#This Row],[ESTIMATIVA]] / tabEstimativa[[#This Row],[PERÍODO]],0), 0 )</f>
        <v>0</v>
      </c>
      <c r="H1094" s="72">
        <v>0</v>
      </c>
      <c r="I1094" s="12">
        <v>43353</v>
      </c>
      <c r="J1094" s="7">
        <v>195</v>
      </c>
      <c r="K1094" s="8">
        <v>2017</v>
      </c>
      <c r="L1094" s="6">
        <v>43419</v>
      </c>
      <c r="M1094" s="238">
        <f>SUMIFS(tabSaldoAta[SALDO],tabSaldoAta[CÓDIGO],tabEstimativa[[#This Row],[CÓDIGO]],tabSaldoAta[ATA.NR],tabEstimativa[[#This Row],[ATA.NR]],tabSaldoAta[ATA.ANO],tabEstimativa[[#This Row],[ATA.ANO]])</f>
        <v>0</v>
      </c>
      <c r="N1094" s="13" t="s">
        <v>1199</v>
      </c>
      <c r="O1094" s="308" t="s">
        <v>1333</v>
      </c>
      <c r="P1094" s="36" t="s">
        <v>1704</v>
      </c>
      <c r="Q1094" s="35">
        <f>IFERROR( VLOOKUP(tabEstimativa[[#This Row],[PREGÃO]],tabPregões[#Data],6,FALSE), "" )</f>
        <v>43559</v>
      </c>
      <c r="R1094" s="48"/>
      <c r="S1094" s="66" t="str">
        <f>IF(COUNTIFS(tabImprósperosDetalhes[PREGÃO],tabEstimativa[[#This Row],[PREGÃO]],tabImprósperosDetalhes[IMPRÓSPERO],tabEstimativa[[#This Row],[LOTE]]) &gt; 0,"X","")</f>
        <v/>
      </c>
      <c r="T1094" s="98" t="str">
        <f>IFERROR( VLOOKUP(tabEstimativa[[#This Row],[PREGÃO]],tabPregões[#Data],11,FALSE), "" )</f>
        <v>Processo finalizado. Ata 8/19.</v>
      </c>
      <c r="U1094" s="29" t="s">
        <v>1935</v>
      </c>
      <c r="V1094" s="53" t="s">
        <v>1551</v>
      </c>
      <c r="W1094" s="54">
        <v>43686.353726851848</v>
      </c>
      <c r="X1094" s="34" t="str">
        <f t="shared" si="17"/>
        <v>*</v>
      </c>
    </row>
    <row r="1095" spans="1:24" x14ac:dyDescent="0.3">
      <c r="A1095" s="2">
        <v>85136</v>
      </c>
      <c r="B1095" s="3" t="s">
        <v>915</v>
      </c>
      <c r="C1095" s="5" t="s">
        <v>87</v>
      </c>
      <c r="D1095" s="11"/>
      <c r="E1095" s="23"/>
      <c r="F1095" s="11">
        <v>12</v>
      </c>
      <c r="G1095" s="74">
        <f>IFERROR( ROUNDUP(tabEstimativa[[#This Row],[ESTIMATIVA]] / tabEstimativa[[#This Row],[PERÍODO]],0), 0 )</f>
        <v>42</v>
      </c>
      <c r="H1095" s="72">
        <v>500</v>
      </c>
      <c r="I1095" s="12">
        <v>43312</v>
      </c>
      <c r="J1095" s="7"/>
      <c r="K1095" s="8"/>
      <c r="L1095" s="6"/>
      <c r="M1095" s="238">
        <f>SUMIFS(tabSaldoAta[SALDO],tabSaldoAta[CÓDIGO],tabEstimativa[[#This Row],[CÓDIGO]],tabSaldoAta[ATA.NR],tabEstimativa[[#This Row],[ATA.NR]],tabSaldoAta[ATA.ANO],tabEstimativa[[#This Row],[ATA.ANO]])</f>
        <v>0</v>
      </c>
      <c r="N1095" s="13" t="s">
        <v>1459</v>
      </c>
      <c r="O1095" s="308" t="s">
        <v>1359</v>
      </c>
      <c r="P1095" s="36"/>
      <c r="Q1095" s="35" t="str">
        <f>IFERROR( VLOOKUP(tabEstimativa[[#This Row],[PREGÃO]],tabPregões[#Data],6,FALSE), "" )</f>
        <v/>
      </c>
      <c r="R1095" s="48"/>
      <c r="S1095" s="66" t="str">
        <f>IF(COUNTIFS(tabImprósperosDetalhes[PREGÃO],tabEstimativa[[#This Row],[PREGÃO]],tabImprósperosDetalhes[IMPRÓSPERO],tabEstimativa[[#This Row],[LOTE]]) &gt; 0,"X","")</f>
        <v/>
      </c>
      <c r="T1095" s="98" t="str">
        <f>IFERROR( VLOOKUP(tabEstimativa[[#This Row],[PREGÃO]],tabPregões[#Data],11,FALSE), "" )</f>
        <v/>
      </c>
      <c r="U1095" s="29" t="s">
        <v>1380</v>
      </c>
      <c r="V1095" s="53" t="s">
        <v>1551</v>
      </c>
      <c r="W1095" s="54">
        <v>43606.696840277778</v>
      </c>
      <c r="X1095" s="34" t="str">
        <f t="shared" si="17"/>
        <v>*</v>
      </c>
    </row>
    <row r="1096" spans="1:24" x14ac:dyDescent="0.3">
      <c r="A1096" s="2">
        <v>111806</v>
      </c>
      <c r="B1096" s="3" t="s">
        <v>699</v>
      </c>
      <c r="C1096" s="5" t="s">
        <v>3</v>
      </c>
      <c r="D1096" s="11">
        <v>55</v>
      </c>
      <c r="E1096" s="23">
        <v>32</v>
      </c>
      <c r="F1096" s="11">
        <v>12</v>
      </c>
      <c r="G1096" s="74">
        <f>IFERROR( ROUNDUP(tabEstimativa[[#This Row],[ESTIMATIVA]] / tabEstimativa[[#This Row],[PERÍODO]],0), 0 )</f>
        <v>59</v>
      </c>
      <c r="H1096" s="72">
        <v>700</v>
      </c>
      <c r="I1096" s="12">
        <v>43847</v>
      </c>
      <c r="J1096" s="2">
        <v>126</v>
      </c>
      <c r="K1096" s="8">
        <v>2019</v>
      </c>
      <c r="L1096" s="6">
        <v>43957</v>
      </c>
      <c r="M1096" s="238">
        <f>SUMIFS(tabSaldoAta[SALDO],tabSaldoAta[CÓDIGO],tabEstimativa[[#This Row],[CÓDIGO]],tabSaldoAta[ATA.NR],tabEstimativa[[#This Row],[ATA.NR]],tabSaldoAta[ATA.ANO],tabEstimativa[[#This Row],[ATA.ANO]])</f>
        <v>-30</v>
      </c>
      <c r="N1096" s="13" t="s">
        <v>1799</v>
      </c>
      <c r="O1096" s="308" t="s">
        <v>1540</v>
      </c>
      <c r="P1096" s="36" t="s">
        <v>3842</v>
      </c>
      <c r="Q1096" s="35">
        <f>IFERROR( VLOOKUP(tabEstimativa[[#This Row],[PREGÃO]],tabPregões[#Data],6,FALSE), "" )</f>
        <v>44090</v>
      </c>
      <c r="R1096" s="48">
        <v>2</v>
      </c>
      <c r="S1096" s="66" t="str">
        <f>IF(COUNTIFS(tabImprósperosDetalhes[PREGÃO],tabEstimativa[[#This Row],[PREGÃO]],tabImprósperosDetalhes[IMPRÓSPERO],tabEstimativa[[#This Row],[LOTE]]) &gt; 0,"X","")</f>
        <v>X</v>
      </c>
      <c r="T1096" s="98" t="str">
        <f>IFERROR( VLOOKUP(tabEstimativa[[#This Row],[PREGÃO]],tabPregões[#Data],11,FALSE), "" )</f>
        <v>Finalizado</v>
      </c>
      <c r="U1096" s="29" t="s">
        <v>1560</v>
      </c>
      <c r="V1096" s="53" t="s">
        <v>2063</v>
      </c>
      <c r="W1096" s="54">
        <v>44321.487280092595</v>
      </c>
      <c r="X1096" s="34" t="str">
        <f t="shared" si="17"/>
        <v>*</v>
      </c>
    </row>
    <row r="1097" spans="1:24" x14ac:dyDescent="0.3">
      <c r="A1097" s="2">
        <v>128816</v>
      </c>
      <c r="B1097" s="3" t="s">
        <v>713</v>
      </c>
      <c r="C1097" s="5" t="s">
        <v>17</v>
      </c>
      <c r="D1097" s="11">
        <v>55</v>
      </c>
      <c r="E1097" s="23">
        <v>32</v>
      </c>
      <c r="F1097" s="11">
        <v>12</v>
      </c>
      <c r="G1097" s="74">
        <f>IFERROR( ROUNDUP(tabEstimativa[[#This Row],[ESTIMATIVA]] / tabEstimativa[[#This Row],[PERÍODO]],0), 0 )</f>
        <v>9</v>
      </c>
      <c r="H1097" s="72">
        <v>100</v>
      </c>
      <c r="I1097" s="12">
        <v>43847</v>
      </c>
      <c r="J1097" s="2">
        <v>126</v>
      </c>
      <c r="K1097" s="8">
        <v>2019</v>
      </c>
      <c r="L1097" s="6">
        <v>43957</v>
      </c>
      <c r="M1097" s="238">
        <f>SUMIFS(tabSaldoAta[SALDO],tabSaldoAta[CÓDIGO],tabEstimativa[[#This Row],[CÓDIGO]],tabSaldoAta[ATA.NR],tabEstimativa[[#This Row],[ATA.NR]],tabSaldoAta[ATA.ANO],tabEstimativa[[#This Row],[ATA.ANO]])</f>
        <v>50</v>
      </c>
      <c r="N1097" s="13" t="s">
        <v>1799</v>
      </c>
      <c r="O1097" s="308" t="s">
        <v>1540</v>
      </c>
      <c r="P1097" s="36" t="s">
        <v>3842</v>
      </c>
      <c r="Q1097" s="35">
        <f>IFERROR( VLOOKUP(tabEstimativa[[#This Row],[PREGÃO]],tabPregões[#Data],6,FALSE), "" )</f>
        <v>44090</v>
      </c>
      <c r="R1097" s="48">
        <v>2</v>
      </c>
      <c r="S1097" s="66" t="str">
        <f>IF(COUNTIFS(tabImprósperosDetalhes[PREGÃO],tabEstimativa[[#This Row],[PREGÃO]],tabImprósperosDetalhes[IMPRÓSPERO],tabEstimativa[[#This Row],[LOTE]]) &gt; 0,"X","")</f>
        <v>X</v>
      </c>
      <c r="T1097" s="98" t="str">
        <f>IFERROR( VLOOKUP(tabEstimativa[[#This Row],[PREGÃO]],tabPregões[#Data],11,FALSE), "" )</f>
        <v>Finalizado</v>
      </c>
      <c r="U1097" s="29" t="s">
        <v>1560</v>
      </c>
      <c r="V1097" s="53" t="s">
        <v>2063</v>
      </c>
      <c r="W1097" s="54">
        <v>44321.487280092595</v>
      </c>
      <c r="X1097" s="34" t="str">
        <f t="shared" si="17"/>
        <v>*</v>
      </c>
    </row>
    <row r="1098" spans="1:24" x14ac:dyDescent="0.3">
      <c r="A1098" s="2">
        <v>128815</v>
      </c>
      <c r="B1098" s="3" t="s">
        <v>712</v>
      </c>
      <c r="C1098" s="5" t="s">
        <v>17</v>
      </c>
      <c r="D1098" s="11">
        <v>55</v>
      </c>
      <c r="E1098" s="23">
        <v>32</v>
      </c>
      <c r="F1098" s="11">
        <v>12</v>
      </c>
      <c r="G1098" s="74">
        <f>IFERROR( ROUNDUP(tabEstimativa[[#This Row],[ESTIMATIVA]] / tabEstimativa[[#This Row],[PERÍODO]],0), 0 )</f>
        <v>250</v>
      </c>
      <c r="H1098" s="72">
        <v>3000</v>
      </c>
      <c r="I1098" s="12">
        <v>43847</v>
      </c>
      <c r="J1098" s="2">
        <v>126</v>
      </c>
      <c r="K1098" s="8">
        <v>2019</v>
      </c>
      <c r="L1098" s="6">
        <v>43957</v>
      </c>
      <c r="M1098" s="238">
        <f>SUMIFS(tabSaldoAta[SALDO],tabSaldoAta[CÓDIGO],tabEstimativa[[#This Row],[CÓDIGO]],tabSaldoAta[ATA.NR],tabEstimativa[[#This Row],[ATA.NR]],tabSaldoAta[ATA.ANO],tabEstimativa[[#This Row],[ATA.ANO]])</f>
        <v>2500</v>
      </c>
      <c r="N1098" s="13" t="s">
        <v>1799</v>
      </c>
      <c r="O1098" s="308" t="s">
        <v>1540</v>
      </c>
      <c r="P1098" s="36" t="s">
        <v>3842</v>
      </c>
      <c r="Q1098" s="35">
        <f>IFERROR( VLOOKUP(tabEstimativa[[#This Row],[PREGÃO]],tabPregões[#Data],6,FALSE), "" )</f>
        <v>44090</v>
      </c>
      <c r="R1098" s="48">
        <v>2</v>
      </c>
      <c r="S1098" s="66" t="str">
        <f>IF(COUNTIFS(tabImprósperosDetalhes[PREGÃO],tabEstimativa[[#This Row],[PREGÃO]],tabImprósperosDetalhes[IMPRÓSPERO],tabEstimativa[[#This Row],[LOTE]]) &gt; 0,"X","")</f>
        <v>X</v>
      </c>
      <c r="T1098" s="98" t="str">
        <f>IFERROR( VLOOKUP(tabEstimativa[[#This Row],[PREGÃO]],tabPregões[#Data],11,FALSE), "" )</f>
        <v>Finalizado</v>
      </c>
      <c r="U1098" s="29" t="s">
        <v>1560</v>
      </c>
      <c r="V1098" s="53" t="s">
        <v>2063</v>
      </c>
      <c r="W1098" s="54">
        <v>44321.487280092595</v>
      </c>
      <c r="X1098" s="34" t="str">
        <f t="shared" si="17"/>
        <v>*</v>
      </c>
    </row>
    <row r="1099" spans="1:24" x14ac:dyDescent="0.3">
      <c r="A1099" s="2">
        <v>14977</v>
      </c>
      <c r="B1099" s="3" t="s">
        <v>1983</v>
      </c>
      <c r="C1099" s="5" t="s">
        <v>3</v>
      </c>
      <c r="D1099" s="11">
        <v>51</v>
      </c>
      <c r="E1099" s="23">
        <v>37</v>
      </c>
      <c r="F1099" s="11">
        <v>12</v>
      </c>
      <c r="G1099" s="74">
        <f>ROUNDUP(tabEstimativa[[#This Row],[ESTIMATIVA]] / tabEstimativa[[#This Row],[PERÍODO]],0)</f>
        <v>17</v>
      </c>
      <c r="H1099" s="72">
        <v>200</v>
      </c>
      <c r="I1099" s="12">
        <v>44308</v>
      </c>
      <c r="J1099" s="2">
        <v>154</v>
      </c>
      <c r="K1099" s="8">
        <v>2019</v>
      </c>
      <c r="L1099" s="6">
        <v>44005</v>
      </c>
      <c r="M1099" s="238">
        <f>SUMIFS(tabSaldoAta[SALDO],tabSaldoAta[CÓDIGO],tabEstimativa[[#This Row],[CÓDIGO]],tabSaldoAta[ATA.NR],tabEstimativa[[#This Row],[ATA.NR]],tabSaldoAta[ATA.ANO],tabEstimativa[[#This Row],[ATA.ANO]])</f>
        <v>190</v>
      </c>
      <c r="N1099" s="13" t="s">
        <v>1198</v>
      </c>
      <c r="O1099" s="307" t="s">
        <v>1347</v>
      </c>
      <c r="P1099" s="36" t="s">
        <v>4131</v>
      </c>
      <c r="Q1099" s="35">
        <f>IFERROR( VLOOKUP(tabEstimativa[[#This Row],[PREGÃO]],tabPregões[#Data],6,FALSE), "" )</f>
        <v>44271</v>
      </c>
      <c r="R1099" s="48">
        <v>4</v>
      </c>
      <c r="S1099" s="66" t="str">
        <f>IF(COUNTIFS(tabImprósperosDetalhes[PREGÃO],tabEstimativa[[#This Row],[PREGÃO]],tabImprósperosDetalhes[IMPRÓSPERO],tabEstimativa[[#This Row],[LOTE]]) &gt; 0,"X","")</f>
        <v>X</v>
      </c>
      <c r="T1099" s="98" t="str">
        <f>IFERROR( VLOOKUP(tabEstimativa[[#This Row],[PREGÃO]],tabPregões[#Data],11,FALSE), "" )</f>
        <v>Processo finalizado. Ata 105/21.</v>
      </c>
      <c r="U1099" s="29" t="s">
        <v>1560</v>
      </c>
      <c r="V1099" s="53" t="s">
        <v>2063</v>
      </c>
      <c r="W1099" s="54">
        <v>44323.449004629627</v>
      </c>
      <c r="X1099" s="34" t="str">
        <f t="shared" si="17"/>
        <v>*</v>
      </c>
    </row>
    <row r="1100" spans="1:24" x14ac:dyDescent="0.3">
      <c r="A1100" s="2">
        <v>104755</v>
      </c>
      <c r="B1100" s="3" t="s">
        <v>720</v>
      </c>
      <c r="C1100" s="5" t="s">
        <v>3</v>
      </c>
      <c r="D1100" s="11">
        <v>78</v>
      </c>
      <c r="E1100" s="23">
        <v>6</v>
      </c>
      <c r="F1100" s="11">
        <v>12</v>
      </c>
      <c r="G1100" s="74">
        <f>IFERROR( ROUNDUP(tabEstimativa[[#This Row],[ESTIMATIVA]] / tabEstimativa[[#This Row],[PERÍODO]],0), 0 )</f>
        <v>0</v>
      </c>
      <c r="H1100" s="72">
        <v>0</v>
      </c>
      <c r="I1100" s="12">
        <v>43332</v>
      </c>
      <c r="J1100" s="7">
        <v>183</v>
      </c>
      <c r="K1100" s="8">
        <v>2017</v>
      </c>
      <c r="L1100" s="6">
        <v>43402</v>
      </c>
      <c r="M1100" s="238">
        <f>SUMIFS(tabSaldoAta[SALDO],tabSaldoAta[CÓDIGO],tabEstimativa[[#This Row],[CÓDIGO]],tabSaldoAta[ATA.NR],tabEstimativa[[#This Row],[ATA.NR]],tabSaldoAta[ATA.ANO],tabEstimativa[[#This Row],[ATA.ANO]])</f>
        <v>0</v>
      </c>
      <c r="N1100" s="13" t="s">
        <v>1199</v>
      </c>
      <c r="O1100" s="308" t="s">
        <v>1365</v>
      </c>
      <c r="P1100" s="36"/>
      <c r="Q1100" s="35" t="str">
        <f>IFERROR( VLOOKUP(tabEstimativa[[#This Row],[PREGÃO]],tabPregões[#Data],6,FALSE), "" )</f>
        <v/>
      </c>
      <c r="R1100" s="48"/>
      <c r="S1100" s="66" t="str">
        <f>IF(COUNTIFS(tabImprósperosDetalhes[PREGÃO],tabEstimativa[[#This Row],[PREGÃO]],tabImprósperosDetalhes[IMPRÓSPERO],tabEstimativa[[#This Row],[LOTE]]) &gt; 0,"X","")</f>
        <v/>
      </c>
      <c r="T1100" s="98" t="str">
        <f>IFERROR( VLOOKUP(tabEstimativa[[#This Row],[PREGÃO]],tabPregões[#Data],11,FALSE), "" )</f>
        <v/>
      </c>
      <c r="U1100" s="29" t="s">
        <v>1522</v>
      </c>
      <c r="V1100" s="53" t="s">
        <v>1551</v>
      </c>
      <c r="W1100" s="54">
        <v>43685.585613425923</v>
      </c>
      <c r="X1100" s="34" t="str">
        <f t="shared" si="17"/>
        <v>*</v>
      </c>
    </row>
    <row r="1101" spans="1:24" x14ac:dyDescent="0.3">
      <c r="A1101" s="2">
        <v>115339</v>
      </c>
      <c r="B1101" s="3" t="s">
        <v>333</v>
      </c>
      <c r="C1101" s="5" t="s">
        <v>17</v>
      </c>
      <c r="D1101" s="11"/>
      <c r="E1101" s="23"/>
      <c r="F1101" s="11">
        <v>12</v>
      </c>
      <c r="G1101" s="74">
        <f>IFERROR( ROUNDUP(tabEstimativa[[#This Row],[ESTIMATIVA]] / tabEstimativa[[#This Row],[PERÍODO]],0), 0 )</f>
        <v>5</v>
      </c>
      <c r="H1101" s="72">
        <v>50</v>
      </c>
      <c r="I1101" s="12">
        <v>43346</v>
      </c>
      <c r="J1101" s="7"/>
      <c r="K1101" s="8"/>
      <c r="L1101" s="6"/>
      <c r="M1101" s="238">
        <f>SUMIFS(tabSaldoAta[SALDO],tabSaldoAta[CÓDIGO],tabEstimativa[[#This Row],[CÓDIGO]],tabSaldoAta[ATA.NR],tabEstimativa[[#This Row],[ATA.NR]],tabSaldoAta[ATA.ANO],tabEstimativa[[#This Row],[ATA.ANO]])</f>
        <v>0</v>
      </c>
      <c r="N1101" s="13" t="s">
        <v>1459</v>
      </c>
      <c r="O1101" s="308" t="s">
        <v>1330</v>
      </c>
      <c r="P1101" s="36"/>
      <c r="Q1101" s="35" t="str">
        <f>IFERROR( VLOOKUP(tabEstimativa[[#This Row],[PREGÃO]],tabPregões[#Data],6,FALSE), "" )</f>
        <v/>
      </c>
      <c r="R1101" s="48"/>
      <c r="S1101" s="66" t="str">
        <f>IF(COUNTIFS(tabImprósperosDetalhes[PREGÃO],tabEstimativa[[#This Row],[PREGÃO]],tabImprósperosDetalhes[IMPRÓSPERO],tabEstimativa[[#This Row],[LOTE]]) &gt; 0,"X","")</f>
        <v/>
      </c>
      <c r="T1101" s="98" t="str">
        <f>IFERROR( VLOOKUP(tabEstimativa[[#This Row],[PREGÃO]],tabPregões[#Data],11,FALSE), "" )</f>
        <v/>
      </c>
      <c r="U1101" s="29" t="s">
        <v>1380</v>
      </c>
      <c r="V1101" s="53" t="s">
        <v>1551</v>
      </c>
      <c r="W1101" s="54">
        <v>43606.696840277778</v>
      </c>
      <c r="X1101" s="34" t="str">
        <f t="shared" si="17"/>
        <v>*</v>
      </c>
    </row>
    <row r="1102" spans="1:24" x14ac:dyDescent="0.3">
      <c r="A1102" s="2">
        <v>78509</v>
      </c>
      <c r="B1102" s="3" t="s">
        <v>213</v>
      </c>
      <c r="C1102" s="5" t="s">
        <v>3</v>
      </c>
      <c r="D1102" s="11">
        <v>51</v>
      </c>
      <c r="E1102" s="23">
        <v>36</v>
      </c>
      <c r="F1102" s="11">
        <v>12</v>
      </c>
      <c r="G1102" s="74">
        <f>IFERROR( ROUNDUP(tabEstimativa[[#This Row],[ESTIMATIVA]] / tabEstimativa[[#This Row],[PERÍODO]],0), 0 )</f>
        <v>1</v>
      </c>
      <c r="H1102" s="72">
        <v>10</v>
      </c>
      <c r="I1102" s="12">
        <v>43762</v>
      </c>
      <c r="J1102" s="7">
        <v>47</v>
      </c>
      <c r="K1102" s="8">
        <v>2019</v>
      </c>
      <c r="L1102" s="6">
        <v>43878</v>
      </c>
      <c r="M1102" s="238">
        <f>SUMIFS(tabSaldoAta[SALDO],tabSaldoAta[CÓDIGO],tabEstimativa[[#This Row],[CÓDIGO]],tabSaldoAta[ATA.NR],tabEstimativa[[#This Row],[ATA.NR]],tabSaldoAta[ATA.ANO],tabEstimativa[[#This Row],[ATA.ANO]])</f>
        <v>18</v>
      </c>
      <c r="N1102" s="13" t="s">
        <v>1198</v>
      </c>
      <c r="O1102" s="308" t="s">
        <v>1548</v>
      </c>
      <c r="P1102" s="36" t="s">
        <v>3629</v>
      </c>
      <c r="Q1102" s="35">
        <f>IFERROR( VLOOKUP(tabEstimativa[[#This Row],[PREGÃO]],tabPregões[#Data],6,FALSE), "" )</f>
        <v>44046</v>
      </c>
      <c r="R1102" s="48">
        <v>11</v>
      </c>
      <c r="S1102" s="66" t="str">
        <f>IF(COUNTIFS(tabImprósperosDetalhes[PREGÃO],tabEstimativa[[#This Row],[PREGÃO]],tabImprósperosDetalhes[IMPRÓSPERO],tabEstimativa[[#This Row],[LOTE]]) &gt; 0,"X","")</f>
        <v/>
      </c>
      <c r="T1102" s="98" t="str">
        <f>IFERROR( VLOOKUP(tabEstimativa[[#This Row],[PREGÃO]],tabPregões[#Data],11,FALSE), "" )</f>
        <v>Finalizado</v>
      </c>
      <c r="U1102" s="29" t="s">
        <v>1560</v>
      </c>
      <c r="V1102" s="53" t="s">
        <v>2063</v>
      </c>
      <c r="W1102" s="54">
        <v>44256.556493055556</v>
      </c>
      <c r="X1102" s="34" t="str">
        <f t="shared" si="17"/>
        <v>*</v>
      </c>
    </row>
    <row r="1103" spans="1:24" x14ac:dyDescent="0.3">
      <c r="A1103" s="2">
        <v>134033</v>
      </c>
      <c r="B1103" s="3" t="s">
        <v>318</v>
      </c>
      <c r="C1103" s="5" t="s">
        <v>17</v>
      </c>
      <c r="D1103" s="11"/>
      <c r="E1103" s="23"/>
      <c r="F1103" s="11">
        <v>12</v>
      </c>
      <c r="G1103" s="74">
        <f>IFERROR( ROUNDUP(tabEstimativa[[#This Row],[ESTIMATIVA]] / tabEstimativa[[#This Row],[PERÍODO]],0), 0 )</f>
        <v>17</v>
      </c>
      <c r="H1103" s="72">
        <v>200</v>
      </c>
      <c r="I1103" s="12">
        <v>43346</v>
      </c>
      <c r="J1103" s="7"/>
      <c r="K1103" s="8"/>
      <c r="L1103" s="6"/>
      <c r="M1103" s="238">
        <f>SUMIFS(tabSaldoAta[SALDO],tabSaldoAta[CÓDIGO],tabEstimativa[[#This Row],[CÓDIGO]],tabSaldoAta[ATA.NR],tabEstimativa[[#This Row],[ATA.NR]],tabSaldoAta[ATA.ANO],tabEstimativa[[#This Row],[ATA.ANO]])</f>
        <v>0</v>
      </c>
      <c r="N1103" s="13" t="s">
        <v>1459</v>
      </c>
      <c r="O1103" s="308" t="s">
        <v>1330</v>
      </c>
      <c r="P1103" s="36"/>
      <c r="Q1103" s="35" t="str">
        <f>IFERROR( VLOOKUP(tabEstimativa[[#This Row],[PREGÃO]],tabPregões[#Data],6,FALSE), "" )</f>
        <v/>
      </c>
      <c r="R1103" s="48"/>
      <c r="S1103" s="66" t="str">
        <f>IF(COUNTIFS(tabImprósperosDetalhes[PREGÃO],tabEstimativa[[#This Row],[PREGÃO]],tabImprósperosDetalhes[IMPRÓSPERO],tabEstimativa[[#This Row],[LOTE]]) &gt; 0,"X","")</f>
        <v/>
      </c>
      <c r="T1103" s="98" t="str">
        <f>IFERROR( VLOOKUP(tabEstimativa[[#This Row],[PREGÃO]],tabPregões[#Data],11,FALSE), "" )</f>
        <v/>
      </c>
      <c r="U1103" s="29" t="s">
        <v>1380</v>
      </c>
      <c r="V1103" s="53" t="s">
        <v>1551</v>
      </c>
      <c r="W1103" s="54">
        <v>43606.696840277778</v>
      </c>
      <c r="X1103" s="34" t="str">
        <f t="shared" si="17"/>
        <v>*</v>
      </c>
    </row>
    <row r="1104" spans="1:24" x14ac:dyDescent="0.3">
      <c r="A1104" s="2">
        <v>133660</v>
      </c>
      <c r="B1104" s="3" t="s">
        <v>313</v>
      </c>
      <c r="C1104" s="5" t="s">
        <v>17</v>
      </c>
      <c r="D1104" s="11"/>
      <c r="E1104" s="23"/>
      <c r="F1104" s="11">
        <v>12</v>
      </c>
      <c r="G1104" s="74">
        <f>IFERROR( ROUNDUP(tabEstimativa[[#This Row],[ESTIMATIVA]] / tabEstimativa[[#This Row],[PERÍODO]],0), 0 )</f>
        <v>17</v>
      </c>
      <c r="H1104" s="72">
        <v>200</v>
      </c>
      <c r="I1104" s="12">
        <v>43346</v>
      </c>
      <c r="J1104" s="7"/>
      <c r="K1104" s="8"/>
      <c r="L1104" s="6"/>
      <c r="M1104" s="238">
        <f>SUMIFS(tabSaldoAta[SALDO],tabSaldoAta[CÓDIGO],tabEstimativa[[#This Row],[CÓDIGO]],tabSaldoAta[ATA.NR],tabEstimativa[[#This Row],[ATA.NR]],tabSaldoAta[ATA.ANO],tabEstimativa[[#This Row],[ATA.ANO]])</f>
        <v>0</v>
      </c>
      <c r="N1104" s="13" t="s">
        <v>1459</v>
      </c>
      <c r="O1104" s="308" t="s">
        <v>1330</v>
      </c>
      <c r="P1104" s="36"/>
      <c r="Q1104" s="35" t="str">
        <f>IFERROR( VLOOKUP(tabEstimativa[[#This Row],[PREGÃO]],tabPregões[#Data],6,FALSE), "" )</f>
        <v/>
      </c>
      <c r="R1104" s="48"/>
      <c r="S1104" s="66" t="str">
        <f>IF(COUNTIFS(tabImprósperosDetalhes[PREGÃO],tabEstimativa[[#This Row],[PREGÃO]],tabImprósperosDetalhes[IMPRÓSPERO],tabEstimativa[[#This Row],[LOTE]]) &gt; 0,"X","")</f>
        <v/>
      </c>
      <c r="T1104" s="98" t="str">
        <f>IFERROR( VLOOKUP(tabEstimativa[[#This Row],[PREGÃO]],tabPregões[#Data],11,FALSE), "" )</f>
        <v/>
      </c>
      <c r="U1104" s="29" t="s">
        <v>1380</v>
      </c>
      <c r="V1104" s="53" t="s">
        <v>1551</v>
      </c>
      <c r="W1104" s="54">
        <v>43606.696840277778</v>
      </c>
      <c r="X1104" s="34" t="str">
        <f t="shared" si="17"/>
        <v>*</v>
      </c>
    </row>
    <row r="1105" spans="1:24" x14ac:dyDescent="0.3">
      <c r="A1105" s="2">
        <v>13094</v>
      </c>
      <c r="B1105" s="3" t="s">
        <v>1426</v>
      </c>
      <c r="C1105" s="5" t="s">
        <v>3</v>
      </c>
      <c r="D1105" s="11">
        <v>51</v>
      </c>
      <c r="E1105" s="23">
        <v>11</v>
      </c>
      <c r="F1105" s="11">
        <v>12</v>
      </c>
      <c r="G1105" s="74">
        <f>IFERROR( ROUNDUP(tabEstimativa[[#This Row],[ESTIMATIVA]] / tabEstimativa[[#This Row],[PERÍODO]],0), 0 )</f>
        <v>0</v>
      </c>
      <c r="H1105" s="72">
        <v>0</v>
      </c>
      <c r="I1105" s="12">
        <v>44224</v>
      </c>
      <c r="J1105" s="2">
        <v>121</v>
      </c>
      <c r="K1105" s="8">
        <v>2020</v>
      </c>
      <c r="L1105" s="6">
        <v>44347</v>
      </c>
      <c r="M1105" s="238">
        <f>SUMIFS(tabSaldoAta[SALDO],tabSaldoAta[CÓDIGO],tabEstimativa[[#This Row],[CÓDIGO]],tabSaldoAta[ATA.NR],tabEstimativa[[#This Row],[ATA.NR]],tabSaldoAta[ATA.ANO],tabEstimativa[[#This Row],[ATA.ANO]])</f>
        <v>400</v>
      </c>
      <c r="N1105" s="13" t="s">
        <v>1799</v>
      </c>
      <c r="O1105" s="307" t="str">
        <f>IFERROR( VLOOKUP(CONCATENATE(tabEstimativa[[#This Row],[ATA.NR]],"/",tabEstimativa[[#This Row],[ATA.ANO]]-2000),tabAtas[#Data],6,FALSE), "" )</f>
        <v>CADEADO, FECHADURA E GONZO</v>
      </c>
      <c r="P1105" s="36" t="s">
        <v>3599</v>
      </c>
      <c r="Q1105" s="35">
        <f>IFERROR( VLOOKUP(tabEstimativa[[#This Row],[PREGÃO]],tabPregões[#Data],6,FALSE), "" )</f>
        <v>43987</v>
      </c>
      <c r="R1105" s="48"/>
      <c r="S1105" s="66" t="str">
        <f>IF(COUNTIFS(tabImprósperosDetalhes[PREGÃO],tabEstimativa[[#This Row],[PREGÃO]],tabImprósperosDetalhes[IMPRÓSPERO],tabEstimativa[[#This Row],[LOTE]]) &gt; 0,"X","")</f>
        <v/>
      </c>
      <c r="T1105" s="98" t="str">
        <f>IFERROR( VLOOKUP(tabEstimativa[[#This Row],[PREGÃO]],tabPregões[#Data],11,FALSE), "" )</f>
        <v>Finalizar - Contrato assinado</v>
      </c>
      <c r="U1105" s="29" t="s">
        <v>1560</v>
      </c>
      <c r="V1105" s="53" t="s">
        <v>2063</v>
      </c>
      <c r="W1105" s="54">
        <v>44256.339907407404</v>
      </c>
      <c r="X1105" s="34" t="str">
        <f t="shared" si="17"/>
        <v>*</v>
      </c>
    </row>
    <row r="1106" spans="1:24" x14ac:dyDescent="0.3">
      <c r="A1106" s="2">
        <v>127567</v>
      </c>
      <c r="B1106" s="3" t="s">
        <v>773</v>
      </c>
      <c r="C1106" s="5" t="s">
        <v>17</v>
      </c>
      <c r="D1106" s="11"/>
      <c r="E1106" s="23"/>
      <c r="F1106" s="11">
        <v>12</v>
      </c>
      <c r="G1106" s="74">
        <f>IFERROR( ROUNDUP(tabEstimativa[[#This Row],[ESTIMATIVA]] / tabEstimativa[[#This Row],[PERÍODO]],0), 0 )</f>
        <v>144</v>
      </c>
      <c r="H1106" s="72">
        <v>1728</v>
      </c>
      <c r="I1106" s="12">
        <v>43333</v>
      </c>
      <c r="J1106" s="7"/>
      <c r="K1106" s="8"/>
      <c r="L1106" s="6"/>
      <c r="M1106" s="238">
        <f>SUMIFS(tabSaldoAta[SALDO],tabSaldoAta[CÓDIGO],tabEstimativa[[#This Row],[CÓDIGO]],tabSaldoAta[ATA.NR],tabEstimativa[[#This Row],[ATA.NR]],tabSaldoAta[ATA.ANO],tabEstimativa[[#This Row],[ATA.ANO]])</f>
        <v>0</v>
      </c>
      <c r="N1106" s="13" t="s">
        <v>1459</v>
      </c>
      <c r="O1106" s="308" t="s">
        <v>1350</v>
      </c>
      <c r="P1106" s="36"/>
      <c r="Q1106" s="35" t="str">
        <f>IFERROR( VLOOKUP(tabEstimativa[[#This Row],[PREGÃO]],tabPregões[#Data],6,FALSE), "" )</f>
        <v/>
      </c>
      <c r="R1106" s="48"/>
      <c r="S1106" s="66" t="str">
        <f>IF(COUNTIFS(tabImprósperosDetalhes[PREGÃO],tabEstimativa[[#This Row],[PREGÃO]],tabImprósperosDetalhes[IMPRÓSPERO],tabEstimativa[[#This Row],[LOTE]]) &gt; 0,"X","")</f>
        <v/>
      </c>
      <c r="T1106" s="98" t="str">
        <f>IFERROR( VLOOKUP(tabEstimativa[[#This Row],[PREGÃO]],tabPregões[#Data],11,FALSE), "" )</f>
        <v/>
      </c>
      <c r="U1106" s="29" t="s">
        <v>1380</v>
      </c>
      <c r="V1106" s="53" t="s">
        <v>1551</v>
      </c>
      <c r="W1106" s="54">
        <v>43591.434733796297</v>
      </c>
      <c r="X1106" s="34" t="str">
        <f t="shared" si="17"/>
        <v>*</v>
      </c>
    </row>
    <row r="1107" spans="1:24" x14ac:dyDescent="0.3">
      <c r="A1107" s="2">
        <v>13072</v>
      </c>
      <c r="B1107" s="3" t="s">
        <v>560</v>
      </c>
      <c r="C1107" s="5" t="s">
        <v>3</v>
      </c>
      <c r="D1107" s="11">
        <v>61</v>
      </c>
      <c r="E1107" s="23">
        <v>8</v>
      </c>
      <c r="F1107" s="11">
        <v>12</v>
      </c>
      <c r="G1107" s="74">
        <f>IFERROR( ROUNDUP(tabEstimativa[[#This Row],[ESTIMATIVA]] / tabEstimativa[[#This Row],[PERÍODO]],0), 0 )</f>
        <v>84</v>
      </c>
      <c r="H1107" s="72">
        <v>1000</v>
      </c>
      <c r="I1107" s="12">
        <v>44182</v>
      </c>
      <c r="J1107" s="7">
        <v>101</v>
      </c>
      <c r="K1107" s="8">
        <v>2020</v>
      </c>
      <c r="L1107" s="6">
        <v>44313</v>
      </c>
      <c r="M1107" s="238">
        <f>SUMIFS(tabSaldoAta[SALDO],tabSaldoAta[CÓDIGO],tabEstimativa[[#This Row],[CÓDIGO]],tabSaldoAta[ATA.NR],tabEstimativa[[#This Row],[ATA.NR]],tabSaldoAta[ATA.ANO],tabEstimativa[[#This Row],[ATA.ANO]])</f>
        <v>4000</v>
      </c>
      <c r="N1107" s="13" t="s">
        <v>1198</v>
      </c>
      <c r="O1107" s="307" t="str">
        <f>IFERROR( VLOOKUP(CONCATENATE(tabEstimativa[[#This Row],[ATA.NR]],"/",tabEstimativa[[#This Row],[ATA.ANO]]-2000),tabAtas[#Data],6,FALSE), "" )</f>
        <v>MATERIAL HIDRAULICO</v>
      </c>
      <c r="P1107" s="36" t="s">
        <v>3371</v>
      </c>
      <c r="Q1107" s="35">
        <f>IFERROR( VLOOKUP(tabEstimativa[[#This Row],[PREGÃO]],tabPregões[#Data],6,FALSE), "" )</f>
        <v>43969</v>
      </c>
      <c r="R1107" s="48">
        <v>12</v>
      </c>
      <c r="S1107" s="66" t="str">
        <f>IF(COUNTIFS(tabImprósperosDetalhes[PREGÃO],tabEstimativa[[#This Row],[PREGÃO]],tabImprósperosDetalhes[IMPRÓSPERO],tabEstimativa[[#This Row],[LOTE]]) &gt; 0,"X","")</f>
        <v/>
      </c>
      <c r="T1107" s="98" t="str">
        <f>IFERROR( VLOOKUP(tabEstimativa[[#This Row],[PREGÃO]],tabPregões[#Data],11,FALSE), "" )</f>
        <v>Processo conferido, finalizado.</v>
      </c>
      <c r="U1107" s="29" t="s">
        <v>1560</v>
      </c>
      <c r="V1107" s="53" t="s">
        <v>2063</v>
      </c>
      <c r="W1107" s="54">
        <v>44313.374548611115</v>
      </c>
      <c r="X1107" s="34" t="str">
        <f t="shared" si="17"/>
        <v>*</v>
      </c>
    </row>
    <row r="1108" spans="1:24" x14ac:dyDescent="0.3">
      <c r="A1108" s="2">
        <v>13517</v>
      </c>
      <c r="B1108" s="3" t="s">
        <v>573</v>
      </c>
      <c r="C1108" s="5" t="s">
        <v>3</v>
      </c>
      <c r="D1108" s="11">
        <v>61</v>
      </c>
      <c r="E1108" s="23">
        <v>8</v>
      </c>
      <c r="F1108" s="11">
        <v>12</v>
      </c>
      <c r="G1108" s="74">
        <f>IFERROR( ROUNDUP(tabEstimativa[[#This Row],[ESTIMATIVA]] / tabEstimativa[[#This Row],[PERÍODO]],0), 0 )</f>
        <v>13</v>
      </c>
      <c r="H1108" s="72">
        <v>150</v>
      </c>
      <c r="I1108" s="12">
        <v>44182</v>
      </c>
      <c r="J1108" s="7">
        <v>101</v>
      </c>
      <c r="K1108" s="8">
        <v>2020</v>
      </c>
      <c r="L1108" s="6">
        <v>44313</v>
      </c>
      <c r="M1108" s="238">
        <f>SUMIFS(tabSaldoAta[SALDO],tabSaldoAta[CÓDIGO],tabEstimativa[[#This Row],[CÓDIGO]],tabSaldoAta[ATA.NR],tabEstimativa[[#This Row],[ATA.NR]],tabSaldoAta[ATA.ANO],tabEstimativa[[#This Row],[ATA.ANO]])</f>
        <v>0</v>
      </c>
      <c r="N1108" s="13" t="s">
        <v>1198</v>
      </c>
      <c r="O1108" s="307" t="str">
        <f>IFERROR( VLOOKUP(CONCATENATE(tabEstimativa[[#This Row],[ATA.NR]],"/",tabEstimativa[[#This Row],[ATA.ANO]]-2000),tabAtas[#Data],6,FALSE), "" )</f>
        <v>MATERIAL HIDRAULICO</v>
      </c>
      <c r="P1108" s="36" t="s">
        <v>3371</v>
      </c>
      <c r="Q1108" s="35">
        <f>IFERROR( VLOOKUP(tabEstimativa[[#This Row],[PREGÃO]],tabPregões[#Data],6,FALSE), "" )</f>
        <v>43969</v>
      </c>
      <c r="R1108" s="48">
        <v>22</v>
      </c>
      <c r="S1108" s="66" t="str">
        <f>IF(COUNTIFS(tabImprósperosDetalhes[PREGÃO],tabEstimativa[[#This Row],[PREGÃO]],tabImprósperosDetalhes[IMPRÓSPERO],tabEstimativa[[#This Row],[LOTE]]) &gt; 0,"X","")</f>
        <v/>
      </c>
      <c r="T1108" s="98" t="str">
        <f>IFERROR( VLOOKUP(tabEstimativa[[#This Row],[PREGÃO]],tabPregões[#Data],11,FALSE), "" )</f>
        <v>Processo conferido, finalizado.</v>
      </c>
      <c r="U1108" s="29" t="s">
        <v>1560</v>
      </c>
      <c r="V1108" s="53" t="s">
        <v>2063</v>
      </c>
      <c r="W1108" s="54">
        <v>44313.374548611115</v>
      </c>
      <c r="X1108" s="34" t="str">
        <f t="shared" si="17"/>
        <v>*</v>
      </c>
    </row>
    <row r="1109" spans="1:24" x14ac:dyDescent="0.3">
      <c r="A1109" s="2">
        <v>13518</v>
      </c>
      <c r="B1109" s="3" t="s">
        <v>574</v>
      </c>
      <c r="C1109" s="5" t="s">
        <v>3</v>
      </c>
      <c r="D1109" s="11">
        <v>61</v>
      </c>
      <c r="E1109" s="23">
        <v>8</v>
      </c>
      <c r="F1109" s="11">
        <v>12</v>
      </c>
      <c r="G1109" s="74">
        <f>IFERROR( ROUNDUP(tabEstimativa[[#This Row],[ESTIMATIVA]] / tabEstimativa[[#This Row],[PERÍODO]],0), 0 )</f>
        <v>25</v>
      </c>
      <c r="H1109" s="72">
        <v>300</v>
      </c>
      <c r="I1109" s="12">
        <v>44182</v>
      </c>
      <c r="J1109" s="7">
        <v>101</v>
      </c>
      <c r="K1109" s="8">
        <v>2020</v>
      </c>
      <c r="L1109" s="6">
        <v>44313</v>
      </c>
      <c r="M1109" s="238">
        <f>SUMIFS(tabSaldoAta[SALDO],tabSaldoAta[CÓDIGO],tabEstimativa[[#This Row],[CÓDIGO]],tabSaldoAta[ATA.NR],tabEstimativa[[#This Row],[ATA.NR]],tabSaldoAta[ATA.ANO],tabEstimativa[[#This Row],[ATA.ANO]])</f>
        <v>300</v>
      </c>
      <c r="N1109" s="13" t="s">
        <v>1198</v>
      </c>
      <c r="O1109" s="307" t="str">
        <f>IFERROR( VLOOKUP(CONCATENATE(tabEstimativa[[#This Row],[ATA.NR]],"/",tabEstimativa[[#This Row],[ATA.ANO]]-2000),tabAtas[#Data],6,FALSE), "" )</f>
        <v>MATERIAL HIDRAULICO</v>
      </c>
      <c r="P1109" s="36" t="s">
        <v>3371</v>
      </c>
      <c r="Q1109" s="35">
        <f>IFERROR( VLOOKUP(tabEstimativa[[#This Row],[PREGÃO]],tabPregões[#Data],6,FALSE), "" )</f>
        <v>43969</v>
      </c>
      <c r="R1109" s="48">
        <v>23</v>
      </c>
      <c r="S1109" s="66" t="str">
        <f>IF(COUNTIFS(tabImprósperosDetalhes[PREGÃO],tabEstimativa[[#This Row],[PREGÃO]],tabImprósperosDetalhes[IMPRÓSPERO],tabEstimativa[[#This Row],[LOTE]]) &gt; 0,"X","")</f>
        <v/>
      </c>
      <c r="T1109" s="98" t="str">
        <f>IFERROR( VLOOKUP(tabEstimativa[[#This Row],[PREGÃO]],tabPregões[#Data],11,FALSE), "" )</f>
        <v>Processo conferido, finalizado.</v>
      </c>
      <c r="U1109" s="29" t="s">
        <v>1560</v>
      </c>
      <c r="V1109" s="53" t="s">
        <v>2063</v>
      </c>
      <c r="W1109" s="54">
        <v>44313.374548611115</v>
      </c>
      <c r="X1109" s="34" t="str">
        <f t="shared" si="17"/>
        <v>*</v>
      </c>
    </row>
    <row r="1110" spans="1:24" x14ac:dyDescent="0.3">
      <c r="A1110" s="2">
        <v>13095</v>
      </c>
      <c r="B1110" s="3" t="s">
        <v>562</v>
      </c>
      <c r="C1110" s="5" t="s">
        <v>3</v>
      </c>
      <c r="D1110" s="11">
        <v>61</v>
      </c>
      <c r="E1110" s="23">
        <v>8</v>
      </c>
      <c r="F1110" s="11">
        <v>12</v>
      </c>
      <c r="G1110" s="74">
        <f>IFERROR( ROUNDUP(tabEstimativa[[#This Row],[ESTIMATIVA]] / tabEstimativa[[#This Row],[PERÍODO]],0), 0 )</f>
        <v>13</v>
      </c>
      <c r="H1110" s="72">
        <v>150</v>
      </c>
      <c r="I1110" s="12">
        <v>44182</v>
      </c>
      <c r="J1110" s="7">
        <v>101</v>
      </c>
      <c r="K1110" s="8">
        <v>2020</v>
      </c>
      <c r="L1110" s="6">
        <v>44313</v>
      </c>
      <c r="M1110" s="238">
        <f>SUMIFS(tabSaldoAta[SALDO],tabSaldoAta[CÓDIGO],tabEstimativa[[#This Row],[CÓDIGO]],tabSaldoAta[ATA.NR],tabEstimativa[[#This Row],[ATA.NR]],tabSaldoAta[ATA.ANO],tabEstimativa[[#This Row],[ATA.ANO]])</f>
        <v>400</v>
      </c>
      <c r="N1110" s="13" t="s">
        <v>1198</v>
      </c>
      <c r="O1110" s="307" t="str">
        <f>IFERROR( VLOOKUP(CONCATENATE(tabEstimativa[[#This Row],[ATA.NR]],"/",tabEstimativa[[#This Row],[ATA.ANO]]-2000),tabAtas[#Data],6,FALSE), "" )</f>
        <v>MATERIAL HIDRAULICO</v>
      </c>
      <c r="P1110" s="36" t="s">
        <v>3371</v>
      </c>
      <c r="Q1110" s="35">
        <f>IFERROR( VLOOKUP(tabEstimativa[[#This Row],[PREGÃO]],tabPregões[#Data],6,FALSE), "" )</f>
        <v>43969</v>
      </c>
      <c r="R1110" s="48">
        <v>14</v>
      </c>
      <c r="S1110" s="66" t="str">
        <f>IF(COUNTIFS(tabImprósperosDetalhes[PREGÃO],tabEstimativa[[#This Row],[PREGÃO]],tabImprósperosDetalhes[IMPRÓSPERO],tabEstimativa[[#This Row],[LOTE]]) &gt; 0,"X","")</f>
        <v/>
      </c>
      <c r="T1110" s="98" t="str">
        <f>IFERROR( VLOOKUP(tabEstimativa[[#This Row],[PREGÃO]],tabPregões[#Data],11,FALSE), "" )</f>
        <v>Processo conferido, finalizado.</v>
      </c>
      <c r="U1110" s="29" t="s">
        <v>1560</v>
      </c>
      <c r="V1110" s="53" t="s">
        <v>2063</v>
      </c>
      <c r="W1110" s="54">
        <v>44313.374548611115</v>
      </c>
      <c r="X1110" s="34" t="str">
        <f t="shared" si="17"/>
        <v>*</v>
      </c>
    </row>
    <row r="1111" spans="1:24" x14ac:dyDescent="0.3">
      <c r="A1111" s="2">
        <v>13100</v>
      </c>
      <c r="B1111" s="3" t="s">
        <v>563</v>
      </c>
      <c r="C1111" s="5" t="s">
        <v>3</v>
      </c>
      <c r="D1111" s="11">
        <v>61</v>
      </c>
      <c r="E1111" s="23">
        <v>8</v>
      </c>
      <c r="F1111" s="11">
        <v>12</v>
      </c>
      <c r="G1111" s="74">
        <f>IFERROR( ROUNDUP(tabEstimativa[[#This Row],[ESTIMATIVA]] / tabEstimativa[[#This Row],[PERÍODO]],0), 0 )</f>
        <v>0</v>
      </c>
      <c r="H1111" s="72">
        <v>0</v>
      </c>
      <c r="I1111" s="12">
        <v>43418</v>
      </c>
      <c r="J1111" s="7">
        <v>20</v>
      </c>
      <c r="K1111" s="8">
        <v>2018</v>
      </c>
      <c r="L1111" s="6">
        <v>43486</v>
      </c>
      <c r="M1111" s="238">
        <f>SUMIFS(tabSaldoAta[SALDO],tabSaldoAta[CÓDIGO],tabEstimativa[[#This Row],[CÓDIGO]],tabSaldoAta[ATA.NR],tabEstimativa[[#This Row],[ATA.NR]],tabSaldoAta[ATA.ANO],tabEstimativa[[#This Row],[ATA.ANO]])</f>
        <v>0</v>
      </c>
      <c r="N1111" s="13" t="s">
        <v>1199</v>
      </c>
      <c r="O1111" s="308" t="s">
        <v>1341</v>
      </c>
      <c r="P1111" s="36" t="s">
        <v>3371</v>
      </c>
      <c r="Q1111" s="35">
        <f>IFERROR( VLOOKUP(tabEstimativa[[#This Row],[PREGÃO]],tabPregões[#Data],6,FALSE), "" )</f>
        <v>43969</v>
      </c>
      <c r="R1111" s="48">
        <v>15</v>
      </c>
      <c r="S1111" s="66" t="str">
        <f>IF(COUNTIFS(tabImprósperosDetalhes[PREGÃO],tabEstimativa[[#This Row],[PREGÃO]],tabImprósperosDetalhes[IMPRÓSPERO],tabEstimativa[[#This Row],[LOTE]]) &gt; 0,"X","")</f>
        <v/>
      </c>
      <c r="T1111" s="98" t="str">
        <f>IFERROR( VLOOKUP(tabEstimativa[[#This Row],[PREGÃO]],tabPregões[#Data],11,FALSE), "" )</f>
        <v>Processo conferido, finalizado.</v>
      </c>
      <c r="U1111" s="29" t="s">
        <v>1938</v>
      </c>
      <c r="V1111" s="53" t="s">
        <v>1551</v>
      </c>
      <c r="W1111" s="54">
        <v>44001.496828703705</v>
      </c>
      <c r="X1111" s="34" t="str">
        <f t="shared" si="17"/>
        <v>*</v>
      </c>
    </row>
    <row r="1112" spans="1:24" x14ac:dyDescent="0.3">
      <c r="A1112" s="2">
        <v>64647</v>
      </c>
      <c r="B1112" s="3" t="s">
        <v>214</v>
      </c>
      <c r="C1112" s="5" t="s">
        <v>3</v>
      </c>
      <c r="D1112" s="11">
        <v>61</v>
      </c>
      <c r="E1112" s="23">
        <v>8</v>
      </c>
      <c r="F1112" s="11">
        <v>12</v>
      </c>
      <c r="G1112" s="74">
        <f>IFERROR( ROUNDUP(tabEstimativa[[#This Row],[ESTIMATIVA]] / tabEstimativa[[#This Row],[PERÍODO]],0), 0 )</f>
        <v>3</v>
      </c>
      <c r="H1112" s="72">
        <v>30</v>
      </c>
      <c r="I1112" s="12">
        <v>44159</v>
      </c>
      <c r="J1112" s="7">
        <v>87</v>
      </c>
      <c r="K1112" s="8">
        <v>2020</v>
      </c>
      <c r="L1112" s="6">
        <v>44286</v>
      </c>
      <c r="M1112" s="238">
        <f>SUMIFS(tabSaldoAta[SALDO],tabSaldoAta[CÓDIGO],tabEstimativa[[#This Row],[CÓDIGO]],tabSaldoAta[ATA.NR],tabEstimativa[[#This Row],[ATA.NR]],tabSaldoAta[ATA.ANO],tabEstimativa[[#This Row],[ATA.ANO]])</f>
        <v>40</v>
      </c>
      <c r="N1112" s="13" t="s">
        <v>1198</v>
      </c>
      <c r="O1112" s="307" t="str">
        <f>IFERROR( VLOOKUP(CONCATENATE(tabEstimativa[[#This Row],[ATA.NR]],"/",tabEstimativa[[#This Row],[ATA.ANO]]-2000),tabAtas[#Data],6,FALSE), "" )</f>
        <v>MATERIAL ELETRICO</v>
      </c>
      <c r="P1112" s="36" t="s">
        <v>3258</v>
      </c>
      <c r="Q1112" s="35">
        <f>IFERROR( VLOOKUP(tabEstimativa[[#This Row],[PREGÃO]],tabPregões[#Data],6,FALSE), "" )</f>
        <v>43951</v>
      </c>
      <c r="R1112" s="48">
        <v>39</v>
      </c>
      <c r="S1112" s="66" t="str">
        <f>IF(COUNTIFS(tabImprósperosDetalhes[PREGÃO],tabEstimativa[[#This Row],[PREGÃO]],tabImprósperosDetalhes[IMPRÓSPERO],tabEstimativa[[#This Row],[LOTE]]) &gt; 0,"X","")</f>
        <v/>
      </c>
      <c r="T1112" s="98" t="str">
        <f>IFERROR( VLOOKUP(tabEstimativa[[#This Row],[PREGÃO]],tabPregões[#Data],11,FALSE), "" )</f>
        <v>Processo conferido, finalizado.</v>
      </c>
      <c r="U1112" s="29" t="s">
        <v>1560</v>
      </c>
      <c r="V1112" s="53" t="s">
        <v>2063</v>
      </c>
      <c r="W1112" s="54">
        <v>44286.475798611114</v>
      </c>
      <c r="X1112" s="34" t="str">
        <f t="shared" si="17"/>
        <v>*</v>
      </c>
    </row>
    <row r="1113" spans="1:24" x14ac:dyDescent="0.3">
      <c r="A1113" s="2">
        <v>59069</v>
      </c>
      <c r="B1113" s="3" t="s">
        <v>215</v>
      </c>
      <c r="C1113" s="5" t="s">
        <v>3</v>
      </c>
      <c r="D1113" s="11">
        <v>61</v>
      </c>
      <c r="E1113" s="23">
        <v>8</v>
      </c>
      <c r="F1113" s="11">
        <v>12</v>
      </c>
      <c r="G1113" s="74">
        <f>IFERROR( ROUNDUP(tabEstimativa[[#This Row],[ESTIMATIVA]] / tabEstimativa[[#This Row],[PERÍODO]],0), 0 )</f>
        <v>17</v>
      </c>
      <c r="H1113" s="72">
        <v>200</v>
      </c>
      <c r="I1113" s="12">
        <v>44159</v>
      </c>
      <c r="J1113" s="7">
        <v>87</v>
      </c>
      <c r="K1113" s="8">
        <v>2020</v>
      </c>
      <c r="L1113" s="6">
        <v>44286</v>
      </c>
      <c r="M1113" s="238">
        <f>SUMIFS(tabSaldoAta[SALDO],tabSaldoAta[CÓDIGO],tabEstimativa[[#This Row],[CÓDIGO]],tabSaldoAta[ATA.NR],tabEstimativa[[#This Row],[ATA.NR]],tabSaldoAta[ATA.ANO],tabEstimativa[[#This Row],[ATA.ANO]])</f>
        <v>-55</v>
      </c>
      <c r="N1113" s="13" t="s">
        <v>1799</v>
      </c>
      <c r="O1113" s="307" t="str">
        <f>IFERROR( VLOOKUP(CONCATENATE(tabEstimativa[[#This Row],[ATA.NR]],"/",tabEstimativa[[#This Row],[ATA.ANO]]-2000),tabAtas[#Data],6,FALSE), "" )</f>
        <v>MATERIAL ELETRICO</v>
      </c>
      <c r="P1113" s="36" t="s">
        <v>3258</v>
      </c>
      <c r="Q1113" s="35">
        <f>IFERROR( VLOOKUP(tabEstimativa[[#This Row],[PREGÃO]],tabPregões[#Data],6,FALSE), "" )</f>
        <v>43951</v>
      </c>
      <c r="R1113" s="48"/>
      <c r="S1113" s="66" t="str">
        <f>IF(COUNTIFS(tabImprósperosDetalhes[PREGÃO],tabEstimativa[[#This Row],[PREGÃO]],tabImprósperosDetalhes[IMPRÓSPERO],tabEstimativa[[#This Row],[LOTE]]) &gt; 0,"X","")</f>
        <v/>
      </c>
      <c r="T1113" s="98" t="str">
        <f>IFERROR( VLOOKUP(tabEstimativa[[#This Row],[PREGÃO]],tabPregões[#Data],11,FALSE), "" )</f>
        <v>Processo conferido, finalizado.</v>
      </c>
      <c r="U1113" s="29" t="s">
        <v>1560</v>
      </c>
      <c r="V1113" s="53" t="s">
        <v>2063</v>
      </c>
      <c r="W1113" s="54">
        <v>44168.670138888891</v>
      </c>
      <c r="X1113" s="34" t="str">
        <f t="shared" si="17"/>
        <v>*</v>
      </c>
    </row>
    <row r="1114" spans="1:24" x14ac:dyDescent="0.3">
      <c r="A1114" s="2">
        <v>61200</v>
      </c>
      <c r="B1114" s="3" t="s">
        <v>216</v>
      </c>
      <c r="C1114" s="5" t="s">
        <v>3</v>
      </c>
      <c r="D1114" s="11">
        <v>61</v>
      </c>
      <c r="E1114" s="23">
        <v>8</v>
      </c>
      <c r="F1114" s="11">
        <v>12</v>
      </c>
      <c r="G1114" s="74">
        <f>IFERROR( ROUNDUP(tabEstimativa[[#This Row],[ESTIMATIVA]] / tabEstimativa[[#This Row],[PERÍODO]],0), 0 )</f>
        <v>21</v>
      </c>
      <c r="H1114" s="72">
        <v>250</v>
      </c>
      <c r="I1114" s="12">
        <v>43677</v>
      </c>
      <c r="J1114" s="7">
        <v>191</v>
      </c>
      <c r="K1114" s="8">
        <v>2020</v>
      </c>
      <c r="L1114" s="6">
        <v>44446</v>
      </c>
      <c r="M1114" s="238">
        <f>SUMIFS(tabSaldoAta[SALDO],tabSaldoAta[CÓDIGO],tabEstimativa[[#This Row],[CÓDIGO]],tabSaldoAta[ATA.NR],tabEstimativa[[#This Row],[ATA.NR]],tabSaldoAta[ATA.ANO],tabEstimativa[[#This Row],[ATA.ANO]])</f>
        <v>250</v>
      </c>
      <c r="N1114" s="13" t="s">
        <v>1799</v>
      </c>
      <c r="O1114" s="308" t="s">
        <v>1660</v>
      </c>
      <c r="P1114" s="36" t="s">
        <v>3258</v>
      </c>
      <c r="Q1114" s="35">
        <f>IFERROR( VLOOKUP(tabEstimativa[[#This Row],[PREGÃO]],tabPregões[#Data],6,FALSE), "" )</f>
        <v>43951</v>
      </c>
      <c r="R1114" s="48">
        <v>37</v>
      </c>
      <c r="S1114" s="66" t="str">
        <f>IF(COUNTIFS(tabImprósperosDetalhes[PREGÃO],tabEstimativa[[#This Row],[PREGÃO]],tabImprósperosDetalhes[IMPRÓSPERO],tabEstimativa[[#This Row],[LOTE]]) &gt; 0,"X","")</f>
        <v>X</v>
      </c>
      <c r="T1114" s="98" t="str">
        <f>IFERROR( VLOOKUP(tabEstimativa[[#This Row],[PREGÃO]],tabPregões[#Data],11,FALSE), "" )</f>
        <v>Processo conferido, finalizado.</v>
      </c>
      <c r="U1114" s="29" t="s">
        <v>1560</v>
      </c>
      <c r="V1114" s="53" t="s">
        <v>2063</v>
      </c>
      <c r="W1114" s="54">
        <v>44313.374548611115</v>
      </c>
      <c r="X1114" s="34" t="str">
        <f t="shared" si="17"/>
        <v>*</v>
      </c>
    </row>
    <row r="1115" spans="1:24" x14ac:dyDescent="0.3">
      <c r="A1115" s="306">
        <v>64044</v>
      </c>
      <c r="B1115" s="314" t="s">
        <v>2131</v>
      </c>
      <c r="C1115" s="5" t="s">
        <v>1418</v>
      </c>
      <c r="D1115" s="11">
        <v>51</v>
      </c>
      <c r="E1115" s="23">
        <v>30</v>
      </c>
      <c r="F1115" s="11">
        <v>12</v>
      </c>
      <c r="G1115" s="74">
        <f>ROUNDUP(tabEstimativa[[#This Row],[ESTIMATIVA]] / tabEstimativa[[#This Row],[PERÍODO]],0)</f>
        <v>34</v>
      </c>
      <c r="H1115" s="72">
        <v>400</v>
      </c>
      <c r="I1115" s="12">
        <v>43875</v>
      </c>
      <c r="J1115" s="2">
        <v>147</v>
      </c>
      <c r="K1115" s="8">
        <v>2020</v>
      </c>
      <c r="L1115" s="6">
        <v>44383</v>
      </c>
      <c r="M1115" s="238">
        <f>SUMIFS(tabSaldoAta[SALDO],tabSaldoAta[CÓDIGO],tabEstimativa[[#This Row],[CÓDIGO]],tabSaldoAta[ATA.NR],tabEstimativa[[#This Row],[ATA.NR]],tabSaldoAta[ATA.ANO],tabEstimativa[[#This Row],[ATA.ANO]])</f>
        <v>200</v>
      </c>
      <c r="N1115" s="13" t="s">
        <v>1799</v>
      </c>
      <c r="O1115" s="307" t="str">
        <f>IFERROR( VLOOKUP(CONCATENATE(tabEstimativa[[#This Row],[ATA.NR]],"/",tabEstimativa[[#This Row],[ATA.ANO]]-2000),tabAtas[#Data],6,FALSE), "" )</f>
        <v>TELA DE ALAMBRADO</v>
      </c>
      <c r="P1115" s="36" t="s">
        <v>3656</v>
      </c>
      <c r="Q1115" s="35">
        <f>IFERROR( VLOOKUP(tabEstimativa[[#This Row],[PREGÃO]],tabPregões[#Data],6,FALSE), "" )</f>
        <v>44025</v>
      </c>
      <c r="R1115" s="48"/>
      <c r="S1115" s="66" t="str">
        <f>IF(COUNTIFS(tabImprósperosDetalhes[PREGÃO],tabEstimativa[[#This Row],[PREGÃO]],tabImprósperosDetalhes[IMPRÓSPERO],tabEstimativa[[#This Row],[LOTE]]) &gt; 0,"X","")</f>
        <v/>
      </c>
      <c r="T1115" s="98" t="str">
        <f>IFERROR( VLOOKUP(tabEstimativa[[#This Row],[PREGÃO]],tabPregões[#Data],11,FALSE), "" )</f>
        <v>Empresas convocadas para assinar contrato até esta data.</v>
      </c>
      <c r="U1115" s="29" t="s">
        <v>1560</v>
      </c>
      <c r="V1115" s="53" t="s">
        <v>2063</v>
      </c>
      <c r="W1115" s="54">
        <v>44313.415937500002</v>
      </c>
      <c r="X1115" s="34" t="str">
        <f t="shared" si="17"/>
        <v>*</v>
      </c>
    </row>
    <row r="1116" spans="1:24" x14ac:dyDescent="0.3">
      <c r="A1116" s="2">
        <v>58647</v>
      </c>
      <c r="B1116" s="3" t="s">
        <v>217</v>
      </c>
      <c r="C1116" s="5" t="s">
        <v>47</v>
      </c>
      <c r="D1116" s="11">
        <v>51</v>
      </c>
      <c r="E1116" s="23">
        <v>30</v>
      </c>
      <c r="F1116" s="11">
        <v>12</v>
      </c>
      <c r="G1116" s="74">
        <f>IFERROR( ROUNDUP(tabEstimativa[[#This Row],[ESTIMATIVA]] / tabEstimativa[[#This Row],[PERÍODO]],0), 0 )</f>
        <v>50</v>
      </c>
      <c r="H1116" s="72">
        <v>600</v>
      </c>
      <c r="I1116" s="12">
        <v>43216</v>
      </c>
      <c r="J1116" s="7">
        <v>109</v>
      </c>
      <c r="K1116" s="8">
        <v>2017</v>
      </c>
      <c r="L1116" s="6">
        <v>43291</v>
      </c>
      <c r="M1116" s="238">
        <f>SUMIFS(tabSaldoAta[SALDO],tabSaldoAta[CÓDIGO],tabEstimativa[[#This Row],[CÓDIGO]],tabSaldoAta[ATA.NR],tabEstimativa[[#This Row],[ATA.NR]],tabSaldoAta[ATA.ANO],tabEstimativa[[#This Row],[ATA.ANO]])</f>
        <v>0</v>
      </c>
      <c r="N1116" s="13" t="s">
        <v>1199</v>
      </c>
      <c r="O1116" s="308" t="s">
        <v>1366</v>
      </c>
      <c r="P1116" s="36" t="s">
        <v>1628</v>
      </c>
      <c r="Q1116" s="35">
        <f>IFERROR( VLOOKUP(tabEstimativa[[#This Row],[PREGÃO]],tabPregões[#Data],6,FALSE), "" )</f>
        <v>43360</v>
      </c>
      <c r="R1116" s="48">
        <v>1</v>
      </c>
      <c r="S1116" s="66" t="str">
        <f>IF(COUNTIFS(tabImprósperosDetalhes[PREGÃO],tabEstimativa[[#This Row],[PREGÃO]],tabImprósperosDetalhes[IMPRÓSPERO],tabEstimativa[[#This Row],[LOTE]]) &gt; 0,"X","")</f>
        <v>X</v>
      </c>
      <c r="T1116" s="98" t="str">
        <f>IFERROR( VLOOKUP(tabEstimativa[[#This Row],[PREGÃO]],tabPregões[#Data],11,FALSE), "" )</f>
        <v>Processo finalizado. Ata 186/18.</v>
      </c>
      <c r="U1116" s="29" t="s">
        <v>2135</v>
      </c>
      <c r="V1116" s="53" t="s">
        <v>1551</v>
      </c>
      <c r="W1116" s="54">
        <v>43720.453877314816</v>
      </c>
      <c r="X1116" s="34" t="str">
        <f t="shared" si="17"/>
        <v>*</v>
      </c>
    </row>
    <row r="1117" spans="1:24" x14ac:dyDescent="0.3">
      <c r="A1117" s="2">
        <v>54680</v>
      </c>
      <c r="B1117" s="3" t="s">
        <v>2136</v>
      </c>
      <c r="C1117" s="5" t="s">
        <v>1418</v>
      </c>
      <c r="D1117" s="11">
        <v>51</v>
      </c>
      <c r="E1117" s="23">
        <v>30</v>
      </c>
      <c r="F1117" s="11">
        <v>12</v>
      </c>
      <c r="G1117" s="74">
        <f>ROUNDUP(tabEstimativa[[#This Row],[ESTIMATIVA]] / tabEstimativa[[#This Row],[PERÍODO]],0)</f>
        <v>34</v>
      </c>
      <c r="H1117" s="72">
        <v>400</v>
      </c>
      <c r="I1117" s="12">
        <v>43875</v>
      </c>
      <c r="J1117" s="2">
        <v>147</v>
      </c>
      <c r="K1117" s="8">
        <v>2020</v>
      </c>
      <c r="L1117" s="6">
        <v>44383</v>
      </c>
      <c r="M1117" s="238">
        <f>SUMIFS(tabSaldoAta[SALDO],tabSaldoAta[CÓDIGO],tabEstimativa[[#This Row],[CÓDIGO]],tabSaldoAta[ATA.NR],tabEstimativa[[#This Row],[ATA.NR]],tabSaldoAta[ATA.ANO],tabEstimativa[[#This Row],[ATA.ANO]])</f>
        <v>400</v>
      </c>
      <c r="N1117" s="13" t="s">
        <v>1799</v>
      </c>
      <c r="O1117" s="307" t="str">
        <f>IFERROR( VLOOKUP(CONCATENATE(tabEstimativa[[#This Row],[ATA.NR]],"/",tabEstimativa[[#This Row],[ATA.ANO]]-2000),tabAtas[#Data],6,FALSE), "" )</f>
        <v>TELA DE ALAMBRADO</v>
      </c>
      <c r="P1117" s="36" t="s">
        <v>3656</v>
      </c>
      <c r="Q1117" s="35">
        <f>IFERROR( VLOOKUP(tabEstimativa[[#This Row],[PREGÃO]],tabPregões[#Data],6,FALSE), "" )</f>
        <v>44025</v>
      </c>
      <c r="R1117" s="48">
        <v>2</v>
      </c>
      <c r="S1117" s="66" t="str">
        <f>IF(COUNTIFS(tabImprósperosDetalhes[PREGÃO],tabEstimativa[[#This Row],[PREGÃO]],tabImprósperosDetalhes[IMPRÓSPERO],tabEstimativa[[#This Row],[LOTE]]) &gt; 0,"X","")</f>
        <v/>
      </c>
      <c r="T1117" s="98" t="str">
        <f>IFERROR( VLOOKUP(tabEstimativa[[#This Row],[PREGÃO]],tabPregões[#Data],11,FALSE), "" )</f>
        <v>Empresas convocadas para assinar contrato até esta data.</v>
      </c>
      <c r="U1117" s="29" t="s">
        <v>1560</v>
      </c>
      <c r="V1117" s="53" t="s">
        <v>2063</v>
      </c>
      <c r="W1117" s="54">
        <v>44313.415937500002</v>
      </c>
      <c r="X1117" s="34" t="str">
        <f t="shared" si="17"/>
        <v>*</v>
      </c>
    </row>
    <row r="1118" spans="1:24" x14ac:dyDescent="0.3">
      <c r="A1118" s="2">
        <v>64819</v>
      </c>
      <c r="B1118" s="3" t="s">
        <v>976</v>
      </c>
      <c r="C1118" s="5" t="s">
        <v>47</v>
      </c>
      <c r="D1118" s="11">
        <v>51</v>
      </c>
      <c r="E1118" s="23">
        <v>30</v>
      </c>
      <c r="F1118" s="11">
        <v>12</v>
      </c>
      <c r="G1118" s="74">
        <f>IFERROR( ROUNDUP(tabEstimativa[[#This Row],[ESTIMATIVA]] / tabEstimativa[[#This Row],[PERÍODO]],0), 0 )</f>
        <v>0</v>
      </c>
      <c r="H1118" s="72">
        <v>0</v>
      </c>
      <c r="I1118" s="12">
        <v>43607</v>
      </c>
      <c r="J1118" s="7">
        <v>186</v>
      </c>
      <c r="K1118" s="8">
        <v>2018</v>
      </c>
      <c r="L1118" s="6">
        <v>43712</v>
      </c>
      <c r="M1118" s="238">
        <f>SUMIFS(tabSaldoAta[SALDO],tabSaldoAta[CÓDIGO],tabEstimativa[[#This Row],[CÓDIGO]],tabSaldoAta[ATA.NR],tabEstimativa[[#This Row],[ATA.NR]],tabSaldoAta[ATA.ANO],tabEstimativa[[#This Row],[ATA.ANO]])</f>
        <v>190</v>
      </c>
      <c r="N1118" s="13" t="s">
        <v>1199</v>
      </c>
      <c r="O1118" s="308" t="s">
        <v>1366</v>
      </c>
      <c r="P1118" s="36" t="s">
        <v>2133</v>
      </c>
      <c r="Q1118" s="35">
        <f>IFERROR( VLOOKUP(tabEstimativa[[#This Row],[PREGÃO]],tabPregões[#Data],6,FALSE), "" )</f>
        <v>43720</v>
      </c>
      <c r="R1118" s="48">
        <v>3</v>
      </c>
      <c r="S1118" s="66" t="str">
        <f>IF(COUNTIFS(tabImprósperosDetalhes[PREGÃO],tabEstimativa[[#This Row],[PREGÃO]],tabImprósperosDetalhes[IMPRÓSPERO],tabEstimativa[[#This Row],[LOTE]]) &gt; 0,"X","")</f>
        <v>X</v>
      </c>
      <c r="T1118" s="98" t="str">
        <f>IFERROR( VLOOKUP(tabEstimativa[[#This Row],[PREGÃO]],tabPregões[#Data],11,FALSE), "" )</f>
        <v>Processo encerrado, não será reaberto o certame (DESERTO)</v>
      </c>
      <c r="U1118" s="29" t="s">
        <v>2134</v>
      </c>
      <c r="V1118" s="53" t="s">
        <v>1551</v>
      </c>
      <c r="W1118" s="54">
        <v>44006.438206018516</v>
      </c>
      <c r="X1118" s="34" t="str">
        <f t="shared" si="17"/>
        <v>*</v>
      </c>
    </row>
    <row r="1119" spans="1:24" x14ac:dyDescent="0.3">
      <c r="A1119" s="2">
        <v>133433</v>
      </c>
      <c r="B1119" s="3" t="s">
        <v>218</v>
      </c>
      <c r="C1119" s="5" t="s">
        <v>19</v>
      </c>
      <c r="D1119" s="11">
        <v>51</v>
      </c>
      <c r="E1119" s="23">
        <v>30</v>
      </c>
      <c r="F1119" s="11">
        <v>12</v>
      </c>
      <c r="G1119" s="74">
        <f>IFERROR( ROUNDUP(tabEstimativa[[#This Row],[ESTIMATIVA]] / tabEstimativa[[#This Row],[PERÍODO]],0), 0 )</f>
        <v>4</v>
      </c>
      <c r="H1119" s="72">
        <v>40</v>
      </c>
      <c r="I1119" s="12">
        <v>44335</v>
      </c>
      <c r="J1119" s="7">
        <v>109</v>
      </c>
      <c r="K1119" s="8">
        <v>2017</v>
      </c>
      <c r="L1119" s="6">
        <v>43282</v>
      </c>
      <c r="M1119" s="238">
        <f>SUMIFS(tabSaldoAta[SALDO],tabSaldoAta[CÓDIGO],tabEstimativa[[#This Row],[CÓDIGO]],tabSaldoAta[ATA.NR],tabEstimativa[[#This Row],[ATA.NR]],tabSaldoAta[ATA.ANO],tabEstimativa[[#This Row],[ATA.ANO]])</f>
        <v>0</v>
      </c>
      <c r="N1119" s="13" t="s">
        <v>1198</v>
      </c>
      <c r="O1119" s="308" t="s">
        <v>1366</v>
      </c>
      <c r="P1119" s="36" t="s">
        <v>1628</v>
      </c>
      <c r="Q1119" s="35">
        <f>IFERROR( VLOOKUP(tabEstimativa[[#This Row],[PREGÃO]],tabPregões[#Data],6,FALSE), "" )</f>
        <v>43360</v>
      </c>
      <c r="R1119" s="48">
        <v>6</v>
      </c>
      <c r="S1119" s="66" t="str">
        <f>IF(COUNTIFS(tabImprósperosDetalhes[PREGÃO],tabEstimativa[[#This Row],[PREGÃO]],tabImprósperosDetalhes[IMPRÓSPERO],tabEstimativa[[#This Row],[LOTE]]) &gt; 0,"X","")</f>
        <v>X</v>
      </c>
      <c r="T1119" s="98" t="str">
        <f>IFERROR( VLOOKUP(tabEstimativa[[#This Row],[PREGÃO]],tabPregões[#Data],11,FALSE), "" )</f>
        <v>Processo finalizado. Ata 186/18.</v>
      </c>
      <c r="U1119" s="29" t="s">
        <v>1380</v>
      </c>
      <c r="V1119" s="53" t="s">
        <v>2063</v>
      </c>
      <c r="W1119" s="54">
        <v>44347.387129629627</v>
      </c>
      <c r="X1119" s="34" t="str">
        <f t="shared" si="17"/>
        <v>*</v>
      </c>
    </row>
    <row r="1120" spans="1:24" ht="28.8" x14ac:dyDescent="0.3">
      <c r="A1120" s="2">
        <v>80298</v>
      </c>
      <c r="B1120" s="3" t="s">
        <v>977</v>
      </c>
      <c r="C1120" s="5" t="s">
        <v>3</v>
      </c>
      <c r="D1120" s="11">
        <v>51</v>
      </c>
      <c r="E1120" s="23">
        <v>30</v>
      </c>
      <c r="F1120" s="11">
        <v>12</v>
      </c>
      <c r="G1120" s="74">
        <f>IFERROR( ROUNDUP(tabEstimativa[[#This Row],[ESTIMATIVA]] / tabEstimativa[[#This Row],[PERÍODO]],0), 0 )</f>
        <v>17</v>
      </c>
      <c r="H1120" s="72">
        <v>200</v>
      </c>
      <c r="I1120" s="12">
        <v>43216</v>
      </c>
      <c r="J1120" s="7">
        <v>186</v>
      </c>
      <c r="K1120" s="8">
        <v>2018</v>
      </c>
      <c r="L1120" s="6">
        <v>43712</v>
      </c>
      <c r="M1120" s="238">
        <f>SUMIFS(tabSaldoAta[SALDO],tabSaldoAta[CÓDIGO],tabEstimativa[[#This Row],[CÓDIGO]],tabSaldoAta[ATA.NR],tabEstimativa[[#This Row],[ATA.NR]],tabSaldoAta[ATA.ANO],tabEstimativa[[#This Row],[ATA.ANO]])</f>
        <v>200</v>
      </c>
      <c r="N1120" s="13" t="s">
        <v>1199</v>
      </c>
      <c r="O1120" s="308" t="s">
        <v>1366</v>
      </c>
      <c r="P1120" s="36" t="s">
        <v>2133</v>
      </c>
      <c r="Q1120" s="35">
        <f>IFERROR( VLOOKUP(tabEstimativa[[#This Row],[PREGÃO]],tabPregões[#Data],6,FALSE), "" )</f>
        <v>43720</v>
      </c>
      <c r="R1120" s="48">
        <v>4</v>
      </c>
      <c r="S1120" s="66" t="str">
        <f>IF(COUNTIFS(tabImprósperosDetalhes[PREGÃO],tabEstimativa[[#This Row],[PREGÃO]],tabImprósperosDetalhes[IMPRÓSPERO],tabEstimativa[[#This Row],[LOTE]]) &gt; 0,"X","")</f>
        <v>X</v>
      </c>
      <c r="T1120" s="98" t="str">
        <f>IFERROR( VLOOKUP(tabEstimativa[[#This Row],[PREGÃO]],tabPregões[#Data],11,FALSE), "" )</f>
        <v>Processo encerrado, não será reaberto o certame (DESERTO)</v>
      </c>
      <c r="U1120" s="29" t="s">
        <v>2195</v>
      </c>
      <c r="V1120" s="53" t="s">
        <v>1551</v>
      </c>
      <c r="W1120" s="54">
        <v>44006.441631944443</v>
      </c>
      <c r="X1120" s="34" t="str">
        <f t="shared" si="17"/>
        <v>*</v>
      </c>
    </row>
    <row r="1121" spans="1:24" x14ac:dyDescent="0.3">
      <c r="A1121" s="2">
        <v>110214</v>
      </c>
      <c r="B1121" s="3" t="s">
        <v>978</v>
      </c>
      <c r="C1121" s="5" t="s">
        <v>1418</v>
      </c>
      <c r="D1121" s="11"/>
      <c r="E1121" s="23"/>
      <c r="F1121" s="11">
        <v>12</v>
      </c>
      <c r="G1121" s="74">
        <f>IFERROR( ROUNDUP(tabEstimativa[[#This Row],[ESTIMATIVA]] / tabEstimativa[[#This Row],[PERÍODO]],0), 0 )</f>
        <v>0</v>
      </c>
      <c r="H1121" s="72">
        <v>0</v>
      </c>
      <c r="I1121" s="12">
        <v>43216</v>
      </c>
      <c r="J1121" s="7"/>
      <c r="K1121" s="8"/>
      <c r="L1121" s="6"/>
      <c r="M1121" s="238">
        <f>SUMIFS(tabSaldoAta[SALDO],tabSaldoAta[CÓDIGO],tabEstimativa[[#This Row],[CÓDIGO]],tabSaldoAta[ATA.NR],tabEstimativa[[#This Row],[ATA.NR]],tabSaldoAta[ATA.ANO],tabEstimativa[[#This Row],[ATA.ANO]])</f>
        <v>0</v>
      </c>
      <c r="N1121" s="13" t="s">
        <v>1199</v>
      </c>
      <c r="O1121" s="308" t="s">
        <v>1366</v>
      </c>
      <c r="P1121" s="36" t="s">
        <v>3656</v>
      </c>
      <c r="Q1121" s="35">
        <f>IFERROR( VLOOKUP(tabEstimativa[[#This Row],[PREGÃO]],tabPregões[#Data],6,FALSE), "" )</f>
        <v>44025</v>
      </c>
      <c r="R1121" s="48">
        <v>4</v>
      </c>
      <c r="S1121" s="66" t="str">
        <f>IF(COUNTIFS(tabImprósperosDetalhes[PREGÃO],tabEstimativa[[#This Row],[PREGÃO]],tabImprósperosDetalhes[IMPRÓSPERO],tabEstimativa[[#This Row],[LOTE]]) &gt; 0,"X","")</f>
        <v/>
      </c>
      <c r="T1121" s="98" t="str">
        <f>IFERROR( VLOOKUP(tabEstimativa[[#This Row],[PREGÃO]],tabPregões[#Data],11,FALSE), "" )</f>
        <v>Empresas convocadas para assinar contrato até esta data.</v>
      </c>
      <c r="U1121" s="29" t="s">
        <v>1380</v>
      </c>
      <c r="V1121" s="53" t="s">
        <v>1551</v>
      </c>
      <c r="W1121" s="54">
        <v>44025.622106481482</v>
      </c>
      <c r="X1121" s="34" t="str">
        <f t="shared" si="17"/>
        <v>*</v>
      </c>
    </row>
    <row r="1122" spans="1:24" x14ac:dyDescent="0.3">
      <c r="A1122" s="306">
        <v>110215</v>
      </c>
      <c r="B1122" s="314" t="s">
        <v>979</v>
      </c>
      <c r="C1122" s="5" t="s">
        <v>1418</v>
      </c>
      <c r="D1122" s="11"/>
      <c r="E1122" s="23"/>
      <c r="F1122" s="11">
        <v>12</v>
      </c>
      <c r="G1122" s="74">
        <f>IFERROR( ROUNDUP(tabEstimativa[[#This Row],[ESTIMATIVA]] / tabEstimativa[[#This Row],[PERÍODO]],0), 0 )</f>
        <v>0</v>
      </c>
      <c r="H1122" s="72">
        <v>0</v>
      </c>
      <c r="I1122" s="12">
        <v>43216</v>
      </c>
      <c r="J1122" s="7"/>
      <c r="K1122" s="8"/>
      <c r="L1122" s="6"/>
      <c r="M1122" s="238">
        <f>SUMIFS(tabSaldoAta[SALDO],tabSaldoAta[CÓDIGO],tabEstimativa[[#This Row],[CÓDIGO]],tabSaldoAta[ATA.NR],tabEstimativa[[#This Row],[ATA.NR]],tabSaldoAta[ATA.ANO],tabEstimativa[[#This Row],[ATA.ANO]])</f>
        <v>0</v>
      </c>
      <c r="N1122" s="13" t="s">
        <v>1199</v>
      </c>
      <c r="O1122" s="308" t="s">
        <v>1366</v>
      </c>
      <c r="P1122" s="36" t="s">
        <v>3656</v>
      </c>
      <c r="Q1122" s="35">
        <f>IFERROR( VLOOKUP(tabEstimativa[[#This Row],[PREGÃO]],tabPregões[#Data],6,FALSE), "" )</f>
        <v>44025</v>
      </c>
      <c r="R1122" s="48">
        <v>5</v>
      </c>
      <c r="S1122" s="66" t="str">
        <f>IF(COUNTIFS(tabImprósperosDetalhes[PREGÃO],tabEstimativa[[#This Row],[PREGÃO]],tabImprósperosDetalhes[IMPRÓSPERO],tabEstimativa[[#This Row],[LOTE]]) &gt; 0,"X","")</f>
        <v/>
      </c>
      <c r="T1122" s="98" t="str">
        <f>IFERROR( VLOOKUP(tabEstimativa[[#This Row],[PREGÃO]],tabPregões[#Data],11,FALSE), "" )</f>
        <v>Empresas convocadas para assinar contrato até esta data.</v>
      </c>
      <c r="U1122" s="29" t="s">
        <v>1380</v>
      </c>
      <c r="V1122" s="53" t="s">
        <v>1551</v>
      </c>
      <c r="W1122" s="54">
        <v>44025.622106481482</v>
      </c>
      <c r="X1122" s="34" t="str">
        <f t="shared" si="17"/>
        <v>*</v>
      </c>
    </row>
    <row r="1123" spans="1:24" x14ac:dyDescent="0.3">
      <c r="A1123" s="2">
        <v>40086</v>
      </c>
      <c r="B1123" s="3" t="s">
        <v>219</v>
      </c>
      <c r="C1123" s="5" t="s">
        <v>3</v>
      </c>
      <c r="D1123" s="11">
        <v>51</v>
      </c>
      <c r="E1123" s="23">
        <v>17</v>
      </c>
      <c r="F1123" s="11">
        <v>12</v>
      </c>
      <c r="G1123" s="74">
        <f>IFERROR( ROUNDUP(tabEstimativa[[#This Row],[ESTIMATIVA]] / tabEstimativa[[#This Row],[PERÍODO]],0), 0 )</f>
        <v>0</v>
      </c>
      <c r="H1123" s="72">
        <v>0</v>
      </c>
      <c r="I1123" s="12">
        <v>43733</v>
      </c>
      <c r="J1123" s="7">
        <v>194</v>
      </c>
      <c r="K1123" s="8">
        <v>2017</v>
      </c>
      <c r="L1123" s="6">
        <v>43417</v>
      </c>
      <c r="M1123" s="238">
        <f>SUMIFS(tabSaldoAta[SALDO],tabSaldoAta[CÓDIGO],tabEstimativa[[#This Row],[CÓDIGO]],tabSaldoAta[ATA.NR],tabEstimativa[[#This Row],[ATA.NR]],tabSaldoAta[ATA.ANO],tabEstimativa[[#This Row],[ATA.ANO]])</f>
        <v>0</v>
      </c>
      <c r="N1123" s="13" t="s">
        <v>1198</v>
      </c>
      <c r="O1123" s="308" t="s">
        <v>1347</v>
      </c>
      <c r="P1123" s="36" t="s">
        <v>4131</v>
      </c>
      <c r="Q1123" s="35">
        <f>IFERROR( VLOOKUP(tabEstimativa[[#This Row],[PREGÃO]],tabPregões[#Data],6,FALSE), "" )</f>
        <v>44271</v>
      </c>
      <c r="R1123" s="48">
        <v>11</v>
      </c>
      <c r="S1123" s="66" t="str">
        <f>IF(COUNTIFS(tabImprósperosDetalhes[PREGÃO],tabEstimativa[[#This Row],[PREGÃO]],tabImprósperosDetalhes[IMPRÓSPERO],tabEstimativa[[#This Row],[LOTE]]) &gt; 0,"X","")</f>
        <v>X</v>
      </c>
      <c r="T1123" s="98" t="str">
        <f>IFERROR( VLOOKUP(tabEstimativa[[#This Row],[PREGÃO]],tabPregões[#Data],11,FALSE), "" )</f>
        <v>Processo finalizado. Ata 105/21.</v>
      </c>
      <c r="U1123" s="29" t="s">
        <v>1380</v>
      </c>
      <c r="V1123" s="53" t="s">
        <v>2063</v>
      </c>
      <c r="W1123" s="54">
        <v>44323.449004629627</v>
      </c>
      <c r="X1123" s="34" t="str">
        <f t="shared" si="17"/>
        <v>*</v>
      </c>
    </row>
    <row r="1124" spans="1:24" x14ac:dyDescent="0.3">
      <c r="A1124" s="2">
        <v>114297</v>
      </c>
      <c r="B1124" s="3" t="s">
        <v>399</v>
      </c>
      <c r="C1124" s="5" t="s">
        <v>3</v>
      </c>
      <c r="D1124" s="11">
        <v>51</v>
      </c>
      <c r="E1124" s="23">
        <v>17</v>
      </c>
      <c r="F1124" s="11">
        <v>12</v>
      </c>
      <c r="G1124" s="74">
        <f>IFERROR( ROUNDUP(tabEstimativa[[#This Row],[ESTIMATIVA]] / tabEstimativa[[#This Row],[PERÍODO]],0), 0 )</f>
        <v>0</v>
      </c>
      <c r="H1124" s="72">
        <v>0</v>
      </c>
      <c r="I1124" s="12">
        <v>44082</v>
      </c>
      <c r="J1124" s="7">
        <v>292</v>
      </c>
      <c r="K1124" s="8">
        <v>2019</v>
      </c>
      <c r="L1124" s="6">
        <v>44182</v>
      </c>
      <c r="M1124" s="238">
        <f>SUMIFS(tabSaldoAta[SALDO],tabSaldoAta[CÓDIGO],tabEstimativa[[#This Row],[CÓDIGO]],tabSaldoAta[ATA.NR],tabEstimativa[[#This Row],[ATA.NR]],tabSaldoAta[ATA.ANO],tabEstimativa[[#This Row],[ATA.ANO]])</f>
        <v>0</v>
      </c>
      <c r="N1124" s="13" t="s">
        <v>1198</v>
      </c>
      <c r="O1124" s="307" t="str">
        <f>IFERROR( VLOOKUP(CONCATENATE(tabEstimativa[[#This Row],[ATA.NR]],"/",tabEstimativa[[#This Row],[ATA.ANO]]-2000),tabAtas[#Data],6,FALSE), "" )</f>
        <v>MATERIAL DE CONSTRUÇÃO</v>
      </c>
      <c r="P1124" s="36" t="s">
        <v>4131</v>
      </c>
      <c r="Q1124" s="35">
        <f>IFERROR( VLOOKUP(tabEstimativa[[#This Row],[PREGÃO]],tabPregões[#Data],6,FALSE), "" )</f>
        <v>44271</v>
      </c>
      <c r="R1124" s="48">
        <v>23</v>
      </c>
      <c r="S1124" s="66" t="str">
        <f>IF(COUNTIFS(tabImprósperosDetalhes[PREGÃO],tabEstimativa[[#This Row],[PREGÃO]],tabImprósperosDetalhes[IMPRÓSPERO],tabEstimativa[[#This Row],[LOTE]]) &gt; 0,"X","")</f>
        <v>X</v>
      </c>
      <c r="T1124" s="98" t="str">
        <f>IFERROR( VLOOKUP(tabEstimativa[[#This Row],[PREGÃO]],tabPregões[#Data],11,FALSE), "" )</f>
        <v>Processo finalizado. Ata 105/21.</v>
      </c>
      <c r="U1124" s="29" t="s">
        <v>1560</v>
      </c>
      <c r="V1124" s="53" t="s">
        <v>2063</v>
      </c>
      <c r="W1124" s="54">
        <v>44323.449004629627</v>
      </c>
      <c r="X1124" s="34" t="str">
        <f t="shared" si="17"/>
        <v>*</v>
      </c>
    </row>
    <row r="1125" spans="1:24" ht="28.8" x14ac:dyDescent="0.3">
      <c r="A1125" s="2">
        <v>76218</v>
      </c>
      <c r="B1125" s="3" t="s">
        <v>220</v>
      </c>
      <c r="C1125" s="5" t="s">
        <v>3</v>
      </c>
      <c r="D1125" s="11">
        <v>51</v>
      </c>
      <c r="E1125" s="23">
        <v>17</v>
      </c>
      <c r="F1125" s="11">
        <v>12</v>
      </c>
      <c r="G1125" s="74">
        <f>IFERROR( ROUNDUP(tabEstimativa[[#This Row],[ESTIMATIVA]] / tabEstimativa[[#This Row],[PERÍODO]],0), 0 )</f>
        <v>0</v>
      </c>
      <c r="H1125" s="72">
        <v>0</v>
      </c>
      <c r="I1125" s="12">
        <v>43762</v>
      </c>
      <c r="J1125" s="7">
        <v>47</v>
      </c>
      <c r="K1125" s="8">
        <v>2019</v>
      </c>
      <c r="L1125" s="6">
        <v>43878</v>
      </c>
      <c r="M1125" s="238">
        <f>SUMIFS(tabSaldoAta[SALDO],tabSaldoAta[CÓDIGO],tabEstimativa[[#This Row],[CÓDIGO]],tabSaldoAta[ATA.NR],tabEstimativa[[#This Row],[ATA.NR]],tabSaldoAta[ATA.ANO],tabEstimativa[[#This Row],[ATA.ANO]])</f>
        <v>10</v>
      </c>
      <c r="N1125" s="13" t="s">
        <v>1799</v>
      </c>
      <c r="O1125" s="308" t="s">
        <v>1548</v>
      </c>
      <c r="P1125" s="36" t="s">
        <v>3629</v>
      </c>
      <c r="Q1125" s="35">
        <f>IFERROR( VLOOKUP(tabEstimativa[[#This Row],[PREGÃO]],tabPregões[#Data],6,FALSE), "" )</f>
        <v>44046</v>
      </c>
      <c r="R1125" s="48">
        <v>10</v>
      </c>
      <c r="S1125" s="66" t="str">
        <f>IF(COUNTIFS(tabImprósperosDetalhes[PREGÃO],tabEstimativa[[#This Row],[PREGÃO]],tabImprósperosDetalhes[IMPRÓSPERO],tabEstimativa[[#This Row],[LOTE]]) &gt; 0,"X","")</f>
        <v/>
      </c>
      <c r="T1125" s="98" t="str">
        <f>IFERROR( VLOOKUP(tabEstimativa[[#This Row],[PREGÃO]],tabPregões[#Data],11,FALSE), "" )</f>
        <v>Finalizado</v>
      </c>
      <c r="U1125" s="29" t="s">
        <v>3653</v>
      </c>
      <c r="V1125" s="53" t="s">
        <v>2063</v>
      </c>
      <c r="W1125" s="54">
        <v>44256.556493055556</v>
      </c>
      <c r="X1125" s="34" t="str">
        <f t="shared" si="17"/>
        <v>*</v>
      </c>
    </row>
    <row r="1126" spans="1:24" x14ac:dyDescent="0.3">
      <c r="A1126" s="2">
        <v>106375</v>
      </c>
      <c r="B1126" s="3" t="s">
        <v>406</v>
      </c>
      <c r="C1126" s="5" t="s">
        <v>3</v>
      </c>
      <c r="D1126" s="11">
        <v>51</v>
      </c>
      <c r="E1126" s="23">
        <v>17</v>
      </c>
      <c r="F1126" s="11">
        <v>12</v>
      </c>
      <c r="G1126" s="74">
        <f>IFERROR( ROUNDUP(tabEstimativa[[#This Row],[ESTIMATIVA]] / tabEstimativa[[#This Row],[PERÍODO]],0), 0 )</f>
        <v>88</v>
      </c>
      <c r="H1126" s="72">
        <v>1050</v>
      </c>
      <c r="I1126" s="12">
        <v>44308</v>
      </c>
      <c r="J1126" s="7">
        <v>174</v>
      </c>
      <c r="K1126" s="8">
        <v>2020</v>
      </c>
      <c r="L1126" s="6">
        <v>44424</v>
      </c>
      <c r="M1126" s="238">
        <f>SUMIFS(tabSaldoAta[SALDO],tabSaldoAta[CÓDIGO],tabEstimativa[[#This Row],[CÓDIGO]],tabSaldoAta[ATA.NR],tabEstimativa[[#This Row],[ATA.NR]],tabSaldoAta[ATA.ANO],tabEstimativa[[#This Row],[ATA.ANO]])</f>
        <v>0</v>
      </c>
      <c r="N1126" s="13" t="s">
        <v>1198</v>
      </c>
      <c r="O1126" s="308" t="s">
        <v>1548</v>
      </c>
      <c r="P1126" s="36" t="s">
        <v>4324</v>
      </c>
      <c r="Q1126" s="35" t="str">
        <f>IFERROR( VLOOKUP(tabEstimativa[[#This Row],[PREGÃO]],tabPregões[#Data],6,FALSE), "" )</f>
        <v/>
      </c>
      <c r="R1126" s="48"/>
      <c r="S1126" s="66" t="str">
        <f>IF(COUNTIFS(tabImprósperosDetalhes[PREGÃO],tabEstimativa[[#This Row],[PREGÃO]],tabImprósperosDetalhes[IMPRÓSPERO],tabEstimativa[[#This Row],[LOTE]]) &gt; 0,"X","")</f>
        <v/>
      </c>
      <c r="T1126" s="98" t="str">
        <f>IFERROR( VLOOKUP(tabEstimativa[[#This Row],[PREGÃO]],tabPregões[#Data],11,FALSE), "" )</f>
        <v/>
      </c>
      <c r="U1126" s="29" t="s">
        <v>1560</v>
      </c>
      <c r="V1126" s="53" t="s">
        <v>4282</v>
      </c>
      <c r="W1126" s="54">
        <v>44736.400613425925</v>
      </c>
      <c r="X1126" s="34" t="str">
        <f t="shared" si="17"/>
        <v>*</v>
      </c>
    </row>
    <row r="1127" spans="1:24" x14ac:dyDescent="0.3">
      <c r="A1127" s="2">
        <v>106376</v>
      </c>
      <c r="B1127" s="3" t="s">
        <v>407</v>
      </c>
      <c r="C1127" s="5" t="s">
        <v>3</v>
      </c>
      <c r="D1127" s="11">
        <v>51</v>
      </c>
      <c r="E1127" s="23">
        <v>17</v>
      </c>
      <c r="F1127" s="11">
        <v>12</v>
      </c>
      <c r="G1127" s="74">
        <f>IFERROR( ROUNDUP(tabEstimativa[[#This Row],[ESTIMATIVA]] / tabEstimativa[[#This Row],[PERÍODO]],0), 0 )</f>
        <v>334</v>
      </c>
      <c r="H1127" s="72">
        <v>4000</v>
      </c>
      <c r="I1127" s="12">
        <v>44308</v>
      </c>
      <c r="J1127" s="7">
        <v>174</v>
      </c>
      <c r="K1127" s="8">
        <v>2020</v>
      </c>
      <c r="L1127" s="6">
        <v>44424</v>
      </c>
      <c r="M1127" s="238">
        <f>SUMIFS(tabSaldoAta[SALDO],tabSaldoAta[CÓDIGO],tabEstimativa[[#This Row],[CÓDIGO]],tabSaldoAta[ATA.NR],tabEstimativa[[#This Row],[ATA.NR]],tabSaldoAta[ATA.ANO],tabEstimativa[[#This Row],[ATA.ANO]])</f>
        <v>-200</v>
      </c>
      <c r="N1127" s="13" t="s">
        <v>1198</v>
      </c>
      <c r="O1127" s="308" t="s">
        <v>1548</v>
      </c>
      <c r="P1127" s="36" t="s">
        <v>4324</v>
      </c>
      <c r="Q1127" s="35" t="str">
        <f>IFERROR( VLOOKUP(tabEstimativa[[#This Row],[PREGÃO]],tabPregões[#Data],6,FALSE), "" )</f>
        <v/>
      </c>
      <c r="R1127" s="48"/>
      <c r="S1127" s="66" t="str">
        <f>IF(COUNTIFS(tabImprósperosDetalhes[PREGÃO],tabEstimativa[[#This Row],[PREGÃO]],tabImprósperosDetalhes[IMPRÓSPERO],tabEstimativa[[#This Row],[LOTE]]) &gt; 0,"X","")</f>
        <v/>
      </c>
      <c r="T1127" s="98" t="str">
        <f>IFERROR( VLOOKUP(tabEstimativa[[#This Row],[PREGÃO]],tabPregões[#Data],11,FALSE), "" )</f>
        <v/>
      </c>
      <c r="U1127" s="29" t="s">
        <v>1560</v>
      </c>
      <c r="V1127" s="53" t="s">
        <v>4282</v>
      </c>
      <c r="W1127" s="54">
        <v>44736.401250000003</v>
      </c>
      <c r="X1127" s="34" t="str">
        <f t="shared" si="17"/>
        <v>*</v>
      </c>
    </row>
    <row r="1128" spans="1:24" x14ac:dyDescent="0.3">
      <c r="A1128" s="2">
        <v>103344</v>
      </c>
      <c r="B1128" s="3" t="s">
        <v>221</v>
      </c>
      <c r="C1128" s="5" t="s">
        <v>3</v>
      </c>
      <c r="D1128" s="11">
        <v>55</v>
      </c>
      <c r="E1128" s="23">
        <v>35</v>
      </c>
      <c r="F1128" s="11">
        <v>12</v>
      </c>
      <c r="G1128" s="74">
        <f>IFERROR( ROUNDUP(tabEstimativa[[#This Row],[ESTIMATIVA]] / tabEstimativa[[#This Row],[PERÍODO]],0), 0 )</f>
        <v>5</v>
      </c>
      <c r="H1128" s="72">
        <v>50</v>
      </c>
      <c r="I1128" s="12">
        <v>43847</v>
      </c>
      <c r="J1128" s="2">
        <v>126</v>
      </c>
      <c r="K1128" s="8">
        <v>2019</v>
      </c>
      <c r="L1128" s="6">
        <v>43957</v>
      </c>
      <c r="M1128" s="238">
        <f>SUMIFS(tabSaldoAta[SALDO],tabSaldoAta[CÓDIGO],tabEstimativa[[#This Row],[CÓDIGO]],tabSaldoAta[ATA.NR],tabEstimativa[[#This Row],[ATA.NR]],tabSaldoAta[ATA.ANO],tabEstimativa[[#This Row],[ATA.ANO]])</f>
        <v>60</v>
      </c>
      <c r="N1128" s="13" t="s">
        <v>1799</v>
      </c>
      <c r="O1128" s="308" t="s">
        <v>1540</v>
      </c>
      <c r="P1128" s="36" t="s">
        <v>3842</v>
      </c>
      <c r="Q1128" s="35">
        <f>IFERROR( VLOOKUP(tabEstimativa[[#This Row],[PREGÃO]],tabPregões[#Data],6,FALSE), "" )</f>
        <v>44090</v>
      </c>
      <c r="R1128" s="48">
        <v>5</v>
      </c>
      <c r="S1128" s="66" t="str">
        <f>IF(COUNTIFS(tabImprósperosDetalhes[PREGÃO],tabEstimativa[[#This Row],[PREGÃO]],tabImprósperosDetalhes[IMPRÓSPERO],tabEstimativa[[#This Row],[LOTE]]) &gt; 0,"X","")</f>
        <v>X</v>
      </c>
      <c r="T1128" s="98" t="str">
        <f>IFERROR( VLOOKUP(tabEstimativa[[#This Row],[PREGÃO]],tabPregões[#Data],11,FALSE), "" )</f>
        <v>Finalizado</v>
      </c>
      <c r="U1128" s="29" t="s">
        <v>1560</v>
      </c>
      <c r="V1128" s="53" t="s">
        <v>2063</v>
      </c>
      <c r="W1128" s="54">
        <v>44321.487280092595</v>
      </c>
      <c r="X1128" s="34" t="str">
        <f t="shared" ref="X1128:X1191" si="18">"*"</f>
        <v>*</v>
      </c>
    </row>
    <row r="1129" spans="1:24" x14ac:dyDescent="0.3">
      <c r="A1129" s="306">
        <v>15656</v>
      </c>
      <c r="B1129" s="314" t="s">
        <v>2228</v>
      </c>
      <c r="C1129" s="5" t="s">
        <v>3</v>
      </c>
      <c r="D1129" s="11">
        <v>55</v>
      </c>
      <c r="E1129" s="23">
        <v>35</v>
      </c>
      <c r="F1129" s="11">
        <v>12</v>
      </c>
      <c r="G1129" s="74">
        <f>ROUNDUP(tabEstimativa[[#This Row],[ESTIMATIVA]] / tabEstimativa[[#This Row],[PERÍODO]],0)</f>
        <v>0</v>
      </c>
      <c r="H1129" s="72">
        <v>0</v>
      </c>
      <c r="I1129" s="12">
        <v>44097</v>
      </c>
      <c r="J1129" s="2">
        <v>9</v>
      </c>
      <c r="K1129" s="8">
        <v>2020</v>
      </c>
      <c r="L1129" s="6">
        <v>44210</v>
      </c>
      <c r="M1129" s="238">
        <f>SUMIFS(tabSaldoAta[SALDO],tabSaldoAta[CÓDIGO],tabEstimativa[[#This Row],[CÓDIGO]],tabSaldoAta[ATA.NR],tabEstimativa[[#This Row],[ATA.NR]],tabSaldoAta[ATA.ANO],tabEstimativa[[#This Row],[ATA.ANO]])</f>
        <v>80</v>
      </c>
      <c r="N1129" s="13" t="s">
        <v>1799</v>
      </c>
      <c r="O1129" s="307" t="str">
        <f>IFERROR( VLOOKUP(CONCATENATE(tabEstimativa[[#This Row],[ATA.NR]],"/",tabEstimativa[[#This Row],[ATA.ANO]]-2000),tabAtas[#Data],6,FALSE), "" )</f>
        <v>MATERIAL ELETRICO</v>
      </c>
      <c r="P1129" s="36" t="s">
        <v>2342</v>
      </c>
      <c r="Q1129" s="35">
        <f>IFERROR( VLOOKUP(tabEstimativa[[#This Row],[PREGÃO]],tabPregões[#Data],6,FALSE), "" )</f>
        <v>43857</v>
      </c>
      <c r="R1129" s="48"/>
      <c r="S1129" s="66" t="str">
        <f>IF(COUNTIFS(tabImprósperosDetalhes[PREGÃO],tabEstimativa[[#This Row],[PREGÃO]],tabImprósperosDetalhes[IMPRÓSPERO],tabEstimativa[[#This Row],[LOTE]]) &gt; 0,"X","")</f>
        <v/>
      </c>
      <c r="T1129" s="98" t="str">
        <f>IFERROR( VLOOKUP(tabEstimativa[[#This Row],[PREGÃO]],tabPregões[#Data],11,FALSE), "" )</f>
        <v>Empresa solicitou prorrogação de prazo para assinar contrato</v>
      </c>
      <c r="U1129" s="29" t="s">
        <v>1560</v>
      </c>
      <c r="V1129" s="53" t="s">
        <v>2063</v>
      </c>
      <c r="W1129" s="54">
        <v>44242.336828703701</v>
      </c>
      <c r="X1129" s="34" t="str">
        <f t="shared" si="18"/>
        <v>*</v>
      </c>
    </row>
    <row r="1130" spans="1:24" x14ac:dyDescent="0.3">
      <c r="A1130" s="2">
        <v>15631</v>
      </c>
      <c r="B1130" s="3" t="s">
        <v>658</v>
      </c>
      <c r="C1130" s="5" t="s">
        <v>3</v>
      </c>
      <c r="D1130" s="11"/>
      <c r="E1130" s="23"/>
      <c r="F1130" s="11">
        <v>12</v>
      </c>
      <c r="G1130" s="74">
        <f>IFERROR( ROUNDUP(tabEstimativa[[#This Row],[ESTIMATIVA]] / tabEstimativa[[#This Row],[PERÍODO]],0), 0 )</f>
        <v>0</v>
      </c>
      <c r="H1130" s="72">
        <v>0</v>
      </c>
      <c r="I1130" s="12">
        <v>43454</v>
      </c>
      <c r="J1130" s="2">
        <v>58</v>
      </c>
      <c r="K1130" s="8">
        <v>2018</v>
      </c>
      <c r="L1130" s="6">
        <v>43532</v>
      </c>
      <c r="M1130" s="238">
        <f>SUMIFS(tabSaldoAta[SALDO],tabSaldoAta[CÓDIGO],tabEstimativa[[#This Row],[CÓDIGO]],tabSaldoAta[ATA.NR],tabEstimativa[[#This Row],[ATA.NR]],tabSaldoAta[ATA.ANO],tabEstimativa[[#This Row],[ATA.ANO]])</f>
        <v>0</v>
      </c>
      <c r="N1130" s="13" t="s">
        <v>1199</v>
      </c>
      <c r="O1130" s="308" t="s">
        <v>1316</v>
      </c>
      <c r="P1130" s="36"/>
      <c r="Q1130" s="35" t="str">
        <f>IFERROR( VLOOKUP(tabEstimativa[[#This Row],[PREGÃO]],tabPregões[#Data],6,FALSE), "" )</f>
        <v/>
      </c>
      <c r="R1130" s="48"/>
      <c r="S1130" s="66" t="str">
        <f>IF(COUNTIFS(tabImprósperosDetalhes[PREGÃO],tabEstimativa[[#This Row],[PREGÃO]],tabImprósperosDetalhes[IMPRÓSPERO],tabEstimativa[[#This Row],[LOTE]]) &gt; 0,"X","")</f>
        <v/>
      </c>
      <c r="T1130" s="98" t="str">
        <f>IFERROR( VLOOKUP(tabEstimativa[[#This Row],[PREGÃO]],tabPregões[#Data],11,FALSE), "" )</f>
        <v/>
      </c>
      <c r="U1130" s="29" t="s">
        <v>1093</v>
      </c>
      <c r="V1130" s="53" t="s">
        <v>1551</v>
      </c>
      <c r="W1130" s="54">
        <v>43591.434733796297</v>
      </c>
      <c r="X1130" s="34" t="str">
        <f t="shared" si="18"/>
        <v>*</v>
      </c>
    </row>
    <row r="1131" spans="1:24" x14ac:dyDescent="0.3">
      <c r="A1131" s="2">
        <v>15673</v>
      </c>
      <c r="B1131" s="3" t="s">
        <v>662</v>
      </c>
      <c r="C1131" s="5" t="s">
        <v>3</v>
      </c>
      <c r="D1131" s="11">
        <v>55</v>
      </c>
      <c r="E1131" s="23">
        <v>35</v>
      </c>
      <c r="F1131" s="11">
        <v>12</v>
      </c>
      <c r="G1131" s="74">
        <f>IFERROR( ROUNDUP(tabEstimativa[[#This Row],[ESTIMATIVA]] / tabEstimativa[[#This Row],[PERÍODO]],0), 0 )</f>
        <v>5</v>
      </c>
      <c r="H1131" s="72">
        <v>50</v>
      </c>
      <c r="I1131" s="12">
        <v>43847</v>
      </c>
      <c r="J1131" s="2">
        <v>126</v>
      </c>
      <c r="K1131" s="8">
        <v>2019</v>
      </c>
      <c r="L1131" s="6">
        <v>43957</v>
      </c>
      <c r="M1131" s="238">
        <f>SUMIFS(tabSaldoAta[SALDO],tabSaldoAta[CÓDIGO],tabEstimativa[[#This Row],[CÓDIGO]],tabSaldoAta[ATA.NR],tabEstimativa[[#This Row],[ATA.NR]],tabSaldoAta[ATA.ANO],tabEstimativa[[#This Row],[ATA.ANO]])</f>
        <v>0</v>
      </c>
      <c r="N1131" s="13" t="s">
        <v>1799</v>
      </c>
      <c r="O1131" s="308" t="s">
        <v>1540</v>
      </c>
      <c r="P1131" s="36" t="s">
        <v>3842</v>
      </c>
      <c r="Q1131" s="35">
        <f>IFERROR( VLOOKUP(tabEstimativa[[#This Row],[PREGÃO]],tabPregões[#Data],6,FALSE), "" )</f>
        <v>44090</v>
      </c>
      <c r="R1131" s="48">
        <v>5</v>
      </c>
      <c r="S1131" s="66" t="str">
        <f>IF(COUNTIFS(tabImprósperosDetalhes[PREGÃO],tabEstimativa[[#This Row],[PREGÃO]],tabImprósperosDetalhes[IMPRÓSPERO],tabEstimativa[[#This Row],[LOTE]]) &gt; 0,"X","")</f>
        <v>X</v>
      </c>
      <c r="T1131" s="98" t="str">
        <f>IFERROR( VLOOKUP(tabEstimativa[[#This Row],[PREGÃO]],tabPregões[#Data],11,FALSE), "" )</f>
        <v>Finalizado</v>
      </c>
      <c r="U1131" s="29" t="s">
        <v>1560</v>
      </c>
      <c r="V1131" s="53" t="s">
        <v>2063</v>
      </c>
      <c r="W1131" s="54">
        <v>44321.487280092595</v>
      </c>
      <c r="X1131" s="34" t="str">
        <f t="shared" si="18"/>
        <v>*</v>
      </c>
    </row>
    <row r="1132" spans="1:24" x14ac:dyDescent="0.3">
      <c r="A1132" s="2">
        <v>15664</v>
      </c>
      <c r="B1132" s="3" t="s">
        <v>659</v>
      </c>
      <c r="C1132" s="5" t="s">
        <v>3</v>
      </c>
      <c r="D1132" s="11">
        <v>55</v>
      </c>
      <c r="E1132" s="23">
        <v>35</v>
      </c>
      <c r="F1132" s="11">
        <v>12</v>
      </c>
      <c r="G1132" s="74">
        <f>IFERROR( ROUNDUP(tabEstimativa[[#This Row],[ESTIMATIVA]] / tabEstimativa[[#This Row],[PERÍODO]],0), 0 )</f>
        <v>5</v>
      </c>
      <c r="H1132" s="72">
        <v>50</v>
      </c>
      <c r="I1132" s="12">
        <v>43847</v>
      </c>
      <c r="J1132" s="2">
        <v>126</v>
      </c>
      <c r="K1132" s="8">
        <v>2019</v>
      </c>
      <c r="L1132" s="6">
        <v>43957</v>
      </c>
      <c r="M1132" s="238">
        <f>SUMIFS(tabSaldoAta[SALDO],tabSaldoAta[CÓDIGO],tabEstimativa[[#This Row],[CÓDIGO]],tabSaldoAta[ATA.NR],tabEstimativa[[#This Row],[ATA.NR]],tabSaldoAta[ATA.ANO],tabEstimativa[[#This Row],[ATA.ANO]])</f>
        <v>0</v>
      </c>
      <c r="N1132" s="13" t="s">
        <v>1799</v>
      </c>
      <c r="O1132" s="308" t="s">
        <v>1540</v>
      </c>
      <c r="P1132" s="36" t="s">
        <v>3842</v>
      </c>
      <c r="Q1132" s="35">
        <f>IFERROR( VLOOKUP(tabEstimativa[[#This Row],[PREGÃO]],tabPregões[#Data],6,FALSE), "" )</f>
        <v>44090</v>
      </c>
      <c r="R1132" s="48">
        <v>5</v>
      </c>
      <c r="S1132" s="66" t="str">
        <f>IF(COUNTIFS(tabImprósperosDetalhes[PREGÃO],tabEstimativa[[#This Row],[PREGÃO]],tabImprósperosDetalhes[IMPRÓSPERO],tabEstimativa[[#This Row],[LOTE]]) &gt; 0,"X","")</f>
        <v>X</v>
      </c>
      <c r="T1132" s="98" t="str">
        <f>IFERROR( VLOOKUP(tabEstimativa[[#This Row],[PREGÃO]],tabPregões[#Data],11,FALSE), "" )</f>
        <v>Finalizado</v>
      </c>
      <c r="U1132" s="29" t="s">
        <v>1560</v>
      </c>
      <c r="V1132" s="53" t="s">
        <v>2063</v>
      </c>
      <c r="W1132" s="54">
        <v>44321.487280092595</v>
      </c>
      <c r="X1132" s="34" t="str">
        <f t="shared" si="18"/>
        <v>*</v>
      </c>
    </row>
    <row r="1133" spans="1:24" x14ac:dyDescent="0.3">
      <c r="A1133" s="2">
        <v>15668</v>
      </c>
      <c r="B1133" s="3" t="s">
        <v>660</v>
      </c>
      <c r="C1133" s="5" t="s">
        <v>3</v>
      </c>
      <c r="D1133" s="11">
        <v>55</v>
      </c>
      <c r="E1133" s="23">
        <v>35</v>
      </c>
      <c r="F1133" s="11">
        <v>12</v>
      </c>
      <c r="G1133" s="74">
        <f>IFERROR( ROUNDUP(tabEstimativa[[#This Row],[ESTIMATIVA]] / tabEstimativa[[#This Row],[PERÍODO]],0), 0 )</f>
        <v>0</v>
      </c>
      <c r="H1133" s="72">
        <v>0</v>
      </c>
      <c r="I1133" s="12">
        <v>44097</v>
      </c>
      <c r="J1133" s="2">
        <v>58</v>
      </c>
      <c r="K1133" s="8">
        <v>2021</v>
      </c>
      <c r="L1133" s="6">
        <v>44622</v>
      </c>
      <c r="M1133" s="238">
        <f>SUMIFS(tabSaldoAta[SALDO],tabSaldoAta[CÓDIGO],tabEstimativa[[#This Row],[CÓDIGO]],tabSaldoAta[ATA.NR],tabEstimativa[[#This Row],[ATA.NR]],tabSaldoAta[ATA.ANO],tabEstimativa[[#This Row],[ATA.ANO]])</f>
        <v>0</v>
      </c>
      <c r="N1133" s="13" t="s">
        <v>1198</v>
      </c>
      <c r="O1133" s="307" t="str">
        <f>IFERROR( VLOOKUP(CONCATENATE(tabEstimativa[[#This Row],[ATA.NR]],"/",tabEstimativa[[#This Row],[ATA.ANO]]-2000),tabAtas[#Data],6,FALSE), "" )</f>
        <v>MATERIAL ELETRICO</v>
      </c>
      <c r="P1133" s="36" t="s">
        <v>4040</v>
      </c>
      <c r="Q1133" s="35">
        <f>IFERROR( VLOOKUP(tabEstimativa[[#This Row],[PREGÃO]],tabPregões[#Data],6,FALSE), "" )</f>
        <v>44229</v>
      </c>
      <c r="R1133" s="48"/>
      <c r="S1133" s="66" t="str">
        <f>IF(COUNTIFS(tabImprósperosDetalhes[PREGÃO],tabEstimativa[[#This Row],[PREGÃO]],tabImprósperosDetalhes[IMPRÓSPERO],tabEstimativa[[#This Row],[LOTE]]) &gt; 0,"X","")</f>
        <v/>
      </c>
      <c r="T1133" s="98" t="str">
        <f>IFERROR( VLOOKUP(tabEstimativa[[#This Row],[PREGÃO]],tabPregões[#Data],11,FALSE), "" )</f>
        <v>Finalizado</v>
      </c>
      <c r="U1133" s="29" t="s">
        <v>1560</v>
      </c>
      <c r="V1133" s="53" t="s">
        <v>4282</v>
      </c>
      <c r="W1133" s="54">
        <v>44627.665405092594</v>
      </c>
      <c r="X1133" s="34" t="str">
        <f t="shared" si="18"/>
        <v>*</v>
      </c>
    </row>
    <row r="1134" spans="1:24" x14ac:dyDescent="0.3">
      <c r="A1134" s="2">
        <v>15672</v>
      </c>
      <c r="B1134" s="3" t="s">
        <v>661</v>
      </c>
      <c r="C1134" s="5" t="s">
        <v>3</v>
      </c>
      <c r="D1134" s="11">
        <v>55</v>
      </c>
      <c r="E1134" s="23">
        <v>35</v>
      </c>
      <c r="F1134" s="11">
        <v>12</v>
      </c>
      <c r="G1134" s="74">
        <f>IFERROR( ROUNDUP(tabEstimativa[[#This Row],[ESTIMATIVA]] / tabEstimativa[[#This Row],[PERÍODO]],0), 0 )</f>
        <v>0</v>
      </c>
      <c r="H1134" s="72">
        <v>0</v>
      </c>
      <c r="I1134" s="12">
        <v>44097</v>
      </c>
      <c r="J1134" s="2">
        <v>58</v>
      </c>
      <c r="K1134" s="8">
        <v>2021</v>
      </c>
      <c r="L1134" s="6">
        <v>44622</v>
      </c>
      <c r="M1134" s="238">
        <f>SUMIFS(tabSaldoAta[SALDO],tabSaldoAta[CÓDIGO],tabEstimativa[[#This Row],[CÓDIGO]],tabSaldoAta[ATA.NR],tabEstimativa[[#This Row],[ATA.NR]],tabSaldoAta[ATA.ANO],tabEstimativa[[#This Row],[ATA.ANO]])</f>
        <v>0</v>
      </c>
      <c r="N1134" s="13" t="s">
        <v>1198</v>
      </c>
      <c r="O1134" s="307" t="str">
        <f>IFERROR( VLOOKUP(CONCATENATE(tabEstimativa[[#This Row],[ATA.NR]],"/",tabEstimativa[[#This Row],[ATA.ANO]]-2000),tabAtas[#Data],6,FALSE), "" )</f>
        <v>MATERIAL ELETRICO</v>
      </c>
      <c r="P1134" s="36" t="s">
        <v>4040</v>
      </c>
      <c r="Q1134" s="35">
        <f>IFERROR( VLOOKUP(tabEstimativa[[#This Row],[PREGÃO]],tabPregões[#Data],6,FALSE), "" )</f>
        <v>44229</v>
      </c>
      <c r="R1134" s="48"/>
      <c r="S1134" s="66" t="str">
        <f>IF(COUNTIFS(tabImprósperosDetalhes[PREGÃO],tabEstimativa[[#This Row],[PREGÃO]],tabImprósperosDetalhes[IMPRÓSPERO],tabEstimativa[[#This Row],[LOTE]]) &gt; 0,"X","")</f>
        <v/>
      </c>
      <c r="T1134" s="98" t="str">
        <f>IFERROR( VLOOKUP(tabEstimativa[[#This Row],[PREGÃO]],tabPregões[#Data],11,FALSE), "" )</f>
        <v>Finalizado</v>
      </c>
      <c r="U1134" s="29" t="s">
        <v>1560</v>
      </c>
      <c r="V1134" s="53" t="s">
        <v>4282</v>
      </c>
      <c r="W1134" s="54">
        <v>44627.665405092594</v>
      </c>
      <c r="X1134" s="34" t="str">
        <f t="shared" si="18"/>
        <v>*</v>
      </c>
    </row>
    <row r="1135" spans="1:24" x14ac:dyDescent="0.3">
      <c r="A1135" s="2">
        <v>15680</v>
      </c>
      <c r="B1135" s="3" t="s">
        <v>663</v>
      </c>
      <c r="C1135" s="5" t="s">
        <v>3</v>
      </c>
      <c r="D1135" s="11">
        <v>55</v>
      </c>
      <c r="E1135" s="23">
        <v>35</v>
      </c>
      <c r="F1135" s="11">
        <v>12</v>
      </c>
      <c r="G1135" s="74">
        <f>IFERROR( ROUNDUP(tabEstimativa[[#This Row],[ESTIMATIVA]] / tabEstimativa[[#This Row],[PERÍODO]],0), 0 )</f>
        <v>5</v>
      </c>
      <c r="H1135" s="72">
        <v>50</v>
      </c>
      <c r="I1135" s="12">
        <v>43847</v>
      </c>
      <c r="J1135" s="2">
        <v>126</v>
      </c>
      <c r="K1135" s="8">
        <v>2019</v>
      </c>
      <c r="L1135" s="6">
        <v>43957</v>
      </c>
      <c r="M1135" s="238">
        <f>SUMIFS(tabSaldoAta[SALDO],tabSaldoAta[CÓDIGO],tabEstimativa[[#This Row],[CÓDIGO]],tabSaldoAta[ATA.NR],tabEstimativa[[#This Row],[ATA.NR]],tabSaldoAta[ATA.ANO],tabEstimativa[[#This Row],[ATA.ANO]])</f>
        <v>0</v>
      </c>
      <c r="N1135" s="13" t="s">
        <v>1799</v>
      </c>
      <c r="O1135" s="308" t="s">
        <v>1540</v>
      </c>
      <c r="P1135" s="36" t="s">
        <v>3842</v>
      </c>
      <c r="Q1135" s="35">
        <f>IFERROR( VLOOKUP(tabEstimativa[[#This Row],[PREGÃO]],tabPregões[#Data],6,FALSE), "" )</f>
        <v>44090</v>
      </c>
      <c r="R1135" s="48">
        <v>5</v>
      </c>
      <c r="S1135" s="66" t="str">
        <f>IF(COUNTIFS(tabImprósperosDetalhes[PREGÃO],tabEstimativa[[#This Row],[PREGÃO]],tabImprósperosDetalhes[IMPRÓSPERO],tabEstimativa[[#This Row],[LOTE]]) &gt; 0,"X","")</f>
        <v>X</v>
      </c>
      <c r="T1135" s="98" t="str">
        <f>IFERROR( VLOOKUP(tabEstimativa[[#This Row],[PREGÃO]],tabPregões[#Data],11,FALSE), "" )</f>
        <v>Finalizado</v>
      </c>
      <c r="U1135" s="29" t="s">
        <v>1560</v>
      </c>
      <c r="V1135" s="53" t="s">
        <v>2063</v>
      </c>
      <c r="W1135" s="54">
        <v>44321.487280092595</v>
      </c>
      <c r="X1135" s="34" t="str">
        <f t="shared" si="18"/>
        <v>*</v>
      </c>
    </row>
    <row r="1136" spans="1:24" ht="43.2" x14ac:dyDescent="0.3">
      <c r="A1136" s="2">
        <v>109848</v>
      </c>
      <c r="B1136" s="3" t="s">
        <v>222</v>
      </c>
      <c r="C1136" s="5" t="s">
        <v>223</v>
      </c>
      <c r="D1136" s="11">
        <v>76</v>
      </c>
      <c r="E1136" s="23">
        <v>9</v>
      </c>
      <c r="F1136" s="11">
        <v>12</v>
      </c>
      <c r="G1136" s="74">
        <f>IFERROR( ROUNDUP(tabEstimativa[[#This Row],[ESTIMATIVA]] / tabEstimativa[[#This Row],[PERÍODO]],0), 0 )</f>
        <v>10</v>
      </c>
      <c r="H1136" s="72">
        <v>120</v>
      </c>
      <c r="I1136" s="12">
        <v>43850</v>
      </c>
      <c r="J1136" s="2">
        <v>31</v>
      </c>
      <c r="K1136" s="8">
        <v>2021</v>
      </c>
      <c r="L1136" s="6">
        <v>44595</v>
      </c>
      <c r="M1136" s="238">
        <f>SUMIFS(tabSaldoAta[SALDO],tabSaldoAta[CÓDIGO],tabEstimativa[[#This Row],[CÓDIGO]],tabSaldoAta[ATA.NR],tabEstimativa[[#This Row],[ATA.NR]],tabSaldoAta[ATA.ANO],tabEstimativa[[#This Row],[ATA.ANO]])</f>
        <v>0</v>
      </c>
      <c r="N1136" s="13" t="s">
        <v>1198</v>
      </c>
      <c r="O1136" s="308" t="s">
        <v>1556</v>
      </c>
      <c r="P1136" s="36" t="s">
        <v>3953</v>
      </c>
      <c r="Q1136" s="35">
        <f>IFERROR( VLOOKUP(tabEstimativa[[#This Row],[PREGÃO]],tabPregões[#Data],6,FALSE), "" )</f>
        <v>44180</v>
      </c>
      <c r="R1136" s="48"/>
      <c r="S1136" s="66" t="str">
        <f>IF(COUNTIFS(tabImprósperosDetalhes[PREGÃO],tabEstimativa[[#This Row],[PREGÃO]],tabImprósperosDetalhes[IMPRÓSPERO],tabEstimativa[[#This Row],[LOTE]]) &gt; 0,"X","")</f>
        <v/>
      </c>
      <c r="T1136" s="98" t="str">
        <f>IFERROR( VLOOKUP(tabEstimativa[[#This Row],[PREGÃO]],tabPregões[#Data],11,FALSE), "" )</f>
        <v>Finalizado</v>
      </c>
      <c r="U1136" s="29" t="s">
        <v>3761</v>
      </c>
      <c r="V1136" s="53" t="s">
        <v>2063</v>
      </c>
      <c r="W1136" s="54">
        <v>44595.33253472222</v>
      </c>
      <c r="X1136" s="34" t="str">
        <f t="shared" si="18"/>
        <v>*</v>
      </c>
    </row>
    <row r="1137" spans="1:24" x14ac:dyDescent="0.3">
      <c r="A1137" s="2">
        <v>128287</v>
      </c>
      <c r="B1137" s="3" t="s">
        <v>1484</v>
      </c>
      <c r="C1137" s="5" t="s">
        <v>15</v>
      </c>
      <c r="D1137" s="11">
        <v>76</v>
      </c>
      <c r="E1137" s="23">
        <v>16</v>
      </c>
      <c r="F1137" s="11">
        <v>12</v>
      </c>
      <c r="G1137" s="74">
        <f>IFERROR( ROUNDUP(tabEstimativa[[#This Row],[ESTIMATIVA]] / tabEstimativa[[#This Row],[PERÍODO]],0), 0 )</f>
        <v>50</v>
      </c>
      <c r="H1137" s="72">
        <v>600</v>
      </c>
      <c r="I1137" s="12">
        <v>43963</v>
      </c>
      <c r="J1137" s="2">
        <v>254</v>
      </c>
      <c r="K1137" s="8">
        <v>2020</v>
      </c>
      <c r="L1137" s="6">
        <v>44497</v>
      </c>
      <c r="M1137" s="238">
        <f>SUMIFS(tabSaldoAta[SALDO],tabSaldoAta[CÓDIGO],tabEstimativa[[#This Row],[CÓDIGO]],tabSaldoAta[ATA.NR],tabEstimativa[[#This Row],[ATA.NR]],tabSaldoAta[ATA.ANO],tabEstimativa[[#This Row],[ATA.ANO]])</f>
        <v>-150</v>
      </c>
      <c r="N1137" s="13" t="s">
        <v>1799</v>
      </c>
      <c r="O1137" s="308" t="s">
        <v>1556</v>
      </c>
      <c r="P1137" s="36" t="s">
        <v>3856</v>
      </c>
      <c r="Q1137" s="35">
        <f>IFERROR( VLOOKUP(tabEstimativa[[#This Row],[PREGÃO]],tabPregões[#Data],6,FALSE), "" )</f>
        <v>44078</v>
      </c>
      <c r="R1137" s="48"/>
      <c r="S1137" s="66" t="str">
        <f>IF(COUNTIFS(tabImprósperosDetalhes[PREGÃO],tabEstimativa[[#This Row],[PREGÃO]],tabImprósperosDetalhes[IMPRÓSPERO],tabEstimativa[[#This Row],[LOTE]]) &gt; 0,"X","")</f>
        <v/>
      </c>
      <c r="T1137" s="98" t="str">
        <f>IFERROR( VLOOKUP(tabEstimativa[[#This Row],[PREGÃO]],tabPregões[#Data],11,FALSE), "" )</f>
        <v>Finalizado. Ata 254/20</v>
      </c>
      <c r="U1137" s="29" t="s">
        <v>1560</v>
      </c>
      <c r="V1137" s="53" t="s">
        <v>2063</v>
      </c>
      <c r="W1137" s="54">
        <v>44461.587037037039</v>
      </c>
      <c r="X1137" s="34" t="str">
        <f t="shared" si="18"/>
        <v>*</v>
      </c>
    </row>
    <row r="1138" spans="1:24" x14ac:dyDescent="0.3">
      <c r="A1138" s="2">
        <v>59876</v>
      </c>
      <c r="B1138" s="3" t="s">
        <v>908</v>
      </c>
      <c r="C1138" s="5" t="s">
        <v>87</v>
      </c>
      <c r="D1138" s="11"/>
      <c r="E1138" s="23"/>
      <c r="F1138" s="11">
        <v>12</v>
      </c>
      <c r="G1138" s="74">
        <f>IFERROR( ROUNDUP(tabEstimativa[[#This Row],[ESTIMATIVA]] / tabEstimativa[[#This Row],[PERÍODO]],0), 0 )</f>
        <v>0</v>
      </c>
      <c r="H1138" s="72">
        <v>0</v>
      </c>
      <c r="I1138" s="12">
        <v>43312</v>
      </c>
      <c r="J1138" s="7"/>
      <c r="K1138" s="8"/>
      <c r="L1138" s="6"/>
      <c r="M1138" s="238">
        <f>SUMIFS(tabSaldoAta[SALDO],tabSaldoAta[CÓDIGO],tabEstimativa[[#This Row],[CÓDIGO]],tabSaldoAta[ATA.NR],tabEstimativa[[#This Row],[ATA.NR]],tabSaldoAta[ATA.ANO],tabEstimativa[[#This Row],[ATA.ANO]])</f>
        <v>0</v>
      </c>
      <c r="N1138" s="13" t="s">
        <v>1199</v>
      </c>
      <c r="O1138" s="308" t="s">
        <v>1359</v>
      </c>
      <c r="P1138" s="36"/>
      <c r="Q1138" s="35" t="str">
        <f>IFERROR( VLOOKUP(tabEstimativa[[#This Row],[PREGÃO]],tabPregões[#Data],6,FALSE), "" )</f>
        <v/>
      </c>
      <c r="R1138" s="48"/>
      <c r="S1138" s="66" t="str">
        <f>IF(COUNTIFS(tabImprósperosDetalhes[PREGÃO],tabEstimativa[[#This Row],[PREGÃO]],tabImprósperosDetalhes[IMPRÓSPERO],tabEstimativa[[#This Row],[LOTE]]) &gt; 0,"X","")</f>
        <v/>
      </c>
      <c r="T1138" s="98" t="str">
        <f>IFERROR( VLOOKUP(tabEstimativa[[#This Row],[PREGÃO]],tabPregões[#Data],11,FALSE), "" )</f>
        <v/>
      </c>
      <c r="U1138" s="29" t="s">
        <v>1380</v>
      </c>
      <c r="V1138" s="53" t="s">
        <v>1551</v>
      </c>
      <c r="W1138" s="54">
        <v>43591.434733796297</v>
      </c>
      <c r="X1138" s="34" t="str">
        <f t="shared" si="18"/>
        <v>*</v>
      </c>
    </row>
    <row r="1139" spans="1:24" x14ac:dyDescent="0.3">
      <c r="A1139" s="2">
        <v>15813</v>
      </c>
      <c r="B1139" s="3" t="s">
        <v>224</v>
      </c>
      <c r="C1139" s="5" t="s">
        <v>3</v>
      </c>
      <c r="D1139" s="11">
        <v>51</v>
      </c>
      <c r="E1139" s="23">
        <v>6</v>
      </c>
      <c r="F1139" s="11">
        <v>12</v>
      </c>
      <c r="G1139" s="74">
        <f>IFERROR( ROUNDUP(tabEstimativa[[#This Row],[ESTIMATIVA]] / tabEstimativa[[#This Row],[PERÍODO]],0), 0 )</f>
        <v>667</v>
      </c>
      <c r="H1139" s="72">
        <v>8000</v>
      </c>
      <c r="I1139" s="12">
        <v>44308</v>
      </c>
      <c r="J1139" s="7">
        <v>292</v>
      </c>
      <c r="K1139" s="8">
        <v>2019</v>
      </c>
      <c r="L1139" s="6">
        <v>44182</v>
      </c>
      <c r="M1139" s="238">
        <f>SUMIFS(tabSaldoAta[SALDO],tabSaldoAta[CÓDIGO],tabEstimativa[[#This Row],[CÓDIGO]],tabSaldoAta[ATA.NR],tabEstimativa[[#This Row],[ATA.NR]],tabSaldoAta[ATA.ANO],tabEstimativa[[#This Row],[ATA.ANO]])</f>
        <v>2200</v>
      </c>
      <c r="N1139" s="13" t="s">
        <v>1198</v>
      </c>
      <c r="O1139" s="307" t="str">
        <f>IFERROR( VLOOKUP(CONCATENATE(tabEstimativa[[#This Row],[ATA.NR]],"/",tabEstimativa[[#This Row],[ATA.ANO]]-2000),tabAtas[#Data],6,FALSE), "" )</f>
        <v>MATERIAL DE CONSTRUÇÃO</v>
      </c>
      <c r="P1139" s="36" t="s">
        <v>4131</v>
      </c>
      <c r="Q1139" s="35">
        <f>IFERROR( VLOOKUP(tabEstimativa[[#This Row],[PREGÃO]],tabPregões[#Data],6,FALSE), "" )</f>
        <v>44271</v>
      </c>
      <c r="R1139" s="48">
        <v>5</v>
      </c>
      <c r="S1139" s="66" t="str">
        <f>IF(COUNTIFS(tabImprósperosDetalhes[PREGÃO],tabEstimativa[[#This Row],[PREGÃO]],tabImprósperosDetalhes[IMPRÓSPERO],tabEstimativa[[#This Row],[LOTE]]) &gt; 0,"X","")</f>
        <v>X</v>
      </c>
      <c r="T1139" s="98" t="str">
        <f>IFERROR( VLOOKUP(tabEstimativa[[#This Row],[PREGÃO]],tabPregões[#Data],11,FALSE), "" )</f>
        <v>Processo finalizado. Ata 105/21.</v>
      </c>
      <c r="U1139" s="29" t="s">
        <v>1560</v>
      </c>
      <c r="V1139" s="53" t="s">
        <v>2063</v>
      </c>
      <c r="W1139" s="54">
        <v>44323.449004629627</v>
      </c>
      <c r="X1139" s="34" t="str">
        <f t="shared" si="18"/>
        <v>*</v>
      </c>
    </row>
    <row r="1140" spans="1:24" x14ac:dyDescent="0.3">
      <c r="A1140" s="2">
        <v>105489</v>
      </c>
      <c r="B1140" s="3" t="s">
        <v>1414</v>
      </c>
      <c r="C1140" s="5" t="s">
        <v>15</v>
      </c>
      <c r="D1140" s="11">
        <v>76</v>
      </c>
      <c r="E1140" s="23">
        <v>9</v>
      </c>
      <c r="F1140" s="11">
        <v>12</v>
      </c>
      <c r="G1140" s="74">
        <f>IFERROR( ROUNDUP(tabEstimativa[[#This Row],[ESTIMATIVA]] / tabEstimativa[[#This Row],[PERÍODO]],0), 0 )</f>
        <v>0</v>
      </c>
      <c r="H1140" s="72">
        <v>0</v>
      </c>
      <c r="I1140" s="12">
        <v>43963</v>
      </c>
      <c r="J1140" s="2">
        <v>192</v>
      </c>
      <c r="K1140" s="8">
        <v>2019</v>
      </c>
      <c r="L1140" s="6">
        <v>44050</v>
      </c>
      <c r="M1140" s="238">
        <f>SUMIFS(tabSaldoAta[SALDO],tabSaldoAta[CÓDIGO],tabEstimativa[[#This Row],[CÓDIGO]],tabSaldoAta[ATA.NR],tabEstimativa[[#This Row],[ATA.NR]],tabSaldoAta[ATA.ANO],tabEstimativa[[#This Row],[ATA.ANO]])</f>
        <v>50</v>
      </c>
      <c r="N1140" s="13" t="s">
        <v>1198</v>
      </c>
      <c r="O1140" s="308" t="s">
        <v>1556</v>
      </c>
      <c r="P1140" s="36" t="s">
        <v>2071</v>
      </c>
      <c r="Q1140" s="35">
        <f>IFERROR( VLOOKUP(tabEstimativa[[#This Row],[PREGÃO]],tabPregões[#Data],6,FALSE), "" )</f>
        <v>43693</v>
      </c>
      <c r="R1140" s="48"/>
      <c r="S1140" s="66" t="str">
        <f>IF(COUNTIFS(tabImprósperosDetalhes[PREGÃO],tabEstimativa[[#This Row],[PREGÃO]],tabImprósperosDetalhes[IMPRÓSPERO],tabEstimativa[[#This Row],[LOTE]]) &gt; 0,"X","")</f>
        <v/>
      </c>
      <c r="T1140" s="98" t="str">
        <f>IFERROR( VLOOKUP(tabEstimativa[[#This Row],[PREGÃO]],tabPregões[#Data],11,FALSE), "" )</f>
        <v>Finalizar - contrato assinado</v>
      </c>
      <c r="U1140" s="29" t="s">
        <v>1560</v>
      </c>
      <c r="V1140" s="53" t="s">
        <v>3710</v>
      </c>
      <c r="W1140" s="54">
        <v>44050.389849537038</v>
      </c>
      <c r="X1140" s="34" t="str">
        <f t="shared" si="18"/>
        <v>*</v>
      </c>
    </row>
    <row r="1141" spans="1:24" x14ac:dyDescent="0.3">
      <c r="A1141" s="2">
        <v>14737</v>
      </c>
      <c r="B1141" s="3" t="s">
        <v>225</v>
      </c>
      <c r="C1141" s="5" t="s">
        <v>11</v>
      </c>
      <c r="D1141" s="11">
        <v>76</v>
      </c>
      <c r="E1141" s="23">
        <v>5</v>
      </c>
      <c r="F1141" s="11">
        <v>12</v>
      </c>
      <c r="G1141" s="74">
        <f>IFERROR( ROUNDUP(tabEstimativa[[#This Row],[ESTIMATIVA]] / tabEstimativa[[#This Row],[PERÍODO]],0), 0 )</f>
        <v>1</v>
      </c>
      <c r="H1141" s="72">
        <v>10</v>
      </c>
      <c r="I1141" s="12">
        <v>43900</v>
      </c>
      <c r="J1141" s="7">
        <v>156</v>
      </c>
      <c r="K1141" s="8">
        <v>2020</v>
      </c>
      <c r="L1141" s="6">
        <v>44406</v>
      </c>
      <c r="M1141" s="238">
        <f>SUMIFS(tabSaldoAta[SALDO],tabSaldoAta[CÓDIGO],tabEstimativa[[#This Row],[CÓDIGO]],tabSaldoAta[ATA.NR],tabEstimativa[[#This Row],[ATA.NR]],tabSaldoAta[ATA.ANO],tabEstimativa[[#This Row],[ATA.ANO]])</f>
        <v>0</v>
      </c>
      <c r="N1141" s="13" t="s">
        <v>1799</v>
      </c>
      <c r="O1141" s="308" t="s">
        <v>1858</v>
      </c>
      <c r="P1141" s="36" t="s">
        <v>1860</v>
      </c>
      <c r="Q1141" s="35">
        <f>IFERROR( VLOOKUP(tabEstimativa[[#This Row],[PREGÃO]],tabPregões[#Data],6,FALSE), "" )</f>
        <v>43656</v>
      </c>
      <c r="R1141" s="48">
        <v>1</v>
      </c>
      <c r="S1141" s="66" t="str">
        <f>IF(COUNTIFS(tabImprósperosDetalhes[PREGÃO],tabEstimativa[[#This Row],[PREGÃO]],tabImprósperosDetalhes[IMPRÓSPERO],tabEstimativa[[#This Row],[LOTE]]) &gt; 0,"X","")</f>
        <v/>
      </c>
      <c r="T1141" s="98" t="str">
        <f>IFERROR( VLOOKUP(tabEstimativa[[#This Row],[PREGÃO]],tabPregões[#Data],11,FALSE), "" )</f>
        <v>Finalizar - contrato assinado</v>
      </c>
      <c r="U1141" s="29" t="s">
        <v>1560</v>
      </c>
      <c r="V1141" s="53" t="s">
        <v>2063</v>
      </c>
      <c r="W1141" s="54">
        <v>44260.382534722223</v>
      </c>
      <c r="X1141" s="34" t="str">
        <f t="shared" si="18"/>
        <v>*</v>
      </c>
    </row>
    <row r="1142" spans="1:24" x14ac:dyDescent="0.3">
      <c r="A1142" s="2">
        <v>87586</v>
      </c>
      <c r="B1142" s="3" t="s">
        <v>226</v>
      </c>
      <c r="C1142" s="5" t="s">
        <v>11</v>
      </c>
      <c r="D1142" s="11">
        <v>76</v>
      </c>
      <c r="E1142" s="23">
        <v>5</v>
      </c>
      <c r="F1142" s="11">
        <v>12</v>
      </c>
      <c r="G1142" s="74">
        <f>IFERROR( ROUNDUP(tabEstimativa[[#This Row],[ESTIMATIVA]] / tabEstimativa[[#This Row],[PERÍODO]],0), 0 )</f>
        <v>1</v>
      </c>
      <c r="H1142" s="72">
        <v>10</v>
      </c>
      <c r="I1142" s="12">
        <v>43900</v>
      </c>
      <c r="J1142" s="7">
        <v>156</v>
      </c>
      <c r="K1142" s="8">
        <v>2020</v>
      </c>
      <c r="L1142" s="6">
        <v>44406</v>
      </c>
      <c r="M1142" s="238">
        <f>SUMIFS(tabSaldoAta[SALDO],tabSaldoAta[CÓDIGO],tabEstimativa[[#This Row],[CÓDIGO]],tabSaldoAta[ATA.NR],tabEstimativa[[#This Row],[ATA.NR]],tabSaldoAta[ATA.ANO],tabEstimativa[[#This Row],[ATA.ANO]])</f>
        <v>4</v>
      </c>
      <c r="N1142" s="13" t="s">
        <v>1799</v>
      </c>
      <c r="O1142" s="308" t="s">
        <v>1858</v>
      </c>
      <c r="P1142" s="36" t="s">
        <v>1860</v>
      </c>
      <c r="Q1142" s="35">
        <f>IFERROR( VLOOKUP(tabEstimativa[[#This Row],[PREGÃO]],tabPregões[#Data],6,FALSE), "" )</f>
        <v>43656</v>
      </c>
      <c r="R1142" s="48">
        <v>8</v>
      </c>
      <c r="S1142" s="66" t="str">
        <f>IF(COUNTIFS(tabImprósperosDetalhes[PREGÃO],tabEstimativa[[#This Row],[PREGÃO]],tabImprósperosDetalhes[IMPRÓSPERO],tabEstimativa[[#This Row],[LOTE]]) &gt; 0,"X","")</f>
        <v/>
      </c>
      <c r="T1142" s="98" t="str">
        <f>IFERROR( VLOOKUP(tabEstimativa[[#This Row],[PREGÃO]],tabPregões[#Data],11,FALSE), "" )</f>
        <v>Finalizar - contrato assinado</v>
      </c>
      <c r="U1142" s="29" t="s">
        <v>1560</v>
      </c>
      <c r="V1142" s="53" t="s">
        <v>2063</v>
      </c>
      <c r="W1142" s="54">
        <v>44260.382534722223</v>
      </c>
      <c r="X1142" s="34" t="str">
        <f t="shared" si="18"/>
        <v>*</v>
      </c>
    </row>
    <row r="1143" spans="1:24" x14ac:dyDescent="0.3">
      <c r="A1143" s="2">
        <v>69229</v>
      </c>
      <c r="B1143" s="3" t="s">
        <v>982</v>
      </c>
      <c r="C1143" s="5" t="s">
        <v>11</v>
      </c>
      <c r="D1143" s="11">
        <v>76</v>
      </c>
      <c r="E1143" s="23">
        <v>5</v>
      </c>
      <c r="F1143" s="11">
        <v>12</v>
      </c>
      <c r="G1143" s="74">
        <f>IFERROR( ROUNDUP(tabEstimativa[[#This Row],[ESTIMATIVA]] / tabEstimativa[[#This Row],[PERÍODO]],0), 0 )</f>
        <v>13</v>
      </c>
      <c r="H1143" s="72">
        <v>150</v>
      </c>
      <c r="I1143" s="12">
        <v>43900</v>
      </c>
      <c r="J1143" s="7">
        <v>156</v>
      </c>
      <c r="K1143" s="8">
        <v>2020</v>
      </c>
      <c r="L1143" s="6">
        <v>44406</v>
      </c>
      <c r="M1143" s="238">
        <f>SUMIFS(tabSaldoAta[SALDO],tabSaldoAta[CÓDIGO],tabEstimativa[[#This Row],[CÓDIGO]],tabSaldoAta[ATA.NR],tabEstimativa[[#This Row],[ATA.NR]],tabSaldoAta[ATA.ANO],tabEstimativa[[#This Row],[ATA.ANO]])</f>
        <v>70</v>
      </c>
      <c r="N1143" s="13" t="s">
        <v>1799</v>
      </c>
      <c r="O1143" s="308" t="s">
        <v>1858</v>
      </c>
      <c r="P1143" s="36" t="s">
        <v>1860</v>
      </c>
      <c r="Q1143" s="35">
        <f>IFERROR( VLOOKUP(tabEstimativa[[#This Row],[PREGÃO]],tabPregões[#Data],6,FALSE), "" )</f>
        <v>43656</v>
      </c>
      <c r="R1143" s="48">
        <v>6</v>
      </c>
      <c r="S1143" s="66" t="str">
        <f>IF(COUNTIFS(tabImprósperosDetalhes[PREGÃO],tabEstimativa[[#This Row],[PREGÃO]],tabImprósperosDetalhes[IMPRÓSPERO],tabEstimativa[[#This Row],[LOTE]]) &gt; 0,"X","")</f>
        <v/>
      </c>
      <c r="T1143" s="98" t="str">
        <f>IFERROR( VLOOKUP(tabEstimativa[[#This Row],[PREGÃO]],tabPregões[#Data],11,FALSE), "" )</f>
        <v>Finalizar - contrato assinado</v>
      </c>
      <c r="U1143" s="29" t="s">
        <v>1560</v>
      </c>
      <c r="V1143" s="53" t="s">
        <v>2063</v>
      </c>
      <c r="W1143" s="54">
        <v>44260.382534722223</v>
      </c>
      <c r="X1143" s="34" t="str">
        <f t="shared" si="18"/>
        <v>*</v>
      </c>
    </row>
    <row r="1144" spans="1:24" x14ac:dyDescent="0.3">
      <c r="A1144" s="2">
        <v>20760</v>
      </c>
      <c r="B1144" s="3" t="s">
        <v>980</v>
      </c>
      <c r="C1144" s="5" t="s">
        <v>11</v>
      </c>
      <c r="D1144" s="11">
        <v>76</v>
      </c>
      <c r="E1144" s="23">
        <v>5</v>
      </c>
      <c r="F1144" s="11">
        <v>12</v>
      </c>
      <c r="G1144" s="74">
        <f>IFERROR( ROUNDUP(tabEstimativa[[#This Row],[ESTIMATIVA]] / tabEstimativa[[#This Row],[PERÍODO]],0), 0 )</f>
        <v>13</v>
      </c>
      <c r="H1144" s="72">
        <v>150</v>
      </c>
      <c r="I1144" s="12">
        <v>43900</v>
      </c>
      <c r="J1144" s="7">
        <v>156</v>
      </c>
      <c r="K1144" s="8">
        <v>2020</v>
      </c>
      <c r="L1144" s="6">
        <v>44406</v>
      </c>
      <c r="M1144" s="238">
        <f>SUMIFS(tabSaldoAta[SALDO],tabSaldoAta[CÓDIGO],tabEstimativa[[#This Row],[CÓDIGO]],tabSaldoAta[ATA.NR],tabEstimativa[[#This Row],[ATA.NR]],tabSaldoAta[ATA.ANO],tabEstimativa[[#This Row],[ATA.ANO]])</f>
        <v>70</v>
      </c>
      <c r="N1144" s="13" t="s">
        <v>1799</v>
      </c>
      <c r="O1144" s="308" t="s">
        <v>1858</v>
      </c>
      <c r="P1144" s="36" t="s">
        <v>1860</v>
      </c>
      <c r="Q1144" s="35">
        <f>IFERROR( VLOOKUP(tabEstimativa[[#This Row],[PREGÃO]],tabPregões[#Data],6,FALSE), "" )</f>
        <v>43656</v>
      </c>
      <c r="R1144" s="48">
        <v>2</v>
      </c>
      <c r="S1144" s="66" t="str">
        <f>IF(COUNTIFS(tabImprósperosDetalhes[PREGÃO],tabEstimativa[[#This Row],[PREGÃO]],tabImprósperosDetalhes[IMPRÓSPERO],tabEstimativa[[#This Row],[LOTE]]) &gt; 0,"X","")</f>
        <v/>
      </c>
      <c r="T1144" s="98" t="str">
        <f>IFERROR( VLOOKUP(tabEstimativa[[#This Row],[PREGÃO]],tabPregões[#Data],11,FALSE), "" )</f>
        <v>Finalizar - contrato assinado</v>
      </c>
      <c r="U1144" s="29" t="s">
        <v>1560</v>
      </c>
      <c r="V1144" s="53" t="s">
        <v>2063</v>
      </c>
      <c r="W1144" s="54">
        <v>44260.382534722223</v>
      </c>
      <c r="X1144" s="34" t="str">
        <f t="shared" si="18"/>
        <v>*</v>
      </c>
    </row>
    <row r="1145" spans="1:24" x14ac:dyDescent="0.3">
      <c r="A1145" s="2">
        <v>20763</v>
      </c>
      <c r="B1145" s="3" t="s">
        <v>981</v>
      </c>
      <c r="C1145" s="5" t="s">
        <v>11</v>
      </c>
      <c r="D1145" s="11">
        <v>76</v>
      </c>
      <c r="E1145" s="23">
        <v>5</v>
      </c>
      <c r="F1145" s="11">
        <v>12</v>
      </c>
      <c r="G1145" s="74">
        <f>IFERROR( ROUNDUP(tabEstimativa[[#This Row],[ESTIMATIVA]] / tabEstimativa[[#This Row],[PERÍODO]],0), 0 )</f>
        <v>5</v>
      </c>
      <c r="H1145" s="72">
        <v>50</v>
      </c>
      <c r="I1145" s="12">
        <v>43900</v>
      </c>
      <c r="J1145" s="7">
        <v>156</v>
      </c>
      <c r="K1145" s="8">
        <v>2020</v>
      </c>
      <c r="L1145" s="6">
        <v>44406</v>
      </c>
      <c r="M1145" s="238">
        <f>SUMIFS(tabSaldoAta[SALDO],tabSaldoAta[CÓDIGO],tabEstimativa[[#This Row],[CÓDIGO]],tabSaldoAta[ATA.NR],tabEstimativa[[#This Row],[ATA.NR]],tabSaldoAta[ATA.ANO],tabEstimativa[[#This Row],[ATA.ANO]])</f>
        <v>5</v>
      </c>
      <c r="N1145" s="13" t="s">
        <v>1799</v>
      </c>
      <c r="O1145" s="308" t="s">
        <v>1858</v>
      </c>
      <c r="P1145" s="36" t="s">
        <v>1860</v>
      </c>
      <c r="Q1145" s="35">
        <f>IFERROR( VLOOKUP(tabEstimativa[[#This Row],[PREGÃO]],tabPregões[#Data],6,FALSE), "" )</f>
        <v>43656</v>
      </c>
      <c r="R1145" s="48">
        <v>3</v>
      </c>
      <c r="S1145" s="66" t="str">
        <f>IF(COUNTIFS(tabImprósperosDetalhes[PREGÃO],tabEstimativa[[#This Row],[PREGÃO]],tabImprósperosDetalhes[IMPRÓSPERO],tabEstimativa[[#This Row],[LOTE]]) &gt; 0,"X","")</f>
        <v/>
      </c>
      <c r="T1145" s="98" t="str">
        <f>IFERROR( VLOOKUP(tabEstimativa[[#This Row],[PREGÃO]],tabPregões[#Data],11,FALSE), "" )</f>
        <v>Finalizar - contrato assinado</v>
      </c>
      <c r="U1145" s="29" t="s">
        <v>1560</v>
      </c>
      <c r="V1145" s="53" t="s">
        <v>2063</v>
      </c>
      <c r="W1145" s="54">
        <v>44260.382534722223</v>
      </c>
      <c r="X1145" s="34" t="str">
        <f t="shared" si="18"/>
        <v>*</v>
      </c>
    </row>
    <row r="1146" spans="1:24" x14ac:dyDescent="0.3">
      <c r="A1146" s="2">
        <v>105491</v>
      </c>
      <c r="B1146" s="3" t="s">
        <v>1035</v>
      </c>
      <c r="C1146" s="5" t="s">
        <v>15</v>
      </c>
      <c r="D1146" s="11">
        <v>76</v>
      </c>
      <c r="E1146" s="23">
        <v>9</v>
      </c>
      <c r="F1146" s="11">
        <v>12</v>
      </c>
      <c r="G1146" s="74">
        <f>IFERROR( ROUNDUP(tabEstimativa[[#This Row],[ESTIMATIVA]] / tabEstimativa[[#This Row],[PERÍODO]],0), 0 )</f>
        <v>0</v>
      </c>
      <c r="H1146" s="72">
        <v>0</v>
      </c>
      <c r="I1146" s="12">
        <v>43278</v>
      </c>
      <c r="J1146" s="7"/>
      <c r="K1146" s="8"/>
      <c r="L1146" s="6"/>
      <c r="M1146" s="238">
        <f>SUMIFS(tabSaldoAta[SALDO],tabSaldoAta[CÓDIGO],tabEstimativa[[#This Row],[CÓDIGO]],tabSaldoAta[ATA.NR],tabEstimativa[[#This Row],[ATA.NR]],tabSaldoAta[ATA.ANO],tabEstimativa[[#This Row],[ATA.ANO]])</f>
        <v>0</v>
      </c>
      <c r="N1146" s="13" t="s">
        <v>1199</v>
      </c>
      <c r="O1146" s="308" t="s">
        <v>1357</v>
      </c>
      <c r="P1146" s="36"/>
      <c r="Q1146" s="35" t="str">
        <f>IFERROR( VLOOKUP(tabEstimativa[[#This Row],[PREGÃO]],tabPregões[#Data],6,FALSE), "" )</f>
        <v/>
      </c>
      <c r="R1146" s="48"/>
      <c r="S1146" s="66" t="str">
        <f>IF(COUNTIFS(tabImprósperosDetalhes[PREGÃO],tabEstimativa[[#This Row],[PREGÃO]],tabImprósperosDetalhes[IMPRÓSPERO],tabEstimativa[[#This Row],[LOTE]]) &gt; 0,"X","")</f>
        <v/>
      </c>
      <c r="T1146" s="98" t="str">
        <f>IFERROR( VLOOKUP(tabEstimativa[[#This Row],[PREGÃO]],tabPregões[#Data],11,FALSE), "" )</f>
        <v/>
      </c>
      <c r="U1146" s="29" t="s">
        <v>1380</v>
      </c>
      <c r="V1146" s="53" t="s">
        <v>1551</v>
      </c>
      <c r="W1146" s="54">
        <v>43591.434733796297</v>
      </c>
      <c r="X1146" s="34" t="str">
        <f t="shared" si="18"/>
        <v>*</v>
      </c>
    </row>
    <row r="1147" spans="1:24" x14ac:dyDescent="0.3">
      <c r="A1147" s="2">
        <v>57900</v>
      </c>
      <c r="B1147" s="3" t="s">
        <v>1082</v>
      </c>
      <c r="C1147" s="5" t="s">
        <v>15</v>
      </c>
      <c r="D1147" s="11">
        <v>76</v>
      </c>
      <c r="E1147" s="23">
        <v>8</v>
      </c>
      <c r="F1147" s="11">
        <v>12</v>
      </c>
      <c r="G1147" s="74">
        <f>IFERROR( ROUNDUP(tabEstimativa[[#This Row],[ESTIMATIVA]] / tabEstimativa[[#This Row],[PERÍODO]],0), 0 )</f>
        <v>9</v>
      </c>
      <c r="H1147" s="72">
        <v>100</v>
      </c>
      <c r="I1147" s="12">
        <v>43850</v>
      </c>
      <c r="J1147" s="2">
        <v>130</v>
      </c>
      <c r="K1147" s="8">
        <v>2019</v>
      </c>
      <c r="L1147" s="6">
        <v>43962</v>
      </c>
      <c r="M1147" s="238">
        <f>SUMIFS(tabSaldoAta[SALDO],tabSaldoAta[CÓDIGO],tabEstimativa[[#This Row],[CÓDIGO]],tabSaldoAta[ATA.NR],tabEstimativa[[#This Row],[ATA.NR]],tabSaldoAta[ATA.ANO],tabEstimativa[[#This Row],[ATA.ANO]])</f>
        <v>-1</v>
      </c>
      <c r="N1147" s="13" t="s">
        <v>1198</v>
      </c>
      <c r="O1147" s="308" t="s">
        <v>1556</v>
      </c>
      <c r="P1147" s="36" t="s">
        <v>3548</v>
      </c>
      <c r="Q1147" s="35">
        <f>IFERROR( VLOOKUP(tabEstimativa[[#This Row],[PREGÃO]],tabPregões[#Data],6,FALSE), "" )</f>
        <v>44020</v>
      </c>
      <c r="R1147" s="48">
        <v>11</v>
      </c>
      <c r="S1147" s="66" t="str">
        <f>IF(COUNTIFS(tabImprósperosDetalhes[PREGÃO],tabEstimativa[[#This Row],[PREGÃO]],tabImprósperosDetalhes[IMPRÓSPERO],tabEstimativa[[#This Row],[LOTE]]) &gt; 0,"X","")</f>
        <v>X</v>
      </c>
      <c r="T1147" s="98" t="str">
        <f>IFERROR( VLOOKUP(tabEstimativa[[#This Row],[PREGÃO]],tabPregões[#Data],11,FALSE), "" )</f>
        <v>Finalizar - contrato assinado</v>
      </c>
      <c r="U1147" s="29" t="s">
        <v>1560</v>
      </c>
      <c r="V1147" s="53" t="s">
        <v>1551</v>
      </c>
      <c r="W1147" s="54">
        <v>44021.564895833333</v>
      </c>
      <c r="X1147" s="34" t="str">
        <f t="shared" si="18"/>
        <v>*</v>
      </c>
    </row>
    <row r="1148" spans="1:24" x14ac:dyDescent="0.3">
      <c r="A1148" s="305">
        <v>136037</v>
      </c>
      <c r="B1148" s="3" t="s">
        <v>1084</v>
      </c>
      <c r="C1148" s="5" t="s">
        <v>97</v>
      </c>
      <c r="D1148" s="11">
        <v>76</v>
      </c>
      <c r="E1148" s="23">
        <v>3</v>
      </c>
      <c r="F1148" s="11">
        <v>12</v>
      </c>
      <c r="G1148" s="74">
        <f>IFERROR( ROUNDUP(tabEstimativa[[#This Row],[ESTIMATIVA]] / tabEstimativa[[#This Row],[PERÍODO]],0), 0 )</f>
        <v>11</v>
      </c>
      <c r="H1148" s="72">
        <v>130</v>
      </c>
      <c r="I1148" s="12">
        <v>44308</v>
      </c>
      <c r="J1148" s="2">
        <v>143</v>
      </c>
      <c r="K1148" s="8">
        <v>2020</v>
      </c>
      <c r="L1148" s="6">
        <v>44378</v>
      </c>
      <c r="M1148" s="238">
        <f>SUMIFS(tabSaldoAta[SALDO],tabSaldoAta[CÓDIGO],tabEstimativa[[#This Row],[CÓDIGO]],tabSaldoAta[ATA.NR],tabEstimativa[[#This Row],[ATA.NR]],tabSaldoAta[ATA.ANO],tabEstimativa[[#This Row],[ATA.ANO]])</f>
        <v>0</v>
      </c>
      <c r="N1148" s="13" t="s">
        <v>1198</v>
      </c>
      <c r="O1148" s="307" t="str">
        <f>IFERROR( VLOOKUP(CONCATENATE(tabEstimativa[[#This Row],[ATA.NR]],"/",tabEstimativa[[#This Row],[ATA.ANO]]-2000),tabAtas[#Data],6,FALSE), "" )</f>
        <v>MATERIAL DE PINTURA</v>
      </c>
      <c r="P1148" s="36" t="s">
        <v>3548</v>
      </c>
      <c r="Q1148" s="35">
        <f>IFERROR( VLOOKUP(tabEstimativa[[#This Row],[PREGÃO]],tabPregões[#Data],6,FALSE), "" )</f>
        <v>44020</v>
      </c>
      <c r="R1148" s="48">
        <v>20</v>
      </c>
      <c r="S1148" s="66" t="str">
        <f>IF(COUNTIFS(tabImprósperosDetalhes[PREGÃO],tabEstimativa[[#This Row],[PREGÃO]],tabImprósperosDetalhes[IMPRÓSPERO],tabEstimativa[[#This Row],[LOTE]]) &gt; 0,"X","")</f>
        <v/>
      </c>
      <c r="T1148" s="98" t="str">
        <f>IFERROR( VLOOKUP(tabEstimativa[[#This Row],[PREGÃO]],tabPregões[#Data],11,FALSE), "" )</f>
        <v>Finalizar - contrato assinado</v>
      </c>
      <c r="U1148" s="29" t="s">
        <v>1560</v>
      </c>
      <c r="V1148" s="53" t="s">
        <v>2063</v>
      </c>
      <c r="W1148" s="54">
        <v>44383.366944444446</v>
      </c>
      <c r="X1148" s="34" t="str">
        <f t="shared" si="18"/>
        <v>*</v>
      </c>
    </row>
    <row r="1149" spans="1:24" x14ac:dyDescent="0.3">
      <c r="A1149" s="2">
        <v>135239</v>
      </c>
      <c r="B1149" s="3" t="s">
        <v>1043</v>
      </c>
      <c r="C1149" s="5" t="s">
        <v>97</v>
      </c>
      <c r="D1149" s="11">
        <v>76</v>
      </c>
      <c r="E1149" s="23">
        <v>3</v>
      </c>
      <c r="F1149" s="11">
        <v>12</v>
      </c>
      <c r="G1149" s="74">
        <f>IFERROR( ROUNDUP(tabEstimativa[[#This Row],[ESTIMATIVA]] / tabEstimativa[[#This Row],[PERÍODO]],0), 0 )</f>
        <v>34</v>
      </c>
      <c r="H1149" s="72">
        <v>400</v>
      </c>
      <c r="I1149" s="12">
        <v>43278</v>
      </c>
      <c r="J1149" s="7">
        <v>90</v>
      </c>
      <c r="K1149" s="8">
        <v>2018</v>
      </c>
      <c r="L1149" s="6">
        <v>43726</v>
      </c>
      <c r="M1149" s="238">
        <f>SUMIFS(tabSaldoAta[SALDO],tabSaldoAta[CÓDIGO],tabEstimativa[[#This Row],[CÓDIGO]],tabSaldoAta[ATA.NR],tabEstimativa[[#This Row],[ATA.NR]],tabSaldoAta[ATA.ANO],tabEstimativa[[#This Row],[ATA.ANO]])</f>
        <v>0</v>
      </c>
      <c r="N1149" s="13" t="s">
        <v>1199</v>
      </c>
      <c r="O1149" s="308" t="s">
        <v>1637</v>
      </c>
      <c r="P1149" s="36" t="s">
        <v>1639</v>
      </c>
      <c r="Q1149" s="35">
        <f>IFERROR( VLOOKUP(tabEstimativa[[#This Row],[PREGÃO]],tabPregões[#Data],6,FALSE), "" )</f>
        <v>43374</v>
      </c>
      <c r="R1149" s="48"/>
      <c r="S1149" s="66" t="str">
        <f>IF(COUNTIFS(tabImprósperosDetalhes[PREGÃO],tabEstimativa[[#This Row],[PREGÃO]],tabImprósperosDetalhes[IMPRÓSPERO],tabEstimativa[[#This Row],[LOTE]]) &gt; 0,"X","")</f>
        <v/>
      </c>
      <c r="T1149" s="98" t="str">
        <f>IFERROR( VLOOKUP(tabEstimativa[[#This Row],[PREGÃO]],tabPregões[#Data],11,FALSE), "" )</f>
        <v>Processo finalizado. Ata 190/18.</v>
      </c>
      <c r="U1149" s="29" t="s">
        <v>1560</v>
      </c>
      <c r="V1149" s="53" t="s">
        <v>1551</v>
      </c>
      <c r="W1149" s="54">
        <v>43656.711273148147</v>
      </c>
      <c r="X1149" s="34" t="str">
        <f t="shared" si="18"/>
        <v>*</v>
      </c>
    </row>
    <row r="1150" spans="1:24" x14ac:dyDescent="0.3">
      <c r="A1150" s="2">
        <v>135224</v>
      </c>
      <c r="B1150" s="3" t="s">
        <v>1038</v>
      </c>
      <c r="C1150" s="5" t="s">
        <v>97</v>
      </c>
      <c r="D1150" s="11">
        <v>76</v>
      </c>
      <c r="E1150" s="23">
        <v>3</v>
      </c>
      <c r="F1150" s="11">
        <v>12</v>
      </c>
      <c r="G1150" s="74">
        <f>IFERROR( ROUNDUP(tabEstimativa[[#This Row],[ESTIMATIVA]] / tabEstimativa[[#This Row],[PERÍODO]],0), 0 )</f>
        <v>50</v>
      </c>
      <c r="H1150" s="72">
        <v>600</v>
      </c>
      <c r="I1150" s="12">
        <v>43963</v>
      </c>
      <c r="J1150" s="2">
        <v>254</v>
      </c>
      <c r="K1150" s="8">
        <v>2020</v>
      </c>
      <c r="L1150" s="6">
        <v>44497</v>
      </c>
      <c r="M1150" s="238">
        <f>SUMIFS(tabSaldoAta[SALDO],tabSaldoAta[CÓDIGO],tabEstimativa[[#This Row],[CÓDIGO]],tabSaldoAta[ATA.NR],tabEstimativa[[#This Row],[ATA.NR]],tabSaldoAta[ATA.ANO],tabEstimativa[[#This Row],[ATA.ANO]])</f>
        <v>-300</v>
      </c>
      <c r="N1150" s="13" t="s">
        <v>1799</v>
      </c>
      <c r="O1150" s="308" t="s">
        <v>1556</v>
      </c>
      <c r="P1150" s="36" t="s">
        <v>3856</v>
      </c>
      <c r="Q1150" s="35">
        <f>IFERROR( VLOOKUP(tabEstimativa[[#This Row],[PREGÃO]],tabPregões[#Data],6,FALSE), "" )</f>
        <v>44078</v>
      </c>
      <c r="R1150" s="48"/>
      <c r="S1150" s="66" t="str">
        <f>IF(COUNTIFS(tabImprósperosDetalhes[PREGÃO],tabEstimativa[[#This Row],[PREGÃO]],tabImprósperosDetalhes[IMPRÓSPERO],tabEstimativa[[#This Row],[LOTE]]) &gt; 0,"X","")</f>
        <v/>
      </c>
      <c r="T1150" s="98" t="str">
        <f>IFERROR( VLOOKUP(tabEstimativa[[#This Row],[PREGÃO]],tabPregões[#Data],11,FALSE), "" )</f>
        <v>Finalizado. Ata 254/20</v>
      </c>
      <c r="U1150" s="29" t="s">
        <v>1560</v>
      </c>
      <c r="V1150" s="53" t="s">
        <v>2063</v>
      </c>
      <c r="W1150" s="54">
        <v>44461.587037037039</v>
      </c>
      <c r="X1150" s="34" t="str">
        <f t="shared" si="18"/>
        <v>*</v>
      </c>
    </row>
    <row r="1151" spans="1:24" x14ac:dyDescent="0.3">
      <c r="A1151" s="2">
        <v>135238</v>
      </c>
      <c r="B1151" s="3" t="s">
        <v>1042</v>
      </c>
      <c r="C1151" s="5" t="s">
        <v>97</v>
      </c>
      <c r="D1151" s="11">
        <v>76</v>
      </c>
      <c r="E1151" s="23">
        <v>3</v>
      </c>
      <c r="F1151" s="11">
        <v>12</v>
      </c>
      <c r="G1151" s="74">
        <f>IFERROR( ROUNDUP(tabEstimativa[[#This Row],[ESTIMATIVA]] / tabEstimativa[[#This Row],[PERÍODO]],0), 0 )</f>
        <v>50</v>
      </c>
      <c r="H1151" s="72">
        <v>600</v>
      </c>
      <c r="I1151" s="12">
        <v>43963</v>
      </c>
      <c r="J1151" s="2">
        <v>254</v>
      </c>
      <c r="K1151" s="8">
        <v>2020</v>
      </c>
      <c r="L1151" s="6">
        <v>44497</v>
      </c>
      <c r="M1151" s="238">
        <f>SUMIFS(tabSaldoAta[SALDO],tabSaldoAta[CÓDIGO],tabEstimativa[[#This Row],[CÓDIGO]],tabSaldoAta[ATA.NR],tabEstimativa[[#This Row],[ATA.NR]],tabSaldoAta[ATA.ANO],tabEstimativa[[#This Row],[ATA.ANO]])</f>
        <v>-25</v>
      </c>
      <c r="N1151" s="13" t="s">
        <v>1799</v>
      </c>
      <c r="O1151" s="308" t="s">
        <v>1556</v>
      </c>
      <c r="P1151" s="36" t="s">
        <v>3856</v>
      </c>
      <c r="Q1151" s="35">
        <f>IFERROR( VLOOKUP(tabEstimativa[[#This Row],[PREGÃO]],tabPregões[#Data],6,FALSE), "" )</f>
        <v>44078</v>
      </c>
      <c r="R1151" s="48"/>
      <c r="S1151" s="66" t="str">
        <f>IF(COUNTIFS(tabImprósperosDetalhes[PREGÃO],tabEstimativa[[#This Row],[PREGÃO]],tabImprósperosDetalhes[IMPRÓSPERO],tabEstimativa[[#This Row],[LOTE]]) &gt; 0,"X","")</f>
        <v/>
      </c>
      <c r="T1151" s="98" t="str">
        <f>IFERROR( VLOOKUP(tabEstimativa[[#This Row],[PREGÃO]],tabPregões[#Data],11,FALSE), "" )</f>
        <v>Finalizado. Ata 254/20</v>
      </c>
      <c r="U1151" s="29" t="s">
        <v>1560</v>
      </c>
      <c r="V1151" s="53" t="s">
        <v>2063</v>
      </c>
      <c r="W1151" s="54">
        <v>44461.587037037039</v>
      </c>
      <c r="X1151" s="34" t="str">
        <f t="shared" si="18"/>
        <v>*</v>
      </c>
    </row>
    <row r="1152" spans="1:24" x14ac:dyDescent="0.3">
      <c r="A1152" s="2">
        <v>136038</v>
      </c>
      <c r="B1152" s="3" t="s">
        <v>1085</v>
      </c>
      <c r="C1152" s="5" t="s">
        <v>97</v>
      </c>
      <c r="D1152" s="11">
        <v>76</v>
      </c>
      <c r="E1152" s="23">
        <v>3</v>
      </c>
      <c r="F1152" s="11">
        <v>12</v>
      </c>
      <c r="G1152" s="74">
        <f>IFERROR( ROUNDUP(tabEstimativa[[#This Row],[ESTIMATIVA]] / tabEstimativa[[#This Row],[PERÍODO]],0), 0 )</f>
        <v>9</v>
      </c>
      <c r="H1152" s="72">
        <v>100</v>
      </c>
      <c r="I1152" s="12">
        <v>44308</v>
      </c>
      <c r="J1152" s="2">
        <v>143</v>
      </c>
      <c r="K1152" s="8">
        <v>2020</v>
      </c>
      <c r="L1152" s="6">
        <v>44378</v>
      </c>
      <c r="M1152" s="238">
        <f>SUMIFS(tabSaldoAta[SALDO],tabSaldoAta[CÓDIGO],tabEstimativa[[#This Row],[CÓDIGO]],tabSaldoAta[ATA.NR],tabEstimativa[[#This Row],[ATA.NR]],tabSaldoAta[ATA.ANO],tabEstimativa[[#This Row],[ATA.ANO]])</f>
        <v>110</v>
      </c>
      <c r="N1152" s="13" t="s">
        <v>1198</v>
      </c>
      <c r="O1152" s="307" t="str">
        <f>IFERROR( VLOOKUP(CONCATENATE(tabEstimativa[[#This Row],[ATA.NR]],"/",tabEstimativa[[#This Row],[ATA.ANO]]-2000),tabAtas[#Data],6,FALSE), "" )</f>
        <v>MATERIAL DE PINTURA</v>
      </c>
      <c r="P1152" s="36" t="s">
        <v>3548</v>
      </c>
      <c r="Q1152" s="35">
        <f>IFERROR( VLOOKUP(tabEstimativa[[#This Row],[PREGÃO]],tabPregões[#Data],6,FALSE), "" )</f>
        <v>44020</v>
      </c>
      <c r="R1152" s="48">
        <v>21</v>
      </c>
      <c r="S1152" s="66" t="str">
        <f>IF(COUNTIFS(tabImprósperosDetalhes[PREGÃO],tabEstimativa[[#This Row],[PREGÃO]],tabImprósperosDetalhes[IMPRÓSPERO],tabEstimativa[[#This Row],[LOTE]]) &gt; 0,"X","")</f>
        <v/>
      </c>
      <c r="T1152" s="98" t="str">
        <f>IFERROR( VLOOKUP(tabEstimativa[[#This Row],[PREGÃO]],tabPregões[#Data],11,FALSE), "" )</f>
        <v>Finalizar - contrato assinado</v>
      </c>
      <c r="U1152" s="29" t="s">
        <v>1560</v>
      </c>
      <c r="V1152" s="53" t="s">
        <v>2063</v>
      </c>
      <c r="W1152" s="54">
        <v>44383.366944444446</v>
      </c>
      <c r="X1152" s="34" t="str">
        <f t="shared" si="18"/>
        <v>*</v>
      </c>
    </row>
    <row r="1153" spans="1:24" x14ac:dyDescent="0.3">
      <c r="A1153" s="306">
        <v>136040</v>
      </c>
      <c r="B1153" s="314" t="s">
        <v>1087</v>
      </c>
      <c r="C1153" s="5" t="s">
        <v>97</v>
      </c>
      <c r="D1153" s="11">
        <v>76</v>
      </c>
      <c r="E1153" s="23">
        <v>3</v>
      </c>
      <c r="F1153" s="11">
        <v>12</v>
      </c>
      <c r="G1153" s="74">
        <f>IFERROR( ROUNDUP(tabEstimativa[[#This Row],[ESTIMATIVA]] / tabEstimativa[[#This Row],[PERÍODO]],0), 0 )</f>
        <v>14</v>
      </c>
      <c r="H1153" s="72">
        <v>160</v>
      </c>
      <c r="I1153" s="12">
        <v>44308</v>
      </c>
      <c r="J1153" s="2">
        <v>143</v>
      </c>
      <c r="K1153" s="8">
        <v>2020</v>
      </c>
      <c r="L1153" s="6">
        <v>44378</v>
      </c>
      <c r="M1153" s="238">
        <f>SUMIFS(tabSaldoAta[SALDO],tabSaldoAta[CÓDIGO],tabEstimativa[[#This Row],[CÓDIGO]],tabSaldoAta[ATA.NR],tabEstimativa[[#This Row],[ATA.NR]],tabSaldoAta[ATA.ANO],tabEstimativa[[#This Row],[ATA.ANO]])</f>
        <v>0</v>
      </c>
      <c r="N1153" s="13" t="s">
        <v>1198</v>
      </c>
      <c r="O1153" s="307" t="str">
        <f>IFERROR( VLOOKUP(CONCATENATE(tabEstimativa[[#This Row],[ATA.NR]],"/",tabEstimativa[[#This Row],[ATA.ANO]]-2000),tabAtas[#Data],6,FALSE), "" )</f>
        <v>MATERIAL DE PINTURA</v>
      </c>
      <c r="P1153" s="36" t="s">
        <v>3548</v>
      </c>
      <c r="Q1153" s="35">
        <f>IFERROR( VLOOKUP(tabEstimativa[[#This Row],[PREGÃO]],tabPregões[#Data],6,FALSE), "" )</f>
        <v>44020</v>
      </c>
      <c r="R1153" s="48">
        <v>23</v>
      </c>
      <c r="S1153" s="66" t="str">
        <f>IF(COUNTIFS(tabImprósperosDetalhes[PREGÃO],tabEstimativa[[#This Row],[PREGÃO]],tabImprósperosDetalhes[IMPRÓSPERO],tabEstimativa[[#This Row],[LOTE]]) &gt; 0,"X","")</f>
        <v/>
      </c>
      <c r="T1153" s="98" t="str">
        <f>IFERROR( VLOOKUP(tabEstimativa[[#This Row],[PREGÃO]],tabPregões[#Data],11,FALSE), "" )</f>
        <v>Finalizar - contrato assinado</v>
      </c>
      <c r="U1153" s="29" t="s">
        <v>1560</v>
      </c>
      <c r="V1153" s="53" t="s">
        <v>2063</v>
      </c>
      <c r="W1153" s="54">
        <v>44383.366944444446</v>
      </c>
      <c r="X1153" s="34" t="str">
        <f t="shared" si="18"/>
        <v>*</v>
      </c>
    </row>
    <row r="1154" spans="1:24" x14ac:dyDescent="0.3">
      <c r="A1154" s="2">
        <v>136039</v>
      </c>
      <c r="B1154" s="3" t="s">
        <v>1086</v>
      </c>
      <c r="C1154" s="5" t="s">
        <v>97</v>
      </c>
      <c r="D1154" s="11">
        <v>76</v>
      </c>
      <c r="E1154" s="23">
        <v>3</v>
      </c>
      <c r="F1154" s="11">
        <v>12</v>
      </c>
      <c r="G1154" s="74">
        <f>IFERROR( ROUNDUP(tabEstimativa[[#This Row],[ESTIMATIVA]] / tabEstimativa[[#This Row],[PERÍODO]],0), 0 )</f>
        <v>9</v>
      </c>
      <c r="H1154" s="72">
        <v>100</v>
      </c>
      <c r="I1154" s="12">
        <v>44308</v>
      </c>
      <c r="J1154" s="2">
        <v>143</v>
      </c>
      <c r="K1154" s="8">
        <v>2020</v>
      </c>
      <c r="L1154" s="6">
        <v>44378</v>
      </c>
      <c r="M1154" s="238">
        <f>SUMIFS(tabSaldoAta[SALDO],tabSaldoAta[CÓDIGO],tabEstimativa[[#This Row],[CÓDIGO]],tabSaldoAta[ATA.NR],tabEstimativa[[#This Row],[ATA.NR]],tabSaldoAta[ATA.ANO],tabEstimativa[[#This Row],[ATA.ANO]])</f>
        <v>-1</v>
      </c>
      <c r="N1154" s="13" t="s">
        <v>1198</v>
      </c>
      <c r="O1154" s="307" t="str">
        <f>IFERROR( VLOOKUP(CONCATENATE(tabEstimativa[[#This Row],[ATA.NR]],"/",tabEstimativa[[#This Row],[ATA.ANO]]-2000),tabAtas[#Data],6,FALSE), "" )</f>
        <v>MATERIAL DE PINTURA</v>
      </c>
      <c r="P1154" s="36" t="s">
        <v>3548</v>
      </c>
      <c r="Q1154" s="35">
        <f>IFERROR( VLOOKUP(tabEstimativa[[#This Row],[PREGÃO]],tabPregões[#Data],6,FALSE), "" )</f>
        <v>44020</v>
      </c>
      <c r="R1154" s="48">
        <v>22</v>
      </c>
      <c r="S1154" s="66" t="str">
        <f>IF(COUNTIFS(tabImprósperosDetalhes[PREGÃO],tabEstimativa[[#This Row],[PREGÃO]],tabImprósperosDetalhes[IMPRÓSPERO],tabEstimativa[[#This Row],[LOTE]]) &gt; 0,"X","")</f>
        <v/>
      </c>
      <c r="T1154" s="98" t="str">
        <f>IFERROR( VLOOKUP(tabEstimativa[[#This Row],[PREGÃO]],tabPregões[#Data],11,FALSE), "" )</f>
        <v>Finalizar - contrato assinado</v>
      </c>
      <c r="U1154" s="29" t="s">
        <v>1560</v>
      </c>
      <c r="V1154" s="53" t="s">
        <v>2063</v>
      </c>
      <c r="W1154" s="54">
        <v>44383.366944444446</v>
      </c>
      <c r="X1154" s="34" t="str">
        <f t="shared" si="18"/>
        <v>*</v>
      </c>
    </row>
    <row r="1155" spans="1:24" x14ac:dyDescent="0.3">
      <c r="A1155" s="2">
        <v>135225</v>
      </c>
      <c r="B1155" s="3" t="s">
        <v>1039</v>
      </c>
      <c r="C1155" s="5" t="s">
        <v>15</v>
      </c>
      <c r="D1155" s="11">
        <v>76</v>
      </c>
      <c r="E1155" s="23">
        <v>10</v>
      </c>
      <c r="F1155" s="11">
        <v>12</v>
      </c>
      <c r="G1155" s="74">
        <f>IFERROR( ROUNDUP(tabEstimativa[[#This Row],[ESTIMATIVA]] / tabEstimativa[[#This Row],[PERÍODO]],0), 0 )</f>
        <v>13</v>
      </c>
      <c r="H1155" s="72">
        <v>150</v>
      </c>
      <c r="I1155" s="12">
        <v>43963</v>
      </c>
      <c r="J1155" s="2">
        <v>304</v>
      </c>
      <c r="K1155" s="8">
        <v>2020</v>
      </c>
      <c r="L1155" s="6">
        <v>44545</v>
      </c>
      <c r="M1155" s="238">
        <f>SUMIFS(tabSaldoAta[SALDO],tabSaldoAta[CÓDIGO],tabEstimativa[[#This Row],[CÓDIGO]],tabSaldoAta[ATA.NR],tabEstimativa[[#This Row],[ATA.NR]],tabSaldoAta[ATA.ANO],tabEstimativa[[#This Row],[ATA.ANO]])</f>
        <v>0</v>
      </c>
      <c r="N1155" s="13" t="s">
        <v>1198</v>
      </c>
      <c r="O1155" s="308" t="s">
        <v>1556</v>
      </c>
      <c r="P1155" s="36" t="s">
        <v>3856</v>
      </c>
      <c r="Q1155" s="35">
        <f>IFERROR( VLOOKUP(tabEstimativa[[#This Row],[PREGÃO]],tabPregões[#Data],6,FALSE), "" )</f>
        <v>44078</v>
      </c>
      <c r="R1155" s="48">
        <v>5</v>
      </c>
      <c r="S1155" s="66" t="s">
        <v>3865</v>
      </c>
      <c r="T1155" s="98" t="str">
        <f>IFERROR( VLOOKUP(tabEstimativa[[#This Row],[PREGÃO]],tabPregões[#Data],11,FALSE), "" )</f>
        <v>Finalizado. Ata 254/20</v>
      </c>
      <c r="U1155" s="29" t="s">
        <v>1560</v>
      </c>
      <c r="V1155" s="53" t="s">
        <v>2196</v>
      </c>
      <c r="W1155" s="54">
        <v>44547.487268518518</v>
      </c>
      <c r="X1155" s="34" t="str">
        <f t="shared" si="18"/>
        <v>*</v>
      </c>
    </row>
    <row r="1156" spans="1:24" x14ac:dyDescent="0.3">
      <c r="A1156" s="2">
        <v>135226</v>
      </c>
      <c r="B1156" s="3" t="s">
        <v>1040</v>
      </c>
      <c r="C1156" s="5" t="s">
        <v>15</v>
      </c>
      <c r="D1156" s="11">
        <v>76</v>
      </c>
      <c r="E1156" s="23">
        <v>10</v>
      </c>
      <c r="F1156" s="11">
        <v>12</v>
      </c>
      <c r="G1156" s="74">
        <f>IFERROR( ROUNDUP(tabEstimativa[[#This Row],[ESTIMATIVA]] / tabEstimativa[[#This Row],[PERÍODO]],0), 0 )</f>
        <v>17</v>
      </c>
      <c r="H1156" s="72">
        <v>200</v>
      </c>
      <c r="I1156" s="12">
        <v>43963</v>
      </c>
      <c r="J1156" s="2">
        <v>304</v>
      </c>
      <c r="K1156" s="8">
        <v>2020</v>
      </c>
      <c r="L1156" s="6">
        <v>44545</v>
      </c>
      <c r="M1156" s="238">
        <f>SUMIFS(tabSaldoAta[SALDO],tabSaldoAta[CÓDIGO],tabEstimativa[[#This Row],[CÓDIGO]],tabSaldoAta[ATA.NR],tabEstimativa[[#This Row],[ATA.NR]],tabSaldoAta[ATA.ANO],tabEstimativa[[#This Row],[ATA.ANO]])</f>
        <v>0</v>
      </c>
      <c r="N1156" s="13" t="s">
        <v>1198</v>
      </c>
      <c r="O1156" s="308" t="s">
        <v>1556</v>
      </c>
      <c r="P1156" s="36" t="s">
        <v>3856</v>
      </c>
      <c r="Q1156" s="35">
        <f>IFERROR( VLOOKUP(tabEstimativa[[#This Row],[PREGÃO]],tabPregões[#Data],6,FALSE), "" )</f>
        <v>44078</v>
      </c>
      <c r="R1156" s="48">
        <v>5</v>
      </c>
      <c r="S1156" s="66" t="s">
        <v>3865</v>
      </c>
      <c r="T1156" s="98" t="str">
        <f>IFERROR( VLOOKUP(tabEstimativa[[#This Row],[PREGÃO]],tabPregões[#Data],11,FALSE), "" )</f>
        <v>Finalizado. Ata 254/20</v>
      </c>
      <c r="U1156" s="29" t="s">
        <v>1560</v>
      </c>
      <c r="V1156" s="53" t="s">
        <v>2196</v>
      </c>
      <c r="W1156" s="54">
        <v>44547.487268518518</v>
      </c>
      <c r="X1156" s="34" t="str">
        <f t="shared" si="18"/>
        <v>*</v>
      </c>
    </row>
    <row r="1157" spans="1:24" x14ac:dyDescent="0.3">
      <c r="A1157" s="2">
        <v>135227</v>
      </c>
      <c r="B1157" s="3" t="s">
        <v>1041</v>
      </c>
      <c r="C1157" s="5" t="s">
        <v>15</v>
      </c>
      <c r="D1157" s="11">
        <v>76</v>
      </c>
      <c r="E1157" s="23">
        <v>10</v>
      </c>
      <c r="F1157" s="11">
        <v>12</v>
      </c>
      <c r="G1157" s="74">
        <f>IFERROR( ROUNDUP(tabEstimativa[[#This Row],[ESTIMATIVA]] / tabEstimativa[[#This Row],[PERÍODO]],0), 0 )</f>
        <v>38</v>
      </c>
      <c r="H1157" s="72">
        <v>450</v>
      </c>
      <c r="I1157" s="12">
        <v>43963</v>
      </c>
      <c r="J1157" s="2">
        <v>304</v>
      </c>
      <c r="K1157" s="8">
        <v>2020</v>
      </c>
      <c r="L1157" s="6">
        <v>44545</v>
      </c>
      <c r="M1157" s="238">
        <f>SUMIFS(tabSaldoAta[SALDO],tabSaldoAta[CÓDIGO],tabEstimativa[[#This Row],[CÓDIGO]],tabSaldoAta[ATA.NR],tabEstimativa[[#This Row],[ATA.NR]],tabSaldoAta[ATA.ANO],tabEstimativa[[#This Row],[ATA.ANO]])</f>
        <v>0</v>
      </c>
      <c r="N1157" s="13" t="s">
        <v>1198</v>
      </c>
      <c r="O1157" s="308" t="s">
        <v>1556</v>
      </c>
      <c r="P1157" s="36" t="s">
        <v>3856</v>
      </c>
      <c r="Q1157" s="35">
        <f>IFERROR( VLOOKUP(tabEstimativa[[#This Row],[PREGÃO]],tabPregões[#Data],6,FALSE), "" )</f>
        <v>44078</v>
      </c>
      <c r="R1157" s="48">
        <v>5</v>
      </c>
      <c r="S1157" s="66" t="s">
        <v>3865</v>
      </c>
      <c r="T1157" s="98" t="str">
        <f>IFERROR( VLOOKUP(tabEstimativa[[#This Row],[PREGÃO]],tabPregões[#Data],11,FALSE), "" )</f>
        <v>Finalizado. Ata 254/20</v>
      </c>
      <c r="U1157" s="29" t="s">
        <v>1560</v>
      </c>
      <c r="V1157" s="53" t="s">
        <v>2196</v>
      </c>
      <c r="W1157" s="54">
        <v>44547.487268518518</v>
      </c>
      <c r="X1157" s="34" t="str">
        <f t="shared" si="18"/>
        <v>*</v>
      </c>
    </row>
    <row r="1158" spans="1:24" x14ac:dyDescent="0.3">
      <c r="A1158" s="2">
        <v>12877</v>
      </c>
      <c r="B1158" s="3" t="s">
        <v>1415</v>
      </c>
      <c r="C1158" s="5" t="s">
        <v>15</v>
      </c>
      <c r="D1158" s="11">
        <v>76</v>
      </c>
      <c r="E1158" s="23">
        <v>10</v>
      </c>
      <c r="F1158" s="11">
        <v>12</v>
      </c>
      <c r="G1158" s="74">
        <f>IFERROR( ROUNDUP(tabEstimativa[[#This Row],[ESTIMATIVA]] / tabEstimativa[[#This Row],[PERÍODO]],0), 0 )</f>
        <v>17</v>
      </c>
      <c r="H1158" s="72">
        <v>200</v>
      </c>
      <c r="I1158" s="12">
        <v>43963</v>
      </c>
      <c r="J1158" s="2">
        <v>304</v>
      </c>
      <c r="K1158" s="8">
        <v>2020</v>
      </c>
      <c r="L1158" s="6">
        <v>44545</v>
      </c>
      <c r="M1158" s="238">
        <f>SUMIFS(tabSaldoAta[SALDO],tabSaldoAta[CÓDIGO],tabEstimativa[[#This Row],[CÓDIGO]],tabSaldoAta[ATA.NR],tabEstimativa[[#This Row],[ATA.NR]],tabSaldoAta[ATA.ANO],tabEstimativa[[#This Row],[ATA.ANO]])</f>
        <v>-250</v>
      </c>
      <c r="N1158" s="13" t="s">
        <v>1198</v>
      </c>
      <c r="O1158" s="308" t="s">
        <v>1556</v>
      </c>
      <c r="P1158" s="36" t="s">
        <v>3856</v>
      </c>
      <c r="Q1158" s="35">
        <f>IFERROR( VLOOKUP(tabEstimativa[[#This Row],[PREGÃO]],tabPregões[#Data],6,FALSE), "" )</f>
        <v>44078</v>
      </c>
      <c r="R1158" s="48">
        <v>5</v>
      </c>
      <c r="S1158" s="66" t="s">
        <v>3865</v>
      </c>
      <c r="T1158" s="98" t="str">
        <f>IFERROR( VLOOKUP(tabEstimativa[[#This Row],[PREGÃO]],tabPregões[#Data],11,FALSE), "" )</f>
        <v>Finalizado. Ata 254/20</v>
      </c>
      <c r="U1158" s="45" t="s">
        <v>1560</v>
      </c>
      <c r="V1158" s="53" t="s">
        <v>2196</v>
      </c>
      <c r="W1158" s="54">
        <v>44547.487268518518</v>
      </c>
      <c r="X1158" s="34" t="str">
        <f t="shared" si="18"/>
        <v>*</v>
      </c>
    </row>
    <row r="1159" spans="1:24" x14ac:dyDescent="0.3">
      <c r="A1159" s="2">
        <v>64822</v>
      </c>
      <c r="B1159" s="3" t="s">
        <v>1413</v>
      </c>
      <c r="C1159" s="5" t="s">
        <v>15</v>
      </c>
      <c r="D1159" s="11">
        <v>76</v>
      </c>
      <c r="E1159" s="23">
        <v>9</v>
      </c>
      <c r="F1159" s="11">
        <v>12</v>
      </c>
      <c r="G1159" s="74">
        <f>IFERROR( ROUNDUP(tabEstimativa[[#This Row],[ESTIMATIVA]] / tabEstimativa[[#This Row],[PERÍODO]],0), 0 )</f>
        <v>3</v>
      </c>
      <c r="H1159" s="72">
        <v>30</v>
      </c>
      <c r="I1159" s="12">
        <v>43963</v>
      </c>
      <c r="J1159" s="2">
        <v>254</v>
      </c>
      <c r="K1159" s="8">
        <v>2020</v>
      </c>
      <c r="L1159" s="6">
        <v>44497</v>
      </c>
      <c r="M1159" s="238">
        <f>SUMIFS(tabSaldoAta[SALDO],tabSaldoAta[CÓDIGO],tabEstimativa[[#This Row],[CÓDIGO]],tabSaldoAta[ATA.NR],tabEstimativa[[#This Row],[ATA.NR]],tabSaldoAta[ATA.ANO],tabEstimativa[[#This Row],[ATA.ANO]])</f>
        <v>0</v>
      </c>
      <c r="N1159" s="13" t="s">
        <v>1799</v>
      </c>
      <c r="O1159" s="308" t="s">
        <v>1556</v>
      </c>
      <c r="P1159" s="36" t="s">
        <v>3856</v>
      </c>
      <c r="Q1159" s="35">
        <f>IFERROR( VLOOKUP(tabEstimativa[[#This Row],[PREGÃO]],tabPregões[#Data],6,FALSE), "" )</f>
        <v>44078</v>
      </c>
      <c r="R1159" s="48"/>
      <c r="S1159" s="66" t="str">
        <f>IF(COUNTIFS(tabImprósperosDetalhes[PREGÃO],tabEstimativa[[#This Row],[PREGÃO]],tabImprósperosDetalhes[IMPRÓSPERO],tabEstimativa[[#This Row],[LOTE]]) &gt; 0,"X","")</f>
        <v/>
      </c>
      <c r="T1159" s="98" t="str">
        <f>IFERROR( VLOOKUP(tabEstimativa[[#This Row],[PREGÃO]],tabPregões[#Data],11,FALSE), "" )</f>
        <v>Finalizado. Ata 254/20</v>
      </c>
      <c r="U1159" s="29" t="s">
        <v>1560</v>
      </c>
      <c r="V1159" s="53" t="s">
        <v>2063</v>
      </c>
      <c r="W1159" s="54">
        <v>44461.587037037039</v>
      </c>
      <c r="X1159" s="34" t="str">
        <f t="shared" si="18"/>
        <v>*</v>
      </c>
    </row>
    <row r="1160" spans="1:24" x14ac:dyDescent="0.3">
      <c r="A1160" s="2">
        <v>36011</v>
      </c>
      <c r="B1160" s="3" t="s">
        <v>1412</v>
      </c>
      <c r="C1160" s="5" t="s">
        <v>15</v>
      </c>
      <c r="D1160" s="11">
        <v>76</v>
      </c>
      <c r="E1160" s="23">
        <v>9</v>
      </c>
      <c r="F1160" s="11">
        <v>12</v>
      </c>
      <c r="G1160" s="74">
        <f>IFERROR( ROUNDUP(tabEstimativa[[#This Row],[ESTIMATIVA]] / tabEstimativa[[#This Row],[PERÍODO]],0), 0 )</f>
        <v>0</v>
      </c>
      <c r="H1160" s="72">
        <v>0</v>
      </c>
      <c r="I1160" s="12">
        <v>43963</v>
      </c>
      <c r="J1160" s="2">
        <v>192</v>
      </c>
      <c r="K1160" s="8">
        <v>2019</v>
      </c>
      <c r="L1160" s="6">
        <v>44050</v>
      </c>
      <c r="M1160" s="238">
        <f>SUMIFS(tabSaldoAta[SALDO],tabSaldoAta[CÓDIGO],tabEstimativa[[#This Row],[CÓDIGO]],tabSaldoAta[ATA.NR],tabEstimativa[[#This Row],[ATA.NR]],tabSaldoAta[ATA.ANO],tabEstimativa[[#This Row],[ATA.ANO]])</f>
        <v>20</v>
      </c>
      <c r="N1160" s="13" t="s">
        <v>1199</v>
      </c>
      <c r="O1160" s="308" t="s">
        <v>1556</v>
      </c>
      <c r="P1160" s="36" t="s">
        <v>2071</v>
      </c>
      <c r="Q1160" s="35">
        <f>IFERROR( VLOOKUP(tabEstimativa[[#This Row],[PREGÃO]],tabPregões[#Data],6,FALSE), "" )</f>
        <v>43693</v>
      </c>
      <c r="R1160" s="48"/>
      <c r="S1160" s="66" t="str">
        <f>IF(COUNTIFS(tabImprósperosDetalhes[PREGÃO],tabEstimativa[[#This Row],[PREGÃO]],tabImprósperosDetalhes[IMPRÓSPERO],tabEstimativa[[#This Row],[LOTE]]) &gt; 0,"X","")</f>
        <v/>
      </c>
      <c r="T1160" s="98" t="str">
        <f>IFERROR( VLOOKUP(tabEstimativa[[#This Row],[PREGÃO]],tabPregões[#Data],11,FALSE), "" )</f>
        <v>Finalizar - contrato assinado</v>
      </c>
      <c r="U1160" s="29" t="s">
        <v>1560</v>
      </c>
      <c r="V1160" s="53" t="s">
        <v>1551</v>
      </c>
      <c r="W1160" s="54">
        <v>43964.647222222222</v>
      </c>
      <c r="X1160" s="34" t="str">
        <f t="shared" si="18"/>
        <v>*</v>
      </c>
    </row>
    <row r="1161" spans="1:24" x14ac:dyDescent="0.3">
      <c r="A1161" s="2">
        <v>64821</v>
      </c>
      <c r="B1161" s="3" t="s">
        <v>1034</v>
      </c>
      <c r="C1161" s="5" t="s">
        <v>15</v>
      </c>
      <c r="D1161" s="11">
        <v>76</v>
      </c>
      <c r="E1161" s="23">
        <v>9</v>
      </c>
      <c r="F1161" s="11">
        <v>12</v>
      </c>
      <c r="G1161" s="74">
        <f>IFERROR( ROUNDUP(tabEstimativa[[#This Row],[ESTIMATIVA]] / tabEstimativa[[#This Row],[PERÍODO]],0), 0 )</f>
        <v>0</v>
      </c>
      <c r="H1161" s="72">
        <v>0</v>
      </c>
      <c r="I1161" s="12">
        <v>43963</v>
      </c>
      <c r="J1161" s="7">
        <v>192</v>
      </c>
      <c r="K1161" s="8">
        <v>2019</v>
      </c>
      <c r="L1161" s="6">
        <v>44050</v>
      </c>
      <c r="M1161" s="238">
        <f>SUMIFS(tabSaldoAta[SALDO],tabSaldoAta[CÓDIGO],tabEstimativa[[#This Row],[CÓDIGO]],tabSaldoAta[ATA.NR],tabEstimativa[[#This Row],[ATA.NR]],tabSaldoAta[ATA.ANO],tabEstimativa[[#This Row],[ATA.ANO]])</f>
        <v>40</v>
      </c>
      <c r="N1161" s="13" t="s">
        <v>1199</v>
      </c>
      <c r="O1161" s="308" t="s">
        <v>1556</v>
      </c>
      <c r="P1161" s="36" t="s">
        <v>2071</v>
      </c>
      <c r="Q1161" s="35">
        <f>IFERROR( VLOOKUP(tabEstimativa[[#This Row],[PREGÃO]],tabPregões[#Data],6,FALSE), "" )</f>
        <v>43693</v>
      </c>
      <c r="R1161" s="48"/>
      <c r="S1161" s="66" t="str">
        <f>IF(COUNTIFS(tabImprósperosDetalhes[PREGÃO],tabEstimativa[[#This Row],[PREGÃO]],tabImprósperosDetalhes[IMPRÓSPERO],tabEstimativa[[#This Row],[LOTE]]) &gt; 0,"X","")</f>
        <v/>
      </c>
      <c r="T1161" s="98" t="str">
        <f>IFERROR( VLOOKUP(tabEstimativa[[#This Row],[PREGÃO]],tabPregões[#Data],11,FALSE), "" )</f>
        <v>Finalizar - contrato assinado</v>
      </c>
      <c r="U1161" s="29" t="s">
        <v>1560</v>
      </c>
      <c r="V1161" s="53" t="s">
        <v>1551</v>
      </c>
      <c r="W1161" s="54">
        <v>43964.647222222222</v>
      </c>
      <c r="X1161" s="34" t="str">
        <f t="shared" si="18"/>
        <v>*</v>
      </c>
    </row>
    <row r="1162" spans="1:24" x14ac:dyDescent="0.3">
      <c r="A1162" s="2">
        <v>54668</v>
      </c>
      <c r="B1162" s="3" t="s">
        <v>1479</v>
      </c>
      <c r="C1162" s="5" t="s">
        <v>15</v>
      </c>
      <c r="D1162" s="11">
        <v>76</v>
      </c>
      <c r="E1162" s="23">
        <v>9</v>
      </c>
      <c r="F1162" s="11">
        <v>12</v>
      </c>
      <c r="G1162" s="74">
        <f>IFERROR( ROUNDUP(tabEstimativa[[#This Row],[ESTIMATIVA]] / tabEstimativa[[#This Row],[PERÍODO]],0), 0 )</f>
        <v>9</v>
      </c>
      <c r="H1162" s="72">
        <v>100</v>
      </c>
      <c r="I1162" s="12">
        <v>43850</v>
      </c>
      <c r="J1162" s="2">
        <v>130</v>
      </c>
      <c r="K1162" s="8">
        <v>2019</v>
      </c>
      <c r="L1162" s="6">
        <v>43962</v>
      </c>
      <c r="M1162" s="238">
        <f>SUMIFS(tabSaldoAta[SALDO],tabSaldoAta[CÓDIGO],tabEstimativa[[#This Row],[CÓDIGO]],tabSaldoAta[ATA.NR],tabEstimativa[[#This Row],[ATA.NR]],tabSaldoAta[ATA.ANO],tabEstimativa[[#This Row],[ATA.ANO]])</f>
        <v>160</v>
      </c>
      <c r="N1162" s="13" t="s">
        <v>1198</v>
      </c>
      <c r="O1162" s="308" t="s">
        <v>1556</v>
      </c>
      <c r="P1162" s="36" t="s">
        <v>1557</v>
      </c>
      <c r="Q1162" s="35">
        <f>IFERROR( VLOOKUP(tabEstimativa[[#This Row],[PREGÃO]],tabPregões[#Data],6,FALSE), "" )</f>
        <v>43634</v>
      </c>
      <c r="R1162" s="48">
        <v>20</v>
      </c>
      <c r="S1162" s="66" t="str">
        <f>IF(COUNTIFS(tabImprósperosDetalhes[PREGÃO],tabEstimativa[[#This Row],[PREGÃO]],tabImprósperosDetalhes[IMPRÓSPERO],tabEstimativa[[#This Row],[LOTE]]) &gt; 0,"X","")</f>
        <v/>
      </c>
      <c r="T1162" s="98" t="str">
        <f>IFERROR( VLOOKUP(tabEstimativa[[#This Row],[PREGÃO]],tabPregões[#Data],11,FALSE), "" )</f>
        <v>Processo conferido, finalizado.</v>
      </c>
      <c r="U1162" s="29" t="s">
        <v>1560</v>
      </c>
      <c r="V1162" s="53" t="s">
        <v>1551</v>
      </c>
      <c r="W1162" s="54">
        <v>43962.333865740744</v>
      </c>
      <c r="X1162" s="34" t="str">
        <f t="shared" si="18"/>
        <v>*</v>
      </c>
    </row>
    <row r="1163" spans="1:24" x14ac:dyDescent="0.3">
      <c r="A1163" s="2">
        <v>32487</v>
      </c>
      <c r="B1163" s="3" t="s">
        <v>1032</v>
      </c>
      <c r="C1163" s="5" t="s">
        <v>97</v>
      </c>
      <c r="D1163" s="11">
        <v>76</v>
      </c>
      <c r="E1163" s="23">
        <v>9</v>
      </c>
      <c r="F1163" s="11">
        <v>12</v>
      </c>
      <c r="G1163" s="74">
        <f>IFERROR( ROUNDUP(tabEstimativa[[#This Row],[ESTIMATIVA]] / tabEstimativa[[#This Row],[PERÍODO]],0), 0 )</f>
        <v>0</v>
      </c>
      <c r="H1163" s="72">
        <v>0</v>
      </c>
      <c r="I1163" s="12">
        <v>43963</v>
      </c>
      <c r="J1163" s="7">
        <v>192</v>
      </c>
      <c r="K1163" s="8">
        <v>2019</v>
      </c>
      <c r="L1163" s="6">
        <v>44050</v>
      </c>
      <c r="M1163" s="238">
        <f>SUMIFS(tabSaldoAta[SALDO],tabSaldoAta[CÓDIGO],tabEstimativa[[#This Row],[CÓDIGO]],tabSaldoAta[ATA.NR],tabEstimativa[[#This Row],[ATA.NR]],tabSaldoAta[ATA.ANO],tabEstimativa[[#This Row],[ATA.ANO]])</f>
        <v>50</v>
      </c>
      <c r="N1163" s="13" t="s">
        <v>1198</v>
      </c>
      <c r="O1163" s="308" t="s">
        <v>1556</v>
      </c>
      <c r="P1163" s="36" t="s">
        <v>2071</v>
      </c>
      <c r="Q1163" s="35">
        <f>IFERROR( VLOOKUP(tabEstimativa[[#This Row],[PREGÃO]],tabPregões[#Data],6,FALSE), "" )</f>
        <v>43693</v>
      </c>
      <c r="R1163" s="48"/>
      <c r="S1163" s="66" t="str">
        <f>IF(COUNTIFS(tabImprósperosDetalhes[PREGÃO],tabEstimativa[[#This Row],[PREGÃO]],tabImprósperosDetalhes[IMPRÓSPERO],tabEstimativa[[#This Row],[LOTE]]) &gt; 0,"X","")</f>
        <v/>
      </c>
      <c r="T1163" s="98" t="str">
        <f>IFERROR( VLOOKUP(tabEstimativa[[#This Row],[PREGÃO]],tabPregões[#Data],11,FALSE), "" )</f>
        <v>Finalizar - contrato assinado</v>
      </c>
      <c r="U1163" s="29" t="s">
        <v>1560</v>
      </c>
      <c r="V1163" s="53" t="s">
        <v>3710</v>
      </c>
      <c r="W1163" s="54">
        <v>44050.389849537038</v>
      </c>
      <c r="X1163" s="34" t="str">
        <f t="shared" si="18"/>
        <v>*</v>
      </c>
    </row>
    <row r="1164" spans="1:24" ht="28.8" x14ac:dyDescent="0.3">
      <c r="A1164" s="2">
        <v>30171</v>
      </c>
      <c r="B1164" s="3" t="s">
        <v>1478</v>
      </c>
      <c r="C1164" s="5" t="s">
        <v>15</v>
      </c>
      <c r="D1164" s="11">
        <v>76</v>
      </c>
      <c r="E1164" s="23">
        <v>9</v>
      </c>
      <c r="F1164" s="11">
        <v>12</v>
      </c>
      <c r="G1164" s="74">
        <f>IFERROR( ROUNDUP(tabEstimativa[[#This Row],[ESTIMATIVA]] / tabEstimativa[[#This Row],[PERÍODO]],0), 0 )</f>
        <v>0</v>
      </c>
      <c r="H1164" s="72">
        <v>0</v>
      </c>
      <c r="I1164" s="12">
        <v>44092</v>
      </c>
      <c r="J1164" s="2">
        <v>15</v>
      </c>
      <c r="K1164" s="8">
        <v>2020</v>
      </c>
      <c r="L1164" s="6">
        <v>44221</v>
      </c>
      <c r="M1164" s="238">
        <f>SUMIFS(tabSaldoAta[SALDO],tabSaldoAta[CÓDIGO],tabEstimativa[[#This Row],[CÓDIGO]],tabSaldoAta[ATA.NR],tabEstimativa[[#This Row],[ATA.NR]],tabSaldoAta[ATA.ANO],tabEstimativa[[#This Row],[ATA.ANO]])</f>
        <v>30</v>
      </c>
      <c r="N1164" s="13" t="s">
        <v>1198</v>
      </c>
      <c r="O1164" s="307" t="str">
        <f>IFERROR( VLOOKUP(CONCATENATE(tabEstimativa[[#This Row],[ATA.NR]],"/",tabEstimativa[[#This Row],[ATA.ANO]]-2000),tabAtas[#Data],6,FALSE), "" )</f>
        <v>MATERIAL DE PINTURA</v>
      </c>
      <c r="P1164" s="36" t="s">
        <v>2358</v>
      </c>
      <c r="Q1164" s="35">
        <f>IFERROR( VLOOKUP(tabEstimativa[[#This Row],[PREGÃO]],tabPregões[#Data],6,FALSE), "" )</f>
        <v>43864</v>
      </c>
      <c r="R1164" s="48">
        <v>3</v>
      </c>
      <c r="S1164" s="66" t="str">
        <f>IF(COUNTIFS(tabImprósperosDetalhes[PREGÃO],tabEstimativa[[#This Row],[PREGÃO]],tabImprósperosDetalhes[IMPRÓSPERO],tabEstimativa[[#This Row],[LOTE]]) &gt; 0,"X","")</f>
        <v/>
      </c>
      <c r="T1164" s="98" t="str">
        <f>IFERROR( VLOOKUP(tabEstimativa[[#This Row],[PREGÃO]],tabPregões[#Data],11,FALSE), "" )</f>
        <v>Empresa dos itens 3,5,8,9 e 11 solicitou prorrogação de prazo para assinar contrato</v>
      </c>
      <c r="U1164" s="29" t="s">
        <v>1560</v>
      </c>
      <c r="V1164" s="53" t="s">
        <v>2063</v>
      </c>
      <c r="W1164" s="54">
        <v>44224.383564814816</v>
      </c>
      <c r="X1164" s="34" t="str">
        <f t="shared" si="18"/>
        <v>*</v>
      </c>
    </row>
    <row r="1165" spans="1:24" x14ac:dyDescent="0.3">
      <c r="A1165" s="2">
        <v>15860</v>
      </c>
      <c r="B1165" s="3" t="s">
        <v>1031</v>
      </c>
      <c r="C1165" s="5" t="s">
        <v>97</v>
      </c>
      <c r="D1165" s="11">
        <v>76</v>
      </c>
      <c r="E1165" s="23">
        <v>8</v>
      </c>
      <c r="F1165" s="11">
        <v>12</v>
      </c>
      <c r="G1165" s="74">
        <f>IFERROR( ROUNDUP(tabEstimativa[[#This Row],[ESTIMATIVA]] / tabEstimativa[[#This Row],[PERÍODO]],0), 0 )</f>
        <v>17</v>
      </c>
      <c r="H1165" s="72">
        <v>200</v>
      </c>
      <c r="I1165" s="12">
        <v>43278</v>
      </c>
      <c r="J1165" s="7">
        <v>32</v>
      </c>
      <c r="K1165" s="8">
        <v>2017</v>
      </c>
      <c r="L1165" s="6"/>
      <c r="M1165" s="238">
        <f>SUMIFS(tabSaldoAta[SALDO],tabSaldoAta[CÓDIGO],tabEstimativa[[#This Row],[CÓDIGO]],tabSaldoAta[ATA.NR],tabEstimativa[[#This Row],[ATA.NR]],tabSaldoAta[ATA.ANO],tabEstimativa[[#This Row],[ATA.ANO]])</f>
        <v>0</v>
      </c>
      <c r="N1165" s="13" t="s">
        <v>1199</v>
      </c>
      <c r="O1165" s="308" t="s">
        <v>1357</v>
      </c>
      <c r="P1165" s="36" t="s">
        <v>1639</v>
      </c>
      <c r="Q1165" s="35">
        <f>IFERROR( VLOOKUP(tabEstimativa[[#This Row],[PREGÃO]],tabPregões[#Data],6,FALSE), "" )</f>
        <v>43374</v>
      </c>
      <c r="R1165" s="48">
        <v>3</v>
      </c>
      <c r="S1165" s="66" t="str">
        <f>IF(COUNTIFS(tabImprósperosDetalhes[PREGÃO],tabEstimativa[[#This Row],[PREGÃO]],tabImprósperosDetalhes[IMPRÓSPERO],tabEstimativa[[#This Row],[LOTE]]) &gt; 0,"X","")</f>
        <v/>
      </c>
      <c r="T1165" s="98" t="str">
        <f>IFERROR( VLOOKUP(tabEstimativa[[#This Row],[PREGÃO]],tabPregões[#Data],11,FALSE), "" )</f>
        <v>Processo finalizado. Ata 190/18.</v>
      </c>
      <c r="U1165" s="29" t="s">
        <v>1380</v>
      </c>
      <c r="V1165" s="53" t="s">
        <v>1551</v>
      </c>
      <c r="W1165" s="54">
        <v>43656.711273148147</v>
      </c>
      <c r="X1165" s="34" t="str">
        <f t="shared" si="18"/>
        <v>*</v>
      </c>
    </row>
    <row r="1166" spans="1:24" x14ac:dyDescent="0.3">
      <c r="A1166" s="2">
        <v>130695</v>
      </c>
      <c r="B1166" s="3" t="s">
        <v>1290</v>
      </c>
      <c r="C1166" s="5" t="s">
        <v>87</v>
      </c>
      <c r="D1166" s="11">
        <v>62</v>
      </c>
      <c r="E1166" s="23">
        <v>26</v>
      </c>
      <c r="F1166" s="11">
        <v>12</v>
      </c>
      <c r="G1166" s="74">
        <f>IFERROR( ROUNDUP(tabEstimativa[[#This Row],[ESTIMATIVA]] / tabEstimativa[[#This Row],[PERÍODO]],0), 0 )</f>
        <v>250</v>
      </c>
      <c r="H1166" s="72">
        <v>3000</v>
      </c>
      <c r="I1166" s="12">
        <v>44061</v>
      </c>
      <c r="J1166" s="2">
        <v>274</v>
      </c>
      <c r="K1166" s="8">
        <v>2020</v>
      </c>
      <c r="L1166" s="6">
        <v>44512</v>
      </c>
      <c r="M1166" s="238">
        <f>SUMIFS(tabSaldoAta[SALDO],tabSaldoAta[CÓDIGO],tabEstimativa[[#This Row],[CÓDIGO]],tabSaldoAta[ATA.NR],tabEstimativa[[#This Row],[ATA.NR]],tabSaldoAta[ATA.ANO],tabEstimativa[[#This Row],[ATA.ANO]])</f>
        <v>1000</v>
      </c>
      <c r="N1166" s="13" t="s">
        <v>1198</v>
      </c>
      <c r="O1166" s="307" t="str">
        <f>IFERROR( VLOOKUP(CONCATENATE(tabEstimativa[[#This Row],[ATA.NR]],"/",tabEstimativa[[#This Row],[ATA.ANO]]-2000),tabAtas[#Data],6,FALSE), "" )</f>
        <v>TOALHA DE PAPEL INTERFOLHADA</v>
      </c>
      <c r="P1166" s="36" t="s">
        <v>4342</v>
      </c>
      <c r="Q1166" s="35" t="str">
        <f>IFERROR( VLOOKUP(tabEstimativa[[#This Row],[PREGÃO]],tabPregões[#Data],6,FALSE), "" )</f>
        <v/>
      </c>
      <c r="R1166" s="48"/>
      <c r="S1166" s="66" t="str">
        <f>IF(COUNTIFS(tabImprósperosDetalhes[PREGÃO],tabEstimativa[[#This Row],[PREGÃO]],tabImprósperosDetalhes[IMPRÓSPERO],tabEstimativa[[#This Row],[LOTE]]) &gt; 0,"X","")</f>
        <v/>
      </c>
      <c r="T1166" s="98" t="str">
        <f>IFERROR( VLOOKUP(tabEstimativa[[#This Row],[PREGÃO]],tabPregões[#Data],11,FALSE), "" )</f>
        <v/>
      </c>
      <c r="U1166" s="29" t="s">
        <v>1560</v>
      </c>
      <c r="V1166" s="53" t="s">
        <v>4282</v>
      </c>
      <c r="W1166" s="54">
        <v>44522.377280092594</v>
      </c>
      <c r="X1166" s="34" t="str">
        <f t="shared" si="18"/>
        <v>*</v>
      </c>
    </row>
    <row r="1167" spans="1:24" x14ac:dyDescent="0.3">
      <c r="A1167" s="2">
        <v>116874</v>
      </c>
      <c r="B1167" s="3" t="s">
        <v>230</v>
      </c>
      <c r="C1167" s="5" t="s">
        <v>17</v>
      </c>
      <c r="D1167" s="11">
        <v>55</v>
      </c>
      <c r="E1167" s="23">
        <v>37</v>
      </c>
      <c r="F1167" s="11">
        <v>12</v>
      </c>
      <c r="G1167" s="74">
        <f>IFERROR( ROUNDUP(tabEstimativa[[#This Row],[ESTIMATIVA]] / tabEstimativa[[#This Row],[PERÍODO]],0), 0 )</f>
        <v>167</v>
      </c>
      <c r="H1167" s="72">
        <v>2000</v>
      </c>
      <c r="I1167" s="12">
        <v>43847</v>
      </c>
      <c r="J1167" s="2">
        <v>228</v>
      </c>
      <c r="K1167" s="8">
        <v>2020</v>
      </c>
      <c r="L1167" s="6">
        <v>44474</v>
      </c>
      <c r="M1167" s="238">
        <f>SUMIFS(tabSaldoAta[SALDO],tabSaldoAta[CÓDIGO],tabEstimativa[[#This Row],[CÓDIGO]],tabSaldoAta[ATA.NR],tabEstimativa[[#This Row],[ATA.NR]],tabSaldoAta[ATA.ANO],tabEstimativa[[#This Row],[ATA.ANO]])</f>
        <v>-2500</v>
      </c>
      <c r="N1167" s="13" t="s">
        <v>1199</v>
      </c>
      <c r="O1167" s="308" t="s">
        <v>1540</v>
      </c>
      <c r="P1167" s="36" t="s">
        <v>3842</v>
      </c>
      <c r="Q1167" s="35">
        <f>IFERROR( VLOOKUP(tabEstimativa[[#This Row],[PREGÃO]],tabPregões[#Data],6,FALSE), "" )</f>
        <v>44090</v>
      </c>
      <c r="R1167" s="48"/>
      <c r="S1167" s="66" t="str">
        <f>IF(COUNTIFS(tabImprósperosDetalhes[PREGÃO],tabEstimativa[[#This Row],[PREGÃO]],tabImprósperosDetalhes[IMPRÓSPERO],tabEstimativa[[#This Row],[LOTE]]) &gt; 0,"X","")</f>
        <v/>
      </c>
      <c r="T1167" s="98" t="str">
        <f>IFERROR( VLOOKUP(tabEstimativa[[#This Row],[PREGÃO]],tabPregões[#Data],11,FALSE), "" )</f>
        <v>Finalizado</v>
      </c>
      <c r="U1167" s="29" t="s">
        <v>1560</v>
      </c>
      <c r="V1167" s="53" t="s">
        <v>2063</v>
      </c>
      <c r="W1167" s="54">
        <v>44476.453576388885</v>
      </c>
      <c r="X1167" s="34" t="str">
        <f t="shared" si="18"/>
        <v>*</v>
      </c>
    </row>
    <row r="1168" spans="1:24" x14ac:dyDescent="0.3">
      <c r="A1168" s="2">
        <v>112154</v>
      </c>
      <c r="B1168" s="3" t="s">
        <v>231</v>
      </c>
      <c r="C1168" s="5" t="s">
        <v>17</v>
      </c>
      <c r="D1168" s="11">
        <v>55</v>
      </c>
      <c r="E1168" s="23">
        <v>37</v>
      </c>
      <c r="F1168" s="11">
        <v>12</v>
      </c>
      <c r="G1168" s="74">
        <f>IFERROR( ROUNDUP(tabEstimativa[[#This Row],[ESTIMATIVA]] / tabEstimativa[[#This Row],[PERÍODO]],0), 0 )</f>
        <v>67</v>
      </c>
      <c r="H1168" s="72">
        <v>800</v>
      </c>
      <c r="I1168" s="12">
        <v>43847</v>
      </c>
      <c r="J1168" s="2">
        <v>228</v>
      </c>
      <c r="K1168" s="8">
        <v>2020</v>
      </c>
      <c r="L1168" s="6">
        <v>44474</v>
      </c>
      <c r="M1168" s="238">
        <f>SUMIFS(tabSaldoAta[SALDO],tabSaldoAta[CÓDIGO],tabEstimativa[[#This Row],[CÓDIGO]],tabSaldoAta[ATA.NR],tabEstimativa[[#This Row],[ATA.NR]],tabSaldoAta[ATA.ANO],tabEstimativa[[#This Row],[ATA.ANO]])</f>
        <v>0</v>
      </c>
      <c r="N1168" s="13" t="s">
        <v>1199</v>
      </c>
      <c r="O1168" s="308" t="s">
        <v>1540</v>
      </c>
      <c r="P1168" s="36" t="s">
        <v>3842</v>
      </c>
      <c r="Q1168" s="35">
        <f>IFERROR( VLOOKUP(tabEstimativa[[#This Row],[PREGÃO]],tabPregões[#Data],6,FALSE), "" )</f>
        <v>44090</v>
      </c>
      <c r="R1168" s="48"/>
      <c r="S1168" s="66" t="str">
        <f>IF(COUNTIFS(tabImprósperosDetalhes[PREGÃO],tabEstimativa[[#This Row],[PREGÃO]],tabImprósperosDetalhes[IMPRÓSPERO],tabEstimativa[[#This Row],[LOTE]]) &gt; 0,"X","")</f>
        <v/>
      </c>
      <c r="T1168" s="98" t="str">
        <f>IFERROR( VLOOKUP(tabEstimativa[[#This Row],[PREGÃO]],tabPregões[#Data],11,FALSE), "" )</f>
        <v>Finalizado</v>
      </c>
      <c r="U1168" s="29" t="s">
        <v>1560</v>
      </c>
      <c r="V1168" s="53" t="s">
        <v>2063</v>
      </c>
      <c r="W1168" s="54">
        <v>44476.453576388885</v>
      </c>
      <c r="X1168" s="34" t="str">
        <f t="shared" si="18"/>
        <v>*</v>
      </c>
    </row>
    <row r="1169" spans="1:24" x14ac:dyDescent="0.3">
      <c r="A1169" s="2">
        <v>112157</v>
      </c>
      <c r="B1169" s="3" t="s">
        <v>482</v>
      </c>
      <c r="C1169" s="5" t="s">
        <v>17</v>
      </c>
      <c r="D1169" s="11">
        <v>55</v>
      </c>
      <c r="E1169" s="23">
        <v>37</v>
      </c>
      <c r="F1169" s="11">
        <v>12</v>
      </c>
      <c r="G1169" s="74">
        <f>IFERROR( ROUNDUP(tabEstimativa[[#This Row],[ESTIMATIVA]] / tabEstimativa[[#This Row],[PERÍODO]],0), 0 )</f>
        <v>17</v>
      </c>
      <c r="H1169" s="72">
        <v>200</v>
      </c>
      <c r="I1169" s="12">
        <v>43847</v>
      </c>
      <c r="J1169" s="2">
        <v>228</v>
      </c>
      <c r="K1169" s="8">
        <v>2020</v>
      </c>
      <c r="L1169" s="6">
        <v>44474</v>
      </c>
      <c r="M1169" s="238">
        <f>SUMIFS(tabSaldoAta[SALDO],tabSaldoAta[CÓDIGO],tabEstimativa[[#This Row],[CÓDIGO]],tabSaldoAta[ATA.NR],tabEstimativa[[#This Row],[ATA.NR]],tabSaldoAta[ATA.ANO],tabEstimativa[[#This Row],[ATA.ANO]])</f>
        <v>150</v>
      </c>
      <c r="N1169" s="13" t="s">
        <v>1199</v>
      </c>
      <c r="O1169" s="308" t="s">
        <v>1540</v>
      </c>
      <c r="P1169" s="36" t="s">
        <v>3842</v>
      </c>
      <c r="Q1169" s="35">
        <f>IFERROR( VLOOKUP(tabEstimativa[[#This Row],[PREGÃO]],tabPregões[#Data],6,FALSE), "" )</f>
        <v>44090</v>
      </c>
      <c r="R1169" s="48"/>
      <c r="S1169" s="66" t="str">
        <f>IF(COUNTIFS(tabImprósperosDetalhes[PREGÃO],tabEstimativa[[#This Row],[PREGÃO]],tabImprósperosDetalhes[IMPRÓSPERO],tabEstimativa[[#This Row],[LOTE]]) &gt; 0,"X","")</f>
        <v/>
      </c>
      <c r="T1169" s="98" t="str">
        <f>IFERROR( VLOOKUP(tabEstimativa[[#This Row],[PREGÃO]],tabPregões[#Data],11,FALSE), "" )</f>
        <v>Finalizado</v>
      </c>
      <c r="U1169" s="29" t="s">
        <v>1560</v>
      </c>
      <c r="V1169" s="53" t="s">
        <v>2063</v>
      </c>
      <c r="W1169" s="54">
        <v>44476.453576388885</v>
      </c>
      <c r="X1169" s="34" t="str">
        <f t="shared" si="18"/>
        <v>*</v>
      </c>
    </row>
    <row r="1170" spans="1:24" x14ac:dyDescent="0.3">
      <c r="A1170" s="2">
        <v>112155</v>
      </c>
      <c r="B1170" s="3" t="s">
        <v>227</v>
      </c>
      <c r="C1170" s="5" t="s">
        <v>17</v>
      </c>
      <c r="D1170" s="11">
        <v>55</v>
      </c>
      <c r="E1170" s="23">
        <v>37</v>
      </c>
      <c r="F1170" s="11">
        <v>12</v>
      </c>
      <c r="G1170" s="74">
        <f>IFERROR( ROUNDUP(tabEstimativa[[#This Row],[ESTIMATIVA]] / tabEstimativa[[#This Row],[PERÍODO]],0), 0 )</f>
        <v>25</v>
      </c>
      <c r="H1170" s="72">
        <v>300</v>
      </c>
      <c r="I1170" s="12">
        <v>43847</v>
      </c>
      <c r="J1170" s="2">
        <v>228</v>
      </c>
      <c r="K1170" s="8">
        <v>2020</v>
      </c>
      <c r="L1170" s="6">
        <v>44474</v>
      </c>
      <c r="M1170" s="238">
        <f>SUMIFS(tabSaldoAta[SALDO],tabSaldoAta[CÓDIGO],tabEstimativa[[#This Row],[CÓDIGO]],tabSaldoAta[ATA.NR],tabEstimativa[[#This Row],[ATA.NR]],tabSaldoAta[ATA.ANO],tabEstimativa[[#This Row],[ATA.ANO]])</f>
        <v>150</v>
      </c>
      <c r="N1170" s="13" t="s">
        <v>1199</v>
      </c>
      <c r="O1170" s="308" t="s">
        <v>1540</v>
      </c>
      <c r="P1170" s="36" t="s">
        <v>3842</v>
      </c>
      <c r="Q1170" s="35">
        <f>IFERROR( VLOOKUP(tabEstimativa[[#This Row],[PREGÃO]],tabPregões[#Data],6,FALSE), "" )</f>
        <v>44090</v>
      </c>
      <c r="R1170" s="48"/>
      <c r="S1170" s="66" t="str">
        <f>IF(COUNTIFS(tabImprósperosDetalhes[PREGÃO],tabEstimativa[[#This Row],[PREGÃO]],tabImprósperosDetalhes[IMPRÓSPERO],tabEstimativa[[#This Row],[LOTE]]) &gt; 0,"X","")</f>
        <v/>
      </c>
      <c r="T1170" s="98" t="str">
        <f>IFERROR( VLOOKUP(tabEstimativa[[#This Row],[PREGÃO]],tabPregões[#Data],11,FALSE), "" )</f>
        <v>Finalizado</v>
      </c>
      <c r="U1170" s="29" t="s">
        <v>1560</v>
      </c>
      <c r="V1170" s="53" t="s">
        <v>2063</v>
      </c>
      <c r="W1170" s="54">
        <v>44476.453576388885</v>
      </c>
      <c r="X1170" s="34" t="str">
        <f t="shared" si="18"/>
        <v>*</v>
      </c>
    </row>
    <row r="1171" spans="1:24" x14ac:dyDescent="0.3">
      <c r="A1171" s="2">
        <v>62244</v>
      </c>
      <c r="B1171" s="3" t="s">
        <v>476</v>
      </c>
      <c r="C1171" s="5" t="s">
        <v>3</v>
      </c>
      <c r="D1171" s="11">
        <v>55</v>
      </c>
      <c r="E1171" s="23">
        <v>37</v>
      </c>
      <c r="F1171" s="11">
        <v>12</v>
      </c>
      <c r="G1171" s="74">
        <f>IFERROR( ROUNDUP(tabEstimativa[[#This Row],[ESTIMATIVA]] / tabEstimativa[[#This Row],[PERÍODO]],0), 0 )</f>
        <v>0</v>
      </c>
      <c r="H1171" s="72">
        <v>0</v>
      </c>
      <c r="I1171" s="12">
        <v>43069</v>
      </c>
      <c r="J1171" s="7"/>
      <c r="K1171" s="8"/>
      <c r="L1171" s="6"/>
      <c r="M1171" s="238">
        <f>SUMIFS(tabSaldoAta[SALDO],tabSaldoAta[CÓDIGO],tabEstimativa[[#This Row],[CÓDIGO]],tabSaldoAta[ATA.NR],tabEstimativa[[#This Row],[ATA.NR]],tabSaldoAta[ATA.ANO],tabEstimativa[[#This Row],[ATA.ANO]])</f>
        <v>0</v>
      </c>
      <c r="N1171" s="13" t="s">
        <v>1199</v>
      </c>
      <c r="O1171" s="308" t="s">
        <v>1316</v>
      </c>
      <c r="P1171" s="36"/>
      <c r="Q1171" s="35" t="str">
        <f>IFERROR( VLOOKUP(tabEstimativa[[#This Row],[PREGÃO]],tabPregões[#Data],6,FALSE), "" )</f>
        <v/>
      </c>
      <c r="R1171" s="48"/>
      <c r="S1171" s="66" t="str">
        <f>IF(COUNTIFS(tabImprósperosDetalhes[PREGÃO],tabEstimativa[[#This Row],[PREGÃO]],tabImprósperosDetalhes[IMPRÓSPERO],tabEstimativa[[#This Row],[LOTE]]) &gt; 0,"X","")</f>
        <v/>
      </c>
      <c r="T1171" s="98" t="str">
        <f>IFERROR( VLOOKUP(tabEstimativa[[#This Row],[PREGÃO]],tabPregões[#Data],11,FALSE), "" )</f>
        <v/>
      </c>
      <c r="U1171" s="29" t="s">
        <v>1380</v>
      </c>
      <c r="V1171" s="53" t="s">
        <v>1551</v>
      </c>
      <c r="W1171" s="54">
        <v>43591.434733796297</v>
      </c>
      <c r="X1171" s="34" t="str">
        <f t="shared" si="18"/>
        <v>*</v>
      </c>
    </row>
    <row r="1172" spans="1:24" x14ac:dyDescent="0.3">
      <c r="A1172" s="2">
        <v>112156</v>
      </c>
      <c r="B1172" s="3" t="s">
        <v>229</v>
      </c>
      <c r="C1172" s="5" t="s">
        <v>17</v>
      </c>
      <c r="D1172" s="11">
        <v>55</v>
      </c>
      <c r="E1172" s="23">
        <v>37</v>
      </c>
      <c r="F1172" s="11">
        <v>12</v>
      </c>
      <c r="G1172" s="74">
        <f>IFERROR( ROUNDUP(tabEstimativa[[#This Row],[ESTIMATIVA]] / tabEstimativa[[#This Row],[PERÍODO]],0), 0 )</f>
        <v>50</v>
      </c>
      <c r="H1172" s="72">
        <v>600</v>
      </c>
      <c r="I1172" s="12">
        <v>43847</v>
      </c>
      <c r="J1172" s="2">
        <v>228</v>
      </c>
      <c r="K1172" s="8">
        <v>2020</v>
      </c>
      <c r="L1172" s="6">
        <v>44474</v>
      </c>
      <c r="M1172" s="238">
        <f>SUMIFS(tabSaldoAta[SALDO],tabSaldoAta[CÓDIGO],tabEstimativa[[#This Row],[CÓDIGO]],tabSaldoAta[ATA.NR],tabEstimativa[[#This Row],[ATA.NR]],tabSaldoAta[ATA.ANO],tabEstimativa[[#This Row],[ATA.ANO]])</f>
        <v>400</v>
      </c>
      <c r="N1172" s="13" t="s">
        <v>1199</v>
      </c>
      <c r="O1172" s="307" t="str">
        <f>IFERROR( VLOOKUP(CONCATENATE(tabEstimativa[[#This Row],[ATA.NR]],"/",tabEstimativa[[#This Row],[ATA.ANO]]-2000),tabAtas[#Data],6,FALSE), "" )</f>
        <v>MATERIAL ELETRICO</v>
      </c>
      <c r="P1172" s="36" t="s">
        <v>3842</v>
      </c>
      <c r="Q1172" s="35">
        <f>IFERROR( VLOOKUP(tabEstimativa[[#This Row],[PREGÃO]],tabPregões[#Data],6,FALSE), "" )</f>
        <v>44090</v>
      </c>
      <c r="R1172" s="48"/>
      <c r="S1172" s="66" t="str">
        <f>IF(COUNTIFS(tabImprósperosDetalhes[PREGÃO],tabEstimativa[[#This Row],[PREGÃO]],tabImprósperosDetalhes[IMPRÓSPERO],tabEstimativa[[#This Row],[LOTE]]) &gt; 0,"X","")</f>
        <v/>
      </c>
      <c r="T1172" s="98" t="str">
        <f>IFERROR( VLOOKUP(tabEstimativa[[#This Row],[PREGÃO]],tabPregões[#Data],11,FALSE), "" )</f>
        <v>Finalizado</v>
      </c>
      <c r="U1172" s="29" t="s">
        <v>1560</v>
      </c>
      <c r="V1172" s="53" t="s">
        <v>2063</v>
      </c>
      <c r="W1172" s="54">
        <v>44476.453576388885</v>
      </c>
      <c r="X1172" s="34" t="str">
        <f t="shared" si="18"/>
        <v>*</v>
      </c>
    </row>
    <row r="1173" spans="1:24" x14ac:dyDescent="0.3">
      <c r="A1173" s="2">
        <v>119181</v>
      </c>
      <c r="B1173" s="3" t="s">
        <v>228</v>
      </c>
      <c r="C1173" s="5" t="s">
        <v>17</v>
      </c>
      <c r="D1173" s="11">
        <v>55</v>
      </c>
      <c r="E1173" s="23">
        <v>37</v>
      </c>
      <c r="F1173" s="11">
        <v>12</v>
      </c>
      <c r="G1173" s="74">
        <f>IFERROR( ROUNDUP(tabEstimativa[[#This Row],[ESTIMATIVA]] / tabEstimativa[[#This Row],[PERÍODO]],0), 0 )</f>
        <v>84</v>
      </c>
      <c r="H1173" s="72">
        <v>1000</v>
      </c>
      <c r="I1173" s="12">
        <v>43847</v>
      </c>
      <c r="J1173" s="2">
        <v>228</v>
      </c>
      <c r="K1173" s="8">
        <v>2020</v>
      </c>
      <c r="L1173" s="6">
        <v>44474</v>
      </c>
      <c r="M1173" s="238">
        <f>SUMIFS(tabSaldoAta[SALDO],tabSaldoAta[CÓDIGO],tabEstimativa[[#This Row],[CÓDIGO]],tabSaldoAta[ATA.NR],tabEstimativa[[#This Row],[ATA.NR]],tabSaldoAta[ATA.ANO],tabEstimativa[[#This Row],[ATA.ANO]])</f>
        <v>0</v>
      </c>
      <c r="N1173" s="13" t="s">
        <v>1199</v>
      </c>
      <c r="O1173" s="308" t="s">
        <v>1540</v>
      </c>
      <c r="P1173" s="36" t="s">
        <v>3842</v>
      </c>
      <c r="Q1173" s="35">
        <f>IFERROR( VLOOKUP(tabEstimativa[[#This Row],[PREGÃO]],tabPregões[#Data],6,FALSE), "" )</f>
        <v>44090</v>
      </c>
      <c r="R1173" s="48"/>
      <c r="S1173" s="66" t="str">
        <f>IF(COUNTIFS(tabImprósperosDetalhes[PREGÃO],tabEstimativa[[#This Row],[PREGÃO]],tabImprósperosDetalhes[IMPRÓSPERO],tabEstimativa[[#This Row],[LOTE]]) &gt; 0,"X","")</f>
        <v/>
      </c>
      <c r="T1173" s="98" t="str">
        <f>IFERROR( VLOOKUP(tabEstimativa[[#This Row],[PREGÃO]],tabPregões[#Data],11,FALSE), "" )</f>
        <v>Finalizado</v>
      </c>
      <c r="U1173" s="29" t="s">
        <v>1560</v>
      </c>
      <c r="V1173" s="53" t="s">
        <v>2063</v>
      </c>
      <c r="W1173" s="54">
        <v>44476.453576388885</v>
      </c>
      <c r="X1173" s="34" t="str">
        <f t="shared" si="18"/>
        <v>*</v>
      </c>
    </row>
    <row r="1174" spans="1:24" x14ac:dyDescent="0.3">
      <c r="A1174" s="306">
        <v>136083</v>
      </c>
      <c r="B1174" s="314" t="s">
        <v>1109</v>
      </c>
      <c r="C1174" s="5" t="s">
        <v>17</v>
      </c>
      <c r="D1174" s="11">
        <v>55</v>
      </c>
      <c r="E1174" s="23">
        <v>37</v>
      </c>
      <c r="F1174" s="11">
        <v>12</v>
      </c>
      <c r="G1174" s="74">
        <f>IFERROR( ROUNDUP(tabEstimativa[[#This Row],[ESTIMATIVA]] / tabEstimativa[[#This Row],[PERÍODO]],0), 0 )</f>
        <v>34</v>
      </c>
      <c r="H1174" s="72">
        <v>400</v>
      </c>
      <c r="I1174" s="12">
        <v>43847</v>
      </c>
      <c r="J1174" s="2">
        <v>228</v>
      </c>
      <c r="K1174" s="8">
        <v>2020</v>
      </c>
      <c r="L1174" s="6">
        <v>44474</v>
      </c>
      <c r="M1174" s="238">
        <f>SUMIFS(tabSaldoAta[SALDO],tabSaldoAta[CÓDIGO],tabEstimativa[[#This Row],[CÓDIGO]],tabSaldoAta[ATA.NR],tabEstimativa[[#This Row],[ATA.NR]],tabSaldoAta[ATA.ANO],tabEstimativa[[#This Row],[ATA.ANO]])</f>
        <v>0</v>
      </c>
      <c r="N1174" s="13" t="s">
        <v>1199</v>
      </c>
      <c r="O1174" s="308" t="s">
        <v>1540</v>
      </c>
      <c r="P1174" s="36" t="s">
        <v>3842</v>
      </c>
      <c r="Q1174" s="35">
        <f>IFERROR( VLOOKUP(tabEstimativa[[#This Row],[PREGÃO]],tabPregões[#Data],6,FALSE), "" )</f>
        <v>44090</v>
      </c>
      <c r="R1174" s="48"/>
      <c r="S1174" s="66" t="str">
        <f>IF(COUNTIFS(tabImprósperosDetalhes[PREGÃO],tabEstimativa[[#This Row],[PREGÃO]],tabImprósperosDetalhes[IMPRÓSPERO],tabEstimativa[[#This Row],[LOTE]]) &gt; 0,"X","")</f>
        <v/>
      </c>
      <c r="T1174" s="98" t="str">
        <f>IFERROR( VLOOKUP(tabEstimativa[[#This Row],[PREGÃO]],tabPregões[#Data],11,FALSE), "" )</f>
        <v>Finalizado</v>
      </c>
      <c r="U1174" s="29" t="s">
        <v>1560</v>
      </c>
      <c r="V1174" s="53" t="s">
        <v>2063</v>
      </c>
      <c r="W1174" s="54">
        <v>44476.453576388885</v>
      </c>
      <c r="X1174" s="34" t="str">
        <f t="shared" si="18"/>
        <v>*</v>
      </c>
    </row>
    <row r="1175" spans="1:24" x14ac:dyDescent="0.3">
      <c r="A1175" s="2">
        <v>136082</v>
      </c>
      <c r="B1175" s="3" t="s">
        <v>1108</v>
      </c>
      <c r="C1175" s="5" t="s">
        <v>17</v>
      </c>
      <c r="D1175" s="11">
        <v>55</v>
      </c>
      <c r="E1175" s="23">
        <v>37</v>
      </c>
      <c r="F1175" s="11">
        <v>12</v>
      </c>
      <c r="G1175" s="74">
        <f>IFERROR( ROUNDUP(tabEstimativa[[#This Row],[ESTIMATIVA]] / tabEstimativa[[#This Row],[PERÍODO]],0), 0 )</f>
        <v>38</v>
      </c>
      <c r="H1175" s="72">
        <v>450</v>
      </c>
      <c r="I1175" s="12">
        <v>43847</v>
      </c>
      <c r="J1175" s="2">
        <v>228</v>
      </c>
      <c r="K1175" s="8">
        <v>2020</v>
      </c>
      <c r="L1175" s="6">
        <v>44474</v>
      </c>
      <c r="M1175" s="238">
        <f>SUMIFS(tabSaldoAta[SALDO],tabSaldoAta[CÓDIGO],tabEstimativa[[#This Row],[CÓDIGO]],tabSaldoAta[ATA.NR],tabEstimativa[[#This Row],[ATA.NR]],tabSaldoAta[ATA.ANO],tabEstimativa[[#This Row],[ATA.ANO]])</f>
        <v>0</v>
      </c>
      <c r="N1175" s="13" t="s">
        <v>1199</v>
      </c>
      <c r="O1175" s="308" t="s">
        <v>1540</v>
      </c>
      <c r="P1175" s="36" t="s">
        <v>3842</v>
      </c>
      <c r="Q1175" s="35">
        <f>IFERROR( VLOOKUP(tabEstimativa[[#This Row],[PREGÃO]],tabPregões[#Data],6,FALSE), "" )</f>
        <v>44090</v>
      </c>
      <c r="R1175" s="48"/>
      <c r="S1175" s="66" t="str">
        <f>IF(COUNTIFS(tabImprósperosDetalhes[PREGÃO],tabEstimativa[[#This Row],[PREGÃO]],tabImprósperosDetalhes[IMPRÓSPERO],tabEstimativa[[#This Row],[LOTE]]) &gt; 0,"X","")</f>
        <v/>
      </c>
      <c r="T1175" s="98" t="str">
        <f>IFERROR( VLOOKUP(tabEstimativa[[#This Row],[PREGÃO]],tabPregões[#Data],11,FALSE), "" )</f>
        <v>Finalizado</v>
      </c>
      <c r="U1175" s="29" t="s">
        <v>1560</v>
      </c>
      <c r="V1175" s="53" t="s">
        <v>2063</v>
      </c>
      <c r="W1175" s="54">
        <v>44476.453576388885</v>
      </c>
      <c r="X1175" s="34" t="str">
        <f t="shared" si="18"/>
        <v>*</v>
      </c>
    </row>
    <row r="1176" spans="1:24" x14ac:dyDescent="0.3">
      <c r="A1176" s="2">
        <v>113180</v>
      </c>
      <c r="B1176" s="3" t="s">
        <v>232</v>
      </c>
      <c r="C1176" s="5" t="s">
        <v>3</v>
      </c>
      <c r="D1176" s="11">
        <v>61</v>
      </c>
      <c r="E1176" s="23">
        <v>14</v>
      </c>
      <c r="F1176" s="11">
        <v>12</v>
      </c>
      <c r="G1176" s="74">
        <f>IFERROR( ROUNDUP(tabEstimativa[[#This Row],[ESTIMATIVA]] / tabEstimativa[[#This Row],[PERÍODO]],0), 0 )</f>
        <v>0</v>
      </c>
      <c r="H1176" s="72">
        <v>0</v>
      </c>
      <c r="I1176" s="12">
        <v>43307</v>
      </c>
      <c r="J1176" s="7"/>
      <c r="K1176" s="8"/>
      <c r="L1176" s="6"/>
      <c r="M1176" s="238">
        <f>SUMIFS(tabSaldoAta[SALDO],tabSaldoAta[CÓDIGO],tabEstimativa[[#This Row],[CÓDIGO]],tabSaldoAta[ATA.NR],tabEstimativa[[#This Row],[ATA.NR]],tabSaldoAta[ATA.ANO],tabEstimativa[[#This Row],[ATA.ANO]])</f>
        <v>0</v>
      </c>
      <c r="N1176" s="13" t="s">
        <v>1199</v>
      </c>
      <c r="O1176" s="308" t="s">
        <v>1660</v>
      </c>
      <c r="P1176" s="36" t="s">
        <v>1943</v>
      </c>
      <c r="Q1176" s="35">
        <f>IFERROR( VLOOKUP(tabEstimativa[[#This Row],[PREGÃO]],tabPregões[#Data],6,FALSE), "" )</f>
        <v>43053</v>
      </c>
      <c r="R1176" s="48"/>
      <c r="S1176" s="66" t="str">
        <f>IF(COUNTIFS(tabImprósperosDetalhes[PREGÃO],tabEstimativa[[#This Row],[PREGÃO]],tabImprósperosDetalhes[IMPRÓSPERO],tabEstimativa[[#This Row],[LOTE]]) &gt; 0,"X","")</f>
        <v/>
      </c>
      <c r="T1176" s="98" t="str">
        <f>IFERROR( VLOOKUP(tabEstimativa[[#This Row],[PREGÃO]],tabPregões[#Data],11,FALSE), "" )</f>
        <v>Finalizado</v>
      </c>
      <c r="U1176" s="29" t="s">
        <v>1941</v>
      </c>
      <c r="V1176" s="53" t="s">
        <v>1551</v>
      </c>
      <c r="W1176" s="54">
        <v>43675.431006944447</v>
      </c>
      <c r="X1176" s="34" t="str">
        <f t="shared" si="18"/>
        <v>*</v>
      </c>
    </row>
    <row r="1177" spans="1:24" x14ac:dyDescent="0.3">
      <c r="A1177" s="2">
        <v>134581</v>
      </c>
      <c r="B1177" s="3" t="s">
        <v>233</v>
      </c>
      <c r="C1177" s="5" t="s">
        <v>3</v>
      </c>
      <c r="D1177" s="11">
        <v>61</v>
      </c>
      <c r="E1177" s="23">
        <v>14</v>
      </c>
      <c r="F1177" s="11">
        <v>12</v>
      </c>
      <c r="G1177" s="74">
        <f>IFERROR( ROUNDUP(tabEstimativa[[#This Row],[ESTIMATIVA]] / tabEstimativa[[#This Row],[PERÍODO]],0), 0 )</f>
        <v>5</v>
      </c>
      <c r="H1177" s="72">
        <v>60</v>
      </c>
      <c r="I1177" s="12">
        <v>43677</v>
      </c>
      <c r="J1177" s="7">
        <v>191</v>
      </c>
      <c r="K1177" s="8">
        <v>2020</v>
      </c>
      <c r="L1177" s="6">
        <v>44446</v>
      </c>
      <c r="M1177" s="238">
        <f>SUMIFS(tabSaldoAta[SALDO],tabSaldoAta[CÓDIGO],tabEstimativa[[#This Row],[CÓDIGO]],tabSaldoAta[ATA.NR],tabEstimativa[[#This Row],[ATA.NR]],tabSaldoAta[ATA.ANO],tabEstimativa[[#This Row],[ATA.ANO]])</f>
        <v>60</v>
      </c>
      <c r="N1177" s="13" t="s">
        <v>1799</v>
      </c>
      <c r="O1177" s="308" t="s">
        <v>1660</v>
      </c>
      <c r="P1177" s="36" t="s">
        <v>3258</v>
      </c>
      <c r="Q1177" s="35">
        <f>IFERROR( VLOOKUP(tabEstimativa[[#This Row],[PREGÃO]],tabPregões[#Data],6,FALSE), "" )</f>
        <v>43951</v>
      </c>
      <c r="R1177" s="48">
        <v>6</v>
      </c>
      <c r="S1177" s="66" t="str">
        <f>IF(COUNTIFS(tabImprósperosDetalhes[PREGÃO],tabEstimativa[[#This Row],[PREGÃO]],tabImprósperosDetalhes[IMPRÓSPERO],tabEstimativa[[#This Row],[LOTE]]) &gt; 0,"X","")</f>
        <v>X</v>
      </c>
      <c r="T1177" s="98" t="str">
        <f>IFERROR( VLOOKUP(tabEstimativa[[#This Row],[PREGÃO]],tabPregões[#Data],11,FALSE), "" )</f>
        <v>Processo conferido, finalizado.</v>
      </c>
      <c r="U1177" s="29" t="s">
        <v>1560</v>
      </c>
      <c r="V1177" s="53" t="s">
        <v>2063</v>
      </c>
      <c r="W1177" s="54">
        <v>44313.374548611115</v>
      </c>
      <c r="X1177" s="34" t="str">
        <f t="shared" si="18"/>
        <v>*</v>
      </c>
    </row>
    <row r="1178" spans="1:24" x14ac:dyDescent="0.3">
      <c r="A1178" s="2">
        <v>134582</v>
      </c>
      <c r="B1178" s="3" t="s">
        <v>234</v>
      </c>
      <c r="C1178" s="5" t="s">
        <v>3</v>
      </c>
      <c r="D1178" s="11">
        <v>61</v>
      </c>
      <c r="E1178" s="23">
        <v>14</v>
      </c>
      <c r="F1178" s="11">
        <v>12</v>
      </c>
      <c r="G1178" s="74">
        <f>IFERROR( ROUNDUP(tabEstimativa[[#This Row],[ESTIMATIVA]] / tabEstimativa[[#This Row],[PERÍODO]],0), 0 )</f>
        <v>9</v>
      </c>
      <c r="H1178" s="72">
        <v>100</v>
      </c>
      <c r="I1178" s="12">
        <v>43677</v>
      </c>
      <c r="J1178" s="7">
        <v>191</v>
      </c>
      <c r="K1178" s="8">
        <v>2020</v>
      </c>
      <c r="L1178" s="6">
        <v>44446</v>
      </c>
      <c r="M1178" s="238">
        <f>SUMIFS(tabSaldoAta[SALDO],tabSaldoAta[CÓDIGO],tabEstimativa[[#This Row],[CÓDIGO]],tabSaldoAta[ATA.NR],tabEstimativa[[#This Row],[ATA.NR]],tabSaldoAta[ATA.ANO],tabEstimativa[[#This Row],[ATA.ANO]])</f>
        <v>40</v>
      </c>
      <c r="N1178" s="13" t="s">
        <v>1799</v>
      </c>
      <c r="O1178" s="308" t="s">
        <v>1660</v>
      </c>
      <c r="P1178" s="36" t="s">
        <v>3258</v>
      </c>
      <c r="Q1178" s="35">
        <f>IFERROR( VLOOKUP(tabEstimativa[[#This Row],[PREGÃO]],tabPregões[#Data],6,FALSE), "" )</f>
        <v>43951</v>
      </c>
      <c r="R1178" s="48">
        <v>75</v>
      </c>
      <c r="S1178" s="66" t="str">
        <f>IF(COUNTIFS(tabImprósperosDetalhes[PREGÃO],tabEstimativa[[#This Row],[PREGÃO]],tabImprósperosDetalhes[IMPRÓSPERO],tabEstimativa[[#This Row],[LOTE]]) &gt; 0,"X","")</f>
        <v>X</v>
      </c>
      <c r="T1178" s="98" t="str">
        <f>IFERROR( VLOOKUP(tabEstimativa[[#This Row],[PREGÃO]],tabPregões[#Data],11,FALSE), "" )</f>
        <v>Processo conferido, finalizado.</v>
      </c>
      <c r="U1178" s="29" t="s">
        <v>1560</v>
      </c>
      <c r="V1178" s="53" t="s">
        <v>2063</v>
      </c>
      <c r="W1178" s="54">
        <v>44313.374548611115</v>
      </c>
      <c r="X1178" s="34" t="str">
        <f t="shared" si="18"/>
        <v>*</v>
      </c>
    </row>
    <row r="1179" spans="1:24" x14ac:dyDescent="0.3">
      <c r="A1179" s="2">
        <v>94377</v>
      </c>
      <c r="B1179" s="3" t="s">
        <v>610</v>
      </c>
      <c r="C1179" s="5" t="s">
        <v>3</v>
      </c>
      <c r="D1179" s="11"/>
      <c r="E1179" s="23"/>
      <c r="F1179" s="11">
        <v>12</v>
      </c>
      <c r="G1179" s="74">
        <f>IFERROR( ROUNDUP(tabEstimativa[[#This Row],[ESTIMATIVA]] / tabEstimativa[[#This Row],[PERÍODO]],0), 0 )</f>
        <v>0</v>
      </c>
      <c r="H1179" s="72">
        <v>0</v>
      </c>
      <c r="I1179" s="12">
        <v>43418</v>
      </c>
      <c r="J1179" s="7">
        <v>76</v>
      </c>
      <c r="K1179" s="8">
        <v>2019</v>
      </c>
      <c r="L1179" s="6">
        <v>43899</v>
      </c>
      <c r="M1179" s="238">
        <f>SUMIFS(tabSaldoAta[SALDO],tabSaldoAta[CÓDIGO],tabEstimativa[[#This Row],[CÓDIGO]],tabSaldoAta[ATA.NR],tabEstimativa[[#This Row],[ATA.NR]],tabSaldoAta[ATA.ANO],tabEstimativa[[#This Row],[ATA.ANO]])</f>
        <v>0</v>
      </c>
      <c r="N1179" s="13" t="s">
        <v>1199</v>
      </c>
      <c r="O1179" s="308" t="s">
        <v>1341</v>
      </c>
      <c r="P1179" s="36"/>
      <c r="Q1179" s="35" t="str">
        <f>IFERROR( VLOOKUP(tabEstimativa[[#This Row],[PREGÃO]],tabPregões[#Data],6,FALSE), "" )</f>
        <v/>
      </c>
      <c r="R1179" s="48"/>
      <c r="S1179" s="66" t="str">
        <f>IF(COUNTIFS(tabImprósperosDetalhes[PREGÃO],tabEstimativa[[#This Row],[PREGÃO]],tabImprósperosDetalhes[IMPRÓSPERO],tabEstimativa[[#This Row],[LOTE]]) &gt; 0,"X","")</f>
        <v/>
      </c>
      <c r="T1179" s="98" t="str">
        <f>IFERROR( VLOOKUP(tabEstimativa[[#This Row],[PREGÃO]],tabPregões[#Data],11,FALSE), "" )</f>
        <v/>
      </c>
      <c r="U1179" s="29" t="s">
        <v>1941</v>
      </c>
      <c r="V1179" s="53" t="s">
        <v>1551</v>
      </c>
      <c r="W1179" s="54">
        <v>43675.385648148149</v>
      </c>
      <c r="X1179" s="34" t="str">
        <f t="shared" si="18"/>
        <v>*</v>
      </c>
    </row>
    <row r="1180" spans="1:24" x14ac:dyDescent="0.3">
      <c r="A1180" s="2">
        <v>94376</v>
      </c>
      <c r="B1180" s="3" t="s">
        <v>609</v>
      </c>
      <c r="C1180" s="5" t="s">
        <v>3</v>
      </c>
      <c r="D1180" s="11"/>
      <c r="E1180" s="23"/>
      <c r="F1180" s="11">
        <v>12</v>
      </c>
      <c r="G1180" s="74">
        <f>IFERROR( ROUNDUP(tabEstimativa[[#This Row],[ESTIMATIVA]] / tabEstimativa[[#This Row],[PERÍODO]],0), 0 )</f>
        <v>0</v>
      </c>
      <c r="H1180" s="72">
        <v>0</v>
      </c>
      <c r="I1180" s="12">
        <v>43418</v>
      </c>
      <c r="J1180" s="7">
        <v>76</v>
      </c>
      <c r="K1180" s="8">
        <v>2019</v>
      </c>
      <c r="L1180" s="6">
        <v>43899</v>
      </c>
      <c r="M1180" s="238">
        <f>SUMIFS(tabSaldoAta[SALDO],tabSaldoAta[CÓDIGO],tabEstimativa[[#This Row],[CÓDIGO]],tabSaldoAta[ATA.NR],tabEstimativa[[#This Row],[ATA.NR]],tabSaldoAta[ATA.ANO],tabEstimativa[[#This Row],[ATA.ANO]])</f>
        <v>0</v>
      </c>
      <c r="N1180" s="13" t="s">
        <v>1199</v>
      </c>
      <c r="O1180" s="308" t="s">
        <v>1341</v>
      </c>
      <c r="P1180" s="36"/>
      <c r="Q1180" s="35" t="str">
        <f>IFERROR( VLOOKUP(tabEstimativa[[#This Row],[PREGÃO]],tabPregões[#Data],6,FALSE), "" )</f>
        <v/>
      </c>
      <c r="R1180" s="48"/>
      <c r="S1180" s="66" t="str">
        <f>IF(COUNTIFS(tabImprósperosDetalhes[PREGÃO],tabEstimativa[[#This Row],[PREGÃO]],tabImprósperosDetalhes[IMPRÓSPERO],tabEstimativa[[#This Row],[LOTE]]) &gt; 0,"X","")</f>
        <v/>
      </c>
      <c r="T1180" s="98" t="str">
        <f>IFERROR( VLOOKUP(tabEstimativa[[#This Row],[PREGÃO]],tabPregões[#Data],11,FALSE), "" )</f>
        <v/>
      </c>
      <c r="U1180" s="29" t="s">
        <v>1941</v>
      </c>
      <c r="V1180" s="53" t="s">
        <v>1551</v>
      </c>
      <c r="W1180" s="54">
        <v>43675.385648148149</v>
      </c>
      <c r="X1180" s="34" t="str">
        <f t="shared" si="18"/>
        <v>*</v>
      </c>
    </row>
    <row r="1181" spans="1:24" x14ac:dyDescent="0.3">
      <c r="A1181" s="2">
        <v>135414</v>
      </c>
      <c r="B1181" s="3" t="s">
        <v>251</v>
      </c>
      <c r="C1181" s="5" t="s">
        <v>3</v>
      </c>
      <c r="D1181" s="11">
        <v>61</v>
      </c>
      <c r="E1181" s="23">
        <v>14</v>
      </c>
      <c r="F1181" s="11">
        <v>12</v>
      </c>
      <c r="G1181" s="74">
        <f>IFERROR( ROUNDUP(tabEstimativa[[#This Row],[ESTIMATIVA]] / tabEstimativa[[#This Row],[PERÍODO]],0), 0 )</f>
        <v>21</v>
      </c>
      <c r="H1181" s="72">
        <v>250</v>
      </c>
      <c r="I1181" s="12">
        <v>43733</v>
      </c>
      <c r="J1181" s="2">
        <v>293</v>
      </c>
      <c r="K1181" s="8">
        <v>2020</v>
      </c>
      <c r="L1181" s="6">
        <v>44530</v>
      </c>
      <c r="M1181" s="238">
        <f>SUMIFS(tabSaldoAta[SALDO],tabSaldoAta[CÓDIGO],tabEstimativa[[#This Row],[CÓDIGO]],tabSaldoAta[ATA.NR],tabEstimativa[[#This Row],[ATA.NR]],tabSaldoAta[ATA.ANO],tabEstimativa[[#This Row],[ATA.ANO]])</f>
        <v>250</v>
      </c>
      <c r="N1181" s="13" t="s">
        <v>1198</v>
      </c>
      <c r="O1181" s="308" t="s">
        <v>1660</v>
      </c>
      <c r="P1181" s="36" t="s">
        <v>3258</v>
      </c>
      <c r="Q1181" s="35">
        <f>IFERROR( VLOOKUP(tabEstimativa[[#This Row],[PREGÃO]],tabPregões[#Data],6,FALSE), "" )</f>
        <v>43951</v>
      </c>
      <c r="R1181" s="48">
        <v>81</v>
      </c>
      <c r="S1181" s="66" t="str">
        <f>IF(COUNTIFS(tabImprósperosDetalhes[PREGÃO],tabEstimativa[[#This Row],[PREGÃO]],tabImprósperosDetalhes[IMPRÓSPERO],tabEstimativa[[#This Row],[LOTE]]) &gt; 0,"X","")</f>
        <v>X</v>
      </c>
      <c r="T1181" s="98" t="str">
        <f>IFERROR( VLOOKUP(tabEstimativa[[#This Row],[PREGÃO]],tabPregões[#Data],11,FALSE), "" )</f>
        <v>Processo conferido, finalizado.</v>
      </c>
      <c r="U1181" s="29" t="s">
        <v>1948</v>
      </c>
      <c r="V1181" s="53" t="s">
        <v>2063</v>
      </c>
      <c r="W1181" s="54">
        <v>44532.46607638889</v>
      </c>
      <c r="X1181" s="34" t="str">
        <f t="shared" si="18"/>
        <v>*</v>
      </c>
    </row>
    <row r="1182" spans="1:24" x14ac:dyDescent="0.3">
      <c r="A1182" s="2">
        <v>13167</v>
      </c>
      <c r="B1182" s="3" t="s">
        <v>569</v>
      </c>
      <c r="C1182" s="5" t="s">
        <v>3</v>
      </c>
      <c r="D1182" s="11">
        <v>61</v>
      </c>
      <c r="E1182" s="23">
        <v>14</v>
      </c>
      <c r="F1182" s="11">
        <v>12</v>
      </c>
      <c r="G1182" s="74">
        <f>IFERROR( ROUNDUP(tabEstimativa[[#This Row],[ESTIMATIVA]] / tabEstimativa[[#This Row],[PERÍODO]],0), 0 )</f>
        <v>0</v>
      </c>
      <c r="H1182" s="72">
        <v>0</v>
      </c>
      <c r="I1182" s="12">
        <v>43418</v>
      </c>
      <c r="J1182" s="7"/>
      <c r="K1182" s="8"/>
      <c r="L1182" s="6"/>
      <c r="M1182" s="238">
        <f>SUMIFS(tabSaldoAta[SALDO],tabSaldoAta[CÓDIGO],tabEstimativa[[#This Row],[CÓDIGO]],tabSaldoAta[ATA.NR],tabEstimativa[[#This Row],[ATA.NR]],tabSaldoAta[ATA.ANO],tabEstimativa[[#This Row],[ATA.ANO]])</f>
        <v>0</v>
      </c>
      <c r="N1182" s="13" t="s">
        <v>1199</v>
      </c>
      <c r="O1182" s="308" t="s">
        <v>1341</v>
      </c>
      <c r="P1182" s="36"/>
      <c r="Q1182" s="35" t="str">
        <f>IFERROR( VLOOKUP(tabEstimativa[[#This Row],[PREGÃO]],tabPregões[#Data],6,FALSE), "" )</f>
        <v/>
      </c>
      <c r="R1182" s="48"/>
      <c r="S1182" s="66" t="str">
        <f>IF(COUNTIFS(tabImprósperosDetalhes[PREGÃO],tabEstimativa[[#This Row],[PREGÃO]],tabImprósperosDetalhes[IMPRÓSPERO],tabEstimativa[[#This Row],[LOTE]]) &gt; 0,"X","")</f>
        <v/>
      </c>
      <c r="T1182" s="98" t="str">
        <f>IFERROR( VLOOKUP(tabEstimativa[[#This Row],[PREGÃO]],tabPregões[#Data],11,FALSE), "" )</f>
        <v/>
      </c>
      <c r="U1182" s="29" t="s">
        <v>1380</v>
      </c>
      <c r="V1182" s="53" t="s">
        <v>1551</v>
      </c>
      <c r="W1182" s="54">
        <v>43591.434733796297</v>
      </c>
      <c r="X1182" s="34" t="str">
        <f t="shared" si="18"/>
        <v>*</v>
      </c>
    </row>
    <row r="1183" spans="1:24" x14ac:dyDescent="0.3">
      <c r="A1183" s="2">
        <v>13161</v>
      </c>
      <c r="B1183" s="3" t="s">
        <v>567</v>
      </c>
      <c r="C1183" s="5" t="s">
        <v>3</v>
      </c>
      <c r="D1183" s="11">
        <v>61</v>
      </c>
      <c r="E1183" s="23">
        <v>14</v>
      </c>
      <c r="F1183" s="11">
        <v>12</v>
      </c>
      <c r="G1183" s="74">
        <f>IFERROR( ROUNDUP(tabEstimativa[[#This Row],[ESTIMATIVA]] / tabEstimativa[[#This Row],[PERÍODO]],0), 0 )</f>
        <v>21</v>
      </c>
      <c r="H1183" s="72">
        <v>250</v>
      </c>
      <c r="I1183" s="12">
        <v>44182</v>
      </c>
      <c r="J1183" s="7">
        <v>101</v>
      </c>
      <c r="K1183" s="8">
        <v>2020</v>
      </c>
      <c r="L1183" s="6">
        <v>44313</v>
      </c>
      <c r="M1183" s="238">
        <f>SUMIFS(tabSaldoAta[SALDO],tabSaldoAta[CÓDIGO],tabEstimativa[[#This Row],[CÓDIGO]],tabSaldoAta[ATA.NR],tabEstimativa[[#This Row],[ATA.NR]],tabSaldoAta[ATA.ANO],tabEstimativa[[#This Row],[ATA.ANO]])</f>
        <v>300</v>
      </c>
      <c r="N1183" s="13" t="s">
        <v>1198</v>
      </c>
      <c r="O1183" s="307" t="str">
        <f>IFERROR( VLOOKUP(CONCATENATE(tabEstimativa[[#This Row],[ATA.NR]],"/",tabEstimativa[[#This Row],[ATA.ANO]]-2000),tabAtas[#Data],6,FALSE), "" )</f>
        <v>MATERIAL HIDRAULICO</v>
      </c>
      <c r="P1183" s="36" t="s">
        <v>3371</v>
      </c>
      <c r="Q1183" s="35">
        <f>IFERROR( VLOOKUP(tabEstimativa[[#This Row],[PREGÃO]],tabPregões[#Data],6,FALSE), "" )</f>
        <v>43969</v>
      </c>
      <c r="R1183" s="48">
        <v>18</v>
      </c>
      <c r="S1183" s="66" t="str">
        <f>IF(COUNTIFS(tabImprósperosDetalhes[PREGÃO],tabEstimativa[[#This Row],[PREGÃO]],tabImprósperosDetalhes[IMPRÓSPERO],tabEstimativa[[#This Row],[LOTE]]) &gt; 0,"X","")</f>
        <v/>
      </c>
      <c r="T1183" s="98" t="str">
        <f>IFERROR( VLOOKUP(tabEstimativa[[#This Row],[PREGÃO]],tabPregões[#Data],11,FALSE), "" )</f>
        <v>Processo conferido, finalizado.</v>
      </c>
      <c r="U1183" s="29" t="s">
        <v>1560</v>
      </c>
      <c r="V1183" s="53" t="s">
        <v>2063</v>
      </c>
      <c r="W1183" s="54">
        <v>44313.374548611115</v>
      </c>
      <c r="X1183" s="34" t="str">
        <f t="shared" si="18"/>
        <v>*</v>
      </c>
    </row>
    <row r="1184" spans="1:24" x14ac:dyDescent="0.3">
      <c r="A1184" s="2">
        <v>13165</v>
      </c>
      <c r="B1184" s="3" t="s">
        <v>568</v>
      </c>
      <c r="C1184" s="5" t="s">
        <v>3</v>
      </c>
      <c r="D1184" s="11">
        <v>61</v>
      </c>
      <c r="E1184" s="23">
        <v>14</v>
      </c>
      <c r="F1184" s="11">
        <v>12</v>
      </c>
      <c r="G1184" s="74">
        <f>IFERROR( ROUNDUP(tabEstimativa[[#This Row],[ESTIMATIVA]] / tabEstimativa[[#This Row],[PERÍODO]],0), 0 )</f>
        <v>42</v>
      </c>
      <c r="H1184" s="72">
        <v>500</v>
      </c>
      <c r="I1184" s="12">
        <v>44182</v>
      </c>
      <c r="J1184" s="7">
        <v>161</v>
      </c>
      <c r="K1184" s="8">
        <v>2021</v>
      </c>
      <c r="L1184" s="6">
        <v>44748</v>
      </c>
      <c r="M1184" s="238">
        <f>SUMIFS(tabSaldoAta[SALDO],tabSaldoAta[CÓDIGO],tabEstimativa[[#This Row],[CÓDIGO]],tabSaldoAta[ATA.NR],tabEstimativa[[#This Row],[ATA.NR]],tabSaldoAta[ATA.ANO],tabEstimativa[[#This Row],[ATA.ANO]])</f>
        <v>0</v>
      </c>
      <c r="N1184" s="13" t="s">
        <v>1198</v>
      </c>
      <c r="O1184" s="307" t="str">
        <f>IFERROR( VLOOKUP(CONCATENATE(tabEstimativa[[#This Row],[ATA.NR]],"/",tabEstimativa[[#This Row],[ATA.ANO]]-2000),tabAtas[#Data],6,FALSE), "" )</f>
        <v>MATERIAL HIDRAULICO</v>
      </c>
      <c r="P1184" s="36" t="s">
        <v>4234</v>
      </c>
      <c r="Q1184" s="35">
        <f>IFERROR( VLOOKUP(tabEstimativa[[#This Row],[PREGÃO]],tabPregões[#Data],6,FALSE), "" )</f>
        <v>44348</v>
      </c>
      <c r="R1184" s="48"/>
      <c r="S1184" s="66" t="str">
        <f>IF(COUNTIFS(tabImprósperosDetalhes[PREGÃO],tabEstimativa[[#This Row],[PREGÃO]],tabImprósperosDetalhes[IMPRÓSPERO],tabEstimativa[[#This Row],[LOTE]]) &gt; 0,"X","")</f>
        <v/>
      </c>
      <c r="T1184" s="98" t="str">
        <f>IFERROR( VLOOKUP(tabEstimativa[[#This Row],[PREGÃO]],tabPregões[#Data],11,FALSE), "" )</f>
        <v>Processo finalizado. Ata 161/21</v>
      </c>
      <c r="U1184" s="29" t="s">
        <v>1560</v>
      </c>
      <c r="V1184" s="53" t="s">
        <v>2196</v>
      </c>
      <c r="W1184" s="54">
        <v>44775.494560185187</v>
      </c>
      <c r="X1184" s="34" t="str">
        <f t="shared" si="18"/>
        <v>*</v>
      </c>
    </row>
    <row r="1185" spans="1:24" x14ac:dyDescent="0.3">
      <c r="A1185" s="2">
        <v>13175</v>
      </c>
      <c r="B1185" s="3" t="s">
        <v>570</v>
      </c>
      <c r="C1185" s="5" t="s">
        <v>3</v>
      </c>
      <c r="D1185" s="11">
        <v>61</v>
      </c>
      <c r="E1185" s="23">
        <v>14</v>
      </c>
      <c r="F1185" s="11">
        <v>12</v>
      </c>
      <c r="G1185" s="74">
        <f>IFERROR( ROUNDUP(tabEstimativa[[#This Row],[ESTIMATIVA]] / tabEstimativa[[#This Row],[PERÍODO]],0), 0 )</f>
        <v>55</v>
      </c>
      <c r="H1185" s="72">
        <v>650</v>
      </c>
      <c r="I1185" s="12">
        <v>43906</v>
      </c>
      <c r="J1185" s="7">
        <v>191</v>
      </c>
      <c r="K1185" s="8">
        <v>2020</v>
      </c>
      <c r="L1185" s="6">
        <v>44446</v>
      </c>
      <c r="M1185" s="238">
        <f>SUMIFS(tabSaldoAta[SALDO],tabSaldoAta[CÓDIGO],tabEstimativa[[#This Row],[CÓDIGO]],tabSaldoAta[ATA.NR],tabEstimativa[[#This Row],[ATA.NR]],tabSaldoAta[ATA.ANO],tabEstimativa[[#This Row],[ATA.ANO]])</f>
        <v>0</v>
      </c>
      <c r="N1185" s="13" t="s">
        <v>1799</v>
      </c>
      <c r="O1185" s="308" t="s">
        <v>1660</v>
      </c>
      <c r="P1185" s="36" t="s">
        <v>1853</v>
      </c>
      <c r="Q1185" s="35">
        <f>IFERROR( VLOOKUP(tabEstimativa[[#This Row],[PREGÃO]],tabPregões[#Data],6,FALSE), "" )</f>
        <v>43668</v>
      </c>
      <c r="R1185" s="48"/>
      <c r="S1185" s="66" t="str">
        <f>IF(COUNTIFS(tabImprósperosDetalhes[PREGÃO],tabEstimativa[[#This Row],[PREGÃO]],tabImprósperosDetalhes[IMPRÓSPERO],tabEstimativa[[#This Row],[LOTE]]) &gt; 0,"X","")</f>
        <v/>
      </c>
      <c r="T1185" s="98" t="str">
        <f>IFERROR( VLOOKUP(tabEstimativa[[#This Row],[PREGÃO]],tabPregões[#Data],11,FALSE), "" )</f>
        <v>Processo conferido e finalizado</v>
      </c>
      <c r="U1185" s="29" t="s">
        <v>1560</v>
      </c>
      <c r="V1185" s="53" t="s">
        <v>2063</v>
      </c>
      <c r="W1185" s="54">
        <v>44313.374548611115</v>
      </c>
      <c r="X1185" s="34" t="str">
        <f t="shared" si="18"/>
        <v>*</v>
      </c>
    </row>
    <row r="1186" spans="1:24" x14ac:dyDescent="0.3">
      <c r="A1186" s="2">
        <v>111524</v>
      </c>
      <c r="B1186" s="3" t="s">
        <v>636</v>
      </c>
      <c r="C1186" s="5" t="s">
        <v>3</v>
      </c>
      <c r="D1186" s="11">
        <v>61</v>
      </c>
      <c r="E1186" s="23">
        <v>14</v>
      </c>
      <c r="F1186" s="11">
        <v>12</v>
      </c>
      <c r="G1186" s="74">
        <f>IFERROR( ROUNDUP(tabEstimativa[[#This Row],[ESTIMATIVA]] / tabEstimativa[[#This Row],[PERÍODO]],0), 0 )</f>
        <v>34</v>
      </c>
      <c r="H1186" s="72">
        <v>400</v>
      </c>
      <c r="I1186" s="12">
        <v>44182</v>
      </c>
      <c r="J1186" s="7">
        <v>161</v>
      </c>
      <c r="K1186" s="8">
        <v>2021</v>
      </c>
      <c r="L1186" s="6">
        <v>44748</v>
      </c>
      <c r="M1186" s="238">
        <f>SUMIFS(tabSaldoAta[SALDO],tabSaldoAta[CÓDIGO],tabEstimativa[[#This Row],[CÓDIGO]],tabSaldoAta[ATA.NR],tabEstimativa[[#This Row],[ATA.NR]],tabSaldoAta[ATA.ANO],tabEstimativa[[#This Row],[ATA.ANO]])</f>
        <v>-400</v>
      </c>
      <c r="N1186" s="13" t="s">
        <v>1198</v>
      </c>
      <c r="O1186" s="307" t="str">
        <f>IFERROR( VLOOKUP(CONCATENATE(tabEstimativa[[#This Row],[ATA.NR]],"/",tabEstimativa[[#This Row],[ATA.ANO]]-2000),tabAtas[#Data],6,FALSE), "" )</f>
        <v>MATERIAL HIDRAULICO</v>
      </c>
      <c r="P1186" s="36" t="s">
        <v>4234</v>
      </c>
      <c r="Q1186" s="35">
        <f>IFERROR( VLOOKUP(tabEstimativa[[#This Row],[PREGÃO]],tabPregões[#Data],6,FALSE), "" )</f>
        <v>44348</v>
      </c>
      <c r="R1186" s="48"/>
      <c r="S1186" s="66" t="str">
        <f>IF(COUNTIFS(tabImprósperosDetalhes[PREGÃO],tabEstimativa[[#This Row],[PREGÃO]],tabImprósperosDetalhes[IMPRÓSPERO],tabEstimativa[[#This Row],[LOTE]]) &gt; 0,"X","")</f>
        <v/>
      </c>
      <c r="T1186" s="98" t="str">
        <f>IFERROR( VLOOKUP(tabEstimativa[[#This Row],[PREGÃO]],tabPregões[#Data],11,FALSE), "" )</f>
        <v>Processo finalizado. Ata 161/21</v>
      </c>
      <c r="U1186" s="29" t="s">
        <v>1560</v>
      </c>
      <c r="V1186" s="53" t="s">
        <v>2196</v>
      </c>
      <c r="W1186" s="54">
        <v>44775.494560185187</v>
      </c>
      <c r="X1186" s="34" t="str">
        <f t="shared" si="18"/>
        <v>*</v>
      </c>
    </row>
    <row r="1187" spans="1:24" x14ac:dyDescent="0.3">
      <c r="A1187" s="2">
        <v>27136</v>
      </c>
      <c r="B1187" s="3" t="s">
        <v>814</v>
      </c>
      <c r="C1187" s="5" t="s">
        <v>3</v>
      </c>
      <c r="D1187" s="11">
        <v>62</v>
      </c>
      <c r="E1187" s="23">
        <v>10</v>
      </c>
      <c r="F1187" s="11">
        <v>12</v>
      </c>
      <c r="G1187" s="74">
        <f>IFERROR( ROUNDUP(tabEstimativa[[#This Row],[ESTIMATIVA]] / tabEstimativa[[#This Row],[PERÍODO]],0), 0 )</f>
        <v>10000</v>
      </c>
      <c r="H1187" s="72">
        <v>120000</v>
      </c>
      <c r="I1187" s="12">
        <v>44449</v>
      </c>
      <c r="J1187" s="7">
        <v>275</v>
      </c>
      <c r="K1187" s="8">
        <v>2020</v>
      </c>
      <c r="L1187" s="6">
        <v>44515</v>
      </c>
      <c r="M1187" s="238">
        <f>SUMIFS(tabSaldoAta[SALDO],tabSaldoAta[CÓDIGO],tabEstimativa[[#This Row],[CÓDIGO]],tabSaldoAta[ATA.NR],tabEstimativa[[#This Row],[ATA.NR]],tabSaldoAta[ATA.ANO],tabEstimativa[[#This Row],[ATA.ANO]])</f>
        <v>-6600</v>
      </c>
      <c r="N1187" s="13" t="s">
        <v>1198</v>
      </c>
      <c r="O1187" s="308" t="s">
        <v>1883</v>
      </c>
      <c r="P1187" s="36" t="s">
        <v>4391</v>
      </c>
      <c r="Q1187" s="35" t="str">
        <f>IFERROR( VLOOKUP(tabEstimativa[[#This Row],[PREGÃO]],tabPregões[#Data],6,FALSE), "" )</f>
        <v/>
      </c>
      <c r="R1187" s="48"/>
      <c r="S1187" s="66" t="str">
        <f>IF(COUNTIFS(tabImprósperosDetalhes[PREGÃO],tabEstimativa[[#This Row],[PREGÃO]],tabImprósperosDetalhes[IMPRÓSPERO],tabEstimativa[[#This Row],[LOTE]]) &gt; 0,"X","")</f>
        <v/>
      </c>
      <c r="T1187" s="98" t="str">
        <f>IFERROR( VLOOKUP(tabEstimativa[[#This Row],[PREGÃO]],tabPregões[#Data],11,FALSE), "" )</f>
        <v/>
      </c>
      <c r="U1187" s="29" t="s">
        <v>1560</v>
      </c>
      <c r="V1187" s="53" t="s">
        <v>4282</v>
      </c>
      <c r="W1187" s="54">
        <v>44581.345057870371</v>
      </c>
      <c r="X1187" s="34" t="str">
        <f t="shared" si="18"/>
        <v>*</v>
      </c>
    </row>
    <row r="1188" spans="1:24" x14ac:dyDescent="0.3">
      <c r="A1188" s="2">
        <v>99391</v>
      </c>
      <c r="B1188" s="3" t="s">
        <v>924</v>
      </c>
      <c r="C1188" s="5" t="s">
        <v>87</v>
      </c>
      <c r="D1188" s="11"/>
      <c r="E1188" s="23"/>
      <c r="F1188" s="11">
        <v>12</v>
      </c>
      <c r="G1188" s="74">
        <f>IFERROR( ROUNDUP(tabEstimativa[[#This Row],[ESTIMATIVA]] / tabEstimativa[[#This Row],[PERÍODO]],0), 0 )</f>
        <v>0</v>
      </c>
      <c r="H1188" s="72">
        <v>0</v>
      </c>
      <c r="I1188" s="12">
        <v>43312</v>
      </c>
      <c r="J1188" s="7"/>
      <c r="K1188" s="8"/>
      <c r="L1188" s="6"/>
      <c r="M1188" s="238">
        <f>SUMIFS(tabSaldoAta[SALDO],tabSaldoAta[CÓDIGO],tabEstimativa[[#This Row],[CÓDIGO]],tabSaldoAta[ATA.NR],tabEstimativa[[#This Row],[ATA.NR]],tabSaldoAta[ATA.ANO],tabEstimativa[[#This Row],[ATA.ANO]])</f>
        <v>0</v>
      </c>
      <c r="N1188" s="13" t="s">
        <v>1199</v>
      </c>
      <c r="O1188" s="308" t="s">
        <v>1359</v>
      </c>
      <c r="P1188" s="36"/>
      <c r="Q1188" s="35" t="str">
        <f>IFERROR( VLOOKUP(tabEstimativa[[#This Row],[PREGÃO]],tabPregões[#Data],6,FALSE), "" )</f>
        <v/>
      </c>
      <c r="R1188" s="48"/>
      <c r="S1188" s="66" t="str">
        <f>IF(COUNTIFS(tabImprósperosDetalhes[PREGÃO],tabEstimativa[[#This Row],[PREGÃO]],tabImprósperosDetalhes[IMPRÓSPERO],tabEstimativa[[#This Row],[LOTE]]) &gt; 0,"X","")</f>
        <v/>
      </c>
      <c r="T1188" s="98" t="str">
        <f>IFERROR( VLOOKUP(tabEstimativa[[#This Row],[PREGÃO]],tabPregões[#Data],11,FALSE), "" )</f>
        <v/>
      </c>
      <c r="U1188" s="29" t="s">
        <v>1380</v>
      </c>
      <c r="V1188" s="53" t="s">
        <v>1551</v>
      </c>
      <c r="W1188" s="54">
        <v>43591.434733796297</v>
      </c>
      <c r="X1188" s="34" t="str">
        <f t="shared" si="18"/>
        <v>*</v>
      </c>
    </row>
    <row r="1189" spans="1:24" x14ac:dyDescent="0.3">
      <c r="A1189" s="2">
        <v>28093</v>
      </c>
      <c r="B1189" s="3" t="s">
        <v>235</v>
      </c>
      <c r="C1189" s="5" t="s">
        <v>3</v>
      </c>
      <c r="D1189" s="11">
        <v>51</v>
      </c>
      <c r="E1189" s="23">
        <v>11</v>
      </c>
      <c r="F1189" s="11">
        <v>12</v>
      </c>
      <c r="G1189" s="74">
        <f>IFERROR( ROUNDUP(tabEstimativa[[#This Row],[ESTIMATIVA]] / tabEstimativa[[#This Row],[PERÍODO]],0), 0 )</f>
        <v>9</v>
      </c>
      <c r="H1189" s="72">
        <v>100</v>
      </c>
      <c r="I1189" s="12">
        <v>43963</v>
      </c>
      <c r="J1189" s="7">
        <v>206</v>
      </c>
      <c r="K1189" s="8">
        <v>2020</v>
      </c>
      <c r="L1189" s="6">
        <v>44455</v>
      </c>
      <c r="M1189" s="238">
        <f>SUMIFS(tabSaldoAta[SALDO],tabSaldoAta[CÓDIGO],tabEstimativa[[#This Row],[CÓDIGO]],tabSaldoAta[ATA.NR],tabEstimativa[[#This Row],[ATA.NR]],tabSaldoAta[ATA.ANO],tabEstimativa[[#This Row],[ATA.ANO]])</f>
        <v>50</v>
      </c>
      <c r="N1189" s="13" t="s">
        <v>1799</v>
      </c>
      <c r="O1189" s="308" t="s">
        <v>1886</v>
      </c>
      <c r="P1189" s="36" t="s">
        <v>1888</v>
      </c>
      <c r="Q1189" s="35">
        <f>IFERROR( VLOOKUP(tabEstimativa[[#This Row],[PREGÃO]],tabPregões[#Data],6,FALSE), "" )</f>
        <v>43341</v>
      </c>
      <c r="R1189" s="48">
        <v>9</v>
      </c>
      <c r="S1189" s="66" t="str">
        <f>IF(COUNTIFS(tabImprósperosDetalhes[PREGÃO],tabEstimativa[[#This Row],[PREGÃO]],tabImprósperosDetalhes[IMPRÓSPERO],tabEstimativa[[#This Row],[LOTE]]) &gt; 0,"X","")</f>
        <v/>
      </c>
      <c r="T1189" s="98" t="str">
        <f>IFERROR( VLOOKUP(tabEstimativa[[#This Row],[PREGÃO]],tabPregões[#Data],11,FALSE), "" )</f>
        <v>Finalizado</v>
      </c>
      <c r="U1189" s="29" t="s">
        <v>1560</v>
      </c>
      <c r="V1189" s="53" t="s">
        <v>2063</v>
      </c>
      <c r="W1189" s="54">
        <v>44313.374548611115</v>
      </c>
      <c r="X1189" s="34" t="str">
        <f t="shared" si="18"/>
        <v>*</v>
      </c>
    </row>
    <row r="1190" spans="1:24" x14ac:dyDescent="0.3">
      <c r="A1190" s="2">
        <v>112585</v>
      </c>
      <c r="B1190" s="3" t="s">
        <v>329</v>
      </c>
      <c r="C1190" s="5" t="s">
        <v>17</v>
      </c>
      <c r="D1190" s="11"/>
      <c r="E1190" s="23"/>
      <c r="F1190" s="11">
        <v>12</v>
      </c>
      <c r="G1190" s="74">
        <f>IFERROR( ROUNDUP(tabEstimativa[[#This Row],[ESTIMATIVA]] / tabEstimativa[[#This Row],[PERÍODO]],0), 0 )</f>
        <v>25</v>
      </c>
      <c r="H1190" s="72">
        <v>300</v>
      </c>
      <c r="I1190" s="12">
        <v>43346</v>
      </c>
      <c r="J1190" s="7"/>
      <c r="K1190" s="8"/>
      <c r="L1190" s="6"/>
      <c r="M1190" s="238">
        <f>SUMIFS(tabSaldoAta[SALDO],tabSaldoAta[CÓDIGO],tabEstimativa[[#This Row],[CÓDIGO]],tabSaldoAta[ATA.NR],tabEstimativa[[#This Row],[ATA.NR]],tabSaldoAta[ATA.ANO],tabEstimativa[[#This Row],[ATA.ANO]])</f>
        <v>0</v>
      </c>
      <c r="N1190" s="13" t="s">
        <v>1459</v>
      </c>
      <c r="O1190" s="308" t="s">
        <v>1330</v>
      </c>
      <c r="P1190" s="36"/>
      <c r="Q1190" s="35" t="str">
        <f>IFERROR( VLOOKUP(tabEstimativa[[#This Row],[PREGÃO]],tabPregões[#Data],6,FALSE), "" )</f>
        <v/>
      </c>
      <c r="R1190" s="48"/>
      <c r="S1190" s="66" t="str">
        <f>IF(COUNTIFS(tabImprósperosDetalhes[PREGÃO],tabEstimativa[[#This Row],[PREGÃO]],tabImprósperosDetalhes[IMPRÓSPERO],tabEstimativa[[#This Row],[LOTE]]) &gt; 0,"X","")</f>
        <v/>
      </c>
      <c r="T1190" s="98" t="str">
        <f>IFERROR( VLOOKUP(tabEstimativa[[#This Row],[PREGÃO]],tabPregões[#Data],11,FALSE), "" )</f>
        <v/>
      </c>
      <c r="U1190" s="29" t="s">
        <v>1380</v>
      </c>
      <c r="V1190" s="53" t="s">
        <v>1551</v>
      </c>
      <c r="W1190" s="54">
        <v>43591.434733796297</v>
      </c>
      <c r="X1190" s="34" t="str">
        <f t="shared" si="18"/>
        <v>*</v>
      </c>
    </row>
    <row r="1191" spans="1:24" x14ac:dyDescent="0.3">
      <c r="A1191" s="2">
        <v>110165</v>
      </c>
      <c r="B1191" s="3" t="s">
        <v>304</v>
      </c>
      <c r="C1191" s="5" t="s">
        <v>17</v>
      </c>
      <c r="D1191" s="11"/>
      <c r="E1191" s="23"/>
      <c r="F1191" s="11">
        <v>12</v>
      </c>
      <c r="G1191" s="74">
        <f>IFERROR( ROUNDUP(tabEstimativa[[#This Row],[ESTIMATIVA]] / tabEstimativa[[#This Row],[PERÍODO]],0), 0 )</f>
        <v>67</v>
      </c>
      <c r="H1191" s="72">
        <v>800</v>
      </c>
      <c r="I1191" s="12">
        <v>43346</v>
      </c>
      <c r="J1191" s="7"/>
      <c r="K1191" s="8"/>
      <c r="L1191" s="6"/>
      <c r="M1191" s="238">
        <f>SUMIFS(tabSaldoAta[SALDO],tabSaldoAta[CÓDIGO],tabEstimativa[[#This Row],[CÓDIGO]],tabSaldoAta[ATA.NR],tabEstimativa[[#This Row],[ATA.NR]],tabSaldoAta[ATA.ANO],tabEstimativa[[#This Row],[ATA.ANO]])</f>
        <v>0</v>
      </c>
      <c r="N1191" s="13" t="s">
        <v>1459</v>
      </c>
      <c r="O1191" s="308" t="s">
        <v>1330</v>
      </c>
      <c r="P1191" s="36"/>
      <c r="Q1191" s="35" t="str">
        <f>IFERROR( VLOOKUP(tabEstimativa[[#This Row],[PREGÃO]],tabPregões[#Data],6,FALSE), "" )</f>
        <v/>
      </c>
      <c r="R1191" s="48"/>
      <c r="S1191" s="66" t="str">
        <f>IF(COUNTIFS(tabImprósperosDetalhes[PREGÃO],tabEstimativa[[#This Row],[PREGÃO]],tabImprósperosDetalhes[IMPRÓSPERO],tabEstimativa[[#This Row],[LOTE]]) &gt; 0,"X","")</f>
        <v/>
      </c>
      <c r="T1191" s="98" t="str">
        <f>IFERROR( VLOOKUP(tabEstimativa[[#This Row],[PREGÃO]],tabPregões[#Data],11,FALSE), "" )</f>
        <v/>
      </c>
      <c r="U1191" s="29" t="s">
        <v>1380</v>
      </c>
      <c r="V1191" s="53" t="s">
        <v>1551</v>
      </c>
      <c r="W1191" s="54">
        <v>43606.696840277778</v>
      </c>
      <c r="X1191" s="34" t="str">
        <f t="shared" si="18"/>
        <v>*</v>
      </c>
    </row>
    <row r="1192" spans="1:24" x14ac:dyDescent="0.3">
      <c r="A1192" s="2">
        <v>16114</v>
      </c>
      <c r="B1192" s="3" t="s">
        <v>1493</v>
      </c>
      <c r="C1192" s="5" t="s">
        <v>3</v>
      </c>
      <c r="D1192" s="11">
        <v>76</v>
      </c>
      <c r="E1192" s="23">
        <v>11</v>
      </c>
      <c r="F1192" s="11">
        <v>12</v>
      </c>
      <c r="G1192" s="74">
        <f>IFERROR( ROUNDUP(tabEstimativa[[#This Row],[ESTIMATIVA]] / tabEstimativa[[#This Row],[PERÍODO]],0), 0 )</f>
        <v>0</v>
      </c>
      <c r="H1192" s="72">
        <v>0</v>
      </c>
      <c r="I1192" s="12">
        <v>43353</v>
      </c>
      <c r="J1192" s="7"/>
      <c r="K1192" s="8"/>
      <c r="L1192" s="6"/>
      <c r="M1192" s="238">
        <f>SUMIFS(tabSaldoAta[SALDO],tabSaldoAta[CÓDIGO],tabEstimativa[[#This Row],[CÓDIGO]],tabSaldoAta[ATA.NR],tabEstimativa[[#This Row],[ATA.NR]],tabSaldoAta[ATA.ANO],tabEstimativa[[#This Row],[ATA.ANO]])</f>
        <v>0</v>
      </c>
      <c r="N1192" s="13" t="s">
        <v>1199</v>
      </c>
      <c r="O1192" s="308" t="s">
        <v>1373</v>
      </c>
      <c r="P1192" s="36"/>
      <c r="Q1192" s="35" t="str">
        <f>IFERROR( VLOOKUP(tabEstimativa[[#This Row],[PREGÃO]],tabPregões[#Data],6,FALSE), "" )</f>
        <v/>
      </c>
      <c r="R1192" s="48"/>
      <c r="S1192" s="66" t="str">
        <f>IF(COUNTIFS(tabImprósperosDetalhes[PREGÃO],tabEstimativa[[#This Row],[PREGÃO]],tabImprósperosDetalhes[IMPRÓSPERO],tabEstimativa[[#This Row],[LOTE]]) &gt; 0,"X","")</f>
        <v/>
      </c>
      <c r="T1192" s="98" t="str">
        <f>IFERROR( VLOOKUP(tabEstimativa[[#This Row],[PREGÃO]],tabPregões[#Data],11,FALSE), "" )</f>
        <v/>
      </c>
      <c r="U1192" s="29" t="s">
        <v>1380</v>
      </c>
      <c r="V1192" s="53" t="s">
        <v>1551</v>
      </c>
      <c r="W1192" s="54">
        <v>43591.434733796297</v>
      </c>
      <c r="X1192" s="34" t="str">
        <f t="shared" ref="X1192:X1255" si="19">"*"</f>
        <v>*</v>
      </c>
    </row>
    <row r="1193" spans="1:24" x14ac:dyDescent="0.3">
      <c r="A1193" s="2">
        <v>12853</v>
      </c>
      <c r="B1193" s="3" t="s">
        <v>1480</v>
      </c>
      <c r="C1193" s="5" t="s">
        <v>3</v>
      </c>
      <c r="D1193" s="11">
        <v>76</v>
      </c>
      <c r="E1193" s="23">
        <v>11</v>
      </c>
      <c r="F1193" s="11">
        <v>12</v>
      </c>
      <c r="G1193" s="74">
        <f>IFERROR( ROUNDUP(tabEstimativa[[#This Row],[ESTIMATIVA]] / tabEstimativa[[#This Row],[PERÍODO]],0), 0 )</f>
        <v>42</v>
      </c>
      <c r="H1193" s="72">
        <v>500</v>
      </c>
      <c r="I1193" s="12">
        <v>44182</v>
      </c>
      <c r="J1193" s="7">
        <v>88</v>
      </c>
      <c r="K1193" s="8">
        <v>2020</v>
      </c>
      <c r="L1193" s="6">
        <v>44287</v>
      </c>
      <c r="M1193" s="238">
        <f>SUMIFS(tabSaldoAta[SALDO],tabSaldoAta[CÓDIGO],tabEstimativa[[#This Row],[CÓDIGO]],tabSaldoAta[ATA.NR],tabEstimativa[[#This Row],[ATA.NR]],tabSaldoAta[ATA.ANO],tabEstimativa[[#This Row],[ATA.ANO]])</f>
        <v>20</v>
      </c>
      <c r="N1193" s="13" t="s">
        <v>1799</v>
      </c>
      <c r="O1193" s="307" t="str">
        <f>IFERROR( VLOOKUP(CONCATENATE(tabEstimativa[[#This Row],[ATA.NR]],"/",tabEstimativa[[#This Row],[ATA.ANO]]-2000),tabAtas[#Data],6,FALSE), "" )</f>
        <v>MATERIAL DE PINTURA, DISCOS ABRASIVOS E COLA PARA MADEIRA</v>
      </c>
      <c r="P1193" s="36" t="s">
        <v>3332</v>
      </c>
      <c r="Q1193" s="35">
        <f>IFERROR( VLOOKUP(tabEstimativa[[#This Row],[PREGÃO]],tabPregões[#Data],6,FALSE), "" )</f>
        <v>44314</v>
      </c>
      <c r="R1193" s="48">
        <v>1</v>
      </c>
      <c r="S1193" s="66" t="str">
        <f>IF(COUNTIFS(tabImprósperosDetalhes[PREGÃO],tabEstimativa[[#This Row],[PREGÃO]],tabImprósperosDetalhes[IMPRÓSPERO],tabEstimativa[[#This Row],[LOTE]]) &gt; 0,"X","")</f>
        <v/>
      </c>
      <c r="T1193" s="98" t="str">
        <f>IFERROR( VLOOKUP(tabEstimativa[[#This Row],[PREGÃO]],tabPregões[#Data],11,FALSE), "" )</f>
        <v>Processo conferido, finalizado.</v>
      </c>
      <c r="U1193" s="29" t="s">
        <v>3922</v>
      </c>
      <c r="V1193" s="53" t="s">
        <v>2063</v>
      </c>
      <c r="W1193" s="54">
        <v>44217.461770833332</v>
      </c>
      <c r="X1193" s="34" t="str">
        <f t="shared" si="19"/>
        <v>*</v>
      </c>
    </row>
    <row r="1194" spans="1:24" x14ac:dyDescent="0.3">
      <c r="A1194" s="2">
        <v>12854</v>
      </c>
      <c r="B1194" s="3" t="s">
        <v>1481</v>
      </c>
      <c r="C1194" s="5" t="s">
        <v>3</v>
      </c>
      <c r="D1194" s="11">
        <v>76</v>
      </c>
      <c r="E1194" s="23">
        <v>11</v>
      </c>
      <c r="F1194" s="11">
        <v>12</v>
      </c>
      <c r="G1194" s="74">
        <f>IFERROR( ROUNDUP(tabEstimativa[[#This Row],[ESTIMATIVA]] / tabEstimativa[[#This Row],[PERÍODO]],0), 0 )</f>
        <v>4</v>
      </c>
      <c r="H1194" s="72">
        <v>40</v>
      </c>
      <c r="I1194" s="12">
        <v>43353</v>
      </c>
      <c r="J1194" s="7"/>
      <c r="K1194" s="8"/>
      <c r="L1194" s="6"/>
      <c r="M1194" s="238">
        <f>SUMIFS(tabSaldoAta[SALDO],tabSaldoAta[CÓDIGO],tabEstimativa[[#This Row],[CÓDIGO]],tabSaldoAta[ATA.NR],tabEstimativa[[#This Row],[ATA.NR]],tabSaldoAta[ATA.ANO],tabEstimativa[[#This Row],[ATA.ANO]])</f>
        <v>0</v>
      </c>
      <c r="N1194" s="13" t="s">
        <v>1459</v>
      </c>
      <c r="O1194" s="308" t="s">
        <v>1373</v>
      </c>
      <c r="P1194" s="36"/>
      <c r="Q1194" s="35" t="str">
        <f>IFERROR( VLOOKUP(tabEstimativa[[#This Row],[PREGÃO]],tabPregões[#Data],6,FALSE), "" )</f>
        <v/>
      </c>
      <c r="R1194" s="48"/>
      <c r="S1194" s="66" t="str">
        <f>IF(COUNTIFS(tabImprósperosDetalhes[PREGÃO],tabEstimativa[[#This Row],[PREGÃO]],tabImprósperosDetalhes[IMPRÓSPERO],tabEstimativa[[#This Row],[LOTE]]) &gt; 0,"X","")</f>
        <v/>
      </c>
      <c r="T1194" s="98" t="str">
        <f>IFERROR( VLOOKUP(tabEstimativa[[#This Row],[PREGÃO]],tabPregões[#Data],11,FALSE), "" )</f>
        <v/>
      </c>
      <c r="U1194" s="29" t="s">
        <v>1380</v>
      </c>
      <c r="V1194" s="53" t="s">
        <v>1551</v>
      </c>
      <c r="W1194" s="54">
        <v>43606.696840277778</v>
      </c>
      <c r="X1194" s="34" t="str">
        <f t="shared" si="19"/>
        <v>*</v>
      </c>
    </row>
    <row r="1195" spans="1:24" x14ac:dyDescent="0.3">
      <c r="A1195" s="2">
        <v>12856</v>
      </c>
      <c r="B1195" s="3" t="s">
        <v>1554</v>
      </c>
      <c r="C1195" s="5" t="s">
        <v>3</v>
      </c>
      <c r="D1195" s="11">
        <v>76</v>
      </c>
      <c r="E1195" s="23">
        <v>11</v>
      </c>
      <c r="F1195" s="11">
        <v>12</v>
      </c>
      <c r="G1195" s="74">
        <f>IFERROR( ROUNDUP(tabEstimativa[[#This Row],[ESTIMATIVA]] / tabEstimativa[[#This Row],[PERÍODO]],0), 0 )</f>
        <v>375</v>
      </c>
      <c r="H1195" s="72">
        <v>4500</v>
      </c>
      <c r="I1195" s="12">
        <v>44182</v>
      </c>
      <c r="J1195" s="7">
        <v>88</v>
      </c>
      <c r="K1195" s="8">
        <v>2020</v>
      </c>
      <c r="L1195" s="6">
        <v>44287</v>
      </c>
      <c r="M1195" s="238">
        <f>SUMIFS(tabSaldoAta[SALDO],tabSaldoAta[CÓDIGO],tabEstimativa[[#This Row],[CÓDIGO]],tabSaldoAta[ATA.NR],tabEstimativa[[#This Row],[ATA.NR]],tabSaldoAta[ATA.ANO],tabEstimativa[[#This Row],[ATA.ANO]])</f>
        <v>1484</v>
      </c>
      <c r="N1195" s="13" t="s">
        <v>1799</v>
      </c>
      <c r="O1195" s="307" t="str">
        <f>IFERROR( VLOOKUP(CONCATENATE(tabEstimativa[[#This Row],[ATA.NR]],"/",tabEstimativa[[#This Row],[ATA.ANO]]-2000),tabAtas[#Data],6,FALSE), "" )</f>
        <v>MATERIAL DE PINTURA, DISCOS ABRASIVOS E COLA PARA MADEIRA</v>
      </c>
      <c r="P1195" s="36" t="s">
        <v>3332</v>
      </c>
      <c r="Q1195" s="35">
        <f>IFERROR( VLOOKUP(tabEstimativa[[#This Row],[PREGÃO]],tabPregões[#Data],6,FALSE), "" )</f>
        <v>44314</v>
      </c>
      <c r="R1195" s="48">
        <v>3</v>
      </c>
      <c r="S1195" s="66" t="str">
        <f>IF(COUNTIFS(tabImprósperosDetalhes[PREGÃO],tabEstimativa[[#This Row],[PREGÃO]],tabImprósperosDetalhes[IMPRÓSPERO],tabEstimativa[[#This Row],[LOTE]]) &gt; 0,"X","")</f>
        <v/>
      </c>
      <c r="T1195" s="98" t="str">
        <f>IFERROR( VLOOKUP(tabEstimativa[[#This Row],[PREGÃO]],tabPregões[#Data],11,FALSE), "" )</f>
        <v>Processo conferido, finalizado.</v>
      </c>
      <c r="U1195" s="29" t="s">
        <v>3922</v>
      </c>
      <c r="V1195" s="53" t="s">
        <v>2063</v>
      </c>
      <c r="W1195" s="54">
        <v>44217.461770833332</v>
      </c>
      <c r="X1195" s="34" t="str">
        <f t="shared" si="19"/>
        <v>*</v>
      </c>
    </row>
    <row r="1196" spans="1:24" x14ac:dyDescent="0.3">
      <c r="A1196" s="2">
        <v>12857</v>
      </c>
      <c r="B1196" s="3" t="s">
        <v>1394</v>
      </c>
      <c r="C1196" s="5" t="s">
        <v>3</v>
      </c>
      <c r="D1196" s="11">
        <v>76</v>
      </c>
      <c r="E1196" s="23">
        <v>11</v>
      </c>
      <c r="F1196" s="11">
        <v>12</v>
      </c>
      <c r="G1196" s="74">
        <f>IFERROR( ROUNDUP(tabEstimativa[[#This Row],[ESTIMATIVA]] / tabEstimativa[[#This Row],[PERÍODO]],0), 0 )</f>
        <v>25</v>
      </c>
      <c r="H1196" s="72">
        <v>300</v>
      </c>
      <c r="I1196" s="12">
        <v>43963</v>
      </c>
      <c r="J1196" s="2">
        <v>254</v>
      </c>
      <c r="K1196" s="8">
        <v>2020</v>
      </c>
      <c r="L1196" s="6">
        <v>44497</v>
      </c>
      <c r="M1196" s="238">
        <f>SUMIFS(tabSaldoAta[SALDO],tabSaldoAta[CÓDIGO],tabEstimativa[[#This Row],[CÓDIGO]],tabSaldoAta[ATA.NR],tabEstimativa[[#This Row],[ATA.NR]],tabSaldoAta[ATA.ANO],tabEstimativa[[#This Row],[ATA.ANO]])</f>
        <v>50</v>
      </c>
      <c r="N1196" s="13" t="s">
        <v>1799</v>
      </c>
      <c r="O1196" s="308" t="s">
        <v>1556</v>
      </c>
      <c r="P1196" s="36" t="s">
        <v>3856</v>
      </c>
      <c r="Q1196" s="35">
        <f>IFERROR( VLOOKUP(tabEstimativa[[#This Row],[PREGÃO]],tabPregões[#Data],6,FALSE), "" )</f>
        <v>44078</v>
      </c>
      <c r="R1196" s="48"/>
      <c r="S1196" s="66" t="str">
        <f>IF(COUNTIFS(tabImprósperosDetalhes[PREGÃO],tabEstimativa[[#This Row],[PREGÃO]],tabImprósperosDetalhes[IMPRÓSPERO],tabEstimativa[[#This Row],[LOTE]]) &gt; 0,"X","")</f>
        <v/>
      </c>
      <c r="T1196" s="98" t="str">
        <f>IFERROR( VLOOKUP(tabEstimativa[[#This Row],[PREGÃO]],tabPregões[#Data],11,FALSE), "" )</f>
        <v>Finalizado. Ata 254/20</v>
      </c>
      <c r="U1196" s="29" t="s">
        <v>1560</v>
      </c>
      <c r="V1196" s="53" t="s">
        <v>2063</v>
      </c>
      <c r="W1196" s="54">
        <v>44461.587037037039</v>
      </c>
      <c r="X1196" s="34" t="str">
        <f t="shared" si="19"/>
        <v>*</v>
      </c>
    </row>
    <row r="1197" spans="1:24" x14ac:dyDescent="0.3">
      <c r="A1197" s="2">
        <v>16082</v>
      </c>
      <c r="B1197" s="3" t="s">
        <v>1482</v>
      </c>
      <c r="C1197" s="5" t="s">
        <v>3</v>
      </c>
      <c r="D1197" s="11">
        <v>76</v>
      </c>
      <c r="E1197" s="23">
        <v>11</v>
      </c>
      <c r="F1197" s="11">
        <v>12</v>
      </c>
      <c r="G1197" s="74">
        <f>IFERROR( ROUNDUP(tabEstimativa[[#This Row],[ESTIMATIVA]] / tabEstimativa[[#This Row],[PERÍODO]],0), 0 )</f>
        <v>4</v>
      </c>
      <c r="H1197" s="72">
        <v>40</v>
      </c>
      <c r="I1197" s="12">
        <v>43353</v>
      </c>
      <c r="J1197" s="7"/>
      <c r="K1197" s="8"/>
      <c r="L1197" s="6"/>
      <c r="M1197" s="238">
        <f>SUMIFS(tabSaldoAta[SALDO],tabSaldoAta[CÓDIGO],tabEstimativa[[#This Row],[CÓDIGO]],tabSaldoAta[ATA.NR],tabEstimativa[[#This Row],[ATA.NR]],tabSaldoAta[ATA.ANO],tabEstimativa[[#This Row],[ATA.ANO]])</f>
        <v>0</v>
      </c>
      <c r="N1197" s="13" t="s">
        <v>1459</v>
      </c>
      <c r="O1197" s="308" t="s">
        <v>1373</v>
      </c>
      <c r="P1197" s="36"/>
      <c r="Q1197" s="35" t="str">
        <f>IFERROR( VLOOKUP(tabEstimativa[[#This Row],[PREGÃO]],tabPregões[#Data],6,FALSE), "" )</f>
        <v/>
      </c>
      <c r="R1197" s="48"/>
      <c r="S1197" s="66" t="str">
        <f>IF(COUNTIFS(tabImprósperosDetalhes[PREGÃO],tabEstimativa[[#This Row],[PREGÃO]],tabImprósperosDetalhes[IMPRÓSPERO],tabEstimativa[[#This Row],[LOTE]]) &gt; 0,"X","")</f>
        <v/>
      </c>
      <c r="T1197" s="98" t="str">
        <f>IFERROR( VLOOKUP(tabEstimativa[[#This Row],[PREGÃO]],tabPregões[#Data],11,FALSE), "" )</f>
        <v/>
      </c>
      <c r="U1197" s="29" t="s">
        <v>1380</v>
      </c>
      <c r="V1197" s="53" t="s">
        <v>1551</v>
      </c>
      <c r="W1197" s="54">
        <v>43606.696840277778</v>
      </c>
      <c r="X1197" s="34" t="str">
        <f t="shared" si="19"/>
        <v>*</v>
      </c>
    </row>
    <row r="1198" spans="1:24" x14ac:dyDescent="0.3">
      <c r="A1198" s="2">
        <v>13225</v>
      </c>
      <c r="B1198" s="3" t="s">
        <v>2079</v>
      </c>
      <c r="C1198" s="5" t="s">
        <v>3</v>
      </c>
      <c r="D1198" s="11">
        <v>51</v>
      </c>
      <c r="E1198" s="23">
        <v>11</v>
      </c>
      <c r="F1198" s="11">
        <v>12</v>
      </c>
      <c r="G1198" s="74">
        <f>ROUNDUP(tabEstimativa[[#This Row],[ESTIMATIVA]] / tabEstimativa[[#This Row],[PERÍODO]],0)</f>
        <v>0</v>
      </c>
      <c r="H1198" s="72">
        <v>0</v>
      </c>
      <c r="I1198" s="12">
        <v>43875</v>
      </c>
      <c r="J1198" s="2">
        <v>155</v>
      </c>
      <c r="K1198" s="8">
        <v>2019</v>
      </c>
      <c r="L1198" s="6">
        <v>44008</v>
      </c>
      <c r="M1198" s="238">
        <f>SUMIFS(tabSaldoAta[SALDO],tabSaldoAta[CÓDIGO],tabEstimativa[[#This Row],[CÓDIGO]],tabSaldoAta[ATA.NR],tabEstimativa[[#This Row],[ATA.NR]],tabSaldoAta[ATA.ANO],tabEstimativa[[#This Row],[ATA.ANO]])</f>
        <v>0</v>
      </c>
      <c r="N1198" s="13" t="s">
        <v>1799</v>
      </c>
      <c r="O1198" s="307" t="s">
        <v>1869</v>
      </c>
      <c r="P1198" s="36" t="s">
        <v>1520</v>
      </c>
      <c r="Q1198" s="35">
        <f>IFERROR( VLOOKUP(tabEstimativa[[#This Row],[PREGÃO]],tabPregões[#Data],6,FALSE), "" )</f>
        <v>43670</v>
      </c>
      <c r="R1198" s="48"/>
      <c r="S1198" s="66" t="str">
        <f>IF(COUNTIFS(tabImprósperosDetalhes[PREGÃO],tabEstimativa[[#This Row],[PREGÃO]],tabImprósperosDetalhes[IMPRÓSPERO],tabEstimativa[[#This Row],[LOTE]]) &gt; 0,"X","")</f>
        <v/>
      </c>
      <c r="T1198" s="98" t="str">
        <f>IFERROR( VLOOKUP(tabEstimativa[[#This Row],[PREGÃO]],tabPregões[#Data],11,FALSE), "" )</f>
        <v>Processo conferido, finalizado.</v>
      </c>
      <c r="U1198" s="29"/>
      <c r="V1198" s="53" t="s">
        <v>2063</v>
      </c>
      <c r="W1198" s="54">
        <v>43875.480254629627</v>
      </c>
      <c r="X1198" s="34" t="str">
        <f t="shared" si="19"/>
        <v>*</v>
      </c>
    </row>
    <row r="1199" spans="1:24" x14ac:dyDescent="0.3">
      <c r="A1199" s="2">
        <v>77428</v>
      </c>
      <c r="B1199" s="3" t="s">
        <v>269</v>
      </c>
      <c r="C1199" s="5" t="s">
        <v>47</v>
      </c>
      <c r="D1199" s="11"/>
      <c r="E1199" s="23"/>
      <c r="F1199" s="11">
        <v>12</v>
      </c>
      <c r="G1199" s="74">
        <f>IFERROR( ROUNDUP(tabEstimativa[[#This Row],[ESTIMATIVA]] / tabEstimativa[[#This Row],[PERÍODO]],0), 0 )</f>
        <v>0</v>
      </c>
      <c r="H1199" s="72">
        <v>0</v>
      </c>
      <c r="I1199" s="12">
        <v>43278</v>
      </c>
      <c r="J1199" s="7"/>
      <c r="K1199" s="8"/>
      <c r="L1199" s="6"/>
      <c r="M1199" s="238">
        <f>SUMIFS(tabSaldoAta[SALDO],tabSaldoAta[CÓDIGO],tabEstimativa[[#This Row],[CÓDIGO]],tabSaldoAta[ATA.NR],tabEstimativa[[#This Row],[ATA.NR]],tabSaldoAta[ATA.ANO],tabEstimativa[[#This Row],[ATA.ANO]])</f>
        <v>0</v>
      </c>
      <c r="N1199" s="13" t="s">
        <v>1199</v>
      </c>
      <c r="O1199" s="308" t="s">
        <v>1327</v>
      </c>
      <c r="P1199" s="36"/>
      <c r="Q1199" s="35" t="str">
        <f>IFERROR( VLOOKUP(tabEstimativa[[#This Row],[PREGÃO]],tabPregões[#Data],6,FALSE), "" )</f>
        <v/>
      </c>
      <c r="R1199" s="48"/>
      <c r="S1199" s="66" t="str">
        <f>IF(COUNTIFS(tabImprósperosDetalhes[PREGÃO],tabEstimativa[[#This Row],[PREGÃO]],tabImprósperosDetalhes[IMPRÓSPERO],tabEstimativa[[#This Row],[LOTE]]) &gt; 0,"X","")</f>
        <v/>
      </c>
      <c r="T1199" s="98" t="str">
        <f>IFERROR( VLOOKUP(tabEstimativa[[#This Row],[PREGÃO]],tabPregões[#Data],11,FALSE), "" )</f>
        <v/>
      </c>
      <c r="U1199" s="29" t="s">
        <v>1380</v>
      </c>
      <c r="V1199" s="53" t="s">
        <v>1551</v>
      </c>
      <c r="W1199" s="54">
        <v>43591.434733796297</v>
      </c>
      <c r="X1199" s="34" t="str">
        <f t="shared" si="19"/>
        <v>*</v>
      </c>
    </row>
    <row r="1200" spans="1:24" x14ac:dyDescent="0.3">
      <c r="A1200" s="2">
        <v>77429</v>
      </c>
      <c r="B1200" s="3" t="s">
        <v>270</v>
      </c>
      <c r="C1200" s="5" t="s">
        <v>47</v>
      </c>
      <c r="D1200" s="11"/>
      <c r="E1200" s="23"/>
      <c r="F1200" s="11">
        <v>12</v>
      </c>
      <c r="G1200" s="74">
        <f>IFERROR( ROUNDUP(tabEstimativa[[#This Row],[ESTIMATIVA]] / tabEstimativa[[#This Row],[PERÍODO]],0), 0 )</f>
        <v>0</v>
      </c>
      <c r="H1200" s="72">
        <v>0</v>
      </c>
      <c r="I1200" s="12">
        <v>43278</v>
      </c>
      <c r="J1200" s="7"/>
      <c r="K1200" s="8"/>
      <c r="L1200" s="6"/>
      <c r="M1200" s="238">
        <f>SUMIFS(tabSaldoAta[SALDO],tabSaldoAta[CÓDIGO],tabEstimativa[[#This Row],[CÓDIGO]],tabSaldoAta[ATA.NR],tabEstimativa[[#This Row],[ATA.NR]],tabSaldoAta[ATA.ANO],tabEstimativa[[#This Row],[ATA.ANO]])</f>
        <v>0</v>
      </c>
      <c r="N1200" s="13" t="s">
        <v>1199</v>
      </c>
      <c r="O1200" s="308" t="s">
        <v>1327</v>
      </c>
      <c r="P1200" s="36"/>
      <c r="Q1200" s="35" t="str">
        <f>IFERROR( VLOOKUP(tabEstimativa[[#This Row],[PREGÃO]],tabPregões[#Data],6,FALSE), "" )</f>
        <v/>
      </c>
      <c r="R1200" s="48"/>
      <c r="S1200" s="66" t="str">
        <f>IF(COUNTIFS(tabImprósperosDetalhes[PREGÃO],tabEstimativa[[#This Row],[PREGÃO]],tabImprósperosDetalhes[IMPRÓSPERO],tabEstimativa[[#This Row],[LOTE]]) &gt; 0,"X","")</f>
        <v/>
      </c>
      <c r="T1200" s="98" t="str">
        <f>IFERROR( VLOOKUP(tabEstimativa[[#This Row],[PREGÃO]],tabPregões[#Data],11,FALSE), "" )</f>
        <v/>
      </c>
      <c r="U1200" s="29" t="s">
        <v>1380</v>
      </c>
      <c r="V1200" s="53" t="s">
        <v>1551</v>
      </c>
      <c r="W1200" s="54">
        <v>43591.434733796297</v>
      </c>
      <c r="X1200" s="34" t="str">
        <f t="shared" si="19"/>
        <v>*</v>
      </c>
    </row>
    <row r="1201" spans="1:24" x14ac:dyDescent="0.3">
      <c r="A1201" s="2">
        <v>77425</v>
      </c>
      <c r="B1201" s="3" t="s">
        <v>266</v>
      </c>
      <c r="C1201" s="5" t="s">
        <v>47</v>
      </c>
      <c r="D1201" s="11">
        <v>51</v>
      </c>
      <c r="E1201" s="23">
        <v>4</v>
      </c>
      <c r="F1201" s="11">
        <v>12</v>
      </c>
      <c r="G1201" s="74">
        <f>IFERROR( ROUNDUP(tabEstimativa[[#This Row],[ESTIMATIVA]] / tabEstimativa[[#This Row],[PERÍODO]],0), 0 )</f>
        <v>0</v>
      </c>
      <c r="H1201" s="72">
        <v>0</v>
      </c>
      <c r="I1201" s="12">
        <v>43278</v>
      </c>
      <c r="J1201" s="7"/>
      <c r="K1201" s="8"/>
      <c r="L1201" s="6"/>
      <c r="M1201" s="238">
        <f>SUMIFS(tabSaldoAta[SALDO],tabSaldoAta[CÓDIGO],tabEstimativa[[#This Row],[CÓDIGO]],tabSaldoAta[ATA.NR],tabEstimativa[[#This Row],[ATA.NR]],tabSaldoAta[ATA.ANO],tabEstimativa[[#This Row],[ATA.ANO]])</f>
        <v>0</v>
      </c>
      <c r="N1201" s="13" t="s">
        <v>1199</v>
      </c>
      <c r="O1201" s="308" t="s">
        <v>1327</v>
      </c>
      <c r="P1201" s="36"/>
      <c r="Q1201" s="35" t="str">
        <f>IFERROR( VLOOKUP(tabEstimativa[[#This Row],[PREGÃO]],tabPregões[#Data],6,FALSE), "" )</f>
        <v/>
      </c>
      <c r="R1201" s="48"/>
      <c r="S1201" s="66" t="str">
        <f>IF(COUNTIFS(tabImprósperosDetalhes[PREGÃO],tabEstimativa[[#This Row],[PREGÃO]],tabImprósperosDetalhes[IMPRÓSPERO],tabEstimativa[[#This Row],[LOTE]]) &gt; 0,"X","")</f>
        <v/>
      </c>
      <c r="T1201" s="98" t="str">
        <f>IFERROR( VLOOKUP(tabEstimativa[[#This Row],[PREGÃO]],tabPregões[#Data],11,FALSE), "" )</f>
        <v/>
      </c>
      <c r="U1201" s="29" t="s">
        <v>1380</v>
      </c>
      <c r="V1201" s="53" t="s">
        <v>1551</v>
      </c>
      <c r="W1201" s="54">
        <v>43591.434733796297</v>
      </c>
      <c r="X1201" s="34" t="str">
        <f t="shared" si="19"/>
        <v>*</v>
      </c>
    </row>
    <row r="1202" spans="1:24" x14ac:dyDescent="0.3">
      <c r="A1202" s="2">
        <v>77426</v>
      </c>
      <c r="B1202" s="3" t="s">
        <v>267</v>
      </c>
      <c r="C1202" s="5" t="s">
        <v>47</v>
      </c>
      <c r="D1202" s="11"/>
      <c r="E1202" s="23"/>
      <c r="F1202" s="11">
        <v>12</v>
      </c>
      <c r="G1202" s="74">
        <f>IFERROR( ROUNDUP(tabEstimativa[[#This Row],[ESTIMATIVA]] / tabEstimativa[[#This Row],[PERÍODO]],0), 0 )</f>
        <v>0</v>
      </c>
      <c r="H1202" s="72">
        <v>0</v>
      </c>
      <c r="I1202" s="12">
        <v>43278</v>
      </c>
      <c r="J1202" s="7"/>
      <c r="K1202" s="8"/>
      <c r="L1202" s="6"/>
      <c r="M1202" s="238">
        <f>SUMIFS(tabSaldoAta[SALDO],tabSaldoAta[CÓDIGO],tabEstimativa[[#This Row],[CÓDIGO]],tabSaldoAta[ATA.NR],tabEstimativa[[#This Row],[ATA.NR]],tabSaldoAta[ATA.ANO],tabEstimativa[[#This Row],[ATA.ANO]])</f>
        <v>0</v>
      </c>
      <c r="N1202" s="13" t="s">
        <v>1199</v>
      </c>
      <c r="O1202" s="308" t="s">
        <v>1327</v>
      </c>
      <c r="P1202" s="36"/>
      <c r="Q1202" s="35" t="str">
        <f>IFERROR( VLOOKUP(tabEstimativa[[#This Row],[PREGÃO]],tabPregões[#Data],6,FALSE), "" )</f>
        <v/>
      </c>
      <c r="R1202" s="48"/>
      <c r="S1202" s="66" t="str">
        <f>IF(COUNTIFS(tabImprósperosDetalhes[PREGÃO],tabEstimativa[[#This Row],[PREGÃO]],tabImprósperosDetalhes[IMPRÓSPERO],tabEstimativa[[#This Row],[LOTE]]) &gt; 0,"X","")</f>
        <v/>
      </c>
      <c r="T1202" s="98" t="str">
        <f>IFERROR( VLOOKUP(tabEstimativa[[#This Row],[PREGÃO]],tabPregões[#Data],11,FALSE), "" )</f>
        <v/>
      </c>
      <c r="U1202" s="29" t="s">
        <v>1380</v>
      </c>
      <c r="V1202" s="53" t="s">
        <v>1551</v>
      </c>
      <c r="W1202" s="54">
        <v>43591.434733796297</v>
      </c>
      <c r="X1202" s="34" t="str">
        <f t="shared" si="19"/>
        <v>*</v>
      </c>
    </row>
    <row r="1203" spans="1:24" x14ac:dyDescent="0.3">
      <c r="A1203" s="2">
        <v>77427</v>
      </c>
      <c r="B1203" s="3" t="s">
        <v>268</v>
      </c>
      <c r="C1203" s="5" t="s">
        <v>47</v>
      </c>
      <c r="D1203" s="11"/>
      <c r="E1203" s="23"/>
      <c r="F1203" s="11">
        <v>12</v>
      </c>
      <c r="G1203" s="74">
        <f>IFERROR( ROUNDUP(tabEstimativa[[#This Row],[ESTIMATIVA]] / tabEstimativa[[#This Row],[PERÍODO]],0), 0 )</f>
        <v>0</v>
      </c>
      <c r="H1203" s="72">
        <v>0</v>
      </c>
      <c r="I1203" s="12">
        <v>43278</v>
      </c>
      <c r="J1203" s="7"/>
      <c r="K1203" s="8"/>
      <c r="L1203" s="6"/>
      <c r="M1203" s="238">
        <f>SUMIFS(tabSaldoAta[SALDO],tabSaldoAta[CÓDIGO],tabEstimativa[[#This Row],[CÓDIGO]],tabSaldoAta[ATA.NR],tabEstimativa[[#This Row],[ATA.NR]],tabSaldoAta[ATA.ANO],tabEstimativa[[#This Row],[ATA.ANO]])</f>
        <v>0</v>
      </c>
      <c r="N1203" s="13" t="s">
        <v>1199</v>
      </c>
      <c r="O1203" s="308" t="s">
        <v>1327</v>
      </c>
      <c r="P1203" s="36"/>
      <c r="Q1203" s="35" t="str">
        <f>IFERROR( VLOOKUP(tabEstimativa[[#This Row],[PREGÃO]],tabPregões[#Data],6,FALSE), "" )</f>
        <v/>
      </c>
      <c r="R1203" s="48"/>
      <c r="S1203" s="66" t="str">
        <f>IF(COUNTIFS(tabImprósperosDetalhes[PREGÃO],tabEstimativa[[#This Row],[PREGÃO]],tabImprósperosDetalhes[IMPRÓSPERO],tabEstimativa[[#This Row],[LOTE]]) &gt; 0,"X","")</f>
        <v/>
      </c>
      <c r="T1203" s="98" t="str">
        <f>IFERROR( VLOOKUP(tabEstimativa[[#This Row],[PREGÃO]],tabPregões[#Data],11,FALSE), "" )</f>
        <v/>
      </c>
      <c r="U1203" s="29" t="s">
        <v>1380</v>
      </c>
      <c r="V1203" s="53" t="s">
        <v>1551</v>
      </c>
      <c r="W1203" s="54">
        <v>43591.434733796297</v>
      </c>
      <c r="X1203" s="34" t="str">
        <f t="shared" si="19"/>
        <v>*</v>
      </c>
    </row>
    <row r="1204" spans="1:24" x14ac:dyDescent="0.3">
      <c r="A1204" s="2">
        <v>112465</v>
      </c>
      <c r="B1204" s="3" t="s">
        <v>638</v>
      </c>
      <c r="C1204" s="5" t="s">
        <v>3</v>
      </c>
      <c r="D1204" s="11"/>
      <c r="E1204" s="23"/>
      <c r="F1204" s="11">
        <v>12</v>
      </c>
      <c r="G1204" s="74">
        <f>IFERROR( ROUNDUP(tabEstimativa[[#This Row],[ESTIMATIVA]] / tabEstimativa[[#This Row],[PERÍODO]],0), 0 )</f>
        <v>0</v>
      </c>
      <c r="H1204" s="72">
        <v>0</v>
      </c>
      <c r="I1204" s="12">
        <v>43418</v>
      </c>
      <c r="J1204" s="7">
        <v>20</v>
      </c>
      <c r="K1204" s="8">
        <v>2018</v>
      </c>
      <c r="L1204" s="6">
        <v>43486</v>
      </c>
      <c r="M1204" s="238">
        <f>SUMIFS(tabSaldoAta[SALDO],tabSaldoAta[CÓDIGO],tabEstimativa[[#This Row],[CÓDIGO]],tabSaldoAta[ATA.NR],tabEstimativa[[#This Row],[ATA.NR]],tabSaldoAta[ATA.ANO],tabEstimativa[[#This Row],[ATA.ANO]])</f>
        <v>0</v>
      </c>
      <c r="N1204" s="13" t="s">
        <v>1199</v>
      </c>
      <c r="O1204" s="308" t="s">
        <v>1660</v>
      </c>
      <c r="P1204" s="36" t="s">
        <v>1742</v>
      </c>
      <c r="Q1204" s="35">
        <f>IFERROR( VLOOKUP(tabEstimativa[[#This Row],[PREGÃO]],tabPregões[#Data],6,FALSE), "" )</f>
        <v>43657</v>
      </c>
      <c r="R1204" s="48"/>
      <c r="S1204" s="66" t="str">
        <f>IF(COUNTIFS(tabImprósperosDetalhes[PREGÃO],tabEstimativa[[#This Row],[PREGÃO]],tabImprósperosDetalhes[IMPRÓSPERO],tabEstimativa[[#This Row],[LOTE]]) &gt; 0,"X","")</f>
        <v/>
      </c>
      <c r="T1204" s="98" t="str">
        <f>IFERROR( VLOOKUP(tabEstimativa[[#This Row],[PREGÃO]],tabPregões[#Data],11,FALSE), "" )</f>
        <v>Processo finalizado. Ata 76/19.</v>
      </c>
      <c r="U1204" s="29" t="s">
        <v>1941</v>
      </c>
      <c r="V1204" s="53" t="s">
        <v>1551</v>
      </c>
      <c r="W1204" s="54">
        <v>43675.404062499998</v>
      </c>
      <c r="X1204" s="34" t="str">
        <f t="shared" si="19"/>
        <v>*</v>
      </c>
    </row>
    <row r="1205" spans="1:24" x14ac:dyDescent="0.3">
      <c r="A1205" s="2">
        <v>111750</v>
      </c>
      <c r="B1205" s="3" t="s">
        <v>1073</v>
      </c>
      <c r="C1205" s="5" t="s">
        <v>3</v>
      </c>
      <c r="D1205" s="11"/>
      <c r="E1205" s="23"/>
      <c r="F1205" s="11">
        <v>12</v>
      </c>
      <c r="G1205" s="74">
        <f>IFERROR( ROUNDUP(tabEstimativa[[#This Row],[ESTIMATIVA]] / tabEstimativa[[#This Row],[PERÍODO]],0), 0 )</f>
        <v>0</v>
      </c>
      <c r="H1205" s="72">
        <v>0</v>
      </c>
      <c r="I1205" s="12">
        <v>43418</v>
      </c>
      <c r="J1205" s="7">
        <v>20</v>
      </c>
      <c r="K1205" s="8">
        <v>2018</v>
      </c>
      <c r="L1205" s="6">
        <v>43486</v>
      </c>
      <c r="M1205" s="238">
        <f>SUMIFS(tabSaldoAta[SALDO],tabSaldoAta[CÓDIGO],tabEstimativa[[#This Row],[CÓDIGO]],tabSaldoAta[ATA.NR],tabEstimativa[[#This Row],[ATA.NR]],tabSaldoAta[ATA.ANO],tabEstimativa[[#This Row],[ATA.ANO]])</f>
        <v>0</v>
      </c>
      <c r="N1205" s="13" t="s">
        <v>1199</v>
      </c>
      <c r="O1205" s="308" t="s">
        <v>1660</v>
      </c>
      <c r="P1205" s="36" t="s">
        <v>1742</v>
      </c>
      <c r="Q1205" s="35">
        <f>IFERROR( VLOOKUP(tabEstimativa[[#This Row],[PREGÃO]],tabPregões[#Data],6,FALSE), "" )</f>
        <v>43657</v>
      </c>
      <c r="R1205" s="48"/>
      <c r="S1205" s="66" t="str">
        <f>IF(COUNTIFS(tabImprósperosDetalhes[PREGÃO],tabEstimativa[[#This Row],[PREGÃO]],tabImprósperosDetalhes[IMPRÓSPERO],tabEstimativa[[#This Row],[LOTE]]) &gt; 0,"X","")</f>
        <v/>
      </c>
      <c r="T1205" s="98" t="str">
        <f>IFERROR( VLOOKUP(tabEstimativa[[#This Row],[PREGÃO]],tabPregões[#Data],11,FALSE), "" )</f>
        <v>Processo finalizado. Ata 76/19.</v>
      </c>
      <c r="U1205" s="29" t="s">
        <v>1941</v>
      </c>
      <c r="V1205" s="53" t="s">
        <v>1551</v>
      </c>
      <c r="W1205" s="54">
        <v>43675.403611111113</v>
      </c>
      <c r="X1205" s="34" t="str">
        <f t="shared" si="19"/>
        <v>*</v>
      </c>
    </row>
    <row r="1206" spans="1:24" x14ac:dyDescent="0.3">
      <c r="A1206" s="2">
        <v>13556</v>
      </c>
      <c r="B1206" s="3" t="s">
        <v>237</v>
      </c>
      <c r="C1206" s="5" t="s">
        <v>22</v>
      </c>
      <c r="D1206" s="11">
        <v>61</v>
      </c>
      <c r="E1206" s="23">
        <v>3</v>
      </c>
      <c r="F1206" s="11">
        <v>12</v>
      </c>
      <c r="G1206" s="74">
        <f>IFERROR( ROUNDUP(tabEstimativa[[#This Row],[ESTIMATIVA]] / tabEstimativa[[#This Row],[PERÍODO]],0), 0 )</f>
        <v>0</v>
      </c>
      <c r="H1206" s="72">
        <v>0</v>
      </c>
      <c r="I1206" s="12">
        <v>44224</v>
      </c>
      <c r="J1206" s="7">
        <v>104</v>
      </c>
      <c r="K1206" s="8">
        <v>2020</v>
      </c>
      <c r="L1206" s="6">
        <v>44319</v>
      </c>
      <c r="M1206" s="238">
        <f>SUMIFS(tabSaldoAta[SALDO],tabSaldoAta[CÓDIGO],tabEstimativa[[#This Row],[CÓDIGO]],tabSaldoAta[ATA.NR],tabEstimativa[[#This Row],[ATA.NR]],tabSaldoAta[ATA.ANO],tabEstimativa[[#This Row],[ATA.ANO]])</f>
        <v>60</v>
      </c>
      <c r="N1206" s="13" t="s">
        <v>1799</v>
      </c>
      <c r="O1206" s="307" t="str">
        <f>IFERROR( VLOOKUP(CONCATENATE(tabEstimativa[[#This Row],[ATA.NR]],"/",tabEstimativa[[#This Row],[ATA.ANO]]-2000),tabAtas[#Data],6,FALSE), "" )</f>
        <v>FERRAGENS</v>
      </c>
      <c r="P1206" s="36" t="s">
        <v>3372</v>
      </c>
      <c r="Q1206" s="35">
        <f>IFERROR( VLOOKUP(tabEstimativa[[#This Row],[PREGÃO]],tabPregões[#Data],6,FALSE), "" )</f>
        <v>43970</v>
      </c>
      <c r="R1206" s="48"/>
      <c r="S1206" s="66" t="str">
        <f>IF(COUNTIFS(tabImprósperosDetalhes[PREGÃO],tabEstimativa[[#This Row],[PREGÃO]],tabImprósperosDetalhes[IMPRÓSPERO],tabEstimativa[[#This Row],[LOTE]]) &gt; 0,"X","")</f>
        <v/>
      </c>
      <c r="T1206" s="98" t="str">
        <f>IFERROR( VLOOKUP(tabEstimativa[[#This Row],[PREGÃO]],tabPregões[#Data],11,FALSE), "" )</f>
        <v>Finalizar, contrato assinado.</v>
      </c>
      <c r="U1206" s="29" t="s">
        <v>1560</v>
      </c>
      <c r="V1206" s="53" t="s">
        <v>2063</v>
      </c>
      <c r="W1206" s="54">
        <v>44253.708090277774</v>
      </c>
      <c r="X1206" s="34" t="str">
        <f t="shared" si="19"/>
        <v>*</v>
      </c>
    </row>
    <row r="1207" spans="1:24" x14ac:dyDescent="0.3">
      <c r="A1207" s="2">
        <v>102277</v>
      </c>
      <c r="B1207" s="3" t="s">
        <v>404</v>
      </c>
      <c r="C1207" s="5" t="s">
        <v>3</v>
      </c>
      <c r="D1207" s="11">
        <v>61</v>
      </c>
      <c r="E1207" s="23">
        <v>3</v>
      </c>
      <c r="F1207" s="11">
        <v>12</v>
      </c>
      <c r="G1207" s="74">
        <f>IFERROR( ROUNDUP(tabEstimativa[[#This Row],[ESTIMATIVA]] / tabEstimativa[[#This Row],[PERÍODO]],0), 0 )</f>
        <v>17</v>
      </c>
      <c r="H1207" s="72">
        <v>200</v>
      </c>
      <c r="I1207" s="12">
        <v>44082</v>
      </c>
      <c r="J1207" s="7">
        <v>292</v>
      </c>
      <c r="K1207" s="8">
        <v>2019</v>
      </c>
      <c r="L1207" s="6">
        <v>44182</v>
      </c>
      <c r="M1207" s="238">
        <f>SUMIFS(tabSaldoAta[SALDO],tabSaldoAta[CÓDIGO],tabEstimativa[[#This Row],[CÓDIGO]],tabSaldoAta[ATA.NR],tabEstimativa[[#This Row],[ATA.NR]],tabSaldoAta[ATA.ANO],tabEstimativa[[#This Row],[ATA.ANO]])</f>
        <v>180</v>
      </c>
      <c r="N1207" s="13" t="s">
        <v>1198</v>
      </c>
      <c r="O1207" s="307" t="str">
        <f>IFERROR( VLOOKUP(CONCATENATE(tabEstimativa[[#This Row],[ATA.NR]],"/",tabEstimativa[[#This Row],[ATA.ANO]]-2000),tabAtas[#Data],6,FALSE), "" )</f>
        <v>MATERIAL DE CONSTRUÇÃO</v>
      </c>
      <c r="P1207" s="36" t="s">
        <v>4131</v>
      </c>
      <c r="Q1207" s="35">
        <f>IFERROR( VLOOKUP(tabEstimativa[[#This Row],[PREGÃO]],tabPregões[#Data],6,FALSE), "" )</f>
        <v>44271</v>
      </c>
      <c r="R1207" s="48">
        <v>22</v>
      </c>
      <c r="S1207" s="66" t="str">
        <f>IF(COUNTIFS(tabImprósperosDetalhes[PREGÃO],tabEstimativa[[#This Row],[PREGÃO]],tabImprósperosDetalhes[IMPRÓSPERO],tabEstimativa[[#This Row],[LOTE]]) &gt; 0,"X","")</f>
        <v>X</v>
      </c>
      <c r="T1207" s="98" t="str">
        <f>IFERROR( VLOOKUP(tabEstimativa[[#This Row],[PREGÃO]],tabPregões[#Data],11,FALSE), "" )</f>
        <v>Processo finalizado. Ata 105/21.</v>
      </c>
      <c r="U1207" s="29" t="s">
        <v>1560</v>
      </c>
      <c r="V1207" s="53" t="s">
        <v>2063</v>
      </c>
      <c r="W1207" s="54">
        <v>44323.449004629627</v>
      </c>
      <c r="X1207" s="34" t="str">
        <f t="shared" si="19"/>
        <v>*</v>
      </c>
    </row>
    <row r="1208" spans="1:24" x14ac:dyDescent="0.3">
      <c r="A1208" s="2">
        <v>102276</v>
      </c>
      <c r="B1208" s="3" t="s">
        <v>1002</v>
      </c>
      <c r="C1208" s="5" t="s">
        <v>22</v>
      </c>
      <c r="D1208" s="11">
        <v>61</v>
      </c>
      <c r="E1208" s="23">
        <v>3</v>
      </c>
      <c r="F1208" s="11">
        <v>12</v>
      </c>
      <c r="G1208" s="74">
        <f>IFERROR( ROUNDUP(tabEstimativa[[#This Row],[ESTIMATIVA]] / tabEstimativa[[#This Row],[PERÍODO]],0), 0 )</f>
        <v>9</v>
      </c>
      <c r="H1208" s="72">
        <v>100</v>
      </c>
      <c r="I1208" s="12">
        <v>44224</v>
      </c>
      <c r="J1208" s="7">
        <v>104</v>
      </c>
      <c r="K1208" s="8">
        <v>2020</v>
      </c>
      <c r="L1208" s="6">
        <v>44319</v>
      </c>
      <c r="M1208" s="238">
        <f>SUMIFS(tabSaldoAta[SALDO],tabSaldoAta[CÓDIGO],tabEstimativa[[#This Row],[CÓDIGO]],tabSaldoAta[ATA.NR],tabEstimativa[[#This Row],[ATA.NR]],tabSaldoAta[ATA.ANO],tabEstimativa[[#This Row],[ATA.ANO]])</f>
        <v>235</v>
      </c>
      <c r="N1208" s="13" t="s">
        <v>1799</v>
      </c>
      <c r="O1208" s="307" t="str">
        <f>IFERROR( VLOOKUP(CONCATENATE(tabEstimativa[[#This Row],[ATA.NR]],"/",tabEstimativa[[#This Row],[ATA.ANO]]-2000),tabAtas[#Data],6,FALSE), "" )</f>
        <v>FERRAGENS</v>
      </c>
      <c r="P1208" s="36" t="s">
        <v>3372</v>
      </c>
      <c r="Q1208" s="35">
        <f>IFERROR( VLOOKUP(tabEstimativa[[#This Row],[PREGÃO]],tabPregões[#Data],6,FALSE), "" )</f>
        <v>43970</v>
      </c>
      <c r="R1208" s="48"/>
      <c r="S1208" s="66" t="str">
        <f>IF(COUNTIFS(tabImprósperosDetalhes[PREGÃO],tabEstimativa[[#This Row],[PREGÃO]],tabImprósperosDetalhes[IMPRÓSPERO],tabEstimativa[[#This Row],[LOTE]]) &gt; 0,"X","")</f>
        <v/>
      </c>
      <c r="T1208" s="98" t="str">
        <f>IFERROR( VLOOKUP(tabEstimativa[[#This Row],[PREGÃO]],tabPregões[#Data],11,FALSE), "" )</f>
        <v>Finalizar, contrato assinado.</v>
      </c>
      <c r="U1208" s="29" t="s">
        <v>1560</v>
      </c>
      <c r="V1208" s="53" t="s">
        <v>2063</v>
      </c>
      <c r="W1208" s="54">
        <v>44253.708090277774</v>
      </c>
      <c r="X1208" s="34" t="str">
        <f t="shared" si="19"/>
        <v>*</v>
      </c>
    </row>
    <row r="1209" spans="1:24" x14ac:dyDescent="0.3">
      <c r="A1209" s="2">
        <v>102279</v>
      </c>
      <c r="B1209" s="3" t="s">
        <v>1003</v>
      </c>
      <c r="C1209" s="5" t="s">
        <v>22</v>
      </c>
      <c r="D1209" s="11">
        <v>61</v>
      </c>
      <c r="E1209" s="23">
        <v>3</v>
      </c>
      <c r="F1209" s="11">
        <v>12</v>
      </c>
      <c r="G1209" s="74">
        <f>IFERROR( ROUNDUP(tabEstimativa[[#This Row],[ESTIMATIVA]] / tabEstimativa[[#This Row],[PERÍODO]],0), 0 )</f>
        <v>0</v>
      </c>
      <c r="H1209" s="72">
        <v>0</v>
      </c>
      <c r="I1209" s="12">
        <v>44224</v>
      </c>
      <c r="J1209" s="7">
        <v>104</v>
      </c>
      <c r="K1209" s="8">
        <v>2020</v>
      </c>
      <c r="L1209" s="6">
        <v>44319</v>
      </c>
      <c r="M1209" s="238">
        <f>SUMIFS(tabSaldoAta[SALDO],tabSaldoAta[CÓDIGO],tabEstimativa[[#This Row],[CÓDIGO]],tabSaldoAta[ATA.NR],tabEstimativa[[#This Row],[ATA.NR]],tabSaldoAta[ATA.ANO],tabEstimativa[[#This Row],[ATA.ANO]])</f>
        <v>150</v>
      </c>
      <c r="N1209" s="13" t="s">
        <v>1799</v>
      </c>
      <c r="O1209" s="307" t="str">
        <f>IFERROR( VLOOKUP(CONCATENATE(tabEstimativa[[#This Row],[ATA.NR]],"/",tabEstimativa[[#This Row],[ATA.ANO]]-2000),tabAtas[#Data],6,FALSE), "" )</f>
        <v>FERRAGENS</v>
      </c>
      <c r="P1209" s="36" t="s">
        <v>3372</v>
      </c>
      <c r="Q1209" s="35">
        <f>IFERROR( VLOOKUP(tabEstimativa[[#This Row],[PREGÃO]],tabPregões[#Data],6,FALSE), "" )</f>
        <v>43970</v>
      </c>
      <c r="R1209" s="48"/>
      <c r="S1209" s="66" t="str">
        <f>IF(COUNTIFS(tabImprósperosDetalhes[PREGÃO],tabEstimativa[[#This Row],[PREGÃO]],tabImprósperosDetalhes[IMPRÓSPERO],tabEstimativa[[#This Row],[LOTE]]) &gt; 0,"X","")</f>
        <v/>
      </c>
      <c r="T1209" s="98" t="str">
        <f>IFERROR( VLOOKUP(tabEstimativa[[#This Row],[PREGÃO]],tabPregões[#Data],11,FALSE), "" )</f>
        <v>Finalizar, contrato assinado.</v>
      </c>
      <c r="U1209" s="29" t="s">
        <v>1560</v>
      </c>
      <c r="V1209" s="53" t="s">
        <v>2063</v>
      </c>
      <c r="W1209" s="54">
        <v>44253.708090277774</v>
      </c>
      <c r="X1209" s="34" t="str">
        <f t="shared" si="19"/>
        <v>*</v>
      </c>
    </row>
    <row r="1210" spans="1:24" x14ac:dyDescent="0.3">
      <c r="A1210" s="2">
        <v>102278</v>
      </c>
      <c r="B1210" s="3" t="s">
        <v>405</v>
      </c>
      <c r="C1210" s="5" t="s">
        <v>3</v>
      </c>
      <c r="D1210" s="11">
        <v>61</v>
      </c>
      <c r="E1210" s="23">
        <v>3</v>
      </c>
      <c r="F1210" s="11">
        <v>12</v>
      </c>
      <c r="G1210" s="74">
        <f>IFERROR( ROUNDUP(tabEstimativa[[#This Row],[ESTIMATIVA]] / tabEstimativa[[#This Row],[PERÍODO]],0), 0 )</f>
        <v>0</v>
      </c>
      <c r="H1210" s="72">
        <v>0</v>
      </c>
      <c r="I1210" s="12">
        <v>44308</v>
      </c>
      <c r="J1210" s="7">
        <v>174</v>
      </c>
      <c r="K1210" s="8">
        <v>2020</v>
      </c>
      <c r="L1210" s="6">
        <v>44424</v>
      </c>
      <c r="M1210" s="238">
        <f>SUMIFS(tabSaldoAta[SALDO],tabSaldoAta[CÓDIGO],tabEstimativa[[#This Row],[CÓDIGO]],tabSaldoAta[ATA.NR],tabEstimativa[[#This Row],[ATA.NR]],tabSaldoAta[ATA.ANO],tabEstimativa[[#This Row],[ATA.ANO]])</f>
        <v>100</v>
      </c>
      <c r="N1210" s="13" t="s">
        <v>1198</v>
      </c>
      <c r="O1210" s="308" t="s">
        <v>1548</v>
      </c>
      <c r="P1210" s="36" t="s">
        <v>3629</v>
      </c>
      <c r="Q1210" s="35">
        <f>IFERROR( VLOOKUP(tabEstimativa[[#This Row],[PREGÃO]],tabPregões[#Data],6,FALSE), "" )</f>
        <v>44046</v>
      </c>
      <c r="R1210" s="48">
        <v>16</v>
      </c>
      <c r="S1210" s="66" t="str">
        <f>IF(COUNTIFS(tabImprósperosDetalhes[PREGÃO],tabEstimativa[[#This Row],[PREGÃO]],tabImprósperosDetalhes[IMPRÓSPERO],tabEstimativa[[#This Row],[LOTE]]) &gt; 0,"X","")</f>
        <v/>
      </c>
      <c r="T1210" s="98" t="str">
        <f>IFERROR( VLOOKUP(tabEstimativa[[#This Row],[PREGÃO]],tabPregões[#Data],11,FALSE), "" )</f>
        <v>Finalizado</v>
      </c>
      <c r="U1210" s="29" t="s">
        <v>1560</v>
      </c>
      <c r="V1210" s="53" t="s">
        <v>2063</v>
      </c>
      <c r="W1210" s="54">
        <v>44424.685648148145</v>
      </c>
      <c r="X1210" s="34" t="str">
        <f t="shared" si="19"/>
        <v>*</v>
      </c>
    </row>
    <row r="1211" spans="1:24" x14ac:dyDescent="0.3">
      <c r="A1211" s="2">
        <v>101867</v>
      </c>
      <c r="B1211" s="3" t="s">
        <v>1001</v>
      </c>
      <c r="C1211" s="5" t="s">
        <v>22</v>
      </c>
      <c r="D1211" s="11">
        <v>61</v>
      </c>
      <c r="E1211" s="23">
        <v>3</v>
      </c>
      <c r="F1211" s="11">
        <v>12</v>
      </c>
      <c r="G1211" s="74">
        <f>IFERROR( ROUNDUP(tabEstimativa[[#This Row],[ESTIMATIVA]] / tabEstimativa[[#This Row],[PERÍODO]],0), 0 )</f>
        <v>5</v>
      </c>
      <c r="H1211" s="72">
        <v>50</v>
      </c>
      <c r="I1211" s="12">
        <v>44224</v>
      </c>
      <c r="J1211" s="7">
        <v>104</v>
      </c>
      <c r="K1211" s="8">
        <v>2020</v>
      </c>
      <c r="L1211" s="6">
        <v>44319</v>
      </c>
      <c r="M1211" s="238">
        <f>SUMIFS(tabSaldoAta[SALDO],tabSaldoAta[CÓDIGO],tabEstimativa[[#This Row],[CÓDIGO]],tabSaldoAta[ATA.NR],tabEstimativa[[#This Row],[ATA.NR]],tabSaldoAta[ATA.ANO],tabEstimativa[[#This Row],[ATA.ANO]])</f>
        <v>70</v>
      </c>
      <c r="N1211" s="13" t="s">
        <v>1799</v>
      </c>
      <c r="O1211" s="307" t="str">
        <f>IFERROR( VLOOKUP(CONCATENATE(tabEstimativa[[#This Row],[ATA.NR]],"/",tabEstimativa[[#This Row],[ATA.ANO]]-2000),tabAtas[#Data],6,FALSE), "" )</f>
        <v>FERRAGENS</v>
      </c>
      <c r="P1211" s="36" t="s">
        <v>3372</v>
      </c>
      <c r="Q1211" s="35">
        <f>IFERROR( VLOOKUP(tabEstimativa[[#This Row],[PREGÃO]],tabPregões[#Data],6,FALSE), "" )</f>
        <v>43970</v>
      </c>
      <c r="R1211" s="48"/>
      <c r="S1211" s="66" t="str">
        <f>IF(COUNTIFS(tabImprósperosDetalhes[PREGÃO],tabEstimativa[[#This Row],[PREGÃO]],tabImprósperosDetalhes[IMPRÓSPERO],tabEstimativa[[#This Row],[LOTE]]) &gt; 0,"X","")</f>
        <v/>
      </c>
      <c r="T1211" s="98" t="str">
        <f>IFERROR( VLOOKUP(tabEstimativa[[#This Row],[PREGÃO]],tabPregões[#Data],11,FALSE), "" )</f>
        <v>Finalizar, contrato assinado.</v>
      </c>
      <c r="U1211" s="29" t="s">
        <v>1560</v>
      </c>
      <c r="V1211" s="53" t="s">
        <v>2063</v>
      </c>
      <c r="W1211" s="54">
        <v>44253.708090277774</v>
      </c>
      <c r="X1211" s="34" t="str">
        <f t="shared" si="19"/>
        <v>*</v>
      </c>
    </row>
    <row r="1212" spans="1:24" x14ac:dyDescent="0.3">
      <c r="A1212" s="2">
        <v>121054</v>
      </c>
      <c r="B1212" s="3" t="s">
        <v>409</v>
      </c>
      <c r="C1212" s="5" t="s">
        <v>22</v>
      </c>
      <c r="D1212" s="11">
        <v>61</v>
      </c>
      <c r="E1212" s="23">
        <v>3</v>
      </c>
      <c r="F1212" s="11">
        <v>12</v>
      </c>
      <c r="G1212" s="74">
        <f>IFERROR( ROUNDUP(tabEstimativa[[#This Row],[ESTIMATIVA]] / tabEstimativa[[#This Row],[PERÍODO]],0), 0 )</f>
        <v>0</v>
      </c>
      <c r="H1212" s="72">
        <v>0</v>
      </c>
      <c r="I1212" s="12">
        <v>44308</v>
      </c>
      <c r="J1212" s="7">
        <v>174</v>
      </c>
      <c r="K1212" s="8">
        <v>2020</v>
      </c>
      <c r="L1212" s="6">
        <v>44424</v>
      </c>
      <c r="M1212" s="238">
        <f>SUMIFS(tabSaldoAta[SALDO],tabSaldoAta[CÓDIGO],tabEstimativa[[#This Row],[CÓDIGO]],tabSaldoAta[ATA.NR],tabEstimativa[[#This Row],[ATA.NR]],tabSaldoAta[ATA.ANO],tabEstimativa[[#This Row],[ATA.ANO]])</f>
        <v>50</v>
      </c>
      <c r="N1212" s="13" t="s">
        <v>1198</v>
      </c>
      <c r="O1212" s="308" t="s">
        <v>1548</v>
      </c>
      <c r="P1212" s="36" t="s">
        <v>3629</v>
      </c>
      <c r="Q1212" s="35">
        <f>IFERROR( VLOOKUP(tabEstimativa[[#This Row],[PREGÃO]],tabPregões[#Data],6,FALSE), "" )</f>
        <v>44046</v>
      </c>
      <c r="R1212" s="48">
        <v>23</v>
      </c>
      <c r="S1212" s="66" t="str">
        <f>IF(COUNTIFS(tabImprósperosDetalhes[PREGÃO],tabEstimativa[[#This Row],[PREGÃO]],tabImprósperosDetalhes[IMPRÓSPERO],tabEstimativa[[#This Row],[LOTE]]) &gt; 0,"X","")</f>
        <v/>
      </c>
      <c r="T1212" s="98" t="str">
        <f>IFERROR( VLOOKUP(tabEstimativa[[#This Row],[PREGÃO]],tabPregões[#Data],11,FALSE), "" )</f>
        <v>Finalizado</v>
      </c>
      <c r="U1212" s="29" t="s">
        <v>1560</v>
      </c>
      <c r="V1212" s="53" t="s">
        <v>2063</v>
      </c>
      <c r="W1212" s="54">
        <v>44424.685648148145</v>
      </c>
      <c r="X1212" s="34" t="str">
        <f t="shared" si="19"/>
        <v>*</v>
      </c>
    </row>
    <row r="1213" spans="1:24" x14ac:dyDescent="0.3">
      <c r="A1213" s="2">
        <v>101868</v>
      </c>
      <c r="B1213" s="3" t="s">
        <v>236</v>
      </c>
      <c r="C1213" s="5" t="s">
        <v>3</v>
      </c>
      <c r="D1213" s="11">
        <v>61</v>
      </c>
      <c r="E1213" s="23">
        <v>3</v>
      </c>
      <c r="F1213" s="11">
        <v>12</v>
      </c>
      <c r="G1213" s="74">
        <f>IFERROR( ROUNDUP(tabEstimativa[[#This Row],[ESTIMATIVA]] / tabEstimativa[[#This Row],[PERÍODO]],0), 0 )</f>
        <v>0</v>
      </c>
      <c r="H1213" s="72">
        <v>0</v>
      </c>
      <c r="I1213" s="12">
        <v>44224</v>
      </c>
      <c r="J1213" s="7">
        <v>104</v>
      </c>
      <c r="K1213" s="8">
        <v>2020</v>
      </c>
      <c r="L1213" s="6">
        <v>44319</v>
      </c>
      <c r="M1213" s="238">
        <f>SUMIFS(tabSaldoAta[SALDO],tabSaldoAta[CÓDIGO],tabEstimativa[[#This Row],[CÓDIGO]],tabSaldoAta[ATA.NR],tabEstimativa[[#This Row],[ATA.NR]],tabSaldoAta[ATA.ANO],tabEstimativa[[#This Row],[ATA.ANO]])</f>
        <v>150</v>
      </c>
      <c r="N1213" s="13" t="s">
        <v>1799</v>
      </c>
      <c r="O1213" s="307" t="str">
        <f>IFERROR( VLOOKUP(CONCATENATE(tabEstimativa[[#This Row],[ATA.NR]],"/",tabEstimativa[[#This Row],[ATA.ANO]]-2000),tabAtas[#Data],6,FALSE), "" )</f>
        <v>FERRAGENS</v>
      </c>
      <c r="P1213" s="36" t="s">
        <v>3372</v>
      </c>
      <c r="Q1213" s="35">
        <f>IFERROR( VLOOKUP(tabEstimativa[[#This Row],[PREGÃO]],tabPregões[#Data],6,FALSE), "" )</f>
        <v>43970</v>
      </c>
      <c r="R1213" s="48"/>
      <c r="S1213" s="66" t="str">
        <f>IF(COUNTIFS(tabImprósperosDetalhes[PREGÃO],tabEstimativa[[#This Row],[PREGÃO]],tabImprósperosDetalhes[IMPRÓSPERO],tabEstimativa[[#This Row],[LOTE]]) &gt; 0,"X","")</f>
        <v/>
      </c>
      <c r="T1213" s="98" t="str">
        <f>IFERROR( VLOOKUP(tabEstimativa[[#This Row],[PREGÃO]],tabPregões[#Data],11,FALSE), "" )</f>
        <v>Finalizar, contrato assinado.</v>
      </c>
      <c r="U1213" s="29" t="s">
        <v>1560</v>
      </c>
      <c r="V1213" s="53" t="s">
        <v>2063</v>
      </c>
      <c r="W1213" s="54">
        <v>44253.708090277774</v>
      </c>
      <c r="X1213" s="34" t="str">
        <f t="shared" si="19"/>
        <v>*</v>
      </c>
    </row>
    <row r="1214" spans="1:24" x14ac:dyDescent="0.3">
      <c r="A1214" s="2">
        <v>106710</v>
      </c>
      <c r="B1214" s="3" t="s">
        <v>1006</v>
      </c>
      <c r="C1214" s="5" t="s">
        <v>22</v>
      </c>
      <c r="D1214" s="11"/>
      <c r="E1214" s="23"/>
      <c r="F1214" s="11">
        <v>12</v>
      </c>
      <c r="G1214" s="74">
        <f>IFERROR( ROUNDUP(tabEstimativa[[#This Row],[ESTIMATIVA]] / tabEstimativa[[#This Row],[PERÍODO]],0), 0 )</f>
        <v>9</v>
      </c>
      <c r="H1214" s="72">
        <v>100</v>
      </c>
      <c r="I1214" s="12">
        <v>44335</v>
      </c>
      <c r="J1214" s="7">
        <v>175</v>
      </c>
      <c r="K1214" s="8">
        <v>2017</v>
      </c>
      <c r="L1214" s="6">
        <v>43383</v>
      </c>
      <c r="M1214" s="238">
        <f>SUMIFS(tabSaldoAta[SALDO],tabSaldoAta[CÓDIGO],tabEstimativa[[#This Row],[CÓDIGO]],tabSaldoAta[ATA.NR],tabEstimativa[[#This Row],[ATA.NR]],tabSaldoAta[ATA.ANO],tabEstimativa[[#This Row],[ATA.ANO]])</f>
        <v>0</v>
      </c>
      <c r="N1214" s="13" t="s">
        <v>1198</v>
      </c>
      <c r="O1214" s="308" t="s">
        <v>1368</v>
      </c>
      <c r="P1214" s="36" t="s">
        <v>1688</v>
      </c>
      <c r="Q1214" s="35">
        <f>IFERROR( VLOOKUP(tabEstimativa[[#This Row],[PREGÃO]],tabPregões[#Data],6,FALSE), "" )</f>
        <v>43462</v>
      </c>
      <c r="R1214" s="48"/>
      <c r="S1214" s="66" t="str">
        <f>IF(COUNTIFS(tabImprósperosDetalhes[PREGÃO],tabEstimativa[[#This Row],[PREGÃO]],tabImprósperosDetalhes[IMPRÓSPERO],tabEstimativa[[#This Row],[LOTE]]) &gt; 0,"X","")</f>
        <v/>
      </c>
      <c r="T1214" s="98" t="str">
        <f>IFERROR( VLOOKUP(tabEstimativa[[#This Row],[PREGÃO]],tabPregões[#Data],11,FALSE), "" )</f>
        <v>Processo finalizado. Ata 248/18.</v>
      </c>
      <c r="U1214" s="29" t="s">
        <v>1941</v>
      </c>
      <c r="V1214" s="53" t="s">
        <v>2063</v>
      </c>
      <c r="W1214" s="54">
        <v>44347.387129629627</v>
      </c>
      <c r="X1214" s="34" t="str">
        <f t="shared" si="19"/>
        <v>*</v>
      </c>
    </row>
    <row r="1215" spans="1:24" x14ac:dyDescent="0.3">
      <c r="A1215" s="2">
        <v>106708</v>
      </c>
      <c r="B1215" s="3" t="s">
        <v>1004</v>
      </c>
      <c r="C1215" s="5" t="s">
        <v>22</v>
      </c>
      <c r="D1215" s="11"/>
      <c r="E1215" s="23"/>
      <c r="F1215" s="11">
        <v>12</v>
      </c>
      <c r="G1215" s="74">
        <f>IFERROR( ROUNDUP(tabEstimativa[[#This Row],[ESTIMATIVA]] / tabEstimativa[[#This Row],[PERÍODO]],0), 0 )</f>
        <v>0</v>
      </c>
      <c r="H1215" s="72">
        <v>0</v>
      </c>
      <c r="I1215" s="12">
        <v>43322</v>
      </c>
      <c r="J1215" s="7">
        <v>175</v>
      </c>
      <c r="K1215" s="8">
        <v>2017</v>
      </c>
      <c r="L1215" s="6">
        <v>43383</v>
      </c>
      <c r="M1215" s="238">
        <f>SUMIFS(tabSaldoAta[SALDO],tabSaldoAta[CÓDIGO],tabEstimativa[[#This Row],[CÓDIGO]],tabSaldoAta[ATA.NR],tabEstimativa[[#This Row],[ATA.NR]],tabSaldoAta[ATA.ANO],tabEstimativa[[#This Row],[ATA.ANO]])</f>
        <v>0</v>
      </c>
      <c r="N1215" s="13" t="s">
        <v>1199</v>
      </c>
      <c r="O1215" s="308" t="s">
        <v>1368</v>
      </c>
      <c r="P1215" s="36" t="s">
        <v>1688</v>
      </c>
      <c r="Q1215" s="35">
        <f>IFERROR( VLOOKUP(tabEstimativa[[#This Row],[PREGÃO]],tabPregões[#Data],6,FALSE), "" )</f>
        <v>43462</v>
      </c>
      <c r="R1215" s="48"/>
      <c r="S1215" s="66" t="str">
        <f>IF(COUNTIFS(tabImprósperosDetalhes[PREGÃO],tabEstimativa[[#This Row],[PREGÃO]],tabImprósperosDetalhes[IMPRÓSPERO],tabEstimativa[[#This Row],[LOTE]]) &gt; 0,"X","")</f>
        <v/>
      </c>
      <c r="T1215" s="98" t="str">
        <f>IFERROR( VLOOKUP(tabEstimativa[[#This Row],[PREGÃO]],tabPregões[#Data],11,FALSE), "" )</f>
        <v>Processo finalizado. Ata 248/18.</v>
      </c>
      <c r="U1215" s="29" t="s">
        <v>1941</v>
      </c>
      <c r="V1215" s="53" t="s">
        <v>1551</v>
      </c>
      <c r="W1215" s="54">
        <v>43685.467789351853</v>
      </c>
      <c r="X1215" s="34" t="str">
        <f t="shared" si="19"/>
        <v>*</v>
      </c>
    </row>
    <row r="1216" spans="1:24" x14ac:dyDescent="0.3">
      <c r="A1216" s="2">
        <v>106709</v>
      </c>
      <c r="B1216" s="3" t="s">
        <v>1005</v>
      </c>
      <c r="C1216" s="5" t="s">
        <v>22</v>
      </c>
      <c r="D1216" s="11"/>
      <c r="E1216" s="23"/>
      <c r="F1216" s="11">
        <v>12</v>
      </c>
      <c r="G1216" s="74">
        <f>IFERROR( ROUNDUP(tabEstimativa[[#This Row],[ESTIMATIVA]] / tabEstimativa[[#This Row],[PERÍODO]],0), 0 )</f>
        <v>0</v>
      </c>
      <c r="H1216" s="72">
        <v>0</v>
      </c>
      <c r="I1216" s="12">
        <v>43322</v>
      </c>
      <c r="J1216" s="7">
        <v>175</v>
      </c>
      <c r="K1216" s="8">
        <v>2017</v>
      </c>
      <c r="L1216" s="6">
        <v>43383</v>
      </c>
      <c r="M1216" s="238">
        <f>SUMIFS(tabSaldoAta[SALDO],tabSaldoAta[CÓDIGO],tabEstimativa[[#This Row],[CÓDIGO]],tabSaldoAta[ATA.NR],tabEstimativa[[#This Row],[ATA.NR]],tabSaldoAta[ATA.ANO],tabEstimativa[[#This Row],[ATA.ANO]])</f>
        <v>0</v>
      </c>
      <c r="N1216" s="13" t="s">
        <v>1199</v>
      </c>
      <c r="O1216" s="308" t="s">
        <v>1368</v>
      </c>
      <c r="P1216" s="36" t="s">
        <v>1688</v>
      </c>
      <c r="Q1216" s="35">
        <f>IFERROR( VLOOKUP(tabEstimativa[[#This Row],[PREGÃO]],tabPregões[#Data],6,FALSE), "" )</f>
        <v>43462</v>
      </c>
      <c r="R1216" s="48"/>
      <c r="S1216" s="66" t="str">
        <f>IF(COUNTIFS(tabImprósperosDetalhes[PREGÃO],tabEstimativa[[#This Row],[PREGÃO]],tabImprósperosDetalhes[IMPRÓSPERO],tabEstimativa[[#This Row],[LOTE]]) &gt; 0,"X","")</f>
        <v/>
      </c>
      <c r="T1216" s="98" t="str">
        <f>IFERROR( VLOOKUP(tabEstimativa[[#This Row],[PREGÃO]],tabPregões[#Data],11,FALSE), "" )</f>
        <v>Processo finalizado. Ata 248/18.</v>
      </c>
      <c r="U1216" s="29" t="s">
        <v>1941</v>
      </c>
      <c r="V1216" s="53" t="s">
        <v>1551</v>
      </c>
      <c r="W1216" s="54">
        <v>43685.467789351853</v>
      </c>
      <c r="X1216" s="34" t="str">
        <f t="shared" si="19"/>
        <v>*</v>
      </c>
    </row>
    <row r="1217" spans="1:24" x14ac:dyDescent="0.3">
      <c r="A1217" s="2">
        <v>54550</v>
      </c>
      <c r="B1217" s="3" t="s">
        <v>991</v>
      </c>
      <c r="C1217" s="5" t="s">
        <v>22</v>
      </c>
      <c r="D1217" s="11">
        <v>61</v>
      </c>
      <c r="E1217" s="23">
        <v>3</v>
      </c>
      <c r="F1217" s="11">
        <v>12</v>
      </c>
      <c r="G1217" s="74">
        <f>IFERROR( ROUNDUP(tabEstimativa[[#This Row],[ESTIMATIVA]] / tabEstimativa[[#This Row],[PERÍODO]],0), 0 )</f>
        <v>59</v>
      </c>
      <c r="H1217" s="72">
        <v>700</v>
      </c>
      <c r="I1217" s="12">
        <v>44335</v>
      </c>
      <c r="J1217" s="7">
        <v>217</v>
      </c>
      <c r="K1217" s="8">
        <v>2020</v>
      </c>
      <c r="L1217" s="6">
        <v>44466</v>
      </c>
      <c r="M1217" s="238">
        <f>SUMIFS(tabSaldoAta[SALDO],tabSaldoAta[CÓDIGO],tabEstimativa[[#This Row],[CÓDIGO]],tabSaldoAta[ATA.NR],tabEstimativa[[#This Row],[ATA.NR]],tabSaldoAta[ATA.ANO],tabEstimativa[[#This Row],[ATA.ANO]])</f>
        <v>0</v>
      </c>
      <c r="N1217" s="13" t="s">
        <v>1198</v>
      </c>
      <c r="O1217" s="307" t="str">
        <f>IFERROR( VLOOKUP(CONCATENATE(tabEstimativa[[#This Row],[ATA.NR]],"/",tabEstimativa[[#This Row],[ATA.ANO]]-2000),tabAtas[#Data],6,FALSE), "" )</f>
        <v>FERROS, CANTONEIRAS E TUBOS DE PVC</v>
      </c>
      <c r="P1217" s="36" t="s">
        <v>2013</v>
      </c>
      <c r="Q1217" s="35">
        <f>IFERROR( VLOOKUP(tabEstimativa[[#This Row],[PREGÃO]],tabPregões[#Data],6,FALSE), "" )</f>
        <v>43711</v>
      </c>
      <c r="R1217" s="48">
        <v>7</v>
      </c>
      <c r="S1217" s="66" t="str">
        <f>IF(COUNTIFS(tabImprósperosDetalhes[PREGÃO],tabEstimativa[[#This Row],[PREGÃO]],tabImprósperosDetalhes[IMPRÓSPERO],tabEstimativa[[#This Row],[LOTE]]) &gt; 0,"X","")</f>
        <v/>
      </c>
      <c r="T1217" s="98" t="str">
        <f>IFERROR( VLOOKUP(tabEstimativa[[#This Row],[PREGÃO]],tabPregões[#Data],11,FALSE), "" )</f>
        <v>Processo conferido, finalizado.</v>
      </c>
      <c r="U1217" s="29" t="s">
        <v>1560</v>
      </c>
      <c r="V1217" s="53" t="s">
        <v>2063</v>
      </c>
      <c r="W1217" s="54">
        <v>44466.358819444446</v>
      </c>
      <c r="X1217" s="34" t="str">
        <f t="shared" si="19"/>
        <v>*</v>
      </c>
    </row>
    <row r="1218" spans="1:24" x14ac:dyDescent="0.3">
      <c r="A1218" s="2">
        <v>54552</v>
      </c>
      <c r="B1218" s="3" t="s">
        <v>992</v>
      </c>
      <c r="C1218" s="5" t="s">
        <v>22</v>
      </c>
      <c r="D1218" s="11">
        <v>61</v>
      </c>
      <c r="E1218" s="23">
        <v>3</v>
      </c>
      <c r="F1218" s="11">
        <v>12</v>
      </c>
      <c r="G1218" s="74">
        <f>IFERROR( ROUNDUP(tabEstimativa[[#This Row],[ESTIMATIVA]] / tabEstimativa[[#This Row],[PERÍODO]],0), 0 )</f>
        <v>25</v>
      </c>
      <c r="H1218" s="72">
        <v>300</v>
      </c>
      <c r="I1218" s="12">
        <v>44224</v>
      </c>
      <c r="J1218" s="7">
        <v>104</v>
      </c>
      <c r="K1218" s="8">
        <v>2020</v>
      </c>
      <c r="L1218" s="6">
        <v>44319</v>
      </c>
      <c r="M1218" s="238">
        <f>SUMIFS(tabSaldoAta[SALDO],tabSaldoAta[CÓDIGO],tabEstimativa[[#This Row],[CÓDIGO]],tabSaldoAta[ATA.NR],tabEstimativa[[#This Row],[ATA.NR]],tabSaldoAta[ATA.ANO],tabEstimativa[[#This Row],[ATA.ANO]])</f>
        <v>600</v>
      </c>
      <c r="N1218" s="13" t="s">
        <v>1799</v>
      </c>
      <c r="O1218" s="307" t="str">
        <f>IFERROR( VLOOKUP(CONCATENATE(tabEstimativa[[#This Row],[ATA.NR]],"/",tabEstimativa[[#This Row],[ATA.ANO]]-2000),tabAtas[#Data],6,FALSE), "" )</f>
        <v>FERRAGENS</v>
      </c>
      <c r="P1218" s="36" t="s">
        <v>3372</v>
      </c>
      <c r="Q1218" s="35">
        <f>IFERROR( VLOOKUP(tabEstimativa[[#This Row],[PREGÃO]],tabPregões[#Data],6,FALSE), "" )</f>
        <v>43970</v>
      </c>
      <c r="R1218" s="48"/>
      <c r="S1218" s="66" t="str">
        <f>IF(COUNTIFS(tabImprósperosDetalhes[PREGÃO],tabEstimativa[[#This Row],[PREGÃO]],tabImprósperosDetalhes[IMPRÓSPERO],tabEstimativa[[#This Row],[LOTE]]) &gt; 0,"X","")</f>
        <v/>
      </c>
      <c r="T1218" s="98" t="str">
        <f>IFERROR( VLOOKUP(tabEstimativa[[#This Row],[PREGÃO]],tabPregões[#Data],11,FALSE), "" )</f>
        <v>Finalizar, contrato assinado.</v>
      </c>
      <c r="U1218" s="29" t="s">
        <v>1560</v>
      </c>
      <c r="V1218" s="53" t="s">
        <v>2063</v>
      </c>
      <c r="W1218" s="54">
        <v>44253.708090277774</v>
      </c>
      <c r="X1218" s="34" t="str">
        <f t="shared" si="19"/>
        <v>*</v>
      </c>
    </row>
    <row r="1219" spans="1:24" x14ac:dyDescent="0.3">
      <c r="A1219" s="2">
        <v>131195</v>
      </c>
      <c r="B1219" s="3" t="s">
        <v>1981</v>
      </c>
      <c r="C1219" s="5" t="s">
        <v>22</v>
      </c>
      <c r="D1219" s="11"/>
      <c r="E1219" s="23"/>
      <c r="F1219" s="11">
        <v>12</v>
      </c>
      <c r="G1219" s="74">
        <f>ROUNDUP(tabEstimativa[[#This Row],[ESTIMATIVA]] / tabEstimativa[[#This Row],[PERÍODO]],0)</f>
        <v>5</v>
      </c>
      <c r="H1219" s="72">
        <v>50</v>
      </c>
      <c r="I1219" s="12">
        <v>43322</v>
      </c>
      <c r="J1219" s="2">
        <v>47</v>
      </c>
      <c r="K1219" s="8">
        <v>2019</v>
      </c>
      <c r="L1219" s="6">
        <v>43878</v>
      </c>
      <c r="M1219" s="238">
        <f>SUMIFS(tabSaldoAta[SALDO],tabSaldoAta[CÓDIGO],tabEstimativa[[#This Row],[CÓDIGO]],tabSaldoAta[ATA.NR],tabEstimativa[[#This Row],[ATA.NR]],tabSaldoAta[ATA.ANO],tabEstimativa[[#This Row],[ATA.ANO]])</f>
        <v>0</v>
      </c>
      <c r="N1219" s="13" t="s">
        <v>1199</v>
      </c>
      <c r="O1219" s="307" t="s">
        <v>1548</v>
      </c>
      <c r="P1219" s="36" t="s">
        <v>1526</v>
      </c>
      <c r="Q1219" s="35">
        <f>IFERROR( VLOOKUP(tabEstimativa[[#This Row],[PREGÃO]],tabPregões[#Data],6,FALSE), "" )</f>
        <v>43657</v>
      </c>
      <c r="R1219" s="48"/>
      <c r="S1219" s="66" t="str">
        <f>IF(COUNTIFS(tabImprósperosDetalhes[PREGÃO],tabEstimativa[[#This Row],[PREGÃO]],tabImprósperosDetalhes[IMPRÓSPERO],tabEstimativa[[#This Row],[LOTE]]) &gt; 0,"X","")</f>
        <v/>
      </c>
      <c r="T1219" s="98" t="str">
        <f>IFERROR( VLOOKUP(tabEstimativa[[#This Row],[PREGÃO]],tabPregões[#Data],11,FALSE), "" )</f>
        <v>Finalizado. ATA 47/19.</v>
      </c>
      <c r="U1219" s="29" t="s">
        <v>1938</v>
      </c>
      <c r="V1219" s="53" t="s">
        <v>1551</v>
      </c>
      <c r="W1219" s="54">
        <v>43684.360983796294</v>
      </c>
      <c r="X1219" s="34" t="str">
        <f t="shared" si="19"/>
        <v>*</v>
      </c>
    </row>
    <row r="1220" spans="1:24" x14ac:dyDescent="0.3">
      <c r="A1220" s="2">
        <v>112023</v>
      </c>
      <c r="B1220" s="3" t="s">
        <v>1008</v>
      </c>
      <c r="C1220" s="5" t="s">
        <v>22</v>
      </c>
      <c r="D1220" s="11"/>
      <c r="E1220" s="23"/>
      <c r="F1220" s="11">
        <v>12</v>
      </c>
      <c r="G1220" s="74">
        <f>IFERROR( ROUNDUP(tabEstimativa[[#This Row],[ESTIMATIVA]] / tabEstimativa[[#This Row],[PERÍODO]],0), 0 )</f>
        <v>0</v>
      </c>
      <c r="H1220" s="72">
        <v>0</v>
      </c>
      <c r="I1220" s="12">
        <v>43322</v>
      </c>
      <c r="J1220" s="7">
        <v>175</v>
      </c>
      <c r="K1220" s="8">
        <v>2017</v>
      </c>
      <c r="L1220" s="6">
        <v>43383</v>
      </c>
      <c r="M1220" s="238">
        <f>SUMIFS(tabSaldoAta[SALDO],tabSaldoAta[CÓDIGO],tabEstimativa[[#This Row],[CÓDIGO]],tabSaldoAta[ATA.NR],tabEstimativa[[#This Row],[ATA.NR]],tabSaldoAta[ATA.ANO],tabEstimativa[[#This Row],[ATA.ANO]])</f>
        <v>0</v>
      </c>
      <c r="N1220" s="13" t="s">
        <v>1199</v>
      </c>
      <c r="O1220" s="308" t="s">
        <v>1368</v>
      </c>
      <c r="P1220" s="36" t="s">
        <v>2013</v>
      </c>
      <c r="Q1220" s="35">
        <f>IFERROR( VLOOKUP(tabEstimativa[[#This Row],[PREGÃO]],tabPregões[#Data],6,FALSE), "" )</f>
        <v>43711</v>
      </c>
      <c r="R1220" s="48"/>
      <c r="S1220" s="66" t="str">
        <f>IF(COUNTIFS(tabImprósperosDetalhes[PREGÃO],tabEstimativa[[#This Row],[PREGÃO]],tabImprósperosDetalhes[IMPRÓSPERO],tabEstimativa[[#This Row],[LOTE]]) &gt; 0,"X","")</f>
        <v/>
      </c>
      <c r="T1220" s="98" t="str">
        <f>IFERROR( VLOOKUP(tabEstimativa[[#This Row],[PREGÃO]],tabPregões[#Data],11,FALSE), "" )</f>
        <v>Processo conferido, finalizado.</v>
      </c>
      <c r="U1220" s="29" t="s">
        <v>1941</v>
      </c>
      <c r="V1220" s="53" t="s">
        <v>1551</v>
      </c>
      <c r="W1220" s="54">
        <v>43713.328333333331</v>
      </c>
      <c r="X1220" s="34" t="str">
        <f t="shared" si="19"/>
        <v>*</v>
      </c>
    </row>
    <row r="1221" spans="1:24" x14ac:dyDescent="0.3">
      <c r="A1221" s="2">
        <v>92725</v>
      </c>
      <c r="B1221" s="3" t="s">
        <v>1000</v>
      </c>
      <c r="C1221" s="5" t="s">
        <v>22</v>
      </c>
      <c r="D1221" s="11"/>
      <c r="E1221" s="23"/>
      <c r="F1221" s="11">
        <v>12</v>
      </c>
      <c r="G1221" s="74">
        <f>IFERROR( ROUNDUP(tabEstimativa[[#This Row],[ESTIMATIVA]] / tabEstimativa[[#This Row],[PERÍODO]],0), 0 )</f>
        <v>0</v>
      </c>
      <c r="H1221" s="72">
        <v>0</v>
      </c>
      <c r="I1221" s="12">
        <v>43322</v>
      </c>
      <c r="J1221" s="7">
        <v>175</v>
      </c>
      <c r="K1221" s="8">
        <v>2017</v>
      </c>
      <c r="L1221" s="6">
        <v>43383</v>
      </c>
      <c r="M1221" s="238">
        <f>SUMIFS(tabSaldoAta[SALDO],tabSaldoAta[CÓDIGO],tabEstimativa[[#This Row],[CÓDIGO]],tabSaldoAta[ATA.NR],tabEstimativa[[#This Row],[ATA.NR]],tabSaldoAta[ATA.ANO],tabEstimativa[[#This Row],[ATA.ANO]])</f>
        <v>0</v>
      </c>
      <c r="N1221" s="13" t="s">
        <v>1199</v>
      </c>
      <c r="O1221" s="308" t="s">
        <v>1368</v>
      </c>
      <c r="P1221" s="36" t="s">
        <v>1688</v>
      </c>
      <c r="Q1221" s="35">
        <f>IFERROR( VLOOKUP(tabEstimativa[[#This Row],[PREGÃO]],tabPregões[#Data],6,FALSE), "" )</f>
        <v>43462</v>
      </c>
      <c r="R1221" s="48"/>
      <c r="S1221" s="66" t="str">
        <f>IF(COUNTIFS(tabImprósperosDetalhes[PREGÃO],tabEstimativa[[#This Row],[PREGÃO]],tabImprósperosDetalhes[IMPRÓSPERO],tabEstimativa[[#This Row],[LOTE]]) &gt; 0,"X","")</f>
        <v/>
      </c>
      <c r="T1221" s="98" t="str">
        <f>IFERROR( VLOOKUP(tabEstimativa[[#This Row],[PREGÃO]],tabPregões[#Data],11,FALSE), "" )</f>
        <v>Processo finalizado. Ata 248/18.</v>
      </c>
      <c r="U1221" s="29" t="s">
        <v>1941</v>
      </c>
      <c r="V1221" s="53" t="s">
        <v>1551</v>
      </c>
      <c r="W1221" s="54">
        <v>43685.455069444448</v>
      </c>
      <c r="X1221" s="34" t="str">
        <f t="shared" si="19"/>
        <v>*</v>
      </c>
    </row>
    <row r="1222" spans="1:24" x14ac:dyDescent="0.3">
      <c r="A1222" s="2">
        <v>92219</v>
      </c>
      <c r="B1222" s="3" t="s">
        <v>999</v>
      </c>
      <c r="C1222" s="5" t="s">
        <v>22</v>
      </c>
      <c r="D1222" s="11"/>
      <c r="E1222" s="23"/>
      <c r="F1222" s="11">
        <v>12</v>
      </c>
      <c r="G1222" s="74">
        <f>IFERROR( ROUNDUP(tabEstimativa[[#This Row],[ESTIMATIVA]] / tabEstimativa[[#This Row],[PERÍODO]],0), 0 )</f>
        <v>0</v>
      </c>
      <c r="H1222" s="72">
        <v>0</v>
      </c>
      <c r="I1222" s="12">
        <v>43322</v>
      </c>
      <c r="J1222" s="7">
        <v>175</v>
      </c>
      <c r="K1222" s="8">
        <v>2017</v>
      </c>
      <c r="L1222" s="6">
        <v>43383</v>
      </c>
      <c r="M1222" s="238">
        <f>SUMIFS(tabSaldoAta[SALDO],tabSaldoAta[CÓDIGO],tabEstimativa[[#This Row],[CÓDIGO]],tabSaldoAta[ATA.NR],tabEstimativa[[#This Row],[ATA.NR]],tabSaldoAta[ATA.ANO],tabEstimativa[[#This Row],[ATA.ANO]])</f>
        <v>0</v>
      </c>
      <c r="N1222" s="13" t="s">
        <v>1199</v>
      </c>
      <c r="O1222" s="308" t="s">
        <v>1368</v>
      </c>
      <c r="P1222" s="36" t="s">
        <v>2013</v>
      </c>
      <c r="Q1222" s="35">
        <f>IFERROR( VLOOKUP(tabEstimativa[[#This Row],[PREGÃO]],tabPregões[#Data],6,FALSE), "" )</f>
        <v>43711</v>
      </c>
      <c r="R1222" s="48"/>
      <c r="S1222" s="66" t="str">
        <f>IF(COUNTIFS(tabImprósperosDetalhes[PREGÃO],tabEstimativa[[#This Row],[PREGÃO]],tabImprósperosDetalhes[IMPRÓSPERO],tabEstimativa[[#This Row],[LOTE]]) &gt; 0,"X","")</f>
        <v/>
      </c>
      <c r="T1222" s="98" t="str">
        <f>IFERROR( VLOOKUP(tabEstimativa[[#This Row],[PREGÃO]],tabPregões[#Data],11,FALSE), "" )</f>
        <v>Processo conferido, finalizado.</v>
      </c>
      <c r="U1222" s="29" t="s">
        <v>1941</v>
      </c>
      <c r="V1222" s="53" t="s">
        <v>1551</v>
      </c>
      <c r="W1222" s="54">
        <v>43713.328333333331</v>
      </c>
      <c r="X1222" s="34" t="str">
        <f t="shared" si="19"/>
        <v>*</v>
      </c>
    </row>
    <row r="1223" spans="1:24" x14ac:dyDescent="0.3">
      <c r="A1223" s="2">
        <v>44398</v>
      </c>
      <c r="B1223" s="3" t="s">
        <v>990</v>
      </c>
      <c r="C1223" s="5" t="s">
        <v>22</v>
      </c>
      <c r="D1223" s="11">
        <v>61</v>
      </c>
      <c r="E1223" s="23">
        <v>3</v>
      </c>
      <c r="F1223" s="11">
        <v>12</v>
      </c>
      <c r="G1223" s="74">
        <f>IFERROR( ROUNDUP(tabEstimativa[[#This Row],[ESTIMATIVA]] / tabEstimativa[[#This Row],[PERÍODO]],0), 0 )</f>
        <v>50</v>
      </c>
      <c r="H1223" s="72">
        <v>600</v>
      </c>
      <c r="I1223" s="12">
        <v>44224</v>
      </c>
      <c r="J1223" s="7">
        <v>104</v>
      </c>
      <c r="K1223" s="8">
        <v>2020</v>
      </c>
      <c r="L1223" s="6">
        <v>44319</v>
      </c>
      <c r="M1223" s="238">
        <f>SUMIFS(tabSaldoAta[SALDO],tabSaldoAta[CÓDIGO],tabEstimativa[[#This Row],[CÓDIGO]],tabSaldoAta[ATA.NR],tabEstimativa[[#This Row],[ATA.NR]],tabSaldoAta[ATA.ANO],tabEstimativa[[#This Row],[ATA.ANO]])</f>
        <v>2000</v>
      </c>
      <c r="N1223" s="13" t="s">
        <v>1799</v>
      </c>
      <c r="O1223" s="307" t="str">
        <f>IFERROR( VLOOKUP(CONCATENATE(tabEstimativa[[#This Row],[ATA.NR]],"/",tabEstimativa[[#This Row],[ATA.ANO]]-2000),tabAtas[#Data],6,FALSE), "" )</f>
        <v>FERRAGENS</v>
      </c>
      <c r="P1223" s="36" t="s">
        <v>3372</v>
      </c>
      <c r="Q1223" s="35">
        <f>IFERROR( VLOOKUP(tabEstimativa[[#This Row],[PREGÃO]],tabPregões[#Data],6,FALSE), "" )</f>
        <v>43970</v>
      </c>
      <c r="R1223" s="48"/>
      <c r="S1223" s="66" t="str">
        <f>IF(COUNTIFS(tabImprósperosDetalhes[PREGÃO],tabEstimativa[[#This Row],[PREGÃO]],tabImprósperosDetalhes[IMPRÓSPERO],tabEstimativa[[#This Row],[LOTE]]) &gt; 0,"X","")</f>
        <v/>
      </c>
      <c r="T1223" s="98" t="str">
        <f>IFERROR( VLOOKUP(tabEstimativa[[#This Row],[PREGÃO]],tabPregões[#Data],11,FALSE), "" )</f>
        <v>Finalizar, contrato assinado.</v>
      </c>
      <c r="U1223" s="29" t="s">
        <v>1560</v>
      </c>
      <c r="V1223" s="53" t="s">
        <v>2063</v>
      </c>
      <c r="W1223" s="54">
        <v>44253.708090277774</v>
      </c>
      <c r="X1223" s="34" t="str">
        <f t="shared" si="19"/>
        <v>*</v>
      </c>
    </row>
    <row r="1224" spans="1:24" x14ac:dyDescent="0.3">
      <c r="A1224" s="2">
        <v>59097</v>
      </c>
      <c r="B1224" s="3" t="s">
        <v>545</v>
      </c>
      <c r="C1224" s="5" t="s">
        <v>22</v>
      </c>
      <c r="D1224" s="11">
        <v>61</v>
      </c>
      <c r="E1224" s="23">
        <v>8</v>
      </c>
      <c r="F1224" s="11">
        <v>12</v>
      </c>
      <c r="G1224" s="74">
        <f>IFERROR( ROUNDUP(tabEstimativa[[#This Row],[ESTIMATIVA]] / tabEstimativa[[#This Row],[PERÍODO]],0), 0 )</f>
        <v>5</v>
      </c>
      <c r="H1224" s="72">
        <v>50</v>
      </c>
      <c r="I1224" s="12">
        <v>44159</v>
      </c>
      <c r="J1224" s="7">
        <v>87</v>
      </c>
      <c r="K1224" s="8">
        <v>2020</v>
      </c>
      <c r="L1224" s="6">
        <v>44286</v>
      </c>
      <c r="M1224" s="238">
        <f>SUMIFS(tabSaldoAta[SALDO],tabSaldoAta[CÓDIGO],tabEstimativa[[#This Row],[CÓDIGO]],tabSaldoAta[ATA.NR],tabEstimativa[[#This Row],[ATA.NR]],tabSaldoAta[ATA.ANO],tabEstimativa[[#This Row],[ATA.ANO]])</f>
        <v>50</v>
      </c>
      <c r="N1224" s="13" t="s">
        <v>1198</v>
      </c>
      <c r="O1224" s="307" t="str">
        <f>IFERROR( VLOOKUP(CONCATENATE(tabEstimativa[[#This Row],[ATA.NR]],"/",tabEstimativa[[#This Row],[ATA.ANO]]-2000),tabAtas[#Data],6,FALSE), "" )</f>
        <v>MATERIAL ELETRICO</v>
      </c>
      <c r="P1224" s="36" t="s">
        <v>3258</v>
      </c>
      <c r="Q1224" s="35">
        <f>IFERROR( VLOOKUP(tabEstimativa[[#This Row],[PREGÃO]],tabPregões[#Data],6,FALSE), "" )</f>
        <v>43951</v>
      </c>
      <c r="R1224" s="48">
        <v>33</v>
      </c>
      <c r="S1224" s="66" t="str">
        <f>IF(COUNTIFS(tabImprósperosDetalhes[PREGÃO],tabEstimativa[[#This Row],[PREGÃO]],tabImprósperosDetalhes[IMPRÓSPERO],tabEstimativa[[#This Row],[LOTE]]) &gt; 0,"X","")</f>
        <v/>
      </c>
      <c r="T1224" s="98" t="str">
        <f>IFERROR( VLOOKUP(tabEstimativa[[#This Row],[PREGÃO]],tabPregões[#Data],11,FALSE), "" )</f>
        <v>Processo conferido, finalizado.</v>
      </c>
      <c r="U1224" s="29" t="s">
        <v>1560</v>
      </c>
      <c r="V1224" s="53" t="s">
        <v>2063</v>
      </c>
      <c r="W1224" s="54">
        <v>44286.475798611114</v>
      </c>
      <c r="X1224" s="34" t="str">
        <f t="shared" si="19"/>
        <v>*</v>
      </c>
    </row>
    <row r="1225" spans="1:24" x14ac:dyDescent="0.3">
      <c r="A1225" s="2">
        <v>13558</v>
      </c>
      <c r="B1225" s="3" t="s">
        <v>241</v>
      </c>
      <c r="C1225" s="5" t="s">
        <v>22</v>
      </c>
      <c r="D1225" s="11">
        <v>61</v>
      </c>
      <c r="E1225" s="23">
        <v>2</v>
      </c>
      <c r="F1225" s="11">
        <v>12</v>
      </c>
      <c r="G1225" s="74">
        <f>IFERROR( ROUNDUP(tabEstimativa[[#This Row],[ESTIMATIVA]] / tabEstimativa[[#This Row],[PERÍODO]],0), 0 )</f>
        <v>9</v>
      </c>
      <c r="H1225" s="72">
        <v>100</v>
      </c>
      <c r="I1225" s="12">
        <v>44159</v>
      </c>
      <c r="J1225" s="7">
        <v>39</v>
      </c>
      <c r="K1225" s="8">
        <v>2020</v>
      </c>
      <c r="L1225" s="6">
        <v>44256</v>
      </c>
      <c r="M1225" s="238">
        <f>SUMIFS(tabSaldoAta[SALDO],tabSaldoAta[CÓDIGO],tabEstimativa[[#This Row],[CÓDIGO]],tabSaldoAta[ATA.NR],tabEstimativa[[#This Row],[ATA.NR]],tabSaldoAta[ATA.ANO],tabEstimativa[[#This Row],[ATA.ANO]])</f>
        <v>0</v>
      </c>
      <c r="N1225" s="13" t="s">
        <v>1198</v>
      </c>
      <c r="O1225" s="307" t="str">
        <f>IFERROR( VLOOKUP(CONCATENATE(tabEstimativa[[#This Row],[ATA.NR]],"/",tabEstimativa[[#This Row],[ATA.ANO]]-2000),tabAtas[#Data],6,FALSE), "" )</f>
        <v>FERROS, CANTONEIRAS, BARRA FIO REDONDO E TUBOS DE PVC</v>
      </c>
      <c r="P1225" s="36" t="s">
        <v>3340</v>
      </c>
      <c r="Q1225" s="35">
        <f>IFERROR( VLOOKUP(tabEstimativa[[#This Row],[PREGÃO]],tabPregões[#Data],6,FALSE), "" )</f>
        <v>43899</v>
      </c>
      <c r="R1225" s="48">
        <v>1</v>
      </c>
      <c r="S1225" s="66" t="str">
        <f>IF(COUNTIFS(tabImprósperosDetalhes[PREGÃO],tabEstimativa[[#This Row],[PREGÃO]],tabImprósperosDetalhes[IMPRÓSPERO],tabEstimativa[[#This Row],[LOTE]]) &gt; 0,"X","")</f>
        <v/>
      </c>
      <c r="T1225" s="98" t="str">
        <f>IFERROR( VLOOKUP(tabEstimativa[[#This Row],[PREGÃO]],tabPregões[#Data],11,FALSE), "" )</f>
        <v>Empresa FERTELA solicitou prorrogação de prazo para assinar o contrato</v>
      </c>
      <c r="U1225" s="29" t="s">
        <v>1560</v>
      </c>
      <c r="V1225" s="53" t="s">
        <v>2063</v>
      </c>
      <c r="W1225" s="54">
        <v>44256.327847222223</v>
      </c>
      <c r="X1225" s="34" t="str">
        <f t="shared" si="19"/>
        <v>*</v>
      </c>
    </row>
    <row r="1226" spans="1:24" x14ac:dyDescent="0.3">
      <c r="A1226" s="2">
        <v>13559</v>
      </c>
      <c r="B1226" s="3" t="s">
        <v>238</v>
      </c>
      <c r="C1226" s="5" t="s">
        <v>22</v>
      </c>
      <c r="D1226" s="11">
        <v>61</v>
      </c>
      <c r="E1226" s="23">
        <v>2</v>
      </c>
      <c r="F1226" s="11">
        <v>12</v>
      </c>
      <c r="G1226" s="74">
        <f>IFERROR( ROUNDUP(tabEstimativa[[#This Row],[ESTIMATIVA]] / tabEstimativa[[#This Row],[PERÍODO]],0), 0 )</f>
        <v>17</v>
      </c>
      <c r="H1226" s="72">
        <v>200</v>
      </c>
      <c r="I1226" s="12">
        <v>44159</v>
      </c>
      <c r="J1226" s="7">
        <v>39</v>
      </c>
      <c r="K1226" s="8">
        <v>2020</v>
      </c>
      <c r="L1226" s="6">
        <v>44256</v>
      </c>
      <c r="M1226" s="238">
        <f>SUMIFS(tabSaldoAta[SALDO],tabSaldoAta[CÓDIGO],tabEstimativa[[#This Row],[CÓDIGO]],tabSaldoAta[ATA.NR],tabEstimativa[[#This Row],[ATA.NR]],tabSaldoAta[ATA.ANO],tabEstimativa[[#This Row],[ATA.ANO]])</f>
        <v>150</v>
      </c>
      <c r="N1226" s="13" t="s">
        <v>1198</v>
      </c>
      <c r="O1226" s="307" t="str">
        <f>IFERROR( VLOOKUP(CONCATENATE(tabEstimativa[[#This Row],[ATA.NR]],"/",tabEstimativa[[#This Row],[ATA.ANO]]-2000),tabAtas[#Data],6,FALSE), "" )</f>
        <v>FERROS, CANTONEIRAS, BARRA FIO REDONDO E TUBOS DE PVC</v>
      </c>
      <c r="P1226" s="36" t="s">
        <v>3340</v>
      </c>
      <c r="Q1226" s="35">
        <f>IFERROR( VLOOKUP(tabEstimativa[[#This Row],[PREGÃO]],tabPregões[#Data],6,FALSE), "" )</f>
        <v>43899</v>
      </c>
      <c r="R1226" s="48">
        <v>2</v>
      </c>
      <c r="S1226" s="66" t="str">
        <f>IF(COUNTIFS(tabImprósperosDetalhes[PREGÃO],tabEstimativa[[#This Row],[PREGÃO]],tabImprósperosDetalhes[IMPRÓSPERO],tabEstimativa[[#This Row],[LOTE]]) &gt; 0,"X","")</f>
        <v/>
      </c>
      <c r="T1226" s="98" t="str">
        <f>IFERROR( VLOOKUP(tabEstimativa[[#This Row],[PREGÃO]],tabPregões[#Data],11,FALSE), "" )</f>
        <v>Empresa FERTELA solicitou prorrogação de prazo para assinar o contrato</v>
      </c>
      <c r="U1226" s="29" t="s">
        <v>1560</v>
      </c>
      <c r="V1226" s="53" t="s">
        <v>2063</v>
      </c>
      <c r="W1226" s="54">
        <v>44256.327847222223</v>
      </c>
      <c r="X1226" s="34" t="str">
        <f t="shared" si="19"/>
        <v>*</v>
      </c>
    </row>
    <row r="1227" spans="1:24" x14ac:dyDescent="0.3">
      <c r="A1227" s="2">
        <v>13562</v>
      </c>
      <c r="B1227" s="3" t="s">
        <v>255</v>
      </c>
      <c r="C1227" s="5" t="s">
        <v>22</v>
      </c>
      <c r="D1227" s="11">
        <v>61</v>
      </c>
      <c r="E1227" s="23">
        <v>2</v>
      </c>
      <c r="F1227" s="11">
        <v>12</v>
      </c>
      <c r="G1227" s="74">
        <f>IFERROR( ROUNDUP(tabEstimativa[[#This Row],[ESTIMATIVA]] / tabEstimativa[[#This Row],[PERÍODO]],0), 0 )</f>
        <v>84</v>
      </c>
      <c r="H1227" s="72">
        <v>1000</v>
      </c>
      <c r="I1227" s="12">
        <v>44159</v>
      </c>
      <c r="J1227" s="7">
        <v>39</v>
      </c>
      <c r="K1227" s="8">
        <v>2020</v>
      </c>
      <c r="L1227" s="6">
        <v>44256</v>
      </c>
      <c r="M1227" s="238">
        <f>SUMIFS(tabSaldoAta[SALDO],tabSaldoAta[CÓDIGO],tabEstimativa[[#This Row],[CÓDIGO]],tabSaldoAta[ATA.NR],tabEstimativa[[#This Row],[ATA.NR]],tabSaldoAta[ATA.ANO],tabEstimativa[[#This Row],[ATA.ANO]])</f>
        <v>0</v>
      </c>
      <c r="N1227" s="13" t="s">
        <v>1198</v>
      </c>
      <c r="O1227" s="307" t="str">
        <f>IFERROR( VLOOKUP(CONCATENATE(tabEstimativa[[#This Row],[ATA.NR]],"/",tabEstimativa[[#This Row],[ATA.ANO]]-2000),tabAtas[#Data],6,FALSE), "" )</f>
        <v>FERROS, CANTONEIRAS, BARRA FIO REDONDO E TUBOS DE PVC</v>
      </c>
      <c r="P1227" s="36" t="s">
        <v>3340</v>
      </c>
      <c r="Q1227" s="35">
        <f>IFERROR( VLOOKUP(tabEstimativa[[#This Row],[PREGÃO]],tabPregões[#Data],6,FALSE), "" )</f>
        <v>43899</v>
      </c>
      <c r="R1227" s="48">
        <v>5</v>
      </c>
      <c r="S1227" s="66" t="str">
        <f>IF(COUNTIFS(tabImprósperosDetalhes[PREGÃO],tabEstimativa[[#This Row],[PREGÃO]],tabImprósperosDetalhes[IMPRÓSPERO],tabEstimativa[[#This Row],[LOTE]]) &gt; 0,"X","")</f>
        <v/>
      </c>
      <c r="T1227" s="98" t="str">
        <f>IFERROR( VLOOKUP(tabEstimativa[[#This Row],[PREGÃO]],tabPregões[#Data],11,FALSE), "" )</f>
        <v>Empresa FERTELA solicitou prorrogação de prazo para assinar o contrato</v>
      </c>
      <c r="U1227" s="29" t="s">
        <v>1560</v>
      </c>
      <c r="V1227" s="53" t="s">
        <v>2063</v>
      </c>
      <c r="W1227" s="54">
        <v>44256.327847222223</v>
      </c>
      <c r="X1227" s="34" t="str">
        <f t="shared" si="19"/>
        <v>*</v>
      </c>
    </row>
    <row r="1228" spans="1:24" x14ac:dyDescent="0.3">
      <c r="A1228" s="2">
        <v>13560</v>
      </c>
      <c r="B1228" s="3" t="s">
        <v>239</v>
      </c>
      <c r="C1228" s="5" t="s">
        <v>22</v>
      </c>
      <c r="D1228" s="11">
        <v>61</v>
      </c>
      <c r="E1228" s="23">
        <v>2</v>
      </c>
      <c r="F1228" s="11">
        <v>12</v>
      </c>
      <c r="G1228" s="74">
        <f>IFERROR( ROUNDUP(tabEstimativa[[#This Row],[ESTIMATIVA]] / tabEstimativa[[#This Row],[PERÍODO]],0), 0 )</f>
        <v>5</v>
      </c>
      <c r="H1228" s="72">
        <v>50</v>
      </c>
      <c r="I1228" s="12">
        <v>44159</v>
      </c>
      <c r="J1228" s="7">
        <v>39</v>
      </c>
      <c r="K1228" s="8">
        <v>2020</v>
      </c>
      <c r="L1228" s="6">
        <v>44256</v>
      </c>
      <c r="M1228" s="238">
        <f>SUMIFS(tabSaldoAta[SALDO],tabSaldoAta[CÓDIGO],tabEstimativa[[#This Row],[CÓDIGO]],tabSaldoAta[ATA.NR],tabEstimativa[[#This Row],[ATA.NR]],tabSaldoAta[ATA.ANO],tabEstimativa[[#This Row],[ATA.ANO]])</f>
        <v>25</v>
      </c>
      <c r="N1228" s="13" t="s">
        <v>1198</v>
      </c>
      <c r="O1228" s="307" t="str">
        <f>IFERROR( VLOOKUP(CONCATENATE(tabEstimativa[[#This Row],[ATA.NR]],"/",tabEstimativa[[#This Row],[ATA.ANO]]-2000),tabAtas[#Data],6,FALSE), "" )</f>
        <v>FERROS, CANTONEIRAS, BARRA FIO REDONDO E TUBOS DE PVC</v>
      </c>
      <c r="P1228" s="36" t="s">
        <v>3340</v>
      </c>
      <c r="Q1228" s="35">
        <f>IFERROR( VLOOKUP(tabEstimativa[[#This Row],[PREGÃO]],tabPregões[#Data],6,FALSE), "" )</f>
        <v>43899</v>
      </c>
      <c r="R1228" s="48">
        <v>3</v>
      </c>
      <c r="S1228" s="66" t="str">
        <f>IF(COUNTIFS(tabImprósperosDetalhes[PREGÃO],tabEstimativa[[#This Row],[PREGÃO]],tabImprósperosDetalhes[IMPRÓSPERO],tabEstimativa[[#This Row],[LOTE]]) &gt; 0,"X","")</f>
        <v/>
      </c>
      <c r="T1228" s="98" t="str">
        <f>IFERROR( VLOOKUP(tabEstimativa[[#This Row],[PREGÃO]],tabPregões[#Data],11,FALSE), "" )</f>
        <v>Empresa FERTELA solicitou prorrogação de prazo para assinar o contrato</v>
      </c>
      <c r="U1228" s="29" t="s">
        <v>1560</v>
      </c>
      <c r="V1228" s="53" t="s">
        <v>2063</v>
      </c>
      <c r="W1228" s="54">
        <v>44256.327847222223</v>
      </c>
      <c r="X1228" s="34" t="str">
        <f t="shared" si="19"/>
        <v>*</v>
      </c>
    </row>
    <row r="1229" spans="1:24" x14ac:dyDescent="0.3">
      <c r="A1229" s="2">
        <v>13561</v>
      </c>
      <c r="B1229" s="3" t="s">
        <v>240</v>
      </c>
      <c r="C1229" s="5" t="s">
        <v>22</v>
      </c>
      <c r="D1229" s="11">
        <v>61</v>
      </c>
      <c r="E1229" s="23">
        <v>2</v>
      </c>
      <c r="F1229" s="11">
        <v>12</v>
      </c>
      <c r="G1229" s="74">
        <f>IFERROR( ROUNDUP(tabEstimativa[[#This Row],[ESTIMATIVA]] / tabEstimativa[[#This Row],[PERÍODO]],0), 0 )</f>
        <v>17</v>
      </c>
      <c r="H1229" s="72">
        <v>200</v>
      </c>
      <c r="I1229" s="12">
        <v>44159</v>
      </c>
      <c r="J1229" s="7">
        <v>204</v>
      </c>
      <c r="K1229" s="8">
        <v>2018</v>
      </c>
      <c r="L1229" s="6">
        <v>43746</v>
      </c>
      <c r="M1229" s="238">
        <f>SUMIFS(tabSaldoAta[SALDO],tabSaldoAta[CÓDIGO],tabEstimativa[[#This Row],[CÓDIGO]],tabSaldoAta[ATA.NR],tabEstimativa[[#This Row],[ATA.NR]],tabSaldoAta[ATA.ANO],tabEstimativa[[#This Row],[ATA.ANO]])</f>
        <v>100</v>
      </c>
      <c r="N1229" s="13" t="s">
        <v>1799</v>
      </c>
      <c r="O1229" s="308" t="s">
        <v>1326</v>
      </c>
      <c r="P1229" s="36" t="s">
        <v>3340</v>
      </c>
      <c r="Q1229" s="35">
        <f>IFERROR( VLOOKUP(tabEstimativa[[#This Row],[PREGÃO]],tabPregões[#Data],6,FALSE), "" )</f>
        <v>43899</v>
      </c>
      <c r="R1229" s="48">
        <v>4</v>
      </c>
      <c r="S1229" s="66" t="str">
        <f>IF(COUNTIFS(tabImprósperosDetalhes[PREGÃO],tabEstimativa[[#This Row],[PREGÃO]],tabImprósperosDetalhes[IMPRÓSPERO],tabEstimativa[[#This Row],[LOTE]]) &gt; 0,"X","")</f>
        <v>X</v>
      </c>
      <c r="T1229" s="98" t="str">
        <f>IFERROR( VLOOKUP(tabEstimativa[[#This Row],[PREGÃO]],tabPregões[#Data],11,FALSE), "" )</f>
        <v>Empresa FERTELA solicitou prorrogação de prazo para assinar o contrato</v>
      </c>
      <c r="U1229" s="29" t="s">
        <v>1380</v>
      </c>
      <c r="V1229" s="53" t="s">
        <v>2063</v>
      </c>
      <c r="W1229" s="54">
        <v>44228.708148148151</v>
      </c>
      <c r="X1229" s="34" t="str">
        <f t="shared" si="19"/>
        <v>*</v>
      </c>
    </row>
    <row r="1230" spans="1:24" x14ac:dyDescent="0.3">
      <c r="A1230" s="2">
        <v>59100</v>
      </c>
      <c r="B1230" s="3" t="s">
        <v>546</v>
      </c>
      <c r="C1230" s="5" t="s">
        <v>22</v>
      </c>
      <c r="D1230" s="11"/>
      <c r="E1230" s="23"/>
      <c r="F1230" s="11">
        <v>12</v>
      </c>
      <c r="G1230" s="74">
        <f>IFERROR( ROUNDUP(tabEstimativa[[#This Row],[ESTIMATIVA]] / tabEstimativa[[#This Row],[PERÍODO]],0), 0 )</f>
        <v>0</v>
      </c>
      <c r="H1230" s="72">
        <v>0</v>
      </c>
      <c r="I1230" s="12">
        <v>43307</v>
      </c>
      <c r="J1230" s="7"/>
      <c r="K1230" s="8"/>
      <c r="L1230" s="6"/>
      <c r="M1230" s="238">
        <f>SUMIFS(tabSaldoAta[SALDO],tabSaldoAta[CÓDIGO],tabEstimativa[[#This Row],[CÓDIGO]],tabSaldoAta[ATA.NR],tabEstimativa[[#This Row],[ATA.NR]],tabSaldoAta[ATA.ANO],tabEstimativa[[#This Row],[ATA.ANO]])</f>
        <v>0</v>
      </c>
      <c r="N1230" s="13" t="s">
        <v>1199</v>
      </c>
      <c r="O1230" s="308" t="s">
        <v>1660</v>
      </c>
      <c r="P1230" s="36" t="s">
        <v>1943</v>
      </c>
      <c r="Q1230" s="35">
        <f>IFERROR( VLOOKUP(tabEstimativa[[#This Row],[PREGÃO]],tabPregões[#Data],6,FALSE), "" )</f>
        <v>43053</v>
      </c>
      <c r="R1230" s="48"/>
      <c r="S1230" s="66" t="str">
        <f>IF(COUNTIFS(tabImprósperosDetalhes[PREGÃO],tabEstimativa[[#This Row],[PREGÃO]],tabImprósperosDetalhes[IMPRÓSPERO],tabEstimativa[[#This Row],[LOTE]]) &gt; 0,"X","")</f>
        <v/>
      </c>
      <c r="T1230" s="98" t="str">
        <f>IFERROR( VLOOKUP(tabEstimativa[[#This Row],[PREGÃO]],tabPregões[#Data],11,FALSE), "" )</f>
        <v>Finalizado</v>
      </c>
      <c r="U1230" s="29" t="s">
        <v>1941</v>
      </c>
      <c r="V1230" s="53" t="s">
        <v>1551</v>
      </c>
      <c r="W1230" s="54">
        <v>43675.427754629629</v>
      </c>
      <c r="X1230" s="34" t="str">
        <f t="shared" si="19"/>
        <v>*</v>
      </c>
    </row>
    <row r="1231" spans="1:24" x14ac:dyDescent="0.3">
      <c r="A1231" s="2">
        <v>114822</v>
      </c>
      <c r="B1231" s="3" t="s">
        <v>549</v>
      </c>
      <c r="C1231" s="5" t="s">
        <v>17</v>
      </c>
      <c r="D1231" s="11">
        <v>61</v>
      </c>
      <c r="E1231" s="23">
        <v>8</v>
      </c>
      <c r="F1231" s="11">
        <v>12</v>
      </c>
      <c r="G1231" s="74">
        <f>IFERROR( ROUNDUP(tabEstimativa[[#This Row],[ESTIMATIVA]] / tabEstimativa[[#This Row],[PERÍODO]],0), 0 )</f>
        <v>9</v>
      </c>
      <c r="H1231" s="72">
        <v>100</v>
      </c>
      <c r="I1231" s="12">
        <v>43733</v>
      </c>
      <c r="J1231" s="7">
        <v>169</v>
      </c>
      <c r="K1231" s="8">
        <v>2017</v>
      </c>
      <c r="L1231" s="6">
        <v>43378</v>
      </c>
      <c r="M1231" s="238">
        <f>SUMIFS(tabSaldoAta[SALDO],tabSaldoAta[CÓDIGO],tabEstimativa[[#This Row],[CÓDIGO]],tabSaldoAta[ATA.NR],tabEstimativa[[#This Row],[ATA.NR]],tabSaldoAta[ATA.ANO],tabEstimativa[[#This Row],[ATA.ANO]])</f>
        <v>0</v>
      </c>
      <c r="N1231" s="13" t="s">
        <v>1799</v>
      </c>
      <c r="O1231" s="308" t="s">
        <v>1316</v>
      </c>
      <c r="P1231" s="36" t="s">
        <v>3258</v>
      </c>
      <c r="Q1231" s="35">
        <f>IFERROR( VLOOKUP(tabEstimativa[[#This Row],[PREGÃO]],tabPregões[#Data],6,FALSE), "" )</f>
        <v>43951</v>
      </c>
      <c r="R1231" s="48">
        <v>6</v>
      </c>
      <c r="S1231" s="66" t="str">
        <f>IF(COUNTIFS(tabImprósperosDetalhes[PREGÃO],tabEstimativa[[#This Row],[PREGÃO]],tabImprósperosDetalhes[IMPRÓSPERO],tabEstimativa[[#This Row],[LOTE]]) &gt; 0,"X","")</f>
        <v>X</v>
      </c>
      <c r="T1231" s="98" t="str">
        <f>IFERROR( VLOOKUP(tabEstimativa[[#This Row],[PREGÃO]],tabPregões[#Data],11,FALSE), "" )</f>
        <v>Processo conferido, finalizado.</v>
      </c>
      <c r="U1231" s="29" t="s">
        <v>1946</v>
      </c>
      <c r="V1231" s="53" t="s">
        <v>2063</v>
      </c>
      <c r="W1231" s="54">
        <v>44228.708344907405</v>
      </c>
      <c r="X1231" s="34" t="str">
        <f t="shared" si="19"/>
        <v>*</v>
      </c>
    </row>
    <row r="1232" spans="1:24" x14ac:dyDescent="0.3">
      <c r="A1232" s="2">
        <v>60116</v>
      </c>
      <c r="B1232" s="3" t="s">
        <v>242</v>
      </c>
      <c r="C1232" s="5" t="s">
        <v>3</v>
      </c>
      <c r="D1232" s="11">
        <v>61</v>
      </c>
      <c r="E1232" s="23">
        <v>3</v>
      </c>
      <c r="F1232" s="11">
        <v>12</v>
      </c>
      <c r="G1232" s="74">
        <f>IFERROR( ROUNDUP(tabEstimativa[[#This Row],[ESTIMATIVA]] / tabEstimativa[[#This Row],[PERÍODO]],0), 0 )</f>
        <v>15</v>
      </c>
      <c r="H1232" s="72">
        <v>170</v>
      </c>
      <c r="I1232" s="12">
        <v>44159</v>
      </c>
      <c r="J1232" s="7">
        <v>87</v>
      </c>
      <c r="K1232" s="8">
        <v>2020</v>
      </c>
      <c r="L1232" s="6">
        <v>44286</v>
      </c>
      <c r="M1232" s="238">
        <f>SUMIFS(tabSaldoAta[SALDO],tabSaldoAta[CÓDIGO],tabEstimativa[[#This Row],[CÓDIGO]],tabSaldoAta[ATA.NR],tabEstimativa[[#This Row],[ATA.NR]],tabSaldoAta[ATA.ANO],tabEstimativa[[#This Row],[ATA.ANO]])</f>
        <v>100</v>
      </c>
      <c r="N1232" s="13" t="s">
        <v>1198</v>
      </c>
      <c r="O1232" s="307" t="str">
        <f>IFERROR( VLOOKUP(CONCATENATE(tabEstimativa[[#This Row],[ATA.NR]],"/",tabEstimativa[[#This Row],[ATA.ANO]]-2000),tabAtas[#Data],6,FALSE), "" )</f>
        <v>MATERIAL ELETRICO</v>
      </c>
      <c r="P1232" s="36" t="s">
        <v>3258</v>
      </c>
      <c r="Q1232" s="35">
        <f>IFERROR( VLOOKUP(tabEstimativa[[#This Row],[PREGÃO]],tabPregões[#Data],6,FALSE), "" )</f>
        <v>43951</v>
      </c>
      <c r="R1232" s="48">
        <v>35</v>
      </c>
      <c r="S1232" s="66" t="str">
        <f>IF(COUNTIFS(tabImprósperosDetalhes[PREGÃO],tabEstimativa[[#This Row],[PREGÃO]],tabImprósperosDetalhes[IMPRÓSPERO],tabEstimativa[[#This Row],[LOTE]]) &gt; 0,"X","")</f>
        <v/>
      </c>
      <c r="T1232" s="98" t="str">
        <f>IFERROR( VLOOKUP(tabEstimativa[[#This Row],[PREGÃO]],tabPregões[#Data],11,FALSE), "" )</f>
        <v>Processo conferido, finalizado.</v>
      </c>
      <c r="U1232" s="29" t="s">
        <v>1560</v>
      </c>
      <c r="V1232" s="53" t="s">
        <v>2063</v>
      </c>
      <c r="W1232" s="54">
        <v>44286.475798611114</v>
      </c>
      <c r="X1232" s="34" t="str">
        <f t="shared" si="19"/>
        <v>*</v>
      </c>
    </row>
    <row r="1233" spans="1:24" x14ac:dyDescent="0.3">
      <c r="A1233" s="2">
        <v>64253</v>
      </c>
      <c r="B1233" s="3" t="s">
        <v>344</v>
      </c>
      <c r="C1233" s="5" t="s">
        <v>22</v>
      </c>
      <c r="D1233" s="11">
        <v>69</v>
      </c>
      <c r="E1233" s="23">
        <v>17</v>
      </c>
      <c r="F1233" s="11">
        <v>12</v>
      </c>
      <c r="G1233" s="74">
        <f>IFERROR( ROUNDUP(tabEstimativa[[#This Row],[ESTIMATIVA]] / tabEstimativa[[#This Row],[PERÍODO]],0), 0 )</f>
        <v>71</v>
      </c>
      <c r="H1233" s="72">
        <v>850</v>
      </c>
      <c r="I1233" s="12">
        <v>44335</v>
      </c>
      <c r="J1233" s="7">
        <v>16</v>
      </c>
      <c r="K1233" s="8">
        <v>2020</v>
      </c>
      <c r="L1233" s="6">
        <v>44223</v>
      </c>
      <c r="M1233" s="238">
        <f>SUMIFS(tabSaldoAta[SALDO],tabSaldoAta[CÓDIGO],tabEstimativa[[#This Row],[CÓDIGO]],tabSaldoAta[ATA.NR],tabEstimativa[[#This Row],[ATA.NR]],tabSaldoAta[ATA.ANO],tabEstimativa[[#This Row],[ATA.ANO]])</f>
        <v>1000</v>
      </c>
      <c r="N1233" s="13" t="s">
        <v>1198</v>
      </c>
      <c r="O1233" s="307" t="str">
        <f>IFERROR( VLOOKUP(CONCATENATE(tabEstimativa[[#This Row],[ATA.NR]],"/",tabEstimativa[[#This Row],[ATA.ANO]]-2000),tabAtas[#Data],6,FALSE), "" )</f>
        <v>CHAPA DE ACO, PERFIL E TUBO QUADRADO</v>
      </c>
      <c r="P1233" s="36" t="s">
        <v>3256</v>
      </c>
      <c r="Q1233" s="35">
        <f>IFERROR( VLOOKUP(tabEstimativa[[#This Row],[PREGÃO]],tabPregões[#Data],6,FALSE), "" )</f>
        <v>43871</v>
      </c>
      <c r="R1233" s="48"/>
      <c r="S1233" s="66" t="str">
        <f>IF(COUNTIFS(tabImprósperosDetalhes[PREGÃO],tabEstimativa[[#This Row],[PREGÃO]],tabImprósperosDetalhes[IMPRÓSPERO],tabEstimativa[[#This Row],[LOTE]]) &gt; 0,"X","")</f>
        <v/>
      </c>
      <c r="T1233" s="98" t="str">
        <f>IFERROR( VLOOKUP(tabEstimativa[[#This Row],[PREGÃO]],tabPregões[#Data],11,FALSE), "" )</f>
        <v>Processo conferido, finalizado. Incluso no relatório TCE.</v>
      </c>
      <c r="U1233" s="29" t="s">
        <v>1560</v>
      </c>
      <c r="V1233" s="53" t="s">
        <v>2063</v>
      </c>
      <c r="W1233" s="54">
        <v>44347.387129629627</v>
      </c>
      <c r="X1233" s="34" t="str">
        <f t="shared" si="19"/>
        <v>*</v>
      </c>
    </row>
    <row r="1234" spans="1:24" x14ac:dyDescent="0.3">
      <c r="A1234" s="2">
        <v>111336</v>
      </c>
      <c r="B1234" s="3" t="s">
        <v>243</v>
      </c>
      <c r="C1234" s="5" t="s">
        <v>22</v>
      </c>
      <c r="D1234" s="11">
        <v>61</v>
      </c>
      <c r="E1234" s="23">
        <v>3</v>
      </c>
      <c r="F1234" s="11">
        <v>12</v>
      </c>
      <c r="G1234" s="74">
        <f>IFERROR( ROUNDUP(tabEstimativa[[#This Row],[ESTIMATIVA]] / tabEstimativa[[#This Row],[PERÍODO]],0), 0 )</f>
        <v>0</v>
      </c>
      <c r="H1234" s="72">
        <v>0</v>
      </c>
      <c r="I1234" s="12">
        <v>43963</v>
      </c>
      <c r="J1234" s="7">
        <v>198</v>
      </c>
      <c r="K1234" s="8">
        <v>2019</v>
      </c>
      <c r="L1234" s="6">
        <v>44058</v>
      </c>
      <c r="M1234" s="238">
        <f>SUMIFS(tabSaldoAta[SALDO],tabSaldoAta[CÓDIGO],tabEstimativa[[#This Row],[CÓDIGO]],tabSaldoAta[ATA.NR],tabEstimativa[[#This Row],[ATA.NR]],tabSaldoAta[ATA.ANO],tabEstimativa[[#This Row],[ATA.ANO]])</f>
        <v>290</v>
      </c>
      <c r="N1234" s="13" t="s">
        <v>1799</v>
      </c>
      <c r="O1234" s="307" t="str">
        <f>IFERROR( VLOOKUP(CONCATENATE(tabEstimativa[[#This Row],[ATA.NR]],"/",tabEstimativa[[#This Row],[ATA.ANO]]-2000),tabAtas[#Data],6,FALSE), "" )</f>
        <v>FERROS, CANTONEIRAS, DISCOS, ETC</v>
      </c>
      <c r="P1234" s="36" t="s">
        <v>2013</v>
      </c>
      <c r="Q1234" s="35">
        <f>IFERROR( VLOOKUP(tabEstimativa[[#This Row],[PREGÃO]],tabPregões[#Data],6,FALSE), "" )</f>
        <v>43711</v>
      </c>
      <c r="R1234" s="48"/>
      <c r="S1234" s="66" t="str">
        <f>IF(COUNTIFS(tabImprósperosDetalhes[PREGÃO],tabEstimativa[[#This Row],[PREGÃO]],tabImprósperosDetalhes[IMPRÓSPERO],tabEstimativa[[#This Row],[LOTE]]) &gt; 0,"X","")</f>
        <v/>
      </c>
      <c r="T1234" s="98" t="str">
        <f>IFERROR( VLOOKUP(tabEstimativa[[#This Row],[PREGÃO]],tabPregões[#Data],11,FALSE), "" )</f>
        <v>Processo conferido, finalizado.</v>
      </c>
      <c r="U1234" s="29" t="s">
        <v>1560</v>
      </c>
      <c r="V1234" s="53" t="s">
        <v>1551</v>
      </c>
      <c r="W1234" s="54">
        <v>43965.648611111108</v>
      </c>
      <c r="X1234" s="34" t="str">
        <f t="shared" si="19"/>
        <v>*</v>
      </c>
    </row>
    <row r="1235" spans="1:24" x14ac:dyDescent="0.3">
      <c r="A1235" s="2">
        <v>81766</v>
      </c>
      <c r="B1235" s="3" t="s">
        <v>997</v>
      </c>
      <c r="C1235" s="5" t="s">
        <v>22</v>
      </c>
      <c r="D1235" s="11"/>
      <c r="E1235" s="23"/>
      <c r="F1235" s="11">
        <v>12</v>
      </c>
      <c r="G1235" s="74">
        <f>IFERROR( ROUNDUP(tabEstimativa[[#This Row],[ESTIMATIVA]] / tabEstimativa[[#This Row],[PERÍODO]],0), 0 )</f>
        <v>0</v>
      </c>
      <c r="H1235" s="72">
        <v>0</v>
      </c>
      <c r="I1235" s="12">
        <v>43963</v>
      </c>
      <c r="J1235" s="7">
        <v>175</v>
      </c>
      <c r="K1235" s="8">
        <v>2017</v>
      </c>
      <c r="L1235" s="6">
        <v>43383</v>
      </c>
      <c r="M1235" s="238">
        <f>SUMIFS(tabSaldoAta[SALDO],tabSaldoAta[CÓDIGO],tabEstimativa[[#This Row],[CÓDIGO]],tabSaldoAta[ATA.NR],tabEstimativa[[#This Row],[ATA.NR]],tabSaldoAta[ATA.ANO],tabEstimativa[[#This Row],[ATA.ANO]])</f>
        <v>0</v>
      </c>
      <c r="N1235" s="13" t="s">
        <v>1199</v>
      </c>
      <c r="O1235" s="308" t="s">
        <v>1368</v>
      </c>
      <c r="P1235" s="36" t="s">
        <v>2013</v>
      </c>
      <c r="Q1235" s="35">
        <f>IFERROR( VLOOKUP(tabEstimativa[[#This Row],[PREGÃO]],tabPregões[#Data],6,FALSE), "" )</f>
        <v>43711</v>
      </c>
      <c r="R1235" s="48"/>
      <c r="S1235" s="66" t="str">
        <f>IF(COUNTIFS(tabImprósperosDetalhes[PREGÃO],tabEstimativa[[#This Row],[PREGÃO]],tabImprósperosDetalhes[IMPRÓSPERO],tabEstimativa[[#This Row],[LOTE]]) &gt; 0,"X","")</f>
        <v/>
      </c>
      <c r="T1235" s="98" t="str">
        <f>IFERROR( VLOOKUP(tabEstimativa[[#This Row],[PREGÃO]],tabPregões[#Data],11,FALSE), "" )</f>
        <v>Processo conferido, finalizado.</v>
      </c>
      <c r="U1235" s="29" t="s">
        <v>1941</v>
      </c>
      <c r="V1235" s="53" t="s">
        <v>2063</v>
      </c>
      <c r="W1235" s="54">
        <v>44320.707962962966</v>
      </c>
      <c r="X1235" s="34" t="str">
        <f t="shared" si="19"/>
        <v>*</v>
      </c>
    </row>
    <row r="1236" spans="1:24" x14ac:dyDescent="0.3">
      <c r="A1236" s="2">
        <v>66168</v>
      </c>
      <c r="B1236" s="3" t="s">
        <v>994</v>
      </c>
      <c r="C1236" s="5" t="s">
        <v>22</v>
      </c>
      <c r="D1236" s="11">
        <v>69</v>
      </c>
      <c r="E1236" s="23">
        <v>17</v>
      </c>
      <c r="F1236" s="11">
        <v>12</v>
      </c>
      <c r="G1236" s="74">
        <f>IFERROR( ROUNDUP(tabEstimativa[[#This Row],[ESTIMATIVA]] / tabEstimativa[[#This Row],[PERÍODO]],0), 0 )</f>
        <v>42</v>
      </c>
      <c r="H1236" s="72">
        <v>500</v>
      </c>
      <c r="I1236" s="12">
        <v>44335</v>
      </c>
      <c r="J1236" s="7">
        <v>104</v>
      </c>
      <c r="K1236" s="8">
        <v>2020</v>
      </c>
      <c r="L1236" s="6">
        <v>44319</v>
      </c>
      <c r="M1236" s="238">
        <f>SUMIFS(tabSaldoAta[SALDO],tabSaldoAta[CÓDIGO],tabEstimativa[[#This Row],[CÓDIGO]],tabSaldoAta[ATA.NR],tabEstimativa[[#This Row],[ATA.NR]],tabSaldoAta[ATA.ANO],tabEstimativa[[#This Row],[ATA.ANO]])</f>
        <v>0</v>
      </c>
      <c r="N1236" s="13" t="s">
        <v>1198</v>
      </c>
      <c r="O1236" s="307" t="str">
        <f>IFERROR( VLOOKUP(CONCATENATE(tabEstimativa[[#This Row],[ATA.NR]],"/",tabEstimativa[[#This Row],[ATA.ANO]]-2000),tabAtas[#Data],6,FALSE), "" )</f>
        <v>FERRAGENS</v>
      </c>
      <c r="P1236" s="36" t="s">
        <v>3372</v>
      </c>
      <c r="Q1236" s="35">
        <f>IFERROR( VLOOKUP(tabEstimativa[[#This Row],[PREGÃO]],tabPregões[#Data],6,FALSE), "" )</f>
        <v>43970</v>
      </c>
      <c r="R1236" s="48"/>
      <c r="S1236" s="66" t="str">
        <f>IF(COUNTIFS(tabImprósperosDetalhes[PREGÃO],tabEstimativa[[#This Row],[PREGÃO]],tabImprósperosDetalhes[IMPRÓSPERO],tabEstimativa[[#This Row],[LOTE]]) &gt; 0,"X","")</f>
        <v/>
      </c>
      <c r="T1236" s="98" t="str">
        <f>IFERROR( VLOOKUP(tabEstimativa[[#This Row],[PREGÃO]],tabPregões[#Data],11,FALSE), "" )</f>
        <v>Finalizar, contrato assinado.</v>
      </c>
      <c r="U1236" s="29" t="s">
        <v>1560</v>
      </c>
      <c r="V1236" s="53" t="s">
        <v>2063</v>
      </c>
      <c r="W1236" s="54">
        <v>44347.387129629627</v>
      </c>
      <c r="X1236" s="34" t="str">
        <f t="shared" si="19"/>
        <v>*</v>
      </c>
    </row>
    <row r="1237" spans="1:24" x14ac:dyDescent="0.3">
      <c r="A1237" s="2">
        <v>110448</v>
      </c>
      <c r="B1237" s="3" t="s">
        <v>306</v>
      </c>
      <c r="C1237" s="5" t="s">
        <v>17</v>
      </c>
      <c r="D1237" s="11"/>
      <c r="E1237" s="23"/>
      <c r="F1237" s="11">
        <v>12</v>
      </c>
      <c r="G1237" s="74">
        <f>IFERROR( ROUNDUP(tabEstimativa[[#This Row],[ESTIMATIVA]] / tabEstimativa[[#This Row],[PERÍODO]],0), 0 )</f>
        <v>3</v>
      </c>
      <c r="H1237" s="72">
        <v>30</v>
      </c>
      <c r="I1237" s="12">
        <v>43346</v>
      </c>
      <c r="J1237" s="7"/>
      <c r="K1237" s="8"/>
      <c r="L1237" s="6"/>
      <c r="M1237" s="238">
        <f>SUMIFS(tabSaldoAta[SALDO],tabSaldoAta[CÓDIGO],tabEstimativa[[#This Row],[CÓDIGO]],tabSaldoAta[ATA.NR],tabEstimativa[[#This Row],[ATA.NR]],tabSaldoAta[ATA.ANO],tabEstimativa[[#This Row],[ATA.ANO]])</f>
        <v>0</v>
      </c>
      <c r="N1237" s="13" t="s">
        <v>1459</v>
      </c>
      <c r="O1237" s="308" t="s">
        <v>1330</v>
      </c>
      <c r="P1237" s="36"/>
      <c r="Q1237" s="35" t="str">
        <f>IFERROR( VLOOKUP(tabEstimativa[[#This Row],[PREGÃO]],tabPregões[#Data],6,FALSE), "" )</f>
        <v/>
      </c>
      <c r="R1237" s="48"/>
      <c r="S1237" s="66" t="str">
        <f>IF(COUNTIFS(tabImprósperosDetalhes[PREGÃO],tabEstimativa[[#This Row],[PREGÃO]],tabImprósperosDetalhes[IMPRÓSPERO],tabEstimativa[[#This Row],[LOTE]]) &gt; 0,"X","")</f>
        <v/>
      </c>
      <c r="T1237" s="98" t="str">
        <f>IFERROR( VLOOKUP(tabEstimativa[[#This Row],[PREGÃO]],tabPregões[#Data],11,FALSE), "" )</f>
        <v/>
      </c>
      <c r="U1237" s="29" t="s">
        <v>1380</v>
      </c>
      <c r="V1237" s="53" t="s">
        <v>1551</v>
      </c>
      <c r="W1237" s="54">
        <v>43606.696840277778</v>
      </c>
      <c r="X1237" s="34" t="str">
        <f t="shared" si="19"/>
        <v>*</v>
      </c>
    </row>
    <row r="1238" spans="1:24" x14ac:dyDescent="0.3">
      <c r="A1238" s="2">
        <v>13549</v>
      </c>
      <c r="B1238" s="3" t="s">
        <v>293</v>
      </c>
      <c r="C1238" s="5" t="s">
        <v>17</v>
      </c>
      <c r="D1238" s="11"/>
      <c r="E1238" s="23"/>
      <c r="F1238" s="11">
        <v>12</v>
      </c>
      <c r="G1238" s="74">
        <f>IFERROR( ROUNDUP(tabEstimativa[[#This Row],[ESTIMATIVA]] / tabEstimativa[[#This Row],[PERÍODO]],0), 0 )</f>
        <v>13</v>
      </c>
      <c r="H1238" s="72">
        <v>150</v>
      </c>
      <c r="I1238" s="12">
        <v>43346</v>
      </c>
      <c r="J1238" s="7"/>
      <c r="K1238" s="8"/>
      <c r="L1238" s="6"/>
      <c r="M1238" s="238">
        <f>SUMIFS(tabSaldoAta[SALDO],tabSaldoAta[CÓDIGO],tabEstimativa[[#This Row],[CÓDIGO]],tabSaldoAta[ATA.NR],tabEstimativa[[#This Row],[ATA.NR]],tabSaldoAta[ATA.ANO],tabEstimativa[[#This Row],[ATA.ANO]])</f>
        <v>0</v>
      </c>
      <c r="N1238" s="13" t="s">
        <v>1459</v>
      </c>
      <c r="O1238" s="308" t="s">
        <v>1330</v>
      </c>
      <c r="P1238" s="36"/>
      <c r="Q1238" s="35" t="str">
        <f>IFERROR( VLOOKUP(tabEstimativa[[#This Row],[PREGÃO]],tabPregões[#Data],6,FALSE), "" )</f>
        <v/>
      </c>
      <c r="R1238" s="48"/>
      <c r="S1238" s="66" t="str">
        <f>IF(COUNTIFS(tabImprósperosDetalhes[PREGÃO],tabEstimativa[[#This Row],[PREGÃO]],tabImprósperosDetalhes[IMPRÓSPERO],tabEstimativa[[#This Row],[LOTE]]) &gt; 0,"X","")</f>
        <v/>
      </c>
      <c r="T1238" s="98" t="str">
        <f>IFERROR( VLOOKUP(tabEstimativa[[#This Row],[PREGÃO]],tabPregões[#Data],11,FALSE), "" )</f>
        <v/>
      </c>
      <c r="U1238" s="29" t="s">
        <v>1380</v>
      </c>
      <c r="V1238" s="53" t="s">
        <v>1551</v>
      </c>
      <c r="W1238" s="54">
        <v>43606.696840277778</v>
      </c>
      <c r="X1238" s="34" t="str">
        <f t="shared" si="19"/>
        <v>*</v>
      </c>
    </row>
    <row r="1239" spans="1:24" x14ac:dyDescent="0.3">
      <c r="A1239" s="2">
        <v>45607</v>
      </c>
      <c r="B1239" s="3" t="s">
        <v>3139</v>
      </c>
      <c r="C1239" s="5" t="s">
        <v>3</v>
      </c>
      <c r="D1239" s="11">
        <v>61</v>
      </c>
      <c r="E1239" s="23">
        <v>8</v>
      </c>
      <c r="F1239" s="11">
        <v>12</v>
      </c>
      <c r="G1239" s="74">
        <f>ROUNDUP(tabEstimativa[[#This Row],[ESTIMATIVA]] / tabEstimativa[[#This Row],[PERÍODO]],0)</f>
        <v>84</v>
      </c>
      <c r="H1239" s="72">
        <v>1000</v>
      </c>
      <c r="I1239" s="12">
        <v>44159</v>
      </c>
      <c r="J1239" s="2"/>
      <c r="K1239" s="8"/>
      <c r="L1239" s="345"/>
      <c r="M1239" s="238">
        <f>SUMIFS(tabSaldoAta[SALDO],tabSaldoAta[CÓDIGO],tabEstimativa[[#This Row],[CÓDIGO]],tabSaldoAta[ATA.NR],tabEstimativa[[#This Row],[ATA.NR]],tabSaldoAta[ATA.ANO],tabEstimativa[[#This Row],[ATA.ANO]])</f>
        <v>0</v>
      </c>
      <c r="N1239" s="13" t="s">
        <v>1198</v>
      </c>
      <c r="O1239" s="307" t="str">
        <f>IFERROR( VLOOKUP(tabEstimativa[[#This Row],[PREGÃO]],tabPregões[],7,FALSE), "" )</f>
        <v/>
      </c>
      <c r="P1239" s="36"/>
      <c r="Q1239" s="35" t="str">
        <f>IFERROR( VLOOKUP(tabEstimativa[[#This Row],[PREGÃO]],tabPregões[#Data],6,FALSE), "" )</f>
        <v/>
      </c>
      <c r="R1239" s="48"/>
      <c r="S1239" s="66" t="str">
        <f>IF(COUNTIFS(tabImprósperosDetalhes[PREGÃO],tabEstimativa[[#This Row],[PREGÃO]],tabImprósperosDetalhes[IMPRÓSPERO],tabEstimativa[[#This Row],[LOTE]]) &gt; 0,"X","")</f>
        <v/>
      </c>
      <c r="T1239" s="98" t="str">
        <f>IFERROR( VLOOKUP(tabEstimativa[[#This Row],[PREGÃO]],tabPregões[#Data],11,FALSE), "" )</f>
        <v/>
      </c>
      <c r="U1239" s="29"/>
      <c r="V1239" s="53" t="s">
        <v>2063</v>
      </c>
      <c r="W1239" s="54">
        <v>44174.333541666667</v>
      </c>
      <c r="X1239" s="34" t="str">
        <f t="shared" si="19"/>
        <v>*</v>
      </c>
    </row>
    <row r="1240" spans="1:24" x14ac:dyDescent="0.3">
      <c r="A1240" s="2">
        <v>60830</v>
      </c>
      <c r="B1240" s="3" t="s">
        <v>2237</v>
      </c>
      <c r="C1240" s="5" t="s">
        <v>3</v>
      </c>
      <c r="D1240" s="11">
        <v>61</v>
      </c>
      <c r="E1240" s="23">
        <v>8</v>
      </c>
      <c r="F1240" s="11">
        <v>12</v>
      </c>
      <c r="G1240" s="74">
        <f>ROUNDUP(tabEstimativa[[#This Row],[ESTIMATIVA]] / tabEstimativa[[#This Row],[PERÍODO]],0)</f>
        <v>5</v>
      </c>
      <c r="H1240" s="72">
        <v>50</v>
      </c>
      <c r="I1240" s="12">
        <v>43733</v>
      </c>
      <c r="J1240" s="7">
        <v>191</v>
      </c>
      <c r="K1240" s="8">
        <v>2020</v>
      </c>
      <c r="L1240" s="6">
        <v>44446</v>
      </c>
      <c r="M1240" s="238">
        <f>SUMIFS(tabSaldoAta[SALDO],tabSaldoAta[CÓDIGO],tabEstimativa[[#This Row],[CÓDIGO]],tabSaldoAta[ATA.NR],tabEstimativa[[#This Row],[ATA.NR]],tabSaldoAta[ATA.ANO],tabEstimativa[[#This Row],[ATA.ANO]])</f>
        <v>50</v>
      </c>
      <c r="N1240" s="13" t="s">
        <v>1799</v>
      </c>
      <c r="O1240" s="307" t="s">
        <v>1869</v>
      </c>
      <c r="P1240" s="36" t="s">
        <v>3258</v>
      </c>
      <c r="Q1240" s="35">
        <f>IFERROR( VLOOKUP(tabEstimativa[[#This Row],[PREGÃO]],tabPregões[#Data],6,FALSE), "" )</f>
        <v>43951</v>
      </c>
      <c r="R1240" s="48">
        <v>36</v>
      </c>
      <c r="S1240" s="66" t="str">
        <f>IF(COUNTIFS(tabImprósperosDetalhes[PREGÃO],tabEstimativa[[#This Row],[PREGÃO]],tabImprósperosDetalhes[IMPRÓSPERO],tabEstimativa[[#This Row],[LOTE]]) &gt; 0,"X","")</f>
        <v>X</v>
      </c>
      <c r="T1240" s="98" t="str">
        <f>IFERROR( VLOOKUP(tabEstimativa[[#This Row],[PREGÃO]],tabPregões[#Data],11,FALSE), "" )</f>
        <v>Processo conferido, finalizado.</v>
      </c>
      <c r="U1240" s="29"/>
      <c r="V1240" s="53" t="s">
        <v>2063</v>
      </c>
      <c r="W1240" s="54">
        <v>44313.374548611115</v>
      </c>
      <c r="X1240" s="34" t="str">
        <f t="shared" si="19"/>
        <v>*</v>
      </c>
    </row>
    <row r="1241" spans="1:24" x14ac:dyDescent="0.3">
      <c r="A1241" s="2">
        <v>28308</v>
      </c>
      <c r="B1241" s="3" t="s">
        <v>586</v>
      </c>
      <c r="C1241" s="5" t="s">
        <v>3</v>
      </c>
      <c r="D1241" s="11">
        <v>61</v>
      </c>
      <c r="E1241" s="23">
        <v>8</v>
      </c>
      <c r="F1241" s="11">
        <v>12</v>
      </c>
      <c r="G1241" s="74">
        <f>IFERROR( ROUNDUP(tabEstimativa[[#This Row],[ESTIMATIVA]] / tabEstimativa[[#This Row],[PERÍODO]],0), 0 )</f>
        <v>5</v>
      </c>
      <c r="H1241" s="72">
        <v>50</v>
      </c>
      <c r="I1241" s="12">
        <v>44182</v>
      </c>
      <c r="J1241" s="7">
        <v>101</v>
      </c>
      <c r="K1241" s="8">
        <v>2020</v>
      </c>
      <c r="L1241" s="6">
        <v>44313</v>
      </c>
      <c r="M1241" s="238">
        <f>SUMIFS(tabSaldoAta[SALDO],tabSaldoAta[CÓDIGO],tabEstimativa[[#This Row],[CÓDIGO]],tabSaldoAta[ATA.NR],tabEstimativa[[#This Row],[ATA.NR]],tabSaldoAta[ATA.ANO],tabEstimativa[[#This Row],[ATA.ANO]])</f>
        <v>0</v>
      </c>
      <c r="N1241" s="13" t="s">
        <v>1198</v>
      </c>
      <c r="O1241" s="307" t="str">
        <f>IFERROR( VLOOKUP(CONCATENATE(tabEstimativa[[#This Row],[ATA.NR]],"/",tabEstimativa[[#This Row],[ATA.ANO]]-2000),tabAtas[#Data],6,FALSE), "" )</f>
        <v>MATERIAL HIDRAULICO</v>
      </c>
      <c r="P1241" s="36" t="s">
        <v>3371</v>
      </c>
      <c r="Q1241" s="35">
        <f>IFERROR( VLOOKUP(tabEstimativa[[#This Row],[PREGÃO]],tabPregões[#Data],6,FALSE), "" )</f>
        <v>43969</v>
      </c>
      <c r="R1241" s="48">
        <v>33</v>
      </c>
      <c r="S1241" s="66" t="str">
        <f>IF(COUNTIFS(tabImprósperosDetalhes[PREGÃO],tabEstimativa[[#This Row],[PREGÃO]],tabImprósperosDetalhes[IMPRÓSPERO],tabEstimativa[[#This Row],[LOTE]]) &gt; 0,"X","")</f>
        <v/>
      </c>
      <c r="T1241" s="98" t="str">
        <f>IFERROR( VLOOKUP(tabEstimativa[[#This Row],[PREGÃO]],tabPregões[#Data],11,FALSE), "" )</f>
        <v>Processo conferido, finalizado.</v>
      </c>
      <c r="U1241" s="29" t="s">
        <v>1560</v>
      </c>
      <c r="V1241" s="53" t="s">
        <v>2063</v>
      </c>
      <c r="W1241" s="54">
        <v>44313.374548611115</v>
      </c>
      <c r="X1241" s="34" t="str">
        <f t="shared" si="19"/>
        <v>*</v>
      </c>
    </row>
    <row r="1242" spans="1:24" x14ac:dyDescent="0.3">
      <c r="A1242" s="2">
        <v>28306</v>
      </c>
      <c r="B1242" s="3" t="s">
        <v>584</v>
      </c>
      <c r="C1242" s="5" t="s">
        <v>3</v>
      </c>
      <c r="D1242" s="11">
        <v>61</v>
      </c>
      <c r="E1242" s="23">
        <v>8</v>
      </c>
      <c r="F1242" s="11">
        <v>12</v>
      </c>
      <c r="G1242" s="74">
        <f>IFERROR( ROUNDUP(tabEstimativa[[#This Row],[ESTIMATIVA]] / tabEstimativa[[#This Row],[PERÍODO]],0), 0 )</f>
        <v>7</v>
      </c>
      <c r="H1242" s="72">
        <v>80</v>
      </c>
      <c r="I1242" s="12">
        <v>44182</v>
      </c>
      <c r="J1242" s="7">
        <v>101</v>
      </c>
      <c r="K1242" s="8">
        <v>2020</v>
      </c>
      <c r="L1242" s="6">
        <v>44313</v>
      </c>
      <c r="M1242" s="238">
        <f>SUMIFS(tabSaldoAta[SALDO],tabSaldoAta[CÓDIGO],tabEstimativa[[#This Row],[CÓDIGO]],tabSaldoAta[ATA.NR],tabEstimativa[[#This Row],[ATA.NR]],tabSaldoAta[ATA.ANO],tabEstimativa[[#This Row],[ATA.ANO]])</f>
        <v>0</v>
      </c>
      <c r="N1242" s="13" t="s">
        <v>1198</v>
      </c>
      <c r="O1242" s="307" t="str">
        <f>IFERROR( VLOOKUP(CONCATENATE(tabEstimativa[[#This Row],[ATA.NR]],"/",tabEstimativa[[#This Row],[ATA.ANO]]-2000),tabAtas[#Data],6,FALSE), "" )</f>
        <v>MATERIAL HIDRAULICO</v>
      </c>
      <c r="P1242" s="36" t="s">
        <v>3371</v>
      </c>
      <c r="Q1242" s="35">
        <f>IFERROR( VLOOKUP(tabEstimativa[[#This Row],[PREGÃO]],tabPregões[#Data],6,FALSE), "" )</f>
        <v>43969</v>
      </c>
      <c r="R1242" s="48">
        <v>32</v>
      </c>
      <c r="S1242" s="66" t="str">
        <f>IF(COUNTIFS(tabImprósperosDetalhes[PREGÃO],tabEstimativa[[#This Row],[PREGÃO]],tabImprósperosDetalhes[IMPRÓSPERO],tabEstimativa[[#This Row],[LOTE]]) &gt; 0,"X","")</f>
        <v/>
      </c>
      <c r="T1242" s="98" t="str">
        <f>IFERROR( VLOOKUP(tabEstimativa[[#This Row],[PREGÃO]],tabPregões[#Data],11,FALSE), "" )</f>
        <v>Processo conferido, finalizado.</v>
      </c>
      <c r="U1242" s="29" t="s">
        <v>1560</v>
      </c>
      <c r="V1242" s="53" t="s">
        <v>2063</v>
      </c>
      <c r="W1242" s="54">
        <v>44313.374548611115</v>
      </c>
      <c r="X1242" s="34" t="str">
        <f t="shared" si="19"/>
        <v>*</v>
      </c>
    </row>
    <row r="1243" spans="1:24" x14ac:dyDescent="0.3">
      <c r="A1243" s="2">
        <v>28307</v>
      </c>
      <c r="B1243" s="3" t="s">
        <v>585</v>
      </c>
      <c r="C1243" s="5" t="s">
        <v>3</v>
      </c>
      <c r="D1243" s="11">
        <v>61</v>
      </c>
      <c r="E1243" s="23">
        <v>8</v>
      </c>
      <c r="F1243" s="11">
        <v>12</v>
      </c>
      <c r="G1243" s="74">
        <f>IFERROR( ROUNDUP(tabEstimativa[[#This Row],[ESTIMATIVA]] / tabEstimativa[[#This Row],[PERÍODO]],0), 0 )</f>
        <v>0</v>
      </c>
      <c r="H1243" s="72">
        <v>0</v>
      </c>
      <c r="I1243" s="12">
        <v>43906</v>
      </c>
      <c r="J1243" s="7">
        <v>191</v>
      </c>
      <c r="K1243" s="8">
        <v>2020</v>
      </c>
      <c r="L1243" s="6">
        <v>44446</v>
      </c>
      <c r="M1243" s="238">
        <f>SUMIFS(tabSaldoAta[SALDO],tabSaldoAta[CÓDIGO],tabEstimativa[[#This Row],[CÓDIGO]],tabSaldoAta[ATA.NR],tabEstimativa[[#This Row],[ATA.NR]],tabSaldoAta[ATA.ANO],tabEstimativa[[#This Row],[ATA.ANO]])</f>
        <v>0</v>
      </c>
      <c r="N1243" s="13" t="s">
        <v>1799</v>
      </c>
      <c r="O1243" s="308" t="s">
        <v>1660</v>
      </c>
      <c r="P1243" s="36" t="s">
        <v>1853</v>
      </c>
      <c r="Q1243" s="35">
        <f>IFERROR( VLOOKUP(tabEstimativa[[#This Row],[PREGÃO]],tabPregões[#Data],6,FALSE), "" )</f>
        <v>43668</v>
      </c>
      <c r="R1243" s="48"/>
      <c r="S1243" s="66" t="str">
        <f>IF(COUNTIFS(tabImprósperosDetalhes[PREGÃO],tabEstimativa[[#This Row],[PREGÃO]],tabImprósperosDetalhes[IMPRÓSPERO],tabEstimativa[[#This Row],[LOTE]]) &gt; 0,"X","")</f>
        <v/>
      </c>
      <c r="T1243" s="98" t="str">
        <f>IFERROR( VLOOKUP(tabEstimativa[[#This Row],[PREGÃO]],tabPregões[#Data],11,FALSE), "" )</f>
        <v>Processo conferido e finalizado</v>
      </c>
      <c r="U1243" s="29" t="s">
        <v>1380</v>
      </c>
      <c r="V1243" s="53" t="s">
        <v>2063</v>
      </c>
      <c r="W1243" s="54">
        <v>44096.417638888888</v>
      </c>
      <c r="X1243" s="34" t="str">
        <f t="shared" si="19"/>
        <v>*</v>
      </c>
    </row>
    <row r="1244" spans="1:24" x14ac:dyDescent="0.3">
      <c r="A1244" s="2">
        <v>28305</v>
      </c>
      <c r="B1244" s="3" t="s">
        <v>583</v>
      </c>
      <c r="C1244" s="5" t="s">
        <v>3</v>
      </c>
      <c r="D1244" s="11">
        <v>61</v>
      </c>
      <c r="E1244" s="23">
        <v>8</v>
      </c>
      <c r="F1244" s="11">
        <v>12</v>
      </c>
      <c r="G1244" s="74"/>
      <c r="H1244" s="72">
        <v>20</v>
      </c>
      <c r="I1244" s="12">
        <v>43906</v>
      </c>
      <c r="J1244" s="7">
        <v>156</v>
      </c>
      <c r="K1244" s="8">
        <v>2019</v>
      </c>
      <c r="L1244" s="6">
        <v>44013</v>
      </c>
      <c r="M1244" s="238">
        <f>SUMIFS(tabSaldoAta[SALDO],tabSaldoAta[CÓDIGO],tabEstimativa[[#This Row],[CÓDIGO]],tabSaldoAta[ATA.NR],tabEstimativa[[#This Row],[ATA.NR]],tabSaldoAta[ATA.ANO],tabEstimativa[[#This Row],[ATA.ANO]])</f>
        <v>0</v>
      </c>
      <c r="N1244" s="13" t="s">
        <v>1198</v>
      </c>
      <c r="O1244" s="308" t="s">
        <v>1316</v>
      </c>
      <c r="P1244" s="36"/>
      <c r="Q1244" s="35"/>
      <c r="R1244" s="48"/>
      <c r="S1244" s="66"/>
      <c r="T1244" s="98"/>
      <c r="U1244" s="29" t="s">
        <v>3470</v>
      </c>
      <c r="V1244" s="53" t="s">
        <v>1551</v>
      </c>
      <c r="W1244" s="54">
        <v>43906.388645833336</v>
      </c>
      <c r="X1244" s="34" t="str">
        <f t="shared" si="19"/>
        <v>*</v>
      </c>
    </row>
    <row r="1245" spans="1:24" x14ac:dyDescent="0.3">
      <c r="A1245" s="2">
        <v>86287</v>
      </c>
      <c r="B1245" s="3" t="s">
        <v>1067</v>
      </c>
      <c r="C1245" s="5" t="s">
        <v>3</v>
      </c>
      <c r="D1245" s="11"/>
      <c r="E1245" s="23"/>
      <c r="F1245" s="11">
        <v>12</v>
      </c>
      <c r="G1245" s="74">
        <f>IFERROR( ROUNDUP(tabEstimativa[[#This Row],[ESTIMATIVA]] / tabEstimativa[[#This Row],[PERÍODO]],0), 0 )</f>
        <v>0</v>
      </c>
      <c r="H1245" s="72">
        <v>0</v>
      </c>
      <c r="I1245" s="12">
        <v>43418</v>
      </c>
      <c r="J1245" s="7">
        <v>76</v>
      </c>
      <c r="K1245" s="8">
        <v>2019</v>
      </c>
      <c r="L1245" s="6">
        <v>43899</v>
      </c>
      <c r="M1245" s="238">
        <f>SUMIFS(tabSaldoAta[SALDO],tabSaldoAta[CÓDIGO],tabEstimativa[[#This Row],[CÓDIGO]],tabSaldoAta[ATA.NR],tabEstimativa[[#This Row],[ATA.NR]],tabSaldoAta[ATA.ANO],tabEstimativa[[#This Row],[ATA.ANO]])</f>
        <v>0</v>
      </c>
      <c r="N1245" s="13" t="s">
        <v>1199</v>
      </c>
      <c r="O1245" s="308" t="s">
        <v>1660</v>
      </c>
      <c r="P1245" s="36" t="s">
        <v>1742</v>
      </c>
      <c r="Q1245" s="35">
        <f>IFERROR( VLOOKUP(tabEstimativa[[#This Row],[PREGÃO]],tabPregões[#Data],6,FALSE), "" )</f>
        <v>43657</v>
      </c>
      <c r="R1245" s="48"/>
      <c r="S1245" s="66" t="str">
        <f>IF(COUNTIFS(tabImprósperosDetalhes[PREGÃO],tabEstimativa[[#This Row],[PREGÃO]],tabImprósperosDetalhes[IMPRÓSPERO],tabEstimativa[[#This Row],[LOTE]]) &gt; 0,"X","")</f>
        <v/>
      </c>
      <c r="T1245" s="98" t="str">
        <f>IFERROR( VLOOKUP(tabEstimativa[[#This Row],[PREGÃO]],tabPregões[#Data],11,FALSE), "" )</f>
        <v>Processo finalizado. Ata 76/19.</v>
      </c>
      <c r="U1245" s="29" t="s">
        <v>1941</v>
      </c>
      <c r="V1245" s="53" t="s">
        <v>1551</v>
      </c>
      <c r="W1245" s="54">
        <v>43675.382662037038</v>
      </c>
      <c r="X1245" s="34" t="str">
        <f t="shared" si="19"/>
        <v>*</v>
      </c>
    </row>
    <row r="1246" spans="1:24" x14ac:dyDescent="0.3">
      <c r="A1246" s="2">
        <v>80390</v>
      </c>
      <c r="B1246" s="3" t="s">
        <v>244</v>
      </c>
      <c r="C1246" s="5" t="s">
        <v>3</v>
      </c>
      <c r="D1246" s="11">
        <v>61</v>
      </c>
      <c r="E1246" s="23">
        <v>15</v>
      </c>
      <c r="F1246" s="11">
        <v>12</v>
      </c>
      <c r="G1246" s="74">
        <f>IFERROR( ROUNDUP(tabEstimativa[[#This Row],[ESTIMATIVA]] / tabEstimativa[[#This Row],[PERÍODO]],0), 0 )</f>
        <v>13</v>
      </c>
      <c r="H1246" s="72">
        <v>150</v>
      </c>
      <c r="I1246" s="12">
        <v>44159</v>
      </c>
      <c r="J1246" s="7">
        <v>87</v>
      </c>
      <c r="K1246" s="8">
        <v>2020</v>
      </c>
      <c r="L1246" s="6">
        <v>44286</v>
      </c>
      <c r="M1246" s="238">
        <f>SUMIFS(tabSaldoAta[SALDO],tabSaldoAta[CÓDIGO],tabEstimativa[[#This Row],[CÓDIGO]],tabSaldoAta[ATA.NR],tabEstimativa[[#This Row],[ATA.NR]],tabSaldoAta[ATA.ANO],tabEstimativa[[#This Row],[ATA.ANO]])</f>
        <v>0</v>
      </c>
      <c r="N1246" s="13" t="s">
        <v>1198</v>
      </c>
      <c r="O1246" s="307" t="str">
        <f>IFERROR( VLOOKUP(CONCATENATE(tabEstimativa[[#This Row],[ATA.NR]],"/",tabEstimativa[[#This Row],[ATA.ANO]]-2000),tabAtas[#Data],6,FALSE), "" )</f>
        <v>MATERIAL ELETRICO</v>
      </c>
      <c r="P1246" s="36" t="s">
        <v>4484</v>
      </c>
      <c r="Q1246" s="35" t="str">
        <f>IFERROR( VLOOKUP(tabEstimativa[[#This Row],[PREGÃO]],tabPregões[#Data],6,FALSE), "" )</f>
        <v/>
      </c>
      <c r="R1246" s="48"/>
      <c r="S1246" s="66" t="str">
        <f>IF(COUNTIFS(tabImprósperosDetalhes[PREGÃO],tabEstimativa[[#This Row],[PREGÃO]],tabImprósperosDetalhes[IMPRÓSPERO],tabEstimativa[[#This Row],[LOTE]]) &gt; 0,"X","")</f>
        <v/>
      </c>
      <c r="T1246" s="98" t="str">
        <f>IFERROR( VLOOKUP(tabEstimativa[[#This Row],[PREGÃO]],tabPregões[#Data],11,FALSE), "" )</f>
        <v/>
      </c>
      <c r="U1246" s="29" t="s">
        <v>1560</v>
      </c>
      <c r="V1246" s="53" t="s">
        <v>4282</v>
      </c>
      <c r="W1246" s="54">
        <v>44736.40252314815</v>
      </c>
      <c r="X1246" s="34" t="str">
        <f t="shared" si="19"/>
        <v>*</v>
      </c>
    </row>
    <row r="1247" spans="1:24" x14ac:dyDescent="0.3">
      <c r="A1247" s="2">
        <v>95152</v>
      </c>
      <c r="B1247" s="3" t="s">
        <v>615</v>
      </c>
      <c r="C1247" s="5" t="s">
        <v>3</v>
      </c>
      <c r="D1247" s="11"/>
      <c r="E1247" s="23"/>
      <c r="F1247" s="11">
        <v>12</v>
      </c>
      <c r="G1247" s="74">
        <f>IFERROR( ROUNDUP(tabEstimativa[[#This Row],[ESTIMATIVA]] / tabEstimativa[[#This Row],[PERÍODO]],0), 0 )</f>
        <v>0</v>
      </c>
      <c r="H1247" s="72">
        <v>0</v>
      </c>
      <c r="I1247" s="12">
        <v>43418</v>
      </c>
      <c r="J1247" s="7">
        <v>76</v>
      </c>
      <c r="K1247" s="8">
        <v>2019</v>
      </c>
      <c r="L1247" s="6">
        <v>43899</v>
      </c>
      <c r="M1247" s="238">
        <f>SUMIFS(tabSaldoAta[SALDO],tabSaldoAta[CÓDIGO],tabEstimativa[[#This Row],[CÓDIGO]],tabSaldoAta[ATA.NR],tabEstimativa[[#This Row],[ATA.NR]],tabSaldoAta[ATA.ANO],tabEstimativa[[#This Row],[ATA.ANO]])</f>
        <v>0</v>
      </c>
      <c r="N1247" s="13" t="s">
        <v>1199</v>
      </c>
      <c r="O1247" s="308" t="s">
        <v>1341</v>
      </c>
      <c r="P1247" s="36"/>
      <c r="Q1247" s="35" t="str">
        <f>IFERROR( VLOOKUP(tabEstimativa[[#This Row],[PREGÃO]],tabPregões[#Data],6,FALSE), "" )</f>
        <v/>
      </c>
      <c r="R1247" s="48"/>
      <c r="S1247" s="66" t="str">
        <f>IF(COUNTIFS(tabImprósperosDetalhes[PREGÃO],tabEstimativa[[#This Row],[PREGÃO]],tabImprósperosDetalhes[IMPRÓSPERO],tabEstimativa[[#This Row],[LOTE]]) &gt; 0,"X","")</f>
        <v/>
      </c>
      <c r="T1247" s="98" t="str">
        <f>IFERROR( VLOOKUP(tabEstimativa[[#This Row],[PREGÃO]],tabPregões[#Data],11,FALSE), "" )</f>
        <v/>
      </c>
      <c r="U1247" s="29" t="s">
        <v>1941</v>
      </c>
      <c r="V1247" s="53" t="s">
        <v>1551</v>
      </c>
      <c r="W1247" s="54">
        <v>43675.385648148149</v>
      </c>
      <c r="X1247" s="34" t="str">
        <f t="shared" si="19"/>
        <v>*</v>
      </c>
    </row>
    <row r="1248" spans="1:24" x14ac:dyDescent="0.3">
      <c r="A1248" s="2">
        <v>104667</v>
      </c>
      <c r="B1248" s="3" t="s">
        <v>634</v>
      </c>
      <c r="C1248" s="5" t="s">
        <v>3</v>
      </c>
      <c r="D1248" s="11">
        <v>61</v>
      </c>
      <c r="E1248" s="23">
        <v>15</v>
      </c>
      <c r="F1248" s="11">
        <v>12</v>
      </c>
      <c r="G1248" s="74">
        <f>IFERROR( ROUNDUP(tabEstimativa[[#This Row],[ESTIMATIVA]] / tabEstimativa[[#This Row],[PERÍODO]],0), 0 )</f>
        <v>9</v>
      </c>
      <c r="H1248" s="72">
        <v>100</v>
      </c>
      <c r="I1248" s="12">
        <v>43906</v>
      </c>
      <c r="J1248" s="7">
        <v>191</v>
      </c>
      <c r="K1248" s="8">
        <v>2020</v>
      </c>
      <c r="L1248" s="6">
        <v>44446</v>
      </c>
      <c r="M1248" s="238">
        <f>SUMIFS(tabSaldoAta[SALDO],tabSaldoAta[CÓDIGO],tabEstimativa[[#This Row],[CÓDIGO]],tabSaldoAta[ATA.NR],tabEstimativa[[#This Row],[ATA.NR]],tabSaldoAta[ATA.ANO],tabEstimativa[[#This Row],[ATA.ANO]])</f>
        <v>50</v>
      </c>
      <c r="N1248" s="13" t="s">
        <v>1799</v>
      </c>
      <c r="O1248" s="308" t="s">
        <v>1660</v>
      </c>
      <c r="P1248" s="36" t="s">
        <v>1853</v>
      </c>
      <c r="Q1248" s="35">
        <f>IFERROR( VLOOKUP(tabEstimativa[[#This Row],[PREGÃO]],tabPregões[#Data],6,FALSE), "" )</f>
        <v>43668</v>
      </c>
      <c r="R1248" s="48"/>
      <c r="S1248" s="66" t="str">
        <f>IF(COUNTIFS(tabImprósperosDetalhes[PREGÃO],tabEstimativa[[#This Row],[PREGÃO]],tabImprósperosDetalhes[IMPRÓSPERO],tabEstimativa[[#This Row],[LOTE]]) &gt; 0,"X","")</f>
        <v/>
      </c>
      <c r="T1248" s="98" t="str">
        <f>IFERROR( VLOOKUP(tabEstimativa[[#This Row],[PREGÃO]],tabPregões[#Data],11,FALSE), "" )</f>
        <v>Processo conferido e finalizado</v>
      </c>
      <c r="U1248" s="29" t="s">
        <v>1380</v>
      </c>
      <c r="V1248" s="53" t="s">
        <v>2063</v>
      </c>
      <c r="W1248" s="54">
        <v>44313.374548611115</v>
      </c>
      <c r="X1248" s="34" t="str">
        <f t="shared" si="19"/>
        <v>*</v>
      </c>
    </row>
    <row r="1249" spans="1:24" x14ac:dyDescent="0.3">
      <c r="A1249" s="2">
        <v>29538</v>
      </c>
      <c r="B1249" s="3" t="s">
        <v>587</v>
      </c>
      <c r="C1249" s="5" t="s">
        <v>3</v>
      </c>
      <c r="D1249" s="11"/>
      <c r="E1249" s="23"/>
      <c r="F1249" s="11">
        <v>12</v>
      </c>
      <c r="G1249" s="74">
        <f>IFERROR( ROUNDUP(tabEstimativa[[#This Row],[ESTIMATIVA]] / tabEstimativa[[#This Row],[PERÍODO]],0), 0 )</f>
        <v>0</v>
      </c>
      <c r="H1249" s="72">
        <v>0</v>
      </c>
      <c r="I1249" s="12">
        <v>43418</v>
      </c>
      <c r="J1249" s="7"/>
      <c r="K1249" s="8"/>
      <c r="L1249" s="6"/>
      <c r="M1249" s="238">
        <f>SUMIFS(tabSaldoAta[SALDO],tabSaldoAta[CÓDIGO],tabEstimativa[[#This Row],[CÓDIGO]],tabSaldoAta[ATA.NR],tabEstimativa[[#This Row],[ATA.NR]],tabSaldoAta[ATA.ANO],tabEstimativa[[#This Row],[ATA.ANO]])</f>
        <v>0</v>
      </c>
      <c r="N1249" s="13" t="s">
        <v>1199</v>
      </c>
      <c r="O1249" s="308" t="s">
        <v>1341</v>
      </c>
      <c r="P1249" s="36"/>
      <c r="Q1249" s="35" t="str">
        <f>IFERROR( VLOOKUP(tabEstimativa[[#This Row],[PREGÃO]],tabPregões[#Data],6,FALSE), "" )</f>
        <v/>
      </c>
      <c r="R1249" s="48"/>
      <c r="S1249" s="66" t="str">
        <f>IF(COUNTIFS(tabImprósperosDetalhes[PREGÃO],tabEstimativa[[#This Row],[PREGÃO]],tabImprósperosDetalhes[IMPRÓSPERO],tabEstimativa[[#This Row],[LOTE]]) &gt; 0,"X","")</f>
        <v/>
      </c>
      <c r="T1249" s="98" t="str">
        <f>IFERROR( VLOOKUP(tabEstimativa[[#This Row],[PREGÃO]],tabPregões[#Data],11,FALSE), "" )</f>
        <v/>
      </c>
      <c r="U1249" s="29" t="s">
        <v>1380</v>
      </c>
      <c r="V1249" s="53" t="s">
        <v>1551</v>
      </c>
      <c r="W1249" s="54">
        <v>43591.434733796297</v>
      </c>
      <c r="X1249" s="34" t="str">
        <f t="shared" si="19"/>
        <v>*</v>
      </c>
    </row>
    <row r="1250" spans="1:24" x14ac:dyDescent="0.3">
      <c r="A1250" s="2">
        <v>95209</v>
      </c>
      <c r="B1250" s="3" t="s">
        <v>245</v>
      </c>
      <c r="C1250" s="5" t="s">
        <v>3</v>
      </c>
      <c r="D1250" s="11">
        <v>61</v>
      </c>
      <c r="E1250" s="23">
        <v>15</v>
      </c>
      <c r="F1250" s="11">
        <v>12</v>
      </c>
      <c r="G1250" s="74">
        <f>IFERROR( ROUNDUP(tabEstimativa[[#This Row],[ESTIMATIVA]] / tabEstimativa[[#This Row],[PERÍODO]],0), 0 )</f>
        <v>13</v>
      </c>
      <c r="H1250" s="72">
        <v>150</v>
      </c>
      <c r="I1250" s="12">
        <v>44159</v>
      </c>
      <c r="J1250" s="7">
        <v>87</v>
      </c>
      <c r="K1250" s="8">
        <v>2020</v>
      </c>
      <c r="L1250" s="6">
        <v>44286</v>
      </c>
      <c r="M1250" s="238">
        <f>SUMIFS(tabSaldoAta[SALDO],tabSaldoAta[CÓDIGO],tabEstimativa[[#This Row],[CÓDIGO]],tabSaldoAta[ATA.NR],tabEstimativa[[#This Row],[ATA.NR]],tabSaldoAta[ATA.ANO],tabEstimativa[[#This Row],[ATA.ANO]])</f>
        <v>0</v>
      </c>
      <c r="N1250" s="13" t="s">
        <v>1198</v>
      </c>
      <c r="O1250" s="307" t="str">
        <f>IFERROR( VLOOKUP(CONCATENATE(tabEstimativa[[#This Row],[ATA.NR]],"/",tabEstimativa[[#This Row],[ATA.ANO]]-2000),tabAtas[#Data],6,FALSE), "" )</f>
        <v>MATERIAL ELETRICO</v>
      </c>
      <c r="P1250" s="36" t="s">
        <v>3258</v>
      </c>
      <c r="Q1250" s="35">
        <f>IFERROR( VLOOKUP(tabEstimativa[[#This Row],[PREGÃO]],tabPregões[#Data],6,FALSE), "" )</f>
        <v>43951</v>
      </c>
      <c r="R1250" s="48">
        <v>52</v>
      </c>
      <c r="S1250" s="66" t="str">
        <f>IF(COUNTIFS(tabImprósperosDetalhes[PREGÃO],tabEstimativa[[#This Row],[PREGÃO]],tabImprósperosDetalhes[IMPRÓSPERO],tabEstimativa[[#This Row],[LOTE]]) &gt; 0,"X","")</f>
        <v/>
      </c>
      <c r="T1250" s="98" t="str">
        <f>IFERROR( VLOOKUP(tabEstimativa[[#This Row],[PREGÃO]],tabPregões[#Data],11,FALSE), "" )</f>
        <v>Processo conferido, finalizado.</v>
      </c>
      <c r="U1250" s="29" t="s">
        <v>1560</v>
      </c>
      <c r="V1250" s="53" t="s">
        <v>2063</v>
      </c>
      <c r="W1250" s="54">
        <v>44286.475798611114</v>
      </c>
      <c r="X1250" s="34" t="str">
        <f t="shared" si="19"/>
        <v>*</v>
      </c>
    </row>
    <row r="1251" spans="1:24" x14ac:dyDescent="0.3">
      <c r="A1251" s="2">
        <v>30658</v>
      </c>
      <c r="B1251" s="3" t="s">
        <v>246</v>
      </c>
      <c r="C1251" s="5" t="s">
        <v>3</v>
      </c>
      <c r="D1251" s="11">
        <v>61</v>
      </c>
      <c r="E1251" s="23">
        <v>15</v>
      </c>
      <c r="F1251" s="11">
        <v>12</v>
      </c>
      <c r="G1251" s="74">
        <f>IFERROR( ROUNDUP(tabEstimativa[[#This Row],[ESTIMATIVA]] / tabEstimativa[[#This Row],[PERÍODO]],0), 0 )</f>
        <v>0</v>
      </c>
      <c r="H1251" s="72">
        <v>0</v>
      </c>
      <c r="I1251" s="12">
        <v>43677</v>
      </c>
      <c r="J1251" s="7"/>
      <c r="K1251" s="8"/>
      <c r="L1251" s="6"/>
      <c r="M1251" s="238">
        <f>SUMIFS(tabSaldoAta[SALDO],tabSaldoAta[CÓDIGO],tabEstimativa[[#This Row],[CÓDIGO]],tabSaldoAta[ATA.NR],tabEstimativa[[#This Row],[ATA.NR]],tabSaldoAta[ATA.ANO],tabEstimativa[[#This Row],[ATA.ANO]])</f>
        <v>0</v>
      </c>
      <c r="N1251" s="13" t="s">
        <v>1199</v>
      </c>
      <c r="O1251" s="308" t="s">
        <v>1660</v>
      </c>
      <c r="P1251" s="36" t="s">
        <v>1943</v>
      </c>
      <c r="Q1251" s="35">
        <f>IFERROR( VLOOKUP(tabEstimativa[[#This Row],[PREGÃO]],tabPregões[#Data],6,FALSE), "" )</f>
        <v>43053</v>
      </c>
      <c r="R1251" s="48"/>
      <c r="S1251" s="66" t="str">
        <f>IF(COUNTIFS(tabImprósperosDetalhes[PREGÃO],tabEstimativa[[#This Row],[PREGÃO]],tabImprósperosDetalhes[IMPRÓSPERO],tabEstimativa[[#This Row],[LOTE]]) &gt; 0,"X","")</f>
        <v/>
      </c>
      <c r="T1251" s="98" t="str">
        <f>IFERROR( VLOOKUP(tabEstimativa[[#This Row],[PREGÃO]],tabPregões[#Data],11,FALSE), "" )</f>
        <v>Finalizado</v>
      </c>
      <c r="U1251" s="29" t="s">
        <v>1927</v>
      </c>
      <c r="V1251" s="53" t="s">
        <v>1551</v>
      </c>
      <c r="W1251" s="54">
        <v>43684.653680555559</v>
      </c>
      <c r="X1251" s="34" t="str">
        <f t="shared" si="19"/>
        <v>*</v>
      </c>
    </row>
    <row r="1252" spans="1:24" x14ac:dyDescent="0.3">
      <c r="A1252" s="2">
        <v>110174</v>
      </c>
      <c r="B1252" s="3" t="s">
        <v>3473</v>
      </c>
      <c r="C1252" s="5" t="s">
        <v>3</v>
      </c>
      <c r="D1252" s="11">
        <v>61</v>
      </c>
      <c r="E1252" s="23">
        <v>15</v>
      </c>
      <c r="F1252" s="11">
        <v>12</v>
      </c>
      <c r="G1252" s="74"/>
      <c r="H1252" s="72">
        <v>50</v>
      </c>
      <c r="I1252" s="12">
        <v>43906</v>
      </c>
      <c r="J1252" s="7">
        <v>156</v>
      </c>
      <c r="K1252" s="8">
        <v>2019</v>
      </c>
      <c r="L1252" s="6">
        <v>44013</v>
      </c>
      <c r="M1252" s="238">
        <f>SUMIFS(tabSaldoAta[SALDO],tabSaldoAta[CÓDIGO],tabEstimativa[[#This Row],[CÓDIGO]],tabSaldoAta[ATA.NR],tabEstimativa[[#This Row],[ATA.NR]],tabSaldoAta[ATA.ANO],tabEstimativa[[#This Row],[ATA.ANO]])</f>
        <v>0</v>
      </c>
      <c r="N1252" s="13" t="s">
        <v>1198</v>
      </c>
      <c r="O1252" s="308" t="s">
        <v>1316</v>
      </c>
      <c r="P1252" s="36" t="s">
        <v>1853</v>
      </c>
      <c r="Q1252" s="35"/>
      <c r="R1252" s="48"/>
      <c r="S1252" s="66"/>
      <c r="T1252" s="98"/>
      <c r="U1252" s="29" t="s">
        <v>3470</v>
      </c>
      <c r="V1252" s="53" t="s">
        <v>1551</v>
      </c>
      <c r="W1252" s="54">
        <v>43906.404293981483</v>
      </c>
      <c r="X1252" s="34" t="str">
        <f t="shared" si="19"/>
        <v>*</v>
      </c>
    </row>
    <row r="1253" spans="1:24" x14ac:dyDescent="0.3">
      <c r="A1253" s="2">
        <v>42782</v>
      </c>
      <c r="B1253" s="3" t="s">
        <v>592</v>
      </c>
      <c r="C1253" s="5" t="s">
        <v>3</v>
      </c>
      <c r="D1253" s="11">
        <v>51</v>
      </c>
      <c r="E1253" s="23">
        <v>35</v>
      </c>
      <c r="F1253" s="11">
        <v>12</v>
      </c>
      <c r="G1253" s="74">
        <f>IFERROR( ROUNDUP(tabEstimativa[[#This Row],[ESTIMATIVA]] / tabEstimativa[[#This Row],[PERÍODO]],0), 0 )</f>
        <v>1</v>
      </c>
      <c r="H1253" s="72">
        <v>10</v>
      </c>
      <c r="I1253" s="12">
        <v>43762</v>
      </c>
      <c r="J1253" s="7">
        <v>20</v>
      </c>
      <c r="K1253" s="8">
        <v>2018</v>
      </c>
      <c r="L1253" s="6">
        <v>43486</v>
      </c>
      <c r="M1253" s="238">
        <f>SUMIFS(tabSaldoAta[SALDO],tabSaldoAta[CÓDIGO],tabEstimativa[[#This Row],[CÓDIGO]],tabSaldoAta[ATA.NR],tabEstimativa[[#This Row],[ATA.NR]],tabSaldoAta[ATA.ANO],tabEstimativa[[#This Row],[ATA.ANO]])</f>
        <v>0</v>
      </c>
      <c r="N1253" s="13" t="s">
        <v>1199</v>
      </c>
      <c r="O1253" s="308" t="s">
        <v>1341</v>
      </c>
      <c r="P1253" s="36" t="s">
        <v>1742</v>
      </c>
      <c r="Q1253" s="35">
        <f>IFERROR( VLOOKUP(tabEstimativa[[#This Row],[PREGÃO]],tabPregões[#Data],6,FALSE), "" )</f>
        <v>43657</v>
      </c>
      <c r="R1253" s="48"/>
      <c r="S1253" s="66" t="str">
        <f>IF(COUNTIFS(tabImprósperosDetalhes[PREGÃO],tabEstimativa[[#This Row],[PREGÃO]],tabImprósperosDetalhes[IMPRÓSPERO],tabEstimativa[[#This Row],[LOTE]]) &gt; 0,"X","")</f>
        <v/>
      </c>
      <c r="T1253" s="98" t="str">
        <f>IFERROR( VLOOKUP(tabEstimativa[[#This Row],[PREGÃO]],tabPregões[#Data],11,FALSE), "" )</f>
        <v>Processo finalizado. Ata 76/19.</v>
      </c>
      <c r="U1253" s="29" t="s">
        <v>1941</v>
      </c>
      <c r="V1253" s="53" t="s">
        <v>2063</v>
      </c>
      <c r="W1253" s="54">
        <v>43773.621631944443</v>
      </c>
      <c r="X1253" s="34" t="str">
        <f t="shared" si="19"/>
        <v>*</v>
      </c>
    </row>
    <row r="1254" spans="1:24" x14ac:dyDescent="0.3">
      <c r="A1254" s="2">
        <v>132623</v>
      </c>
      <c r="B1254" s="3" t="s">
        <v>247</v>
      </c>
      <c r="C1254" s="5" t="s">
        <v>17</v>
      </c>
      <c r="D1254" s="11">
        <v>51</v>
      </c>
      <c r="E1254" s="23">
        <v>35</v>
      </c>
      <c r="F1254" s="11">
        <v>12</v>
      </c>
      <c r="G1254" s="74">
        <f>IFERROR( ROUNDUP(tabEstimativa[[#This Row],[ESTIMATIVA]] / tabEstimativa[[#This Row],[PERÍODO]],0), 0 )</f>
        <v>7</v>
      </c>
      <c r="H1254" s="72">
        <v>80</v>
      </c>
      <c r="I1254" s="12">
        <v>44308</v>
      </c>
      <c r="J1254" s="7">
        <v>54</v>
      </c>
      <c r="K1254" s="8">
        <v>2020</v>
      </c>
      <c r="L1254" s="6">
        <v>44267</v>
      </c>
      <c r="M1254" s="238">
        <f>SUMIFS(tabSaldoAta[SALDO],tabSaldoAta[CÓDIGO],tabEstimativa[[#This Row],[CÓDIGO]],tabSaldoAta[ATA.NR],tabEstimativa[[#This Row],[ATA.NR]],tabSaldoAta[ATA.ANO],tabEstimativa[[#This Row],[ATA.ANO]])</f>
        <v>0</v>
      </c>
      <c r="N1254" s="13" t="s">
        <v>1198</v>
      </c>
      <c r="O1254" s="307" t="str">
        <f>IFERROR( VLOOKUP(CONCATENATE(tabEstimativa[[#This Row],[ATA.NR]],"/",tabEstimativa[[#This Row],[ATA.ANO]]-2000),tabAtas[#Data],6,FALSE), "" )</f>
        <v>MATERIAL DE CONSTRUÇÃO</v>
      </c>
      <c r="P1254" s="36" t="s">
        <v>4131</v>
      </c>
      <c r="Q1254" s="35">
        <f>IFERROR( VLOOKUP(tabEstimativa[[#This Row],[PREGÃO]],tabPregões[#Data],6,FALSE), "" )</f>
        <v>44271</v>
      </c>
      <c r="R1254" s="48">
        <v>25</v>
      </c>
      <c r="S1254" s="66" t="str">
        <f>IF(COUNTIFS(tabImprósperosDetalhes[PREGÃO],tabEstimativa[[#This Row],[PREGÃO]],tabImprósperosDetalhes[IMPRÓSPERO],tabEstimativa[[#This Row],[LOTE]]) &gt; 0,"X","")</f>
        <v>X</v>
      </c>
      <c r="T1254" s="98" t="str">
        <f>IFERROR( VLOOKUP(tabEstimativa[[#This Row],[PREGÃO]],tabPregões[#Data],11,FALSE), "" )</f>
        <v>Processo finalizado. Ata 105/21.</v>
      </c>
      <c r="U1254" s="29" t="s">
        <v>1560</v>
      </c>
      <c r="V1254" s="53" t="s">
        <v>2063</v>
      </c>
      <c r="W1254" s="54">
        <v>44323.449004629627</v>
      </c>
      <c r="X1254" s="34" t="str">
        <f t="shared" si="19"/>
        <v>*</v>
      </c>
    </row>
    <row r="1255" spans="1:24" x14ac:dyDescent="0.3">
      <c r="A1255" s="2">
        <v>13192</v>
      </c>
      <c r="B1255" s="3" t="s">
        <v>572</v>
      </c>
      <c r="C1255" s="5" t="s">
        <v>3</v>
      </c>
      <c r="D1255" s="11">
        <v>51</v>
      </c>
      <c r="E1255" s="23">
        <v>35</v>
      </c>
      <c r="F1255" s="11">
        <v>12</v>
      </c>
      <c r="G1255" s="74">
        <f>IFERROR( ROUNDUP(tabEstimativa[[#This Row],[ESTIMATIVA]] / tabEstimativa[[#This Row],[PERÍODO]],0), 0 )</f>
        <v>5</v>
      </c>
      <c r="H1255" s="72">
        <v>50</v>
      </c>
      <c r="I1255" s="12">
        <v>44182</v>
      </c>
      <c r="J1255" s="7">
        <v>161</v>
      </c>
      <c r="K1255" s="8">
        <v>2021</v>
      </c>
      <c r="L1255" s="6">
        <v>44748</v>
      </c>
      <c r="M1255" s="238">
        <f>SUMIFS(tabSaldoAta[SALDO],tabSaldoAta[CÓDIGO],tabEstimativa[[#This Row],[CÓDIGO]],tabSaldoAta[ATA.NR],tabEstimativa[[#This Row],[ATA.NR]],tabSaldoAta[ATA.ANO],tabEstimativa[[#This Row],[ATA.ANO]])</f>
        <v>100</v>
      </c>
      <c r="N1255" s="13" t="s">
        <v>1198</v>
      </c>
      <c r="O1255" s="307" t="str">
        <f>IFERROR( VLOOKUP(CONCATENATE(tabEstimativa[[#This Row],[ATA.NR]],"/",tabEstimativa[[#This Row],[ATA.ANO]]-2000),tabAtas[#Data],6,FALSE), "" )</f>
        <v>MATERIAL HIDRAULICO</v>
      </c>
      <c r="P1255" s="36" t="s">
        <v>4234</v>
      </c>
      <c r="Q1255" s="35">
        <f>IFERROR( VLOOKUP(tabEstimativa[[#This Row],[PREGÃO]],tabPregões[#Data],6,FALSE), "" )</f>
        <v>44348</v>
      </c>
      <c r="R1255" s="48"/>
      <c r="S1255" s="66" t="str">
        <f>IF(COUNTIFS(tabImprósperosDetalhes[PREGÃO],tabEstimativa[[#This Row],[PREGÃO]],tabImprósperosDetalhes[IMPRÓSPERO],tabEstimativa[[#This Row],[LOTE]]) &gt; 0,"X","")</f>
        <v/>
      </c>
      <c r="T1255" s="98" t="str">
        <f>IFERROR( VLOOKUP(tabEstimativa[[#This Row],[PREGÃO]],tabPregões[#Data],11,FALSE), "" )</f>
        <v>Processo finalizado. Ata 161/21</v>
      </c>
      <c r="U1255" s="29" t="s">
        <v>1560</v>
      </c>
      <c r="V1255" s="53" t="s">
        <v>2196</v>
      </c>
      <c r="W1255" s="54">
        <v>44775.494560185187</v>
      </c>
      <c r="X1255" s="34" t="str">
        <f t="shared" si="19"/>
        <v>*</v>
      </c>
    </row>
    <row r="1256" spans="1:24" x14ac:dyDescent="0.3">
      <c r="A1256" s="2">
        <v>12673</v>
      </c>
      <c r="B1256" s="3" t="s">
        <v>3972</v>
      </c>
      <c r="C1256" s="5" t="s">
        <v>3</v>
      </c>
      <c r="D1256" s="11">
        <v>72</v>
      </c>
      <c r="E1256" s="23">
        <v>5</v>
      </c>
      <c r="F1256" s="11">
        <v>12</v>
      </c>
      <c r="G1256" s="74">
        <f>ROUNDUP(tabEstimativa[[#This Row],[ESTIMATIVA]] / tabEstimativa[[#This Row],[PERÍODO]],0)</f>
        <v>9</v>
      </c>
      <c r="H1256" s="72">
        <v>100</v>
      </c>
      <c r="I1256" s="268">
        <v>44256</v>
      </c>
      <c r="J1256" s="2">
        <v>35</v>
      </c>
      <c r="K1256" s="8">
        <v>2021</v>
      </c>
      <c r="L1256" s="6">
        <v>44600</v>
      </c>
      <c r="M1256" s="238">
        <f>SUMIFS(tabSaldoAta[SALDO],tabSaldoAta[CÓDIGO],tabEstimativa[[#This Row],[CÓDIGO]],tabSaldoAta[ATA.NR],tabEstimativa[[#This Row],[ATA.NR]],tabSaldoAta[ATA.ANO],tabEstimativa[[#This Row],[ATA.ANO]])</f>
        <v>100</v>
      </c>
      <c r="N1256" s="13" t="s">
        <v>1198</v>
      </c>
      <c r="O1256" s="307" t="str">
        <f>IFERROR( VLOOKUP(tabEstimativa[[#This Row],[PREGÃO]],tabPregões[],7,FALSE), "" )</f>
        <v/>
      </c>
      <c r="P1256" s="36"/>
      <c r="Q1256" s="35" t="str">
        <f>IFERROR( VLOOKUP(tabEstimativa[[#This Row],[PREGÃO]],tabPregões[#Data],6,FALSE), "" )</f>
        <v/>
      </c>
      <c r="R1256" s="48"/>
      <c r="S1256" s="66" t="str">
        <f>IF(COUNTIFS(tabImprósperosDetalhes[PREGÃO],tabEstimativa[[#This Row],[PREGÃO]],tabImprósperosDetalhes[IMPRÓSPERO],tabEstimativa[[#This Row],[LOTE]]) &gt; 0,"X","")</f>
        <v/>
      </c>
      <c r="T1256" s="98" t="str">
        <f>IFERROR( VLOOKUP(tabEstimativa[[#This Row],[PREGÃO]],tabPregões[#Data],11,FALSE), "" )</f>
        <v/>
      </c>
      <c r="U1256" s="29"/>
      <c r="V1256" s="53" t="s">
        <v>2196</v>
      </c>
      <c r="W1256" s="54">
        <v>44607.3358912037</v>
      </c>
      <c r="X1256" s="34" t="str">
        <f t="shared" ref="X1256:X1278" si="20">"*"</f>
        <v>*</v>
      </c>
    </row>
    <row r="1257" spans="1:24" x14ac:dyDescent="0.3">
      <c r="A1257" s="2">
        <v>91811</v>
      </c>
      <c r="B1257" s="3" t="s">
        <v>3943</v>
      </c>
      <c r="C1257" s="5" t="s">
        <v>3</v>
      </c>
      <c r="D1257" s="11">
        <v>72</v>
      </c>
      <c r="E1257" s="23">
        <v>5</v>
      </c>
      <c r="F1257" s="11">
        <v>12</v>
      </c>
      <c r="G1257" s="74">
        <f>ROUNDUP(tabEstimativa[[#This Row],[ESTIMATIVA]] / tabEstimativa[[#This Row],[PERÍODO]],0)</f>
        <v>12</v>
      </c>
      <c r="H1257" s="72">
        <v>135</v>
      </c>
      <c r="I1257" s="268">
        <v>44243</v>
      </c>
      <c r="J1257" s="2">
        <v>35</v>
      </c>
      <c r="K1257" s="8">
        <v>2021</v>
      </c>
      <c r="L1257" s="6">
        <v>44600</v>
      </c>
      <c r="M1257" s="238">
        <f>SUMIFS(tabSaldoAta[SALDO],tabSaldoAta[CÓDIGO],tabEstimativa[[#This Row],[CÓDIGO]],tabSaldoAta[ATA.NR],tabEstimativa[[#This Row],[ATA.NR]],tabSaldoAta[ATA.ANO],tabEstimativa[[#This Row],[ATA.ANO]])</f>
        <v>35</v>
      </c>
      <c r="N1257" s="13" t="s">
        <v>1198</v>
      </c>
      <c r="O1257" s="307" t="str">
        <f>IFERROR( VLOOKUP(tabEstimativa[[#This Row],[PREGÃO]],tabPregões[],7,FALSE), "" )</f>
        <v/>
      </c>
      <c r="P1257" s="36"/>
      <c r="Q1257" s="35" t="str">
        <f>IFERROR( VLOOKUP(tabEstimativa[[#This Row],[PREGÃO]],tabPregões[#Data],6,FALSE), "" )</f>
        <v/>
      </c>
      <c r="R1257" s="48"/>
      <c r="S1257" s="66" t="str">
        <f>IF(COUNTIFS(tabImprósperosDetalhes[PREGÃO],tabEstimativa[[#This Row],[PREGÃO]],tabImprósperosDetalhes[IMPRÓSPERO],tabEstimativa[[#This Row],[LOTE]]) &gt; 0,"X","")</f>
        <v/>
      </c>
      <c r="T1257" s="98" t="str">
        <f>IFERROR( VLOOKUP(tabEstimativa[[#This Row],[PREGÃO]],tabPregões[#Data],11,FALSE), "" )</f>
        <v/>
      </c>
      <c r="U1257" s="29"/>
      <c r="V1257" s="53" t="s">
        <v>2196</v>
      </c>
      <c r="W1257" s="54">
        <v>44607.3358912037</v>
      </c>
      <c r="X1257" s="34" t="str">
        <f t="shared" si="20"/>
        <v>*</v>
      </c>
    </row>
    <row r="1258" spans="1:24" x14ac:dyDescent="0.3">
      <c r="A1258" s="2">
        <v>91868</v>
      </c>
      <c r="B1258" s="3" t="s">
        <v>2865</v>
      </c>
      <c r="C1258" s="5" t="s">
        <v>3</v>
      </c>
      <c r="D1258" s="11">
        <v>72</v>
      </c>
      <c r="E1258" s="23">
        <v>5</v>
      </c>
      <c r="F1258" s="11">
        <v>12</v>
      </c>
      <c r="G1258" s="74">
        <f>ROUNDUP(tabEstimativa[[#This Row],[ESTIMATIVA]] / tabEstimativa[[#This Row],[PERÍODO]],0)</f>
        <v>9</v>
      </c>
      <c r="H1258" s="72">
        <v>100</v>
      </c>
      <c r="I1258" s="268">
        <v>44256</v>
      </c>
      <c r="J1258" s="2">
        <v>35</v>
      </c>
      <c r="K1258" s="8">
        <v>2021</v>
      </c>
      <c r="L1258" s="6">
        <v>44600</v>
      </c>
      <c r="M1258" s="238">
        <f>SUMIFS(tabSaldoAta[SALDO],tabSaldoAta[CÓDIGO],tabEstimativa[[#This Row],[CÓDIGO]],tabSaldoAta[ATA.NR],tabEstimativa[[#This Row],[ATA.NR]],tabSaldoAta[ATA.ANO],tabEstimativa[[#This Row],[ATA.ANO]])</f>
        <v>100</v>
      </c>
      <c r="N1258" s="13" t="s">
        <v>1198</v>
      </c>
      <c r="O1258" s="307" t="str">
        <f>IFERROR( VLOOKUP(tabEstimativa[[#This Row],[PREGÃO]],tabPregões[],7,FALSE), "" )</f>
        <v/>
      </c>
      <c r="P1258" s="36"/>
      <c r="Q1258" s="35" t="str">
        <f>IFERROR( VLOOKUP(tabEstimativa[[#This Row],[PREGÃO]],tabPregões[#Data],6,FALSE), "" )</f>
        <v/>
      </c>
      <c r="R1258" s="48"/>
      <c r="S1258" s="66" t="str">
        <f>IF(COUNTIFS(tabImprósperosDetalhes[PREGÃO],tabEstimativa[[#This Row],[PREGÃO]],tabImprósperosDetalhes[IMPRÓSPERO],tabEstimativa[[#This Row],[LOTE]]) &gt; 0,"X","")</f>
        <v/>
      </c>
      <c r="T1258" s="98" t="str">
        <f>IFERROR( VLOOKUP(tabEstimativa[[#This Row],[PREGÃO]],tabPregões[#Data],11,FALSE), "" )</f>
        <v/>
      </c>
      <c r="U1258" s="29"/>
      <c r="V1258" s="53" t="s">
        <v>2196</v>
      </c>
      <c r="W1258" s="54">
        <v>44607.3358912037</v>
      </c>
      <c r="X1258" s="34" t="str">
        <f t="shared" si="20"/>
        <v>*</v>
      </c>
    </row>
    <row r="1259" spans="1:24" x14ac:dyDescent="0.3">
      <c r="A1259" s="2">
        <v>100280</v>
      </c>
      <c r="B1259" s="3" t="s">
        <v>925</v>
      </c>
      <c r="C1259" s="5" t="s">
        <v>87</v>
      </c>
      <c r="D1259" s="11"/>
      <c r="E1259" s="23"/>
      <c r="F1259" s="11">
        <v>12</v>
      </c>
      <c r="G1259" s="74">
        <f>IFERROR( ROUNDUP(tabEstimativa[[#This Row],[ESTIMATIVA]] / tabEstimativa[[#This Row],[PERÍODO]],0), 0 )</f>
        <v>0</v>
      </c>
      <c r="H1259" s="72">
        <v>0</v>
      </c>
      <c r="I1259" s="12">
        <v>43312</v>
      </c>
      <c r="J1259" s="7"/>
      <c r="K1259" s="8"/>
      <c r="L1259" s="6"/>
      <c r="M1259" s="238">
        <f>SUMIFS(tabSaldoAta[SALDO],tabSaldoAta[CÓDIGO],tabEstimativa[[#This Row],[CÓDIGO]],tabSaldoAta[ATA.NR],tabEstimativa[[#This Row],[ATA.NR]],tabSaldoAta[ATA.ANO],tabEstimativa[[#This Row],[ATA.ANO]])</f>
        <v>0</v>
      </c>
      <c r="N1259" s="13" t="s">
        <v>1199</v>
      </c>
      <c r="O1259" s="308" t="s">
        <v>1359</v>
      </c>
      <c r="P1259" s="36"/>
      <c r="Q1259" s="35" t="str">
        <f>IFERROR( VLOOKUP(tabEstimativa[[#This Row],[PREGÃO]],tabPregões[#Data],6,FALSE), "" )</f>
        <v/>
      </c>
      <c r="R1259" s="48"/>
      <c r="S1259" s="66" t="str">
        <f>IF(COUNTIFS(tabImprósperosDetalhes[PREGÃO],tabEstimativa[[#This Row],[PREGÃO]],tabImprósperosDetalhes[IMPRÓSPERO],tabEstimativa[[#This Row],[LOTE]]) &gt; 0,"X","")</f>
        <v/>
      </c>
      <c r="T1259" s="98" t="str">
        <f>IFERROR( VLOOKUP(tabEstimativa[[#This Row],[PREGÃO]],tabPregões[#Data],11,FALSE), "" )</f>
        <v/>
      </c>
      <c r="U1259" s="29" t="s">
        <v>1380</v>
      </c>
      <c r="V1259" s="53" t="s">
        <v>1551</v>
      </c>
      <c r="W1259" s="54">
        <v>43591.434733796297</v>
      </c>
      <c r="X1259" s="34" t="str">
        <f t="shared" si="20"/>
        <v>*</v>
      </c>
    </row>
    <row r="1260" spans="1:24" x14ac:dyDescent="0.3">
      <c r="A1260" s="2">
        <v>42854</v>
      </c>
      <c r="B1260" s="3" t="s">
        <v>1992</v>
      </c>
      <c r="C1260" s="5" t="s">
        <v>3</v>
      </c>
      <c r="D1260" s="11">
        <v>49</v>
      </c>
      <c r="E1260" s="23">
        <v>8</v>
      </c>
      <c r="F1260" s="11">
        <v>12</v>
      </c>
      <c r="G1260" s="74">
        <f>ROUNDUP(tabEstimativa[[#This Row],[ESTIMATIVA]] / tabEstimativa[[#This Row],[PERÍODO]],0)</f>
        <v>42</v>
      </c>
      <c r="H1260" s="72">
        <v>500</v>
      </c>
      <c r="I1260" s="12">
        <v>44159</v>
      </c>
      <c r="J1260" s="2">
        <v>87</v>
      </c>
      <c r="K1260" s="8">
        <v>2020</v>
      </c>
      <c r="L1260" s="6">
        <v>44286</v>
      </c>
      <c r="M1260" s="238">
        <f>SUMIFS(tabSaldoAta[SALDO],tabSaldoAta[CÓDIGO],tabEstimativa[[#This Row],[CÓDIGO]],tabSaldoAta[ATA.NR],tabEstimativa[[#This Row],[ATA.NR]],tabSaldoAta[ATA.ANO],tabEstimativa[[#This Row],[ATA.ANO]])</f>
        <v>300</v>
      </c>
      <c r="N1260" s="13" t="s">
        <v>1198</v>
      </c>
      <c r="O1260" s="307" t="str">
        <f>IFERROR( VLOOKUP(CONCATENATE(tabEstimativa[[#This Row],[ATA.NR]],"/",tabEstimativa[[#This Row],[ATA.ANO]]-2000),tabAtas[#Data],6,FALSE), "" )</f>
        <v>MATERIAL ELETRICO</v>
      </c>
      <c r="P1260" s="36" t="s">
        <v>3258</v>
      </c>
      <c r="Q1260" s="35">
        <f>IFERROR( VLOOKUP(tabEstimativa[[#This Row],[PREGÃO]],tabPregões[#Data],6,FALSE), "" )</f>
        <v>43951</v>
      </c>
      <c r="R1260" s="48">
        <v>25</v>
      </c>
      <c r="S1260" s="66" t="str">
        <f>IF(COUNTIFS(tabImprósperosDetalhes[PREGÃO],tabEstimativa[[#This Row],[PREGÃO]],tabImprósperosDetalhes[IMPRÓSPERO],tabEstimativa[[#This Row],[LOTE]]) &gt; 0,"X","")</f>
        <v/>
      </c>
      <c r="T1260" s="98" t="str">
        <f>IFERROR( VLOOKUP(tabEstimativa[[#This Row],[PREGÃO]],tabPregões[#Data],11,FALSE), "" )</f>
        <v>Processo conferido, finalizado.</v>
      </c>
      <c r="U1260" s="29" t="s">
        <v>1560</v>
      </c>
      <c r="V1260" s="53" t="s">
        <v>2063</v>
      </c>
      <c r="W1260" s="54">
        <v>44286.475798611114</v>
      </c>
      <c r="X1260" s="34" t="str">
        <f t="shared" si="20"/>
        <v>*</v>
      </c>
    </row>
    <row r="1261" spans="1:24" x14ac:dyDescent="0.3">
      <c r="A1261" s="2">
        <v>131090</v>
      </c>
      <c r="B1261" s="3" t="s">
        <v>1011</v>
      </c>
      <c r="C1261" s="5" t="s">
        <v>17</v>
      </c>
      <c r="D1261" s="11"/>
      <c r="E1261" s="23"/>
      <c r="F1261" s="11">
        <v>12</v>
      </c>
      <c r="G1261" s="74">
        <f>IFERROR( ROUNDUP(tabEstimativa[[#This Row],[ESTIMATIVA]] / tabEstimativa[[#This Row],[PERÍODO]],0), 0 )</f>
        <v>50</v>
      </c>
      <c r="H1261" s="72">
        <v>600</v>
      </c>
      <c r="I1261" s="12">
        <v>43374</v>
      </c>
      <c r="J1261" s="7"/>
      <c r="K1261" s="8"/>
      <c r="L1261" s="6"/>
      <c r="M1261" s="238">
        <f>SUMIFS(tabSaldoAta[SALDO],tabSaldoAta[CÓDIGO],tabEstimativa[[#This Row],[CÓDIGO]],tabSaldoAta[ATA.NR],tabEstimativa[[#This Row],[ATA.NR]],tabSaldoAta[ATA.ANO],tabEstimativa[[#This Row],[ATA.ANO]])</f>
        <v>0</v>
      </c>
      <c r="N1261" s="13" t="s">
        <v>1459</v>
      </c>
      <c r="O1261" s="308" t="s">
        <v>1370</v>
      </c>
      <c r="P1261" s="36"/>
      <c r="Q1261" s="35" t="str">
        <f>IFERROR( VLOOKUP(tabEstimativa[[#This Row],[PREGÃO]],tabPregões[#Data],6,FALSE), "" )</f>
        <v/>
      </c>
      <c r="R1261" s="48"/>
      <c r="S1261" s="66" t="str">
        <f>IF(COUNTIFS(tabImprósperosDetalhes[PREGÃO],tabEstimativa[[#This Row],[PREGÃO]],tabImprósperosDetalhes[IMPRÓSPERO],tabEstimativa[[#This Row],[LOTE]]) &gt; 0,"X","")</f>
        <v/>
      </c>
      <c r="T1261" s="98" t="str">
        <f>IFERROR( VLOOKUP(tabEstimativa[[#This Row],[PREGÃO]],tabPregões[#Data],11,FALSE), "" )</f>
        <v/>
      </c>
      <c r="U1261" s="29" t="s">
        <v>1380</v>
      </c>
      <c r="V1261" s="53" t="s">
        <v>1551</v>
      </c>
      <c r="W1261" s="54">
        <v>43949.629525462966</v>
      </c>
      <c r="X1261" s="34" t="str">
        <f t="shared" si="20"/>
        <v>*</v>
      </c>
    </row>
    <row r="1262" spans="1:24" x14ac:dyDescent="0.3">
      <c r="A1262" s="2">
        <v>125544</v>
      </c>
      <c r="B1262" s="3" t="s">
        <v>934</v>
      </c>
      <c r="C1262" s="5" t="s">
        <v>87</v>
      </c>
      <c r="D1262" s="11"/>
      <c r="E1262" s="23"/>
      <c r="F1262" s="11">
        <v>12</v>
      </c>
      <c r="G1262" s="74">
        <f>IFERROR( ROUNDUP(tabEstimativa[[#This Row],[ESTIMATIVA]] / tabEstimativa[[#This Row],[PERÍODO]],0), 0 )</f>
        <v>9</v>
      </c>
      <c r="H1262" s="72">
        <v>100</v>
      </c>
      <c r="I1262" s="12">
        <v>43312</v>
      </c>
      <c r="J1262" s="7"/>
      <c r="K1262" s="8"/>
      <c r="L1262" s="6"/>
      <c r="M1262" s="238">
        <f>SUMIFS(tabSaldoAta[SALDO],tabSaldoAta[CÓDIGO],tabEstimativa[[#This Row],[CÓDIGO]],tabSaldoAta[ATA.NR],tabEstimativa[[#This Row],[ATA.NR]],tabSaldoAta[ATA.ANO],tabEstimativa[[#This Row],[ATA.ANO]])</f>
        <v>0</v>
      </c>
      <c r="N1262" s="13" t="s">
        <v>1459</v>
      </c>
      <c r="O1262" s="308" t="s">
        <v>1359</v>
      </c>
      <c r="P1262" s="36"/>
      <c r="Q1262" s="35" t="str">
        <f>IFERROR( VLOOKUP(tabEstimativa[[#This Row],[PREGÃO]],tabPregões[#Data],6,FALSE), "" )</f>
        <v/>
      </c>
      <c r="R1262" s="48"/>
      <c r="S1262" s="66" t="str">
        <f>IF(COUNTIFS(tabImprósperosDetalhes[PREGÃO],tabEstimativa[[#This Row],[PREGÃO]],tabImprósperosDetalhes[IMPRÓSPERO],tabEstimativa[[#This Row],[LOTE]]) &gt; 0,"X","")</f>
        <v/>
      </c>
      <c r="T1262" s="98" t="str">
        <f>IFERROR( VLOOKUP(tabEstimativa[[#This Row],[PREGÃO]],tabPregões[#Data],11,FALSE), "" )</f>
        <v/>
      </c>
      <c r="U1262" s="29" t="s">
        <v>1380</v>
      </c>
      <c r="V1262" s="53" t="s">
        <v>1551</v>
      </c>
      <c r="W1262" s="54">
        <v>43606.696840277778</v>
      </c>
      <c r="X1262" s="34" t="str">
        <f t="shared" si="20"/>
        <v>*</v>
      </c>
    </row>
    <row r="1263" spans="1:24" x14ac:dyDescent="0.3">
      <c r="A1263" s="2">
        <v>72052</v>
      </c>
      <c r="B1263" s="3" t="s">
        <v>1471</v>
      </c>
      <c r="C1263" s="5" t="s">
        <v>97</v>
      </c>
      <c r="D1263" s="11">
        <v>76</v>
      </c>
      <c r="E1263" s="23">
        <v>5</v>
      </c>
      <c r="F1263" s="11">
        <v>12</v>
      </c>
      <c r="G1263" s="74">
        <f>IFERROR( ROUNDUP(tabEstimativa[[#This Row],[ESTIMATIVA]] / tabEstimativa[[#This Row],[PERÍODO]],0), 0 )</f>
        <v>3</v>
      </c>
      <c r="H1263" s="72">
        <v>30</v>
      </c>
      <c r="I1263" s="12">
        <v>44308</v>
      </c>
      <c r="J1263" s="2">
        <v>143</v>
      </c>
      <c r="K1263" s="8">
        <v>2020</v>
      </c>
      <c r="L1263" s="6">
        <v>44378</v>
      </c>
      <c r="M1263" s="238">
        <f>SUMIFS(tabSaldoAta[SALDO],tabSaldoAta[CÓDIGO],tabEstimativa[[#This Row],[CÓDIGO]],tabSaldoAta[ATA.NR],tabEstimativa[[#This Row],[ATA.NR]],tabSaldoAta[ATA.ANO],tabEstimativa[[#This Row],[ATA.ANO]])</f>
        <v>15</v>
      </c>
      <c r="N1263" s="13" t="s">
        <v>1198</v>
      </c>
      <c r="O1263" s="307" t="str">
        <f>IFERROR( VLOOKUP(CONCATENATE(tabEstimativa[[#This Row],[ATA.NR]],"/",tabEstimativa[[#This Row],[ATA.ANO]]-2000),tabAtas[#Data],6,FALSE), "" )</f>
        <v>MATERIAL DE PINTURA</v>
      </c>
      <c r="P1263" s="36" t="s">
        <v>3548</v>
      </c>
      <c r="Q1263" s="35">
        <f>IFERROR( VLOOKUP(tabEstimativa[[#This Row],[PREGÃO]],tabPregões[#Data],6,FALSE), "" )</f>
        <v>44020</v>
      </c>
      <c r="R1263" s="48">
        <v>13</v>
      </c>
      <c r="S1263" s="66" t="str">
        <f>IF(COUNTIFS(tabImprósperosDetalhes[PREGÃO],tabEstimativa[[#This Row],[PREGÃO]],tabImprósperosDetalhes[IMPRÓSPERO],tabEstimativa[[#This Row],[LOTE]]) &gt; 0,"X","")</f>
        <v/>
      </c>
      <c r="T1263" s="98" t="str">
        <f>IFERROR( VLOOKUP(tabEstimativa[[#This Row],[PREGÃO]],tabPregões[#Data],11,FALSE), "" )</f>
        <v>Finalizar - contrato assinado</v>
      </c>
      <c r="U1263" s="29" t="s">
        <v>1560</v>
      </c>
      <c r="V1263" s="53" t="s">
        <v>2063</v>
      </c>
      <c r="W1263" s="54">
        <v>44383.366944444446</v>
      </c>
      <c r="X1263" s="34" t="str">
        <f t="shared" si="20"/>
        <v>*</v>
      </c>
    </row>
    <row r="1264" spans="1:24" x14ac:dyDescent="0.3">
      <c r="A1264" s="2">
        <v>77557</v>
      </c>
      <c r="B1264" s="3" t="s">
        <v>360</v>
      </c>
      <c r="C1264" s="5" t="s">
        <v>3</v>
      </c>
      <c r="D1264" s="11">
        <v>74</v>
      </c>
      <c r="E1264" s="23">
        <v>3</v>
      </c>
      <c r="F1264" s="11">
        <v>12</v>
      </c>
      <c r="G1264" s="74">
        <f>IFERROR( ROUNDUP(tabEstimativa[[#This Row],[ESTIMATIVA]] / tabEstimativa[[#This Row],[PERÍODO]],0), 0 )</f>
        <v>0</v>
      </c>
      <c r="H1264" s="72">
        <v>0</v>
      </c>
      <c r="I1264" s="12">
        <v>44335</v>
      </c>
      <c r="J1264" s="7">
        <v>194</v>
      </c>
      <c r="K1264" s="8">
        <v>2020</v>
      </c>
      <c r="L1264" s="6">
        <v>44446</v>
      </c>
      <c r="M1264" s="238">
        <f>SUMIFS(tabSaldoAta[SALDO],tabSaldoAta[CÓDIGO],tabEstimativa[[#This Row],[CÓDIGO]],tabSaldoAta[ATA.NR],tabEstimativa[[#This Row],[ATA.NR]],tabSaldoAta[ATA.ANO],tabEstimativa[[#This Row],[ATA.ANO]])</f>
        <v>0</v>
      </c>
      <c r="N1264" s="13" t="s">
        <v>1199</v>
      </c>
      <c r="O1264" s="308" t="s">
        <v>1633</v>
      </c>
      <c r="P1264" s="36" t="s">
        <v>2021</v>
      </c>
      <c r="Q1264" s="35">
        <f>IFERROR( VLOOKUP(tabEstimativa[[#This Row],[PREGÃO]],tabPregões[#Data],6,FALSE), "" )</f>
        <v>43726</v>
      </c>
      <c r="R1264" s="48"/>
      <c r="S1264" s="66" t="str">
        <f>IF(COUNTIFS(tabImprósperosDetalhes[PREGÃO],tabEstimativa[[#This Row],[PREGÃO]],tabImprósperosDetalhes[IMPRÓSPERO],tabEstimativa[[#This Row],[LOTE]]) &gt; 0,"X","")</f>
        <v/>
      </c>
      <c r="T1264" s="98" t="str">
        <f>IFERROR( VLOOKUP(tabEstimativa[[#This Row],[PREGÃO]],tabPregões[#Data],11,FALSE), "" )</f>
        <v>Área técnica respondeu recurso</v>
      </c>
      <c r="U1264" s="29" t="s">
        <v>1560</v>
      </c>
      <c r="V1264" s="53" t="s">
        <v>2063</v>
      </c>
      <c r="W1264" s="54">
        <v>44473.685844907406</v>
      </c>
      <c r="X1264" s="34" t="str">
        <f t="shared" si="20"/>
        <v>*</v>
      </c>
    </row>
    <row r="1265" spans="1:24" x14ac:dyDescent="0.3">
      <c r="A1265" s="2">
        <v>74909</v>
      </c>
      <c r="B1265" s="3" t="s">
        <v>357</v>
      </c>
      <c r="C1265" s="5" t="s">
        <v>3</v>
      </c>
      <c r="D1265" s="11">
        <v>74</v>
      </c>
      <c r="E1265" s="23">
        <v>3</v>
      </c>
      <c r="F1265" s="11">
        <v>12</v>
      </c>
      <c r="G1265" s="74">
        <f>IFERROR( ROUNDUP(tabEstimativa[[#This Row],[ESTIMATIVA]] / tabEstimativa[[#This Row],[PERÍODO]],0), 0 )</f>
        <v>9</v>
      </c>
      <c r="H1265" s="72">
        <v>100</v>
      </c>
      <c r="I1265" s="12">
        <v>44335</v>
      </c>
      <c r="J1265" s="7">
        <v>194</v>
      </c>
      <c r="K1265" s="8">
        <v>2020</v>
      </c>
      <c r="L1265" s="6">
        <v>44446</v>
      </c>
      <c r="M1265" s="238">
        <f>SUMIFS(tabSaldoAta[SALDO],tabSaldoAta[CÓDIGO],tabEstimativa[[#This Row],[CÓDIGO]],tabSaldoAta[ATA.NR],tabEstimativa[[#This Row],[ATA.NR]],tabSaldoAta[ATA.ANO],tabEstimativa[[#This Row],[ATA.ANO]])</f>
        <v>0</v>
      </c>
      <c r="N1265" s="13" t="s">
        <v>1199</v>
      </c>
      <c r="O1265" s="308" t="s">
        <v>1633</v>
      </c>
      <c r="P1265" s="36" t="s">
        <v>2021</v>
      </c>
      <c r="Q1265" s="35">
        <f>IFERROR( VLOOKUP(tabEstimativa[[#This Row],[PREGÃO]],tabPregões[#Data],6,FALSE), "" )</f>
        <v>43726</v>
      </c>
      <c r="R1265" s="48"/>
      <c r="S1265" s="66" t="str">
        <f>IF(COUNTIFS(tabImprósperosDetalhes[PREGÃO],tabEstimativa[[#This Row],[PREGÃO]],tabImprósperosDetalhes[IMPRÓSPERO],tabEstimativa[[#This Row],[LOTE]]) &gt; 0,"X","")</f>
        <v/>
      </c>
      <c r="T1265" s="98" t="str">
        <f>IFERROR( VLOOKUP(tabEstimativa[[#This Row],[PREGÃO]],tabPregões[#Data],11,FALSE), "" )</f>
        <v>Área técnica respondeu recurso</v>
      </c>
      <c r="U1265" s="29" t="s">
        <v>1560</v>
      </c>
      <c r="V1265" s="53" t="s">
        <v>2063</v>
      </c>
      <c r="W1265" s="54">
        <v>44473.685844907406</v>
      </c>
      <c r="X1265" s="34" t="str">
        <f t="shared" si="20"/>
        <v>*</v>
      </c>
    </row>
    <row r="1266" spans="1:24" x14ac:dyDescent="0.3">
      <c r="A1266" s="2">
        <v>77554</v>
      </c>
      <c r="B1266" s="3" t="s">
        <v>359</v>
      </c>
      <c r="C1266" s="5" t="s">
        <v>3</v>
      </c>
      <c r="D1266" s="11">
        <v>74</v>
      </c>
      <c r="E1266" s="23">
        <v>3</v>
      </c>
      <c r="F1266" s="11">
        <v>12</v>
      </c>
      <c r="G1266" s="74">
        <f>IFERROR( ROUNDUP(tabEstimativa[[#This Row],[ESTIMATIVA]] / tabEstimativa[[#This Row],[PERÍODO]],0), 0 )</f>
        <v>9</v>
      </c>
      <c r="H1266" s="72">
        <v>100</v>
      </c>
      <c r="I1266" s="12">
        <v>44335</v>
      </c>
      <c r="J1266" s="7">
        <v>194</v>
      </c>
      <c r="K1266" s="8">
        <v>2020</v>
      </c>
      <c r="L1266" s="6">
        <v>44446</v>
      </c>
      <c r="M1266" s="238">
        <f>SUMIFS(tabSaldoAta[SALDO],tabSaldoAta[CÓDIGO],tabEstimativa[[#This Row],[CÓDIGO]],tabSaldoAta[ATA.NR],tabEstimativa[[#This Row],[ATA.NR]],tabSaldoAta[ATA.ANO],tabEstimativa[[#This Row],[ATA.ANO]])</f>
        <v>0</v>
      </c>
      <c r="N1266" s="13" t="s">
        <v>1199</v>
      </c>
      <c r="O1266" s="308" t="s">
        <v>1633</v>
      </c>
      <c r="P1266" s="36" t="s">
        <v>2021</v>
      </c>
      <c r="Q1266" s="35">
        <f>IFERROR( VLOOKUP(tabEstimativa[[#This Row],[PREGÃO]],tabPregões[#Data],6,FALSE), "" )</f>
        <v>43726</v>
      </c>
      <c r="R1266" s="48"/>
      <c r="S1266" s="66" t="str">
        <f>IF(COUNTIFS(tabImprósperosDetalhes[PREGÃO],tabEstimativa[[#This Row],[PREGÃO]],tabImprósperosDetalhes[IMPRÓSPERO],tabEstimativa[[#This Row],[LOTE]]) &gt; 0,"X","")</f>
        <v/>
      </c>
      <c r="T1266" s="98" t="str">
        <f>IFERROR( VLOOKUP(tabEstimativa[[#This Row],[PREGÃO]],tabPregões[#Data],11,FALSE), "" )</f>
        <v>Área técnica respondeu recurso</v>
      </c>
      <c r="U1266" s="29" t="s">
        <v>1560</v>
      </c>
      <c r="V1266" s="53" t="s">
        <v>2063</v>
      </c>
      <c r="W1266" s="54">
        <v>44473.685844907406</v>
      </c>
      <c r="X1266" s="34" t="str">
        <f t="shared" si="20"/>
        <v>*</v>
      </c>
    </row>
    <row r="1267" spans="1:24" x14ac:dyDescent="0.3">
      <c r="A1267" s="2">
        <v>74911</v>
      </c>
      <c r="B1267" s="3" t="s">
        <v>358</v>
      </c>
      <c r="C1267" s="5" t="s">
        <v>3</v>
      </c>
      <c r="D1267" s="11">
        <v>74</v>
      </c>
      <c r="E1267" s="23">
        <v>3</v>
      </c>
      <c r="F1267" s="11">
        <v>12</v>
      </c>
      <c r="G1267" s="74">
        <f>IFERROR( ROUNDUP(tabEstimativa[[#This Row],[ESTIMATIVA]] / tabEstimativa[[#This Row],[PERÍODO]],0), 0 )</f>
        <v>25</v>
      </c>
      <c r="H1267" s="72">
        <v>300</v>
      </c>
      <c r="I1267" s="12">
        <v>44335</v>
      </c>
      <c r="J1267" s="7">
        <v>194</v>
      </c>
      <c r="K1267" s="8">
        <v>2020</v>
      </c>
      <c r="L1267" s="6">
        <v>44446</v>
      </c>
      <c r="M1267" s="238">
        <f>SUMIFS(tabSaldoAta[SALDO],tabSaldoAta[CÓDIGO],tabEstimativa[[#This Row],[CÓDIGO]],tabSaldoAta[ATA.NR],tabEstimativa[[#This Row],[ATA.NR]],tabSaldoAta[ATA.ANO],tabEstimativa[[#This Row],[ATA.ANO]])</f>
        <v>0</v>
      </c>
      <c r="N1267" s="13" t="s">
        <v>1199</v>
      </c>
      <c r="O1267" s="308" t="s">
        <v>1633</v>
      </c>
      <c r="P1267" s="36" t="s">
        <v>2021</v>
      </c>
      <c r="Q1267" s="35">
        <f>IFERROR( VLOOKUP(tabEstimativa[[#This Row],[PREGÃO]],tabPregões[#Data],6,FALSE), "" )</f>
        <v>43726</v>
      </c>
      <c r="R1267" s="48"/>
      <c r="S1267" s="66" t="str">
        <f>IF(COUNTIFS(tabImprósperosDetalhes[PREGÃO],tabEstimativa[[#This Row],[PREGÃO]],tabImprósperosDetalhes[IMPRÓSPERO],tabEstimativa[[#This Row],[LOTE]]) &gt; 0,"X","")</f>
        <v/>
      </c>
      <c r="T1267" s="98" t="str">
        <f>IFERROR( VLOOKUP(tabEstimativa[[#This Row],[PREGÃO]],tabPregões[#Data],11,FALSE), "" )</f>
        <v>Área técnica respondeu recurso</v>
      </c>
      <c r="U1267" s="29" t="s">
        <v>1560</v>
      </c>
      <c r="V1267" s="53" t="s">
        <v>2063</v>
      </c>
      <c r="W1267" s="54">
        <v>44473.685844907406</v>
      </c>
      <c r="X1267" s="34" t="str">
        <f t="shared" si="20"/>
        <v>*</v>
      </c>
    </row>
    <row r="1268" spans="1:24" x14ac:dyDescent="0.3">
      <c r="A1268" s="2">
        <v>82185</v>
      </c>
      <c r="B1268" s="3" t="s">
        <v>361</v>
      </c>
      <c r="C1268" s="5" t="s">
        <v>3</v>
      </c>
      <c r="D1268" s="11">
        <v>74</v>
      </c>
      <c r="E1268" s="23">
        <v>3</v>
      </c>
      <c r="F1268" s="11">
        <v>12</v>
      </c>
      <c r="G1268" s="74">
        <f>IFERROR( ROUNDUP(tabEstimativa[[#This Row],[ESTIMATIVA]] / tabEstimativa[[#This Row],[PERÍODO]],0), 0 )</f>
        <v>0</v>
      </c>
      <c r="H1268" s="72">
        <v>0</v>
      </c>
      <c r="I1268" s="12">
        <v>44335</v>
      </c>
      <c r="J1268" s="7">
        <v>194</v>
      </c>
      <c r="K1268" s="8">
        <v>2020</v>
      </c>
      <c r="L1268" s="6">
        <v>44446</v>
      </c>
      <c r="M1268" s="238">
        <f>SUMIFS(tabSaldoAta[SALDO],tabSaldoAta[CÓDIGO],tabEstimativa[[#This Row],[CÓDIGO]],tabSaldoAta[ATA.NR],tabEstimativa[[#This Row],[ATA.NR]],tabSaldoAta[ATA.ANO],tabEstimativa[[#This Row],[ATA.ANO]])</f>
        <v>0</v>
      </c>
      <c r="N1268" s="13" t="s">
        <v>1199</v>
      </c>
      <c r="O1268" s="307" t="str">
        <f>IFERROR( VLOOKUP(CONCATENATE(tabEstimativa[[#This Row],[ATA.NR]],"/",tabEstimativa[[#This Row],[ATA.ANO]]-2000),tabAtas[#Data],6,FALSE), "" )</f>
        <v>CHAPAS, MADEIRAS, FOLHAS DE PORTA, BATENTES</v>
      </c>
      <c r="P1268" s="36" t="s">
        <v>2021</v>
      </c>
      <c r="Q1268" s="35">
        <f>IFERROR( VLOOKUP(tabEstimativa[[#This Row],[PREGÃO]],tabPregões[#Data],6,FALSE), "" )</f>
        <v>43726</v>
      </c>
      <c r="R1268" s="48"/>
      <c r="S1268" s="66" t="str">
        <f>IF(COUNTIFS(tabImprósperosDetalhes[PREGÃO],tabEstimativa[[#This Row],[PREGÃO]],tabImprósperosDetalhes[IMPRÓSPERO],tabEstimativa[[#This Row],[LOTE]]) &gt; 0,"X","")</f>
        <v/>
      </c>
      <c r="T1268" s="98" t="str">
        <f>IFERROR( VLOOKUP(tabEstimativa[[#This Row],[PREGÃO]],tabPregões[#Data],11,FALSE), "" )</f>
        <v>Área técnica respondeu recurso</v>
      </c>
      <c r="U1268" s="29" t="s">
        <v>1560</v>
      </c>
      <c r="V1268" s="53" t="s">
        <v>2063</v>
      </c>
      <c r="W1268" s="54">
        <v>44473.685844907406</v>
      </c>
      <c r="X1268" s="34" t="str">
        <f t="shared" si="20"/>
        <v>*</v>
      </c>
    </row>
    <row r="1269" spans="1:24" x14ac:dyDescent="0.3">
      <c r="A1269" s="2">
        <v>114852</v>
      </c>
      <c r="B1269" s="3" t="s">
        <v>363</v>
      </c>
      <c r="C1269" s="5" t="s">
        <v>3</v>
      </c>
      <c r="D1269" s="11">
        <v>74</v>
      </c>
      <c r="E1269" s="23">
        <v>3</v>
      </c>
      <c r="F1269" s="11">
        <v>12</v>
      </c>
      <c r="G1269" s="74">
        <f>IFERROR( ROUNDUP(tabEstimativa[[#This Row],[ESTIMATIVA]] / tabEstimativa[[#This Row],[PERÍODO]],0), 0 )</f>
        <v>0</v>
      </c>
      <c r="H1269" s="72">
        <v>0</v>
      </c>
      <c r="I1269" s="12">
        <v>44335</v>
      </c>
      <c r="J1269" s="7">
        <v>194</v>
      </c>
      <c r="K1269" s="8">
        <v>2020</v>
      </c>
      <c r="L1269" s="6">
        <v>44446</v>
      </c>
      <c r="M1269" s="238">
        <f>SUMIFS(tabSaldoAta[SALDO],tabSaldoAta[CÓDIGO],tabEstimativa[[#This Row],[CÓDIGO]],tabSaldoAta[ATA.NR],tabEstimativa[[#This Row],[ATA.NR]],tabSaldoAta[ATA.ANO],tabEstimativa[[#This Row],[ATA.ANO]])</f>
        <v>0</v>
      </c>
      <c r="N1269" s="13" t="s">
        <v>1199</v>
      </c>
      <c r="O1269" s="308" t="s">
        <v>1633</v>
      </c>
      <c r="P1269" s="36" t="s">
        <v>2021</v>
      </c>
      <c r="Q1269" s="35">
        <f>IFERROR( VLOOKUP(tabEstimativa[[#This Row],[PREGÃO]],tabPregões[#Data],6,FALSE), "" )</f>
        <v>43726</v>
      </c>
      <c r="R1269" s="48"/>
      <c r="S1269" s="66" t="str">
        <f>IF(COUNTIFS(tabImprósperosDetalhes[PREGÃO],tabEstimativa[[#This Row],[PREGÃO]],tabImprósperosDetalhes[IMPRÓSPERO],tabEstimativa[[#This Row],[LOTE]]) &gt; 0,"X","")</f>
        <v/>
      </c>
      <c r="T1269" s="98" t="str">
        <f>IFERROR( VLOOKUP(tabEstimativa[[#This Row],[PREGÃO]],tabPregões[#Data],11,FALSE), "" )</f>
        <v>Área técnica respondeu recurso</v>
      </c>
      <c r="U1269" s="29" t="s">
        <v>1560</v>
      </c>
      <c r="V1269" s="53" t="s">
        <v>2063</v>
      </c>
      <c r="W1269" s="54">
        <v>44473.685844907406</v>
      </c>
      <c r="X1269" s="34" t="str">
        <f t="shared" si="20"/>
        <v>*</v>
      </c>
    </row>
    <row r="1270" spans="1:24" x14ac:dyDescent="0.3">
      <c r="A1270" s="2">
        <v>114853</v>
      </c>
      <c r="B1270" s="3" t="s">
        <v>364</v>
      </c>
      <c r="C1270" s="5" t="s">
        <v>3</v>
      </c>
      <c r="D1270" s="11">
        <v>74</v>
      </c>
      <c r="E1270" s="23">
        <v>3</v>
      </c>
      <c r="F1270" s="11">
        <v>12</v>
      </c>
      <c r="G1270" s="74">
        <f>IFERROR( ROUNDUP(tabEstimativa[[#This Row],[ESTIMATIVA]] / tabEstimativa[[#This Row],[PERÍODO]],0), 0 )</f>
        <v>0</v>
      </c>
      <c r="H1270" s="72">
        <v>0</v>
      </c>
      <c r="I1270" s="12">
        <v>44335</v>
      </c>
      <c r="J1270" s="7">
        <v>194</v>
      </c>
      <c r="K1270" s="8">
        <v>2020</v>
      </c>
      <c r="L1270" s="6">
        <v>44446</v>
      </c>
      <c r="M1270" s="238">
        <f>SUMIFS(tabSaldoAta[SALDO],tabSaldoAta[CÓDIGO],tabEstimativa[[#This Row],[CÓDIGO]],tabSaldoAta[ATA.NR],tabEstimativa[[#This Row],[ATA.NR]],tabSaldoAta[ATA.ANO],tabEstimativa[[#This Row],[ATA.ANO]])</f>
        <v>0</v>
      </c>
      <c r="N1270" s="13" t="s">
        <v>1199</v>
      </c>
      <c r="O1270" s="308" t="s">
        <v>1633</v>
      </c>
      <c r="P1270" s="36" t="s">
        <v>2021</v>
      </c>
      <c r="Q1270" s="35">
        <f>IFERROR( VLOOKUP(tabEstimativa[[#This Row],[PREGÃO]],tabPregões[#Data],6,FALSE), "" )</f>
        <v>43726</v>
      </c>
      <c r="R1270" s="48"/>
      <c r="S1270" s="66" t="str">
        <f>IF(COUNTIFS(tabImprósperosDetalhes[PREGÃO],tabEstimativa[[#This Row],[PREGÃO]],tabImprósperosDetalhes[IMPRÓSPERO],tabEstimativa[[#This Row],[LOTE]]) &gt; 0,"X","")</f>
        <v/>
      </c>
      <c r="T1270" s="98" t="str">
        <f>IFERROR( VLOOKUP(tabEstimativa[[#This Row],[PREGÃO]],tabPregões[#Data],11,FALSE), "" )</f>
        <v>Área técnica respondeu recurso</v>
      </c>
      <c r="U1270" s="29" t="s">
        <v>1560</v>
      </c>
      <c r="V1270" s="53" t="s">
        <v>2063</v>
      </c>
      <c r="W1270" s="54">
        <v>44473.685844907406</v>
      </c>
      <c r="X1270" s="34" t="str">
        <f t="shared" si="20"/>
        <v>*</v>
      </c>
    </row>
    <row r="1271" spans="1:24" x14ac:dyDescent="0.3">
      <c r="A1271" s="2">
        <v>74908</v>
      </c>
      <c r="B1271" s="3" t="s">
        <v>248</v>
      </c>
      <c r="C1271" s="5" t="s">
        <v>3</v>
      </c>
      <c r="D1271" s="11">
        <v>74</v>
      </c>
      <c r="E1271" s="23">
        <v>3</v>
      </c>
      <c r="F1271" s="11">
        <v>12</v>
      </c>
      <c r="G1271" s="74">
        <f>IFERROR( ROUNDUP(tabEstimativa[[#This Row],[ESTIMATIVA]] / tabEstimativa[[#This Row],[PERÍODO]],0), 0 )</f>
        <v>17</v>
      </c>
      <c r="H1271" s="72">
        <v>200</v>
      </c>
      <c r="I1271" s="12">
        <v>44159</v>
      </c>
      <c r="J1271" s="7">
        <v>86</v>
      </c>
      <c r="K1271" s="8">
        <v>2020</v>
      </c>
      <c r="L1271" s="6">
        <v>44285</v>
      </c>
      <c r="M1271" s="238">
        <f>SUMIFS(tabSaldoAta[SALDO],tabSaldoAta[CÓDIGO],tabEstimativa[[#This Row],[CÓDIGO]],tabSaldoAta[ATA.NR],tabEstimativa[[#This Row],[ATA.NR]],tabSaldoAta[ATA.ANO],tabEstimativa[[#This Row],[ATA.ANO]])</f>
        <v>124</v>
      </c>
      <c r="N1271" s="13" t="s">
        <v>1198</v>
      </c>
      <c r="O1271" s="307" t="str">
        <f>IFERROR( VLOOKUP(CONCATENATE(tabEstimativa[[#This Row],[ATA.NR]],"/",tabEstimativa[[#This Row],[ATA.ANO]]-2000),tabAtas[#Data],6,FALSE), "" )</f>
        <v>MADEIRAS</v>
      </c>
      <c r="P1271" s="36" t="s">
        <v>3365</v>
      </c>
      <c r="Q1271" s="35">
        <f>IFERROR( VLOOKUP(tabEstimativa[[#This Row],[PREGÃO]],tabPregões[#Data],6,FALSE), "" )</f>
        <v>43892</v>
      </c>
      <c r="R1271" s="48"/>
      <c r="S1271" s="66" t="str">
        <f>IF(COUNTIFS(tabImprósperosDetalhes[PREGÃO],tabEstimativa[[#This Row],[PREGÃO]],tabImprósperosDetalhes[IMPRÓSPERO],tabEstimativa[[#This Row],[LOTE]]) &gt; 0,"X","")</f>
        <v/>
      </c>
      <c r="T1271" s="98" t="str">
        <f>IFERROR( VLOOKUP(tabEstimativa[[#This Row],[PREGÃO]],tabPregões[#Data],11,FALSE), "" )</f>
        <v>Abertura 02.03.2020 08:30</v>
      </c>
      <c r="U1271" s="29" t="s">
        <v>1560</v>
      </c>
      <c r="V1271" s="53" t="s">
        <v>2063</v>
      </c>
      <c r="W1271" s="54">
        <v>44286.475798611114</v>
      </c>
      <c r="X1271" s="34" t="str">
        <f t="shared" si="20"/>
        <v>*</v>
      </c>
    </row>
    <row r="1272" spans="1:24" x14ac:dyDescent="0.3">
      <c r="A1272" s="2">
        <v>77556</v>
      </c>
      <c r="B1272" s="3" t="s">
        <v>249</v>
      </c>
      <c r="C1272" s="5" t="s">
        <v>3</v>
      </c>
      <c r="D1272" s="11">
        <v>74</v>
      </c>
      <c r="E1272" s="23">
        <v>3</v>
      </c>
      <c r="F1272" s="11">
        <v>12</v>
      </c>
      <c r="G1272" s="74">
        <f>IFERROR( ROUNDUP(tabEstimativa[[#This Row],[ESTIMATIVA]] / tabEstimativa[[#This Row],[PERÍODO]],0), 0 )</f>
        <v>9</v>
      </c>
      <c r="H1272" s="72">
        <v>100</v>
      </c>
      <c r="I1272" s="12">
        <v>44159</v>
      </c>
      <c r="J1272" s="7">
        <v>145</v>
      </c>
      <c r="K1272" s="8">
        <v>2021</v>
      </c>
      <c r="L1272" s="6">
        <v>44707</v>
      </c>
      <c r="M1272" s="238">
        <f>SUMIFS(tabSaldoAta[SALDO],tabSaldoAta[CÓDIGO],tabEstimativa[[#This Row],[CÓDIGO]],tabSaldoAta[ATA.NR],tabEstimativa[[#This Row],[ATA.NR]],tabSaldoAta[ATA.ANO],tabEstimativa[[#This Row],[ATA.ANO]])</f>
        <v>100</v>
      </c>
      <c r="N1272" s="13" t="s">
        <v>1198</v>
      </c>
      <c r="O1272" s="307" t="str">
        <f>IFERROR( VLOOKUP(CONCATENATE(tabEstimativa[[#This Row],[ATA.NR]],"/",tabEstimativa[[#This Row],[ATA.ANO]]-2000),tabAtas[#Data],6,FALSE), "" )</f>
        <v>MADEIRAS</v>
      </c>
      <c r="P1272" s="36" t="s">
        <v>4117</v>
      </c>
      <c r="Q1272" s="35">
        <f>IFERROR( VLOOKUP(tabEstimativa[[#This Row],[PREGÃO]],tabPregões[#Data],6,FALSE), "" )</f>
        <v>44308</v>
      </c>
      <c r="R1272" s="48"/>
      <c r="S1272" s="66" t="str">
        <f>IF(COUNTIFS(tabImprósperosDetalhes[PREGÃO],tabEstimativa[[#This Row],[PREGÃO]],tabImprósperosDetalhes[IMPRÓSPERO],tabEstimativa[[#This Row],[LOTE]]) &gt; 0,"X","")</f>
        <v/>
      </c>
      <c r="T1272" s="98" t="str">
        <f>IFERROR( VLOOKUP(tabEstimativa[[#This Row],[PREGÃO]],tabPregões[#Data],11,FALSE), "" )</f>
        <v>Processo finalizado. Ata 131/21.</v>
      </c>
      <c r="U1272" s="29" t="s">
        <v>1560</v>
      </c>
      <c r="V1272" s="53" t="s">
        <v>4282</v>
      </c>
      <c r="W1272" s="54">
        <v>44708.416481481479</v>
      </c>
      <c r="X1272" s="34" t="str">
        <f t="shared" si="20"/>
        <v>*</v>
      </c>
    </row>
    <row r="1273" spans="1:24" x14ac:dyDescent="0.3">
      <c r="A1273" s="2">
        <v>81629</v>
      </c>
      <c r="B1273" s="3" t="s">
        <v>1024</v>
      </c>
      <c r="C1273" s="5" t="s">
        <v>3</v>
      </c>
      <c r="D1273" s="11"/>
      <c r="E1273" s="23"/>
      <c r="F1273" s="11">
        <v>12</v>
      </c>
      <c r="G1273" s="74">
        <f>IFERROR( ROUNDUP(tabEstimativa[[#This Row],[ESTIMATIVA]] / tabEstimativa[[#This Row],[PERÍODO]],0), 0 )</f>
        <v>0</v>
      </c>
      <c r="H1273" s="72">
        <v>0</v>
      </c>
      <c r="I1273" s="12">
        <v>43353</v>
      </c>
      <c r="J1273" s="7">
        <v>195</v>
      </c>
      <c r="K1273" s="8">
        <v>2017</v>
      </c>
      <c r="L1273" s="6">
        <v>43419</v>
      </c>
      <c r="M1273" s="238">
        <f>SUMIFS(tabSaldoAta[SALDO],tabSaldoAta[CÓDIGO],tabEstimativa[[#This Row],[CÓDIGO]],tabSaldoAta[ATA.NR],tabEstimativa[[#This Row],[ATA.NR]],tabSaldoAta[ATA.ANO],tabEstimativa[[#This Row],[ATA.ANO]])</f>
        <v>0</v>
      </c>
      <c r="N1273" s="13" t="s">
        <v>1199</v>
      </c>
      <c r="O1273" s="308" t="s">
        <v>1333</v>
      </c>
      <c r="P1273" s="36" t="s">
        <v>1704</v>
      </c>
      <c r="Q1273" s="35">
        <f>IFERROR( VLOOKUP(tabEstimativa[[#This Row],[PREGÃO]],tabPregões[#Data],6,FALSE), "" )</f>
        <v>43559</v>
      </c>
      <c r="R1273" s="48"/>
      <c r="S1273" s="66" t="str">
        <f>IF(COUNTIFS(tabImprósperosDetalhes[PREGÃO],tabEstimativa[[#This Row],[PREGÃO]],tabImprósperosDetalhes[IMPRÓSPERO],tabEstimativa[[#This Row],[LOTE]]) &gt; 0,"X","")</f>
        <v/>
      </c>
      <c r="T1273" s="98" t="str">
        <f>IFERROR( VLOOKUP(tabEstimativa[[#This Row],[PREGÃO]],tabPregões[#Data],11,FALSE), "" )</f>
        <v>Processo finalizado. Ata 8/19.</v>
      </c>
      <c r="U1273" s="29" t="s">
        <v>1935</v>
      </c>
      <c r="V1273" s="53" t="s">
        <v>1551</v>
      </c>
      <c r="W1273" s="54">
        <v>43686.353726851848</v>
      </c>
      <c r="X1273" s="34" t="str">
        <f t="shared" si="20"/>
        <v>*</v>
      </c>
    </row>
    <row r="1274" spans="1:24" x14ac:dyDescent="0.3">
      <c r="A1274" s="2">
        <v>74907</v>
      </c>
      <c r="B1274" s="3" t="s">
        <v>250</v>
      </c>
      <c r="C1274" s="5" t="s">
        <v>3</v>
      </c>
      <c r="D1274" s="11">
        <v>74</v>
      </c>
      <c r="E1274" s="23">
        <v>3</v>
      </c>
      <c r="F1274" s="11">
        <v>12</v>
      </c>
      <c r="G1274" s="74">
        <f>IFERROR( ROUNDUP(tabEstimativa[[#This Row],[ESTIMATIVA]] / tabEstimativa[[#This Row],[PERÍODO]],0), 0 )</f>
        <v>17</v>
      </c>
      <c r="H1274" s="72">
        <v>200</v>
      </c>
      <c r="I1274" s="12">
        <v>44159</v>
      </c>
      <c r="J1274" s="7">
        <v>145</v>
      </c>
      <c r="K1274" s="8">
        <v>2021</v>
      </c>
      <c r="L1274" s="6">
        <v>44707</v>
      </c>
      <c r="M1274" s="238">
        <f>SUMIFS(tabSaldoAta[SALDO],tabSaldoAta[CÓDIGO],tabEstimativa[[#This Row],[CÓDIGO]],tabSaldoAta[ATA.NR],tabEstimativa[[#This Row],[ATA.NR]],tabSaldoAta[ATA.ANO],tabEstimativa[[#This Row],[ATA.ANO]])</f>
        <v>200</v>
      </c>
      <c r="N1274" s="13" t="s">
        <v>1198</v>
      </c>
      <c r="O1274" s="307" t="str">
        <f>IFERROR( VLOOKUP(CONCATENATE(tabEstimativa[[#This Row],[ATA.NR]],"/",tabEstimativa[[#This Row],[ATA.ANO]]-2000),tabAtas[#Data],6,FALSE), "" )</f>
        <v>MADEIRAS</v>
      </c>
      <c r="P1274" s="36" t="s">
        <v>4117</v>
      </c>
      <c r="Q1274" s="35">
        <f>IFERROR( VLOOKUP(tabEstimativa[[#This Row],[PREGÃO]],tabPregões[#Data],6,FALSE), "" )</f>
        <v>44308</v>
      </c>
      <c r="R1274" s="48"/>
      <c r="S1274" s="66" t="str">
        <f>IF(COUNTIFS(tabImprósperosDetalhes[PREGÃO],tabEstimativa[[#This Row],[PREGÃO]],tabImprósperosDetalhes[IMPRÓSPERO],tabEstimativa[[#This Row],[LOTE]]) &gt; 0,"X","")</f>
        <v/>
      </c>
      <c r="T1274" s="98" t="str">
        <f>IFERROR( VLOOKUP(tabEstimativa[[#This Row],[PREGÃO]],tabPregões[#Data],11,FALSE), "" )</f>
        <v>Processo finalizado. Ata 131/21.</v>
      </c>
      <c r="U1274" s="29" t="s">
        <v>1560</v>
      </c>
      <c r="V1274" s="53" t="s">
        <v>4282</v>
      </c>
      <c r="W1274" s="54">
        <v>44708.416481481479</v>
      </c>
      <c r="X1274" s="34" t="str">
        <f t="shared" si="20"/>
        <v>*</v>
      </c>
    </row>
    <row r="1275" spans="1:24" x14ac:dyDescent="0.3">
      <c r="A1275" s="2">
        <v>102275</v>
      </c>
      <c r="B1275" s="3" t="s">
        <v>362</v>
      </c>
      <c r="C1275" s="5" t="s">
        <v>3</v>
      </c>
      <c r="D1275" s="11"/>
      <c r="E1275" s="23"/>
      <c r="F1275" s="11">
        <v>12</v>
      </c>
      <c r="G1275" s="74">
        <f>IFERROR( ROUNDUP(tabEstimativa[[#This Row],[ESTIMATIVA]] / tabEstimativa[[#This Row],[PERÍODO]],0), 0 )</f>
        <v>0</v>
      </c>
      <c r="H1275" s="72">
        <v>0</v>
      </c>
      <c r="I1275" s="12">
        <v>43607</v>
      </c>
      <c r="J1275" s="7">
        <v>189</v>
      </c>
      <c r="K1275" s="8">
        <v>2018</v>
      </c>
      <c r="L1275" s="6">
        <v>43724</v>
      </c>
      <c r="M1275" s="238">
        <f>SUMIFS(tabSaldoAta[SALDO],tabSaldoAta[CÓDIGO],tabEstimativa[[#This Row],[CÓDIGO]],tabSaldoAta[ATA.NR],tabEstimativa[[#This Row],[ATA.NR]],tabSaldoAta[ATA.ANO],tabEstimativa[[#This Row],[ATA.ANO]])</f>
        <v>0</v>
      </c>
      <c r="N1275" s="13" t="s">
        <v>1199</v>
      </c>
      <c r="O1275" s="308" t="s">
        <v>1333</v>
      </c>
      <c r="P1275" s="36" t="s">
        <v>2021</v>
      </c>
      <c r="Q1275" s="35">
        <f>IFERROR( VLOOKUP(tabEstimativa[[#This Row],[PREGÃO]],tabPregões[#Data],6,FALSE), "" )</f>
        <v>43726</v>
      </c>
      <c r="R1275" s="48"/>
      <c r="S1275" s="66" t="str">
        <f>IF(COUNTIFS(tabImprósperosDetalhes[PREGÃO],tabEstimativa[[#This Row],[PREGÃO]],tabImprósperosDetalhes[IMPRÓSPERO],tabEstimativa[[#This Row],[LOTE]]) &gt; 0,"X","")</f>
        <v/>
      </c>
      <c r="T1275" s="98" t="str">
        <f>IFERROR( VLOOKUP(tabEstimativa[[#This Row],[PREGÃO]],tabPregões[#Data],11,FALSE), "" )</f>
        <v>Área técnica respondeu recurso</v>
      </c>
      <c r="U1275" s="29" t="s">
        <v>1935</v>
      </c>
      <c r="V1275" s="53" t="s">
        <v>2063</v>
      </c>
      <c r="W1275" s="54">
        <v>43789.500173611108</v>
      </c>
      <c r="X1275" s="34" t="str">
        <f t="shared" si="20"/>
        <v>*</v>
      </c>
    </row>
    <row r="1276" spans="1:24" x14ac:dyDescent="0.3">
      <c r="A1276" s="2">
        <v>130368</v>
      </c>
      <c r="B1276" s="3" t="s">
        <v>937</v>
      </c>
      <c r="C1276" s="5" t="s">
        <v>87</v>
      </c>
      <c r="D1276" s="11"/>
      <c r="E1276" s="23"/>
      <c r="F1276" s="11">
        <v>12</v>
      </c>
      <c r="G1276" s="74">
        <f>IFERROR( ROUNDUP(tabEstimativa[[#This Row],[ESTIMATIVA]] / tabEstimativa[[#This Row],[PERÍODO]],0), 0 )</f>
        <v>0</v>
      </c>
      <c r="H1276" s="72">
        <v>0</v>
      </c>
      <c r="I1276" s="12">
        <v>43312</v>
      </c>
      <c r="J1276" s="7"/>
      <c r="K1276" s="8"/>
      <c r="L1276" s="6"/>
      <c r="M1276" s="238">
        <f>SUMIFS(tabSaldoAta[SALDO],tabSaldoAta[CÓDIGO],tabEstimativa[[#This Row],[CÓDIGO]],tabSaldoAta[ATA.NR],tabEstimativa[[#This Row],[ATA.NR]],tabSaldoAta[ATA.ANO],tabEstimativa[[#This Row],[ATA.ANO]])</f>
        <v>0</v>
      </c>
      <c r="N1276" s="13" t="s">
        <v>1199</v>
      </c>
      <c r="O1276" s="308" t="s">
        <v>1359</v>
      </c>
      <c r="P1276" s="36"/>
      <c r="Q1276" s="35" t="str">
        <f>IFERROR( VLOOKUP(tabEstimativa[[#This Row],[PREGÃO]],tabPregões[#Data],6,FALSE), "" )</f>
        <v/>
      </c>
      <c r="R1276" s="48"/>
      <c r="S1276" s="66" t="str">
        <f>IF(COUNTIFS(tabImprósperosDetalhes[PREGÃO],tabEstimativa[[#This Row],[PREGÃO]],tabImprósperosDetalhes[IMPRÓSPERO],tabEstimativa[[#This Row],[LOTE]]) &gt; 0,"X","")</f>
        <v/>
      </c>
      <c r="T1276" s="98" t="str">
        <f>IFERROR( VLOOKUP(tabEstimativa[[#This Row],[PREGÃO]],tabPregões[#Data],11,FALSE), "" )</f>
        <v/>
      </c>
      <c r="U1276" s="29" t="s">
        <v>1380</v>
      </c>
      <c r="V1276" s="53" t="s">
        <v>1551</v>
      </c>
      <c r="W1276" s="54">
        <v>43591.434733796297</v>
      </c>
      <c r="X1276" s="34" t="str">
        <f t="shared" si="20"/>
        <v>*</v>
      </c>
    </row>
    <row r="1277" spans="1:24" x14ac:dyDescent="0.3">
      <c r="A1277" s="2">
        <v>115841</v>
      </c>
      <c r="B1277" s="3" t="s">
        <v>1978</v>
      </c>
      <c r="C1277" s="5" t="s">
        <v>17</v>
      </c>
      <c r="D1277" s="11">
        <v>51</v>
      </c>
      <c r="E1277" s="23">
        <v>26</v>
      </c>
      <c r="F1277" s="11">
        <v>12</v>
      </c>
      <c r="G1277" s="74">
        <f>ROUNDUP(tabEstimativa[[#This Row],[ESTIMATIVA]] / tabEstimativa[[#This Row],[PERÍODO]],0)</f>
        <v>3</v>
      </c>
      <c r="H1277" s="72">
        <v>30</v>
      </c>
      <c r="I1277" s="12">
        <v>43875</v>
      </c>
      <c r="J1277" s="7">
        <v>105</v>
      </c>
      <c r="K1277" s="8">
        <v>2021</v>
      </c>
      <c r="L1277" s="6">
        <v>44658</v>
      </c>
      <c r="M1277" s="238">
        <f>SUMIFS(tabSaldoAta[SALDO],tabSaldoAta[CÓDIGO],tabEstimativa[[#This Row],[CÓDIGO]],tabSaldoAta[ATA.NR],tabEstimativa[[#This Row],[ATA.NR]],tabSaldoAta[ATA.ANO],tabEstimativa[[#This Row],[ATA.ANO]])</f>
        <v>30</v>
      </c>
      <c r="N1277" s="13" t="s">
        <v>1198</v>
      </c>
      <c r="O1277" s="307" t="s">
        <v>1347</v>
      </c>
      <c r="P1277" s="36" t="s">
        <v>4131</v>
      </c>
      <c r="Q1277" s="35">
        <f>IFERROR( VLOOKUP(tabEstimativa[[#This Row],[PREGÃO]],tabPregões[#Data],6,FALSE), "" )</f>
        <v>44271</v>
      </c>
      <c r="R1277" s="48"/>
      <c r="S1277" s="66" t="str">
        <f>IF(COUNTIFS(tabImprósperosDetalhes[PREGÃO],tabEstimativa[[#This Row],[PREGÃO]],tabImprósperosDetalhes[IMPRÓSPERO],tabEstimativa[[#This Row],[LOTE]]) &gt; 0,"X","")</f>
        <v/>
      </c>
      <c r="T1277" s="98" t="str">
        <f>IFERROR( VLOOKUP(tabEstimativa[[#This Row],[PREGÃO]],tabPregões[#Data],11,FALSE), "" )</f>
        <v>Processo finalizado. Ata 105/21.</v>
      </c>
      <c r="U1277" s="29" t="s">
        <v>1560</v>
      </c>
      <c r="V1277" s="53" t="s">
        <v>2196</v>
      </c>
      <c r="W1277" s="54">
        <v>44671.725902777776</v>
      </c>
      <c r="X1277" s="34" t="str">
        <f t="shared" si="20"/>
        <v>*</v>
      </c>
    </row>
    <row r="1278" spans="1:24" x14ac:dyDescent="0.3">
      <c r="A1278" s="2">
        <v>115840</v>
      </c>
      <c r="B1278" s="3" t="s">
        <v>1976</v>
      </c>
      <c r="C1278" s="5" t="s">
        <v>17</v>
      </c>
      <c r="D1278" s="11">
        <v>51</v>
      </c>
      <c r="E1278" s="23">
        <v>26</v>
      </c>
      <c r="F1278" s="11">
        <v>12</v>
      </c>
      <c r="G1278" s="74">
        <f>ROUNDUP(tabEstimativa[[#This Row],[ESTIMATIVA]] / tabEstimativa[[#This Row],[PERÍODO]],0)</f>
        <v>0</v>
      </c>
      <c r="H1278" s="72">
        <v>0</v>
      </c>
      <c r="I1278" s="12">
        <v>43762</v>
      </c>
      <c r="J1278" s="2">
        <v>47</v>
      </c>
      <c r="K1278" s="8">
        <v>2019</v>
      </c>
      <c r="L1278" s="6">
        <v>43878</v>
      </c>
      <c r="M1278" s="238">
        <f>SUMIFS(tabSaldoAta[SALDO],tabSaldoAta[CÓDIGO],tabEstimativa[[#This Row],[CÓDIGO]],tabSaldoAta[ATA.NR],tabEstimativa[[#This Row],[ATA.NR]],tabSaldoAta[ATA.ANO],tabEstimativa[[#This Row],[ATA.ANO]])</f>
        <v>23</v>
      </c>
      <c r="N1278" s="13" t="s">
        <v>1198</v>
      </c>
      <c r="O1278" s="307" t="s">
        <v>1548</v>
      </c>
      <c r="P1278" s="36" t="s">
        <v>3629</v>
      </c>
      <c r="Q1278" s="35">
        <f>IFERROR( VLOOKUP(tabEstimativa[[#This Row],[PREGÃO]],tabPregões[#Data],6,FALSE), "" )</f>
        <v>44046</v>
      </c>
      <c r="R1278" s="48">
        <v>22</v>
      </c>
      <c r="S1278" s="66" t="str">
        <f>IF(COUNTIFS(tabImprósperosDetalhes[PREGÃO],tabEstimativa[[#This Row],[PREGÃO]],tabImprósperosDetalhes[IMPRÓSPERO],tabEstimativa[[#This Row],[LOTE]]) &gt; 0,"X","")</f>
        <v/>
      </c>
      <c r="T1278" s="98" t="str">
        <f>IFERROR( VLOOKUP(tabEstimativa[[#This Row],[PREGÃO]],tabPregões[#Data],11,FALSE), "" )</f>
        <v>Finalizado</v>
      </c>
      <c r="U1278" s="29" t="s">
        <v>1560</v>
      </c>
      <c r="V1278" s="53" t="s">
        <v>2063</v>
      </c>
      <c r="W1278" s="54">
        <v>44256.556493055556</v>
      </c>
      <c r="X1278" s="34" t="str">
        <f t="shared" si="20"/>
        <v>*</v>
      </c>
    </row>
    <row r="1285" spans="2:13" x14ac:dyDescent="0.3">
      <c r="B1285" s="334"/>
      <c r="M1285" s="334"/>
    </row>
  </sheetData>
  <sortState xmlns:xlrd2="http://schemas.microsoft.com/office/spreadsheetml/2017/richdata2" ref="A3:X1278">
    <sortCondition ref="B2:B1278"/>
    <sortCondition ref="A2:A1278"/>
  </sortState>
  <dataConsolidate/>
  <mergeCells count="1">
    <mergeCell ref="A1:Q1"/>
  </mergeCells>
  <conditionalFormatting sqref="L446:L453 L278:L282 L293:L294 L296:L297 L722:L736 L141:L152 L276 L435:L438 L440:L441 L512:L517 L590:L598 L777:L785 L787:L792 L900:L904 L1179:L1184 L1226:L1228 L1231:L1241 L363:L370 L525:L538 L540:L542 L572:L588 L809:L819 L835:L861 L863:L864 L867 L912:L918 L519:L520 L872:L898 L1015:L1024 L1170:L1171 L1174 L1176 L1027:L1034 L1080:L1094 L1196:L1224 L1138:L1153 L157:L191 L16:L20 L1158 L1186:L1193 L906:L910 L794:L803 L1065:L1078 L689:L692 L1051:L1061 L1036:L1043 L155 L694 L1096:L1106 L1245:L1246 L488:L502 L239:L244 L54:L119 L299:L325 L355:L361 L395:L401 L403:L433 L455:L463 L545:L568 L602:L619 L696:L719 L738:L762 L764:L775 L821:L833 L920:L923 L1011:L1013 L970:L976 L505 L478:L481 L805:L806 L940 L942:L968 L22:L29 L32:L52 L193:L216 L219:L220 L231:L233 L235:L237 L249:L269 L327:L328 L622:L623 L637:L687 L1045:L1049 L1063 L483:L486 L630:L631 L978:L1009 L1115:L1136 L330:L338 L340:L353 L373:L393 L473:L474 L507:L508 L510 L925:L938 L1160:L1165 L121:L138 L228 L465:L471">
    <cfRule type="cellIs" dxfId="744" priority="237" operator="lessThan">
      <formula>TODAY()</formula>
    </cfRule>
  </conditionalFormatting>
  <conditionalFormatting sqref="I4:I13 I157:I1278 I15:I155">
    <cfRule type="expression" dxfId="743" priority="231">
      <formula>(L4-I4) &lt; 150</formula>
    </cfRule>
  </conditionalFormatting>
  <conditionalFormatting sqref="L442:L443">
    <cfRule type="cellIs" dxfId="742" priority="227" operator="lessThan">
      <formula>TODAY()</formula>
    </cfRule>
  </conditionalFormatting>
  <conditionalFormatting sqref="L444:L445">
    <cfRule type="cellIs" dxfId="741" priority="226" operator="lessThan">
      <formula>TODAY()</formula>
    </cfRule>
  </conditionalFormatting>
  <conditionalFormatting sqref="L277">
    <cfRule type="cellIs" dxfId="740" priority="224" operator="lessThan">
      <formula>TODAY()</formula>
    </cfRule>
  </conditionalFormatting>
  <conditionalFormatting sqref="L283">
    <cfRule type="cellIs" dxfId="739" priority="219" operator="lessThan">
      <formula>TODAY()</formula>
    </cfRule>
  </conditionalFormatting>
  <conditionalFormatting sqref="L439">
    <cfRule type="cellIs" dxfId="738" priority="190" operator="lessThan">
      <formula>TODAY()</formula>
    </cfRule>
  </conditionalFormatting>
  <conditionalFormatting sqref="L286">
    <cfRule type="cellIs" dxfId="737" priority="216" operator="lessThan">
      <formula>TODAY()</formula>
    </cfRule>
  </conditionalFormatting>
  <conditionalFormatting sqref="L287">
    <cfRule type="cellIs" dxfId="736" priority="215" operator="lessThan">
      <formula>TODAY()</formula>
    </cfRule>
  </conditionalFormatting>
  <conditionalFormatting sqref="L288">
    <cfRule type="cellIs" dxfId="735" priority="214" operator="lessThan">
      <formula>TODAY()</formula>
    </cfRule>
  </conditionalFormatting>
  <conditionalFormatting sqref="L289">
    <cfRule type="cellIs" dxfId="734" priority="213" operator="lessThan">
      <formula>TODAY()</formula>
    </cfRule>
  </conditionalFormatting>
  <conditionalFormatting sqref="L290">
    <cfRule type="cellIs" dxfId="733" priority="212" operator="lessThan">
      <formula>TODAY()</formula>
    </cfRule>
  </conditionalFormatting>
  <conditionalFormatting sqref="L786">
    <cfRule type="cellIs" dxfId="732" priority="185" operator="lessThan">
      <formula>TODAY()</formula>
    </cfRule>
  </conditionalFormatting>
  <conditionalFormatting sqref="L295">
    <cfRule type="cellIs" dxfId="731" priority="209" operator="lessThan">
      <formula>TODAY()</formula>
    </cfRule>
  </conditionalFormatting>
  <conditionalFormatting sqref="L298">
    <cfRule type="cellIs" dxfId="730" priority="208" operator="lessThan">
      <formula>TODAY()</formula>
    </cfRule>
  </conditionalFormatting>
  <conditionalFormatting sqref="L475">
    <cfRule type="cellIs" dxfId="729" priority="207" operator="lessThan">
      <formula>TODAY()</formula>
    </cfRule>
  </conditionalFormatting>
  <conditionalFormatting sqref="L476">
    <cfRule type="cellIs" dxfId="728" priority="206" operator="lessThan">
      <formula>TODAY()</formula>
    </cfRule>
  </conditionalFormatting>
  <conditionalFormatting sqref="L477">
    <cfRule type="cellIs" dxfId="727" priority="205" operator="lessThan">
      <formula>TODAY()</formula>
    </cfRule>
  </conditionalFormatting>
  <conditionalFormatting sqref="L1025">
    <cfRule type="cellIs" dxfId="726" priority="204" operator="lessThan">
      <formula>TODAY()</formula>
    </cfRule>
  </conditionalFormatting>
  <conditionalFormatting sqref="L1026">
    <cfRule type="cellIs" dxfId="725" priority="203" operator="lessThan">
      <formula>TODAY()</formula>
    </cfRule>
  </conditionalFormatting>
  <conditionalFormatting sqref="L720">
    <cfRule type="cellIs" dxfId="724" priority="201" operator="lessThan">
      <formula>TODAY()</formula>
    </cfRule>
  </conditionalFormatting>
  <conditionalFormatting sqref="L969">
    <cfRule type="cellIs" dxfId="723" priority="200" operator="lessThan">
      <formula>TODAY()</formula>
    </cfRule>
  </conditionalFormatting>
  <conditionalFormatting sqref="L120">
    <cfRule type="cellIs" dxfId="722" priority="198" operator="lessThan">
      <formula>TODAY()</formula>
    </cfRule>
  </conditionalFormatting>
  <conditionalFormatting sqref="L140">
    <cfRule type="cellIs" dxfId="721" priority="197" operator="lessThan">
      <formula>TODAY()</formula>
    </cfRule>
  </conditionalFormatting>
  <conditionalFormatting sqref="L227">
    <cfRule type="cellIs" dxfId="720" priority="195" operator="lessThan">
      <formula>TODAY()</formula>
    </cfRule>
  </conditionalFormatting>
  <conditionalFormatting sqref="L394">
    <cfRule type="cellIs" dxfId="719" priority="192" operator="lessThan">
      <formula>TODAY()</formula>
    </cfRule>
  </conditionalFormatting>
  <conditionalFormatting sqref="L434">
    <cfRule type="cellIs" dxfId="718" priority="191" operator="lessThan">
      <formula>TODAY()</formula>
    </cfRule>
  </conditionalFormatting>
  <conditionalFormatting sqref="L511">
    <cfRule type="cellIs" dxfId="717" priority="189" operator="lessThan">
      <formula>TODAY()</formula>
    </cfRule>
  </conditionalFormatting>
  <conditionalFormatting sqref="L589">
    <cfRule type="cellIs" dxfId="716" priority="188" operator="lessThan">
      <formula>TODAY()</formula>
    </cfRule>
  </conditionalFormatting>
  <conditionalFormatting sqref="L763">
    <cfRule type="cellIs" dxfId="715" priority="187" operator="lessThan">
      <formula>TODAY()</formula>
    </cfRule>
  </conditionalFormatting>
  <conditionalFormatting sqref="L776">
    <cfRule type="cellIs" dxfId="714" priority="186" operator="lessThan">
      <formula>TODAY()</formula>
    </cfRule>
  </conditionalFormatting>
  <conditionalFormatting sqref="L820">
    <cfRule type="cellIs" dxfId="713" priority="184" operator="lessThan">
      <formula>TODAY()</formula>
    </cfRule>
  </conditionalFormatting>
  <conditionalFormatting sqref="L899">
    <cfRule type="cellIs" dxfId="712" priority="183" operator="lessThan">
      <formula>TODAY()</formula>
    </cfRule>
  </conditionalFormatting>
  <conditionalFormatting sqref="L919">
    <cfRule type="cellIs" dxfId="711" priority="182" operator="lessThan">
      <formula>TODAY()</formula>
    </cfRule>
  </conditionalFormatting>
  <conditionalFormatting sqref="L1137">
    <cfRule type="cellIs" dxfId="710" priority="181" operator="lessThan">
      <formula>TODAY()</formula>
    </cfRule>
  </conditionalFormatting>
  <conditionalFormatting sqref="L1178">
    <cfRule type="cellIs" dxfId="709" priority="180" operator="lessThan">
      <formula>TODAY()</formula>
    </cfRule>
  </conditionalFormatting>
  <conditionalFormatting sqref="L1194">
    <cfRule type="cellIs" dxfId="708" priority="179" operator="lessThan">
      <formula>TODAY()</formula>
    </cfRule>
  </conditionalFormatting>
  <conditionalFormatting sqref="L1195">
    <cfRule type="cellIs" dxfId="707" priority="178" operator="lessThan">
      <formula>TODAY()</formula>
    </cfRule>
  </conditionalFormatting>
  <conditionalFormatting sqref="L1225">
    <cfRule type="cellIs" dxfId="706" priority="177" operator="lessThan">
      <formula>TODAY()</formula>
    </cfRule>
  </conditionalFormatting>
  <conditionalFormatting sqref="A828">
    <cfRule type="duplicateValues" dxfId="705" priority="170"/>
  </conditionalFormatting>
  <conditionalFormatting sqref="I2">
    <cfRule type="expression" dxfId="704" priority="166">
      <formula>(L2-I2) &lt; 150</formula>
    </cfRule>
  </conditionalFormatting>
  <conditionalFormatting sqref="L291">
    <cfRule type="cellIs" dxfId="703" priority="165" operator="lessThan">
      <formula>TODAY()</formula>
    </cfRule>
  </conditionalFormatting>
  <conditionalFormatting sqref="L362">
    <cfRule type="cellIs" dxfId="702" priority="162" operator="lessThan">
      <formula>TODAY()</formula>
    </cfRule>
  </conditionalFormatting>
  <conditionalFormatting sqref="L522">
    <cfRule type="cellIs" dxfId="701" priority="161" operator="lessThan">
      <formula>TODAY()</formula>
    </cfRule>
  </conditionalFormatting>
  <conditionalFormatting sqref="L523">
    <cfRule type="cellIs" dxfId="700" priority="160" operator="lessThan">
      <formula>TODAY()</formula>
    </cfRule>
  </conditionalFormatting>
  <conditionalFormatting sqref="L524">
    <cfRule type="cellIs" dxfId="699" priority="159" operator="lessThan">
      <formula>TODAY()</formula>
    </cfRule>
  </conditionalFormatting>
  <conditionalFormatting sqref="L539">
    <cfRule type="cellIs" dxfId="698" priority="158" operator="lessThan">
      <formula>TODAY()</formula>
    </cfRule>
  </conditionalFormatting>
  <conditionalFormatting sqref="L543">
    <cfRule type="cellIs" dxfId="697" priority="157" operator="lessThan">
      <formula>TODAY()</formula>
    </cfRule>
  </conditionalFormatting>
  <conditionalFormatting sqref="L544">
    <cfRule type="cellIs" dxfId="696" priority="156" operator="lessThan">
      <formula>TODAY()</formula>
    </cfRule>
  </conditionalFormatting>
  <conditionalFormatting sqref="L569">
    <cfRule type="cellIs" dxfId="695" priority="155" operator="lessThan">
      <formula>TODAY()</formula>
    </cfRule>
  </conditionalFormatting>
  <conditionalFormatting sqref="L570">
    <cfRule type="cellIs" dxfId="694" priority="154" operator="lessThan">
      <formula>TODAY()</formula>
    </cfRule>
  </conditionalFormatting>
  <conditionalFormatting sqref="L571">
    <cfRule type="cellIs" dxfId="693" priority="153" operator="lessThan">
      <formula>TODAY()</formula>
    </cfRule>
  </conditionalFormatting>
  <conditionalFormatting sqref="L695">
    <cfRule type="cellIs" dxfId="692" priority="151" operator="lessThan">
      <formula>TODAY()</formula>
    </cfRule>
  </conditionalFormatting>
  <conditionalFormatting sqref="L808">
    <cfRule type="cellIs" dxfId="691" priority="147" operator="lessThan">
      <formula>TODAY()</formula>
    </cfRule>
  </conditionalFormatting>
  <conditionalFormatting sqref="L834">
    <cfRule type="cellIs" dxfId="690" priority="146" operator="lessThan">
      <formula>TODAY()</formula>
    </cfRule>
  </conditionalFormatting>
  <conditionalFormatting sqref="L862">
    <cfRule type="cellIs" dxfId="689" priority="145" operator="lessThan">
      <formula>TODAY()</formula>
    </cfRule>
  </conditionalFormatting>
  <conditionalFormatting sqref="L865">
    <cfRule type="cellIs" dxfId="688" priority="143" operator="lessThan">
      <formula>TODAY()</formula>
    </cfRule>
  </conditionalFormatting>
  <conditionalFormatting sqref="L866">
    <cfRule type="cellIs" dxfId="687" priority="142" operator="lessThan">
      <formula>TODAY()</formula>
    </cfRule>
  </conditionalFormatting>
  <conditionalFormatting sqref="L911">
    <cfRule type="cellIs" dxfId="686" priority="140" operator="lessThan">
      <formula>TODAY()</formula>
    </cfRule>
  </conditionalFormatting>
  <conditionalFormatting sqref="L1010">
    <cfRule type="cellIs" dxfId="685" priority="139" operator="lessThan">
      <formula>TODAY()</formula>
    </cfRule>
  </conditionalFormatting>
  <conditionalFormatting sqref="L518">
    <cfRule type="cellIs" dxfId="684" priority="138" operator="lessThan">
      <formula>TODAY()</formula>
    </cfRule>
  </conditionalFormatting>
  <conditionalFormatting sqref="L354">
    <cfRule type="cellIs" dxfId="683" priority="137" operator="lessThan">
      <formula>TODAY()</formula>
    </cfRule>
  </conditionalFormatting>
  <conditionalFormatting sqref="L868">
    <cfRule type="cellIs" dxfId="682" priority="136" operator="lessThan">
      <formula>TODAY()</formula>
    </cfRule>
  </conditionalFormatting>
  <conditionalFormatting sqref="L869">
    <cfRule type="cellIs" dxfId="681" priority="135" operator="lessThan">
      <formula>TODAY()</formula>
    </cfRule>
  </conditionalFormatting>
  <conditionalFormatting sqref="L871">
    <cfRule type="cellIs" dxfId="680" priority="133" operator="lessThan">
      <formula>TODAY()</formula>
    </cfRule>
  </conditionalFormatting>
  <conditionalFormatting sqref="L1014">
    <cfRule type="cellIs" dxfId="679" priority="132" operator="lessThan">
      <formula>TODAY()</formula>
    </cfRule>
  </conditionalFormatting>
  <conditionalFormatting sqref="L1079">
    <cfRule type="cellIs" dxfId="678" priority="131" operator="lessThan">
      <formula>TODAY()</formula>
    </cfRule>
  </conditionalFormatting>
  <conditionalFormatting sqref="L1166">
    <cfRule type="cellIs" dxfId="677" priority="130" operator="lessThan">
      <formula>TODAY()</formula>
    </cfRule>
  </conditionalFormatting>
  <conditionalFormatting sqref="L1167">
    <cfRule type="cellIs" dxfId="676" priority="129" operator="lessThan">
      <formula>TODAY()</formula>
    </cfRule>
  </conditionalFormatting>
  <conditionalFormatting sqref="L1168">
    <cfRule type="cellIs" dxfId="675" priority="128" operator="lessThan">
      <formula>TODAY()</formula>
    </cfRule>
  </conditionalFormatting>
  <conditionalFormatting sqref="L1169">
    <cfRule type="cellIs" dxfId="674" priority="127" operator="lessThan">
      <formula>TODAY()</formula>
    </cfRule>
  </conditionalFormatting>
  <conditionalFormatting sqref="L1172">
    <cfRule type="cellIs" dxfId="673" priority="126" operator="lessThan">
      <formula>TODAY()</formula>
    </cfRule>
  </conditionalFormatting>
  <conditionalFormatting sqref="L1173">
    <cfRule type="cellIs" dxfId="672" priority="125" operator="lessThan">
      <formula>TODAY()</formula>
    </cfRule>
  </conditionalFormatting>
  <conditionalFormatting sqref="L1175">
    <cfRule type="cellIs" dxfId="671" priority="124" operator="lessThan">
      <formula>TODAY()</formula>
    </cfRule>
  </conditionalFormatting>
  <conditionalFormatting sqref="L1177">
    <cfRule type="cellIs" dxfId="670" priority="123" operator="lessThan">
      <formula>TODAY()</formula>
    </cfRule>
  </conditionalFormatting>
  <conditionalFormatting sqref="L156">
    <cfRule type="cellIs" dxfId="669" priority="121" operator="lessThan">
      <formula>TODAY()</formula>
    </cfRule>
  </conditionalFormatting>
  <conditionalFormatting sqref="I156">
    <cfRule type="expression" dxfId="668" priority="120">
      <formula>(L156-I156) &lt; 150</formula>
    </cfRule>
  </conditionalFormatting>
  <conditionalFormatting sqref="L15">
    <cfRule type="expression" dxfId="667" priority="118" stopIfTrue="1">
      <formula>$AO3="sim"</formula>
    </cfRule>
  </conditionalFormatting>
  <conditionalFormatting sqref="I14">
    <cfRule type="expression" dxfId="666" priority="117">
      <formula>(L14-I14) &lt; 150</formula>
    </cfRule>
  </conditionalFormatting>
  <conditionalFormatting sqref="L14">
    <cfRule type="expression" dxfId="665" priority="116" stopIfTrue="1">
      <formula>#REF!="sim"</formula>
    </cfRule>
  </conditionalFormatting>
  <conditionalFormatting sqref="L11:L13">
    <cfRule type="expression" dxfId="664" priority="114" stopIfTrue="1">
      <formula>$AO4="sim"</formula>
    </cfRule>
  </conditionalFormatting>
  <conditionalFormatting sqref="L53">
    <cfRule type="cellIs" dxfId="663" priority="113" operator="lessThan">
      <formula>TODAY()</formula>
    </cfRule>
  </conditionalFormatting>
  <conditionalFormatting sqref="L503">
    <cfRule type="cellIs" dxfId="662" priority="112" operator="lessThan">
      <formula>TODAY()</formula>
    </cfRule>
  </conditionalFormatting>
  <conditionalFormatting sqref="L504">
    <cfRule type="cellIs" dxfId="661" priority="111" operator="lessThan">
      <formula>TODAY()</formula>
    </cfRule>
  </conditionalFormatting>
  <conditionalFormatting sqref="L1154">
    <cfRule type="cellIs" dxfId="660" priority="110" operator="lessThan">
      <formula>TODAY()</formula>
    </cfRule>
  </conditionalFormatting>
  <conditionalFormatting sqref="L1155">
    <cfRule type="cellIs" dxfId="659" priority="109" operator="lessThan">
      <formula>TODAY()</formula>
    </cfRule>
  </conditionalFormatting>
  <conditionalFormatting sqref="L1156">
    <cfRule type="cellIs" dxfId="658" priority="108" operator="lessThan">
      <formula>TODAY()</formula>
    </cfRule>
  </conditionalFormatting>
  <conditionalFormatting sqref="L1157">
    <cfRule type="cellIs" dxfId="657" priority="107" operator="lessThan">
      <formula>TODAY()</formula>
    </cfRule>
  </conditionalFormatting>
  <conditionalFormatting sqref="L1185">
    <cfRule type="cellIs" dxfId="656" priority="106" operator="lessThan">
      <formula>TODAY()</formula>
    </cfRule>
  </conditionalFormatting>
  <conditionalFormatting sqref="L793">
    <cfRule type="cellIs" dxfId="655" priority="104" operator="lessThan">
      <formula>TODAY()</formula>
    </cfRule>
  </conditionalFormatting>
  <conditionalFormatting sqref="L1064">
    <cfRule type="cellIs" dxfId="654" priority="103" operator="lessThan">
      <formula>TODAY()</formula>
    </cfRule>
  </conditionalFormatting>
  <conditionalFormatting sqref="L454">
    <cfRule type="cellIs" dxfId="653" priority="102" operator="lessThan">
      <formula>TODAY()</formula>
    </cfRule>
  </conditionalFormatting>
  <conditionalFormatting sqref="L688">
    <cfRule type="cellIs" dxfId="652" priority="101" operator="lessThan">
      <formula>TODAY()</formula>
    </cfRule>
  </conditionalFormatting>
  <conditionalFormatting sqref="L1050">
    <cfRule type="cellIs" dxfId="651" priority="100" operator="lessThan">
      <formula>TODAY()</formula>
    </cfRule>
  </conditionalFormatting>
  <conditionalFormatting sqref="L599">
    <cfRule type="cellIs" dxfId="650" priority="99" operator="lessThan">
      <formula>TODAY()</formula>
    </cfRule>
  </conditionalFormatting>
  <conditionalFormatting sqref="L600">
    <cfRule type="cellIs" dxfId="649" priority="98" operator="lessThan">
      <formula>TODAY()</formula>
    </cfRule>
  </conditionalFormatting>
  <conditionalFormatting sqref="L601">
    <cfRule type="cellIs" dxfId="648" priority="97" operator="lessThan">
      <formula>TODAY()</formula>
    </cfRule>
  </conditionalFormatting>
  <conditionalFormatting sqref="L737">
    <cfRule type="cellIs" dxfId="647" priority="96" operator="lessThan">
      <formula>TODAY()</formula>
    </cfRule>
  </conditionalFormatting>
  <conditionalFormatting sqref="L1035">
    <cfRule type="cellIs" dxfId="646" priority="95" operator="lessThan">
      <formula>TODAY()</formula>
    </cfRule>
  </conditionalFormatting>
  <conditionalFormatting sqref="L1229">
    <cfRule type="cellIs" dxfId="645" priority="94" operator="lessThan">
      <formula>TODAY()</formula>
    </cfRule>
  </conditionalFormatting>
  <conditionalFormatting sqref="L1230">
    <cfRule type="cellIs" dxfId="644" priority="93" operator="lessThan">
      <formula>TODAY()</formula>
    </cfRule>
  </conditionalFormatting>
  <conditionalFormatting sqref="I3">
    <cfRule type="expression" dxfId="643" priority="92">
      <formula>(L3-I3) &lt; 150</formula>
    </cfRule>
  </conditionalFormatting>
  <conditionalFormatting sqref="L292">
    <cfRule type="cellIs" dxfId="642" priority="90" operator="lessThan">
      <formula>TODAY()</formula>
    </cfRule>
  </conditionalFormatting>
  <conditionalFormatting sqref="L139">
    <cfRule type="cellIs" dxfId="641" priority="89" operator="lessThan">
      <formula>TODAY()</formula>
    </cfRule>
  </conditionalFormatting>
  <conditionalFormatting sqref="L153">
    <cfRule type="cellIs" dxfId="640" priority="88" operator="lessThan">
      <formula>TODAY()</formula>
    </cfRule>
  </conditionalFormatting>
  <conditionalFormatting sqref="L154">
    <cfRule type="cellIs" dxfId="639" priority="87" operator="lessThan">
      <formula>TODAY()</formula>
    </cfRule>
  </conditionalFormatting>
  <conditionalFormatting sqref="L402">
    <cfRule type="cellIs" dxfId="638" priority="86" operator="lessThan">
      <formula>TODAY()</formula>
    </cfRule>
  </conditionalFormatting>
  <conditionalFormatting sqref="L693">
    <cfRule type="cellIs" dxfId="637" priority="85" operator="lessThan">
      <formula>TODAY()</formula>
    </cfRule>
  </conditionalFormatting>
  <conditionalFormatting sqref="L721">
    <cfRule type="cellIs" dxfId="636" priority="84" operator="lessThan">
      <formula>TODAY()</formula>
    </cfRule>
  </conditionalFormatting>
  <conditionalFormatting sqref="L870">
    <cfRule type="cellIs" dxfId="635" priority="83" operator="lessThan">
      <formula>TODAY()</formula>
    </cfRule>
  </conditionalFormatting>
  <conditionalFormatting sqref="L1095">
    <cfRule type="cellIs" dxfId="634" priority="82" operator="lessThan">
      <formula>TODAY()</formula>
    </cfRule>
  </conditionalFormatting>
  <conditionalFormatting sqref="L1242">
    <cfRule type="cellIs" dxfId="633" priority="81" operator="lessThan">
      <formula>TODAY()</formula>
    </cfRule>
  </conditionalFormatting>
  <conditionalFormatting sqref="L1243">
    <cfRule type="cellIs" dxfId="632" priority="80" operator="lessThan">
      <formula>TODAY()</formula>
    </cfRule>
  </conditionalFormatting>
  <conditionalFormatting sqref="L1244">
    <cfRule type="cellIs" dxfId="631" priority="79" operator="lessThan">
      <formula>TODAY()</formula>
    </cfRule>
  </conditionalFormatting>
  <conditionalFormatting sqref="L487">
    <cfRule type="cellIs" dxfId="630" priority="78" operator="lessThan">
      <formula>TODAY()</formula>
    </cfRule>
  </conditionalFormatting>
  <conditionalFormatting sqref="L807">
    <cfRule type="cellIs" dxfId="629" priority="77" operator="lessThan">
      <formula>TODAY()</formula>
    </cfRule>
  </conditionalFormatting>
  <conditionalFormatting sqref="L804">
    <cfRule type="cellIs" dxfId="628" priority="76" operator="lessThan">
      <formula>TODAY()</formula>
    </cfRule>
  </conditionalFormatting>
  <conditionalFormatting sqref="L238">
    <cfRule type="cellIs" dxfId="627" priority="75" operator="lessThan">
      <formula>TODAY()</formula>
    </cfRule>
  </conditionalFormatting>
  <conditionalFormatting sqref="L285">
    <cfRule type="cellIs" dxfId="626" priority="74" operator="lessThan">
      <formula>TODAY()</formula>
    </cfRule>
  </conditionalFormatting>
  <conditionalFormatting sqref="L905">
    <cfRule type="cellIs" dxfId="625" priority="73" operator="lessThan">
      <formula>TODAY()</formula>
    </cfRule>
  </conditionalFormatting>
  <conditionalFormatting sqref="L1247">
    <cfRule type="cellIs" dxfId="624" priority="72" operator="lessThan">
      <formula>TODAY()</formula>
    </cfRule>
  </conditionalFormatting>
  <conditionalFormatting sqref="L1248">
    <cfRule type="cellIs" dxfId="623" priority="71" operator="lessThan">
      <formula>TODAY()</formula>
    </cfRule>
  </conditionalFormatting>
  <conditionalFormatting sqref="L9">
    <cfRule type="expression" dxfId="622" priority="1204" stopIfTrue="1">
      <formula>$AO3="sim"</formula>
    </cfRule>
  </conditionalFormatting>
  <conditionalFormatting sqref="L8">
    <cfRule type="expression" dxfId="621" priority="1206" stopIfTrue="1">
      <formula>#REF!="sim"</formula>
    </cfRule>
  </conditionalFormatting>
  <conditionalFormatting sqref="L3">
    <cfRule type="expression" dxfId="620" priority="1213" stopIfTrue="1">
      <formula>$AO1048463="sim"</formula>
    </cfRule>
  </conditionalFormatting>
  <conditionalFormatting sqref="L939">
    <cfRule type="cellIs" dxfId="619" priority="70" operator="lessThan">
      <formula>TODAY()</formula>
    </cfRule>
  </conditionalFormatting>
  <conditionalFormatting sqref="L941">
    <cfRule type="cellIs" dxfId="618" priority="69" operator="lessThan">
      <formula>TODAY()</formula>
    </cfRule>
  </conditionalFormatting>
  <conditionalFormatting sqref="L21">
    <cfRule type="expression" dxfId="617" priority="68" stopIfTrue="1">
      <formula>$AO15="sim"</formula>
    </cfRule>
  </conditionalFormatting>
  <conditionalFormatting sqref="L30">
    <cfRule type="expression" dxfId="616" priority="67" stopIfTrue="1">
      <formula>$AO24="sim"</formula>
    </cfRule>
  </conditionalFormatting>
  <conditionalFormatting sqref="L31">
    <cfRule type="expression" dxfId="615" priority="66" stopIfTrue="1">
      <formula>$AO25="sim"</formula>
    </cfRule>
  </conditionalFormatting>
  <conditionalFormatting sqref="L192">
    <cfRule type="expression" dxfId="614" priority="65" stopIfTrue="1">
      <formula>$AO186="sim"</formula>
    </cfRule>
  </conditionalFormatting>
  <conditionalFormatting sqref="L217">
    <cfRule type="expression" dxfId="613" priority="64" stopIfTrue="1">
      <formula>$AO211="sim"</formula>
    </cfRule>
  </conditionalFormatting>
  <conditionalFormatting sqref="L218">
    <cfRule type="expression" dxfId="612" priority="63" stopIfTrue="1">
      <formula>$AO212="sim"</formula>
    </cfRule>
  </conditionalFormatting>
  <conditionalFormatting sqref="L223">
    <cfRule type="expression" dxfId="611" priority="62" stopIfTrue="1">
      <formula>$AO217="sim"</formula>
    </cfRule>
  </conditionalFormatting>
  <conditionalFormatting sqref="L224">
    <cfRule type="expression" dxfId="610" priority="61" stopIfTrue="1">
      <formula>$AO218="sim"</formula>
    </cfRule>
  </conditionalFormatting>
  <conditionalFormatting sqref="L225">
    <cfRule type="expression" dxfId="609" priority="60" stopIfTrue="1">
      <formula>$AO219="sim"</formula>
    </cfRule>
  </conditionalFormatting>
  <conditionalFormatting sqref="L226">
    <cfRule type="expression" dxfId="608" priority="59" stopIfTrue="1">
      <formula>$AO220="sim"</formula>
    </cfRule>
  </conditionalFormatting>
  <conditionalFormatting sqref="L4:L7">
    <cfRule type="expression" dxfId="607" priority="58" stopIfTrue="1">
      <formula>$AO1048576="sim"</formula>
    </cfRule>
  </conditionalFormatting>
  <conditionalFormatting sqref="L230">
    <cfRule type="expression" dxfId="606" priority="57" stopIfTrue="1">
      <formula>#REF!="sim"</formula>
    </cfRule>
  </conditionalFormatting>
  <conditionalFormatting sqref="L234">
    <cfRule type="expression" dxfId="605" priority="56" stopIfTrue="1">
      <formula>$AO228="sim"</formula>
    </cfRule>
  </conditionalFormatting>
  <conditionalFormatting sqref="L245">
    <cfRule type="expression" dxfId="604" priority="55" stopIfTrue="1">
      <formula>$AO239="sim"</formula>
    </cfRule>
  </conditionalFormatting>
  <conditionalFormatting sqref="L246">
    <cfRule type="expression" dxfId="603" priority="54" stopIfTrue="1">
      <formula>$AO240="sim"</formula>
    </cfRule>
  </conditionalFormatting>
  <conditionalFormatting sqref="L247">
    <cfRule type="expression" dxfId="602" priority="53" stopIfTrue="1">
      <formula>$AO241="sim"</formula>
    </cfRule>
  </conditionalFormatting>
  <conditionalFormatting sqref="L248">
    <cfRule type="expression" dxfId="601" priority="52" stopIfTrue="1">
      <formula>$AO242="sim"</formula>
    </cfRule>
  </conditionalFormatting>
  <conditionalFormatting sqref="L326">
    <cfRule type="expression" dxfId="600" priority="51" stopIfTrue="1">
      <formula>$AO320="sim"</formula>
    </cfRule>
  </conditionalFormatting>
  <conditionalFormatting sqref="L464">
    <cfRule type="expression" dxfId="599" priority="50" stopIfTrue="1">
      <formula>$AO458="sim"</formula>
    </cfRule>
  </conditionalFormatting>
  <conditionalFormatting sqref="L620">
    <cfRule type="expression" dxfId="598" priority="49" stopIfTrue="1">
      <formula>$AO614="sim"</formula>
    </cfRule>
  </conditionalFormatting>
  <conditionalFormatting sqref="L621">
    <cfRule type="expression" dxfId="597" priority="48" stopIfTrue="1">
      <formula>$AO615="sim"</formula>
    </cfRule>
  </conditionalFormatting>
  <conditionalFormatting sqref="L632">
    <cfRule type="expression" dxfId="596" priority="47" stopIfTrue="1">
      <formula>$AO626="sim"</formula>
    </cfRule>
  </conditionalFormatting>
  <conditionalFormatting sqref="L633">
    <cfRule type="expression" dxfId="595" priority="46" stopIfTrue="1">
      <formula>$AO627="sim"</formula>
    </cfRule>
  </conditionalFormatting>
  <conditionalFormatting sqref="L634">
    <cfRule type="expression" dxfId="594" priority="45" stopIfTrue="1">
      <formula>$AO628="sim"</formula>
    </cfRule>
  </conditionalFormatting>
  <conditionalFormatting sqref="L635">
    <cfRule type="expression" dxfId="593" priority="44" stopIfTrue="1">
      <formula>$AO629="sim"</formula>
    </cfRule>
  </conditionalFormatting>
  <conditionalFormatting sqref="L636">
    <cfRule type="expression" dxfId="592" priority="43" stopIfTrue="1">
      <formula>$AO630="sim"</formula>
    </cfRule>
  </conditionalFormatting>
  <conditionalFormatting sqref="L1044">
    <cfRule type="expression" dxfId="591" priority="42" stopIfTrue="1">
      <formula>$AO1038="sim"</formula>
    </cfRule>
  </conditionalFormatting>
  <conditionalFormatting sqref="L1062">
    <cfRule type="expression" dxfId="590" priority="41" stopIfTrue="1">
      <formula>$AO1056="sim"</formula>
    </cfRule>
  </conditionalFormatting>
  <conditionalFormatting sqref="L221">
    <cfRule type="cellIs" dxfId="589" priority="40" operator="lessThan">
      <formula>TODAY()</formula>
    </cfRule>
  </conditionalFormatting>
  <conditionalFormatting sqref="L222">
    <cfRule type="cellIs" dxfId="588" priority="39" operator="lessThan">
      <formula>TODAY()</formula>
    </cfRule>
  </conditionalFormatting>
  <conditionalFormatting sqref="L270">
    <cfRule type="cellIs" dxfId="587" priority="38" operator="lessThan">
      <formula>TODAY()</formula>
    </cfRule>
  </conditionalFormatting>
  <conditionalFormatting sqref="L271">
    <cfRule type="cellIs" dxfId="586" priority="37" operator="lessThan">
      <formula>TODAY()</formula>
    </cfRule>
  </conditionalFormatting>
  <conditionalFormatting sqref="L272">
    <cfRule type="cellIs" dxfId="585" priority="36" operator="lessThan">
      <formula>TODAY()</formula>
    </cfRule>
  </conditionalFormatting>
  <conditionalFormatting sqref="L273">
    <cfRule type="cellIs" dxfId="584" priority="35" operator="lessThan">
      <formula>TODAY()</formula>
    </cfRule>
  </conditionalFormatting>
  <conditionalFormatting sqref="L274">
    <cfRule type="cellIs" dxfId="583" priority="34" operator="lessThan">
      <formula>TODAY()</formula>
    </cfRule>
  </conditionalFormatting>
  <conditionalFormatting sqref="L275">
    <cfRule type="cellIs" dxfId="582" priority="33" operator="lessThan">
      <formula>TODAY()</formula>
    </cfRule>
  </conditionalFormatting>
  <conditionalFormatting sqref="L284">
    <cfRule type="cellIs" dxfId="581" priority="32" operator="lessThan">
      <formula>TODAY()</formula>
    </cfRule>
  </conditionalFormatting>
  <conditionalFormatting sqref="L482">
    <cfRule type="cellIs" dxfId="580" priority="31" operator="lessThan">
      <formula>TODAY()</formula>
    </cfRule>
  </conditionalFormatting>
  <conditionalFormatting sqref="L624">
    <cfRule type="cellIs" dxfId="579" priority="30" operator="lessThan">
      <formula>TODAY()</formula>
    </cfRule>
  </conditionalFormatting>
  <conditionalFormatting sqref="L625">
    <cfRule type="cellIs" dxfId="578" priority="29" operator="lessThan">
      <formula>TODAY()</formula>
    </cfRule>
  </conditionalFormatting>
  <conditionalFormatting sqref="L626">
    <cfRule type="cellIs" dxfId="577" priority="28" operator="lessThan">
      <formula>TODAY()</formula>
    </cfRule>
  </conditionalFormatting>
  <conditionalFormatting sqref="L627">
    <cfRule type="cellIs" dxfId="576" priority="27" operator="lessThan">
      <formula>TODAY()</formula>
    </cfRule>
  </conditionalFormatting>
  <conditionalFormatting sqref="L628">
    <cfRule type="cellIs" dxfId="575" priority="26" operator="lessThan">
      <formula>TODAY()</formula>
    </cfRule>
  </conditionalFormatting>
  <conditionalFormatting sqref="L629">
    <cfRule type="cellIs" dxfId="574" priority="25" operator="lessThan">
      <formula>TODAY()</formula>
    </cfRule>
  </conditionalFormatting>
  <conditionalFormatting sqref="L977">
    <cfRule type="cellIs" dxfId="573" priority="24" operator="lessThan">
      <formula>TODAY()</formula>
    </cfRule>
  </conditionalFormatting>
  <conditionalFormatting sqref="L1107">
    <cfRule type="cellIs" dxfId="572" priority="23" operator="lessThan">
      <formula>TODAY()</formula>
    </cfRule>
  </conditionalFormatting>
  <conditionalFormatting sqref="L1108">
    <cfRule type="cellIs" dxfId="571" priority="22" operator="lessThan">
      <formula>TODAY()</formula>
    </cfRule>
  </conditionalFormatting>
  <conditionalFormatting sqref="L1159">
    <cfRule type="cellIs" dxfId="570" priority="5" operator="lessThan">
      <formula>TODAY()</formula>
    </cfRule>
  </conditionalFormatting>
  <conditionalFormatting sqref="L1109">
    <cfRule type="cellIs" dxfId="569" priority="20" operator="lessThan">
      <formula>TODAY()</formula>
    </cfRule>
  </conditionalFormatting>
  <conditionalFormatting sqref="L1110">
    <cfRule type="cellIs" dxfId="568" priority="19" operator="lessThan">
      <formula>TODAY()</formula>
    </cfRule>
  </conditionalFormatting>
  <conditionalFormatting sqref="L1111">
    <cfRule type="cellIs" dxfId="567" priority="18" operator="lessThan">
      <formula>TODAY()</formula>
    </cfRule>
  </conditionalFormatting>
  <conditionalFormatting sqref="L1112">
    <cfRule type="cellIs" dxfId="566" priority="17" operator="lessThan">
      <formula>TODAY()</formula>
    </cfRule>
  </conditionalFormatting>
  <conditionalFormatting sqref="L1113">
    <cfRule type="cellIs" dxfId="565" priority="16" operator="lessThan">
      <formula>TODAY()</formula>
    </cfRule>
  </conditionalFormatting>
  <conditionalFormatting sqref="L1114">
    <cfRule type="cellIs" dxfId="564" priority="15" operator="lessThan">
      <formula>TODAY()</formula>
    </cfRule>
  </conditionalFormatting>
  <conditionalFormatting sqref="L329">
    <cfRule type="cellIs" dxfId="563" priority="14" operator="lessThan">
      <formula>TODAY()</formula>
    </cfRule>
  </conditionalFormatting>
  <conditionalFormatting sqref="L339">
    <cfRule type="cellIs" dxfId="562" priority="13" operator="lessThan">
      <formula>TODAY()</formula>
    </cfRule>
  </conditionalFormatting>
  <conditionalFormatting sqref="L371">
    <cfRule type="cellIs" dxfId="561" priority="12" operator="lessThan">
      <formula>TODAY()</formula>
    </cfRule>
  </conditionalFormatting>
  <conditionalFormatting sqref="L372">
    <cfRule type="cellIs" dxfId="560" priority="11" operator="lessThan">
      <formula>TODAY()</formula>
    </cfRule>
  </conditionalFormatting>
  <conditionalFormatting sqref="L472">
    <cfRule type="cellIs" dxfId="559" priority="10" operator="lessThan">
      <formula>TODAY()</formula>
    </cfRule>
  </conditionalFormatting>
  <conditionalFormatting sqref="L506">
    <cfRule type="cellIs" dxfId="558" priority="9" operator="lessThan">
      <formula>TODAY()</formula>
    </cfRule>
  </conditionalFormatting>
  <conditionalFormatting sqref="L509">
    <cfRule type="cellIs" dxfId="557" priority="8" operator="lessThan">
      <formula>TODAY()</formula>
    </cfRule>
  </conditionalFormatting>
  <conditionalFormatting sqref="L521">
    <cfRule type="cellIs" dxfId="556" priority="7" operator="lessThan">
      <formula>TODAY()</formula>
    </cfRule>
  </conditionalFormatting>
  <conditionalFormatting sqref="L924">
    <cfRule type="cellIs" dxfId="555" priority="6" operator="lessThan">
      <formula>TODAY()</formula>
    </cfRule>
  </conditionalFormatting>
  <conditionalFormatting sqref="A829:A1277 A3:A827">
    <cfRule type="duplicateValues" dxfId="554" priority="1311"/>
  </conditionalFormatting>
  <conditionalFormatting sqref="L10">
    <cfRule type="expression" dxfId="553" priority="1315" stopIfTrue="1">
      <formula>#REF!="sim"</formula>
    </cfRule>
  </conditionalFormatting>
  <conditionalFormatting sqref="L229">
    <cfRule type="expression" dxfId="552" priority="1316" stopIfTrue="1">
      <formula>$AO224="sim"</formula>
    </cfRule>
  </conditionalFormatting>
  <dataValidations count="1">
    <dataValidation type="whole" allowBlank="1" showInputMessage="1" showErrorMessage="1" sqref="F3:F1278" xr:uid="{00000000-0002-0000-0000-000000000000}">
      <formula1>1</formula1>
      <formula2>12</formula2>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70894" r:id="rId4" name="btnEstimativas_PPed">
          <controlPr defaultSize="0" autoLine="0" r:id="rId5">
            <anchor moveWithCells="1">
              <from>
                <xdr:col>14</xdr:col>
                <xdr:colOff>449580</xdr:colOff>
                <xdr:row>0</xdr:row>
                <xdr:rowOff>129540</xdr:rowOff>
              </from>
              <to>
                <xdr:col>14</xdr:col>
                <xdr:colOff>2354580</xdr:colOff>
                <xdr:row>0</xdr:row>
                <xdr:rowOff>571500</xdr:rowOff>
              </to>
            </anchor>
          </controlPr>
        </control>
      </mc:Choice>
      <mc:Fallback>
        <control shapeId="370894" r:id="rId4" name="btnEstimativas_PPed"/>
      </mc:Fallback>
    </mc:AlternateContent>
    <mc:AlternateContent xmlns:mc="http://schemas.openxmlformats.org/markup-compatibility/2006">
      <mc:Choice Requires="x14">
        <control shapeId="370879" r:id="rId6" name="btnEstimativasSdoAta">
          <controlPr defaultSize="0" autoLine="0" r:id="rId7">
            <anchor moveWithCells="1">
              <from>
                <xdr:col>6</xdr:col>
                <xdr:colOff>22860</xdr:colOff>
                <xdr:row>0</xdr:row>
                <xdr:rowOff>129540</xdr:rowOff>
              </from>
              <to>
                <xdr:col>8</xdr:col>
                <xdr:colOff>525780</xdr:colOff>
                <xdr:row>0</xdr:row>
                <xdr:rowOff>571500</xdr:rowOff>
              </to>
            </anchor>
          </controlPr>
        </control>
      </mc:Choice>
      <mc:Fallback>
        <control shapeId="370879" r:id="rId6" name="btnEstimativasSdoAta"/>
      </mc:Fallback>
    </mc:AlternateContent>
    <mc:AlternateContent xmlns:mc="http://schemas.openxmlformats.org/markup-compatibility/2006">
      <mc:Choice Requires="x14">
        <control shapeId="267971" r:id="rId8" name="btnEstimativas_VolCompra">
          <controlPr defaultSize="0" autoLine="0" r:id="rId9">
            <anchor moveWithCells="1">
              <from>
                <xdr:col>14</xdr:col>
                <xdr:colOff>2415540</xdr:colOff>
                <xdr:row>0</xdr:row>
                <xdr:rowOff>129540</xdr:rowOff>
              </from>
              <to>
                <xdr:col>15</xdr:col>
                <xdr:colOff>365760</xdr:colOff>
                <xdr:row>0</xdr:row>
                <xdr:rowOff>571500</xdr:rowOff>
              </to>
            </anchor>
          </controlPr>
        </control>
      </mc:Choice>
      <mc:Fallback>
        <control shapeId="267971" r:id="rId8" name="btnEstimativas_VolCompra"/>
      </mc:Fallback>
    </mc:AlternateContent>
    <mc:AlternateContent xmlns:mc="http://schemas.openxmlformats.org/markup-compatibility/2006">
      <mc:Choice Requires="x14">
        <control shapeId="245904" r:id="rId10" name="btnEstimativas_GHist">
          <controlPr defaultSize="0" autoLine="0" r:id="rId11">
            <anchor moveWithCells="1">
              <from>
                <xdr:col>11</xdr:col>
                <xdr:colOff>632460</xdr:colOff>
                <xdr:row>0</xdr:row>
                <xdr:rowOff>129540</xdr:rowOff>
              </from>
              <to>
                <xdr:col>14</xdr:col>
                <xdr:colOff>381000</xdr:colOff>
                <xdr:row>0</xdr:row>
                <xdr:rowOff>571500</xdr:rowOff>
              </to>
            </anchor>
          </controlPr>
        </control>
      </mc:Choice>
      <mc:Fallback>
        <control shapeId="245904" r:id="rId10" name="btnEstimativas_GHist"/>
      </mc:Fallback>
    </mc:AlternateContent>
    <mc:AlternateContent xmlns:mc="http://schemas.openxmlformats.org/markup-compatibility/2006">
      <mc:Choice Requires="x14">
        <control shapeId="245890" r:id="rId12" name="btnEstimativas_FilCód">
          <controlPr defaultSize="0" autoLine="0" r:id="rId13">
            <anchor moveWithCells="1">
              <from>
                <xdr:col>1</xdr:col>
                <xdr:colOff>1295400</xdr:colOff>
                <xdr:row>0</xdr:row>
                <xdr:rowOff>129540</xdr:rowOff>
              </from>
              <to>
                <xdr:col>1</xdr:col>
                <xdr:colOff>3200400</xdr:colOff>
                <xdr:row>0</xdr:row>
                <xdr:rowOff>571500</xdr:rowOff>
              </to>
            </anchor>
          </controlPr>
        </control>
      </mc:Choice>
      <mc:Fallback>
        <control shapeId="245890" r:id="rId12" name="btnEstimativas_FilCód"/>
      </mc:Fallback>
    </mc:AlternateContent>
    <mc:AlternateContent xmlns:mc="http://schemas.openxmlformats.org/markup-compatibility/2006">
      <mc:Choice Requires="x14">
        <control shapeId="41717" r:id="rId14" name="btnEstimativasOrdenar">
          <controlPr defaultSize="0" autoLine="0" r:id="rId15">
            <anchor moveWithCells="1">
              <from>
                <xdr:col>0</xdr:col>
                <xdr:colOff>53340</xdr:colOff>
                <xdr:row>0</xdr:row>
                <xdr:rowOff>129540</xdr:rowOff>
              </from>
              <to>
                <xdr:col>1</xdr:col>
                <xdr:colOff>1234440</xdr:colOff>
                <xdr:row>0</xdr:row>
                <xdr:rowOff>571500</xdr:rowOff>
              </to>
            </anchor>
          </controlPr>
        </control>
      </mc:Choice>
      <mc:Fallback>
        <control shapeId="41717" r:id="rId14" name="btnEstimativasOrdenar"/>
      </mc:Fallback>
    </mc:AlternateContent>
    <mc:AlternateContent xmlns:mc="http://schemas.openxmlformats.org/markup-compatibility/2006">
      <mc:Choice Requires="x14">
        <control shapeId="224174" r:id="rId16" name="btnEstimativasVerHist">
          <controlPr defaultSize="0" autoLine="0" r:id="rId17">
            <anchor moveWithCells="1">
              <from>
                <xdr:col>8</xdr:col>
                <xdr:colOff>586740</xdr:colOff>
                <xdr:row>0</xdr:row>
                <xdr:rowOff>129540</xdr:rowOff>
              </from>
              <to>
                <xdr:col>11</xdr:col>
                <xdr:colOff>571500</xdr:colOff>
                <xdr:row>0</xdr:row>
                <xdr:rowOff>571500</xdr:rowOff>
              </to>
            </anchor>
          </controlPr>
        </control>
      </mc:Choice>
      <mc:Fallback>
        <control shapeId="224174" r:id="rId16" name="btnEstimativasVerHist"/>
      </mc:Fallback>
    </mc:AlternateContent>
    <mc:AlternateContent xmlns:mc="http://schemas.openxmlformats.org/markup-compatibility/2006">
      <mc:Choice Requires="x14">
        <control shapeId="245894" r:id="rId18" name="btnEstimativas_Pregão">
          <controlPr defaultSize="0" autoLine="0" r:id="rId19">
            <anchor moveWithCells="1">
              <from>
                <xdr:col>1</xdr:col>
                <xdr:colOff>3261360</xdr:colOff>
                <xdr:row>0</xdr:row>
                <xdr:rowOff>129540</xdr:rowOff>
              </from>
              <to>
                <xdr:col>5</xdr:col>
                <xdr:colOff>335280</xdr:colOff>
                <xdr:row>0</xdr:row>
                <xdr:rowOff>571500</xdr:rowOff>
              </to>
            </anchor>
          </controlPr>
        </control>
      </mc:Choice>
      <mc:Fallback>
        <control shapeId="245894" r:id="rId18" name="btnEstimativas_Pregão"/>
      </mc:Fallback>
    </mc:AlternateContent>
  </controls>
  <tableParts count="1">
    <tablePart r:id="rId20"/>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Estáticas!$A$10:$A$53</xm:f>
          </x14:formula1>
          <xm:sqref>C3:C1278</xm:sqref>
        </x14:dataValidation>
        <x14:dataValidation type="list" allowBlank="1" showInputMessage="1" showErrorMessage="1" xr:uid="{00000000-0002-0000-0000-000002000000}">
          <x14:formula1>
            <xm:f>Estáticas!$A$3:$A$6</xm:f>
          </x14:formula1>
          <xm:sqref>N3:N1278</xm:sqref>
        </x14:dataValidation>
        <x14:dataValidation type="list" allowBlank="1" showInputMessage="1" showErrorMessage="1" xr:uid="{00000000-0002-0000-0000-000003000000}">
          <x14:formula1>
            <xm:f>Pregões!$A$3:$A$234</xm:f>
          </x14:formula1>
          <xm:sqref>P3:P1278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2"/>
  <dimension ref="A1:O142"/>
  <sheetViews>
    <sheetView showGridLines="0" workbookViewId="0">
      <selection sqref="A1:F41"/>
    </sheetView>
  </sheetViews>
  <sheetFormatPr defaultRowHeight="14.4" x14ac:dyDescent="0.3"/>
  <cols>
    <col min="1" max="1" width="207.33203125" customWidth="1"/>
    <col min="13" max="13" width="16.5546875" customWidth="1"/>
    <col min="14" max="14" width="88.88671875" customWidth="1"/>
    <col min="15" max="15" width="5.109375" customWidth="1"/>
  </cols>
  <sheetData>
    <row r="1" spans="1:15" x14ac:dyDescent="0.3">
      <c r="A1" s="404"/>
      <c r="B1" s="404"/>
      <c r="C1" s="404"/>
      <c r="D1" s="404"/>
      <c r="E1" s="404"/>
      <c r="F1" s="404"/>
      <c r="M1" t="s">
        <v>1460</v>
      </c>
      <c r="N1" t="s">
        <v>1292</v>
      </c>
      <c r="O1" s="37" t="s">
        <v>1552</v>
      </c>
    </row>
    <row r="2" spans="1:15" ht="15" x14ac:dyDescent="0.3">
      <c r="A2" s="404"/>
      <c r="B2" s="404"/>
      <c r="C2" s="404"/>
      <c r="D2" s="404"/>
      <c r="E2" s="404"/>
      <c r="F2" s="404"/>
      <c r="M2" s="390">
        <v>140026</v>
      </c>
      <c r="N2" s="312" t="e">
        <f>IF(ISBLANK(tabCodigosParaFiltrar[[#This Row],[Código do Item]]),"",VLOOKUP(tabCodigosParaFiltrar[[#This Row],[Código do Item]],Estimativas!$A$43:$B$956,2,FALSE))</f>
        <v>#N/A</v>
      </c>
      <c r="O2" s="313" t="str">
        <f t="shared" ref="O2" si="0">"*"</f>
        <v>*</v>
      </c>
    </row>
    <row r="3" spans="1:15" ht="15" x14ac:dyDescent="0.3">
      <c r="A3" s="404"/>
      <c r="B3" s="404"/>
      <c r="C3" s="404"/>
      <c r="D3" s="404"/>
      <c r="E3" s="404"/>
      <c r="F3" s="404"/>
      <c r="M3" s="390">
        <v>140027</v>
      </c>
      <c r="N3" s="312" t="e">
        <f>IF(ISBLANK(tabCodigosParaFiltrar[[#This Row],[Código do Item]]),"",VLOOKUP(tabCodigosParaFiltrar[[#This Row],[Código do Item]],Estimativas!$A$43:$B$956,2,FALSE))</f>
        <v>#N/A</v>
      </c>
      <c r="O3" s="313" t="str">
        <f>"*"</f>
        <v>*</v>
      </c>
    </row>
    <row r="4" spans="1:15" ht="15" x14ac:dyDescent="0.3">
      <c r="A4" s="404"/>
      <c r="B4" s="404"/>
      <c r="C4" s="404"/>
      <c r="D4" s="404"/>
      <c r="E4" s="404"/>
      <c r="F4" s="404"/>
      <c r="M4" s="390">
        <v>140028</v>
      </c>
      <c r="N4" s="312" t="str">
        <f>IF(ISBLANK(tabCodigosParaFiltrar[[#This Row],[Código do Item]]),"",VLOOKUP(tabCodigosParaFiltrar[[#This Row],[Código do Item]],Estimativas!$A$43:$B$956,2,FALSE))</f>
        <v>CABO (FLEXIVEL), ENCORDOAMENTO CLASSE 5, SECAO 1,5 MM²  COR PRETA, ISOLACAO NAO HALOGENADO 70ºC, 450/750 V  ANTI-CHAMA, CONFORME NBR VIGENTE E CERTIFICACAO COMPULSORIA INMETRO. ROLO COM 100 METROS.CARACTERISTICAS E NORMA TECNICA LITOGRAFADAS NO MATERIAL.</v>
      </c>
      <c r="O4" s="313" t="str">
        <f>"*"</f>
        <v>*</v>
      </c>
    </row>
    <row r="5" spans="1:15" ht="15" x14ac:dyDescent="0.3">
      <c r="A5" s="404"/>
      <c r="B5" s="404"/>
      <c r="C5" s="404"/>
      <c r="D5" s="404"/>
      <c r="E5" s="404"/>
      <c r="F5" s="404"/>
      <c r="M5" s="390">
        <v>140029</v>
      </c>
      <c r="N5" s="312" t="e">
        <f>IF(ISBLANK(tabCodigosParaFiltrar[[#This Row],[Código do Item]]),"",VLOOKUP(tabCodigosParaFiltrar[[#This Row],[Código do Item]],Estimativas!$A$43:$B$956,2,FALSE))</f>
        <v>#N/A</v>
      </c>
      <c r="O5" s="313" t="str">
        <f t="shared" ref="O5:O18" si="1">"*"</f>
        <v>*</v>
      </c>
    </row>
    <row r="6" spans="1:15" ht="15" x14ac:dyDescent="0.3">
      <c r="A6" s="404"/>
      <c r="B6" s="404"/>
      <c r="C6" s="404"/>
      <c r="D6" s="404"/>
      <c r="E6" s="404"/>
      <c r="F6" s="404"/>
      <c r="M6" s="390">
        <v>140030</v>
      </c>
      <c r="N6" s="312" t="str">
        <f>IF(ISBLANK(tabCodigosParaFiltrar[[#This Row],[Código do Item]]),"",VLOOKUP(tabCodigosParaFiltrar[[#This Row],[Código do Item]],Estimativas!$A$43:$B$956,2,FALSE))</f>
        <v>CABO (FLEXIVEL), ENCORDOAMENTO CLASSE 5, SECAO 2,5 MM²  COR VERDE, ISOLACAO NAO HALOGENADO 70ºC, 450/750 V  ANTI-CHAMA, CONFORME NBR VIGENTE E CERTIFICACAO COMPULSORIA INMETRO. ROLO COM 100 METROS.CARACTERISTICAS E NORMA TECNICA LITOGRAFADAS NO MATERIAL.</v>
      </c>
      <c r="O6" s="313" t="str">
        <f t="shared" si="1"/>
        <v>*</v>
      </c>
    </row>
    <row r="7" spans="1:15" ht="15" x14ac:dyDescent="0.3">
      <c r="A7" s="404"/>
      <c r="B7" s="404"/>
      <c r="C7" s="404"/>
      <c r="D7" s="404"/>
      <c r="E7" s="404"/>
      <c r="F7" s="404"/>
      <c r="M7" s="390">
        <v>140031</v>
      </c>
      <c r="N7" s="312" t="e">
        <f>IF(ISBLANK(tabCodigosParaFiltrar[[#This Row],[Código do Item]]),"",VLOOKUP(tabCodigosParaFiltrar[[#This Row],[Código do Item]],Estimativas!$A$43:$B$956,2,FALSE))</f>
        <v>#N/A</v>
      </c>
      <c r="O7" s="313" t="str">
        <f t="shared" si="1"/>
        <v>*</v>
      </c>
    </row>
    <row r="8" spans="1:15" ht="15" x14ac:dyDescent="0.3">
      <c r="A8" s="404"/>
      <c r="B8" s="404"/>
      <c r="C8" s="404"/>
      <c r="D8" s="404"/>
      <c r="E8" s="404"/>
      <c r="F8" s="404"/>
      <c r="M8" s="390">
        <v>140032</v>
      </c>
      <c r="N8" s="312" t="str">
        <f>IF(ISBLANK(tabCodigosParaFiltrar[[#This Row],[Código do Item]]),"",VLOOKUP(tabCodigosParaFiltrar[[#This Row],[Código do Item]],Estimativas!$A$43:$B$956,2,FALSE))</f>
        <v>CABO (FLEXIVEL), ENCORDOAMENTO CLASSE 5, SECAO 2,5 MM²  COR  PRETO, ISOLACAO NAO HALOGENADO 70ºC, 450/750 V  ANTI-CHAMA, CONFORME NBR VIGENTE E CERTIFICACAO COMPULSORIA INMETRO. ROLO COM 100 METROS.CARACTERISTICAS E NORMA TECNICA LITOGRAFADAS NO MATERIAL.</v>
      </c>
      <c r="O8" s="313" t="str">
        <f t="shared" si="1"/>
        <v>*</v>
      </c>
    </row>
    <row r="9" spans="1:15" ht="15" x14ac:dyDescent="0.3">
      <c r="A9" s="404"/>
      <c r="B9" s="404"/>
      <c r="C9" s="404"/>
      <c r="D9" s="404"/>
      <c r="E9" s="404"/>
      <c r="F9" s="404"/>
      <c r="M9" s="390">
        <v>140033</v>
      </c>
      <c r="N9" s="312" t="str">
        <f>IF(ISBLANK(tabCodigosParaFiltrar[[#This Row],[Código do Item]]),"",VLOOKUP(tabCodigosParaFiltrar[[#This Row],[Código do Item]],Estimativas!$A$43:$B$956,2,FALSE))</f>
        <v>CABO (FLEXIVEL), ENCORDOAMENTO CLASSE 5, SECAO 4,00 MM²  COR PRETA, ISOLACAO NAO HALOGENADO 70ºC, 450/750 V  ANTI-CHAMA, CONFORME NBR VIGENTE E CERTIFICACAO COMPULSORIA INMETRO. ROLO COM 100 METROS.CARACTERISTICAS E NORMA TECNICA LITOGRAFADAS NO MATERIAL.</v>
      </c>
      <c r="O9" s="313" t="str">
        <f t="shared" si="1"/>
        <v>*</v>
      </c>
    </row>
    <row r="10" spans="1:15" ht="15" x14ac:dyDescent="0.3">
      <c r="A10" s="404"/>
      <c r="B10" s="404"/>
      <c r="C10" s="404"/>
      <c r="D10" s="404"/>
      <c r="E10" s="404"/>
      <c r="F10" s="404"/>
      <c r="M10" s="390">
        <v>140034</v>
      </c>
      <c r="N10" s="312" t="e">
        <f>IF(ISBLANK(tabCodigosParaFiltrar[[#This Row],[Código do Item]]),"",VLOOKUP(tabCodigosParaFiltrar[[#This Row],[Código do Item]],Estimativas!$A$43:$B$956,2,FALSE))</f>
        <v>#N/A</v>
      </c>
      <c r="O10" s="313" t="str">
        <f t="shared" si="1"/>
        <v>*</v>
      </c>
    </row>
    <row r="11" spans="1:15" ht="15" x14ac:dyDescent="0.3">
      <c r="A11" s="404"/>
      <c r="B11" s="404"/>
      <c r="C11" s="404"/>
      <c r="D11" s="404"/>
      <c r="E11" s="404"/>
      <c r="F11" s="404"/>
      <c r="M11" s="390">
        <v>140035</v>
      </c>
      <c r="N11" s="312" t="str">
        <f>IF(ISBLANK(tabCodigosParaFiltrar[[#This Row],[Código do Item]]),"",VLOOKUP(tabCodigosParaFiltrar[[#This Row],[Código do Item]],Estimativas!$A$43:$B$956,2,FALSE))</f>
        <v>CABO (FLEXIVEL), ENCORDOAMENTO CLASSE 5, SECAO 4,00 MM²  COR VERDE, ISOLACAO NAO HALOGENADO 70ºC, 450/750 V  ANTI-CHAMA, CONFORME NBR VIGENTE E CERTIFICACAO COMPULSORIA INMETRO. ROLO COM 100 METROS.CARACTERISTICAS E NORMA TECNICA LITOGRAFADAS NO MATERIAL.</v>
      </c>
      <c r="O11" s="313" t="str">
        <f t="shared" si="1"/>
        <v>*</v>
      </c>
    </row>
    <row r="12" spans="1:15" ht="15" x14ac:dyDescent="0.3">
      <c r="A12" s="404"/>
      <c r="B12" s="404"/>
      <c r="C12" s="404"/>
      <c r="D12" s="404"/>
      <c r="E12" s="404"/>
      <c r="F12" s="404"/>
      <c r="M12" s="390">
        <v>140036</v>
      </c>
      <c r="N12" s="312" t="str">
        <f>IF(ISBLANK(tabCodigosParaFiltrar[[#This Row],[Código do Item]]),"",VLOOKUP(tabCodigosParaFiltrar[[#This Row],[Código do Item]],Estimativas!$A$43:$B$956,2,FALSE))</f>
        <v>CABO (FLEXIVEL), ENCORDOAMENTO CLASSE 5, SECAO 6,00 MM²  COR PRETA, ISOLACAO NAO HALOGENADO 70ºC, 450/750 V  ANTI-CHAMA, CONFORME NBR VIGENTE E CERTIFICACAO COMPULSORIA INMETRO. ROLO COM 100 METROS.CARACTERISTICAS E NORMA TECNICA LITOGRAFADAS NO MATERIAL.</v>
      </c>
      <c r="O12" s="313" t="str">
        <f t="shared" si="1"/>
        <v>*</v>
      </c>
    </row>
    <row r="13" spans="1:15" ht="15" x14ac:dyDescent="0.3">
      <c r="A13" s="404"/>
      <c r="B13" s="404"/>
      <c r="C13" s="404"/>
      <c r="D13" s="404"/>
      <c r="E13" s="404"/>
      <c r="F13" s="404"/>
      <c r="M13" s="390">
        <v>140037</v>
      </c>
      <c r="N13" s="312" t="e">
        <f>IF(ISBLANK(tabCodigosParaFiltrar[[#This Row],[Código do Item]]),"",VLOOKUP(tabCodigosParaFiltrar[[#This Row],[Código do Item]],Estimativas!$A$43:$B$956,2,FALSE))</f>
        <v>#N/A</v>
      </c>
      <c r="O13" s="313" t="str">
        <f t="shared" si="1"/>
        <v>*</v>
      </c>
    </row>
    <row r="14" spans="1:15" ht="15" x14ac:dyDescent="0.3">
      <c r="A14" s="404"/>
      <c r="B14" s="404"/>
      <c r="C14" s="404"/>
      <c r="D14" s="404"/>
      <c r="E14" s="404"/>
      <c r="F14" s="404"/>
      <c r="M14" s="390">
        <v>140038</v>
      </c>
      <c r="N14" s="312" t="str">
        <f>IF(ISBLANK(tabCodigosParaFiltrar[[#This Row],[Código do Item]]),"",VLOOKUP(tabCodigosParaFiltrar[[#This Row],[Código do Item]],Estimativas!$A$43:$B$956,2,FALSE))</f>
        <v>CABO (FLEXIVEL), ENCORDOAMENTO CLASSE 5, SECAO 6,00 MM²  COR VERDE, ISOLACAO NAO HALOGENADO 70ºC, 450/750 V  ANTI-CHAMA, CONFORME NBR VIGENTE E CERTIFICACAO COMPULSORIA INMETRO. ROLO COM 100 METROS.CARACTERISTICAS E NORMA TECNICA LITOGRAFADAS NO MATERIAL.</v>
      </c>
      <c r="O14" s="313" t="str">
        <f t="shared" si="1"/>
        <v>*</v>
      </c>
    </row>
    <row r="15" spans="1:15" ht="15" x14ac:dyDescent="0.3">
      <c r="A15" s="404"/>
      <c r="B15" s="404"/>
      <c r="C15" s="404"/>
      <c r="D15" s="404"/>
      <c r="E15" s="404"/>
      <c r="F15" s="404"/>
      <c r="M15" s="390">
        <v>140039</v>
      </c>
      <c r="N15" s="312" t="e">
        <f>IF(ISBLANK(tabCodigosParaFiltrar[[#This Row],[Código do Item]]),"",VLOOKUP(tabCodigosParaFiltrar[[#This Row],[Código do Item]],Estimativas!$A$43:$B$956,2,FALSE))</f>
        <v>#N/A</v>
      </c>
      <c r="O15" s="313" t="str">
        <f t="shared" si="1"/>
        <v>*</v>
      </c>
    </row>
    <row r="16" spans="1:15" ht="15" x14ac:dyDescent="0.3">
      <c r="A16" s="404"/>
      <c r="B16" s="404"/>
      <c r="C16" s="404"/>
      <c r="D16" s="404"/>
      <c r="E16" s="404"/>
      <c r="F16" s="404"/>
      <c r="M16" s="390">
        <v>140040</v>
      </c>
      <c r="N16" s="312" t="e">
        <f>IF(ISBLANK(tabCodigosParaFiltrar[[#This Row],[Código do Item]]),"",VLOOKUP(tabCodigosParaFiltrar[[#This Row],[Código do Item]],Estimativas!$A$43:$B$956,2,FALSE))</f>
        <v>#N/A</v>
      </c>
      <c r="O16" s="313" t="str">
        <f t="shared" si="1"/>
        <v>*</v>
      </c>
    </row>
    <row r="17" spans="1:15" ht="15" x14ac:dyDescent="0.3">
      <c r="A17" s="404"/>
      <c r="B17" s="404"/>
      <c r="C17" s="404"/>
      <c r="D17" s="404"/>
      <c r="E17" s="404"/>
      <c r="F17" s="404"/>
      <c r="M17" s="390">
        <v>140041</v>
      </c>
      <c r="N17" s="312" t="e">
        <f>IF(ISBLANK(tabCodigosParaFiltrar[[#This Row],[Código do Item]]),"",VLOOKUP(tabCodigosParaFiltrar[[#This Row],[Código do Item]],Estimativas!$A$43:$B$956,2,FALSE))</f>
        <v>#N/A</v>
      </c>
      <c r="O17" s="313" t="str">
        <f t="shared" si="1"/>
        <v>*</v>
      </c>
    </row>
    <row r="18" spans="1:15" ht="15" x14ac:dyDescent="0.3">
      <c r="A18" s="404"/>
      <c r="B18" s="404"/>
      <c r="C18" s="404"/>
      <c r="D18" s="404"/>
      <c r="E18" s="404"/>
      <c r="F18" s="404"/>
      <c r="M18" s="390">
        <v>140042</v>
      </c>
      <c r="N18" s="312" t="str">
        <f>IF(ISBLANK(tabCodigosParaFiltrar[[#This Row],[Código do Item]]),"",VLOOKUP(tabCodigosParaFiltrar[[#This Row],[Código do Item]],Estimativas!$A$43:$B$956,2,FALSE))</f>
        <v>CABO (FLEXIVEL), ENCORDOAMENTO CLASSE 5, SECAO 16,0 MM²  COR PRETA, ISOLACAO NAO HALOGENADO 70ºC, 450/750 V  ANTI-CHAMA, CONFORME NBR VIGENTE E CERTIFICACAO COMPULSORIA INMETRO. CARACTERISTICAS E NORMA TECNICA LITOGRAFADAS NO MATERIAL.</v>
      </c>
      <c r="O18" s="313" t="str">
        <f t="shared" si="1"/>
        <v>*</v>
      </c>
    </row>
    <row r="19" spans="1:15" ht="15" x14ac:dyDescent="0.3">
      <c r="A19" s="404"/>
      <c r="B19" s="404"/>
      <c r="C19" s="404"/>
      <c r="D19" s="404"/>
      <c r="E19" s="404"/>
      <c r="F19" s="404"/>
      <c r="M19" s="390">
        <v>140043</v>
      </c>
      <c r="N19" s="312" t="str">
        <f>IF(ISBLANK(tabCodigosParaFiltrar[[#This Row],[Código do Item]]),"",VLOOKUP(tabCodigosParaFiltrar[[#This Row],[Código do Item]],Estimativas!$A$43:$B$956,2,FALSE))</f>
        <v>CABO (FLEXIVEL), ENCORDOAMENTO CLASSE 5, SECAO 16,0 MM²  COR VERDE, ISOLACAO NAO HALOGENADO 70ºC, 450/750 V  ANTI-CHAMA, CONFORME NBR VIGENTE E CERTIFICACAO COMPULSORIA INMETRO. CARACTERISTICAS E NORMA TECNICA LITOGRAFADAS NO MATERIAL.</v>
      </c>
      <c r="O19" s="313" t="str">
        <f t="shared" ref="O19:O20" si="2">"*"</f>
        <v>*</v>
      </c>
    </row>
    <row r="20" spans="1:15" ht="15" x14ac:dyDescent="0.3">
      <c r="A20" s="404"/>
      <c r="B20" s="404"/>
      <c r="C20" s="404"/>
      <c r="D20" s="404"/>
      <c r="E20" s="404"/>
      <c r="F20" s="404"/>
      <c r="M20" s="390">
        <v>140044</v>
      </c>
      <c r="N20" s="312" t="e">
        <f>IF(ISBLANK(tabCodigosParaFiltrar[[#This Row],[Código do Item]]),"",VLOOKUP(tabCodigosParaFiltrar[[#This Row],[Código do Item]],Estimativas!$A$43:$B$956,2,FALSE))</f>
        <v>#N/A</v>
      </c>
      <c r="O20" s="313" t="str">
        <f t="shared" si="2"/>
        <v>*</v>
      </c>
    </row>
    <row r="21" spans="1:15" ht="15" x14ac:dyDescent="0.3">
      <c r="A21" s="404"/>
      <c r="B21" s="404"/>
      <c r="C21" s="404"/>
      <c r="D21" s="404"/>
      <c r="E21" s="404"/>
      <c r="F21" s="404"/>
      <c r="M21" s="390">
        <v>140045</v>
      </c>
      <c r="N21" s="312" t="e">
        <f>IF(ISBLANK(tabCodigosParaFiltrar[[#This Row],[Código do Item]]),"",VLOOKUP(tabCodigosParaFiltrar[[#This Row],[Código do Item]],Estimativas!$A$43:$B$956,2,FALSE))</f>
        <v>#N/A</v>
      </c>
      <c r="O21" s="313" t="str">
        <f t="shared" ref="O21:O28" si="3">"*"</f>
        <v>*</v>
      </c>
    </row>
    <row r="22" spans="1:15" ht="15" x14ac:dyDescent="0.3">
      <c r="A22" s="404"/>
      <c r="B22" s="404"/>
      <c r="C22" s="404"/>
      <c r="D22" s="404"/>
      <c r="E22" s="404"/>
      <c r="F22" s="404"/>
      <c r="M22" s="390">
        <v>140046</v>
      </c>
      <c r="N22" s="312" t="e">
        <f>IF(ISBLANK(tabCodigosParaFiltrar[[#This Row],[Código do Item]]),"",VLOOKUP(tabCodigosParaFiltrar[[#This Row],[Código do Item]],Estimativas!$A$43:$B$956,2,FALSE))</f>
        <v>#N/A</v>
      </c>
      <c r="O22" s="313" t="str">
        <f t="shared" si="3"/>
        <v>*</v>
      </c>
    </row>
    <row r="23" spans="1:15" ht="15" x14ac:dyDescent="0.3">
      <c r="A23" s="404"/>
      <c r="B23" s="404"/>
      <c r="C23" s="404"/>
      <c r="D23" s="404"/>
      <c r="E23" s="404"/>
      <c r="F23" s="404"/>
      <c r="M23" s="390">
        <v>140047</v>
      </c>
      <c r="N23" s="312" t="str">
        <f>IF(ISBLANK(tabCodigosParaFiltrar[[#This Row],[Código do Item]]),"",VLOOKUP(tabCodigosParaFiltrar[[#This Row],[Código do Item]],Estimativas!$A$43:$B$956,2,FALSE))</f>
        <v>CABO (FLEXIVEL), ENCORDOAMENTO CLASSE 5, SECAO 120,0 MM²  COR VERDE, ISOLACAO NAO HALOGENADO 70ºC, 450/750 V  ANTI-CHAMA, CONFORME NBR VIGENTE E CERTIFICACAO COMPULSORIA INMETRO. ROLO COM 100 METROS.CARACTERISTICAS E NORMA TECNICA LITOGRAFADAS NO MATERIAL.</v>
      </c>
      <c r="O23" s="313" t="str">
        <f t="shared" si="3"/>
        <v>*</v>
      </c>
    </row>
    <row r="24" spans="1:15" ht="15" x14ac:dyDescent="0.3">
      <c r="A24" s="404"/>
      <c r="B24" s="404"/>
      <c r="C24" s="404"/>
      <c r="D24" s="404"/>
      <c r="E24" s="404"/>
      <c r="F24" s="404"/>
      <c r="M24" s="390">
        <v>140048</v>
      </c>
      <c r="N24" s="312" t="str">
        <f>IF(ISBLANK(tabCodigosParaFiltrar[[#This Row],[Código do Item]]),"",VLOOKUP(tabCodigosParaFiltrar[[#This Row],[Código do Item]],Estimativas!$A$43:$B$956,2,FALSE))</f>
        <v>CABO FLEXIVEL, ENCORDOAMENTO CLASSE 5, SECAO 10,00 MM²  COR PRETA, ISOLACAO HEPR 90ºC, 0,6/1KV E COBERTURA NAO HALOGENADA,  ANTI-CHAMA CONFORME NBR VIGENTE E CERTIFICACAO COMPULSORIA INMETRO.CARACTERISTICAS E NORMA TECNICA LITOGRAFADAS NO MATERIAL.</v>
      </c>
      <c r="O24" s="313" t="str">
        <f t="shared" si="3"/>
        <v>*</v>
      </c>
    </row>
    <row r="25" spans="1:15" ht="15" x14ac:dyDescent="0.3">
      <c r="A25" s="404"/>
      <c r="B25" s="404"/>
      <c r="C25" s="404"/>
      <c r="D25" s="404"/>
      <c r="E25" s="404"/>
      <c r="F25" s="404"/>
      <c r="M25" s="390">
        <v>140049</v>
      </c>
      <c r="N25" s="312" t="str">
        <f>IF(ISBLANK(tabCodigosParaFiltrar[[#This Row],[Código do Item]]),"",VLOOKUP(tabCodigosParaFiltrar[[#This Row],[Código do Item]],Estimativas!$A$43:$B$956,2,FALSE))</f>
        <v>CABO FLEXIVEL, ENCORDOAMENTO CLASSE 5, SECAO 10,00 MM²  COR AZUL CLARO, ISOLACAO HEPR 90ºC, 0,6/1KV E COBERTURA NAO HALOGENADA,  ANTI-CHAMA CONFORME NBR VIGENTE E CERTIFICACAO COMPULSORIA INMETRO.CARACTERISTICAS E NORMA TECNICA LITOGRAFADAS NO MATERIAL.</v>
      </c>
      <c r="O25" s="313" t="str">
        <f t="shared" si="3"/>
        <v>*</v>
      </c>
    </row>
    <row r="26" spans="1:15" ht="15" x14ac:dyDescent="0.3">
      <c r="A26" s="404"/>
      <c r="B26" s="404"/>
      <c r="C26" s="404"/>
      <c r="D26" s="404"/>
      <c r="E26" s="404"/>
      <c r="F26" s="404"/>
      <c r="M26" s="390">
        <v>140050</v>
      </c>
      <c r="N26" s="312" t="str">
        <f>IF(ISBLANK(tabCodigosParaFiltrar[[#This Row],[Código do Item]]),"",VLOOKUP(tabCodigosParaFiltrar[[#This Row],[Código do Item]],Estimativas!$A$43:$B$956,2,FALSE))</f>
        <v>CABO FLEXIVEL, ENCORDOAMENTO CLASSE 5, SECAO 10,00 MM²  COR VERDE, ISOLACAO HEPR 90ºC, 0,6/1KV E COBERTURA NAO HALOGENADA,  ANTI-CHAMA CONFORME NBR VIGENTE E CERTIFICACAO COMPULSORIA INMETRO.CARACTERISTICAS E NORMA TECNICA LITOGRAFADAS NO MATERIAL.</v>
      </c>
      <c r="O26" s="313" t="str">
        <f t="shared" si="3"/>
        <v>*</v>
      </c>
    </row>
    <row r="27" spans="1:15" ht="15" x14ac:dyDescent="0.3">
      <c r="A27" s="404"/>
      <c r="B27" s="404"/>
      <c r="C27" s="404"/>
      <c r="D27" s="404"/>
      <c r="E27" s="404"/>
      <c r="F27" s="404"/>
      <c r="M27" s="390">
        <v>140051</v>
      </c>
      <c r="N27" s="312" t="str">
        <f>IF(ISBLANK(tabCodigosParaFiltrar[[#This Row],[Código do Item]]),"",VLOOKUP(tabCodigosParaFiltrar[[#This Row],[Código do Item]],Estimativas!$A$43:$B$956,2,FALSE))</f>
        <v>CABO FLEXIVEL, ENCORDOAMENTO CLASSE 5, SECAO 16,00 MM²  COR AZUL, ISOLACAO HEPR 90ºC, 0,6/1KV E COBERTURA NAO HALOGENADA,  ANTI-CHAMA CONFORME NBR VIGENTE E CERTIFICACAO COMPULSORIA INMETRO.CARACTERISTICAS E NORMA TECNICA LITOGRAFADAS NO MATERIAL.</v>
      </c>
      <c r="O27" s="313" t="str">
        <f t="shared" si="3"/>
        <v>*</v>
      </c>
    </row>
    <row r="28" spans="1:15" ht="15" x14ac:dyDescent="0.3">
      <c r="A28" s="404"/>
      <c r="B28" s="404"/>
      <c r="C28" s="404"/>
      <c r="D28" s="404"/>
      <c r="E28" s="404"/>
      <c r="F28" s="404"/>
      <c r="M28" s="390">
        <v>140052</v>
      </c>
      <c r="N28" s="312" t="str">
        <f>IF(ISBLANK(tabCodigosParaFiltrar[[#This Row],[Código do Item]]),"",VLOOKUP(tabCodigosParaFiltrar[[#This Row],[Código do Item]],Estimativas!$A$43:$B$956,2,FALSE))</f>
        <v>CABO FLEXIVEL, ENCORDOAMENTO CLASSE 5, SECAO 25,00 MM²  COR PRETA, ISOLACAO HEPR 90ºC, 0,6/1KV E COBERTURA NAO HALOGENADA,  ANTI-CHAMA CONFORME NBR VIGENTE E CERTIFICACAO COMPULSORIA INMETRO.CARACTERISTICAS E NORMA TECNICA LITOGRAFADAS NO MATERIAL.</v>
      </c>
      <c r="O28" s="313" t="str">
        <f t="shared" si="3"/>
        <v>*</v>
      </c>
    </row>
    <row r="29" spans="1:15" ht="15" x14ac:dyDescent="0.3">
      <c r="A29" s="404"/>
      <c r="B29" s="404"/>
      <c r="C29" s="404"/>
      <c r="D29" s="404"/>
      <c r="E29" s="404"/>
      <c r="F29" s="404"/>
      <c r="M29" s="390">
        <v>140053</v>
      </c>
      <c r="N29" s="312" t="str">
        <f>IF(ISBLANK(tabCodigosParaFiltrar[[#This Row],[Código do Item]]),"",VLOOKUP(tabCodigosParaFiltrar[[#This Row],[Código do Item]],Estimativas!$A$43:$B$956,2,FALSE))</f>
        <v>CABO FLEXIVEL, ENCORDOAMENTO CLASSE 5, SECAO 25,00 MM²  COR VERDE, ISOLACAO HEPR 90ºC, 0,6/1KV E COBERTURA NAO HALOGENADA,  ANTI-CHAMA CONFORME NBR VIGENTE E CERTIFICACAO COMPULSORIA INMETRO.CARACTERISTICAS E NORMA TECNICA LITOGRAFADAS NO MATERIAL.</v>
      </c>
      <c r="O29" s="313" t="str">
        <f t="shared" ref="O29:O34" si="4">"*"</f>
        <v>*</v>
      </c>
    </row>
    <row r="30" spans="1:15" ht="15" x14ac:dyDescent="0.3">
      <c r="A30" s="404"/>
      <c r="B30" s="404"/>
      <c r="C30" s="404"/>
      <c r="D30" s="404"/>
      <c r="E30" s="404"/>
      <c r="F30" s="404"/>
      <c r="M30" s="390">
        <v>140054</v>
      </c>
      <c r="N30" s="312" t="str">
        <f>IF(ISBLANK(tabCodigosParaFiltrar[[#This Row],[Código do Item]]),"",VLOOKUP(tabCodigosParaFiltrar[[#This Row],[Código do Item]],Estimativas!$A$43:$B$956,2,FALSE))</f>
        <v>CABO FLEXIVEL, ENCORDOAMENTO CLASSE 5, SECAO 35,00 MM²  COR VERDE, ISOLACAO HEPR 90ºC, 0,6/1KV E COBERTURA NAO HALOGENADA,  ANTI-CHAMA CONFORME NBR VIGENTE E CERTIFICACAO COMPULSORIA INMETRO.CARACTERISTICAS E NORMA TECNICA LITOGRAFADAS NO MATERIAL.</v>
      </c>
      <c r="O30" s="313" t="str">
        <f t="shared" si="4"/>
        <v>*</v>
      </c>
    </row>
    <row r="31" spans="1:15" ht="15" x14ac:dyDescent="0.3">
      <c r="A31" s="404"/>
      <c r="B31" s="404"/>
      <c r="C31" s="404"/>
      <c r="D31" s="404"/>
      <c r="E31" s="404"/>
      <c r="F31" s="404"/>
      <c r="M31" s="390">
        <v>140055</v>
      </c>
      <c r="N31" s="312" t="str">
        <f>IF(ISBLANK(tabCodigosParaFiltrar[[#This Row],[Código do Item]]),"",VLOOKUP(tabCodigosParaFiltrar[[#This Row],[Código do Item]],Estimativas!$A$43:$B$956,2,FALSE))</f>
        <v>CABO FLEXIVEL, ENCORDOAMENTO CLASSE 5, SECAO 35,00 MM²  COR PRETA, ISOLACAO HEPR 90ºC, 0,6/1KV E COBERTURA NAO HALOGENADA,  ANTI-CHAMA CONFORME NBR VIGENTE E CERTIFICACAO COMPULSORIA INMETRO.CARACTERISTICAS E NORMA TECNICA LITOGRAFADAS NO MATERIAL.</v>
      </c>
      <c r="O31" s="313" t="str">
        <f t="shared" si="4"/>
        <v>*</v>
      </c>
    </row>
    <row r="32" spans="1:15" ht="15" x14ac:dyDescent="0.3">
      <c r="A32" s="404"/>
      <c r="B32" s="404"/>
      <c r="C32" s="404"/>
      <c r="D32" s="404"/>
      <c r="E32" s="404"/>
      <c r="F32" s="404"/>
      <c r="M32" s="390">
        <v>140056</v>
      </c>
      <c r="N32" s="312" t="str">
        <f>IF(ISBLANK(tabCodigosParaFiltrar[[#This Row],[Código do Item]]),"",VLOOKUP(tabCodigosParaFiltrar[[#This Row],[Código do Item]],Estimativas!$A$43:$B$956,2,FALSE))</f>
        <v>CABO FLEXIVEL, ENCORDOAMENTO CLASSE 5, SECAO 35,00 MM²  COR AZUL CLARO, ISOLACAO HEPR 90ºC, 0,6/1KV E COBERTURA NAO HALOGENADA,  ANTI-CHAMA CONFORME NBR VIGENTE E CERTIFICACAO COMPULSORIA INMETRO.CARACTERISTICAS E NORMA TECNICA LITOGRAFADAS NO MATERIAL.</v>
      </c>
      <c r="O32" s="313" t="str">
        <f t="shared" si="4"/>
        <v>*</v>
      </c>
    </row>
    <row r="33" spans="1:15" ht="15" x14ac:dyDescent="0.3">
      <c r="A33" s="404"/>
      <c r="B33" s="404"/>
      <c r="C33" s="404"/>
      <c r="D33" s="404"/>
      <c r="E33" s="404"/>
      <c r="F33" s="404"/>
      <c r="M33" s="390">
        <v>140057</v>
      </c>
      <c r="N33" s="312" t="str">
        <f>IF(ISBLANK(tabCodigosParaFiltrar[[#This Row],[Código do Item]]),"",VLOOKUP(tabCodigosParaFiltrar[[#This Row],[Código do Item]],Estimativas!$A$43:$B$956,2,FALSE))</f>
        <v>CABO FLEXIVEL, ENCORDOAMENTO CLASSE 5, SECAO 50,00 MM²  COR PRETA, ISOLACAO HEPR 90ºC, 0,6/1KV E COBERTURA NAO HALOGENADA,  ANTI-CHAMA CONFORME NBR VIGENTE E CERTIFICACAO COMPULSORIA INMETRO.CARACTERISTICAS E NORMA TECNICA LITOGRAFADAS NO MATERIAL.</v>
      </c>
      <c r="O33" s="313" t="str">
        <f t="shared" si="4"/>
        <v>*</v>
      </c>
    </row>
    <row r="34" spans="1:15" ht="15" x14ac:dyDescent="0.3">
      <c r="A34" s="404"/>
      <c r="B34" s="404"/>
      <c r="C34" s="404"/>
      <c r="D34" s="404"/>
      <c r="E34" s="404"/>
      <c r="F34" s="404"/>
      <c r="M34" s="390">
        <v>140058</v>
      </c>
      <c r="N34" s="312" t="str">
        <f>IF(ISBLANK(tabCodigosParaFiltrar[[#This Row],[Código do Item]]),"",VLOOKUP(tabCodigosParaFiltrar[[#This Row],[Código do Item]],Estimativas!$A$43:$B$956,2,FALSE))</f>
        <v>CABO FLEXIVEL, ENCORDOAMENTO CLASSE 5, SECAO 70,00 MM²  COR AZUL CLARO, ISOLACAO HEPR 90ºC, 0,6/1KV E COBERTURA NAO HALOGENADA,  ANTI-CHAMA CONFORME NBR VIGENTE E CERTIFICACAO COMPULSORIA INMETRO.CARACTERISTICAS E NORMA TECNICA LITOGRAFADAS NO MATERIAL.</v>
      </c>
      <c r="O34" s="313" t="str">
        <f t="shared" si="4"/>
        <v>*</v>
      </c>
    </row>
    <row r="35" spans="1:15" ht="15" x14ac:dyDescent="0.3">
      <c r="A35" s="404"/>
      <c r="B35" s="404"/>
      <c r="C35" s="404"/>
      <c r="D35" s="404"/>
      <c r="E35" s="404"/>
      <c r="F35" s="404"/>
      <c r="M35" s="390">
        <v>140059</v>
      </c>
      <c r="N35" s="312" t="str">
        <f>IF(ISBLANK(tabCodigosParaFiltrar[[#This Row],[Código do Item]]),"",VLOOKUP(tabCodigosParaFiltrar[[#This Row],[Código do Item]],Estimativas!$A$43:$B$956,2,FALSE))</f>
        <v>CABO FLEXIVEL, ENCORDOAMENTO CLASSE 5, SECAO 70,00 MM²  COR PRETA, ISOLACAO HEPR 90ºC, 0,6/1KV E COBERTURA NAO HALOGENADA,  ANTI-CHAMA CONFORME NBR VIGENTE E CERTIFICACAO COMPULSORIA INMETRO.CARACTERISTICAS E NORMA TECNICA LITOGRAFADAS NO MATERIAL.</v>
      </c>
      <c r="O35" s="313" t="str">
        <f t="shared" ref="O35:O36" si="5">"*"</f>
        <v>*</v>
      </c>
    </row>
    <row r="36" spans="1:15" ht="15" x14ac:dyDescent="0.3">
      <c r="A36" s="404"/>
      <c r="B36" s="404"/>
      <c r="C36" s="404"/>
      <c r="D36" s="404"/>
      <c r="E36" s="404"/>
      <c r="F36" s="404"/>
      <c r="M36" s="390">
        <v>140060</v>
      </c>
      <c r="N36" s="312" t="str">
        <f>IF(ISBLANK(tabCodigosParaFiltrar[[#This Row],[Código do Item]]),"",VLOOKUP(tabCodigosParaFiltrar[[#This Row],[Código do Item]],Estimativas!$A$43:$B$956,2,FALSE))</f>
        <v>CABO FLEXIVEL, ENCORDOAMENTO CLASSE 5, SECAO 95,00 MM²  COR PRETA, ISOLACAO HEPR 90ºC, 0,6/1KV E COBERTURA NAO HALOGENADA,  ANTI-CHAMA CONFORME NBR VIGENTE E CERTIFICACAO COMPULSORIA INMETRO.CARACTERISTICAS E NORMA TECNICA LITOGRAFADAS NO MATERIAL.</v>
      </c>
      <c r="O36" s="313" t="str">
        <f t="shared" si="5"/>
        <v>*</v>
      </c>
    </row>
    <row r="37" spans="1:15" ht="15" x14ac:dyDescent="0.3">
      <c r="A37" s="404"/>
      <c r="B37" s="404"/>
      <c r="C37" s="404"/>
      <c r="D37" s="404"/>
      <c r="E37" s="404"/>
      <c r="F37" s="404"/>
      <c r="M37" s="390">
        <v>140061</v>
      </c>
      <c r="N37" s="312" t="str">
        <f>IF(ISBLANK(tabCodigosParaFiltrar[[#This Row],[Código do Item]]),"",VLOOKUP(tabCodigosParaFiltrar[[#This Row],[Código do Item]],Estimativas!$A$43:$B$956,2,FALSE))</f>
        <v>CABO FLEXIVEL, ENCORDOAMENTO CLASSE 5, SECAO 120,00 MM²  COR PRETA, ISOLACAO HEPR 90ºC, 0,6/1KV E COBERTURA NAO HALOGENADA,  ANTI-CHAMA CONFORME NBR VIGENTE E CERTIFICACAO COMPULSORIA INMETRO.CARACTERISTICAS E NORMA TECNICA LITOGRAFADAS NO MATERIAL.</v>
      </c>
      <c r="O37" s="313" t="str">
        <f t="shared" ref="O37:O38" si="6">"*"</f>
        <v>*</v>
      </c>
    </row>
    <row r="38" spans="1:15" ht="15" x14ac:dyDescent="0.3">
      <c r="A38" s="404"/>
      <c r="B38" s="404"/>
      <c r="C38" s="404"/>
      <c r="D38" s="404"/>
      <c r="E38" s="404"/>
      <c r="F38" s="404"/>
      <c r="M38" s="390">
        <v>140062</v>
      </c>
      <c r="N38" s="312" t="e">
        <f>IF(ISBLANK(tabCodigosParaFiltrar[[#This Row],[Código do Item]]),"",VLOOKUP(tabCodigosParaFiltrar[[#This Row],[Código do Item]],Estimativas!$A$43:$B$956,2,FALSE))</f>
        <v>#N/A</v>
      </c>
      <c r="O38" s="313" t="str">
        <f t="shared" si="6"/>
        <v>*</v>
      </c>
    </row>
    <row r="39" spans="1:15" ht="15" x14ac:dyDescent="0.3">
      <c r="A39" s="404"/>
      <c r="B39" s="404"/>
      <c r="C39" s="404"/>
      <c r="D39" s="404"/>
      <c r="E39" s="404"/>
      <c r="F39" s="404"/>
      <c r="M39" s="390">
        <v>140063</v>
      </c>
      <c r="N39" s="312" t="str">
        <f>IF(ISBLANK(tabCodigosParaFiltrar[[#This Row],[Código do Item]]),"",VLOOKUP(tabCodigosParaFiltrar[[#This Row],[Código do Item]],Estimativas!$A$43:$B$956,2,FALSE))</f>
        <v>CABO MULTIPOLAR FLEXIVEL, ENCORDOAMENTO CLASSE 5, 3 X 2.5 MM² ISOLACAO HEPR ISOL. 0,6/1KV E COBERTURA NAO HALOGENADA, ANTI-CHAMA CONFORME NBR VIGENTE E CERTIFICACAO COMPULSORIA INMETRO. ROLO COM 100 METROS.CARACTERISTICAS E NORMA TECNICA LITOGRAFADAS NO MATERIAL.</v>
      </c>
      <c r="O39" s="313" t="str">
        <f t="shared" ref="O39:O68" si="7">"*"</f>
        <v>*</v>
      </c>
    </row>
    <row r="40" spans="1:15" ht="15" x14ac:dyDescent="0.3">
      <c r="A40" s="404"/>
      <c r="B40" s="404"/>
      <c r="C40" s="404"/>
      <c r="D40" s="404"/>
      <c r="E40" s="404"/>
      <c r="F40" s="404"/>
      <c r="M40" s="390">
        <v>140064</v>
      </c>
      <c r="N40" s="312" t="e">
        <f>IF(ISBLANK(tabCodigosParaFiltrar[[#This Row],[Código do Item]]),"",VLOOKUP(tabCodigosParaFiltrar[[#This Row],[Código do Item]],Estimativas!$A$43:$B$956,2,FALSE))</f>
        <v>#N/A</v>
      </c>
      <c r="O40" s="313" t="str">
        <f t="shared" si="7"/>
        <v>*</v>
      </c>
    </row>
    <row r="41" spans="1:15" ht="15" x14ac:dyDescent="0.3">
      <c r="A41" s="404"/>
      <c r="B41" s="404"/>
      <c r="C41" s="404"/>
      <c r="D41" s="404"/>
      <c r="E41" s="404"/>
      <c r="F41" s="404"/>
      <c r="M41" s="390">
        <v>140065</v>
      </c>
      <c r="N41" s="312" t="e">
        <f>IF(ISBLANK(tabCodigosParaFiltrar[[#This Row],[Código do Item]]),"",VLOOKUP(tabCodigosParaFiltrar[[#This Row],[Código do Item]],Estimativas!$A$43:$B$956,2,FALSE))</f>
        <v>#N/A</v>
      </c>
      <c r="O41" s="313" t="str">
        <f t="shared" si="7"/>
        <v>*</v>
      </c>
    </row>
    <row r="42" spans="1:15" ht="15" x14ac:dyDescent="0.3">
      <c r="M42" s="390">
        <v>140066</v>
      </c>
      <c r="N42" s="312" t="e">
        <f>IF(ISBLANK(tabCodigosParaFiltrar[[#This Row],[Código do Item]]),"",VLOOKUP(tabCodigosParaFiltrar[[#This Row],[Código do Item]],Estimativas!$A$43:$B$956,2,FALSE))</f>
        <v>#N/A</v>
      </c>
      <c r="O42" s="313" t="str">
        <f t="shared" si="7"/>
        <v>*</v>
      </c>
    </row>
    <row r="43" spans="1:15" ht="15" x14ac:dyDescent="0.3">
      <c r="M43" s="390">
        <v>140067</v>
      </c>
      <c r="N43" s="312" t="e">
        <f>IF(ISBLANK(tabCodigosParaFiltrar[[#This Row],[Código do Item]]),"",VLOOKUP(tabCodigosParaFiltrar[[#This Row],[Código do Item]],Estimativas!$A$43:$B$956,2,FALSE))</f>
        <v>#N/A</v>
      </c>
      <c r="O43" s="313" t="str">
        <f t="shared" si="7"/>
        <v>*</v>
      </c>
    </row>
    <row r="44" spans="1:15" ht="15" x14ac:dyDescent="0.3">
      <c r="M44" s="390">
        <v>140239</v>
      </c>
      <c r="N44" s="312" t="e">
        <f>IF(ISBLANK(tabCodigosParaFiltrar[[#This Row],[Código do Item]]),"",VLOOKUP(tabCodigosParaFiltrar[[#This Row],[Código do Item]],Estimativas!$A$43:$B$956,2,FALSE))</f>
        <v>#N/A</v>
      </c>
      <c r="O44" s="313" t="str">
        <f t="shared" si="7"/>
        <v>*</v>
      </c>
    </row>
    <row r="45" spans="1:15" ht="15" x14ac:dyDescent="0.3">
      <c r="M45" s="390">
        <v>140240</v>
      </c>
      <c r="N45" s="312" t="e">
        <f>IF(ISBLANK(tabCodigosParaFiltrar[[#This Row],[Código do Item]]),"",VLOOKUP(tabCodigosParaFiltrar[[#This Row],[Código do Item]],Estimativas!$A$43:$B$956,2,FALSE))</f>
        <v>#N/A</v>
      </c>
      <c r="O45" s="313" t="str">
        <f t="shared" si="7"/>
        <v>*</v>
      </c>
    </row>
    <row r="46" spans="1:15" ht="15" x14ac:dyDescent="0.3">
      <c r="M46" s="390">
        <v>140241</v>
      </c>
      <c r="N46" s="312" t="str">
        <f>IF(ISBLANK(tabCodigosParaFiltrar[[#This Row],[Código do Item]]),"",VLOOKUP(tabCodigosParaFiltrar[[#This Row],[Código do Item]],Estimativas!$A$43:$B$956,2,FALSE))</f>
        <v>CABO MULTIPOLAR FLEXIVEL, ENCORDOAMENTO CLASSE 5, 3 X 1.5 MM² ISOLACAO HEPR ISOL. 0,6/1KV E COBERTURA NAO HALOGENADA, ANTI-CHAMA CONFORME NBR VIGENTE E CERTIFICACAO COMPULSORIA INMETRO. ROLO COM 100 METROS.CARACTERISTICAS E NORMA TECNICA LITOGRAFADAS NO MATERIAL.</v>
      </c>
      <c r="O46" s="313" t="str">
        <f t="shared" si="7"/>
        <v>*</v>
      </c>
    </row>
    <row r="47" spans="1:15" ht="15" x14ac:dyDescent="0.3">
      <c r="M47" s="390">
        <v>140242</v>
      </c>
      <c r="N47" s="312" t="str">
        <f>IF(ISBLANK(tabCodigosParaFiltrar[[#This Row],[Código do Item]]),"",VLOOKUP(tabCodigosParaFiltrar[[#This Row],[Código do Item]],Estimativas!$A$43:$B$956,2,FALSE))</f>
        <v>CABO FLEXIVEL, ENCORDOAMENTO CLASSE 5, SECAO 25,00 MM²  COR AZUL CLARO, ISOLACAO HEPR 90ºC, 0,6/1KV E COBERTURA NAO HALOGENADA,  ANTI-CHAMA CONFORME NBR VIGENTE E CERTIFICACAO COMPULSORIA INMETRO.CARACTERISTICAS E NORMA TECNICA LITOGRAFADAS NO MATERIAL.</v>
      </c>
      <c r="O47" s="313" t="str">
        <f t="shared" si="7"/>
        <v>*</v>
      </c>
    </row>
    <row r="48" spans="1:15" x14ac:dyDescent="0.3">
      <c r="M48" s="375"/>
      <c r="N48" s="312" t="str">
        <f>IF(ISBLANK(tabCodigosParaFiltrar[[#This Row],[Código do Item]]),"",VLOOKUP(tabCodigosParaFiltrar[[#This Row],[Código do Item]],Estimativas!$A$43:$B$956,2,FALSE))</f>
        <v/>
      </c>
      <c r="O48" s="313" t="str">
        <f t="shared" si="7"/>
        <v>*</v>
      </c>
    </row>
    <row r="49" spans="13:15" x14ac:dyDescent="0.3">
      <c r="M49" s="375"/>
      <c r="N49" s="312" t="str">
        <f>IF(ISBLANK(tabCodigosParaFiltrar[[#This Row],[Código do Item]]),"",VLOOKUP(tabCodigosParaFiltrar[[#This Row],[Código do Item]],Estimativas!$A$43:$B$956,2,FALSE))</f>
        <v/>
      </c>
      <c r="O49" s="313" t="str">
        <f t="shared" si="7"/>
        <v>*</v>
      </c>
    </row>
    <row r="50" spans="13:15" x14ac:dyDescent="0.3">
      <c r="M50" s="375"/>
      <c r="N50" s="312" t="str">
        <f>IF(ISBLANK(tabCodigosParaFiltrar[[#This Row],[Código do Item]]),"",VLOOKUP(tabCodigosParaFiltrar[[#This Row],[Código do Item]],Estimativas!$A$43:$B$956,2,FALSE))</f>
        <v/>
      </c>
      <c r="O50" s="313" t="str">
        <f t="shared" si="7"/>
        <v>*</v>
      </c>
    </row>
    <row r="51" spans="13:15" x14ac:dyDescent="0.3">
      <c r="M51" s="375"/>
      <c r="N51" s="312" t="str">
        <f>IF(ISBLANK(tabCodigosParaFiltrar[[#This Row],[Código do Item]]),"",VLOOKUP(tabCodigosParaFiltrar[[#This Row],[Código do Item]],Estimativas!$A$43:$B$956,2,FALSE))</f>
        <v/>
      </c>
      <c r="O51" s="313" t="str">
        <f t="shared" si="7"/>
        <v>*</v>
      </c>
    </row>
    <row r="52" spans="13:15" x14ac:dyDescent="0.3">
      <c r="M52" s="375"/>
      <c r="N52" s="312" t="str">
        <f>IF(ISBLANK(tabCodigosParaFiltrar[[#This Row],[Código do Item]]),"",VLOOKUP(tabCodigosParaFiltrar[[#This Row],[Código do Item]],Estimativas!$A$43:$B$956,2,FALSE))</f>
        <v/>
      </c>
      <c r="O52" s="313" t="str">
        <f t="shared" si="7"/>
        <v>*</v>
      </c>
    </row>
    <row r="53" spans="13:15" x14ac:dyDescent="0.3">
      <c r="M53" s="375"/>
      <c r="N53" s="312" t="str">
        <f>IF(ISBLANK(tabCodigosParaFiltrar[[#This Row],[Código do Item]]),"",VLOOKUP(tabCodigosParaFiltrar[[#This Row],[Código do Item]],Estimativas!$A$43:$B$956,2,FALSE))</f>
        <v/>
      </c>
      <c r="O53" s="313" t="str">
        <f t="shared" si="7"/>
        <v>*</v>
      </c>
    </row>
    <row r="54" spans="13:15" x14ac:dyDescent="0.3">
      <c r="M54" s="375"/>
      <c r="N54" s="312" t="str">
        <f>IF(ISBLANK(tabCodigosParaFiltrar[[#This Row],[Código do Item]]),"",VLOOKUP(tabCodigosParaFiltrar[[#This Row],[Código do Item]],Estimativas!$A$43:$B$956,2,FALSE))</f>
        <v/>
      </c>
      <c r="O54" s="313" t="str">
        <f t="shared" si="7"/>
        <v>*</v>
      </c>
    </row>
    <row r="55" spans="13:15" x14ac:dyDescent="0.3">
      <c r="M55" s="375"/>
      <c r="N55" s="312" t="str">
        <f>IF(ISBLANK(tabCodigosParaFiltrar[[#This Row],[Código do Item]]),"",VLOOKUP(tabCodigosParaFiltrar[[#This Row],[Código do Item]],Estimativas!$A$43:$B$956,2,FALSE))</f>
        <v/>
      </c>
      <c r="O55" s="313" t="str">
        <f t="shared" si="7"/>
        <v>*</v>
      </c>
    </row>
    <row r="56" spans="13:15" x14ac:dyDescent="0.3">
      <c r="M56" s="375"/>
      <c r="N56" s="312" t="str">
        <f>IF(ISBLANK(tabCodigosParaFiltrar[[#This Row],[Código do Item]]),"",VLOOKUP(tabCodigosParaFiltrar[[#This Row],[Código do Item]],Estimativas!$A$43:$B$956,2,FALSE))</f>
        <v/>
      </c>
      <c r="O56" s="313" t="str">
        <f t="shared" si="7"/>
        <v>*</v>
      </c>
    </row>
    <row r="57" spans="13:15" x14ac:dyDescent="0.3">
      <c r="M57" s="375"/>
      <c r="N57" s="312" t="str">
        <f>IF(ISBLANK(tabCodigosParaFiltrar[[#This Row],[Código do Item]]),"",VLOOKUP(tabCodigosParaFiltrar[[#This Row],[Código do Item]],Estimativas!$A$43:$B$956,2,FALSE))</f>
        <v/>
      </c>
      <c r="O57" s="313" t="str">
        <f t="shared" si="7"/>
        <v>*</v>
      </c>
    </row>
    <row r="58" spans="13:15" x14ac:dyDescent="0.3">
      <c r="M58" s="375"/>
      <c r="N58" s="312" t="str">
        <f>IF(ISBLANK(tabCodigosParaFiltrar[[#This Row],[Código do Item]]),"",VLOOKUP(tabCodigosParaFiltrar[[#This Row],[Código do Item]],Estimativas!$A$43:$B$956,2,FALSE))</f>
        <v/>
      </c>
      <c r="O58" s="313" t="str">
        <f t="shared" si="7"/>
        <v>*</v>
      </c>
    </row>
    <row r="59" spans="13:15" x14ac:dyDescent="0.3">
      <c r="M59" s="375"/>
      <c r="N59" s="312" t="str">
        <f>IF(ISBLANK(tabCodigosParaFiltrar[[#This Row],[Código do Item]]),"",VLOOKUP(tabCodigosParaFiltrar[[#This Row],[Código do Item]],Estimativas!$A$43:$B$956,2,FALSE))</f>
        <v/>
      </c>
      <c r="O59" s="313" t="str">
        <f t="shared" si="7"/>
        <v>*</v>
      </c>
    </row>
    <row r="60" spans="13:15" x14ac:dyDescent="0.3">
      <c r="M60" s="375"/>
      <c r="N60" s="312" t="str">
        <f>IF(ISBLANK(tabCodigosParaFiltrar[[#This Row],[Código do Item]]),"",VLOOKUP(tabCodigosParaFiltrar[[#This Row],[Código do Item]],Estimativas!$A$43:$B$956,2,FALSE))</f>
        <v/>
      </c>
      <c r="O60" s="313" t="str">
        <f t="shared" si="7"/>
        <v>*</v>
      </c>
    </row>
    <row r="61" spans="13:15" x14ac:dyDescent="0.3">
      <c r="M61" s="375"/>
      <c r="N61" s="312" t="str">
        <f>IF(ISBLANK(tabCodigosParaFiltrar[[#This Row],[Código do Item]]),"",VLOOKUP(tabCodigosParaFiltrar[[#This Row],[Código do Item]],Estimativas!$A$43:$B$956,2,FALSE))</f>
        <v/>
      </c>
      <c r="O61" s="313" t="str">
        <f t="shared" si="7"/>
        <v>*</v>
      </c>
    </row>
    <row r="62" spans="13:15" x14ac:dyDescent="0.3">
      <c r="M62" s="375"/>
      <c r="N62" s="312" t="str">
        <f>IF(ISBLANK(tabCodigosParaFiltrar[[#This Row],[Código do Item]]),"",VLOOKUP(tabCodigosParaFiltrar[[#This Row],[Código do Item]],Estimativas!$A$43:$B$956,2,FALSE))</f>
        <v/>
      </c>
      <c r="O62" s="313" t="str">
        <f t="shared" si="7"/>
        <v>*</v>
      </c>
    </row>
    <row r="63" spans="13:15" x14ac:dyDescent="0.3">
      <c r="M63" s="375"/>
      <c r="N63" s="312" t="str">
        <f>IF(ISBLANK(tabCodigosParaFiltrar[[#This Row],[Código do Item]]),"",VLOOKUP(tabCodigosParaFiltrar[[#This Row],[Código do Item]],Estimativas!$A$43:$B$956,2,FALSE))</f>
        <v/>
      </c>
      <c r="O63" s="313" t="str">
        <f t="shared" si="7"/>
        <v>*</v>
      </c>
    </row>
    <row r="64" spans="13:15" x14ac:dyDescent="0.3">
      <c r="M64" s="375"/>
      <c r="N64" s="312" t="str">
        <f>IF(ISBLANK(tabCodigosParaFiltrar[[#This Row],[Código do Item]]),"",VLOOKUP(tabCodigosParaFiltrar[[#This Row],[Código do Item]],Estimativas!$A$43:$B$956,2,FALSE))</f>
        <v/>
      </c>
      <c r="O64" s="313" t="str">
        <f t="shared" si="7"/>
        <v>*</v>
      </c>
    </row>
    <row r="65" spans="13:15" x14ac:dyDescent="0.3">
      <c r="M65" s="375"/>
      <c r="N65" s="312" t="str">
        <f>IF(ISBLANK(tabCodigosParaFiltrar[[#This Row],[Código do Item]]),"",VLOOKUP(tabCodigosParaFiltrar[[#This Row],[Código do Item]],Estimativas!$A$43:$B$956,2,FALSE))</f>
        <v/>
      </c>
      <c r="O65" s="313" t="str">
        <f t="shared" si="7"/>
        <v>*</v>
      </c>
    </row>
    <row r="66" spans="13:15" x14ac:dyDescent="0.3">
      <c r="M66" s="375"/>
      <c r="N66" s="312" t="str">
        <f>IF(ISBLANK(tabCodigosParaFiltrar[[#This Row],[Código do Item]]),"",VLOOKUP(tabCodigosParaFiltrar[[#This Row],[Código do Item]],Estimativas!$A$43:$B$956,2,FALSE))</f>
        <v/>
      </c>
      <c r="O66" s="313" t="str">
        <f t="shared" si="7"/>
        <v>*</v>
      </c>
    </row>
    <row r="67" spans="13:15" x14ac:dyDescent="0.3">
      <c r="M67" s="375"/>
      <c r="N67" s="312" t="str">
        <f>IF(ISBLANK(tabCodigosParaFiltrar[[#This Row],[Código do Item]]),"",VLOOKUP(tabCodigosParaFiltrar[[#This Row],[Código do Item]],Estimativas!$A$43:$B$956,2,FALSE))</f>
        <v/>
      </c>
      <c r="O67" s="313" t="str">
        <f t="shared" si="7"/>
        <v>*</v>
      </c>
    </row>
    <row r="68" spans="13:15" x14ac:dyDescent="0.3">
      <c r="M68" s="375"/>
      <c r="N68" s="312" t="str">
        <f>IF(ISBLANK(tabCodigosParaFiltrar[[#This Row],[Código do Item]]),"",VLOOKUP(tabCodigosParaFiltrar[[#This Row],[Código do Item]],Estimativas!$A$43:$B$956,2,FALSE))</f>
        <v/>
      </c>
      <c r="O68" s="313" t="str">
        <f t="shared" si="7"/>
        <v>*</v>
      </c>
    </row>
    <row r="69" spans="13:15" x14ac:dyDescent="0.3">
      <c r="M69" s="375"/>
      <c r="N69" s="312" t="str">
        <f>IF(ISBLANK(tabCodigosParaFiltrar[[#This Row],[Código do Item]]),"",VLOOKUP(tabCodigosParaFiltrar[[#This Row],[Código do Item]],Estimativas!$A$43:$B$956,2,FALSE))</f>
        <v/>
      </c>
      <c r="O69" s="313" t="str">
        <f t="shared" ref="O69:O100" si="8">"*"</f>
        <v>*</v>
      </c>
    </row>
    <row r="70" spans="13:15" x14ac:dyDescent="0.3">
      <c r="M70" s="375"/>
      <c r="N70" s="312" t="str">
        <f>IF(ISBLANK(tabCodigosParaFiltrar[[#This Row],[Código do Item]]),"",VLOOKUP(tabCodigosParaFiltrar[[#This Row],[Código do Item]],Estimativas!$A$43:$B$956,2,FALSE))</f>
        <v/>
      </c>
      <c r="O70" s="313" t="str">
        <f t="shared" si="8"/>
        <v>*</v>
      </c>
    </row>
    <row r="71" spans="13:15" x14ac:dyDescent="0.3">
      <c r="M71" s="375"/>
      <c r="N71" s="312" t="str">
        <f>IF(ISBLANK(tabCodigosParaFiltrar[[#This Row],[Código do Item]]),"",VLOOKUP(tabCodigosParaFiltrar[[#This Row],[Código do Item]],Estimativas!$A$43:$B$956,2,FALSE))</f>
        <v/>
      </c>
      <c r="O71" s="313" t="str">
        <f t="shared" si="8"/>
        <v>*</v>
      </c>
    </row>
    <row r="72" spans="13:15" x14ac:dyDescent="0.3">
      <c r="M72" s="375"/>
      <c r="N72" s="312" t="str">
        <f>IF(ISBLANK(tabCodigosParaFiltrar[[#This Row],[Código do Item]]),"",VLOOKUP(tabCodigosParaFiltrar[[#This Row],[Código do Item]],Estimativas!$A$43:$B$956,2,FALSE))</f>
        <v/>
      </c>
      <c r="O72" s="313" t="str">
        <f t="shared" si="8"/>
        <v>*</v>
      </c>
    </row>
    <row r="73" spans="13:15" x14ac:dyDescent="0.3">
      <c r="M73" s="375"/>
      <c r="N73" s="312" t="str">
        <f>IF(ISBLANK(tabCodigosParaFiltrar[[#This Row],[Código do Item]]),"",VLOOKUP(tabCodigosParaFiltrar[[#This Row],[Código do Item]],Estimativas!$A$43:$B$956,2,FALSE))</f>
        <v/>
      </c>
      <c r="O73" s="313" t="str">
        <f t="shared" si="8"/>
        <v>*</v>
      </c>
    </row>
    <row r="74" spans="13:15" x14ac:dyDescent="0.3">
      <c r="M74" s="375"/>
      <c r="N74" s="312" t="str">
        <f>IF(ISBLANK(tabCodigosParaFiltrar[[#This Row],[Código do Item]]),"",VLOOKUP(tabCodigosParaFiltrar[[#This Row],[Código do Item]],Estimativas!$A$43:$B$956,2,FALSE))</f>
        <v/>
      </c>
      <c r="O74" s="313" t="str">
        <f t="shared" si="8"/>
        <v>*</v>
      </c>
    </row>
    <row r="75" spans="13:15" x14ac:dyDescent="0.3">
      <c r="M75" s="375"/>
      <c r="N75" s="312" t="str">
        <f>IF(ISBLANK(tabCodigosParaFiltrar[[#This Row],[Código do Item]]),"",VLOOKUP(tabCodigosParaFiltrar[[#This Row],[Código do Item]],Estimativas!$A$43:$B$956,2,FALSE))</f>
        <v/>
      </c>
      <c r="O75" s="313" t="str">
        <f t="shared" si="8"/>
        <v>*</v>
      </c>
    </row>
    <row r="76" spans="13:15" x14ac:dyDescent="0.3">
      <c r="M76" s="375"/>
      <c r="N76" s="312" t="str">
        <f>IF(ISBLANK(tabCodigosParaFiltrar[[#This Row],[Código do Item]]),"",VLOOKUP(tabCodigosParaFiltrar[[#This Row],[Código do Item]],Estimativas!$A$43:$B$956,2,FALSE))</f>
        <v/>
      </c>
      <c r="O76" s="313" t="str">
        <f t="shared" si="8"/>
        <v>*</v>
      </c>
    </row>
    <row r="77" spans="13:15" x14ac:dyDescent="0.3">
      <c r="M77" s="375"/>
      <c r="N77" s="312" t="str">
        <f>IF(ISBLANK(tabCodigosParaFiltrar[[#This Row],[Código do Item]]),"",VLOOKUP(tabCodigosParaFiltrar[[#This Row],[Código do Item]],Estimativas!$A$43:$B$956,2,FALSE))</f>
        <v/>
      </c>
      <c r="O77" s="313" t="str">
        <f t="shared" si="8"/>
        <v>*</v>
      </c>
    </row>
    <row r="78" spans="13:15" x14ac:dyDescent="0.3">
      <c r="M78" s="375"/>
      <c r="N78" s="312" t="str">
        <f>IF(ISBLANK(tabCodigosParaFiltrar[[#This Row],[Código do Item]]),"",VLOOKUP(tabCodigosParaFiltrar[[#This Row],[Código do Item]],Estimativas!$A$43:$B$956,2,FALSE))</f>
        <v/>
      </c>
      <c r="O78" s="313" t="str">
        <f t="shared" si="8"/>
        <v>*</v>
      </c>
    </row>
    <row r="79" spans="13:15" x14ac:dyDescent="0.3">
      <c r="M79" s="375"/>
      <c r="N79" s="312" t="str">
        <f>IF(ISBLANK(tabCodigosParaFiltrar[[#This Row],[Código do Item]]),"",VLOOKUP(tabCodigosParaFiltrar[[#This Row],[Código do Item]],Estimativas!$A$43:$B$956,2,FALSE))</f>
        <v/>
      </c>
      <c r="O79" s="313" t="str">
        <f t="shared" si="8"/>
        <v>*</v>
      </c>
    </row>
    <row r="80" spans="13:15" x14ac:dyDescent="0.3">
      <c r="M80" s="375"/>
      <c r="N80" s="312" t="str">
        <f>IF(ISBLANK(tabCodigosParaFiltrar[[#This Row],[Código do Item]]),"",VLOOKUP(tabCodigosParaFiltrar[[#This Row],[Código do Item]],Estimativas!$A$43:$B$956,2,FALSE))</f>
        <v/>
      </c>
      <c r="O80" s="313" t="str">
        <f t="shared" si="8"/>
        <v>*</v>
      </c>
    </row>
    <row r="81" spans="13:15" x14ac:dyDescent="0.3">
      <c r="M81" s="375"/>
      <c r="N81" s="312" t="str">
        <f>IF(ISBLANK(tabCodigosParaFiltrar[[#This Row],[Código do Item]]),"",VLOOKUP(tabCodigosParaFiltrar[[#This Row],[Código do Item]],Estimativas!$A$43:$B$956,2,FALSE))</f>
        <v/>
      </c>
      <c r="O81" s="313" t="str">
        <f t="shared" si="8"/>
        <v>*</v>
      </c>
    </row>
    <row r="82" spans="13:15" x14ac:dyDescent="0.3">
      <c r="M82" s="375"/>
      <c r="N82" s="312" t="str">
        <f>IF(ISBLANK(tabCodigosParaFiltrar[[#This Row],[Código do Item]]),"",VLOOKUP(tabCodigosParaFiltrar[[#This Row],[Código do Item]],Estimativas!$A$43:$B$956,2,FALSE))</f>
        <v/>
      </c>
      <c r="O82" s="313" t="str">
        <f t="shared" si="8"/>
        <v>*</v>
      </c>
    </row>
    <row r="83" spans="13:15" x14ac:dyDescent="0.3">
      <c r="M83" s="375"/>
      <c r="N83" s="312" t="str">
        <f>IF(ISBLANK(tabCodigosParaFiltrar[[#This Row],[Código do Item]]),"",VLOOKUP(tabCodigosParaFiltrar[[#This Row],[Código do Item]],Estimativas!$A$43:$B$956,2,FALSE))</f>
        <v/>
      </c>
      <c r="O83" s="313" t="str">
        <f t="shared" si="8"/>
        <v>*</v>
      </c>
    </row>
    <row r="84" spans="13:15" x14ac:dyDescent="0.3">
      <c r="M84" s="375"/>
      <c r="N84" s="312" t="str">
        <f>IF(ISBLANK(tabCodigosParaFiltrar[[#This Row],[Código do Item]]),"",VLOOKUP(tabCodigosParaFiltrar[[#This Row],[Código do Item]],Estimativas!$A$43:$B$956,2,FALSE))</f>
        <v/>
      </c>
      <c r="O84" s="313" t="str">
        <f t="shared" si="8"/>
        <v>*</v>
      </c>
    </row>
    <row r="85" spans="13:15" x14ac:dyDescent="0.3">
      <c r="M85" s="375"/>
      <c r="N85" s="312" t="str">
        <f>IF(ISBLANK(tabCodigosParaFiltrar[[#This Row],[Código do Item]]),"",VLOOKUP(tabCodigosParaFiltrar[[#This Row],[Código do Item]],Estimativas!$A$43:$B$956,2,FALSE))</f>
        <v/>
      </c>
      <c r="O85" s="313" t="str">
        <f t="shared" si="8"/>
        <v>*</v>
      </c>
    </row>
    <row r="86" spans="13:15" x14ac:dyDescent="0.3">
      <c r="M86" s="375"/>
      <c r="N86" s="312" t="str">
        <f>IF(ISBLANK(tabCodigosParaFiltrar[[#This Row],[Código do Item]]),"",VLOOKUP(tabCodigosParaFiltrar[[#This Row],[Código do Item]],Estimativas!$A$43:$B$956,2,FALSE))</f>
        <v/>
      </c>
      <c r="O86" s="313" t="str">
        <f t="shared" si="8"/>
        <v>*</v>
      </c>
    </row>
    <row r="87" spans="13:15" x14ac:dyDescent="0.3">
      <c r="M87" s="375"/>
      <c r="N87" s="312" t="str">
        <f>IF(ISBLANK(tabCodigosParaFiltrar[[#This Row],[Código do Item]]),"",VLOOKUP(tabCodigosParaFiltrar[[#This Row],[Código do Item]],Estimativas!$A$43:$B$956,2,FALSE))</f>
        <v/>
      </c>
      <c r="O87" s="313" t="str">
        <f t="shared" si="8"/>
        <v>*</v>
      </c>
    </row>
    <row r="88" spans="13:15" x14ac:dyDescent="0.3">
      <c r="M88" s="375"/>
      <c r="N88" s="312" t="str">
        <f>IF(ISBLANK(tabCodigosParaFiltrar[[#This Row],[Código do Item]]),"",VLOOKUP(tabCodigosParaFiltrar[[#This Row],[Código do Item]],Estimativas!$A$43:$B$956,2,FALSE))</f>
        <v/>
      </c>
      <c r="O88" s="313" t="str">
        <f t="shared" si="8"/>
        <v>*</v>
      </c>
    </row>
    <row r="89" spans="13:15" x14ac:dyDescent="0.3">
      <c r="M89" s="375"/>
      <c r="N89" s="312" t="str">
        <f>IF(ISBLANK(tabCodigosParaFiltrar[[#This Row],[Código do Item]]),"",VLOOKUP(tabCodigosParaFiltrar[[#This Row],[Código do Item]],Estimativas!$A$43:$B$956,2,FALSE))</f>
        <v/>
      </c>
      <c r="O89" s="313" t="str">
        <f t="shared" si="8"/>
        <v>*</v>
      </c>
    </row>
    <row r="90" spans="13:15" x14ac:dyDescent="0.3">
      <c r="M90" s="375"/>
      <c r="N90" s="312" t="str">
        <f>IF(ISBLANK(tabCodigosParaFiltrar[[#This Row],[Código do Item]]),"",VLOOKUP(tabCodigosParaFiltrar[[#This Row],[Código do Item]],Estimativas!$A$43:$B$956,2,FALSE))</f>
        <v/>
      </c>
      <c r="O90" s="313" t="str">
        <f t="shared" si="8"/>
        <v>*</v>
      </c>
    </row>
    <row r="91" spans="13:15" x14ac:dyDescent="0.3">
      <c r="M91" s="375"/>
      <c r="N91" s="312" t="str">
        <f>IF(ISBLANK(tabCodigosParaFiltrar[[#This Row],[Código do Item]]),"",VLOOKUP(tabCodigosParaFiltrar[[#This Row],[Código do Item]],Estimativas!$A$43:$B$956,2,FALSE))</f>
        <v/>
      </c>
      <c r="O91" s="313" t="str">
        <f t="shared" si="8"/>
        <v>*</v>
      </c>
    </row>
    <row r="92" spans="13:15" x14ac:dyDescent="0.3">
      <c r="M92" s="375"/>
      <c r="N92" s="312" t="str">
        <f>IF(ISBLANK(tabCodigosParaFiltrar[[#This Row],[Código do Item]]),"",VLOOKUP(tabCodigosParaFiltrar[[#This Row],[Código do Item]],Estimativas!$A$43:$B$956,2,FALSE))</f>
        <v/>
      </c>
      <c r="O92" s="313" t="str">
        <f t="shared" si="8"/>
        <v>*</v>
      </c>
    </row>
    <row r="93" spans="13:15" x14ac:dyDescent="0.3">
      <c r="M93" s="375"/>
      <c r="N93" s="312" t="str">
        <f>IF(ISBLANK(tabCodigosParaFiltrar[[#This Row],[Código do Item]]),"",VLOOKUP(tabCodigosParaFiltrar[[#This Row],[Código do Item]],Estimativas!$A$43:$B$956,2,FALSE))</f>
        <v/>
      </c>
      <c r="O93" s="313" t="str">
        <f t="shared" si="8"/>
        <v>*</v>
      </c>
    </row>
    <row r="94" spans="13:15" x14ac:dyDescent="0.3">
      <c r="M94" s="375"/>
      <c r="N94" s="312" t="str">
        <f>IF(ISBLANK(tabCodigosParaFiltrar[[#This Row],[Código do Item]]),"",VLOOKUP(tabCodigosParaFiltrar[[#This Row],[Código do Item]],Estimativas!$A$43:$B$956,2,FALSE))</f>
        <v/>
      </c>
      <c r="O94" s="313" t="str">
        <f t="shared" si="8"/>
        <v>*</v>
      </c>
    </row>
    <row r="95" spans="13:15" x14ac:dyDescent="0.3">
      <c r="M95" s="375"/>
      <c r="N95" s="312" t="str">
        <f>IF(ISBLANK(tabCodigosParaFiltrar[[#This Row],[Código do Item]]),"",VLOOKUP(tabCodigosParaFiltrar[[#This Row],[Código do Item]],Estimativas!$A$43:$B$956,2,FALSE))</f>
        <v/>
      </c>
      <c r="O95" s="313" t="str">
        <f t="shared" si="8"/>
        <v>*</v>
      </c>
    </row>
    <row r="96" spans="13:15" x14ac:dyDescent="0.3">
      <c r="M96" s="375"/>
      <c r="N96" s="312" t="str">
        <f>IF(ISBLANK(tabCodigosParaFiltrar[[#This Row],[Código do Item]]),"",VLOOKUP(tabCodigosParaFiltrar[[#This Row],[Código do Item]],Estimativas!$A$43:$B$956,2,FALSE))</f>
        <v/>
      </c>
      <c r="O96" s="313" t="str">
        <f t="shared" si="8"/>
        <v>*</v>
      </c>
    </row>
    <row r="97" spans="13:15" x14ac:dyDescent="0.3">
      <c r="M97" s="375"/>
      <c r="N97" s="312" t="str">
        <f>IF(ISBLANK(tabCodigosParaFiltrar[[#This Row],[Código do Item]]),"",VLOOKUP(tabCodigosParaFiltrar[[#This Row],[Código do Item]],Estimativas!$A$43:$B$956,2,FALSE))</f>
        <v/>
      </c>
      <c r="O97" s="313" t="str">
        <f t="shared" si="8"/>
        <v>*</v>
      </c>
    </row>
    <row r="98" spans="13:15" x14ac:dyDescent="0.3">
      <c r="M98" s="375"/>
      <c r="N98" s="312" t="str">
        <f>IF(ISBLANK(tabCodigosParaFiltrar[[#This Row],[Código do Item]]),"",VLOOKUP(tabCodigosParaFiltrar[[#This Row],[Código do Item]],Estimativas!$A$43:$B$956,2,FALSE))</f>
        <v/>
      </c>
      <c r="O98" s="313" t="str">
        <f t="shared" si="8"/>
        <v>*</v>
      </c>
    </row>
    <row r="99" spans="13:15" x14ac:dyDescent="0.3">
      <c r="M99" s="375"/>
      <c r="N99" s="312" t="str">
        <f>IF(ISBLANK(tabCodigosParaFiltrar[[#This Row],[Código do Item]]),"",VLOOKUP(tabCodigosParaFiltrar[[#This Row],[Código do Item]],Estimativas!$A$43:$B$956,2,FALSE))</f>
        <v/>
      </c>
      <c r="O99" s="313" t="str">
        <f t="shared" si="8"/>
        <v>*</v>
      </c>
    </row>
    <row r="100" spans="13:15" x14ac:dyDescent="0.3">
      <c r="M100" s="375"/>
      <c r="N100" s="312" t="str">
        <f>IF(ISBLANK(tabCodigosParaFiltrar[[#This Row],[Código do Item]]),"",VLOOKUP(tabCodigosParaFiltrar[[#This Row],[Código do Item]],Estimativas!$A$43:$B$956,2,FALSE))</f>
        <v/>
      </c>
      <c r="O100" s="313" t="str">
        <f t="shared" si="8"/>
        <v>*</v>
      </c>
    </row>
    <row r="101" spans="13:15" x14ac:dyDescent="0.3">
      <c r="M101" s="375"/>
      <c r="N101" s="312" t="str">
        <f>IF(ISBLANK(tabCodigosParaFiltrar[[#This Row],[Código do Item]]),"",VLOOKUP(tabCodigosParaFiltrar[[#This Row],[Código do Item]],Estimativas!$A$43:$B$956,2,FALSE))</f>
        <v/>
      </c>
      <c r="O101" s="313" t="str">
        <f t="shared" ref="O101:O132" si="9">"*"</f>
        <v>*</v>
      </c>
    </row>
    <row r="102" spans="13:15" x14ac:dyDescent="0.3">
      <c r="M102" s="375"/>
      <c r="N102" s="312" t="str">
        <f>IF(ISBLANK(tabCodigosParaFiltrar[[#This Row],[Código do Item]]),"",VLOOKUP(tabCodigosParaFiltrar[[#This Row],[Código do Item]],Estimativas!$A$43:$B$956,2,FALSE))</f>
        <v/>
      </c>
      <c r="O102" s="313" t="str">
        <f t="shared" si="9"/>
        <v>*</v>
      </c>
    </row>
    <row r="103" spans="13:15" x14ac:dyDescent="0.3">
      <c r="M103" s="375"/>
      <c r="N103" s="312" t="str">
        <f>IF(ISBLANK(tabCodigosParaFiltrar[[#This Row],[Código do Item]]),"",VLOOKUP(tabCodigosParaFiltrar[[#This Row],[Código do Item]],Estimativas!$A$43:$B$956,2,FALSE))</f>
        <v/>
      </c>
      <c r="O103" s="313" t="str">
        <f t="shared" si="9"/>
        <v>*</v>
      </c>
    </row>
    <row r="104" spans="13:15" x14ac:dyDescent="0.3">
      <c r="M104" s="375"/>
      <c r="N104" s="312" t="str">
        <f>IF(ISBLANK(tabCodigosParaFiltrar[[#This Row],[Código do Item]]),"",VLOOKUP(tabCodigosParaFiltrar[[#This Row],[Código do Item]],Estimativas!$A$43:$B$956,2,FALSE))</f>
        <v/>
      </c>
      <c r="O104" s="313" t="str">
        <f t="shared" si="9"/>
        <v>*</v>
      </c>
    </row>
    <row r="105" spans="13:15" ht="15" x14ac:dyDescent="0.3">
      <c r="M105" s="374"/>
      <c r="N105" s="312" t="str">
        <f>IF(ISBLANK(tabCodigosParaFiltrar[[#This Row],[Código do Item]]),"",VLOOKUP(tabCodigosParaFiltrar[[#This Row],[Código do Item]],Estimativas!$A$43:$B$956,2,FALSE))</f>
        <v/>
      </c>
      <c r="O105" s="313" t="str">
        <f t="shared" si="9"/>
        <v>*</v>
      </c>
    </row>
    <row r="106" spans="13:15" ht="15" x14ac:dyDescent="0.3">
      <c r="M106" s="374"/>
      <c r="N106" s="312" t="str">
        <f>IF(ISBLANK(tabCodigosParaFiltrar[[#This Row],[Código do Item]]),"",VLOOKUP(tabCodigosParaFiltrar[[#This Row],[Código do Item]],Estimativas!$A$43:$B$956,2,FALSE))</f>
        <v/>
      </c>
      <c r="O106" s="313" t="str">
        <f t="shared" si="9"/>
        <v>*</v>
      </c>
    </row>
    <row r="107" spans="13:15" ht="15" x14ac:dyDescent="0.3">
      <c r="M107" s="374"/>
      <c r="N107" s="312" t="str">
        <f>IF(ISBLANK(tabCodigosParaFiltrar[[#This Row],[Código do Item]]),"",VLOOKUP(tabCodigosParaFiltrar[[#This Row],[Código do Item]],Estimativas!$A$43:$B$956,2,FALSE))</f>
        <v/>
      </c>
      <c r="O107" s="313" t="str">
        <f t="shared" si="9"/>
        <v>*</v>
      </c>
    </row>
    <row r="108" spans="13:15" ht="15" x14ac:dyDescent="0.3">
      <c r="M108" s="374"/>
      <c r="N108" s="312" t="str">
        <f>IF(ISBLANK(tabCodigosParaFiltrar[[#This Row],[Código do Item]]),"",VLOOKUP(tabCodigosParaFiltrar[[#This Row],[Código do Item]],Estimativas!$A$43:$B$956,2,FALSE))</f>
        <v/>
      </c>
      <c r="O108" s="313" t="str">
        <f t="shared" si="9"/>
        <v>*</v>
      </c>
    </row>
    <row r="109" spans="13:15" ht="15" x14ac:dyDescent="0.3">
      <c r="M109" s="374"/>
      <c r="N109" s="312" t="str">
        <f>IF(ISBLANK(tabCodigosParaFiltrar[[#This Row],[Código do Item]]),"",VLOOKUP(tabCodigosParaFiltrar[[#This Row],[Código do Item]],Estimativas!$A$43:$B$956,2,FALSE))</f>
        <v/>
      </c>
      <c r="O109" s="313" t="str">
        <f t="shared" si="9"/>
        <v>*</v>
      </c>
    </row>
    <row r="110" spans="13:15" ht="15" x14ac:dyDescent="0.3">
      <c r="M110" s="374"/>
      <c r="N110" s="312" t="str">
        <f>IF(ISBLANK(tabCodigosParaFiltrar[[#This Row],[Código do Item]]),"",VLOOKUP(tabCodigosParaFiltrar[[#This Row],[Código do Item]],Estimativas!$A$43:$B$956,2,FALSE))</f>
        <v/>
      </c>
      <c r="O110" s="313" t="str">
        <f t="shared" si="9"/>
        <v>*</v>
      </c>
    </row>
    <row r="111" spans="13:15" ht="15" x14ac:dyDescent="0.3">
      <c r="M111" s="374"/>
      <c r="N111" s="312" t="str">
        <f>IF(ISBLANK(tabCodigosParaFiltrar[[#This Row],[Código do Item]]),"",VLOOKUP(tabCodigosParaFiltrar[[#This Row],[Código do Item]],Estimativas!$A$43:$B$956,2,FALSE))</f>
        <v/>
      </c>
      <c r="O111" s="313" t="str">
        <f t="shared" si="9"/>
        <v>*</v>
      </c>
    </row>
    <row r="112" spans="13:15" ht="15" x14ac:dyDescent="0.3">
      <c r="M112" s="374"/>
      <c r="N112" s="312" t="str">
        <f>IF(ISBLANK(tabCodigosParaFiltrar[[#This Row],[Código do Item]]),"",VLOOKUP(tabCodigosParaFiltrar[[#This Row],[Código do Item]],Estimativas!$A$43:$B$956,2,FALSE))</f>
        <v/>
      </c>
      <c r="O112" s="313" t="str">
        <f t="shared" si="9"/>
        <v>*</v>
      </c>
    </row>
    <row r="113" spans="13:15" ht="15" x14ac:dyDescent="0.3">
      <c r="M113" s="374"/>
      <c r="N113" s="312" t="str">
        <f>IF(ISBLANK(tabCodigosParaFiltrar[[#This Row],[Código do Item]]),"",VLOOKUP(tabCodigosParaFiltrar[[#This Row],[Código do Item]],Estimativas!$A$43:$B$956,2,FALSE))</f>
        <v/>
      </c>
      <c r="O113" s="313" t="str">
        <f t="shared" si="9"/>
        <v>*</v>
      </c>
    </row>
    <row r="114" spans="13:15" ht="15" x14ac:dyDescent="0.3">
      <c r="M114" s="374"/>
      <c r="N114" s="312" t="str">
        <f>IF(ISBLANK(tabCodigosParaFiltrar[[#This Row],[Código do Item]]),"",VLOOKUP(tabCodigosParaFiltrar[[#This Row],[Código do Item]],Estimativas!$A$43:$B$956,2,FALSE))</f>
        <v/>
      </c>
      <c r="O114" s="313" t="str">
        <f t="shared" si="9"/>
        <v>*</v>
      </c>
    </row>
    <row r="115" spans="13:15" ht="15" x14ac:dyDescent="0.3">
      <c r="M115" s="374"/>
      <c r="N115" s="312" t="str">
        <f>IF(ISBLANK(tabCodigosParaFiltrar[[#This Row],[Código do Item]]),"",VLOOKUP(tabCodigosParaFiltrar[[#This Row],[Código do Item]],Estimativas!$A$43:$B$956,2,FALSE))</f>
        <v/>
      </c>
      <c r="O115" s="313" t="str">
        <f t="shared" si="9"/>
        <v>*</v>
      </c>
    </row>
    <row r="116" spans="13:15" ht="15" x14ac:dyDescent="0.3">
      <c r="M116" s="374"/>
      <c r="N116" s="312" t="str">
        <f>IF(ISBLANK(tabCodigosParaFiltrar[[#This Row],[Código do Item]]),"",VLOOKUP(tabCodigosParaFiltrar[[#This Row],[Código do Item]],Estimativas!$A$43:$B$956,2,FALSE))</f>
        <v/>
      </c>
      <c r="O116" s="313" t="str">
        <f t="shared" si="9"/>
        <v>*</v>
      </c>
    </row>
    <row r="117" spans="13:15" ht="15" x14ac:dyDescent="0.3">
      <c r="M117" s="374"/>
      <c r="N117" s="312" t="str">
        <f>IF(ISBLANK(tabCodigosParaFiltrar[[#This Row],[Código do Item]]),"",VLOOKUP(tabCodigosParaFiltrar[[#This Row],[Código do Item]],Estimativas!$A$43:$B$956,2,FALSE))</f>
        <v/>
      </c>
      <c r="O117" s="313" t="str">
        <f t="shared" si="9"/>
        <v>*</v>
      </c>
    </row>
    <row r="118" spans="13:15" ht="15" x14ac:dyDescent="0.3">
      <c r="M118" s="374"/>
      <c r="N118" s="312" t="str">
        <f>IF(ISBLANK(tabCodigosParaFiltrar[[#This Row],[Código do Item]]),"",VLOOKUP(tabCodigosParaFiltrar[[#This Row],[Código do Item]],Estimativas!$A$43:$B$956,2,FALSE))</f>
        <v/>
      </c>
      <c r="O118" s="313" t="str">
        <f t="shared" si="9"/>
        <v>*</v>
      </c>
    </row>
    <row r="119" spans="13:15" ht="15" x14ac:dyDescent="0.3">
      <c r="M119" s="374"/>
      <c r="N119" s="312" t="str">
        <f>IF(ISBLANK(tabCodigosParaFiltrar[[#This Row],[Código do Item]]),"",VLOOKUP(tabCodigosParaFiltrar[[#This Row],[Código do Item]],Estimativas!$A$43:$B$956,2,FALSE))</f>
        <v/>
      </c>
      <c r="O119" s="313" t="str">
        <f t="shared" si="9"/>
        <v>*</v>
      </c>
    </row>
    <row r="120" spans="13:15" ht="15" x14ac:dyDescent="0.3">
      <c r="M120" s="374"/>
      <c r="N120" s="312" t="str">
        <f>IF(ISBLANK(tabCodigosParaFiltrar[[#This Row],[Código do Item]]),"",VLOOKUP(tabCodigosParaFiltrar[[#This Row],[Código do Item]],Estimativas!$A$43:$B$956,2,FALSE))</f>
        <v/>
      </c>
      <c r="O120" s="313" t="str">
        <f t="shared" si="9"/>
        <v>*</v>
      </c>
    </row>
    <row r="121" spans="13:15" ht="15" x14ac:dyDescent="0.3">
      <c r="M121" s="374"/>
      <c r="N121" s="312" t="str">
        <f>IF(ISBLANK(tabCodigosParaFiltrar[[#This Row],[Código do Item]]),"",VLOOKUP(tabCodigosParaFiltrar[[#This Row],[Código do Item]],Estimativas!$A$43:$B$956,2,FALSE))</f>
        <v/>
      </c>
      <c r="O121" s="313" t="str">
        <f t="shared" si="9"/>
        <v>*</v>
      </c>
    </row>
    <row r="122" spans="13:15" ht="15" x14ac:dyDescent="0.3">
      <c r="M122" s="374"/>
      <c r="N122" s="312" t="str">
        <f>IF(ISBLANK(tabCodigosParaFiltrar[[#This Row],[Código do Item]]),"",VLOOKUP(tabCodigosParaFiltrar[[#This Row],[Código do Item]],Estimativas!$A$43:$B$956,2,FALSE))</f>
        <v/>
      </c>
      <c r="O122" s="313" t="str">
        <f t="shared" si="9"/>
        <v>*</v>
      </c>
    </row>
    <row r="123" spans="13:15" ht="15" x14ac:dyDescent="0.3">
      <c r="M123" s="374"/>
      <c r="N123" s="312" t="str">
        <f>IF(ISBLANK(tabCodigosParaFiltrar[[#This Row],[Código do Item]]),"",VLOOKUP(tabCodigosParaFiltrar[[#This Row],[Código do Item]],Estimativas!$A$43:$B$956,2,FALSE))</f>
        <v/>
      </c>
      <c r="O123" s="313" t="str">
        <f t="shared" si="9"/>
        <v>*</v>
      </c>
    </row>
    <row r="124" spans="13:15" ht="15" x14ac:dyDescent="0.3">
      <c r="M124" s="374"/>
      <c r="N124" s="312" t="str">
        <f>IF(ISBLANK(tabCodigosParaFiltrar[[#This Row],[Código do Item]]),"",VLOOKUP(tabCodigosParaFiltrar[[#This Row],[Código do Item]],Estimativas!$A$43:$B$956,2,FALSE))</f>
        <v/>
      </c>
      <c r="O124" s="313" t="str">
        <f t="shared" si="9"/>
        <v>*</v>
      </c>
    </row>
    <row r="125" spans="13:15" ht="15" x14ac:dyDescent="0.3">
      <c r="M125" s="374"/>
      <c r="N125" s="312" t="str">
        <f>IF(ISBLANK(tabCodigosParaFiltrar[[#This Row],[Código do Item]]),"",VLOOKUP(tabCodigosParaFiltrar[[#This Row],[Código do Item]],Estimativas!$A$43:$B$956,2,FALSE))</f>
        <v/>
      </c>
      <c r="O125" s="313" t="str">
        <f t="shared" si="9"/>
        <v>*</v>
      </c>
    </row>
    <row r="126" spans="13:15" ht="15" x14ac:dyDescent="0.3">
      <c r="M126" s="374"/>
      <c r="N126" s="312" t="str">
        <f>IF(ISBLANK(tabCodigosParaFiltrar[[#This Row],[Código do Item]]),"",VLOOKUP(tabCodigosParaFiltrar[[#This Row],[Código do Item]],Estimativas!$A$43:$B$956,2,FALSE))</f>
        <v/>
      </c>
      <c r="O126" s="313" t="str">
        <f t="shared" si="9"/>
        <v>*</v>
      </c>
    </row>
    <row r="127" spans="13:15" ht="15" x14ac:dyDescent="0.3">
      <c r="M127" s="374"/>
      <c r="N127" s="312" t="str">
        <f>IF(ISBLANK(tabCodigosParaFiltrar[[#This Row],[Código do Item]]),"",VLOOKUP(tabCodigosParaFiltrar[[#This Row],[Código do Item]],Estimativas!$A$43:$B$956,2,FALSE))</f>
        <v/>
      </c>
      <c r="O127" s="313" t="str">
        <f t="shared" si="9"/>
        <v>*</v>
      </c>
    </row>
    <row r="128" spans="13:15" ht="15" x14ac:dyDescent="0.3">
      <c r="M128" s="374"/>
      <c r="N128" s="312" t="str">
        <f>IF(ISBLANK(tabCodigosParaFiltrar[[#This Row],[Código do Item]]),"",VLOOKUP(tabCodigosParaFiltrar[[#This Row],[Código do Item]],Estimativas!$A$43:$B$956,2,FALSE))</f>
        <v/>
      </c>
      <c r="O128" s="313" t="str">
        <f t="shared" si="9"/>
        <v>*</v>
      </c>
    </row>
    <row r="129" spans="13:15" ht="15" x14ac:dyDescent="0.3">
      <c r="M129" s="374"/>
      <c r="N129" s="312" t="str">
        <f>IF(ISBLANK(tabCodigosParaFiltrar[[#This Row],[Código do Item]]),"",VLOOKUP(tabCodigosParaFiltrar[[#This Row],[Código do Item]],Estimativas!$A$43:$B$956,2,FALSE))</f>
        <v/>
      </c>
      <c r="O129" s="313" t="str">
        <f t="shared" si="9"/>
        <v>*</v>
      </c>
    </row>
    <row r="130" spans="13:15" ht="15" x14ac:dyDescent="0.3">
      <c r="M130" s="374"/>
      <c r="N130" s="312" t="str">
        <f>IF(ISBLANK(tabCodigosParaFiltrar[[#This Row],[Código do Item]]),"",VLOOKUP(tabCodigosParaFiltrar[[#This Row],[Código do Item]],Estimativas!$A$43:$B$956,2,FALSE))</f>
        <v/>
      </c>
      <c r="O130" s="313" t="str">
        <f t="shared" si="9"/>
        <v>*</v>
      </c>
    </row>
    <row r="131" spans="13:15" ht="15" x14ac:dyDescent="0.3">
      <c r="M131" s="374"/>
      <c r="N131" s="312" t="str">
        <f>IF(ISBLANK(tabCodigosParaFiltrar[[#This Row],[Código do Item]]),"",VLOOKUP(tabCodigosParaFiltrar[[#This Row],[Código do Item]],Estimativas!$A$43:$B$956,2,FALSE))</f>
        <v/>
      </c>
      <c r="O131" s="313" t="str">
        <f t="shared" si="9"/>
        <v>*</v>
      </c>
    </row>
    <row r="132" spans="13:15" ht="15" x14ac:dyDescent="0.3">
      <c r="M132" s="374"/>
      <c r="N132" s="312" t="str">
        <f>IF(ISBLANK(tabCodigosParaFiltrar[[#This Row],[Código do Item]]),"",VLOOKUP(tabCodigosParaFiltrar[[#This Row],[Código do Item]],Estimativas!$A$43:$B$956,2,FALSE))</f>
        <v/>
      </c>
      <c r="O132" s="313" t="str">
        <f t="shared" si="9"/>
        <v>*</v>
      </c>
    </row>
    <row r="133" spans="13:15" ht="15" x14ac:dyDescent="0.3">
      <c r="M133" s="374"/>
      <c r="N133" s="312" t="str">
        <f>IF(ISBLANK(tabCodigosParaFiltrar[[#This Row],[Código do Item]]),"",VLOOKUP(tabCodigosParaFiltrar[[#This Row],[Código do Item]],Estimativas!$A$43:$B$956,2,FALSE))</f>
        <v/>
      </c>
      <c r="O133" s="313" t="str">
        <f t="shared" ref="O133:O142" si="10">"*"</f>
        <v>*</v>
      </c>
    </row>
    <row r="134" spans="13:15" ht="15" x14ac:dyDescent="0.3">
      <c r="M134" s="374"/>
      <c r="N134" s="312" t="str">
        <f>IF(ISBLANK(tabCodigosParaFiltrar[[#This Row],[Código do Item]]),"",VLOOKUP(tabCodigosParaFiltrar[[#This Row],[Código do Item]],Estimativas!$A$43:$B$956,2,FALSE))</f>
        <v/>
      </c>
      <c r="O134" s="313" t="str">
        <f t="shared" si="10"/>
        <v>*</v>
      </c>
    </row>
    <row r="135" spans="13:15" ht="15" x14ac:dyDescent="0.3">
      <c r="M135" s="374"/>
      <c r="N135" s="312" t="str">
        <f>IF(ISBLANK(tabCodigosParaFiltrar[[#This Row],[Código do Item]]),"",VLOOKUP(tabCodigosParaFiltrar[[#This Row],[Código do Item]],Estimativas!$A$43:$B$956,2,FALSE))</f>
        <v/>
      </c>
      <c r="O135" s="313" t="str">
        <f t="shared" si="10"/>
        <v>*</v>
      </c>
    </row>
    <row r="136" spans="13:15" ht="15" x14ac:dyDescent="0.3">
      <c r="M136" s="374"/>
      <c r="N136" s="312" t="str">
        <f>IF(ISBLANK(tabCodigosParaFiltrar[[#This Row],[Código do Item]]),"",VLOOKUP(tabCodigosParaFiltrar[[#This Row],[Código do Item]],Estimativas!$A$43:$B$956,2,FALSE))</f>
        <v/>
      </c>
      <c r="O136" s="313" t="str">
        <f t="shared" si="10"/>
        <v>*</v>
      </c>
    </row>
    <row r="137" spans="13:15" ht="15" x14ac:dyDescent="0.3">
      <c r="M137" s="374"/>
      <c r="N137" s="312" t="str">
        <f>IF(ISBLANK(tabCodigosParaFiltrar[[#This Row],[Código do Item]]),"",VLOOKUP(tabCodigosParaFiltrar[[#This Row],[Código do Item]],Estimativas!$A$43:$B$956,2,FALSE))</f>
        <v/>
      </c>
      <c r="O137" s="313" t="str">
        <f t="shared" si="10"/>
        <v>*</v>
      </c>
    </row>
    <row r="138" spans="13:15" ht="15" x14ac:dyDescent="0.3">
      <c r="M138" s="374"/>
      <c r="N138" s="312" t="str">
        <f>IF(ISBLANK(tabCodigosParaFiltrar[[#This Row],[Código do Item]]),"",VLOOKUP(tabCodigosParaFiltrar[[#This Row],[Código do Item]],Estimativas!$A$43:$B$956,2,FALSE))</f>
        <v/>
      </c>
      <c r="O138" s="313" t="str">
        <f t="shared" si="10"/>
        <v>*</v>
      </c>
    </row>
    <row r="139" spans="13:15" ht="15" x14ac:dyDescent="0.3">
      <c r="M139" s="374"/>
      <c r="N139" s="312" t="str">
        <f>IF(ISBLANK(tabCodigosParaFiltrar[[#This Row],[Código do Item]]),"",VLOOKUP(tabCodigosParaFiltrar[[#This Row],[Código do Item]],Estimativas!$A$43:$B$956,2,FALSE))</f>
        <v/>
      </c>
      <c r="O139" s="313" t="str">
        <f t="shared" si="10"/>
        <v>*</v>
      </c>
    </row>
    <row r="140" spans="13:15" ht="15" x14ac:dyDescent="0.3">
      <c r="M140" s="374"/>
      <c r="N140" s="312" t="str">
        <f>IF(ISBLANK(tabCodigosParaFiltrar[[#This Row],[Código do Item]]),"",VLOOKUP(tabCodigosParaFiltrar[[#This Row],[Código do Item]],Estimativas!$A$43:$B$956,2,FALSE))</f>
        <v/>
      </c>
      <c r="O140" s="313" t="str">
        <f t="shared" si="10"/>
        <v>*</v>
      </c>
    </row>
    <row r="141" spans="13:15" ht="15" x14ac:dyDescent="0.3">
      <c r="M141" s="374"/>
      <c r="N141" s="312" t="str">
        <f>IF(ISBLANK(tabCodigosParaFiltrar[[#This Row],[Código do Item]]),"",VLOOKUP(tabCodigosParaFiltrar[[#This Row],[Código do Item]],Estimativas!$A$43:$B$956,2,FALSE))</f>
        <v/>
      </c>
      <c r="O141" s="313" t="str">
        <f t="shared" si="10"/>
        <v>*</v>
      </c>
    </row>
    <row r="142" spans="13:15" ht="15" x14ac:dyDescent="0.3">
      <c r="M142" s="374"/>
      <c r="N142" s="312" t="str">
        <f>IF(ISBLANK(tabCodigosParaFiltrar[[#This Row],[Código do Item]]),"",VLOOKUP(tabCodigosParaFiltrar[[#This Row],[Código do Item]],Estimativas!$A$43:$B$956,2,FALSE))</f>
        <v/>
      </c>
      <c r="O142" s="313" t="str">
        <f t="shared" si="10"/>
        <v>*</v>
      </c>
    </row>
  </sheetData>
  <mergeCells count="1">
    <mergeCell ref="A1:F41"/>
  </mergeCells>
  <conditionalFormatting sqref="M52:M68">
    <cfRule type="duplicateValues" dxfId="526" priority="6"/>
  </conditionalFormatting>
  <conditionalFormatting sqref="M14:M51">
    <cfRule type="duplicateValues" dxfId="525" priority="5"/>
  </conditionalFormatting>
  <conditionalFormatting sqref="M2:M13">
    <cfRule type="expression" dxfId="524" priority="1" stopIfTrue="1">
      <formula>$AO2="sim"</formula>
    </cfRule>
  </conditionalFormatting>
  <conditionalFormatting sqref="M2:M13">
    <cfRule type="duplicateValues" dxfId="523" priority="2"/>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23" r:id="rId3" name="btn_Filtros_Rel_PlPendLcRC">
          <controlPr autoLine="0" r:id="rId4">
            <anchor moveWithCells="1">
              <from>
                <xdr:col>0</xdr:col>
                <xdr:colOff>6987540</xdr:colOff>
                <xdr:row>0</xdr:row>
                <xdr:rowOff>129540</xdr:rowOff>
              </from>
              <to>
                <xdr:col>0</xdr:col>
                <xdr:colOff>12626340</xdr:colOff>
                <xdr:row>3</xdr:row>
                <xdr:rowOff>7620</xdr:rowOff>
              </to>
            </anchor>
          </controlPr>
        </control>
      </mc:Choice>
      <mc:Fallback>
        <control shapeId="239623" r:id="rId3" name="btn_Filtros_Rel_PlPendLcRC"/>
      </mc:Fallback>
    </mc:AlternateContent>
    <mc:AlternateContent xmlns:mc="http://schemas.openxmlformats.org/markup-compatibility/2006">
      <mc:Choice Requires="x14">
        <control shapeId="239622" r:id="rId5" name="btn_Filtros_FiltroDigitado">
          <controlPr autoLine="0" r:id="rId6">
            <anchor moveWithCells="1">
              <from>
                <xdr:col>0</xdr:col>
                <xdr:colOff>632460</xdr:colOff>
                <xdr:row>10</xdr:row>
                <xdr:rowOff>160020</xdr:rowOff>
              </from>
              <to>
                <xdr:col>0</xdr:col>
                <xdr:colOff>6271260</xdr:colOff>
                <xdr:row>13</xdr:row>
                <xdr:rowOff>30480</xdr:rowOff>
              </to>
            </anchor>
          </controlPr>
        </control>
      </mc:Choice>
      <mc:Fallback>
        <control shapeId="239622" r:id="rId5" name="btn_Filtros_FiltroDigitado"/>
      </mc:Fallback>
    </mc:AlternateContent>
    <mc:AlternateContent xmlns:mc="http://schemas.openxmlformats.org/markup-compatibility/2006">
      <mc:Choice Requires="x14">
        <control shapeId="239621" r:id="rId7" name="btn_Filtros_FiltroDigitado2">
          <controlPr defaultSize="0" print="0" autoLine="0" autoPict="0" r:id="rId8">
            <anchor moveWithCells="1">
              <from>
                <xdr:col>9</xdr:col>
                <xdr:colOff>495300</xdr:colOff>
                <xdr:row>0</xdr:row>
                <xdr:rowOff>45720</xdr:rowOff>
              </from>
              <to>
                <xdr:col>11</xdr:col>
                <xdr:colOff>533400</xdr:colOff>
                <xdr:row>3</xdr:row>
                <xdr:rowOff>114300</xdr:rowOff>
              </to>
            </anchor>
          </controlPr>
        </control>
      </mc:Choice>
      <mc:Fallback>
        <control shapeId="239621" r:id="rId7" name="btn_Filtros_FiltroDigitado2"/>
      </mc:Fallback>
    </mc:AlternateContent>
    <mc:AlternateContent xmlns:mc="http://schemas.openxmlformats.org/markup-compatibility/2006">
      <mc:Choice Requires="x14">
        <control shapeId="239617" r:id="rId9" name="btnFiltros_Limpar">
          <controlPr autoLine="0" r:id="rId10">
            <anchor moveWithCells="1">
              <from>
                <xdr:col>0</xdr:col>
                <xdr:colOff>632460</xdr:colOff>
                <xdr:row>28</xdr:row>
                <xdr:rowOff>106680</xdr:rowOff>
              </from>
              <to>
                <xdr:col>0</xdr:col>
                <xdr:colOff>6271260</xdr:colOff>
                <xdr:row>30</xdr:row>
                <xdr:rowOff>167640</xdr:rowOff>
              </to>
            </anchor>
          </controlPr>
        </control>
      </mc:Choice>
      <mc:Fallback>
        <control shapeId="239617" r:id="rId9" name="btnFiltros_Limpar"/>
      </mc:Fallback>
    </mc:AlternateContent>
    <mc:AlternateContent xmlns:mc="http://schemas.openxmlformats.org/markup-compatibility/2006">
      <mc:Choice Requires="x14">
        <control shapeId="239618" r:id="rId11" name="btnFiltros_Situação">
          <controlPr autoLine="0" r:id="rId12">
            <anchor moveWithCells="1">
              <from>
                <xdr:col>0</xdr:col>
                <xdr:colOff>632460</xdr:colOff>
                <xdr:row>0</xdr:row>
                <xdr:rowOff>129540</xdr:rowOff>
              </from>
              <to>
                <xdr:col>0</xdr:col>
                <xdr:colOff>6271260</xdr:colOff>
                <xdr:row>3</xdr:row>
                <xdr:rowOff>7620</xdr:rowOff>
              </to>
            </anchor>
          </controlPr>
        </control>
      </mc:Choice>
      <mc:Fallback>
        <control shapeId="239618" r:id="rId11" name="btnFiltros_Situação"/>
      </mc:Fallback>
    </mc:AlternateContent>
    <mc:AlternateContent xmlns:mc="http://schemas.openxmlformats.org/markup-compatibility/2006">
      <mc:Choice Requires="x14">
        <control shapeId="239619" r:id="rId13" name="btnFiltros_Unidades">
          <controlPr autoLine="0" r:id="rId14">
            <anchor moveWithCells="1">
              <from>
                <xdr:col>0</xdr:col>
                <xdr:colOff>632460</xdr:colOff>
                <xdr:row>3</xdr:row>
                <xdr:rowOff>45720</xdr:rowOff>
              </from>
              <to>
                <xdr:col>0</xdr:col>
                <xdr:colOff>6271260</xdr:colOff>
                <xdr:row>5</xdr:row>
                <xdr:rowOff>106680</xdr:rowOff>
              </to>
            </anchor>
          </controlPr>
        </control>
      </mc:Choice>
      <mc:Fallback>
        <control shapeId="239619" r:id="rId13" name="btnFiltros_Unidades"/>
      </mc:Fallback>
    </mc:AlternateContent>
    <mc:AlternateContent xmlns:mc="http://schemas.openxmlformats.org/markup-compatibility/2006">
      <mc:Choice Requires="x14">
        <control shapeId="239620" r:id="rId15" name="btnFiltros_Objetos">
          <controlPr autoLine="0" r:id="rId16">
            <anchor moveWithCells="1">
              <from>
                <xdr:col>0</xdr:col>
                <xdr:colOff>632460</xdr:colOff>
                <xdr:row>5</xdr:row>
                <xdr:rowOff>144780</xdr:rowOff>
              </from>
              <to>
                <xdr:col>0</xdr:col>
                <xdr:colOff>6271260</xdr:colOff>
                <xdr:row>8</xdr:row>
                <xdr:rowOff>15240</xdr:rowOff>
              </to>
            </anchor>
          </controlPr>
        </control>
      </mc:Choice>
      <mc:Fallback>
        <control shapeId="239620" r:id="rId15" name="btnFiltros_Objetos"/>
      </mc:Fallback>
    </mc:AlternateContent>
  </controls>
  <tableParts count="1">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dimension ref="A1:M234"/>
  <sheetViews>
    <sheetView workbookViewId="0">
      <pane xSplit="11" ySplit="2" topLeftCell="L170" activePane="bottomRight" state="frozen"/>
      <selection pane="topRight" activeCell="G1" sqref="G1"/>
      <selection pane="bottomLeft" activeCell="A3" sqref="A3"/>
      <selection pane="bottomRight" activeCell="K185" sqref="K185"/>
    </sheetView>
  </sheetViews>
  <sheetFormatPr defaultRowHeight="14.4" x14ac:dyDescent="0.3"/>
  <cols>
    <col min="1" max="1" width="18.5546875" customWidth="1"/>
    <col min="2" max="2" width="16.109375" bestFit="1" customWidth="1"/>
    <col min="3" max="3" width="11.33203125" customWidth="1"/>
    <col min="4" max="4" width="11.33203125" bestFit="1" customWidth="1"/>
    <col min="5" max="5" width="10.44140625" customWidth="1"/>
    <col min="6" max="6" width="11.88671875" customWidth="1"/>
    <col min="7" max="7" width="12.6640625" customWidth="1"/>
    <col min="8" max="8" width="77.33203125" customWidth="1"/>
    <col min="9" max="9" width="15.6640625" hidden="1" customWidth="1"/>
    <col min="10" max="10" width="17.33203125" hidden="1" customWidth="1"/>
    <col min="11" max="11" width="73.109375" customWidth="1"/>
    <col min="12" max="12" width="7.88671875" customWidth="1"/>
    <col min="13" max="13" width="3" style="34" customWidth="1"/>
  </cols>
  <sheetData>
    <row r="1" spans="1:13" ht="50.25" customHeight="1" x14ac:dyDescent="0.3">
      <c r="A1" s="404"/>
      <c r="B1" s="404"/>
      <c r="C1" s="404"/>
      <c r="D1" s="404"/>
      <c r="E1" s="404"/>
      <c r="F1" s="404"/>
      <c r="G1" s="404"/>
      <c r="H1" s="404"/>
      <c r="I1" s="404"/>
      <c r="J1" s="404"/>
      <c r="K1" s="404"/>
      <c r="L1" s="404"/>
    </row>
    <row r="2" spans="1:13" ht="15.6" x14ac:dyDescent="0.3">
      <c r="A2" s="32" t="s">
        <v>1511</v>
      </c>
      <c r="B2" s="32" t="s">
        <v>1512</v>
      </c>
      <c r="C2" s="32" t="s">
        <v>1865</v>
      </c>
      <c r="D2" s="243" t="s">
        <v>1513</v>
      </c>
      <c r="E2" s="243" t="s">
        <v>1514</v>
      </c>
      <c r="F2" s="32" t="s">
        <v>1519</v>
      </c>
      <c r="G2" s="39" t="s">
        <v>1530</v>
      </c>
      <c r="H2" s="32" t="s">
        <v>1539</v>
      </c>
      <c r="I2" s="32" t="s">
        <v>1549</v>
      </c>
      <c r="J2" s="32" t="s">
        <v>1550</v>
      </c>
      <c r="K2" s="32" t="s">
        <v>1293</v>
      </c>
      <c r="L2" s="71" t="s">
        <v>1912</v>
      </c>
      <c r="M2" s="39" t="s">
        <v>1552</v>
      </c>
    </row>
    <row r="3" spans="1:13" ht="16.2" x14ac:dyDescent="0.3">
      <c r="A3" s="405" t="s">
        <v>4118</v>
      </c>
      <c r="B3" s="406" t="s">
        <v>1509</v>
      </c>
      <c r="C3" s="406" t="s">
        <v>1866</v>
      </c>
      <c r="D3" s="407">
        <v>61</v>
      </c>
      <c r="E3" s="408">
        <v>2021</v>
      </c>
      <c r="F3" s="409">
        <v>44316</v>
      </c>
      <c r="G3" s="410" t="s">
        <v>1532</v>
      </c>
      <c r="H3" s="411" t="s">
        <v>1546</v>
      </c>
      <c r="I3" s="412" t="s">
        <v>2063</v>
      </c>
      <c r="J3" s="413">
        <v>44461.581979166665</v>
      </c>
      <c r="K3" s="414" t="s">
        <v>4317</v>
      </c>
      <c r="L3" s="415" t="str">
        <f>IF(COUNTIF(tabItensImprósperos[PREGÃO],tabPregões[[#This Row],[CHAVE]]) &gt; 0, "sim", "" )</f>
        <v>sim</v>
      </c>
      <c r="M3" s="416" t="str">
        <f t="shared" ref="M3:M66" si="0">"*"</f>
        <v>*</v>
      </c>
    </row>
    <row r="4" spans="1:13" ht="16.2" x14ac:dyDescent="0.3">
      <c r="A4" s="405" t="s">
        <v>3856</v>
      </c>
      <c r="B4" s="406" t="s">
        <v>1509</v>
      </c>
      <c r="C4" s="406" t="s">
        <v>1866</v>
      </c>
      <c r="D4" s="407">
        <v>147</v>
      </c>
      <c r="E4" s="408">
        <v>2020</v>
      </c>
      <c r="F4" s="409">
        <v>44078</v>
      </c>
      <c r="G4" s="410" t="s">
        <v>1531</v>
      </c>
      <c r="H4" s="411" t="s">
        <v>1556</v>
      </c>
      <c r="I4" s="412" t="s">
        <v>2063</v>
      </c>
      <c r="J4" s="413">
        <v>44461.587071759262</v>
      </c>
      <c r="K4" s="414" t="s">
        <v>4318</v>
      </c>
      <c r="L4" s="415" t="str">
        <f>IF(COUNTIF(tabItensImprósperos[PREGÃO],tabPregões[[#This Row],[CHAVE]]) &gt; 0, "sim", "" )</f>
        <v/>
      </c>
      <c r="M4" s="416" t="str">
        <f t="shared" si="0"/>
        <v>*</v>
      </c>
    </row>
    <row r="5" spans="1:13" ht="16.2" x14ac:dyDescent="0.3">
      <c r="A5" s="405" t="s">
        <v>4016</v>
      </c>
      <c r="B5" s="406" t="s">
        <v>1509</v>
      </c>
      <c r="C5" s="406" t="s">
        <v>1866</v>
      </c>
      <c r="D5" s="407">
        <v>208</v>
      </c>
      <c r="E5" s="408">
        <v>2020</v>
      </c>
      <c r="F5" s="409">
        <v>44159</v>
      </c>
      <c r="G5" s="410" t="s">
        <v>1532</v>
      </c>
      <c r="H5" s="411" t="s">
        <v>1556</v>
      </c>
      <c r="I5" s="412" t="s">
        <v>2063</v>
      </c>
      <c r="J5" s="413">
        <v>44256.65284722222</v>
      </c>
      <c r="K5" s="414" t="s">
        <v>1944</v>
      </c>
      <c r="L5" s="415" t="str">
        <f>IF(COUNTIF(tabItensImprósperos[PREGÃO],tabPregões[[#This Row],[CHAVE]]) &gt; 0, "sim", "" )</f>
        <v/>
      </c>
      <c r="M5" s="416" t="str">
        <f t="shared" si="0"/>
        <v>*</v>
      </c>
    </row>
    <row r="6" spans="1:13" ht="16.2" x14ac:dyDescent="0.3">
      <c r="A6" s="405" t="s">
        <v>3656</v>
      </c>
      <c r="B6" s="406" t="s">
        <v>1509</v>
      </c>
      <c r="C6" s="406" t="s">
        <v>1866</v>
      </c>
      <c r="D6" s="407">
        <v>80</v>
      </c>
      <c r="E6" s="408">
        <v>2020</v>
      </c>
      <c r="F6" s="409">
        <v>44025</v>
      </c>
      <c r="G6" s="410" t="s">
        <v>1532</v>
      </c>
      <c r="H6" s="411" t="s">
        <v>3654</v>
      </c>
      <c r="I6" s="412" t="s">
        <v>1551</v>
      </c>
      <c r="J6" s="413">
        <v>44025.633043981485</v>
      </c>
      <c r="K6" s="414" t="s">
        <v>1832</v>
      </c>
      <c r="L6" s="415" t="str">
        <f>IF(COUNTIF(tabItensImprósperos[PREGÃO],tabPregões[[#This Row],[CHAVE]]) &gt; 0, "sim", "" )</f>
        <v/>
      </c>
      <c r="M6" s="416" t="str">
        <f t="shared" si="0"/>
        <v>*</v>
      </c>
    </row>
    <row r="7" spans="1:13" ht="16.2" x14ac:dyDescent="0.3">
      <c r="A7" s="405" t="s">
        <v>3560</v>
      </c>
      <c r="B7" s="406" t="s">
        <v>1509</v>
      </c>
      <c r="C7" s="406" t="s">
        <v>1866</v>
      </c>
      <c r="D7" s="407">
        <v>18</v>
      </c>
      <c r="E7" s="408">
        <v>2020</v>
      </c>
      <c r="F7" s="409">
        <v>44343</v>
      </c>
      <c r="G7" s="410" t="s">
        <v>1532</v>
      </c>
      <c r="H7" s="411" t="s">
        <v>1545</v>
      </c>
      <c r="I7" s="412" t="s">
        <v>1551</v>
      </c>
      <c r="J7" s="413">
        <v>43973.383240740739</v>
      </c>
      <c r="K7" s="414" t="s">
        <v>1832</v>
      </c>
      <c r="L7" s="415" t="str">
        <f>IF(COUNTIF(tabItensImprósperos[PREGÃO],tabPregões[[#This Row],[CHAVE]]) &gt; 0, "sim", "" )</f>
        <v>sim</v>
      </c>
      <c r="M7" s="416" t="str">
        <f t="shared" si="0"/>
        <v>*</v>
      </c>
    </row>
    <row r="8" spans="1:13" ht="16.2" x14ac:dyDescent="0.3">
      <c r="A8" s="405" t="s">
        <v>3475</v>
      </c>
      <c r="B8" s="406" t="s">
        <v>1509</v>
      </c>
      <c r="C8" s="406" t="s">
        <v>1866</v>
      </c>
      <c r="D8" s="407">
        <v>14</v>
      </c>
      <c r="E8" s="408">
        <v>2020</v>
      </c>
      <c r="F8" s="409">
        <v>43938</v>
      </c>
      <c r="G8" s="410" t="s">
        <v>1532</v>
      </c>
      <c r="H8" s="411" t="s">
        <v>1546</v>
      </c>
      <c r="I8" s="412" t="s">
        <v>1551</v>
      </c>
      <c r="J8" s="413">
        <v>43948.448344907411</v>
      </c>
      <c r="K8" s="414" t="s">
        <v>1897</v>
      </c>
      <c r="L8" s="415" t="str">
        <f>IF(COUNTIF(tabItensImprósperos[PREGÃO],tabPregões[[#This Row],[CHAVE]]) &gt; 0, "sim", "" )</f>
        <v/>
      </c>
      <c r="M8" s="416" t="str">
        <f t="shared" si="0"/>
        <v>*</v>
      </c>
    </row>
    <row r="9" spans="1:13" ht="16.2" x14ac:dyDescent="0.3">
      <c r="A9" s="405" t="s">
        <v>3340</v>
      </c>
      <c r="B9" s="406" t="s">
        <v>1509</v>
      </c>
      <c r="C9" s="406" t="s">
        <v>1866</v>
      </c>
      <c r="D9" s="407">
        <v>7</v>
      </c>
      <c r="E9" s="408">
        <v>2020</v>
      </c>
      <c r="F9" s="409">
        <v>43899</v>
      </c>
      <c r="G9" s="410" t="s">
        <v>1532</v>
      </c>
      <c r="H9" s="411" t="s">
        <v>3339</v>
      </c>
      <c r="I9" s="412" t="s">
        <v>1551</v>
      </c>
      <c r="J9" s="413">
        <v>43892.597870370373</v>
      </c>
      <c r="K9" s="414" t="s">
        <v>3423</v>
      </c>
      <c r="L9" s="415" t="str">
        <f>IF(COUNTIF(tabItensImprósperos[PREGÃO],tabPregões[[#This Row],[CHAVE]]) &gt; 0, "sim", "" )</f>
        <v>sim</v>
      </c>
      <c r="M9" s="416" t="str">
        <f t="shared" si="0"/>
        <v>*</v>
      </c>
    </row>
    <row r="10" spans="1:13" ht="16.2" x14ac:dyDescent="0.3">
      <c r="A10" s="405" t="s">
        <v>3443</v>
      </c>
      <c r="B10" s="406" t="s">
        <v>1510</v>
      </c>
      <c r="C10" s="406" t="s">
        <v>1866</v>
      </c>
      <c r="D10" s="407">
        <v>7</v>
      </c>
      <c r="E10" s="408">
        <v>2020</v>
      </c>
      <c r="F10" s="409">
        <v>43906</v>
      </c>
      <c r="G10" s="410" t="s">
        <v>1532</v>
      </c>
      <c r="H10" s="411" t="s">
        <v>3442</v>
      </c>
      <c r="I10" s="412" t="s">
        <v>1551</v>
      </c>
      <c r="J10" s="413">
        <v>43900.315381944441</v>
      </c>
      <c r="K10" s="414" t="s">
        <v>1832</v>
      </c>
      <c r="L10" s="415" t="str">
        <f>IF(COUNTIF(tabItensImprósperos[PREGÃO],tabPregões[[#This Row],[CHAVE]]) &gt; 0, "sim", "" )</f>
        <v/>
      </c>
      <c r="M10" s="416" t="str">
        <f t="shared" si="0"/>
        <v>*</v>
      </c>
    </row>
    <row r="11" spans="1:13" ht="16.2" x14ac:dyDescent="0.3">
      <c r="A11" s="405" t="s">
        <v>3333</v>
      </c>
      <c r="B11" s="406" t="s">
        <v>1509</v>
      </c>
      <c r="C11" s="406" t="s">
        <v>1866</v>
      </c>
      <c r="D11" s="407">
        <v>5</v>
      </c>
      <c r="E11" s="408">
        <v>2020</v>
      </c>
      <c r="F11" s="409">
        <v>43896</v>
      </c>
      <c r="G11" s="410" t="s">
        <v>1532</v>
      </c>
      <c r="H11" s="411" t="s">
        <v>1548</v>
      </c>
      <c r="I11" s="412" t="s">
        <v>1551</v>
      </c>
      <c r="J11" s="413">
        <v>43903.564780092594</v>
      </c>
      <c r="K11" s="414" t="s">
        <v>1897</v>
      </c>
      <c r="L11" s="415" t="str">
        <f>IF(COUNTIF(tabItensImprósperos[PREGÃO],tabPregões[[#This Row],[CHAVE]]) &gt; 0, "sim", "" )</f>
        <v>sim</v>
      </c>
      <c r="M11" s="416" t="str">
        <f t="shared" si="0"/>
        <v>*</v>
      </c>
    </row>
    <row r="12" spans="1:13" ht="16.2" x14ac:dyDescent="0.3">
      <c r="A12" s="405" t="s">
        <v>3391</v>
      </c>
      <c r="B12" s="406" t="s">
        <v>1510</v>
      </c>
      <c r="C12" s="406" t="s">
        <v>1866</v>
      </c>
      <c r="D12" s="407">
        <v>5</v>
      </c>
      <c r="E12" s="408">
        <v>2020</v>
      </c>
      <c r="F12" s="409">
        <v>43914</v>
      </c>
      <c r="G12" s="410" t="s">
        <v>1532</v>
      </c>
      <c r="H12" s="411" t="s">
        <v>3390</v>
      </c>
      <c r="I12" s="412" t="s">
        <v>1551</v>
      </c>
      <c r="J12" s="413">
        <v>43908.631851851853</v>
      </c>
      <c r="K12" s="414" t="s">
        <v>1832</v>
      </c>
      <c r="L12" s="415" t="str">
        <f>IF(COUNTIF(tabItensImprósperos[PREGÃO],tabPregões[[#This Row],[CHAVE]]) &gt; 0, "sim", "" )</f>
        <v/>
      </c>
      <c r="M12" s="416" t="str">
        <f t="shared" si="0"/>
        <v>*</v>
      </c>
    </row>
    <row r="13" spans="1:13" ht="16.2" x14ac:dyDescent="0.3">
      <c r="A13" s="405" t="s">
        <v>3365</v>
      </c>
      <c r="B13" s="406" t="s">
        <v>1510</v>
      </c>
      <c r="C13" s="406" t="s">
        <v>1866</v>
      </c>
      <c r="D13" s="407">
        <v>242</v>
      </c>
      <c r="E13" s="408">
        <v>2019</v>
      </c>
      <c r="F13" s="409">
        <v>43892</v>
      </c>
      <c r="G13" s="410" t="s">
        <v>1532</v>
      </c>
      <c r="H13" s="411" t="s">
        <v>1702</v>
      </c>
      <c r="I13" s="412" t="s">
        <v>1551</v>
      </c>
      <c r="J13" s="413">
        <v>43875.392314814817</v>
      </c>
      <c r="K13" s="414" t="s">
        <v>3364</v>
      </c>
      <c r="L13" s="415" t="str">
        <f>IF(COUNTIF(tabItensImprósperos[PREGÃO],tabPregões[[#This Row],[CHAVE]]) &gt; 0, "sim", "" )</f>
        <v/>
      </c>
      <c r="M13" s="416" t="str">
        <f t="shared" si="0"/>
        <v>*</v>
      </c>
    </row>
    <row r="14" spans="1:13" ht="16.2" x14ac:dyDescent="0.3">
      <c r="A14" s="405" t="s">
        <v>2358</v>
      </c>
      <c r="B14" s="406" t="s">
        <v>1510</v>
      </c>
      <c r="C14" s="406" t="s">
        <v>1866</v>
      </c>
      <c r="D14" s="407">
        <v>238</v>
      </c>
      <c r="E14" s="408">
        <v>2019</v>
      </c>
      <c r="F14" s="409">
        <v>43864</v>
      </c>
      <c r="G14" s="410" t="s">
        <v>1532</v>
      </c>
      <c r="H14" s="411" t="s">
        <v>1556</v>
      </c>
      <c r="I14" s="412" t="s">
        <v>1551</v>
      </c>
      <c r="J14" s="413">
        <v>43865.66034722222</v>
      </c>
      <c r="K14" s="414" t="s">
        <v>3334</v>
      </c>
      <c r="L14" s="415" t="str">
        <f>IF(COUNTIF(tabItensImprósperos[PREGÃO],tabPregões[[#This Row],[CHAVE]]) &gt; 0, "sim", "" )</f>
        <v/>
      </c>
      <c r="M14" s="416" t="str">
        <f t="shared" si="0"/>
        <v>*</v>
      </c>
    </row>
    <row r="15" spans="1:13" ht="16.2" x14ac:dyDescent="0.3">
      <c r="A15" s="405" t="s">
        <v>2350</v>
      </c>
      <c r="B15" s="406" t="s">
        <v>1510</v>
      </c>
      <c r="C15" s="406" t="s">
        <v>1866</v>
      </c>
      <c r="D15" s="407">
        <v>225</v>
      </c>
      <c r="E15" s="408">
        <v>2019</v>
      </c>
      <c r="F15" s="409">
        <v>43853</v>
      </c>
      <c r="G15" s="410" t="s">
        <v>1532</v>
      </c>
      <c r="H15" s="411" t="s">
        <v>2351</v>
      </c>
      <c r="I15" s="412" t="s">
        <v>1551</v>
      </c>
      <c r="J15" s="413">
        <v>43852.555763888886</v>
      </c>
      <c r="K15" s="414" t="s">
        <v>1832</v>
      </c>
      <c r="L15" s="415" t="str">
        <f>IF(COUNTIF(tabItensImprósperos[PREGÃO],tabPregões[[#This Row],[CHAVE]]) &gt; 0, "sim", "" )</f>
        <v/>
      </c>
      <c r="M15" s="416" t="str">
        <f t="shared" si="0"/>
        <v>*</v>
      </c>
    </row>
    <row r="16" spans="1:13" ht="16.2" x14ac:dyDescent="0.3">
      <c r="A16" s="405" t="s">
        <v>2157</v>
      </c>
      <c r="B16" s="406" t="s">
        <v>1510</v>
      </c>
      <c r="C16" s="406" t="s">
        <v>1866</v>
      </c>
      <c r="D16" s="407">
        <v>121</v>
      </c>
      <c r="E16" s="408">
        <v>2019</v>
      </c>
      <c r="F16" s="409">
        <v>43735</v>
      </c>
      <c r="G16" s="410" t="s">
        <v>1532</v>
      </c>
      <c r="H16" s="411" t="s">
        <v>1629</v>
      </c>
      <c r="I16" s="412" t="s">
        <v>1551</v>
      </c>
      <c r="J16" s="413">
        <v>43734.474374999998</v>
      </c>
      <c r="K16" s="414" t="s">
        <v>1832</v>
      </c>
      <c r="L16" s="415" t="str">
        <f>IF(COUNTIF(tabItensImprósperos[PREGÃO],tabPregões[[#This Row],[CHAVE]]) &gt; 0, "sim", "" )</f>
        <v>sim</v>
      </c>
      <c r="M16" s="416" t="str">
        <f t="shared" si="0"/>
        <v>*</v>
      </c>
    </row>
    <row r="17" spans="1:13" ht="16.2" x14ac:dyDescent="0.3">
      <c r="A17" s="405" t="s">
        <v>2021</v>
      </c>
      <c r="B17" s="406" t="s">
        <v>1510</v>
      </c>
      <c r="C17" s="406" t="s">
        <v>1866</v>
      </c>
      <c r="D17" s="407">
        <v>111</v>
      </c>
      <c r="E17" s="408">
        <v>2019</v>
      </c>
      <c r="F17" s="409">
        <v>43726</v>
      </c>
      <c r="G17" s="410" t="s">
        <v>1532</v>
      </c>
      <c r="H17" s="411" t="s">
        <v>1633</v>
      </c>
      <c r="I17" s="412" t="s">
        <v>1551</v>
      </c>
      <c r="J17" s="413">
        <v>43732.401562500003</v>
      </c>
      <c r="K17" s="414" t="s">
        <v>2151</v>
      </c>
      <c r="L17" s="415" t="str">
        <f>IF(COUNTIF(tabItensImprósperos[PREGÃO],tabPregões[[#This Row],[CHAVE]]) &gt; 0, "sim", "" )</f>
        <v/>
      </c>
      <c r="M17" s="416" t="str">
        <f t="shared" si="0"/>
        <v>*</v>
      </c>
    </row>
    <row r="18" spans="1:13" ht="16.2" x14ac:dyDescent="0.3">
      <c r="A18" s="405" t="s">
        <v>2155</v>
      </c>
      <c r="B18" s="406" t="s">
        <v>1510</v>
      </c>
      <c r="C18" s="406" t="s">
        <v>1866</v>
      </c>
      <c r="D18" s="407">
        <v>108</v>
      </c>
      <c r="E18" s="408">
        <v>2019</v>
      </c>
      <c r="F18" s="409">
        <v>43732</v>
      </c>
      <c r="G18" s="410" t="s">
        <v>1532</v>
      </c>
      <c r="H18" s="411" t="s">
        <v>1645</v>
      </c>
      <c r="I18" s="412" t="s">
        <v>1551</v>
      </c>
      <c r="J18" s="413">
        <v>43733.687743055554</v>
      </c>
      <c r="K18" s="414" t="s">
        <v>1932</v>
      </c>
      <c r="L18" s="415" t="str">
        <f>IF(COUNTIF(tabItensImprósperos[PREGÃO],tabPregões[[#This Row],[CHAVE]]) &gt; 0, "sim", "" )</f>
        <v>sim</v>
      </c>
      <c r="M18" s="416" t="str">
        <f t="shared" si="0"/>
        <v>*</v>
      </c>
    </row>
    <row r="19" spans="1:13" ht="16.2" x14ac:dyDescent="0.3">
      <c r="A19" s="405" t="s">
        <v>2243</v>
      </c>
      <c r="B19" s="406" t="s">
        <v>1510</v>
      </c>
      <c r="C19" s="406" t="s">
        <v>1866</v>
      </c>
      <c r="D19" s="407">
        <v>105</v>
      </c>
      <c r="E19" s="408">
        <v>2019</v>
      </c>
      <c r="F19" s="409">
        <v>43776</v>
      </c>
      <c r="G19" s="410" t="s">
        <v>1532</v>
      </c>
      <c r="H19" s="411" t="s">
        <v>2244</v>
      </c>
      <c r="I19" s="412" t="s">
        <v>1551</v>
      </c>
      <c r="J19" s="413">
        <v>43782.628969907404</v>
      </c>
      <c r="K19" s="414" t="s">
        <v>2245</v>
      </c>
      <c r="L19" s="415" t="str">
        <f>IF(COUNTIF(tabItensImprósperos[PREGÃO],tabPregões[[#This Row],[CHAVE]]) &gt; 0, "sim", "" )</f>
        <v/>
      </c>
      <c r="M19" s="416" t="str">
        <f t="shared" si="0"/>
        <v>*</v>
      </c>
    </row>
    <row r="20" spans="1:13" ht="16.2" x14ac:dyDescent="0.3">
      <c r="A20" s="405" t="s">
        <v>1898</v>
      </c>
      <c r="B20" s="406" t="s">
        <v>1510</v>
      </c>
      <c r="C20" s="406" t="s">
        <v>1866</v>
      </c>
      <c r="D20" s="407">
        <v>82</v>
      </c>
      <c r="E20" s="408">
        <v>2019</v>
      </c>
      <c r="F20" s="409">
        <v>43649</v>
      </c>
      <c r="G20" s="410" t="s">
        <v>1532</v>
      </c>
      <c r="H20" s="411" t="s">
        <v>1896</v>
      </c>
      <c r="I20" s="412" t="s">
        <v>1551</v>
      </c>
      <c r="J20" s="413">
        <v>43657.65488425926</v>
      </c>
      <c r="K20" s="414" t="s">
        <v>1897</v>
      </c>
      <c r="L20" s="415" t="str">
        <f>IF(COUNTIF(tabItensImprósperos[PREGÃO],tabPregões[[#This Row],[CHAVE]]) &gt; 0, "sim", "" )</f>
        <v>sim</v>
      </c>
      <c r="M20" s="416" t="str">
        <f t="shared" si="0"/>
        <v>*</v>
      </c>
    </row>
    <row r="21" spans="1:13" ht="16.2" x14ac:dyDescent="0.3">
      <c r="A21" s="405" t="s">
        <v>3366</v>
      </c>
      <c r="B21" s="406" t="s">
        <v>1510</v>
      </c>
      <c r="C21" s="406" t="s">
        <v>1866</v>
      </c>
      <c r="D21" s="407">
        <v>72</v>
      </c>
      <c r="E21" s="408">
        <v>2019</v>
      </c>
      <c r="F21" s="409">
        <v>43872</v>
      </c>
      <c r="G21" s="410" t="s">
        <v>1532</v>
      </c>
      <c r="H21" s="411" t="s">
        <v>3367</v>
      </c>
      <c r="I21" s="412" t="s">
        <v>1551</v>
      </c>
      <c r="J21" s="413">
        <v>43878.629479166666</v>
      </c>
      <c r="K21" s="414" t="s">
        <v>1897</v>
      </c>
      <c r="L21" s="415" t="str">
        <f>IF(COUNTIF(tabItensImprósperos[PREGÃO],tabPregões[[#This Row],[CHAVE]]) &gt; 0, "sim", "" )</f>
        <v>sim</v>
      </c>
      <c r="M21" s="416" t="str">
        <f t="shared" si="0"/>
        <v>*</v>
      </c>
    </row>
    <row r="22" spans="1:13" ht="16.2" x14ac:dyDescent="0.3">
      <c r="A22" s="405" t="s">
        <v>1807</v>
      </c>
      <c r="B22" s="406" t="s">
        <v>1510</v>
      </c>
      <c r="C22" s="406" t="s">
        <v>1867</v>
      </c>
      <c r="D22" s="407">
        <v>68</v>
      </c>
      <c r="E22" s="408">
        <v>2019</v>
      </c>
      <c r="F22" s="409">
        <v>43630</v>
      </c>
      <c r="G22" s="410" t="s">
        <v>1532</v>
      </c>
      <c r="H22" s="411" t="s">
        <v>1540</v>
      </c>
      <c r="I22" s="412" t="s">
        <v>1551</v>
      </c>
      <c r="J22" s="413">
        <v>43663.396331018521</v>
      </c>
      <c r="K22" s="414" t="s">
        <v>1876</v>
      </c>
      <c r="L22" s="415" t="str">
        <f>IF(COUNTIF(tabItensImprósperos[PREGÃO],tabPregões[[#This Row],[CHAVE]]) &gt; 0, "sim", "" )</f>
        <v>sim</v>
      </c>
      <c r="M22" s="416" t="str">
        <f t="shared" si="0"/>
        <v>*</v>
      </c>
    </row>
    <row r="23" spans="1:13" ht="28.8" x14ac:dyDescent="0.3">
      <c r="A23" s="405" t="s">
        <v>1779</v>
      </c>
      <c r="B23" s="406" t="s">
        <v>1510</v>
      </c>
      <c r="C23" s="406" t="s">
        <v>1867</v>
      </c>
      <c r="D23" s="407">
        <v>65</v>
      </c>
      <c r="E23" s="408">
        <v>2019</v>
      </c>
      <c r="F23" s="409">
        <v>43670</v>
      </c>
      <c r="G23" s="410" t="s">
        <v>1532</v>
      </c>
      <c r="H23" s="411" t="s">
        <v>1371</v>
      </c>
      <c r="I23" s="412" t="s">
        <v>1551</v>
      </c>
      <c r="J23" s="413">
        <v>43663.396435185183</v>
      </c>
      <c r="K23" s="414" t="s">
        <v>1917</v>
      </c>
      <c r="L23" s="415" t="str">
        <f>IF(COUNTIF(tabItensImprósperos[PREGÃO],tabPregões[[#This Row],[CHAVE]]) &gt; 0, "sim", "" )</f>
        <v>sim</v>
      </c>
      <c r="M23" s="416" t="str">
        <f t="shared" si="0"/>
        <v>*</v>
      </c>
    </row>
    <row r="24" spans="1:13" ht="43.2" x14ac:dyDescent="0.3">
      <c r="A24" s="405" t="s">
        <v>1842</v>
      </c>
      <c r="B24" s="406" t="s">
        <v>1510</v>
      </c>
      <c r="C24" s="406" t="s">
        <v>1867</v>
      </c>
      <c r="D24" s="407">
        <v>62</v>
      </c>
      <c r="E24" s="408">
        <v>2019</v>
      </c>
      <c r="F24" s="409">
        <v>43651</v>
      </c>
      <c r="G24" s="410" t="s">
        <v>1532</v>
      </c>
      <c r="H24" s="411" t="s">
        <v>1371</v>
      </c>
      <c r="I24" s="412" t="s">
        <v>1551</v>
      </c>
      <c r="J24" s="413">
        <v>43657.6483912037</v>
      </c>
      <c r="K24" s="414" t="s">
        <v>1895</v>
      </c>
      <c r="L24" s="415" t="str">
        <f>IF(COUNTIF(tabItensImprósperos[PREGÃO],tabPregões[[#This Row],[CHAVE]]) &gt; 0, "sim", "" )</f>
        <v>sim</v>
      </c>
      <c r="M24" s="416" t="str">
        <f t="shared" si="0"/>
        <v>*</v>
      </c>
    </row>
    <row r="25" spans="1:13" ht="16.2" x14ac:dyDescent="0.3">
      <c r="A25" s="405" t="s">
        <v>1893</v>
      </c>
      <c r="B25" s="406" t="s">
        <v>1510</v>
      </c>
      <c r="C25" s="406" t="s">
        <v>1867</v>
      </c>
      <c r="D25" s="407">
        <v>56</v>
      </c>
      <c r="E25" s="408">
        <v>2019</v>
      </c>
      <c r="F25" s="409">
        <v>43622</v>
      </c>
      <c r="G25" s="410" t="s">
        <v>1532</v>
      </c>
      <c r="H25" s="411" t="s">
        <v>1546</v>
      </c>
      <c r="I25" s="412" t="s">
        <v>1551</v>
      </c>
      <c r="J25" s="413">
        <v>43657.645289351851</v>
      </c>
      <c r="K25" s="414" t="s">
        <v>1892</v>
      </c>
      <c r="L25" s="415" t="str">
        <f>IF(COUNTIF(tabItensImprósperos[PREGÃO],tabPregões[[#This Row],[CHAVE]]) &gt; 0, "sim", "" )</f>
        <v>sim</v>
      </c>
      <c r="M25" s="416" t="str">
        <f t="shared" si="0"/>
        <v>*</v>
      </c>
    </row>
    <row r="26" spans="1:13" ht="16.2" x14ac:dyDescent="0.3">
      <c r="A26" s="405" t="s">
        <v>1788</v>
      </c>
      <c r="B26" s="406" t="s">
        <v>1510</v>
      </c>
      <c r="C26" s="406" t="s">
        <v>1867</v>
      </c>
      <c r="D26" s="407">
        <v>45</v>
      </c>
      <c r="E26" s="408">
        <v>2019</v>
      </c>
      <c r="F26" s="409">
        <v>43607</v>
      </c>
      <c r="G26" s="410" t="s">
        <v>1532</v>
      </c>
      <c r="H26" s="411" t="s">
        <v>1786</v>
      </c>
      <c r="I26" s="412" t="s">
        <v>1551</v>
      </c>
      <c r="J26" s="413">
        <v>43612.585729166669</v>
      </c>
      <c r="K26" s="414" t="s">
        <v>1787</v>
      </c>
      <c r="L26" s="415" t="str">
        <f>IF(COUNTIF(tabItensImprósperos[PREGÃO],tabPregões[[#This Row],[CHAVE]]) &gt; 0, "sim", "" )</f>
        <v>sim</v>
      </c>
      <c r="M26" s="416" t="str">
        <f t="shared" si="0"/>
        <v>*</v>
      </c>
    </row>
    <row r="27" spans="1:13" ht="28.8" x14ac:dyDescent="0.3">
      <c r="A27" s="405" t="s">
        <v>1909</v>
      </c>
      <c r="B27" s="406" t="s">
        <v>1509</v>
      </c>
      <c r="C27" s="406" t="s">
        <v>1867</v>
      </c>
      <c r="D27" s="407">
        <v>43</v>
      </c>
      <c r="E27" s="408">
        <v>2019</v>
      </c>
      <c r="F27" s="409">
        <v>43650</v>
      </c>
      <c r="G27" s="410" t="s">
        <v>1532</v>
      </c>
      <c r="H27" s="411" t="s">
        <v>1908</v>
      </c>
      <c r="I27" s="412" t="s">
        <v>1551</v>
      </c>
      <c r="J27" s="413">
        <v>43657.666620370372</v>
      </c>
      <c r="K27" s="414" t="s">
        <v>1907</v>
      </c>
      <c r="L27" s="415" t="str">
        <f>IF(COUNTIF(tabItensImprósperos[PREGÃO],tabPregões[[#This Row],[CHAVE]]) &gt; 0, "sim", "" )</f>
        <v/>
      </c>
      <c r="M27" s="416" t="str">
        <f t="shared" si="0"/>
        <v>*</v>
      </c>
    </row>
    <row r="28" spans="1:13" ht="43.2" x14ac:dyDescent="0.3">
      <c r="A28" s="405" t="s">
        <v>1905</v>
      </c>
      <c r="B28" s="406" t="s">
        <v>1509</v>
      </c>
      <c r="C28" s="406" t="s">
        <v>1867</v>
      </c>
      <c r="D28" s="407">
        <v>39</v>
      </c>
      <c r="E28" s="408">
        <v>2019</v>
      </c>
      <c r="F28" s="409">
        <v>43648</v>
      </c>
      <c r="G28" s="410" t="s">
        <v>1532</v>
      </c>
      <c r="H28" s="411" t="s">
        <v>1906</v>
      </c>
      <c r="I28" s="412" t="s">
        <v>1551</v>
      </c>
      <c r="J28" s="413">
        <v>43657.665347222224</v>
      </c>
      <c r="K28" s="414" t="s">
        <v>1904</v>
      </c>
      <c r="L28" s="415" t="str">
        <f>IF(COUNTIF(tabItensImprósperos[PREGÃO],tabPregões[[#This Row],[CHAVE]]) &gt; 0, "sim", "" )</f>
        <v/>
      </c>
      <c r="M28" s="416" t="str">
        <f t="shared" si="0"/>
        <v>*</v>
      </c>
    </row>
    <row r="29" spans="1:13" ht="28.8" x14ac:dyDescent="0.3">
      <c r="A29" s="405" t="s">
        <v>1891</v>
      </c>
      <c r="B29" s="406" t="s">
        <v>1510</v>
      </c>
      <c r="C29" s="406" t="s">
        <v>1867</v>
      </c>
      <c r="D29" s="407">
        <v>231</v>
      </c>
      <c r="E29" s="408">
        <v>2018</v>
      </c>
      <c r="F29" s="409">
        <v>43644</v>
      </c>
      <c r="G29" s="410" t="s">
        <v>1532</v>
      </c>
      <c r="H29" s="411" t="s">
        <v>1889</v>
      </c>
      <c r="I29" s="412" t="s">
        <v>1551</v>
      </c>
      <c r="J29" s="413">
        <v>43657.643692129626</v>
      </c>
      <c r="K29" s="414" t="s">
        <v>1890</v>
      </c>
      <c r="L29" s="415" t="str">
        <f>IF(COUNTIF(tabItensImprósperos[PREGÃO],tabPregões[[#This Row],[CHAVE]]) &gt; 0, "sim", "" )</f>
        <v/>
      </c>
      <c r="M29" s="416" t="str">
        <f t="shared" si="0"/>
        <v>*</v>
      </c>
    </row>
    <row r="30" spans="1:13" ht="16.2" x14ac:dyDescent="0.3">
      <c r="A30" s="405" t="s">
        <v>1901</v>
      </c>
      <c r="B30" s="406" t="s">
        <v>1509</v>
      </c>
      <c r="C30" s="406" t="s">
        <v>1867</v>
      </c>
      <c r="D30" s="407">
        <v>110</v>
      </c>
      <c r="E30" s="408">
        <v>2018</v>
      </c>
      <c r="F30" s="409">
        <v>43546</v>
      </c>
      <c r="G30" s="410" t="s">
        <v>1532</v>
      </c>
      <c r="H30" s="411" t="s">
        <v>1899</v>
      </c>
      <c r="I30" s="412" t="s">
        <v>1551</v>
      </c>
      <c r="J30" s="413">
        <v>43657.65824074074</v>
      </c>
      <c r="K30" s="414" t="s">
        <v>1900</v>
      </c>
      <c r="L30" s="415" t="str">
        <f>IF(COUNTIF(tabItensImprósperos[PREGÃO],tabPregões[[#This Row],[CHAVE]]) &gt; 0, "sim", "" )</f>
        <v/>
      </c>
      <c r="M30" s="416" t="str">
        <f t="shared" si="0"/>
        <v>*</v>
      </c>
    </row>
    <row r="31" spans="1:13" ht="16.2" x14ac:dyDescent="0.3">
      <c r="A31" s="405" t="s">
        <v>4234</v>
      </c>
      <c r="B31" s="406" t="s">
        <v>1509</v>
      </c>
      <c r="C31" s="406" t="s">
        <v>1866</v>
      </c>
      <c r="D31" s="407">
        <v>88</v>
      </c>
      <c r="E31" s="408">
        <v>2021</v>
      </c>
      <c r="F31" s="409">
        <v>44348</v>
      </c>
      <c r="G31" s="410" t="s">
        <v>1531</v>
      </c>
      <c r="H31" s="411" t="s">
        <v>1660</v>
      </c>
      <c r="I31" s="412" t="s">
        <v>2063</v>
      </c>
      <c r="J31" s="413">
        <v>44392.436539351853</v>
      </c>
      <c r="K31" s="414" t="s">
        <v>4235</v>
      </c>
      <c r="L31" s="415" t="str">
        <f>IF(COUNTIF(tabItensImprósperos[PREGÃO],tabPregões[[#This Row],[CHAVE]]) &gt; 0, "sim", "" )</f>
        <v/>
      </c>
      <c r="M31" s="416" t="str">
        <f t="shared" si="0"/>
        <v>*</v>
      </c>
    </row>
    <row r="32" spans="1:13" ht="16.2" x14ac:dyDescent="0.3">
      <c r="A32" s="405" t="s">
        <v>4148</v>
      </c>
      <c r="B32" s="406" t="s">
        <v>1509</v>
      </c>
      <c r="C32" s="406" t="s">
        <v>1866</v>
      </c>
      <c r="D32" s="407">
        <v>67</v>
      </c>
      <c r="E32" s="408">
        <v>2021</v>
      </c>
      <c r="F32" s="409">
        <v>44321</v>
      </c>
      <c r="G32" s="410" t="s">
        <v>1531</v>
      </c>
      <c r="H32" s="411" t="s">
        <v>1702</v>
      </c>
      <c r="I32" s="412" t="s">
        <v>2063</v>
      </c>
      <c r="J32" s="413">
        <v>44347.560960648145</v>
      </c>
      <c r="K32" s="414" t="s">
        <v>4150</v>
      </c>
      <c r="L32" s="415" t="str">
        <f>IF(COUNTIF(tabItensImprósperos[PREGÃO],tabPregões[[#This Row],[CHAVE]]) &gt; 0, "sim", "" )</f>
        <v/>
      </c>
      <c r="M32" s="416" t="str">
        <f t="shared" si="0"/>
        <v>*</v>
      </c>
    </row>
    <row r="33" spans="1:13" ht="16.2" x14ac:dyDescent="0.3">
      <c r="A33" s="405" t="s">
        <v>4117</v>
      </c>
      <c r="B33" s="406" t="s">
        <v>1509</v>
      </c>
      <c r="C33" s="406" t="s">
        <v>1866</v>
      </c>
      <c r="D33" s="407">
        <v>56</v>
      </c>
      <c r="E33" s="408">
        <v>2021</v>
      </c>
      <c r="F33" s="409">
        <v>44308</v>
      </c>
      <c r="G33" s="410" t="s">
        <v>1531</v>
      </c>
      <c r="H33" s="411" t="s">
        <v>3558</v>
      </c>
      <c r="I33" s="412" t="s">
        <v>2063</v>
      </c>
      <c r="J33" s="413">
        <v>44343.586377314816</v>
      </c>
      <c r="K33" s="414" t="s">
        <v>4143</v>
      </c>
      <c r="L33" s="415" t="str">
        <f>IF(COUNTIF(tabItensImprósperos[PREGÃO],tabPregões[[#This Row],[CHAVE]]) &gt; 0, "sim", "" )</f>
        <v/>
      </c>
      <c r="M33" s="416" t="str">
        <f t="shared" si="0"/>
        <v>*</v>
      </c>
    </row>
    <row r="34" spans="1:13" ht="16.2" x14ac:dyDescent="0.3">
      <c r="A34" s="405" t="s">
        <v>4142</v>
      </c>
      <c r="B34" s="406" t="s">
        <v>1509</v>
      </c>
      <c r="C34" s="406" t="s">
        <v>1866</v>
      </c>
      <c r="D34" s="407">
        <v>33</v>
      </c>
      <c r="E34" s="408">
        <v>2021</v>
      </c>
      <c r="F34" s="409">
        <v>44277</v>
      </c>
      <c r="G34" s="410" t="s">
        <v>1531</v>
      </c>
      <c r="H34" s="411" t="s">
        <v>4140</v>
      </c>
      <c r="I34" s="412" t="s">
        <v>2063</v>
      </c>
      <c r="J34" s="413">
        <v>44343.554027777776</v>
      </c>
      <c r="K34" s="414" t="s">
        <v>4141</v>
      </c>
      <c r="L34" s="415" t="str">
        <f>IF(COUNTIF(tabItensImprósperos[PREGÃO],tabPregões[[#This Row],[CHAVE]]) &gt; 0, "sim", "" )</f>
        <v/>
      </c>
      <c r="M34" s="416" t="str">
        <f t="shared" si="0"/>
        <v>*</v>
      </c>
    </row>
    <row r="35" spans="1:13" ht="16.2" x14ac:dyDescent="0.3">
      <c r="A35" s="405" t="s">
        <v>4131</v>
      </c>
      <c r="B35" s="406" t="s">
        <v>1509</v>
      </c>
      <c r="C35" s="406" t="s">
        <v>1866</v>
      </c>
      <c r="D35" s="407">
        <v>26</v>
      </c>
      <c r="E35" s="408">
        <v>2021</v>
      </c>
      <c r="F35" s="409">
        <v>44271</v>
      </c>
      <c r="G35" s="410" t="s">
        <v>1531</v>
      </c>
      <c r="H35" s="411" t="s">
        <v>1548</v>
      </c>
      <c r="I35" s="412" t="s">
        <v>2063</v>
      </c>
      <c r="J35" s="413">
        <v>44323.436377314814</v>
      </c>
      <c r="K35" s="414" t="s">
        <v>4130</v>
      </c>
      <c r="L35" s="415" t="str">
        <f>IF(COUNTIF(tabItensImprósperos[PREGÃO],tabPregões[[#This Row],[CHAVE]]) &gt; 0, "sim", "" )</f>
        <v>sim</v>
      </c>
      <c r="M35" s="416" t="str">
        <f t="shared" si="0"/>
        <v>*</v>
      </c>
    </row>
    <row r="36" spans="1:13" ht="16.2" x14ac:dyDescent="0.3">
      <c r="A36" s="405" t="s">
        <v>4126</v>
      </c>
      <c r="B36" s="406" t="s">
        <v>1509</v>
      </c>
      <c r="C36" s="406" t="s">
        <v>1866</v>
      </c>
      <c r="D36" s="407">
        <v>23</v>
      </c>
      <c r="E36" s="408">
        <v>2021</v>
      </c>
      <c r="F36" s="409">
        <v>44263</v>
      </c>
      <c r="G36" s="410" t="s">
        <v>1531</v>
      </c>
      <c r="H36" s="411" t="s">
        <v>4124</v>
      </c>
      <c r="I36" s="412" t="s">
        <v>2063</v>
      </c>
      <c r="J36" s="413">
        <v>44323.398206018515</v>
      </c>
      <c r="K36" s="414" t="s">
        <v>4125</v>
      </c>
      <c r="L36" s="415" t="str">
        <f>IF(COUNTIF(tabItensImprósperos[PREGÃO],tabPregões[[#This Row],[CHAVE]]) &gt; 0, "sim", "" )</f>
        <v>sim</v>
      </c>
      <c r="M36" s="416" t="str">
        <f t="shared" si="0"/>
        <v>*</v>
      </c>
    </row>
    <row r="37" spans="1:13" ht="16.2" x14ac:dyDescent="0.3">
      <c r="A37" s="405" t="s">
        <v>4053</v>
      </c>
      <c r="B37" s="406" t="s">
        <v>1509</v>
      </c>
      <c r="C37" s="406" t="s">
        <v>1866</v>
      </c>
      <c r="D37" s="407">
        <v>11</v>
      </c>
      <c r="E37" s="408">
        <v>2021</v>
      </c>
      <c r="F37" s="409">
        <v>44246</v>
      </c>
      <c r="G37" s="410" t="s">
        <v>1531</v>
      </c>
      <c r="H37" s="411" t="s">
        <v>4058</v>
      </c>
      <c r="I37" s="412" t="s">
        <v>2063</v>
      </c>
      <c r="J37" s="413">
        <v>44273.699976851851</v>
      </c>
      <c r="K37" s="414" t="s">
        <v>1944</v>
      </c>
      <c r="L37" s="415"/>
      <c r="M37" s="416" t="str">
        <f t="shared" si="0"/>
        <v>*</v>
      </c>
    </row>
    <row r="38" spans="1:13" ht="16.2" x14ac:dyDescent="0.3">
      <c r="A38" s="405" t="s">
        <v>4040</v>
      </c>
      <c r="B38" s="406" t="s">
        <v>1509</v>
      </c>
      <c r="C38" s="406" t="s">
        <v>1866</v>
      </c>
      <c r="D38" s="407">
        <v>5</v>
      </c>
      <c r="E38" s="408">
        <v>2021</v>
      </c>
      <c r="F38" s="409">
        <v>44229</v>
      </c>
      <c r="G38" s="410" t="s">
        <v>1531</v>
      </c>
      <c r="H38" s="411" t="s">
        <v>1960</v>
      </c>
      <c r="I38" s="412" t="s">
        <v>2063</v>
      </c>
      <c r="J38" s="413">
        <v>44277.356932870367</v>
      </c>
      <c r="K38" s="414" t="s">
        <v>1944</v>
      </c>
      <c r="L38" s="415" t="str">
        <f>IF(COUNTIF(tabItensImprósperos[PREGÃO],tabPregões[[#This Row],[CHAVE]]) &gt; 0, "sim", "" )</f>
        <v/>
      </c>
      <c r="M38" s="416" t="str">
        <f t="shared" si="0"/>
        <v>*</v>
      </c>
    </row>
    <row r="39" spans="1:13" ht="16.2" x14ac:dyDescent="0.3">
      <c r="A39" s="405" t="s">
        <v>4129</v>
      </c>
      <c r="B39" s="406" t="s">
        <v>1509</v>
      </c>
      <c r="C39" s="406" t="s">
        <v>1866</v>
      </c>
      <c r="D39" s="407">
        <v>263</v>
      </c>
      <c r="E39" s="408">
        <v>2020</v>
      </c>
      <c r="F39" s="409">
        <v>44224</v>
      </c>
      <c r="G39" s="410" t="s">
        <v>1531</v>
      </c>
      <c r="H39" s="411" t="s">
        <v>3566</v>
      </c>
      <c r="I39" s="412" t="s">
        <v>2063</v>
      </c>
      <c r="J39" s="413">
        <v>44323.432789351849</v>
      </c>
      <c r="K39" s="414" t="s">
        <v>4128</v>
      </c>
      <c r="L39" s="415" t="str">
        <f>IF(COUNTIF(tabItensImprósperos[PREGÃO],tabPregões[[#This Row],[CHAVE]]) &gt; 0, "sim", "" )</f>
        <v/>
      </c>
      <c r="M39" s="416" t="str">
        <f t="shared" si="0"/>
        <v>*</v>
      </c>
    </row>
    <row r="40" spans="1:13" ht="16.2" x14ac:dyDescent="0.3">
      <c r="A40" s="405" t="s">
        <v>4083</v>
      </c>
      <c r="B40" s="406" t="s">
        <v>1509</v>
      </c>
      <c r="C40" s="406" t="s">
        <v>1866</v>
      </c>
      <c r="D40" s="407">
        <v>255</v>
      </c>
      <c r="E40" s="408">
        <v>2020</v>
      </c>
      <c r="F40" s="409">
        <v>44217</v>
      </c>
      <c r="G40" s="410" t="s">
        <v>1531</v>
      </c>
      <c r="H40" s="411" t="s">
        <v>4082</v>
      </c>
      <c r="I40" s="412" t="s">
        <v>2063</v>
      </c>
      <c r="J40" s="413">
        <v>44281.432592592595</v>
      </c>
      <c r="K40" s="414" t="s">
        <v>1944</v>
      </c>
      <c r="L40" s="415"/>
      <c r="M40" s="416" t="str">
        <f t="shared" si="0"/>
        <v>*</v>
      </c>
    </row>
    <row r="41" spans="1:13" ht="16.2" x14ac:dyDescent="0.3">
      <c r="A41" s="405" t="s">
        <v>3899</v>
      </c>
      <c r="B41" s="406" t="s">
        <v>1509</v>
      </c>
      <c r="C41" s="406" t="s">
        <v>1866</v>
      </c>
      <c r="D41" s="407">
        <v>254</v>
      </c>
      <c r="E41" s="408">
        <v>2020</v>
      </c>
      <c r="F41" s="409">
        <v>44078</v>
      </c>
      <c r="G41" s="410" t="s">
        <v>1531</v>
      </c>
      <c r="H41" s="411" t="s">
        <v>1556</v>
      </c>
      <c r="I41" s="412" t="s">
        <v>2063</v>
      </c>
      <c r="J41" s="413">
        <v>44154.441620370373</v>
      </c>
      <c r="K41" s="414" t="s">
        <v>1944</v>
      </c>
      <c r="L41" s="415" t="s">
        <v>1531</v>
      </c>
      <c r="M41" s="416" t="str">
        <f t="shared" si="0"/>
        <v>*</v>
      </c>
    </row>
    <row r="42" spans="1:13" ht="16.2" x14ac:dyDescent="0.3">
      <c r="A42" s="405" t="s">
        <v>4062</v>
      </c>
      <c r="B42" s="406" t="s">
        <v>1509</v>
      </c>
      <c r="C42" s="406" t="s">
        <v>1866</v>
      </c>
      <c r="D42" s="407">
        <v>253</v>
      </c>
      <c r="E42" s="408">
        <v>2020</v>
      </c>
      <c r="F42" s="409">
        <v>44217</v>
      </c>
      <c r="G42" s="410" t="s">
        <v>1531</v>
      </c>
      <c r="H42" s="411" t="s">
        <v>4061</v>
      </c>
      <c r="I42" s="412" t="s">
        <v>2063</v>
      </c>
      <c r="J42" s="413">
        <v>44277.362083333333</v>
      </c>
      <c r="K42" s="414" t="s">
        <v>1944</v>
      </c>
      <c r="L42" s="415"/>
      <c r="M42" s="416" t="str">
        <f t="shared" si="0"/>
        <v>*</v>
      </c>
    </row>
    <row r="43" spans="1:13" ht="16.2" x14ac:dyDescent="0.3">
      <c r="A43" s="405" t="s">
        <v>4076</v>
      </c>
      <c r="B43" s="406" t="s">
        <v>1509</v>
      </c>
      <c r="C43" s="406" t="s">
        <v>1866</v>
      </c>
      <c r="D43" s="407">
        <v>250</v>
      </c>
      <c r="E43" s="408">
        <v>2020</v>
      </c>
      <c r="F43" s="409">
        <v>44222</v>
      </c>
      <c r="G43" s="410" t="s">
        <v>1531</v>
      </c>
      <c r="H43" s="411" t="s">
        <v>4075</v>
      </c>
      <c r="I43" s="412" t="s">
        <v>2063</v>
      </c>
      <c r="J43" s="413">
        <v>44278.331307870372</v>
      </c>
      <c r="K43" s="414" t="s">
        <v>1944</v>
      </c>
      <c r="L43" s="415"/>
      <c r="M43" s="416" t="str">
        <f t="shared" si="0"/>
        <v>*</v>
      </c>
    </row>
    <row r="44" spans="1:13" ht="16.2" x14ac:dyDescent="0.3">
      <c r="A44" s="405" t="s">
        <v>3954</v>
      </c>
      <c r="B44" s="406" t="s">
        <v>1509</v>
      </c>
      <c r="C44" s="406" t="s">
        <v>1866</v>
      </c>
      <c r="D44" s="407">
        <v>248</v>
      </c>
      <c r="E44" s="408">
        <v>2020</v>
      </c>
      <c r="F44" s="409">
        <v>44217</v>
      </c>
      <c r="G44" s="410" t="s">
        <v>1531</v>
      </c>
      <c r="H44" s="411" t="s">
        <v>4030</v>
      </c>
      <c r="I44" s="412" t="s">
        <v>2063</v>
      </c>
      <c r="J44" s="413">
        <v>44256.679548611108</v>
      </c>
      <c r="K44" s="414" t="s">
        <v>1944</v>
      </c>
      <c r="L44" s="415" t="str">
        <f>IF(COUNTIF(tabItensImprósperos[PREGÃO],tabPregões[[#This Row],[CHAVE]]) &gt; 0, "sim", "" )</f>
        <v/>
      </c>
      <c r="M44" s="416" t="str">
        <f t="shared" si="0"/>
        <v>*</v>
      </c>
    </row>
    <row r="45" spans="1:13" ht="16.2" x14ac:dyDescent="0.3">
      <c r="A45" s="405" t="s">
        <v>4060</v>
      </c>
      <c r="B45" s="406" t="s">
        <v>1509</v>
      </c>
      <c r="C45" s="406" t="s">
        <v>1866</v>
      </c>
      <c r="D45" s="407">
        <v>247</v>
      </c>
      <c r="E45" s="408">
        <v>2020</v>
      </c>
      <c r="F45" s="409">
        <v>44245</v>
      </c>
      <c r="G45" s="410" t="s">
        <v>1531</v>
      </c>
      <c r="H45" s="411" t="s">
        <v>4059</v>
      </c>
      <c r="I45" s="412" t="s">
        <v>2063</v>
      </c>
      <c r="J45" s="413">
        <v>44277.360439814816</v>
      </c>
      <c r="K45" s="414" t="s">
        <v>1944</v>
      </c>
      <c r="L45" s="415" t="str">
        <f>IF(COUNTIF(tabItensImprósperos[PREGÃO],tabPregões[[#This Row],[CHAVE]]) &gt; 0, "sim", "" )</f>
        <v/>
      </c>
      <c r="M45" s="416" t="str">
        <f t="shared" si="0"/>
        <v>*</v>
      </c>
    </row>
    <row r="46" spans="1:13" ht="16.2" x14ac:dyDescent="0.3">
      <c r="A46" s="405" t="s">
        <v>4064</v>
      </c>
      <c r="B46" s="406" t="s">
        <v>1509</v>
      </c>
      <c r="C46" s="406" t="s">
        <v>1866</v>
      </c>
      <c r="D46" s="407">
        <v>245</v>
      </c>
      <c r="E46" s="408">
        <v>2020</v>
      </c>
      <c r="F46" s="409">
        <v>44216</v>
      </c>
      <c r="G46" s="410" t="s">
        <v>1531</v>
      </c>
      <c r="H46" s="411" t="s">
        <v>4063</v>
      </c>
      <c r="I46" s="412" t="s">
        <v>2063</v>
      </c>
      <c r="J46" s="413">
        <v>44277.363749999997</v>
      </c>
      <c r="K46" s="414" t="s">
        <v>1944</v>
      </c>
      <c r="L46" s="415"/>
      <c r="M46" s="416" t="str">
        <f t="shared" si="0"/>
        <v>*</v>
      </c>
    </row>
    <row r="47" spans="1:13" ht="16.2" x14ac:dyDescent="0.3">
      <c r="A47" s="405" t="s">
        <v>4028</v>
      </c>
      <c r="B47" s="406" t="s">
        <v>1509</v>
      </c>
      <c r="C47" s="406" t="s">
        <v>1866</v>
      </c>
      <c r="D47" s="407">
        <v>232</v>
      </c>
      <c r="E47" s="408">
        <v>2020</v>
      </c>
      <c r="F47" s="409">
        <v>44210</v>
      </c>
      <c r="G47" s="410" t="s">
        <v>1531</v>
      </c>
      <c r="H47" s="411" t="s">
        <v>4009</v>
      </c>
      <c r="I47" s="412" t="s">
        <v>2063</v>
      </c>
      <c r="J47" s="413">
        <v>44256.675324074073</v>
      </c>
      <c r="K47" s="414" t="s">
        <v>1944</v>
      </c>
      <c r="L47" s="415" t="str">
        <f>IF(COUNTIF(tabItensImprósperos[PREGÃO],tabPregões[[#This Row],[CHAVE]]) &gt; 0, "sim", "" )</f>
        <v/>
      </c>
      <c r="M47" s="416" t="str">
        <f t="shared" si="0"/>
        <v>*</v>
      </c>
    </row>
    <row r="48" spans="1:13" ht="16.2" x14ac:dyDescent="0.3">
      <c r="A48" s="405" t="s">
        <v>4023</v>
      </c>
      <c r="B48" s="406" t="s">
        <v>1509</v>
      </c>
      <c r="C48" s="406" t="s">
        <v>1866</v>
      </c>
      <c r="D48" s="407">
        <v>227</v>
      </c>
      <c r="E48" s="408">
        <v>2020</v>
      </c>
      <c r="F48" s="409">
        <v>44182</v>
      </c>
      <c r="G48" s="410" t="s">
        <v>1531</v>
      </c>
      <c r="H48" s="411" t="s">
        <v>4009</v>
      </c>
      <c r="I48" s="412" t="s">
        <v>2063</v>
      </c>
      <c r="J48" s="413">
        <v>44256.664375</v>
      </c>
      <c r="K48" s="414" t="s">
        <v>1944</v>
      </c>
      <c r="L48" s="415" t="str">
        <f>IF(COUNTIF(tabItensImprósperos[PREGÃO],tabPregões[[#This Row],[CHAVE]]) &gt; 0, "sim", "" )</f>
        <v/>
      </c>
      <c r="M48" s="416" t="str">
        <f t="shared" si="0"/>
        <v>*</v>
      </c>
    </row>
    <row r="49" spans="1:13" ht="16.2" x14ac:dyDescent="0.3">
      <c r="A49" s="405" t="s">
        <v>3953</v>
      </c>
      <c r="B49" s="406" t="s">
        <v>1509</v>
      </c>
      <c r="C49" s="406" t="s">
        <v>1866</v>
      </c>
      <c r="D49" s="407">
        <v>222</v>
      </c>
      <c r="E49" s="408">
        <v>2020</v>
      </c>
      <c r="F49" s="409">
        <v>44180</v>
      </c>
      <c r="G49" s="410" t="s">
        <v>1531</v>
      </c>
      <c r="H49" s="411" t="s">
        <v>1556</v>
      </c>
      <c r="I49" s="412" t="s">
        <v>2063</v>
      </c>
      <c r="J49" s="413">
        <v>44256.668865740743</v>
      </c>
      <c r="K49" s="414" t="s">
        <v>1944</v>
      </c>
      <c r="L49" s="415" t="str">
        <f>IF(COUNTIF(tabItensImprósperos[PREGÃO],tabPregões[[#This Row],[CHAVE]]) &gt; 0, "sim", "" )</f>
        <v/>
      </c>
      <c r="M49" s="416" t="str">
        <f t="shared" si="0"/>
        <v>*</v>
      </c>
    </row>
    <row r="50" spans="1:13" ht="16.2" x14ac:dyDescent="0.3">
      <c r="A50" s="405" t="s">
        <v>4021</v>
      </c>
      <c r="B50" s="406" t="s">
        <v>1509</v>
      </c>
      <c r="C50" s="406" t="s">
        <v>1866</v>
      </c>
      <c r="D50" s="407">
        <v>213</v>
      </c>
      <c r="E50" s="408">
        <v>2020</v>
      </c>
      <c r="F50" s="409">
        <v>44174</v>
      </c>
      <c r="G50" s="410" t="s">
        <v>1531</v>
      </c>
      <c r="H50" s="411" t="s">
        <v>1758</v>
      </c>
      <c r="I50" s="412" t="s">
        <v>2063</v>
      </c>
      <c r="J50" s="413">
        <v>44256.662488425929</v>
      </c>
      <c r="K50" s="414" t="s">
        <v>1944</v>
      </c>
      <c r="L50" s="415"/>
      <c r="M50" s="416" t="str">
        <f t="shared" si="0"/>
        <v>*</v>
      </c>
    </row>
    <row r="51" spans="1:13" ht="16.2" x14ac:dyDescent="0.3">
      <c r="A51" s="405" t="s">
        <v>4018</v>
      </c>
      <c r="B51" s="406" t="s">
        <v>1509</v>
      </c>
      <c r="C51" s="406" t="s">
        <v>1866</v>
      </c>
      <c r="D51" s="407">
        <v>212</v>
      </c>
      <c r="E51" s="408">
        <v>2020</v>
      </c>
      <c r="F51" s="409">
        <v>44176</v>
      </c>
      <c r="G51" s="410" t="s">
        <v>1531</v>
      </c>
      <c r="H51" s="411" t="s">
        <v>4017</v>
      </c>
      <c r="I51" s="412" t="s">
        <v>2063</v>
      </c>
      <c r="J51" s="413">
        <v>44256.654247685183</v>
      </c>
      <c r="K51" s="414" t="s">
        <v>1944</v>
      </c>
      <c r="L51" s="415" t="str">
        <f>IF(COUNTIF(tabItensImprósperos[PREGÃO],tabPregões[[#This Row],[CHAVE]]) &gt; 0, "sim", "" )</f>
        <v/>
      </c>
      <c r="M51" s="416" t="str">
        <f t="shared" si="0"/>
        <v>*</v>
      </c>
    </row>
    <row r="52" spans="1:13" ht="16.2" x14ac:dyDescent="0.3">
      <c r="A52" s="405" t="s">
        <v>3924</v>
      </c>
      <c r="B52" s="406" t="s">
        <v>1509</v>
      </c>
      <c r="C52" s="406" t="s">
        <v>1866</v>
      </c>
      <c r="D52" s="407">
        <v>207</v>
      </c>
      <c r="E52" s="408">
        <v>2020</v>
      </c>
      <c r="F52" s="409">
        <v>44215</v>
      </c>
      <c r="G52" s="410" t="s">
        <v>1531</v>
      </c>
      <c r="H52" s="411" t="s">
        <v>1349</v>
      </c>
      <c r="I52" s="412" t="s">
        <v>2063</v>
      </c>
      <c r="J52" s="413">
        <v>44256.67659722222</v>
      </c>
      <c r="K52" s="414" t="s">
        <v>1944</v>
      </c>
      <c r="L52" s="415" t="str">
        <f>IF(COUNTIF(tabItensImprósperos[PREGÃO],tabPregões[[#This Row],[CHAVE]]) &gt; 0, "sim", "" )</f>
        <v>sim</v>
      </c>
      <c r="M52" s="416" t="str">
        <f t="shared" si="0"/>
        <v>*</v>
      </c>
    </row>
    <row r="53" spans="1:13" ht="16.2" x14ac:dyDescent="0.3">
      <c r="A53" s="405" t="s">
        <v>4014</v>
      </c>
      <c r="B53" s="406" t="s">
        <v>1509</v>
      </c>
      <c r="C53" s="406" t="s">
        <v>1866</v>
      </c>
      <c r="D53" s="407">
        <v>202</v>
      </c>
      <c r="E53" s="408">
        <v>2020</v>
      </c>
      <c r="F53" s="409">
        <v>44155</v>
      </c>
      <c r="G53" s="410" t="s">
        <v>1531</v>
      </c>
      <c r="H53" s="411" t="s">
        <v>1548</v>
      </c>
      <c r="I53" s="412" t="s">
        <v>2063</v>
      </c>
      <c r="J53" s="413">
        <v>44256.651539351849</v>
      </c>
      <c r="K53" s="414" t="s">
        <v>1944</v>
      </c>
      <c r="L53" s="415" t="str">
        <f>IF(COUNTIF(tabItensImprósperos[PREGÃO],tabPregões[[#This Row],[CHAVE]]) &gt; 0, "sim", "" )</f>
        <v/>
      </c>
      <c r="M53" s="416" t="str">
        <f t="shared" si="0"/>
        <v>*</v>
      </c>
    </row>
    <row r="54" spans="1:13" ht="16.2" x14ac:dyDescent="0.3">
      <c r="A54" s="405" t="s">
        <v>4012</v>
      </c>
      <c r="B54" s="406" t="s">
        <v>1509</v>
      </c>
      <c r="C54" s="406" t="s">
        <v>1866</v>
      </c>
      <c r="D54" s="407">
        <v>201</v>
      </c>
      <c r="E54" s="408">
        <v>2020</v>
      </c>
      <c r="F54" s="409">
        <v>44153</v>
      </c>
      <c r="G54" s="410" t="s">
        <v>1531</v>
      </c>
      <c r="H54" s="411" t="s">
        <v>1660</v>
      </c>
      <c r="I54" s="412" t="s">
        <v>2063</v>
      </c>
      <c r="J54" s="413">
        <v>44256.650324074071</v>
      </c>
      <c r="K54" s="414" t="s">
        <v>1944</v>
      </c>
      <c r="L54" s="415" t="str">
        <f>IF(COUNTIF(tabItensImprósperos[PREGÃO],tabPregões[[#This Row],[CHAVE]]) &gt; 0, "sim", "" )</f>
        <v/>
      </c>
      <c r="M54" s="416" t="str">
        <f t="shared" si="0"/>
        <v>*</v>
      </c>
    </row>
    <row r="55" spans="1:13" ht="16.2" x14ac:dyDescent="0.3">
      <c r="A55" s="405" t="s">
        <v>4019</v>
      </c>
      <c r="B55" s="406" t="s">
        <v>1509</v>
      </c>
      <c r="C55" s="406" t="s">
        <v>1866</v>
      </c>
      <c r="D55" s="407">
        <v>200</v>
      </c>
      <c r="E55" s="408">
        <v>2020</v>
      </c>
      <c r="F55" s="409">
        <v>44154</v>
      </c>
      <c r="G55" s="410" t="s">
        <v>1531</v>
      </c>
      <c r="H55" s="411" t="s">
        <v>4001</v>
      </c>
      <c r="I55" s="412" t="s">
        <v>2063</v>
      </c>
      <c r="J55" s="413">
        <v>44256.660243055558</v>
      </c>
      <c r="K55" s="414" t="s">
        <v>1944</v>
      </c>
      <c r="L55" s="415" t="str">
        <f>IF(COUNTIF(tabItensImprósperos[PREGÃO],tabPregões[[#This Row],[CHAVE]]) &gt; 0, "sim", "" )</f>
        <v/>
      </c>
      <c r="M55" s="416" t="str">
        <f t="shared" si="0"/>
        <v>*</v>
      </c>
    </row>
    <row r="56" spans="1:13" ht="16.2" x14ac:dyDescent="0.3">
      <c r="A56" s="405" t="s">
        <v>3921</v>
      </c>
      <c r="B56" s="406" t="s">
        <v>1509</v>
      </c>
      <c r="C56" s="406" t="s">
        <v>1866</v>
      </c>
      <c r="D56" s="407">
        <v>199</v>
      </c>
      <c r="E56" s="408">
        <v>2020</v>
      </c>
      <c r="F56" s="409"/>
      <c r="G56" s="410" t="s">
        <v>1531</v>
      </c>
      <c r="H56" s="411" t="s">
        <v>1989</v>
      </c>
      <c r="I56" s="412" t="s">
        <v>2063</v>
      </c>
      <c r="J56" s="413">
        <v>44217.480798611112</v>
      </c>
      <c r="K56" s="414" t="s">
        <v>3920</v>
      </c>
      <c r="L56" s="415" t="str">
        <f>IF(COUNTIF(tabItensImprósperos[PREGÃO],tabPregões[[#This Row],[CHAVE]]) &gt; 0, "sim", "" )</f>
        <v>sim</v>
      </c>
      <c r="M56" s="416" t="str">
        <f t="shared" si="0"/>
        <v>*</v>
      </c>
    </row>
    <row r="57" spans="1:13" ht="16.2" x14ac:dyDescent="0.3">
      <c r="A57" s="405" t="s">
        <v>4007</v>
      </c>
      <c r="B57" s="406" t="s">
        <v>1509</v>
      </c>
      <c r="C57" s="406" t="s">
        <v>1866</v>
      </c>
      <c r="D57" s="407">
        <v>198</v>
      </c>
      <c r="E57" s="408">
        <v>2020</v>
      </c>
      <c r="F57" s="409">
        <v>44145</v>
      </c>
      <c r="G57" s="410" t="s">
        <v>1531</v>
      </c>
      <c r="H57" s="411" t="s">
        <v>2326</v>
      </c>
      <c r="I57" s="412" t="s">
        <v>2063</v>
      </c>
      <c r="J57" s="413">
        <v>44256.647060185183</v>
      </c>
      <c r="K57" s="414" t="s">
        <v>1944</v>
      </c>
      <c r="L57" s="415" t="str">
        <f>IF(COUNTIF(tabItensImprósperos[PREGÃO],tabPregões[[#This Row],[CHAVE]]) &gt; 0, "sim", "" )</f>
        <v/>
      </c>
      <c r="M57" s="416" t="str">
        <f t="shared" si="0"/>
        <v>*</v>
      </c>
    </row>
    <row r="58" spans="1:13" ht="16.2" x14ac:dyDescent="0.3">
      <c r="A58" s="405" t="s">
        <v>4010</v>
      </c>
      <c r="B58" s="406" t="s">
        <v>1509</v>
      </c>
      <c r="C58" s="406" t="s">
        <v>1866</v>
      </c>
      <c r="D58" s="407">
        <v>192</v>
      </c>
      <c r="E58" s="408">
        <v>2020</v>
      </c>
      <c r="F58" s="409">
        <v>44140</v>
      </c>
      <c r="G58" s="410" t="s">
        <v>1531</v>
      </c>
      <c r="H58" s="411" t="s">
        <v>4009</v>
      </c>
      <c r="I58" s="412" t="s">
        <v>2063</v>
      </c>
      <c r="J58" s="413">
        <v>44256.648865740739</v>
      </c>
      <c r="K58" s="414" t="s">
        <v>1944</v>
      </c>
      <c r="L58" s="415" t="str">
        <f>IF(COUNTIF(tabItensImprósperos[PREGÃO],tabPregões[[#This Row],[CHAVE]]) &gt; 0, "sim", "" )</f>
        <v/>
      </c>
      <c r="M58" s="416" t="str">
        <f t="shared" si="0"/>
        <v>*</v>
      </c>
    </row>
    <row r="59" spans="1:13" ht="16.2" x14ac:dyDescent="0.3">
      <c r="A59" s="405" t="s">
        <v>3901</v>
      </c>
      <c r="B59" s="406" t="s">
        <v>1509</v>
      </c>
      <c r="C59" s="406" t="s">
        <v>1866</v>
      </c>
      <c r="D59" s="407">
        <v>191</v>
      </c>
      <c r="E59" s="408">
        <v>2020</v>
      </c>
      <c r="F59" s="409">
        <v>44131</v>
      </c>
      <c r="G59" s="410" t="s">
        <v>1531</v>
      </c>
      <c r="H59" s="411" t="s">
        <v>1349</v>
      </c>
      <c r="I59" s="412" t="s">
        <v>2063</v>
      </c>
      <c r="J59" s="413">
        <v>44256.636782407404</v>
      </c>
      <c r="K59" s="414" t="s">
        <v>1944</v>
      </c>
      <c r="L59" s="415" t="str">
        <f>IF(COUNTIF(tabItensImprósperos[PREGÃO],tabPregões[[#This Row],[CHAVE]]) &gt; 0, "sim", "" )</f>
        <v/>
      </c>
      <c r="M59" s="416" t="str">
        <f t="shared" si="0"/>
        <v>*</v>
      </c>
    </row>
    <row r="60" spans="1:13" ht="16.2" x14ac:dyDescent="0.3">
      <c r="A60" s="405" t="s">
        <v>4065</v>
      </c>
      <c r="B60" s="406" t="s">
        <v>1509</v>
      </c>
      <c r="C60" s="406" t="s">
        <v>1866</v>
      </c>
      <c r="D60" s="407">
        <v>188</v>
      </c>
      <c r="E60" s="408">
        <v>2020</v>
      </c>
      <c r="F60" s="409">
        <v>44123</v>
      </c>
      <c r="G60" s="410" t="s">
        <v>1531</v>
      </c>
      <c r="H60" s="411" t="s">
        <v>1361</v>
      </c>
      <c r="I60" s="412" t="s">
        <v>2063</v>
      </c>
      <c r="J60" s="413">
        <v>44277.365312499998</v>
      </c>
      <c r="K60" s="414" t="s">
        <v>1944</v>
      </c>
      <c r="L60" s="415"/>
      <c r="M60" s="416" t="str">
        <f t="shared" si="0"/>
        <v>*</v>
      </c>
    </row>
    <row r="61" spans="1:13" ht="16.2" x14ac:dyDescent="0.3">
      <c r="A61" s="405" t="s">
        <v>4004</v>
      </c>
      <c r="B61" s="406" t="s">
        <v>1509</v>
      </c>
      <c r="C61" s="406" t="s">
        <v>1866</v>
      </c>
      <c r="D61" s="407">
        <v>183</v>
      </c>
      <c r="E61" s="408">
        <v>2020</v>
      </c>
      <c r="F61" s="409">
        <v>44113</v>
      </c>
      <c r="G61" s="410" t="s">
        <v>1531</v>
      </c>
      <c r="H61" s="411" t="s">
        <v>1547</v>
      </c>
      <c r="I61" s="412" t="s">
        <v>2063</v>
      </c>
      <c r="J61" s="413">
        <v>44256.635254629633</v>
      </c>
      <c r="K61" s="414" t="s">
        <v>1944</v>
      </c>
      <c r="L61" s="415"/>
      <c r="M61" s="416" t="str">
        <f t="shared" si="0"/>
        <v>*</v>
      </c>
    </row>
    <row r="62" spans="1:13" ht="16.2" x14ac:dyDescent="0.3">
      <c r="A62" s="405" t="s">
        <v>4000</v>
      </c>
      <c r="B62" s="406" t="s">
        <v>1509</v>
      </c>
      <c r="C62" s="406" t="s">
        <v>1866</v>
      </c>
      <c r="D62" s="407">
        <v>175</v>
      </c>
      <c r="E62" s="408">
        <v>2020</v>
      </c>
      <c r="F62" s="409">
        <v>44102</v>
      </c>
      <c r="G62" s="410" t="s">
        <v>1531</v>
      </c>
      <c r="H62" s="411" t="s">
        <v>1990</v>
      </c>
      <c r="I62" s="412" t="s">
        <v>2063</v>
      </c>
      <c r="J62" s="413">
        <v>44256.631666666668</v>
      </c>
      <c r="K62" s="414" t="s">
        <v>1944</v>
      </c>
      <c r="L62" s="415" t="str">
        <f>IF(COUNTIF(tabItensImprósperos[PREGÃO],tabPregões[[#This Row],[CHAVE]]) &gt; 0, "sim", "" )</f>
        <v/>
      </c>
      <c r="M62" s="416" t="str">
        <f t="shared" si="0"/>
        <v>*</v>
      </c>
    </row>
    <row r="63" spans="1:13" ht="16.2" x14ac:dyDescent="0.3">
      <c r="A63" s="405" t="s">
        <v>4002</v>
      </c>
      <c r="B63" s="406" t="s">
        <v>1509</v>
      </c>
      <c r="C63" s="406" t="s">
        <v>1866</v>
      </c>
      <c r="D63" s="407">
        <v>170</v>
      </c>
      <c r="E63" s="408">
        <v>2020</v>
      </c>
      <c r="F63" s="409">
        <v>44112</v>
      </c>
      <c r="G63" s="410" t="s">
        <v>1531</v>
      </c>
      <c r="H63" s="411" t="s">
        <v>4001</v>
      </c>
      <c r="I63" s="412" t="s">
        <v>2063</v>
      </c>
      <c r="J63" s="413">
        <v>44256.633356481485</v>
      </c>
      <c r="K63" s="414" t="s">
        <v>1944</v>
      </c>
      <c r="L63" s="415" t="str">
        <f>IF(COUNTIF(tabItensImprósperos[PREGÃO],tabPregões[[#This Row],[CHAVE]]) &gt; 0, "sim", "" )</f>
        <v/>
      </c>
      <c r="M63" s="416" t="str">
        <f t="shared" si="0"/>
        <v>*</v>
      </c>
    </row>
    <row r="64" spans="1:13" ht="16.2" x14ac:dyDescent="0.3">
      <c r="A64" s="405" t="s">
        <v>3996</v>
      </c>
      <c r="B64" s="406" t="s">
        <v>1509</v>
      </c>
      <c r="C64" s="406" t="s">
        <v>1866</v>
      </c>
      <c r="D64" s="407">
        <v>154</v>
      </c>
      <c r="E64" s="408">
        <v>2020</v>
      </c>
      <c r="F64" s="409">
        <v>44082</v>
      </c>
      <c r="G64" s="410" t="s">
        <v>1531</v>
      </c>
      <c r="H64" s="411" t="s">
        <v>3995</v>
      </c>
      <c r="I64" s="412" t="s">
        <v>2063</v>
      </c>
      <c r="J64" s="413">
        <v>44256.611527777779</v>
      </c>
      <c r="K64" s="414" t="s">
        <v>1944</v>
      </c>
      <c r="L64" s="415" t="str">
        <f>IF(COUNTIF(tabItensImprósperos[PREGÃO],tabPregões[[#This Row],[CHAVE]]) &gt; 0, "sim", "" )</f>
        <v/>
      </c>
      <c r="M64" s="416" t="str">
        <f t="shared" si="0"/>
        <v>*</v>
      </c>
    </row>
    <row r="65" spans="1:13" ht="16.2" x14ac:dyDescent="0.3">
      <c r="A65" s="405" t="s">
        <v>3842</v>
      </c>
      <c r="B65" s="406" t="s">
        <v>1509</v>
      </c>
      <c r="C65" s="406" t="s">
        <v>1866</v>
      </c>
      <c r="D65" s="407">
        <v>153</v>
      </c>
      <c r="E65" s="408">
        <v>2020</v>
      </c>
      <c r="F65" s="409">
        <v>44090</v>
      </c>
      <c r="G65" s="410" t="s">
        <v>1531</v>
      </c>
      <c r="H65" s="411" t="s">
        <v>1960</v>
      </c>
      <c r="I65" s="412" t="s">
        <v>2063</v>
      </c>
      <c r="J65" s="413">
        <v>44321.461134259262</v>
      </c>
      <c r="K65" s="414" t="s">
        <v>1944</v>
      </c>
      <c r="L65" s="415" t="str">
        <f>IF(COUNTIF(tabItensImprósperos[PREGÃO],tabPregões[[#This Row],[CHAVE]]) &gt; 0, "sim", "" )</f>
        <v>sim</v>
      </c>
      <c r="M65" s="416" t="str">
        <f t="shared" si="0"/>
        <v>*</v>
      </c>
    </row>
    <row r="66" spans="1:13" ht="16.2" x14ac:dyDescent="0.3">
      <c r="A66" s="405" t="s">
        <v>3992</v>
      </c>
      <c r="B66" s="406" t="s">
        <v>1509</v>
      </c>
      <c r="C66" s="406" t="s">
        <v>1866</v>
      </c>
      <c r="D66" s="407">
        <v>151</v>
      </c>
      <c r="E66" s="408">
        <v>2020</v>
      </c>
      <c r="F66" s="409">
        <v>44071</v>
      </c>
      <c r="G66" s="410" t="s">
        <v>1531</v>
      </c>
      <c r="H66" s="411" t="s">
        <v>3991</v>
      </c>
      <c r="I66" s="412" t="s">
        <v>2063</v>
      </c>
      <c r="J66" s="413">
        <v>44256.605949074074</v>
      </c>
      <c r="K66" s="414" t="s">
        <v>1944</v>
      </c>
      <c r="L66" s="415"/>
      <c r="M66" s="416" t="str">
        <f t="shared" si="0"/>
        <v>*</v>
      </c>
    </row>
    <row r="67" spans="1:13" ht="16.2" x14ac:dyDescent="0.3">
      <c r="A67" s="405" t="s">
        <v>3999</v>
      </c>
      <c r="B67" s="406" t="s">
        <v>1509</v>
      </c>
      <c r="C67" s="406" t="s">
        <v>1866</v>
      </c>
      <c r="D67" s="407">
        <v>148</v>
      </c>
      <c r="E67" s="408">
        <v>2020</v>
      </c>
      <c r="F67" s="409">
        <v>44088</v>
      </c>
      <c r="G67" s="410" t="s">
        <v>1531</v>
      </c>
      <c r="H67" s="411" t="s">
        <v>2191</v>
      </c>
      <c r="I67" s="412" t="s">
        <v>2063</v>
      </c>
      <c r="J67" s="413">
        <v>44256.627743055556</v>
      </c>
      <c r="K67" s="414" t="s">
        <v>1944</v>
      </c>
      <c r="L67" s="415"/>
      <c r="M67" s="416" t="str">
        <f t="shared" ref="M67:M130" si="1">"*"</f>
        <v>*</v>
      </c>
    </row>
    <row r="68" spans="1:13" ht="16.2" x14ac:dyDescent="0.3">
      <c r="A68" s="405" t="s">
        <v>3990</v>
      </c>
      <c r="B68" s="406" t="s">
        <v>1509</v>
      </c>
      <c r="C68" s="406" t="s">
        <v>1866</v>
      </c>
      <c r="D68" s="407">
        <v>146</v>
      </c>
      <c r="E68" s="408">
        <v>2020</v>
      </c>
      <c r="F68" s="409">
        <v>44069</v>
      </c>
      <c r="G68" s="410" t="s">
        <v>1531</v>
      </c>
      <c r="H68" s="411" t="s">
        <v>3989</v>
      </c>
      <c r="I68" s="412" t="s">
        <v>2063</v>
      </c>
      <c r="J68" s="413">
        <v>44256.604155092595</v>
      </c>
      <c r="K68" s="414" t="s">
        <v>1944</v>
      </c>
      <c r="L68" s="415" t="str">
        <f>IF(COUNTIF(tabItensImprósperos[PREGÃO],tabPregões[[#This Row],[CHAVE]]) &gt; 0, "sim", "" )</f>
        <v/>
      </c>
      <c r="M68" s="416" t="str">
        <f t="shared" si="1"/>
        <v>*</v>
      </c>
    </row>
    <row r="69" spans="1:13" ht="16.2" x14ac:dyDescent="0.3">
      <c r="A69" s="405" t="s">
        <v>3919</v>
      </c>
      <c r="B69" s="406" t="s">
        <v>1509</v>
      </c>
      <c r="C69" s="406" t="s">
        <v>1866</v>
      </c>
      <c r="D69" s="407">
        <v>139</v>
      </c>
      <c r="E69" s="408">
        <v>2020</v>
      </c>
      <c r="F69" s="409">
        <v>44075</v>
      </c>
      <c r="G69" s="410" t="s">
        <v>1531</v>
      </c>
      <c r="H69" s="411" t="s">
        <v>3918</v>
      </c>
      <c r="I69" s="412" t="s">
        <v>2063</v>
      </c>
      <c r="J69" s="413">
        <v>44216.68173611111</v>
      </c>
      <c r="K69" s="414" t="s">
        <v>1944</v>
      </c>
      <c r="L69" s="415" t="str">
        <f>IF(COUNTIF(tabItensImprósperos[PREGÃO],tabPregões[[#This Row],[CHAVE]]) &gt; 0, "sim", "" )</f>
        <v>sim</v>
      </c>
      <c r="M69" s="416" t="str">
        <f t="shared" si="1"/>
        <v>*</v>
      </c>
    </row>
    <row r="70" spans="1:13" ht="16.2" x14ac:dyDescent="0.3">
      <c r="A70" s="405" t="s">
        <v>3845</v>
      </c>
      <c r="B70" s="406" t="s">
        <v>1509</v>
      </c>
      <c r="C70" s="406" t="s">
        <v>1866</v>
      </c>
      <c r="D70" s="407">
        <v>138</v>
      </c>
      <c r="E70" s="408">
        <v>2020</v>
      </c>
      <c r="F70" s="409">
        <v>44074</v>
      </c>
      <c r="G70" s="410" t="s">
        <v>1531</v>
      </c>
      <c r="H70" s="411" t="s">
        <v>2278</v>
      </c>
      <c r="I70" s="412" t="s">
        <v>2063</v>
      </c>
      <c r="J70" s="413">
        <v>44256.609398148146</v>
      </c>
      <c r="K70" s="414" t="s">
        <v>1944</v>
      </c>
      <c r="L70" s="415" t="str">
        <f>IF(COUNTIF(tabItensImprósperos[PREGÃO],tabPregões[[#This Row],[CHAVE]]) &gt; 0, "sim", "" )</f>
        <v/>
      </c>
      <c r="M70" s="416" t="str">
        <f t="shared" si="1"/>
        <v>*</v>
      </c>
    </row>
    <row r="71" spans="1:13" ht="16.2" x14ac:dyDescent="0.3">
      <c r="A71" s="405" t="s">
        <v>3998</v>
      </c>
      <c r="B71" s="406" t="s">
        <v>1509</v>
      </c>
      <c r="C71" s="406" t="s">
        <v>1866</v>
      </c>
      <c r="D71" s="407">
        <v>137</v>
      </c>
      <c r="E71" s="408">
        <v>2020</v>
      </c>
      <c r="F71" s="409">
        <v>44074</v>
      </c>
      <c r="G71" s="410" t="s">
        <v>1531</v>
      </c>
      <c r="H71" s="411" t="s">
        <v>1629</v>
      </c>
      <c r="I71" s="412" t="s">
        <v>2063</v>
      </c>
      <c r="J71" s="413">
        <v>44256.616203703707</v>
      </c>
      <c r="K71" s="414" t="s">
        <v>1944</v>
      </c>
      <c r="L71" s="415"/>
      <c r="M71" s="416" t="str">
        <f t="shared" si="1"/>
        <v>*</v>
      </c>
    </row>
    <row r="72" spans="1:13" ht="16.2" x14ac:dyDescent="0.3">
      <c r="A72" s="405" t="s">
        <v>3994</v>
      </c>
      <c r="B72" s="406" t="s">
        <v>1509</v>
      </c>
      <c r="C72" s="406" t="s">
        <v>1866</v>
      </c>
      <c r="D72" s="407">
        <v>133</v>
      </c>
      <c r="E72" s="408">
        <v>2020</v>
      </c>
      <c r="F72" s="409">
        <v>44054</v>
      </c>
      <c r="G72" s="410" t="s">
        <v>1531</v>
      </c>
      <c r="H72" s="411" t="s">
        <v>1886</v>
      </c>
      <c r="I72" s="412" t="s">
        <v>2063</v>
      </c>
      <c r="J72" s="413">
        <v>44256.607129629629</v>
      </c>
      <c r="K72" s="414" t="s">
        <v>1944</v>
      </c>
      <c r="L72" s="415" t="str">
        <f>IF(COUNTIF(tabItensImprósperos[PREGÃO],tabPregões[[#This Row],[CHAVE]]) &gt; 0, "sim", "" )</f>
        <v/>
      </c>
      <c r="M72" s="416" t="str">
        <f t="shared" si="1"/>
        <v>*</v>
      </c>
    </row>
    <row r="73" spans="1:13" ht="16.2" x14ac:dyDescent="0.3">
      <c r="A73" s="405" t="s">
        <v>3980</v>
      </c>
      <c r="B73" s="406" t="s">
        <v>1509</v>
      </c>
      <c r="C73" s="406" t="s">
        <v>1866</v>
      </c>
      <c r="D73" s="407">
        <v>128</v>
      </c>
      <c r="E73" s="408">
        <v>2020</v>
      </c>
      <c r="F73" s="409">
        <v>44055</v>
      </c>
      <c r="G73" s="410" t="s">
        <v>1531</v>
      </c>
      <c r="H73" s="411" t="s">
        <v>3981</v>
      </c>
      <c r="I73" s="412" t="s">
        <v>2063</v>
      </c>
      <c r="J73" s="413">
        <v>44256.552025462966</v>
      </c>
      <c r="K73" s="414" t="s">
        <v>1944</v>
      </c>
      <c r="L73" s="415" t="str">
        <f>IF(COUNTIF(tabItensImprósperos[PREGÃO],tabPregões[[#This Row],[CHAVE]]) &gt; 0, "sim", "" )</f>
        <v/>
      </c>
      <c r="M73" s="416" t="str">
        <f t="shared" si="1"/>
        <v>*</v>
      </c>
    </row>
    <row r="74" spans="1:13" ht="16.2" x14ac:dyDescent="0.3">
      <c r="A74" s="405" t="s">
        <v>3825</v>
      </c>
      <c r="B74" s="406" t="s">
        <v>1509</v>
      </c>
      <c r="C74" s="406" t="s">
        <v>1866</v>
      </c>
      <c r="D74" s="407">
        <v>127</v>
      </c>
      <c r="E74" s="408">
        <v>2020</v>
      </c>
      <c r="F74" s="409">
        <v>44053</v>
      </c>
      <c r="G74" s="410" t="s">
        <v>1531</v>
      </c>
      <c r="H74" s="411" t="s">
        <v>3840</v>
      </c>
      <c r="I74" s="412" t="s">
        <v>2063</v>
      </c>
      <c r="J74" s="413">
        <v>44113.579872685186</v>
      </c>
      <c r="K74" s="414" t="s">
        <v>1944</v>
      </c>
      <c r="L74" s="415" t="s">
        <v>1531</v>
      </c>
      <c r="M74" s="416" t="str">
        <f t="shared" si="1"/>
        <v>*</v>
      </c>
    </row>
    <row r="75" spans="1:13" ht="16.2" x14ac:dyDescent="0.3">
      <c r="A75" s="405" t="s">
        <v>3984</v>
      </c>
      <c r="B75" s="406" t="s">
        <v>1509</v>
      </c>
      <c r="C75" s="406" t="s">
        <v>1866</v>
      </c>
      <c r="D75" s="407">
        <v>125</v>
      </c>
      <c r="E75" s="408">
        <v>2020</v>
      </c>
      <c r="F75" s="409">
        <v>44050</v>
      </c>
      <c r="G75" s="410" t="s">
        <v>1531</v>
      </c>
      <c r="H75" s="411" t="s">
        <v>3983</v>
      </c>
      <c r="I75" s="412" t="s">
        <v>2063</v>
      </c>
      <c r="J75" s="413">
        <v>44256.563483796293</v>
      </c>
      <c r="K75" s="414" t="s">
        <v>1944</v>
      </c>
      <c r="L75" s="415"/>
      <c r="M75" s="416" t="str">
        <f t="shared" si="1"/>
        <v>*</v>
      </c>
    </row>
    <row r="76" spans="1:13" ht="16.2" x14ac:dyDescent="0.3">
      <c r="A76" s="405" t="s">
        <v>4026</v>
      </c>
      <c r="B76" s="406" t="s">
        <v>1509</v>
      </c>
      <c r="C76" s="406" t="s">
        <v>1866</v>
      </c>
      <c r="D76" s="407">
        <v>123</v>
      </c>
      <c r="E76" s="408">
        <v>2020</v>
      </c>
      <c r="F76" s="409">
        <v>44036</v>
      </c>
      <c r="G76" s="410" t="s">
        <v>1531</v>
      </c>
      <c r="H76" s="411" t="s">
        <v>4025</v>
      </c>
      <c r="I76" s="412" t="s">
        <v>2063</v>
      </c>
      <c r="J76" s="413">
        <v>44256.666956018518</v>
      </c>
      <c r="K76" s="414" t="s">
        <v>1944</v>
      </c>
      <c r="L76" s="415" t="str">
        <f>IF(COUNTIF(tabItensImprósperos[PREGÃO],tabPregões[[#This Row],[CHAVE]]) &gt; 0, "sim", "" )</f>
        <v/>
      </c>
      <c r="M76" s="416" t="str">
        <f t="shared" si="1"/>
        <v>*</v>
      </c>
    </row>
    <row r="77" spans="1:13" ht="16.2" x14ac:dyDescent="0.3">
      <c r="A77" s="405" t="s">
        <v>3978</v>
      </c>
      <c r="B77" s="406" t="s">
        <v>1509</v>
      </c>
      <c r="C77" s="406" t="s">
        <v>1866</v>
      </c>
      <c r="D77" s="407">
        <v>117</v>
      </c>
      <c r="E77" s="408">
        <v>2020</v>
      </c>
      <c r="F77" s="409">
        <v>44043</v>
      </c>
      <c r="G77" s="410" t="s">
        <v>1531</v>
      </c>
      <c r="H77" s="411" t="s">
        <v>1548</v>
      </c>
      <c r="I77" s="412" t="s">
        <v>2063</v>
      </c>
      <c r="J77" s="413">
        <v>44256.49927083333</v>
      </c>
      <c r="K77" s="414" t="s">
        <v>1944</v>
      </c>
      <c r="L77" s="415" t="str">
        <f>IF(COUNTIF(tabItensImprósperos[PREGÃO],tabPregões[[#This Row],[CHAVE]]) &gt; 0, "sim", "" )</f>
        <v/>
      </c>
      <c r="M77" s="416" t="str">
        <f t="shared" si="1"/>
        <v>*</v>
      </c>
    </row>
    <row r="78" spans="1:13" ht="16.2" x14ac:dyDescent="0.3">
      <c r="A78" s="405" t="s">
        <v>3988</v>
      </c>
      <c r="B78" s="406" t="s">
        <v>1509</v>
      </c>
      <c r="C78" s="406" t="s">
        <v>1866</v>
      </c>
      <c r="D78" s="407">
        <v>116</v>
      </c>
      <c r="E78" s="408">
        <v>2020</v>
      </c>
      <c r="F78" s="409">
        <v>44047</v>
      </c>
      <c r="G78" s="410" t="s">
        <v>1531</v>
      </c>
      <c r="H78" s="411" t="s">
        <v>1660</v>
      </c>
      <c r="I78" s="412" t="s">
        <v>2063</v>
      </c>
      <c r="J78" s="413">
        <v>44256.60229166667</v>
      </c>
      <c r="K78" s="414" t="s">
        <v>1944</v>
      </c>
      <c r="L78" s="415" t="str">
        <f>IF(COUNTIF(tabItensImprósperos[PREGÃO],tabPregões[[#This Row],[CHAVE]]) &gt; 0, "sim", "" )</f>
        <v/>
      </c>
      <c r="M78" s="416" t="str">
        <f t="shared" si="1"/>
        <v>*</v>
      </c>
    </row>
    <row r="79" spans="1:13" ht="16.2" x14ac:dyDescent="0.3">
      <c r="A79" s="405" t="s">
        <v>3987</v>
      </c>
      <c r="B79" s="406" t="s">
        <v>1509</v>
      </c>
      <c r="C79" s="406" t="s">
        <v>1866</v>
      </c>
      <c r="D79" s="407">
        <v>109</v>
      </c>
      <c r="E79" s="408">
        <v>2020</v>
      </c>
      <c r="F79" s="409">
        <v>44028</v>
      </c>
      <c r="G79" s="410" t="s">
        <v>1531</v>
      </c>
      <c r="H79" s="411" t="s">
        <v>3986</v>
      </c>
      <c r="I79" s="412" t="s">
        <v>2063</v>
      </c>
      <c r="J79" s="413">
        <v>44256.56554398148</v>
      </c>
      <c r="K79" s="414" t="s">
        <v>1944</v>
      </c>
      <c r="L79" s="415" t="str">
        <f>IF(COUNTIF(tabItensImprósperos[PREGÃO],tabPregões[[#This Row],[CHAVE]]) &gt; 0, "sim", "" )</f>
        <v/>
      </c>
      <c r="M79" s="416" t="str">
        <f t="shared" si="1"/>
        <v>*</v>
      </c>
    </row>
    <row r="80" spans="1:13" ht="16.2" x14ac:dyDescent="0.3">
      <c r="A80" s="405" t="s">
        <v>3979</v>
      </c>
      <c r="B80" s="406" t="s">
        <v>1509</v>
      </c>
      <c r="C80" s="406" t="s">
        <v>1866</v>
      </c>
      <c r="D80" s="407">
        <v>108</v>
      </c>
      <c r="E80" s="408">
        <v>2020</v>
      </c>
      <c r="F80" s="409">
        <v>44028</v>
      </c>
      <c r="G80" s="410" t="s">
        <v>1531</v>
      </c>
      <c r="H80" s="411" t="s">
        <v>1362</v>
      </c>
      <c r="I80" s="412" t="s">
        <v>2063</v>
      </c>
      <c r="J80" s="413">
        <v>44256.54791666667</v>
      </c>
      <c r="K80" s="414" t="s">
        <v>1944</v>
      </c>
      <c r="L80" s="415"/>
      <c r="M80" s="416" t="str">
        <f t="shared" si="1"/>
        <v>*</v>
      </c>
    </row>
    <row r="81" spans="1:13" ht="16.2" x14ac:dyDescent="0.3">
      <c r="A81" s="405" t="s">
        <v>3982</v>
      </c>
      <c r="B81" s="406" t="s">
        <v>1509</v>
      </c>
      <c r="C81" s="406" t="s">
        <v>1866</v>
      </c>
      <c r="D81" s="407">
        <v>105</v>
      </c>
      <c r="E81" s="408">
        <v>2020</v>
      </c>
      <c r="F81" s="409">
        <v>44026</v>
      </c>
      <c r="G81" s="410" t="s">
        <v>1531</v>
      </c>
      <c r="H81" s="411" t="s">
        <v>1854</v>
      </c>
      <c r="I81" s="412" t="s">
        <v>2063</v>
      </c>
      <c r="J81" s="413">
        <v>44256.556516203702</v>
      </c>
      <c r="K81" s="414" t="s">
        <v>1944</v>
      </c>
      <c r="L81" s="415"/>
      <c r="M81" s="416" t="str">
        <f t="shared" si="1"/>
        <v>*</v>
      </c>
    </row>
    <row r="82" spans="1:13" ht="16.2" x14ac:dyDescent="0.3">
      <c r="A82" s="405" t="s">
        <v>3977</v>
      </c>
      <c r="B82" s="406" t="s">
        <v>1509</v>
      </c>
      <c r="C82" s="406" t="s">
        <v>1866</v>
      </c>
      <c r="D82" s="407">
        <v>104</v>
      </c>
      <c r="E82" s="408">
        <v>2020</v>
      </c>
      <c r="F82" s="409">
        <v>44027</v>
      </c>
      <c r="G82" s="410" t="s">
        <v>1531</v>
      </c>
      <c r="H82" s="411" t="s">
        <v>1619</v>
      </c>
      <c r="I82" s="412" t="s">
        <v>2063</v>
      </c>
      <c r="J82" s="413">
        <v>44256.497754629629</v>
      </c>
      <c r="K82" s="414" t="s">
        <v>1944</v>
      </c>
      <c r="L82" s="415" t="s">
        <v>1531</v>
      </c>
      <c r="M82" s="416" t="str">
        <f t="shared" si="1"/>
        <v>*</v>
      </c>
    </row>
    <row r="83" spans="1:13" ht="16.2" x14ac:dyDescent="0.3">
      <c r="A83" s="405" t="s">
        <v>3629</v>
      </c>
      <c r="B83" s="406" t="s">
        <v>1509</v>
      </c>
      <c r="C83" s="406" t="s">
        <v>1866</v>
      </c>
      <c r="D83" s="407">
        <v>99</v>
      </c>
      <c r="E83" s="408">
        <v>2020</v>
      </c>
      <c r="F83" s="409">
        <v>44046</v>
      </c>
      <c r="G83" s="410" t="s">
        <v>1531</v>
      </c>
      <c r="H83" s="411" t="s">
        <v>1548</v>
      </c>
      <c r="I83" s="412" t="s">
        <v>2063</v>
      </c>
      <c r="J83" s="413">
        <v>44256.550254629627</v>
      </c>
      <c r="K83" s="414" t="s">
        <v>1944</v>
      </c>
      <c r="L83" s="415" t="s">
        <v>1531</v>
      </c>
      <c r="M83" s="416" t="str">
        <f t="shared" si="1"/>
        <v>*</v>
      </c>
    </row>
    <row r="84" spans="1:13" ht="16.2" x14ac:dyDescent="0.3">
      <c r="A84" s="405" t="s">
        <v>3974</v>
      </c>
      <c r="B84" s="406" t="s">
        <v>1509</v>
      </c>
      <c r="C84" s="406" t="s">
        <v>1866</v>
      </c>
      <c r="D84" s="407">
        <v>91</v>
      </c>
      <c r="E84" s="408">
        <v>2020</v>
      </c>
      <c r="F84" s="409">
        <v>44034</v>
      </c>
      <c r="G84" s="410" t="s">
        <v>1531</v>
      </c>
      <c r="H84" s="411" t="s">
        <v>3973</v>
      </c>
      <c r="I84" s="412" t="s">
        <v>2063</v>
      </c>
      <c r="J84" s="413">
        <v>44256.480300925927</v>
      </c>
      <c r="K84" s="414" t="s">
        <v>1944</v>
      </c>
      <c r="L84" s="415"/>
      <c r="M84" s="416" t="str">
        <f t="shared" si="1"/>
        <v>*</v>
      </c>
    </row>
    <row r="85" spans="1:13" ht="16.2" x14ac:dyDescent="0.3">
      <c r="A85" s="405" t="s">
        <v>3684</v>
      </c>
      <c r="B85" s="406" t="s">
        <v>1509</v>
      </c>
      <c r="C85" s="406" t="s">
        <v>1866</v>
      </c>
      <c r="D85" s="407">
        <v>62</v>
      </c>
      <c r="E85" s="408">
        <v>2020</v>
      </c>
      <c r="F85" s="409">
        <v>44025</v>
      </c>
      <c r="G85" s="410" t="s">
        <v>1531</v>
      </c>
      <c r="H85" s="411" t="s">
        <v>1758</v>
      </c>
      <c r="I85" s="412" t="s">
        <v>1551</v>
      </c>
      <c r="J85" s="413">
        <v>44019.377916666665</v>
      </c>
      <c r="K85" s="414" t="s">
        <v>1832</v>
      </c>
      <c r="L85" s="415" t="str">
        <f>IF(COUNTIF(tabItensImprósperos[PREGÃO],tabPregões[[#This Row],[CHAVE]]) &gt; 0, "sim", "" )</f>
        <v/>
      </c>
      <c r="M85" s="416" t="str">
        <f t="shared" si="1"/>
        <v>*</v>
      </c>
    </row>
    <row r="86" spans="1:13" ht="16.2" x14ac:dyDescent="0.3">
      <c r="A86" s="405" t="s">
        <v>3599</v>
      </c>
      <c r="B86" s="406" t="s">
        <v>1509</v>
      </c>
      <c r="C86" s="406" t="s">
        <v>1866</v>
      </c>
      <c r="D86" s="407">
        <v>32</v>
      </c>
      <c r="E86" s="408">
        <v>2020</v>
      </c>
      <c r="F86" s="409">
        <v>43987</v>
      </c>
      <c r="G86" s="410" t="s">
        <v>1531</v>
      </c>
      <c r="H86" s="411" t="s">
        <v>3600</v>
      </c>
      <c r="I86" s="412" t="s">
        <v>1551</v>
      </c>
      <c r="J86" s="413">
        <v>43997.592291666668</v>
      </c>
      <c r="K86" s="414" t="s">
        <v>3601</v>
      </c>
      <c r="L86" s="415" t="str">
        <f>IF(COUNTIF(tabItensImprósperos[PREGÃO],tabPregões[[#This Row],[CHAVE]]) &gt; 0, "sim", "" )</f>
        <v>sim</v>
      </c>
      <c r="M86" s="416" t="str">
        <f t="shared" si="1"/>
        <v>*</v>
      </c>
    </row>
    <row r="87" spans="1:13" ht="16.2" x14ac:dyDescent="0.3">
      <c r="A87" s="405" t="s">
        <v>3548</v>
      </c>
      <c r="B87" s="406" t="s">
        <v>1509</v>
      </c>
      <c r="C87" s="406" t="s">
        <v>1866</v>
      </c>
      <c r="D87" s="407">
        <v>28</v>
      </c>
      <c r="E87" s="408">
        <v>2020</v>
      </c>
      <c r="F87" s="409">
        <v>44020</v>
      </c>
      <c r="G87" s="410" t="s">
        <v>1531</v>
      </c>
      <c r="H87" s="411" t="s">
        <v>1556</v>
      </c>
      <c r="I87" s="412" t="s">
        <v>1551</v>
      </c>
      <c r="J87" s="413">
        <v>44021.581203703703</v>
      </c>
      <c r="K87" s="414" t="s">
        <v>2045</v>
      </c>
      <c r="L87" s="415" t="str">
        <f>IF(COUNTIF(tabItensImprósperos[PREGÃO],tabPregões[[#This Row],[CHAVE]]) &gt; 0, "sim", "" )</f>
        <v>sim</v>
      </c>
      <c r="M87" s="416" t="str">
        <f t="shared" si="1"/>
        <v>*</v>
      </c>
    </row>
    <row r="88" spans="1:13" ht="16.2" x14ac:dyDescent="0.3">
      <c r="A88" s="405" t="s">
        <v>3559</v>
      </c>
      <c r="B88" s="406" t="s">
        <v>1509</v>
      </c>
      <c r="C88" s="406" t="s">
        <v>1866</v>
      </c>
      <c r="D88" s="407">
        <v>23</v>
      </c>
      <c r="E88" s="408">
        <v>2020</v>
      </c>
      <c r="F88" s="409">
        <v>43990</v>
      </c>
      <c r="G88" s="410" t="s">
        <v>1531</v>
      </c>
      <c r="H88" s="411" t="s">
        <v>3558</v>
      </c>
      <c r="I88" s="412" t="s">
        <v>1551</v>
      </c>
      <c r="J88" s="413">
        <v>43997.603032407409</v>
      </c>
      <c r="K88" s="414" t="s">
        <v>3604</v>
      </c>
      <c r="L88" s="415" t="str">
        <f>IF(COUNTIF(tabItensImprósperos[PREGÃO],tabPregões[[#This Row],[CHAVE]]) &gt; 0, "sim", "" )</f>
        <v>sim</v>
      </c>
      <c r="M88" s="416" t="str">
        <f t="shared" si="1"/>
        <v>*</v>
      </c>
    </row>
    <row r="89" spans="1:13" ht="16.2" x14ac:dyDescent="0.3">
      <c r="A89" s="405" t="s">
        <v>3477</v>
      </c>
      <c r="B89" s="406" t="s">
        <v>1509</v>
      </c>
      <c r="C89" s="406" t="s">
        <v>1866</v>
      </c>
      <c r="D89" s="407">
        <v>19</v>
      </c>
      <c r="E89" s="408">
        <v>2020</v>
      </c>
      <c r="F89" s="409">
        <v>43976</v>
      </c>
      <c r="G89" s="410" t="s">
        <v>1531</v>
      </c>
      <c r="H89" s="411" t="s">
        <v>1754</v>
      </c>
      <c r="I89" s="412" t="s">
        <v>1551</v>
      </c>
      <c r="J89" s="413">
        <v>43977.5784375</v>
      </c>
      <c r="K89" s="414" t="s">
        <v>1803</v>
      </c>
      <c r="L89" s="415" t="str">
        <f>IF(COUNTIF(tabItensImprósperos[PREGÃO],tabPregões[[#This Row],[CHAVE]]) &gt; 0, "sim", "" )</f>
        <v/>
      </c>
      <c r="M89" s="416" t="str">
        <f t="shared" si="1"/>
        <v>*</v>
      </c>
    </row>
    <row r="90" spans="1:13" ht="16.2" x14ac:dyDescent="0.3">
      <c r="A90" s="405" t="s">
        <v>3372</v>
      </c>
      <c r="B90" s="406" t="s">
        <v>1509</v>
      </c>
      <c r="C90" s="406" t="s">
        <v>1866</v>
      </c>
      <c r="D90" s="407">
        <v>17</v>
      </c>
      <c r="E90" s="408">
        <v>2020</v>
      </c>
      <c r="F90" s="409">
        <v>43970</v>
      </c>
      <c r="G90" s="410" t="s">
        <v>1531</v>
      </c>
      <c r="H90" s="411" t="s">
        <v>1371</v>
      </c>
      <c r="I90" s="412" t="s">
        <v>1551</v>
      </c>
      <c r="J90" s="413">
        <v>44005.445636574077</v>
      </c>
      <c r="K90" s="414" t="s">
        <v>2163</v>
      </c>
      <c r="L90" s="415" t="str">
        <f>IF(COUNTIF(tabItensImprósperos[PREGÃO],tabPregões[[#This Row],[CHAVE]]) &gt; 0, "sim", "" )</f>
        <v>sim</v>
      </c>
      <c r="M90" s="416" t="str">
        <f t="shared" si="1"/>
        <v>*</v>
      </c>
    </row>
    <row r="91" spans="1:13" ht="16.2" x14ac:dyDescent="0.3">
      <c r="A91" s="405" t="s">
        <v>3371</v>
      </c>
      <c r="B91" s="406" t="s">
        <v>1509</v>
      </c>
      <c r="C91" s="406" t="s">
        <v>1866</v>
      </c>
      <c r="D91" s="407">
        <v>16</v>
      </c>
      <c r="E91" s="408">
        <v>2020</v>
      </c>
      <c r="F91" s="409">
        <v>43969</v>
      </c>
      <c r="G91" s="410" t="s">
        <v>1531</v>
      </c>
      <c r="H91" s="411" t="s">
        <v>1660</v>
      </c>
      <c r="I91" s="412" t="s">
        <v>1551</v>
      </c>
      <c r="J91" s="413">
        <v>44001.496874999997</v>
      </c>
      <c r="K91" s="414" t="s">
        <v>1932</v>
      </c>
      <c r="L91" s="415" t="str">
        <f>IF(COUNTIF(tabItensImprósperos[PREGÃO],tabPregões[[#This Row],[CHAVE]]) &gt; 0, "sim", "" )</f>
        <v>sim</v>
      </c>
      <c r="M91" s="416" t="str">
        <f t="shared" si="1"/>
        <v>*</v>
      </c>
    </row>
    <row r="92" spans="1:13" ht="16.2" x14ac:dyDescent="0.3">
      <c r="A92" s="405" t="s">
        <v>3258</v>
      </c>
      <c r="B92" s="406" t="s">
        <v>1509</v>
      </c>
      <c r="C92" s="406" t="s">
        <v>1866</v>
      </c>
      <c r="D92" s="407">
        <v>10</v>
      </c>
      <c r="E92" s="408">
        <v>2020</v>
      </c>
      <c r="F92" s="409">
        <v>43951</v>
      </c>
      <c r="G92" s="410" t="s">
        <v>1531</v>
      </c>
      <c r="H92" s="411" t="s">
        <v>1960</v>
      </c>
      <c r="I92" s="412" t="s">
        <v>1551</v>
      </c>
      <c r="J92" s="413">
        <v>44004.346944444442</v>
      </c>
      <c r="K92" s="414" t="s">
        <v>1932</v>
      </c>
      <c r="L92" s="415" t="str">
        <f>IF(COUNTIF(tabItensImprósperos[PREGÃO],tabPregões[[#This Row],[CHAVE]]) &gt; 0, "sim", "" )</f>
        <v>sim</v>
      </c>
      <c r="M92" s="416" t="str">
        <f t="shared" si="1"/>
        <v>*</v>
      </c>
    </row>
    <row r="93" spans="1:13" ht="16.2" x14ac:dyDescent="0.3">
      <c r="A93" s="405" t="s">
        <v>3332</v>
      </c>
      <c r="B93" s="406" t="s">
        <v>1509</v>
      </c>
      <c r="C93" s="406" t="s">
        <v>1866</v>
      </c>
      <c r="D93" s="407">
        <v>6</v>
      </c>
      <c r="E93" s="408">
        <v>2020</v>
      </c>
      <c r="F93" s="409">
        <v>44314</v>
      </c>
      <c r="G93" s="410" t="s">
        <v>1531</v>
      </c>
      <c r="H93" s="411" t="s">
        <v>1373</v>
      </c>
      <c r="I93" s="412" t="s">
        <v>1551</v>
      </c>
      <c r="J93" s="413">
        <v>43959.610810185186</v>
      </c>
      <c r="K93" s="414" t="s">
        <v>1932</v>
      </c>
      <c r="L93" s="415" t="str">
        <f>IF(COUNTIF(tabItensImprósperos[PREGÃO],tabPregões[[#This Row],[CHAVE]]) &gt; 0, "sim", "" )</f>
        <v>sim</v>
      </c>
      <c r="M93" s="416" t="str">
        <f t="shared" si="1"/>
        <v>*</v>
      </c>
    </row>
    <row r="94" spans="1:13" ht="16.2" x14ac:dyDescent="0.3">
      <c r="A94" s="405" t="s">
        <v>3563</v>
      </c>
      <c r="B94" s="406" t="s">
        <v>1510</v>
      </c>
      <c r="C94" s="406" t="s">
        <v>1866</v>
      </c>
      <c r="D94" s="407">
        <v>6</v>
      </c>
      <c r="E94" s="408">
        <v>2020</v>
      </c>
      <c r="F94" s="409">
        <v>43956</v>
      </c>
      <c r="G94" s="410" t="s">
        <v>1531</v>
      </c>
      <c r="H94" s="411" t="s">
        <v>1758</v>
      </c>
      <c r="I94" s="412" t="s">
        <v>1551</v>
      </c>
      <c r="J94" s="413">
        <v>43957.497465277775</v>
      </c>
      <c r="K94" s="414" t="s">
        <v>2275</v>
      </c>
      <c r="L94" s="415" t="str">
        <f>IF(COUNTIF(tabItensImprósperos[PREGÃO],tabPregões[[#This Row],[CHAVE]]) &gt; 0, "sim", "" )</f>
        <v/>
      </c>
      <c r="M94" s="416" t="str">
        <f t="shared" si="1"/>
        <v>*</v>
      </c>
    </row>
    <row r="95" spans="1:13" ht="16.2" x14ac:dyDescent="0.3">
      <c r="A95" s="405" t="s">
        <v>3330</v>
      </c>
      <c r="B95" s="406" t="s">
        <v>1509</v>
      </c>
      <c r="C95" s="406" t="s">
        <v>1866</v>
      </c>
      <c r="D95" s="407">
        <v>2</v>
      </c>
      <c r="E95" s="408">
        <v>2020</v>
      </c>
      <c r="F95" s="409">
        <v>43944</v>
      </c>
      <c r="G95" s="410" t="s">
        <v>1531</v>
      </c>
      <c r="H95" s="411" t="s">
        <v>1371</v>
      </c>
      <c r="I95" s="412" t="s">
        <v>1551</v>
      </c>
      <c r="J95" s="413">
        <v>43970.340219907404</v>
      </c>
      <c r="K95" s="414" t="s">
        <v>1932</v>
      </c>
      <c r="L95" s="415" t="str">
        <f>IF(COUNTIF(tabItensImprósperos[PREGÃO],tabPregões[[#This Row],[CHAVE]]) &gt; 0, "sim", "" )</f>
        <v>sim</v>
      </c>
      <c r="M95" s="416" t="str">
        <f t="shared" si="1"/>
        <v>*</v>
      </c>
    </row>
    <row r="96" spans="1:13" ht="16.2" x14ac:dyDescent="0.3">
      <c r="A96" s="405" t="s">
        <v>3524</v>
      </c>
      <c r="B96" s="406" t="s">
        <v>1510</v>
      </c>
      <c r="C96" s="406" t="s">
        <v>1866</v>
      </c>
      <c r="D96" s="407">
        <v>1</v>
      </c>
      <c r="E96" s="408">
        <v>2020</v>
      </c>
      <c r="F96" s="409">
        <v>43945</v>
      </c>
      <c r="G96" s="410" t="s">
        <v>1531</v>
      </c>
      <c r="H96" s="411" t="s">
        <v>1361</v>
      </c>
      <c r="I96" s="412" t="s">
        <v>1551</v>
      </c>
      <c r="J96" s="413">
        <v>43945.619699074072</v>
      </c>
      <c r="K96" s="414" t="s">
        <v>2275</v>
      </c>
      <c r="L96" s="415" t="str">
        <f>IF(COUNTIF(tabItensImprósperos[PREGÃO],tabPregões[[#This Row],[CHAVE]]) &gt; 0, "sim", "" )</f>
        <v>sim</v>
      </c>
      <c r="M96" s="416" t="str">
        <f t="shared" si="1"/>
        <v>*</v>
      </c>
    </row>
    <row r="97" spans="1:13" ht="16.2" x14ac:dyDescent="0.3">
      <c r="A97" s="405" t="s">
        <v>3565</v>
      </c>
      <c r="B97" s="406" t="s">
        <v>1510</v>
      </c>
      <c r="C97" s="406" t="s">
        <v>1866</v>
      </c>
      <c r="D97" s="407">
        <v>246</v>
      </c>
      <c r="E97" s="408">
        <v>2019</v>
      </c>
      <c r="F97" s="409">
        <v>43913</v>
      </c>
      <c r="G97" s="410" t="s">
        <v>1531</v>
      </c>
      <c r="H97" s="411" t="s">
        <v>3566</v>
      </c>
      <c r="I97" s="412" t="s">
        <v>1551</v>
      </c>
      <c r="J97" s="413">
        <v>43958.48537037037</v>
      </c>
      <c r="K97" s="414" t="s">
        <v>2275</v>
      </c>
      <c r="L97" s="415" t="str">
        <f>IF(COUNTIF(tabItensImprósperos[PREGÃO],tabPregões[[#This Row],[CHAVE]]) &gt; 0, "sim", "" )</f>
        <v>sim</v>
      </c>
      <c r="M97" s="416" t="str">
        <f t="shared" si="1"/>
        <v>*</v>
      </c>
    </row>
    <row r="98" spans="1:13" ht="16.2" x14ac:dyDescent="0.3">
      <c r="A98" s="405" t="s">
        <v>3388</v>
      </c>
      <c r="B98" s="406" t="s">
        <v>1510</v>
      </c>
      <c r="C98" s="406" t="s">
        <v>1866</v>
      </c>
      <c r="D98" s="407">
        <v>245</v>
      </c>
      <c r="E98" s="408">
        <v>2019</v>
      </c>
      <c r="F98" s="409">
        <v>43927</v>
      </c>
      <c r="G98" s="410" t="s">
        <v>1531</v>
      </c>
      <c r="H98" s="411" t="s">
        <v>3386</v>
      </c>
      <c r="I98" s="412" t="s">
        <v>1551</v>
      </c>
      <c r="J98" s="413">
        <v>43945.632025462961</v>
      </c>
      <c r="K98" s="414" t="s">
        <v>2275</v>
      </c>
      <c r="L98" s="415" t="str">
        <f>IF(COUNTIF(tabItensImprósperos[PREGÃO],tabPregões[[#This Row],[CHAVE]]) &gt; 0, "sim", "" )</f>
        <v/>
      </c>
      <c r="M98" s="416" t="str">
        <f t="shared" si="1"/>
        <v>*</v>
      </c>
    </row>
    <row r="99" spans="1:13" ht="28.8" x14ac:dyDescent="0.3">
      <c r="A99" s="405" t="s">
        <v>3319</v>
      </c>
      <c r="B99" s="406" t="s">
        <v>1510</v>
      </c>
      <c r="C99" s="406" t="s">
        <v>1866</v>
      </c>
      <c r="D99" s="407">
        <v>241</v>
      </c>
      <c r="E99" s="408">
        <v>2019</v>
      </c>
      <c r="F99" s="409">
        <v>43882</v>
      </c>
      <c r="G99" s="410" t="s">
        <v>1531</v>
      </c>
      <c r="H99" s="411" t="s">
        <v>3320</v>
      </c>
      <c r="I99" s="412" t="s">
        <v>1551</v>
      </c>
      <c r="J99" s="413">
        <v>43998.309594907405</v>
      </c>
      <c r="K99" s="414" t="s">
        <v>1932</v>
      </c>
      <c r="L99" s="415" t="str">
        <f>IF(COUNTIF(tabItensImprósperos[PREGÃO],tabPregões[[#This Row],[CHAVE]]) &gt; 0, "sim", "" )</f>
        <v/>
      </c>
      <c r="M99" s="416" t="str">
        <f t="shared" si="1"/>
        <v>*</v>
      </c>
    </row>
    <row r="100" spans="1:13" ht="16.2" x14ac:dyDescent="0.3">
      <c r="A100" s="405" t="s">
        <v>3254</v>
      </c>
      <c r="B100" s="406" t="s">
        <v>1510</v>
      </c>
      <c r="C100" s="406" t="s">
        <v>1866</v>
      </c>
      <c r="D100" s="407">
        <v>236</v>
      </c>
      <c r="E100" s="408">
        <v>2019</v>
      </c>
      <c r="F100" s="409">
        <v>43860</v>
      </c>
      <c r="G100" s="410" t="s">
        <v>1531</v>
      </c>
      <c r="H100" s="411" t="s">
        <v>1754</v>
      </c>
      <c r="I100" s="412" t="s">
        <v>1551</v>
      </c>
      <c r="J100" s="413">
        <v>43866.60083333333</v>
      </c>
      <c r="K100" s="414" t="s">
        <v>2045</v>
      </c>
      <c r="L100" s="415" t="str">
        <f>IF(COUNTIF(tabItensImprósperos[PREGÃO],tabPregões[[#This Row],[CHAVE]]) &gt; 0, "sim", "" )</f>
        <v>sim</v>
      </c>
      <c r="M100" s="416" t="str">
        <f t="shared" si="1"/>
        <v>*</v>
      </c>
    </row>
    <row r="101" spans="1:13" ht="16.2" x14ac:dyDescent="0.3">
      <c r="A101" s="405" t="s">
        <v>3256</v>
      </c>
      <c r="B101" s="406" t="s">
        <v>1510</v>
      </c>
      <c r="C101" s="406" t="s">
        <v>1866</v>
      </c>
      <c r="D101" s="407">
        <v>232</v>
      </c>
      <c r="E101" s="408">
        <v>2019</v>
      </c>
      <c r="F101" s="409">
        <v>43871</v>
      </c>
      <c r="G101" s="410" t="s">
        <v>1531</v>
      </c>
      <c r="H101" s="411" t="s">
        <v>1727</v>
      </c>
      <c r="I101" s="412" t="s">
        <v>1551</v>
      </c>
      <c r="J101" s="413">
        <v>43888.571215277778</v>
      </c>
      <c r="K101" s="414" t="s">
        <v>3418</v>
      </c>
      <c r="L101" s="415" t="str">
        <f>IF(COUNTIF(tabItensImprósperos[PREGÃO],tabPregões[[#This Row],[CHAVE]]) &gt; 0, "sim", "" )</f>
        <v/>
      </c>
      <c r="M101" s="416" t="str">
        <f t="shared" si="1"/>
        <v>*</v>
      </c>
    </row>
    <row r="102" spans="1:13" ht="16.2" x14ac:dyDescent="0.3">
      <c r="A102" s="405" t="s">
        <v>3341</v>
      </c>
      <c r="B102" s="406" t="s">
        <v>1510</v>
      </c>
      <c r="C102" s="406" t="s">
        <v>1866</v>
      </c>
      <c r="D102" s="407">
        <v>223</v>
      </c>
      <c r="E102" s="408">
        <v>2019</v>
      </c>
      <c r="F102" s="409">
        <v>43867</v>
      </c>
      <c r="G102" s="410" t="s">
        <v>1531</v>
      </c>
      <c r="H102" s="411" t="s">
        <v>4588</v>
      </c>
      <c r="I102" s="412" t="s">
        <v>4593</v>
      </c>
      <c r="J102" s="413">
        <v>45256.684641203705</v>
      </c>
      <c r="K102" s="414" t="s">
        <v>1536</v>
      </c>
      <c r="L102" s="415" t="str">
        <f>IF(COUNTIF(tabItensImprósperos[PREGÃO],tabPregões[[#This Row],[CHAVE]]) &gt; 0, "sim", "" )</f>
        <v>sim</v>
      </c>
      <c r="M102" s="416" t="str">
        <f t="shared" si="1"/>
        <v>*</v>
      </c>
    </row>
    <row r="103" spans="1:13" ht="16.2" x14ac:dyDescent="0.3">
      <c r="A103" s="405" t="s">
        <v>2342</v>
      </c>
      <c r="B103" s="406" t="s">
        <v>1510</v>
      </c>
      <c r="C103" s="406" t="s">
        <v>1866</v>
      </c>
      <c r="D103" s="407">
        <v>218</v>
      </c>
      <c r="E103" s="408">
        <v>2019</v>
      </c>
      <c r="F103" s="409">
        <v>43857</v>
      </c>
      <c r="G103" s="410" t="s">
        <v>1531</v>
      </c>
      <c r="H103" s="411" t="s">
        <v>1960</v>
      </c>
      <c r="I103" s="412" t="s">
        <v>1551</v>
      </c>
      <c r="J103" s="413">
        <v>43867.464016203703</v>
      </c>
      <c r="K103" s="414" t="s">
        <v>2349</v>
      </c>
      <c r="L103" s="415" t="str">
        <f>IF(COUNTIF(tabItensImprósperos[PREGÃO],tabPregões[[#This Row],[CHAVE]]) &gt; 0, "sim", "" )</f>
        <v>sim</v>
      </c>
      <c r="M103" s="416" t="str">
        <f t="shared" si="1"/>
        <v>*</v>
      </c>
    </row>
    <row r="104" spans="1:13" ht="16.2" x14ac:dyDescent="0.3">
      <c r="A104" s="405" t="s">
        <v>3393</v>
      </c>
      <c r="B104" s="406" t="s">
        <v>1510</v>
      </c>
      <c r="C104" s="406" t="s">
        <v>1866</v>
      </c>
      <c r="D104" s="407">
        <v>215</v>
      </c>
      <c r="E104" s="408">
        <v>2019</v>
      </c>
      <c r="F104" s="409">
        <v>43888</v>
      </c>
      <c r="G104" s="410" t="s">
        <v>1531</v>
      </c>
      <c r="H104" s="411" t="s">
        <v>3392</v>
      </c>
      <c r="I104" s="412" t="s">
        <v>1551</v>
      </c>
      <c r="J104" s="413">
        <v>43888.570567129631</v>
      </c>
      <c r="K104" s="414" t="s">
        <v>2045</v>
      </c>
      <c r="L104" s="415" t="str">
        <f>IF(COUNTIF(tabItensImprósperos[PREGÃO],tabPregões[[#This Row],[CHAVE]]) &gt; 0, "sim", "" )</f>
        <v/>
      </c>
      <c r="M104" s="416" t="str">
        <f t="shared" si="1"/>
        <v>*</v>
      </c>
    </row>
    <row r="105" spans="1:13" ht="16.2" x14ac:dyDescent="0.3">
      <c r="A105" s="405" t="s">
        <v>3449</v>
      </c>
      <c r="B105" s="406" t="s">
        <v>1510</v>
      </c>
      <c r="C105" s="406" t="s">
        <v>1866</v>
      </c>
      <c r="D105" s="407">
        <v>210</v>
      </c>
      <c r="E105" s="408">
        <v>2019</v>
      </c>
      <c r="F105" s="409">
        <v>43888</v>
      </c>
      <c r="G105" s="410" t="s">
        <v>1531</v>
      </c>
      <c r="H105" s="411" t="s">
        <v>3450</v>
      </c>
      <c r="I105" s="412" t="s">
        <v>1551</v>
      </c>
      <c r="J105" s="413">
        <v>43901.318715277775</v>
      </c>
      <c r="K105" s="414" t="s">
        <v>3439</v>
      </c>
      <c r="L105" s="415" t="str">
        <f>IF(COUNTIF(tabItensImprósperos[PREGÃO],tabPregões[[#This Row],[CHAVE]]) &gt; 0, "sim", "" )</f>
        <v/>
      </c>
      <c r="M105" s="416" t="str">
        <f t="shared" si="1"/>
        <v>*</v>
      </c>
    </row>
    <row r="106" spans="1:13" ht="16.2" x14ac:dyDescent="0.3">
      <c r="A106" s="405" t="s">
        <v>3437</v>
      </c>
      <c r="B106" s="406" t="s">
        <v>1510</v>
      </c>
      <c r="C106" s="406" t="s">
        <v>1866</v>
      </c>
      <c r="D106" s="407">
        <v>201</v>
      </c>
      <c r="E106" s="408">
        <v>2019</v>
      </c>
      <c r="F106" s="409">
        <v>43836</v>
      </c>
      <c r="G106" s="410" t="s">
        <v>1531</v>
      </c>
      <c r="H106" s="411" t="s">
        <v>3438</v>
      </c>
      <c r="I106" s="412" t="s">
        <v>1551</v>
      </c>
      <c r="J106" s="413">
        <v>43896.354108796295</v>
      </c>
      <c r="K106" s="414" t="s">
        <v>3439</v>
      </c>
      <c r="L106" s="415" t="str">
        <f>IF(COUNTIF(tabItensImprósperos[PREGÃO],tabPregões[[#This Row],[CHAVE]]) &gt; 0, "sim", "" )</f>
        <v/>
      </c>
      <c r="M106" s="416" t="str">
        <f t="shared" si="1"/>
        <v>*</v>
      </c>
    </row>
    <row r="107" spans="1:13" ht="16.2" x14ac:dyDescent="0.3">
      <c r="A107" s="405" t="s">
        <v>2354</v>
      </c>
      <c r="B107" s="406" t="s">
        <v>1510</v>
      </c>
      <c r="C107" s="406" t="s">
        <v>1866</v>
      </c>
      <c r="D107" s="407">
        <v>199</v>
      </c>
      <c r="E107" s="408">
        <v>2019</v>
      </c>
      <c r="F107" s="409">
        <v>44182</v>
      </c>
      <c r="G107" s="410" t="s">
        <v>1531</v>
      </c>
      <c r="H107" s="411" t="s">
        <v>1545</v>
      </c>
      <c r="I107" s="412" t="s">
        <v>1551</v>
      </c>
      <c r="J107" s="413">
        <v>43853.448113425926</v>
      </c>
      <c r="K107" s="414" t="s">
        <v>2355</v>
      </c>
      <c r="L107" s="415" t="str">
        <f>IF(COUNTIF(tabItensImprósperos[PREGÃO],tabPregões[[#This Row],[CHAVE]]) &gt; 0, "sim", "" )</f>
        <v/>
      </c>
      <c r="M107" s="416" t="str">
        <f t="shared" si="1"/>
        <v>*</v>
      </c>
    </row>
    <row r="108" spans="1:13" ht="16.2" x14ac:dyDescent="0.3">
      <c r="A108" s="405" t="s">
        <v>2325</v>
      </c>
      <c r="B108" s="406" t="s">
        <v>1510</v>
      </c>
      <c r="C108" s="406" t="s">
        <v>1866</v>
      </c>
      <c r="D108" s="407">
        <v>198</v>
      </c>
      <c r="E108" s="408">
        <v>2019</v>
      </c>
      <c r="F108" s="409">
        <v>43810</v>
      </c>
      <c r="G108" s="410" t="s">
        <v>1531</v>
      </c>
      <c r="H108" s="411" t="s">
        <v>2326</v>
      </c>
      <c r="I108" s="412" t="s">
        <v>1551</v>
      </c>
      <c r="J108" s="413">
        <v>43815.61409722222</v>
      </c>
      <c r="K108" s="414" t="s">
        <v>1897</v>
      </c>
      <c r="L108" s="415" t="str">
        <f>IF(COUNTIF(tabItensImprósperos[PREGÃO],tabPregões[[#This Row],[CHAVE]]) &gt; 0, "sim", "" )</f>
        <v/>
      </c>
      <c r="M108" s="416" t="str">
        <f t="shared" si="1"/>
        <v>*</v>
      </c>
    </row>
    <row r="109" spans="1:13" ht="16.2" x14ac:dyDescent="0.3">
      <c r="A109" s="405" t="s">
        <v>2336</v>
      </c>
      <c r="B109" s="406" t="s">
        <v>1510</v>
      </c>
      <c r="C109" s="406" t="s">
        <v>1866</v>
      </c>
      <c r="D109" s="407">
        <v>192</v>
      </c>
      <c r="E109" s="408">
        <v>2019</v>
      </c>
      <c r="F109" s="409">
        <v>43839</v>
      </c>
      <c r="G109" s="410" t="s">
        <v>1531</v>
      </c>
      <c r="H109" s="411" t="s">
        <v>1548</v>
      </c>
      <c r="I109" s="412" t="s">
        <v>1551</v>
      </c>
      <c r="J109" s="413">
        <v>43867.44021990741</v>
      </c>
      <c r="K109" s="414" t="s">
        <v>1536</v>
      </c>
      <c r="L109" s="415" t="str">
        <f>IF(COUNTIF(tabItensImprósperos[PREGÃO],tabPregões[[#This Row],[CHAVE]]) &gt; 0, "sim", "" )</f>
        <v>sim</v>
      </c>
      <c r="M109" s="416" t="str">
        <f t="shared" si="1"/>
        <v>*</v>
      </c>
    </row>
    <row r="110" spans="1:13" ht="16.2" x14ac:dyDescent="0.3">
      <c r="A110" s="405" t="s">
        <v>3617</v>
      </c>
      <c r="B110" s="406" t="s">
        <v>1510</v>
      </c>
      <c r="C110" s="406" t="s">
        <v>1866</v>
      </c>
      <c r="D110" s="407">
        <v>168</v>
      </c>
      <c r="E110" s="408">
        <v>2019</v>
      </c>
      <c r="F110" s="409">
        <v>43844</v>
      </c>
      <c r="G110" s="410" t="s">
        <v>1531</v>
      </c>
      <c r="H110" s="411" t="s">
        <v>3622</v>
      </c>
      <c r="I110" s="412" t="s">
        <v>1551</v>
      </c>
      <c r="J110" s="413">
        <v>44000.321006944447</v>
      </c>
      <c r="K110" s="414" t="s">
        <v>3621</v>
      </c>
      <c r="L110" s="415" t="str">
        <f>IF(COUNTIF(tabItensImprósperos[PREGÃO],tabPregões[[#This Row],[CHAVE]]) &gt; 0, "sim", "" )</f>
        <v/>
      </c>
      <c r="M110" s="416" t="str">
        <f t="shared" si="1"/>
        <v>*</v>
      </c>
    </row>
    <row r="111" spans="1:13" ht="16.2" x14ac:dyDescent="0.3">
      <c r="A111" s="405" t="s">
        <v>2193</v>
      </c>
      <c r="B111" s="406" t="s">
        <v>1510</v>
      </c>
      <c r="C111" s="406" t="s">
        <v>1866</v>
      </c>
      <c r="D111" s="407">
        <v>156</v>
      </c>
      <c r="E111" s="408">
        <v>2019</v>
      </c>
      <c r="F111" s="409">
        <v>43798</v>
      </c>
      <c r="G111" s="410" t="s">
        <v>1531</v>
      </c>
      <c r="H111" s="411" t="s">
        <v>2191</v>
      </c>
      <c r="I111" s="412" t="s">
        <v>1551</v>
      </c>
      <c r="J111" s="413">
        <v>43865.570543981485</v>
      </c>
      <c r="K111" s="414" t="s">
        <v>2306</v>
      </c>
      <c r="L111" s="415" t="str">
        <f>IF(COUNTIF(tabItensImprósperos[PREGÃO],tabPregões[[#This Row],[CHAVE]]) &gt; 0, "sim", "" )</f>
        <v/>
      </c>
      <c r="M111" s="416" t="str">
        <f t="shared" si="1"/>
        <v>*</v>
      </c>
    </row>
    <row r="112" spans="1:13" ht="16.2" x14ac:dyDescent="0.3">
      <c r="A112" s="405" t="s">
        <v>2114</v>
      </c>
      <c r="B112" s="406" t="s">
        <v>1510</v>
      </c>
      <c r="C112" s="406" t="s">
        <v>1866</v>
      </c>
      <c r="D112" s="407">
        <v>125</v>
      </c>
      <c r="E112" s="408">
        <v>2019</v>
      </c>
      <c r="F112" s="409">
        <v>43732</v>
      </c>
      <c r="G112" s="410" t="s">
        <v>1531</v>
      </c>
      <c r="H112" s="411" t="s">
        <v>1649</v>
      </c>
      <c r="I112" s="412" t="s">
        <v>1551</v>
      </c>
      <c r="J112" s="413">
        <v>43742.381562499999</v>
      </c>
      <c r="K112" s="414" t="s">
        <v>2045</v>
      </c>
      <c r="L112" s="415" t="str">
        <f>IF(COUNTIF(tabItensImprósperos[PREGÃO],tabPregões[[#This Row],[CHAVE]]) &gt; 0, "sim", "" )</f>
        <v>sim</v>
      </c>
      <c r="M112" s="416" t="str">
        <f t="shared" si="1"/>
        <v>*</v>
      </c>
    </row>
    <row r="113" spans="1:13" ht="16.2" x14ac:dyDescent="0.3">
      <c r="A113" s="405" t="s">
        <v>2251</v>
      </c>
      <c r="B113" s="406" t="s">
        <v>1510</v>
      </c>
      <c r="C113" s="406" t="s">
        <v>1866</v>
      </c>
      <c r="D113" s="407">
        <v>122</v>
      </c>
      <c r="E113" s="408">
        <v>2019</v>
      </c>
      <c r="F113" s="409">
        <v>43775</v>
      </c>
      <c r="G113" s="410" t="s">
        <v>1531</v>
      </c>
      <c r="H113" s="411" t="s">
        <v>2252</v>
      </c>
      <c r="I113" s="412" t="s">
        <v>1551</v>
      </c>
      <c r="J113" s="413">
        <v>43782.661516203705</v>
      </c>
      <c r="K113" s="414" t="s">
        <v>2045</v>
      </c>
      <c r="L113" s="415" t="str">
        <f>IF(COUNTIF(tabItensImprósperos[PREGÃO],tabPregões[[#This Row],[CHAVE]]) &gt; 0, "sim", "" )</f>
        <v/>
      </c>
      <c r="M113" s="416" t="str">
        <f t="shared" si="1"/>
        <v>*</v>
      </c>
    </row>
    <row r="114" spans="1:13" ht="16.2" x14ac:dyDescent="0.3">
      <c r="A114" s="405" t="s">
        <v>2071</v>
      </c>
      <c r="B114" s="406" t="s">
        <v>1510</v>
      </c>
      <c r="C114" s="406" t="s">
        <v>1866</v>
      </c>
      <c r="D114" s="407">
        <v>103</v>
      </c>
      <c r="E114" s="408">
        <v>2019</v>
      </c>
      <c r="F114" s="409">
        <v>43693</v>
      </c>
      <c r="G114" s="410" t="s">
        <v>1531</v>
      </c>
      <c r="H114" s="411" t="s">
        <v>1556</v>
      </c>
      <c r="I114" s="412" t="s">
        <v>1551</v>
      </c>
      <c r="J114" s="413">
        <v>43697.644560185188</v>
      </c>
      <c r="K114" s="414" t="s">
        <v>2045</v>
      </c>
      <c r="L114" s="415" t="str">
        <f>IF(COUNTIF(tabItensImprósperos[PREGÃO],tabPregões[[#This Row],[CHAVE]]) &gt; 0, "sim", "" )</f>
        <v>sim</v>
      </c>
      <c r="M114" s="416" t="str">
        <f t="shared" si="1"/>
        <v>*</v>
      </c>
    </row>
    <row r="115" spans="1:13" ht="16.2" x14ac:dyDescent="0.3">
      <c r="A115" s="405" t="s">
        <v>2133</v>
      </c>
      <c r="B115" s="406" t="s">
        <v>1510</v>
      </c>
      <c r="C115" s="406" t="s">
        <v>1866</v>
      </c>
      <c r="D115" s="407">
        <v>102</v>
      </c>
      <c r="E115" s="408">
        <v>2019</v>
      </c>
      <c r="F115" s="409">
        <v>43720</v>
      </c>
      <c r="G115" s="410" t="s">
        <v>1531</v>
      </c>
      <c r="H115" s="411" t="s">
        <v>1366</v>
      </c>
      <c r="I115" s="412" t="s">
        <v>1551</v>
      </c>
      <c r="J115" s="413">
        <v>44006.438206018516</v>
      </c>
      <c r="K115" s="414" t="s">
        <v>3657</v>
      </c>
      <c r="L115" s="415" t="str">
        <f>IF(COUNTIF(tabItensImprósperos[PREGÃO],tabPregões[[#This Row],[CHAVE]]) &gt; 0, "sim", "" )</f>
        <v>sim</v>
      </c>
      <c r="M115" s="416" t="str">
        <f t="shared" si="1"/>
        <v>*</v>
      </c>
    </row>
    <row r="116" spans="1:13" ht="16.2" x14ac:dyDescent="0.3">
      <c r="A116" s="405" t="s">
        <v>1888</v>
      </c>
      <c r="B116" s="406" t="s">
        <v>1510</v>
      </c>
      <c r="C116" s="406" t="s">
        <v>1866</v>
      </c>
      <c r="D116" s="407">
        <v>95</v>
      </c>
      <c r="E116" s="408">
        <v>2019</v>
      </c>
      <c r="F116" s="409">
        <v>43341</v>
      </c>
      <c r="G116" s="410" t="s">
        <v>1531</v>
      </c>
      <c r="H116" s="411" t="s">
        <v>1886</v>
      </c>
      <c r="I116" s="412" t="s">
        <v>1551</v>
      </c>
      <c r="J116" s="413">
        <v>43697.49428240741</v>
      </c>
      <c r="K116" s="414" t="s">
        <v>1944</v>
      </c>
      <c r="L116" s="415" t="str">
        <f>IF(COUNTIF(tabItensImprósperos[PREGÃO],tabPregões[[#This Row],[CHAVE]]) &gt; 0, "sim", "" )</f>
        <v/>
      </c>
      <c r="M116" s="416" t="str">
        <f t="shared" si="1"/>
        <v>*</v>
      </c>
    </row>
    <row r="117" spans="1:13" ht="16.2" x14ac:dyDescent="0.3">
      <c r="A117" s="405" t="s">
        <v>1851</v>
      </c>
      <c r="B117" s="406" t="s">
        <v>1510</v>
      </c>
      <c r="C117" s="406" t="s">
        <v>1866</v>
      </c>
      <c r="D117" s="407">
        <v>92</v>
      </c>
      <c r="E117" s="408">
        <v>2019</v>
      </c>
      <c r="F117" s="409">
        <v>43672</v>
      </c>
      <c r="G117" s="410" t="s">
        <v>1531</v>
      </c>
      <c r="H117" s="411" t="s">
        <v>1850</v>
      </c>
      <c r="I117" s="412" t="s">
        <v>1551</v>
      </c>
      <c r="J117" s="413">
        <v>43699.366689814815</v>
      </c>
      <c r="K117" s="414" t="s">
        <v>2045</v>
      </c>
      <c r="L117" s="415" t="str">
        <f>IF(COUNTIF(tabItensImprósperos[PREGÃO],tabPregões[[#This Row],[CHAVE]]) &gt; 0, "sim", "" )</f>
        <v>sim</v>
      </c>
      <c r="M117" s="416" t="str">
        <f t="shared" si="1"/>
        <v>*</v>
      </c>
    </row>
    <row r="118" spans="1:13" ht="16.2" x14ac:dyDescent="0.3">
      <c r="A118" s="405" t="s">
        <v>1884</v>
      </c>
      <c r="B118" s="406" t="s">
        <v>1510</v>
      </c>
      <c r="C118" s="406" t="s">
        <v>1866</v>
      </c>
      <c r="D118" s="407">
        <v>86</v>
      </c>
      <c r="E118" s="408">
        <v>2019</v>
      </c>
      <c r="F118" s="409">
        <v>43749</v>
      </c>
      <c r="G118" s="410" t="s">
        <v>1531</v>
      </c>
      <c r="H118" s="411" t="s">
        <v>1883</v>
      </c>
      <c r="I118" s="412" t="s">
        <v>1551</v>
      </c>
      <c r="J118" s="413">
        <v>43774.37358796296</v>
      </c>
      <c r="K118" s="414" t="s">
        <v>1803</v>
      </c>
      <c r="L118" s="415" t="str">
        <f>IF(COUNTIF(tabItensImprósperos[PREGÃO],tabPregões[[#This Row],[CHAVE]]) &gt; 0, "sim", "" )</f>
        <v>sim</v>
      </c>
      <c r="M118" s="416" t="str">
        <f t="shared" si="1"/>
        <v>*</v>
      </c>
    </row>
    <row r="119" spans="1:13" ht="16.2" x14ac:dyDescent="0.3">
      <c r="A119" s="405" t="s">
        <v>1882</v>
      </c>
      <c r="B119" s="406" t="s">
        <v>1510</v>
      </c>
      <c r="C119" s="406" t="s">
        <v>1866</v>
      </c>
      <c r="D119" s="407">
        <v>77</v>
      </c>
      <c r="E119" s="408">
        <v>2019</v>
      </c>
      <c r="F119" s="409">
        <v>43734</v>
      </c>
      <c r="G119" s="410" t="s">
        <v>1531</v>
      </c>
      <c r="H119" s="411" t="s">
        <v>1881</v>
      </c>
      <c r="I119" s="412" t="s">
        <v>1551</v>
      </c>
      <c r="J119" s="413">
        <v>43738.347314814811</v>
      </c>
      <c r="K119" s="414" t="s">
        <v>2160</v>
      </c>
      <c r="L119" s="415" t="str">
        <f>IF(COUNTIF(tabItensImprósperos[PREGÃO],tabPregões[[#This Row],[CHAVE]]) &gt; 0, "sim", "" )</f>
        <v>sim</v>
      </c>
      <c r="M119" s="416" t="str">
        <f t="shared" si="1"/>
        <v>*</v>
      </c>
    </row>
    <row r="120" spans="1:13" ht="16.2" x14ac:dyDescent="0.3">
      <c r="A120" s="405" t="s">
        <v>1853</v>
      </c>
      <c r="B120" s="406" t="s">
        <v>1510</v>
      </c>
      <c r="C120" s="406" t="s">
        <v>1866</v>
      </c>
      <c r="D120" s="407">
        <v>76</v>
      </c>
      <c r="E120" s="408">
        <v>2019</v>
      </c>
      <c r="F120" s="409">
        <v>43668</v>
      </c>
      <c r="G120" s="410" t="s">
        <v>1531</v>
      </c>
      <c r="H120" s="411" t="s">
        <v>1660</v>
      </c>
      <c r="I120" s="412" t="s">
        <v>1551</v>
      </c>
      <c r="J120" s="413">
        <v>43672.698657407411</v>
      </c>
      <c r="K120" s="414" t="s">
        <v>1939</v>
      </c>
      <c r="L120" s="415" t="str">
        <f>IF(COUNTIF(tabItensImprósperos[PREGÃO],tabPregões[[#This Row],[CHAVE]]) &gt; 0, "sim", "" )</f>
        <v>sim</v>
      </c>
      <c r="M120" s="416" t="str">
        <f t="shared" si="1"/>
        <v>*</v>
      </c>
    </row>
    <row r="121" spans="1:13" ht="16.2" x14ac:dyDescent="0.3">
      <c r="A121" s="405" t="s">
        <v>2199</v>
      </c>
      <c r="B121" s="406" t="s">
        <v>1509</v>
      </c>
      <c r="C121" s="406" t="s">
        <v>1866</v>
      </c>
      <c r="D121" s="407">
        <v>72</v>
      </c>
      <c r="E121" s="408">
        <v>2019</v>
      </c>
      <c r="F121" s="409">
        <v>43735</v>
      </c>
      <c r="G121" s="410" t="s">
        <v>1531</v>
      </c>
      <c r="H121" s="411" t="s">
        <v>1672</v>
      </c>
      <c r="I121" s="412" t="s">
        <v>2196</v>
      </c>
      <c r="J121" s="413">
        <v>43755.461342592593</v>
      </c>
      <c r="K121" s="414" t="s">
        <v>2045</v>
      </c>
      <c r="L121" s="415" t="str">
        <f>IF(COUNTIF(tabItensImprósperos[PREGÃO],tabPregões[[#This Row],[CHAVE]]) &gt; 0, "sim", "" )</f>
        <v/>
      </c>
      <c r="M121" s="416" t="str">
        <f t="shared" si="1"/>
        <v>*</v>
      </c>
    </row>
    <row r="122" spans="1:13" ht="16.2" x14ac:dyDescent="0.3">
      <c r="A122" s="405" t="s">
        <v>2162</v>
      </c>
      <c r="B122" s="406" t="s">
        <v>1509</v>
      </c>
      <c r="C122" s="406" t="s">
        <v>1866</v>
      </c>
      <c r="D122" s="407">
        <v>71</v>
      </c>
      <c r="E122" s="408">
        <v>2019</v>
      </c>
      <c r="F122" s="409">
        <v>43739</v>
      </c>
      <c r="G122" s="410" t="s">
        <v>1531</v>
      </c>
      <c r="H122" s="411" t="s">
        <v>1668</v>
      </c>
      <c r="I122" s="412" t="s">
        <v>1551</v>
      </c>
      <c r="J122" s="413">
        <v>43739.65048611111</v>
      </c>
      <c r="K122" s="414" t="s">
        <v>2163</v>
      </c>
      <c r="L122" s="415" t="str">
        <f>IF(COUNTIF(tabItensImprósperos[PREGÃO],tabPregões[[#This Row],[CHAVE]]) &gt; 0, "sim", "" )</f>
        <v/>
      </c>
      <c r="M122" s="416" t="str">
        <f t="shared" si="1"/>
        <v>*</v>
      </c>
    </row>
    <row r="123" spans="1:13" ht="16.2" x14ac:dyDescent="0.3">
      <c r="A123" s="405" t="s">
        <v>1773</v>
      </c>
      <c r="B123" s="406" t="s">
        <v>1510</v>
      </c>
      <c r="C123" s="406" t="s">
        <v>1866</v>
      </c>
      <c r="D123" s="407">
        <v>70</v>
      </c>
      <c r="E123" s="408">
        <v>2019</v>
      </c>
      <c r="F123" s="409">
        <v>43656</v>
      </c>
      <c r="G123" s="410" t="s">
        <v>1531</v>
      </c>
      <c r="H123" s="411" t="s">
        <v>1347</v>
      </c>
      <c r="I123" s="412" t="s">
        <v>1551</v>
      </c>
      <c r="J123" s="413">
        <v>43683.639189814814</v>
      </c>
      <c r="K123" s="414" t="s">
        <v>1832</v>
      </c>
      <c r="L123" s="415" t="str">
        <f>IF(COUNTIF(tabItensImprósperos[PREGÃO],tabPregões[[#This Row],[CHAVE]]) &gt; 0, "sim", "" )</f>
        <v>sim</v>
      </c>
      <c r="M123" s="416" t="str">
        <f t="shared" si="1"/>
        <v>*</v>
      </c>
    </row>
    <row r="124" spans="1:13" ht="16.2" x14ac:dyDescent="0.3">
      <c r="A124" s="405" t="s">
        <v>1579</v>
      </c>
      <c r="B124" s="406" t="s">
        <v>1510</v>
      </c>
      <c r="C124" s="406" t="s">
        <v>1867</v>
      </c>
      <c r="D124" s="407">
        <v>64</v>
      </c>
      <c r="E124" s="408">
        <v>2019</v>
      </c>
      <c r="F124" s="409">
        <v>43641</v>
      </c>
      <c r="G124" s="410" t="s">
        <v>1531</v>
      </c>
      <c r="H124" s="411" t="s">
        <v>1791</v>
      </c>
      <c r="I124" s="412" t="s">
        <v>1551</v>
      </c>
      <c r="J124" s="413">
        <v>43612.639907407407</v>
      </c>
      <c r="K124" s="414" t="s">
        <v>1580</v>
      </c>
      <c r="L124" s="415" t="str">
        <f>IF(COUNTIF(tabItensImprósperos[PREGÃO],tabPregões[[#This Row],[CHAVE]]) &gt; 0, "sim", "" )</f>
        <v/>
      </c>
      <c r="M124" s="416" t="str">
        <f t="shared" si="1"/>
        <v>*</v>
      </c>
    </row>
    <row r="125" spans="1:13" ht="16.2" x14ac:dyDescent="0.3">
      <c r="A125" s="405" t="s">
        <v>1955</v>
      </c>
      <c r="B125" s="406" t="s">
        <v>1509</v>
      </c>
      <c r="C125" s="406" t="s">
        <v>1866</v>
      </c>
      <c r="D125" s="407">
        <v>60</v>
      </c>
      <c r="E125" s="408">
        <v>2019</v>
      </c>
      <c r="F125" s="409">
        <v>43732</v>
      </c>
      <c r="G125" s="410" t="s">
        <v>1531</v>
      </c>
      <c r="H125" s="411" t="s">
        <v>1954</v>
      </c>
      <c r="I125" s="412" t="s">
        <v>1551</v>
      </c>
      <c r="J125" s="413">
        <v>43969.572453703702</v>
      </c>
      <c r="K125" s="414" t="s">
        <v>1932</v>
      </c>
      <c r="L125" s="415" t="str">
        <f>IF(COUNTIF(tabItensImprósperos[PREGÃO],tabPregões[[#This Row],[CHAVE]]) &gt; 0, "sim", "" )</f>
        <v/>
      </c>
      <c r="M125" s="416" t="str">
        <f t="shared" si="1"/>
        <v>*</v>
      </c>
    </row>
    <row r="126" spans="1:13" ht="16.2" x14ac:dyDescent="0.3">
      <c r="A126" s="405" t="s">
        <v>1894</v>
      </c>
      <c r="B126" s="406" t="s">
        <v>1510</v>
      </c>
      <c r="C126" s="406" t="s">
        <v>1867</v>
      </c>
      <c r="D126" s="407">
        <v>59</v>
      </c>
      <c r="E126" s="408">
        <v>2019</v>
      </c>
      <c r="F126" s="409">
        <v>43622</v>
      </c>
      <c r="G126" s="410" t="s">
        <v>1531</v>
      </c>
      <c r="H126" s="411" t="s">
        <v>1660</v>
      </c>
      <c r="I126" s="412" t="s">
        <v>1551</v>
      </c>
      <c r="J126" s="413">
        <v>43783.387152777781</v>
      </c>
      <c r="K126" s="414" t="s">
        <v>2254</v>
      </c>
      <c r="L126" s="415" t="str">
        <f>IF(COUNTIF(tabItensImprósperos[PREGÃO],tabPregões[[#This Row],[CHAVE]]) &gt; 0, "sim", "" )</f>
        <v>sim</v>
      </c>
      <c r="M126" s="416" t="str">
        <f t="shared" si="1"/>
        <v>*</v>
      </c>
    </row>
    <row r="127" spans="1:13" ht="16.2" x14ac:dyDescent="0.3">
      <c r="A127" s="405" t="s">
        <v>2044</v>
      </c>
      <c r="B127" s="406" t="s">
        <v>1509</v>
      </c>
      <c r="C127" s="406" t="s">
        <v>1866</v>
      </c>
      <c r="D127" s="407">
        <v>51</v>
      </c>
      <c r="E127" s="408">
        <v>2019</v>
      </c>
      <c r="F127" s="409">
        <v>43689</v>
      </c>
      <c r="G127" s="410" t="s">
        <v>1531</v>
      </c>
      <c r="H127" s="411" t="s">
        <v>1619</v>
      </c>
      <c r="I127" s="412" t="s">
        <v>1551</v>
      </c>
      <c r="J127" s="413">
        <v>43699.6252662037</v>
      </c>
      <c r="K127" s="414" t="s">
        <v>1536</v>
      </c>
      <c r="L127" s="415" t="str">
        <f>IF(COUNTIF(tabItensImprósperos[PREGÃO],tabPregões[[#This Row],[CHAVE]]) &gt; 0, "sim", "" )</f>
        <v/>
      </c>
      <c r="M127" s="416" t="str">
        <f t="shared" si="1"/>
        <v>*</v>
      </c>
    </row>
    <row r="128" spans="1:13" ht="16.2" x14ac:dyDescent="0.3">
      <c r="A128" s="405" t="s">
        <v>1991</v>
      </c>
      <c r="B128" s="406" t="s">
        <v>1509</v>
      </c>
      <c r="C128" s="406" t="s">
        <v>1866</v>
      </c>
      <c r="D128" s="407">
        <v>48</v>
      </c>
      <c r="E128" s="408">
        <v>2019</v>
      </c>
      <c r="F128" s="409">
        <v>43700</v>
      </c>
      <c r="G128" s="410" t="s">
        <v>1531</v>
      </c>
      <c r="H128" s="411" t="s">
        <v>1990</v>
      </c>
      <c r="I128" s="412" t="s">
        <v>1551</v>
      </c>
      <c r="J128" s="413">
        <v>43703.569861111115</v>
      </c>
      <c r="K128" s="414" t="s">
        <v>2045</v>
      </c>
      <c r="L128" s="415" t="str">
        <f>IF(COUNTIF(tabItensImprósperos[PREGÃO],tabPregões[[#This Row],[CHAVE]]) &gt; 0, "sim", "" )</f>
        <v>sim</v>
      </c>
      <c r="M128" s="416" t="str">
        <f t="shared" si="1"/>
        <v>*</v>
      </c>
    </row>
    <row r="129" spans="1:13" ht="16.2" x14ac:dyDescent="0.3">
      <c r="A129" s="405" t="s">
        <v>2013</v>
      </c>
      <c r="B129" s="406" t="s">
        <v>1509</v>
      </c>
      <c r="C129" s="406" t="s">
        <v>1866</v>
      </c>
      <c r="D129" s="407">
        <v>46</v>
      </c>
      <c r="E129" s="408">
        <v>2019</v>
      </c>
      <c r="F129" s="409">
        <v>43711</v>
      </c>
      <c r="G129" s="410" t="s">
        <v>1531</v>
      </c>
      <c r="H129" s="411" t="s">
        <v>2014</v>
      </c>
      <c r="I129" s="412" t="s">
        <v>1551</v>
      </c>
      <c r="J129" s="413">
        <v>43713.328356481485</v>
      </c>
      <c r="K129" s="414" t="s">
        <v>1932</v>
      </c>
      <c r="L129" s="415" t="str">
        <f>IF(COUNTIF(tabItensImprósperos[PREGÃO],tabPregões[[#This Row],[CHAVE]]) &gt; 0, "sim", "" )</f>
        <v>sim</v>
      </c>
      <c r="M129" s="416" t="str">
        <f t="shared" si="1"/>
        <v>*</v>
      </c>
    </row>
    <row r="130" spans="1:13" ht="16.2" x14ac:dyDescent="0.3">
      <c r="A130" s="405" t="s">
        <v>1855</v>
      </c>
      <c r="B130" s="406" t="s">
        <v>1509</v>
      </c>
      <c r="C130" s="406" t="s">
        <v>1866</v>
      </c>
      <c r="D130" s="407">
        <v>44</v>
      </c>
      <c r="E130" s="408">
        <v>2019</v>
      </c>
      <c r="F130" s="409">
        <v>43697</v>
      </c>
      <c r="G130" s="410" t="s">
        <v>1531</v>
      </c>
      <c r="H130" s="411" t="s">
        <v>1854</v>
      </c>
      <c r="I130" s="412" t="s">
        <v>1551</v>
      </c>
      <c r="J130" s="413">
        <v>43699.572569444441</v>
      </c>
      <c r="K130" s="414" t="s">
        <v>1910</v>
      </c>
      <c r="L130" s="415" t="str">
        <f>IF(COUNTIF(tabItensImprósperos[PREGÃO],tabPregões[[#This Row],[CHAVE]]) &gt; 0, "sim", "" )</f>
        <v/>
      </c>
      <c r="M130" s="416" t="str">
        <f t="shared" si="1"/>
        <v>*</v>
      </c>
    </row>
    <row r="131" spans="1:13" ht="16.2" x14ac:dyDescent="0.3">
      <c r="A131" s="405" t="s">
        <v>1841</v>
      </c>
      <c r="B131" s="406" t="s">
        <v>1510</v>
      </c>
      <c r="C131" s="406" t="s">
        <v>1867</v>
      </c>
      <c r="D131" s="407">
        <v>43</v>
      </c>
      <c r="E131" s="408">
        <v>2019</v>
      </c>
      <c r="F131" s="409">
        <v>43626</v>
      </c>
      <c r="G131" s="410" t="s">
        <v>1531</v>
      </c>
      <c r="H131" s="411" t="s">
        <v>1839</v>
      </c>
      <c r="I131" s="412" t="s">
        <v>1551</v>
      </c>
      <c r="J131" s="413">
        <v>43635.609733796293</v>
      </c>
      <c r="K131" s="414" t="s">
        <v>1840</v>
      </c>
      <c r="L131" s="415" t="str">
        <f>IF(COUNTIF(tabItensImprósperos[PREGÃO],tabPregões[[#This Row],[CHAVE]]) &gt; 0, "sim", "" )</f>
        <v/>
      </c>
      <c r="M131" s="416" t="str">
        <f t="shared" ref="M131:M194" si="2">"*"</f>
        <v>*</v>
      </c>
    </row>
    <row r="132" spans="1:13" ht="16.2" x14ac:dyDescent="0.3">
      <c r="A132" s="405" t="s">
        <v>2051</v>
      </c>
      <c r="B132" s="406" t="s">
        <v>1509</v>
      </c>
      <c r="C132" s="406" t="s">
        <v>1866</v>
      </c>
      <c r="D132" s="407">
        <v>42</v>
      </c>
      <c r="E132" s="408">
        <v>2019</v>
      </c>
      <c r="F132" s="409">
        <v>43672</v>
      </c>
      <c r="G132" s="410" t="s">
        <v>1531</v>
      </c>
      <c r="H132" s="411" t="s">
        <v>2052</v>
      </c>
      <c r="I132" s="412" t="s">
        <v>1551</v>
      </c>
      <c r="J132" s="413">
        <v>43686.589768518519</v>
      </c>
      <c r="K132" s="414" t="s">
        <v>1536</v>
      </c>
      <c r="L132" s="415" t="str">
        <f>IF(COUNTIF(tabItensImprósperos[PREGÃO],tabPregões[[#This Row],[CHAVE]]) &gt; 0, "sim", "" )</f>
        <v/>
      </c>
      <c r="M132" s="416" t="str">
        <f t="shared" si="2"/>
        <v>*</v>
      </c>
    </row>
    <row r="133" spans="1:13" ht="16.2" x14ac:dyDescent="0.3">
      <c r="A133" s="405" t="s">
        <v>1752</v>
      </c>
      <c r="B133" s="406" t="s">
        <v>1509</v>
      </c>
      <c r="C133" s="406" t="s">
        <v>1866</v>
      </c>
      <c r="D133" s="407">
        <v>41</v>
      </c>
      <c r="E133" s="408">
        <v>2019</v>
      </c>
      <c r="F133" s="409">
        <v>43572</v>
      </c>
      <c r="G133" s="410" t="s">
        <v>1531</v>
      </c>
      <c r="H133" s="411" t="s">
        <v>1545</v>
      </c>
      <c r="I133" s="412" t="s">
        <v>1551</v>
      </c>
      <c r="J133" s="413">
        <v>43600.420717592591</v>
      </c>
      <c r="K133" s="414" t="s">
        <v>1751</v>
      </c>
      <c r="L133" s="415" t="str">
        <f>IF(COUNTIF(tabItensImprósperos[PREGÃO],tabPregões[[#This Row],[CHAVE]]) &gt; 0, "sim", "" )</f>
        <v/>
      </c>
      <c r="M133" s="416" t="str">
        <f t="shared" si="2"/>
        <v>*</v>
      </c>
    </row>
    <row r="134" spans="1:13" ht="16.2" x14ac:dyDescent="0.3">
      <c r="A134" s="405" t="s">
        <v>1534</v>
      </c>
      <c r="B134" s="406" t="s">
        <v>1510</v>
      </c>
      <c r="C134" s="406" t="s">
        <v>1866</v>
      </c>
      <c r="D134" s="407">
        <v>40</v>
      </c>
      <c r="E134" s="408">
        <v>2019</v>
      </c>
      <c r="F134" s="409">
        <v>43634</v>
      </c>
      <c r="G134" s="410" t="s">
        <v>1531</v>
      </c>
      <c r="H134" s="411" t="s">
        <v>1540</v>
      </c>
      <c r="I134" s="412" t="s">
        <v>1551</v>
      </c>
      <c r="J134" s="413">
        <v>43679.353113425925</v>
      </c>
      <c r="K134" s="414" t="s">
        <v>1815</v>
      </c>
      <c r="L134" s="415" t="str">
        <f>IF(COUNTIF(tabItensImprósperos[PREGÃO],tabPregões[[#This Row],[CHAVE]]) &gt; 0, "sim", "" )</f>
        <v>sim</v>
      </c>
      <c r="M134" s="416" t="str">
        <f t="shared" si="2"/>
        <v>*</v>
      </c>
    </row>
    <row r="135" spans="1:13" ht="16.2" x14ac:dyDescent="0.3">
      <c r="A135" s="405" t="s">
        <v>1903</v>
      </c>
      <c r="B135" s="406" t="s">
        <v>1509</v>
      </c>
      <c r="C135" s="406" t="s">
        <v>1866</v>
      </c>
      <c r="D135" s="407">
        <v>34</v>
      </c>
      <c r="E135" s="408">
        <v>2019</v>
      </c>
      <c r="F135" s="409">
        <v>43668</v>
      </c>
      <c r="G135" s="410" t="s">
        <v>1531</v>
      </c>
      <c r="H135" s="411" t="s">
        <v>1362</v>
      </c>
      <c r="I135" s="412" t="s">
        <v>1551</v>
      </c>
      <c r="J135" s="413">
        <v>43699.342256944445</v>
      </c>
      <c r="K135" s="414" t="s">
        <v>2045</v>
      </c>
      <c r="L135" s="415" t="str">
        <f>IF(COUNTIF(tabItensImprósperos[PREGÃO],tabPregões[[#This Row],[CHAVE]]) &gt; 0, "sim", "" )</f>
        <v/>
      </c>
      <c r="M135" s="416" t="str">
        <f t="shared" si="2"/>
        <v>*</v>
      </c>
    </row>
    <row r="136" spans="1:13" ht="16.2" x14ac:dyDescent="0.3">
      <c r="A136" s="405" t="s">
        <v>1860</v>
      </c>
      <c r="B136" s="406" t="s">
        <v>1509</v>
      </c>
      <c r="C136" s="406" t="s">
        <v>1866</v>
      </c>
      <c r="D136" s="407">
        <v>31</v>
      </c>
      <c r="E136" s="408">
        <v>2019</v>
      </c>
      <c r="F136" s="409">
        <v>43656</v>
      </c>
      <c r="G136" s="410" t="s">
        <v>1531</v>
      </c>
      <c r="H136" s="411" t="s">
        <v>1858</v>
      </c>
      <c r="I136" s="412" t="s">
        <v>1551</v>
      </c>
      <c r="J136" s="413">
        <v>43699.331504629627</v>
      </c>
      <c r="K136" s="414" t="s">
        <v>2045</v>
      </c>
      <c r="L136" s="415" t="str">
        <f>IF(COUNTIF(tabItensImprósperos[PREGÃO],tabPregões[[#This Row],[CHAVE]]) &gt; 0, "sim", "" )</f>
        <v/>
      </c>
      <c r="M136" s="416" t="str">
        <f t="shared" si="2"/>
        <v>*</v>
      </c>
    </row>
    <row r="137" spans="1:13" ht="16.2" x14ac:dyDescent="0.3">
      <c r="A137" s="405" t="s">
        <v>1749</v>
      </c>
      <c r="B137" s="406" t="s">
        <v>1510</v>
      </c>
      <c r="C137" s="406" t="s">
        <v>1866</v>
      </c>
      <c r="D137" s="407">
        <v>30</v>
      </c>
      <c r="E137" s="408">
        <v>2019</v>
      </c>
      <c r="F137" s="409">
        <v>43577</v>
      </c>
      <c r="G137" s="410" t="s">
        <v>1531</v>
      </c>
      <c r="H137" s="411" t="s">
        <v>1361</v>
      </c>
      <c r="I137" s="412" t="s">
        <v>1551</v>
      </c>
      <c r="J137" s="413">
        <v>43600.406539351854</v>
      </c>
      <c r="K137" s="414" t="s">
        <v>1748</v>
      </c>
      <c r="L137" s="415" t="str">
        <f>IF(COUNTIF(tabItensImprósperos[PREGÃO],tabPregões[[#This Row],[CHAVE]]) &gt; 0, "sim", "" )</f>
        <v/>
      </c>
      <c r="M137" s="416" t="str">
        <f t="shared" si="2"/>
        <v>*</v>
      </c>
    </row>
    <row r="138" spans="1:13" ht="16.2" x14ac:dyDescent="0.3">
      <c r="A138" s="405" t="s">
        <v>1533</v>
      </c>
      <c r="B138" s="406" t="s">
        <v>1509</v>
      </c>
      <c r="C138" s="406" t="s">
        <v>1867</v>
      </c>
      <c r="D138" s="407">
        <v>29</v>
      </c>
      <c r="E138" s="408">
        <v>2019</v>
      </c>
      <c r="F138" s="409">
        <v>43648</v>
      </c>
      <c r="G138" s="410" t="s">
        <v>1531</v>
      </c>
      <c r="H138" s="411" t="s">
        <v>1541</v>
      </c>
      <c r="I138" s="412" t="s">
        <v>1551</v>
      </c>
      <c r="J138" s="413">
        <v>43685.344282407408</v>
      </c>
      <c r="K138" s="414" t="s">
        <v>1999</v>
      </c>
      <c r="L138" s="415" t="str">
        <f>IF(COUNTIF(tabItensImprósperos[PREGÃO],tabPregões[[#This Row],[CHAVE]]) &gt; 0, "sim", "" )</f>
        <v>sim</v>
      </c>
      <c r="M138" s="416" t="str">
        <f t="shared" si="2"/>
        <v>*</v>
      </c>
    </row>
    <row r="139" spans="1:13" ht="16.2" x14ac:dyDescent="0.3">
      <c r="A139" s="405" t="s">
        <v>1520</v>
      </c>
      <c r="B139" s="406" t="s">
        <v>1509</v>
      </c>
      <c r="C139" s="406" t="s">
        <v>1866</v>
      </c>
      <c r="D139" s="407">
        <v>28</v>
      </c>
      <c r="E139" s="408">
        <v>2019</v>
      </c>
      <c r="F139" s="409">
        <v>43670</v>
      </c>
      <c r="G139" s="410" t="s">
        <v>1531</v>
      </c>
      <c r="H139" s="411" t="s">
        <v>1542</v>
      </c>
      <c r="I139" s="412" t="s">
        <v>1551</v>
      </c>
      <c r="J139" s="413">
        <v>43672.484664351854</v>
      </c>
      <c r="K139" s="414" t="s">
        <v>1932</v>
      </c>
      <c r="L139" s="415" t="str">
        <f>IF(COUNTIF(tabItensImprósperos[PREGÃO],tabPregões[[#This Row],[CHAVE]]) &gt; 0, "sim", "" )</f>
        <v>sim</v>
      </c>
      <c r="M139" s="416" t="str">
        <f t="shared" si="2"/>
        <v>*</v>
      </c>
    </row>
    <row r="140" spans="1:13" ht="16.2" x14ac:dyDescent="0.3">
      <c r="A140" s="405" t="s">
        <v>1557</v>
      </c>
      <c r="B140" s="406" t="s">
        <v>1510</v>
      </c>
      <c r="C140" s="406" t="s">
        <v>1866</v>
      </c>
      <c r="D140" s="407">
        <v>26</v>
      </c>
      <c r="E140" s="408">
        <v>2019</v>
      </c>
      <c r="F140" s="409">
        <v>43634</v>
      </c>
      <c r="G140" s="410" t="s">
        <v>1531</v>
      </c>
      <c r="H140" s="411" t="s">
        <v>1556</v>
      </c>
      <c r="I140" s="412" t="s">
        <v>1551</v>
      </c>
      <c r="J140" s="413">
        <v>43697.641412037039</v>
      </c>
      <c r="K140" s="414" t="s">
        <v>1932</v>
      </c>
      <c r="L140" s="415" t="str">
        <f>IF(COUNTIF(tabItensImprósperos[PREGÃO],tabPregões[[#This Row],[CHAVE]]) &gt; 0, "sim", "" )</f>
        <v>sim</v>
      </c>
      <c r="M140" s="416" t="str">
        <f t="shared" si="2"/>
        <v>*</v>
      </c>
    </row>
    <row r="141" spans="1:13" ht="16.2" x14ac:dyDescent="0.3">
      <c r="A141" s="405" t="s">
        <v>1518</v>
      </c>
      <c r="B141" s="406" t="s">
        <v>1509</v>
      </c>
      <c r="C141" s="406" t="s">
        <v>1866</v>
      </c>
      <c r="D141" s="407">
        <v>23</v>
      </c>
      <c r="E141" s="408">
        <v>2019</v>
      </c>
      <c r="F141" s="409">
        <v>43629</v>
      </c>
      <c r="G141" s="410" t="s">
        <v>1531</v>
      </c>
      <c r="H141" s="411" t="s">
        <v>1543</v>
      </c>
      <c r="I141" s="412" t="s">
        <v>1551</v>
      </c>
      <c r="J141" s="413">
        <v>43623.331689814811</v>
      </c>
      <c r="K141" s="414" t="s">
        <v>1832</v>
      </c>
      <c r="L141" s="415" t="str">
        <f>IF(COUNTIF(tabItensImprósperos[PREGÃO],tabPregões[[#This Row],[CHAVE]]) &gt; 0, "sim", "" )</f>
        <v/>
      </c>
      <c r="M141" s="416" t="str">
        <f t="shared" si="2"/>
        <v>*</v>
      </c>
    </row>
    <row r="142" spans="1:13" ht="16.2" x14ac:dyDescent="0.3">
      <c r="A142" s="405" t="s">
        <v>1525</v>
      </c>
      <c r="B142" s="406" t="s">
        <v>1510</v>
      </c>
      <c r="C142" s="406" t="s">
        <v>1866</v>
      </c>
      <c r="D142" s="407">
        <v>21</v>
      </c>
      <c r="E142" s="408">
        <v>2019</v>
      </c>
      <c r="F142" s="409">
        <v>43683</v>
      </c>
      <c r="G142" s="410" t="s">
        <v>1531</v>
      </c>
      <c r="H142" s="411" t="s">
        <v>1544</v>
      </c>
      <c r="I142" s="412" t="s">
        <v>1551</v>
      </c>
      <c r="J142" s="413">
        <v>43956.609039351853</v>
      </c>
      <c r="K142" s="414" t="s">
        <v>1803</v>
      </c>
      <c r="L142" s="415" t="str">
        <f>IF(COUNTIF(tabItensImprósperos[PREGÃO],tabPregões[[#This Row],[CHAVE]]) &gt; 0, "sim", "" )</f>
        <v/>
      </c>
      <c r="M142" s="416" t="str">
        <f t="shared" si="2"/>
        <v>*</v>
      </c>
    </row>
    <row r="143" spans="1:13" ht="16.2" x14ac:dyDescent="0.3">
      <c r="A143" s="405" t="s">
        <v>1537</v>
      </c>
      <c r="B143" s="406" t="s">
        <v>1510</v>
      </c>
      <c r="C143" s="406" t="s">
        <v>1866</v>
      </c>
      <c r="D143" s="407">
        <v>19</v>
      </c>
      <c r="E143" s="408">
        <v>2019</v>
      </c>
      <c r="F143" s="409">
        <v>43566</v>
      </c>
      <c r="G143" s="410" t="s">
        <v>1531</v>
      </c>
      <c r="H143" s="411" t="s">
        <v>1546</v>
      </c>
      <c r="I143" s="412" t="s">
        <v>1551</v>
      </c>
      <c r="J143" s="413">
        <v>43600.397928240738</v>
      </c>
      <c r="K143" s="414" t="s">
        <v>1536</v>
      </c>
      <c r="L143" s="415" t="str">
        <f>IF(COUNTIF(tabItensImprósperos[PREGÃO],tabPregões[[#This Row],[CHAVE]]) &gt; 0, "sim", "" )</f>
        <v>sim</v>
      </c>
      <c r="M143" s="416" t="str">
        <f t="shared" si="2"/>
        <v>*</v>
      </c>
    </row>
    <row r="144" spans="1:13" ht="16.2" x14ac:dyDescent="0.3">
      <c r="A144" s="405" t="s">
        <v>1527</v>
      </c>
      <c r="B144" s="406" t="s">
        <v>1509</v>
      </c>
      <c r="C144" s="406" t="s">
        <v>1866</v>
      </c>
      <c r="D144" s="407">
        <v>16</v>
      </c>
      <c r="E144" s="408">
        <v>2019</v>
      </c>
      <c r="F144" s="409">
        <v>43635</v>
      </c>
      <c r="G144" s="410" t="s">
        <v>1531</v>
      </c>
      <c r="H144" s="411" t="s">
        <v>1545</v>
      </c>
      <c r="I144" s="412" t="s">
        <v>1551</v>
      </c>
      <c r="J144" s="413">
        <v>43686.692372685182</v>
      </c>
      <c r="K144" s="414" t="s">
        <v>1949</v>
      </c>
      <c r="L144" s="415" t="str">
        <f>IF(COUNTIF(tabItensImprósperos[PREGÃO],tabPregões[[#This Row],[CHAVE]]) &gt; 0, "sim", "" )</f>
        <v>sim</v>
      </c>
      <c r="M144" s="416" t="str">
        <f t="shared" si="2"/>
        <v>*</v>
      </c>
    </row>
    <row r="145" spans="1:13" ht="16.2" x14ac:dyDescent="0.3">
      <c r="A145" s="405" t="s">
        <v>1742</v>
      </c>
      <c r="B145" s="406" t="s">
        <v>1510</v>
      </c>
      <c r="C145" s="406" t="s">
        <v>1866</v>
      </c>
      <c r="D145" s="407">
        <v>12</v>
      </c>
      <c r="E145" s="408">
        <v>2019</v>
      </c>
      <c r="F145" s="409">
        <v>43657</v>
      </c>
      <c r="G145" s="410" t="s">
        <v>1531</v>
      </c>
      <c r="H145" s="411" t="s">
        <v>1660</v>
      </c>
      <c r="I145" s="412" t="s">
        <v>1551</v>
      </c>
      <c r="J145" s="413">
        <v>43672.685057870367</v>
      </c>
      <c r="K145" s="414" t="s">
        <v>1741</v>
      </c>
      <c r="L145" s="415" t="str">
        <f>IF(COUNTIF(tabItensImprósperos[PREGÃO],tabPregões[[#This Row],[CHAVE]]) &gt; 0, "sim", "" )</f>
        <v/>
      </c>
      <c r="M145" s="416" t="str">
        <f t="shared" si="2"/>
        <v>*</v>
      </c>
    </row>
    <row r="146" spans="1:13" ht="16.2" x14ac:dyDescent="0.3">
      <c r="A146" s="405" t="s">
        <v>1739</v>
      </c>
      <c r="B146" s="406" t="s">
        <v>1510</v>
      </c>
      <c r="C146" s="406" t="s">
        <v>1866</v>
      </c>
      <c r="D146" s="407">
        <v>11</v>
      </c>
      <c r="E146" s="408">
        <v>2019</v>
      </c>
      <c r="F146" s="409">
        <v>43539</v>
      </c>
      <c r="G146" s="410" t="s">
        <v>1531</v>
      </c>
      <c r="H146" s="411" t="s">
        <v>1371</v>
      </c>
      <c r="I146" s="412" t="s">
        <v>1551</v>
      </c>
      <c r="J146" s="413">
        <v>43671.699907407405</v>
      </c>
      <c r="K146" s="414" t="s">
        <v>1738</v>
      </c>
      <c r="L146" s="415" t="str">
        <f>IF(COUNTIF(tabItensImprósperos[PREGÃO],tabPregões[[#This Row],[CHAVE]]) &gt; 0, "sim", "" )</f>
        <v/>
      </c>
      <c r="M146" s="416" t="str">
        <f t="shared" si="2"/>
        <v>*</v>
      </c>
    </row>
    <row r="147" spans="1:13" ht="16.2" x14ac:dyDescent="0.3">
      <c r="A147" s="405" t="s">
        <v>1729</v>
      </c>
      <c r="B147" s="406" t="s">
        <v>1510</v>
      </c>
      <c r="C147" s="406" t="s">
        <v>1866</v>
      </c>
      <c r="D147" s="407">
        <v>9</v>
      </c>
      <c r="E147" s="408">
        <v>2019</v>
      </c>
      <c r="F147" s="409">
        <v>43565</v>
      </c>
      <c r="G147" s="410" t="s">
        <v>1531</v>
      </c>
      <c r="H147" s="411" t="s">
        <v>1727</v>
      </c>
      <c r="I147" s="412" t="s">
        <v>1551</v>
      </c>
      <c r="J147" s="413">
        <v>43600.397928240738</v>
      </c>
      <c r="K147" s="414" t="s">
        <v>1728</v>
      </c>
      <c r="L147" s="415" t="str">
        <f>IF(COUNTIF(tabItensImprósperos[PREGÃO],tabPregões[[#This Row],[CHAVE]]) &gt; 0, "sim", "" )</f>
        <v>sim</v>
      </c>
      <c r="M147" s="416" t="str">
        <f t="shared" si="2"/>
        <v>*</v>
      </c>
    </row>
    <row r="148" spans="1:13" ht="16.2" x14ac:dyDescent="0.3">
      <c r="A148" s="405" t="s">
        <v>1756</v>
      </c>
      <c r="B148" s="406" t="s">
        <v>1509</v>
      </c>
      <c r="C148" s="406" t="s">
        <v>1866</v>
      </c>
      <c r="D148" s="407">
        <v>8</v>
      </c>
      <c r="E148" s="408">
        <v>2019</v>
      </c>
      <c r="F148" s="409">
        <v>43588</v>
      </c>
      <c r="G148" s="410" t="s">
        <v>1531</v>
      </c>
      <c r="H148" s="411" t="s">
        <v>1754</v>
      </c>
      <c r="I148" s="412" t="s">
        <v>1551</v>
      </c>
      <c r="J148" s="413">
        <v>43600.420717592591</v>
      </c>
      <c r="K148" s="414" t="s">
        <v>1755</v>
      </c>
      <c r="L148" s="415" t="str">
        <f>IF(COUNTIF(tabItensImprósperos[PREGÃO],tabPregões[[#This Row],[CHAVE]]) &gt; 0, "sim", "" )</f>
        <v/>
      </c>
      <c r="M148" s="416" t="str">
        <f t="shared" si="2"/>
        <v>*</v>
      </c>
    </row>
    <row r="149" spans="1:13" ht="16.2" x14ac:dyDescent="0.3">
      <c r="A149" s="405" t="s">
        <v>1764</v>
      </c>
      <c r="B149" s="406" t="s">
        <v>1510</v>
      </c>
      <c r="C149" s="406" t="s">
        <v>1866</v>
      </c>
      <c r="D149" s="407">
        <v>8</v>
      </c>
      <c r="E149" s="408">
        <v>2019</v>
      </c>
      <c r="F149" s="409">
        <v>43591</v>
      </c>
      <c r="G149" s="410" t="s">
        <v>1531</v>
      </c>
      <c r="H149" s="411" t="s">
        <v>1762</v>
      </c>
      <c r="I149" s="412" t="s">
        <v>1551</v>
      </c>
      <c r="J149" s="413">
        <v>43600.438368055555</v>
      </c>
      <c r="K149" s="414" t="s">
        <v>1763</v>
      </c>
      <c r="L149" s="415" t="str">
        <f>IF(COUNTIF(tabItensImprósperos[PREGÃO],tabPregões[[#This Row],[CHAVE]]) &gt; 0, "sim", "" )</f>
        <v/>
      </c>
      <c r="M149" s="416" t="str">
        <f t="shared" si="2"/>
        <v>*</v>
      </c>
    </row>
    <row r="150" spans="1:13" ht="16.2" x14ac:dyDescent="0.3">
      <c r="A150" s="405" t="s">
        <v>2092</v>
      </c>
      <c r="B150" s="406" t="s">
        <v>1509</v>
      </c>
      <c r="C150" s="406" t="s">
        <v>1866</v>
      </c>
      <c r="D150" s="407">
        <v>7</v>
      </c>
      <c r="E150" s="408">
        <v>2019</v>
      </c>
      <c r="F150" s="409">
        <v>43669</v>
      </c>
      <c r="G150" s="410" t="s">
        <v>1531</v>
      </c>
      <c r="H150" s="411" t="s">
        <v>2091</v>
      </c>
      <c r="I150" s="412" t="s">
        <v>1551</v>
      </c>
      <c r="J150" s="413">
        <v>43699.61787037037</v>
      </c>
      <c r="K150" s="414" t="s">
        <v>1803</v>
      </c>
      <c r="L150" s="415" t="str">
        <f>IF(COUNTIF(tabItensImprósperos[PREGÃO],tabPregões[[#This Row],[CHAVE]]) &gt; 0, "sim", "" )</f>
        <v/>
      </c>
      <c r="M150" s="416" t="str">
        <f t="shared" si="2"/>
        <v>*</v>
      </c>
    </row>
    <row r="151" spans="1:13" ht="16.2" x14ac:dyDescent="0.3">
      <c r="A151" s="405" t="s">
        <v>2058</v>
      </c>
      <c r="B151" s="406" t="s">
        <v>1509</v>
      </c>
      <c r="C151" s="406" t="s">
        <v>1866</v>
      </c>
      <c r="D151" s="407">
        <v>4</v>
      </c>
      <c r="E151" s="408">
        <v>2019</v>
      </c>
      <c r="F151" s="409">
        <v>43626</v>
      </c>
      <c r="G151" s="410" t="s">
        <v>1531</v>
      </c>
      <c r="H151" s="411" t="s">
        <v>1545</v>
      </c>
      <c r="I151" s="412" t="s">
        <v>1551</v>
      </c>
      <c r="J151" s="413">
        <v>43686.654826388891</v>
      </c>
      <c r="K151" s="414" t="s">
        <v>1999</v>
      </c>
      <c r="L151" s="415" t="str">
        <f>IF(COUNTIF(tabItensImprósperos[PREGÃO],tabPregões[[#This Row],[CHAVE]]) &gt; 0, "sim", "" )</f>
        <v/>
      </c>
      <c r="M151" s="416" t="str">
        <f t="shared" si="2"/>
        <v>*</v>
      </c>
    </row>
    <row r="152" spans="1:13" ht="16.2" x14ac:dyDescent="0.3">
      <c r="A152" s="405" t="s">
        <v>1517</v>
      </c>
      <c r="B152" s="406" t="s">
        <v>1509</v>
      </c>
      <c r="C152" s="406" t="s">
        <v>1866</v>
      </c>
      <c r="D152" s="407">
        <v>3</v>
      </c>
      <c r="E152" s="408">
        <v>2019</v>
      </c>
      <c r="F152" s="409">
        <v>43591</v>
      </c>
      <c r="G152" s="410" t="s">
        <v>1531</v>
      </c>
      <c r="H152" s="411" t="s">
        <v>1372</v>
      </c>
      <c r="I152" s="412" t="s">
        <v>1551</v>
      </c>
      <c r="J152" s="413">
        <v>43623.327893518515</v>
      </c>
      <c r="K152" s="414" t="s">
        <v>1831</v>
      </c>
      <c r="L152" s="415" t="str">
        <f>IF(COUNTIF(tabItensImprósperos[PREGÃO],tabPregões[[#This Row],[CHAVE]]) &gt; 0, "sim", "" )</f>
        <v/>
      </c>
      <c r="M152" s="416" t="str">
        <f t="shared" si="2"/>
        <v>*</v>
      </c>
    </row>
    <row r="153" spans="1:13" ht="16.2" x14ac:dyDescent="0.3">
      <c r="A153" s="405" t="s">
        <v>1529</v>
      </c>
      <c r="B153" s="406" t="s">
        <v>1509</v>
      </c>
      <c r="C153" s="406" t="s">
        <v>1866</v>
      </c>
      <c r="D153" s="407">
        <v>2</v>
      </c>
      <c r="E153" s="408">
        <v>2019</v>
      </c>
      <c r="F153" s="409">
        <v>43536</v>
      </c>
      <c r="G153" s="410" t="s">
        <v>1531</v>
      </c>
      <c r="H153" s="411" t="s">
        <v>1547</v>
      </c>
      <c r="I153" s="412" t="s">
        <v>1551</v>
      </c>
      <c r="J153" s="413">
        <v>43600.397928240738</v>
      </c>
      <c r="K153" s="414" t="s">
        <v>1572</v>
      </c>
      <c r="L153" s="415" t="str">
        <f>IF(COUNTIF(tabItensImprósperos[PREGÃO],tabPregões[[#This Row],[CHAVE]]) &gt; 0, "sim", "" )</f>
        <v/>
      </c>
      <c r="M153" s="416" t="str">
        <f t="shared" si="2"/>
        <v>*</v>
      </c>
    </row>
    <row r="154" spans="1:13" ht="16.2" x14ac:dyDescent="0.3">
      <c r="A154" s="405" t="s">
        <v>1526</v>
      </c>
      <c r="B154" s="406" t="s">
        <v>1510</v>
      </c>
      <c r="C154" s="406" t="s">
        <v>1866</v>
      </c>
      <c r="D154" s="407">
        <v>2</v>
      </c>
      <c r="E154" s="408">
        <v>2019</v>
      </c>
      <c r="F154" s="409">
        <v>43657</v>
      </c>
      <c r="G154" s="410" t="s">
        <v>1531</v>
      </c>
      <c r="H154" s="411" t="s">
        <v>1548</v>
      </c>
      <c r="I154" s="412" t="s">
        <v>1551</v>
      </c>
      <c r="J154" s="413">
        <v>43662.333449074074</v>
      </c>
      <c r="K154" s="414" t="s">
        <v>1573</v>
      </c>
      <c r="L154" s="415" t="str">
        <f>IF(COUNTIF(tabItensImprósperos[PREGÃO],tabPregões[[#This Row],[CHAVE]]) &gt; 0, "sim", "" )</f>
        <v>sim</v>
      </c>
      <c r="M154" s="416" t="str">
        <f t="shared" si="2"/>
        <v>*</v>
      </c>
    </row>
    <row r="155" spans="1:13" ht="16.2" x14ac:dyDescent="0.3">
      <c r="A155" s="405" t="s">
        <v>1760</v>
      </c>
      <c r="B155" s="406" t="s">
        <v>1509</v>
      </c>
      <c r="C155" s="406" t="s">
        <v>1866</v>
      </c>
      <c r="D155" s="407">
        <v>1</v>
      </c>
      <c r="E155" s="408">
        <v>2019</v>
      </c>
      <c r="F155" s="409">
        <v>43581</v>
      </c>
      <c r="G155" s="410" t="s">
        <v>1531</v>
      </c>
      <c r="H155" s="411" t="s">
        <v>1758</v>
      </c>
      <c r="I155" s="412" t="s">
        <v>1551</v>
      </c>
      <c r="J155" s="413">
        <v>43600.422094907408</v>
      </c>
      <c r="K155" s="414" t="s">
        <v>1759</v>
      </c>
      <c r="L155" s="415" t="str">
        <f>IF(COUNTIF(tabItensImprósperos[PREGÃO],tabPregões[[#This Row],[CHAVE]]) &gt; 0, "sim", "" )</f>
        <v/>
      </c>
      <c r="M155" s="416" t="str">
        <f t="shared" si="2"/>
        <v>*</v>
      </c>
    </row>
    <row r="156" spans="1:13" ht="16.2" x14ac:dyDescent="0.3">
      <c r="A156" s="405" t="s">
        <v>1721</v>
      </c>
      <c r="B156" s="406" t="s">
        <v>1510</v>
      </c>
      <c r="C156" s="406" t="s">
        <v>1866</v>
      </c>
      <c r="D156" s="407">
        <v>234</v>
      </c>
      <c r="E156" s="408">
        <v>2018</v>
      </c>
      <c r="F156" s="409">
        <v>43500</v>
      </c>
      <c r="G156" s="410" t="s">
        <v>1531</v>
      </c>
      <c r="H156" s="411" t="s">
        <v>1373</v>
      </c>
      <c r="I156" s="412" t="s">
        <v>1551</v>
      </c>
      <c r="J156" s="413">
        <v>43600.397928240738</v>
      </c>
      <c r="K156" s="414" t="s">
        <v>1720</v>
      </c>
      <c r="L156" s="415" t="str">
        <f>IF(COUNTIF(tabItensImprósperos[PREGÃO],tabPregões[[#This Row],[CHAVE]]) &gt; 0, "sim", "" )</f>
        <v/>
      </c>
      <c r="M156" s="416" t="str">
        <f t="shared" si="2"/>
        <v>*</v>
      </c>
    </row>
    <row r="157" spans="1:13" ht="16.2" x14ac:dyDescent="0.3">
      <c r="A157" s="405" t="s">
        <v>1717</v>
      </c>
      <c r="B157" s="406" t="s">
        <v>1510</v>
      </c>
      <c r="C157" s="406" t="s">
        <v>1866</v>
      </c>
      <c r="D157" s="407">
        <v>229</v>
      </c>
      <c r="E157" s="408">
        <v>2018</v>
      </c>
      <c r="F157" s="409">
        <v>43170</v>
      </c>
      <c r="G157" s="410" t="s">
        <v>1531</v>
      </c>
      <c r="H157" s="411" t="s">
        <v>1317</v>
      </c>
      <c r="I157" s="412" t="s">
        <v>1551</v>
      </c>
      <c r="J157" s="413">
        <v>43656.668043981481</v>
      </c>
      <c r="K157" s="414" t="s">
        <v>1718</v>
      </c>
      <c r="L157" s="415" t="str">
        <f>IF(COUNTIF(tabItensImprósperos[PREGÃO],tabPregões[[#This Row],[CHAVE]]) &gt; 0, "sim", "" )</f>
        <v>sim</v>
      </c>
      <c r="M157" s="416" t="str">
        <f t="shared" si="2"/>
        <v>*</v>
      </c>
    </row>
    <row r="158" spans="1:13" ht="16.2" x14ac:dyDescent="0.3">
      <c r="A158" s="405" t="s">
        <v>1708</v>
      </c>
      <c r="B158" s="406" t="s">
        <v>1510</v>
      </c>
      <c r="C158" s="406" t="s">
        <v>1866</v>
      </c>
      <c r="D158" s="407">
        <v>227</v>
      </c>
      <c r="E158" s="408">
        <v>2018</v>
      </c>
      <c r="F158" s="409">
        <v>43504</v>
      </c>
      <c r="G158" s="410" t="s">
        <v>1531</v>
      </c>
      <c r="H158" s="411" t="s">
        <v>1706</v>
      </c>
      <c r="I158" s="412" t="s">
        <v>1551</v>
      </c>
      <c r="J158" s="413">
        <v>43600.397928240738</v>
      </c>
      <c r="K158" s="414" t="s">
        <v>1707</v>
      </c>
      <c r="L158" s="415" t="str">
        <f>IF(COUNTIF(tabItensImprósperos[PREGÃO],tabPregões[[#This Row],[CHAVE]]) &gt; 0, "sim", "" )</f>
        <v/>
      </c>
      <c r="M158" s="416" t="str">
        <f t="shared" si="2"/>
        <v>*</v>
      </c>
    </row>
    <row r="159" spans="1:13" ht="28.8" x14ac:dyDescent="0.3">
      <c r="A159" s="405" t="s">
        <v>1700</v>
      </c>
      <c r="B159" s="406" t="s">
        <v>1510</v>
      </c>
      <c r="C159" s="406" t="s">
        <v>1866</v>
      </c>
      <c r="D159" s="407">
        <v>224</v>
      </c>
      <c r="E159" s="408">
        <v>2018</v>
      </c>
      <c r="F159" s="409">
        <v>43487</v>
      </c>
      <c r="G159" s="410" t="s">
        <v>1531</v>
      </c>
      <c r="H159" s="411" t="s">
        <v>4589</v>
      </c>
      <c r="I159" s="412" t="s">
        <v>4593</v>
      </c>
      <c r="J159" s="413">
        <v>45256.684641203705</v>
      </c>
      <c r="K159" s="414" t="s">
        <v>1699</v>
      </c>
      <c r="L159" s="415" t="str">
        <f>IF(COUNTIF(tabItensImprósperos[PREGÃO],tabPregões[[#This Row],[CHAVE]]) &gt; 0, "sim", "" )</f>
        <v/>
      </c>
      <c r="M159" s="416" t="str">
        <f t="shared" si="2"/>
        <v>*</v>
      </c>
    </row>
    <row r="160" spans="1:13" ht="16.2" x14ac:dyDescent="0.3">
      <c r="A160" s="405" t="s">
        <v>1704</v>
      </c>
      <c r="B160" s="406" t="s">
        <v>1510</v>
      </c>
      <c r="C160" s="406" t="s">
        <v>1866</v>
      </c>
      <c r="D160" s="407">
        <v>215</v>
      </c>
      <c r="E160" s="408">
        <v>2018</v>
      </c>
      <c r="F160" s="409">
        <v>43559</v>
      </c>
      <c r="G160" s="410" t="s">
        <v>1531</v>
      </c>
      <c r="H160" s="411" t="s">
        <v>1702</v>
      </c>
      <c r="I160" s="412" t="s">
        <v>1551</v>
      </c>
      <c r="J160" s="413">
        <v>43600.397928240738</v>
      </c>
      <c r="K160" s="414" t="s">
        <v>1703</v>
      </c>
      <c r="L160" s="415" t="str">
        <f>IF(COUNTIF(tabItensImprósperos[PREGÃO],tabPregões[[#This Row],[CHAVE]]) &gt; 0, "sim", "" )</f>
        <v>sim</v>
      </c>
      <c r="M160" s="416" t="str">
        <f t="shared" si="2"/>
        <v>*</v>
      </c>
    </row>
    <row r="161" spans="1:13" ht="28.8" x14ac:dyDescent="0.3">
      <c r="A161" s="405" t="s">
        <v>1697</v>
      </c>
      <c r="B161" s="406" t="s">
        <v>1510</v>
      </c>
      <c r="C161" s="406" t="s">
        <v>1866</v>
      </c>
      <c r="D161" s="407">
        <v>208</v>
      </c>
      <c r="E161" s="408">
        <v>2018</v>
      </c>
      <c r="F161" s="409">
        <v>43487</v>
      </c>
      <c r="G161" s="410" t="s">
        <v>1531</v>
      </c>
      <c r="H161" s="411" t="s">
        <v>1695</v>
      </c>
      <c r="I161" s="412" t="s">
        <v>1551</v>
      </c>
      <c r="J161" s="413">
        <v>43600.397928240738</v>
      </c>
      <c r="K161" s="414" t="s">
        <v>1696</v>
      </c>
      <c r="L161" s="415" t="str">
        <f>IF(COUNTIF(tabItensImprósperos[PREGÃO],tabPregões[[#This Row],[CHAVE]]) &gt; 0, "sim", "" )</f>
        <v>sim</v>
      </c>
      <c r="M161" s="416" t="str">
        <f t="shared" si="2"/>
        <v>*</v>
      </c>
    </row>
    <row r="162" spans="1:13" ht="16.2" x14ac:dyDescent="0.3">
      <c r="A162" s="405" t="s">
        <v>1666</v>
      </c>
      <c r="B162" s="406" t="s">
        <v>1510</v>
      </c>
      <c r="C162" s="406" t="s">
        <v>1866</v>
      </c>
      <c r="D162" s="407">
        <v>195</v>
      </c>
      <c r="E162" s="408">
        <v>2018</v>
      </c>
      <c r="F162" s="409">
        <v>43430</v>
      </c>
      <c r="G162" s="410" t="s">
        <v>1531</v>
      </c>
      <c r="H162" s="411" t="s">
        <v>1664</v>
      </c>
      <c r="I162" s="412" t="s">
        <v>1551</v>
      </c>
      <c r="J162" s="413">
        <v>43600.397928240738</v>
      </c>
      <c r="K162" s="414" t="s">
        <v>1665</v>
      </c>
      <c r="L162" s="415" t="str">
        <f>IF(COUNTIF(tabItensImprósperos[PREGÃO],tabPregões[[#This Row],[CHAVE]]) &gt; 0, "sim", "" )</f>
        <v>sim</v>
      </c>
      <c r="M162" s="416" t="str">
        <f t="shared" si="2"/>
        <v>*</v>
      </c>
    </row>
    <row r="163" spans="1:13" ht="16.2" x14ac:dyDescent="0.3">
      <c r="A163" s="405" t="s">
        <v>1662</v>
      </c>
      <c r="B163" s="406" t="s">
        <v>1510</v>
      </c>
      <c r="C163" s="406" t="s">
        <v>1866</v>
      </c>
      <c r="D163" s="407">
        <v>191</v>
      </c>
      <c r="E163" s="408">
        <v>2018</v>
      </c>
      <c r="F163" s="409">
        <v>43437</v>
      </c>
      <c r="G163" s="410" t="s">
        <v>1531</v>
      </c>
      <c r="H163" s="411" t="s">
        <v>1660</v>
      </c>
      <c r="I163" s="412" t="s">
        <v>1551</v>
      </c>
      <c r="J163" s="413">
        <v>43600.397928240738</v>
      </c>
      <c r="K163" s="414" t="s">
        <v>1661</v>
      </c>
      <c r="L163" s="415" t="str">
        <f>IF(COUNTIF(tabItensImprósperos[PREGÃO],tabPregões[[#This Row],[CHAVE]]) &gt; 0, "sim", "" )</f>
        <v>sim</v>
      </c>
      <c r="M163" s="416" t="str">
        <f t="shared" si="2"/>
        <v>*</v>
      </c>
    </row>
    <row r="164" spans="1:13" ht="16.2" x14ac:dyDescent="0.3">
      <c r="A164" s="405" t="s">
        <v>1651</v>
      </c>
      <c r="B164" s="406" t="s">
        <v>1510</v>
      </c>
      <c r="C164" s="406" t="s">
        <v>1866</v>
      </c>
      <c r="D164" s="407">
        <v>170</v>
      </c>
      <c r="E164" s="408">
        <v>2018</v>
      </c>
      <c r="F164" s="409">
        <v>43396</v>
      </c>
      <c r="G164" s="410" t="s">
        <v>1531</v>
      </c>
      <c r="H164" s="411" t="s">
        <v>1649</v>
      </c>
      <c r="I164" s="412" t="s">
        <v>1551</v>
      </c>
      <c r="J164" s="413">
        <v>43600.397928240738</v>
      </c>
      <c r="K164" s="414" t="s">
        <v>1650</v>
      </c>
      <c r="L164" s="415" t="str">
        <f>IF(COUNTIF(tabItensImprósperos[PREGÃO],tabPregões[[#This Row],[CHAVE]]) &gt; 0, "sim", "" )</f>
        <v/>
      </c>
      <c r="M164" s="416" t="str">
        <f t="shared" si="2"/>
        <v>*</v>
      </c>
    </row>
    <row r="165" spans="1:13" ht="16.2" x14ac:dyDescent="0.3">
      <c r="A165" s="405" t="s">
        <v>1639</v>
      </c>
      <c r="B165" s="406" t="s">
        <v>1510</v>
      </c>
      <c r="C165" s="406" t="s">
        <v>1866</v>
      </c>
      <c r="D165" s="407">
        <v>161</v>
      </c>
      <c r="E165" s="408">
        <v>2018</v>
      </c>
      <c r="F165" s="409">
        <v>43374</v>
      </c>
      <c r="G165" s="410" t="s">
        <v>1531</v>
      </c>
      <c r="H165" s="411" t="s">
        <v>1637</v>
      </c>
      <c r="I165" s="412" t="s">
        <v>1551</v>
      </c>
      <c r="J165" s="413">
        <v>43600.397928240738</v>
      </c>
      <c r="K165" s="414" t="s">
        <v>1638</v>
      </c>
      <c r="L165" s="415" t="str">
        <f>IF(COUNTIF(tabItensImprósperos[PREGÃO],tabPregões[[#This Row],[CHAVE]]) &gt; 0, "sim", "" )</f>
        <v/>
      </c>
      <c r="M165" s="416" t="str">
        <f t="shared" si="2"/>
        <v>*</v>
      </c>
    </row>
    <row r="166" spans="1:13" ht="28.8" x14ac:dyDescent="0.3">
      <c r="A166" s="405" t="s">
        <v>1678</v>
      </c>
      <c r="B166" s="406" t="s">
        <v>1510</v>
      </c>
      <c r="C166" s="406" t="s">
        <v>1866</v>
      </c>
      <c r="D166" s="407">
        <v>160</v>
      </c>
      <c r="E166" s="408">
        <v>2018</v>
      </c>
      <c r="F166" s="409">
        <v>43461</v>
      </c>
      <c r="G166" s="410" t="s">
        <v>1531</v>
      </c>
      <c r="H166" s="411" t="s">
        <v>1676</v>
      </c>
      <c r="I166" s="412" t="s">
        <v>1551</v>
      </c>
      <c r="J166" s="413">
        <v>43600.397928240738</v>
      </c>
      <c r="K166" s="414" t="s">
        <v>1677</v>
      </c>
      <c r="L166" s="415" t="str">
        <f>IF(COUNTIF(tabItensImprósperos[PREGÃO],tabPregões[[#This Row],[CHAVE]]) &gt; 0, "sim", "" )</f>
        <v/>
      </c>
      <c r="M166" s="416" t="str">
        <f t="shared" si="2"/>
        <v>*</v>
      </c>
    </row>
    <row r="167" spans="1:13" ht="16.2" x14ac:dyDescent="0.3">
      <c r="A167" s="405" t="s">
        <v>1647</v>
      </c>
      <c r="B167" s="406" t="s">
        <v>1510</v>
      </c>
      <c r="C167" s="406" t="s">
        <v>1866</v>
      </c>
      <c r="D167" s="407">
        <v>158</v>
      </c>
      <c r="E167" s="408">
        <v>2018</v>
      </c>
      <c r="F167" s="409">
        <v>43391</v>
      </c>
      <c r="G167" s="410" t="s">
        <v>1531</v>
      </c>
      <c r="H167" s="411" t="s">
        <v>1645</v>
      </c>
      <c r="I167" s="412" t="s">
        <v>1551</v>
      </c>
      <c r="J167" s="413">
        <v>43600.397928240738</v>
      </c>
      <c r="K167" s="414" t="s">
        <v>1646</v>
      </c>
      <c r="L167" s="415" t="str">
        <f>IF(COUNTIF(tabItensImprósperos[PREGÃO],tabPregões[[#This Row],[CHAVE]]) &gt; 0, "sim", "" )</f>
        <v/>
      </c>
      <c r="M167" s="416" t="str">
        <f t="shared" si="2"/>
        <v>*</v>
      </c>
    </row>
    <row r="168" spans="1:13" ht="16.2" x14ac:dyDescent="0.3">
      <c r="A168" s="405" t="s">
        <v>1685</v>
      </c>
      <c r="B168" s="406" t="s">
        <v>1683</v>
      </c>
      <c r="C168" s="406"/>
      <c r="D168" s="407">
        <v>150</v>
      </c>
      <c r="E168" s="408">
        <v>2018</v>
      </c>
      <c r="F168" s="409">
        <v>43451</v>
      </c>
      <c r="G168" s="410" t="s">
        <v>1531</v>
      </c>
      <c r="H168" s="411" t="s">
        <v>1680</v>
      </c>
      <c r="I168" s="412" t="s">
        <v>1551</v>
      </c>
      <c r="J168" s="413">
        <v>43600.397928240738</v>
      </c>
      <c r="K168" s="414" t="s">
        <v>1681</v>
      </c>
      <c r="L168" s="415" t="str">
        <f>IF(COUNTIF(tabItensImprósperos[PREGÃO],tabPregões[[#This Row],[CHAVE]]) &gt; 0, "sim", "" )</f>
        <v/>
      </c>
      <c r="M168" s="416" t="str">
        <f t="shared" si="2"/>
        <v>*</v>
      </c>
    </row>
    <row r="169" spans="1:13" ht="16.2" x14ac:dyDescent="0.3">
      <c r="A169" s="405" t="s">
        <v>1656</v>
      </c>
      <c r="B169" s="406" t="s">
        <v>1510</v>
      </c>
      <c r="C169" s="406" t="s">
        <v>1866</v>
      </c>
      <c r="D169" s="407">
        <v>139</v>
      </c>
      <c r="E169" s="408">
        <v>2018</v>
      </c>
      <c r="F169" s="409">
        <v>43405</v>
      </c>
      <c r="G169" s="410" t="s">
        <v>1531</v>
      </c>
      <c r="H169" s="411" t="s">
        <v>1653</v>
      </c>
      <c r="I169" s="412" t="s">
        <v>1551</v>
      </c>
      <c r="J169" s="413">
        <v>43600.397928240738</v>
      </c>
      <c r="K169" s="414" t="s">
        <v>1654</v>
      </c>
      <c r="L169" s="415" t="str">
        <f>IF(COUNTIF(tabItensImprósperos[PREGÃO],tabPregões[[#This Row],[CHAVE]]) &gt; 0, "sim", "" )</f>
        <v/>
      </c>
      <c r="M169" s="416" t="str">
        <f t="shared" si="2"/>
        <v>*</v>
      </c>
    </row>
    <row r="170" spans="1:13" ht="16.2" x14ac:dyDescent="0.3">
      <c r="A170" s="405" t="s">
        <v>1595</v>
      </c>
      <c r="B170" s="406" t="s">
        <v>1510</v>
      </c>
      <c r="C170" s="406" t="s">
        <v>1866</v>
      </c>
      <c r="D170" s="407">
        <v>136</v>
      </c>
      <c r="E170" s="408">
        <v>2018</v>
      </c>
      <c r="F170" s="409">
        <v>43557</v>
      </c>
      <c r="G170" s="410" t="s">
        <v>1531</v>
      </c>
      <c r="H170" s="411" t="s">
        <v>1593</v>
      </c>
      <c r="I170" s="412" t="s">
        <v>1551</v>
      </c>
      <c r="J170" s="413">
        <v>43600.397928240738</v>
      </c>
      <c r="K170" s="414" t="s">
        <v>1594</v>
      </c>
      <c r="L170" s="415" t="str">
        <f>IF(COUNTIF(tabItensImprósperos[PREGÃO],tabPregões[[#This Row],[CHAVE]]) &gt; 0, "sim", "" )</f>
        <v/>
      </c>
      <c r="M170" s="416" t="str">
        <f t="shared" si="2"/>
        <v>*</v>
      </c>
    </row>
    <row r="171" spans="1:13" ht="16.2" x14ac:dyDescent="0.3">
      <c r="A171" s="405" t="s">
        <v>1617</v>
      </c>
      <c r="B171" s="406" t="s">
        <v>1510</v>
      </c>
      <c r="C171" s="406" t="s">
        <v>1866</v>
      </c>
      <c r="D171" s="407">
        <v>134</v>
      </c>
      <c r="E171" s="408">
        <v>2018</v>
      </c>
      <c r="F171" s="409">
        <v>43347</v>
      </c>
      <c r="G171" s="410" t="s">
        <v>1531</v>
      </c>
      <c r="H171" s="411" t="s">
        <v>1615</v>
      </c>
      <c r="I171" s="412" t="s">
        <v>1551</v>
      </c>
      <c r="J171" s="413">
        <v>43600.397928240738</v>
      </c>
      <c r="K171" s="414" t="s">
        <v>1616</v>
      </c>
      <c r="L171" s="415" t="str">
        <f>IF(COUNTIF(tabItensImprósperos[PREGÃO],tabPregões[[#This Row],[CHAVE]]) &gt; 0, "sim", "" )</f>
        <v/>
      </c>
      <c r="M171" s="416" t="str">
        <f t="shared" si="2"/>
        <v>*</v>
      </c>
    </row>
    <row r="172" spans="1:13" ht="16.2" x14ac:dyDescent="0.3">
      <c r="A172" s="405" t="s">
        <v>1604</v>
      </c>
      <c r="B172" s="406" t="s">
        <v>1510</v>
      </c>
      <c r="C172" s="406" t="s">
        <v>1866</v>
      </c>
      <c r="D172" s="407">
        <v>132</v>
      </c>
      <c r="E172" s="408">
        <v>2018</v>
      </c>
      <c r="F172" s="409">
        <v>43321</v>
      </c>
      <c r="G172" s="410" t="s">
        <v>1531</v>
      </c>
      <c r="H172" s="411" t="s">
        <v>1602</v>
      </c>
      <c r="I172" s="412" t="s">
        <v>1551</v>
      </c>
      <c r="J172" s="413">
        <v>43600.397928240738</v>
      </c>
      <c r="K172" s="414" t="s">
        <v>1603</v>
      </c>
      <c r="L172" s="415" t="str">
        <f>IF(COUNTIF(tabItensImprósperos[PREGÃO],tabPregões[[#This Row],[CHAVE]]) &gt; 0, "sim", "" )</f>
        <v>sim</v>
      </c>
      <c r="M172" s="416" t="str">
        <f t="shared" si="2"/>
        <v>*</v>
      </c>
    </row>
    <row r="173" spans="1:13" ht="16.2" x14ac:dyDescent="0.3">
      <c r="A173" s="405" t="s">
        <v>1628</v>
      </c>
      <c r="B173" s="406" t="s">
        <v>1510</v>
      </c>
      <c r="C173" s="406" t="s">
        <v>1866</v>
      </c>
      <c r="D173" s="407">
        <v>129</v>
      </c>
      <c r="E173" s="408">
        <v>2018</v>
      </c>
      <c r="F173" s="409">
        <v>43360</v>
      </c>
      <c r="G173" s="410" t="s">
        <v>1531</v>
      </c>
      <c r="H173" s="411" t="s">
        <v>1366</v>
      </c>
      <c r="I173" s="412" t="s">
        <v>1551</v>
      </c>
      <c r="J173" s="413">
        <v>43600.397928240738</v>
      </c>
      <c r="K173" s="414" t="s">
        <v>1626</v>
      </c>
      <c r="L173" s="415" t="str">
        <f>IF(COUNTIF(tabItensImprósperos[PREGÃO],tabPregões[[#This Row],[CHAVE]]) &gt; 0, "sim", "" )</f>
        <v>sim</v>
      </c>
      <c r="M173" s="416" t="str">
        <f t="shared" si="2"/>
        <v>*</v>
      </c>
    </row>
    <row r="174" spans="1:13" ht="16.2" x14ac:dyDescent="0.3">
      <c r="A174" s="405" t="s">
        <v>1613</v>
      </c>
      <c r="B174" s="406" t="s">
        <v>1510</v>
      </c>
      <c r="C174" s="406" t="s">
        <v>1866</v>
      </c>
      <c r="D174" s="407">
        <v>122</v>
      </c>
      <c r="E174" s="408">
        <v>2018</v>
      </c>
      <c r="F174" s="409">
        <v>43340</v>
      </c>
      <c r="G174" s="410" t="s">
        <v>1531</v>
      </c>
      <c r="H174" s="411" t="s">
        <v>1611</v>
      </c>
      <c r="I174" s="412" t="s">
        <v>1551</v>
      </c>
      <c r="J174" s="413">
        <v>43600.397928240738</v>
      </c>
      <c r="K174" s="414" t="s">
        <v>1612</v>
      </c>
      <c r="L174" s="415" t="str">
        <f>IF(COUNTIF(tabItensImprósperos[PREGÃO],tabPregões[[#This Row],[CHAVE]]) &gt; 0, "sim", "" )</f>
        <v/>
      </c>
      <c r="M174" s="416" t="str">
        <f t="shared" si="2"/>
        <v>*</v>
      </c>
    </row>
    <row r="175" spans="1:13" ht="16.2" x14ac:dyDescent="0.3">
      <c r="A175" s="405" t="s">
        <v>1746</v>
      </c>
      <c r="B175" s="406" t="s">
        <v>1509</v>
      </c>
      <c r="C175" s="406" t="s">
        <v>1866</v>
      </c>
      <c r="D175" s="407">
        <v>118</v>
      </c>
      <c r="E175" s="408">
        <v>2018</v>
      </c>
      <c r="F175" s="409">
        <v>43577</v>
      </c>
      <c r="G175" s="410" t="s">
        <v>1531</v>
      </c>
      <c r="H175" s="411" t="s">
        <v>1744</v>
      </c>
      <c r="I175" s="412" t="s">
        <v>1551</v>
      </c>
      <c r="J175" s="413">
        <v>43600.404143518521</v>
      </c>
      <c r="K175" s="414" t="s">
        <v>1745</v>
      </c>
      <c r="L175" s="415" t="str">
        <f>IF(COUNTIF(tabItensImprósperos[PREGÃO],tabPregões[[#This Row],[CHAVE]]) &gt; 0, "sim", "" )</f>
        <v/>
      </c>
      <c r="M175" s="416" t="str">
        <f t="shared" si="2"/>
        <v>*</v>
      </c>
    </row>
    <row r="176" spans="1:13" ht="16.2" x14ac:dyDescent="0.3">
      <c r="A176" s="405" t="s">
        <v>1725</v>
      </c>
      <c r="B176" s="406" t="s">
        <v>1509</v>
      </c>
      <c r="C176" s="406" t="s">
        <v>1866</v>
      </c>
      <c r="D176" s="407">
        <v>114</v>
      </c>
      <c r="E176" s="408">
        <v>2018</v>
      </c>
      <c r="F176" s="409">
        <v>43531</v>
      </c>
      <c r="G176" s="410" t="s">
        <v>1531</v>
      </c>
      <c r="H176" s="411" t="s">
        <v>1723</v>
      </c>
      <c r="I176" s="412" t="s">
        <v>1551</v>
      </c>
      <c r="J176" s="413">
        <v>43600.397928240738</v>
      </c>
      <c r="K176" s="414" t="s">
        <v>1724</v>
      </c>
      <c r="L176" s="415" t="str">
        <f>IF(COUNTIF(tabItensImprósperos[PREGÃO],tabPregões[[#This Row],[CHAVE]]) &gt; 0, "sim", "" )</f>
        <v/>
      </c>
      <c r="M176" s="416" t="str">
        <f t="shared" si="2"/>
        <v>*</v>
      </c>
    </row>
    <row r="177" spans="1:13" ht="16.2" x14ac:dyDescent="0.3">
      <c r="A177" s="405" t="s">
        <v>1733</v>
      </c>
      <c r="B177" s="406" t="s">
        <v>1509</v>
      </c>
      <c r="C177" s="406" t="s">
        <v>1866</v>
      </c>
      <c r="D177" s="407">
        <v>111</v>
      </c>
      <c r="E177" s="408">
        <v>2018</v>
      </c>
      <c r="F177" s="409">
        <v>43536</v>
      </c>
      <c r="G177" s="410" t="s">
        <v>1531</v>
      </c>
      <c r="H177" s="411" t="s">
        <v>1731</v>
      </c>
      <c r="I177" s="412" t="s">
        <v>1551</v>
      </c>
      <c r="J177" s="413">
        <v>43600.397928240738</v>
      </c>
      <c r="K177" s="414" t="s">
        <v>1732</v>
      </c>
      <c r="L177" s="415" t="str">
        <f>IF(COUNTIF(tabItensImprósperos[PREGÃO],tabPregões[[#This Row],[CHAVE]]) &gt; 0, "sim", "" )</f>
        <v/>
      </c>
      <c r="M177" s="416" t="str">
        <f t="shared" si="2"/>
        <v>*</v>
      </c>
    </row>
    <row r="178" spans="1:13" ht="16.2" x14ac:dyDescent="0.3">
      <c r="A178" s="405" t="s">
        <v>1873</v>
      </c>
      <c r="B178" s="406" t="s">
        <v>1509</v>
      </c>
      <c r="C178" s="406" t="s">
        <v>1866</v>
      </c>
      <c r="D178" s="407">
        <v>105</v>
      </c>
      <c r="E178" s="408">
        <v>2018</v>
      </c>
      <c r="F178" s="409">
        <v>43559</v>
      </c>
      <c r="G178" s="410" t="s">
        <v>1531</v>
      </c>
      <c r="H178" s="411" t="s">
        <v>1871</v>
      </c>
      <c r="I178" s="412" t="s">
        <v>1551</v>
      </c>
      <c r="J178" s="413">
        <v>43657.371516203704</v>
      </c>
      <c r="K178" s="414" t="s">
        <v>1872</v>
      </c>
      <c r="L178" s="415" t="str">
        <f>IF(COUNTIF(tabItensImprósperos[PREGÃO],tabPregões[[#This Row],[CHAVE]]) &gt; 0, "sim", "" )</f>
        <v/>
      </c>
      <c r="M178" s="416" t="str">
        <f t="shared" si="2"/>
        <v>*</v>
      </c>
    </row>
    <row r="179" spans="1:13" ht="16.2" x14ac:dyDescent="0.3">
      <c r="A179" s="405" t="s">
        <v>1735</v>
      </c>
      <c r="B179" s="406" t="s">
        <v>1509</v>
      </c>
      <c r="C179" s="406" t="s">
        <v>1866</v>
      </c>
      <c r="D179" s="407">
        <v>103</v>
      </c>
      <c r="E179" s="408">
        <v>2018</v>
      </c>
      <c r="F179" s="409">
        <v>43549</v>
      </c>
      <c r="G179" s="410" t="s">
        <v>1531</v>
      </c>
      <c r="H179" s="411" t="s">
        <v>1619</v>
      </c>
      <c r="I179" s="412" t="s">
        <v>1551</v>
      </c>
      <c r="J179" s="413">
        <v>43600.397928240738</v>
      </c>
      <c r="K179" s="414" t="s">
        <v>1736</v>
      </c>
      <c r="L179" s="415" t="str">
        <f>IF(COUNTIF(tabItensImprósperos[PREGÃO],tabPregões[[#This Row],[CHAVE]]) &gt; 0, "sim", "" )</f>
        <v/>
      </c>
      <c r="M179" s="416" t="str">
        <f t="shared" si="2"/>
        <v>*</v>
      </c>
    </row>
    <row r="180" spans="1:13" ht="16.2" x14ac:dyDescent="0.3">
      <c r="A180" s="405" t="s">
        <v>1712</v>
      </c>
      <c r="B180" s="406" t="s">
        <v>1509</v>
      </c>
      <c r="C180" s="406" t="s">
        <v>1866</v>
      </c>
      <c r="D180" s="407">
        <v>98</v>
      </c>
      <c r="E180" s="408">
        <v>2018</v>
      </c>
      <c r="F180" s="409">
        <v>43497</v>
      </c>
      <c r="G180" s="410" t="s">
        <v>1531</v>
      </c>
      <c r="H180" s="411" t="s">
        <v>1710</v>
      </c>
      <c r="I180" s="412" t="s">
        <v>1551</v>
      </c>
      <c r="J180" s="413">
        <v>43600.397928240738</v>
      </c>
      <c r="K180" s="414" t="s">
        <v>1711</v>
      </c>
      <c r="L180" s="415" t="str">
        <f>IF(COUNTIF(tabItensImprósperos[PREGÃO],tabPregões[[#This Row],[CHAVE]]) &gt; 0, "sim", "" )</f>
        <v/>
      </c>
      <c r="M180" s="416" t="str">
        <f t="shared" si="2"/>
        <v>*</v>
      </c>
    </row>
    <row r="181" spans="1:13" ht="16.2" x14ac:dyDescent="0.3">
      <c r="A181" s="405" t="s">
        <v>1693</v>
      </c>
      <c r="B181" s="406" t="s">
        <v>1509</v>
      </c>
      <c r="C181" s="406" t="s">
        <v>1866</v>
      </c>
      <c r="D181" s="407">
        <v>97</v>
      </c>
      <c r="E181" s="408">
        <v>2018</v>
      </c>
      <c r="F181" s="409">
        <v>43515</v>
      </c>
      <c r="G181" s="410" t="s">
        <v>1531</v>
      </c>
      <c r="H181" s="411" t="s">
        <v>1315</v>
      </c>
      <c r="I181" s="412" t="s">
        <v>1551</v>
      </c>
      <c r="J181" s="413">
        <v>43600.397928240738</v>
      </c>
      <c r="K181" s="414" t="s">
        <v>1692</v>
      </c>
      <c r="L181" s="415" t="str">
        <f>IF(COUNTIF(tabItensImprósperos[PREGÃO],tabPregões[[#This Row],[CHAVE]]) &gt; 0, "sim", "" )</f>
        <v/>
      </c>
      <c r="M181" s="416" t="str">
        <f t="shared" si="2"/>
        <v>*</v>
      </c>
    </row>
    <row r="182" spans="1:13" ht="16.2" x14ac:dyDescent="0.3">
      <c r="A182" s="405" t="s">
        <v>1715</v>
      </c>
      <c r="B182" s="406" t="s">
        <v>1509</v>
      </c>
      <c r="C182" s="406" t="s">
        <v>1866</v>
      </c>
      <c r="D182" s="407">
        <v>95</v>
      </c>
      <c r="E182" s="408">
        <v>2018</v>
      </c>
      <c r="F182" s="409">
        <v>43493</v>
      </c>
      <c r="G182" s="410" t="s">
        <v>1531</v>
      </c>
      <c r="H182" s="411" t="s">
        <v>1545</v>
      </c>
      <c r="I182" s="412" t="s">
        <v>1551</v>
      </c>
      <c r="J182" s="413">
        <v>43600.397928240738</v>
      </c>
      <c r="K182" s="414" t="s">
        <v>1714</v>
      </c>
      <c r="L182" s="415" t="str">
        <f>IF(COUNTIF(tabItensImprósperos[PREGÃO],tabPregões[[#This Row],[CHAVE]]) &gt; 0, "sim", "" )</f>
        <v>sim</v>
      </c>
      <c r="M182" s="416" t="str">
        <f t="shared" si="2"/>
        <v>*</v>
      </c>
    </row>
    <row r="183" spans="1:13" ht="16.2" x14ac:dyDescent="0.3">
      <c r="A183" s="405" t="s">
        <v>1688</v>
      </c>
      <c r="B183" s="406" t="s">
        <v>1509</v>
      </c>
      <c r="C183" s="406" t="s">
        <v>1866</v>
      </c>
      <c r="D183" s="407">
        <v>91</v>
      </c>
      <c r="E183" s="408">
        <v>2018</v>
      </c>
      <c r="F183" s="409">
        <v>43462</v>
      </c>
      <c r="G183" s="410" t="s">
        <v>1531</v>
      </c>
      <c r="H183" s="411" t="s">
        <v>1686</v>
      </c>
      <c r="I183" s="412" t="s">
        <v>1551</v>
      </c>
      <c r="J183" s="413">
        <v>43600.397928240738</v>
      </c>
      <c r="K183" s="414" t="s">
        <v>1687</v>
      </c>
      <c r="L183" s="415" t="str">
        <f>IF(COUNTIF(tabItensImprósperos[PREGÃO],tabPregões[[#This Row],[CHAVE]]) &gt; 0, "sim", "" )</f>
        <v>sim</v>
      </c>
      <c r="M183" s="416" t="str">
        <f t="shared" si="2"/>
        <v>*</v>
      </c>
    </row>
    <row r="184" spans="1:13" ht="16.2" x14ac:dyDescent="0.3">
      <c r="A184" s="405" t="s">
        <v>1670</v>
      </c>
      <c r="B184" s="406" t="s">
        <v>1509</v>
      </c>
      <c r="C184" s="406" t="s">
        <v>1866</v>
      </c>
      <c r="D184" s="407">
        <v>88</v>
      </c>
      <c r="E184" s="408">
        <v>2018</v>
      </c>
      <c r="F184" s="409">
        <v>43445</v>
      </c>
      <c r="G184" s="410" t="s">
        <v>1531</v>
      </c>
      <c r="H184" s="411" t="s">
        <v>1668</v>
      </c>
      <c r="I184" s="412" t="s">
        <v>1551</v>
      </c>
      <c r="J184" s="413">
        <v>43600.397928240738</v>
      </c>
      <c r="K184" s="414" t="s">
        <v>1669</v>
      </c>
      <c r="L184" s="415" t="str">
        <f>IF(COUNTIF(tabItensImprósperos[PREGÃO],tabPregões[[#This Row],[CHAVE]]) &gt; 0, "sim", "" )</f>
        <v/>
      </c>
      <c r="M184" s="416" t="str">
        <f t="shared" si="2"/>
        <v>*</v>
      </c>
    </row>
    <row r="185" spans="1:13" ht="16.2" x14ac:dyDescent="0.3">
      <c r="A185" s="352" t="s">
        <v>1658</v>
      </c>
      <c r="B185" s="353" t="s">
        <v>1510</v>
      </c>
      <c r="C185" s="353" t="s">
        <v>1866</v>
      </c>
      <c r="D185" s="354">
        <v>87</v>
      </c>
      <c r="E185" s="355">
        <v>2018</v>
      </c>
      <c r="F185" s="356">
        <v>43410</v>
      </c>
      <c r="G185" s="357" t="s">
        <v>1531</v>
      </c>
      <c r="H185" s="358" t="s">
        <v>4590</v>
      </c>
      <c r="I185" s="359" t="s">
        <v>4593</v>
      </c>
      <c r="J185" s="360">
        <v>45256.684641203705</v>
      </c>
      <c r="K185" s="361" t="s">
        <v>1657</v>
      </c>
      <c r="L185" s="362" t="str">
        <f>IF(COUNTIF(tabItensImprósperos[PREGÃO],tabPregões[[#This Row],[CHAVE]]) &gt; 0, "sim", "" )</f>
        <v/>
      </c>
      <c r="M185" s="363" t="str">
        <f t="shared" si="2"/>
        <v>*</v>
      </c>
    </row>
    <row r="186" spans="1:13" ht="16.2" x14ac:dyDescent="0.3">
      <c r="A186" s="405" t="s">
        <v>1674</v>
      </c>
      <c r="B186" s="406" t="s">
        <v>1509</v>
      </c>
      <c r="C186" s="406" t="s">
        <v>1866</v>
      </c>
      <c r="D186" s="407">
        <v>80</v>
      </c>
      <c r="E186" s="408">
        <v>2018</v>
      </c>
      <c r="F186" s="409">
        <v>43445</v>
      </c>
      <c r="G186" s="410" t="s">
        <v>1531</v>
      </c>
      <c r="H186" s="411" t="s">
        <v>1672</v>
      </c>
      <c r="I186" s="412" t="s">
        <v>1551</v>
      </c>
      <c r="J186" s="413">
        <v>43600.397928240738</v>
      </c>
      <c r="K186" s="414" t="s">
        <v>1673</v>
      </c>
      <c r="L186" s="415" t="str">
        <f>IF(COUNTIF(tabItensImprósperos[PREGÃO],tabPregões[[#This Row],[CHAVE]]) &gt; 0, "sim", "" )</f>
        <v/>
      </c>
      <c r="M186" s="416" t="str">
        <f t="shared" si="2"/>
        <v>*</v>
      </c>
    </row>
    <row r="187" spans="1:13" ht="16.2" x14ac:dyDescent="0.3">
      <c r="A187" s="405" t="s">
        <v>1559</v>
      </c>
      <c r="B187" s="406" t="s">
        <v>1509</v>
      </c>
      <c r="C187" s="406" t="s">
        <v>1866</v>
      </c>
      <c r="D187" s="407">
        <v>69</v>
      </c>
      <c r="E187" s="408">
        <v>2018</v>
      </c>
      <c r="F187" s="409">
        <v>43398</v>
      </c>
      <c r="G187" s="410" t="s">
        <v>1531</v>
      </c>
      <c r="H187" s="411" t="s">
        <v>1558</v>
      </c>
      <c r="I187" s="412" t="s">
        <v>1551</v>
      </c>
      <c r="J187" s="413">
        <v>43600.397928240738</v>
      </c>
      <c r="K187" s="414" t="s">
        <v>1574</v>
      </c>
      <c r="L187" s="415" t="str">
        <f>IF(COUNTIF(tabItensImprósperos[PREGÃO],tabPregões[[#This Row],[CHAVE]]) &gt; 0, "sim", "" )</f>
        <v/>
      </c>
      <c r="M187" s="416" t="str">
        <f t="shared" si="2"/>
        <v>*</v>
      </c>
    </row>
    <row r="188" spans="1:13" ht="16.2" x14ac:dyDescent="0.3">
      <c r="A188" s="405" t="s">
        <v>1631</v>
      </c>
      <c r="B188" s="406" t="s">
        <v>1509</v>
      </c>
      <c r="C188" s="406" t="s">
        <v>1866</v>
      </c>
      <c r="D188" s="407">
        <v>68</v>
      </c>
      <c r="E188" s="408">
        <v>2018</v>
      </c>
      <c r="F188" s="409">
        <v>43374</v>
      </c>
      <c r="G188" s="410" t="s">
        <v>1531</v>
      </c>
      <c r="H188" s="411" t="s">
        <v>1629</v>
      </c>
      <c r="I188" s="412" t="s">
        <v>1551</v>
      </c>
      <c r="J188" s="413">
        <v>43600.397928240738</v>
      </c>
      <c r="K188" s="414" t="s">
        <v>1630</v>
      </c>
      <c r="L188" s="415" t="str">
        <f>IF(COUNTIF(tabItensImprósperos[PREGÃO],tabPregões[[#This Row],[CHAVE]]) &gt; 0, "sim", "" )</f>
        <v/>
      </c>
      <c r="M188" s="416" t="str">
        <f t="shared" si="2"/>
        <v>*</v>
      </c>
    </row>
    <row r="189" spans="1:13" ht="28.8" x14ac:dyDescent="0.3">
      <c r="A189" s="405" t="s">
        <v>1643</v>
      </c>
      <c r="B189" s="406" t="s">
        <v>1509</v>
      </c>
      <c r="C189" s="406" t="s">
        <v>1866</v>
      </c>
      <c r="D189" s="407">
        <v>66</v>
      </c>
      <c r="E189" s="408">
        <v>2018</v>
      </c>
      <c r="F189" s="409">
        <v>43430</v>
      </c>
      <c r="G189" s="410" t="s">
        <v>1531</v>
      </c>
      <c r="H189" s="411" t="s">
        <v>1641</v>
      </c>
      <c r="I189" s="412" t="s">
        <v>1551</v>
      </c>
      <c r="J189" s="413">
        <v>43600.397928240738</v>
      </c>
      <c r="K189" s="414" t="s">
        <v>1642</v>
      </c>
      <c r="L189" s="415" t="str">
        <f>IF(COUNTIF(tabItensImprósperos[PREGÃO],tabPregões[[#This Row],[CHAVE]]) &gt; 0, "sim", "" )</f>
        <v/>
      </c>
      <c r="M189" s="416" t="str">
        <f t="shared" si="2"/>
        <v>*</v>
      </c>
    </row>
    <row r="190" spans="1:13" ht="16.2" x14ac:dyDescent="0.3">
      <c r="A190" s="405" t="s">
        <v>1635</v>
      </c>
      <c r="B190" s="406" t="s">
        <v>1509</v>
      </c>
      <c r="C190" s="406" t="s">
        <v>1866</v>
      </c>
      <c r="D190" s="407">
        <v>65</v>
      </c>
      <c r="E190" s="408">
        <v>2018</v>
      </c>
      <c r="F190" s="409">
        <v>43371</v>
      </c>
      <c r="G190" s="410" t="s">
        <v>1531</v>
      </c>
      <c r="H190" s="411" t="s">
        <v>1633</v>
      </c>
      <c r="I190" s="412" t="s">
        <v>1551</v>
      </c>
      <c r="J190" s="413">
        <v>43600.397928240738</v>
      </c>
      <c r="K190" s="414" t="s">
        <v>1634</v>
      </c>
      <c r="L190" s="415" t="str">
        <f>IF(COUNTIF(tabItensImprósperos[PREGÃO],tabPregões[[#This Row],[CHAVE]]) &gt; 0, "sim", "" )</f>
        <v>sim</v>
      </c>
      <c r="M190" s="416" t="str">
        <f t="shared" si="2"/>
        <v>*</v>
      </c>
    </row>
    <row r="191" spans="1:13" ht="16.2" x14ac:dyDescent="0.3">
      <c r="A191" s="405" t="s">
        <v>1789</v>
      </c>
      <c r="B191" s="406" t="s">
        <v>1510</v>
      </c>
      <c r="C191" s="406" t="s">
        <v>1866</v>
      </c>
      <c r="D191" s="407">
        <v>64</v>
      </c>
      <c r="E191" s="408">
        <v>2018</v>
      </c>
      <c r="F191" s="409">
        <v>43276</v>
      </c>
      <c r="G191" s="410" t="s">
        <v>1531</v>
      </c>
      <c r="H191" s="411" t="s">
        <v>1790</v>
      </c>
      <c r="I191" s="412" t="s">
        <v>1551</v>
      </c>
      <c r="J191" s="413">
        <v>43642.606770833336</v>
      </c>
      <c r="K191" s="414" t="s">
        <v>1849</v>
      </c>
      <c r="L191" s="415" t="str">
        <f>IF(COUNTIF(tabItensImprósperos[PREGÃO],tabPregões[[#This Row],[CHAVE]]) &gt; 0, "sim", "" )</f>
        <v/>
      </c>
      <c r="M191" s="416" t="str">
        <f t="shared" si="2"/>
        <v>*</v>
      </c>
    </row>
    <row r="192" spans="1:13" ht="16.2" x14ac:dyDescent="0.3">
      <c r="A192" s="405" t="s">
        <v>1623</v>
      </c>
      <c r="B192" s="406" t="s">
        <v>1509</v>
      </c>
      <c r="C192" s="406" t="s">
        <v>1866</v>
      </c>
      <c r="D192" s="407">
        <v>63</v>
      </c>
      <c r="E192" s="408">
        <v>2018</v>
      </c>
      <c r="F192" s="409">
        <v>43357</v>
      </c>
      <c r="G192" s="410" t="s">
        <v>1531</v>
      </c>
      <c r="H192" s="411" t="s">
        <v>1622</v>
      </c>
      <c r="I192" s="412" t="s">
        <v>1551</v>
      </c>
      <c r="J192" s="413">
        <v>43600.397928240738</v>
      </c>
      <c r="K192" s="414" t="s">
        <v>1624</v>
      </c>
      <c r="L192" s="415" t="str">
        <f>IF(COUNTIF(tabItensImprósperos[PREGÃO],tabPregões[[#This Row],[CHAVE]]) &gt; 0, "sim", "" )</f>
        <v/>
      </c>
      <c r="M192" s="416" t="str">
        <f t="shared" si="2"/>
        <v>*</v>
      </c>
    </row>
    <row r="193" spans="1:13" ht="16.2" x14ac:dyDescent="0.3">
      <c r="A193" s="405" t="s">
        <v>1561</v>
      </c>
      <c r="B193" s="406" t="s">
        <v>1510</v>
      </c>
      <c r="C193" s="406" t="s">
        <v>1866</v>
      </c>
      <c r="D193" s="407">
        <v>54</v>
      </c>
      <c r="E193" s="408">
        <v>2018</v>
      </c>
      <c r="F193" s="409">
        <v>43697</v>
      </c>
      <c r="G193" s="410" t="s">
        <v>1531</v>
      </c>
      <c r="H193" s="411" t="s">
        <v>1354</v>
      </c>
      <c r="I193" s="412" t="s">
        <v>1551</v>
      </c>
      <c r="J193" s="413">
        <v>43600.397928240738</v>
      </c>
      <c r="K193" s="414" t="s">
        <v>1575</v>
      </c>
      <c r="L193" s="415" t="str">
        <f>IF(COUNTIF(tabItensImprósperos[PREGÃO],tabPregões[[#This Row],[CHAVE]]) &gt; 0, "sim", "" )</f>
        <v/>
      </c>
      <c r="M193" s="416" t="str">
        <f t="shared" si="2"/>
        <v>*</v>
      </c>
    </row>
    <row r="194" spans="1:13" ht="28.8" x14ac:dyDescent="0.3">
      <c r="A194" s="405" t="s">
        <v>1609</v>
      </c>
      <c r="B194" s="406" t="s">
        <v>1509</v>
      </c>
      <c r="C194" s="406" t="s">
        <v>1866</v>
      </c>
      <c r="D194" s="407">
        <v>49</v>
      </c>
      <c r="E194" s="408">
        <v>2018</v>
      </c>
      <c r="F194" s="409" t="s">
        <v>1606</v>
      </c>
      <c r="G194" s="410" t="s">
        <v>1531</v>
      </c>
      <c r="H194" s="411" t="s">
        <v>1607</v>
      </c>
      <c r="I194" s="412" t="s">
        <v>1551</v>
      </c>
      <c r="J194" s="413">
        <v>43600.397928240738</v>
      </c>
      <c r="K194" s="414" t="s">
        <v>1608</v>
      </c>
      <c r="L194" s="415" t="str">
        <f>IF(COUNTIF(tabItensImprósperos[PREGÃO],tabPregões[[#This Row],[CHAVE]]) &gt; 0, "sim", "" )</f>
        <v/>
      </c>
      <c r="M194" s="416" t="str">
        <f t="shared" si="2"/>
        <v>*</v>
      </c>
    </row>
    <row r="195" spans="1:13" ht="16.2" x14ac:dyDescent="0.3">
      <c r="A195" s="405" t="s">
        <v>1576</v>
      </c>
      <c r="B195" s="406" t="s">
        <v>1510</v>
      </c>
      <c r="C195" s="406" t="s">
        <v>1866</v>
      </c>
      <c r="D195" s="407">
        <v>48</v>
      </c>
      <c r="E195" s="408">
        <v>2018</v>
      </c>
      <c r="F195" s="409">
        <v>43265</v>
      </c>
      <c r="G195" s="410" t="s">
        <v>1531</v>
      </c>
      <c r="H195" s="411" t="s">
        <v>1542</v>
      </c>
      <c r="I195" s="412" t="s">
        <v>1551</v>
      </c>
      <c r="J195" s="413">
        <v>43600.397928240738</v>
      </c>
      <c r="K195" s="414" t="s">
        <v>1571</v>
      </c>
      <c r="L195" s="415" t="str">
        <f>IF(COUNTIF(tabItensImprósperos[PREGÃO],tabPregões[[#This Row],[CHAVE]]) &gt; 0, "sim", "" )</f>
        <v/>
      </c>
      <c r="M195" s="416" t="str">
        <f t="shared" ref="M195:M234" si="3">"*"</f>
        <v>*</v>
      </c>
    </row>
    <row r="196" spans="1:13" ht="16.2" x14ac:dyDescent="0.3">
      <c r="A196" s="405" t="s">
        <v>1584</v>
      </c>
      <c r="B196" s="406" t="s">
        <v>1510</v>
      </c>
      <c r="C196" s="406" t="s">
        <v>1866</v>
      </c>
      <c r="D196" s="407">
        <v>47</v>
      </c>
      <c r="E196" s="408">
        <v>2018</v>
      </c>
      <c r="F196" s="409">
        <v>43284</v>
      </c>
      <c r="G196" s="410" t="s">
        <v>1531</v>
      </c>
      <c r="H196" s="411" t="s">
        <v>1582</v>
      </c>
      <c r="I196" s="412" t="s">
        <v>1551</v>
      </c>
      <c r="J196" s="413">
        <v>43600.397928240738</v>
      </c>
      <c r="K196" s="414" t="s">
        <v>1583</v>
      </c>
      <c r="L196" s="415" t="str">
        <f>IF(COUNTIF(tabItensImprósperos[PREGÃO],tabPregões[[#This Row],[CHAVE]]) &gt; 0, "sim", "" )</f>
        <v/>
      </c>
      <c r="M196" s="416" t="str">
        <f t="shared" si="3"/>
        <v>*</v>
      </c>
    </row>
    <row r="197" spans="1:13" ht="16.2" x14ac:dyDescent="0.3">
      <c r="A197" s="405" t="s">
        <v>1621</v>
      </c>
      <c r="B197" s="406" t="s">
        <v>1509</v>
      </c>
      <c r="C197" s="406" t="s">
        <v>1866</v>
      </c>
      <c r="D197" s="407">
        <v>42</v>
      </c>
      <c r="E197" s="408">
        <v>2018</v>
      </c>
      <c r="F197" s="409">
        <v>43342</v>
      </c>
      <c r="G197" s="410" t="s">
        <v>1531</v>
      </c>
      <c r="H197" s="411" t="s">
        <v>1619</v>
      </c>
      <c r="I197" s="412" t="s">
        <v>1551</v>
      </c>
      <c r="J197" s="413">
        <v>43600.397928240738</v>
      </c>
      <c r="K197" s="414" t="s">
        <v>1620</v>
      </c>
      <c r="L197" s="415" t="str">
        <f>IF(COUNTIF(tabItensImprósperos[PREGÃO],tabPregões[[#This Row],[CHAVE]]) &gt; 0, "sim", "" )</f>
        <v/>
      </c>
      <c r="M197" s="416" t="str">
        <f t="shared" si="3"/>
        <v>*</v>
      </c>
    </row>
    <row r="198" spans="1:13" ht="16.2" x14ac:dyDescent="0.3">
      <c r="A198" s="405" t="s">
        <v>1600</v>
      </c>
      <c r="B198" s="406" t="s">
        <v>1509</v>
      </c>
      <c r="C198" s="406" t="s">
        <v>1866</v>
      </c>
      <c r="D198" s="407">
        <v>41</v>
      </c>
      <c r="E198" s="408">
        <v>2018</v>
      </c>
      <c r="F198" s="409">
        <v>43694</v>
      </c>
      <c r="G198" s="410" t="s">
        <v>1531</v>
      </c>
      <c r="H198" s="411" t="s">
        <v>1598</v>
      </c>
      <c r="I198" s="412" t="s">
        <v>1551</v>
      </c>
      <c r="J198" s="413">
        <v>43600.397928240738</v>
      </c>
      <c r="K198" s="414" t="s">
        <v>1599</v>
      </c>
      <c r="L198" s="415" t="str">
        <f>IF(COUNTIF(tabItensImprósperos[PREGÃO],tabPregões[[#This Row],[CHAVE]]) &gt; 0, "sim", "" )</f>
        <v/>
      </c>
      <c r="M198" s="416" t="str">
        <f t="shared" si="3"/>
        <v>*</v>
      </c>
    </row>
    <row r="199" spans="1:13" ht="28.8" x14ac:dyDescent="0.3">
      <c r="A199" s="405" t="s">
        <v>1591</v>
      </c>
      <c r="B199" s="406" t="s">
        <v>1509</v>
      </c>
      <c r="C199" s="406" t="s">
        <v>1866</v>
      </c>
      <c r="D199" s="407">
        <v>37</v>
      </c>
      <c r="E199" s="408">
        <v>2018</v>
      </c>
      <c r="F199" s="409">
        <v>43687</v>
      </c>
      <c r="G199" s="410" t="s">
        <v>1531</v>
      </c>
      <c r="H199" s="411" t="s">
        <v>1589</v>
      </c>
      <c r="I199" s="412" t="s">
        <v>1551</v>
      </c>
      <c r="J199" s="413">
        <v>43600.397928240738</v>
      </c>
      <c r="K199" s="414" t="s">
        <v>1590</v>
      </c>
      <c r="L199" s="415" t="str">
        <f>IF(COUNTIF(tabItensImprósperos[PREGÃO],tabPregões[[#This Row],[CHAVE]]) &gt; 0, "sim", "" )</f>
        <v/>
      </c>
      <c r="M199" s="416" t="str">
        <f t="shared" si="3"/>
        <v>*</v>
      </c>
    </row>
    <row r="200" spans="1:13" ht="16.2" x14ac:dyDescent="0.3">
      <c r="A200" s="405" t="s">
        <v>1810</v>
      </c>
      <c r="B200" s="406" t="s">
        <v>1510</v>
      </c>
      <c r="C200" s="406" t="s">
        <v>1866</v>
      </c>
      <c r="D200" s="407">
        <v>11</v>
      </c>
      <c r="E200" s="408">
        <v>2018</v>
      </c>
      <c r="F200" s="409">
        <v>43199</v>
      </c>
      <c r="G200" s="410" t="s">
        <v>1531</v>
      </c>
      <c r="H200" s="411" t="s">
        <v>1808</v>
      </c>
      <c r="I200" s="412" t="s">
        <v>1551</v>
      </c>
      <c r="J200" s="413">
        <v>43620.546817129631</v>
      </c>
      <c r="K200" s="414" t="s">
        <v>1809</v>
      </c>
      <c r="L200" s="415" t="str">
        <f>IF(COUNTIF(tabItensImprósperos[PREGÃO],tabPregões[[#This Row],[CHAVE]]) &gt; 0, "sim", "" )</f>
        <v/>
      </c>
      <c r="M200" s="416" t="str">
        <f t="shared" si="3"/>
        <v>*</v>
      </c>
    </row>
    <row r="201" spans="1:13" ht="28.8" x14ac:dyDescent="0.3">
      <c r="A201" s="405" t="s">
        <v>1588</v>
      </c>
      <c r="B201" s="406" t="s">
        <v>1510</v>
      </c>
      <c r="C201" s="406" t="s">
        <v>1866</v>
      </c>
      <c r="D201" s="407">
        <v>10</v>
      </c>
      <c r="E201" s="408">
        <v>2018</v>
      </c>
      <c r="F201" s="409">
        <v>43685</v>
      </c>
      <c r="G201" s="410" t="s">
        <v>1531</v>
      </c>
      <c r="H201" s="411" t="s">
        <v>1586</v>
      </c>
      <c r="I201" s="412" t="s">
        <v>1551</v>
      </c>
      <c r="J201" s="413">
        <v>43600.397928240738</v>
      </c>
      <c r="K201" s="414" t="s">
        <v>1587</v>
      </c>
      <c r="L201" s="415" t="str">
        <f>IF(COUNTIF(tabItensImprósperos[PREGÃO],tabPregões[[#This Row],[CHAVE]]) &gt; 0, "sim", "" )</f>
        <v/>
      </c>
      <c r="M201" s="416" t="str">
        <f t="shared" si="3"/>
        <v>*</v>
      </c>
    </row>
    <row r="202" spans="1:13" ht="16.2" x14ac:dyDescent="0.3">
      <c r="A202" s="405" t="s">
        <v>2046</v>
      </c>
      <c r="B202" s="406" t="s">
        <v>1509</v>
      </c>
      <c r="C202" s="406" t="s">
        <v>1866</v>
      </c>
      <c r="D202" s="407">
        <v>5</v>
      </c>
      <c r="E202" s="408">
        <v>2018</v>
      </c>
      <c r="F202" s="409">
        <v>43180</v>
      </c>
      <c r="G202" s="410" t="s">
        <v>1531</v>
      </c>
      <c r="H202" s="411" t="s">
        <v>1758</v>
      </c>
      <c r="I202" s="412" t="s">
        <v>1551</v>
      </c>
      <c r="J202" s="413">
        <v>43686.486932870372</v>
      </c>
      <c r="K202" s="414" t="s">
        <v>2045</v>
      </c>
      <c r="L202" s="415" t="str">
        <f>IF(COUNTIF(tabItensImprósperos[PREGÃO],tabPregões[[#This Row],[CHAVE]]) &gt; 0, "sim", "" )</f>
        <v/>
      </c>
      <c r="M202" s="416" t="str">
        <f t="shared" si="3"/>
        <v>*</v>
      </c>
    </row>
    <row r="203" spans="1:13" ht="16.2" x14ac:dyDescent="0.3">
      <c r="A203" s="405" t="s">
        <v>1985</v>
      </c>
      <c r="B203" s="406" t="s">
        <v>1509</v>
      </c>
      <c r="C203" s="406" t="s">
        <v>1866</v>
      </c>
      <c r="D203" s="407">
        <v>4</v>
      </c>
      <c r="E203" s="408">
        <v>2018</v>
      </c>
      <c r="F203" s="409">
        <v>43186</v>
      </c>
      <c r="G203" s="410" t="s">
        <v>1531</v>
      </c>
      <c r="H203" s="411" t="s">
        <v>1356</v>
      </c>
      <c r="I203" s="412" t="s">
        <v>1551</v>
      </c>
      <c r="J203" s="413">
        <v>43684.433564814812</v>
      </c>
      <c r="K203" s="414" t="s">
        <v>1986</v>
      </c>
      <c r="L203" s="415" t="str">
        <f>IF(COUNTIF(tabItensImprósperos[PREGÃO],tabPregões[[#This Row],[CHAVE]]) &gt; 0, "sim", "" )</f>
        <v>sim</v>
      </c>
      <c r="M203" s="416" t="str">
        <f t="shared" si="3"/>
        <v>*</v>
      </c>
    </row>
    <row r="204" spans="1:13" ht="16.2" x14ac:dyDescent="0.3">
      <c r="A204" s="405" t="s">
        <v>2315</v>
      </c>
      <c r="B204" s="406" t="s">
        <v>1510</v>
      </c>
      <c r="C204" s="406" t="s">
        <v>1866</v>
      </c>
      <c r="D204" s="407">
        <v>1</v>
      </c>
      <c r="E204" s="408">
        <v>2018</v>
      </c>
      <c r="F204" s="409">
        <v>43185</v>
      </c>
      <c r="G204" s="410" t="s">
        <v>1531</v>
      </c>
      <c r="H204" s="411" t="s">
        <v>1546</v>
      </c>
      <c r="I204" s="412" t="s">
        <v>1551</v>
      </c>
      <c r="J204" s="413">
        <v>43788.682939814818</v>
      </c>
      <c r="K204" s="414" t="s">
        <v>1536</v>
      </c>
      <c r="L204" s="415" t="str">
        <f>IF(COUNTIF(tabItensImprósperos[PREGÃO],tabPregões[[#This Row],[CHAVE]]) &gt; 0, "sim", "" )</f>
        <v/>
      </c>
      <c r="M204" s="416" t="str">
        <f t="shared" si="3"/>
        <v>*</v>
      </c>
    </row>
    <row r="205" spans="1:13" ht="16.2" x14ac:dyDescent="0.3">
      <c r="A205" s="405" t="s">
        <v>2314</v>
      </c>
      <c r="B205" s="406" t="s">
        <v>1510</v>
      </c>
      <c r="C205" s="406" t="s">
        <v>1866</v>
      </c>
      <c r="D205" s="407">
        <v>247</v>
      </c>
      <c r="E205" s="408">
        <v>2017</v>
      </c>
      <c r="F205" s="409">
        <v>43180</v>
      </c>
      <c r="G205" s="410" t="s">
        <v>1531</v>
      </c>
      <c r="H205" s="411" t="s">
        <v>1960</v>
      </c>
      <c r="I205" s="412" t="s">
        <v>1551</v>
      </c>
      <c r="J205" s="413">
        <v>43788.678287037037</v>
      </c>
      <c r="K205" s="414" t="s">
        <v>1999</v>
      </c>
      <c r="L205" s="415" t="str">
        <f>IF(COUNTIF(tabItensImprósperos[PREGÃO],tabPregões[[#This Row],[CHAVE]]) &gt; 0, "sim", "" )</f>
        <v/>
      </c>
      <c r="M205" s="416" t="str">
        <f t="shared" si="3"/>
        <v>*</v>
      </c>
    </row>
    <row r="206" spans="1:13" ht="16.2" x14ac:dyDescent="0.3">
      <c r="A206" s="405" t="s">
        <v>2309</v>
      </c>
      <c r="B206" s="406" t="s">
        <v>1510</v>
      </c>
      <c r="C206" s="406" t="s">
        <v>1866</v>
      </c>
      <c r="D206" s="407">
        <v>221</v>
      </c>
      <c r="E206" s="408">
        <v>2017</v>
      </c>
      <c r="F206" s="409">
        <v>43136</v>
      </c>
      <c r="G206" s="410" t="s">
        <v>1531</v>
      </c>
      <c r="H206" s="411" t="s">
        <v>1660</v>
      </c>
      <c r="I206" s="412" t="s">
        <v>1551</v>
      </c>
      <c r="J206" s="413">
        <v>43788.673900462964</v>
      </c>
      <c r="K206" s="414" t="s">
        <v>1932</v>
      </c>
      <c r="L206" s="415" t="str">
        <f>IF(COUNTIF(tabItensImprósperos[PREGÃO],tabPregões[[#This Row],[CHAVE]]) &gt; 0, "sim", "" )</f>
        <v/>
      </c>
      <c r="M206" s="416" t="str">
        <f t="shared" si="3"/>
        <v>*</v>
      </c>
    </row>
    <row r="207" spans="1:13" ht="16.2" x14ac:dyDescent="0.3">
      <c r="A207" s="405" t="s">
        <v>2009</v>
      </c>
      <c r="B207" s="406" t="s">
        <v>1510</v>
      </c>
      <c r="C207" s="406" t="s">
        <v>1866</v>
      </c>
      <c r="D207" s="407">
        <v>211</v>
      </c>
      <c r="E207" s="408">
        <v>2017</v>
      </c>
      <c r="F207" s="409">
        <v>43129</v>
      </c>
      <c r="G207" s="410" t="s">
        <v>1531</v>
      </c>
      <c r="H207" s="411" t="s">
        <v>1706</v>
      </c>
      <c r="I207" s="412" t="s">
        <v>1551</v>
      </c>
      <c r="J207" s="413">
        <v>43685.391562500001</v>
      </c>
      <c r="K207" s="414" t="s">
        <v>1999</v>
      </c>
      <c r="L207" s="415" t="str">
        <f>IF(COUNTIF(tabItensImprósperos[PREGÃO],tabPregões[[#This Row],[CHAVE]]) &gt; 0, "sim", "" )</f>
        <v/>
      </c>
      <c r="M207" s="416" t="str">
        <f t="shared" si="3"/>
        <v>*</v>
      </c>
    </row>
    <row r="208" spans="1:13" ht="16.2" x14ac:dyDescent="0.3">
      <c r="A208" s="405" t="s">
        <v>2311</v>
      </c>
      <c r="B208" s="406" t="s">
        <v>1510</v>
      </c>
      <c r="C208" s="406" t="s">
        <v>1866</v>
      </c>
      <c r="D208" s="407">
        <v>208</v>
      </c>
      <c r="E208" s="408">
        <v>2017</v>
      </c>
      <c r="F208" s="409">
        <v>43136</v>
      </c>
      <c r="G208" s="410" t="s">
        <v>1531</v>
      </c>
      <c r="H208" s="411" t="s">
        <v>2310</v>
      </c>
      <c r="I208" s="412" t="s">
        <v>1551</v>
      </c>
      <c r="J208" s="413">
        <v>43788.675011574072</v>
      </c>
      <c r="K208" s="414" t="s">
        <v>1932</v>
      </c>
      <c r="L208" s="415" t="str">
        <f>IF(COUNTIF(tabItensImprósperos[PREGÃO],tabPregões[[#This Row],[CHAVE]]) &gt; 0, "sim", "" )</f>
        <v/>
      </c>
      <c r="M208" s="416" t="str">
        <f t="shared" si="3"/>
        <v>*</v>
      </c>
    </row>
    <row r="209" spans="1:13" ht="16.2" x14ac:dyDescent="0.3">
      <c r="A209" s="405" t="s">
        <v>1804</v>
      </c>
      <c r="B209" s="406" t="s">
        <v>1510</v>
      </c>
      <c r="C209" s="406" t="s">
        <v>1866</v>
      </c>
      <c r="D209" s="407">
        <v>205</v>
      </c>
      <c r="E209" s="408">
        <v>2017</v>
      </c>
      <c r="F209" s="409">
        <v>43133</v>
      </c>
      <c r="G209" s="410" t="s">
        <v>1531</v>
      </c>
      <c r="H209" s="411" t="s">
        <v>1802</v>
      </c>
      <c r="I209" s="412" t="s">
        <v>1551</v>
      </c>
      <c r="J209" s="413">
        <v>43619.694421296299</v>
      </c>
      <c r="K209" s="414" t="s">
        <v>1803</v>
      </c>
      <c r="L209" s="415" t="str">
        <f>IF(COUNTIF(tabItensImprósperos[PREGÃO],tabPregões[[#This Row],[CHAVE]]) &gt; 0, "sim", "" )</f>
        <v/>
      </c>
      <c r="M209" s="416" t="str">
        <f t="shared" si="3"/>
        <v>*</v>
      </c>
    </row>
    <row r="210" spans="1:13" ht="16.2" x14ac:dyDescent="0.3">
      <c r="A210" s="405" t="s">
        <v>2313</v>
      </c>
      <c r="B210" s="406" t="s">
        <v>1510</v>
      </c>
      <c r="C210" s="406" t="s">
        <v>1866</v>
      </c>
      <c r="D210" s="407">
        <v>179</v>
      </c>
      <c r="E210" s="408">
        <v>2017</v>
      </c>
      <c r="F210" s="409">
        <v>43181</v>
      </c>
      <c r="G210" s="410" t="s">
        <v>1531</v>
      </c>
      <c r="H210" s="411" t="s">
        <v>1556</v>
      </c>
      <c r="I210" s="412" t="s">
        <v>1551</v>
      </c>
      <c r="J210" s="413">
        <v>43788.676689814813</v>
      </c>
      <c r="K210" s="414" t="s">
        <v>1999</v>
      </c>
      <c r="L210" s="415" t="str">
        <f>IF(COUNTIF(tabItensImprósperos[PREGÃO],tabPregões[[#This Row],[CHAVE]]) &gt; 0, "sim", "" )</f>
        <v/>
      </c>
      <c r="M210" s="416" t="str">
        <f t="shared" si="3"/>
        <v>*</v>
      </c>
    </row>
    <row r="211" spans="1:13" ht="16.2" x14ac:dyDescent="0.3">
      <c r="A211" s="405" t="s">
        <v>2292</v>
      </c>
      <c r="B211" s="406" t="s">
        <v>1510</v>
      </c>
      <c r="C211" s="406" t="s">
        <v>1866</v>
      </c>
      <c r="D211" s="407">
        <v>154</v>
      </c>
      <c r="E211" s="408">
        <v>2017</v>
      </c>
      <c r="F211" s="409">
        <v>43063</v>
      </c>
      <c r="G211" s="410" t="s">
        <v>1531</v>
      </c>
      <c r="H211" s="411" t="s">
        <v>2291</v>
      </c>
      <c r="I211" s="412" t="s">
        <v>1551</v>
      </c>
      <c r="J211" s="413">
        <v>43788.65042824074</v>
      </c>
      <c r="K211" s="414" t="s">
        <v>1536</v>
      </c>
      <c r="L211" s="415" t="str">
        <f>IF(COUNTIF(tabItensImprósperos[PREGÃO],tabPregões[[#This Row],[CHAVE]]) &gt; 0, "sim", "" )</f>
        <v/>
      </c>
      <c r="M211" s="416" t="str">
        <f t="shared" si="3"/>
        <v>*</v>
      </c>
    </row>
    <row r="212" spans="1:13" ht="16.2" x14ac:dyDescent="0.3">
      <c r="A212" s="405" t="s">
        <v>2307</v>
      </c>
      <c r="B212" s="406" t="s">
        <v>1509</v>
      </c>
      <c r="C212" s="406" t="s">
        <v>1866</v>
      </c>
      <c r="D212" s="407">
        <v>116</v>
      </c>
      <c r="E212" s="408">
        <v>2017</v>
      </c>
      <c r="F212" s="409">
        <v>43129</v>
      </c>
      <c r="G212" s="410" t="s">
        <v>1531</v>
      </c>
      <c r="H212" s="411" t="s">
        <v>1372</v>
      </c>
      <c r="I212" s="412" t="s">
        <v>1551</v>
      </c>
      <c r="J212" s="413">
        <v>43788.673009259262</v>
      </c>
      <c r="K212" s="414" t="s">
        <v>2306</v>
      </c>
      <c r="L212" s="415" t="str">
        <f>IF(COUNTIF(tabItensImprósperos[PREGÃO],tabPregões[[#This Row],[CHAVE]]) &gt; 0, "sim", "" )</f>
        <v/>
      </c>
      <c r="M212" s="416" t="str">
        <f t="shared" si="3"/>
        <v>*</v>
      </c>
    </row>
    <row r="213" spans="1:13" ht="16.2" x14ac:dyDescent="0.3">
      <c r="A213" s="405" t="s">
        <v>2286</v>
      </c>
      <c r="B213" s="406" t="s">
        <v>1510</v>
      </c>
      <c r="C213" s="406" t="s">
        <v>1866</v>
      </c>
      <c r="D213" s="407">
        <v>116</v>
      </c>
      <c r="E213" s="408">
        <v>2017</v>
      </c>
      <c r="F213" s="409">
        <v>43038</v>
      </c>
      <c r="G213" s="410" t="s">
        <v>1531</v>
      </c>
      <c r="H213" s="411" t="s">
        <v>2285</v>
      </c>
      <c r="I213" s="412" t="s">
        <v>1551</v>
      </c>
      <c r="J213" s="413">
        <v>43788.673009259262</v>
      </c>
      <c r="K213" s="414" t="s">
        <v>2275</v>
      </c>
      <c r="L213" s="415" t="str">
        <f>IF(COUNTIF(tabItensImprósperos[PREGÃO],tabPregões[[#This Row],[CHAVE]]) &gt; 0, "sim", "" )</f>
        <v/>
      </c>
      <c r="M213" s="416" t="str">
        <f t="shared" si="3"/>
        <v>*</v>
      </c>
    </row>
    <row r="214" spans="1:13" ht="16.2" x14ac:dyDescent="0.3">
      <c r="A214" s="405" t="s">
        <v>2321</v>
      </c>
      <c r="B214" s="406" t="s">
        <v>1509</v>
      </c>
      <c r="C214" s="406" t="s">
        <v>1866</v>
      </c>
      <c r="D214" s="407">
        <v>109</v>
      </c>
      <c r="E214" s="408">
        <v>2017</v>
      </c>
      <c r="F214" s="409">
        <v>42933</v>
      </c>
      <c r="G214" s="410" t="s">
        <v>1531</v>
      </c>
      <c r="H214" s="411" t="s">
        <v>1366</v>
      </c>
      <c r="I214" s="412" t="s">
        <v>2063</v>
      </c>
      <c r="J214" s="413">
        <v>43790.643692129626</v>
      </c>
      <c r="K214" s="414" t="s">
        <v>1536</v>
      </c>
      <c r="L214" s="415" t="str">
        <f>IF(COUNTIF(tabItensImprósperos[PREGÃO],tabPregões[[#This Row],[CHAVE]]) &gt; 0, "sim", "" )</f>
        <v/>
      </c>
      <c r="M214" s="416" t="str">
        <f t="shared" si="3"/>
        <v>*</v>
      </c>
    </row>
    <row r="215" spans="1:13" ht="16.2" x14ac:dyDescent="0.3">
      <c r="A215" s="405" t="s">
        <v>1822</v>
      </c>
      <c r="B215" s="406" t="s">
        <v>1509</v>
      </c>
      <c r="C215" s="406" t="s">
        <v>1866</v>
      </c>
      <c r="D215" s="407">
        <v>107</v>
      </c>
      <c r="E215" s="408">
        <v>2017</v>
      </c>
      <c r="F215" s="409">
        <v>43340</v>
      </c>
      <c r="G215" s="410" t="s">
        <v>1531</v>
      </c>
      <c r="H215" s="411" t="s">
        <v>1820</v>
      </c>
      <c r="I215" s="412" t="s">
        <v>1551</v>
      </c>
      <c r="J215" s="413">
        <v>43621.42150462963</v>
      </c>
      <c r="K215" s="414" t="s">
        <v>1821</v>
      </c>
      <c r="L215" s="415" t="str">
        <f>IF(COUNTIF(tabItensImprósperos[PREGÃO],tabPregões[[#This Row],[CHAVE]]) &gt; 0, "sim", "" )</f>
        <v/>
      </c>
      <c r="M215" s="416" t="str">
        <f t="shared" si="3"/>
        <v>*</v>
      </c>
    </row>
    <row r="216" spans="1:13" ht="28.8" x14ac:dyDescent="0.3">
      <c r="A216" s="405" t="s">
        <v>2302</v>
      </c>
      <c r="B216" s="406" t="s">
        <v>1509</v>
      </c>
      <c r="C216" s="406" t="s">
        <v>1866</v>
      </c>
      <c r="D216" s="407">
        <v>105</v>
      </c>
      <c r="E216" s="408">
        <v>2017</v>
      </c>
      <c r="F216" s="409">
        <v>43131</v>
      </c>
      <c r="G216" s="410" t="s">
        <v>1531</v>
      </c>
      <c r="H216" s="411" t="s">
        <v>2301</v>
      </c>
      <c r="I216" s="412" t="s">
        <v>1551</v>
      </c>
      <c r="J216" s="413">
        <v>43788.663298611114</v>
      </c>
      <c r="K216" s="414" t="s">
        <v>1803</v>
      </c>
      <c r="L216" s="415" t="str">
        <f>IF(COUNTIF(tabItensImprósperos[PREGÃO],tabPregões[[#This Row],[CHAVE]]) &gt; 0, "sim", "" )</f>
        <v/>
      </c>
      <c r="M216" s="416" t="str">
        <f t="shared" si="3"/>
        <v>*</v>
      </c>
    </row>
    <row r="217" spans="1:13" ht="16.2" x14ac:dyDescent="0.3">
      <c r="A217" s="405" t="s">
        <v>1943</v>
      </c>
      <c r="B217" s="406" t="s">
        <v>1510</v>
      </c>
      <c r="C217" s="406" t="s">
        <v>1866</v>
      </c>
      <c r="D217" s="407">
        <v>101</v>
      </c>
      <c r="E217" s="408">
        <v>2017</v>
      </c>
      <c r="F217" s="409">
        <v>43053</v>
      </c>
      <c r="G217" s="410" t="s">
        <v>1531</v>
      </c>
      <c r="H217" s="411" t="s">
        <v>1660</v>
      </c>
      <c r="I217" s="412" t="s">
        <v>1551</v>
      </c>
      <c r="J217" s="413">
        <v>43675.419872685183</v>
      </c>
      <c r="K217" s="414" t="s">
        <v>1944</v>
      </c>
      <c r="L217" s="415" t="str">
        <f>IF(COUNTIF(tabItensImprósperos[PREGÃO],tabPregões[[#This Row],[CHAVE]]) &gt; 0, "sim", "" )</f>
        <v/>
      </c>
      <c r="M217" s="416" t="str">
        <f t="shared" si="3"/>
        <v>*</v>
      </c>
    </row>
    <row r="218" spans="1:13" ht="16.2" x14ac:dyDescent="0.3">
      <c r="A218" s="405" t="s">
        <v>2020</v>
      </c>
      <c r="B218" s="406" t="s">
        <v>1509</v>
      </c>
      <c r="C218" s="406" t="s">
        <v>1866</v>
      </c>
      <c r="D218" s="407">
        <v>96</v>
      </c>
      <c r="E218" s="408">
        <v>2017</v>
      </c>
      <c r="F218" s="409">
        <v>43119</v>
      </c>
      <c r="G218" s="410" t="s">
        <v>1531</v>
      </c>
      <c r="H218" s="411" t="s">
        <v>2018</v>
      </c>
      <c r="I218" s="412" t="s">
        <v>1551</v>
      </c>
      <c r="J218" s="413">
        <v>43788.658136574071</v>
      </c>
      <c r="K218" s="414" t="s">
        <v>2019</v>
      </c>
      <c r="L218" s="415" t="str">
        <f>IF(COUNTIF(tabItensImprósperos[PREGÃO],tabPregões[[#This Row],[CHAVE]]) &gt; 0, "sim", "" )</f>
        <v/>
      </c>
      <c r="M218" s="416" t="str">
        <f t="shared" si="3"/>
        <v>*</v>
      </c>
    </row>
    <row r="219" spans="1:13" ht="16.2" x14ac:dyDescent="0.3">
      <c r="A219" s="405" t="s">
        <v>2297</v>
      </c>
      <c r="B219" s="406" t="s">
        <v>1509</v>
      </c>
      <c r="C219" s="406" t="s">
        <v>1866</v>
      </c>
      <c r="D219" s="407">
        <v>88</v>
      </c>
      <c r="E219" s="408">
        <v>2017</v>
      </c>
      <c r="F219" s="409">
        <v>43110</v>
      </c>
      <c r="G219" s="410" t="s">
        <v>1531</v>
      </c>
      <c r="H219" s="411" t="s">
        <v>1702</v>
      </c>
      <c r="I219" s="412" t="s">
        <v>1551</v>
      </c>
      <c r="J219" s="413">
        <v>43788.655243055553</v>
      </c>
      <c r="K219" s="414" t="s">
        <v>1932</v>
      </c>
      <c r="L219" s="415" t="str">
        <f>IF(COUNTIF(tabItensImprósperos[PREGÃO],tabPregões[[#This Row],[CHAVE]]) &gt; 0, "sim", "" )</f>
        <v/>
      </c>
      <c r="M219" s="416" t="str">
        <f t="shared" si="3"/>
        <v>*</v>
      </c>
    </row>
    <row r="220" spans="1:13" ht="16.2" x14ac:dyDescent="0.3">
      <c r="A220" s="405" t="s">
        <v>1971</v>
      </c>
      <c r="B220" s="406" t="s">
        <v>1509</v>
      </c>
      <c r="C220" s="406" t="s">
        <v>1866</v>
      </c>
      <c r="D220" s="407">
        <v>87</v>
      </c>
      <c r="E220" s="408">
        <v>2017</v>
      </c>
      <c r="F220" s="409">
        <v>43129</v>
      </c>
      <c r="G220" s="410" t="s">
        <v>1531</v>
      </c>
      <c r="H220" s="411" t="s">
        <v>1342</v>
      </c>
      <c r="I220" s="412" t="s">
        <v>1551</v>
      </c>
      <c r="J220" s="413">
        <v>43683.614421296297</v>
      </c>
      <c r="K220" s="414" t="s">
        <v>1970</v>
      </c>
      <c r="L220" s="415" t="str">
        <f>IF(COUNTIF(tabItensImprósperos[PREGÃO],tabPregões[[#This Row],[CHAVE]]) &gt; 0, "sim", "" )</f>
        <v/>
      </c>
      <c r="M220" s="416" t="str">
        <f t="shared" si="3"/>
        <v>*</v>
      </c>
    </row>
    <row r="221" spans="1:13" ht="16.2" x14ac:dyDescent="0.3">
      <c r="A221" s="405" t="s">
        <v>2304</v>
      </c>
      <c r="B221" s="406" t="s">
        <v>1509</v>
      </c>
      <c r="C221" s="406" t="s">
        <v>1866</v>
      </c>
      <c r="D221" s="407">
        <v>85</v>
      </c>
      <c r="E221" s="408">
        <v>2017</v>
      </c>
      <c r="F221" s="409">
        <v>43132</v>
      </c>
      <c r="G221" s="410" t="s">
        <v>1531</v>
      </c>
      <c r="H221" s="411" t="s">
        <v>1371</v>
      </c>
      <c r="I221" s="412" t="s">
        <v>1551</v>
      </c>
      <c r="J221" s="413">
        <v>43788.665266203701</v>
      </c>
      <c r="K221" s="414" t="s">
        <v>1932</v>
      </c>
      <c r="L221" s="415" t="str">
        <f>IF(COUNTIF(tabItensImprósperos[PREGÃO],tabPregões[[#This Row],[CHAVE]]) &gt; 0, "sim", "" )</f>
        <v/>
      </c>
      <c r="M221" s="416" t="str">
        <f t="shared" si="3"/>
        <v>*</v>
      </c>
    </row>
    <row r="222" spans="1:13" ht="16.2" x14ac:dyDescent="0.3">
      <c r="A222" s="405" t="s">
        <v>2289</v>
      </c>
      <c r="B222" s="406" t="s">
        <v>1509</v>
      </c>
      <c r="C222" s="406" t="s">
        <v>1866</v>
      </c>
      <c r="D222" s="407">
        <v>66</v>
      </c>
      <c r="E222" s="408">
        <v>2017</v>
      </c>
      <c r="F222" s="409">
        <v>43054</v>
      </c>
      <c r="G222" s="410" t="s">
        <v>1531</v>
      </c>
      <c r="H222" s="411" t="s">
        <v>2288</v>
      </c>
      <c r="I222" s="412" t="s">
        <v>1551</v>
      </c>
      <c r="J222" s="413">
        <v>43788.649097222224</v>
      </c>
      <c r="K222" s="414" t="s">
        <v>2275</v>
      </c>
      <c r="L222" s="415" t="str">
        <f>IF(COUNTIF(tabItensImprósperos[PREGÃO],tabPregões[[#This Row],[CHAVE]]) &gt; 0, "sim", "" )</f>
        <v/>
      </c>
      <c r="M222" s="416" t="str">
        <f t="shared" si="3"/>
        <v>*</v>
      </c>
    </row>
    <row r="223" spans="1:13" ht="16.2" x14ac:dyDescent="0.3">
      <c r="A223" s="405" t="s">
        <v>2295</v>
      </c>
      <c r="B223" s="406" t="s">
        <v>1509</v>
      </c>
      <c r="C223" s="406" t="s">
        <v>1866</v>
      </c>
      <c r="D223" s="407">
        <v>65</v>
      </c>
      <c r="E223" s="408">
        <v>2017</v>
      </c>
      <c r="F223" s="409">
        <v>43102</v>
      </c>
      <c r="G223" s="410" t="s">
        <v>1531</v>
      </c>
      <c r="H223" s="411" t="s">
        <v>2294</v>
      </c>
      <c r="I223" s="412" t="s">
        <v>1551</v>
      </c>
      <c r="J223" s="413">
        <v>43788.652222222219</v>
      </c>
      <c r="K223" s="414" t="s">
        <v>1999</v>
      </c>
      <c r="L223" s="415" t="str">
        <f>IF(COUNTIF(tabItensImprósperos[PREGÃO],tabPregões[[#This Row],[CHAVE]]) &gt; 0, "sim", "" )</f>
        <v/>
      </c>
      <c r="M223" s="416" t="str">
        <f t="shared" si="3"/>
        <v>*</v>
      </c>
    </row>
    <row r="224" spans="1:13" ht="16.2" x14ac:dyDescent="0.3">
      <c r="A224" s="405" t="s">
        <v>2299</v>
      </c>
      <c r="B224" s="406" t="s">
        <v>1509</v>
      </c>
      <c r="C224" s="406" t="s">
        <v>1866</v>
      </c>
      <c r="D224" s="407">
        <v>48</v>
      </c>
      <c r="E224" s="408">
        <v>2017</v>
      </c>
      <c r="F224" s="409">
        <v>43119</v>
      </c>
      <c r="G224" s="410" t="s">
        <v>1531</v>
      </c>
      <c r="H224" s="411" t="s">
        <v>1548</v>
      </c>
      <c r="I224" s="412" t="s">
        <v>1551</v>
      </c>
      <c r="J224" s="413">
        <v>43788.6565625</v>
      </c>
      <c r="K224" s="414" t="s">
        <v>1932</v>
      </c>
      <c r="L224" s="415" t="str">
        <f>IF(COUNTIF(tabItensImprósperos[PREGÃO],tabPregões[[#This Row],[CHAVE]]) &gt; 0, "sim", "" )</f>
        <v/>
      </c>
      <c r="M224" s="416" t="str">
        <f t="shared" si="3"/>
        <v>*</v>
      </c>
    </row>
    <row r="225" spans="1:13" ht="16.2" x14ac:dyDescent="0.3">
      <c r="A225" s="405" t="s">
        <v>2276</v>
      </c>
      <c r="B225" s="406" t="s">
        <v>1509</v>
      </c>
      <c r="C225" s="406" t="s">
        <v>1866</v>
      </c>
      <c r="D225" s="407">
        <v>22</v>
      </c>
      <c r="E225" s="408">
        <v>2017</v>
      </c>
      <c r="F225" s="409">
        <v>42933</v>
      </c>
      <c r="G225" s="410" t="s">
        <v>1531</v>
      </c>
      <c r="H225" s="411" t="s">
        <v>2274</v>
      </c>
      <c r="I225" s="412" t="s">
        <v>1551</v>
      </c>
      <c r="J225" s="413">
        <v>43788.620046296295</v>
      </c>
      <c r="K225" s="414" t="s">
        <v>2275</v>
      </c>
      <c r="L225" s="415" t="str">
        <f>IF(COUNTIF(tabItensImprósperos[PREGÃO],tabPregões[[#This Row],[CHAVE]]) &gt; 0, "sim", "" )</f>
        <v/>
      </c>
      <c r="M225" s="416" t="str">
        <f t="shared" si="3"/>
        <v>*</v>
      </c>
    </row>
    <row r="226" spans="1:13" ht="16.2" x14ac:dyDescent="0.3">
      <c r="A226" s="405" t="s">
        <v>2279</v>
      </c>
      <c r="B226" s="406" t="s">
        <v>1509</v>
      </c>
      <c r="C226" s="406" t="s">
        <v>1866</v>
      </c>
      <c r="D226" s="407">
        <v>20</v>
      </c>
      <c r="E226" s="408">
        <v>2017</v>
      </c>
      <c r="F226" s="409">
        <v>42930</v>
      </c>
      <c r="G226" s="410" t="s">
        <v>1531</v>
      </c>
      <c r="H226" s="411" t="s">
        <v>2278</v>
      </c>
      <c r="I226" s="412" t="s">
        <v>1551</v>
      </c>
      <c r="J226" s="413">
        <v>43788.625</v>
      </c>
      <c r="K226" s="414" t="s">
        <v>1932</v>
      </c>
      <c r="L226" s="415" t="str">
        <f>IF(COUNTIF(tabItensImprósperos[PREGÃO],tabPregões[[#This Row],[CHAVE]]) &gt; 0, "sim", "" )</f>
        <v/>
      </c>
      <c r="M226" s="416" t="str">
        <f t="shared" si="3"/>
        <v>*</v>
      </c>
    </row>
    <row r="227" spans="1:13" ht="16.2" x14ac:dyDescent="0.3">
      <c r="A227" s="405" t="s">
        <v>2272</v>
      </c>
      <c r="B227" s="406" t="s">
        <v>1510</v>
      </c>
      <c r="C227" s="406" t="s">
        <v>1866</v>
      </c>
      <c r="D227" s="407">
        <v>18</v>
      </c>
      <c r="E227" s="408">
        <v>2017</v>
      </c>
      <c r="F227" s="409">
        <v>42891</v>
      </c>
      <c r="G227" s="410" t="s">
        <v>1531</v>
      </c>
      <c r="H227" s="411" t="s">
        <v>2271</v>
      </c>
      <c r="I227" s="412" t="s">
        <v>1551</v>
      </c>
      <c r="J227" s="413">
        <v>43788.61791666667</v>
      </c>
      <c r="K227" s="414" t="s">
        <v>1932</v>
      </c>
      <c r="L227" s="415" t="str">
        <f>IF(COUNTIF(tabItensImprósperos[PREGÃO],tabPregões[[#This Row],[CHAVE]]) &gt; 0, "sim", "" )</f>
        <v/>
      </c>
      <c r="M227" s="416" t="str">
        <f t="shared" si="3"/>
        <v>*</v>
      </c>
    </row>
    <row r="228" spans="1:13" ht="16.2" x14ac:dyDescent="0.3">
      <c r="A228" s="405" t="s">
        <v>1793</v>
      </c>
      <c r="B228" s="406" t="s">
        <v>1509</v>
      </c>
      <c r="C228" s="406" t="s">
        <v>1866</v>
      </c>
      <c r="D228" s="407">
        <v>6</v>
      </c>
      <c r="E228" s="408">
        <v>2017</v>
      </c>
      <c r="F228" s="409">
        <v>42885</v>
      </c>
      <c r="G228" s="410" t="s">
        <v>1531</v>
      </c>
      <c r="H228" s="411" t="s">
        <v>1791</v>
      </c>
      <c r="I228" s="412" t="s">
        <v>1551</v>
      </c>
      <c r="J228" s="413">
        <v>43612.640520833331</v>
      </c>
      <c r="K228" s="414" t="s">
        <v>1792</v>
      </c>
      <c r="L228" s="415" t="str">
        <f>IF(COUNTIF(tabItensImprósperos[PREGÃO],tabPregões[[#This Row],[CHAVE]]) &gt; 0, "sim", "" )</f>
        <v/>
      </c>
      <c r="M228" s="416" t="str">
        <f t="shared" si="3"/>
        <v>*</v>
      </c>
    </row>
    <row r="229" spans="1:13" ht="16.2" x14ac:dyDescent="0.3">
      <c r="A229" s="405" t="s">
        <v>2282</v>
      </c>
      <c r="B229" s="406" t="s">
        <v>1509</v>
      </c>
      <c r="C229" s="406" t="s">
        <v>1866</v>
      </c>
      <c r="D229" s="407">
        <v>4</v>
      </c>
      <c r="E229" s="408">
        <v>2017</v>
      </c>
      <c r="F229" s="409">
        <v>42992</v>
      </c>
      <c r="G229" s="410" t="s">
        <v>1531</v>
      </c>
      <c r="H229" s="411" t="s">
        <v>1633</v>
      </c>
      <c r="I229" s="412" t="s">
        <v>1551</v>
      </c>
      <c r="J229" s="413">
        <v>43788.634733796294</v>
      </c>
      <c r="K229" s="414" t="s">
        <v>2275</v>
      </c>
      <c r="L229" s="415" t="str">
        <f>IF(COUNTIF(tabItensImprósperos[PREGÃO],tabPregões[[#This Row],[CHAVE]]) &gt; 0, "sim", "" )</f>
        <v/>
      </c>
      <c r="M229" s="416" t="str">
        <f t="shared" si="3"/>
        <v>*</v>
      </c>
    </row>
    <row r="230" spans="1:13" ht="16.2" x14ac:dyDescent="0.3">
      <c r="A230" s="405" t="s">
        <v>2258</v>
      </c>
      <c r="B230" s="406" t="s">
        <v>1510</v>
      </c>
      <c r="C230" s="406" t="s">
        <v>1866</v>
      </c>
      <c r="D230" s="407">
        <v>237</v>
      </c>
      <c r="E230" s="408">
        <v>2016</v>
      </c>
      <c r="F230" s="409">
        <v>42857</v>
      </c>
      <c r="G230" s="410" t="s">
        <v>1531</v>
      </c>
      <c r="H230" s="411" t="s">
        <v>2256</v>
      </c>
      <c r="I230" s="412" t="s">
        <v>1551</v>
      </c>
      <c r="J230" s="413">
        <v>43788.590185185189</v>
      </c>
      <c r="K230" s="414" t="s">
        <v>2257</v>
      </c>
      <c r="L230" s="415" t="str">
        <f>IF(COUNTIF(tabItensImprósperos[PREGÃO],tabPregões[[#This Row],[CHAVE]]) &gt; 0, "sim", "" )</f>
        <v/>
      </c>
      <c r="M230" s="416" t="str">
        <f t="shared" si="3"/>
        <v>*</v>
      </c>
    </row>
    <row r="231" spans="1:13" ht="16.2" x14ac:dyDescent="0.3">
      <c r="A231" s="405" t="s">
        <v>2269</v>
      </c>
      <c r="B231" s="406" t="s">
        <v>1509</v>
      </c>
      <c r="C231" s="406" t="s">
        <v>1866</v>
      </c>
      <c r="D231" s="407">
        <v>111</v>
      </c>
      <c r="E231" s="408">
        <v>2016</v>
      </c>
      <c r="F231" s="409">
        <v>42787</v>
      </c>
      <c r="G231" s="410" t="s">
        <v>1531</v>
      </c>
      <c r="H231" s="411" t="s">
        <v>1960</v>
      </c>
      <c r="I231" s="412" t="s">
        <v>1551</v>
      </c>
      <c r="J231" s="413">
        <v>43788.616342592592</v>
      </c>
      <c r="K231" s="414" t="s">
        <v>2268</v>
      </c>
      <c r="L231" s="415" t="str">
        <f>IF(COUNTIF(tabItensImprósperos[PREGÃO],tabPregões[[#This Row],[CHAVE]]) &gt; 0, "sim", "" )</f>
        <v/>
      </c>
      <c r="M231" s="416" t="str">
        <f t="shared" si="3"/>
        <v>*</v>
      </c>
    </row>
    <row r="232" spans="1:13" ht="16.2" x14ac:dyDescent="0.3">
      <c r="A232" s="405" t="s">
        <v>1966</v>
      </c>
      <c r="B232" s="406" t="s">
        <v>1509</v>
      </c>
      <c r="C232" s="406" t="s">
        <v>1866</v>
      </c>
      <c r="D232" s="407">
        <v>108</v>
      </c>
      <c r="E232" s="408">
        <v>2016</v>
      </c>
      <c r="F232" s="409">
        <v>42761</v>
      </c>
      <c r="G232" s="410" t="s">
        <v>1531</v>
      </c>
      <c r="H232" s="411" t="s">
        <v>1967</v>
      </c>
      <c r="I232" s="412" t="s">
        <v>1551</v>
      </c>
      <c r="J232" s="413">
        <v>43683.568761574075</v>
      </c>
      <c r="K232" s="414" t="s">
        <v>1965</v>
      </c>
      <c r="L232" s="415" t="str">
        <f>IF(COUNTIF(tabItensImprósperos[PREGÃO],tabPregões[[#This Row],[CHAVE]]) &gt; 0, "sim", "" )</f>
        <v/>
      </c>
      <c r="M232" s="416" t="str">
        <f t="shared" si="3"/>
        <v>*</v>
      </c>
    </row>
    <row r="233" spans="1:13" ht="16.2" x14ac:dyDescent="0.3">
      <c r="A233" s="405" t="s">
        <v>2266</v>
      </c>
      <c r="B233" s="406" t="s">
        <v>1509</v>
      </c>
      <c r="C233" s="406" t="s">
        <v>1866</v>
      </c>
      <c r="D233" s="407">
        <v>99</v>
      </c>
      <c r="E233" s="408">
        <v>2016</v>
      </c>
      <c r="F233" s="409">
        <v>42713</v>
      </c>
      <c r="G233" s="410" t="s">
        <v>1531</v>
      </c>
      <c r="H233" s="411" t="s">
        <v>2264</v>
      </c>
      <c r="I233" s="412" t="s">
        <v>1551</v>
      </c>
      <c r="J233" s="413">
        <v>43788.614340277774</v>
      </c>
      <c r="K233" s="414" t="s">
        <v>2265</v>
      </c>
      <c r="L233" s="415" t="str">
        <f>IF(COUNTIF(tabItensImprósperos[PREGÃO],tabPregões[[#This Row],[CHAVE]]) &gt; 0, "sim", "" )</f>
        <v/>
      </c>
      <c r="M233" s="416" t="str">
        <f t="shared" si="3"/>
        <v>*</v>
      </c>
    </row>
    <row r="234" spans="1:13" ht="16.2" x14ac:dyDescent="0.3">
      <c r="A234" s="405" t="s">
        <v>2262</v>
      </c>
      <c r="B234" s="406" t="s">
        <v>1509</v>
      </c>
      <c r="C234" s="406" t="s">
        <v>1866</v>
      </c>
      <c r="D234" s="407">
        <v>88</v>
      </c>
      <c r="E234" s="408">
        <v>2016</v>
      </c>
      <c r="F234" s="409">
        <v>42678</v>
      </c>
      <c r="G234" s="410" t="s">
        <v>1531</v>
      </c>
      <c r="H234" s="411" t="s">
        <v>2260</v>
      </c>
      <c r="I234" s="412" t="s">
        <v>1551</v>
      </c>
      <c r="J234" s="413">
        <v>43788.611990740741</v>
      </c>
      <c r="K234" s="414" t="s">
        <v>2261</v>
      </c>
      <c r="L234" s="415" t="str">
        <f>IF(COUNTIF(tabItensImprósperos[PREGÃO],tabPregões[[#This Row],[CHAVE]]) &gt; 0, "sim", "" )</f>
        <v/>
      </c>
      <c r="M234" s="416" t="str">
        <f t="shared" si="3"/>
        <v>*</v>
      </c>
    </row>
  </sheetData>
  <sheetProtection sheet="1" objects="1" scenarios="1"/>
  <sortState xmlns:xlrd2="http://schemas.microsoft.com/office/spreadsheetml/2017/richdata2" ref="A3:M234">
    <sortCondition ref="G2:G234"/>
    <sortCondition descending="1" ref="E2:E234"/>
    <sortCondition descending="1" ref="D2:D234"/>
    <sortCondition ref="B2:B234"/>
  </sortState>
  <mergeCells count="1">
    <mergeCell ref="A1:L1"/>
  </mergeCells>
  <conditionalFormatting sqref="B3:C234">
    <cfRule type="cellIs" dxfId="518" priority="1" operator="equal">
      <formula>"Eletrônico"</formula>
    </cfRule>
  </conditionalFormatting>
  <conditionalFormatting sqref="A3:A234">
    <cfRule type="cellIs" dxfId="517" priority="1240" operator="equal">
      <formula>"automático"</formula>
    </cfRule>
    <cfRule type="duplicateValues" dxfId="516" priority="1241"/>
  </conditionalFormatting>
  <dataValidations count="2">
    <dataValidation type="list" allowBlank="1" showInputMessage="1" showErrorMessage="1" sqref="G3:G234" xr:uid="{00000000-0002-0000-0200-000000000000}">
      <formula1>"sim,-"</formula1>
    </dataValidation>
    <dataValidation type="date" operator="greaterThan" allowBlank="1" showInputMessage="1" showErrorMessage="1" sqref="F3:F234" xr:uid="{00000000-0002-0000-0200-000001000000}">
      <formula1>42370</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0795" r:id="rId4" name="btn_Pregões_Impr">
          <controlPr defaultSize="0" autoLine="0" r:id="rId5">
            <anchor moveWithCells="1">
              <from>
                <xdr:col>7</xdr:col>
                <xdr:colOff>2903220</xdr:colOff>
                <xdr:row>0</xdr:row>
                <xdr:rowOff>99060</xdr:rowOff>
              </from>
              <to>
                <xdr:col>7</xdr:col>
                <xdr:colOff>5059680</xdr:colOff>
                <xdr:row>0</xdr:row>
                <xdr:rowOff>480060</xdr:rowOff>
              </to>
            </anchor>
          </controlPr>
        </control>
      </mc:Choice>
      <mc:Fallback>
        <control shapeId="250795" r:id="rId4" name="btn_Pregões_Impr"/>
      </mc:Fallback>
    </mc:AlternateContent>
    <mc:AlternateContent xmlns:mc="http://schemas.openxmlformats.org/markup-compatibility/2006">
      <mc:Choice Requires="x14">
        <control shapeId="250422" r:id="rId6" name="btn_Pregões_Pesq">
          <controlPr defaultSize="0" autoLine="0" r:id="rId7">
            <anchor moveWithCells="1">
              <from>
                <xdr:col>7</xdr:col>
                <xdr:colOff>5158740</xdr:colOff>
                <xdr:row>0</xdr:row>
                <xdr:rowOff>99060</xdr:rowOff>
              </from>
              <to>
                <xdr:col>10</xdr:col>
                <xdr:colOff>2011680</xdr:colOff>
                <xdr:row>0</xdr:row>
                <xdr:rowOff>480060</xdr:rowOff>
              </to>
            </anchor>
          </controlPr>
        </control>
      </mc:Choice>
      <mc:Fallback>
        <control shapeId="250422" r:id="rId6" name="btn_Pregões_Pesq"/>
      </mc:Fallback>
    </mc:AlternateContent>
    <mc:AlternateContent xmlns:mc="http://schemas.openxmlformats.org/markup-compatibility/2006">
      <mc:Choice Requires="x14">
        <control shapeId="249857" r:id="rId8" name="btn_Pregões_Reordena">
          <controlPr defaultSize="0" autoLine="0" r:id="rId9">
            <anchor moveWithCells="1">
              <from>
                <xdr:col>2</xdr:col>
                <xdr:colOff>76200</xdr:colOff>
                <xdr:row>0</xdr:row>
                <xdr:rowOff>99060</xdr:rowOff>
              </from>
              <to>
                <xdr:col>4</xdr:col>
                <xdr:colOff>678180</xdr:colOff>
                <xdr:row>0</xdr:row>
                <xdr:rowOff>480060</xdr:rowOff>
              </to>
            </anchor>
          </controlPr>
        </control>
      </mc:Choice>
      <mc:Fallback>
        <control shapeId="249857" r:id="rId8" name="btn_Pregões_Reordena"/>
      </mc:Fallback>
    </mc:AlternateContent>
    <mc:AlternateContent xmlns:mc="http://schemas.openxmlformats.org/markup-compatibility/2006">
      <mc:Choice Requires="x14">
        <control shapeId="249858" r:id="rId10" name="btn_Pregões_Voltar">
          <controlPr defaultSize="0" autoLine="0" r:id="rId11">
            <anchor moveWithCells="1">
              <from>
                <xdr:col>0</xdr:col>
                <xdr:colOff>190500</xdr:colOff>
                <xdr:row>0</xdr:row>
                <xdr:rowOff>99060</xdr:rowOff>
              </from>
              <to>
                <xdr:col>1</xdr:col>
                <xdr:colOff>1074420</xdr:colOff>
                <xdr:row>0</xdr:row>
                <xdr:rowOff>480060</xdr:rowOff>
              </to>
            </anchor>
          </controlPr>
        </control>
      </mc:Choice>
      <mc:Fallback>
        <control shapeId="249858" r:id="rId10" name="btn_Pregões_Voltar"/>
      </mc:Fallback>
    </mc:AlternateContent>
    <mc:AlternateContent xmlns:mc="http://schemas.openxmlformats.org/markup-compatibility/2006">
      <mc:Choice Requires="x14">
        <control shapeId="249865" r:id="rId12" name="btn_Pregões_NovaLinha">
          <controlPr defaultSize="0" autoLine="0" r:id="rId13">
            <anchor moveWithCells="1">
              <from>
                <xdr:col>10</xdr:col>
                <xdr:colOff>2118360</xdr:colOff>
                <xdr:row>0</xdr:row>
                <xdr:rowOff>99060</xdr:rowOff>
              </from>
              <to>
                <xdr:col>10</xdr:col>
                <xdr:colOff>4274820</xdr:colOff>
                <xdr:row>0</xdr:row>
                <xdr:rowOff>480060</xdr:rowOff>
              </to>
            </anchor>
          </controlPr>
        </control>
      </mc:Choice>
      <mc:Fallback>
        <control shapeId="249865" r:id="rId12" name="btn_Pregões_NovaLinha"/>
      </mc:Fallback>
    </mc:AlternateContent>
    <mc:AlternateContent xmlns:mc="http://schemas.openxmlformats.org/markup-compatibility/2006">
      <mc:Choice Requires="x14">
        <control shapeId="250041" r:id="rId14" name="btn_Pregões_Atas">
          <controlPr defaultSize="0" autoLine="0" r:id="rId15">
            <anchor moveWithCells="1">
              <from>
                <xdr:col>7</xdr:col>
                <xdr:colOff>640080</xdr:colOff>
                <xdr:row>0</xdr:row>
                <xdr:rowOff>99060</xdr:rowOff>
              </from>
              <to>
                <xdr:col>7</xdr:col>
                <xdr:colOff>2796540</xdr:colOff>
                <xdr:row>0</xdr:row>
                <xdr:rowOff>480060</xdr:rowOff>
              </to>
            </anchor>
          </controlPr>
        </control>
      </mc:Choice>
      <mc:Fallback>
        <control shapeId="250041" r:id="rId14" name="btn_Pregões_Atas"/>
      </mc:Fallback>
    </mc:AlternateContent>
    <mc:AlternateContent xmlns:mc="http://schemas.openxmlformats.org/markup-compatibility/2006">
      <mc:Choice Requires="x14">
        <control shapeId="250724" r:id="rId16" name="btn_Pregões_Filtr">
          <controlPr defaultSize="0" autoLine="0" r:id="rId17">
            <anchor moveWithCells="1">
              <from>
                <xdr:col>5</xdr:col>
                <xdr:colOff>60960</xdr:colOff>
                <xdr:row>0</xdr:row>
                <xdr:rowOff>99060</xdr:rowOff>
              </from>
              <to>
                <xdr:col>7</xdr:col>
                <xdr:colOff>533400</xdr:colOff>
                <xdr:row>0</xdr:row>
                <xdr:rowOff>480060</xdr:rowOff>
              </to>
            </anchor>
          </controlPr>
        </control>
      </mc:Choice>
      <mc:Fallback>
        <control shapeId="250724" r:id="rId16" name="btn_Pregões_Filtr"/>
      </mc:Fallback>
    </mc:AlternateContent>
  </controls>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2000000}">
          <x14:formula1>
            <xm:f>Estáticas!$A$57:$A$58</xm:f>
          </x14:formula1>
          <xm:sqref>C3:C234</xm:sqref>
        </x14:dataValidation>
        <x14:dataValidation type="list" allowBlank="1" showInputMessage="1" showErrorMessage="1" xr:uid="{00000000-0002-0000-0200-000003000000}">
          <x14:formula1>
            <xm:f>Estáticas!$A$62:$A$65</xm:f>
          </x14:formula1>
          <xm:sqref>B3:B234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4"/>
  <dimension ref="A1:K213"/>
  <sheetViews>
    <sheetView tabSelected="1" workbookViewId="0">
      <pane xSplit="10" ySplit="2" topLeftCell="K118" activePane="bottomRight" state="frozen"/>
      <selection pane="topRight" activeCell="J1" sqref="J1"/>
      <selection pane="bottomLeft" activeCell="A3" sqref="A3"/>
      <selection pane="bottomRight" activeCell="A125" sqref="A125"/>
    </sheetView>
  </sheetViews>
  <sheetFormatPr defaultRowHeight="14.4" x14ac:dyDescent="0.3"/>
  <cols>
    <col min="1" max="1" width="17" customWidth="1"/>
    <col min="2" max="2" width="9.109375"/>
    <col min="4" max="4" width="13" customWidth="1"/>
    <col min="5" max="5" width="14.88671875" customWidth="1"/>
    <col min="6" max="6" width="65.6640625" customWidth="1"/>
    <col min="7" max="7" width="59.88671875" bestFit="1" customWidth="1"/>
    <col min="8" max="8" width="12.109375" bestFit="1" customWidth="1"/>
    <col min="9" max="9" width="15.33203125" hidden="1" customWidth="1"/>
    <col min="10" max="10" width="13.33203125" hidden="1" customWidth="1"/>
    <col min="11" max="11" width="4.109375" customWidth="1"/>
  </cols>
  <sheetData>
    <row r="1" spans="1:11" ht="47.25" customHeight="1" x14ac:dyDescent="0.3">
      <c r="A1" s="404"/>
      <c r="B1" s="404"/>
      <c r="C1" s="404"/>
      <c r="D1" s="404"/>
      <c r="E1" s="404"/>
      <c r="F1" s="404"/>
      <c r="G1" s="404"/>
      <c r="H1" s="404"/>
      <c r="I1" s="37"/>
      <c r="J1" s="37"/>
    </row>
    <row r="2" spans="1:11" x14ac:dyDescent="0.3">
      <c r="A2" s="34" t="s">
        <v>1511</v>
      </c>
      <c r="B2" s="34" t="s">
        <v>1563</v>
      </c>
      <c r="C2" s="34" t="s">
        <v>1514</v>
      </c>
      <c r="D2" s="34" t="s">
        <v>1564</v>
      </c>
      <c r="E2" s="262" t="s">
        <v>1515</v>
      </c>
      <c r="F2" s="40" t="s">
        <v>1539</v>
      </c>
      <c r="G2" s="40" t="s">
        <v>1381</v>
      </c>
      <c r="H2" s="34" t="s">
        <v>1293</v>
      </c>
      <c r="I2" s="40" t="s">
        <v>1549</v>
      </c>
      <c r="J2" s="40" t="s">
        <v>1550</v>
      </c>
      <c r="K2" s="34" t="s">
        <v>1552</v>
      </c>
    </row>
    <row r="3" spans="1:11" ht="16.2" x14ac:dyDescent="0.3">
      <c r="A3" s="240" t="s">
        <v>4236</v>
      </c>
      <c r="B3" s="41">
        <v>161</v>
      </c>
      <c r="C3" s="33">
        <v>2021</v>
      </c>
      <c r="D3" s="42">
        <v>44748</v>
      </c>
      <c r="E3" s="43" t="s">
        <v>4234</v>
      </c>
      <c r="F3" s="241" t="str">
        <f>VLOOKUP(tabAtas[[#This Row],[PREGÃO]],tabPregões[#Data],8,FALSE)</f>
        <v>MATERIAL HIDRAULICO</v>
      </c>
      <c r="G3" s="239"/>
      <c r="H3" s="44"/>
      <c r="I3" s="144" t="s">
        <v>2063</v>
      </c>
      <c r="J3" s="145">
        <v>44392.441979166666</v>
      </c>
      <c r="K3" s="75" t="str">
        <f>"*"</f>
        <v>*</v>
      </c>
    </row>
    <row r="4" spans="1:11" ht="16.2" x14ac:dyDescent="0.3">
      <c r="A4" s="240" t="s">
        <v>4151</v>
      </c>
      <c r="B4" s="41">
        <v>145</v>
      </c>
      <c r="C4" s="33">
        <v>2021</v>
      </c>
      <c r="D4" s="42">
        <v>44707</v>
      </c>
      <c r="E4" s="43" t="s">
        <v>4148</v>
      </c>
      <c r="F4" s="241" t="str">
        <f>VLOOKUP(tabAtas[[#This Row],[PREGÃO]],tabPregões[#Data],8,FALSE)</f>
        <v>MADEIRAS</v>
      </c>
      <c r="G4" s="239"/>
      <c r="H4" s="44" t="s">
        <v>1950</v>
      </c>
      <c r="I4" s="144" t="s">
        <v>2063</v>
      </c>
      <c r="J4" s="145">
        <v>44347.565138888887</v>
      </c>
      <c r="K4" s="75" t="str">
        <f>"*"</f>
        <v>*</v>
      </c>
    </row>
    <row r="5" spans="1:11" ht="16.2" x14ac:dyDescent="0.3">
      <c r="A5" s="240" t="s">
        <v>4149</v>
      </c>
      <c r="B5" s="41">
        <v>143</v>
      </c>
      <c r="C5" s="33">
        <v>2021</v>
      </c>
      <c r="D5" s="42">
        <v>44701</v>
      </c>
      <c r="E5" s="43" t="s">
        <v>4118</v>
      </c>
      <c r="F5" s="241" t="str">
        <f>VLOOKUP(tabAtas[[#This Row],[PREGÃO]],tabPregões[#Data],8,FALSE)</f>
        <v>ARTIGOS DE PAPELARIA</v>
      </c>
      <c r="G5" s="239"/>
      <c r="H5" s="44" t="s">
        <v>1950</v>
      </c>
      <c r="I5" s="144" t="s">
        <v>2063</v>
      </c>
      <c r="J5" s="145">
        <v>44347.484375</v>
      </c>
      <c r="K5" s="75" t="str">
        <f>"*"</f>
        <v>*</v>
      </c>
    </row>
    <row r="6" spans="1:11" ht="16.2" x14ac:dyDescent="0.3">
      <c r="A6" s="240" t="s">
        <v>4139</v>
      </c>
      <c r="B6" s="41">
        <v>137</v>
      </c>
      <c r="C6" s="33">
        <v>2021</v>
      </c>
      <c r="D6" s="42">
        <v>44693</v>
      </c>
      <c r="E6" s="43" t="s">
        <v>4142</v>
      </c>
      <c r="F6" s="241" t="str">
        <f>VLOOKUP(tabAtas[[#This Row],[PREGÃO]],tabPregões[#Data],8,FALSE)</f>
        <v>MARGARINA</v>
      </c>
      <c r="G6" s="239"/>
      <c r="H6" s="44" t="s">
        <v>1950</v>
      </c>
      <c r="I6" s="144" t="s">
        <v>2063</v>
      </c>
      <c r="J6" s="145">
        <v>44347.566782407404</v>
      </c>
      <c r="K6" s="75" t="str">
        <f>"*"</f>
        <v>*</v>
      </c>
    </row>
    <row r="7" spans="1:11" ht="16.2" x14ac:dyDescent="0.3">
      <c r="A7" s="240" t="s">
        <v>4152</v>
      </c>
      <c r="B7" s="41">
        <v>131</v>
      </c>
      <c r="C7" s="33">
        <v>2021</v>
      </c>
      <c r="D7" s="42">
        <v>44687</v>
      </c>
      <c r="E7" s="43" t="s">
        <v>4117</v>
      </c>
      <c r="F7" s="241" t="str">
        <f>VLOOKUP(tabAtas[[#This Row],[PREGÃO]],tabPregões[#Data],8,FALSE)</f>
        <v>FOLHA DE PORTA E CHAPAS</v>
      </c>
      <c r="G7" s="239"/>
      <c r="H7" s="44" t="s">
        <v>1950</v>
      </c>
      <c r="I7" s="144" t="s">
        <v>2063</v>
      </c>
      <c r="J7" s="145">
        <v>44347.566157407404</v>
      </c>
      <c r="K7" s="75" t="str">
        <f>"*"</f>
        <v>*</v>
      </c>
    </row>
    <row r="8" spans="1:11" ht="16.2" x14ac:dyDescent="0.3">
      <c r="A8" s="240" t="s">
        <v>4100</v>
      </c>
      <c r="B8" s="41">
        <v>105</v>
      </c>
      <c r="C8" s="33">
        <v>2021</v>
      </c>
      <c r="D8" s="42">
        <v>44658</v>
      </c>
      <c r="E8" s="43" t="s">
        <v>4131</v>
      </c>
      <c r="F8" s="241" t="str">
        <f>VLOOKUP(tabAtas[[#This Row],[PREGÃO]],tabPregões[#Data],8,FALSE)</f>
        <v>MATERIAL DE CONSTRUÇÃO</v>
      </c>
      <c r="G8" s="239"/>
      <c r="H8" s="44"/>
      <c r="I8" s="144" t="s">
        <v>2063</v>
      </c>
      <c r="J8" s="145">
        <v>44323.44903935185</v>
      </c>
      <c r="K8" s="75" t="str">
        <f>"*"</f>
        <v>*</v>
      </c>
    </row>
    <row r="9" spans="1:11" ht="16.2" x14ac:dyDescent="0.3">
      <c r="A9" s="240" t="s">
        <v>4097</v>
      </c>
      <c r="B9" s="41">
        <v>93</v>
      </c>
      <c r="C9" s="33">
        <v>2021</v>
      </c>
      <c r="D9" s="42">
        <v>44649</v>
      </c>
      <c r="E9" s="43" t="s">
        <v>4129</v>
      </c>
      <c r="F9" s="241" t="str">
        <f>VLOOKUP(tabAtas[[#This Row],[PREGÃO]],tabPregões[#Data],8,FALSE)</f>
        <v>SACOS DE LIXO</v>
      </c>
      <c r="G9" s="239"/>
      <c r="H9" s="44"/>
      <c r="I9" s="144" t="s">
        <v>2063</v>
      </c>
      <c r="J9" s="145">
        <v>44323.435243055559</v>
      </c>
      <c r="K9" s="75" t="str">
        <f>"*"</f>
        <v>*</v>
      </c>
    </row>
    <row r="10" spans="1:11" ht="16.2" x14ac:dyDescent="0.3">
      <c r="A10" s="240" t="s">
        <v>4123</v>
      </c>
      <c r="B10" s="41">
        <v>90</v>
      </c>
      <c r="C10" s="33">
        <v>2021</v>
      </c>
      <c r="D10" s="42">
        <v>44647</v>
      </c>
      <c r="E10" s="43" t="s">
        <v>4126</v>
      </c>
      <c r="F10" s="241" t="str">
        <f>VLOOKUP(tabAtas[[#This Row],[PREGÃO]],tabPregões[#Data],8,FALSE)</f>
        <v>MADEIRA</v>
      </c>
      <c r="G10" s="239"/>
      <c r="H10" s="44"/>
      <c r="I10" s="144" t="s">
        <v>2063</v>
      </c>
      <c r="J10" s="145">
        <v>44323.431331018517</v>
      </c>
      <c r="K10" s="75" t="str">
        <f>"*"</f>
        <v>*</v>
      </c>
    </row>
    <row r="11" spans="1:11" ht="16.2" x14ac:dyDescent="0.3">
      <c r="A11" s="240" t="s">
        <v>4122</v>
      </c>
      <c r="B11" s="41">
        <v>85</v>
      </c>
      <c r="C11" s="33">
        <v>2021</v>
      </c>
      <c r="D11" s="42">
        <v>44643</v>
      </c>
      <c r="E11" s="43" t="s">
        <v>4083</v>
      </c>
      <c r="F11" s="241" t="str">
        <f>VLOOKUP(tabAtas[[#This Row],[PREGÃO]],tabPregões[#Data],8,FALSE)</f>
        <v>CAFÉ</v>
      </c>
      <c r="G11" s="239"/>
      <c r="H11" s="44"/>
      <c r="I11" s="144" t="s">
        <v>2063</v>
      </c>
      <c r="J11" s="145">
        <v>44323.388738425929</v>
      </c>
      <c r="K11" s="75" t="str">
        <f>"*"</f>
        <v>*</v>
      </c>
    </row>
    <row r="12" spans="1:11" ht="16.2" x14ac:dyDescent="0.3">
      <c r="A12" s="240" t="s">
        <v>4078</v>
      </c>
      <c r="B12" s="41">
        <v>81</v>
      </c>
      <c r="C12" s="33">
        <v>2021</v>
      </c>
      <c r="D12" s="42">
        <v>44637</v>
      </c>
      <c r="E12" s="43" t="s">
        <v>4076</v>
      </c>
      <c r="F12" s="241" t="str">
        <f>VLOOKUP(tabAtas[[#This Row],[PREGÃO]],tabPregões[#Data],8,FALSE)</f>
        <v>LEITE EM PO INTEGRAL</v>
      </c>
      <c r="G12" s="239"/>
      <c r="H12" s="44"/>
      <c r="I12" s="144" t="s">
        <v>2063</v>
      </c>
      <c r="J12" s="145">
        <v>44323.388148148151</v>
      </c>
      <c r="K12" s="75" t="str">
        <f>"*"</f>
        <v>*</v>
      </c>
    </row>
    <row r="13" spans="1:11" ht="16.2" x14ac:dyDescent="0.3">
      <c r="A13" s="240" t="s">
        <v>4073</v>
      </c>
      <c r="B13" s="41">
        <v>79</v>
      </c>
      <c r="C13" s="33">
        <v>2021</v>
      </c>
      <c r="D13" s="42">
        <v>44636</v>
      </c>
      <c r="E13" s="43" t="s">
        <v>4064</v>
      </c>
      <c r="F13" s="241" t="str">
        <f>VLOOKUP(tabAtas[[#This Row],[PREGÃO]],tabPregões[#Data],8,FALSE)</f>
        <v>LUMINARIAS E REFLETORES</v>
      </c>
      <c r="G13" s="239"/>
      <c r="H13" s="44"/>
      <c r="I13" s="144" t="s">
        <v>2063</v>
      </c>
      <c r="J13" s="145">
        <v>44323.387696759259</v>
      </c>
      <c r="K13" s="75" t="str">
        <f>"*"</f>
        <v>*</v>
      </c>
    </row>
    <row r="14" spans="1:11" ht="16.2" x14ac:dyDescent="0.3">
      <c r="A14" s="240" t="s">
        <v>4093</v>
      </c>
      <c r="B14" s="41">
        <v>78</v>
      </c>
      <c r="C14" s="33">
        <v>2021</v>
      </c>
      <c r="D14" s="42">
        <v>44636</v>
      </c>
      <c r="E14" s="43" t="s">
        <v>4062</v>
      </c>
      <c r="F14" s="241" t="str">
        <f>VLOOKUP(tabAtas[[#This Row],[PREGÃO]],tabPregões[#Data],8,FALSE)</f>
        <v>PEDRISCO, PEDREGULHO E AREIA</v>
      </c>
      <c r="G14" s="239"/>
      <c r="H14" s="44"/>
      <c r="I14" s="144" t="s">
        <v>2063</v>
      </c>
      <c r="J14" s="145">
        <v>44323.387245370373</v>
      </c>
      <c r="K14" s="75" t="str">
        <f>"*"</f>
        <v>*</v>
      </c>
    </row>
    <row r="15" spans="1:11" ht="16.2" x14ac:dyDescent="0.3">
      <c r="A15" s="240" t="s">
        <v>4108</v>
      </c>
      <c r="B15" s="41">
        <v>75</v>
      </c>
      <c r="C15" s="33">
        <v>2021</v>
      </c>
      <c r="D15" s="42">
        <v>44635</v>
      </c>
      <c r="E15" s="43" t="s">
        <v>4060</v>
      </c>
      <c r="F15" s="241" t="str">
        <f>VLOOKUP(tabAtas[[#This Row],[PREGÃO]],tabPregões[#Data],8,FALSE)</f>
        <v>CHAPA DE ACO PERFIL E TUBO QUADRADO</v>
      </c>
      <c r="G15" s="239"/>
      <c r="H15" s="44"/>
      <c r="I15" s="144" t="s">
        <v>2063</v>
      </c>
      <c r="J15" s="145">
        <v>44323.386423611111</v>
      </c>
      <c r="K15" s="75" t="str">
        <f>"*"</f>
        <v>*</v>
      </c>
    </row>
    <row r="16" spans="1:11" ht="16.2" x14ac:dyDescent="0.3">
      <c r="A16" s="240" t="s">
        <v>4072</v>
      </c>
      <c r="B16" s="41">
        <v>61</v>
      </c>
      <c r="C16" s="33">
        <v>2021</v>
      </c>
      <c r="D16" s="42">
        <v>44624</v>
      </c>
      <c r="E16" s="43" t="s">
        <v>4053</v>
      </c>
      <c r="F16" s="241" t="str">
        <f>VLOOKUP(tabAtas[[#This Row],[PREGÃO]],tabPregões[#Data],8,FALSE)</f>
        <v>CABOS ELETRICOS</v>
      </c>
      <c r="G16" s="239"/>
      <c r="H16" s="44"/>
      <c r="I16" s="144" t="s">
        <v>2063</v>
      </c>
      <c r="J16" s="145">
        <v>44323.385254629633</v>
      </c>
      <c r="K16" s="75" t="str">
        <f>"*"</f>
        <v>*</v>
      </c>
    </row>
    <row r="17" spans="1:11" ht="16.2" x14ac:dyDescent="0.3">
      <c r="A17" s="240" t="s">
        <v>4046</v>
      </c>
      <c r="B17" s="41">
        <v>58</v>
      </c>
      <c r="C17" s="33">
        <v>2021</v>
      </c>
      <c r="D17" s="42">
        <v>44622</v>
      </c>
      <c r="E17" s="43" t="s">
        <v>4040</v>
      </c>
      <c r="F17" s="241" t="str">
        <f>VLOOKUP(tabAtas[[#This Row],[PREGÃO]],tabPregões[#Data],8,FALSE)</f>
        <v>MATERIAL ELETRICO</v>
      </c>
      <c r="G17" s="239"/>
      <c r="H17" s="44" t="s">
        <v>1950</v>
      </c>
      <c r="I17" s="144" t="s">
        <v>2063</v>
      </c>
      <c r="J17" s="145">
        <v>44323.383483796293</v>
      </c>
      <c r="K17" s="75" t="str">
        <f>"*"</f>
        <v>*</v>
      </c>
    </row>
    <row r="18" spans="1:11" ht="16.2" x14ac:dyDescent="0.3">
      <c r="A18" s="240" t="s">
        <v>3964</v>
      </c>
      <c r="B18" s="41">
        <v>39</v>
      </c>
      <c r="C18" s="33">
        <v>2021</v>
      </c>
      <c r="D18" s="42">
        <v>44602</v>
      </c>
      <c r="E18" s="43" t="s">
        <v>3954</v>
      </c>
      <c r="F18" s="241" t="str">
        <f>VLOOKUP(tabAtas[[#This Row],[PREGÃO]],tabPregões[#Data],8,FALSE)</f>
        <v>DISJUNTORES, LAMPADAS E LUMINARIAS</v>
      </c>
      <c r="G18" s="239"/>
      <c r="H18" s="44" t="s">
        <v>1950</v>
      </c>
      <c r="I18" s="144" t="s">
        <v>2063</v>
      </c>
      <c r="J18" s="145">
        <v>44256.680439814816</v>
      </c>
      <c r="K18" s="75" t="str">
        <f>"*"</f>
        <v>*</v>
      </c>
    </row>
    <row r="19" spans="1:11" ht="16.2" x14ac:dyDescent="0.3">
      <c r="A19" s="240" t="s">
        <v>3962</v>
      </c>
      <c r="B19" s="41">
        <v>35</v>
      </c>
      <c r="C19" s="33">
        <v>2021</v>
      </c>
      <c r="D19" s="42">
        <v>44600</v>
      </c>
      <c r="E19" s="43" t="s">
        <v>3924</v>
      </c>
      <c r="F19" s="241" t="str">
        <f>VLOOKUP(tabAtas[[#This Row],[PREGÃO]],tabPregões[#Data],8,FALSE)</f>
        <v>MATERIAL DE LIMPEZA</v>
      </c>
      <c r="G19" s="239"/>
      <c r="H19" s="44" t="s">
        <v>1950</v>
      </c>
      <c r="I19" s="144" t="s">
        <v>2063</v>
      </c>
      <c r="J19" s="145">
        <v>44256.676932870374</v>
      </c>
      <c r="K19" s="75" t="str">
        <f>"*"</f>
        <v>*</v>
      </c>
    </row>
    <row r="20" spans="1:11" ht="16.2" x14ac:dyDescent="0.3">
      <c r="A20" s="240" t="s">
        <v>4029</v>
      </c>
      <c r="B20" s="41">
        <v>33</v>
      </c>
      <c r="C20" s="33">
        <v>2021</v>
      </c>
      <c r="D20" s="42">
        <v>44596</v>
      </c>
      <c r="E20" s="43" t="s">
        <v>4028</v>
      </c>
      <c r="F20" s="241" t="str">
        <f>VLOOKUP(tabAtas[[#This Row],[PREGÃO]],tabPregões[#Data],8,FALSE)</f>
        <v>EPI'S</v>
      </c>
      <c r="G20" s="239"/>
      <c r="H20" s="44" t="s">
        <v>1950</v>
      </c>
      <c r="I20" s="144" t="s">
        <v>2063</v>
      </c>
      <c r="J20" s="145">
        <v>44256.675706018519</v>
      </c>
      <c r="K20" s="75" t="str">
        <f>"*"</f>
        <v>*</v>
      </c>
    </row>
    <row r="21" spans="1:11" ht="16.2" x14ac:dyDescent="0.3">
      <c r="A21" s="240" t="s">
        <v>3942</v>
      </c>
      <c r="B21" s="41">
        <v>31</v>
      </c>
      <c r="C21" s="33">
        <v>2021</v>
      </c>
      <c r="D21" s="42">
        <v>44595</v>
      </c>
      <c r="E21" s="43" t="s">
        <v>3953</v>
      </c>
      <c r="F21" s="241" t="str">
        <f>VLOOKUP(tabAtas[[#This Row],[PREGÃO]],tabPregões[#Data],8,FALSE)</f>
        <v>MATERIAL DE PINTURA</v>
      </c>
      <c r="G21" s="239"/>
      <c r="H21" s="44" t="s">
        <v>1950</v>
      </c>
      <c r="I21" s="144" t="s">
        <v>2063</v>
      </c>
      <c r="J21" s="145">
        <v>44256.669525462959</v>
      </c>
      <c r="K21" s="75" t="str">
        <f>"*"</f>
        <v>*</v>
      </c>
    </row>
    <row r="22" spans="1:11" ht="16.2" x14ac:dyDescent="0.3">
      <c r="A22" s="240" t="s">
        <v>4027</v>
      </c>
      <c r="B22" s="41">
        <v>16</v>
      </c>
      <c r="C22" s="33">
        <v>2021</v>
      </c>
      <c r="D22" s="42">
        <v>44580</v>
      </c>
      <c r="E22" s="43" t="s">
        <v>4026</v>
      </c>
      <c r="F22" s="241" t="str">
        <f>VLOOKUP(tabAtas[[#This Row],[PREGÃO]],tabPregões[#Data],8,FALSE)</f>
        <v>GENEROS ALIMENTICIOS</v>
      </c>
      <c r="G22" s="239"/>
      <c r="H22" s="44" t="s">
        <v>1950</v>
      </c>
      <c r="I22" s="144" t="s">
        <v>2063</v>
      </c>
      <c r="J22" s="145">
        <v>44256.667638888888</v>
      </c>
      <c r="K22" s="75" t="str">
        <f>"*"</f>
        <v>*</v>
      </c>
    </row>
    <row r="23" spans="1:11" ht="16.2" x14ac:dyDescent="0.3">
      <c r="A23" s="240" t="s">
        <v>4024</v>
      </c>
      <c r="B23" s="41">
        <v>8</v>
      </c>
      <c r="C23" s="33">
        <v>2021</v>
      </c>
      <c r="D23" s="42">
        <v>44572</v>
      </c>
      <c r="E23" s="43" t="s">
        <v>4023</v>
      </c>
      <c r="F23" s="241" t="str">
        <f>VLOOKUP(tabAtas[[#This Row],[PREGÃO]],tabPregões[#Data],8,FALSE)</f>
        <v>EPI'S</v>
      </c>
      <c r="G23" s="239"/>
      <c r="H23" s="44" t="s">
        <v>2255</v>
      </c>
      <c r="I23" s="144" t="s">
        <v>2063</v>
      </c>
      <c r="J23" s="145">
        <v>44256.665162037039</v>
      </c>
      <c r="K23" s="75" t="str">
        <f>"*"</f>
        <v>*</v>
      </c>
    </row>
    <row r="24" spans="1:11" ht="16.2" x14ac:dyDescent="0.3">
      <c r="A24" s="240" t="s">
        <v>4022</v>
      </c>
      <c r="B24" s="41">
        <v>2</v>
      </c>
      <c r="C24" s="33">
        <v>2021</v>
      </c>
      <c r="D24" s="42">
        <v>44376</v>
      </c>
      <c r="E24" s="43" t="s">
        <v>4021</v>
      </c>
      <c r="F24" s="241" t="str">
        <f>VLOOKUP(tabAtas[[#This Row],[PREGÃO]],tabPregões[#Data],8,FALSE)</f>
        <v>ALCOOL GEL E DISPENSER</v>
      </c>
      <c r="G24" s="239"/>
      <c r="H24" s="44" t="s">
        <v>1950</v>
      </c>
      <c r="I24" s="144" t="s">
        <v>2063</v>
      </c>
      <c r="J24" s="145">
        <v>44256.662835648145</v>
      </c>
      <c r="K24" s="75" t="str">
        <f>"*"</f>
        <v>*</v>
      </c>
    </row>
    <row r="25" spans="1:11" ht="16.2" x14ac:dyDescent="0.3">
      <c r="A25" s="240" t="s">
        <v>4020</v>
      </c>
      <c r="B25" s="41">
        <v>1</v>
      </c>
      <c r="C25" s="33">
        <v>2021</v>
      </c>
      <c r="D25" s="42">
        <v>44564</v>
      </c>
      <c r="E25" s="43" t="s">
        <v>4019</v>
      </c>
      <c r="F25" s="241" t="str">
        <f>VLOOKUP(tabAtas[[#This Row],[PREGÃO]],tabPregões[#Data],8,FALSE)</f>
        <v>CALCADOS E UNIFORMES</v>
      </c>
      <c r="G25" s="239"/>
      <c r="H25" s="44" t="s">
        <v>1950</v>
      </c>
      <c r="I25" s="144" t="s">
        <v>2063</v>
      </c>
      <c r="J25" s="145">
        <v>44256.661481481482</v>
      </c>
      <c r="K25" s="75" t="str">
        <f>"*"</f>
        <v>*</v>
      </c>
    </row>
    <row r="26" spans="1:11" ht="16.2" x14ac:dyDescent="0.3">
      <c r="A26" s="240" t="s">
        <v>3929</v>
      </c>
      <c r="B26" s="41">
        <v>308</v>
      </c>
      <c r="C26" s="33">
        <v>2020</v>
      </c>
      <c r="D26" s="42">
        <v>44558</v>
      </c>
      <c r="E26" s="43" t="s">
        <v>4018</v>
      </c>
      <c r="F26" s="241" t="str">
        <f>VLOOKUP(tabAtas[[#This Row],[PREGÃO]],tabPregões[#Data],8,FALSE)</f>
        <v>MATERIAIS DE LIMPEZA DOMISSANEANTES</v>
      </c>
      <c r="G26" s="239"/>
      <c r="H26" s="44" t="s">
        <v>2255</v>
      </c>
      <c r="I26" s="144" t="s">
        <v>2063</v>
      </c>
      <c r="J26" s="145">
        <v>44476.570625</v>
      </c>
      <c r="K26" s="75" t="str">
        <f>"*"</f>
        <v>*</v>
      </c>
    </row>
    <row r="27" spans="1:11" ht="16.2" x14ac:dyDescent="0.3">
      <c r="A27" s="240" t="s">
        <v>3917</v>
      </c>
      <c r="B27" s="41">
        <v>304</v>
      </c>
      <c r="C27" s="33">
        <v>2020</v>
      </c>
      <c r="D27" s="42">
        <v>44545</v>
      </c>
      <c r="E27" s="43" t="s">
        <v>4016</v>
      </c>
      <c r="F27" s="241" t="str">
        <f>VLOOKUP(tabAtas[[#This Row],[PREGÃO]],tabPregões[#Data],8,FALSE)</f>
        <v>MATERIAL DE PINTURA</v>
      </c>
      <c r="G27" s="239"/>
      <c r="H27" s="44" t="s">
        <v>2255</v>
      </c>
      <c r="I27" s="144" t="s">
        <v>2063</v>
      </c>
      <c r="J27" s="145">
        <v>44256.653217592589</v>
      </c>
      <c r="K27" s="75" t="str">
        <f>"*"</f>
        <v>*</v>
      </c>
    </row>
    <row r="28" spans="1:11" ht="16.2" x14ac:dyDescent="0.3">
      <c r="A28" s="240" t="s">
        <v>4015</v>
      </c>
      <c r="B28" s="41">
        <v>296</v>
      </c>
      <c r="C28" s="33">
        <v>2020</v>
      </c>
      <c r="D28" s="42">
        <v>44530</v>
      </c>
      <c r="E28" s="43" t="s">
        <v>4014</v>
      </c>
      <c r="F28" s="241" t="str">
        <f>VLOOKUP(tabAtas[[#This Row],[PREGÃO]],tabPregões[#Data],8,FALSE)</f>
        <v>MATERIAL DE CONSTRUÇÃO</v>
      </c>
      <c r="G28" s="239"/>
      <c r="H28" s="44" t="s">
        <v>1950</v>
      </c>
      <c r="I28" s="144" t="s">
        <v>2063</v>
      </c>
      <c r="J28" s="145">
        <v>44256.651932870373</v>
      </c>
      <c r="K28" s="75" t="str">
        <f>"*"</f>
        <v>*</v>
      </c>
    </row>
    <row r="29" spans="1:11" ht="16.2" x14ac:dyDescent="0.3">
      <c r="A29" s="240" t="s">
        <v>4013</v>
      </c>
      <c r="B29" s="41">
        <v>293</v>
      </c>
      <c r="C29" s="33">
        <v>2020</v>
      </c>
      <c r="D29" s="42">
        <v>44530</v>
      </c>
      <c r="E29" s="43" t="s">
        <v>4012</v>
      </c>
      <c r="F29" s="241" t="str">
        <f>VLOOKUP(tabAtas[[#This Row],[PREGÃO]],tabPregões[#Data],8,FALSE)</f>
        <v>MATERIAL HIDRAULICO</v>
      </c>
      <c r="G29" s="239"/>
      <c r="H29" s="44" t="s">
        <v>1950</v>
      </c>
      <c r="I29" s="144" t="s">
        <v>2063</v>
      </c>
      <c r="J29" s="145">
        <v>44256.650636574072</v>
      </c>
      <c r="K29" s="75" t="str">
        <f>"*"</f>
        <v>*</v>
      </c>
    </row>
    <row r="30" spans="1:11" ht="16.2" x14ac:dyDescent="0.3">
      <c r="A30" s="240" t="s">
        <v>4011</v>
      </c>
      <c r="B30" s="41">
        <v>289</v>
      </c>
      <c r="C30" s="33">
        <v>2020</v>
      </c>
      <c r="D30" s="42">
        <v>44522</v>
      </c>
      <c r="E30" s="43" t="s">
        <v>4010</v>
      </c>
      <c r="F30" s="241" t="str">
        <f>VLOOKUP(tabAtas[[#This Row],[PREGÃO]],tabPregões[#Data],8,FALSE)</f>
        <v>EPI'S</v>
      </c>
      <c r="G30" s="239" t="s">
        <v>3838</v>
      </c>
      <c r="H30" s="44" t="s">
        <v>1950</v>
      </c>
      <c r="I30" s="144" t="s">
        <v>2063</v>
      </c>
      <c r="J30" s="145">
        <v>44256.649386574078</v>
      </c>
      <c r="K30" s="75" t="str">
        <f>"*"</f>
        <v>*</v>
      </c>
    </row>
    <row r="31" spans="1:11" ht="16.2" x14ac:dyDescent="0.3">
      <c r="A31" s="240" t="s">
        <v>4008</v>
      </c>
      <c r="B31" s="41">
        <v>285</v>
      </c>
      <c r="C31" s="33">
        <v>2020</v>
      </c>
      <c r="D31" s="42">
        <v>44517</v>
      </c>
      <c r="E31" s="43" t="s">
        <v>4007</v>
      </c>
      <c r="F31" s="241" t="str">
        <f>VLOOKUP(tabAtas[[#This Row],[PREGÃO]],tabPregões[#Data],8,FALSE)</f>
        <v>GARRAFAS TERMICAS E UTENSILIOS DOMESTICOS</v>
      </c>
      <c r="G31" s="239"/>
      <c r="H31" s="44" t="s">
        <v>1950</v>
      </c>
      <c r="I31" s="144" t="s">
        <v>2063</v>
      </c>
      <c r="J31" s="145">
        <v>44256.647430555553</v>
      </c>
      <c r="K31" s="75" t="str">
        <f>"*"</f>
        <v>*</v>
      </c>
    </row>
    <row r="32" spans="1:11" ht="16.2" x14ac:dyDescent="0.3">
      <c r="A32" s="240" t="s">
        <v>4006</v>
      </c>
      <c r="B32" s="41">
        <v>281</v>
      </c>
      <c r="C32" s="33">
        <v>2020</v>
      </c>
      <c r="D32" s="42">
        <v>44515</v>
      </c>
      <c r="E32" s="43" t="s">
        <v>3919</v>
      </c>
      <c r="F32" s="241" t="str">
        <f>VLOOKUP(tabAtas[[#This Row],[PREGÃO]],tabPregões[#Data],8,FALSE)</f>
        <v>LAMPADA LED</v>
      </c>
      <c r="G32" s="239"/>
      <c r="H32" s="44" t="s">
        <v>1950</v>
      </c>
      <c r="I32" s="144" t="s">
        <v>2063</v>
      </c>
      <c r="J32" s="145">
        <v>44256.646238425928</v>
      </c>
      <c r="K32" s="75" t="str">
        <f>"*"</f>
        <v>*</v>
      </c>
    </row>
    <row r="33" spans="1:11" ht="16.2" x14ac:dyDescent="0.3">
      <c r="A33" s="240" t="s">
        <v>3916</v>
      </c>
      <c r="B33" s="41">
        <v>275</v>
      </c>
      <c r="C33" s="33">
        <v>2020</v>
      </c>
      <c r="D33" s="42">
        <v>44515</v>
      </c>
      <c r="E33" s="43" t="s">
        <v>3901</v>
      </c>
      <c r="F33" s="241" t="str">
        <f>VLOOKUP(tabAtas[[#This Row],[PREGÃO]],tabPregões[#Data],8,FALSE)</f>
        <v>MATERIAL DE LIMPEZA</v>
      </c>
      <c r="G33" s="239"/>
      <c r="H33" s="44" t="s">
        <v>1950</v>
      </c>
      <c r="I33" s="144" t="s">
        <v>2063</v>
      </c>
      <c r="J33" s="145">
        <v>44256.637129629627</v>
      </c>
      <c r="K33" s="75" t="str">
        <f>"*"</f>
        <v>*</v>
      </c>
    </row>
    <row r="34" spans="1:11" ht="16.2" x14ac:dyDescent="0.3">
      <c r="A34" s="240" t="s">
        <v>4005</v>
      </c>
      <c r="B34" s="41">
        <v>274</v>
      </c>
      <c r="C34" s="33">
        <v>2020</v>
      </c>
      <c r="D34" s="42">
        <v>44512</v>
      </c>
      <c r="E34" s="43" t="s">
        <v>4004</v>
      </c>
      <c r="F34" s="241" t="str">
        <f>VLOOKUP(tabAtas[[#This Row],[PREGÃO]],tabPregões[#Data],8,FALSE)</f>
        <v>TOALHA DE PAPEL INTERFOLHADA</v>
      </c>
      <c r="G34" s="239"/>
      <c r="H34" s="44" t="s">
        <v>1950</v>
      </c>
      <c r="I34" s="144" t="s">
        <v>2063</v>
      </c>
      <c r="J34" s="145">
        <v>44256.635717592595</v>
      </c>
      <c r="K34" s="75" t="str">
        <f>"*"</f>
        <v>*</v>
      </c>
    </row>
    <row r="35" spans="1:11" ht="16.2" x14ac:dyDescent="0.3">
      <c r="A35" s="240" t="s">
        <v>4003</v>
      </c>
      <c r="B35" s="41">
        <v>268</v>
      </c>
      <c r="C35" s="33">
        <v>2020</v>
      </c>
      <c r="D35" s="42">
        <v>44510</v>
      </c>
      <c r="E35" s="43" t="s">
        <v>4002</v>
      </c>
      <c r="F35" s="241" t="str">
        <f>VLOOKUP(tabAtas[[#This Row],[PREGÃO]],tabPregões[#Data],8,FALSE)</f>
        <v>CALCADOS E UNIFORMES</v>
      </c>
      <c r="G35" s="239"/>
      <c r="H35" s="44" t="s">
        <v>1950</v>
      </c>
      <c r="I35" s="144" t="s">
        <v>2063</v>
      </c>
      <c r="J35" s="145">
        <v>44256.63380787037</v>
      </c>
      <c r="K35" s="75" t="str">
        <f>"*"</f>
        <v>*</v>
      </c>
    </row>
    <row r="36" spans="1:11" ht="16.2" x14ac:dyDescent="0.3">
      <c r="A36" s="240" t="s">
        <v>4121</v>
      </c>
      <c r="B36" s="41">
        <v>258</v>
      </c>
      <c r="C36" s="33">
        <v>2020</v>
      </c>
      <c r="D36" s="42">
        <v>44504</v>
      </c>
      <c r="E36" s="43" t="s">
        <v>4065</v>
      </c>
      <c r="F36" s="241" t="str">
        <f>VLOOKUP(tabAtas[[#This Row],[PREGÃO]],tabPregões[#Data],8,FALSE)</f>
        <v>PNEUS</v>
      </c>
      <c r="G36" s="239"/>
      <c r="H36" s="44"/>
      <c r="I36" s="144" t="s">
        <v>2063</v>
      </c>
      <c r="J36" s="145">
        <v>44323.3753125</v>
      </c>
      <c r="K36" s="75" t="str">
        <f>"*"</f>
        <v>*</v>
      </c>
    </row>
    <row r="37" spans="1:11" ht="16.2" x14ac:dyDescent="0.3">
      <c r="A37" s="240" t="s">
        <v>3864</v>
      </c>
      <c r="B37" s="41">
        <v>254</v>
      </c>
      <c r="C37" s="33">
        <v>2020</v>
      </c>
      <c r="D37" s="42">
        <v>44497</v>
      </c>
      <c r="E37" s="43" t="s">
        <v>4316</v>
      </c>
      <c r="F37" s="241" t="e">
        <f>VLOOKUP(tabAtas[[#This Row],[PREGÃO]],tabPregões[#Data],8,FALSE)</f>
        <v>#N/A</v>
      </c>
      <c r="G37" s="239" t="s">
        <v>4319</v>
      </c>
      <c r="H37" s="44" t="s">
        <v>2255</v>
      </c>
      <c r="I37" s="144" t="s">
        <v>2063</v>
      </c>
      <c r="J37" s="145">
        <v>44461.587071759262</v>
      </c>
      <c r="K37" s="75" t="str">
        <f>"*"</f>
        <v>*</v>
      </c>
    </row>
    <row r="38" spans="1:11" ht="16.2" x14ac:dyDescent="0.3">
      <c r="A38" s="240" t="s">
        <v>3915</v>
      </c>
      <c r="B38" s="41">
        <v>237</v>
      </c>
      <c r="C38" s="33">
        <v>2020</v>
      </c>
      <c r="D38" s="42">
        <v>44477</v>
      </c>
      <c r="E38" s="43" t="s">
        <v>4000</v>
      </c>
      <c r="F38" s="241" t="str">
        <f>VLOOKUP(tabAtas[[#This Row],[PREGÃO]],tabPregões[#Data],8,FALSE)</f>
        <v>PISOS, REVESTIMENTOS E PASTILHAS</v>
      </c>
      <c r="G38" s="239" t="s">
        <v>4113</v>
      </c>
      <c r="H38" s="44" t="s">
        <v>2255</v>
      </c>
      <c r="I38" s="144" t="s">
        <v>2063</v>
      </c>
      <c r="J38" s="145">
        <v>44347.387152777781</v>
      </c>
      <c r="K38" s="75" t="str">
        <f>"*"</f>
        <v>*</v>
      </c>
    </row>
    <row r="39" spans="1:11" ht="16.2" x14ac:dyDescent="0.3">
      <c r="A39" s="240" t="s">
        <v>3862</v>
      </c>
      <c r="B39" s="41">
        <v>228</v>
      </c>
      <c r="C39" s="33">
        <v>2020</v>
      </c>
      <c r="D39" s="42">
        <v>44474</v>
      </c>
      <c r="E39" s="43" t="s">
        <v>3842</v>
      </c>
      <c r="F39" s="241" t="str">
        <f>VLOOKUP(tabAtas[[#This Row],[PREGÃO]],tabPregões[#Data],8,FALSE)</f>
        <v>MATERIAL ELETRICO</v>
      </c>
      <c r="G39" s="239" t="s">
        <v>4319</v>
      </c>
      <c r="H39" s="44" t="s">
        <v>2255</v>
      </c>
      <c r="I39" s="144" t="s">
        <v>2063</v>
      </c>
      <c r="J39" s="145">
        <v>44476.453599537039</v>
      </c>
      <c r="K39" s="75" t="str">
        <f>"*"</f>
        <v>*</v>
      </c>
    </row>
    <row r="40" spans="1:11" ht="16.2" x14ac:dyDescent="0.3">
      <c r="A40" s="240" t="s">
        <v>3857</v>
      </c>
      <c r="B40" s="41">
        <v>224</v>
      </c>
      <c r="C40" s="33">
        <v>2020</v>
      </c>
      <c r="D40" s="42">
        <v>44470</v>
      </c>
      <c r="E40" s="43" t="s">
        <v>3999</v>
      </c>
      <c r="F40" s="241" t="str">
        <f>VLOOKUP(tabAtas[[#This Row],[PREGÃO]],tabPregões[#Data],8,FALSE)</f>
        <v>BLOCOS E CANALETAS DE CONCRETO</v>
      </c>
      <c r="G40" s="239"/>
      <c r="H40" s="44" t="s">
        <v>2255</v>
      </c>
      <c r="I40" s="144" t="s">
        <v>2063</v>
      </c>
      <c r="J40" s="145">
        <v>44405.664606481485</v>
      </c>
      <c r="K40" s="75" t="str">
        <f>"*"</f>
        <v>*</v>
      </c>
    </row>
    <row r="41" spans="1:11" ht="16.2" x14ac:dyDescent="0.3">
      <c r="A41" s="240" t="s">
        <v>3997</v>
      </c>
      <c r="B41" s="41">
        <v>218</v>
      </c>
      <c r="C41" s="33">
        <v>2020</v>
      </c>
      <c r="D41" s="42">
        <v>44466</v>
      </c>
      <c r="E41" s="43" t="s">
        <v>3998</v>
      </c>
      <c r="F41" s="241" t="str">
        <f>VLOOKUP(tabAtas[[#This Row],[PREGÃO]],tabPregões[#Data],8,FALSE)</f>
        <v>UTENSILIOS DOMESTICOS</v>
      </c>
      <c r="G41" s="239"/>
      <c r="H41" s="44" t="s">
        <v>1950</v>
      </c>
      <c r="I41" s="144" t="s">
        <v>2063</v>
      </c>
      <c r="J41" s="145">
        <v>44256.62809027778</v>
      </c>
      <c r="K41" s="75" t="str">
        <f>"*"</f>
        <v>*</v>
      </c>
    </row>
    <row r="42" spans="1:11" ht="16.2" x14ac:dyDescent="0.3">
      <c r="A42" s="240" t="s">
        <v>3843</v>
      </c>
      <c r="B42" s="41">
        <v>217</v>
      </c>
      <c r="C42" s="33">
        <v>2020</v>
      </c>
      <c r="D42" s="42">
        <v>44466</v>
      </c>
      <c r="E42" s="43" t="s">
        <v>3996</v>
      </c>
      <c r="F42" s="241" t="str">
        <f>VLOOKUP(tabAtas[[#This Row],[PREGÃO]],tabPregões[#Data],8,FALSE)</f>
        <v>FERROS, CANTONEIRAS E TUBOS DE PVC</v>
      </c>
      <c r="G42" s="239"/>
      <c r="H42" s="44" t="s">
        <v>2255</v>
      </c>
      <c r="I42" s="144" t="s">
        <v>2063</v>
      </c>
      <c r="J42" s="145">
        <v>44256.613263888888</v>
      </c>
      <c r="K42" s="75" t="str">
        <f>"*"</f>
        <v>*</v>
      </c>
    </row>
    <row r="43" spans="1:11" ht="16.2" x14ac:dyDescent="0.3">
      <c r="A43" s="240" t="s">
        <v>3855</v>
      </c>
      <c r="B43" s="41">
        <v>216</v>
      </c>
      <c r="C43" s="33">
        <v>2020</v>
      </c>
      <c r="D43" s="42">
        <v>44463</v>
      </c>
      <c r="E43" s="43" t="s">
        <v>3845</v>
      </c>
      <c r="F43" s="241" t="str">
        <f>VLOOKUP(tabAtas[[#This Row],[PREGÃO]],tabPregões[#Data],8,FALSE)</f>
        <v>MATERIAIS DE LIMPEZA</v>
      </c>
      <c r="G43" s="239"/>
      <c r="H43" s="44" t="s">
        <v>2255</v>
      </c>
      <c r="I43" s="144" t="s">
        <v>2063</v>
      </c>
      <c r="J43" s="145">
        <v>44347.387152777781</v>
      </c>
      <c r="K43" s="75" t="str">
        <f>"*"</f>
        <v>*</v>
      </c>
    </row>
    <row r="44" spans="1:11" ht="16.2" x14ac:dyDescent="0.3">
      <c r="A44" s="240" t="s">
        <v>3833</v>
      </c>
      <c r="B44" s="41">
        <v>211</v>
      </c>
      <c r="C44" s="33">
        <v>2020</v>
      </c>
      <c r="D44" s="42">
        <v>44460</v>
      </c>
      <c r="E44" s="43" t="s">
        <v>3825</v>
      </c>
      <c r="F44" s="241" t="str">
        <f>VLOOKUP(tabAtas[[#This Row],[PREGÃO]],tabPregões[#Data],8,FALSE)</f>
        <v>MATERIAL DE ESCRITORIO</v>
      </c>
      <c r="G44" s="239" t="s">
        <v>4113</v>
      </c>
      <c r="H44" s="44" t="s">
        <v>2255</v>
      </c>
      <c r="I44" s="144" t="s">
        <v>2063</v>
      </c>
      <c r="J44" s="145">
        <v>44312.69672453704</v>
      </c>
      <c r="K44" s="75" t="str">
        <f>"*"</f>
        <v>*</v>
      </c>
    </row>
    <row r="45" spans="1:11" ht="16.2" x14ac:dyDescent="0.3">
      <c r="A45" s="240" t="s">
        <v>3780</v>
      </c>
      <c r="B45" s="41">
        <v>206</v>
      </c>
      <c r="C45" s="33">
        <v>2020</v>
      </c>
      <c r="D45" s="42">
        <v>44455</v>
      </c>
      <c r="E45" s="43" t="s">
        <v>3994</v>
      </c>
      <c r="F45" s="241" t="str">
        <f>VLOOKUP(tabAtas[[#This Row],[PREGÃO]],tabPregões[#Data],8,FALSE)</f>
        <v>TRAVA DE SEGURANCA, PUXADORES E FECHADURAS</v>
      </c>
      <c r="G45" s="239" t="s">
        <v>4113</v>
      </c>
      <c r="H45" s="44" t="s">
        <v>2255</v>
      </c>
      <c r="I45" s="144" t="s">
        <v>2063</v>
      </c>
      <c r="J45" s="145">
        <v>44312.69672453704</v>
      </c>
      <c r="K45" s="75" t="str">
        <f>"*"</f>
        <v>*</v>
      </c>
    </row>
    <row r="46" spans="1:11" ht="16.2" x14ac:dyDescent="0.3">
      <c r="A46" s="240" t="s">
        <v>3993</v>
      </c>
      <c r="B46" s="41">
        <v>202</v>
      </c>
      <c r="C46" s="33">
        <v>2020</v>
      </c>
      <c r="D46" s="42">
        <v>44449</v>
      </c>
      <c r="E46" s="43" t="s">
        <v>3992</v>
      </c>
      <c r="F46" s="241" t="str">
        <f>VLOOKUP(tabAtas[[#This Row],[PREGÃO]],tabPregões[#Data],8,FALSE)</f>
        <v>AREIA E PEDRA</v>
      </c>
      <c r="G46" s="239"/>
      <c r="H46" s="44" t="s">
        <v>2255</v>
      </c>
      <c r="I46" s="144" t="s">
        <v>2063</v>
      </c>
      <c r="J46" s="145">
        <v>44347.387152777781</v>
      </c>
      <c r="K46" s="75" t="str">
        <f>"*"</f>
        <v>*</v>
      </c>
    </row>
    <row r="47" spans="1:11" ht="16.2" x14ac:dyDescent="0.3">
      <c r="A47" s="240" t="s">
        <v>3832</v>
      </c>
      <c r="B47" s="41">
        <v>194</v>
      </c>
      <c r="C47" s="33">
        <v>2020</v>
      </c>
      <c r="D47" s="42">
        <v>44446</v>
      </c>
      <c r="E47" s="43" t="s">
        <v>3990</v>
      </c>
      <c r="F47" s="241" t="str">
        <f>VLOOKUP(tabAtas[[#This Row],[PREGÃO]],tabPregões[#Data],8,FALSE)</f>
        <v>CHAPAS, MADEIRAS, FOLHAS DE PORTA, BATENTES</v>
      </c>
      <c r="G47" s="239" t="s">
        <v>4113</v>
      </c>
      <c r="H47" s="44" t="s">
        <v>2255</v>
      </c>
      <c r="I47" s="144" t="s">
        <v>2063</v>
      </c>
      <c r="J47" s="145">
        <v>44473.685856481483</v>
      </c>
      <c r="K47" s="75" t="str">
        <f>"*"</f>
        <v>*</v>
      </c>
    </row>
    <row r="48" spans="1:11" ht="16.2" x14ac:dyDescent="0.3">
      <c r="A48" s="240" t="s">
        <v>3777</v>
      </c>
      <c r="B48" s="41">
        <v>191</v>
      </c>
      <c r="C48" s="33">
        <v>2020</v>
      </c>
      <c r="D48" s="42">
        <v>44446</v>
      </c>
      <c r="E48" s="43" t="s">
        <v>3988</v>
      </c>
      <c r="F48" s="241" t="str">
        <f>VLOOKUP(tabAtas[[#This Row],[PREGÃO]],tabPregões[#Data],8,FALSE)</f>
        <v>MATERIAL HIDRAULICO</v>
      </c>
      <c r="G48" s="239" t="s">
        <v>4113</v>
      </c>
      <c r="H48" s="44" t="s">
        <v>2255</v>
      </c>
      <c r="I48" s="144" t="s">
        <v>2063</v>
      </c>
      <c r="J48" s="145">
        <v>44312.69672453704</v>
      </c>
      <c r="K48" s="75" t="str">
        <f>"*"</f>
        <v>*</v>
      </c>
    </row>
    <row r="49" spans="1:11" ht="16.2" x14ac:dyDescent="0.3">
      <c r="A49" s="240" t="s">
        <v>3853</v>
      </c>
      <c r="B49" s="41">
        <v>183</v>
      </c>
      <c r="C49" s="33">
        <v>2020</v>
      </c>
      <c r="D49" s="42">
        <v>44432</v>
      </c>
      <c r="E49" s="43" t="s">
        <v>3987</v>
      </c>
      <c r="F49" s="241" t="str">
        <f>VLOOKUP(tabAtas[[#This Row],[PREGÃO]],tabPregões[#Data],8,FALSE)</f>
        <v>DISPENSADORES, PAPEL HIGIENICO E SACO DE LIXO</v>
      </c>
      <c r="G49" s="239"/>
      <c r="H49" s="44" t="s">
        <v>2255</v>
      </c>
      <c r="I49" s="144" t="s">
        <v>2063</v>
      </c>
      <c r="J49" s="145">
        <v>44312.640648148146</v>
      </c>
      <c r="K49" s="75" t="str">
        <f>"*"</f>
        <v>*</v>
      </c>
    </row>
    <row r="50" spans="1:11" ht="16.2" x14ac:dyDescent="0.3">
      <c r="A50" s="240" t="s">
        <v>3985</v>
      </c>
      <c r="B50" s="41">
        <v>181</v>
      </c>
      <c r="C50" s="33">
        <v>2020</v>
      </c>
      <c r="D50" s="42">
        <v>44432</v>
      </c>
      <c r="E50" s="43" t="s">
        <v>3984</v>
      </c>
      <c r="F50" s="241" t="str">
        <f>VLOOKUP(tabAtas[[#This Row],[PREGÃO]],tabPregões[#Data],8,FALSE)</f>
        <v>ASSENTO E ENCOSTO DE MADEIRA</v>
      </c>
      <c r="G50" s="239" t="s">
        <v>4113</v>
      </c>
      <c r="H50" s="44" t="s">
        <v>2255</v>
      </c>
      <c r="I50" s="144" t="s">
        <v>2063</v>
      </c>
      <c r="J50" s="145">
        <v>44312.69672453704</v>
      </c>
      <c r="K50" s="75" t="str">
        <f>"*"</f>
        <v>*</v>
      </c>
    </row>
    <row r="51" spans="1:11" ht="16.2" x14ac:dyDescent="0.3">
      <c r="A51" s="240" t="s">
        <v>3752</v>
      </c>
      <c r="B51" s="41">
        <v>178</v>
      </c>
      <c r="C51" s="33">
        <v>2020</v>
      </c>
      <c r="D51" s="42">
        <v>44428</v>
      </c>
      <c r="E51" s="43" t="s">
        <v>3982</v>
      </c>
      <c r="F51" s="241" t="str">
        <f>VLOOKUP(tabAtas[[#This Row],[PREGÃO]],tabPregões[#Data],8,FALSE)</f>
        <v>UTENSILIOS DESCARTAVEIS</v>
      </c>
      <c r="G51" s="239"/>
      <c r="H51" s="44" t="s">
        <v>2255</v>
      </c>
      <c r="I51" s="144" t="s">
        <v>2063</v>
      </c>
      <c r="J51" s="145">
        <v>44312.640648148146</v>
      </c>
      <c r="K51" s="75" t="str">
        <f>"*"</f>
        <v>*</v>
      </c>
    </row>
    <row r="52" spans="1:11" ht="16.2" x14ac:dyDescent="0.3">
      <c r="A52" s="240" t="s">
        <v>3767</v>
      </c>
      <c r="B52" s="41">
        <v>176</v>
      </c>
      <c r="C52" s="33">
        <v>2020</v>
      </c>
      <c r="D52" s="42">
        <v>44427</v>
      </c>
      <c r="E52" s="43" t="s">
        <v>3980</v>
      </c>
      <c r="F52" s="241" t="str">
        <f>VLOOKUP(tabAtas[[#This Row],[PREGÃO]],tabPregões[#Data],8,FALSE)</f>
        <v>PAPEL PARA REPROGRAFIA</v>
      </c>
      <c r="G52" s="239"/>
      <c r="H52" s="44" t="s">
        <v>2255</v>
      </c>
      <c r="I52" s="144" t="s">
        <v>2063</v>
      </c>
      <c r="J52" s="145">
        <v>44313.415960648148</v>
      </c>
      <c r="K52" s="75" t="str">
        <f>"*"</f>
        <v>*</v>
      </c>
    </row>
    <row r="53" spans="1:11" ht="16.2" x14ac:dyDescent="0.3">
      <c r="A53" s="240" t="s">
        <v>3776</v>
      </c>
      <c r="B53" s="41">
        <v>174</v>
      </c>
      <c r="C53" s="33">
        <v>2020</v>
      </c>
      <c r="D53" s="42">
        <v>44424</v>
      </c>
      <c r="E53" s="43" t="s">
        <v>3629</v>
      </c>
      <c r="F53" s="241" t="str">
        <f>VLOOKUP(tabAtas[[#This Row],[PREGÃO]],tabPregões[#Data],8,FALSE)</f>
        <v>MATERIAL DE CONSTRUÇÃO</v>
      </c>
      <c r="G53" s="239"/>
      <c r="H53" s="44" t="s">
        <v>2255</v>
      </c>
      <c r="I53" s="144" t="s">
        <v>2063</v>
      </c>
      <c r="J53" s="145">
        <v>44312.640648148146</v>
      </c>
      <c r="K53" s="75" t="str">
        <f>"*"</f>
        <v>*</v>
      </c>
    </row>
    <row r="54" spans="1:11" ht="16.2" x14ac:dyDescent="0.3">
      <c r="A54" s="240" t="s">
        <v>3751</v>
      </c>
      <c r="B54" s="41">
        <v>166</v>
      </c>
      <c r="C54" s="33">
        <v>2020</v>
      </c>
      <c r="D54" s="42">
        <v>44418</v>
      </c>
      <c r="E54" s="43" t="s">
        <v>3978</v>
      </c>
      <c r="F54" s="241" t="str">
        <f>VLOOKUP(tabAtas[[#This Row],[PREGÃO]],tabPregões[#Data],8,FALSE)</f>
        <v>MATERIAL DE CONSTRUÇÃO</v>
      </c>
      <c r="G54" s="239" t="s">
        <v>4114</v>
      </c>
      <c r="H54" s="44" t="s">
        <v>2255</v>
      </c>
      <c r="I54" s="144" t="s">
        <v>2063</v>
      </c>
      <c r="J54" s="145">
        <v>44313.374618055554</v>
      </c>
      <c r="K54" s="75" t="str">
        <f>"*"</f>
        <v>*</v>
      </c>
    </row>
    <row r="55" spans="1:11" ht="16.2" x14ac:dyDescent="0.3">
      <c r="A55" s="240" t="s">
        <v>3911</v>
      </c>
      <c r="B55" s="41">
        <v>159</v>
      </c>
      <c r="C55" s="33">
        <v>2020</v>
      </c>
      <c r="D55" s="42">
        <v>44410</v>
      </c>
      <c r="E55" s="43" t="s">
        <v>3977</v>
      </c>
      <c r="F55" s="241" t="str">
        <f>VLOOKUP(tabAtas[[#This Row],[PREGÃO]],tabPregões[#Data],8,FALSE)</f>
        <v>SACO PLASTICO PARA LIXO</v>
      </c>
      <c r="G55" s="239" t="s">
        <v>4113</v>
      </c>
      <c r="H55" s="44" t="s">
        <v>2255</v>
      </c>
      <c r="I55" s="144" t="s">
        <v>2063</v>
      </c>
      <c r="J55" s="145">
        <v>44312.695798611108</v>
      </c>
      <c r="K55" s="75" t="str">
        <f>"*"</f>
        <v>*</v>
      </c>
    </row>
    <row r="56" spans="1:11" ht="16.2" x14ac:dyDescent="0.3">
      <c r="A56" s="240" t="s">
        <v>3976</v>
      </c>
      <c r="B56" s="41">
        <v>158</v>
      </c>
      <c r="C56" s="33">
        <v>2020</v>
      </c>
      <c r="D56" s="42">
        <v>44407</v>
      </c>
      <c r="E56" s="43" t="s">
        <v>3979</v>
      </c>
      <c r="F56" s="241" t="str">
        <f>VLOOKUP(tabAtas[[#This Row],[PREGÃO]],tabPregões[#Data],8,FALSE)</f>
        <v>PROTETOR SOLAR</v>
      </c>
      <c r="G56" s="239" t="s">
        <v>4113</v>
      </c>
      <c r="H56" s="44" t="s">
        <v>2255</v>
      </c>
      <c r="I56" s="144" t="s">
        <v>2063</v>
      </c>
      <c r="J56" s="145">
        <v>44312.693055555559</v>
      </c>
      <c r="K56" s="75" t="str">
        <f>"*"</f>
        <v>*</v>
      </c>
    </row>
    <row r="57" spans="1:11" ht="16.2" x14ac:dyDescent="0.3">
      <c r="A57" s="240" t="s">
        <v>3976</v>
      </c>
      <c r="B57" s="41">
        <v>158</v>
      </c>
      <c r="C57" s="33">
        <v>2020</v>
      </c>
      <c r="D57" s="42">
        <v>44407</v>
      </c>
      <c r="E57" s="43" t="s">
        <v>3975</v>
      </c>
      <c r="F57" s="241" t="e">
        <f>VLOOKUP(tabAtas[[#This Row],[PREGÃO]],tabPregões[#Data],8,FALSE)</f>
        <v>#N/A</v>
      </c>
      <c r="G57" s="239"/>
      <c r="H57" s="44" t="s">
        <v>1950</v>
      </c>
      <c r="I57" s="144" t="s">
        <v>2063</v>
      </c>
      <c r="J57" s="145">
        <v>44256.496493055558</v>
      </c>
      <c r="K57" s="75" t="str">
        <f>"*"</f>
        <v>*</v>
      </c>
    </row>
    <row r="58" spans="1:11" ht="16.2" x14ac:dyDescent="0.3">
      <c r="A58" s="240" t="s">
        <v>3766</v>
      </c>
      <c r="B58" s="41">
        <v>156</v>
      </c>
      <c r="C58" s="33">
        <v>2020</v>
      </c>
      <c r="D58" s="42">
        <v>44406</v>
      </c>
      <c r="E58" s="43" t="s">
        <v>3974</v>
      </c>
      <c r="F58" s="241" t="str">
        <f>VLOOKUP(tabAtas[[#This Row],[PREGÃO]],tabPregões[#Data],8,FALSE)</f>
        <v>TINTAS PARA SINALIZACAO VIARIA</v>
      </c>
      <c r="G58" s="239" t="s">
        <v>4113</v>
      </c>
      <c r="H58" s="44" t="s">
        <v>2255</v>
      </c>
      <c r="I58" s="144" t="s">
        <v>2063</v>
      </c>
      <c r="J58" s="145">
        <v>44312.693055555559</v>
      </c>
      <c r="K58" s="75" t="str">
        <f>"*"</f>
        <v>*</v>
      </c>
    </row>
    <row r="59" spans="1:11" ht="16.2" x14ac:dyDescent="0.3">
      <c r="A59" s="240" t="s">
        <v>3702</v>
      </c>
      <c r="B59" s="41">
        <v>147</v>
      </c>
      <c r="C59" s="33">
        <v>2020</v>
      </c>
      <c r="D59" s="42">
        <v>44383</v>
      </c>
      <c r="E59" s="43" t="s">
        <v>3656</v>
      </c>
      <c r="F59" s="241" t="str">
        <f>VLOOKUP(tabAtas[[#This Row],[PREGÃO]],tabPregões[#Data],8,FALSE)</f>
        <v>TELA DE ALAMBRADO</v>
      </c>
      <c r="G59" s="239" t="s">
        <v>4113</v>
      </c>
      <c r="H59" s="44" t="s">
        <v>2255</v>
      </c>
      <c r="I59" s="144" t="s">
        <v>2063</v>
      </c>
      <c r="J59" s="145">
        <v>44313.415960648148</v>
      </c>
      <c r="K59" s="75" t="str">
        <f>"*"</f>
        <v>*</v>
      </c>
    </row>
    <row r="60" spans="1:11" ht="16.2" x14ac:dyDescent="0.3">
      <c r="A60" s="240" t="s">
        <v>3685</v>
      </c>
      <c r="B60" s="41">
        <v>146</v>
      </c>
      <c r="C60" s="33">
        <v>2020</v>
      </c>
      <c r="D60" s="42">
        <v>44197</v>
      </c>
      <c r="E60" s="43" t="s">
        <v>3684</v>
      </c>
      <c r="F60" s="241" t="str">
        <f>VLOOKUP(tabAtas[[#This Row],[PREGÃO]],tabPregões[#Data],8,FALSE)</f>
        <v>ALCOOL GEL E DISPENSER</v>
      </c>
      <c r="G60" s="239"/>
      <c r="H60" s="44" t="s">
        <v>2255</v>
      </c>
      <c r="I60" s="144" t="s">
        <v>2063</v>
      </c>
      <c r="J60" s="145">
        <v>44113.549317129633</v>
      </c>
      <c r="K60" s="75" t="str">
        <f>"*"</f>
        <v>*</v>
      </c>
    </row>
    <row r="61" spans="1:11" ht="16.2" x14ac:dyDescent="0.3">
      <c r="A61" s="240" t="s">
        <v>3697</v>
      </c>
      <c r="B61" s="41">
        <v>143</v>
      </c>
      <c r="C61" s="33">
        <v>2020</v>
      </c>
      <c r="D61" s="42">
        <v>44378</v>
      </c>
      <c r="E61" s="43" t="s">
        <v>3548</v>
      </c>
      <c r="F61" s="241" t="str">
        <f>VLOOKUP(tabAtas[[#This Row],[PREGÃO]],tabPregões[#Data],8,FALSE)</f>
        <v>MATERIAL DE PINTURA</v>
      </c>
      <c r="G61" s="239"/>
      <c r="H61" s="44" t="s">
        <v>2255</v>
      </c>
      <c r="I61" s="144" t="s">
        <v>2063</v>
      </c>
      <c r="J61" s="145">
        <v>44312.640648148146</v>
      </c>
      <c r="K61" s="75" t="str">
        <f>"*"</f>
        <v>*</v>
      </c>
    </row>
    <row r="62" spans="1:11" ht="16.2" x14ac:dyDescent="0.3">
      <c r="A62" s="240" t="s">
        <v>3602</v>
      </c>
      <c r="B62" s="41">
        <v>121</v>
      </c>
      <c r="C62" s="33">
        <v>2020</v>
      </c>
      <c r="D62" s="42">
        <v>44347</v>
      </c>
      <c r="E62" s="43" t="s">
        <v>3599</v>
      </c>
      <c r="F62" s="241" t="str">
        <f>VLOOKUP(tabAtas[[#This Row],[PREGÃO]],tabPregões[#Data],8,FALSE)</f>
        <v>CADEADO, FECHADURA E GONZO</v>
      </c>
      <c r="G62" s="239" t="s">
        <v>4113</v>
      </c>
      <c r="H62" s="44" t="s">
        <v>2255</v>
      </c>
      <c r="I62" s="144" t="s">
        <v>2063</v>
      </c>
      <c r="J62" s="145">
        <v>44312.693055555559</v>
      </c>
      <c r="K62" s="75" t="str">
        <f>"*"</f>
        <v>*</v>
      </c>
    </row>
    <row r="63" spans="1:11" ht="16.2" x14ac:dyDescent="0.3">
      <c r="A63" s="240" t="s">
        <v>3605</v>
      </c>
      <c r="B63" s="41">
        <v>115</v>
      </c>
      <c r="C63" s="33">
        <v>2020</v>
      </c>
      <c r="D63" s="42">
        <v>44342</v>
      </c>
      <c r="E63" s="43" t="s">
        <v>3559</v>
      </c>
      <c r="F63" s="241" t="str">
        <f>VLOOKUP(tabAtas[[#This Row],[PREGÃO]],tabPregões[#Data],8,FALSE)</f>
        <v>FOLHA DE PORTA E CHAPAS</v>
      </c>
      <c r="G63" s="239"/>
      <c r="H63" s="44" t="s">
        <v>2255</v>
      </c>
      <c r="I63" s="144" t="s">
        <v>2063</v>
      </c>
      <c r="J63" s="145">
        <v>44256.371979166666</v>
      </c>
      <c r="K63" s="75" t="str">
        <f>"*"</f>
        <v>*</v>
      </c>
    </row>
    <row r="64" spans="1:11" ht="16.2" x14ac:dyDescent="0.3">
      <c r="A64" s="240" t="s">
        <v>3590</v>
      </c>
      <c r="B64" s="41">
        <v>111</v>
      </c>
      <c r="C64" s="33">
        <v>2020</v>
      </c>
      <c r="D64" s="42">
        <v>44336</v>
      </c>
      <c r="E64" s="43" t="s">
        <v>3560</v>
      </c>
      <c r="F64" s="241" t="str">
        <f>VLOOKUP(tabAtas[[#This Row],[PREGÃO]],tabPregões[#Data],8,FALSE)</f>
        <v>UTENSILIOS DE LIMPEZA</v>
      </c>
      <c r="G64" s="239" t="s">
        <v>4113</v>
      </c>
      <c r="H64" s="44" t="s">
        <v>2255</v>
      </c>
      <c r="I64" s="144" t="s">
        <v>2063</v>
      </c>
      <c r="J64" s="145">
        <v>44312.693055555559</v>
      </c>
      <c r="K64" s="75" t="str">
        <f>"*"</f>
        <v>*</v>
      </c>
    </row>
    <row r="65" spans="1:11" ht="16.2" x14ac:dyDescent="0.3">
      <c r="A65" s="240" t="s">
        <v>3564</v>
      </c>
      <c r="B65" s="41">
        <v>105</v>
      </c>
      <c r="C65" s="33">
        <v>2020</v>
      </c>
      <c r="D65" s="42">
        <v>44320</v>
      </c>
      <c r="E65" s="43" t="s">
        <v>3477</v>
      </c>
      <c r="F65" s="241" t="str">
        <f>VLOOKUP(tabAtas[[#This Row],[PREGÃO]],tabPregões[#Data],8,FALSE)</f>
        <v>MATERIAL DE LIMPEZA (DOMISSANEANTES)</v>
      </c>
      <c r="G65" s="239" t="s">
        <v>4113</v>
      </c>
      <c r="H65" s="44" t="s">
        <v>2255</v>
      </c>
      <c r="I65" s="144" t="s">
        <v>2063</v>
      </c>
      <c r="J65" s="145">
        <v>44312.693055555559</v>
      </c>
      <c r="K65" s="75" t="str">
        <f>"*"</f>
        <v>*</v>
      </c>
    </row>
    <row r="66" spans="1:11" ht="16.2" x14ac:dyDescent="0.3">
      <c r="A66" s="240" t="s">
        <v>3552</v>
      </c>
      <c r="B66" s="41">
        <v>104</v>
      </c>
      <c r="C66" s="33">
        <v>2020</v>
      </c>
      <c r="D66" s="42">
        <v>44319</v>
      </c>
      <c r="E66" s="43" t="s">
        <v>3372</v>
      </c>
      <c r="F66" s="241" t="str">
        <f>VLOOKUP(tabAtas[[#This Row],[PREGÃO]],tabPregões[#Data],8,FALSE)</f>
        <v>FERRAGENS</v>
      </c>
      <c r="G66" s="239" t="s">
        <v>4113</v>
      </c>
      <c r="H66" s="44" t="s">
        <v>2255</v>
      </c>
      <c r="I66" s="144" t="s">
        <v>2063</v>
      </c>
      <c r="J66" s="145">
        <v>44312.693055555559</v>
      </c>
      <c r="K66" s="75" t="str">
        <f>"*"</f>
        <v>*</v>
      </c>
    </row>
    <row r="67" spans="1:11" ht="16.2" x14ac:dyDescent="0.3">
      <c r="A67" s="240" t="s">
        <v>3541</v>
      </c>
      <c r="B67" s="41">
        <v>101</v>
      </c>
      <c r="C67" s="33">
        <v>2020</v>
      </c>
      <c r="D67" s="42">
        <v>44313</v>
      </c>
      <c r="E67" s="43" t="s">
        <v>3371</v>
      </c>
      <c r="F67" s="241" t="str">
        <f>VLOOKUP(tabAtas[[#This Row],[PREGÃO]],tabPregões[#Data],8,FALSE)</f>
        <v>MATERIAL HIDRAULICO</v>
      </c>
      <c r="G67" s="239"/>
      <c r="H67" s="44" t="s">
        <v>2255</v>
      </c>
      <c r="I67" s="144" t="s">
        <v>2063</v>
      </c>
      <c r="J67" s="145">
        <v>44256.371979166666</v>
      </c>
      <c r="K67" s="75" t="str">
        <f>"*"</f>
        <v>*</v>
      </c>
    </row>
    <row r="68" spans="1:11" ht="16.2" x14ac:dyDescent="0.3">
      <c r="A68" s="240" t="s">
        <v>3533</v>
      </c>
      <c r="B68" s="41">
        <v>99</v>
      </c>
      <c r="C68" s="33">
        <v>2020</v>
      </c>
      <c r="D68" s="42">
        <v>44309</v>
      </c>
      <c r="E68" s="43" t="s">
        <v>3475</v>
      </c>
      <c r="F68" s="241" t="str">
        <f>VLOOKUP(tabAtas[[#This Row],[PREGÃO]],tabPregões[#Data],8,FALSE)</f>
        <v>ARTIGOS DE PAPELARIA</v>
      </c>
      <c r="G68" s="239" t="s">
        <v>4113</v>
      </c>
      <c r="H68" s="44" t="s">
        <v>2255</v>
      </c>
      <c r="I68" s="144" t="s">
        <v>2063</v>
      </c>
      <c r="J68" s="145">
        <v>44312.693055555559</v>
      </c>
      <c r="K68" s="75" t="str">
        <f>"*"</f>
        <v>*</v>
      </c>
    </row>
    <row r="69" spans="1:11" ht="16.2" x14ac:dyDescent="0.3">
      <c r="A69" s="240" t="s">
        <v>3517</v>
      </c>
      <c r="B69" s="41">
        <v>88</v>
      </c>
      <c r="C69" s="33">
        <v>2020</v>
      </c>
      <c r="D69" s="42">
        <v>44287</v>
      </c>
      <c r="E69" s="43" t="s">
        <v>3332</v>
      </c>
      <c r="F69" s="241" t="str">
        <f>VLOOKUP(tabAtas[[#This Row],[PREGÃO]],tabPregões[#Data],8,FALSE)</f>
        <v>MATERIAL DE PINTURA, DISCOS ABRASIVOS E COLA PARA MADEIRA</v>
      </c>
      <c r="G69" s="239"/>
      <c r="H69" s="44" t="s">
        <v>2255</v>
      </c>
      <c r="I69" s="144" t="s">
        <v>2063</v>
      </c>
      <c r="J69" s="145">
        <v>44256.371979166666</v>
      </c>
      <c r="K69" s="75" t="str">
        <f>"*"</f>
        <v>*</v>
      </c>
    </row>
    <row r="70" spans="1:11" ht="16.2" x14ac:dyDescent="0.3">
      <c r="A70" s="240" t="s">
        <v>3514</v>
      </c>
      <c r="B70" s="41">
        <v>87</v>
      </c>
      <c r="C70" s="33">
        <v>2020</v>
      </c>
      <c r="D70" s="42">
        <v>44286</v>
      </c>
      <c r="E70" s="43" t="s">
        <v>3258</v>
      </c>
      <c r="F70" s="241" t="str">
        <f>VLOOKUP(tabAtas[[#This Row],[PREGÃO]],tabPregões[#Data],8,FALSE)</f>
        <v>MATERIAL ELETRICO</v>
      </c>
      <c r="G70" s="239"/>
      <c r="H70" s="44" t="s">
        <v>2255</v>
      </c>
      <c r="I70" s="144" t="s">
        <v>2063</v>
      </c>
      <c r="J70" s="145">
        <v>44173.365810185183</v>
      </c>
      <c r="K70" s="75" t="str">
        <f>"*"</f>
        <v>*</v>
      </c>
    </row>
    <row r="71" spans="1:11" ht="16.2" x14ac:dyDescent="0.3">
      <c r="A71" s="240" t="s">
        <v>3516</v>
      </c>
      <c r="B71" s="41">
        <v>86</v>
      </c>
      <c r="C71" s="33">
        <v>2020</v>
      </c>
      <c r="D71" s="42">
        <v>44285</v>
      </c>
      <c r="E71" s="43" t="s">
        <v>3365</v>
      </c>
      <c r="F71" s="241" t="str">
        <f>VLOOKUP(tabAtas[[#This Row],[PREGÃO]],tabPregões[#Data],8,FALSE)</f>
        <v>MADEIRAS</v>
      </c>
      <c r="G71" s="239"/>
      <c r="H71" s="44" t="s">
        <v>2255</v>
      </c>
      <c r="I71" s="144" t="s">
        <v>2063</v>
      </c>
      <c r="J71" s="145">
        <v>44173.365810185183</v>
      </c>
      <c r="K71" s="75" t="str">
        <f>"*"</f>
        <v>*</v>
      </c>
    </row>
    <row r="72" spans="1:11" ht="16.2" x14ac:dyDescent="0.3">
      <c r="A72" s="240" t="s">
        <v>3528</v>
      </c>
      <c r="B72" s="41">
        <v>71</v>
      </c>
      <c r="C72" s="33">
        <v>2020</v>
      </c>
      <c r="D72" s="42">
        <v>44279</v>
      </c>
      <c r="E72" s="43" t="s">
        <v>3388</v>
      </c>
      <c r="F72" s="241" t="str">
        <f>VLOOKUP(tabAtas[[#This Row],[PREGÃO]],tabPregões[#Data],8,FALSE)</f>
        <v>CAFÉ TORRADO E MOIDO</v>
      </c>
      <c r="G72" s="239"/>
      <c r="H72" s="44" t="s">
        <v>2255</v>
      </c>
      <c r="I72" s="144" t="s">
        <v>2063</v>
      </c>
      <c r="J72" s="145">
        <v>44173.365810185183</v>
      </c>
      <c r="K72" s="75" t="str">
        <f>"*"</f>
        <v>*</v>
      </c>
    </row>
    <row r="73" spans="1:11" ht="16.2" x14ac:dyDescent="0.3">
      <c r="A73" s="240" t="s">
        <v>3482</v>
      </c>
      <c r="B73" s="41">
        <v>64</v>
      </c>
      <c r="C73" s="33">
        <v>2020</v>
      </c>
      <c r="D73" s="42">
        <v>44272</v>
      </c>
      <c r="E73" s="43" t="s">
        <v>3391</v>
      </c>
      <c r="F73" s="241" t="str">
        <f>VLOOKUP(tabAtas[[#This Row],[PREGÃO]],tabPregões[#Data],8,FALSE)</f>
        <v>BOBINA DE SACO PLASTICO E FILME DE POLIETILENO</v>
      </c>
      <c r="G73" s="239" t="s">
        <v>4113</v>
      </c>
      <c r="H73" s="44" t="s">
        <v>2255</v>
      </c>
      <c r="I73" s="144" t="s">
        <v>2063</v>
      </c>
      <c r="J73" s="145">
        <v>44312.693055555559</v>
      </c>
      <c r="K73" s="75" t="str">
        <f>"*"</f>
        <v>*</v>
      </c>
    </row>
    <row r="74" spans="1:11" ht="16.2" x14ac:dyDescent="0.3">
      <c r="A74" s="240" t="s">
        <v>3526</v>
      </c>
      <c r="B74" s="41">
        <v>58</v>
      </c>
      <c r="C74" s="33">
        <v>2020</v>
      </c>
      <c r="D74" s="42">
        <v>44270</v>
      </c>
      <c r="E74" s="43" t="s">
        <v>3524</v>
      </c>
      <c r="F74" s="241" t="str">
        <f>VLOOKUP(tabAtas[[#This Row],[PREGÃO]],tabPregões[#Data],8,FALSE)</f>
        <v>PNEUS</v>
      </c>
      <c r="G74" s="239"/>
      <c r="H74" s="44" t="s">
        <v>2255</v>
      </c>
      <c r="I74" s="144" t="s">
        <v>2063</v>
      </c>
      <c r="J74" s="145">
        <v>44154.441631944443</v>
      </c>
      <c r="K74" s="75" t="str">
        <f>"*"</f>
        <v>*</v>
      </c>
    </row>
    <row r="75" spans="1:11" ht="16.2" x14ac:dyDescent="0.3">
      <c r="A75" s="240" t="s">
        <v>3465</v>
      </c>
      <c r="B75" s="41">
        <v>55</v>
      </c>
      <c r="C75" s="33">
        <v>2020</v>
      </c>
      <c r="D75" s="42">
        <v>44267</v>
      </c>
      <c r="E75" s="43" t="s">
        <v>3330</v>
      </c>
      <c r="F75" s="241" t="str">
        <f>VLOOKUP(tabAtas[[#This Row],[PREGÃO]],tabPregões[#Data],8,FALSE)</f>
        <v>FERRAGENS</v>
      </c>
      <c r="G75" s="239" t="s">
        <v>4113</v>
      </c>
      <c r="H75" s="44" t="s">
        <v>2255</v>
      </c>
      <c r="I75" s="144" t="s">
        <v>2063</v>
      </c>
      <c r="J75" s="145">
        <v>44312.693055555559</v>
      </c>
      <c r="K75" s="75" t="str">
        <f>"*"</f>
        <v>*</v>
      </c>
    </row>
    <row r="76" spans="1:11" ht="16.2" x14ac:dyDescent="0.3">
      <c r="A76" s="240" t="s">
        <v>3462</v>
      </c>
      <c r="B76" s="41">
        <v>54</v>
      </c>
      <c r="C76" s="33">
        <v>2020</v>
      </c>
      <c r="D76" s="42">
        <v>44267</v>
      </c>
      <c r="E76" s="43" t="s">
        <v>3333</v>
      </c>
      <c r="F76" s="241" t="str">
        <f>VLOOKUP(tabAtas[[#This Row],[PREGÃO]],tabPregões[#Data],8,FALSE)</f>
        <v>MATERIAL DE CONSTRUÇÃO</v>
      </c>
      <c r="G76" s="239"/>
      <c r="H76" s="44" t="s">
        <v>2255</v>
      </c>
      <c r="I76" s="144" t="s">
        <v>2063</v>
      </c>
      <c r="J76" s="145">
        <v>44173.365810185183</v>
      </c>
      <c r="K76" s="75" t="str">
        <f>"*"</f>
        <v>*</v>
      </c>
    </row>
    <row r="77" spans="1:11" ht="16.2" x14ac:dyDescent="0.3">
      <c r="A77" s="240" t="s">
        <v>3444</v>
      </c>
      <c r="B77" s="41">
        <v>51</v>
      </c>
      <c r="C77" s="33">
        <v>2020</v>
      </c>
      <c r="D77" s="42">
        <v>44263</v>
      </c>
      <c r="E77" s="43" t="s">
        <v>3443</v>
      </c>
      <c r="F77" s="241" t="str">
        <f>VLOOKUP(tabAtas[[#This Row],[PREGÃO]],tabPregões[#Data],8,FALSE)</f>
        <v>MATERIAIS DE INFORMATICA</v>
      </c>
      <c r="G77" s="239" t="s">
        <v>3898</v>
      </c>
      <c r="H77" s="44" t="s">
        <v>2255</v>
      </c>
      <c r="I77" s="144" t="s">
        <v>2063</v>
      </c>
      <c r="J77" s="145">
        <v>44154.441631944443</v>
      </c>
      <c r="K77" s="75" t="str">
        <f>"*"</f>
        <v>*</v>
      </c>
    </row>
    <row r="78" spans="1:11" ht="16.2" x14ac:dyDescent="0.3">
      <c r="A78" s="240" t="s">
        <v>3424</v>
      </c>
      <c r="B78" s="41">
        <v>39</v>
      </c>
      <c r="C78" s="33">
        <v>2020</v>
      </c>
      <c r="D78" s="42">
        <v>44256</v>
      </c>
      <c r="E78" s="43" t="s">
        <v>3340</v>
      </c>
      <c r="F78" s="241" t="str">
        <f>VLOOKUP(tabAtas[[#This Row],[PREGÃO]],tabPregões[#Data],8,FALSE)</f>
        <v>FERROS, CANTONEIRAS, BARRA FIO REDONDO E TUBOS DE PVC</v>
      </c>
      <c r="G78" s="239"/>
      <c r="H78" s="44" t="s">
        <v>2255</v>
      </c>
      <c r="I78" s="144" t="s">
        <v>2063</v>
      </c>
      <c r="J78" s="145">
        <v>44173.365810185183</v>
      </c>
      <c r="K78" s="75" t="str">
        <f>"*"</f>
        <v>*</v>
      </c>
    </row>
    <row r="79" spans="1:11" ht="16.2" x14ac:dyDescent="0.3">
      <c r="A79" s="240" t="s">
        <v>3417</v>
      </c>
      <c r="B79" s="41">
        <v>36</v>
      </c>
      <c r="C79" s="33">
        <v>2020</v>
      </c>
      <c r="D79" s="42">
        <v>44252</v>
      </c>
      <c r="E79" s="43" t="s">
        <v>3393</v>
      </c>
      <c r="F79" s="241" t="str">
        <f>VLOOKUP(tabAtas[[#This Row],[PREGÃO]],tabPregões[#Data],8,FALSE)</f>
        <v>ACUCAR REFINADO AMORFO, MICROCRISTALINO, PACOTE COM 1 KG</v>
      </c>
      <c r="G79" s="239"/>
      <c r="H79" s="44" t="s">
        <v>2255</v>
      </c>
      <c r="I79" s="144" t="s">
        <v>2063</v>
      </c>
      <c r="J79" s="145">
        <v>44154.441631944443</v>
      </c>
      <c r="K79" s="75" t="str">
        <f>"*"</f>
        <v>*</v>
      </c>
    </row>
    <row r="80" spans="1:11" ht="16.2" x14ac:dyDescent="0.3">
      <c r="A80" s="240" t="s">
        <v>3369</v>
      </c>
      <c r="B80" s="41">
        <v>33</v>
      </c>
      <c r="C80" s="33">
        <v>2020</v>
      </c>
      <c r="D80" s="42">
        <v>44242</v>
      </c>
      <c r="E80" s="43" t="s">
        <v>3366</v>
      </c>
      <c r="F80" s="241" t="str">
        <f>VLOOKUP(tabAtas[[#This Row],[PREGÃO]],tabPregões[#Data],8,FALSE)</f>
        <v>GENEROS ALIMENTICIOS (BISCOITO, BOLO, SUCO, ETC.)</v>
      </c>
      <c r="G80" s="239" t="s">
        <v>3971</v>
      </c>
      <c r="H80" s="44" t="s">
        <v>2255</v>
      </c>
      <c r="I80" s="144" t="s">
        <v>2063</v>
      </c>
      <c r="J80" s="145">
        <v>44256.371979166666</v>
      </c>
      <c r="K80" s="75" t="str">
        <f>"*"</f>
        <v>*</v>
      </c>
    </row>
    <row r="81" spans="1:11" ht="16.2" x14ac:dyDescent="0.3">
      <c r="A81" s="240" t="s">
        <v>3451</v>
      </c>
      <c r="B81" s="41">
        <v>26</v>
      </c>
      <c r="C81" s="33">
        <v>2020</v>
      </c>
      <c r="D81" s="42">
        <v>44238</v>
      </c>
      <c r="E81" s="43" t="s">
        <v>3449</v>
      </c>
      <c r="F81" s="241" t="str">
        <f>VLOOKUP(tabAtas[[#This Row],[PREGÃO]],tabPregões[#Data],8,FALSE)</f>
        <v>LUMINARIA E REFLETOR</v>
      </c>
      <c r="G81" s="239"/>
      <c r="H81" s="44" t="s">
        <v>2255</v>
      </c>
      <c r="I81" s="144" t="s">
        <v>2063</v>
      </c>
      <c r="J81" s="145">
        <v>44154.441631944443</v>
      </c>
      <c r="K81" s="75" t="str">
        <f>"*"</f>
        <v>*</v>
      </c>
    </row>
    <row r="82" spans="1:11" ht="16.2" x14ac:dyDescent="0.3">
      <c r="A82" s="240" t="s">
        <v>3343</v>
      </c>
      <c r="B82" s="41">
        <v>21</v>
      </c>
      <c r="C82" s="33">
        <v>2020</v>
      </c>
      <c r="D82" s="42">
        <v>44231</v>
      </c>
      <c r="E82" s="43" t="s">
        <v>3341</v>
      </c>
      <c r="F82" s="241" t="str">
        <f>VLOOKUP(tabAtas[[#This Row],[PREGÃO]],tabPregões[#Data],8,FALSE)</f>
        <v>PEDRA E AREIA PARA SUB-PREFEITURA</v>
      </c>
      <c r="G82" s="239"/>
      <c r="H82" s="44" t="s">
        <v>2255</v>
      </c>
      <c r="I82" s="144" t="s">
        <v>2063</v>
      </c>
      <c r="J82" s="145">
        <v>44154.441631944443</v>
      </c>
      <c r="K82" s="75" t="str">
        <f>"*"</f>
        <v>*</v>
      </c>
    </row>
    <row r="83" spans="1:11" ht="16.2" x14ac:dyDescent="0.3">
      <c r="A83" s="240" t="s">
        <v>3322</v>
      </c>
      <c r="B83" s="41">
        <v>17</v>
      </c>
      <c r="C83" s="33">
        <v>2020</v>
      </c>
      <c r="D83" s="42">
        <v>44225</v>
      </c>
      <c r="E83" s="43" t="s">
        <v>3319</v>
      </c>
      <c r="F83" s="241" t="str">
        <f>VLOOKUP(tabAtas[[#This Row],[PREGÃO]],tabPregões[#Data],8,FALSE)</f>
        <v>DISJUNTORES, REATORES, LÂMPADAS, LUMINARIAS, CONTATOR E DISTRIBUIDOR GERAL PARA TELEFONIA</v>
      </c>
      <c r="G83" s="239" t="s">
        <v>1560</v>
      </c>
      <c r="H83" s="44" t="s">
        <v>2255</v>
      </c>
      <c r="I83" s="144" t="s">
        <v>2063</v>
      </c>
      <c r="J83" s="145">
        <v>44112.462916666664</v>
      </c>
      <c r="K83" s="75" t="str">
        <f>"*"</f>
        <v>*</v>
      </c>
    </row>
    <row r="84" spans="1:11" ht="16.2" x14ac:dyDescent="0.3">
      <c r="A84" s="240" t="s">
        <v>3257</v>
      </c>
      <c r="B84" s="41">
        <v>16</v>
      </c>
      <c r="C84" s="33">
        <v>2020</v>
      </c>
      <c r="D84" s="42">
        <v>44223</v>
      </c>
      <c r="E84" s="43" t="s">
        <v>3256</v>
      </c>
      <c r="F84" s="241" t="str">
        <f>VLOOKUP(tabAtas[[#This Row],[PREGÃO]],tabPregões[#Data],8,FALSE)</f>
        <v>CHAPA DE ACO, PERFIL E TUBO QUADRADO</v>
      </c>
      <c r="G84" s="239"/>
      <c r="H84" s="44" t="s">
        <v>2255</v>
      </c>
      <c r="I84" s="144" t="s">
        <v>2063</v>
      </c>
      <c r="J84" s="145">
        <v>44112.462916666664</v>
      </c>
      <c r="K84" s="75" t="str">
        <f>"*"</f>
        <v>*</v>
      </c>
    </row>
    <row r="85" spans="1:11" ht="16.2" x14ac:dyDescent="0.3">
      <c r="A85" s="240" t="s">
        <v>2359</v>
      </c>
      <c r="B85" s="41">
        <v>15</v>
      </c>
      <c r="C85" s="33">
        <v>2020</v>
      </c>
      <c r="D85" s="42">
        <v>44221</v>
      </c>
      <c r="E85" s="43" t="s">
        <v>2358</v>
      </c>
      <c r="F85" s="241" t="str">
        <f>VLOOKUP(tabAtas[[#This Row],[PREGÃO]],tabPregões[#Data],8,FALSE)</f>
        <v>MATERIAL DE PINTURA</v>
      </c>
      <c r="G85" s="239"/>
      <c r="H85" s="44" t="s">
        <v>2255</v>
      </c>
      <c r="I85" s="144" t="s">
        <v>2063</v>
      </c>
      <c r="J85" s="145">
        <v>44113.549317129633</v>
      </c>
      <c r="K85" s="75" t="str">
        <f>"*"</f>
        <v>*</v>
      </c>
    </row>
    <row r="86" spans="1:11" ht="16.2" x14ac:dyDescent="0.3">
      <c r="A86" s="240" t="s">
        <v>3255</v>
      </c>
      <c r="B86" s="41">
        <v>14</v>
      </c>
      <c r="C86" s="33">
        <v>2020</v>
      </c>
      <c r="D86" s="42">
        <v>44218</v>
      </c>
      <c r="E86" s="43" t="s">
        <v>3254</v>
      </c>
      <c r="F86" s="241" t="str">
        <f>VLOOKUP(tabAtas[[#This Row],[PREGÃO]],tabPregões[#Data],8,FALSE)</f>
        <v>MATERIAL DE LIMPEZA (DOMISSANEANTES)</v>
      </c>
      <c r="G86" s="239"/>
      <c r="H86" s="44" t="s">
        <v>2255</v>
      </c>
      <c r="I86" s="144" t="s">
        <v>2063</v>
      </c>
      <c r="J86" s="145">
        <v>44113.549317129633</v>
      </c>
      <c r="K86" s="75" t="str">
        <f>"*"</f>
        <v>*</v>
      </c>
    </row>
    <row r="87" spans="1:11" ht="16.2" x14ac:dyDescent="0.3">
      <c r="A87" s="240" t="s">
        <v>2352</v>
      </c>
      <c r="B87" s="41">
        <v>12</v>
      </c>
      <c r="C87" s="33">
        <v>2020</v>
      </c>
      <c r="D87" s="42">
        <v>44215</v>
      </c>
      <c r="E87" s="43" t="s">
        <v>2350</v>
      </c>
      <c r="F87" s="241" t="str">
        <f>VLOOKUP(tabAtas[[#This Row],[PREGÃO]],tabPregões[#Data],8,FALSE)</f>
        <v>LAMPADAS</v>
      </c>
      <c r="G87" s="239"/>
      <c r="H87" s="44" t="s">
        <v>2255</v>
      </c>
      <c r="I87" s="144" t="s">
        <v>2063</v>
      </c>
      <c r="J87" s="145">
        <v>44112.462916666664</v>
      </c>
      <c r="K87" s="75" t="str">
        <f>"*"</f>
        <v>*</v>
      </c>
    </row>
    <row r="88" spans="1:11" ht="16.2" x14ac:dyDescent="0.3">
      <c r="A88" s="240" t="s">
        <v>2343</v>
      </c>
      <c r="B88" s="41">
        <v>9</v>
      </c>
      <c r="C88" s="33">
        <v>2020</v>
      </c>
      <c r="D88" s="42">
        <v>44210</v>
      </c>
      <c r="E88" s="43" t="s">
        <v>2342</v>
      </c>
      <c r="F88" s="241" t="str">
        <f>VLOOKUP(tabAtas[[#This Row],[PREGÃO]],tabPregões[#Data],8,FALSE)</f>
        <v>MATERIAL ELETRICO</v>
      </c>
      <c r="G88" s="239"/>
      <c r="H88" s="44" t="s">
        <v>2255</v>
      </c>
      <c r="I88" s="144" t="s">
        <v>2063</v>
      </c>
      <c r="J88" s="145">
        <v>44112.462916666664</v>
      </c>
      <c r="K88" s="75" t="str">
        <f>"*"</f>
        <v>*</v>
      </c>
    </row>
    <row r="89" spans="1:11" ht="16.2" x14ac:dyDescent="0.3">
      <c r="A89" s="240" t="s">
        <v>3623</v>
      </c>
      <c r="B89" s="41">
        <v>8</v>
      </c>
      <c r="C89" s="33">
        <v>2020</v>
      </c>
      <c r="D89" s="42">
        <v>44210</v>
      </c>
      <c r="E89" s="43" t="s">
        <v>3617</v>
      </c>
      <c r="F89" s="241" t="str">
        <f>VLOOKUP(tabAtas[[#This Row],[PREGÃO]],tabPregões[#Data],8,FALSE)</f>
        <v>LENCOL DESCARTÁVEL</v>
      </c>
      <c r="G89" s="239" t="s">
        <v>3837</v>
      </c>
      <c r="H89" s="44" t="s">
        <v>2255</v>
      </c>
      <c r="I89" s="144" t="s">
        <v>2063</v>
      </c>
      <c r="J89" s="145">
        <v>44113.549317129633</v>
      </c>
      <c r="K89" s="75" t="str">
        <f>"*"</f>
        <v>*</v>
      </c>
    </row>
    <row r="90" spans="1:11" ht="16.2" x14ac:dyDescent="0.3">
      <c r="A90" s="240" t="s">
        <v>3440</v>
      </c>
      <c r="B90" s="41">
        <v>293</v>
      </c>
      <c r="C90" s="33">
        <v>2019</v>
      </c>
      <c r="D90" s="42">
        <v>44189</v>
      </c>
      <c r="E90" s="43" t="s">
        <v>3437</v>
      </c>
      <c r="F90" s="241" t="str">
        <f>VLOOKUP(tabAtas[[#This Row],[PREGÃO]],tabPregões[#Data],8,FALSE)</f>
        <v>TOALHA DE PAPEL INTERFOLHADA FOLHA SIMPLES</v>
      </c>
      <c r="G90" s="239"/>
      <c r="H90" s="44" t="s">
        <v>2255</v>
      </c>
      <c r="I90" s="144" t="s">
        <v>2063</v>
      </c>
      <c r="J90" s="145">
        <v>44068.360520833332</v>
      </c>
      <c r="K90" s="75" t="str">
        <f>"*"</f>
        <v>*</v>
      </c>
    </row>
    <row r="91" spans="1:11" ht="16.2" x14ac:dyDescent="0.3">
      <c r="A91" s="240" t="s">
        <v>2338</v>
      </c>
      <c r="B91" s="41">
        <v>292</v>
      </c>
      <c r="C91" s="33">
        <v>2019</v>
      </c>
      <c r="D91" s="42">
        <v>44182</v>
      </c>
      <c r="E91" s="43" t="s">
        <v>2336</v>
      </c>
      <c r="F91" s="241" t="str">
        <f>VLOOKUP(tabAtas[[#This Row],[PREGÃO]],tabPregões[#Data],8,FALSE)</f>
        <v>MATERIAL DE CONSTRUÇÃO</v>
      </c>
      <c r="G91" s="239"/>
      <c r="H91" s="44" t="s">
        <v>2255</v>
      </c>
      <c r="I91" s="144" t="s">
        <v>2063</v>
      </c>
      <c r="J91" s="145">
        <v>44113.549317129633</v>
      </c>
      <c r="K91" s="75" t="str">
        <f>"*"</f>
        <v>*</v>
      </c>
    </row>
    <row r="92" spans="1:11" ht="16.2" x14ac:dyDescent="0.3">
      <c r="A92" s="240" t="s">
        <v>2356</v>
      </c>
      <c r="B92" s="41">
        <v>291</v>
      </c>
      <c r="C92" s="33">
        <v>2019</v>
      </c>
      <c r="D92" s="42">
        <v>44182</v>
      </c>
      <c r="E92" s="43" t="s">
        <v>2354</v>
      </c>
      <c r="F92" s="241" t="str">
        <f>VLOOKUP(tabAtas[[#This Row],[PREGÃO]],tabPregões[#Data],8,FALSE)</f>
        <v>UTENSILIOS DE LIMPEZA</v>
      </c>
      <c r="G92" s="239"/>
      <c r="H92" s="44" t="s">
        <v>2255</v>
      </c>
      <c r="I92" s="144" t="s">
        <v>2063</v>
      </c>
      <c r="J92" s="145">
        <v>44068.360520833332</v>
      </c>
      <c r="K92" s="75" t="str">
        <f>"*"</f>
        <v>*</v>
      </c>
    </row>
    <row r="93" spans="1:11" ht="16.2" x14ac:dyDescent="0.3">
      <c r="A93" s="240" t="s">
        <v>2327</v>
      </c>
      <c r="B93" s="41">
        <v>290</v>
      </c>
      <c r="C93" s="33">
        <v>2019</v>
      </c>
      <c r="D93" s="42">
        <v>44179</v>
      </c>
      <c r="E93" s="43" t="s">
        <v>2325</v>
      </c>
      <c r="F93" s="241" t="str">
        <f>VLOOKUP(tabAtas[[#This Row],[PREGÃO]],tabPregões[#Data],8,FALSE)</f>
        <v>GARRAFAS TERMICAS E UTENSILIOS DOMESTICOS</v>
      </c>
      <c r="G93" s="239"/>
      <c r="H93" s="44" t="s">
        <v>2255</v>
      </c>
      <c r="I93" s="144" t="s">
        <v>2063</v>
      </c>
      <c r="J93" s="145">
        <v>44061.429143518515</v>
      </c>
      <c r="K93" s="75" t="str">
        <f>"*"</f>
        <v>*</v>
      </c>
    </row>
    <row r="94" spans="1:11" ht="16.2" x14ac:dyDescent="0.3">
      <c r="A94" s="240" t="s">
        <v>2249</v>
      </c>
      <c r="B94" s="41">
        <v>276</v>
      </c>
      <c r="C94" s="33">
        <v>2019</v>
      </c>
      <c r="D94" s="42">
        <v>44146</v>
      </c>
      <c r="E94" s="43" t="s">
        <v>2193</v>
      </c>
      <c r="F94" s="241" t="str">
        <f>VLOOKUP(tabAtas[[#This Row],[PREGÃO]],tabPregões[#Data],8,FALSE)</f>
        <v>BLOCOS E CANALETAS DE CONCRETO</v>
      </c>
      <c r="G94" s="239"/>
      <c r="H94" s="44" t="s">
        <v>2255</v>
      </c>
      <c r="I94" s="144" t="s">
        <v>1551</v>
      </c>
      <c r="J94" s="145">
        <v>44028.554375</v>
      </c>
      <c r="K94" s="75" t="str">
        <f>"*"</f>
        <v>*</v>
      </c>
    </row>
    <row r="95" spans="1:11" ht="16.2" x14ac:dyDescent="0.3">
      <c r="A95" s="240" t="s">
        <v>2246</v>
      </c>
      <c r="B95" s="41">
        <v>269</v>
      </c>
      <c r="C95" s="33">
        <v>2019</v>
      </c>
      <c r="D95" s="42">
        <v>44141</v>
      </c>
      <c r="E95" s="43" t="s">
        <v>2243</v>
      </c>
      <c r="F95" s="241" t="str">
        <f>VLOOKUP(tabAtas[[#This Row],[PREGÃO]],tabPregões[#Data],8,FALSE)</f>
        <v>GENEROS ALIMENTICIOS BASICOS</v>
      </c>
      <c r="G95" s="239"/>
      <c r="H95" s="44" t="s">
        <v>2255</v>
      </c>
      <c r="I95" s="144" t="s">
        <v>2063</v>
      </c>
      <c r="J95" s="145">
        <v>44173.365810185183</v>
      </c>
      <c r="K95" s="75" t="str">
        <f>"*"</f>
        <v>*</v>
      </c>
    </row>
    <row r="96" spans="1:11" ht="16.2" x14ac:dyDescent="0.3">
      <c r="A96" s="240" t="s">
        <v>2253</v>
      </c>
      <c r="B96" s="41">
        <v>266</v>
      </c>
      <c r="C96" s="33">
        <v>2019</v>
      </c>
      <c r="D96" s="42">
        <v>44140</v>
      </c>
      <c r="E96" s="43" t="s">
        <v>2251</v>
      </c>
      <c r="F96" s="241" t="str">
        <f>VLOOKUP(tabAtas[[#This Row],[PREGÃO]],tabPregões[#Data],8,FALSE)</f>
        <v>AREIA E PEDRA (SJC E SFX)</v>
      </c>
      <c r="G96" s="239"/>
      <c r="H96" s="44" t="s">
        <v>2255</v>
      </c>
      <c r="I96" s="144" t="s">
        <v>1551</v>
      </c>
      <c r="J96" s="145">
        <v>44026.348240740743</v>
      </c>
      <c r="K96" s="75" t="str">
        <f>"*"</f>
        <v>*</v>
      </c>
    </row>
    <row r="97" spans="1:11" ht="16.2" x14ac:dyDescent="0.3">
      <c r="A97" s="240" t="s">
        <v>2202</v>
      </c>
      <c r="B97" s="41">
        <v>257</v>
      </c>
      <c r="C97" s="33">
        <v>2019</v>
      </c>
      <c r="D97" s="42">
        <v>44119</v>
      </c>
      <c r="E97" s="43" t="s">
        <v>2021</v>
      </c>
      <c r="F97" s="241" t="str">
        <f>VLOOKUP(tabAtas[[#This Row],[PREGÃO]],tabPregões[#Data],8,FALSE)</f>
        <v>CHAPAS, MADEIRAS, FOLHAS DE PORTA, BATENTES, COLAS E FITAS DE BORDA</v>
      </c>
      <c r="G97" s="239"/>
      <c r="H97" s="44" t="s">
        <v>2255</v>
      </c>
      <c r="I97" s="144" t="s">
        <v>1551</v>
      </c>
      <c r="J97" s="145">
        <v>44008.495462962965</v>
      </c>
      <c r="K97" s="75" t="str">
        <f>"*"</f>
        <v>*</v>
      </c>
    </row>
    <row r="98" spans="1:11" ht="16.2" x14ac:dyDescent="0.3">
      <c r="A98" s="240" t="s">
        <v>2164</v>
      </c>
      <c r="B98" s="41">
        <v>239</v>
      </c>
      <c r="C98" s="33">
        <v>2019</v>
      </c>
      <c r="D98" s="42">
        <v>44103</v>
      </c>
      <c r="E98" s="43" t="s">
        <v>2162</v>
      </c>
      <c r="F98" s="241" t="str">
        <f>VLOOKUP(tabAtas[[#This Row],[PREGÃO]],tabPregões[#Data],8,FALSE)</f>
        <v>ENCOSTO E ASSENTO EM MADEIRA</v>
      </c>
      <c r="G98" s="239"/>
      <c r="H98" s="44" t="s">
        <v>2255</v>
      </c>
      <c r="I98" s="144" t="s">
        <v>1551</v>
      </c>
      <c r="J98" s="145">
        <v>43971.390625</v>
      </c>
      <c r="K98" s="75" t="str">
        <f>"*"</f>
        <v>*</v>
      </c>
    </row>
    <row r="99" spans="1:11" ht="16.2" x14ac:dyDescent="0.3">
      <c r="A99" s="240" t="s">
        <v>2200</v>
      </c>
      <c r="B99" s="41">
        <v>236</v>
      </c>
      <c r="C99" s="33">
        <v>2019</v>
      </c>
      <c r="D99" s="42">
        <v>44099</v>
      </c>
      <c r="E99" s="43" t="s">
        <v>2199</v>
      </c>
      <c r="F99" s="241" t="str">
        <f>VLOOKUP(tabAtas[[#This Row],[PREGÃO]],tabPregões[#Data],8,FALSE)</f>
        <v>INSETICIDA AEROSOL</v>
      </c>
      <c r="G99" s="239"/>
      <c r="H99" s="44" t="s">
        <v>2255</v>
      </c>
      <c r="I99" s="144" t="s">
        <v>1551</v>
      </c>
      <c r="J99" s="145">
        <v>43969.574236111112</v>
      </c>
      <c r="K99" s="75" t="str">
        <f>"*"</f>
        <v>*</v>
      </c>
    </row>
    <row r="100" spans="1:11" ht="16.2" x14ac:dyDescent="0.3">
      <c r="A100" s="240" t="s">
        <v>2159</v>
      </c>
      <c r="B100" s="41">
        <v>235</v>
      </c>
      <c r="C100" s="33">
        <v>2019</v>
      </c>
      <c r="D100" s="42">
        <v>44096</v>
      </c>
      <c r="E100" s="43" t="s">
        <v>2157</v>
      </c>
      <c r="F100" s="241" t="str">
        <f>VLOOKUP(tabAtas[[#This Row],[PREGÃO]],tabPregões[#Data],8,FALSE)</f>
        <v>UTENSILIOS DOMESTICOS</v>
      </c>
      <c r="G100" s="239"/>
      <c r="H100" s="44" t="s">
        <v>1950</v>
      </c>
      <c r="I100" s="144" t="s">
        <v>1551</v>
      </c>
      <c r="J100" s="145">
        <v>43734.477280092593</v>
      </c>
      <c r="K100" s="75" t="str">
        <f>"*"</f>
        <v>*</v>
      </c>
    </row>
    <row r="101" spans="1:11" ht="16.2" x14ac:dyDescent="0.3">
      <c r="A101" s="240" t="s">
        <v>2152</v>
      </c>
      <c r="B101" s="41">
        <v>234</v>
      </c>
      <c r="C101" s="33">
        <v>2019</v>
      </c>
      <c r="D101" s="42">
        <v>44095</v>
      </c>
      <c r="E101" s="43" t="s">
        <v>1882</v>
      </c>
      <c r="F101" s="241" t="str">
        <f>VLOOKUP(tabAtas[[#This Row],[PREGÃO]],tabPregões[#Data],8,FALSE)</f>
        <v>LAMPADA LED TUBULAR</v>
      </c>
      <c r="G101" s="239"/>
      <c r="H101" s="44" t="s">
        <v>2255</v>
      </c>
      <c r="I101" s="144" t="s">
        <v>1551</v>
      </c>
      <c r="J101" s="145">
        <v>43971.391747685186</v>
      </c>
      <c r="K101" s="75" t="str">
        <f>"*"</f>
        <v>*</v>
      </c>
    </row>
    <row r="102" spans="1:11" ht="16.2" x14ac:dyDescent="0.3">
      <c r="A102" s="240" t="s">
        <v>2144</v>
      </c>
      <c r="B102" s="41">
        <v>233</v>
      </c>
      <c r="C102" s="33">
        <v>2019</v>
      </c>
      <c r="D102" s="42">
        <v>44095</v>
      </c>
      <c r="E102" s="43" t="s">
        <v>2114</v>
      </c>
      <c r="F102" s="241" t="str">
        <f>VLOOKUP(tabAtas[[#This Row],[PREGÃO]],tabPregões[#Data],8,FALSE)</f>
        <v>FERROS, CANTONEIRAS, BARRA FIO REDONDO E TUBO DE PVC</v>
      </c>
      <c r="G102" s="239"/>
      <c r="H102" s="44" t="s">
        <v>2255</v>
      </c>
      <c r="I102" s="144" t="s">
        <v>1551</v>
      </c>
      <c r="J102" s="145">
        <v>43971.391747685186</v>
      </c>
      <c r="K102" s="75" t="str">
        <f>"*"</f>
        <v>*</v>
      </c>
    </row>
    <row r="103" spans="1:11" ht="16.2" x14ac:dyDescent="0.3">
      <c r="A103" s="240" t="s">
        <v>2197</v>
      </c>
      <c r="B103" s="41">
        <v>221</v>
      </c>
      <c r="C103" s="33">
        <v>2019</v>
      </c>
      <c r="D103" s="42">
        <v>44083</v>
      </c>
      <c r="E103" s="43" t="s">
        <v>1955</v>
      </c>
      <c r="F103" s="241" t="str">
        <f>VLOOKUP(tabAtas[[#This Row],[PREGÃO]],tabPregões[#Data],8,FALSE)</f>
        <v>PAPEL SULFITE PARA REPROGRAFIA</v>
      </c>
      <c r="G103" s="239"/>
      <c r="H103" s="44" t="s">
        <v>2255</v>
      </c>
      <c r="I103" s="144" t="s">
        <v>1551</v>
      </c>
      <c r="J103" s="145">
        <v>43969.57267361111</v>
      </c>
      <c r="K103" s="75" t="str">
        <f>"*"</f>
        <v>*</v>
      </c>
    </row>
    <row r="104" spans="1:11" ht="16.2" x14ac:dyDescent="0.3">
      <c r="A104" s="240" t="s">
        <v>2140</v>
      </c>
      <c r="B104" s="41">
        <v>220</v>
      </c>
      <c r="C104" s="33">
        <v>2019</v>
      </c>
      <c r="D104" s="42">
        <v>44082</v>
      </c>
      <c r="E104" s="43" t="s">
        <v>1884</v>
      </c>
      <c r="F104" s="241" t="str">
        <f>VLOOKUP(tabAtas[[#This Row],[PREGÃO]],tabPregões[#Data],8,FALSE)</f>
        <v>MATERIAIS DE LIMPEZA (UTENSILIOS E ACESSORIOS)</v>
      </c>
      <c r="G104" s="239"/>
      <c r="H104" s="44" t="s">
        <v>2255</v>
      </c>
      <c r="I104" s="144" t="s">
        <v>1551</v>
      </c>
      <c r="J104" s="145">
        <v>43966.385810185187</v>
      </c>
      <c r="K104" s="75" t="str">
        <f>"*"</f>
        <v>*</v>
      </c>
    </row>
    <row r="105" spans="1:11" ht="16.2" x14ac:dyDescent="0.3">
      <c r="A105" s="240" t="s">
        <v>2096</v>
      </c>
      <c r="B105" s="41">
        <v>199</v>
      </c>
      <c r="C105" s="33">
        <v>2019</v>
      </c>
      <c r="D105" s="42">
        <v>44057</v>
      </c>
      <c r="E105" s="43" t="s">
        <v>1991</v>
      </c>
      <c r="F105" s="241" t="str">
        <f>VLOOKUP(tabAtas[[#This Row],[PREGÃO]],tabPregões[#Data],8,FALSE)</f>
        <v>PISOS, REVESTIMENTOS E PASTILHAS</v>
      </c>
      <c r="G105" s="239"/>
      <c r="H105" s="44" t="s">
        <v>2255</v>
      </c>
      <c r="I105" s="144" t="s">
        <v>1551</v>
      </c>
      <c r="J105" s="145">
        <v>43971.328622685185</v>
      </c>
      <c r="K105" s="75" t="str">
        <f>"*"</f>
        <v>*</v>
      </c>
    </row>
    <row r="106" spans="1:11" ht="16.2" x14ac:dyDescent="0.3">
      <c r="A106" s="240" t="s">
        <v>2066</v>
      </c>
      <c r="B106" s="41">
        <v>198</v>
      </c>
      <c r="C106" s="33">
        <v>2019</v>
      </c>
      <c r="D106" s="42">
        <v>44057</v>
      </c>
      <c r="E106" s="43" t="s">
        <v>2013</v>
      </c>
      <c r="F106" s="241" t="str">
        <f>VLOOKUP(tabAtas[[#This Row],[PREGÃO]],tabPregões[#Data],8,FALSE)</f>
        <v>FERROS, CANTONEIRAS, DISCOS, ETC</v>
      </c>
      <c r="G106" s="239"/>
      <c r="H106" s="44" t="s">
        <v>2255</v>
      </c>
      <c r="I106" s="144" t="s">
        <v>1551</v>
      </c>
      <c r="J106" s="145">
        <v>43966.384398148148</v>
      </c>
      <c r="K106" s="75" t="str">
        <f>"*"</f>
        <v>*</v>
      </c>
    </row>
    <row r="107" spans="1:11" ht="16.2" x14ac:dyDescent="0.3">
      <c r="A107" s="240" t="s">
        <v>2094</v>
      </c>
      <c r="B107" s="41">
        <v>194</v>
      </c>
      <c r="C107" s="33">
        <v>2019</v>
      </c>
      <c r="D107" s="42">
        <v>44053</v>
      </c>
      <c r="E107" s="43" t="s">
        <v>2044</v>
      </c>
      <c r="F107" s="241" t="str">
        <f>VLOOKUP(tabAtas[[#This Row],[PREGÃO]],tabPregões[#Data],8,FALSE)</f>
        <v>SACO PLASTICO PARA LIXO</v>
      </c>
      <c r="G107" s="239"/>
      <c r="H107" s="44" t="s">
        <v>2255</v>
      </c>
      <c r="I107" s="144" t="s">
        <v>1551</v>
      </c>
      <c r="J107" s="145">
        <v>43966.382210648146</v>
      </c>
      <c r="K107" s="75" t="str">
        <f>"*"</f>
        <v>*</v>
      </c>
    </row>
    <row r="108" spans="1:11" ht="16.2" x14ac:dyDescent="0.3">
      <c r="A108" s="240" t="s">
        <v>2064</v>
      </c>
      <c r="B108" s="41">
        <v>193</v>
      </c>
      <c r="C108" s="33">
        <v>2019</v>
      </c>
      <c r="D108" s="42">
        <v>44050</v>
      </c>
      <c r="E108" s="43" t="s">
        <v>1888</v>
      </c>
      <c r="F108" s="241" t="str">
        <f>VLOOKUP(tabAtas[[#This Row],[PREGÃO]],tabPregões[#Data],8,FALSE)</f>
        <v>TRAVA DE SEGURANCA, PUXADORES E FECHADURAS</v>
      </c>
      <c r="G108" s="239"/>
      <c r="H108" s="44" t="s">
        <v>2255</v>
      </c>
      <c r="I108" s="144" t="s">
        <v>1551</v>
      </c>
      <c r="J108" s="145">
        <v>43966.376076388886</v>
      </c>
      <c r="K108" s="75" t="str">
        <f>"*"</f>
        <v>*</v>
      </c>
    </row>
    <row r="109" spans="1:11" ht="16.2" x14ac:dyDescent="0.3">
      <c r="A109" s="240" t="s">
        <v>2073</v>
      </c>
      <c r="B109" s="41">
        <v>192</v>
      </c>
      <c r="C109" s="33">
        <v>2019</v>
      </c>
      <c r="D109" s="42">
        <v>44050</v>
      </c>
      <c r="E109" s="43" t="s">
        <v>2071</v>
      </c>
      <c r="F109" s="241" t="str">
        <f>VLOOKUP(tabAtas[[#This Row],[PREGÃO]],tabPregões[#Data],8,FALSE)</f>
        <v>MATERIAL DE PINTURA</v>
      </c>
      <c r="G109" s="239"/>
      <c r="H109" s="44" t="s">
        <v>2255</v>
      </c>
      <c r="I109" s="144" t="s">
        <v>1551</v>
      </c>
      <c r="J109" s="145">
        <v>43966.375428240739</v>
      </c>
      <c r="K109" s="75" t="str">
        <f>"*"</f>
        <v>*</v>
      </c>
    </row>
    <row r="110" spans="1:11" ht="16.2" x14ac:dyDescent="0.3">
      <c r="A110" s="240" t="s">
        <v>2024</v>
      </c>
      <c r="B110" s="41">
        <v>189</v>
      </c>
      <c r="C110" s="33">
        <v>2019</v>
      </c>
      <c r="D110" s="42">
        <v>44048</v>
      </c>
      <c r="E110" s="43" t="s">
        <v>1855</v>
      </c>
      <c r="F110" s="241" t="str">
        <f>VLOOKUP(tabAtas[[#This Row],[PREGÃO]],tabPregões[#Data],8,FALSE)</f>
        <v>UTENSILIOS DESCARTAVEIS</v>
      </c>
      <c r="G110" s="239"/>
      <c r="H110" s="44" t="s">
        <v>2255</v>
      </c>
      <c r="I110" s="144" t="s">
        <v>1551</v>
      </c>
      <c r="J110" s="145">
        <v>43966.375081018516</v>
      </c>
      <c r="K110" s="75" t="str">
        <f>"*"</f>
        <v>*</v>
      </c>
    </row>
    <row r="111" spans="1:11" ht="16.2" x14ac:dyDescent="0.3">
      <c r="A111" s="240" t="s">
        <v>2053</v>
      </c>
      <c r="B111" s="41">
        <v>176</v>
      </c>
      <c r="C111" s="33">
        <v>2019</v>
      </c>
      <c r="D111" s="42">
        <v>44036</v>
      </c>
      <c r="E111" s="43" t="s">
        <v>2051</v>
      </c>
      <c r="F111" s="241" t="str">
        <f>VLOOKUP(tabAtas[[#This Row],[PREGÃO]],tabPregões[#Data],8,FALSE)</f>
        <v>DISPENSADORES E PAPEL HIGIENICO</v>
      </c>
      <c r="G111" s="239"/>
      <c r="H111" s="44" t="s">
        <v>2255</v>
      </c>
      <c r="I111" s="144" t="s">
        <v>1551</v>
      </c>
      <c r="J111" s="145">
        <v>43788.576122685183</v>
      </c>
      <c r="K111" s="75" t="str">
        <f>"*"</f>
        <v>*</v>
      </c>
    </row>
    <row r="112" spans="1:11" ht="16.2" x14ac:dyDescent="0.3">
      <c r="A112" s="240" t="s">
        <v>2082</v>
      </c>
      <c r="B112" s="41">
        <v>175</v>
      </c>
      <c r="C112" s="33">
        <v>2019</v>
      </c>
      <c r="D112" s="42">
        <v>44035</v>
      </c>
      <c r="E112" s="43" t="s">
        <v>1851</v>
      </c>
      <c r="F112" s="241" t="str">
        <f>VLOOKUP(tabAtas[[#This Row],[PREGÃO]],tabPregões[#Data],8,FALSE)</f>
        <v>PAPEL CELOFANE, PAPEL MONOLUCIDO, PAPEL KRAFT E GRAMPO</v>
      </c>
      <c r="G112" s="239"/>
      <c r="H112" s="44" t="s">
        <v>2255</v>
      </c>
      <c r="I112" s="144" t="s">
        <v>1551</v>
      </c>
      <c r="J112" s="145">
        <v>43896.616099537037</v>
      </c>
      <c r="K112" s="75" t="str">
        <f>"*"</f>
        <v>*</v>
      </c>
    </row>
    <row r="113" spans="1:11" ht="16.2" x14ac:dyDescent="0.3">
      <c r="A113" s="240" t="s">
        <v>2037</v>
      </c>
      <c r="B113" s="41">
        <v>167</v>
      </c>
      <c r="C113" s="33">
        <v>2019</v>
      </c>
      <c r="D113" s="42">
        <v>44032</v>
      </c>
      <c r="E113" s="43" t="s">
        <v>1903</v>
      </c>
      <c r="F113" s="241" t="str">
        <f>VLOOKUP(tabAtas[[#This Row],[PREGÃO]],tabPregões[#Data],8,FALSE)</f>
        <v>PROTETOR SOLAR</v>
      </c>
      <c r="G113" s="239"/>
      <c r="H113" s="44" t="s">
        <v>2255</v>
      </c>
      <c r="I113" s="144" t="s">
        <v>1551</v>
      </c>
      <c r="J113" s="145">
        <v>43896.616099537037</v>
      </c>
      <c r="K113" s="75" t="str">
        <f>"*"</f>
        <v>*</v>
      </c>
    </row>
    <row r="114" spans="1:11" ht="16.2" x14ac:dyDescent="0.3">
      <c r="A114" s="240" t="s">
        <v>1964</v>
      </c>
      <c r="B114" s="41">
        <v>159</v>
      </c>
      <c r="C114" s="33">
        <v>2019</v>
      </c>
      <c r="D114" s="42">
        <v>44015</v>
      </c>
      <c r="E114" s="43" t="s">
        <v>1860</v>
      </c>
      <c r="F114" s="241" t="str">
        <f>VLOOKUP(tabAtas[[#This Row],[PREGÃO]],tabPregões[#Data],8,FALSE)</f>
        <v>SINALIZACAO VIARIA HORIZONTAL (TINTAS, SOLVENTES E MICROESFERA)</v>
      </c>
      <c r="G114" s="239"/>
      <c r="H114" s="44" t="s">
        <v>2255</v>
      </c>
      <c r="I114" s="144" t="s">
        <v>1551</v>
      </c>
      <c r="J114" s="145">
        <v>43900.576041666667</v>
      </c>
      <c r="K114" s="75" t="str">
        <f>"*"</f>
        <v>*</v>
      </c>
    </row>
    <row r="115" spans="1:11" ht="16.2" x14ac:dyDescent="0.3">
      <c r="A115" s="240" t="s">
        <v>1958</v>
      </c>
      <c r="B115" s="41">
        <v>156</v>
      </c>
      <c r="C115" s="33">
        <v>2019</v>
      </c>
      <c r="D115" s="42">
        <v>44024</v>
      </c>
      <c r="E115" s="43" t="s">
        <v>1853</v>
      </c>
      <c r="F115" s="241" t="str">
        <f>VLOOKUP(tabAtas[[#This Row],[PREGÃO]],tabPregões[#Data],8,FALSE)</f>
        <v>MATERIAL HIDRAULICO</v>
      </c>
      <c r="G115" s="239"/>
      <c r="H115" s="44" t="s">
        <v>2255</v>
      </c>
      <c r="I115" s="144" t="s">
        <v>1551</v>
      </c>
      <c r="J115" s="145">
        <v>43906.581018518518</v>
      </c>
      <c r="K115" s="75" t="str">
        <f>"*"</f>
        <v>*</v>
      </c>
    </row>
    <row r="116" spans="1:11" ht="16.2" x14ac:dyDescent="0.3">
      <c r="A116" s="240" t="s">
        <v>1957</v>
      </c>
      <c r="B116" s="41">
        <v>155</v>
      </c>
      <c r="C116" s="33">
        <v>2019</v>
      </c>
      <c r="D116" s="42">
        <v>44008</v>
      </c>
      <c r="E116" s="43" t="s">
        <v>1520</v>
      </c>
      <c r="F116" s="241" t="str">
        <f>VLOOKUP(tabAtas[[#This Row],[PREGÃO]],tabPregões[#Data],8,FALSE)</f>
        <v>CADEADOS, FECHADURA E GONZO</v>
      </c>
      <c r="G116" s="239"/>
      <c r="H116" s="44" t="s">
        <v>2255</v>
      </c>
      <c r="I116" s="144" t="s">
        <v>2063</v>
      </c>
      <c r="J116" s="145">
        <v>43875.49355324074</v>
      </c>
      <c r="K116" s="75" t="str">
        <f>"*"</f>
        <v>*</v>
      </c>
    </row>
    <row r="117" spans="1:11" ht="16.2" x14ac:dyDescent="0.3">
      <c r="A117" s="240" t="s">
        <v>1959</v>
      </c>
      <c r="B117" s="41">
        <v>154</v>
      </c>
      <c r="C117" s="33">
        <v>2019</v>
      </c>
      <c r="D117" s="42">
        <v>44005</v>
      </c>
      <c r="E117" s="43" t="s">
        <v>1773</v>
      </c>
      <c r="F117" s="241" t="str">
        <f>VLOOKUP(tabAtas[[#This Row],[PREGÃO]],tabPregões[#Data],8,FALSE)</f>
        <v>MATERIAIS DE CONSTRUÇÃO</v>
      </c>
      <c r="G117" s="239"/>
      <c r="H117" s="44" t="s">
        <v>2255</v>
      </c>
      <c r="I117" s="144" t="s">
        <v>2063</v>
      </c>
      <c r="J117" s="145">
        <v>43875.474490740744</v>
      </c>
      <c r="K117" s="75" t="str">
        <f>"*"</f>
        <v>*</v>
      </c>
    </row>
    <row r="118" spans="1:11" ht="16.2" x14ac:dyDescent="0.3">
      <c r="A118" s="240" t="s">
        <v>2093</v>
      </c>
      <c r="B118" s="41">
        <v>151</v>
      </c>
      <c r="C118" s="33">
        <v>2019</v>
      </c>
      <c r="D118" s="42">
        <v>43998</v>
      </c>
      <c r="E118" s="43" t="s">
        <v>2092</v>
      </c>
      <c r="F118" s="241" t="str">
        <f>VLOOKUP(tabAtas[[#This Row],[PREGÃO]],tabPregões[#Data],8,FALSE)</f>
        <v>EQUIPAMENTO DE PROTECAO INDIVIDUAL</v>
      </c>
      <c r="G118" s="239" t="s">
        <v>3838</v>
      </c>
      <c r="H118" s="44" t="s">
        <v>2255</v>
      </c>
      <c r="I118" s="144" t="s">
        <v>2063</v>
      </c>
      <c r="J118" s="145">
        <v>44113.549317129633</v>
      </c>
      <c r="K118" s="75" t="str">
        <f>"*"</f>
        <v>*</v>
      </c>
    </row>
    <row r="119" spans="1:11" ht="16.2" x14ac:dyDescent="0.3">
      <c r="A119" s="240" t="s">
        <v>2039</v>
      </c>
      <c r="B119" s="41">
        <v>145</v>
      </c>
      <c r="C119" s="33">
        <v>2019</v>
      </c>
      <c r="D119" s="42">
        <v>43992</v>
      </c>
      <c r="E119" s="43" t="s">
        <v>1518</v>
      </c>
      <c r="F119" s="241" t="str">
        <f>VLOOKUP(tabAtas[[#This Row],[PREGÃO]],tabPregões[#Data],8,FALSE)</f>
        <v>LUVAS DE LATEX</v>
      </c>
      <c r="G119" s="239" t="s">
        <v>2076</v>
      </c>
      <c r="H119" s="44" t="s">
        <v>2255</v>
      </c>
      <c r="I119" s="144" t="s">
        <v>1551</v>
      </c>
      <c r="J119" s="145">
        <v>43973.376793981479</v>
      </c>
      <c r="K119" s="75" t="str">
        <f>"*"</f>
        <v>*</v>
      </c>
    </row>
    <row r="120" spans="1:11" ht="16.2" x14ac:dyDescent="0.3">
      <c r="A120" s="240" t="s">
        <v>1784</v>
      </c>
      <c r="B120" s="41">
        <v>131</v>
      </c>
      <c r="C120" s="33">
        <v>2019</v>
      </c>
      <c r="D120" s="42">
        <v>43965</v>
      </c>
      <c r="E120" s="43" t="s">
        <v>1527</v>
      </c>
      <c r="F120" s="241" t="str">
        <f>VLOOKUP(tabAtas[[#This Row],[PREGÃO]],tabPregões[#Data],8,FALSE)</f>
        <v>UTENSILIOS DE LIMPEZA</v>
      </c>
      <c r="G120" s="239"/>
      <c r="H120" s="44" t="s">
        <v>2255</v>
      </c>
      <c r="I120" s="144" t="s">
        <v>2063</v>
      </c>
      <c r="J120" s="145">
        <v>43846.374050925922</v>
      </c>
      <c r="K120" s="75" t="str">
        <f>"*"</f>
        <v>*</v>
      </c>
    </row>
    <row r="121" spans="1:11" ht="16.2" x14ac:dyDescent="0.3">
      <c r="A121" s="240" t="s">
        <v>1774</v>
      </c>
      <c r="B121" s="41">
        <v>130</v>
      </c>
      <c r="C121" s="33">
        <v>2019</v>
      </c>
      <c r="D121" s="42">
        <v>43962</v>
      </c>
      <c r="E121" s="43" t="s">
        <v>1557</v>
      </c>
      <c r="F121" s="241" t="str">
        <f>VLOOKUP(tabAtas[[#This Row],[PREGÃO]],tabPregões[#Data],8,FALSE)</f>
        <v>MATERIAL DE PINTURA</v>
      </c>
      <c r="G121" s="239"/>
      <c r="H121" s="44" t="s">
        <v>2255</v>
      </c>
      <c r="I121" s="144" t="s">
        <v>2063</v>
      </c>
      <c r="J121" s="145">
        <v>43850.377384259256</v>
      </c>
      <c r="K121" s="75" t="str">
        <f>"*"</f>
        <v>*</v>
      </c>
    </row>
    <row r="122" spans="1:11" ht="16.2" x14ac:dyDescent="0.3">
      <c r="A122" s="240" t="s">
        <v>1780</v>
      </c>
      <c r="B122" s="41">
        <v>129</v>
      </c>
      <c r="C122" s="33">
        <v>2019</v>
      </c>
      <c r="D122" s="42">
        <v>43959</v>
      </c>
      <c r="E122" s="43" t="s">
        <v>1525</v>
      </c>
      <c r="F122" s="241" t="str">
        <f>VLOOKUP(tabAtas[[#This Row],[PREGÃO]],tabPregões[#Data],8,FALSE)</f>
        <v>FITA DE BORDA EM PVC E CHAPAS</v>
      </c>
      <c r="G122" s="239"/>
      <c r="H122" s="44" t="s">
        <v>2255</v>
      </c>
      <c r="I122" s="144" t="s">
        <v>1551</v>
      </c>
      <c r="J122" s="145">
        <v>43859.679166666669</v>
      </c>
      <c r="K122" s="75" t="str">
        <f>"*"</f>
        <v>*</v>
      </c>
    </row>
    <row r="123" spans="1:11" ht="16.2" x14ac:dyDescent="0.3">
      <c r="A123" s="240" t="s">
        <v>1768</v>
      </c>
      <c r="B123" s="41">
        <v>126</v>
      </c>
      <c r="C123" s="33">
        <v>2019</v>
      </c>
      <c r="D123" s="42">
        <v>43957</v>
      </c>
      <c r="E123" s="43" t="s">
        <v>1534</v>
      </c>
      <c r="F123" s="241" t="str">
        <f>VLOOKUP(tabAtas[[#This Row],[PREGÃO]],tabPregões[#Data],8,FALSE)</f>
        <v>MATERIAL ELÉTRICO</v>
      </c>
      <c r="G123" s="239"/>
      <c r="H123" s="44" t="s">
        <v>2255</v>
      </c>
      <c r="I123" s="144" t="s">
        <v>1551</v>
      </c>
      <c r="J123" s="145">
        <v>43859.678611111114</v>
      </c>
      <c r="K123" s="75" t="str">
        <f>"*"</f>
        <v>*</v>
      </c>
    </row>
    <row r="124" spans="1:11" ht="16.2" x14ac:dyDescent="0.3">
      <c r="A124" s="240" t="s">
        <v>1765</v>
      </c>
      <c r="B124" s="41">
        <v>112</v>
      </c>
      <c r="C124" s="33">
        <v>2019</v>
      </c>
      <c r="D124" s="42">
        <v>43942</v>
      </c>
      <c r="E124" s="43" t="s">
        <v>1764</v>
      </c>
      <c r="F124" s="241" t="str">
        <f>VLOOKUP(tabAtas[[#This Row],[PREGÃO]],tabPregões[#Data],8,FALSE)</f>
        <v>BOBINA DE SACO PLASTICO E PAPEL DE SEDA BRANCO CALANDRADO</v>
      </c>
      <c r="G124" s="239"/>
      <c r="H124" s="44" t="s">
        <v>2255</v>
      </c>
      <c r="I124" s="144" t="s">
        <v>2063</v>
      </c>
      <c r="J124" s="145">
        <v>43818.61550925926</v>
      </c>
      <c r="K124" s="75" t="str">
        <f>"*"</f>
        <v>*</v>
      </c>
    </row>
    <row r="125" spans="1:11" ht="16.2" x14ac:dyDescent="0.3">
      <c r="A125" s="240" t="s">
        <v>1761</v>
      </c>
      <c r="B125" s="41">
        <v>110</v>
      </c>
      <c r="C125" s="33">
        <v>2019</v>
      </c>
      <c r="D125" s="42">
        <v>43941</v>
      </c>
      <c r="E125" s="43" t="s">
        <v>1760</v>
      </c>
      <c r="F125" s="241" t="str">
        <f>VLOOKUP(tabAtas[[#This Row],[PREGÃO]],tabPregões[#Data],8,FALSE)</f>
        <v>ALCOOL GEL E DISPENSER</v>
      </c>
      <c r="G125" s="239"/>
      <c r="H125" s="44" t="s">
        <v>2255</v>
      </c>
      <c r="I125" s="144" t="s">
        <v>2063</v>
      </c>
      <c r="J125" s="145">
        <v>43818.614490740743</v>
      </c>
      <c r="K125" s="75" t="str">
        <f>"*"</f>
        <v>*</v>
      </c>
    </row>
    <row r="126" spans="1:11" ht="16.2" x14ac:dyDescent="0.3">
      <c r="A126" s="240" t="s">
        <v>1569</v>
      </c>
      <c r="B126" s="41">
        <v>107</v>
      </c>
      <c r="C126" s="33">
        <v>2019</v>
      </c>
      <c r="D126" s="42">
        <v>43832</v>
      </c>
      <c r="E126" s="43" t="s">
        <v>1517</v>
      </c>
      <c r="F126" s="241" t="str">
        <f>VLOOKUP(tabAtas[[#This Row],[PREGÃO]],tabPregões[#Data],8,FALSE)</f>
        <v>LUVAS</v>
      </c>
      <c r="G126" s="239" t="s">
        <v>2115</v>
      </c>
      <c r="H126" s="44" t="s">
        <v>1950</v>
      </c>
      <c r="I126" s="144" t="s">
        <v>1551</v>
      </c>
      <c r="J126" s="145">
        <v>43713.446180555555</v>
      </c>
      <c r="K126" s="75" t="str">
        <f>"*"</f>
        <v>*</v>
      </c>
    </row>
    <row r="127" spans="1:11" ht="16.2" x14ac:dyDescent="0.3">
      <c r="A127" s="240" t="s">
        <v>1757</v>
      </c>
      <c r="B127" s="41">
        <v>105</v>
      </c>
      <c r="C127" s="33">
        <v>2019</v>
      </c>
      <c r="D127" s="42">
        <v>43931</v>
      </c>
      <c r="E127" s="43" t="s">
        <v>1756</v>
      </c>
      <c r="F127" s="241" t="str">
        <f>VLOOKUP(tabAtas[[#This Row],[PREGÃO]],tabPregões[#Data],8,FALSE)</f>
        <v>MATERIAL DE LIMPEZA (DOMISSANEANTES)</v>
      </c>
      <c r="G127" s="239"/>
      <c r="H127" s="44" t="s">
        <v>2255</v>
      </c>
      <c r="I127" s="144" t="s">
        <v>2063</v>
      </c>
      <c r="J127" s="145">
        <v>43818.613854166666</v>
      </c>
      <c r="K127" s="75" t="str">
        <f>"*"</f>
        <v>*</v>
      </c>
    </row>
    <row r="128" spans="1:11" ht="16.2" x14ac:dyDescent="0.3">
      <c r="A128" s="240" t="s">
        <v>1753</v>
      </c>
      <c r="B128" s="41">
        <v>100</v>
      </c>
      <c r="C128" s="33">
        <v>2019</v>
      </c>
      <c r="D128" s="42">
        <v>43924</v>
      </c>
      <c r="E128" s="43" t="s">
        <v>2058</v>
      </c>
      <c r="F128" s="241" t="str">
        <f>VLOOKUP(tabAtas[[#This Row],[PREGÃO]],tabPregões[#Data],8,FALSE)</f>
        <v>UTENSILIOS DE LIMPEZA</v>
      </c>
      <c r="G128" s="239"/>
      <c r="H128" s="44" t="s">
        <v>2255</v>
      </c>
      <c r="I128" s="144" t="s">
        <v>2063</v>
      </c>
      <c r="J128" s="145">
        <v>43818.610462962963</v>
      </c>
      <c r="K128" s="75" t="str">
        <f>"*"</f>
        <v>*</v>
      </c>
    </row>
    <row r="129" spans="1:11" ht="16.2" x14ac:dyDescent="0.3">
      <c r="A129" s="240" t="s">
        <v>1570</v>
      </c>
      <c r="B129" s="41">
        <v>93</v>
      </c>
      <c r="C129" s="33">
        <v>2019</v>
      </c>
      <c r="D129" s="42">
        <v>43922</v>
      </c>
      <c r="E129" s="43" t="s">
        <v>1537</v>
      </c>
      <c r="F129" s="241" t="str">
        <f>VLOOKUP(tabAtas[[#This Row],[PREGÃO]],tabPregões[#Data],8,FALSE)</f>
        <v>ARTIGOS DE PAPELARIA</v>
      </c>
      <c r="G129" s="239"/>
      <c r="H129" s="44" t="s">
        <v>2255</v>
      </c>
      <c r="I129" s="144" t="s">
        <v>2063</v>
      </c>
      <c r="J129" s="145">
        <v>43818.591736111113</v>
      </c>
      <c r="K129" s="75" t="str">
        <f>"*"</f>
        <v>*</v>
      </c>
    </row>
    <row r="130" spans="1:11" ht="16.2" x14ac:dyDescent="0.3">
      <c r="A130" s="240" t="s">
        <v>1750</v>
      </c>
      <c r="B130" s="41">
        <v>90</v>
      </c>
      <c r="C130" s="33">
        <v>2019</v>
      </c>
      <c r="D130" s="42">
        <v>43916</v>
      </c>
      <c r="E130" s="43" t="s">
        <v>1749</v>
      </c>
      <c r="F130" s="241" t="str">
        <f>VLOOKUP(tabAtas[[#This Row],[PREGÃO]],tabPregões[#Data],8,FALSE)</f>
        <v>PNEUS</v>
      </c>
      <c r="G130" s="239"/>
      <c r="H130" s="44" t="s">
        <v>2255</v>
      </c>
      <c r="I130" s="144" t="s">
        <v>2063</v>
      </c>
      <c r="J130" s="145">
        <v>43808.647048611114</v>
      </c>
      <c r="K130" s="75" t="str">
        <f>"*"</f>
        <v>*</v>
      </c>
    </row>
    <row r="131" spans="1:11" ht="16.2" x14ac:dyDescent="0.3">
      <c r="A131" s="240" t="s">
        <v>1747</v>
      </c>
      <c r="B131" s="41">
        <v>81</v>
      </c>
      <c r="C131" s="33">
        <v>2019</v>
      </c>
      <c r="D131" s="42">
        <v>43908</v>
      </c>
      <c r="E131" s="43" t="s">
        <v>1746</v>
      </c>
      <c r="F131" s="241" t="str">
        <f>VLOOKUP(tabAtas[[#This Row],[PREGÃO]],tabPregões[#Data],8,FALSE)</f>
        <v>CAFÉ TORRADO E MOIDO - PACOTE COM 500 G - EMBALAGEM TIJOLINHO</v>
      </c>
      <c r="G131" s="239"/>
      <c r="H131" s="44" t="s">
        <v>2255</v>
      </c>
      <c r="I131" s="144" t="s">
        <v>2063</v>
      </c>
      <c r="J131" s="145">
        <v>43804.365844907406</v>
      </c>
      <c r="K131" s="75" t="str">
        <f>"*"</f>
        <v>*</v>
      </c>
    </row>
    <row r="132" spans="1:11" ht="16.2" x14ac:dyDescent="0.3">
      <c r="A132" s="240" t="s">
        <v>1743</v>
      </c>
      <c r="B132" s="41">
        <v>76</v>
      </c>
      <c r="C132" s="33">
        <v>2019</v>
      </c>
      <c r="D132" s="42">
        <v>43899</v>
      </c>
      <c r="E132" s="43" t="s">
        <v>1742</v>
      </c>
      <c r="F132" s="241" t="str">
        <f>VLOOKUP(tabAtas[[#This Row],[PREGÃO]],tabPregões[#Data],8,FALSE)</f>
        <v>MATERIAL HIDRAULICO</v>
      </c>
      <c r="G132" s="239"/>
      <c r="H132" s="44" t="s">
        <v>2255</v>
      </c>
      <c r="I132" s="144" t="s">
        <v>1551</v>
      </c>
      <c r="J132" s="145">
        <v>43788.460416666669</v>
      </c>
      <c r="K132" s="75" t="str">
        <f>"*"</f>
        <v>*</v>
      </c>
    </row>
    <row r="133" spans="1:11" ht="16.2" x14ac:dyDescent="0.3">
      <c r="A133" s="240" t="s">
        <v>1568</v>
      </c>
      <c r="B133" s="41">
        <v>75</v>
      </c>
      <c r="C133" s="33">
        <v>2019</v>
      </c>
      <c r="D133" s="42">
        <v>43896</v>
      </c>
      <c r="E133" s="43" t="s">
        <v>1529</v>
      </c>
      <c r="F133" s="241" t="str">
        <f>VLOOKUP(tabAtas[[#This Row],[PREGÃO]],tabPregões[#Data],8,FALSE)</f>
        <v>TOALHA DE PAPEL INTERFOLHADA</v>
      </c>
      <c r="G133" s="239"/>
      <c r="H133" s="44" t="s">
        <v>2255</v>
      </c>
      <c r="I133" s="144" t="s">
        <v>1551</v>
      </c>
      <c r="J133" s="145">
        <v>43788.467187499999</v>
      </c>
      <c r="K133" s="75" t="str">
        <f>"*"</f>
        <v>*</v>
      </c>
    </row>
    <row r="134" spans="1:11" ht="16.2" x14ac:dyDescent="0.3">
      <c r="A134" s="240" t="s">
        <v>1740</v>
      </c>
      <c r="B134" s="41">
        <v>70</v>
      </c>
      <c r="C134" s="33">
        <v>2019</v>
      </c>
      <c r="D134" s="42">
        <v>43889</v>
      </c>
      <c r="E134" s="43" t="s">
        <v>1739</v>
      </c>
      <c r="F134" s="241" t="str">
        <f>VLOOKUP(tabAtas[[#This Row],[PREGÃO]],tabPregões[#Data],8,FALSE)</f>
        <v>FERRAGENS</v>
      </c>
      <c r="G134" s="239"/>
      <c r="H134" s="44" t="s">
        <v>2255</v>
      </c>
      <c r="I134" s="144" t="s">
        <v>1551</v>
      </c>
      <c r="J134" s="145">
        <v>43788.458981481483</v>
      </c>
      <c r="K134" s="75" t="str">
        <f>"*"</f>
        <v>*</v>
      </c>
    </row>
    <row r="135" spans="1:11" ht="16.2" x14ac:dyDescent="0.3">
      <c r="A135" s="240" t="s">
        <v>1737</v>
      </c>
      <c r="B135" s="41">
        <v>69</v>
      </c>
      <c r="C135" s="33">
        <v>2019</v>
      </c>
      <c r="D135" s="42">
        <v>43889</v>
      </c>
      <c r="E135" s="43" t="s">
        <v>1735</v>
      </c>
      <c r="F135" s="241" t="str">
        <f>VLOOKUP(tabAtas[[#This Row],[PREGÃO]],tabPregões[#Data],8,FALSE)</f>
        <v>SACO PLASTICO PARA LIXO</v>
      </c>
      <c r="G135" s="239"/>
      <c r="H135" s="44" t="s">
        <v>2255</v>
      </c>
      <c r="I135" s="144" t="s">
        <v>1551</v>
      </c>
      <c r="J135" s="145">
        <v>43788.469513888886</v>
      </c>
      <c r="K135" s="75" t="str">
        <f>"*"</f>
        <v>*</v>
      </c>
    </row>
    <row r="136" spans="1:11" ht="16.2" x14ac:dyDescent="0.3">
      <c r="A136" s="240" t="s">
        <v>1734</v>
      </c>
      <c r="B136" s="41">
        <v>61</v>
      </c>
      <c r="C136" s="33">
        <v>2019</v>
      </c>
      <c r="D136" s="42">
        <v>43886</v>
      </c>
      <c r="E136" s="43" t="s">
        <v>1733</v>
      </c>
      <c r="F136" s="241" t="str">
        <f>VLOOKUP(tabAtas[[#This Row],[PREGÃO]],tabPregões[#Data],8,FALSE)</f>
        <v>CALCADO DE SEGURANCA TIPO TENIS DE COURO E UNIFORMES</v>
      </c>
      <c r="G136" s="239" t="s">
        <v>2118</v>
      </c>
      <c r="H136" s="44" t="s">
        <v>1950</v>
      </c>
      <c r="I136" s="144" t="s">
        <v>1551</v>
      </c>
      <c r="J136" s="145">
        <v>43713.57298611111</v>
      </c>
      <c r="K136" s="75" t="str">
        <f>"*"</f>
        <v>*</v>
      </c>
    </row>
    <row r="137" spans="1:11" ht="16.2" x14ac:dyDescent="0.3">
      <c r="A137" s="240" t="s">
        <v>1730</v>
      </c>
      <c r="B137" s="41">
        <v>60</v>
      </c>
      <c r="C137" s="33">
        <v>2019</v>
      </c>
      <c r="D137" s="42">
        <v>43885</v>
      </c>
      <c r="E137" s="43" t="s">
        <v>1729</v>
      </c>
      <c r="F137" s="241" t="str">
        <f>VLOOKUP(tabAtas[[#This Row],[PREGÃO]],tabPregões[#Data],8,FALSE)</f>
        <v>CHAPA DE ACO, PERFIL E TUBO QUADRADO</v>
      </c>
      <c r="G137" s="239"/>
      <c r="H137" s="44" t="s">
        <v>2255</v>
      </c>
      <c r="I137" s="144" t="s">
        <v>1551</v>
      </c>
      <c r="J137" s="145">
        <v>43788.458379629628</v>
      </c>
      <c r="K137" s="75" t="str">
        <f>"*"</f>
        <v>*</v>
      </c>
    </row>
    <row r="138" spans="1:11" ht="16.2" x14ac:dyDescent="0.3">
      <c r="A138" s="240" t="s">
        <v>1567</v>
      </c>
      <c r="B138" s="41">
        <v>47</v>
      </c>
      <c r="C138" s="33">
        <v>2019</v>
      </c>
      <c r="D138" s="42">
        <v>43878</v>
      </c>
      <c r="E138" s="43" t="s">
        <v>1526</v>
      </c>
      <c r="F138" s="241" t="str">
        <f>VLOOKUP(tabAtas[[#This Row],[PREGÃO]],tabPregões[#Data],8,FALSE)</f>
        <v>MATERIAL DE CONSTRUÇÃO</v>
      </c>
      <c r="G138" s="239"/>
      <c r="H138" s="44" t="s">
        <v>2255</v>
      </c>
      <c r="I138" s="144" t="s">
        <v>1551</v>
      </c>
      <c r="J138" s="145">
        <v>43788.566967592589</v>
      </c>
      <c r="K138" s="75" t="str">
        <f>"*"</f>
        <v>*</v>
      </c>
    </row>
    <row r="139" spans="1:11" ht="16.2" x14ac:dyDescent="0.3">
      <c r="A139" s="240" t="s">
        <v>1726</v>
      </c>
      <c r="B139" s="41">
        <v>27</v>
      </c>
      <c r="C139" s="33">
        <v>2019</v>
      </c>
      <c r="D139" s="42">
        <v>43867</v>
      </c>
      <c r="E139" s="43" t="s">
        <v>1725</v>
      </c>
      <c r="F139" s="241" t="str">
        <f>VLOOKUP(tabAtas[[#This Row],[PREGÃO]],tabPregões[#Data],8,FALSE)</f>
        <v>LAMPADA DE LED BULBO 20W</v>
      </c>
      <c r="G139" s="239"/>
      <c r="H139" s="44" t="s">
        <v>1950</v>
      </c>
      <c r="I139" s="144" t="s">
        <v>1551</v>
      </c>
      <c r="J139" s="145">
        <v>43713.573530092595</v>
      </c>
      <c r="K139" s="75" t="str">
        <f>"*"</f>
        <v>*</v>
      </c>
    </row>
    <row r="140" spans="1:11" ht="16.2" x14ac:dyDescent="0.3">
      <c r="A140" s="240" t="s">
        <v>1874</v>
      </c>
      <c r="B140" s="41">
        <v>22</v>
      </c>
      <c r="C140" s="33">
        <v>2019</v>
      </c>
      <c r="D140" s="42">
        <v>43864</v>
      </c>
      <c r="E140" s="43" t="s">
        <v>1873</v>
      </c>
      <c r="F140" s="241" t="str">
        <f>VLOOKUP(tabAtas[[#This Row],[PREGÃO]],tabPregões[#Data],8,FALSE)</f>
        <v>ACUCAR REFINADO - PACOTE COM 1 KG</v>
      </c>
      <c r="G140" s="239"/>
      <c r="H140" s="44" t="s">
        <v>2255</v>
      </c>
      <c r="I140" s="144" t="s">
        <v>1551</v>
      </c>
      <c r="J140" s="145">
        <v>43788.499421296299</v>
      </c>
      <c r="K140" s="75" t="str">
        <f>"*"</f>
        <v>*</v>
      </c>
    </row>
    <row r="141" spans="1:11" ht="16.2" x14ac:dyDescent="0.3">
      <c r="A141" s="240" t="s">
        <v>1722</v>
      </c>
      <c r="B141" s="41">
        <v>16</v>
      </c>
      <c r="C141" s="33">
        <v>2019</v>
      </c>
      <c r="D141" s="42">
        <v>43859</v>
      </c>
      <c r="E141" s="43" t="s">
        <v>1721</v>
      </c>
      <c r="F141" s="241" t="str">
        <f>VLOOKUP(tabAtas[[#This Row],[PREGÃO]],tabPregões[#Data],8,FALSE)</f>
        <v>MATERIAL DE PINTURA, DISCOS ABRASIVOS E COLA PARA MADEIRA</v>
      </c>
      <c r="G141" s="239"/>
      <c r="H141" s="44" t="s">
        <v>2255</v>
      </c>
      <c r="I141" s="144" t="s">
        <v>1551</v>
      </c>
      <c r="J141" s="145">
        <v>43788.457766203705</v>
      </c>
      <c r="K141" s="75" t="str">
        <f>"*"</f>
        <v>*</v>
      </c>
    </row>
    <row r="142" spans="1:11" ht="16.2" x14ac:dyDescent="0.3">
      <c r="A142" s="240" t="s">
        <v>1719</v>
      </c>
      <c r="B142" s="41">
        <v>15</v>
      </c>
      <c r="C142" s="33">
        <v>2019</v>
      </c>
      <c r="D142" s="42">
        <v>43858</v>
      </c>
      <c r="E142" s="43" t="s">
        <v>1717</v>
      </c>
      <c r="F142" s="241" t="str">
        <f>VLOOKUP(tabAtas[[#This Row],[PREGÃO]],tabPregões[#Data],8,FALSE)</f>
        <v>CHAPAS E COLAS</v>
      </c>
      <c r="G142" s="239"/>
      <c r="H142" s="44" t="s">
        <v>2255</v>
      </c>
      <c r="I142" s="144" t="s">
        <v>1551</v>
      </c>
      <c r="J142" s="145">
        <v>43788.569664351853</v>
      </c>
      <c r="K142" s="75" t="str">
        <f>"*"</f>
        <v>*</v>
      </c>
    </row>
    <row r="143" spans="1:11" ht="16.2" x14ac:dyDescent="0.3">
      <c r="A143" s="240" t="s">
        <v>1716</v>
      </c>
      <c r="B143" s="41">
        <v>13</v>
      </c>
      <c r="C143" s="33">
        <v>2019</v>
      </c>
      <c r="D143" s="42">
        <v>43853</v>
      </c>
      <c r="E143" s="43" t="s">
        <v>1715</v>
      </c>
      <c r="F143" s="241" t="str">
        <f>VLOOKUP(tabAtas[[#This Row],[PREGÃO]],tabPregões[#Data],8,FALSE)</f>
        <v>UTENSILIOS DE LIMPEZA</v>
      </c>
      <c r="G143" s="239"/>
      <c r="H143" s="44" t="s">
        <v>2255</v>
      </c>
      <c r="I143" s="144" t="s">
        <v>1551</v>
      </c>
      <c r="J143" s="145">
        <v>43788.466168981482</v>
      </c>
      <c r="K143" s="75" t="str">
        <f>"*"</f>
        <v>*</v>
      </c>
    </row>
    <row r="144" spans="1:11" ht="16.2" x14ac:dyDescent="0.3">
      <c r="A144" s="240" t="s">
        <v>1713</v>
      </c>
      <c r="B144" s="41">
        <v>10</v>
      </c>
      <c r="C144" s="33">
        <v>2019</v>
      </c>
      <c r="D144" s="42">
        <v>43850</v>
      </c>
      <c r="E144" s="43" t="s">
        <v>1712</v>
      </c>
      <c r="F144" s="241" t="str">
        <f>VLOOKUP(tabAtas[[#This Row],[PREGÃO]],tabPregões[#Data],8,FALSE)</f>
        <v>CHAPAS DE MADEIRA, FOLHAS DE PORTA, FITA DE BORDA E MADEIRITE</v>
      </c>
      <c r="G144" s="239"/>
      <c r="H144" s="44" t="s">
        <v>2255</v>
      </c>
      <c r="I144" s="144" t="s">
        <v>1551</v>
      </c>
      <c r="J144" s="145">
        <v>43788.569386574076</v>
      </c>
      <c r="K144" s="75" t="str">
        <f>"*"</f>
        <v>*</v>
      </c>
    </row>
    <row r="145" spans="1:11" ht="16.2" x14ac:dyDescent="0.3">
      <c r="A145" s="240" t="s">
        <v>1709</v>
      </c>
      <c r="B145" s="41">
        <v>9</v>
      </c>
      <c r="C145" s="33">
        <v>2019</v>
      </c>
      <c r="D145" s="42">
        <v>43850</v>
      </c>
      <c r="E145" s="43" t="s">
        <v>1708</v>
      </c>
      <c r="F145" s="241" t="str">
        <f>VLOOKUP(tabAtas[[#This Row],[PREGÃO]],tabPregões[#Data],8,FALSE)</f>
        <v>GARRAFA TERMICA E GARRAFAO TERMICO</v>
      </c>
      <c r="G145" s="239"/>
      <c r="H145" s="44" t="s">
        <v>2255</v>
      </c>
      <c r="I145" s="144" t="s">
        <v>1551</v>
      </c>
      <c r="J145" s="145">
        <v>43788.499421296299</v>
      </c>
      <c r="K145" s="75" t="str">
        <f>"*"</f>
        <v>*</v>
      </c>
    </row>
    <row r="146" spans="1:11" ht="16.2" x14ac:dyDescent="0.3">
      <c r="A146" s="240" t="s">
        <v>1705</v>
      </c>
      <c r="B146" s="41">
        <v>8</v>
      </c>
      <c r="C146" s="33">
        <v>2019</v>
      </c>
      <c r="D146" s="42">
        <v>43845</v>
      </c>
      <c r="E146" s="43" t="s">
        <v>1704</v>
      </c>
      <c r="F146" s="241" t="str">
        <f>VLOOKUP(tabAtas[[#This Row],[PREGÃO]],tabPregões[#Data],8,FALSE)</f>
        <v>MADEIRAS</v>
      </c>
      <c r="G146" s="239"/>
      <c r="H146" s="44" t="s">
        <v>2255</v>
      </c>
      <c r="I146" s="144" t="s">
        <v>1551</v>
      </c>
      <c r="J146" s="145">
        <v>43788.569386574076</v>
      </c>
      <c r="K146" s="75" t="str">
        <f>"*"</f>
        <v>*</v>
      </c>
    </row>
    <row r="147" spans="1:11" ht="16.2" x14ac:dyDescent="0.3">
      <c r="A147" s="240" t="s">
        <v>1701</v>
      </c>
      <c r="B147" s="41">
        <v>6</v>
      </c>
      <c r="C147" s="33">
        <v>2019</v>
      </c>
      <c r="D147" s="42">
        <v>43837</v>
      </c>
      <c r="E147" s="43" t="s">
        <v>1700</v>
      </c>
      <c r="F147" s="241" t="str">
        <f>VLOOKUP(tabAtas[[#This Row],[PREGÃO]],tabPregões[#Data],8,FALSE)</f>
        <v>PEDRISCO, CAL, PEDREGULHO, AREIA MEDIA E BRITA GRADUADA PARA SUB-PREFEITURA</v>
      </c>
      <c r="G147" s="239"/>
      <c r="H147" s="44" t="s">
        <v>2255</v>
      </c>
      <c r="I147" s="144" t="s">
        <v>1551</v>
      </c>
      <c r="J147" s="145">
        <v>43788.56832175926</v>
      </c>
      <c r="K147" s="75" t="str">
        <f>"*"</f>
        <v>*</v>
      </c>
    </row>
    <row r="148" spans="1:11" ht="16.2" x14ac:dyDescent="0.3">
      <c r="A148" s="240" t="s">
        <v>1698</v>
      </c>
      <c r="B148" s="41">
        <v>2</v>
      </c>
      <c r="C148" s="33">
        <v>2019</v>
      </c>
      <c r="D148" s="42">
        <v>43831</v>
      </c>
      <c r="E148" s="43" t="s">
        <v>1697</v>
      </c>
      <c r="F148" s="241" t="str">
        <f>VLOOKUP(tabAtas[[#This Row],[PREGÃO]],tabPregões[#Data],8,FALSE)</f>
        <v>DISJUNTORES, REATORES, LAMPADAS, LUMINARIAS, CONTATOR E DISTRIBUIDOR GERAL PARA TELEFONIA</v>
      </c>
      <c r="G148" s="239"/>
      <c r="H148" s="44" t="s">
        <v>2255</v>
      </c>
      <c r="I148" s="144" t="s">
        <v>2063</v>
      </c>
      <c r="J148" s="145">
        <v>43804.365844907406</v>
      </c>
      <c r="K148" s="75" t="str">
        <f>"*"</f>
        <v>*</v>
      </c>
    </row>
    <row r="149" spans="1:11" ht="16.2" x14ac:dyDescent="0.3">
      <c r="A149" s="240" t="s">
        <v>1694</v>
      </c>
      <c r="B149" s="41">
        <v>1</v>
      </c>
      <c r="C149" s="33">
        <v>2019</v>
      </c>
      <c r="D149" s="42">
        <v>43832</v>
      </c>
      <c r="E149" s="43" t="s">
        <v>1693</v>
      </c>
      <c r="F149" s="241" t="str">
        <f>VLOOKUP(tabAtas[[#This Row],[PREGÃO]],tabPregões[#Data],8,FALSE)</f>
        <v>MATERIAIS DE LIMPEZA (DOMISSANEANTES)</v>
      </c>
      <c r="G149" s="239"/>
      <c r="H149" s="44" t="s">
        <v>2255</v>
      </c>
      <c r="I149" s="144" t="s">
        <v>1551</v>
      </c>
      <c r="J149" s="145">
        <v>43788.482627314814</v>
      </c>
      <c r="K149" s="75" t="str">
        <f>"*"</f>
        <v>*</v>
      </c>
    </row>
    <row r="150" spans="1:11" ht="16.2" x14ac:dyDescent="0.3">
      <c r="A150" s="240" t="s">
        <v>1689</v>
      </c>
      <c r="B150" s="41">
        <v>246</v>
      </c>
      <c r="C150" s="33">
        <v>2018</v>
      </c>
      <c r="D150" s="42">
        <v>43819</v>
      </c>
      <c r="E150" s="43" t="s">
        <v>1688</v>
      </c>
      <c r="F150" s="241" t="str">
        <f>VLOOKUP(tabAtas[[#This Row],[PREGÃO]],tabPregões[#Data],8,FALSE)</f>
        <v>FERROS, TUBOS DE FERRO, BARRA DE FERRO, CANTONEIRA, CHAPAS E PERFIL</v>
      </c>
      <c r="G150" s="239"/>
      <c r="H150" s="44" t="s">
        <v>2255</v>
      </c>
      <c r="I150" s="144" t="s">
        <v>1551</v>
      </c>
      <c r="J150" s="145">
        <v>43788.457766203705</v>
      </c>
      <c r="K150" s="75" t="str">
        <f>"*"</f>
        <v>*</v>
      </c>
    </row>
    <row r="151" spans="1:11" ht="16.2" x14ac:dyDescent="0.3">
      <c r="A151" s="240" t="s">
        <v>1682</v>
      </c>
      <c r="B151" s="41">
        <v>243</v>
      </c>
      <c r="C151" s="33">
        <v>2018</v>
      </c>
      <c r="D151" s="42">
        <v>43815</v>
      </c>
      <c r="E151" s="43" t="s">
        <v>1685</v>
      </c>
      <c r="F151" s="241" t="str">
        <f>VLOOKUP(tabAtas[[#This Row],[PREGÃO]],tabPregões[#Data],8,FALSE)</f>
        <v>* * SAÚDE * *</v>
      </c>
      <c r="G151" s="239" t="s">
        <v>1680</v>
      </c>
      <c r="H151" s="44" t="s">
        <v>2255</v>
      </c>
      <c r="I151" s="144" t="s">
        <v>1551</v>
      </c>
      <c r="J151" s="145">
        <v>43788.483217592591</v>
      </c>
      <c r="K151" s="75" t="str">
        <f>"*"</f>
        <v>*</v>
      </c>
    </row>
    <row r="152" spans="1:11" ht="16.2" x14ac:dyDescent="0.3">
      <c r="A152" s="240" t="s">
        <v>1679</v>
      </c>
      <c r="B152" s="41">
        <v>237</v>
      </c>
      <c r="C152" s="33">
        <v>2018</v>
      </c>
      <c r="D152" s="42">
        <v>43802</v>
      </c>
      <c r="E152" s="43" t="s">
        <v>1678</v>
      </c>
      <c r="F152" s="241" t="str">
        <f>VLOOKUP(tabAtas[[#This Row],[PREGÃO]],tabPregões[#Data],8,FALSE)</f>
        <v>GENEROS ALIMENTICIOS (VINAGRE DE MAÇA, OLEO DE SOJA, FARINHA DE MILHO, ETC.)</v>
      </c>
      <c r="G152" s="239"/>
      <c r="H152" s="44" t="s">
        <v>1950</v>
      </c>
      <c r="I152" s="144" t="s">
        <v>1551</v>
      </c>
      <c r="J152" s="145">
        <v>43713.653437499997</v>
      </c>
      <c r="K152" s="75" t="str">
        <f>"*"</f>
        <v>*</v>
      </c>
    </row>
    <row r="153" spans="1:11" ht="16.2" x14ac:dyDescent="0.3">
      <c r="A153" s="240" t="s">
        <v>1675</v>
      </c>
      <c r="B153" s="41">
        <v>235</v>
      </c>
      <c r="C153" s="33">
        <v>2018</v>
      </c>
      <c r="D153" s="42">
        <v>43798</v>
      </c>
      <c r="E153" s="43" t="s">
        <v>1674</v>
      </c>
      <c r="F153" s="241" t="str">
        <f>VLOOKUP(tabAtas[[#This Row],[PREGÃO]],tabPregões[#Data],8,FALSE)</f>
        <v>INSETICIDA AEROSOL</v>
      </c>
      <c r="G153" s="239"/>
      <c r="H153" s="44" t="s">
        <v>2255</v>
      </c>
      <c r="I153" s="144" t="s">
        <v>1551</v>
      </c>
      <c r="J153" s="145">
        <v>43788.465601851851</v>
      </c>
      <c r="K153" s="75" t="str">
        <f>"*"</f>
        <v>*</v>
      </c>
    </row>
    <row r="154" spans="1:11" ht="16.2" x14ac:dyDescent="0.3">
      <c r="A154" s="240" t="s">
        <v>1671</v>
      </c>
      <c r="B154" s="41">
        <v>234</v>
      </c>
      <c r="C154" s="33">
        <v>2018</v>
      </c>
      <c r="D154" s="42">
        <v>43798</v>
      </c>
      <c r="E154" s="43" t="s">
        <v>1670</v>
      </c>
      <c r="F154" s="241" t="str">
        <f>VLOOKUP(tabAtas[[#This Row],[PREGÃO]],tabPregões[#Data],8,FALSE)</f>
        <v>ENCOSTO E ASSENTO EM MADEIRA</v>
      </c>
      <c r="G154" s="239"/>
      <c r="H154" s="44" t="s">
        <v>2255</v>
      </c>
      <c r="I154" s="144" t="s">
        <v>1551</v>
      </c>
      <c r="J154" s="145">
        <v>43788.56832175926</v>
      </c>
      <c r="K154" s="75" t="str">
        <f>"*"</f>
        <v>*</v>
      </c>
    </row>
    <row r="155" spans="1:11" ht="16.2" x14ac:dyDescent="0.3">
      <c r="A155" s="240" t="s">
        <v>1667</v>
      </c>
      <c r="B155" s="41">
        <v>230</v>
      </c>
      <c r="C155" s="33">
        <v>2018</v>
      </c>
      <c r="D155" s="42">
        <v>43791</v>
      </c>
      <c r="E155" s="43" t="s">
        <v>1666</v>
      </c>
      <c r="F155" s="241" t="str">
        <f>VLOOKUP(tabAtas[[#This Row],[PREGÃO]],tabPregões[#Data],8,FALSE)</f>
        <v>PECAS PARA MAQUINAS</v>
      </c>
      <c r="G155" s="239"/>
      <c r="H155" s="44" t="s">
        <v>2255</v>
      </c>
      <c r="I155" s="144" t="s">
        <v>2063</v>
      </c>
      <c r="J155" s="145">
        <v>43804.365844907406</v>
      </c>
      <c r="K155" s="75" t="str">
        <f>"*"</f>
        <v>*</v>
      </c>
    </row>
    <row r="156" spans="1:11" ht="16.2" x14ac:dyDescent="0.3">
      <c r="A156" s="240" t="s">
        <v>1663</v>
      </c>
      <c r="B156" s="41">
        <v>228</v>
      </c>
      <c r="C156" s="33">
        <v>2018</v>
      </c>
      <c r="D156" s="42">
        <v>43787</v>
      </c>
      <c r="E156" s="43" t="s">
        <v>1662</v>
      </c>
      <c r="F156" s="241" t="str">
        <f>VLOOKUP(tabAtas[[#This Row],[PREGÃO]],tabPregões[#Data],8,FALSE)</f>
        <v>MATERIAL HIDRAULICO</v>
      </c>
      <c r="G156" s="239"/>
      <c r="H156" s="44" t="s">
        <v>2255</v>
      </c>
      <c r="I156" s="144" t="s">
        <v>1551</v>
      </c>
      <c r="J156" s="145">
        <v>43788.440717592595</v>
      </c>
      <c r="K156" s="75" t="str">
        <f>"*"</f>
        <v>*</v>
      </c>
    </row>
    <row r="157" spans="1:11" ht="16.2" x14ac:dyDescent="0.3">
      <c r="A157" s="240" t="s">
        <v>1659</v>
      </c>
      <c r="B157" s="41">
        <v>214</v>
      </c>
      <c r="C157" s="33">
        <v>2018</v>
      </c>
      <c r="D157" s="42">
        <v>43762</v>
      </c>
      <c r="E157" s="43" t="s">
        <v>1658</v>
      </c>
      <c r="F157" s="241" t="str">
        <f>VLOOKUP(tabAtas[[#This Row],[PREGÃO]],tabPregões[#Data],8,FALSE)</f>
        <v>AREIA, PEDRA, CAL E PEDREGULHO PARA SUB-PREFEITURA</v>
      </c>
      <c r="G157" s="239"/>
      <c r="H157" s="44" t="s">
        <v>2255</v>
      </c>
      <c r="I157" s="144" t="s">
        <v>1551</v>
      </c>
      <c r="J157" s="145">
        <v>43788.440717592595</v>
      </c>
      <c r="K157" s="75" t="str">
        <f>"*"</f>
        <v>*</v>
      </c>
    </row>
    <row r="158" spans="1:11" ht="16.2" x14ac:dyDescent="0.3">
      <c r="A158" s="240" t="s">
        <v>1655</v>
      </c>
      <c r="B158" s="41">
        <v>209</v>
      </c>
      <c r="C158" s="33">
        <v>2018</v>
      </c>
      <c r="D158" s="42">
        <v>43754</v>
      </c>
      <c r="E158" s="43" t="s">
        <v>1656</v>
      </c>
      <c r="F158" s="241" t="str">
        <f>VLOOKUP(tabAtas[[#This Row],[PREGÃO]],tabPregões[#Data],8,FALSE)</f>
        <v>GENEROS ALIMENTICIOS (MARCARINA, BISCOITOS E CHA DE ERVA MATE)</v>
      </c>
      <c r="G158" s="239"/>
      <c r="H158" s="44" t="s">
        <v>2255</v>
      </c>
      <c r="I158" s="144" t="s">
        <v>1551</v>
      </c>
      <c r="J158" s="145">
        <v>43788.440717592595</v>
      </c>
      <c r="K158" s="75" t="str">
        <f>"*"</f>
        <v>*</v>
      </c>
    </row>
    <row r="159" spans="1:11" ht="16.2" x14ac:dyDescent="0.3">
      <c r="A159" s="240" t="s">
        <v>1565</v>
      </c>
      <c r="B159" s="41">
        <v>206</v>
      </c>
      <c r="C159" s="33">
        <v>2018</v>
      </c>
      <c r="D159" s="42">
        <v>43752</v>
      </c>
      <c r="E159" s="43" t="s">
        <v>1559</v>
      </c>
      <c r="F159" s="241" t="str">
        <f>VLOOKUP(tabAtas[[#This Row],[PREGÃO]],tabPregões[#Data],8,FALSE)</f>
        <v>PAPEL SULFILE PARA REPROGRAFIA</v>
      </c>
      <c r="G159" s="239"/>
      <c r="H159" s="44" t="s">
        <v>2255</v>
      </c>
      <c r="I159" s="144" t="s">
        <v>1551</v>
      </c>
      <c r="J159" s="145">
        <v>43788.440717592595</v>
      </c>
      <c r="K159" s="75" t="str">
        <f>"*"</f>
        <v>*</v>
      </c>
    </row>
    <row r="160" spans="1:11" ht="16.2" x14ac:dyDescent="0.3">
      <c r="A160" s="240" t="s">
        <v>1652</v>
      </c>
      <c r="B160" s="41">
        <v>204</v>
      </c>
      <c r="C160" s="33">
        <v>2018</v>
      </c>
      <c r="D160" s="42">
        <v>43746</v>
      </c>
      <c r="E160" s="43" t="s">
        <v>1651</v>
      </c>
      <c r="F160" s="241" t="str">
        <f>VLOOKUP(tabAtas[[#This Row],[PREGÃO]],tabPregões[#Data],8,FALSE)</f>
        <v>FERROS, CANTONEIRAS, BARRA FIO REDONDO E TUBO DE PVC</v>
      </c>
      <c r="G160" s="239"/>
      <c r="H160" s="44" t="s">
        <v>2255</v>
      </c>
      <c r="I160" s="144" t="s">
        <v>1551</v>
      </c>
      <c r="J160" s="145">
        <v>43788.440717592595</v>
      </c>
      <c r="K160" s="75" t="str">
        <f>"*"</f>
        <v>*</v>
      </c>
    </row>
    <row r="161" spans="1:11" ht="16.2" x14ac:dyDescent="0.3">
      <c r="A161" s="240" t="s">
        <v>1648</v>
      </c>
      <c r="B161" s="41">
        <v>198</v>
      </c>
      <c r="C161" s="33">
        <v>2018</v>
      </c>
      <c r="D161" s="42">
        <v>43733</v>
      </c>
      <c r="E161" s="43" t="s">
        <v>1647</v>
      </c>
      <c r="F161" s="241" t="str">
        <f>VLOOKUP(tabAtas[[#This Row],[PREGÃO]],tabPregões[#Data],8,FALSE)</f>
        <v>BLOCOS E TUBOS DE CONCRETO</v>
      </c>
      <c r="G161" s="239"/>
      <c r="H161" s="44" t="s">
        <v>2255</v>
      </c>
      <c r="I161" s="144" t="s">
        <v>1551</v>
      </c>
      <c r="J161" s="145">
        <v>43788.440717592595</v>
      </c>
      <c r="K161" s="75" t="str">
        <f>"*"</f>
        <v>*</v>
      </c>
    </row>
    <row r="162" spans="1:11" ht="16.2" x14ac:dyDescent="0.3">
      <c r="A162" s="240" t="s">
        <v>1644</v>
      </c>
      <c r="B162" s="41">
        <v>195</v>
      </c>
      <c r="C162" s="33">
        <v>2018</v>
      </c>
      <c r="D162" s="42">
        <v>43727</v>
      </c>
      <c r="E162" s="43" t="s">
        <v>1643</v>
      </c>
      <c r="F162" s="241" t="str">
        <f>VLOOKUP(tabAtas[[#This Row],[PREGÃO]],tabPregões[#Data],8,FALSE)</f>
        <v>PISO DE BORRACHA, PISO HIDRAULICO, PISO PORCELANATO, REVESTIMENTO CERAMICO E PASTILHAS CERAMIAS.</v>
      </c>
      <c r="G162" s="239"/>
      <c r="H162" s="44" t="s">
        <v>2255</v>
      </c>
      <c r="I162" s="144" t="s">
        <v>1551</v>
      </c>
      <c r="J162" s="145">
        <v>43788.440717592595</v>
      </c>
      <c r="K162" s="75" t="str">
        <f>"*"</f>
        <v>*</v>
      </c>
    </row>
    <row r="163" spans="1:11" ht="16.2" x14ac:dyDescent="0.3">
      <c r="A163" s="240" t="s">
        <v>1640</v>
      </c>
      <c r="B163" s="41">
        <v>190</v>
      </c>
      <c r="C163" s="33">
        <v>2018</v>
      </c>
      <c r="D163" s="42">
        <v>43726</v>
      </c>
      <c r="E163" s="43" t="s">
        <v>1639</v>
      </c>
      <c r="F163" s="241" t="str">
        <f>VLOOKUP(tabAtas[[#This Row],[PREGÃO]],tabPregões[#Data],8,FALSE)</f>
        <v>MATERIAL PARA PINTURA (CORANTE, ROLO DE ESPUMA, TINTAS, ETC.)</v>
      </c>
      <c r="G163" s="239"/>
      <c r="H163" s="44" t="s">
        <v>2255</v>
      </c>
      <c r="I163" s="144" t="s">
        <v>1551</v>
      </c>
      <c r="J163" s="145">
        <v>43788.440717592595</v>
      </c>
      <c r="K163" s="75" t="str">
        <f>"*"</f>
        <v>*</v>
      </c>
    </row>
    <row r="164" spans="1:11" ht="16.2" x14ac:dyDescent="0.3">
      <c r="A164" s="240" t="s">
        <v>1636</v>
      </c>
      <c r="B164" s="41">
        <v>189</v>
      </c>
      <c r="C164" s="33">
        <v>2018</v>
      </c>
      <c r="D164" s="42">
        <v>43724</v>
      </c>
      <c r="E164" s="43" t="s">
        <v>1635</v>
      </c>
      <c r="F164" s="241" t="str">
        <f>VLOOKUP(tabAtas[[#This Row],[PREGÃO]],tabPregões[#Data],8,FALSE)</f>
        <v>CHAPAS, MADEIRAS, FOLHAS DE PORTA, BATENTES, COLAS E FITAS DE BORDA</v>
      </c>
      <c r="G164" s="239"/>
      <c r="H164" s="44" t="s">
        <v>2255</v>
      </c>
      <c r="I164" s="144" t="s">
        <v>1551</v>
      </c>
      <c r="J164" s="145">
        <v>43788.440717592595</v>
      </c>
      <c r="K164" s="75" t="str">
        <f>"*"</f>
        <v>*</v>
      </c>
    </row>
    <row r="165" spans="1:11" ht="16.2" x14ac:dyDescent="0.3">
      <c r="A165" s="240" t="s">
        <v>1632</v>
      </c>
      <c r="B165" s="41">
        <v>187</v>
      </c>
      <c r="C165" s="33">
        <v>2018</v>
      </c>
      <c r="D165" s="42">
        <v>43721</v>
      </c>
      <c r="E165" s="43" t="s">
        <v>1631</v>
      </c>
      <c r="F165" s="241" t="str">
        <f>VLOOKUP(tabAtas[[#This Row],[PREGÃO]],tabPregões[#Data],8,FALSE)</f>
        <v>UTENSILIOS DOMESTICOS</v>
      </c>
      <c r="G165" s="239"/>
      <c r="H165" s="44" t="s">
        <v>2255</v>
      </c>
      <c r="I165" s="144" t="s">
        <v>1551</v>
      </c>
      <c r="J165" s="145">
        <v>43788.440717592595</v>
      </c>
      <c r="K165" s="75" t="str">
        <f>"*"</f>
        <v>*</v>
      </c>
    </row>
    <row r="166" spans="1:11" ht="16.2" x14ac:dyDescent="0.3">
      <c r="A166" s="240" t="s">
        <v>1627</v>
      </c>
      <c r="B166" s="41">
        <v>186</v>
      </c>
      <c r="C166" s="33">
        <v>2018</v>
      </c>
      <c r="D166" s="42">
        <v>43712</v>
      </c>
      <c r="E166" s="43" t="s">
        <v>1628</v>
      </c>
      <c r="F166" s="241" t="str">
        <f>VLOOKUP(tabAtas[[#This Row],[PREGÃO]],tabPregões[#Data],8,FALSE)</f>
        <v>TELAS</v>
      </c>
      <c r="G166" s="239"/>
      <c r="H166" s="44" t="s">
        <v>2255</v>
      </c>
      <c r="I166" s="144" t="s">
        <v>1551</v>
      </c>
      <c r="J166" s="145">
        <v>43788.440717592595</v>
      </c>
      <c r="K166" s="75" t="str">
        <f>"*"</f>
        <v>*</v>
      </c>
    </row>
    <row r="167" spans="1:11" ht="16.2" x14ac:dyDescent="0.3">
      <c r="A167" s="240" t="s">
        <v>1625</v>
      </c>
      <c r="B167" s="41">
        <v>177</v>
      </c>
      <c r="C167" s="33">
        <v>2018</v>
      </c>
      <c r="D167" s="42">
        <v>43703</v>
      </c>
      <c r="E167" s="43" t="s">
        <v>1623</v>
      </c>
      <c r="F167" s="241" t="str">
        <f>VLOOKUP(tabAtas[[#This Row],[PREGÃO]],tabPregões[#Data],8,FALSE)</f>
        <v>UTENSILIOS DESCARTAVEIS E DOMESTICOS</v>
      </c>
      <c r="G167" s="239"/>
      <c r="H167" s="44" t="s">
        <v>2255</v>
      </c>
      <c r="I167" s="144" t="s">
        <v>1551</v>
      </c>
      <c r="J167" s="145">
        <v>43788.440717592595</v>
      </c>
      <c r="K167" s="75" t="str">
        <f>"*"</f>
        <v>*</v>
      </c>
    </row>
    <row r="168" spans="1:11" ht="16.2" x14ac:dyDescent="0.3">
      <c r="A168" s="240" t="s">
        <v>1767</v>
      </c>
      <c r="B168" s="41">
        <v>176</v>
      </c>
      <c r="C168" s="33">
        <v>2018</v>
      </c>
      <c r="D168" s="42">
        <v>43700</v>
      </c>
      <c r="E168" s="43" t="s">
        <v>1621</v>
      </c>
      <c r="F168" s="241" t="str">
        <f>VLOOKUP(tabAtas[[#This Row],[PREGÃO]],tabPregões[#Data],8,FALSE)</f>
        <v>SACO PLASTICO PARA LIXO</v>
      </c>
      <c r="G168" s="239"/>
      <c r="H168" s="44" t="s">
        <v>2255</v>
      </c>
      <c r="I168" s="144" t="s">
        <v>1551</v>
      </c>
      <c r="J168" s="145">
        <v>43788.440717592595</v>
      </c>
      <c r="K168" s="75" t="str">
        <f>"*"</f>
        <v>*</v>
      </c>
    </row>
    <row r="169" spans="1:11" ht="16.2" x14ac:dyDescent="0.3">
      <c r="A169" s="240" t="s">
        <v>1618</v>
      </c>
      <c r="B169" s="41">
        <v>173</v>
      </c>
      <c r="C169" s="33">
        <v>2018</v>
      </c>
      <c r="D169" s="42">
        <v>43692</v>
      </c>
      <c r="E169" s="43" t="s">
        <v>1617</v>
      </c>
      <c r="F169" s="241" t="str">
        <f>VLOOKUP(tabAtas[[#This Row],[PREGÃO]],tabPregões[#Data],8,FALSE)</f>
        <v>CABOS UTP E CONECTORES RJ-45</v>
      </c>
      <c r="G169" s="239"/>
      <c r="H169" s="44" t="s">
        <v>2255</v>
      </c>
      <c r="I169" s="144" t="s">
        <v>1551</v>
      </c>
      <c r="J169" s="145">
        <v>43788.440717592595</v>
      </c>
      <c r="K169" s="75" t="str">
        <f>"*"</f>
        <v>*</v>
      </c>
    </row>
    <row r="170" spans="1:11" ht="16.2" x14ac:dyDescent="0.3">
      <c r="A170" s="240" t="s">
        <v>1614</v>
      </c>
      <c r="B170" s="41">
        <v>171</v>
      </c>
      <c r="C170" s="33">
        <v>2018</v>
      </c>
      <c r="D170" s="42">
        <v>43692</v>
      </c>
      <c r="E170" s="43" t="s">
        <v>1613</v>
      </c>
      <c r="F170" s="241" t="str">
        <f>VLOOKUP(tabAtas[[#This Row],[PREGÃO]],tabPregões[#Data],8,FALSE)</f>
        <v>LAMPADA LED TUBULAR T8</v>
      </c>
      <c r="G170" s="239"/>
      <c r="H170" s="44" t="s">
        <v>2255</v>
      </c>
      <c r="I170" s="144" t="s">
        <v>1551</v>
      </c>
      <c r="J170" s="145">
        <v>43788.440717592595</v>
      </c>
      <c r="K170" s="75" t="str">
        <f>"*"</f>
        <v>*</v>
      </c>
    </row>
    <row r="171" spans="1:11" ht="16.2" x14ac:dyDescent="0.3">
      <c r="A171" s="240" t="s">
        <v>1610</v>
      </c>
      <c r="B171" s="41">
        <v>170</v>
      </c>
      <c r="C171" s="33">
        <v>2018</v>
      </c>
      <c r="D171" s="42">
        <v>43691</v>
      </c>
      <c r="E171" s="43" t="s">
        <v>1609</v>
      </c>
      <c r="F171" s="241" t="str">
        <f>VLOOKUP(tabAtas[[#This Row],[PREGÃO]],tabPregões[#Data],8,FALSE)</f>
        <v>PORTA PAPEL HIGIENICO, RESERVATORIO PARA SABONETEIRA, DISPENSADOR PARA PAPEL TOALHA, SABONETEIRA E PAPEL HIGIENICO.</v>
      </c>
      <c r="G171" s="239"/>
      <c r="H171" s="44" t="s">
        <v>2255</v>
      </c>
      <c r="I171" s="144" t="s">
        <v>1551</v>
      </c>
      <c r="J171" s="145">
        <v>43788.440717592595</v>
      </c>
      <c r="K171" s="75" t="str">
        <f>"*"</f>
        <v>*</v>
      </c>
    </row>
    <row r="172" spans="1:11" ht="16.2" x14ac:dyDescent="0.3">
      <c r="A172" s="240" t="s">
        <v>1566</v>
      </c>
      <c r="B172" s="41">
        <v>167</v>
      </c>
      <c r="C172" s="33">
        <v>2018</v>
      </c>
      <c r="D172" s="42">
        <v>43685</v>
      </c>
      <c r="E172" s="43" t="s">
        <v>1561</v>
      </c>
      <c r="F172" s="241" t="str">
        <f>VLOOKUP(tabAtas[[#This Row],[PREGÃO]],tabPregões[#Data],8,FALSE)</f>
        <v>PAPEL CELOFANE</v>
      </c>
      <c r="G172" s="239"/>
      <c r="H172" s="44" t="s">
        <v>2255</v>
      </c>
      <c r="I172" s="144" t="s">
        <v>1551</v>
      </c>
      <c r="J172" s="145">
        <v>43788.440717592595</v>
      </c>
      <c r="K172" s="75" t="str">
        <f>"*"</f>
        <v>*</v>
      </c>
    </row>
    <row r="173" spans="1:11" ht="16.2" x14ac:dyDescent="0.3">
      <c r="A173" s="240" t="s">
        <v>1605</v>
      </c>
      <c r="B173" s="41">
        <v>164</v>
      </c>
      <c r="C173" s="33">
        <v>2018</v>
      </c>
      <c r="D173" s="42">
        <v>43683</v>
      </c>
      <c r="E173" s="43" t="s">
        <v>1604</v>
      </c>
      <c r="F173" s="241" t="str">
        <f>VLOOKUP(tabAtas[[#This Row],[PREGÃO]],tabPregões[#Data],8,FALSE)</f>
        <v>MATERIAIS DE LIMPEZA (FOSFORO, VASSOURA, LAVATINA, BUCHA, LA DE AÇO, ETC)</v>
      </c>
      <c r="G173" s="239"/>
      <c r="H173" s="44" t="s">
        <v>2255</v>
      </c>
      <c r="I173" s="144" t="s">
        <v>1551</v>
      </c>
      <c r="J173" s="145">
        <v>43788.440717592595</v>
      </c>
      <c r="K173" s="75" t="str">
        <f>"*"</f>
        <v>*</v>
      </c>
    </row>
    <row r="174" spans="1:11" ht="16.2" x14ac:dyDescent="0.3">
      <c r="A174" s="240" t="s">
        <v>1601</v>
      </c>
      <c r="B174" s="41">
        <v>160</v>
      </c>
      <c r="C174" s="33">
        <v>2018</v>
      </c>
      <c r="D174" s="42">
        <v>43678</v>
      </c>
      <c r="E174" s="43" t="s">
        <v>1600</v>
      </c>
      <c r="F174" s="241" t="str">
        <f>VLOOKUP(tabAtas[[#This Row],[PREGÃO]],tabPregões[#Data],8,FALSE)</f>
        <v>FORNECIMENTO DE PROTETOR SOLAR</v>
      </c>
      <c r="G174" s="239" t="s">
        <v>2115</v>
      </c>
      <c r="H174" s="44" t="s">
        <v>2255</v>
      </c>
      <c r="I174" s="144" t="s">
        <v>1551</v>
      </c>
      <c r="J174" s="145">
        <v>43788.440717592595</v>
      </c>
      <c r="K174" s="75" t="str">
        <f>"*"</f>
        <v>*</v>
      </c>
    </row>
    <row r="175" spans="1:11" ht="16.2" x14ac:dyDescent="0.3">
      <c r="A175" s="240" t="s">
        <v>1597</v>
      </c>
      <c r="B175" s="41">
        <v>157</v>
      </c>
      <c r="C175" s="33">
        <v>2018</v>
      </c>
      <c r="D175" s="42">
        <v>43677</v>
      </c>
      <c r="E175" s="43" t="s">
        <v>1595</v>
      </c>
      <c r="F175" s="241" t="str">
        <f>VLOOKUP(tabAtas[[#This Row],[PREGÃO]],tabPregões[#Data],8,FALSE)</f>
        <v>PLASTICO OLEADO</v>
      </c>
      <c r="G175" s="239" t="s">
        <v>1596</v>
      </c>
      <c r="H175" s="44" t="s">
        <v>2255</v>
      </c>
      <c r="I175" s="144" t="s">
        <v>1551</v>
      </c>
      <c r="J175" s="145">
        <v>43788.440717592595</v>
      </c>
      <c r="K175" s="75" t="str">
        <f>"*"</f>
        <v>*</v>
      </c>
    </row>
    <row r="176" spans="1:11" ht="16.2" x14ac:dyDescent="0.3">
      <c r="A176" s="240" t="s">
        <v>1592</v>
      </c>
      <c r="B176" s="41">
        <v>152</v>
      </c>
      <c r="C176" s="33">
        <v>2018</v>
      </c>
      <c r="D176" s="42">
        <v>43675</v>
      </c>
      <c r="E176" s="43" t="s">
        <v>1591</v>
      </c>
      <c r="F176" s="241" t="str">
        <f>VLOOKUP(tabAtas[[#This Row],[PREGÃO]],tabPregões[#Data],8,FALSE)</f>
        <v>MATERIAIS PARA SINALIZACAO VIARIA HORIZONTAL (TINTA ACRILICA, TINTA PLASTICA, SOLVENTE E MICRO ESFERA)</v>
      </c>
      <c r="G176" s="239" t="s">
        <v>2115</v>
      </c>
      <c r="H176" s="44" t="s">
        <v>2255</v>
      </c>
      <c r="I176" s="144" t="s">
        <v>1551</v>
      </c>
      <c r="J176" s="145">
        <v>43788.440717592595</v>
      </c>
      <c r="K176" s="75" t="str">
        <f>"*"</f>
        <v>*</v>
      </c>
    </row>
    <row r="177" spans="1:11" ht="16.2" x14ac:dyDescent="0.3">
      <c r="A177" s="240" t="s">
        <v>1766</v>
      </c>
      <c r="B177" s="41">
        <v>151</v>
      </c>
      <c r="C177" s="33">
        <v>2018</v>
      </c>
      <c r="D177" s="42">
        <v>43670</v>
      </c>
      <c r="E177" s="43" t="s">
        <v>1588</v>
      </c>
      <c r="F177" s="241" t="str">
        <f>VLOOKUP(tabAtas[[#This Row],[PREGÃO]],tabPregões[#Data],8,FALSE)</f>
        <v>LEITE EM PO INTEGRAL, PEITO DE FRANGO COZIDO COM SAL, MISTURA PARA TORTA SALGADA, ETC.</v>
      </c>
      <c r="G177" s="239"/>
      <c r="H177" s="44" t="s">
        <v>2255</v>
      </c>
      <c r="I177" s="144" t="s">
        <v>1551</v>
      </c>
      <c r="J177" s="145">
        <v>43788.440717592595</v>
      </c>
      <c r="K177" s="75" t="str">
        <f>"*"</f>
        <v>*</v>
      </c>
    </row>
    <row r="178" spans="1:11" ht="16.2" x14ac:dyDescent="0.3">
      <c r="A178" s="240" t="s">
        <v>1585</v>
      </c>
      <c r="B178" s="41">
        <v>117</v>
      </c>
      <c r="C178" s="33">
        <v>2018</v>
      </c>
      <c r="D178" s="42">
        <v>43628</v>
      </c>
      <c r="E178" s="43" t="s">
        <v>1584</v>
      </c>
      <c r="F178" s="241" t="str">
        <f>VLOOKUP(tabAtas[[#This Row],[PREGÃO]],tabPregões[#Data],8,FALSE)</f>
        <v>MATERIAIS DE PINTURA</v>
      </c>
      <c r="G178" s="239"/>
      <c r="H178" s="44" t="s">
        <v>2255</v>
      </c>
      <c r="I178" s="144" t="s">
        <v>1551</v>
      </c>
      <c r="J178" s="145">
        <v>43788.440717592595</v>
      </c>
      <c r="K178" s="75" t="str">
        <f>"*"</f>
        <v>*</v>
      </c>
    </row>
    <row r="179" spans="1:11" ht="16.2" x14ac:dyDescent="0.3">
      <c r="A179" s="240" t="s">
        <v>1581</v>
      </c>
      <c r="B179" s="41">
        <v>114</v>
      </c>
      <c r="C179" s="33">
        <v>2018</v>
      </c>
      <c r="D179" s="42">
        <v>43623</v>
      </c>
      <c r="E179" s="43" t="s">
        <v>1789</v>
      </c>
      <c r="F179" s="241" t="str">
        <f>VLOOKUP(tabAtas[[#This Row],[PREGÃO]],tabPregões[#Data],8,FALSE)</f>
        <v>MATERIAIS PARA PINTURA E DISCO ABRASIVOS</v>
      </c>
      <c r="G179" s="239"/>
      <c r="H179" s="44" t="s">
        <v>2255</v>
      </c>
      <c r="I179" s="144" t="s">
        <v>1551</v>
      </c>
      <c r="J179" s="145">
        <v>43788.440717592595</v>
      </c>
      <c r="K179" s="75" t="str">
        <f>"*"</f>
        <v>*</v>
      </c>
    </row>
    <row r="180" spans="1:11" ht="16.2" x14ac:dyDescent="0.3">
      <c r="A180" s="240" t="s">
        <v>1577</v>
      </c>
      <c r="B180" s="41">
        <v>107</v>
      </c>
      <c r="C180" s="33">
        <v>2018</v>
      </c>
      <c r="D180" s="42">
        <v>43608</v>
      </c>
      <c r="E180" s="43" t="s">
        <v>1576</v>
      </c>
      <c r="F180" s="241" t="str">
        <f>VLOOKUP(tabAtas[[#This Row],[PREGÃO]],tabPregões[#Data],8,FALSE)</f>
        <v>CADEADOS, FECHADURA E GONZO</v>
      </c>
      <c r="G180" s="239"/>
      <c r="H180" s="44" t="s">
        <v>2255</v>
      </c>
      <c r="I180" s="144" t="s">
        <v>1551</v>
      </c>
      <c r="J180" s="145">
        <v>43788.440717592595</v>
      </c>
      <c r="K180" s="75" t="str">
        <f>"*"</f>
        <v>*</v>
      </c>
    </row>
    <row r="181" spans="1:11" ht="16.2" x14ac:dyDescent="0.3">
      <c r="A181" s="240" t="s">
        <v>1811</v>
      </c>
      <c r="B181" s="41">
        <v>78</v>
      </c>
      <c r="C181" s="33">
        <v>2018</v>
      </c>
      <c r="D181" s="42">
        <v>43549</v>
      </c>
      <c r="E181" s="43" t="s">
        <v>1810</v>
      </c>
      <c r="F181" s="241" t="str">
        <f>VLOOKUP(tabAtas[[#This Row],[PREGÃO]],tabPregões[#Data],8,FALSE)</f>
        <v>INTERRUPTOR, CONECTOR, CABO FLEXIVEL, TOMADA, ETC.</v>
      </c>
      <c r="G181" s="239"/>
      <c r="H181" s="44" t="s">
        <v>2255</v>
      </c>
      <c r="I181" s="144" t="s">
        <v>1551</v>
      </c>
      <c r="J181" s="145">
        <v>43788.440717592595</v>
      </c>
      <c r="K181" s="75" t="str">
        <f>"*"</f>
        <v>*</v>
      </c>
    </row>
    <row r="182" spans="1:11" ht="16.2" x14ac:dyDescent="0.3">
      <c r="A182" s="240" t="s">
        <v>2047</v>
      </c>
      <c r="B182" s="41">
        <v>68</v>
      </c>
      <c r="C182" s="33">
        <v>2018</v>
      </c>
      <c r="D182" s="42">
        <v>43539</v>
      </c>
      <c r="E182" s="43" t="s">
        <v>2046</v>
      </c>
      <c r="F182" s="241" t="str">
        <f>VLOOKUP(tabAtas[[#This Row],[PREGÃO]],tabPregões[#Data],8,FALSE)</f>
        <v>ALCOOL GEL E DISPENSER</v>
      </c>
      <c r="G182" s="239" t="s">
        <v>2115</v>
      </c>
      <c r="H182" s="44" t="s">
        <v>2255</v>
      </c>
      <c r="I182" s="144" t="s">
        <v>1551</v>
      </c>
      <c r="J182" s="145">
        <v>43788.440717592595</v>
      </c>
      <c r="K182" s="75" t="str">
        <f>"*"</f>
        <v>*</v>
      </c>
    </row>
    <row r="183" spans="1:11" ht="16.2" x14ac:dyDescent="0.3">
      <c r="A183" s="240" t="s">
        <v>1987</v>
      </c>
      <c r="B183" s="41">
        <v>62</v>
      </c>
      <c r="C183" s="33">
        <v>2018</v>
      </c>
      <c r="D183" s="42">
        <v>43537</v>
      </c>
      <c r="E183" s="43" t="s">
        <v>1985</v>
      </c>
      <c r="F183" s="241" t="str">
        <f>VLOOKUP(tabAtas[[#This Row],[PREGÃO]],tabPregões[#Data],8,FALSE)</f>
        <v>PERFIL RODAFORRO E PERFIL TIPO EMENDA</v>
      </c>
      <c r="G183" s="239"/>
      <c r="H183" s="44" t="s">
        <v>2255</v>
      </c>
      <c r="I183" s="144" t="s">
        <v>1551</v>
      </c>
      <c r="J183" s="145">
        <v>43788.440717592595</v>
      </c>
      <c r="K183" s="75" t="str">
        <f>"*"</f>
        <v>*</v>
      </c>
    </row>
    <row r="184" spans="1:11" ht="16.2" x14ac:dyDescent="0.3">
      <c r="A184" s="240" t="s">
        <v>2169</v>
      </c>
      <c r="B184" s="41">
        <v>61</v>
      </c>
      <c r="C184" s="33">
        <v>2018</v>
      </c>
      <c r="D184" s="42">
        <v>43536</v>
      </c>
      <c r="E184" s="43" t="s">
        <v>2315</v>
      </c>
      <c r="F184" s="241" t="str">
        <f>VLOOKUP(tabAtas[[#This Row],[PREGÃO]],tabPregões[#Data],8,FALSE)</f>
        <v>ARTIGOS DE PAPELARIA</v>
      </c>
      <c r="G184" s="239"/>
      <c r="H184" s="44" t="s">
        <v>2255</v>
      </c>
      <c r="I184" s="144" t="s">
        <v>2063</v>
      </c>
      <c r="J184" s="145">
        <v>43804.365844907406</v>
      </c>
      <c r="K184" s="75" t="str">
        <f>"*"</f>
        <v>*</v>
      </c>
    </row>
    <row r="185" spans="1:11" ht="16.2" x14ac:dyDescent="0.3">
      <c r="A185" s="240" t="s">
        <v>2168</v>
      </c>
      <c r="B185" s="41">
        <v>58</v>
      </c>
      <c r="C185" s="33">
        <v>2018</v>
      </c>
      <c r="D185" s="42">
        <v>43532</v>
      </c>
      <c r="E185" s="43" t="s">
        <v>2314</v>
      </c>
      <c r="F185" s="241" t="str">
        <f>VLOOKUP(tabAtas[[#This Row],[PREGÃO]],tabPregões[#Data],8,FALSE)</f>
        <v>MATERIAL ELETRICO</v>
      </c>
      <c r="G185" s="239"/>
      <c r="H185" s="44" t="s">
        <v>2255</v>
      </c>
      <c r="I185" s="144" t="s">
        <v>2063</v>
      </c>
      <c r="J185" s="145">
        <v>43804.365844907406</v>
      </c>
      <c r="K185" s="75" t="str">
        <f>"*"</f>
        <v>*</v>
      </c>
    </row>
    <row r="186" spans="1:11" ht="16.2" x14ac:dyDescent="0.3">
      <c r="A186" s="240" t="s">
        <v>2167</v>
      </c>
      <c r="B186" s="41">
        <v>34</v>
      </c>
      <c r="C186" s="33">
        <v>2018</v>
      </c>
      <c r="D186" s="42">
        <v>43515</v>
      </c>
      <c r="E186" s="43" t="s">
        <v>2313</v>
      </c>
      <c r="F186" s="241" t="str">
        <f>VLOOKUP(tabAtas[[#This Row],[PREGÃO]],tabPregões[#Data],8,FALSE)</f>
        <v>MATERIAL DE PINTURA</v>
      </c>
      <c r="G186" s="239"/>
      <c r="H186" s="44" t="s">
        <v>2255</v>
      </c>
      <c r="I186" s="144" t="s">
        <v>2063</v>
      </c>
      <c r="J186" s="145">
        <v>43804.365844907406</v>
      </c>
      <c r="K186" s="75" t="str">
        <f>"*"</f>
        <v>*</v>
      </c>
    </row>
    <row r="187" spans="1:11" ht="16.2" x14ac:dyDescent="0.3">
      <c r="A187" s="240" t="s">
        <v>2312</v>
      </c>
      <c r="B187" s="41">
        <v>24</v>
      </c>
      <c r="C187" s="33">
        <v>2018</v>
      </c>
      <c r="D187" s="42">
        <v>43490</v>
      </c>
      <c r="E187" s="43" t="s">
        <v>2311</v>
      </c>
      <c r="F187" s="241" t="str">
        <f>VLOOKUP(tabAtas[[#This Row],[PREGÃO]],tabPregões[#Data],8,FALSE)</f>
        <v>EXAME MEDICO ADMISSIONAL (FONOAUDIOLOGIA)</v>
      </c>
      <c r="G187" s="239"/>
      <c r="H187" s="44" t="s">
        <v>2255</v>
      </c>
      <c r="I187" s="144" t="s">
        <v>2063</v>
      </c>
      <c r="J187" s="145">
        <v>43804.365844907406</v>
      </c>
      <c r="K187" s="75" t="str">
        <f>"*"</f>
        <v>*</v>
      </c>
    </row>
    <row r="188" spans="1:11" ht="16.2" x14ac:dyDescent="0.3">
      <c r="A188" s="240" t="s">
        <v>2149</v>
      </c>
      <c r="B188" s="41">
        <v>20</v>
      </c>
      <c r="C188" s="33">
        <v>2018</v>
      </c>
      <c r="D188" s="42">
        <v>43486</v>
      </c>
      <c r="E188" s="43" t="s">
        <v>2309</v>
      </c>
      <c r="F188" s="241" t="str">
        <f>VLOOKUP(tabAtas[[#This Row],[PREGÃO]],tabPregões[#Data],8,FALSE)</f>
        <v>MATERIAL HIDRAULICO</v>
      </c>
      <c r="G188" s="239"/>
      <c r="H188" s="44" t="s">
        <v>2255</v>
      </c>
      <c r="I188" s="144" t="s">
        <v>2063</v>
      </c>
      <c r="J188" s="145">
        <v>43804.365844907406</v>
      </c>
      <c r="K188" s="75" t="str">
        <f>"*"</f>
        <v>*</v>
      </c>
    </row>
    <row r="189" spans="1:11" ht="16.2" x14ac:dyDescent="0.3">
      <c r="A189" s="240" t="s">
        <v>2308</v>
      </c>
      <c r="B189" s="41">
        <v>16</v>
      </c>
      <c r="C189" s="33">
        <v>2018</v>
      </c>
      <c r="D189" s="42">
        <v>43129</v>
      </c>
      <c r="E189" s="43" t="s">
        <v>2307</v>
      </c>
      <c r="F189" s="241" t="str">
        <f>VLOOKUP(tabAtas[[#This Row],[PREGÃO]],tabPregões[#Data],8,FALSE)</f>
        <v>LUVAS</v>
      </c>
      <c r="G189" s="239"/>
      <c r="H189" s="44" t="s">
        <v>2255</v>
      </c>
      <c r="I189" s="144" t="s">
        <v>2063</v>
      </c>
      <c r="J189" s="145">
        <v>43804.365844907406</v>
      </c>
      <c r="K189" s="75" t="str">
        <f>"*"</f>
        <v>*</v>
      </c>
    </row>
    <row r="190" spans="1:11" ht="16.2" x14ac:dyDescent="0.3">
      <c r="A190" s="240" t="s">
        <v>2010</v>
      </c>
      <c r="B190" s="41">
        <v>14</v>
      </c>
      <c r="C190" s="33">
        <v>2018</v>
      </c>
      <c r="D190" s="42">
        <v>43480</v>
      </c>
      <c r="E190" s="43" t="s">
        <v>2009</v>
      </c>
      <c r="F190" s="241" t="str">
        <f>VLOOKUP(tabAtas[[#This Row],[PREGÃO]],tabPregões[#Data],8,FALSE)</f>
        <v>GARRAFA TERMICA E GARRAFAO TERMICO</v>
      </c>
      <c r="G190" s="239"/>
      <c r="H190" s="44" t="s">
        <v>2255</v>
      </c>
      <c r="I190" s="144" t="s">
        <v>1551</v>
      </c>
      <c r="J190" s="145">
        <v>43788.440717592595</v>
      </c>
      <c r="K190" s="75" t="str">
        <f>"*"</f>
        <v>*</v>
      </c>
    </row>
    <row r="191" spans="1:11" ht="16.2" x14ac:dyDescent="0.3">
      <c r="A191" s="240" t="s">
        <v>1805</v>
      </c>
      <c r="B191" s="41">
        <v>11</v>
      </c>
      <c r="C191" s="33">
        <v>2018</v>
      </c>
      <c r="D191" s="42">
        <v>43476</v>
      </c>
      <c r="E191" s="43" t="s">
        <v>1804</v>
      </c>
      <c r="F191" s="241" t="str">
        <f>VLOOKUP(tabAtas[[#This Row],[PREGÃO]],tabPregões[#Data],8,FALSE)</f>
        <v>LAMPADAS DE LED E SOQUETE</v>
      </c>
      <c r="G191" s="239"/>
      <c r="H191" s="44" t="s">
        <v>2255</v>
      </c>
      <c r="I191" s="144" t="s">
        <v>1551</v>
      </c>
      <c r="J191" s="145">
        <v>43788.440717592595</v>
      </c>
      <c r="K191" s="75" t="str">
        <f>"*"</f>
        <v>*</v>
      </c>
    </row>
    <row r="192" spans="1:11" ht="16.2" x14ac:dyDescent="0.3">
      <c r="A192" s="240" t="s">
        <v>2305</v>
      </c>
      <c r="B192" s="41">
        <v>9</v>
      </c>
      <c r="C192" s="33">
        <v>2018</v>
      </c>
      <c r="D192" s="42">
        <v>43474</v>
      </c>
      <c r="E192" s="43" t="s">
        <v>2304</v>
      </c>
      <c r="F192" s="241" t="str">
        <f>VLOOKUP(tabAtas[[#This Row],[PREGÃO]],tabPregões[#Data],8,FALSE)</f>
        <v>FERRAGENS</v>
      </c>
      <c r="G192" s="239"/>
      <c r="H192" s="44" t="s">
        <v>2255</v>
      </c>
      <c r="I192" s="144" t="s">
        <v>2063</v>
      </c>
      <c r="J192" s="145">
        <v>43804.365844907406</v>
      </c>
      <c r="K192" s="75" t="str">
        <f>"*"</f>
        <v>*</v>
      </c>
    </row>
    <row r="193" spans="1:11" ht="16.2" x14ac:dyDescent="0.3">
      <c r="A193" s="240" t="s">
        <v>2303</v>
      </c>
      <c r="B193" s="41">
        <v>8</v>
      </c>
      <c r="C193" s="33">
        <v>2018</v>
      </c>
      <c r="D193" s="42">
        <v>43473</v>
      </c>
      <c r="E193" s="43" t="s">
        <v>2302</v>
      </c>
      <c r="F193" s="241" t="str">
        <f>VLOOKUP(tabAtas[[#This Row],[PREGÃO]],tabPregões[#Data],8,FALSE)</f>
        <v>BOBINA DE SACO PLASTICO, PAPEL DE SEDA BRANCO CALANDRADO, FILME DE POLIETILENO</v>
      </c>
      <c r="G193" s="239" t="s">
        <v>1560</v>
      </c>
      <c r="H193" s="44" t="s">
        <v>2255</v>
      </c>
      <c r="I193" s="144" t="s">
        <v>2063</v>
      </c>
      <c r="J193" s="145">
        <v>43804.365844907406</v>
      </c>
      <c r="K193" s="75" t="str">
        <f>"*"</f>
        <v>*</v>
      </c>
    </row>
    <row r="194" spans="1:11" ht="16.2" x14ac:dyDescent="0.3">
      <c r="A194" s="240" t="s">
        <v>1823</v>
      </c>
      <c r="B194" s="41">
        <v>7</v>
      </c>
      <c r="C194" s="33">
        <v>2018</v>
      </c>
      <c r="D194" s="42">
        <v>43473</v>
      </c>
      <c r="E194" s="43" t="s">
        <v>1822</v>
      </c>
      <c r="F194" s="241" t="str">
        <f>VLOOKUP(tabAtas[[#This Row],[PREGÃO]],tabPregões[#Data],8,FALSE)</f>
        <v>FITA ISOLANTE, SILICONE PARA VEDACAO E ELETRODO</v>
      </c>
      <c r="G194" s="239"/>
      <c r="H194" s="44" t="s">
        <v>2255</v>
      </c>
      <c r="I194" s="144" t="s">
        <v>1551</v>
      </c>
      <c r="J194" s="145">
        <v>43788.440717592595</v>
      </c>
      <c r="K194" s="75" t="str">
        <f>"*"</f>
        <v>*</v>
      </c>
    </row>
    <row r="195" spans="1:11" ht="16.2" x14ac:dyDescent="0.3">
      <c r="A195" s="240" t="s">
        <v>2166</v>
      </c>
      <c r="B195" s="41">
        <v>2</v>
      </c>
      <c r="C195" s="33">
        <v>2018</v>
      </c>
      <c r="D195" s="42">
        <v>43472</v>
      </c>
      <c r="E195" s="43" t="s">
        <v>2020</v>
      </c>
      <c r="F195" s="241" t="str">
        <f>VLOOKUP(tabAtas[[#This Row],[PREGÃO]],tabPregões[#Data],8,FALSE)</f>
        <v>CHAPAS, LIXAS, COLAS E FITAS DE BORDA</v>
      </c>
      <c r="G195" s="239"/>
      <c r="H195" s="44" t="s">
        <v>2255</v>
      </c>
      <c r="I195" s="144" t="s">
        <v>2063</v>
      </c>
      <c r="J195" s="145">
        <v>43804.365844907406</v>
      </c>
      <c r="K195" s="75" t="str">
        <f>"*"</f>
        <v>*</v>
      </c>
    </row>
    <row r="196" spans="1:11" ht="16.2" x14ac:dyDescent="0.3">
      <c r="A196" s="240" t="s">
        <v>2300</v>
      </c>
      <c r="B196" s="41">
        <v>200</v>
      </c>
      <c r="C196" s="33">
        <v>2017</v>
      </c>
      <c r="D196" s="42">
        <v>43425</v>
      </c>
      <c r="E196" s="43" t="s">
        <v>2299</v>
      </c>
      <c r="F196" s="241" t="str">
        <f>VLOOKUP(tabAtas[[#This Row],[PREGÃO]],tabPregões[#Data],8,FALSE)</f>
        <v>MATERIAL DE CONSTRUÇÃO</v>
      </c>
      <c r="G196" s="239"/>
      <c r="H196" s="44" t="s">
        <v>2255</v>
      </c>
      <c r="I196" s="144" t="s">
        <v>1551</v>
      </c>
      <c r="J196" s="145">
        <v>43788.656851851854</v>
      </c>
      <c r="K196" s="75" t="str">
        <f>"*"</f>
        <v>*</v>
      </c>
    </row>
    <row r="197" spans="1:11" ht="16.2" x14ac:dyDescent="0.3">
      <c r="A197" s="240" t="s">
        <v>2298</v>
      </c>
      <c r="B197" s="41">
        <v>195</v>
      </c>
      <c r="C197" s="33">
        <v>2017</v>
      </c>
      <c r="D197" s="42">
        <v>43419</v>
      </c>
      <c r="E197" s="43" t="s">
        <v>2297</v>
      </c>
      <c r="F197" s="241" t="str">
        <f>VLOOKUP(tabAtas[[#This Row],[PREGÃO]],tabPregões[#Data],8,FALSE)</f>
        <v>MADEIRAS</v>
      </c>
      <c r="G197" s="239"/>
      <c r="H197" s="44" t="s">
        <v>2255</v>
      </c>
      <c r="I197" s="144" t="s">
        <v>1551</v>
      </c>
      <c r="J197" s="145">
        <v>43788.655717592592</v>
      </c>
      <c r="K197" s="75" t="str">
        <f>"*"</f>
        <v>*</v>
      </c>
    </row>
    <row r="198" spans="1:11" ht="16.2" x14ac:dyDescent="0.3">
      <c r="A198" s="240" t="s">
        <v>2296</v>
      </c>
      <c r="B198" s="41">
        <v>194</v>
      </c>
      <c r="C198" s="33">
        <v>2017</v>
      </c>
      <c r="D198" s="42">
        <v>43102</v>
      </c>
      <c r="E198" s="43" t="s">
        <v>2295</v>
      </c>
      <c r="F198" s="241" t="str">
        <f>VLOOKUP(tabAtas[[#This Row],[PREGÃO]],tabPregões[#Data],8,FALSE)</f>
        <v>FORNECIMENTO DE MATERIAL DE CONSTRUCAO</v>
      </c>
      <c r="G198" s="239"/>
      <c r="H198" s="44" t="s">
        <v>2255</v>
      </c>
      <c r="I198" s="144" t="s">
        <v>2063</v>
      </c>
      <c r="J198" s="145">
        <v>43804.365844907406</v>
      </c>
      <c r="K198" s="75" t="str">
        <f>"*"</f>
        <v>*</v>
      </c>
    </row>
    <row r="199" spans="1:11" ht="16.2" x14ac:dyDescent="0.3">
      <c r="A199" s="240" t="s">
        <v>1972</v>
      </c>
      <c r="B199" s="41">
        <v>192</v>
      </c>
      <c r="C199" s="33">
        <v>2017</v>
      </c>
      <c r="D199" s="42">
        <v>43416</v>
      </c>
      <c r="E199" s="43" t="s">
        <v>1971</v>
      </c>
      <c r="F199" s="241" t="str">
        <f>VLOOKUP(tabAtas[[#This Row],[PREGÃO]],tabPregões[#Data],8,FALSE)</f>
        <v>INSETICIDA</v>
      </c>
      <c r="G199" s="239"/>
      <c r="H199" s="44" t="s">
        <v>2255</v>
      </c>
      <c r="I199" s="144" t="s">
        <v>1551</v>
      </c>
      <c r="J199" s="145">
        <v>43788.440717592595</v>
      </c>
      <c r="K199" s="75" t="str">
        <f>"*"</f>
        <v>*</v>
      </c>
    </row>
    <row r="200" spans="1:11" ht="16.2" x14ac:dyDescent="0.3">
      <c r="A200" s="240" t="s">
        <v>2293</v>
      </c>
      <c r="B200" s="41">
        <v>191</v>
      </c>
      <c r="C200" s="33">
        <v>2017</v>
      </c>
      <c r="D200" s="42">
        <v>43416</v>
      </c>
      <c r="E200" s="43" t="s">
        <v>2292</v>
      </c>
      <c r="F200" s="241" t="str">
        <f>VLOOKUP(tabAtas[[#This Row],[PREGÃO]],tabPregões[#Data],8,FALSE)</f>
        <v>DISJUNTORES, REATORES, LAMPADAS E LUMINARIAS</v>
      </c>
      <c r="G200" s="239"/>
      <c r="H200" s="44" t="s">
        <v>2255</v>
      </c>
      <c r="I200" s="144" t="s">
        <v>1551</v>
      </c>
      <c r="J200" s="145">
        <v>43788.650949074072</v>
      </c>
      <c r="K200" s="75" t="str">
        <f>"*"</f>
        <v>*</v>
      </c>
    </row>
    <row r="201" spans="1:11" ht="16.2" x14ac:dyDescent="0.3">
      <c r="A201" s="240" t="s">
        <v>2290</v>
      </c>
      <c r="B201" s="41">
        <v>183</v>
      </c>
      <c r="C201" s="33">
        <v>2017</v>
      </c>
      <c r="D201" s="42">
        <v>43402</v>
      </c>
      <c r="E201" s="43" t="s">
        <v>2289</v>
      </c>
      <c r="F201" s="241" t="str">
        <f>VLOOKUP(tabAtas[[#This Row],[PREGÃO]],tabPregões[#Data],8,FALSE)</f>
        <v>ENCOSTO, ASSENTO E TAMPO DE MADEIRA</v>
      </c>
      <c r="G201" s="239"/>
      <c r="H201" s="44" t="s">
        <v>2255</v>
      </c>
      <c r="I201" s="144" t="s">
        <v>1551</v>
      </c>
      <c r="J201" s="145">
        <v>43788.649328703701</v>
      </c>
      <c r="K201" s="75" t="str">
        <f>"*"</f>
        <v>*</v>
      </c>
    </row>
    <row r="202" spans="1:11" ht="16.2" x14ac:dyDescent="0.3">
      <c r="A202" s="240" t="s">
        <v>2287</v>
      </c>
      <c r="B202" s="41">
        <v>175</v>
      </c>
      <c r="C202" s="33">
        <v>2017</v>
      </c>
      <c r="D202" s="42">
        <v>43383</v>
      </c>
      <c r="E202" s="43" t="s">
        <v>2286</v>
      </c>
      <c r="F202" s="241" t="str">
        <f>VLOOKUP(tabAtas[[#This Row],[PREGÃO]],tabPregões[#Data],8,FALSE)</f>
        <v>TUBOS DE FERRO, CANTONEIRAS E CHAPAS</v>
      </c>
      <c r="G202" s="239"/>
      <c r="H202" s="44" t="s">
        <v>2255</v>
      </c>
      <c r="I202" s="144" t="s">
        <v>1551</v>
      </c>
      <c r="J202" s="145">
        <v>43788.646261574075</v>
      </c>
      <c r="K202" s="75" t="str">
        <f>"*"</f>
        <v>*</v>
      </c>
    </row>
    <row r="203" spans="1:11" ht="16.2" x14ac:dyDescent="0.3">
      <c r="A203" s="240" t="s">
        <v>2284</v>
      </c>
      <c r="B203" s="41">
        <v>169</v>
      </c>
      <c r="C203" s="33">
        <v>2017</v>
      </c>
      <c r="D203" s="42">
        <v>43378</v>
      </c>
      <c r="E203" s="43" t="s">
        <v>1943</v>
      </c>
      <c r="F203" s="241" t="str">
        <f>VLOOKUP(tabAtas[[#This Row],[PREGÃO]],tabPregões[#Data],8,FALSE)</f>
        <v>MATERIAL HIDRAULICO</v>
      </c>
      <c r="G203" s="239"/>
      <c r="H203" s="44" t="s">
        <v>2255</v>
      </c>
      <c r="I203" s="144" t="s">
        <v>1551</v>
      </c>
      <c r="J203" s="145">
        <v>43788.639525462961</v>
      </c>
      <c r="K203" s="75" t="str">
        <f>"*"</f>
        <v>*</v>
      </c>
    </row>
    <row r="204" spans="1:11" ht="16.2" x14ac:dyDescent="0.3">
      <c r="A204" s="240" t="s">
        <v>2283</v>
      </c>
      <c r="B204" s="41">
        <v>127</v>
      </c>
      <c r="C204" s="33">
        <v>2017</v>
      </c>
      <c r="D204" s="42">
        <v>43325</v>
      </c>
      <c r="E204" s="43" t="s">
        <v>2282</v>
      </c>
      <c r="F204" s="241" t="str">
        <f>VLOOKUP(tabAtas[[#This Row],[PREGÃO]],tabPregões[#Data],8,FALSE)</f>
        <v>CHAPAS, MADEIRAS, FOLHAS DE PORTA, BATENTES, COLAS E FITAS DE BORDA</v>
      </c>
      <c r="G204" s="239"/>
      <c r="H204" s="44" t="s">
        <v>2255</v>
      </c>
      <c r="I204" s="144" t="s">
        <v>1551</v>
      </c>
      <c r="J204" s="145">
        <v>43788.635335648149</v>
      </c>
      <c r="K204" s="75" t="str">
        <f>"*"</f>
        <v>*</v>
      </c>
    </row>
    <row r="205" spans="1:11" ht="16.2" x14ac:dyDescent="0.3">
      <c r="A205" s="240" t="s">
        <v>2277</v>
      </c>
      <c r="B205" s="41">
        <v>109</v>
      </c>
      <c r="C205" s="33">
        <v>2017</v>
      </c>
      <c r="D205" s="42">
        <v>43282</v>
      </c>
      <c r="E205" s="43" t="s">
        <v>2321</v>
      </c>
      <c r="F205" s="241" t="str">
        <f>VLOOKUP(tabAtas[[#This Row],[PREGÃO]],tabPregões[#Data],8,FALSE)</f>
        <v>TELAS</v>
      </c>
      <c r="G205" s="239"/>
      <c r="H205" s="44" t="s">
        <v>2255</v>
      </c>
      <c r="I205" s="144" t="s">
        <v>2063</v>
      </c>
      <c r="J205" s="145">
        <v>43790.644189814811</v>
      </c>
      <c r="K205" s="75" t="str">
        <f>"*"</f>
        <v>*</v>
      </c>
    </row>
    <row r="206" spans="1:11" ht="16.2" x14ac:dyDescent="0.3">
      <c r="A206" s="240" t="s">
        <v>2280</v>
      </c>
      <c r="B206" s="41">
        <v>103</v>
      </c>
      <c r="C206" s="33">
        <v>2017</v>
      </c>
      <c r="D206" s="42">
        <v>43283</v>
      </c>
      <c r="E206" s="43" t="s">
        <v>2279</v>
      </c>
      <c r="F206" s="241" t="str">
        <f>VLOOKUP(tabAtas[[#This Row],[PREGÃO]],tabPregões[#Data],8,FALSE)</f>
        <v>MATERIAIS DE LIMPEZA</v>
      </c>
      <c r="G206" s="239"/>
      <c r="H206" s="44" t="s">
        <v>2255</v>
      </c>
      <c r="I206" s="144" t="s">
        <v>2063</v>
      </c>
      <c r="J206" s="145">
        <v>43804.365844907406</v>
      </c>
      <c r="K206" s="75" t="str">
        <f>"*"</f>
        <v>*</v>
      </c>
    </row>
    <row r="207" spans="1:11" ht="16.2" x14ac:dyDescent="0.3">
      <c r="A207" s="240" t="s">
        <v>2273</v>
      </c>
      <c r="B207" s="41">
        <v>69</v>
      </c>
      <c r="C207" s="33">
        <v>2017</v>
      </c>
      <c r="D207" s="42">
        <v>43236</v>
      </c>
      <c r="E207" s="43" t="s">
        <v>2272</v>
      </c>
      <c r="F207" s="241" t="str">
        <f>VLOOKUP(tabAtas[[#This Row],[PREGÃO]],tabPregões[#Data],8,FALSE)</f>
        <v>CADEADOS, FECHADURAS E GONZOS</v>
      </c>
      <c r="G207" s="239"/>
      <c r="H207" s="44" t="s">
        <v>2255</v>
      </c>
      <c r="I207" s="144" t="s">
        <v>1551</v>
      </c>
      <c r="J207" s="145">
        <v>43788.618298611109</v>
      </c>
      <c r="K207" s="75" t="str">
        <f>"*"</f>
        <v>*</v>
      </c>
    </row>
    <row r="208" spans="1:11" ht="16.2" x14ac:dyDescent="0.3">
      <c r="A208" s="240" t="s">
        <v>2259</v>
      </c>
      <c r="B208" s="41">
        <v>32</v>
      </c>
      <c r="C208" s="33">
        <v>2017</v>
      </c>
      <c r="D208" s="42">
        <v>43465</v>
      </c>
      <c r="E208" s="43" t="s">
        <v>2258</v>
      </c>
      <c r="F208" s="241" t="str">
        <f>VLOOKUP(tabAtas[[#This Row],[PREGÃO]],tabPregões[#Data],8,FALSE)</f>
        <v>TINTAS E MATERIAIS PARA PINTURA</v>
      </c>
      <c r="G208" s="239" t="s">
        <v>2281</v>
      </c>
      <c r="H208" s="44" t="s">
        <v>2255</v>
      </c>
      <c r="I208" s="144" t="s">
        <v>1551</v>
      </c>
      <c r="J208" s="145">
        <v>43788.631203703706</v>
      </c>
      <c r="K208" s="75" t="str">
        <f>"*"</f>
        <v>*</v>
      </c>
    </row>
    <row r="209" spans="1:11" ht="16.2" x14ac:dyDescent="0.3">
      <c r="A209" s="240" t="s">
        <v>2270</v>
      </c>
      <c r="B209" s="41">
        <v>10</v>
      </c>
      <c r="C209" s="33">
        <v>2017</v>
      </c>
      <c r="D209" s="42">
        <v>43137</v>
      </c>
      <c r="E209" s="43" t="s">
        <v>2269</v>
      </c>
      <c r="F209" s="241" t="str">
        <f>VLOOKUP(tabAtas[[#This Row],[PREGÃO]],tabPregões[#Data],8,FALSE)</f>
        <v>MATERIAL ELETRICO</v>
      </c>
      <c r="G209" s="239"/>
      <c r="H209" s="44" t="s">
        <v>2255</v>
      </c>
      <c r="I209" s="144" t="s">
        <v>1551</v>
      </c>
      <c r="J209" s="145">
        <v>43788.616678240738</v>
      </c>
      <c r="K209" s="75" t="str">
        <f>"*"</f>
        <v>*</v>
      </c>
    </row>
    <row r="210" spans="1:11" ht="16.2" x14ac:dyDescent="0.3">
      <c r="A210" s="240" t="s">
        <v>1794</v>
      </c>
      <c r="B210" s="41">
        <v>6</v>
      </c>
      <c r="C210" s="33">
        <v>2017</v>
      </c>
      <c r="D210" s="42">
        <v>43101</v>
      </c>
      <c r="E210" s="43" t="s">
        <v>1793</v>
      </c>
      <c r="F210" s="241" t="str">
        <f>VLOOKUP(tabAtas[[#This Row],[PREGÃO]],tabPregões[#Data],8,FALSE)</f>
        <v>MATERIAIS PARA PINTURA E DISCOS ABRASIVOS</v>
      </c>
      <c r="G210" s="239"/>
      <c r="H210" s="44" t="s">
        <v>2255</v>
      </c>
      <c r="I210" s="144" t="s">
        <v>1551</v>
      </c>
      <c r="J210" s="145">
        <v>43788.440717592595</v>
      </c>
      <c r="K210" s="75" t="str">
        <f>"*"</f>
        <v>*</v>
      </c>
    </row>
    <row r="211" spans="1:11" ht="16.2" x14ac:dyDescent="0.3">
      <c r="A211" s="240" t="s">
        <v>1968</v>
      </c>
      <c r="B211" s="41">
        <v>1</v>
      </c>
      <c r="C211" s="33">
        <v>2017</v>
      </c>
      <c r="D211" s="42">
        <v>43122</v>
      </c>
      <c r="E211" s="43" t="s">
        <v>1966</v>
      </c>
      <c r="F211" s="241" t="str">
        <f>VLOOKUP(tabAtas[[#This Row],[PREGÃO]],tabPregões[#Data],8,FALSE)</f>
        <v>BOBINA DE SACO PLASTICO, PAPEL DE SEDA E FILME DE POLIETILENO</v>
      </c>
      <c r="G211" s="239"/>
      <c r="H211" s="44" t="s">
        <v>2255</v>
      </c>
      <c r="I211" s="144" t="s">
        <v>1551</v>
      </c>
      <c r="J211" s="145">
        <v>43788.440717592595</v>
      </c>
      <c r="K211" s="75" t="str">
        <f>"*"</f>
        <v>*</v>
      </c>
    </row>
    <row r="212" spans="1:11" ht="16.2" x14ac:dyDescent="0.3">
      <c r="A212" s="240" t="s">
        <v>2267</v>
      </c>
      <c r="B212" s="41">
        <v>267</v>
      </c>
      <c r="C212" s="33">
        <v>2016</v>
      </c>
      <c r="D212" s="42">
        <v>43055</v>
      </c>
      <c r="E212" s="43" t="s">
        <v>2266</v>
      </c>
      <c r="F212" s="241" t="str">
        <f>VLOOKUP(tabAtas[[#This Row],[PREGÃO]],tabPregões[#Data],8,FALSE)</f>
        <v>LIXAS, SERRAS DE FITA E FITA DE BORDO</v>
      </c>
      <c r="G212" s="239"/>
      <c r="H212" s="44" t="s">
        <v>2255</v>
      </c>
      <c r="I212" s="144" t="s">
        <v>1551</v>
      </c>
      <c r="J212" s="145">
        <v>43788.614722222221</v>
      </c>
      <c r="K212" s="75" t="str">
        <f>"*"</f>
        <v>*</v>
      </c>
    </row>
    <row r="213" spans="1:11" ht="16.2" x14ac:dyDescent="0.3">
      <c r="A213" s="240" t="s">
        <v>2263</v>
      </c>
      <c r="B213" s="41">
        <v>262</v>
      </c>
      <c r="C213" s="33">
        <v>2016</v>
      </c>
      <c r="D213" s="42">
        <v>43047</v>
      </c>
      <c r="E213" s="43" t="s">
        <v>2262</v>
      </c>
      <c r="F213" s="241" t="str">
        <f>VLOOKUP(tabAtas[[#This Row],[PREGÃO]],tabPregões[#Data],8,FALSE)</f>
        <v>MATERIAL ELETRICO E HIDRAULICO</v>
      </c>
      <c r="G213" s="239"/>
      <c r="H213" s="44" t="s">
        <v>2255</v>
      </c>
      <c r="I213" s="144" t="s">
        <v>1551</v>
      </c>
      <c r="J213" s="145">
        <v>43788.612812500003</v>
      </c>
      <c r="K213" s="75" t="str">
        <f>"*"</f>
        <v>*</v>
      </c>
    </row>
  </sheetData>
  <sheetProtection sheet="1" objects="1" scenarios="1"/>
  <sortState xmlns:xlrd2="http://schemas.microsoft.com/office/spreadsheetml/2017/richdata2" ref="A3:K213">
    <sortCondition descending="1" ref="C2:C213"/>
    <sortCondition descending="1" ref="B2:B213"/>
  </sortState>
  <mergeCells count="1">
    <mergeCell ref="A1:H1"/>
  </mergeCells>
  <conditionalFormatting sqref="H120:H213">
    <cfRule type="cellIs" dxfId="514" priority="361" operator="equal">
      <formula>"Estimada"</formula>
    </cfRule>
  </conditionalFormatting>
  <conditionalFormatting sqref="D120:D213">
    <cfRule type="cellIs" dxfId="513" priority="358" operator="lessThan">
      <formula>TODAY()</formula>
    </cfRule>
  </conditionalFormatting>
  <conditionalFormatting sqref="H119">
    <cfRule type="cellIs" dxfId="512" priority="357" operator="equal">
      <formula>"Estimada"</formula>
    </cfRule>
  </conditionalFormatting>
  <conditionalFormatting sqref="A119">
    <cfRule type="duplicateValues" dxfId="511" priority="356"/>
  </conditionalFormatting>
  <conditionalFormatting sqref="D119">
    <cfRule type="cellIs" dxfId="510" priority="355" operator="lessThan">
      <formula>TODAY()</formula>
    </cfRule>
  </conditionalFormatting>
  <conditionalFormatting sqref="H118">
    <cfRule type="cellIs" dxfId="509" priority="354" operator="equal">
      <formula>"Estimada"</formula>
    </cfRule>
  </conditionalFormatting>
  <conditionalFormatting sqref="A118">
    <cfRule type="duplicateValues" dxfId="508" priority="353"/>
  </conditionalFormatting>
  <conditionalFormatting sqref="D118">
    <cfRule type="cellIs" dxfId="507" priority="352" operator="lessThan">
      <formula>TODAY()</formula>
    </cfRule>
  </conditionalFormatting>
  <conditionalFormatting sqref="H117">
    <cfRule type="cellIs" dxfId="506" priority="351" operator="equal">
      <formula>"Estimada"</formula>
    </cfRule>
  </conditionalFormatting>
  <conditionalFormatting sqref="A117">
    <cfRule type="duplicateValues" dxfId="505" priority="350"/>
  </conditionalFormatting>
  <conditionalFormatting sqref="D117">
    <cfRule type="cellIs" dxfId="504" priority="349" operator="lessThan">
      <formula>TODAY()</formula>
    </cfRule>
  </conditionalFormatting>
  <conditionalFormatting sqref="H116">
    <cfRule type="cellIs" dxfId="503" priority="348" operator="equal">
      <formula>"Estimada"</formula>
    </cfRule>
  </conditionalFormatting>
  <conditionalFormatting sqref="A116">
    <cfRule type="duplicateValues" dxfId="502" priority="347"/>
  </conditionalFormatting>
  <conditionalFormatting sqref="D116">
    <cfRule type="cellIs" dxfId="501" priority="346" operator="lessThan">
      <formula>TODAY()</formula>
    </cfRule>
  </conditionalFormatting>
  <conditionalFormatting sqref="H115">
    <cfRule type="cellIs" dxfId="500" priority="345" operator="equal">
      <formula>"Estimada"</formula>
    </cfRule>
  </conditionalFormatting>
  <conditionalFormatting sqref="A115">
    <cfRule type="duplicateValues" dxfId="499" priority="344"/>
  </conditionalFormatting>
  <conditionalFormatting sqref="D115">
    <cfRule type="cellIs" dxfId="498" priority="343" operator="lessThan">
      <formula>TODAY()</formula>
    </cfRule>
  </conditionalFormatting>
  <conditionalFormatting sqref="H114">
    <cfRule type="cellIs" dxfId="497" priority="342" operator="equal">
      <formula>"Estimada"</formula>
    </cfRule>
  </conditionalFormatting>
  <conditionalFormatting sqref="A114">
    <cfRule type="duplicateValues" dxfId="496" priority="341"/>
  </conditionalFormatting>
  <conditionalFormatting sqref="D114">
    <cfRule type="cellIs" dxfId="495" priority="340" operator="lessThan">
      <formula>TODAY()</formula>
    </cfRule>
  </conditionalFormatting>
  <conditionalFormatting sqref="H113">
    <cfRule type="cellIs" dxfId="494" priority="339" operator="equal">
      <formula>"Estimada"</formula>
    </cfRule>
  </conditionalFormatting>
  <conditionalFormatting sqref="A113">
    <cfRule type="duplicateValues" dxfId="493" priority="338"/>
  </conditionalFormatting>
  <conditionalFormatting sqref="D113">
    <cfRule type="cellIs" dxfId="492" priority="337" operator="lessThan">
      <formula>TODAY()</formula>
    </cfRule>
  </conditionalFormatting>
  <conditionalFormatting sqref="H112">
    <cfRule type="cellIs" dxfId="491" priority="336" operator="equal">
      <formula>"Estimada"</formula>
    </cfRule>
  </conditionalFormatting>
  <conditionalFormatting sqref="A112">
    <cfRule type="duplicateValues" dxfId="490" priority="335"/>
  </conditionalFormatting>
  <conditionalFormatting sqref="D112">
    <cfRule type="cellIs" dxfId="489" priority="334" operator="lessThan">
      <formula>TODAY()</formula>
    </cfRule>
  </conditionalFormatting>
  <conditionalFormatting sqref="H111">
    <cfRule type="cellIs" dxfId="488" priority="333" operator="equal">
      <formula>"Estimada"</formula>
    </cfRule>
  </conditionalFormatting>
  <conditionalFormatting sqref="A111">
    <cfRule type="duplicateValues" dxfId="487" priority="332"/>
  </conditionalFormatting>
  <conditionalFormatting sqref="D111">
    <cfRule type="cellIs" dxfId="486" priority="331" operator="lessThan">
      <formula>TODAY()</formula>
    </cfRule>
  </conditionalFormatting>
  <conditionalFormatting sqref="H110">
    <cfRule type="cellIs" dxfId="485" priority="330" operator="equal">
      <formula>"Estimada"</formula>
    </cfRule>
  </conditionalFormatting>
  <conditionalFormatting sqref="A110">
    <cfRule type="duplicateValues" dxfId="484" priority="329"/>
  </conditionalFormatting>
  <conditionalFormatting sqref="D110">
    <cfRule type="cellIs" dxfId="483" priority="328" operator="lessThan">
      <formula>TODAY()</formula>
    </cfRule>
  </conditionalFormatting>
  <conditionalFormatting sqref="H109">
    <cfRule type="cellIs" dxfId="482" priority="327" operator="equal">
      <formula>"Estimada"</formula>
    </cfRule>
  </conditionalFormatting>
  <conditionalFormatting sqref="A109">
    <cfRule type="duplicateValues" dxfId="481" priority="326"/>
  </conditionalFormatting>
  <conditionalFormatting sqref="D109">
    <cfRule type="cellIs" dxfId="480" priority="325" operator="lessThan">
      <formula>TODAY()</formula>
    </cfRule>
  </conditionalFormatting>
  <conditionalFormatting sqref="H108">
    <cfRule type="cellIs" dxfId="479" priority="324" operator="equal">
      <formula>"Estimada"</formula>
    </cfRule>
  </conditionalFormatting>
  <conditionalFormatting sqref="A108">
    <cfRule type="duplicateValues" dxfId="478" priority="323"/>
  </conditionalFormatting>
  <conditionalFormatting sqref="D108">
    <cfRule type="cellIs" dxfId="477" priority="322" operator="lessThan">
      <formula>TODAY()</formula>
    </cfRule>
  </conditionalFormatting>
  <conditionalFormatting sqref="H107">
    <cfRule type="cellIs" dxfId="476" priority="321" operator="equal">
      <formula>"Estimada"</formula>
    </cfRule>
  </conditionalFormatting>
  <conditionalFormatting sqref="A107">
    <cfRule type="duplicateValues" dxfId="475" priority="320"/>
  </conditionalFormatting>
  <conditionalFormatting sqref="D107">
    <cfRule type="cellIs" dxfId="474" priority="319" operator="lessThan">
      <formula>TODAY()</formula>
    </cfRule>
  </conditionalFormatting>
  <conditionalFormatting sqref="H106">
    <cfRule type="cellIs" dxfId="473" priority="318" operator="equal">
      <formula>"Estimada"</formula>
    </cfRule>
  </conditionalFormatting>
  <conditionalFormatting sqref="A106">
    <cfRule type="duplicateValues" dxfId="472" priority="317"/>
  </conditionalFormatting>
  <conditionalFormatting sqref="D106">
    <cfRule type="cellIs" dxfId="471" priority="316" operator="lessThan">
      <formula>TODAY()</formula>
    </cfRule>
  </conditionalFormatting>
  <conditionalFormatting sqref="H105">
    <cfRule type="cellIs" dxfId="470" priority="315" operator="equal">
      <formula>"Estimada"</formula>
    </cfRule>
  </conditionalFormatting>
  <conditionalFormatting sqref="A105">
    <cfRule type="duplicateValues" dxfId="469" priority="314"/>
  </conditionalFormatting>
  <conditionalFormatting sqref="D105">
    <cfRule type="cellIs" dxfId="468" priority="313" operator="lessThan">
      <formula>TODAY()</formula>
    </cfRule>
  </conditionalFormatting>
  <conditionalFormatting sqref="H104">
    <cfRule type="cellIs" dxfId="467" priority="312" operator="equal">
      <formula>"Estimada"</formula>
    </cfRule>
  </conditionalFormatting>
  <conditionalFormatting sqref="A104">
    <cfRule type="duplicateValues" dxfId="466" priority="311"/>
  </conditionalFormatting>
  <conditionalFormatting sqref="D104">
    <cfRule type="cellIs" dxfId="465" priority="310" operator="lessThan">
      <formula>TODAY()</formula>
    </cfRule>
  </conditionalFormatting>
  <conditionalFormatting sqref="H103">
    <cfRule type="cellIs" dxfId="464" priority="309" operator="equal">
      <formula>"Estimada"</formula>
    </cfRule>
  </conditionalFormatting>
  <conditionalFormatting sqref="A103">
    <cfRule type="duplicateValues" dxfId="463" priority="308"/>
  </conditionalFormatting>
  <conditionalFormatting sqref="D103">
    <cfRule type="cellIs" dxfId="462" priority="307" operator="lessThan">
      <formula>TODAY()</formula>
    </cfRule>
  </conditionalFormatting>
  <conditionalFormatting sqref="H102">
    <cfRule type="cellIs" dxfId="461" priority="306" operator="equal">
      <formula>"Estimada"</formula>
    </cfRule>
  </conditionalFormatting>
  <conditionalFormatting sqref="A102">
    <cfRule type="duplicateValues" dxfId="460" priority="305"/>
  </conditionalFormatting>
  <conditionalFormatting sqref="D102">
    <cfRule type="cellIs" dxfId="459" priority="304" operator="lessThan">
      <formula>TODAY()</formula>
    </cfRule>
  </conditionalFormatting>
  <conditionalFormatting sqref="H101">
    <cfRule type="cellIs" dxfId="458" priority="303" operator="equal">
      <formula>"Estimada"</formula>
    </cfRule>
  </conditionalFormatting>
  <conditionalFormatting sqref="A101">
    <cfRule type="duplicateValues" dxfId="457" priority="302"/>
  </conditionalFormatting>
  <conditionalFormatting sqref="D101">
    <cfRule type="cellIs" dxfId="456" priority="301" operator="lessThan">
      <formula>TODAY()</formula>
    </cfRule>
  </conditionalFormatting>
  <conditionalFormatting sqref="H100">
    <cfRule type="cellIs" dxfId="455" priority="300" operator="equal">
      <formula>"Estimada"</formula>
    </cfRule>
  </conditionalFormatting>
  <conditionalFormatting sqref="A100">
    <cfRule type="duplicateValues" dxfId="454" priority="299"/>
  </conditionalFormatting>
  <conditionalFormatting sqref="D100">
    <cfRule type="cellIs" dxfId="453" priority="298" operator="lessThan">
      <formula>TODAY()</formula>
    </cfRule>
  </conditionalFormatting>
  <conditionalFormatting sqref="H99">
    <cfRule type="cellIs" dxfId="452" priority="297" operator="equal">
      <formula>"Estimada"</formula>
    </cfRule>
  </conditionalFormatting>
  <conditionalFormatting sqref="A99">
    <cfRule type="duplicateValues" dxfId="451" priority="296"/>
  </conditionalFormatting>
  <conditionalFormatting sqref="D99">
    <cfRule type="cellIs" dxfId="450" priority="295" operator="lessThan">
      <formula>TODAY()</formula>
    </cfRule>
  </conditionalFormatting>
  <conditionalFormatting sqref="H98">
    <cfRule type="cellIs" dxfId="449" priority="294" operator="equal">
      <formula>"Estimada"</formula>
    </cfRule>
  </conditionalFormatting>
  <conditionalFormatting sqref="A98">
    <cfRule type="duplicateValues" dxfId="448" priority="293"/>
  </conditionalFormatting>
  <conditionalFormatting sqref="D98">
    <cfRule type="cellIs" dxfId="447" priority="292" operator="lessThan">
      <formula>TODAY()</formula>
    </cfRule>
  </conditionalFormatting>
  <conditionalFormatting sqref="H97">
    <cfRule type="cellIs" dxfId="446" priority="291" operator="equal">
      <formula>"Estimada"</formula>
    </cfRule>
  </conditionalFormatting>
  <conditionalFormatting sqref="A97">
    <cfRule type="duplicateValues" dxfId="445" priority="290"/>
  </conditionalFormatting>
  <conditionalFormatting sqref="D97">
    <cfRule type="cellIs" dxfId="444" priority="289" operator="lessThan">
      <formula>TODAY()</formula>
    </cfRule>
  </conditionalFormatting>
  <conditionalFormatting sqref="H96">
    <cfRule type="cellIs" dxfId="443" priority="288" operator="equal">
      <formula>"Estimada"</formula>
    </cfRule>
  </conditionalFormatting>
  <conditionalFormatting sqref="A96">
    <cfRule type="duplicateValues" dxfId="442" priority="287"/>
  </conditionalFormatting>
  <conditionalFormatting sqref="D96">
    <cfRule type="cellIs" dxfId="441" priority="286" operator="lessThan">
      <formula>TODAY()</formula>
    </cfRule>
  </conditionalFormatting>
  <conditionalFormatting sqref="H95">
    <cfRule type="cellIs" dxfId="440" priority="285" operator="equal">
      <formula>"Estimada"</formula>
    </cfRule>
  </conditionalFormatting>
  <conditionalFormatting sqref="A95">
    <cfRule type="duplicateValues" dxfId="439" priority="284"/>
  </conditionalFormatting>
  <conditionalFormatting sqref="D95">
    <cfRule type="cellIs" dxfId="438" priority="283" operator="lessThan">
      <formula>TODAY()</formula>
    </cfRule>
  </conditionalFormatting>
  <conditionalFormatting sqref="H94">
    <cfRule type="cellIs" dxfId="437" priority="282" operator="equal">
      <formula>"Estimada"</formula>
    </cfRule>
  </conditionalFormatting>
  <conditionalFormatting sqref="A94">
    <cfRule type="duplicateValues" dxfId="436" priority="281"/>
  </conditionalFormatting>
  <conditionalFormatting sqref="D94">
    <cfRule type="cellIs" dxfId="435" priority="280" operator="lessThan">
      <formula>TODAY()</formula>
    </cfRule>
  </conditionalFormatting>
  <conditionalFormatting sqref="H93">
    <cfRule type="cellIs" dxfId="434" priority="279" operator="equal">
      <formula>"Estimada"</formula>
    </cfRule>
  </conditionalFormatting>
  <conditionalFormatting sqref="A93">
    <cfRule type="duplicateValues" dxfId="433" priority="278"/>
  </conditionalFormatting>
  <conditionalFormatting sqref="D93">
    <cfRule type="cellIs" dxfId="432" priority="277" operator="lessThan">
      <formula>TODAY()</formula>
    </cfRule>
  </conditionalFormatting>
  <conditionalFormatting sqref="H92">
    <cfRule type="cellIs" dxfId="431" priority="276" operator="equal">
      <formula>"Estimada"</formula>
    </cfRule>
  </conditionalFormatting>
  <conditionalFormatting sqref="A92">
    <cfRule type="duplicateValues" dxfId="430" priority="275"/>
  </conditionalFormatting>
  <conditionalFormatting sqref="D92">
    <cfRule type="cellIs" dxfId="429" priority="274" operator="lessThan">
      <formula>TODAY()</formula>
    </cfRule>
  </conditionalFormatting>
  <conditionalFormatting sqref="H91">
    <cfRule type="cellIs" dxfId="428" priority="273" operator="equal">
      <formula>"Estimada"</formula>
    </cfRule>
  </conditionalFormatting>
  <conditionalFormatting sqref="A91">
    <cfRule type="duplicateValues" dxfId="427" priority="272"/>
  </conditionalFormatting>
  <conditionalFormatting sqref="D91">
    <cfRule type="cellIs" dxfId="426" priority="271" operator="lessThan">
      <formula>TODAY()</formula>
    </cfRule>
  </conditionalFormatting>
  <conditionalFormatting sqref="H90">
    <cfRule type="cellIs" dxfId="425" priority="270" operator="equal">
      <formula>"Estimada"</formula>
    </cfRule>
  </conditionalFormatting>
  <conditionalFormatting sqref="A90">
    <cfRule type="duplicateValues" dxfId="424" priority="269"/>
  </conditionalFormatting>
  <conditionalFormatting sqref="D90">
    <cfRule type="cellIs" dxfId="423" priority="268" operator="lessThan">
      <formula>TODAY()</formula>
    </cfRule>
  </conditionalFormatting>
  <conditionalFormatting sqref="H89">
    <cfRule type="cellIs" dxfId="422" priority="267" operator="equal">
      <formula>"Estimada"</formula>
    </cfRule>
  </conditionalFormatting>
  <conditionalFormatting sqref="A89">
    <cfRule type="duplicateValues" dxfId="421" priority="266"/>
  </conditionalFormatting>
  <conditionalFormatting sqref="D89">
    <cfRule type="cellIs" dxfId="420" priority="265" operator="lessThan">
      <formula>TODAY()</formula>
    </cfRule>
  </conditionalFormatting>
  <conditionalFormatting sqref="H88">
    <cfRule type="cellIs" dxfId="419" priority="264" operator="equal">
      <formula>"Estimada"</formula>
    </cfRule>
  </conditionalFormatting>
  <conditionalFormatting sqref="A88">
    <cfRule type="duplicateValues" dxfId="418" priority="263"/>
  </conditionalFormatting>
  <conditionalFormatting sqref="D88">
    <cfRule type="cellIs" dxfId="417" priority="262" operator="lessThan">
      <formula>TODAY()</formula>
    </cfRule>
  </conditionalFormatting>
  <conditionalFormatting sqref="H87">
    <cfRule type="cellIs" dxfId="416" priority="261" operator="equal">
      <formula>"Estimada"</formula>
    </cfRule>
  </conditionalFormatting>
  <conditionalFormatting sqref="A87">
    <cfRule type="duplicateValues" dxfId="415" priority="260"/>
  </conditionalFormatting>
  <conditionalFormatting sqref="D87">
    <cfRule type="cellIs" dxfId="414" priority="259" operator="lessThan">
      <formula>TODAY()</formula>
    </cfRule>
  </conditionalFormatting>
  <conditionalFormatting sqref="H86">
    <cfRule type="cellIs" dxfId="413" priority="258" operator="equal">
      <formula>"Estimada"</formula>
    </cfRule>
  </conditionalFormatting>
  <conditionalFormatting sqref="A86">
    <cfRule type="duplicateValues" dxfId="412" priority="257"/>
  </conditionalFormatting>
  <conditionalFormatting sqref="D86">
    <cfRule type="cellIs" dxfId="411" priority="256" operator="lessThan">
      <formula>TODAY()</formula>
    </cfRule>
  </conditionalFormatting>
  <conditionalFormatting sqref="H85">
    <cfRule type="cellIs" dxfId="410" priority="255" operator="equal">
      <formula>"Estimada"</formula>
    </cfRule>
  </conditionalFormatting>
  <conditionalFormatting sqref="A85">
    <cfRule type="duplicateValues" dxfId="409" priority="254"/>
  </conditionalFormatting>
  <conditionalFormatting sqref="D85">
    <cfRule type="cellIs" dxfId="408" priority="253" operator="lessThan">
      <formula>TODAY()</formula>
    </cfRule>
  </conditionalFormatting>
  <conditionalFormatting sqref="H84">
    <cfRule type="cellIs" dxfId="407" priority="252" operator="equal">
      <formula>"Estimada"</formula>
    </cfRule>
  </conditionalFormatting>
  <conditionalFormatting sqref="A84">
    <cfRule type="duplicateValues" dxfId="406" priority="251"/>
  </conditionalFormatting>
  <conditionalFormatting sqref="D84">
    <cfRule type="cellIs" dxfId="405" priority="250" operator="lessThan">
      <formula>TODAY()</formula>
    </cfRule>
  </conditionalFormatting>
  <conditionalFormatting sqref="H83">
    <cfRule type="cellIs" dxfId="404" priority="249" operator="equal">
      <formula>"Estimada"</formula>
    </cfRule>
  </conditionalFormatting>
  <conditionalFormatting sqref="A83">
    <cfRule type="duplicateValues" dxfId="403" priority="248"/>
  </conditionalFormatting>
  <conditionalFormatting sqref="D83">
    <cfRule type="cellIs" dxfId="402" priority="247" operator="lessThan">
      <formula>TODAY()</formula>
    </cfRule>
  </conditionalFormatting>
  <conditionalFormatting sqref="H82">
    <cfRule type="cellIs" dxfId="401" priority="246" operator="equal">
      <formula>"Estimada"</formula>
    </cfRule>
  </conditionalFormatting>
  <conditionalFormatting sqref="A82">
    <cfRule type="duplicateValues" dxfId="400" priority="245"/>
  </conditionalFormatting>
  <conditionalFormatting sqref="D82">
    <cfRule type="cellIs" dxfId="399" priority="244" operator="lessThan">
      <formula>TODAY()</formula>
    </cfRule>
  </conditionalFormatting>
  <conditionalFormatting sqref="H81">
    <cfRule type="cellIs" dxfId="398" priority="243" operator="equal">
      <formula>"Estimada"</formula>
    </cfRule>
  </conditionalFormatting>
  <conditionalFormatting sqref="A81">
    <cfRule type="duplicateValues" dxfId="397" priority="242"/>
  </conditionalFormatting>
  <conditionalFormatting sqref="D81">
    <cfRule type="cellIs" dxfId="396" priority="241" operator="lessThan">
      <formula>TODAY()</formula>
    </cfRule>
  </conditionalFormatting>
  <conditionalFormatting sqref="H80">
    <cfRule type="cellIs" dxfId="395" priority="240" operator="equal">
      <formula>"Estimada"</formula>
    </cfRule>
  </conditionalFormatting>
  <conditionalFormatting sqref="A80">
    <cfRule type="duplicateValues" dxfId="394" priority="239"/>
  </conditionalFormatting>
  <conditionalFormatting sqref="D80">
    <cfRule type="cellIs" dxfId="393" priority="238" operator="lessThan">
      <formula>TODAY()</formula>
    </cfRule>
  </conditionalFormatting>
  <conditionalFormatting sqref="H79">
    <cfRule type="cellIs" dxfId="392" priority="237" operator="equal">
      <formula>"Estimada"</formula>
    </cfRule>
  </conditionalFormatting>
  <conditionalFormatting sqref="A79">
    <cfRule type="duplicateValues" dxfId="391" priority="236"/>
  </conditionalFormatting>
  <conditionalFormatting sqref="D79">
    <cfRule type="cellIs" dxfId="390" priority="235" operator="lessThan">
      <formula>TODAY()</formula>
    </cfRule>
  </conditionalFormatting>
  <conditionalFormatting sqref="H78">
    <cfRule type="cellIs" dxfId="389" priority="234" operator="equal">
      <formula>"Estimada"</formula>
    </cfRule>
  </conditionalFormatting>
  <conditionalFormatting sqref="A78">
    <cfRule type="duplicateValues" dxfId="388" priority="233"/>
  </conditionalFormatting>
  <conditionalFormatting sqref="D78">
    <cfRule type="cellIs" dxfId="387" priority="232" operator="lessThan">
      <formula>TODAY()</formula>
    </cfRule>
  </conditionalFormatting>
  <conditionalFormatting sqref="H77">
    <cfRule type="cellIs" dxfId="386" priority="231" operator="equal">
      <formula>"Estimada"</formula>
    </cfRule>
  </conditionalFormatting>
  <conditionalFormatting sqref="A77">
    <cfRule type="duplicateValues" dxfId="385" priority="230"/>
  </conditionalFormatting>
  <conditionalFormatting sqref="D77">
    <cfRule type="cellIs" dxfId="384" priority="229" operator="lessThan">
      <formula>TODAY()</formula>
    </cfRule>
  </conditionalFormatting>
  <conditionalFormatting sqref="H76">
    <cfRule type="cellIs" dxfId="383" priority="228" operator="equal">
      <formula>"Estimada"</formula>
    </cfRule>
  </conditionalFormatting>
  <conditionalFormatting sqref="A76">
    <cfRule type="duplicateValues" dxfId="382" priority="227"/>
  </conditionalFormatting>
  <conditionalFormatting sqref="D76">
    <cfRule type="cellIs" dxfId="381" priority="226" operator="lessThan">
      <formula>TODAY()</formula>
    </cfRule>
  </conditionalFormatting>
  <conditionalFormatting sqref="H75">
    <cfRule type="cellIs" dxfId="380" priority="225" operator="equal">
      <formula>"Estimada"</formula>
    </cfRule>
  </conditionalFormatting>
  <conditionalFormatting sqref="A75">
    <cfRule type="duplicateValues" dxfId="379" priority="224"/>
  </conditionalFormatting>
  <conditionalFormatting sqref="D75">
    <cfRule type="cellIs" dxfId="378" priority="223" operator="lessThan">
      <formula>TODAY()</formula>
    </cfRule>
  </conditionalFormatting>
  <conditionalFormatting sqref="H74">
    <cfRule type="cellIs" dxfId="377" priority="222" operator="equal">
      <formula>"Estimada"</formula>
    </cfRule>
  </conditionalFormatting>
  <conditionalFormatting sqref="A74">
    <cfRule type="duplicateValues" dxfId="376" priority="221"/>
  </conditionalFormatting>
  <conditionalFormatting sqref="D74">
    <cfRule type="cellIs" dxfId="375" priority="220" operator="lessThan">
      <formula>TODAY()</formula>
    </cfRule>
  </conditionalFormatting>
  <conditionalFormatting sqref="H73">
    <cfRule type="cellIs" dxfId="374" priority="219" operator="equal">
      <formula>"Estimada"</formula>
    </cfRule>
  </conditionalFormatting>
  <conditionalFormatting sqref="A73">
    <cfRule type="duplicateValues" dxfId="373" priority="218"/>
  </conditionalFormatting>
  <conditionalFormatting sqref="D73">
    <cfRule type="cellIs" dxfId="372" priority="217" operator="lessThan">
      <formula>TODAY()</formula>
    </cfRule>
  </conditionalFormatting>
  <conditionalFormatting sqref="H72">
    <cfRule type="cellIs" dxfId="371" priority="216" operator="equal">
      <formula>"Estimada"</formula>
    </cfRule>
  </conditionalFormatting>
  <conditionalFormatting sqref="A72">
    <cfRule type="duplicateValues" dxfId="370" priority="215"/>
  </conditionalFormatting>
  <conditionalFormatting sqref="D72">
    <cfRule type="cellIs" dxfId="369" priority="214" operator="lessThan">
      <formula>TODAY()</formula>
    </cfRule>
  </conditionalFormatting>
  <conditionalFormatting sqref="H71">
    <cfRule type="cellIs" dxfId="368" priority="213" operator="equal">
      <formula>"Estimada"</formula>
    </cfRule>
  </conditionalFormatting>
  <conditionalFormatting sqref="A71">
    <cfRule type="duplicateValues" dxfId="367" priority="212"/>
  </conditionalFormatting>
  <conditionalFormatting sqref="D71">
    <cfRule type="cellIs" dxfId="366" priority="211" operator="lessThan">
      <formula>TODAY()</formula>
    </cfRule>
  </conditionalFormatting>
  <conditionalFormatting sqref="H70">
    <cfRule type="cellIs" dxfId="365" priority="210" operator="equal">
      <formula>"Estimada"</formula>
    </cfRule>
  </conditionalFormatting>
  <conditionalFormatting sqref="A70">
    <cfRule type="duplicateValues" dxfId="364" priority="209"/>
  </conditionalFormatting>
  <conditionalFormatting sqref="D70">
    <cfRule type="cellIs" dxfId="363" priority="208" operator="lessThan">
      <formula>TODAY()</formula>
    </cfRule>
  </conditionalFormatting>
  <conditionalFormatting sqref="H69">
    <cfRule type="cellIs" dxfId="362" priority="207" operator="equal">
      <formula>"Estimada"</formula>
    </cfRule>
  </conditionalFormatting>
  <conditionalFormatting sqref="A69">
    <cfRule type="duplicateValues" dxfId="361" priority="206"/>
  </conditionalFormatting>
  <conditionalFormatting sqref="D69">
    <cfRule type="cellIs" dxfId="360" priority="205" operator="lessThan">
      <formula>TODAY()</formula>
    </cfRule>
  </conditionalFormatting>
  <conditionalFormatting sqref="H68">
    <cfRule type="cellIs" dxfId="359" priority="204" operator="equal">
      <formula>"Estimada"</formula>
    </cfRule>
  </conditionalFormatting>
  <conditionalFormatting sqref="A68">
    <cfRule type="duplicateValues" dxfId="358" priority="203"/>
  </conditionalFormatting>
  <conditionalFormatting sqref="D68">
    <cfRule type="cellIs" dxfId="357" priority="202" operator="lessThan">
      <formula>TODAY()</formula>
    </cfRule>
  </conditionalFormatting>
  <conditionalFormatting sqref="H67">
    <cfRule type="cellIs" dxfId="356" priority="201" operator="equal">
      <formula>"Estimada"</formula>
    </cfRule>
  </conditionalFormatting>
  <conditionalFormatting sqref="A67">
    <cfRule type="duplicateValues" dxfId="355" priority="200"/>
  </conditionalFormatting>
  <conditionalFormatting sqref="D67">
    <cfRule type="cellIs" dxfId="354" priority="199" operator="lessThan">
      <formula>TODAY()</formula>
    </cfRule>
  </conditionalFormatting>
  <conditionalFormatting sqref="H66">
    <cfRule type="cellIs" dxfId="353" priority="198" operator="equal">
      <formula>"Estimada"</formula>
    </cfRule>
  </conditionalFormatting>
  <conditionalFormatting sqref="A66">
    <cfRule type="duplicateValues" dxfId="352" priority="197"/>
  </conditionalFormatting>
  <conditionalFormatting sqref="D66">
    <cfRule type="cellIs" dxfId="351" priority="196" operator="lessThan">
      <formula>TODAY()</formula>
    </cfRule>
  </conditionalFormatting>
  <conditionalFormatting sqref="H65">
    <cfRule type="cellIs" dxfId="350" priority="195" operator="equal">
      <formula>"Estimada"</formula>
    </cfRule>
  </conditionalFormatting>
  <conditionalFormatting sqref="A65">
    <cfRule type="duplicateValues" dxfId="349" priority="194"/>
  </conditionalFormatting>
  <conditionalFormatting sqref="D65">
    <cfRule type="cellIs" dxfId="348" priority="193" operator="lessThan">
      <formula>TODAY()</formula>
    </cfRule>
  </conditionalFormatting>
  <conditionalFormatting sqref="H64">
    <cfRule type="cellIs" dxfId="347" priority="186" operator="equal">
      <formula>"Estimada"</formula>
    </cfRule>
  </conditionalFormatting>
  <conditionalFormatting sqref="A64">
    <cfRule type="duplicateValues" dxfId="346" priority="185"/>
  </conditionalFormatting>
  <conditionalFormatting sqref="D64">
    <cfRule type="cellIs" dxfId="345" priority="184" operator="lessThan">
      <formula>TODAY()</formula>
    </cfRule>
  </conditionalFormatting>
  <conditionalFormatting sqref="H63">
    <cfRule type="cellIs" dxfId="344" priority="183" operator="equal">
      <formula>"Estimada"</formula>
    </cfRule>
  </conditionalFormatting>
  <conditionalFormatting sqref="A63">
    <cfRule type="duplicateValues" dxfId="343" priority="182"/>
  </conditionalFormatting>
  <conditionalFormatting sqref="D63">
    <cfRule type="cellIs" dxfId="342" priority="181" operator="lessThan">
      <formula>TODAY()</formula>
    </cfRule>
  </conditionalFormatting>
  <conditionalFormatting sqref="H62">
    <cfRule type="cellIs" dxfId="341" priority="180" operator="equal">
      <formula>"Estimada"</formula>
    </cfRule>
  </conditionalFormatting>
  <conditionalFormatting sqref="A62">
    <cfRule type="duplicateValues" dxfId="340" priority="179"/>
  </conditionalFormatting>
  <conditionalFormatting sqref="D62">
    <cfRule type="cellIs" dxfId="339" priority="178" operator="lessThan">
      <formula>TODAY()</formula>
    </cfRule>
  </conditionalFormatting>
  <conditionalFormatting sqref="H61">
    <cfRule type="cellIs" dxfId="338" priority="177" operator="equal">
      <formula>"Estimada"</formula>
    </cfRule>
  </conditionalFormatting>
  <conditionalFormatting sqref="A61">
    <cfRule type="duplicateValues" dxfId="337" priority="176"/>
  </conditionalFormatting>
  <conditionalFormatting sqref="D61">
    <cfRule type="cellIs" dxfId="336" priority="175" operator="lessThan">
      <formula>TODAY()</formula>
    </cfRule>
  </conditionalFormatting>
  <conditionalFormatting sqref="H60">
    <cfRule type="cellIs" dxfId="335" priority="174" operator="equal">
      <formula>"Estimada"</formula>
    </cfRule>
  </conditionalFormatting>
  <conditionalFormatting sqref="A60">
    <cfRule type="duplicateValues" dxfId="334" priority="173"/>
  </conditionalFormatting>
  <conditionalFormatting sqref="D60">
    <cfRule type="cellIs" dxfId="333" priority="172" operator="lessThan">
      <formula>TODAY()</formula>
    </cfRule>
  </conditionalFormatting>
  <conditionalFormatting sqref="H59">
    <cfRule type="cellIs" dxfId="332" priority="171" operator="equal">
      <formula>"Estimada"</formula>
    </cfRule>
  </conditionalFormatting>
  <conditionalFormatting sqref="A59">
    <cfRule type="duplicateValues" dxfId="331" priority="170"/>
  </conditionalFormatting>
  <conditionalFormatting sqref="D59">
    <cfRule type="cellIs" dxfId="330" priority="169" operator="lessThan">
      <formula>TODAY()</formula>
    </cfRule>
  </conditionalFormatting>
  <conditionalFormatting sqref="H58">
    <cfRule type="cellIs" dxfId="329" priority="168" operator="equal">
      <formula>"Estimada"</formula>
    </cfRule>
  </conditionalFormatting>
  <conditionalFormatting sqref="A58">
    <cfRule type="duplicateValues" dxfId="328" priority="167"/>
  </conditionalFormatting>
  <conditionalFormatting sqref="D58">
    <cfRule type="cellIs" dxfId="327" priority="166" operator="lessThan">
      <formula>TODAY()</formula>
    </cfRule>
  </conditionalFormatting>
  <conditionalFormatting sqref="H57">
    <cfRule type="cellIs" dxfId="326" priority="165" operator="equal">
      <formula>"Estimada"</formula>
    </cfRule>
  </conditionalFormatting>
  <conditionalFormatting sqref="A57">
    <cfRule type="duplicateValues" dxfId="325" priority="164"/>
  </conditionalFormatting>
  <conditionalFormatting sqref="D57">
    <cfRule type="cellIs" dxfId="324" priority="163" operator="lessThan">
      <formula>TODAY()</formula>
    </cfRule>
  </conditionalFormatting>
  <conditionalFormatting sqref="H56">
    <cfRule type="cellIs" dxfId="323" priority="162" operator="equal">
      <formula>"Estimada"</formula>
    </cfRule>
  </conditionalFormatting>
  <conditionalFormatting sqref="A56">
    <cfRule type="duplicateValues" dxfId="322" priority="161"/>
  </conditionalFormatting>
  <conditionalFormatting sqref="D56">
    <cfRule type="cellIs" dxfId="321" priority="160" operator="lessThan">
      <formula>TODAY()</formula>
    </cfRule>
  </conditionalFormatting>
  <conditionalFormatting sqref="H55">
    <cfRule type="cellIs" dxfId="320" priority="159" operator="equal">
      <formula>"Estimada"</formula>
    </cfRule>
  </conditionalFormatting>
  <conditionalFormatting sqref="A55">
    <cfRule type="duplicateValues" dxfId="319" priority="158"/>
  </conditionalFormatting>
  <conditionalFormatting sqref="D55">
    <cfRule type="cellIs" dxfId="318" priority="157" operator="lessThan">
      <formula>TODAY()</formula>
    </cfRule>
  </conditionalFormatting>
  <conditionalFormatting sqref="H54">
    <cfRule type="cellIs" dxfId="317" priority="156" operator="equal">
      <formula>"Estimada"</formula>
    </cfRule>
  </conditionalFormatting>
  <conditionalFormatting sqref="A54">
    <cfRule type="duplicateValues" dxfId="316" priority="155"/>
  </conditionalFormatting>
  <conditionalFormatting sqref="D54">
    <cfRule type="cellIs" dxfId="315" priority="154" operator="lessThan">
      <formula>TODAY()</formula>
    </cfRule>
  </conditionalFormatting>
  <conditionalFormatting sqref="H53">
    <cfRule type="cellIs" dxfId="314" priority="153" operator="equal">
      <formula>"Estimada"</formula>
    </cfRule>
  </conditionalFormatting>
  <conditionalFormatting sqref="A53">
    <cfRule type="duplicateValues" dxfId="313" priority="152"/>
  </conditionalFormatting>
  <conditionalFormatting sqref="D53">
    <cfRule type="cellIs" dxfId="312" priority="151" operator="lessThan">
      <formula>TODAY()</formula>
    </cfRule>
  </conditionalFormatting>
  <conditionalFormatting sqref="H52">
    <cfRule type="cellIs" dxfId="311" priority="150" operator="equal">
      <formula>"Estimada"</formula>
    </cfRule>
  </conditionalFormatting>
  <conditionalFormatting sqref="A52">
    <cfRule type="duplicateValues" dxfId="310" priority="149"/>
  </conditionalFormatting>
  <conditionalFormatting sqref="D52">
    <cfRule type="cellIs" dxfId="309" priority="148" operator="lessThan">
      <formula>TODAY()</formula>
    </cfRule>
  </conditionalFormatting>
  <conditionalFormatting sqref="H51">
    <cfRule type="cellIs" dxfId="308" priority="147" operator="equal">
      <formula>"Estimada"</formula>
    </cfRule>
  </conditionalFormatting>
  <conditionalFormatting sqref="A51">
    <cfRule type="duplicateValues" dxfId="307" priority="146"/>
  </conditionalFormatting>
  <conditionalFormatting sqref="D51">
    <cfRule type="cellIs" dxfId="306" priority="145" operator="lessThan">
      <formula>TODAY()</formula>
    </cfRule>
  </conditionalFormatting>
  <conditionalFormatting sqref="H50">
    <cfRule type="cellIs" dxfId="305" priority="144" operator="equal">
      <formula>"Estimada"</formula>
    </cfRule>
  </conditionalFormatting>
  <conditionalFormatting sqref="A50">
    <cfRule type="duplicateValues" dxfId="304" priority="143"/>
  </conditionalFormatting>
  <conditionalFormatting sqref="D50">
    <cfRule type="cellIs" dxfId="303" priority="142" operator="lessThan">
      <formula>TODAY()</formula>
    </cfRule>
  </conditionalFormatting>
  <conditionalFormatting sqref="H49">
    <cfRule type="cellIs" dxfId="302" priority="141" operator="equal">
      <formula>"Estimada"</formula>
    </cfRule>
  </conditionalFormatting>
  <conditionalFormatting sqref="A49">
    <cfRule type="duplicateValues" dxfId="301" priority="140"/>
  </conditionalFormatting>
  <conditionalFormatting sqref="D49">
    <cfRule type="cellIs" dxfId="300" priority="139" operator="lessThan">
      <formula>TODAY()</formula>
    </cfRule>
  </conditionalFormatting>
  <conditionalFormatting sqref="H48">
    <cfRule type="cellIs" dxfId="299" priority="138" operator="equal">
      <formula>"Estimada"</formula>
    </cfRule>
  </conditionalFormatting>
  <conditionalFormatting sqref="A48">
    <cfRule type="duplicateValues" dxfId="298" priority="137"/>
  </conditionalFormatting>
  <conditionalFormatting sqref="D48">
    <cfRule type="cellIs" dxfId="297" priority="136" operator="lessThan">
      <formula>TODAY()</formula>
    </cfRule>
  </conditionalFormatting>
  <conditionalFormatting sqref="H47">
    <cfRule type="cellIs" dxfId="296" priority="135" operator="equal">
      <formula>"Estimada"</formula>
    </cfRule>
  </conditionalFormatting>
  <conditionalFormatting sqref="A47">
    <cfRule type="duplicateValues" dxfId="295" priority="134"/>
  </conditionalFormatting>
  <conditionalFormatting sqref="D47">
    <cfRule type="cellIs" dxfId="294" priority="133" operator="lessThan">
      <formula>TODAY()</formula>
    </cfRule>
  </conditionalFormatting>
  <conditionalFormatting sqref="H46">
    <cfRule type="cellIs" dxfId="293" priority="132" operator="equal">
      <formula>"Estimada"</formula>
    </cfRule>
  </conditionalFormatting>
  <conditionalFormatting sqref="A46">
    <cfRule type="duplicateValues" dxfId="292" priority="131"/>
  </conditionalFormatting>
  <conditionalFormatting sqref="D46">
    <cfRule type="cellIs" dxfId="291" priority="130" operator="lessThan">
      <formula>TODAY()</formula>
    </cfRule>
  </conditionalFormatting>
  <conditionalFormatting sqref="H45">
    <cfRule type="cellIs" dxfId="290" priority="129" operator="equal">
      <formula>"Estimada"</formula>
    </cfRule>
  </conditionalFormatting>
  <conditionalFormatting sqref="A45">
    <cfRule type="duplicateValues" dxfId="289" priority="128"/>
  </conditionalFormatting>
  <conditionalFormatting sqref="D45">
    <cfRule type="cellIs" dxfId="288" priority="127" operator="lessThan">
      <formula>TODAY()</formula>
    </cfRule>
  </conditionalFormatting>
  <conditionalFormatting sqref="H44">
    <cfRule type="cellIs" dxfId="287" priority="126" operator="equal">
      <formula>"Estimada"</formula>
    </cfRule>
  </conditionalFormatting>
  <conditionalFormatting sqref="A44">
    <cfRule type="duplicateValues" dxfId="286" priority="125"/>
  </conditionalFormatting>
  <conditionalFormatting sqref="D44">
    <cfRule type="cellIs" dxfId="285" priority="124" operator="lessThan">
      <formula>TODAY()</formula>
    </cfRule>
  </conditionalFormatting>
  <conditionalFormatting sqref="H43">
    <cfRule type="cellIs" dxfId="284" priority="123" operator="equal">
      <formula>"Estimada"</formula>
    </cfRule>
  </conditionalFormatting>
  <conditionalFormatting sqref="A43">
    <cfRule type="duplicateValues" dxfId="283" priority="122"/>
  </conditionalFormatting>
  <conditionalFormatting sqref="D43">
    <cfRule type="cellIs" dxfId="282" priority="121" operator="lessThan">
      <formula>TODAY()</formula>
    </cfRule>
  </conditionalFormatting>
  <conditionalFormatting sqref="H42">
    <cfRule type="cellIs" dxfId="281" priority="120" operator="equal">
      <formula>"Estimada"</formula>
    </cfRule>
  </conditionalFormatting>
  <conditionalFormatting sqref="A42">
    <cfRule type="duplicateValues" dxfId="280" priority="119"/>
  </conditionalFormatting>
  <conditionalFormatting sqref="D42">
    <cfRule type="cellIs" dxfId="279" priority="118" operator="lessThan">
      <formula>TODAY()</formula>
    </cfRule>
  </conditionalFormatting>
  <conditionalFormatting sqref="H41">
    <cfRule type="cellIs" dxfId="278" priority="117" operator="equal">
      <formula>"Estimada"</formula>
    </cfRule>
  </conditionalFormatting>
  <conditionalFormatting sqref="A41">
    <cfRule type="duplicateValues" dxfId="277" priority="116"/>
  </conditionalFormatting>
  <conditionalFormatting sqref="D41">
    <cfRule type="cellIs" dxfId="276" priority="115" operator="lessThan">
      <formula>TODAY()</formula>
    </cfRule>
  </conditionalFormatting>
  <conditionalFormatting sqref="H40">
    <cfRule type="cellIs" dxfId="275" priority="114" operator="equal">
      <formula>"Estimada"</formula>
    </cfRule>
  </conditionalFormatting>
  <conditionalFormatting sqref="A40">
    <cfRule type="duplicateValues" dxfId="274" priority="113"/>
  </conditionalFormatting>
  <conditionalFormatting sqref="D40">
    <cfRule type="cellIs" dxfId="273" priority="112" operator="lessThan">
      <formula>TODAY()</formula>
    </cfRule>
  </conditionalFormatting>
  <conditionalFormatting sqref="H39">
    <cfRule type="cellIs" dxfId="272" priority="111" operator="equal">
      <formula>"Estimada"</formula>
    </cfRule>
  </conditionalFormatting>
  <conditionalFormatting sqref="A39">
    <cfRule type="duplicateValues" dxfId="271" priority="110"/>
  </conditionalFormatting>
  <conditionalFormatting sqref="D39">
    <cfRule type="cellIs" dxfId="270" priority="109" operator="lessThan">
      <formula>TODAY()</formula>
    </cfRule>
  </conditionalFormatting>
  <conditionalFormatting sqref="H38">
    <cfRule type="cellIs" dxfId="269" priority="108" operator="equal">
      <formula>"Estimada"</formula>
    </cfRule>
  </conditionalFormatting>
  <conditionalFormatting sqref="A38">
    <cfRule type="duplicateValues" dxfId="268" priority="107"/>
  </conditionalFormatting>
  <conditionalFormatting sqref="D38">
    <cfRule type="cellIs" dxfId="267" priority="106" operator="lessThan">
      <formula>TODAY()</formula>
    </cfRule>
  </conditionalFormatting>
  <conditionalFormatting sqref="H37">
    <cfRule type="cellIs" dxfId="266" priority="105" operator="equal">
      <formula>"Estimada"</formula>
    </cfRule>
  </conditionalFormatting>
  <conditionalFormatting sqref="A37">
    <cfRule type="duplicateValues" dxfId="265" priority="104"/>
  </conditionalFormatting>
  <conditionalFormatting sqref="D37">
    <cfRule type="cellIs" dxfId="264" priority="103" operator="lessThan">
      <formula>TODAY()</formula>
    </cfRule>
  </conditionalFormatting>
  <conditionalFormatting sqref="H36">
    <cfRule type="cellIs" dxfId="263" priority="102" operator="equal">
      <formula>"Estimada"</formula>
    </cfRule>
  </conditionalFormatting>
  <conditionalFormatting sqref="A36">
    <cfRule type="duplicateValues" dxfId="262" priority="101"/>
  </conditionalFormatting>
  <conditionalFormatting sqref="D36">
    <cfRule type="cellIs" dxfId="261" priority="100" operator="lessThan">
      <formula>TODAY()</formula>
    </cfRule>
  </conditionalFormatting>
  <conditionalFormatting sqref="H35">
    <cfRule type="cellIs" dxfId="260" priority="99" operator="equal">
      <formula>"Estimada"</formula>
    </cfRule>
  </conditionalFormatting>
  <conditionalFormatting sqref="A35">
    <cfRule type="duplicateValues" dxfId="259" priority="98"/>
  </conditionalFormatting>
  <conditionalFormatting sqref="D35">
    <cfRule type="cellIs" dxfId="258" priority="97" operator="lessThan">
      <formula>TODAY()</formula>
    </cfRule>
  </conditionalFormatting>
  <conditionalFormatting sqref="H34">
    <cfRule type="cellIs" dxfId="257" priority="96" operator="equal">
      <formula>"Estimada"</formula>
    </cfRule>
  </conditionalFormatting>
  <conditionalFormatting sqref="A34">
    <cfRule type="duplicateValues" dxfId="256" priority="95"/>
  </conditionalFormatting>
  <conditionalFormatting sqref="D34">
    <cfRule type="cellIs" dxfId="255" priority="94" operator="lessThan">
      <formula>TODAY()</formula>
    </cfRule>
  </conditionalFormatting>
  <conditionalFormatting sqref="H33">
    <cfRule type="cellIs" dxfId="254" priority="93" operator="equal">
      <formula>"Estimada"</formula>
    </cfRule>
  </conditionalFormatting>
  <conditionalFormatting sqref="A33">
    <cfRule type="duplicateValues" dxfId="253" priority="92"/>
  </conditionalFormatting>
  <conditionalFormatting sqref="D33">
    <cfRule type="cellIs" dxfId="252" priority="91" operator="lessThan">
      <formula>TODAY()</formula>
    </cfRule>
  </conditionalFormatting>
  <conditionalFormatting sqref="H32">
    <cfRule type="cellIs" dxfId="251" priority="90" operator="equal">
      <formula>"Estimada"</formula>
    </cfRule>
  </conditionalFormatting>
  <conditionalFormatting sqref="A32">
    <cfRule type="duplicateValues" dxfId="250" priority="89"/>
  </conditionalFormatting>
  <conditionalFormatting sqref="D32">
    <cfRule type="cellIs" dxfId="249" priority="88" operator="lessThan">
      <formula>TODAY()</formula>
    </cfRule>
  </conditionalFormatting>
  <conditionalFormatting sqref="H31">
    <cfRule type="cellIs" dxfId="248" priority="87" operator="equal">
      <formula>"Estimada"</formula>
    </cfRule>
  </conditionalFormatting>
  <conditionalFormatting sqref="A31">
    <cfRule type="duplicateValues" dxfId="247" priority="86"/>
  </conditionalFormatting>
  <conditionalFormatting sqref="D31">
    <cfRule type="cellIs" dxfId="246" priority="85" operator="lessThan">
      <formula>TODAY()</formula>
    </cfRule>
  </conditionalFormatting>
  <conditionalFormatting sqref="H30">
    <cfRule type="cellIs" dxfId="245" priority="84" operator="equal">
      <formula>"Estimada"</formula>
    </cfRule>
  </conditionalFormatting>
  <conditionalFormatting sqref="A30">
    <cfRule type="duplicateValues" dxfId="244" priority="83"/>
  </conditionalFormatting>
  <conditionalFormatting sqref="D30">
    <cfRule type="cellIs" dxfId="243" priority="82" operator="lessThan">
      <formula>TODAY()</formula>
    </cfRule>
  </conditionalFormatting>
  <conditionalFormatting sqref="H29">
    <cfRule type="cellIs" dxfId="242" priority="81" operator="equal">
      <formula>"Estimada"</formula>
    </cfRule>
  </conditionalFormatting>
  <conditionalFormatting sqref="A29">
    <cfRule type="duplicateValues" dxfId="241" priority="80"/>
  </conditionalFormatting>
  <conditionalFormatting sqref="D29">
    <cfRule type="cellIs" dxfId="240" priority="79" operator="lessThan">
      <formula>TODAY()</formula>
    </cfRule>
  </conditionalFormatting>
  <conditionalFormatting sqref="H28">
    <cfRule type="cellIs" dxfId="239" priority="78" operator="equal">
      <formula>"Estimada"</formula>
    </cfRule>
  </conditionalFormatting>
  <conditionalFormatting sqref="A28">
    <cfRule type="duplicateValues" dxfId="238" priority="77"/>
  </conditionalFormatting>
  <conditionalFormatting sqref="D28">
    <cfRule type="cellIs" dxfId="237" priority="76" operator="lessThan">
      <formula>TODAY()</formula>
    </cfRule>
  </conditionalFormatting>
  <conditionalFormatting sqref="H27">
    <cfRule type="cellIs" dxfId="236" priority="75" operator="equal">
      <formula>"Estimada"</formula>
    </cfRule>
  </conditionalFormatting>
  <conditionalFormatting sqref="A27">
    <cfRule type="duplicateValues" dxfId="235" priority="74"/>
  </conditionalFormatting>
  <conditionalFormatting sqref="D27">
    <cfRule type="cellIs" dxfId="234" priority="73" operator="lessThan">
      <formula>TODAY()</formula>
    </cfRule>
  </conditionalFormatting>
  <conditionalFormatting sqref="H26">
    <cfRule type="cellIs" dxfId="233" priority="72" operator="equal">
      <formula>"Estimada"</formula>
    </cfRule>
  </conditionalFormatting>
  <conditionalFormatting sqref="A26">
    <cfRule type="duplicateValues" dxfId="232" priority="71"/>
  </conditionalFormatting>
  <conditionalFormatting sqref="D26">
    <cfRule type="cellIs" dxfId="231" priority="70" operator="lessThan">
      <formula>TODAY()</formula>
    </cfRule>
  </conditionalFormatting>
  <conditionalFormatting sqref="H25">
    <cfRule type="cellIs" dxfId="230" priority="69" operator="equal">
      <formula>"Estimada"</formula>
    </cfRule>
  </conditionalFormatting>
  <conditionalFormatting sqref="A25">
    <cfRule type="duplicateValues" dxfId="229" priority="68"/>
  </conditionalFormatting>
  <conditionalFormatting sqref="D25">
    <cfRule type="cellIs" dxfId="228" priority="67" operator="lessThan">
      <formula>TODAY()</formula>
    </cfRule>
  </conditionalFormatting>
  <conditionalFormatting sqref="H24">
    <cfRule type="cellIs" dxfId="227" priority="66" operator="equal">
      <formula>"Estimada"</formula>
    </cfRule>
  </conditionalFormatting>
  <conditionalFormatting sqref="A24">
    <cfRule type="duplicateValues" dxfId="226" priority="65"/>
  </conditionalFormatting>
  <conditionalFormatting sqref="D24">
    <cfRule type="cellIs" dxfId="225" priority="64" operator="lessThan">
      <formula>TODAY()</formula>
    </cfRule>
  </conditionalFormatting>
  <conditionalFormatting sqref="H23">
    <cfRule type="cellIs" dxfId="224" priority="63" operator="equal">
      <formula>"Estimada"</formula>
    </cfRule>
  </conditionalFormatting>
  <conditionalFormatting sqref="A23">
    <cfRule type="duplicateValues" dxfId="223" priority="62"/>
  </conditionalFormatting>
  <conditionalFormatting sqref="D23">
    <cfRule type="cellIs" dxfId="222" priority="61" operator="lessThan">
      <formula>TODAY()</formula>
    </cfRule>
  </conditionalFormatting>
  <conditionalFormatting sqref="H22">
    <cfRule type="cellIs" dxfId="221" priority="60" operator="equal">
      <formula>"Estimada"</formula>
    </cfRule>
  </conditionalFormatting>
  <conditionalFormatting sqref="A22">
    <cfRule type="duplicateValues" dxfId="220" priority="59"/>
  </conditionalFormatting>
  <conditionalFormatting sqref="D22">
    <cfRule type="cellIs" dxfId="219" priority="58" operator="lessThan">
      <formula>TODAY()</formula>
    </cfRule>
  </conditionalFormatting>
  <conditionalFormatting sqref="H21">
    <cfRule type="cellIs" dxfId="218" priority="57" operator="equal">
      <formula>"Estimada"</formula>
    </cfRule>
  </conditionalFormatting>
  <conditionalFormatting sqref="A21">
    <cfRule type="duplicateValues" dxfId="217" priority="56"/>
  </conditionalFormatting>
  <conditionalFormatting sqref="D21">
    <cfRule type="cellIs" dxfId="216" priority="55" operator="lessThan">
      <formula>TODAY()</formula>
    </cfRule>
  </conditionalFormatting>
  <conditionalFormatting sqref="H20">
    <cfRule type="cellIs" dxfId="215" priority="54" operator="equal">
      <formula>"Estimada"</formula>
    </cfRule>
  </conditionalFormatting>
  <conditionalFormatting sqref="A20">
    <cfRule type="duplicateValues" dxfId="214" priority="53"/>
  </conditionalFormatting>
  <conditionalFormatting sqref="D20">
    <cfRule type="cellIs" dxfId="213" priority="52" operator="lessThan">
      <formula>TODAY()</formula>
    </cfRule>
  </conditionalFormatting>
  <conditionalFormatting sqref="H19">
    <cfRule type="cellIs" dxfId="212" priority="51" operator="equal">
      <formula>"Estimada"</formula>
    </cfRule>
  </conditionalFormatting>
  <conditionalFormatting sqref="A19">
    <cfRule type="duplicateValues" dxfId="211" priority="50"/>
  </conditionalFormatting>
  <conditionalFormatting sqref="D19">
    <cfRule type="cellIs" dxfId="210" priority="49" operator="lessThan">
      <formula>TODAY()</formula>
    </cfRule>
  </conditionalFormatting>
  <conditionalFormatting sqref="H18">
    <cfRule type="cellIs" dxfId="209" priority="48" operator="equal">
      <formula>"Estimada"</formula>
    </cfRule>
  </conditionalFormatting>
  <conditionalFormatting sqref="A18">
    <cfRule type="duplicateValues" dxfId="208" priority="47"/>
  </conditionalFormatting>
  <conditionalFormatting sqref="D18">
    <cfRule type="cellIs" dxfId="207" priority="46" operator="lessThan">
      <formula>TODAY()</formula>
    </cfRule>
  </conditionalFormatting>
  <conditionalFormatting sqref="A120:A213">
    <cfRule type="duplicateValues" dxfId="206" priority="1236"/>
  </conditionalFormatting>
  <conditionalFormatting sqref="H17">
    <cfRule type="cellIs" dxfId="205" priority="45" operator="equal">
      <formula>"Estimada"</formula>
    </cfRule>
  </conditionalFormatting>
  <conditionalFormatting sqref="A17">
    <cfRule type="duplicateValues" dxfId="204" priority="44"/>
  </conditionalFormatting>
  <conditionalFormatting sqref="D17">
    <cfRule type="cellIs" dxfId="203" priority="43" operator="lessThan">
      <formula>TODAY()</formula>
    </cfRule>
  </conditionalFormatting>
  <conditionalFormatting sqref="H16">
    <cfRule type="cellIs" dxfId="202" priority="42" operator="equal">
      <formula>"Estimada"</formula>
    </cfRule>
  </conditionalFormatting>
  <conditionalFormatting sqref="A16">
    <cfRule type="duplicateValues" dxfId="201" priority="41"/>
  </conditionalFormatting>
  <conditionalFormatting sqref="D16">
    <cfRule type="cellIs" dxfId="200" priority="40" operator="lessThan">
      <formula>TODAY()</formula>
    </cfRule>
  </conditionalFormatting>
  <conditionalFormatting sqref="H15">
    <cfRule type="cellIs" dxfId="199" priority="39" operator="equal">
      <formula>"Estimada"</formula>
    </cfRule>
  </conditionalFormatting>
  <conditionalFormatting sqref="A15">
    <cfRule type="duplicateValues" dxfId="198" priority="38"/>
  </conditionalFormatting>
  <conditionalFormatting sqref="D15">
    <cfRule type="cellIs" dxfId="197" priority="37" operator="lessThan">
      <formula>TODAY()</formula>
    </cfRule>
  </conditionalFormatting>
  <conditionalFormatting sqref="H14">
    <cfRule type="cellIs" dxfId="196" priority="36" operator="equal">
      <formula>"Estimada"</formula>
    </cfRule>
  </conditionalFormatting>
  <conditionalFormatting sqref="A14">
    <cfRule type="duplicateValues" dxfId="195" priority="35"/>
  </conditionalFormatting>
  <conditionalFormatting sqref="D14">
    <cfRule type="cellIs" dxfId="194" priority="34" operator="lessThan">
      <formula>TODAY()</formula>
    </cfRule>
  </conditionalFormatting>
  <conditionalFormatting sqref="H13">
    <cfRule type="cellIs" dxfId="193" priority="33" operator="equal">
      <formula>"Estimada"</formula>
    </cfRule>
  </conditionalFormatting>
  <conditionalFormatting sqref="A13">
    <cfRule type="duplicateValues" dxfId="192" priority="32"/>
  </conditionalFormatting>
  <conditionalFormatting sqref="D13">
    <cfRule type="cellIs" dxfId="191" priority="31" operator="lessThan">
      <formula>TODAY()</formula>
    </cfRule>
  </conditionalFormatting>
  <conditionalFormatting sqref="H12">
    <cfRule type="cellIs" dxfId="190" priority="30" operator="equal">
      <formula>"Estimada"</formula>
    </cfRule>
  </conditionalFormatting>
  <conditionalFormatting sqref="A12">
    <cfRule type="duplicateValues" dxfId="189" priority="29"/>
  </conditionalFormatting>
  <conditionalFormatting sqref="D12">
    <cfRule type="cellIs" dxfId="188" priority="28" operator="lessThan">
      <formula>TODAY()</formula>
    </cfRule>
  </conditionalFormatting>
  <conditionalFormatting sqref="H11">
    <cfRule type="cellIs" dxfId="187" priority="27" operator="equal">
      <formula>"Estimada"</formula>
    </cfRule>
  </conditionalFormatting>
  <conditionalFormatting sqref="A11">
    <cfRule type="duplicateValues" dxfId="186" priority="26"/>
  </conditionalFormatting>
  <conditionalFormatting sqref="D11">
    <cfRule type="cellIs" dxfId="185" priority="25" operator="lessThan">
      <formula>TODAY()</formula>
    </cfRule>
  </conditionalFormatting>
  <conditionalFormatting sqref="H10">
    <cfRule type="cellIs" dxfId="184" priority="24" operator="equal">
      <formula>"Estimada"</formula>
    </cfRule>
  </conditionalFormatting>
  <conditionalFormatting sqref="A10">
    <cfRule type="duplicateValues" dxfId="183" priority="23"/>
  </conditionalFormatting>
  <conditionalFormatting sqref="D10">
    <cfRule type="cellIs" dxfId="182" priority="22" operator="lessThan">
      <formula>TODAY()</formula>
    </cfRule>
  </conditionalFormatting>
  <conditionalFormatting sqref="H9">
    <cfRule type="cellIs" dxfId="181" priority="21" operator="equal">
      <formula>"Estimada"</formula>
    </cfRule>
  </conditionalFormatting>
  <conditionalFormatting sqref="A9">
    <cfRule type="duplicateValues" dxfId="180" priority="20"/>
  </conditionalFormatting>
  <conditionalFormatting sqref="D9">
    <cfRule type="cellIs" dxfId="179" priority="19" operator="lessThan">
      <formula>TODAY()</formula>
    </cfRule>
  </conditionalFormatting>
  <conditionalFormatting sqref="H8">
    <cfRule type="cellIs" dxfId="178" priority="18" operator="equal">
      <formula>"Estimada"</formula>
    </cfRule>
  </conditionalFormatting>
  <conditionalFormatting sqref="A8">
    <cfRule type="duplicateValues" dxfId="177" priority="17"/>
  </conditionalFormatting>
  <conditionalFormatting sqref="D8">
    <cfRule type="cellIs" dxfId="176" priority="16" operator="lessThan">
      <formula>TODAY()</formula>
    </cfRule>
  </conditionalFormatting>
  <conditionalFormatting sqref="H7">
    <cfRule type="cellIs" dxfId="175" priority="15" operator="equal">
      <formula>"Estimada"</formula>
    </cfRule>
  </conditionalFormatting>
  <conditionalFormatting sqref="A7">
    <cfRule type="duplicateValues" dxfId="174" priority="14"/>
  </conditionalFormatting>
  <conditionalFormatting sqref="D7">
    <cfRule type="cellIs" dxfId="173" priority="13" operator="lessThan">
      <formula>TODAY()</formula>
    </cfRule>
  </conditionalFormatting>
  <conditionalFormatting sqref="H6">
    <cfRule type="cellIs" dxfId="172" priority="12" operator="equal">
      <formula>"Estimada"</formula>
    </cfRule>
  </conditionalFormatting>
  <conditionalFormatting sqref="A6">
    <cfRule type="duplicateValues" dxfId="171" priority="11"/>
  </conditionalFormatting>
  <conditionalFormatting sqref="D6">
    <cfRule type="cellIs" dxfId="170" priority="10" operator="lessThan">
      <formula>TODAY()</formula>
    </cfRule>
  </conditionalFormatting>
  <conditionalFormatting sqref="H5">
    <cfRule type="cellIs" dxfId="169" priority="9" operator="equal">
      <formula>"Estimada"</formula>
    </cfRule>
  </conditionalFormatting>
  <conditionalFormatting sqref="A5">
    <cfRule type="duplicateValues" dxfId="168" priority="8"/>
  </conditionalFormatting>
  <conditionalFormatting sqref="D5">
    <cfRule type="cellIs" dxfId="167" priority="7" operator="lessThan">
      <formula>TODAY()</formula>
    </cfRule>
  </conditionalFormatting>
  <conditionalFormatting sqref="H4">
    <cfRule type="cellIs" dxfId="166" priority="6" operator="equal">
      <formula>"Estimada"</formula>
    </cfRule>
  </conditionalFormatting>
  <conditionalFormatting sqref="A4">
    <cfRule type="duplicateValues" dxfId="165" priority="5"/>
  </conditionalFormatting>
  <conditionalFormatting sqref="D4">
    <cfRule type="cellIs" dxfId="164" priority="4" operator="lessThan">
      <formula>TODAY()</formula>
    </cfRule>
  </conditionalFormatting>
  <conditionalFormatting sqref="H3">
    <cfRule type="cellIs" dxfId="163" priority="3" operator="equal">
      <formula>"Estimada"</formula>
    </cfRule>
  </conditionalFormatting>
  <conditionalFormatting sqref="A3">
    <cfRule type="duplicateValues" dxfId="162" priority="2"/>
  </conditionalFormatting>
  <conditionalFormatting sqref="D3">
    <cfRule type="cellIs" dxfId="161" priority="1" operator="lessThan">
      <formula>TODAY()</formula>
    </cfRule>
  </conditionalFormatting>
  <dataValidations count="2">
    <dataValidation type="date" operator="greaterThan" allowBlank="1" showInputMessage="1" showErrorMessage="1" sqref="D3:D213" xr:uid="{00000000-0002-0000-0300-000000000000}">
      <formula1>42735</formula1>
    </dataValidation>
    <dataValidation type="list" allowBlank="1" showInputMessage="1" showErrorMessage="1" sqref="H3:H213" xr:uid="{00000000-0002-0000-0300-000001000000}">
      <formula1>"Estimada, Revisada"</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72441" r:id="rId4" name="btn_Atas_Novas">
          <controlPr defaultSize="0" print="0" autoLine="0" r:id="rId5">
            <anchor moveWithCells="1">
              <from>
                <xdr:col>5</xdr:col>
                <xdr:colOff>2415540</xdr:colOff>
                <xdr:row>0</xdr:row>
                <xdr:rowOff>99060</xdr:rowOff>
              </from>
              <to>
                <xdr:col>6</xdr:col>
                <xdr:colOff>30480</xdr:colOff>
                <xdr:row>0</xdr:row>
                <xdr:rowOff>480060</xdr:rowOff>
              </to>
            </anchor>
          </controlPr>
        </control>
      </mc:Choice>
      <mc:Fallback>
        <control shapeId="272441" r:id="rId4" name="btn_Atas_Novas"/>
      </mc:Fallback>
    </mc:AlternateContent>
    <mc:AlternateContent xmlns:mc="http://schemas.openxmlformats.org/markup-compatibility/2006">
      <mc:Choice Requires="x14">
        <control shapeId="272389" r:id="rId6" name="btn_Atas_Voltar">
          <controlPr defaultSize="0" print="0" autoLine="0" r:id="rId7">
            <anchor moveWithCells="1">
              <from>
                <xdr:col>0</xdr:col>
                <xdr:colOff>60960</xdr:colOff>
                <xdr:row>0</xdr:row>
                <xdr:rowOff>99060</xdr:rowOff>
              </from>
              <to>
                <xdr:col>2</xdr:col>
                <xdr:colOff>388620</xdr:colOff>
                <xdr:row>0</xdr:row>
                <xdr:rowOff>480060</xdr:rowOff>
              </to>
            </anchor>
          </controlPr>
        </control>
      </mc:Choice>
      <mc:Fallback>
        <control shapeId="272389" r:id="rId6" name="btn_Atas_Voltar"/>
      </mc:Fallback>
    </mc:AlternateContent>
    <mc:AlternateContent xmlns:mc="http://schemas.openxmlformats.org/markup-compatibility/2006">
      <mc:Choice Requires="x14">
        <control shapeId="272390" r:id="rId8" name="btn_Atas_Reordena">
          <controlPr defaultSize="0" print="0" autoLine="0" r:id="rId9">
            <anchor moveWithCells="1">
              <from>
                <xdr:col>2</xdr:col>
                <xdr:colOff>495300</xdr:colOff>
                <xdr:row>0</xdr:row>
                <xdr:rowOff>99060</xdr:rowOff>
              </from>
              <to>
                <xdr:col>5</xdr:col>
                <xdr:colOff>91440</xdr:colOff>
                <xdr:row>0</xdr:row>
                <xdr:rowOff>480060</xdr:rowOff>
              </to>
            </anchor>
          </controlPr>
        </control>
      </mc:Choice>
      <mc:Fallback>
        <control shapeId="272390" r:id="rId8" name="btn_Atas_Reordena"/>
      </mc:Fallback>
    </mc:AlternateContent>
    <mc:AlternateContent xmlns:mc="http://schemas.openxmlformats.org/markup-compatibility/2006">
      <mc:Choice Requires="x14">
        <control shapeId="272391" r:id="rId10" name="btn_Atas_NovaLinha">
          <controlPr defaultSize="0" print="0" autoLine="0" r:id="rId11">
            <anchor moveWithCells="1">
              <from>
                <xdr:col>6</xdr:col>
                <xdr:colOff>137160</xdr:colOff>
                <xdr:row>0</xdr:row>
                <xdr:rowOff>99060</xdr:rowOff>
              </from>
              <to>
                <xdr:col>6</xdr:col>
                <xdr:colOff>2255520</xdr:colOff>
                <xdr:row>0</xdr:row>
                <xdr:rowOff>480060</xdr:rowOff>
              </to>
            </anchor>
          </controlPr>
        </control>
      </mc:Choice>
      <mc:Fallback>
        <control shapeId="272391" r:id="rId10" name="btn_Atas_NovaLinha"/>
      </mc:Fallback>
    </mc:AlternateContent>
    <mc:AlternateContent xmlns:mc="http://schemas.openxmlformats.org/markup-compatibility/2006">
      <mc:Choice Requires="x14">
        <control shapeId="273176" r:id="rId12" name="btn_Atas_Bloq">
          <controlPr defaultSize="0" print="0" autoLine="0" r:id="rId13">
            <anchor moveWithCells="1">
              <from>
                <xdr:col>5</xdr:col>
                <xdr:colOff>198120</xdr:colOff>
                <xdr:row>0</xdr:row>
                <xdr:rowOff>99060</xdr:rowOff>
              </from>
              <to>
                <xdr:col>5</xdr:col>
                <xdr:colOff>2316480</xdr:colOff>
                <xdr:row>0</xdr:row>
                <xdr:rowOff>480060</xdr:rowOff>
              </to>
            </anchor>
          </controlPr>
        </control>
      </mc:Choice>
      <mc:Fallback>
        <control shapeId="273176" r:id="rId12" name="btn_Atas_Bloq"/>
      </mc:Fallback>
    </mc:AlternateContent>
    <mc:AlternateContent xmlns:mc="http://schemas.openxmlformats.org/markup-compatibility/2006">
      <mc:Choice Requires="x14">
        <control shapeId="432265" r:id="rId14" name="btn_Atas_Pesquisa">
          <controlPr defaultSize="0" print="0" autoLine="0" r:id="rId15">
            <anchor moveWithCells="1">
              <from>
                <xdr:col>6</xdr:col>
                <xdr:colOff>2362200</xdr:colOff>
                <xdr:row>0</xdr:row>
                <xdr:rowOff>99060</xdr:rowOff>
              </from>
              <to>
                <xdr:col>7</xdr:col>
                <xdr:colOff>373380</xdr:colOff>
                <xdr:row>0</xdr:row>
                <xdr:rowOff>480060</xdr:rowOff>
              </to>
            </anchor>
          </controlPr>
        </control>
      </mc:Choice>
      <mc:Fallback>
        <control shapeId="432265" r:id="rId14" name="btn_Atas_Pesquisa"/>
      </mc:Fallback>
    </mc:AlternateContent>
  </controls>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Pregões!$A$3:$A$234</xm:f>
          </x14:formula1>
          <xm:sqref>E3:E213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5"/>
  <dimension ref="A1:J31"/>
  <sheetViews>
    <sheetView workbookViewId="0">
      <pane xSplit="8" ySplit="2" topLeftCell="I3" activePane="bottomRight" state="frozen"/>
      <selection pane="topRight" activeCell="I1" sqref="I1"/>
      <selection pane="bottomLeft" activeCell="A3" sqref="A3"/>
      <selection pane="bottomRight" activeCell="D4" sqref="D4"/>
    </sheetView>
  </sheetViews>
  <sheetFormatPr defaultRowHeight="14.4" x14ac:dyDescent="0.3"/>
  <cols>
    <col min="1" max="1" width="11.5546875" customWidth="1"/>
    <col min="2" max="2" width="12" customWidth="1"/>
    <col min="3" max="4" width="83.44140625" customWidth="1"/>
    <col min="5" max="5" width="11" customWidth="1"/>
    <col min="6" max="6" width="8.6640625" customWidth="1"/>
    <col min="7" max="7" width="13.6640625" hidden="1" customWidth="1"/>
    <col min="8" max="8" width="15.88671875" hidden="1" customWidth="1"/>
    <col min="9" max="9" width="7" customWidth="1"/>
    <col min="10" max="10" width="4" customWidth="1"/>
  </cols>
  <sheetData>
    <row r="1" spans="1:10" ht="43.5" customHeight="1" x14ac:dyDescent="0.3">
      <c r="A1" s="404"/>
      <c r="B1" s="404"/>
      <c r="C1" s="404"/>
      <c r="D1" s="404"/>
      <c r="E1" s="404"/>
      <c r="F1" s="404"/>
      <c r="G1" s="404"/>
      <c r="H1" s="404"/>
      <c r="I1" s="37"/>
    </row>
    <row r="2" spans="1:10" ht="26.25" customHeight="1" x14ac:dyDescent="0.3">
      <c r="A2" s="40" t="s">
        <v>1511</v>
      </c>
      <c r="B2" s="40" t="s">
        <v>0</v>
      </c>
      <c r="C2" s="40" t="s">
        <v>1</v>
      </c>
      <c r="D2" s="40" t="s">
        <v>2099</v>
      </c>
      <c r="E2" s="34" t="s">
        <v>1564</v>
      </c>
      <c r="F2" s="47" t="s">
        <v>2101</v>
      </c>
      <c r="G2" s="40" t="s">
        <v>1549</v>
      </c>
      <c r="H2" s="40" t="s">
        <v>1550</v>
      </c>
      <c r="I2" s="47" t="s">
        <v>2142</v>
      </c>
      <c r="J2" s="263" t="s">
        <v>1552</v>
      </c>
    </row>
    <row r="3" spans="1:10" ht="21.6" x14ac:dyDescent="0.3">
      <c r="A3" s="82" t="s">
        <v>2073</v>
      </c>
      <c r="B3" s="148">
        <v>17663</v>
      </c>
      <c r="C3" s="83" t="str">
        <f>IFERROR( VLOOKUP(tabAtas_Bloqueios[[#This Row],[CÓDIGO]],tabEstimativa[#Data],2,FALSE), "" )</f>
        <v>LIXA D'AGUA EM FOLHA 225 X 275 MM GRAO 180</v>
      </c>
      <c r="D3" s="146" t="s">
        <v>3345</v>
      </c>
      <c r="E3" s="78">
        <f ca="1">IFERROR( VLOOKUP(tabAtas_Bloqueios[[#This Row],[CHAVE]],tabAtas[#Data],4,FALSE), TODAY()+10)</f>
        <v>44050</v>
      </c>
      <c r="F3" s="147"/>
      <c r="G3" s="149" t="s">
        <v>1551</v>
      </c>
      <c r="H3" s="150">
        <v>43872.578402777777</v>
      </c>
      <c r="I3" s="199"/>
      <c r="J3" s="263" t="str">
        <f t="shared" ref="J3:J31" si="0">"***"</f>
        <v>***</v>
      </c>
    </row>
    <row r="4" spans="1:10" ht="72" x14ac:dyDescent="0.3">
      <c r="A4" s="82" t="s">
        <v>1640</v>
      </c>
      <c r="B4" s="148">
        <v>32487</v>
      </c>
      <c r="C4" s="83" t="str">
        <f>IFERROR( VLOOKUP(tabAtas_Bloqueios[[#This Row],[CÓDIGO]],tabEstimativa[#Data],2,FALSE), "" )</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D4" s="146" t="s">
        <v>2111</v>
      </c>
      <c r="E4" s="78">
        <f ca="1">IFERROR( VLOOKUP(tabAtas_Bloqueios[[#This Row],[CHAVE]],tabAtas[#Data],4,FALSE), TODAY()+10)</f>
        <v>43726</v>
      </c>
      <c r="F4" s="147"/>
      <c r="G4" s="149" t="s">
        <v>1551</v>
      </c>
      <c r="H4" s="150">
        <v>43711.479826388888</v>
      </c>
      <c r="I4" s="199"/>
      <c r="J4" s="263" t="str">
        <f t="shared" si="0"/>
        <v>***</v>
      </c>
    </row>
    <row r="5" spans="1:10" ht="21.6" x14ac:dyDescent="0.3">
      <c r="A5" s="82" t="s">
        <v>1713</v>
      </c>
      <c r="B5" s="148">
        <v>49033</v>
      </c>
      <c r="C5" s="83" t="str">
        <f>IFERROR( VLOOKUP(tabAtas_Bloqueios[[#This Row],[CÓDIGO]],tabEstimativa[#Data],2,FALSE), "" )</f>
        <v>FOLHA DE PORTA EM IMBUIA - MED: 0,82 X 2,10 M</v>
      </c>
      <c r="D5" s="146" t="s">
        <v>2100</v>
      </c>
      <c r="E5" s="78">
        <f ca="1">IFERROR( VLOOKUP(tabAtas_Bloqueios[[#This Row],[CHAVE]],tabAtas[#Data],4,FALSE), TODAY()+10)</f>
        <v>43850</v>
      </c>
      <c r="F5" s="147"/>
      <c r="G5" s="149" t="s">
        <v>1551</v>
      </c>
      <c r="H5" s="150">
        <v>43706.481863425928</v>
      </c>
      <c r="I5" s="199"/>
      <c r="J5" s="263" t="str">
        <f t="shared" si="0"/>
        <v>***</v>
      </c>
    </row>
    <row r="6" spans="1:10" ht="21.6" x14ac:dyDescent="0.3">
      <c r="A6" s="82" t="s">
        <v>1713</v>
      </c>
      <c r="B6" s="148">
        <v>56519</v>
      </c>
      <c r="C6" s="83" t="str">
        <f>IFERROR( VLOOKUP(tabAtas_Bloqueios[[#This Row],[CÓDIGO]],tabEstimativa[#Data],2,FALSE), "" )</f>
        <v>FOLHA DE PORTA TIPO MEXICANA - MED.: 0,82 X 2,10 M</v>
      </c>
      <c r="D6" s="146" t="s">
        <v>2100</v>
      </c>
      <c r="E6" s="78">
        <f ca="1">IFERROR( VLOOKUP(tabAtas_Bloqueios[[#This Row],[CHAVE]],tabAtas[#Data],4,FALSE), TODAY()+10)</f>
        <v>43850</v>
      </c>
      <c r="F6" s="147"/>
      <c r="G6" s="168" t="s">
        <v>1551</v>
      </c>
      <c r="H6" s="169">
        <v>43711.432106481479</v>
      </c>
      <c r="I6" s="200"/>
      <c r="J6" s="263" t="str">
        <f t="shared" si="0"/>
        <v>***</v>
      </c>
    </row>
    <row r="7" spans="1:10" ht="43.2" x14ac:dyDescent="0.3">
      <c r="A7" s="82" t="s">
        <v>1640</v>
      </c>
      <c r="B7" s="148">
        <v>64821</v>
      </c>
      <c r="C7" s="83" t="str">
        <f>IFERROR( VLOOKUP(tabAtas_Bloqueios[[#This Row],[CÓDIGO]],tabEstimativa[#Data],2,FALSE), "" )</f>
        <v>TINTA PARA PISO - AMARELA - LATA COM 18 LITROS. COM TODOS OS DADOS TÉCNICOS DO PRODUTO (RENDIMENTO, MODO DE PREPARO, VALIDADE, COMPOSIÇÃO QUÍMICA, CERTIFICADO DE GARANTIA E ABNT NBR 11702 - TIPO 4.2.5) ESTAMPADOS NA EMBALAGEM.</v>
      </c>
      <c r="D7" s="146" t="s">
        <v>2111</v>
      </c>
      <c r="E7" s="78">
        <f ca="1">IFERROR( VLOOKUP(tabAtas_Bloqueios[[#This Row],[CHAVE]],tabAtas[#Data],4,FALSE), TODAY()+10)</f>
        <v>43726</v>
      </c>
      <c r="F7" s="147"/>
      <c r="G7" s="149" t="s">
        <v>1551</v>
      </c>
      <c r="H7" s="150">
        <v>43711.479826388888</v>
      </c>
      <c r="I7" s="199"/>
      <c r="J7" s="263" t="str">
        <f t="shared" si="0"/>
        <v>***</v>
      </c>
    </row>
    <row r="8" spans="1:10" ht="21.6" x14ac:dyDescent="0.3">
      <c r="A8" s="82" t="s">
        <v>1743</v>
      </c>
      <c r="B8" s="148">
        <v>65173</v>
      </c>
      <c r="C8" s="83" t="str">
        <f>IFERROR( VLOOKUP(tabAtas_Bloqueios[[#This Row],[CÓDIGO]],tabEstimativa[#Data],2,FALSE), "" )</f>
        <v>REPARO COMPLETO UNIVERSAL PARA DESCARGA -  CAIXA  ACOPLADA</v>
      </c>
      <c r="D8" s="146" t="s">
        <v>3345</v>
      </c>
      <c r="E8" s="78">
        <f ca="1">IFERROR( VLOOKUP(tabAtas_Bloqueios[[#This Row],[CHAVE]],tabAtas[#Data],4,FALSE), TODAY()+10)</f>
        <v>43899</v>
      </c>
      <c r="F8" s="147"/>
      <c r="G8" s="149" t="s">
        <v>1551</v>
      </c>
      <c r="H8" s="150">
        <v>43896.614641203705</v>
      </c>
      <c r="I8" s="199"/>
      <c r="J8" s="263" t="str">
        <f t="shared" si="0"/>
        <v>***</v>
      </c>
    </row>
    <row r="9" spans="1:10" ht="28.8" x14ac:dyDescent="0.3">
      <c r="A9" s="82" t="s">
        <v>1765</v>
      </c>
      <c r="B9" s="148">
        <v>77819</v>
      </c>
      <c r="C9" s="83" t="str">
        <f>IFERROR( VLOOKUP(tabAtas_Bloqueios[[#This Row],[CÓDIGO]],tabEstimativa[#Data],2,FALSE), "" )</f>
        <v>BOBINA DE SACO PLÁSTICO PICOTADO, PARA EMBALAGEM - MEDIDA: 35 X 45 CM, COM ESPESSURA DE 0,01 MM POR PAREDE, BOBINAS COM 400 SACOS CADA.</v>
      </c>
      <c r="D9" s="146" t="s">
        <v>3447</v>
      </c>
      <c r="E9" s="78">
        <f ca="1">IFERROR( VLOOKUP(tabAtas_Bloqueios[[#This Row],[CHAVE]],tabAtas[#Data],4,FALSE), TODAY()+10)</f>
        <v>43942</v>
      </c>
      <c r="F9" s="147"/>
      <c r="G9" s="149" t="s">
        <v>1551</v>
      </c>
      <c r="H9" s="150">
        <v>43900.685011574074</v>
      </c>
      <c r="I9" s="199"/>
      <c r="J9" s="263" t="str">
        <f t="shared" si="0"/>
        <v>***</v>
      </c>
    </row>
    <row r="10" spans="1:10" ht="21.6" x14ac:dyDescent="0.3">
      <c r="A10" s="82" t="s">
        <v>3322</v>
      </c>
      <c r="B10" s="148">
        <v>88726</v>
      </c>
      <c r="C10" s="83" t="str">
        <f>IFERROR( VLOOKUP(tabAtas_Bloqueios[[#This Row],[CÓDIGO]],tabEstimativa[#Data],2,FALSE), "" )</f>
        <v>DISJUNTOR NORMA DIN CURVA C PADRAO, BIPOLAR, 10 AMPERES</v>
      </c>
      <c r="D10" s="146" t="s">
        <v>3608</v>
      </c>
      <c r="E10" s="78">
        <f ca="1">IFERROR( VLOOKUP(tabAtas_Bloqueios[[#This Row],[CHAVE]],tabAtas[#Data],4,FALSE), TODAY()+10)</f>
        <v>44225</v>
      </c>
      <c r="F10" s="147"/>
      <c r="G10" s="149" t="s">
        <v>1551</v>
      </c>
      <c r="H10" s="150">
        <v>43998.309606481482</v>
      </c>
      <c r="I10" s="199"/>
      <c r="J10" s="263" t="str">
        <f t="shared" si="0"/>
        <v>***</v>
      </c>
    </row>
    <row r="11" spans="1:10" ht="21.6" x14ac:dyDescent="0.3">
      <c r="A11" s="82" t="s">
        <v>3322</v>
      </c>
      <c r="B11" s="148">
        <v>88727</v>
      </c>
      <c r="C11" s="83" t="str">
        <f>IFERROR( VLOOKUP(tabAtas_Bloqueios[[#This Row],[CÓDIGO]],tabEstimativa[#Data],2,FALSE), "" )</f>
        <v>DISJUNTOR NORMA DIN CURVA C PADRAO, BIPOLAR, 20 AMPERES</v>
      </c>
      <c r="D11" s="146" t="s">
        <v>3608</v>
      </c>
      <c r="E11" s="78">
        <f ca="1">IFERROR( VLOOKUP(tabAtas_Bloqueios[[#This Row],[CHAVE]],tabAtas[#Data],4,FALSE), TODAY()+10)</f>
        <v>44225</v>
      </c>
      <c r="F11" s="147"/>
      <c r="G11" s="149" t="s">
        <v>1551</v>
      </c>
      <c r="H11" s="150">
        <v>43998.309606481482</v>
      </c>
      <c r="I11" s="199"/>
      <c r="J11" s="263" t="str">
        <f t="shared" si="0"/>
        <v>***</v>
      </c>
    </row>
    <row r="12" spans="1:10" ht="21.6" x14ac:dyDescent="0.3">
      <c r="A12" s="82" t="s">
        <v>3322</v>
      </c>
      <c r="B12" s="148">
        <v>88728</v>
      </c>
      <c r="C12" s="83" t="str">
        <f>IFERROR( VLOOKUP(tabAtas_Bloqueios[[#This Row],[CÓDIGO]],tabEstimativa[#Data],2,FALSE), "" )</f>
        <v xml:space="preserve">DISJUNTOR NORMA DIN CURVA C PADRÂO, BIPOLAR, 32 AMPERES. </v>
      </c>
      <c r="D12" s="146" t="s">
        <v>3608</v>
      </c>
      <c r="E12" s="78">
        <f ca="1">IFERROR( VLOOKUP(tabAtas_Bloqueios[[#This Row],[CHAVE]],tabAtas[#Data],4,FALSE), TODAY()+10)</f>
        <v>44225</v>
      </c>
      <c r="F12" s="147"/>
      <c r="G12" s="149" t="s">
        <v>1551</v>
      </c>
      <c r="H12" s="150">
        <v>43998.309606481482</v>
      </c>
      <c r="I12" s="199"/>
      <c r="J12" s="263" t="str">
        <f t="shared" si="0"/>
        <v>***</v>
      </c>
    </row>
    <row r="13" spans="1:10" ht="21.6" x14ac:dyDescent="0.3">
      <c r="A13" s="82" t="s">
        <v>3322</v>
      </c>
      <c r="B13" s="148">
        <v>88729</v>
      </c>
      <c r="C13" s="83" t="str">
        <f>IFERROR( VLOOKUP(tabAtas_Bloqueios[[#This Row],[CÓDIGO]],tabEstimativa[#Data],2,FALSE), "" )</f>
        <v>DISJUNTOR NORMA DIN CURVA C PADRAO, BIPOLAR, 40 AMPERES</v>
      </c>
      <c r="D13" s="146" t="s">
        <v>3608</v>
      </c>
      <c r="E13" s="78">
        <f ca="1">IFERROR( VLOOKUP(tabAtas_Bloqueios[[#This Row],[CHAVE]],tabAtas[#Data],4,FALSE), TODAY()+10)</f>
        <v>44225</v>
      </c>
      <c r="F13" s="147"/>
      <c r="G13" s="149" t="s">
        <v>1551</v>
      </c>
      <c r="H13" s="150">
        <v>43998.311469907407</v>
      </c>
      <c r="I13" s="199"/>
      <c r="J13" s="263" t="str">
        <f t="shared" si="0"/>
        <v>***</v>
      </c>
    </row>
    <row r="14" spans="1:10" ht="21.6" x14ac:dyDescent="0.3">
      <c r="A14" s="82" t="s">
        <v>3322</v>
      </c>
      <c r="B14" s="148">
        <v>88730</v>
      </c>
      <c r="C14" s="83" t="str">
        <f>IFERROR( VLOOKUP(tabAtas_Bloqueios[[#This Row],[CÓDIGO]],tabEstimativa[#Data],2,FALSE), "" )</f>
        <v xml:space="preserve">DISJUNTOR NORMA DIN CURVA C PADRÃO, BIPOLAR, 50 AMPERES. </v>
      </c>
      <c r="D14" s="146" t="s">
        <v>3608</v>
      </c>
      <c r="E14" s="78">
        <f ca="1">IFERROR( VLOOKUP(tabAtas_Bloqueios[[#This Row],[CHAVE]],tabAtas[#Data],4,FALSE), TODAY()+10)</f>
        <v>44225</v>
      </c>
      <c r="F14" s="147"/>
      <c r="G14" s="149" t="s">
        <v>1551</v>
      </c>
      <c r="H14" s="150">
        <v>43998.311469907407</v>
      </c>
      <c r="I14" s="199"/>
      <c r="J14" s="263" t="str">
        <f t="shared" si="0"/>
        <v>***</v>
      </c>
    </row>
    <row r="15" spans="1:10" ht="21.6" x14ac:dyDescent="0.3">
      <c r="A15" s="82" t="s">
        <v>3322</v>
      </c>
      <c r="B15" s="148">
        <v>88732</v>
      </c>
      <c r="C15" s="83" t="str">
        <f>IFERROR( VLOOKUP(tabAtas_Bloqueios[[#This Row],[CÓDIGO]],tabEstimativa[#Data],2,FALSE), "" )</f>
        <v xml:space="preserve">DISJUNTOR NORMA DIN CURVA C PADRÃO, TRIPOLAR, 20 AMPERES. </v>
      </c>
      <c r="D15" s="146" t="s">
        <v>3608</v>
      </c>
      <c r="E15" s="78">
        <f ca="1">IFERROR( VLOOKUP(tabAtas_Bloqueios[[#This Row],[CHAVE]],tabAtas[#Data],4,FALSE), TODAY()+10)</f>
        <v>44225</v>
      </c>
      <c r="F15" s="147"/>
      <c r="G15" s="149" t="s">
        <v>1551</v>
      </c>
      <c r="H15" s="150">
        <v>43998.311469907407</v>
      </c>
      <c r="I15" s="199"/>
      <c r="J15" s="263" t="str">
        <f t="shared" si="0"/>
        <v>***</v>
      </c>
    </row>
    <row r="16" spans="1:10" ht="21.6" x14ac:dyDescent="0.3">
      <c r="A16" s="82" t="s">
        <v>3322</v>
      </c>
      <c r="B16" s="148">
        <v>88733</v>
      </c>
      <c r="C16" s="83" t="str">
        <f>IFERROR( VLOOKUP(tabAtas_Bloqueios[[#This Row],[CÓDIGO]],tabEstimativa[#Data],2,FALSE), "" )</f>
        <v>DISJUNTOR NORMA DIN CURVA C PADRAO, TRIPOLAR, 32 AMPERES</v>
      </c>
      <c r="D16" s="146" t="s">
        <v>3608</v>
      </c>
      <c r="E16" s="78">
        <f ca="1">IFERROR( VLOOKUP(tabAtas_Bloqueios[[#This Row],[CHAVE]],tabAtas[#Data],4,FALSE), TODAY()+10)</f>
        <v>44225</v>
      </c>
      <c r="F16" s="147"/>
      <c r="G16" s="149" t="s">
        <v>1551</v>
      </c>
      <c r="H16" s="150">
        <v>43998.314016203702</v>
      </c>
      <c r="I16" s="199"/>
      <c r="J16" s="263" t="str">
        <f t="shared" si="0"/>
        <v>***</v>
      </c>
    </row>
    <row r="17" spans="1:10" ht="21.6" x14ac:dyDescent="0.3">
      <c r="A17" s="82" t="s">
        <v>3322</v>
      </c>
      <c r="B17" s="148">
        <v>88734</v>
      </c>
      <c r="C17" s="83" t="str">
        <f>IFERROR( VLOOKUP(tabAtas_Bloqueios[[#This Row],[CÓDIGO]],tabEstimativa[#Data],2,FALSE), "" )</f>
        <v>DISJUNTOR NORMA DIN CURVA C PADRAO, TRIPOLAR, 40 AMPERES</v>
      </c>
      <c r="D17" s="146" t="s">
        <v>3608</v>
      </c>
      <c r="E17" s="78">
        <f ca="1">IFERROR( VLOOKUP(tabAtas_Bloqueios[[#This Row],[CHAVE]],tabAtas[#Data],4,FALSE), TODAY()+10)</f>
        <v>44225</v>
      </c>
      <c r="F17" s="147"/>
      <c r="G17" s="149" t="s">
        <v>1551</v>
      </c>
      <c r="H17" s="150">
        <v>43998.314016203702</v>
      </c>
      <c r="I17" s="199"/>
      <c r="J17" s="263" t="str">
        <f t="shared" si="0"/>
        <v>***</v>
      </c>
    </row>
    <row r="18" spans="1:10" ht="21.6" x14ac:dyDescent="0.3">
      <c r="A18" s="82" t="s">
        <v>3322</v>
      </c>
      <c r="B18" s="148">
        <v>88735</v>
      </c>
      <c r="C18" s="83" t="str">
        <f>IFERROR( VLOOKUP(tabAtas_Bloqueios[[#This Row],[CÓDIGO]],tabEstimativa[#Data],2,FALSE), "" )</f>
        <v>DISJUNTOR NORMA DIN CURVA C PADRAO, TRIPOLAR, 50 AMPERES</v>
      </c>
      <c r="D18" s="146" t="s">
        <v>3608</v>
      </c>
      <c r="E18" s="78">
        <f ca="1">IFERROR( VLOOKUP(tabAtas_Bloqueios[[#This Row],[CHAVE]],tabAtas[#Data],4,FALSE), TODAY()+10)</f>
        <v>44225</v>
      </c>
      <c r="F18" s="147"/>
      <c r="G18" s="149" t="s">
        <v>1551</v>
      </c>
      <c r="H18" s="150">
        <v>43998.314016203702</v>
      </c>
      <c r="I18" s="199"/>
      <c r="J18" s="263" t="str">
        <f t="shared" si="0"/>
        <v>***</v>
      </c>
    </row>
    <row r="19" spans="1:10" ht="21.6" x14ac:dyDescent="0.3">
      <c r="A19" s="82" t="s">
        <v>3322</v>
      </c>
      <c r="B19" s="148">
        <v>88740</v>
      </c>
      <c r="C19" s="83" t="str">
        <f>IFERROR( VLOOKUP(tabAtas_Bloqueios[[#This Row],[CÓDIGO]],tabEstimativa[#Data],2,FALSE), "" )</f>
        <v xml:space="preserve">DISJUNTOR NORMA DIN CURVA C PADRÃO, BIPOLAR, 63 AMPERES. </v>
      </c>
      <c r="D19" s="146" t="s">
        <v>3608</v>
      </c>
      <c r="E19" s="78">
        <f ca="1">IFERROR( VLOOKUP(tabAtas_Bloqueios[[#This Row],[CHAVE]],tabAtas[#Data],4,FALSE), TODAY()+10)</f>
        <v>44225</v>
      </c>
      <c r="F19" s="147"/>
      <c r="G19" s="149" t="s">
        <v>1551</v>
      </c>
      <c r="H19" s="150">
        <v>43998.311469907407</v>
      </c>
      <c r="I19" s="199"/>
      <c r="J19" s="263" t="str">
        <f t="shared" si="0"/>
        <v>***</v>
      </c>
    </row>
    <row r="20" spans="1:10" ht="21.6" x14ac:dyDescent="0.3">
      <c r="A20" s="82" t="s">
        <v>3322</v>
      </c>
      <c r="B20" s="148">
        <v>88744</v>
      </c>
      <c r="C20" s="83" t="str">
        <f>IFERROR( VLOOKUP(tabAtas_Bloqueios[[#This Row],[CÓDIGO]],tabEstimativa[#Data],2,FALSE), "" )</f>
        <v>DISJUNTOR NORMA DIN CURVA C PADRAO, TRIPOLAR, 63 AMPERES</v>
      </c>
      <c r="D20" s="146" t="s">
        <v>3608</v>
      </c>
      <c r="E20" s="78">
        <f ca="1">IFERROR( VLOOKUP(tabAtas_Bloqueios[[#This Row],[CHAVE]],tabAtas[#Data],4,FALSE), TODAY()+10)</f>
        <v>44225</v>
      </c>
      <c r="F20" s="147"/>
      <c r="G20" s="149" t="s">
        <v>1551</v>
      </c>
      <c r="H20" s="150">
        <v>43998.314016203702</v>
      </c>
      <c r="I20" s="199"/>
      <c r="J20" s="263" t="str">
        <f t="shared" si="0"/>
        <v>***</v>
      </c>
    </row>
    <row r="21" spans="1:10" ht="21.6" x14ac:dyDescent="0.3">
      <c r="A21" s="82" t="s">
        <v>3322</v>
      </c>
      <c r="B21" s="148">
        <v>88745</v>
      </c>
      <c r="C21" s="83" t="str">
        <f>IFERROR( VLOOKUP(tabAtas_Bloqueios[[#This Row],[CÓDIGO]],tabEstimativa[#Data],2,FALSE), "" )</f>
        <v xml:space="preserve">DISJUNTOR NORMA DIN CURVA C PADRÃO, TRIPOLAR, 80 AMPERES. </v>
      </c>
      <c r="D21" s="146" t="s">
        <v>3608</v>
      </c>
      <c r="E21" s="78">
        <f ca="1">IFERROR( VLOOKUP(tabAtas_Bloqueios[[#This Row],[CHAVE]],tabAtas[#Data],4,FALSE), TODAY()+10)</f>
        <v>44225</v>
      </c>
      <c r="F21" s="147"/>
      <c r="G21" s="149" t="s">
        <v>1551</v>
      </c>
      <c r="H21" s="150">
        <v>43998.314016203702</v>
      </c>
      <c r="I21" s="199"/>
      <c r="J21" s="263" t="str">
        <f t="shared" si="0"/>
        <v>***</v>
      </c>
    </row>
    <row r="22" spans="1:10" ht="21.6" x14ac:dyDescent="0.3">
      <c r="A22" s="82" t="s">
        <v>3322</v>
      </c>
      <c r="B22" s="148">
        <v>88746</v>
      </c>
      <c r="C22" s="83" t="str">
        <f>IFERROR( VLOOKUP(tabAtas_Bloqueios[[#This Row],[CÓDIGO]],tabEstimativa[#Data],2,FALSE), "" )</f>
        <v>DISJUNTOR NORMA DIN CURVA C PADRAO, TRIPOLAR, 100 AMPERES</v>
      </c>
      <c r="D22" s="146" t="s">
        <v>3608</v>
      </c>
      <c r="E22" s="78">
        <f ca="1">IFERROR( VLOOKUP(tabAtas_Bloqueios[[#This Row],[CHAVE]],tabAtas[#Data],4,FALSE), TODAY()+10)</f>
        <v>44225</v>
      </c>
      <c r="F22" s="147"/>
      <c r="G22" s="149" t="s">
        <v>1551</v>
      </c>
      <c r="H22" s="150">
        <v>43998.311469907407</v>
      </c>
      <c r="I22" s="199"/>
      <c r="J22" s="263" t="str">
        <f t="shared" si="0"/>
        <v>***</v>
      </c>
    </row>
    <row r="23" spans="1:10" ht="21.6" x14ac:dyDescent="0.3">
      <c r="A23" s="82" t="s">
        <v>3322</v>
      </c>
      <c r="B23" s="148">
        <v>88747</v>
      </c>
      <c r="C23" s="83" t="str">
        <f>IFERROR( VLOOKUP(tabAtas_Bloqueios[[#This Row],[CÓDIGO]],tabEstimativa[#Data],2,FALSE), "" )</f>
        <v>DISJUNTOR NORMA DIN CURVA C PADRAO, TRIPOLAR, 125 AMPERES</v>
      </c>
      <c r="D23" s="146" t="s">
        <v>3608</v>
      </c>
      <c r="E23" s="78">
        <f ca="1">IFERROR( VLOOKUP(tabAtas_Bloqueios[[#This Row],[CHAVE]],tabAtas[#Data],4,FALSE), TODAY()+10)</f>
        <v>44225</v>
      </c>
      <c r="F23" s="147"/>
      <c r="G23" s="149" t="s">
        <v>1551</v>
      </c>
      <c r="H23" s="150">
        <v>43998.311469907407</v>
      </c>
      <c r="I23" s="199"/>
      <c r="J23" s="263" t="str">
        <f t="shared" si="0"/>
        <v>***</v>
      </c>
    </row>
    <row r="24" spans="1:10" ht="28.8" x14ac:dyDescent="0.3">
      <c r="A24" s="82" t="s">
        <v>3322</v>
      </c>
      <c r="B24" s="148">
        <v>102819</v>
      </c>
      <c r="C24" s="83" t="str">
        <f>IFERROR( VLOOKUP(tabAtas_Bloqueios[[#This Row],[CÓDIGO]],tabEstimativa[#Data],2,FALSE), "" )</f>
        <v xml:space="preserve">DISJUNTOR TRIPOLAR IN = 150A, TENSÃO MÍNIMA DE OPERAÇÃO 240V, CURVA C, NBR 60947-2 - CATEGORIA "A". </v>
      </c>
      <c r="D24" s="146" t="s">
        <v>3608</v>
      </c>
      <c r="E24" s="78">
        <f ca="1">IFERROR( VLOOKUP(tabAtas_Bloqueios[[#This Row],[CHAVE]],tabAtas[#Data],4,FALSE), TODAY()+10)</f>
        <v>44225</v>
      </c>
      <c r="F24" s="147"/>
      <c r="G24" s="149" t="s">
        <v>1551</v>
      </c>
      <c r="H24" s="150">
        <v>43998.314016203702</v>
      </c>
      <c r="I24" s="199"/>
      <c r="J24" s="263" t="str">
        <f t="shared" si="0"/>
        <v>***</v>
      </c>
    </row>
    <row r="25" spans="1:10" ht="21.6" x14ac:dyDescent="0.3">
      <c r="A25" s="82" t="s">
        <v>3322</v>
      </c>
      <c r="B25" s="148">
        <v>110771</v>
      </c>
      <c r="C25" s="83" t="str">
        <f>IFERROR( VLOOKUP(tabAtas_Bloqueios[[#This Row],[CÓDIGO]],tabEstimativa[#Data],2,FALSE), "" )</f>
        <v xml:space="preserve">DISJUNTOR NORMA DIN, CURVA C PADRÂO, BIPOLAR - 25 AMPERES. </v>
      </c>
      <c r="D25" s="146" t="s">
        <v>3608</v>
      </c>
      <c r="E25" s="78">
        <f ca="1">IFERROR( VLOOKUP(tabAtas_Bloqueios[[#This Row],[CHAVE]],tabAtas[#Data],4,FALSE), TODAY()+10)</f>
        <v>44225</v>
      </c>
      <c r="F25" s="147"/>
      <c r="G25" s="149" t="s">
        <v>1551</v>
      </c>
      <c r="H25" s="150">
        <v>43998.314016203702</v>
      </c>
      <c r="I25" s="199"/>
      <c r="J25" s="263" t="str">
        <f t="shared" si="0"/>
        <v>***</v>
      </c>
    </row>
    <row r="26" spans="1:10" ht="57.6" x14ac:dyDescent="0.3">
      <c r="A26" s="82" t="s">
        <v>3255</v>
      </c>
      <c r="B26" s="148">
        <v>127331</v>
      </c>
      <c r="C26" s="83" t="str">
        <f>IFERROR( VLOOKUP(tabAtas_Bloqueios[[#This Row],[CÓDIGO]],tabEstimativa[#Data],2,FALSE), "" )</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D26" s="146" t="s">
        <v>3609</v>
      </c>
      <c r="E26" s="78">
        <f ca="1">IFERROR( VLOOKUP(tabAtas_Bloqueios[[#This Row],[CHAVE]],tabAtas[#Data],4,FALSE), TODAY()+10)</f>
        <v>44218</v>
      </c>
      <c r="F26" s="147"/>
      <c r="G26" s="149" t="s">
        <v>1551</v>
      </c>
      <c r="H26" s="150">
        <v>43998.400081018517</v>
      </c>
      <c r="I26" s="199"/>
      <c r="J26" s="263" t="str">
        <f t="shared" si="0"/>
        <v>***</v>
      </c>
    </row>
    <row r="27" spans="1:10" ht="57.6" x14ac:dyDescent="0.3">
      <c r="A27" s="82" t="s">
        <v>3255</v>
      </c>
      <c r="B27" s="148">
        <v>127331</v>
      </c>
      <c r="C27" s="83" t="str">
        <f>IFERROR( VLOOKUP(tabAtas_Bloqueios[[#This Row],[CÓDIGO]],tabEstimativa[#Data],2,FALSE), "" )</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D27" s="146" t="s">
        <v>3607</v>
      </c>
      <c r="E27" s="78">
        <f ca="1">IFERROR( VLOOKUP(tabAtas_Bloqueios[[#This Row],[CHAVE]],tabAtas[#Data],4,FALSE), TODAY()+10)</f>
        <v>44218</v>
      </c>
      <c r="F27" s="147"/>
      <c r="G27" s="149" t="s">
        <v>1551</v>
      </c>
      <c r="H27" s="150">
        <v>43997.671215277776</v>
      </c>
      <c r="I27" s="199"/>
      <c r="J27" s="263" t="str">
        <f t="shared" si="0"/>
        <v>***</v>
      </c>
    </row>
    <row r="28" spans="1:10" ht="28.8" x14ac:dyDescent="0.3">
      <c r="A28" s="82" t="s">
        <v>3322</v>
      </c>
      <c r="B28" s="148">
        <v>129961</v>
      </c>
      <c r="C28" s="83" t="str">
        <f>IFERROR( VLOOKUP(tabAtas_Bloqueios[[#This Row],[CÓDIGO]],tabEstimativa[#Data],2,FALSE), "" )</f>
        <v>DISJUNTOR TRIPOLAR IN 350 A, TENSAO MINIMA DE OPERACAO 220 V, CURVA C, NBR 60947-2, CATEGORIA A</v>
      </c>
      <c r="D28" s="146" t="s">
        <v>3608</v>
      </c>
      <c r="E28" s="78">
        <f ca="1">IFERROR( VLOOKUP(tabAtas_Bloqueios[[#This Row],[CHAVE]],tabAtas[#Data],4,FALSE), TODAY()+10)</f>
        <v>44225</v>
      </c>
      <c r="F28" s="147"/>
      <c r="G28" s="149" t="s">
        <v>1551</v>
      </c>
      <c r="H28" s="150">
        <v>43998.314016203702</v>
      </c>
      <c r="I28" s="199"/>
      <c r="J28" s="263" t="str">
        <f t="shared" si="0"/>
        <v>***</v>
      </c>
    </row>
    <row r="29" spans="1:10" ht="115.2" x14ac:dyDescent="0.3">
      <c r="A29" s="82" t="s">
        <v>1640</v>
      </c>
      <c r="B29" s="148">
        <v>135225</v>
      </c>
      <c r="C29" s="83" t="str">
        <f>IFERROR( VLOOKUP(tabAtas_Bloqueios[[#This Row],[CÓDIGO]],tabEstimativa[#Data],2,FALSE), "" )</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D29" s="146" t="s">
        <v>2111</v>
      </c>
      <c r="E29" s="78">
        <f ca="1">IFERROR( VLOOKUP(tabAtas_Bloqueios[[#This Row],[CHAVE]],tabAtas[#Data],4,FALSE), TODAY()+10)</f>
        <v>43726</v>
      </c>
      <c r="F29" s="147"/>
      <c r="G29" s="149" t="s">
        <v>1551</v>
      </c>
      <c r="H29" s="150">
        <v>43711.479826388888</v>
      </c>
      <c r="I29" s="199"/>
      <c r="J29" s="263" t="str">
        <f t="shared" si="0"/>
        <v>***</v>
      </c>
    </row>
    <row r="30" spans="1:10" ht="115.2" x14ac:dyDescent="0.3">
      <c r="A30" s="82" t="s">
        <v>1640</v>
      </c>
      <c r="B30" s="148">
        <v>135227</v>
      </c>
      <c r="C30" s="83" t="str">
        <f>IFERROR( VLOOKUP(tabAtas_Bloqueios[[#This Row],[CÓDIGO]],tabEstimativa[#Data],2,FALSE), "" )</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D30" s="146" t="s">
        <v>2111</v>
      </c>
      <c r="E30" s="78">
        <f ca="1">IFERROR( VLOOKUP(tabAtas_Bloqueios[[#This Row],[CHAVE]],tabAtas[#Data],4,FALSE), TODAY()+10)</f>
        <v>43726</v>
      </c>
      <c r="F30" s="147"/>
      <c r="G30" s="149" t="s">
        <v>1551</v>
      </c>
      <c r="H30" s="150">
        <v>43711.479826388888</v>
      </c>
      <c r="I30" s="199"/>
      <c r="J30" s="263" t="str">
        <f t="shared" si="0"/>
        <v>***</v>
      </c>
    </row>
    <row r="31" spans="1:10" ht="115.2" x14ac:dyDescent="0.3">
      <c r="A31" s="82" t="s">
        <v>1640</v>
      </c>
      <c r="B31" s="148">
        <v>135239</v>
      </c>
      <c r="C31" s="83" t="str">
        <f>IFERROR( VLOOKUP(tabAtas_Bloqueios[[#This Row],[CÓDIGO]],tabEstimativa[#Data],2,FALSE), "" )</f>
        <v>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31" s="146" t="s">
        <v>2111</v>
      </c>
      <c r="E31" s="78">
        <f ca="1">IFERROR( VLOOKUP(tabAtas_Bloqueios[[#This Row],[CHAVE]],tabAtas[#Data],4,FALSE), TODAY()+10)</f>
        <v>43726</v>
      </c>
      <c r="F31" s="147"/>
      <c r="G31" s="149" t="s">
        <v>1551</v>
      </c>
      <c r="H31" s="150">
        <v>43711.479826388888</v>
      </c>
      <c r="I31" s="199"/>
      <c r="J31" s="263" t="str">
        <f t="shared" si="0"/>
        <v>***</v>
      </c>
    </row>
  </sheetData>
  <sortState xmlns:xlrd2="http://schemas.microsoft.com/office/spreadsheetml/2017/richdata2" ref="A3:J31">
    <sortCondition ref="B2:B31"/>
    <sortCondition ref="A2:A31"/>
  </sortState>
  <mergeCells count="1">
    <mergeCell ref="A1:H1"/>
  </mergeCells>
  <dataValidations count="2">
    <dataValidation type="list" allowBlank="1" showInputMessage="1" showErrorMessage="1" sqref="F3:F31" xr:uid="{00000000-0002-0000-0400-000000000000}">
      <formula1>"sim"</formula1>
    </dataValidation>
    <dataValidation type="list" allowBlank="1" showInputMessage="1" showErrorMessage="1" sqref="I3:I31" xr:uid="{00000000-0002-0000-0400-000001000000}">
      <formula1>",sim"</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16806" r:id="rId4" name="btn_AtaBloqReord">
          <controlPr defaultSize="0" autoLine="0" r:id="rId5">
            <anchor moveWithCells="1">
              <from>
                <xdr:col>2</xdr:col>
                <xdr:colOff>3733800</xdr:colOff>
                <xdr:row>0</xdr:row>
                <xdr:rowOff>53340</xdr:rowOff>
              </from>
              <to>
                <xdr:col>3</xdr:col>
                <xdr:colOff>548640</xdr:colOff>
                <xdr:row>0</xdr:row>
                <xdr:rowOff>495300</xdr:rowOff>
              </to>
            </anchor>
          </controlPr>
        </control>
      </mc:Choice>
      <mc:Fallback>
        <control shapeId="416806" r:id="rId4" name="btn_AtaBloqReord"/>
      </mc:Fallback>
    </mc:AlternateContent>
    <mc:AlternateContent xmlns:mc="http://schemas.openxmlformats.org/markup-compatibility/2006">
      <mc:Choice Requires="x14">
        <control shapeId="416792" r:id="rId6" name="btn_AtaBloqNovo">
          <controlPr defaultSize="0" autoLine="0" r:id="rId7">
            <anchor moveWithCells="1">
              <from>
                <xdr:col>2</xdr:col>
                <xdr:colOff>1089660</xdr:colOff>
                <xdr:row>0</xdr:row>
                <xdr:rowOff>53340</xdr:rowOff>
              </from>
              <to>
                <xdr:col>2</xdr:col>
                <xdr:colOff>3627120</xdr:colOff>
                <xdr:row>0</xdr:row>
                <xdr:rowOff>495300</xdr:rowOff>
              </to>
            </anchor>
          </controlPr>
        </control>
      </mc:Choice>
      <mc:Fallback>
        <control shapeId="416792" r:id="rId6" name="btn_AtaBloqNovo"/>
      </mc:Fallback>
    </mc:AlternateContent>
    <mc:AlternateContent xmlns:mc="http://schemas.openxmlformats.org/markup-compatibility/2006">
      <mc:Choice Requires="x14">
        <control shapeId="416775" r:id="rId8" name="btn_AtaBloqVol">
          <controlPr defaultSize="0" autoLine="0" r:id="rId9">
            <anchor moveWithCells="1">
              <from>
                <xdr:col>0</xdr:col>
                <xdr:colOff>60960</xdr:colOff>
                <xdr:row>0</xdr:row>
                <xdr:rowOff>53340</xdr:rowOff>
              </from>
              <to>
                <xdr:col>2</xdr:col>
                <xdr:colOff>982980</xdr:colOff>
                <xdr:row>0</xdr:row>
                <xdr:rowOff>495300</xdr:rowOff>
              </to>
            </anchor>
          </controlPr>
        </control>
      </mc:Choice>
      <mc:Fallback>
        <control shapeId="416775" r:id="rId8" name="btn_AtaBloqVol"/>
      </mc:Fallback>
    </mc:AlternateContent>
    <mc:AlternateContent xmlns:mc="http://schemas.openxmlformats.org/markup-compatibility/2006">
      <mc:Choice Requires="x14">
        <control shapeId="416817" r:id="rId10" name="btn_AtaBloqImport">
          <controlPr defaultSize="0" autoLine="0" r:id="rId11">
            <anchor moveWithCells="1">
              <from>
                <xdr:col>3</xdr:col>
                <xdr:colOff>647700</xdr:colOff>
                <xdr:row>0</xdr:row>
                <xdr:rowOff>53340</xdr:rowOff>
              </from>
              <to>
                <xdr:col>3</xdr:col>
                <xdr:colOff>3185160</xdr:colOff>
                <xdr:row>0</xdr:row>
                <xdr:rowOff>495300</xdr:rowOff>
              </to>
            </anchor>
          </controlPr>
        </control>
      </mc:Choice>
      <mc:Fallback>
        <control shapeId="416817" r:id="rId10" name="btn_AtaBloqImport"/>
      </mc:Fallback>
    </mc:AlternateContent>
  </controls>
  <tableParts count="1">
    <tablePart r:id="rId1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Atas!$A$134:$A$213</xm:f>
          </x14:formula1>
          <xm:sqref>A3:A31</xm:sqref>
        </x14:dataValidation>
        <x14:dataValidation type="list" allowBlank="1" showInputMessage="1" showErrorMessage="1" xr:uid="{00000000-0002-0000-0400-000003000000}">
          <x14:formula1>
            <xm:f>Estimativas!$A$3:$A$1274</xm:f>
          </x14:formula1>
          <xm:sqref>B3:B31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6"/>
  <dimension ref="A1:O1323"/>
  <sheetViews>
    <sheetView workbookViewId="0">
      <pane xSplit="15" ySplit="2" topLeftCell="P3" activePane="bottomRight" state="frozen"/>
      <selection pane="topRight" activeCell="M1" sqref="M1"/>
      <selection pane="bottomLeft" activeCell="A3" sqref="A3"/>
      <selection pane="bottomRight" activeCell="A410" sqref="A410:O410"/>
    </sheetView>
  </sheetViews>
  <sheetFormatPr defaultRowHeight="14.4" x14ac:dyDescent="0.3"/>
  <cols>
    <col min="1" max="1" width="10.33203125" customWidth="1"/>
    <col min="2" max="2" width="92" customWidth="1"/>
    <col min="3" max="3" width="9.6640625" customWidth="1"/>
    <col min="4" max="4" width="9.5546875" customWidth="1"/>
    <col min="5" max="5" width="9.6640625" customWidth="1"/>
    <col min="6" max="6" width="14.5546875" bestFit="1" customWidth="1"/>
    <col min="7" max="7" width="5.33203125" customWidth="1"/>
    <col min="8" max="8" width="12.109375" customWidth="1"/>
    <col min="9" max="9" width="10.44140625" bestFit="1" customWidth="1"/>
    <col min="10" max="11" width="10.44140625" customWidth="1"/>
    <col min="12" max="12" width="14.109375" customWidth="1"/>
    <col min="13" max="13" width="17.109375" hidden="1" customWidth="1"/>
    <col min="14" max="14" width="19.33203125" hidden="1" customWidth="1"/>
    <col min="15" max="15" width="4.5546875" style="34" customWidth="1"/>
  </cols>
  <sheetData>
    <row r="1" spans="1:15" ht="45" customHeight="1" x14ac:dyDescent="0.3">
      <c r="A1" s="404"/>
      <c r="B1" s="404"/>
      <c r="C1" s="404"/>
      <c r="D1" s="404"/>
      <c r="E1" s="404"/>
      <c r="F1" s="404"/>
      <c r="G1" s="404"/>
      <c r="H1" s="404"/>
      <c r="I1" s="404"/>
      <c r="J1" s="404"/>
      <c r="K1" s="404"/>
      <c r="L1" s="404"/>
      <c r="M1" s="404"/>
      <c r="N1" s="404"/>
      <c r="O1" s="404"/>
    </row>
    <row r="2" spans="1:15" ht="34.5" customHeight="1" x14ac:dyDescent="0.3">
      <c r="A2" s="47" t="s">
        <v>0</v>
      </c>
      <c r="B2" s="40" t="s">
        <v>1</v>
      </c>
      <c r="C2" s="49" t="s">
        <v>1511</v>
      </c>
      <c r="D2" s="34" t="s">
        <v>1176</v>
      </c>
      <c r="E2" s="34" t="s">
        <v>1177</v>
      </c>
      <c r="F2" s="34" t="s">
        <v>1178</v>
      </c>
      <c r="G2" s="47" t="s">
        <v>1376</v>
      </c>
      <c r="H2" s="79" t="s">
        <v>1175</v>
      </c>
      <c r="I2" s="34" t="s">
        <v>1197</v>
      </c>
      <c r="J2" s="34" t="s">
        <v>2108</v>
      </c>
      <c r="K2" s="34" t="s">
        <v>2125</v>
      </c>
      <c r="L2" s="34" t="s">
        <v>1956</v>
      </c>
      <c r="M2" s="34" t="s">
        <v>1549</v>
      </c>
      <c r="N2" s="34" t="s">
        <v>1550</v>
      </c>
      <c r="O2" s="34" t="s">
        <v>1552</v>
      </c>
    </row>
    <row r="3" spans="1:15" hidden="1" x14ac:dyDescent="0.3">
      <c r="A3" s="77">
        <v>4680</v>
      </c>
      <c r="B3" s="83" t="str">
        <f>VLOOKUP(tabSaldoAta[[#This Row],[CÓDIGO]],tabEstimativa[#Data],2,FALSE)</f>
        <v>LENCOL DESCARTAVEL 70 CM X 50 MT</v>
      </c>
      <c r="C3" s="82" t="s">
        <v>1682</v>
      </c>
      <c r="D3" s="80">
        <v>243</v>
      </c>
      <c r="E3" s="81">
        <v>2018</v>
      </c>
      <c r="F3" s="78">
        <v>43815</v>
      </c>
      <c r="G3" s="264">
        <v>12</v>
      </c>
      <c r="H3" s="99">
        <v>32004</v>
      </c>
      <c r="I3" s="78"/>
      <c r="J3" s="181">
        <f>SUMIFS(tabConsumoAta[CONSUMIDO],tabConsumoAta[CÓDIGO],tabSaldoAta[[#This Row],[CÓDIGO]],tabConsumoAta[ATA],tabSaldoAta[[#This Row],[CHAVE]])</f>
        <v>8000</v>
      </c>
      <c r="K3" s="181">
        <f>SUMIFS(tabAtaCessão[QUANTIDADE],tabAtaCessão[CÓDIGO],tabSaldoAta[[#This Row],[CÓDIGO]],tabAtaCessão[ATA],tabSaldoAta[[#This Row],[CHAVE]])</f>
        <v>0</v>
      </c>
      <c r="L3" s="162">
        <f>tabSaldoAta[[#This Row],[ESTIMATIVA]] - tabSaldoAta[[#This Row],[CONSUMO]] - tabSaldoAta[[#This Row],[CESSÃO]]</f>
        <v>24004</v>
      </c>
      <c r="M3" s="92" t="s">
        <v>1551</v>
      </c>
      <c r="N3" s="93">
        <v>43684.621898148151</v>
      </c>
      <c r="O3" s="34" t="str">
        <f>"*"</f>
        <v>*</v>
      </c>
    </row>
    <row r="4" spans="1:15" hidden="1" x14ac:dyDescent="0.3">
      <c r="A4" s="77">
        <v>4680</v>
      </c>
      <c r="B4" s="83" t="str">
        <f>VLOOKUP(tabSaldoAta[[#This Row],[CÓDIGO]],tabEstimativa[#Data],2,FALSE)</f>
        <v>LENCOL DESCARTAVEL 70 CM X 50 MT</v>
      </c>
      <c r="C4" s="82" t="s">
        <v>3623</v>
      </c>
      <c r="D4" s="80" t="s">
        <v>2027</v>
      </c>
      <c r="E4" s="81">
        <v>2020</v>
      </c>
      <c r="F4" s="78">
        <v>44210</v>
      </c>
      <c r="G4" s="264">
        <v>12</v>
      </c>
      <c r="H4" s="99">
        <v>24000</v>
      </c>
      <c r="I4" s="78">
        <v>43756</v>
      </c>
      <c r="J4" s="181">
        <f>SUMIFS(tabConsumoAta[CONSUMIDO],tabConsumoAta[CÓDIGO],tabSaldoAta[[#This Row],[CÓDIGO]],tabConsumoAta[ATA],tabSaldoAta[[#This Row],[CHAVE]])</f>
        <v>10000</v>
      </c>
      <c r="K4" s="181">
        <f>SUMIFS(tabAtaCessão[QUANTIDADE],tabAtaCessão[CÓDIGO],tabSaldoAta[[#This Row],[CÓDIGO]],tabAtaCessão[ATA],tabSaldoAta[[#This Row],[CHAVE]])</f>
        <v>0</v>
      </c>
      <c r="L4" s="162">
        <f>tabSaldoAta[[#This Row],[ESTIMATIVA]] - tabSaldoAta[[#This Row],[CONSUMO]] - tabSaldoAta[[#This Row],[CESSÃO]]</f>
        <v>14000</v>
      </c>
      <c r="M4" s="92" t="s">
        <v>1551</v>
      </c>
      <c r="N4" s="93">
        <v>44000.32885416667</v>
      </c>
      <c r="O4" s="34" t="s">
        <v>1555</v>
      </c>
    </row>
    <row r="5" spans="1:15" ht="28.8" hidden="1" x14ac:dyDescent="0.3">
      <c r="A5" s="77">
        <v>9413</v>
      </c>
      <c r="B5" s="83" t="str">
        <f>VLOOKUP(tabSaldoAta[[#This Row],[CÓDIGO]],tabEstimativa[#Data],2,FALSE)</f>
        <v>SACO PLÁSTICO PARA LIXO  CAPACIDADE 100 LITROS, COR PRETA - 75 X 105 CM X 0,14 MM OU 140 MICRAS DE ESPESSURA (0,07 MM POR PAREDE). PODENDO VARIAR +/- 0,02 MM POR PAREDE.</v>
      </c>
      <c r="C5" s="82" t="s">
        <v>1767</v>
      </c>
      <c r="D5" s="90">
        <v>176</v>
      </c>
      <c r="E5" s="91">
        <v>2018</v>
      </c>
      <c r="F5" s="78">
        <v>43700</v>
      </c>
      <c r="G5" s="264">
        <v>12</v>
      </c>
      <c r="H5" s="99">
        <v>110000</v>
      </c>
      <c r="I5" s="78">
        <v>43215</v>
      </c>
      <c r="J5" s="181">
        <f>SUMIFS(tabConsumoAta[CONSUMIDO],tabConsumoAta[CÓDIGO],tabSaldoAta[[#This Row],[CÓDIGO]],tabConsumoAta[ATA],tabSaldoAta[[#This Row],[CHAVE]])</f>
        <v>0</v>
      </c>
      <c r="K5" s="181">
        <f>SUMIFS(tabAtaCessão[QUANTIDADE],tabAtaCessão[CÓDIGO],tabSaldoAta[[#This Row],[CÓDIGO]],tabAtaCessão[ATA],tabSaldoAta[[#This Row],[CHAVE]])</f>
        <v>0</v>
      </c>
      <c r="L5" s="162">
        <f>tabSaldoAta[[#This Row],[ESTIMATIVA]] - tabSaldoAta[[#This Row],[CONSUMO]] - tabSaldoAta[[#This Row],[CESSÃO]]</f>
        <v>110000</v>
      </c>
      <c r="M5" s="92" t="s">
        <v>1551</v>
      </c>
      <c r="N5" s="93">
        <v>43684.621898148151</v>
      </c>
      <c r="O5" s="34" t="str">
        <f>"*"</f>
        <v>*</v>
      </c>
    </row>
    <row r="6" spans="1:15" ht="28.8" hidden="1" x14ac:dyDescent="0.3">
      <c r="A6" s="77">
        <v>9413</v>
      </c>
      <c r="B6" s="83" t="str">
        <f>VLOOKUP(tabSaldoAta[[#This Row],[CÓDIGO]],tabEstimativa[#Data],2,FALSE)</f>
        <v>SACO PLÁSTICO PARA LIXO  CAPACIDADE 100 LITROS, COR PRETA - 75 X 105 CM X 0,14 MM OU 140 MICRAS DE ESPESSURA (0,07 MM POR PAREDE). PODENDO VARIAR +/- 0,02 MM POR PAREDE.</v>
      </c>
      <c r="C6" s="82" t="s">
        <v>2094</v>
      </c>
      <c r="D6" s="133" t="s">
        <v>2095</v>
      </c>
      <c r="E6" s="134">
        <v>2019</v>
      </c>
      <c r="F6" s="78">
        <v>44053</v>
      </c>
      <c r="G6" s="264">
        <v>12</v>
      </c>
      <c r="H6" s="135">
        <v>22000</v>
      </c>
      <c r="I6" s="78">
        <v>43593</v>
      </c>
      <c r="J6" s="181">
        <f>SUMIFS(tabConsumoAta[CONSUMIDO],tabConsumoAta[CÓDIGO],tabSaldoAta[[#This Row],[CÓDIGO]],tabConsumoAta[ATA],tabSaldoAta[[#This Row],[CHAVE]])</f>
        <v>3500</v>
      </c>
      <c r="K6" s="181">
        <f>SUMIFS(tabAtaCessão[QUANTIDADE],tabAtaCessão[CÓDIGO],tabSaldoAta[[#This Row],[CÓDIGO]],tabAtaCessão[ATA],tabSaldoAta[[#This Row],[CHAVE]])</f>
        <v>0</v>
      </c>
      <c r="L6" s="162">
        <f>tabSaldoAta[[#This Row],[ESTIMATIVA]] - tabSaldoAta[[#This Row],[CONSUMO]] - tabSaldoAta[[#This Row],[CESSÃO]]</f>
        <v>18500</v>
      </c>
      <c r="M6" s="136" t="s">
        <v>1551</v>
      </c>
      <c r="N6" s="137">
        <v>43699.626898148148</v>
      </c>
      <c r="O6" s="34" t="s">
        <v>1555</v>
      </c>
    </row>
    <row r="7" spans="1:15" hidden="1" x14ac:dyDescent="0.3">
      <c r="A7" s="77">
        <v>10302</v>
      </c>
      <c r="B7" s="83" t="str">
        <f>VLOOKUP(tabSaldoAta[[#This Row],[CÓDIGO]],tabEstimativa[#Data],2,FALSE)</f>
        <v>PAPEL P/ REPROGRAFIA 210 X 297 MM - AMARELO GR 75GR</v>
      </c>
      <c r="C7" s="82" t="s">
        <v>1570</v>
      </c>
      <c r="D7" s="121" t="s">
        <v>2085</v>
      </c>
      <c r="E7" s="122">
        <v>2019</v>
      </c>
      <c r="F7" s="78">
        <v>43922</v>
      </c>
      <c r="G7" s="264">
        <v>12</v>
      </c>
      <c r="H7" s="123">
        <v>3000</v>
      </c>
      <c r="I7" s="78">
        <v>43454</v>
      </c>
      <c r="J7" s="181">
        <f>SUMIFS(tabConsumoAta[CONSUMIDO],tabConsumoAta[CÓDIGO],tabSaldoAta[[#This Row],[CÓDIGO]],tabConsumoAta[ATA],tabSaldoAta[[#This Row],[CHAVE]])</f>
        <v>3000</v>
      </c>
      <c r="K7" s="181">
        <f>SUMIFS(tabAtaCessão[QUANTIDADE],tabAtaCessão[CÓDIGO],tabSaldoAta[[#This Row],[CÓDIGO]],tabAtaCessão[ATA],tabSaldoAta[[#This Row],[CHAVE]])</f>
        <v>0</v>
      </c>
      <c r="L7" s="162">
        <f>tabSaldoAta[[#This Row],[ESTIMATIVA]] - tabSaldoAta[[#This Row],[CONSUMO]] - tabSaldoAta[[#This Row],[CESSÃO]]</f>
        <v>0</v>
      </c>
      <c r="M7" s="124" t="s">
        <v>1551</v>
      </c>
      <c r="N7" s="125">
        <v>43699.398275462961</v>
      </c>
      <c r="O7" s="34" t="s">
        <v>1555</v>
      </c>
    </row>
    <row r="8" spans="1:15" hidden="1" x14ac:dyDescent="0.3">
      <c r="A8" s="77">
        <v>10302</v>
      </c>
      <c r="B8" s="83" t="str">
        <f>VLOOKUP(tabSaldoAta[[#This Row],[CÓDIGO]],tabEstimativa[#Data],2,FALSE)</f>
        <v>PAPEL P/ REPROGRAFIA 210 X 297 MM - AMARELO GR 75GR</v>
      </c>
      <c r="C8" s="82" t="s">
        <v>3533</v>
      </c>
      <c r="D8" s="80" t="s">
        <v>3534</v>
      </c>
      <c r="E8" s="81">
        <v>2020</v>
      </c>
      <c r="F8" s="78">
        <v>44309</v>
      </c>
      <c r="G8" s="264">
        <v>12</v>
      </c>
      <c r="H8" s="99">
        <v>3000</v>
      </c>
      <c r="I8" s="78">
        <v>43818</v>
      </c>
      <c r="J8" s="181">
        <f>SUMIFS(tabConsumoAta[CONSUMIDO],tabConsumoAta[CÓDIGO],tabSaldoAta[[#This Row],[CÓDIGO]],tabConsumoAta[ATA],tabSaldoAta[[#This Row],[CHAVE]])</f>
        <v>0</v>
      </c>
      <c r="K8" s="181">
        <f>SUMIFS(tabAtaCessão[QUANTIDADE],tabAtaCessão[CÓDIGO],tabSaldoAta[[#This Row],[CÓDIGO]],tabAtaCessão[ATA],tabSaldoAta[[#This Row],[CHAVE]])</f>
        <v>0</v>
      </c>
      <c r="L8" s="162">
        <f>tabSaldoAta[[#This Row],[ESTIMATIVA]] - tabSaldoAta[[#This Row],[CONSUMO]] - tabSaldoAta[[#This Row],[CESSÃO]]</f>
        <v>3000</v>
      </c>
      <c r="M8" s="92" t="s">
        <v>1551</v>
      </c>
      <c r="N8" s="93">
        <v>43955.326805555553</v>
      </c>
      <c r="O8" s="34" t="s">
        <v>1555</v>
      </c>
    </row>
    <row r="9" spans="1:15" hidden="1" x14ac:dyDescent="0.3">
      <c r="A9" s="77">
        <v>10359</v>
      </c>
      <c r="B9" s="83" t="str">
        <f>VLOOKUP(tabSaldoAta[[#This Row],[CÓDIGO]],tabEstimativa[#Data],2,FALSE)</f>
        <v xml:space="preserve">LEITE EM PO INTEGRAL INSTANTANEO ENRIQUECIDO </v>
      </c>
      <c r="C9" s="82" t="s">
        <v>2246</v>
      </c>
      <c r="D9" s="80" t="s">
        <v>2247</v>
      </c>
      <c r="E9" s="81">
        <v>2019</v>
      </c>
      <c r="F9" s="78">
        <v>44141</v>
      </c>
      <c r="G9" s="264">
        <v>12</v>
      </c>
      <c r="H9" s="99">
        <v>3750</v>
      </c>
      <c r="I9" s="78">
        <v>43740</v>
      </c>
      <c r="J9" s="181">
        <f>SUMIFS(tabConsumoAta[CONSUMIDO],tabConsumoAta[CÓDIGO],tabSaldoAta[[#This Row],[CÓDIGO]],tabConsumoAta[ATA],tabSaldoAta[[#This Row],[CHAVE]])</f>
        <v>2600</v>
      </c>
      <c r="K9" s="181">
        <f>SUMIFS(tabAtaCessão[QUANTIDADE],tabAtaCessão[CÓDIGO],tabSaldoAta[[#This Row],[CÓDIGO]],tabAtaCessão[ATA],tabSaldoAta[[#This Row],[CHAVE]])</f>
        <v>0</v>
      </c>
      <c r="L9" s="162">
        <f>tabSaldoAta[[#This Row],[ESTIMATIVA]] - tabSaldoAta[[#This Row],[CONSUMO]] - tabSaldoAta[[#This Row],[CESSÃO]]</f>
        <v>1150</v>
      </c>
      <c r="M9" s="92" t="s">
        <v>1551</v>
      </c>
      <c r="N9" s="93">
        <v>43782.631099537037</v>
      </c>
      <c r="O9" s="34" t="s">
        <v>1555</v>
      </c>
    </row>
    <row r="10" spans="1:15" hidden="1" x14ac:dyDescent="0.3">
      <c r="A10" s="77">
        <v>10412</v>
      </c>
      <c r="B10" s="83" t="str">
        <f>VLOOKUP(tabSaldoAta[[#This Row],[CÓDIGO]],tabEstimativa[#Data],2,FALSE)</f>
        <v>MARGARINA VEGETAL COM SAL – LIPIDEOS TOTAIS: MÍNIMO 75% E MÁXIMO 85%.</v>
      </c>
      <c r="C10" s="82" t="s">
        <v>1655</v>
      </c>
      <c r="D10" s="90">
        <v>209</v>
      </c>
      <c r="E10" s="91">
        <v>2018</v>
      </c>
      <c r="F10" s="78">
        <v>43754</v>
      </c>
      <c r="G10" s="264">
        <v>12</v>
      </c>
      <c r="H10" s="99">
        <v>1440</v>
      </c>
      <c r="I10" s="78">
        <v>43096</v>
      </c>
      <c r="J10" s="181">
        <f>SUMIFS(tabConsumoAta[CONSUMIDO],tabConsumoAta[CÓDIGO],tabSaldoAta[[#This Row],[CÓDIGO]],tabConsumoAta[ATA],tabSaldoAta[[#This Row],[CHAVE]])</f>
        <v>850</v>
      </c>
      <c r="K10" s="181">
        <f>SUMIFS(tabAtaCessão[QUANTIDADE],tabAtaCessão[CÓDIGO],tabSaldoAta[[#This Row],[CÓDIGO]],tabAtaCessão[ATA],tabSaldoAta[[#This Row],[CHAVE]])</f>
        <v>0</v>
      </c>
      <c r="L10" s="162">
        <f>tabSaldoAta[[#This Row],[ESTIMATIVA]] - tabSaldoAta[[#This Row],[CONSUMO]] - tabSaldoAta[[#This Row],[CESSÃO]]</f>
        <v>590</v>
      </c>
      <c r="M10" s="92" t="s">
        <v>1551</v>
      </c>
      <c r="N10" s="93">
        <v>43684.621898148151</v>
      </c>
      <c r="O10" s="34" t="str">
        <f>"*"</f>
        <v>*</v>
      </c>
    </row>
    <row r="11" spans="1:15" hidden="1" x14ac:dyDescent="0.3">
      <c r="A11" s="77">
        <v>10412</v>
      </c>
      <c r="B11" s="83" t="str">
        <f>VLOOKUP(tabSaldoAta[[#This Row],[CÓDIGO]],tabEstimativa[#Data],2,FALSE)</f>
        <v>MARGARINA VEGETAL COM SAL – LIPIDEOS TOTAIS: MÍNIMO 75% E MÁXIMO 85%.</v>
      </c>
      <c r="C11" s="82" t="s">
        <v>3369</v>
      </c>
      <c r="D11" s="80" t="s">
        <v>3370</v>
      </c>
      <c r="E11" s="81">
        <v>2020</v>
      </c>
      <c r="F11" s="78">
        <v>44242</v>
      </c>
      <c r="G11" s="264">
        <v>12</v>
      </c>
      <c r="H11" s="99">
        <v>1500</v>
      </c>
      <c r="I11" s="78">
        <v>43742</v>
      </c>
      <c r="J11" s="181">
        <f>SUMIFS(tabConsumoAta[CONSUMIDO],tabConsumoAta[CÓDIGO],tabSaldoAta[[#This Row],[CÓDIGO]],tabConsumoAta[ATA],tabSaldoAta[[#This Row],[CHAVE]])</f>
        <v>830</v>
      </c>
      <c r="K11" s="181">
        <f>SUMIFS(tabAtaCessão[QUANTIDADE],tabAtaCessão[CÓDIGO],tabSaldoAta[[#This Row],[CÓDIGO]],tabAtaCessão[ATA],tabSaldoAta[[#This Row],[CHAVE]])</f>
        <v>0</v>
      </c>
      <c r="L11" s="162">
        <f>tabSaldoAta[[#This Row],[ESTIMATIVA]] - tabSaldoAta[[#This Row],[CONSUMO]] - tabSaldoAta[[#This Row],[CESSÃO]]</f>
        <v>670</v>
      </c>
      <c r="M11" s="92" t="s">
        <v>1551</v>
      </c>
      <c r="N11" s="93">
        <v>43878.632060185184</v>
      </c>
      <c r="O11" s="34" t="s">
        <v>1555</v>
      </c>
    </row>
    <row r="12" spans="1:15" hidden="1" x14ac:dyDescent="0.3">
      <c r="A12" s="77">
        <v>10719</v>
      </c>
      <c r="B12" s="83" t="str">
        <f>VLOOKUP(tabSaldoAta[[#This Row],[CÓDIGO]],tabEstimativa[#Data],2,FALSE)</f>
        <v>CAFÉ TORRADO E MOÍDO, PACOTE COM 500 GRAMAS - EMBALAGEM TIJOLINHO</v>
      </c>
      <c r="C12" s="82" t="s">
        <v>1747</v>
      </c>
      <c r="D12" s="90">
        <v>81</v>
      </c>
      <c r="E12" s="91">
        <v>2019</v>
      </c>
      <c r="F12" s="78">
        <v>43908</v>
      </c>
      <c r="G12" s="264">
        <v>12</v>
      </c>
      <c r="H12" s="99">
        <v>56000</v>
      </c>
      <c r="I12" s="78">
        <v>43392</v>
      </c>
      <c r="J12" s="181">
        <f>SUMIFS(tabConsumoAta[CONSUMIDO],tabConsumoAta[CÓDIGO],tabSaldoAta[[#This Row],[CÓDIGO]],tabConsumoAta[ATA],tabSaldoAta[[#This Row],[CHAVE]])</f>
        <v>56000</v>
      </c>
      <c r="K12" s="181">
        <f>SUMIFS(tabAtaCessão[QUANTIDADE],tabAtaCessão[CÓDIGO],tabSaldoAta[[#This Row],[CÓDIGO]],tabAtaCessão[ATA],tabSaldoAta[[#This Row],[CHAVE]])</f>
        <v>0</v>
      </c>
      <c r="L12" s="162">
        <f>tabSaldoAta[[#This Row],[ESTIMATIVA]] - tabSaldoAta[[#This Row],[CONSUMO]] - tabSaldoAta[[#This Row],[CESSÃO]]</f>
        <v>0</v>
      </c>
      <c r="M12" s="92" t="s">
        <v>1551</v>
      </c>
      <c r="N12" s="93">
        <v>43684.621898148151</v>
      </c>
      <c r="O12" s="34" t="str">
        <f>"*"</f>
        <v>*</v>
      </c>
    </row>
    <row r="13" spans="1:15" hidden="1" x14ac:dyDescent="0.3">
      <c r="A13" s="77">
        <v>10719</v>
      </c>
      <c r="B13" s="83" t="str">
        <f>VLOOKUP(tabSaldoAta[[#This Row],[CÓDIGO]],tabEstimativa[#Data],2,FALSE)</f>
        <v>CAFÉ TORRADO E MOÍDO, PACOTE COM 500 GRAMAS - EMBALAGEM TIJOLINHO</v>
      </c>
      <c r="C13" s="82" t="s">
        <v>3528</v>
      </c>
      <c r="D13" s="80" t="s">
        <v>3529</v>
      </c>
      <c r="E13" s="81">
        <v>2020</v>
      </c>
      <c r="F13" s="78">
        <v>44279</v>
      </c>
      <c r="G13" s="264">
        <v>12</v>
      </c>
      <c r="H13" s="99">
        <v>60000</v>
      </c>
      <c r="I13" s="78">
        <v>43803</v>
      </c>
      <c r="J13" s="181">
        <f>SUMIFS(tabConsumoAta[CONSUMIDO],tabConsumoAta[CÓDIGO],tabSaldoAta[[#This Row],[CÓDIGO]],tabConsumoAta[ATA],tabSaldoAta[[#This Row],[CHAVE]])</f>
        <v>60000</v>
      </c>
      <c r="K13" s="181">
        <f>SUMIFS(tabAtaCessão[QUANTIDADE],tabAtaCessão[CÓDIGO],tabSaldoAta[[#This Row],[CÓDIGO]],tabAtaCessão[ATA],tabSaldoAta[[#This Row],[CHAVE]])</f>
        <v>0</v>
      </c>
      <c r="L13" s="162">
        <f>tabSaldoAta[[#This Row],[ESTIMATIVA]] - tabSaldoAta[[#This Row],[CONSUMO]] - tabSaldoAta[[#This Row],[CESSÃO]]</f>
        <v>0</v>
      </c>
      <c r="M13" s="92" t="s">
        <v>1551</v>
      </c>
      <c r="N13" s="93">
        <v>43945.633784722224</v>
      </c>
      <c r="O13" s="34" t="s">
        <v>1555</v>
      </c>
    </row>
    <row r="14" spans="1:15" hidden="1" x14ac:dyDescent="0.3">
      <c r="A14" s="77">
        <v>10867</v>
      </c>
      <c r="B14" s="83" t="str">
        <f>VLOOKUP(tabSaldoAta[[#This Row],[CÓDIGO]],tabEstimativa[#Data],2,FALSE)</f>
        <v>AÇÚCAR REFINADO AMORFO, MICROCRISTALINO, PACOTE COM 1 KG</v>
      </c>
      <c r="C14" s="82" t="s">
        <v>1874</v>
      </c>
      <c r="D14" s="90">
        <v>22</v>
      </c>
      <c r="E14" s="91">
        <v>2019</v>
      </c>
      <c r="F14" s="78">
        <v>43864</v>
      </c>
      <c r="G14" s="264">
        <v>12</v>
      </c>
      <c r="H14" s="99">
        <v>60000</v>
      </c>
      <c r="I14" s="78">
        <v>43392</v>
      </c>
      <c r="J14" s="181">
        <f>SUMIFS(tabConsumoAta[CONSUMIDO],tabConsumoAta[CÓDIGO],tabSaldoAta[[#This Row],[CÓDIGO]],tabConsumoAta[ATA],tabSaldoAta[[#This Row],[CHAVE]])</f>
        <v>29000</v>
      </c>
      <c r="K14" s="181">
        <f>SUMIFS(tabAtaCessão[QUANTIDADE],tabAtaCessão[CÓDIGO],tabSaldoAta[[#This Row],[CÓDIGO]],tabAtaCessão[ATA],tabSaldoAta[[#This Row],[CHAVE]])</f>
        <v>0</v>
      </c>
      <c r="L14" s="162">
        <f>tabSaldoAta[[#This Row],[ESTIMATIVA]] - tabSaldoAta[[#This Row],[CONSUMO]] - tabSaldoAta[[#This Row],[CESSÃO]]</f>
        <v>31000</v>
      </c>
      <c r="M14" s="92" t="s">
        <v>1551</v>
      </c>
      <c r="N14" s="93">
        <v>43684.621898148151</v>
      </c>
      <c r="O14" s="34" t="str">
        <f>"*"</f>
        <v>*</v>
      </c>
    </row>
    <row r="15" spans="1:15" hidden="1" x14ac:dyDescent="0.3">
      <c r="A15" s="77">
        <v>10867</v>
      </c>
      <c r="B15" s="83" t="str">
        <f>VLOOKUP(tabSaldoAta[[#This Row],[CÓDIGO]],tabEstimativa[#Data],2,FALSE)</f>
        <v>AÇÚCAR REFINADO AMORFO, MICROCRISTALINO, PACOTE COM 1 KG</v>
      </c>
      <c r="C15" s="82" t="s">
        <v>3417</v>
      </c>
      <c r="D15" s="80" t="s">
        <v>3419</v>
      </c>
      <c r="E15" s="81">
        <v>2020</v>
      </c>
      <c r="F15" s="78">
        <v>44252</v>
      </c>
      <c r="G15" s="264">
        <v>12</v>
      </c>
      <c r="H15" s="99">
        <v>45000</v>
      </c>
      <c r="I15" s="78">
        <v>43742</v>
      </c>
      <c r="J15" s="181">
        <f>SUMIFS(tabConsumoAta[CONSUMIDO],tabConsumoAta[CÓDIGO],tabSaldoAta[[#This Row],[CÓDIGO]],tabConsumoAta[ATA],tabSaldoAta[[#This Row],[CHAVE]])</f>
        <v>30000</v>
      </c>
      <c r="K15" s="181">
        <f>SUMIFS(tabAtaCessão[QUANTIDADE],tabAtaCessão[CÓDIGO],tabSaldoAta[[#This Row],[CÓDIGO]],tabAtaCessão[ATA],tabSaldoAta[[#This Row],[CHAVE]])</f>
        <v>0</v>
      </c>
      <c r="L15" s="162">
        <f>tabSaldoAta[[#This Row],[ESTIMATIVA]] - tabSaldoAta[[#This Row],[CONSUMO]] - tabSaldoAta[[#This Row],[CESSÃO]]</f>
        <v>15000</v>
      </c>
      <c r="M15" s="92" t="s">
        <v>1551</v>
      </c>
      <c r="N15" s="93">
        <v>43889.640289351853</v>
      </c>
      <c r="O15" s="34" t="s">
        <v>1555</v>
      </c>
    </row>
    <row r="16" spans="1:15" hidden="1" x14ac:dyDescent="0.3">
      <c r="A16" s="77">
        <v>11287</v>
      </c>
      <c r="B16" s="83" t="str">
        <f>VLOOKUP(tabSaldoAta[[#This Row],[CÓDIGO]],tabEstimativa[#Data],2,FALSE)</f>
        <v>COLCHETE LATONADO N° 08 - CAIXA COM 72 UNIDADES.</v>
      </c>
      <c r="C16" s="82" t="s">
        <v>1570</v>
      </c>
      <c r="D16" s="121" t="s">
        <v>2085</v>
      </c>
      <c r="E16" s="122">
        <v>2019</v>
      </c>
      <c r="F16" s="78">
        <v>43922</v>
      </c>
      <c r="G16" s="264">
        <v>12</v>
      </c>
      <c r="H16" s="123">
        <v>0</v>
      </c>
      <c r="I16" s="78">
        <v>43454</v>
      </c>
      <c r="J16" s="181">
        <f>SUMIFS(tabConsumoAta[CONSUMIDO],tabConsumoAta[CÓDIGO],tabSaldoAta[[#This Row],[CÓDIGO]],tabConsumoAta[ATA],tabSaldoAta[[#This Row],[CHAVE]])</f>
        <v>0</v>
      </c>
      <c r="K16" s="181">
        <f>SUMIFS(tabAtaCessão[QUANTIDADE],tabAtaCessão[CÓDIGO],tabSaldoAta[[#This Row],[CÓDIGO]],tabAtaCessão[ATA],tabSaldoAta[[#This Row],[CHAVE]])</f>
        <v>0</v>
      </c>
      <c r="L16" s="162">
        <f>tabSaldoAta[[#This Row],[ESTIMATIVA]] - tabSaldoAta[[#This Row],[CONSUMO]] - tabSaldoAta[[#This Row],[CESSÃO]]</f>
        <v>0</v>
      </c>
      <c r="M16" s="124" t="s">
        <v>1551</v>
      </c>
      <c r="N16" s="125">
        <v>43699.398275462961</v>
      </c>
      <c r="O16" s="34" t="s">
        <v>1555</v>
      </c>
    </row>
    <row r="17" spans="1:15" hidden="1" x14ac:dyDescent="0.3">
      <c r="A17" s="77">
        <v>11448</v>
      </c>
      <c r="B17" s="83" t="str">
        <f>VLOOKUP(tabSaldoAta[[#This Row],[CÓDIGO]],tabEstimativa[#Data],2,FALSE)</f>
        <v>CORRETIVO LÍQUIDO A BASE DE ÁGUA - FRASCO COM 18 ML.</v>
      </c>
      <c r="C17" s="82" t="s">
        <v>1570</v>
      </c>
      <c r="D17" s="121" t="s">
        <v>2085</v>
      </c>
      <c r="E17" s="122">
        <v>2019</v>
      </c>
      <c r="F17" s="78">
        <v>43922</v>
      </c>
      <c r="G17" s="264">
        <v>12</v>
      </c>
      <c r="H17" s="123">
        <v>3000</v>
      </c>
      <c r="I17" s="78">
        <v>43454</v>
      </c>
      <c r="J17" s="181">
        <f>SUMIFS(tabConsumoAta[CONSUMIDO],tabConsumoAta[CÓDIGO],tabSaldoAta[[#This Row],[CÓDIGO]],tabConsumoAta[ATA],tabSaldoAta[[#This Row],[CHAVE]])</f>
        <v>1300</v>
      </c>
      <c r="K17" s="181">
        <f>SUMIFS(tabAtaCessão[QUANTIDADE],tabAtaCessão[CÓDIGO],tabSaldoAta[[#This Row],[CÓDIGO]],tabAtaCessão[ATA],tabSaldoAta[[#This Row],[CHAVE]])</f>
        <v>0</v>
      </c>
      <c r="L17" s="162">
        <f>tabSaldoAta[[#This Row],[ESTIMATIVA]] - tabSaldoAta[[#This Row],[CONSUMO]] - tabSaldoAta[[#This Row],[CESSÃO]]</f>
        <v>1700</v>
      </c>
      <c r="M17" s="124" t="s">
        <v>1551</v>
      </c>
      <c r="N17" s="125">
        <v>43699.398275462961</v>
      </c>
      <c r="O17" s="34" t="s">
        <v>1555</v>
      </c>
    </row>
    <row r="18" spans="1:15" hidden="1" x14ac:dyDescent="0.3">
      <c r="A18" s="77">
        <v>11448</v>
      </c>
      <c r="B18" s="83" t="str">
        <f>VLOOKUP(tabSaldoAta[[#This Row],[CÓDIGO]],tabEstimativa[#Data],2,FALSE)</f>
        <v>CORRETIVO LÍQUIDO A BASE DE ÁGUA - FRASCO COM 18 ML.</v>
      </c>
      <c r="C18" s="82" t="s">
        <v>3533</v>
      </c>
      <c r="D18" s="80" t="s">
        <v>3534</v>
      </c>
      <c r="E18" s="81">
        <v>2020</v>
      </c>
      <c r="F18" s="78">
        <v>44309</v>
      </c>
      <c r="G18" s="264">
        <v>12</v>
      </c>
      <c r="H18" s="99">
        <v>1500</v>
      </c>
      <c r="I18" s="78">
        <v>43818</v>
      </c>
      <c r="J18" s="181">
        <f>SUMIFS(tabConsumoAta[CONSUMIDO],tabConsumoAta[CÓDIGO],tabSaldoAta[[#This Row],[CÓDIGO]],tabConsumoAta[ATA],tabSaldoAta[[#This Row],[CHAVE]])</f>
        <v>800</v>
      </c>
      <c r="K18" s="181">
        <f>SUMIFS(tabAtaCessão[QUANTIDADE],tabAtaCessão[CÓDIGO],tabSaldoAta[[#This Row],[CÓDIGO]],tabAtaCessão[ATA],tabSaldoAta[[#This Row],[CHAVE]])</f>
        <v>0</v>
      </c>
      <c r="L18" s="162">
        <f>tabSaldoAta[[#This Row],[ESTIMATIVA]] - tabSaldoAta[[#This Row],[CONSUMO]] - tabSaldoAta[[#This Row],[CESSÃO]]</f>
        <v>700</v>
      </c>
      <c r="M18" s="92" t="s">
        <v>1551</v>
      </c>
      <c r="N18" s="93">
        <v>43948.44835648148</v>
      </c>
      <c r="O18" s="34" t="s">
        <v>1555</v>
      </c>
    </row>
    <row r="19" spans="1:15" ht="28.8" hidden="1" x14ac:dyDescent="0.3">
      <c r="A19" s="77">
        <v>12615</v>
      </c>
      <c r="B19" s="83" t="str">
        <f>VLOOKUP(tabSaldoAta[[#This Row],[CÓDIGO]],tabEstimativa[#Data],2,FALSE)</f>
        <v>SABÃO EM PEDRA COM 200 G - COMUM, À BASE DE GLICERINA, SAIS INORGÂNICOS, COAGULANTE, PIGMENTO, ÁGUA - VALIDADE MÍNIMA DE 12 MESES.</v>
      </c>
      <c r="C19" s="82" t="s">
        <v>1694</v>
      </c>
      <c r="D19" s="80" t="s">
        <v>2110</v>
      </c>
      <c r="E19" s="81">
        <v>2019</v>
      </c>
      <c r="F19" s="78">
        <v>43832</v>
      </c>
      <c r="G19" s="264">
        <v>12</v>
      </c>
      <c r="H19" s="99">
        <v>6800</v>
      </c>
      <c r="I19" s="78">
        <v>43353</v>
      </c>
      <c r="J19" s="181">
        <f>SUMIFS(tabConsumoAta[CONSUMIDO],tabConsumoAta[CÓDIGO],tabSaldoAta[[#This Row],[CÓDIGO]],tabConsumoAta[ATA],tabSaldoAta[[#This Row],[CHAVE]])</f>
        <v>0</v>
      </c>
      <c r="K19" s="181">
        <f>SUMIFS(tabAtaCessão[QUANTIDADE],tabAtaCessão[CÓDIGO],tabSaldoAta[[#This Row],[CÓDIGO]],tabAtaCessão[ATA],tabSaldoAta[[#This Row],[CHAVE]])</f>
        <v>0</v>
      </c>
      <c r="L19" s="162">
        <f>tabSaldoAta[[#This Row],[ESTIMATIVA]] - tabSaldoAta[[#This Row],[CONSUMO]] - tabSaldoAta[[#This Row],[CESSÃO]]</f>
        <v>6800</v>
      </c>
      <c r="M19" s="92" t="s">
        <v>1551</v>
      </c>
      <c r="N19" s="93">
        <v>43711.402129629627</v>
      </c>
      <c r="O19" s="34" t="s">
        <v>1555</v>
      </c>
    </row>
    <row r="20" spans="1:15" ht="57.6" hidden="1" x14ac:dyDescent="0.3">
      <c r="A20" s="77">
        <v>12616</v>
      </c>
      <c r="B20" s="83" t="str">
        <f>VLOOKUP(tabSaldoAta[[#This Row],[CÓDIGO]],tabEstimativa[#Data],2,FALSE)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0" s="82" t="s">
        <v>1565</v>
      </c>
      <c r="D20" s="90">
        <v>206</v>
      </c>
      <c r="E20" s="91">
        <v>2018</v>
      </c>
      <c r="F20" s="78">
        <v>43752</v>
      </c>
      <c r="G20" s="264">
        <v>12</v>
      </c>
      <c r="H20" s="99">
        <v>60000</v>
      </c>
      <c r="I20" s="78">
        <v>43640</v>
      </c>
      <c r="J20" s="181">
        <f>SUMIFS(tabConsumoAta[CONSUMIDO],tabConsumoAta[CÓDIGO],tabSaldoAta[[#This Row],[CÓDIGO]],tabConsumoAta[ATA],tabSaldoAta[[#This Row],[CHAVE]])</f>
        <v>25000</v>
      </c>
      <c r="K20" s="181">
        <f>SUMIFS(tabAtaCessão[QUANTIDADE],tabAtaCessão[CÓDIGO],tabSaldoAta[[#This Row],[CÓDIGO]],tabAtaCessão[ATA],tabSaldoAta[[#This Row],[CHAVE]])</f>
        <v>0</v>
      </c>
      <c r="L20" s="162">
        <f>tabSaldoAta[[#This Row],[ESTIMATIVA]] - tabSaldoAta[[#This Row],[CONSUMO]] - tabSaldoAta[[#This Row],[CESSÃO]]</f>
        <v>35000</v>
      </c>
      <c r="M20" s="92" t="s">
        <v>1551</v>
      </c>
      <c r="N20" s="93">
        <v>43684.621898148151</v>
      </c>
      <c r="O20" s="34" t="str">
        <f>"*"</f>
        <v>*</v>
      </c>
    </row>
    <row r="21" spans="1:15" ht="57.6" hidden="1" x14ac:dyDescent="0.3">
      <c r="A21" s="77">
        <v>12616</v>
      </c>
      <c r="B21" s="83" t="str">
        <f>VLOOKUP(tabSaldoAta[[#This Row],[CÓDIGO]],tabEstimativa[#Data],2,FALSE)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1" s="82" t="s">
        <v>2197</v>
      </c>
      <c r="D21" s="80" t="s">
        <v>2198</v>
      </c>
      <c r="E21" s="81">
        <v>2019</v>
      </c>
      <c r="F21" s="78">
        <v>44083</v>
      </c>
      <c r="G21" s="264">
        <v>12</v>
      </c>
      <c r="H21" s="99">
        <v>60000</v>
      </c>
      <c r="I21" s="78">
        <v>43640</v>
      </c>
      <c r="J21" s="181">
        <f>SUMIFS(tabConsumoAta[CONSUMIDO],tabConsumoAta[CÓDIGO],tabSaldoAta[[#This Row],[CÓDIGO]],tabConsumoAta[ATA],tabSaldoAta[[#This Row],[CHAVE]])</f>
        <v>16200</v>
      </c>
      <c r="K21" s="181">
        <f>SUMIFS(tabAtaCessão[QUANTIDADE],tabAtaCessão[CÓDIGO],tabSaldoAta[[#This Row],[CÓDIGO]],tabAtaCessão[ATA],tabSaldoAta[[#This Row],[CHAVE]])</f>
        <v>0</v>
      </c>
      <c r="L21" s="162">
        <f>tabSaldoAta[[#This Row],[ESTIMATIVA]] - tabSaldoAta[[#This Row],[CONSUMO]] - tabSaldoAta[[#This Row],[CESSÃO]]</f>
        <v>43800</v>
      </c>
      <c r="M21" s="92" t="s">
        <v>2196</v>
      </c>
      <c r="N21" s="93">
        <v>43755.453379629631</v>
      </c>
      <c r="O21" s="34" t="s">
        <v>1555</v>
      </c>
    </row>
    <row r="22" spans="1:15" ht="57.6" hidden="1" x14ac:dyDescent="0.3">
      <c r="A22" s="77">
        <v>12616</v>
      </c>
      <c r="B22" s="83" t="str">
        <f>VLOOKUP(tabSaldoAta[[#This Row],[CÓDIGO]],tabEstimativa[#Data],2,FALSE)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2" s="82" t="s">
        <v>3767</v>
      </c>
      <c r="D22" s="80" t="s">
        <v>2055</v>
      </c>
      <c r="E22" s="81">
        <v>2020</v>
      </c>
      <c r="F22" s="78">
        <v>44062</v>
      </c>
      <c r="G22" s="264">
        <v>12</v>
      </c>
      <c r="H22" s="99">
        <v>60000</v>
      </c>
      <c r="I22" s="78">
        <v>43969</v>
      </c>
      <c r="J22" s="181">
        <f>SUMIFS(tabConsumoAta[CONSUMIDO],tabConsumoAta[CÓDIGO],tabSaldoAta[[#This Row],[CÓDIGO]],tabConsumoAta[ATA],tabSaldoAta[[#This Row],[CHAVE]])</f>
        <v>60000</v>
      </c>
      <c r="K22" s="181">
        <f>SUMIFS(tabAtaCessão[QUANTIDADE],tabAtaCessão[CÓDIGO],tabSaldoAta[[#This Row],[CÓDIGO]],tabAtaCessão[ATA],tabSaldoAta[[#This Row],[CHAVE]])</f>
        <v>0</v>
      </c>
      <c r="L22" s="162">
        <f>tabSaldoAta[[#This Row],[ESTIMATIVA]] - tabSaldoAta[[#This Row],[CONSUMO]] - tabSaldoAta[[#This Row],[CESSÃO]]</f>
        <v>0</v>
      </c>
      <c r="M22" s="92" t="s">
        <v>2063</v>
      </c>
      <c r="N22" s="93">
        <v>44096.417673611111</v>
      </c>
      <c r="O22" s="34" t="s">
        <v>1555</v>
      </c>
    </row>
    <row r="23" spans="1:15" hidden="1" x14ac:dyDescent="0.3">
      <c r="A23" s="77">
        <v>12623</v>
      </c>
      <c r="B23" s="83" t="str">
        <f>VLOOKUP(tabSaldoAta[[#This Row],[CÓDIGO]],tabEstimativa[#Data],2,FALSE)</f>
        <v>CARTOLINA - BRANCA - 50 X 66 CM – 180 G/M2   (VARIAÇÃO +/- 05 CM)</v>
      </c>
      <c r="C23" s="82" t="s">
        <v>1570</v>
      </c>
      <c r="D23" s="121" t="s">
        <v>2085</v>
      </c>
      <c r="E23" s="122">
        <v>2019</v>
      </c>
      <c r="F23" s="78">
        <v>43922</v>
      </c>
      <c r="G23" s="264">
        <v>12</v>
      </c>
      <c r="H23" s="123">
        <v>40000</v>
      </c>
      <c r="I23" s="78">
        <v>43454</v>
      </c>
      <c r="J23" s="181">
        <f>SUMIFS(tabConsumoAta[CONSUMIDO],tabConsumoAta[CÓDIGO],tabSaldoAta[[#This Row],[CÓDIGO]],tabConsumoAta[ATA],tabSaldoAta[[#This Row],[CHAVE]])</f>
        <v>40000</v>
      </c>
      <c r="K23" s="181">
        <f>SUMIFS(tabAtaCessão[QUANTIDADE],tabAtaCessão[CÓDIGO],tabSaldoAta[[#This Row],[CÓDIGO]],tabAtaCessão[ATA],tabSaldoAta[[#This Row],[CHAVE]])</f>
        <v>0</v>
      </c>
      <c r="L23" s="162">
        <f>tabSaldoAta[[#This Row],[ESTIMATIVA]] - tabSaldoAta[[#This Row],[CONSUMO]] - tabSaldoAta[[#This Row],[CESSÃO]]</f>
        <v>0</v>
      </c>
      <c r="M23" s="124" t="s">
        <v>1551</v>
      </c>
      <c r="N23" s="125">
        <v>43699.398275462961</v>
      </c>
      <c r="O23" s="34" t="s">
        <v>1555</v>
      </c>
    </row>
    <row r="24" spans="1:15" hidden="1" x14ac:dyDescent="0.3">
      <c r="A24" s="77">
        <v>12623</v>
      </c>
      <c r="B24" s="83" t="str">
        <f>VLOOKUP(tabSaldoAta[[#This Row],[CÓDIGO]],tabEstimativa[#Data],2,FALSE)</f>
        <v>CARTOLINA - BRANCA - 50 X 66 CM – 180 G/M2   (VARIAÇÃO +/- 05 CM)</v>
      </c>
      <c r="C24" s="82" t="s">
        <v>3533</v>
      </c>
      <c r="D24" s="80" t="s">
        <v>3534</v>
      </c>
      <c r="E24" s="81">
        <v>2020</v>
      </c>
      <c r="F24" s="78">
        <v>44309</v>
      </c>
      <c r="G24" s="264">
        <v>12</v>
      </c>
      <c r="H24" s="99">
        <v>40000</v>
      </c>
      <c r="I24" s="78">
        <v>43818</v>
      </c>
      <c r="J24" s="181">
        <f>SUMIFS(tabConsumoAta[CONSUMIDO],tabConsumoAta[CÓDIGO],tabSaldoAta[[#This Row],[CÓDIGO]],tabConsumoAta[ATA],tabSaldoAta[[#This Row],[CHAVE]])</f>
        <v>40000</v>
      </c>
      <c r="K24" s="181">
        <f>SUMIFS(tabAtaCessão[QUANTIDADE],tabAtaCessão[CÓDIGO],tabSaldoAta[[#This Row],[CÓDIGO]],tabAtaCessão[ATA],tabSaldoAta[[#This Row],[CHAVE]])</f>
        <v>0</v>
      </c>
      <c r="L24" s="162">
        <f>tabSaldoAta[[#This Row],[ESTIMATIVA]] - tabSaldoAta[[#This Row],[CONSUMO]] - tabSaldoAta[[#This Row],[CESSÃO]]</f>
        <v>0</v>
      </c>
      <c r="M24" s="92" t="s">
        <v>1551</v>
      </c>
      <c r="N24" s="93">
        <v>43949.342766203707</v>
      </c>
      <c r="O24" s="34" t="s">
        <v>1555</v>
      </c>
    </row>
    <row r="25" spans="1:15" hidden="1" x14ac:dyDescent="0.3">
      <c r="A25" s="77">
        <v>12635</v>
      </c>
      <c r="B25" s="83" t="str">
        <f>VLOOKUP(tabSaldoAta[[#This Row],[CÓDIGO]],tabEstimativa[#Data],2,FALSE)</f>
        <v xml:space="preserve">CARTOLINA - AMARELA - 50 X 66 CM - 180 G/M2     (VARIAÇÃO +/- 05 CM)  </v>
      </c>
      <c r="C25" s="82" t="s">
        <v>1570</v>
      </c>
      <c r="D25" s="121" t="s">
        <v>2085</v>
      </c>
      <c r="E25" s="122">
        <v>2019</v>
      </c>
      <c r="F25" s="78">
        <v>43922</v>
      </c>
      <c r="G25" s="264">
        <v>12</v>
      </c>
      <c r="H25" s="123">
        <v>40000</v>
      </c>
      <c r="I25" s="78">
        <v>43454</v>
      </c>
      <c r="J25" s="181">
        <f>SUMIFS(tabConsumoAta[CONSUMIDO],tabConsumoAta[CÓDIGO],tabSaldoAta[[#This Row],[CÓDIGO]],tabConsumoAta[ATA],tabSaldoAta[[#This Row],[CHAVE]])</f>
        <v>22000</v>
      </c>
      <c r="K25" s="181">
        <f>SUMIFS(tabAtaCessão[QUANTIDADE],tabAtaCessão[CÓDIGO],tabSaldoAta[[#This Row],[CÓDIGO]],tabAtaCessão[ATA],tabSaldoAta[[#This Row],[CHAVE]])</f>
        <v>0</v>
      </c>
      <c r="L25" s="162">
        <f>tabSaldoAta[[#This Row],[ESTIMATIVA]] - tabSaldoAta[[#This Row],[CONSUMO]] - tabSaldoAta[[#This Row],[CESSÃO]]</f>
        <v>18000</v>
      </c>
      <c r="M25" s="124" t="s">
        <v>1551</v>
      </c>
      <c r="N25" s="125">
        <v>43699.398275462961</v>
      </c>
      <c r="O25" s="34" t="s">
        <v>1555</v>
      </c>
    </row>
    <row r="26" spans="1:15" hidden="1" x14ac:dyDescent="0.3">
      <c r="A26" s="77">
        <v>12635</v>
      </c>
      <c r="B26" s="83" t="str">
        <f>VLOOKUP(tabSaldoAta[[#This Row],[CÓDIGO]],tabEstimativa[#Data],2,FALSE)</f>
        <v xml:space="preserve">CARTOLINA - AMARELA - 50 X 66 CM - 180 G/M2     (VARIAÇÃO +/- 05 CM)  </v>
      </c>
      <c r="C26" s="82" t="s">
        <v>3533</v>
      </c>
      <c r="D26" s="80" t="s">
        <v>3534</v>
      </c>
      <c r="E26" s="81">
        <v>2020</v>
      </c>
      <c r="F26" s="78">
        <v>44309</v>
      </c>
      <c r="G26" s="264">
        <v>12</v>
      </c>
      <c r="H26" s="99">
        <v>25000</v>
      </c>
      <c r="I26" s="78">
        <v>43818</v>
      </c>
      <c r="J26" s="181">
        <f>SUMIFS(tabConsumoAta[CONSUMIDO],tabConsumoAta[CÓDIGO],tabSaldoAta[[#This Row],[CÓDIGO]],tabConsumoAta[ATA],tabSaldoAta[[#This Row],[CHAVE]])</f>
        <v>15000</v>
      </c>
      <c r="K26" s="181">
        <f>SUMIFS(tabAtaCessão[QUANTIDADE],tabAtaCessão[CÓDIGO],tabSaldoAta[[#This Row],[CÓDIGO]],tabAtaCessão[ATA],tabSaldoAta[[#This Row],[CHAVE]])</f>
        <v>0</v>
      </c>
      <c r="L26" s="162">
        <f>tabSaldoAta[[#This Row],[ESTIMATIVA]] - tabSaldoAta[[#This Row],[CONSUMO]] - tabSaldoAta[[#This Row],[CESSÃO]]</f>
        <v>10000</v>
      </c>
      <c r="M26" s="92" t="s">
        <v>1551</v>
      </c>
      <c r="N26" s="93">
        <v>43949.342766203707</v>
      </c>
      <c r="O26" s="34" t="s">
        <v>1555</v>
      </c>
    </row>
    <row r="27" spans="1:15" ht="115.2" hidden="1" x14ac:dyDescent="0.3">
      <c r="A27" s="77">
        <v>12652</v>
      </c>
      <c r="B27" s="83" t="str">
        <f>VLOOKUP(tabSaldoAta[[#This Row],[CÓDIGO]],tabEstimativa[#Data],2,FALSE)</f>
        <v>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v>
      </c>
      <c r="C27" s="82" t="s">
        <v>2024</v>
      </c>
      <c r="D27" s="80" t="s">
        <v>2023</v>
      </c>
      <c r="E27" s="81">
        <v>2019</v>
      </c>
      <c r="F27" s="78">
        <v>44048</v>
      </c>
      <c r="G27" s="264">
        <v>12</v>
      </c>
      <c r="H27" s="99">
        <v>7000</v>
      </c>
      <c r="I27" s="78">
        <v>43593</v>
      </c>
      <c r="J27" s="181">
        <f>SUMIFS(tabConsumoAta[CONSUMIDO],tabConsumoAta[CÓDIGO],tabSaldoAta[[#This Row],[CÓDIGO]],tabConsumoAta[ATA],tabSaldoAta[[#This Row],[CHAVE]])</f>
        <v>1900</v>
      </c>
      <c r="K27" s="181">
        <f>SUMIFS(tabAtaCessão[QUANTIDADE],tabAtaCessão[CÓDIGO],tabSaldoAta[[#This Row],[CÓDIGO]],tabAtaCessão[ATA],tabSaldoAta[[#This Row],[CHAVE]])</f>
        <v>0</v>
      </c>
      <c r="L27" s="162">
        <f>tabSaldoAta[[#This Row],[ESTIMATIVA]] - tabSaldoAta[[#This Row],[CONSUMO]] - tabSaldoAta[[#This Row],[CESSÃO]]</f>
        <v>5100</v>
      </c>
      <c r="M27" s="92" t="s">
        <v>1551</v>
      </c>
      <c r="N27" s="93">
        <v>43720.410578703704</v>
      </c>
      <c r="O27" s="34" t="s">
        <v>1555</v>
      </c>
    </row>
    <row r="28" spans="1:15" ht="115.2" hidden="1" x14ac:dyDescent="0.3">
      <c r="A28" s="77">
        <v>12654</v>
      </c>
      <c r="B28" s="83" t="str">
        <f>VLOOKUP(tabSaldoAta[[#This Row],[CÓDIGO]],tabEstimativa[#Data],2,FALSE)</f>
        <v>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v>
      </c>
      <c r="C28" s="82" t="s">
        <v>2024</v>
      </c>
      <c r="D28" s="80" t="s">
        <v>2023</v>
      </c>
      <c r="E28" s="81">
        <v>2019</v>
      </c>
      <c r="F28" s="78">
        <v>44048</v>
      </c>
      <c r="G28" s="264">
        <v>12</v>
      </c>
      <c r="H28" s="99">
        <v>75000</v>
      </c>
      <c r="I28" s="78">
        <v>43593</v>
      </c>
      <c r="J28" s="181">
        <f>SUMIFS(tabConsumoAta[CONSUMIDO],tabConsumoAta[CÓDIGO],tabSaldoAta[[#This Row],[CÓDIGO]],tabConsumoAta[ATA],tabSaldoAta[[#This Row],[CHAVE]])</f>
        <v>60000</v>
      </c>
      <c r="K28" s="181">
        <f>SUMIFS(tabAtaCessão[QUANTIDADE],tabAtaCessão[CÓDIGO],tabSaldoAta[[#This Row],[CÓDIGO]],tabAtaCessão[ATA],tabSaldoAta[[#This Row],[CHAVE]])</f>
        <v>0</v>
      </c>
      <c r="L28" s="162">
        <f>tabSaldoAta[[#This Row],[ESTIMATIVA]] - tabSaldoAta[[#This Row],[CONSUMO]] - tabSaldoAta[[#This Row],[CESSÃO]]</f>
        <v>15000</v>
      </c>
      <c r="M28" s="92" t="s">
        <v>1551</v>
      </c>
      <c r="N28" s="93">
        <v>43720.413344907407</v>
      </c>
      <c r="O28" s="34" t="s">
        <v>1555</v>
      </c>
    </row>
    <row r="29" spans="1:15" hidden="1" x14ac:dyDescent="0.3">
      <c r="A29" s="77">
        <v>12657</v>
      </c>
      <c r="B29" s="83" t="str">
        <f>VLOOKUP(tabSaldoAta[[#This Row],[CÓDIGO]],tabEstimativa[#Data],2,FALSE)</f>
        <v xml:space="preserve">FÓSFORO PARA ACENDIMENTO, PEQUENO, PACOTE COM 10 CAIXAS DE 40 UNIDADES CADA. </v>
      </c>
      <c r="C29" s="82" t="s">
        <v>1605</v>
      </c>
      <c r="D29" s="80" t="s">
        <v>2057</v>
      </c>
      <c r="E29" s="81">
        <v>2018</v>
      </c>
      <c r="F29" s="78">
        <v>43683</v>
      </c>
      <c r="G29" s="264">
        <v>12</v>
      </c>
      <c r="H29" s="99">
        <v>1200</v>
      </c>
      <c r="I29" s="78">
        <v>43216</v>
      </c>
      <c r="J29" s="181">
        <f>SUMIFS(tabConsumoAta[CONSUMIDO],tabConsumoAta[CÓDIGO],tabSaldoAta[[#This Row],[CÓDIGO]],tabConsumoAta[ATA],tabSaldoAta[[#This Row],[CHAVE]])</f>
        <v>0</v>
      </c>
      <c r="K29" s="181">
        <f>SUMIFS(tabAtaCessão[QUANTIDADE],tabAtaCessão[CÓDIGO],tabSaldoAta[[#This Row],[CÓDIGO]],tabAtaCessão[ATA],tabSaldoAta[[#This Row],[CHAVE]])</f>
        <v>0</v>
      </c>
      <c r="L29" s="162">
        <f>tabSaldoAta[[#This Row],[ESTIMATIVA]] - tabSaldoAta[[#This Row],[CONSUMO]] - tabSaldoAta[[#This Row],[CESSÃO]]</f>
        <v>1200</v>
      </c>
      <c r="M29" s="92" t="s">
        <v>1551</v>
      </c>
      <c r="N29" s="93">
        <v>43686.65483796296</v>
      </c>
      <c r="O29" s="34" t="s">
        <v>1555</v>
      </c>
    </row>
    <row r="30" spans="1:15" hidden="1" x14ac:dyDescent="0.3">
      <c r="A30" s="77">
        <v>12657</v>
      </c>
      <c r="B30" s="83" t="str">
        <f>VLOOKUP(tabSaldoAta[[#This Row],[CÓDIGO]],tabEstimativa[#Data],2,FALSE)</f>
        <v xml:space="preserve">FÓSFORO PARA ACENDIMENTO, PEQUENO, PACOTE COM 10 CAIXAS DE 40 UNIDADES CADA. </v>
      </c>
      <c r="C30" s="82" t="s">
        <v>1753</v>
      </c>
      <c r="D30" s="80" t="s">
        <v>2059</v>
      </c>
      <c r="E30" s="81">
        <v>2019</v>
      </c>
      <c r="F30" s="78">
        <v>43924</v>
      </c>
      <c r="G30" s="264">
        <v>12</v>
      </c>
      <c r="H30" s="99">
        <v>0</v>
      </c>
      <c r="I30" s="78">
        <v>43593</v>
      </c>
      <c r="J30" s="181">
        <f>SUMIFS(tabConsumoAta[CONSUMIDO],tabConsumoAta[CÓDIGO],tabSaldoAta[[#This Row],[CÓDIGO]],tabConsumoAta[ATA],tabSaldoAta[[#This Row],[CHAVE]])</f>
        <v>0</v>
      </c>
      <c r="K30" s="181">
        <f>SUMIFS(tabAtaCessão[QUANTIDADE],tabAtaCessão[CÓDIGO],tabSaldoAta[[#This Row],[CÓDIGO]],tabAtaCessão[ATA],tabSaldoAta[[#This Row],[CHAVE]])</f>
        <v>0</v>
      </c>
      <c r="L30" s="162">
        <f>tabSaldoAta[[#This Row],[ESTIMATIVA]] - tabSaldoAta[[#This Row],[CONSUMO]] - tabSaldoAta[[#This Row],[CESSÃO]]</f>
        <v>0</v>
      </c>
      <c r="M30" s="92" t="s">
        <v>1551</v>
      </c>
      <c r="N30" s="93">
        <v>43686.667013888888</v>
      </c>
      <c r="O30" s="34" t="s">
        <v>1555</v>
      </c>
    </row>
    <row r="31" spans="1:15" hidden="1" x14ac:dyDescent="0.3">
      <c r="A31" s="77">
        <v>12657</v>
      </c>
      <c r="B31" s="83" t="str">
        <f>VLOOKUP(tabSaldoAta[[#This Row],[CÓDIGO]],tabEstimativa[#Data],2,FALSE)</f>
        <v xml:space="preserve">FÓSFORO PARA ACENDIMENTO, PEQUENO, PACOTE COM 10 CAIXAS DE 40 UNIDADES CADA. </v>
      </c>
      <c r="C31" s="82" t="s">
        <v>2140</v>
      </c>
      <c r="D31" s="80" t="s">
        <v>2141</v>
      </c>
      <c r="E31" s="81">
        <v>2019</v>
      </c>
      <c r="F31" s="78">
        <v>44082</v>
      </c>
      <c r="G31" s="264">
        <v>12</v>
      </c>
      <c r="H31" s="99">
        <v>0</v>
      </c>
      <c r="I31" s="78">
        <v>43593</v>
      </c>
      <c r="J31" s="181">
        <f>SUMIFS(tabConsumoAta[CONSUMIDO],tabConsumoAta[CÓDIGO],tabSaldoAta[[#This Row],[CÓDIGO]],tabConsumoAta[ATA],tabSaldoAta[[#This Row],[CHAVE]])</f>
        <v>0</v>
      </c>
      <c r="K31" s="181">
        <f>SUMIFS(tabAtaCessão[QUANTIDADE],tabAtaCessão[CÓDIGO],tabSaldoAta[[#This Row],[CÓDIGO]],tabAtaCessão[ATA],tabSaldoAta[[#This Row],[CHAVE]])</f>
        <v>0</v>
      </c>
      <c r="L31" s="162">
        <f>tabSaldoAta[[#This Row],[ESTIMATIVA]] - tabSaldoAta[[#This Row],[CONSUMO]] - tabSaldoAta[[#This Row],[CESSÃO]]</f>
        <v>0</v>
      </c>
      <c r="M31" s="92" t="s">
        <v>1551</v>
      </c>
      <c r="N31" s="93">
        <v>43774.371921296297</v>
      </c>
      <c r="O31" s="34" t="s">
        <v>1555</v>
      </c>
    </row>
    <row r="32" spans="1:15" ht="28.8" hidden="1" x14ac:dyDescent="0.3">
      <c r="A32" s="77">
        <v>12659</v>
      </c>
      <c r="B32" s="83" t="str">
        <f>VLOOKUP(tabSaldoAta[[#This Row],[CÓDIGO]],tabEstimativa[#Data],2,FALSE)</f>
        <v>PANO PARA COPA ATOALHADO (FELPUDO), 100% ALGODÃO                    MEDIDAS: 41 X 62 CM (PODERÁ TER UMA VARIAÇÃO DE +/- 5 CM)</v>
      </c>
      <c r="C32" s="82" t="s">
        <v>2024</v>
      </c>
      <c r="D32" s="80" t="s">
        <v>2023</v>
      </c>
      <c r="E32" s="81">
        <v>2019</v>
      </c>
      <c r="F32" s="78">
        <v>44048</v>
      </c>
      <c r="G32" s="264">
        <v>12</v>
      </c>
      <c r="H32" s="99">
        <v>2000</v>
      </c>
      <c r="I32" s="78">
        <v>43593</v>
      </c>
      <c r="J32" s="181">
        <f>SUMIFS(tabConsumoAta[CONSUMIDO],tabConsumoAta[CÓDIGO],tabSaldoAta[[#This Row],[CÓDIGO]],tabConsumoAta[ATA],tabSaldoAta[[#This Row],[CHAVE]])</f>
        <v>1800</v>
      </c>
      <c r="K32" s="181">
        <f>SUMIFS(tabAtaCessão[QUANTIDADE],tabAtaCessão[CÓDIGO],tabSaldoAta[[#This Row],[CÓDIGO]],tabAtaCessão[ATA],tabSaldoAta[[#This Row],[CHAVE]])</f>
        <v>0</v>
      </c>
      <c r="L32" s="162">
        <f>tabSaldoAta[[#This Row],[ESTIMATIVA]] - tabSaldoAta[[#This Row],[CONSUMO]] - tabSaldoAta[[#This Row],[CESSÃO]]</f>
        <v>200</v>
      </c>
      <c r="M32" s="92" t="s">
        <v>1551</v>
      </c>
      <c r="N32" s="93">
        <v>43720.423750000002</v>
      </c>
      <c r="O32" s="34" t="s">
        <v>1555</v>
      </c>
    </row>
    <row r="33" spans="1:15" ht="28.8" hidden="1" x14ac:dyDescent="0.3">
      <c r="A33" s="77">
        <v>12673</v>
      </c>
      <c r="B33" s="83" t="str">
        <f>VLOOKUP(tabSaldoAta[[#This Row],[CÓDIGO]],tabEstimativa[#Data],2,FALSE)</f>
        <v>VASSOURA DE PELO DE 40 CM, COM CABO EM MADEIRA, MEDINDO NO MINIMO: 1,15 M DE COMPRIMENTO X 2,5 CM DE DIAMETRO</v>
      </c>
      <c r="C33" s="82" t="s">
        <v>1753</v>
      </c>
      <c r="D33" s="80" t="s">
        <v>2059</v>
      </c>
      <c r="E33" s="81">
        <v>2019</v>
      </c>
      <c r="F33" s="78">
        <v>43924</v>
      </c>
      <c r="G33" s="264">
        <v>12</v>
      </c>
      <c r="H33" s="99">
        <v>600</v>
      </c>
      <c r="I33" s="78">
        <v>43216</v>
      </c>
      <c r="J33" s="181">
        <f>SUMIFS(tabConsumoAta[CONSUMIDO],tabConsumoAta[CÓDIGO],tabSaldoAta[[#This Row],[CÓDIGO]],tabConsumoAta[ATA],tabSaldoAta[[#This Row],[CHAVE]])</f>
        <v>0</v>
      </c>
      <c r="K33" s="181">
        <f>SUMIFS(tabAtaCessão[QUANTIDADE],tabAtaCessão[CÓDIGO],tabSaldoAta[[#This Row],[CÓDIGO]],tabAtaCessão[ATA],tabSaldoAta[[#This Row],[CHAVE]])</f>
        <v>0</v>
      </c>
      <c r="L33" s="162">
        <f>tabSaldoAta[[#This Row],[ESTIMATIVA]] - tabSaldoAta[[#This Row],[CONSUMO]] - tabSaldoAta[[#This Row],[CESSÃO]]</f>
        <v>600</v>
      </c>
      <c r="M33" s="92" t="s">
        <v>1551</v>
      </c>
      <c r="N33" s="93">
        <v>43686.667013888888</v>
      </c>
      <c r="O33" s="34" t="s">
        <v>1555</v>
      </c>
    </row>
    <row r="34" spans="1:15" hidden="1" x14ac:dyDescent="0.3">
      <c r="A34" s="77">
        <v>12675</v>
      </c>
      <c r="B34" s="83" t="str">
        <f>VLOOKUP(tabSaldoAta[[#This Row],[CÓDIGO]],tabEstimativa[#Data],2,FALSE)</f>
        <v>LAVATINA DE NYLON PARA VASO SANITÁRIO (VASSOURINHA).</v>
      </c>
      <c r="C34" s="82" t="s">
        <v>1605</v>
      </c>
      <c r="D34" s="80" t="s">
        <v>2057</v>
      </c>
      <c r="E34" s="81">
        <v>2018</v>
      </c>
      <c r="F34" s="78">
        <v>43683</v>
      </c>
      <c r="G34" s="264">
        <v>12</v>
      </c>
      <c r="H34" s="99">
        <v>300</v>
      </c>
      <c r="I34" s="78">
        <v>43216</v>
      </c>
      <c r="J34" s="181">
        <f>SUMIFS(tabConsumoAta[CONSUMIDO],tabConsumoAta[CÓDIGO],tabSaldoAta[[#This Row],[CÓDIGO]],tabConsumoAta[ATA],tabSaldoAta[[#This Row],[CHAVE]])</f>
        <v>0</v>
      </c>
      <c r="K34" s="181">
        <f>SUMIFS(tabAtaCessão[QUANTIDADE],tabAtaCessão[CÓDIGO],tabSaldoAta[[#This Row],[CÓDIGO]],tabAtaCessão[ATA],tabSaldoAta[[#This Row],[CHAVE]])</f>
        <v>0</v>
      </c>
      <c r="L34" s="162">
        <f>tabSaldoAta[[#This Row],[ESTIMATIVA]] - tabSaldoAta[[#This Row],[CONSUMO]] - tabSaldoAta[[#This Row],[CESSÃO]]</f>
        <v>300</v>
      </c>
      <c r="M34" s="92" t="s">
        <v>1551</v>
      </c>
      <c r="N34" s="93">
        <v>43686.667013888888</v>
      </c>
      <c r="O34" s="34" t="s">
        <v>1555</v>
      </c>
    </row>
    <row r="35" spans="1:15" hidden="1" x14ac:dyDescent="0.3">
      <c r="A35" s="77">
        <v>12675</v>
      </c>
      <c r="B35" s="83" t="str">
        <f>VLOOKUP(tabSaldoAta[[#This Row],[CÓDIGO]],tabEstimativa[#Data],2,FALSE)</f>
        <v>LAVATINA DE NYLON PARA VASO SANITÁRIO (VASSOURINHA).</v>
      </c>
      <c r="C35" s="82" t="s">
        <v>2140</v>
      </c>
      <c r="D35" s="80" t="s">
        <v>2141</v>
      </c>
      <c r="E35" s="81">
        <v>2019</v>
      </c>
      <c r="F35" s="78">
        <v>44082</v>
      </c>
      <c r="G35" s="264">
        <v>12</v>
      </c>
      <c r="H35" s="99">
        <v>0</v>
      </c>
      <c r="I35" s="78">
        <v>43593</v>
      </c>
      <c r="J35" s="181">
        <f>SUMIFS(tabConsumoAta[CONSUMIDO],tabConsumoAta[CÓDIGO],tabSaldoAta[[#This Row],[CÓDIGO]],tabConsumoAta[ATA],tabSaldoAta[[#This Row],[CHAVE]])</f>
        <v>0</v>
      </c>
      <c r="K35" s="181">
        <f>SUMIFS(tabAtaCessão[QUANTIDADE],tabAtaCessão[CÓDIGO],tabSaldoAta[[#This Row],[CÓDIGO]],tabAtaCessão[ATA],tabSaldoAta[[#This Row],[CHAVE]])</f>
        <v>0</v>
      </c>
      <c r="L35" s="162">
        <f>tabSaldoAta[[#This Row],[ESTIMATIVA]] - tabSaldoAta[[#This Row],[CONSUMO]] - tabSaldoAta[[#This Row],[CESSÃO]]</f>
        <v>0</v>
      </c>
      <c r="M35" s="92" t="s">
        <v>1551</v>
      </c>
      <c r="N35" s="93">
        <v>43774.371724537035</v>
      </c>
      <c r="O35" s="34" t="s">
        <v>1555</v>
      </c>
    </row>
    <row r="36" spans="1:15" hidden="1" x14ac:dyDescent="0.3">
      <c r="A36" s="77">
        <v>12685</v>
      </c>
      <c r="B36" s="83" t="str">
        <f>VLOOKUP(tabSaldoAta[[#This Row],[CÓDIGO]],tabEstimativa[#Data],2,FALSE)</f>
        <v>ÁGUA SANITÁRIA, FRASCO COM 01 LITRO</v>
      </c>
      <c r="C36" s="82" t="s">
        <v>1694</v>
      </c>
      <c r="D36" s="90">
        <v>1</v>
      </c>
      <c r="E36" s="91">
        <v>2019</v>
      </c>
      <c r="F36" s="78">
        <v>43850</v>
      </c>
      <c r="G36" s="264">
        <v>12</v>
      </c>
      <c r="H36" s="99">
        <v>77620</v>
      </c>
      <c r="I36" s="78">
        <v>43353</v>
      </c>
      <c r="J36" s="181">
        <f>SUMIFS(tabConsumoAta[CONSUMIDO],tabConsumoAta[CÓDIGO],tabSaldoAta[[#This Row],[CÓDIGO]],tabConsumoAta[ATA],tabSaldoAta[[#This Row],[CHAVE]])</f>
        <v>15400</v>
      </c>
      <c r="K36" s="181">
        <f>SUMIFS(tabAtaCessão[QUANTIDADE],tabAtaCessão[CÓDIGO],tabSaldoAta[[#This Row],[CÓDIGO]],tabAtaCessão[ATA],tabSaldoAta[[#This Row],[CHAVE]])</f>
        <v>32220</v>
      </c>
      <c r="L36" s="162">
        <f>tabSaldoAta[[#This Row],[ESTIMATIVA]] - tabSaldoAta[[#This Row],[CONSUMO]] - tabSaldoAta[[#This Row],[CESSÃO]]</f>
        <v>30000</v>
      </c>
      <c r="M36" s="92" t="s">
        <v>1551</v>
      </c>
      <c r="N36" s="93">
        <v>43684.621898148151</v>
      </c>
      <c r="O36" s="34" t="str">
        <f>"*"</f>
        <v>*</v>
      </c>
    </row>
    <row r="37" spans="1:15" hidden="1" x14ac:dyDescent="0.3">
      <c r="A37" s="77">
        <v>12685</v>
      </c>
      <c r="B37" s="83" t="str">
        <f>VLOOKUP(tabSaldoAta[[#This Row],[CÓDIGO]],tabEstimativa[#Data],2,FALSE)</f>
        <v>ÁGUA SANITÁRIA, FRASCO COM 01 LITRO</v>
      </c>
      <c r="C37" s="82" t="s">
        <v>3255</v>
      </c>
      <c r="D37" s="80" t="s">
        <v>2011</v>
      </c>
      <c r="E37" s="81">
        <v>2020</v>
      </c>
      <c r="F37" s="78">
        <v>44218</v>
      </c>
      <c r="G37" s="264">
        <v>12</v>
      </c>
      <c r="H37" s="99">
        <v>20000</v>
      </c>
      <c r="I37" s="78">
        <v>43754</v>
      </c>
      <c r="J37" s="181">
        <f>SUMIFS(tabConsumoAta[CONSUMIDO],tabConsumoAta[CÓDIGO],tabSaldoAta[[#This Row],[CÓDIGO]],tabConsumoAta[ATA],tabSaldoAta[[#This Row],[CHAVE]])</f>
        <v>9000</v>
      </c>
      <c r="K37" s="181">
        <f>SUMIFS(tabAtaCessão[QUANTIDADE],tabAtaCessão[CÓDIGO],tabSaldoAta[[#This Row],[CÓDIGO]],tabAtaCessão[ATA],tabSaldoAta[[#This Row],[CHAVE]])</f>
        <v>0</v>
      </c>
      <c r="L37" s="162">
        <f>tabSaldoAta[[#This Row],[ESTIMATIVA]] - tabSaldoAta[[#This Row],[CONSUMO]] - tabSaldoAta[[#This Row],[CESSÃO]]</f>
        <v>11000</v>
      </c>
      <c r="M37" s="92" t="s">
        <v>1551</v>
      </c>
      <c r="N37" s="93">
        <v>43860.639976851853</v>
      </c>
      <c r="O37" s="34" t="s">
        <v>1555</v>
      </c>
    </row>
    <row r="38" spans="1:15" hidden="1" x14ac:dyDescent="0.3">
      <c r="A38" s="77">
        <v>12685</v>
      </c>
      <c r="B38" s="83" t="str">
        <f>VLOOKUP(tabSaldoAta[[#This Row],[CÓDIGO]],tabEstimativa[#Data],2,FALSE)</f>
        <v>ÁGUA SANITÁRIA, FRASCO COM 01 LITRO</v>
      </c>
      <c r="C38" s="82" t="s">
        <v>3929</v>
      </c>
      <c r="D38" s="80" t="s">
        <v>4232</v>
      </c>
      <c r="E38" s="81">
        <v>2020</v>
      </c>
      <c r="F38" s="78">
        <v>44558</v>
      </c>
      <c r="G38" s="264">
        <v>12</v>
      </c>
      <c r="H38" s="99">
        <v>20000</v>
      </c>
      <c r="I38" s="78">
        <v>44110</v>
      </c>
      <c r="J38" s="181">
        <f>SUMIFS(tabConsumoAta[CONSUMIDO],tabConsumoAta[CÓDIGO],tabSaldoAta[[#This Row],[CÓDIGO]],tabConsumoAta[ATA],tabSaldoAta[[#This Row],[CHAVE]])</f>
        <v>11200</v>
      </c>
      <c r="K38" s="181">
        <f>SUMIFS(tabAtaCessão[QUANTIDADE],tabAtaCessão[CÓDIGO],tabSaldoAta[[#This Row],[CÓDIGO]],tabAtaCessão[ATA],tabSaldoAta[[#This Row],[CHAVE]])</f>
        <v>0</v>
      </c>
      <c r="L38" s="162">
        <f>tabSaldoAta[[#This Row],[ESTIMATIVA]] - tabSaldoAta[[#This Row],[CONSUMO]] - tabSaldoAta[[#This Row],[CESSÃO]]</f>
        <v>8800</v>
      </c>
      <c r="M38" s="92" t="s">
        <v>2063</v>
      </c>
      <c r="N38" s="93">
        <v>44397.418356481481</v>
      </c>
      <c r="O38" s="34" t="str">
        <f>"*"</f>
        <v>*</v>
      </c>
    </row>
    <row r="39" spans="1:15" hidden="1" x14ac:dyDescent="0.3">
      <c r="A39" s="77">
        <v>12708</v>
      </c>
      <c r="B39" s="83" t="str">
        <f>VLOOKUP(tabSaldoAta[[#This Row],[CÓDIGO]],tabEstimativa[#Data],2,FALSE)</f>
        <v xml:space="preserve">SABONETE COMUM - 90 G. </v>
      </c>
      <c r="C39" s="82" t="s">
        <v>1694</v>
      </c>
      <c r="D39" s="80" t="s">
        <v>2110</v>
      </c>
      <c r="E39" s="81">
        <v>2019</v>
      </c>
      <c r="F39" s="78">
        <v>43832</v>
      </c>
      <c r="G39" s="264">
        <v>12</v>
      </c>
      <c r="H39" s="99">
        <v>0</v>
      </c>
      <c r="I39" s="12">
        <v>44110</v>
      </c>
      <c r="J39" s="181">
        <f>SUMIFS(tabConsumoAta[CONSUMIDO],tabConsumoAta[CÓDIGO],tabSaldoAta[[#This Row],[CÓDIGO]],tabConsumoAta[ATA],tabSaldoAta[[#This Row],[CHAVE]])</f>
        <v>0</v>
      </c>
      <c r="K39" s="181">
        <f>SUMIFS(tabAtaCessão[QUANTIDADE],tabAtaCessão[CÓDIGO],tabSaldoAta[[#This Row],[CÓDIGO]],tabAtaCessão[ATA],tabSaldoAta[[#This Row],[CHAVE]])</f>
        <v>0</v>
      </c>
      <c r="L39" s="162">
        <f>tabSaldoAta[[#This Row],[ESTIMATIVA]] - tabSaldoAta[[#This Row],[CONSUMO]] - tabSaldoAta[[#This Row],[CESSÃO]]</f>
        <v>0</v>
      </c>
      <c r="M39" s="92" t="s">
        <v>2063</v>
      </c>
      <c r="N39" s="93">
        <v>44397.418356481481</v>
      </c>
      <c r="O39" s="34" t="s">
        <v>1555</v>
      </c>
    </row>
    <row r="40" spans="1:15" ht="43.2" hidden="1" x14ac:dyDescent="0.3">
      <c r="A40" s="77">
        <v>12712</v>
      </c>
      <c r="B40" s="83" t="str">
        <f>VLOOKUP(tabSaldoAta[[#This Row],[CÓDIGO]],tabEstimativa[#Data],2,FALSE)</f>
        <v>SAPONÁCEO EM PÓ - 300 G - CONTENDO CARBONATO DE CÁLCIO E DE SÓDIO, MAGNÉSIO, ÓLEO MINERAL, TRIPOLIFOSFATO DE SÓDIO E PERFUME. VALIDADE MÍNIMA DE 12 MESES COM TEMPO MÍNIMO DE ESTOCAGEM DE 6 MESES - ACONDICIONADO EM TUBO PLÁSTICO PESANDO 300 GRAMAS.</v>
      </c>
      <c r="C40" s="82" t="s">
        <v>1694</v>
      </c>
      <c r="D40" s="80" t="s">
        <v>2110</v>
      </c>
      <c r="E40" s="81">
        <v>2019</v>
      </c>
      <c r="F40" s="78">
        <v>43832</v>
      </c>
      <c r="G40" s="264">
        <v>12</v>
      </c>
      <c r="H40" s="99">
        <v>0</v>
      </c>
      <c r="I40" s="12">
        <v>44061</v>
      </c>
      <c r="J40" s="181">
        <f>SUMIFS(tabConsumoAta[CONSUMIDO],tabConsumoAta[CÓDIGO],tabSaldoAta[[#This Row],[CÓDIGO]],tabConsumoAta[ATA],tabSaldoAta[[#This Row],[CHAVE]])</f>
        <v>0</v>
      </c>
      <c r="K40" s="181">
        <f>SUMIFS(tabAtaCessão[QUANTIDADE],tabAtaCessão[CÓDIGO],tabSaldoAta[[#This Row],[CÓDIGO]],tabAtaCessão[ATA],tabSaldoAta[[#This Row],[CHAVE]])</f>
        <v>0</v>
      </c>
      <c r="L40" s="162">
        <f>tabSaldoAta[[#This Row],[ESTIMATIVA]] - tabSaldoAta[[#This Row],[CONSUMO]] - tabSaldoAta[[#This Row],[CESSÃO]]</f>
        <v>0</v>
      </c>
      <c r="M40" s="92" t="s">
        <v>2063</v>
      </c>
      <c r="N40" s="93">
        <v>44397.418356481481</v>
      </c>
      <c r="O40" s="34" t="s">
        <v>1555</v>
      </c>
    </row>
    <row r="41" spans="1:15" ht="72" hidden="1" x14ac:dyDescent="0.3">
      <c r="A41" s="77">
        <v>12754</v>
      </c>
      <c r="B41" s="83" t="str">
        <f>VLOOKUP(tabSaldoAta[[#This Row],[CÓDIGO]],tabEstimativa[#Data],2,FALSE)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41" s="82" t="s">
        <v>1605</v>
      </c>
      <c r="D41" s="102" t="s">
        <v>2057</v>
      </c>
      <c r="E41" s="103">
        <v>2018</v>
      </c>
      <c r="F41" s="78">
        <v>43683</v>
      </c>
      <c r="G41" s="264">
        <v>12</v>
      </c>
      <c r="H41" s="104">
        <v>2200</v>
      </c>
      <c r="I41" s="12">
        <v>44110</v>
      </c>
      <c r="J41" s="181">
        <f>SUMIFS(tabConsumoAta[CONSUMIDO],tabConsumoAta[CÓDIGO],tabSaldoAta[[#This Row],[CÓDIGO]],tabConsumoAta[ATA],tabSaldoAta[[#This Row],[CHAVE]])</f>
        <v>300</v>
      </c>
      <c r="K41" s="181">
        <f>SUMIFS(tabAtaCessão[QUANTIDADE],tabAtaCessão[CÓDIGO],tabSaldoAta[[#This Row],[CÓDIGO]],tabAtaCessão[ATA],tabSaldoAta[[#This Row],[CHAVE]])</f>
        <v>0</v>
      </c>
      <c r="L41" s="162">
        <f>tabSaldoAta[[#This Row],[ESTIMATIVA]] - tabSaldoAta[[#This Row],[CONSUMO]] - tabSaldoAta[[#This Row],[CESSÃO]]</f>
        <v>1900</v>
      </c>
      <c r="M41" s="105" t="s">
        <v>2063</v>
      </c>
      <c r="N41" s="106">
        <v>44397.418356481481</v>
      </c>
      <c r="O41" s="34" t="s">
        <v>1555</v>
      </c>
    </row>
    <row r="42" spans="1:15" ht="72" hidden="1" x14ac:dyDescent="0.3">
      <c r="A42" s="77">
        <v>12754</v>
      </c>
      <c r="B42" s="83" t="str">
        <f>VLOOKUP(tabSaldoAta[[#This Row],[CÓDIGO]],tabEstimativa[#Data],2,FALSE)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42" s="82" t="s">
        <v>2140</v>
      </c>
      <c r="D42" s="80" t="s">
        <v>2141</v>
      </c>
      <c r="E42" s="81">
        <v>2019</v>
      </c>
      <c r="F42" s="78">
        <v>44082</v>
      </c>
      <c r="G42" s="264">
        <v>12</v>
      </c>
      <c r="H42" s="99">
        <v>1000</v>
      </c>
      <c r="I42" s="12">
        <v>44110</v>
      </c>
      <c r="J42" s="181">
        <f>SUMIFS(tabConsumoAta[CONSUMIDO],tabConsumoAta[CÓDIGO],tabSaldoAta[[#This Row],[CÓDIGO]],tabConsumoAta[ATA],tabSaldoAta[[#This Row],[CHAVE]])</f>
        <v>600</v>
      </c>
      <c r="K42" s="181">
        <f>SUMIFS(tabAtaCessão[QUANTIDADE],tabAtaCessão[CÓDIGO],tabSaldoAta[[#This Row],[CÓDIGO]],tabAtaCessão[ATA],tabSaldoAta[[#This Row],[CHAVE]])</f>
        <v>0</v>
      </c>
      <c r="L42" s="162">
        <f>tabSaldoAta[[#This Row],[ESTIMATIVA]] - tabSaldoAta[[#This Row],[CONSUMO]] - tabSaldoAta[[#This Row],[CESSÃO]]</f>
        <v>400</v>
      </c>
      <c r="M42" s="92" t="s">
        <v>2063</v>
      </c>
      <c r="N42" s="93">
        <v>44397.418356481481</v>
      </c>
      <c r="O42" s="34" t="s">
        <v>1555</v>
      </c>
    </row>
    <row r="43" spans="1:15" ht="43.2" hidden="1" x14ac:dyDescent="0.3">
      <c r="A43" s="77">
        <v>12763</v>
      </c>
      <c r="B43" s="83" t="str">
        <f>VLOOKUP(tabSaldoAta[[#This Row],[CÓDIGO]],tabEstimativa[#Data],2,FALSE)</f>
        <v>CAL HIDRATADA - SACO COM 20 KG - TIPO CH - III - PLASTICIDADE MAIOR OU IGUAL A 110, NBR 7175 - VALIDADE MÍNIMA DE 12 MESES - O MATERIAL DEVERÁ SER ENTREGUE EM LOTE PALETIZADO PROTEGIDO COM FILME PLÁSTICO.</v>
      </c>
      <c r="C43" s="82" t="s">
        <v>2338</v>
      </c>
      <c r="D43" s="80" t="s">
        <v>2339</v>
      </c>
      <c r="E43" s="81">
        <v>2019</v>
      </c>
      <c r="F43" s="78">
        <v>44182</v>
      </c>
      <c r="G43" s="264">
        <v>12</v>
      </c>
      <c r="H43" s="99">
        <v>2000</v>
      </c>
      <c r="I43" s="12">
        <v>44061</v>
      </c>
      <c r="J43" s="181">
        <f>SUMIFS(tabConsumoAta[CONSUMIDO],tabConsumoAta[CÓDIGO],tabSaldoAta[[#This Row],[CÓDIGO]],tabConsumoAta[ATA],tabSaldoAta[[#This Row],[CHAVE]])</f>
        <v>0</v>
      </c>
      <c r="K43" s="181">
        <f>SUMIFS(tabAtaCessão[QUANTIDADE],tabAtaCessão[CÓDIGO],tabSaldoAta[[#This Row],[CÓDIGO]],tabAtaCessão[ATA],tabSaldoAta[[#This Row],[CHAVE]])</f>
        <v>0</v>
      </c>
      <c r="L43" s="162">
        <f>tabSaldoAta[[#This Row],[ESTIMATIVA]] - tabSaldoAta[[#This Row],[CONSUMO]] - tabSaldoAta[[#This Row],[CESSÃO]]</f>
        <v>2000</v>
      </c>
      <c r="M43" s="92" t="s">
        <v>2063</v>
      </c>
      <c r="N43" s="93">
        <v>44397.418356481481</v>
      </c>
      <c r="O43" s="34" t="s">
        <v>1555</v>
      </c>
    </row>
    <row r="44" spans="1:15" hidden="1" x14ac:dyDescent="0.3">
      <c r="A44" s="77">
        <v>12806</v>
      </c>
      <c r="B44" s="83" t="str">
        <f>VLOOKUP(tabSaldoAta[[#This Row],[CÓDIGO]],tabEstimativa[#Data],2,FALSE)</f>
        <v>AGUARRAZ MINERAL/VEGETAL - 900 ML, NBR 11702/1992- TIPO 4.5.10.</v>
      </c>
      <c r="C44" s="82" t="s">
        <v>2359</v>
      </c>
      <c r="D44" s="80" t="s">
        <v>2032</v>
      </c>
      <c r="E44" s="81">
        <v>2020</v>
      </c>
      <c r="F44" s="78">
        <v>44221</v>
      </c>
      <c r="G44" s="264">
        <v>12</v>
      </c>
      <c r="H44" s="99">
        <v>50</v>
      </c>
      <c r="I44" s="78">
        <v>43733</v>
      </c>
      <c r="J44" s="181">
        <f>SUMIFS(tabConsumoAta[CONSUMIDO],tabConsumoAta[CÓDIGO],tabSaldoAta[[#This Row],[CÓDIGO]],tabConsumoAta[ATA],tabSaldoAta[[#This Row],[CHAVE]])</f>
        <v>10</v>
      </c>
      <c r="K44" s="181">
        <f>SUMIFS(tabAtaCessão[QUANTIDADE],tabAtaCessão[CÓDIGO],tabSaldoAta[[#This Row],[CÓDIGO]],tabAtaCessão[ATA],tabSaldoAta[[#This Row],[CHAVE]])</f>
        <v>0</v>
      </c>
      <c r="L44" s="162">
        <f>tabSaldoAta[[#This Row],[ESTIMATIVA]] - tabSaldoAta[[#This Row],[CONSUMO]] - tabSaldoAta[[#This Row],[CESSÃO]]</f>
        <v>40</v>
      </c>
      <c r="M44" s="92" t="s">
        <v>1551</v>
      </c>
      <c r="N44" s="93">
        <v>43858.450925925928</v>
      </c>
      <c r="O44" s="34" t="s">
        <v>1555</v>
      </c>
    </row>
    <row r="45" spans="1:15" hidden="1" x14ac:dyDescent="0.3">
      <c r="A45" s="77">
        <v>12812</v>
      </c>
      <c r="B45" s="83" t="str">
        <f>VLOOKUP(tabSaldoAta[[#This Row],[CÓDIGO]],tabEstimativa[#Data],2,FALSE)</f>
        <v>BROXA RETANGULAR - 16,5 X 6 CM</v>
      </c>
      <c r="C45" s="82" t="s">
        <v>2073</v>
      </c>
      <c r="D45" s="80" t="s">
        <v>2074</v>
      </c>
      <c r="E45" s="81">
        <v>2019</v>
      </c>
      <c r="F45" s="78">
        <v>44050</v>
      </c>
      <c r="G45" s="264">
        <v>12</v>
      </c>
      <c r="H45" s="99">
        <v>40</v>
      </c>
      <c r="I45" s="78">
        <v>43521</v>
      </c>
      <c r="J45" s="181">
        <f>SUMIFS(tabConsumoAta[CONSUMIDO],tabConsumoAta[CÓDIGO],tabSaldoAta[[#This Row],[CÓDIGO]],tabConsumoAta[ATA],tabSaldoAta[[#This Row],[CHAVE]])</f>
        <v>30</v>
      </c>
      <c r="K45" s="181">
        <f>SUMIFS(tabAtaCessão[QUANTIDADE],tabAtaCessão[CÓDIGO],tabSaldoAta[[#This Row],[CÓDIGO]],tabAtaCessão[ATA],tabSaldoAta[[#This Row],[CHAVE]])</f>
        <v>0</v>
      </c>
      <c r="L45" s="162">
        <f>tabSaldoAta[[#This Row],[ESTIMATIVA]] - tabSaldoAta[[#This Row],[CONSUMO]] - tabSaldoAta[[#This Row],[CESSÃO]]</f>
        <v>10</v>
      </c>
      <c r="M45" s="92" t="s">
        <v>1551</v>
      </c>
      <c r="N45" s="93">
        <v>43698.366840277777</v>
      </c>
      <c r="O45" s="34" t="s">
        <v>1555</v>
      </c>
    </row>
    <row r="46" spans="1:15" hidden="1" x14ac:dyDescent="0.3">
      <c r="A46" s="77">
        <v>12812</v>
      </c>
      <c r="B46" s="83" t="str">
        <f>VLOOKUP(tabSaldoAta[[#This Row],[CÓDIGO]],tabEstimativa[#Data],2,FALSE)</f>
        <v>BROXA RETANGULAR - 16,5 X 6 CM</v>
      </c>
      <c r="C46" s="82" t="s">
        <v>3864</v>
      </c>
      <c r="D46" s="80" t="s">
        <v>3866</v>
      </c>
      <c r="E46" s="81">
        <v>2020</v>
      </c>
      <c r="F46" s="78">
        <v>44497</v>
      </c>
      <c r="G46" s="264">
        <v>12</v>
      </c>
      <c r="H46" s="99">
        <v>40</v>
      </c>
      <c r="I46" s="78">
        <v>43963</v>
      </c>
      <c r="J46" s="181">
        <f>SUMIFS(tabConsumoAta[CONSUMIDO],tabConsumoAta[CÓDIGO],tabSaldoAta[[#This Row],[CÓDIGO]],tabConsumoAta[ATA],tabSaldoAta[[#This Row],[CHAVE]])</f>
        <v>0</v>
      </c>
      <c r="K46" s="181">
        <f>SUMIFS(tabAtaCessão[QUANTIDADE],tabAtaCessão[CÓDIGO],tabSaldoAta[[#This Row],[CÓDIGO]],tabAtaCessão[ATA],tabSaldoAta[[#This Row],[CHAVE]])</f>
        <v>0</v>
      </c>
      <c r="L46" s="162">
        <f>tabSaldoAta[[#This Row],[ESTIMATIVA]] - tabSaldoAta[[#This Row],[CONSUMO]] - tabSaldoAta[[#This Row],[CESSÃO]]</f>
        <v>40</v>
      </c>
      <c r="M46" s="92" t="s">
        <v>2063</v>
      </c>
      <c r="N46" s="93">
        <v>44145.676481481481</v>
      </c>
      <c r="O46" s="34" t="s">
        <v>1555</v>
      </c>
    </row>
    <row r="47" spans="1:15" hidden="1" x14ac:dyDescent="0.3">
      <c r="A47" s="77">
        <v>12813</v>
      </c>
      <c r="B47" s="83" t="str">
        <f>VLOOKUP(tabSaldoAta[[#This Row],[CÓDIGO]],tabEstimativa[#Data],2,FALSE)</f>
        <v>ADAPTADOR DE PVC RIGIDO SOLDAVEL C/ FLANGE SEXTAVADA FIXO P/ CAIXA D'AGUA - 32 MM X 1"</v>
      </c>
      <c r="C47" s="82" t="s">
        <v>1663</v>
      </c>
      <c r="D47" s="90">
        <v>228</v>
      </c>
      <c r="E47" s="91">
        <v>2018</v>
      </c>
      <c r="F47" s="78">
        <v>43787</v>
      </c>
      <c r="G47" s="264">
        <v>12</v>
      </c>
      <c r="H47" s="99">
        <v>80</v>
      </c>
      <c r="I47" s="78">
        <v>43677</v>
      </c>
      <c r="J47" s="181">
        <f>SUMIFS(tabConsumoAta[CONSUMIDO],tabConsumoAta[CÓDIGO],tabSaldoAta[[#This Row],[CÓDIGO]],tabConsumoAta[ATA],tabSaldoAta[[#This Row],[CHAVE]])</f>
        <v>0</v>
      </c>
      <c r="K47" s="181">
        <f>SUMIFS(tabAtaCessão[QUANTIDADE],tabAtaCessão[CÓDIGO],tabSaldoAta[[#This Row],[CÓDIGO]],tabAtaCessão[ATA],tabSaldoAta[[#This Row],[CHAVE]])</f>
        <v>0</v>
      </c>
      <c r="L47" s="162">
        <f>tabSaldoAta[[#This Row],[ESTIMATIVA]] - tabSaldoAta[[#This Row],[CONSUMO]] - tabSaldoAta[[#This Row],[CESSÃO]]</f>
        <v>80</v>
      </c>
      <c r="M47" s="92" t="s">
        <v>1551</v>
      </c>
      <c r="N47" s="93">
        <v>43684.621898148151</v>
      </c>
      <c r="O47" s="34" t="str">
        <f>"*"</f>
        <v>*</v>
      </c>
    </row>
    <row r="48" spans="1:15" hidden="1" x14ac:dyDescent="0.3">
      <c r="A48" s="77">
        <v>12813</v>
      </c>
      <c r="B48" s="83" t="str">
        <f>VLOOKUP(tabSaldoAta[[#This Row],[CÓDIGO]],tabEstimativa[#Data],2,FALSE)</f>
        <v>ADAPTADOR DE PVC RIGIDO SOLDAVEL C/ FLANGE SEXTAVADA FIXO P/ CAIXA D'AGUA - 32 MM X 1"</v>
      </c>
      <c r="C48" s="82" t="s">
        <v>3514</v>
      </c>
      <c r="D48" s="80" t="s">
        <v>3518</v>
      </c>
      <c r="E48" s="81">
        <v>2020</v>
      </c>
      <c r="F48" s="78">
        <v>44286</v>
      </c>
      <c r="G48" s="264">
        <v>12</v>
      </c>
      <c r="H48" s="99">
        <v>80</v>
      </c>
      <c r="I48" s="78">
        <v>43677</v>
      </c>
      <c r="J48" s="181">
        <f>SUMIFS(tabConsumoAta[CONSUMIDO],tabConsumoAta[CÓDIGO],tabSaldoAta[[#This Row],[CÓDIGO]],tabConsumoAta[ATA],tabSaldoAta[[#This Row],[CHAVE]])</f>
        <v>60</v>
      </c>
      <c r="K48" s="181">
        <f>SUMIFS(tabAtaCessão[QUANTIDADE],tabAtaCessão[CÓDIGO],tabSaldoAta[[#This Row],[CÓDIGO]],tabAtaCessão[ATA],tabSaldoAta[[#This Row],[CHAVE]])</f>
        <v>0</v>
      </c>
      <c r="L48" s="162">
        <f>tabSaldoAta[[#This Row],[ESTIMATIVA]] - tabSaldoAta[[#This Row],[CONSUMO]] - tabSaldoAta[[#This Row],[CESSÃO]]</f>
        <v>20</v>
      </c>
      <c r="M48" s="92" t="s">
        <v>1551</v>
      </c>
      <c r="N48" s="93">
        <v>43945.689120370371</v>
      </c>
      <c r="O48" s="34" t="s">
        <v>1555</v>
      </c>
    </row>
    <row r="49" spans="1:15" hidden="1" x14ac:dyDescent="0.3">
      <c r="A49" s="77">
        <v>12818</v>
      </c>
      <c r="B49" s="83" t="str">
        <f>VLOOKUP(tabSaldoAta[[#This Row],[CÓDIGO]],tabEstimativa[#Data],2,FALSE)</f>
        <v>CORANTE PARA COLORIR TINTA LÁTEX - VERDE - 50 ML, ABNT NBR 11702/1992 - TIPO 4.5.11.</v>
      </c>
      <c r="C49" s="82" t="s">
        <v>2073</v>
      </c>
      <c r="D49" s="80" t="s">
        <v>2074</v>
      </c>
      <c r="E49" s="81">
        <v>2019</v>
      </c>
      <c r="F49" s="78">
        <v>44050</v>
      </c>
      <c r="G49" s="264">
        <v>12</v>
      </c>
      <c r="H49" s="99">
        <v>400</v>
      </c>
      <c r="I49" s="78">
        <v>43434</v>
      </c>
      <c r="J49" s="181">
        <f>SUMIFS(tabConsumoAta[CONSUMIDO],tabConsumoAta[CÓDIGO],tabSaldoAta[[#This Row],[CÓDIGO]],tabConsumoAta[ATA],tabSaldoAta[[#This Row],[CHAVE]])</f>
        <v>0</v>
      </c>
      <c r="K49" s="181">
        <f>SUMIFS(tabAtaCessão[QUANTIDADE],tabAtaCessão[CÓDIGO],tabSaldoAta[[#This Row],[CÓDIGO]],tabAtaCessão[ATA],tabSaldoAta[[#This Row],[CHAVE]])</f>
        <v>25</v>
      </c>
      <c r="L49" s="162">
        <f>tabSaldoAta[[#This Row],[ESTIMATIVA]] - tabSaldoAta[[#This Row],[CONSUMO]] - tabSaldoAta[[#This Row],[CESSÃO]]</f>
        <v>375</v>
      </c>
      <c r="M49" s="92" t="s">
        <v>1551</v>
      </c>
      <c r="N49" s="93">
        <v>43698.366840277777</v>
      </c>
      <c r="O49" s="34" t="s">
        <v>1555</v>
      </c>
    </row>
    <row r="50" spans="1:15" ht="28.8" hidden="1" x14ac:dyDescent="0.3">
      <c r="A50" s="77">
        <v>12820</v>
      </c>
      <c r="B50" s="83" t="str">
        <f>VLOOKUP(tabSaldoAta[[#This Row],[CÓDIGO]],tabEstimativa[#Data],2,FALSE)</f>
        <v>CORANTE PARA COLORIR TINTA LATEX - AMARELO - 50 ML, CONFORME ABNT NBR 11702/1992 - TIPO 4.5.11</v>
      </c>
      <c r="C50" s="82" t="s">
        <v>1640</v>
      </c>
      <c r="D50" s="90">
        <v>190</v>
      </c>
      <c r="E50" s="91">
        <v>2018</v>
      </c>
      <c r="F50" s="78">
        <v>43726</v>
      </c>
      <c r="G50" s="264">
        <v>12</v>
      </c>
      <c r="H50" s="99">
        <v>150</v>
      </c>
      <c r="I50" s="78">
        <v>43607</v>
      </c>
      <c r="J50" s="181">
        <f>SUMIFS(tabConsumoAta[CONSUMIDO],tabConsumoAta[CÓDIGO],tabSaldoAta[[#This Row],[CÓDIGO]],tabConsumoAta[ATA],tabSaldoAta[[#This Row],[CHAVE]])</f>
        <v>194</v>
      </c>
      <c r="K50" s="181">
        <f>SUMIFS(tabAtaCessão[QUANTIDADE],tabAtaCessão[CÓDIGO],tabSaldoAta[[#This Row],[CÓDIGO]],tabAtaCessão[ATA],tabSaldoAta[[#This Row],[CHAVE]])</f>
        <v>0</v>
      </c>
      <c r="L50" s="162">
        <f>tabSaldoAta[[#This Row],[ESTIMATIVA]] - tabSaldoAta[[#This Row],[CONSUMO]] - tabSaldoAta[[#This Row],[CESSÃO]]</f>
        <v>-44</v>
      </c>
      <c r="M50" s="92" t="s">
        <v>1551</v>
      </c>
      <c r="N50" s="93">
        <v>43684.621898148151</v>
      </c>
      <c r="O50" s="34" t="str">
        <f>"*"</f>
        <v>*</v>
      </c>
    </row>
    <row r="51" spans="1:15" ht="28.8" hidden="1" x14ac:dyDescent="0.3">
      <c r="A51" s="77">
        <v>12820</v>
      </c>
      <c r="B51" s="83" t="str">
        <f>VLOOKUP(tabSaldoAta[[#This Row],[CÓDIGO]],tabEstimativa[#Data],2,FALSE)</f>
        <v>CORANTE PARA COLORIR TINTA LATEX - AMARELO - 50 ML, CONFORME ABNT NBR 11702/1992 - TIPO 4.5.11</v>
      </c>
      <c r="C51" s="82" t="s">
        <v>2073</v>
      </c>
      <c r="D51" s="80" t="s">
        <v>2074</v>
      </c>
      <c r="E51" s="81">
        <v>2019</v>
      </c>
      <c r="F51" s="78">
        <v>44050</v>
      </c>
      <c r="G51" s="264">
        <v>12</v>
      </c>
      <c r="H51" s="99">
        <v>150</v>
      </c>
      <c r="I51" s="78">
        <v>43607</v>
      </c>
      <c r="J51" s="181">
        <f>SUMIFS(tabConsumoAta[CONSUMIDO],tabConsumoAta[CÓDIGO],tabSaldoAta[[#This Row],[CÓDIGO]],tabConsumoAta[ATA],tabSaldoAta[[#This Row],[CHAVE]])</f>
        <v>100</v>
      </c>
      <c r="K51" s="181">
        <f>SUMIFS(tabAtaCessão[QUANTIDADE],tabAtaCessão[CÓDIGO],tabSaldoAta[[#This Row],[CÓDIGO]],tabAtaCessão[ATA],tabSaldoAta[[#This Row],[CHAVE]])</f>
        <v>0</v>
      </c>
      <c r="L51" s="162">
        <f>tabSaldoAta[[#This Row],[ESTIMATIVA]] - tabSaldoAta[[#This Row],[CONSUMO]] - tabSaldoAta[[#This Row],[CESSÃO]]</f>
        <v>50</v>
      </c>
      <c r="M51" s="92" t="s">
        <v>1551</v>
      </c>
      <c r="N51" s="93">
        <v>43727.546215277776</v>
      </c>
      <c r="O51" s="34" t="s">
        <v>1555</v>
      </c>
    </row>
    <row r="52" spans="1:15" hidden="1" x14ac:dyDescent="0.3">
      <c r="A52" s="77">
        <v>12821</v>
      </c>
      <c r="B52" s="83" t="str">
        <f>VLOOKUP(tabSaldoAta[[#This Row],[CÓDIGO]],tabEstimativa[#Data],2,FALSE)</f>
        <v>ADAPTADOR DE PVC RIGIDO SOLDAVEL C/ FLANGE SEXTAVADA FIXO - 50 MM X 1 1/2"</v>
      </c>
      <c r="C52" s="82" t="s">
        <v>1663</v>
      </c>
      <c r="D52" s="90">
        <v>228</v>
      </c>
      <c r="E52" s="91">
        <v>2018</v>
      </c>
      <c r="F52" s="78">
        <v>43787</v>
      </c>
      <c r="G52" s="264">
        <v>12</v>
      </c>
      <c r="H52" s="99">
        <v>50</v>
      </c>
      <c r="I52" s="78">
        <v>43677</v>
      </c>
      <c r="J52" s="181">
        <f>SUMIFS(tabConsumoAta[CONSUMIDO],tabConsumoAta[CÓDIGO],tabSaldoAta[[#This Row],[CÓDIGO]],tabConsumoAta[ATA],tabSaldoAta[[#This Row],[CHAVE]])</f>
        <v>0</v>
      </c>
      <c r="K52" s="181">
        <f>SUMIFS(tabAtaCessão[QUANTIDADE],tabAtaCessão[CÓDIGO],tabSaldoAta[[#This Row],[CÓDIGO]],tabAtaCessão[ATA],tabSaldoAta[[#This Row],[CHAVE]])</f>
        <v>0</v>
      </c>
      <c r="L52" s="162">
        <f>tabSaldoAta[[#This Row],[ESTIMATIVA]] - tabSaldoAta[[#This Row],[CONSUMO]] - tabSaldoAta[[#This Row],[CESSÃO]]</f>
        <v>50</v>
      </c>
      <c r="M52" s="92" t="s">
        <v>1551</v>
      </c>
      <c r="N52" s="93">
        <v>43684.621898148151</v>
      </c>
      <c r="O52" s="34" t="str">
        <f>"*"</f>
        <v>*</v>
      </c>
    </row>
    <row r="53" spans="1:15" hidden="1" x14ac:dyDescent="0.3">
      <c r="A53" s="77">
        <v>12821</v>
      </c>
      <c r="B53" s="83" t="str">
        <f>VLOOKUP(tabSaldoAta[[#This Row],[CÓDIGO]],tabEstimativa[#Data],2,FALSE)</f>
        <v>ADAPTADOR DE PVC RIGIDO SOLDAVEL C/ FLANGE SEXTAVADA FIXO - 50 MM X 1 1/2"</v>
      </c>
      <c r="C53" s="82" t="s">
        <v>3514</v>
      </c>
      <c r="D53" s="80" t="s">
        <v>3518</v>
      </c>
      <c r="E53" s="81">
        <v>2020</v>
      </c>
      <c r="F53" s="78">
        <v>44286</v>
      </c>
      <c r="G53" s="264">
        <v>12</v>
      </c>
      <c r="H53" s="99">
        <v>50</v>
      </c>
      <c r="I53" s="78">
        <v>43677</v>
      </c>
      <c r="J53" s="181">
        <f>SUMIFS(tabConsumoAta[CONSUMIDO],tabConsumoAta[CÓDIGO],tabSaldoAta[[#This Row],[CÓDIGO]],tabConsumoAta[ATA],tabSaldoAta[[#This Row],[CHAVE]])</f>
        <v>100</v>
      </c>
      <c r="K53" s="181">
        <f>SUMIFS(tabAtaCessão[QUANTIDADE],tabAtaCessão[CÓDIGO],tabSaldoAta[[#This Row],[CÓDIGO]],tabAtaCessão[ATA],tabSaldoAta[[#This Row],[CHAVE]])</f>
        <v>0</v>
      </c>
      <c r="L53" s="162">
        <f>tabSaldoAta[[#This Row],[ESTIMATIVA]] - tabSaldoAta[[#This Row],[CONSUMO]] - tabSaldoAta[[#This Row],[CESSÃO]]</f>
        <v>-50</v>
      </c>
      <c r="M53" s="92" t="s">
        <v>1551</v>
      </c>
      <c r="N53" s="93">
        <v>43945.545358796298</v>
      </c>
      <c r="O53" s="34" t="s">
        <v>1555</v>
      </c>
    </row>
    <row r="54" spans="1:15" hidden="1" x14ac:dyDescent="0.3">
      <c r="A54" s="77">
        <v>12824</v>
      </c>
      <c r="B54" s="83" t="str">
        <f>VLOOKUP(tabSaldoAta[[#This Row],[CÓDIGO]],tabEstimativa[#Data],2,FALSE)</f>
        <v>ADAPTADOR DE PVC RIGIDO SOLDAVEL C/ FLANGE SEXTAVADA FIXO - 25 MM X 3/4"</v>
      </c>
      <c r="C54" s="82" t="s">
        <v>1663</v>
      </c>
      <c r="D54" s="90">
        <v>228</v>
      </c>
      <c r="E54" s="91">
        <v>2018</v>
      </c>
      <c r="F54" s="78">
        <v>43787</v>
      </c>
      <c r="G54" s="264">
        <v>12</v>
      </c>
      <c r="H54" s="99">
        <v>100</v>
      </c>
      <c r="I54" s="78">
        <v>43677</v>
      </c>
      <c r="J54" s="181">
        <f>SUMIFS(tabConsumoAta[CONSUMIDO],tabConsumoAta[CÓDIGO],tabSaldoAta[[#This Row],[CÓDIGO]],tabConsumoAta[ATA],tabSaldoAta[[#This Row],[CHAVE]])</f>
        <v>0</v>
      </c>
      <c r="K54" s="181">
        <f>SUMIFS(tabAtaCessão[QUANTIDADE],tabAtaCessão[CÓDIGO],tabSaldoAta[[#This Row],[CÓDIGO]],tabAtaCessão[ATA],tabSaldoAta[[#This Row],[CHAVE]])</f>
        <v>0</v>
      </c>
      <c r="L54" s="162">
        <f>tabSaldoAta[[#This Row],[ESTIMATIVA]] - tabSaldoAta[[#This Row],[CONSUMO]] - tabSaldoAta[[#This Row],[CESSÃO]]</f>
        <v>100</v>
      </c>
      <c r="M54" s="92" t="s">
        <v>1551</v>
      </c>
      <c r="N54" s="93">
        <v>43684.621898148151</v>
      </c>
      <c r="O54" s="34" t="str">
        <f>"*"</f>
        <v>*</v>
      </c>
    </row>
    <row r="55" spans="1:15" hidden="1" x14ac:dyDescent="0.3">
      <c r="A55" s="77">
        <v>12824</v>
      </c>
      <c r="B55" s="83" t="str">
        <f>VLOOKUP(tabSaldoAta[[#This Row],[CÓDIGO]],tabEstimativa[#Data],2,FALSE)</f>
        <v>ADAPTADOR DE PVC RIGIDO SOLDAVEL C/ FLANGE SEXTAVADA FIXO - 25 MM X 3/4"</v>
      </c>
      <c r="C55" s="82" t="s">
        <v>3514</v>
      </c>
      <c r="D55" s="80" t="s">
        <v>3518</v>
      </c>
      <c r="E55" s="81">
        <v>2020</v>
      </c>
      <c r="F55" s="78">
        <v>44286</v>
      </c>
      <c r="G55" s="264">
        <v>12</v>
      </c>
      <c r="H55" s="99">
        <v>100</v>
      </c>
      <c r="I55" s="78">
        <v>43677</v>
      </c>
      <c r="J55" s="181">
        <f>SUMIFS(tabConsumoAta[CONSUMIDO],tabConsumoAta[CÓDIGO],tabSaldoAta[[#This Row],[CÓDIGO]],tabConsumoAta[ATA],tabSaldoAta[[#This Row],[CHAVE]])</f>
        <v>100</v>
      </c>
      <c r="K55" s="181">
        <f>SUMIFS(tabAtaCessão[QUANTIDADE],tabAtaCessão[CÓDIGO],tabSaldoAta[[#This Row],[CÓDIGO]],tabAtaCessão[ATA],tabSaldoAta[[#This Row],[CHAVE]])</f>
        <v>0</v>
      </c>
      <c r="L55" s="162">
        <f>tabSaldoAta[[#This Row],[ESTIMATIVA]] - tabSaldoAta[[#This Row],[CONSUMO]] - tabSaldoAta[[#This Row],[CESSÃO]]</f>
        <v>0</v>
      </c>
      <c r="M55" s="92" t="s">
        <v>1551</v>
      </c>
      <c r="N55" s="93">
        <v>43945.545358796298</v>
      </c>
      <c r="O55" s="34" t="s">
        <v>1555</v>
      </c>
    </row>
    <row r="56" spans="1:15" hidden="1" x14ac:dyDescent="0.3">
      <c r="A56" s="77">
        <v>12829</v>
      </c>
      <c r="B56" s="83" t="str">
        <f>VLOOKUP(tabSaldoAta[[#This Row],[CÓDIGO]],tabEstimativa[#Data],2,FALSE)</f>
        <v>CORANTE PARA COLORIR TINTA LÁTEX - AZUL ESCURO - 50 ML, ABNT NBR 11702/1992 - TIPO 4.5.11.</v>
      </c>
      <c r="C56" s="82" t="s">
        <v>2073</v>
      </c>
      <c r="D56" s="80" t="s">
        <v>2074</v>
      </c>
      <c r="E56" s="81">
        <v>2019</v>
      </c>
      <c r="F56" s="78">
        <v>44050</v>
      </c>
      <c r="G56" s="264">
        <v>12</v>
      </c>
      <c r="H56" s="99">
        <v>340</v>
      </c>
      <c r="I56" s="78">
        <v>43434</v>
      </c>
      <c r="J56" s="181">
        <f>SUMIFS(tabConsumoAta[CONSUMIDO],tabConsumoAta[CÓDIGO],tabSaldoAta[[#This Row],[CÓDIGO]],tabConsumoAta[ATA],tabSaldoAta[[#This Row],[CHAVE]])</f>
        <v>0</v>
      </c>
      <c r="K56" s="181">
        <f>SUMIFS(tabAtaCessão[QUANTIDADE],tabAtaCessão[CÓDIGO],tabSaldoAta[[#This Row],[CÓDIGO]],tabAtaCessão[ATA],tabSaldoAta[[#This Row],[CHAVE]])</f>
        <v>0</v>
      </c>
      <c r="L56" s="162">
        <f>tabSaldoAta[[#This Row],[ESTIMATIVA]] - tabSaldoAta[[#This Row],[CONSUMO]] - tabSaldoAta[[#This Row],[CESSÃO]]</f>
        <v>340</v>
      </c>
      <c r="M56" s="92" t="s">
        <v>1551</v>
      </c>
      <c r="N56" s="93">
        <v>43698.366840277777</v>
      </c>
      <c r="O56" s="34" t="s">
        <v>1555</v>
      </c>
    </row>
    <row r="57" spans="1:15" hidden="1" x14ac:dyDescent="0.3">
      <c r="A57" s="77">
        <v>12830</v>
      </c>
      <c r="B57" s="83" t="str">
        <f>VLOOKUP(tabSaldoAta[[#This Row],[CÓDIGO]],tabEstimativa[#Data],2,FALSE)</f>
        <v>ADAPTADOR DE PVC - COLA 1.1/2.</v>
      </c>
      <c r="C57" s="82" t="s">
        <v>1743</v>
      </c>
      <c r="D57" s="90">
        <v>76</v>
      </c>
      <c r="E57" s="91">
        <v>2019</v>
      </c>
      <c r="F57" s="78">
        <v>43899</v>
      </c>
      <c r="G57" s="264">
        <v>12</v>
      </c>
      <c r="H57" s="99">
        <v>400</v>
      </c>
      <c r="I57" s="78">
        <v>43418</v>
      </c>
      <c r="J57" s="181">
        <f>SUMIFS(tabConsumoAta[CONSUMIDO],tabConsumoAta[CÓDIGO],tabSaldoAta[[#This Row],[CÓDIGO]],tabConsumoAta[ATA],tabSaldoAta[[#This Row],[CHAVE]])</f>
        <v>150</v>
      </c>
      <c r="K57" s="181">
        <f>SUMIFS(tabAtaCessão[QUANTIDADE],tabAtaCessão[CÓDIGO],tabSaldoAta[[#This Row],[CÓDIGO]],tabAtaCessão[ATA],tabSaldoAta[[#This Row],[CHAVE]])</f>
        <v>0</v>
      </c>
      <c r="L57" s="162">
        <f>tabSaldoAta[[#This Row],[ESTIMATIVA]] - tabSaldoAta[[#This Row],[CONSUMO]] - tabSaldoAta[[#This Row],[CESSÃO]]</f>
        <v>250</v>
      </c>
      <c r="M57" s="92" t="s">
        <v>1551</v>
      </c>
      <c r="N57" s="93">
        <v>43684.621898148151</v>
      </c>
      <c r="O57" s="34" t="str">
        <f>"*"</f>
        <v>*</v>
      </c>
    </row>
    <row r="58" spans="1:15" hidden="1" x14ac:dyDescent="0.3">
      <c r="A58" s="77">
        <v>12831</v>
      </c>
      <c r="B58" s="83" t="str">
        <f>VLOOKUP(tabSaldoAta[[#This Row],[CÓDIGO]],tabEstimativa[#Data],2,FALSE)</f>
        <v>CORANTE PARA COLORIR TINTA LÁTEX - PRETO - 50 ML, ABNT NBR 11702/1992 - TIPO 4.5.11.</v>
      </c>
      <c r="C58" s="82" t="s">
        <v>2073</v>
      </c>
      <c r="D58" s="80" t="s">
        <v>2074</v>
      </c>
      <c r="E58" s="81">
        <v>2019</v>
      </c>
      <c r="F58" s="78">
        <v>44050</v>
      </c>
      <c r="G58" s="264">
        <v>12</v>
      </c>
      <c r="H58" s="99">
        <v>150</v>
      </c>
      <c r="I58" s="78">
        <v>43434</v>
      </c>
      <c r="J58" s="181">
        <f>SUMIFS(tabConsumoAta[CONSUMIDO],tabConsumoAta[CÓDIGO],tabSaldoAta[[#This Row],[CÓDIGO]],tabConsumoAta[ATA],tabSaldoAta[[#This Row],[CHAVE]])</f>
        <v>0</v>
      </c>
      <c r="K58" s="181">
        <f>SUMIFS(tabAtaCessão[QUANTIDADE],tabAtaCessão[CÓDIGO],tabSaldoAta[[#This Row],[CÓDIGO]],tabAtaCessão[ATA],tabSaldoAta[[#This Row],[CHAVE]])</f>
        <v>0</v>
      </c>
      <c r="L58" s="162">
        <f>tabSaldoAta[[#This Row],[ESTIMATIVA]] - tabSaldoAta[[#This Row],[CONSUMO]] - tabSaldoAta[[#This Row],[CESSÃO]]</f>
        <v>150</v>
      </c>
      <c r="M58" s="92" t="s">
        <v>1551</v>
      </c>
      <c r="N58" s="93">
        <v>43698.366840277777</v>
      </c>
      <c r="O58" s="34" t="s">
        <v>1555</v>
      </c>
    </row>
    <row r="59" spans="1:15" hidden="1" x14ac:dyDescent="0.3">
      <c r="A59" s="77">
        <v>12835</v>
      </c>
      <c r="B59" s="83" t="str">
        <f>VLOOKUP(tabSaldoAta[[#This Row],[CÓDIGO]],tabEstimativa[#Data],2,FALSE)</f>
        <v>ADAPTADOR DE PVC - COLA 3/4.</v>
      </c>
      <c r="C59" s="82" t="s">
        <v>1743</v>
      </c>
      <c r="D59" s="90">
        <v>76</v>
      </c>
      <c r="E59" s="91">
        <v>2019</v>
      </c>
      <c r="F59" s="78">
        <v>43899</v>
      </c>
      <c r="G59" s="264">
        <v>12</v>
      </c>
      <c r="H59" s="99">
        <v>400</v>
      </c>
      <c r="I59" s="78">
        <v>43418</v>
      </c>
      <c r="J59" s="181">
        <f>SUMIFS(tabConsumoAta[CONSUMIDO],tabConsumoAta[CÓDIGO],tabSaldoAta[[#This Row],[CÓDIGO]],tabConsumoAta[ATA],tabSaldoAta[[#This Row],[CHAVE]])</f>
        <v>140</v>
      </c>
      <c r="K59" s="181">
        <f>SUMIFS(tabAtaCessão[QUANTIDADE],tabAtaCessão[CÓDIGO],tabSaldoAta[[#This Row],[CÓDIGO]],tabAtaCessão[ATA],tabSaldoAta[[#This Row],[CHAVE]])</f>
        <v>0</v>
      </c>
      <c r="L59" s="162">
        <f>tabSaldoAta[[#This Row],[ESTIMATIVA]] - tabSaldoAta[[#This Row],[CONSUMO]] - tabSaldoAta[[#This Row],[CESSÃO]]</f>
        <v>260</v>
      </c>
      <c r="M59" s="92" t="s">
        <v>1551</v>
      </c>
      <c r="N59" s="93">
        <v>43684.621898148151</v>
      </c>
      <c r="O59" s="34" t="str">
        <f>"*"</f>
        <v>*</v>
      </c>
    </row>
    <row r="60" spans="1:15" hidden="1" x14ac:dyDescent="0.3">
      <c r="A60" s="77">
        <v>12838</v>
      </c>
      <c r="B60" s="83" t="str">
        <f>VLOOKUP(tabSaldoAta[[#This Row],[CÓDIGO]],tabEstimativa[#Data],2,FALSE)</f>
        <v>CORANTE PARA COLORIR TINTA LÁTEX - VERMELHO - 50 ML, ABNT NBR 11702/1992 - TIPO 4.5.11.</v>
      </c>
      <c r="C60" s="82" t="s">
        <v>2073</v>
      </c>
      <c r="D60" s="80" t="s">
        <v>2074</v>
      </c>
      <c r="E60" s="81">
        <v>2019</v>
      </c>
      <c r="F60" s="78">
        <v>44050</v>
      </c>
      <c r="G60" s="264">
        <v>12</v>
      </c>
      <c r="H60" s="99">
        <v>300</v>
      </c>
      <c r="I60" s="78">
        <v>43434</v>
      </c>
      <c r="J60" s="181">
        <f>SUMIFS(tabConsumoAta[CONSUMIDO],tabConsumoAta[CÓDIGO],tabSaldoAta[[#This Row],[CÓDIGO]],tabConsumoAta[ATA],tabSaldoAta[[#This Row],[CHAVE]])</f>
        <v>120</v>
      </c>
      <c r="K60" s="181">
        <f>SUMIFS(tabAtaCessão[QUANTIDADE],tabAtaCessão[CÓDIGO],tabSaldoAta[[#This Row],[CÓDIGO]],tabAtaCessão[ATA],tabSaldoAta[[#This Row],[CHAVE]])</f>
        <v>0</v>
      </c>
      <c r="L60" s="162">
        <f>tabSaldoAta[[#This Row],[ESTIMATIVA]] - tabSaldoAta[[#This Row],[CONSUMO]] - tabSaldoAta[[#This Row],[CESSÃO]]</f>
        <v>180</v>
      </c>
      <c r="M60" s="92" t="s">
        <v>1551</v>
      </c>
      <c r="N60" s="93">
        <v>43698.366840277777</v>
      </c>
      <c r="O60" s="34" t="s">
        <v>1555</v>
      </c>
    </row>
    <row r="61" spans="1:15" hidden="1" x14ac:dyDescent="0.3">
      <c r="A61" s="77">
        <v>12847</v>
      </c>
      <c r="B61" s="83" t="str">
        <f>VLOOKUP(tabSaldoAta[[#This Row],[CÓDIGO]],tabEstimativa[#Data],2,FALSE)</f>
        <v>ROLO DE ESPUMA PARA PINTURA - 4 CM</v>
      </c>
      <c r="C61" s="82" t="s">
        <v>1640</v>
      </c>
      <c r="D61" s="90">
        <v>190</v>
      </c>
      <c r="E61" s="91">
        <v>2018</v>
      </c>
      <c r="F61" s="78">
        <v>43726</v>
      </c>
      <c r="G61" s="264">
        <v>12</v>
      </c>
      <c r="H61" s="99">
        <v>3000</v>
      </c>
      <c r="I61" s="78">
        <v>43607</v>
      </c>
      <c r="J61" s="181">
        <f>SUMIFS(tabConsumoAta[CONSUMIDO],tabConsumoAta[CÓDIGO],tabSaldoAta[[#This Row],[CÓDIGO]],tabConsumoAta[ATA],tabSaldoAta[[#This Row],[CHAVE]])</f>
        <v>3800</v>
      </c>
      <c r="K61" s="181">
        <f>SUMIFS(tabAtaCessão[QUANTIDADE],tabAtaCessão[CÓDIGO],tabSaldoAta[[#This Row],[CÓDIGO]],tabAtaCessão[ATA],tabSaldoAta[[#This Row],[CHAVE]])</f>
        <v>0</v>
      </c>
      <c r="L61" s="162">
        <f>tabSaldoAta[[#This Row],[ESTIMATIVA]] - tabSaldoAta[[#This Row],[CONSUMO]] - tabSaldoAta[[#This Row],[CESSÃO]]</f>
        <v>-800</v>
      </c>
      <c r="M61" s="92" t="s">
        <v>1551</v>
      </c>
      <c r="N61" s="93">
        <v>43684.621898148151</v>
      </c>
      <c r="O61" s="34" t="str">
        <f>"*"</f>
        <v>*</v>
      </c>
    </row>
    <row r="62" spans="1:15" hidden="1" x14ac:dyDescent="0.3">
      <c r="A62" s="77">
        <v>12847</v>
      </c>
      <c r="B62" s="83" t="str">
        <f>VLOOKUP(tabSaldoAta[[#This Row],[CÓDIGO]],tabEstimativa[#Data],2,FALSE)</f>
        <v>ROLO DE ESPUMA PARA PINTURA - 4 CM</v>
      </c>
      <c r="C62" s="82" t="s">
        <v>2073</v>
      </c>
      <c r="D62" s="80" t="s">
        <v>2074</v>
      </c>
      <c r="E62" s="81">
        <v>2019</v>
      </c>
      <c r="F62" s="78">
        <v>44050</v>
      </c>
      <c r="G62" s="264">
        <v>12</v>
      </c>
      <c r="H62" s="99">
        <v>3000</v>
      </c>
      <c r="I62" s="78">
        <v>43607</v>
      </c>
      <c r="J62" s="181">
        <f>SUMIFS(tabConsumoAta[CONSUMIDO],tabConsumoAta[CÓDIGO],tabSaldoAta[[#This Row],[CÓDIGO]],tabConsumoAta[ATA],tabSaldoAta[[#This Row],[CHAVE]])</f>
        <v>0</v>
      </c>
      <c r="K62" s="181">
        <f>SUMIFS(tabAtaCessão[QUANTIDADE],tabAtaCessão[CÓDIGO],tabSaldoAta[[#This Row],[CÓDIGO]],tabAtaCessão[ATA],tabSaldoAta[[#This Row],[CHAVE]])</f>
        <v>0</v>
      </c>
      <c r="L62" s="162">
        <f>tabSaldoAta[[#This Row],[ESTIMATIVA]] - tabSaldoAta[[#This Row],[CONSUMO]] - tabSaldoAta[[#This Row],[CESSÃO]]</f>
        <v>3000</v>
      </c>
      <c r="M62" s="92" t="s">
        <v>1551</v>
      </c>
      <c r="N62" s="93">
        <v>43727.546215277776</v>
      </c>
      <c r="O62" s="34" t="s">
        <v>1555</v>
      </c>
    </row>
    <row r="63" spans="1:15" hidden="1" x14ac:dyDescent="0.3">
      <c r="A63" s="77">
        <v>12853</v>
      </c>
      <c r="B63" s="83" t="str">
        <f>VLOOKUP(tabSaldoAta[[#This Row],[CÓDIGO]],tabEstimativa[#Data],2,FALSE)</f>
        <v>TRINCHA PARA PINTURA - 1", COM CERDAS 100% NATURAIS.</v>
      </c>
      <c r="C63" s="82" t="s">
        <v>1722</v>
      </c>
      <c r="D63" s="90">
        <v>16</v>
      </c>
      <c r="E63" s="91">
        <v>2019</v>
      </c>
      <c r="F63" s="78">
        <v>43859</v>
      </c>
      <c r="G63" s="264">
        <v>12</v>
      </c>
      <c r="H63" s="99">
        <v>200</v>
      </c>
      <c r="I63" s="78">
        <v>43353</v>
      </c>
      <c r="J63" s="181">
        <f>SUMIFS(tabConsumoAta[CONSUMIDO],tabConsumoAta[CÓDIGO],tabSaldoAta[[#This Row],[CÓDIGO]],tabConsumoAta[ATA],tabSaldoAta[[#This Row],[CHAVE]])</f>
        <v>250</v>
      </c>
      <c r="K63" s="181">
        <f>SUMIFS(tabAtaCessão[QUANTIDADE],tabAtaCessão[CÓDIGO],tabSaldoAta[[#This Row],[CÓDIGO]],tabAtaCessão[ATA],tabSaldoAta[[#This Row],[CHAVE]])</f>
        <v>0</v>
      </c>
      <c r="L63" s="162">
        <f>tabSaldoAta[[#This Row],[ESTIMATIVA]] - tabSaldoAta[[#This Row],[CONSUMO]] - tabSaldoAta[[#This Row],[CESSÃO]]</f>
        <v>-50</v>
      </c>
      <c r="M63" s="92" t="s">
        <v>1551</v>
      </c>
      <c r="N63" s="93">
        <v>43684.621898148151</v>
      </c>
      <c r="O63" s="34" t="str">
        <f>"*"</f>
        <v>*</v>
      </c>
    </row>
    <row r="64" spans="1:15" hidden="1" x14ac:dyDescent="0.3">
      <c r="A64" s="77">
        <v>12853</v>
      </c>
      <c r="B64" s="83" t="str">
        <f>VLOOKUP(tabSaldoAta[[#This Row],[CÓDIGO]],tabEstimativa[#Data],2,FALSE)</f>
        <v>TRINCHA PARA PINTURA - 1", COM CERDAS 100% NATURAIS.</v>
      </c>
      <c r="C64" s="82" t="s">
        <v>3517</v>
      </c>
      <c r="D64" s="80" t="s">
        <v>3532</v>
      </c>
      <c r="E64" s="81">
        <v>2020</v>
      </c>
      <c r="F64" s="78">
        <v>44287</v>
      </c>
      <c r="G64" s="264">
        <v>12</v>
      </c>
      <c r="H64" s="99">
        <v>500</v>
      </c>
      <c r="I64" s="78">
        <v>43762</v>
      </c>
      <c r="J64" s="181">
        <f>SUMIFS(tabConsumoAta[CONSUMIDO],tabConsumoAta[CÓDIGO],tabSaldoAta[[#This Row],[CÓDIGO]],tabConsumoAta[ATA],tabSaldoAta[[#This Row],[CHAVE]])</f>
        <v>480</v>
      </c>
      <c r="K64" s="181">
        <f>SUMIFS(tabAtaCessão[QUANTIDADE],tabAtaCessão[CÓDIGO],tabSaldoAta[[#This Row],[CÓDIGO]],tabAtaCessão[ATA],tabSaldoAta[[#This Row],[CHAVE]])</f>
        <v>0</v>
      </c>
      <c r="L64" s="162">
        <f>tabSaldoAta[[#This Row],[ESTIMATIVA]] - tabSaldoAta[[#This Row],[CONSUMO]] - tabSaldoAta[[#This Row],[CESSÃO]]</f>
        <v>20</v>
      </c>
      <c r="M64" s="92" t="s">
        <v>1551</v>
      </c>
      <c r="N64" s="93">
        <v>43948.44835648148</v>
      </c>
      <c r="O64" s="34" t="s">
        <v>1555</v>
      </c>
    </row>
    <row r="65" spans="1:15" hidden="1" x14ac:dyDescent="0.3">
      <c r="A65" s="77">
        <v>12856</v>
      </c>
      <c r="B65" s="83" t="str">
        <f>VLOOKUP(tabSaldoAta[[#This Row],[CÓDIGO]],tabEstimativa[#Data],2,FALSE)</f>
        <v>TRINCHA PARA PINTURA - 2", COM CERDAS 100% NATURAIS.</v>
      </c>
      <c r="C65" s="82" t="s">
        <v>1722</v>
      </c>
      <c r="D65" s="90">
        <v>16</v>
      </c>
      <c r="E65" s="91">
        <v>2019</v>
      </c>
      <c r="F65" s="78">
        <v>43859</v>
      </c>
      <c r="G65" s="264">
        <v>12</v>
      </c>
      <c r="H65" s="99">
        <v>3000</v>
      </c>
      <c r="I65" s="78">
        <v>43353</v>
      </c>
      <c r="J65" s="181">
        <f>SUMIFS(tabConsumoAta[CONSUMIDO],tabConsumoAta[CÓDIGO],tabSaldoAta[[#This Row],[CÓDIGO]],tabConsumoAta[ATA],tabSaldoAta[[#This Row],[CHAVE]])</f>
        <v>2000</v>
      </c>
      <c r="K65" s="181">
        <f>SUMIFS(tabAtaCessão[QUANTIDADE],tabAtaCessão[CÓDIGO],tabSaldoAta[[#This Row],[CÓDIGO]],tabAtaCessão[ATA],tabSaldoAta[[#This Row],[CHAVE]])</f>
        <v>0</v>
      </c>
      <c r="L65" s="162">
        <f>tabSaldoAta[[#This Row],[ESTIMATIVA]] - tabSaldoAta[[#This Row],[CONSUMO]] - tabSaldoAta[[#This Row],[CESSÃO]]</f>
        <v>1000</v>
      </c>
      <c r="M65" s="92" t="s">
        <v>1551</v>
      </c>
      <c r="N65" s="93">
        <v>43684.621898148151</v>
      </c>
      <c r="O65" s="34" t="str">
        <f>"*"</f>
        <v>*</v>
      </c>
    </row>
    <row r="66" spans="1:15" hidden="1" x14ac:dyDescent="0.3">
      <c r="A66" s="77">
        <v>12856</v>
      </c>
      <c r="B66" s="83" t="str">
        <f>VLOOKUP(tabSaldoAta[[#This Row],[CÓDIGO]],tabEstimativa[#Data],2,FALSE)</f>
        <v>TRINCHA PARA PINTURA - 2", COM CERDAS 100% NATURAIS.</v>
      </c>
      <c r="C66" s="82" t="s">
        <v>3517</v>
      </c>
      <c r="D66" s="80" t="s">
        <v>3532</v>
      </c>
      <c r="E66" s="81">
        <v>2020</v>
      </c>
      <c r="F66" s="78">
        <v>44287</v>
      </c>
      <c r="G66" s="264">
        <v>12</v>
      </c>
      <c r="H66" s="99">
        <v>4500</v>
      </c>
      <c r="I66" s="78">
        <v>43762</v>
      </c>
      <c r="J66" s="181">
        <f>SUMIFS(tabConsumoAta[CONSUMIDO],tabConsumoAta[CÓDIGO],tabSaldoAta[[#This Row],[CÓDIGO]],tabConsumoAta[ATA],tabSaldoAta[[#This Row],[CHAVE]])</f>
        <v>3016</v>
      </c>
      <c r="K66" s="181">
        <f>SUMIFS(tabAtaCessão[QUANTIDADE],tabAtaCessão[CÓDIGO],tabSaldoAta[[#This Row],[CÓDIGO]],tabAtaCessão[ATA],tabSaldoAta[[#This Row],[CHAVE]])</f>
        <v>0</v>
      </c>
      <c r="L66" s="162">
        <f>tabSaldoAta[[#This Row],[ESTIMATIVA]] - tabSaldoAta[[#This Row],[CONSUMO]] - tabSaldoAta[[#This Row],[CESSÃO]]</f>
        <v>1484</v>
      </c>
      <c r="M66" s="92" t="s">
        <v>1551</v>
      </c>
      <c r="N66" s="93">
        <v>43948.44835648148</v>
      </c>
      <c r="O66" s="34" t="s">
        <v>1555</v>
      </c>
    </row>
    <row r="67" spans="1:15" hidden="1" x14ac:dyDescent="0.3">
      <c r="A67" s="77">
        <v>12857</v>
      </c>
      <c r="B67" s="83" t="str">
        <f>VLOOKUP(tabSaldoAta[[#This Row],[CÓDIGO]],tabEstimativa[#Data],2,FALSE)</f>
        <v>TRINCHA PARA PINTURA - 3", COM CERDAS 100% NATURAIS</v>
      </c>
      <c r="C67" s="82" t="s">
        <v>2073</v>
      </c>
      <c r="D67" s="80" t="s">
        <v>2074</v>
      </c>
      <c r="E67" s="81">
        <v>2019</v>
      </c>
      <c r="F67" s="78">
        <v>44050</v>
      </c>
      <c r="G67" s="264">
        <v>12</v>
      </c>
      <c r="H67" s="99">
        <v>300</v>
      </c>
      <c r="I67" s="78">
        <v>43522</v>
      </c>
      <c r="J67" s="181">
        <f>SUMIFS(tabConsumoAta[CONSUMIDO],tabConsumoAta[CÓDIGO],tabSaldoAta[[#This Row],[CÓDIGO]],tabConsumoAta[ATA],tabSaldoAta[[#This Row],[CHAVE]])</f>
        <v>0</v>
      </c>
      <c r="K67" s="181">
        <f>SUMIFS(tabAtaCessão[QUANTIDADE],tabAtaCessão[CÓDIGO],tabSaldoAta[[#This Row],[CÓDIGO]],tabAtaCessão[ATA],tabSaldoAta[[#This Row],[CHAVE]])</f>
        <v>100</v>
      </c>
      <c r="L67" s="162">
        <f>tabSaldoAta[[#This Row],[ESTIMATIVA]] - tabSaldoAta[[#This Row],[CONSUMO]] - tabSaldoAta[[#This Row],[CESSÃO]]</f>
        <v>200</v>
      </c>
      <c r="M67" s="92" t="s">
        <v>1551</v>
      </c>
      <c r="N67" s="93">
        <v>43698.366840277777</v>
      </c>
      <c r="O67" s="34" t="s">
        <v>1555</v>
      </c>
    </row>
    <row r="68" spans="1:15" hidden="1" x14ac:dyDescent="0.3">
      <c r="A68" s="77">
        <v>12877</v>
      </c>
      <c r="B68" s="83" t="str">
        <f>VLOOKUP(tabSaldoAta[[#This Row],[CÓDIGO]],tabEstimativa[#Data],2,FALSE)</f>
        <v>TINTA LATEX PVA BRANCO, LATA COM 18 LITROS</v>
      </c>
      <c r="C68" s="82" t="s">
        <v>2073</v>
      </c>
      <c r="D68" s="80" t="s">
        <v>2074</v>
      </c>
      <c r="E68" s="81">
        <v>2019</v>
      </c>
      <c r="F68" s="78">
        <v>44050</v>
      </c>
      <c r="G68" s="264">
        <v>12</v>
      </c>
      <c r="H68" s="99">
        <v>200</v>
      </c>
      <c r="I68" s="78">
        <v>43519</v>
      </c>
      <c r="J68" s="181">
        <f>SUMIFS(tabConsumoAta[CONSUMIDO],tabConsumoAta[CÓDIGO],tabSaldoAta[[#This Row],[CÓDIGO]],tabConsumoAta[ATA],tabSaldoAta[[#This Row],[CHAVE]])</f>
        <v>240</v>
      </c>
      <c r="K68" s="181">
        <f>SUMIFS(tabAtaCessão[QUANTIDADE],tabAtaCessão[CÓDIGO],tabSaldoAta[[#This Row],[CÓDIGO]],tabAtaCessão[ATA],tabSaldoAta[[#This Row],[CHAVE]])</f>
        <v>10</v>
      </c>
      <c r="L68" s="162">
        <f>tabSaldoAta[[#This Row],[ESTIMATIVA]] - tabSaldoAta[[#This Row],[CONSUMO]] - tabSaldoAta[[#This Row],[CESSÃO]]</f>
        <v>-50</v>
      </c>
      <c r="M68" s="92" t="s">
        <v>1551</v>
      </c>
      <c r="N68" s="93">
        <v>43698.366840277777</v>
      </c>
      <c r="O68" s="34" t="s">
        <v>1555</v>
      </c>
    </row>
    <row r="69" spans="1:15" hidden="1" x14ac:dyDescent="0.3">
      <c r="A69" s="77">
        <v>12881</v>
      </c>
      <c r="B69" s="83" t="str">
        <f>VLOOKUP(tabSaldoAta[[#This Row],[CÓDIGO]],tabEstimativa[#Data],2,FALSE)</f>
        <v>COTOVELO EM PVC - COLA PARA ESGOTO - 2" X 90º.</v>
      </c>
      <c r="C69" s="82" t="s">
        <v>1743</v>
      </c>
      <c r="D69" s="90">
        <v>76</v>
      </c>
      <c r="E69" s="91">
        <v>2019</v>
      </c>
      <c r="F69" s="78">
        <v>43899</v>
      </c>
      <c r="G69" s="264">
        <v>12</v>
      </c>
      <c r="H69" s="99">
        <v>300</v>
      </c>
      <c r="I69" s="78">
        <v>43418</v>
      </c>
      <c r="J69" s="181">
        <f>SUMIFS(tabConsumoAta[CONSUMIDO],tabConsumoAta[CÓDIGO],tabSaldoAta[[#This Row],[CÓDIGO]],tabConsumoAta[ATA],tabSaldoAta[[#This Row],[CHAVE]])</f>
        <v>260</v>
      </c>
      <c r="K69" s="181">
        <f>SUMIFS(tabAtaCessão[QUANTIDADE],tabAtaCessão[CÓDIGO],tabSaldoAta[[#This Row],[CÓDIGO]],tabAtaCessão[ATA],tabSaldoAta[[#This Row],[CHAVE]])</f>
        <v>0</v>
      </c>
      <c r="L69" s="162">
        <f>tabSaldoAta[[#This Row],[ESTIMATIVA]] - tabSaldoAta[[#This Row],[CONSUMO]] - tabSaldoAta[[#This Row],[CESSÃO]]</f>
        <v>40</v>
      </c>
      <c r="M69" s="92" t="s">
        <v>1551</v>
      </c>
      <c r="N69" s="93">
        <v>43684.621898148151</v>
      </c>
      <c r="O69" s="34" t="str">
        <f>"*"</f>
        <v>*</v>
      </c>
    </row>
    <row r="70" spans="1:15" hidden="1" x14ac:dyDescent="0.3">
      <c r="A70" s="77">
        <v>12881</v>
      </c>
      <c r="B70" s="83" t="str">
        <f>VLOOKUP(tabSaldoAta[[#This Row],[CÓDIGO]],tabEstimativa[#Data],2,FALSE)</f>
        <v>COTOVELO EM PVC - COLA PARA ESGOTO - 2" X 90º.</v>
      </c>
      <c r="C70" s="82" t="s">
        <v>3541</v>
      </c>
      <c r="D70" s="80" t="s">
        <v>3542</v>
      </c>
      <c r="E70" s="81">
        <v>2020</v>
      </c>
      <c r="F70" s="78">
        <v>44313</v>
      </c>
      <c r="G70" s="264">
        <v>12</v>
      </c>
      <c r="H70" s="99">
        <v>400</v>
      </c>
      <c r="I70" s="78">
        <v>43762</v>
      </c>
      <c r="J70" s="181">
        <f>SUMIFS(tabConsumoAta[CONSUMIDO],tabConsumoAta[CÓDIGO],tabSaldoAta[[#This Row],[CÓDIGO]],tabConsumoAta[ATA],tabSaldoAta[[#This Row],[CHAVE]])</f>
        <v>650</v>
      </c>
      <c r="K70" s="181">
        <f>SUMIFS(tabAtaCessão[QUANTIDADE],tabAtaCessão[CÓDIGO],tabSaldoAta[[#This Row],[CÓDIGO]],tabAtaCessão[ATA],tabSaldoAta[[#This Row],[CHAVE]])</f>
        <v>0</v>
      </c>
      <c r="L70" s="162">
        <f>tabSaldoAta[[#This Row],[ESTIMATIVA]] - tabSaldoAta[[#This Row],[CONSUMO]] - tabSaldoAta[[#This Row],[CESSÃO]]</f>
        <v>-250</v>
      </c>
      <c r="M70" s="92" t="s">
        <v>1551</v>
      </c>
      <c r="N70" s="93">
        <v>43957.688599537039</v>
      </c>
      <c r="O70" s="34" t="s">
        <v>1555</v>
      </c>
    </row>
    <row r="71" spans="1:15" hidden="1" x14ac:dyDescent="0.3">
      <c r="A71" s="77">
        <v>12884</v>
      </c>
      <c r="B71" s="83" t="str">
        <f>VLOOKUP(tabSaldoAta[[#This Row],[CÓDIGO]],tabEstimativa[#Data],2,FALSE)</f>
        <v>COTOVELO 90 GRAUS EM PVC RIGIDO SOLDAVEL DE 4" (ESGOTO)</v>
      </c>
      <c r="C71" s="82" t="s">
        <v>1663</v>
      </c>
      <c r="D71" s="90">
        <v>228</v>
      </c>
      <c r="E71" s="91">
        <v>2018</v>
      </c>
      <c r="F71" s="78">
        <v>43787</v>
      </c>
      <c r="G71" s="264">
        <v>12</v>
      </c>
      <c r="H71" s="99">
        <v>400</v>
      </c>
      <c r="I71" s="78">
        <v>43677</v>
      </c>
      <c r="J71" s="181">
        <f>SUMIFS(tabConsumoAta[CONSUMIDO],tabConsumoAta[CÓDIGO],tabSaldoAta[[#This Row],[CÓDIGO]],tabConsumoAta[ATA],tabSaldoAta[[#This Row],[CHAVE]])</f>
        <v>100</v>
      </c>
      <c r="K71" s="181">
        <f>SUMIFS(tabAtaCessão[QUANTIDADE],tabAtaCessão[CÓDIGO],tabSaldoAta[[#This Row],[CÓDIGO]],tabAtaCessão[ATA],tabSaldoAta[[#This Row],[CHAVE]])</f>
        <v>0</v>
      </c>
      <c r="L71" s="162">
        <f>tabSaldoAta[[#This Row],[ESTIMATIVA]] - tabSaldoAta[[#This Row],[CONSUMO]] - tabSaldoAta[[#This Row],[CESSÃO]]</f>
        <v>300</v>
      </c>
      <c r="M71" s="92" t="s">
        <v>1551</v>
      </c>
      <c r="N71" s="93">
        <v>43684.621898148151</v>
      </c>
      <c r="O71" s="34" t="str">
        <f>"*"</f>
        <v>*</v>
      </c>
    </row>
    <row r="72" spans="1:15" hidden="1" x14ac:dyDescent="0.3">
      <c r="A72" s="77">
        <v>12884</v>
      </c>
      <c r="B72" s="83" t="str">
        <f>VLOOKUP(tabSaldoAta[[#This Row],[CÓDIGO]],tabEstimativa[#Data],2,FALSE)</f>
        <v>COTOVELO 90 GRAUS EM PVC RIGIDO SOLDAVEL DE 4" (ESGOTO)</v>
      </c>
      <c r="C72" s="82" t="s">
        <v>3514</v>
      </c>
      <c r="D72" s="80" t="s">
        <v>3518</v>
      </c>
      <c r="E72" s="81">
        <v>2020</v>
      </c>
      <c r="F72" s="78">
        <v>44286</v>
      </c>
      <c r="G72" s="264">
        <v>12</v>
      </c>
      <c r="H72" s="99">
        <v>400</v>
      </c>
      <c r="I72" s="78">
        <v>43677</v>
      </c>
      <c r="J72" s="181">
        <f>SUMIFS(tabConsumoAta[CONSUMIDO],tabConsumoAta[CÓDIGO],tabSaldoAta[[#This Row],[CÓDIGO]],tabConsumoAta[ATA],tabSaldoAta[[#This Row],[CHAVE]])</f>
        <v>400</v>
      </c>
      <c r="K72" s="181">
        <f>SUMIFS(tabAtaCessão[QUANTIDADE],tabAtaCessão[CÓDIGO],tabSaldoAta[[#This Row],[CÓDIGO]],tabAtaCessão[ATA],tabSaldoAta[[#This Row],[CHAVE]])</f>
        <v>0</v>
      </c>
      <c r="L72" s="162">
        <f>tabSaldoAta[[#This Row],[ESTIMATIVA]] - tabSaldoAta[[#This Row],[CONSUMO]] - tabSaldoAta[[#This Row],[CESSÃO]]</f>
        <v>0</v>
      </c>
      <c r="M72" s="92" t="s">
        <v>1551</v>
      </c>
      <c r="N72" s="93">
        <v>43945.689120370371</v>
      </c>
      <c r="O72" s="34" t="s">
        <v>1555</v>
      </c>
    </row>
    <row r="73" spans="1:15" hidden="1" x14ac:dyDescent="0.3">
      <c r="A73" s="77">
        <v>12886</v>
      </c>
      <c r="B73" s="83" t="str">
        <f>VLOOKUP(tabSaldoAta[[#This Row],[CÓDIGO]],tabEstimativa[#Data],2,FALSE)</f>
        <v>COTOVELO EM PVC - COLA - 1.1/2" X 90º</v>
      </c>
      <c r="C73" s="82" t="s">
        <v>1743</v>
      </c>
      <c r="D73" s="90">
        <v>76</v>
      </c>
      <c r="E73" s="91">
        <v>2019</v>
      </c>
      <c r="F73" s="78">
        <v>43899</v>
      </c>
      <c r="G73" s="264">
        <v>12</v>
      </c>
      <c r="H73" s="99">
        <v>250</v>
      </c>
      <c r="I73" s="78">
        <v>43418</v>
      </c>
      <c r="J73" s="181">
        <f>SUMIFS(tabConsumoAta[CONSUMIDO],tabConsumoAta[CÓDIGO],tabSaldoAta[[#This Row],[CÓDIGO]],tabConsumoAta[ATA],tabSaldoAta[[#This Row],[CHAVE]])</f>
        <v>0</v>
      </c>
      <c r="K73" s="181">
        <f>SUMIFS(tabAtaCessão[QUANTIDADE],tabAtaCessão[CÓDIGO],tabSaldoAta[[#This Row],[CÓDIGO]],tabAtaCessão[ATA],tabSaldoAta[[#This Row],[CHAVE]])</f>
        <v>0</v>
      </c>
      <c r="L73" s="162">
        <f>tabSaldoAta[[#This Row],[ESTIMATIVA]] - tabSaldoAta[[#This Row],[CONSUMO]] - tabSaldoAta[[#This Row],[CESSÃO]]</f>
        <v>250</v>
      </c>
      <c r="M73" s="92" t="s">
        <v>1551</v>
      </c>
      <c r="N73" s="93">
        <v>43684.621898148151</v>
      </c>
      <c r="O73" s="34" t="str">
        <f>"*"</f>
        <v>*</v>
      </c>
    </row>
    <row r="74" spans="1:15" hidden="1" x14ac:dyDescent="0.3">
      <c r="A74" s="77">
        <v>12886</v>
      </c>
      <c r="B74" s="83" t="str">
        <f>VLOOKUP(tabSaldoAta[[#This Row],[CÓDIGO]],tabEstimativa[#Data],2,FALSE)</f>
        <v>COTOVELO EM PVC - COLA - 1.1/2" X 90º</v>
      </c>
      <c r="C74" s="82" t="s">
        <v>3541</v>
      </c>
      <c r="D74" s="80" t="s">
        <v>3542</v>
      </c>
      <c r="E74" s="81">
        <v>2020</v>
      </c>
      <c r="F74" s="78">
        <v>44313</v>
      </c>
      <c r="G74" s="264">
        <v>12</v>
      </c>
      <c r="H74" s="99">
        <v>500</v>
      </c>
      <c r="I74" s="78">
        <v>43762</v>
      </c>
      <c r="J74" s="181">
        <f>SUMIFS(tabConsumoAta[CONSUMIDO],tabConsumoAta[CÓDIGO],tabSaldoAta[[#This Row],[CÓDIGO]],tabConsumoAta[ATA],tabSaldoAta[[#This Row],[CHAVE]])</f>
        <v>140</v>
      </c>
      <c r="K74" s="181">
        <f>SUMIFS(tabAtaCessão[QUANTIDADE],tabAtaCessão[CÓDIGO],tabSaldoAta[[#This Row],[CÓDIGO]],tabAtaCessão[ATA],tabSaldoAta[[#This Row],[CHAVE]])</f>
        <v>0</v>
      </c>
      <c r="L74" s="162">
        <f>tabSaldoAta[[#This Row],[ESTIMATIVA]] - tabSaldoAta[[#This Row],[CONSUMO]] - tabSaldoAta[[#This Row],[CESSÃO]]</f>
        <v>360</v>
      </c>
      <c r="M74" s="92" t="s">
        <v>1551</v>
      </c>
      <c r="N74" s="93">
        <v>43957.688599537039</v>
      </c>
      <c r="O74" s="34" t="s">
        <v>1555</v>
      </c>
    </row>
    <row r="75" spans="1:15" hidden="1" x14ac:dyDescent="0.3">
      <c r="A75" s="77">
        <v>12891</v>
      </c>
      <c r="B75" s="83" t="str">
        <f>VLOOKUP(tabSaldoAta[[#This Row],[CÓDIGO]],tabEstimativa[#Data],2,FALSE)</f>
        <v>COTOVELO 90 GRAUS EM PVC RIGIDO SOLDAVEL DE 32 MM (1")</v>
      </c>
      <c r="C75" s="82" t="s">
        <v>1663</v>
      </c>
      <c r="D75" s="90">
        <v>228</v>
      </c>
      <c r="E75" s="91">
        <v>2018</v>
      </c>
      <c r="F75" s="78">
        <v>43787</v>
      </c>
      <c r="G75" s="264">
        <v>12</v>
      </c>
      <c r="H75" s="99">
        <v>50</v>
      </c>
      <c r="I75" s="78">
        <v>43307</v>
      </c>
      <c r="J75" s="181">
        <f>SUMIFS(tabConsumoAta[CONSUMIDO],tabConsumoAta[CÓDIGO],tabSaldoAta[[#This Row],[CÓDIGO]],tabConsumoAta[ATA],tabSaldoAta[[#This Row],[CHAVE]])</f>
        <v>50</v>
      </c>
      <c r="K75" s="181">
        <f>SUMIFS(tabAtaCessão[QUANTIDADE],tabAtaCessão[CÓDIGO],tabSaldoAta[[#This Row],[CÓDIGO]],tabAtaCessão[ATA],tabSaldoAta[[#This Row],[CHAVE]])</f>
        <v>0</v>
      </c>
      <c r="L75" s="162">
        <f>tabSaldoAta[[#This Row],[ESTIMATIVA]] - tabSaldoAta[[#This Row],[CONSUMO]] - tabSaldoAta[[#This Row],[CESSÃO]]</f>
        <v>0</v>
      </c>
      <c r="M75" s="92" t="s">
        <v>1551</v>
      </c>
      <c r="N75" s="93">
        <v>43684.621898148151</v>
      </c>
      <c r="O75" s="34" t="str">
        <f>"*"</f>
        <v>*</v>
      </c>
    </row>
    <row r="76" spans="1:15" hidden="1" x14ac:dyDescent="0.3">
      <c r="A76" s="77">
        <v>12891</v>
      </c>
      <c r="B76" s="83" t="str">
        <f>VLOOKUP(tabSaldoAta[[#This Row],[CÓDIGO]],tabEstimativa[#Data],2,FALSE)</f>
        <v>COTOVELO 90 GRAUS EM PVC RIGIDO SOLDAVEL DE 32 MM (1")</v>
      </c>
      <c r="C76" s="82" t="s">
        <v>3514</v>
      </c>
      <c r="D76" s="80" t="s">
        <v>3518</v>
      </c>
      <c r="E76" s="81">
        <v>2020</v>
      </c>
      <c r="F76" s="78">
        <v>44286</v>
      </c>
      <c r="G76" s="264">
        <v>12</v>
      </c>
      <c r="H76" s="99">
        <v>200</v>
      </c>
      <c r="I76" s="78">
        <v>43677</v>
      </c>
      <c r="J76" s="181">
        <f>SUMIFS(tabConsumoAta[CONSUMIDO],tabConsumoAta[CÓDIGO],tabSaldoAta[[#This Row],[CÓDIGO]],tabConsumoAta[ATA],tabSaldoAta[[#This Row],[CHAVE]])</f>
        <v>0</v>
      </c>
      <c r="K76" s="181">
        <f>SUMIFS(tabAtaCessão[QUANTIDADE],tabAtaCessão[CÓDIGO],tabSaldoAta[[#This Row],[CÓDIGO]],tabAtaCessão[ATA],tabSaldoAta[[#This Row],[CHAVE]])</f>
        <v>0</v>
      </c>
      <c r="L76" s="162">
        <f>tabSaldoAta[[#This Row],[ESTIMATIVA]] - tabSaldoAta[[#This Row],[CONSUMO]] - tabSaldoAta[[#This Row],[CESSÃO]]</f>
        <v>200</v>
      </c>
      <c r="M76" s="92" t="s">
        <v>1551</v>
      </c>
      <c r="N76" s="93">
        <v>43945.689120370371</v>
      </c>
      <c r="O76" s="34" t="s">
        <v>1555</v>
      </c>
    </row>
    <row r="77" spans="1:15" hidden="1" x14ac:dyDescent="0.3">
      <c r="A77" s="77">
        <v>12894</v>
      </c>
      <c r="B77" s="83" t="str">
        <f>VLOOKUP(tabSaldoAta[[#This Row],[CÓDIGO]],tabEstimativa[#Data],2,FALSE)</f>
        <v>COTOVELO EM PVC - RÍGIDO - COLA 3/4".</v>
      </c>
      <c r="C77" s="82" t="s">
        <v>1743</v>
      </c>
      <c r="D77" s="90">
        <v>76</v>
      </c>
      <c r="E77" s="91">
        <v>2019</v>
      </c>
      <c r="F77" s="78">
        <v>43899</v>
      </c>
      <c r="G77" s="264">
        <v>12</v>
      </c>
      <c r="H77" s="99">
        <v>900</v>
      </c>
      <c r="I77" s="78">
        <v>43418</v>
      </c>
      <c r="J77" s="181">
        <f>SUMIFS(tabConsumoAta[CONSUMIDO],tabConsumoAta[CÓDIGO],tabSaldoAta[[#This Row],[CÓDIGO]],tabConsumoAta[ATA],tabSaldoAta[[#This Row],[CHAVE]])</f>
        <v>1120</v>
      </c>
      <c r="K77" s="181">
        <f>SUMIFS(tabAtaCessão[QUANTIDADE],tabAtaCessão[CÓDIGO],tabSaldoAta[[#This Row],[CÓDIGO]],tabAtaCessão[ATA],tabSaldoAta[[#This Row],[CHAVE]])</f>
        <v>0</v>
      </c>
      <c r="L77" s="162">
        <f>tabSaldoAta[[#This Row],[ESTIMATIVA]] - tabSaldoAta[[#This Row],[CONSUMO]] - tabSaldoAta[[#This Row],[CESSÃO]]</f>
        <v>-220</v>
      </c>
      <c r="M77" s="92" t="s">
        <v>1551</v>
      </c>
      <c r="N77" s="93">
        <v>43684.621898148151</v>
      </c>
      <c r="O77" s="34" t="str">
        <f>"*"</f>
        <v>*</v>
      </c>
    </row>
    <row r="78" spans="1:15" hidden="1" x14ac:dyDescent="0.3">
      <c r="A78" s="77">
        <v>12894</v>
      </c>
      <c r="B78" s="83" t="str">
        <f>VLOOKUP(tabSaldoAta[[#This Row],[CÓDIGO]],tabEstimativa[#Data],2,FALSE)</f>
        <v>COTOVELO EM PVC - RÍGIDO - COLA 3/4".</v>
      </c>
      <c r="C78" s="82" t="s">
        <v>3541</v>
      </c>
      <c r="D78" s="80" t="s">
        <v>3542</v>
      </c>
      <c r="E78" s="81">
        <v>2020</v>
      </c>
      <c r="F78" s="78">
        <v>44313</v>
      </c>
      <c r="G78" s="264">
        <v>12</v>
      </c>
      <c r="H78" s="99">
        <v>4000</v>
      </c>
      <c r="I78" s="78">
        <v>43762</v>
      </c>
      <c r="J78" s="181">
        <f>SUMIFS(tabConsumoAta[CONSUMIDO],tabConsumoAta[CÓDIGO],tabSaldoAta[[#This Row],[CÓDIGO]],tabConsumoAta[ATA],tabSaldoAta[[#This Row],[CHAVE]])</f>
        <v>2218</v>
      </c>
      <c r="K78" s="181">
        <f>SUMIFS(tabAtaCessão[QUANTIDADE],tabAtaCessão[CÓDIGO],tabSaldoAta[[#This Row],[CÓDIGO]],tabAtaCessão[ATA],tabSaldoAta[[#This Row],[CHAVE]])</f>
        <v>0</v>
      </c>
      <c r="L78" s="162">
        <f>tabSaldoAta[[#This Row],[ESTIMATIVA]] - tabSaldoAta[[#This Row],[CONSUMO]] - tabSaldoAta[[#This Row],[CESSÃO]]</f>
        <v>1782</v>
      </c>
      <c r="M78" s="92" t="s">
        <v>1551</v>
      </c>
      <c r="N78" s="93">
        <v>43957.688599537039</v>
      </c>
      <c r="O78" s="34" t="s">
        <v>1555</v>
      </c>
    </row>
    <row r="79" spans="1:15" hidden="1" x14ac:dyDescent="0.3">
      <c r="A79" s="77">
        <v>12922</v>
      </c>
      <c r="B79" s="83" t="str">
        <f>VLOOKUP(tabSaldoAta[[#This Row],[CÓDIGO]],tabEstimativa[#Data],2,FALSE)</f>
        <v>LUVA DE REDUCAO EM PVC RIGIDO SOLDAVEL DE 32 X 25 MM - 1" X</v>
      </c>
      <c r="C79" s="82" t="s">
        <v>1663</v>
      </c>
      <c r="D79" s="90">
        <v>228</v>
      </c>
      <c r="E79" s="91">
        <v>2018</v>
      </c>
      <c r="F79" s="78">
        <v>43787</v>
      </c>
      <c r="G79" s="264">
        <v>12</v>
      </c>
      <c r="H79" s="99">
        <v>20</v>
      </c>
      <c r="I79" s="78">
        <v>43307</v>
      </c>
      <c r="J79" s="181">
        <f>SUMIFS(tabConsumoAta[CONSUMIDO],tabConsumoAta[CÓDIGO],tabSaldoAta[[#This Row],[CÓDIGO]],tabConsumoAta[ATA],tabSaldoAta[[#This Row],[CHAVE]])</f>
        <v>20</v>
      </c>
      <c r="K79" s="181">
        <f>SUMIFS(tabAtaCessão[QUANTIDADE],tabAtaCessão[CÓDIGO],tabSaldoAta[[#This Row],[CÓDIGO]],tabAtaCessão[ATA],tabSaldoAta[[#This Row],[CHAVE]])</f>
        <v>0</v>
      </c>
      <c r="L79" s="162">
        <f>tabSaldoAta[[#This Row],[ESTIMATIVA]] - tabSaldoAta[[#This Row],[CONSUMO]] - tabSaldoAta[[#This Row],[CESSÃO]]</f>
        <v>0</v>
      </c>
      <c r="M79" s="92" t="s">
        <v>1551</v>
      </c>
      <c r="N79" s="93">
        <v>43684.621898148151</v>
      </c>
      <c r="O79" s="34" t="str">
        <f>"*"</f>
        <v>*</v>
      </c>
    </row>
    <row r="80" spans="1:15" ht="28.8" hidden="1" x14ac:dyDescent="0.3">
      <c r="A80" s="77">
        <v>12948</v>
      </c>
      <c r="B80" s="83" t="str">
        <f>VLOOKUP(tabSaldoAta[[#This Row],[CÓDIGO]],tabEstimativa[#Data],2,FALSE)</f>
        <v xml:space="preserve">LUVA DE PVC RÍGIDO SOLDÁVEL DE 2", DE ACORDO COM A NBR 5648 E A MARCA, MEDIDA E NBR DEVERÃO VIR LITOGRAFADA NA PEÇA  </v>
      </c>
      <c r="C80" s="82" t="s">
        <v>1743</v>
      </c>
      <c r="D80" s="90">
        <v>76</v>
      </c>
      <c r="E80" s="91">
        <v>2019</v>
      </c>
      <c r="F80" s="78">
        <v>43899</v>
      </c>
      <c r="G80" s="264">
        <v>12</v>
      </c>
      <c r="H80" s="99">
        <v>50</v>
      </c>
      <c r="I80" s="78">
        <v>43418</v>
      </c>
      <c r="J80" s="181">
        <f>SUMIFS(tabConsumoAta[CONSUMIDO],tabConsumoAta[CÓDIGO],tabSaldoAta[[#This Row],[CÓDIGO]],tabConsumoAta[ATA],tabSaldoAta[[#This Row],[CHAVE]])</f>
        <v>0</v>
      </c>
      <c r="K80" s="181">
        <f>SUMIFS(tabAtaCessão[QUANTIDADE],tabAtaCessão[CÓDIGO],tabSaldoAta[[#This Row],[CÓDIGO]],tabAtaCessão[ATA],tabSaldoAta[[#This Row],[CHAVE]])</f>
        <v>0</v>
      </c>
      <c r="L80" s="162">
        <f>tabSaldoAta[[#This Row],[ESTIMATIVA]] - tabSaldoAta[[#This Row],[CONSUMO]] - tabSaldoAta[[#This Row],[CESSÃO]]</f>
        <v>50</v>
      </c>
      <c r="M80" s="92" t="s">
        <v>1551</v>
      </c>
      <c r="N80" s="93">
        <v>43684.621898148151</v>
      </c>
      <c r="O80" s="34" t="str">
        <f>"*"</f>
        <v>*</v>
      </c>
    </row>
    <row r="81" spans="1:15" ht="28.8" hidden="1" x14ac:dyDescent="0.3">
      <c r="A81" s="77">
        <v>12948</v>
      </c>
      <c r="B81" s="83" t="str">
        <f>VLOOKUP(tabSaldoAta[[#This Row],[CÓDIGO]],tabEstimativa[#Data],2,FALSE)</f>
        <v xml:space="preserve">LUVA DE PVC RÍGIDO SOLDÁVEL DE 2", DE ACORDO COM A NBR 5648 E A MARCA, MEDIDA E NBR DEVERÃO VIR LITOGRAFADA NA PEÇA  </v>
      </c>
      <c r="C81" s="82" t="s">
        <v>3541</v>
      </c>
      <c r="D81" s="80" t="s">
        <v>3542</v>
      </c>
      <c r="E81" s="81">
        <v>2020</v>
      </c>
      <c r="F81" s="78">
        <v>44313</v>
      </c>
      <c r="G81" s="264">
        <v>12</v>
      </c>
      <c r="H81" s="99">
        <v>50</v>
      </c>
      <c r="I81" s="78">
        <v>43762</v>
      </c>
      <c r="J81" s="181">
        <f>SUMIFS(tabConsumoAta[CONSUMIDO],tabConsumoAta[CÓDIGO],tabSaldoAta[[#This Row],[CÓDIGO]],tabConsumoAta[ATA],tabSaldoAta[[#This Row],[CHAVE]])</f>
        <v>0</v>
      </c>
      <c r="K81" s="181">
        <f>SUMIFS(tabAtaCessão[QUANTIDADE],tabAtaCessão[CÓDIGO],tabSaldoAta[[#This Row],[CÓDIGO]],tabAtaCessão[ATA],tabSaldoAta[[#This Row],[CHAVE]])</f>
        <v>0</v>
      </c>
      <c r="L81" s="162">
        <f>tabSaldoAta[[#This Row],[ESTIMATIVA]] - tabSaldoAta[[#This Row],[CONSUMO]] - tabSaldoAta[[#This Row],[CESSÃO]]</f>
        <v>50</v>
      </c>
      <c r="M81" s="92" t="s">
        <v>1551</v>
      </c>
      <c r="N81" s="93">
        <v>43957.688599537039</v>
      </c>
      <c r="O81" s="34" t="s">
        <v>1555</v>
      </c>
    </row>
    <row r="82" spans="1:15" ht="28.8" hidden="1" x14ac:dyDescent="0.3">
      <c r="A82" s="77">
        <v>12950</v>
      </c>
      <c r="B82" s="83" t="str">
        <f>VLOOKUP(tabSaldoAta[[#This Row],[CÓDIGO]],tabEstimativa[#Data],2,FALSE)</f>
        <v xml:space="preserve">LUVA DE PVC RÍGIDO SOLDÁVEL DE 1.1/2", DE ACORDO COM A NBR 5648 E A MARCA, MEDIDA E NBR DEVERÃO VIR LITOGRAFADA NA PEÇA  </v>
      </c>
      <c r="C82" s="82" t="s">
        <v>1743</v>
      </c>
      <c r="D82" s="90">
        <v>76</v>
      </c>
      <c r="E82" s="91">
        <v>2019</v>
      </c>
      <c r="F82" s="78">
        <v>43899</v>
      </c>
      <c r="G82" s="264">
        <v>12</v>
      </c>
      <c r="H82" s="99">
        <v>200</v>
      </c>
      <c r="I82" s="78">
        <v>43418</v>
      </c>
      <c r="J82" s="181">
        <f>SUMIFS(tabConsumoAta[CONSUMIDO],tabConsumoAta[CÓDIGO],tabSaldoAta[[#This Row],[CÓDIGO]],tabConsumoAta[ATA],tabSaldoAta[[#This Row],[CHAVE]])</f>
        <v>0</v>
      </c>
      <c r="K82" s="181">
        <f>SUMIFS(tabAtaCessão[QUANTIDADE],tabAtaCessão[CÓDIGO],tabSaldoAta[[#This Row],[CÓDIGO]],tabAtaCessão[ATA],tabSaldoAta[[#This Row],[CHAVE]])</f>
        <v>0</v>
      </c>
      <c r="L82" s="162">
        <f>tabSaldoAta[[#This Row],[ESTIMATIVA]] - tabSaldoAta[[#This Row],[CONSUMO]] - tabSaldoAta[[#This Row],[CESSÃO]]</f>
        <v>200</v>
      </c>
      <c r="M82" s="92" t="s">
        <v>1551</v>
      </c>
      <c r="N82" s="93">
        <v>43684.621898148151</v>
      </c>
      <c r="O82" s="34" t="str">
        <f>"*"</f>
        <v>*</v>
      </c>
    </row>
    <row r="83" spans="1:15" ht="28.8" hidden="1" x14ac:dyDescent="0.3">
      <c r="A83" s="77">
        <v>12950</v>
      </c>
      <c r="B83" s="83" t="str">
        <f>VLOOKUP(tabSaldoAta[[#This Row],[CÓDIGO]],tabEstimativa[#Data],2,FALSE)</f>
        <v xml:space="preserve">LUVA DE PVC RÍGIDO SOLDÁVEL DE 1.1/2", DE ACORDO COM A NBR 5648 E A MARCA, MEDIDA E NBR DEVERÃO VIR LITOGRAFADA NA PEÇA  </v>
      </c>
      <c r="C83" s="82" t="s">
        <v>3541</v>
      </c>
      <c r="D83" s="80" t="s">
        <v>3542</v>
      </c>
      <c r="E83" s="81">
        <v>2020</v>
      </c>
      <c r="F83" s="78">
        <v>44313</v>
      </c>
      <c r="G83" s="264">
        <v>12</v>
      </c>
      <c r="H83" s="99">
        <v>200</v>
      </c>
      <c r="I83" s="78">
        <v>43762</v>
      </c>
      <c r="J83" s="181">
        <f>SUMIFS(tabConsumoAta[CONSUMIDO],tabConsumoAta[CÓDIGO],tabSaldoAta[[#This Row],[CÓDIGO]],tabConsumoAta[ATA],tabSaldoAta[[#This Row],[CHAVE]])</f>
        <v>0</v>
      </c>
      <c r="K83" s="181">
        <f>SUMIFS(tabAtaCessão[QUANTIDADE],tabAtaCessão[CÓDIGO],tabSaldoAta[[#This Row],[CÓDIGO]],tabAtaCessão[ATA],tabSaldoAta[[#This Row],[CHAVE]])</f>
        <v>0</v>
      </c>
      <c r="L83" s="162">
        <f>tabSaldoAta[[#This Row],[ESTIMATIVA]] - tabSaldoAta[[#This Row],[CONSUMO]] - tabSaldoAta[[#This Row],[CESSÃO]]</f>
        <v>200</v>
      </c>
      <c r="M83" s="92" t="s">
        <v>1551</v>
      </c>
      <c r="N83" s="93">
        <v>43957.688599537039</v>
      </c>
      <c r="O83" s="34" t="s">
        <v>1555</v>
      </c>
    </row>
    <row r="84" spans="1:15" hidden="1" x14ac:dyDescent="0.3">
      <c r="A84" s="77">
        <v>12956</v>
      </c>
      <c r="B84" s="83" t="str">
        <f>VLOOKUP(tabSaldoAta[[#This Row],[CÓDIGO]],tabEstimativa[#Data],2,FALSE)</f>
        <v>LUVA DE PVC - COLA - 3/4".</v>
      </c>
      <c r="C84" s="82" t="s">
        <v>1743</v>
      </c>
      <c r="D84" s="90">
        <v>76</v>
      </c>
      <c r="E84" s="91">
        <v>2019</v>
      </c>
      <c r="F84" s="78">
        <v>43899</v>
      </c>
      <c r="G84" s="264">
        <v>12</v>
      </c>
      <c r="H84" s="99">
        <v>500</v>
      </c>
      <c r="I84" s="78">
        <v>43418</v>
      </c>
      <c r="J84" s="181">
        <f>SUMIFS(tabConsumoAta[CONSUMIDO],tabConsumoAta[CÓDIGO],tabSaldoAta[[#This Row],[CÓDIGO]],tabConsumoAta[ATA],tabSaldoAta[[#This Row],[CHAVE]])</f>
        <v>300</v>
      </c>
      <c r="K84" s="181">
        <f>SUMIFS(tabAtaCessão[QUANTIDADE],tabAtaCessão[CÓDIGO],tabSaldoAta[[#This Row],[CÓDIGO]],tabAtaCessão[ATA],tabSaldoAta[[#This Row],[CHAVE]])</f>
        <v>0</v>
      </c>
      <c r="L84" s="162">
        <f>tabSaldoAta[[#This Row],[ESTIMATIVA]] - tabSaldoAta[[#This Row],[CONSUMO]] - tabSaldoAta[[#This Row],[CESSÃO]]</f>
        <v>200</v>
      </c>
      <c r="M84" s="92" t="s">
        <v>1551</v>
      </c>
      <c r="N84" s="93">
        <v>43684.621898148151</v>
      </c>
      <c r="O84" s="34" t="str">
        <f>"*"</f>
        <v>*</v>
      </c>
    </row>
    <row r="85" spans="1:15" hidden="1" x14ac:dyDescent="0.3">
      <c r="A85" s="77">
        <v>12956</v>
      </c>
      <c r="B85" s="83" t="str">
        <f>VLOOKUP(tabSaldoAta[[#This Row],[CÓDIGO]],tabEstimativa[#Data],2,FALSE)</f>
        <v>LUVA DE PVC - COLA - 3/4".</v>
      </c>
      <c r="C85" s="82" t="s">
        <v>3541</v>
      </c>
      <c r="D85" s="80" t="s">
        <v>3542</v>
      </c>
      <c r="E85" s="81">
        <v>2020</v>
      </c>
      <c r="F85" s="78">
        <v>44313</v>
      </c>
      <c r="G85" s="264">
        <v>12</v>
      </c>
      <c r="H85" s="99">
        <v>5000</v>
      </c>
      <c r="I85" s="78">
        <v>43762</v>
      </c>
      <c r="J85" s="181">
        <f>SUMIFS(tabConsumoAta[CONSUMIDO],tabConsumoAta[CÓDIGO],tabSaldoAta[[#This Row],[CÓDIGO]],tabConsumoAta[ATA],tabSaldoAta[[#This Row],[CHAVE]])</f>
        <v>0</v>
      </c>
      <c r="K85" s="181">
        <f>SUMIFS(tabAtaCessão[QUANTIDADE],tabAtaCessão[CÓDIGO],tabSaldoAta[[#This Row],[CÓDIGO]],tabAtaCessão[ATA],tabSaldoAta[[#This Row],[CHAVE]])</f>
        <v>0</v>
      </c>
      <c r="L85" s="162">
        <f>tabSaldoAta[[#This Row],[ESTIMATIVA]] - tabSaldoAta[[#This Row],[CONSUMO]] - tabSaldoAta[[#This Row],[CESSÃO]]</f>
        <v>5000</v>
      </c>
      <c r="M85" s="92" t="s">
        <v>1551</v>
      </c>
      <c r="N85" s="93">
        <v>43957.688599537039</v>
      </c>
      <c r="O85" s="34" t="s">
        <v>1555</v>
      </c>
    </row>
    <row r="86" spans="1:15" hidden="1" x14ac:dyDescent="0.3">
      <c r="A86" s="77">
        <v>12992</v>
      </c>
      <c r="B86" s="83" t="str">
        <f>VLOOKUP(tabSaldoAta[[#This Row],[CÓDIGO]],tabEstimativa[#Data],2,FALSE)</f>
        <v>INTERRUPTOR INTERNO 03 TECLAS COM PLACA - 10 A X 250 V.</v>
      </c>
      <c r="C86" s="82" t="s">
        <v>1768</v>
      </c>
      <c r="D86" s="90">
        <v>126</v>
      </c>
      <c r="E86" s="91">
        <v>2019</v>
      </c>
      <c r="F86" s="78">
        <v>43957</v>
      </c>
      <c r="G86" s="264">
        <v>12</v>
      </c>
      <c r="H86" s="99">
        <v>100</v>
      </c>
      <c r="I86" s="78">
        <v>43454</v>
      </c>
      <c r="J86" s="181">
        <f>SUMIFS(tabConsumoAta[CONSUMIDO],tabConsumoAta[CÓDIGO],tabSaldoAta[[#This Row],[CÓDIGO]],tabConsumoAta[ATA],tabSaldoAta[[#This Row],[CHAVE]])</f>
        <v>0</v>
      </c>
      <c r="K86" s="181">
        <f>SUMIFS(tabAtaCessão[QUANTIDADE],tabAtaCessão[CÓDIGO],tabSaldoAta[[#This Row],[CÓDIGO]],tabAtaCessão[ATA],tabSaldoAta[[#This Row],[CHAVE]])</f>
        <v>0</v>
      </c>
      <c r="L86" s="162">
        <f>tabSaldoAta[[#This Row],[ESTIMATIVA]] - tabSaldoAta[[#This Row],[CONSUMO]] - tabSaldoAta[[#This Row],[CESSÃO]]</f>
        <v>100</v>
      </c>
      <c r="M86" s="92" t="s">
        <v>1551</v>
      </c>
      <c r="N86" s="93">
        <v>43684.621898148151</v>
      </c>
      <c r="O86" s="34" t="str">
        <f>"*"</f>
        <v>*</v>
      </c>
    </row>
    <row r="87" spans="1:15" hidden="1" x14ac:dyDescent="0.3">
      <c r="A87" s="77">
        <v>13053</v>
      </c>
      <c r="B87" s="83" t="str">
        <f>VLOOKUP(tabSaldoAta[[#This Row],[CÓDIGO]],tabEstimativa[#Data],2,FALSE)</f>
        <v xml:space="preserve">LÂMPADA FLUORESCENTE LUZ DO DIA 20W - BASE G13 - 230V. </v>
      </c>
      <c r="C87" s="82" t="s">
        <v>1698</v>
      </c>
      <c r="D87" s="90">
        <v>2</v>
      </c>
      <c r="E87" s="91">
        <v>2019</v>
      </c>
      <c r="F87" s="78">
        <v>43831</v>
      </c>
      <c r="G87" s="264">
        <v>12</v>
      </c>
      <c r="H87" s="99">
        <v>370</v>
      </c>
      <c r="I87" s="78">
        <v>43319</v>
      </c>
      <c r="J87" s="181">
        <f>SUMIFS(tabConsumoAta[CONSUMIDO],tabConsumoAta[CÓDIGO],tabSaldoAta[[#This Row],[CÓDIGO]],tabConsumoAta[ATA],tabSaldoAta[[#This Row],[CHAVE]])</f>
        <v>430</v>
      </c>
      <c r="K87" s="181">
        <f>SUMIFS(tabAtaCessão[QUANTIDADE],tabAtaCessão[CÓDIGO],tabSaldoAta[[#This Row],[CÓDIGO]],tabAtaCessão[ATA],tabSaldoAta[[#This Row],[CHAVE]])</f>
        <v>0</v>
      </c>
      <c r="L87" s="162">
        <f>tabSaldoAta[[#This Row],[ESTIMATIVA]] - tabSaldoAta[[#This Row],[CONSUMO]] - tabSaldoAta[[#This Row],[CESSÃO]]</f>
        <v>-60</v>
      </c>
      <c r="M87" s="92" t="s">
        <v>1551</v>
      </c>
      <c r="N87" s="93">
        <v>43684.621898148151</v>
      </c>
      <c r="O87" s="34" t="str">
        <f>"*"</f>
        <v>*</v>
      </c>
    </row>
    <row r="88" spans="1:15" hidden="1" x14ac:dyDescent="0.3">
      <c r="A88" s="77">
        <v>13059</v>
      </c>
      <c r="B88" s="83" t="str">
        <f>VLOOKUP(tabSaldoAta[[#This Row],[CÓDIGO]],tabEstimativa[#Data],2,FALSE)</f>
        <v>LAMPADA LUZ MISTA 250W X 230V- BASE E27</v>
      </c>
      <c r="C88" s="82" t="s">
        <v>1698</v>
      </c>
      <c r="D88" s="90">
        <v>2</v>
      </c>
      <c r="E88" s="91">
        <v>2019</v>
      </c>
      <c r="F88" s="78">
        <v>43831</v>
      </c>
      <c r="G88" s="264">
        <v>12</v>
      </c>
      <c r="H88" s="99">
        <v>500</v>
      </c>
      <c r="I88" s="78">
        <v>43473</v>
      </c>
      <c r="J88" s="181">
        <f>SUMIFS(tabConsumoAta[CONSUMIDO],tabConsumoAta[CÓDIGO],tabSaldoAta[[#This Row],[CÓDIGO]],tabConsumoAta[ATA],tabSaldoAta[[#This Row],[CHAVE]])</f>
        <v>0</v>
      </c>
      <c r="K88" s="181">
        <f>SUMIFS(tabAtaCessão[QUANTIDADE],tabAtaCessão[CÓDIGO],tabSaldoAta[[#This Row],[CÓDIGO]],tabAtaCessão[ATA],tabSaldoAta[[#This Row],[CHAVE]])</f>
        <v>200</v>
      </c>
      <c r="L88" s="162">
        <f>tabSaldoAta[[#This Row],[ESTIMATIVA]] - tabSaldoAta[[#This Row],[CONSUMO]] - tabSaldoAta[[#This Row],[CESSÃO]]</f>
        <v>300</v>
      </c>
      <c r="M88" s="92" t="s">
        <v>1551</v>
      </c>
      <c r="N88" s="93">
        <v>43684.621898148151</v>
      </c>
      <c r="O88" s="34" t="str">
        <f>"*"</f>
        <v>*</v>
      </c>
    </row>
    <row r="89" spans="1:15" hidden="1" x14ac:dyDescent="0.3">
      <c r="A89" s="77">
        <v>13059</v>
      </c>
      <c r="B89" s="83" t="str">
        <f>VLOOKUP(tabSaldoAta[[#This Row],[CÓDIGO]],tabEstimativa[#Data],2,FALSE)</f>
        <v>LAMPADA LUZ MISTA 250W X 230V- BASE E27</v>
      </c>
      <c r="C89" s="82" t="s">
        <v>3322</v>
      </c>
      <c r="D89" s="80" t="s">
        <v>3323</v>
      </c>
      <c r="E89" s="81">
        <v>2020</v>
      </c>
      <c r="F89" s="78">
        <v>44225</v>
      </c>
      <c r="G89" s="264">
        <v>12</v>
      </c>
      <c r="H89" s="99">
        <v>500</v>
      </c>
      <c r="I89" s="78">
        <v>43762</v>
      </c>
      <c r="J89" s="181">
        <f>SUMIFS(tabConsumoAta[CONSUMIDO],tabConsumoAta[CÓDIGO],tabSaldoAta[[#This Row],[CÓDIGO]],tabConsumoAta[ATA],tabSaldoAta[[#This Row],[CHAVE]])</f>
        <v>0</v>
      </c>
      <c r="K89" s="181">
        <f>SUMIFS(tabAtaCessão[QUANTIDADE],tabAtaCessão[CÓDIGO],tabSaldoAta[[#This Row],[CÓDIGO]],tabAtaCessão[ATA],tabSaldoAta[[#This Row],[CHAVE]])</f>
        <v>0</v>
      </c>
      <c r="L89" s="162">
        <f>tabSaldoAta[[#This Row],[ESTIMATIVA]] - tabSaldoAta[[#This Row],[CONSUMO]] - tabSaldoAta[[#This Row],[CESSÃO]]</f>
        <v>500</v>
      </c>
      <c r="M89" s="92" t="s">
        <v>1551</v>
      </c>
      <c r="N89" s="93">
        <v>43875.569710648146</v>
      </c>
      <c r="O89" s="34" t="s">
        <v>1555</v>
      </c>
    </row>
    <row r="90" spans="1:15" hidden="1" x14ac:dyDescent="0.3">
      <c r="A90" s="77">
        <v>13060</v>
      </c>
      <c r="B90" s="83" t="str">
        <f>VLOOKUP(tabSaldoAta[[#This Row],[CÓDIGO]],tabEstimativa[#Data],2,FALSE)</f>
        <v>LAMPADA LUZ MISTA 250W X 230V- BASE E40</v>
      </c>
      <c r="C90" s="82" t="s">
        <v>1698</v>
      </c>
      <c r="D90" s="90">
        <v>2</v>
      </c>
      <c r="E90" s="91">
        <v>2019</v>
      </c>
      <c r="F90" s="78">
        <v>43831</v>
      </c>
      <c r="G90" s="264">
        <v>12</v>
      </c>
      <c r="H90" s="99">
        <v>260</v>
      </c>
      <c r="I90" s="78">
        <v>43473</v>
      </c>
      <c r="J90" s="181">
        <f>SUMIFS(tabConsumoAta[CONSUMIDO],tabConsumoAta[CÓDIGO],tabSaldoAta[[#This Row],[CÓDIGO]],tabConsumoAta[ATA],tabSaldoAta[[#This Row],[CHAVE]])</f>
        <v>160</v>
      </c>
      <c r="K90" s="181">
        <f>SUMIFS(tabAtaCessão[QUANTIDADE],tabAtaCessão[CÓDIGO],tabSaldoAta[[#This Row],[CÓDIGO]],tabAtaCessão[ATA],tabSaldoAta[[#This Row],[CHAVE]])</f>
        <v>100</v>
      </c>
      <c r="L90" s="162">
        <f>tabSaldoAta[[#This Row],[ESTIMATIVA]] - tabSaldoAta[[#This Row],[CONSUMO]] - tabSaldoAta[[#This Row],[CESSÃO]]</f>
        <v>0</v>
      </c>
      <c r="M90" s="92" t="s">
        <v>1551</v>
      </c>
      <c r="N90" s="93">
        <v>43684.621898148151</v>
      </c>
      <c r="O90" s="34" t="str">
        <f>"*"</f>
        <v>*</v>
      </c>
    </row>
    <row r="91" spans="1:15" hidden="1" x14ac:dyDescent="0.3">
      <c r="A91" s="77">
        <v>13060</v>
      </c>
      <c r="B91" s="83" t="str">
        <f>VLOOKUP(tabSaldoAta[[#This Row],[CÓDIGO]],tabEstimativa[#Data],2,FALSE)</f>
        <v>LAMPADA LUZ MISTA 250W X 230V- BASE E40</v>
      </c>
      <c r="C91" s="82" t="s">
        <v>3322</v>
      </c>
      <c r="D91" s="80" t="s">
        <v>3323</v>
      </c>
      <c r="E91" s="81">
        <v>2020</v>
      </c>
      <c r="F91" s="78">
        <v>44225</v>
      </c>
      <c r="G91" s="264">
        <v>12</v>
      </c>
      <c r="H91" s="99">
        <v>600</v>
      </c>
      <c r="I91" s="78">
        <v>43762</v>
      </c>
      <c r="J91" s="181">
        <f>SUMIFS(tabConsumoAta[CONSUMIDO],tabConsumoAta[CÓDIGO],tabSaldoAta[[#This Row],[CÓDIGO]],tabConsumoAta[ATA],tabSaldoAta[[#This Row],[CHAVE]])</f>
        <v>0</v>
      </c>
      <c r="K91" s="181">
        <f>SUMIFS(tabAtaCessão[QUANTIDADE],tabAtaCessão[CÓDIGO],tabSaldoAta[[#This Row],[CÓDIGO]],tabAtaCessão[ATA],tabSaldoAta[[#This Row],[CHAVE]])</f>
        <v>0</v>
      </c>
      <c r="L91" s="162">
        <f>tabSaldoAta[[#This Row],[ESTIMATIVA]] - tabSaldoAta[[#This Row],[CONSUMO]] - tabSaldoAta[[#This Row],[CESSÃO]]</f>
        <v>600</v>
      </c>
      <c r="M91" s="92" t="s">
        <v>1551</v>
      </c>
      <c r="N91" s="93">
        <v>43875.569710648146</v>
      </c>
      <c r="O91" s="34" t="s">
        <v>1555</v>
      </c>
    </row>
    <row r="92" spans="1:15" hidden="1" x14ac:dyDescent="0.3">
      <c r="A92" s="77">
        <v>13063</v>
      </c>
      <c r="B92" s="83" t="str">
        <f>VLOOKUP(tabSaldoAta[[#This Row],[CÓDIGO]],tabEstimativa[#Data],2,FALSE)</f>
        <v>COLA PARA TUBO PVC - 75 GRAMAS</v>
      </c>
      <c r="C92" s="82" t="s">
        <v>1743</v>
      </c>
      <c r="D92" s="90">
        <v>76</v>
      </c>
      <c r="E92" s="91">
        <v>2019</v>
      </c>
      <c r="F92" s="78">
        <v>43899</v>
      </c>
      <c r="G92" s="264">
        <v>12</v>
      </c>
      <c r="H92" s="99">
        <v>650</v>
      </c>
      <c r="I92" s="78">
        <v>43418</v>
      </c>
      <c r="J92" s="181">
        <f>SUMIFS(tabConsumoAta[CONSUMIDO],tabConsumoAta[CÓDIGO],tabSaldoAta[[#This Row],[CÓDIGO]],tabConsumoAta[ATA],tabSaldoAta[[#This Row],[CHAVE]])</f>
        <v>400</v>
      </c>
      <c r="K92" s="181">
        <f>SUMIFS(tabAtaCessão[QUANTIDADE],tabAtaCessão[CÓDIGO],tabSaldoAta[[#This Row],[CÓDIGO]],tabAtaCessão[ATA],tabSaldoAta[[#This Row],[CHAVE]])</f>
        <v>0</v>
      </c>
      <c r="L92" s="162">
        <f>tabSaldoAta[[#This Row],[ESTIMATIVA]] - tabSaldoAta[[#This Row],[CONSUMO]] - tabSaldoAta[[#This Row],[CESSÃO]]</f>
        <v>250</v>
      </c>
      <c r="M92" s="92" t="s">
        <v>1551</v>
      </c>
      <c r="N92" s="93">
        <v>43684.621898148151</v>
      </c>
      <c r="O92" s="34" t="str">
        <f>"*"</f>
        <v>*</v>
      </c>
    </row>
    <row r="93" spans="1:15" hidden="1" x14ac:dyDescent="0.3">
      <c r="A93" s="77">
        <v>13063</v>
      </c>
      <c r="B93" s="83" t="str">
        <f>VLOOKUP(tabSaldoAta[[#This Row],[CÓDIGO]],tabEstimativa[#Data],2,FALSE)</f>
        <v>COLA PARA TUBO PVC - 75 GRAMAS</v>
      </c>
      <c r="C93" s="82" t="s">
        <v>3541</v>
      </c>
      <c r="D93" s="80" t="s">
        <v>3542</v>
      </c>
      <c r="E93" s="81">
        <v>2020</v>
      </c>
      <c r="F93" s="78">
        <v>44313</v>
      </c>
      <c r="G93" s="264">
        <v>12</v>
      </c>
      <c r="H93" s="99">
        <v>1500</v>
      </c>
      <c r="I93" s="78">
        <v>43762</v>
      </c>
      <c r="J93" s="181">
        <f>SUMIFS(tabConsumoAta[CONSUMIDO],tabConsumoAta[CÓDIGO],tabSaldoAta[[#This Row],[CÓDIGO]],tabConsumoAta[ATA],tabSaldoAta[[#This Row],[CHAVE]])</f>
        <v>1500</v>
      </c>
      <c r="K93" s="181">
        <f>SUMIFS(tabAtaCessão[QUANTIDADE],tabAtaCessão[CÓDIGO],tabSaldoAta[[#This Row],[CÓDIGO]],tabAtaCessão[ATA],tabSaldoAta[[#This Row],[CHAVE]])</f>
        <v>0</v>
      </c>
      <c r="L93" s="162">
        <f>tabSaldoAta[[#This Row],[ESTIMATIVA]] - tabSaldoAta[[#This Row],[CONSUMO]] - tabSaldoAta[[#This Row],[CESSÃO]]</f>
        <v>0</v>
      </c>
      <c r="M93" s="92" t="s">
        <v>1551</v>
      </c>
      <c r="N93" s="93">
        <v>43957.688599537039</v>
      </c>
      <c r="O93" s="34" t="s">
        <v>1555</v>
      </c>
    </row>
    <row r="94" spans="1:15" hidden="1" x14ac:dyDescent="0.3">
      <c r="A94" s="77">
        <v>13063</v>
      </c>
      <c r="B94" s="83" t="str">
        <f>VLOOKUP(tabSaldoAta[[#This Row],[CÓDIGO]],tabEstimativa[#Data],2,FALSE)</f>
        <v>COLA PARA TUBO PVC - 75 GRAMAS</v>
      </c>
      <c r="C94" s="82" t="s">
        <v>4236</v>
      </c>
      <c r="D94" s="80" t="s">
        <v>4237</v>
      </c>
      <c r="E94" s="81">
        <v>2021</v>
      </c>
      <c r="F94" s="78">
        <v>44748</v>
      </c>
      <c r="G94" s="264">
        <v>12</v>
      </c>
      <c r="H94" s="99">
        <v>1500</v>
      </c>
      <c r="I94" s="78">
        <v>44182</v>
      </c>
      <c r="J94" s="181">
        <f>SUMIFS(tabConsumoAta[CONSUMIDO],tabConsumoAta[CÓDIGO],tabSaldoAta[[#This Row],[CÓDIGO]],tabConsumoAta[ATA],tabSaldoAta[[#This Row],[CHAVE]])</f>
        <v>1500</v>
      </c>
      <c r="K94" s="181">
        <f>SUMIFS(tabAtaCessão[QUANTIDADE],tabAtaCessão[CÓDIGO],tabSaldoAta[[#This Row],[CÓDIGO]],tabAtaCessão[ATA],tabSaldoAta[[#This Row],[CHAVE]])</f>
        <v>0</v>
      </c>
      <c r="L94" s="162">
        <f>tabSaldoAta[[#This Row],[ESTIMATIVA]] - tabSaldoAta[[#This Row],[CONSUMO]] - tabSaldoAta[[#This Row],[CESSÃO]]</f>
        <v>0</v>
      </c>
      <c r="M94" s="92" t="s">
        <v>2063</v>
      </c>
      <c r="N94" s="93">
        <v>44392.459247685183</v>
      </c>
      <c r="O94" s="34" t="s">
        <v>1555</v>
      </c>
    </row>
    <row r="95" spans="1:15" hidden="1" x14ac:dyDescent="0.3">
      <c r="A95" s="77">
        <v>13064</v>
      </c>
      <c r="B95" s="83" t="str">
        <f>VLOOKUP(tabSaldoAta[[#This Row],[CÓDIGO]],tabEstimativa[#Data],2,FALSE)</f>
        <v>FITA DE TEFLON - 18 MM X 25 METROS.</v>
      </c>
      <c r="C95" s="82" t="s">
        <v>1743</v>
      </c>
      <c r="D95" s="90">
        <v>76</v>
      </c>
      <c r="E95" s="91">
        <v>2019</v>
      </c>
      <c r="F95" s="78">
        <v>43899</v>
      </c>
      <c r="G95" s="264">
        <v>12</v>
      </c>
      <c r="H95" s="99">
        <v>1300</v>
      </c>
      <c r="I95" s="78">
        <v>43418</v>
      </c>
      <c r="J95" s="181">
        <f>SUMIFS(tabConsumoAta[CONSUMIDO],tabConsumoAta[CÓDIGO],tabSaldoAta[[#This Row],[CÓDIGO]],tabConsumoAta[ATA],tabSaldoAta[[#This Row],[CHAVE]])</f>
        <v>2496</v>
      </c>
      <c r="K95" s="181">
        <f>SUMIFS(tabAtaCessão[QUANTIDADE],tabAtaCessão[CÓDIGO],tabSaldoAta[[#This Row],[CÓDIGO]],tabAtaCessão[ATA],tabSaldoAta[[#This Row],[CHAVE]])</f>
        <v>0</v>
      </c>
      <c r="L95" s="162">
        <f>tabSaldoAta[[#This Row],[ESTIMATIVA]] - tabSaldoAta[[#This Row],[CONSUMO]] - tabSaldoAta[[#This Row],[CESSÃO]]</f>
        <v>-1196</v>
      </c>
      <c r="M95" s="92" t="s">
        <v>1551</v>
      </c>
      <c r="N95" s="93">
        <v>43684.621898148151</v>
      </c>
      <c r="O95" s="34" t="str">
        <f>"*"</f>
        <v>*</v>
      </c>
    </row>
    <row r="96" spans="1:15" hidden="1" x14ac:dyDescent="0.3">
      <c r="A96" s="77">
        <v>13064</v>
      </c>
      <c r="B96" s="83" t="str">
        <f>VLOOKUP(tabSaldoAta[[#This Row],[CÓDIGO]],tabEstimativa[#Data],2,FALSE)</f>
        <v>FITA DE TEFLON - 18 MM X 25 METROS.</v>
      </c>
      <c r="C96" s="82" t="s">
        <v>3541</v>
      </c>
      <c r="D96" s="80" t="s">
        <v>3542</v>
      </c>
      <c r="E96" s="81">
        <v>2020</v>
      </c>
      <c r="F96" s="78">
        <v>44313</v>
      </c>
      <c r="G96" s="264">
        <v>12</v>
      </c>
      <c r="H96" s="99">
        <v>6000</v>
      </c>
      <c r="I96" s="78">
        <v>43762</v>
      </c>
      <c r="J96" s="181">
        <f>SUMIFS(tabConsumoAta[CONSUMIDO],tabConsumoAta[CÓDIGO],tabSaldoAta[[#This Row],[CÓDIGO]],tabConsumoAta[ATA],tabSaldoAta[[#This Row],[CHAVE]])</f>
        <v>2000</v>
      </c>
      <c r="K96" s="181">
        <f>SUMIFS(tabAtaCessão[QUANTIDADE],tabAtaCessão[CÓDIGO],tabSaldoAta[[#This Row],[CÓDIGO]],tabAtaCessão[ATA],tabSaldoAta[[#This Row],[CHAVE]])</f>
        <v>0</v>
      </c>
      <c r="L96" s="162">
        <f>tabSaldoAta[[#This Row],[ESTIMATIVA]] - tabSaldoAta[[#This Row],[CONSUMO]] - tabSaldoAta[[#This Row],[CESSÃO]]</f>
        <v>4000</v>
      </c>
      <c r="M96" s="92" t="s">
        <v>1551</v>
      </c>
      <c r="N96" s="93">
        <v>43949.591145833336</v>
      </c>
      <c r="O96" s="34" t="s">
        <v>1555</v>
      </c>
    </row>
    <row r="97" spans="1:15" hidden="1" x14ac:dyDescent="0.3">
      <c r="A97" s="77">
        <v>13064</v>
      </c>
      <c r="B97" s="83" t="str">
        <f>VLOOKUP(tabSaldoAta[[#This Row],[CÓDIGO]],tabEstimativa[#Data],2,FALSE)</f>
        <v>FITA DE TEFLON - 18 MM X 25 METROS.</v>
      </c>
      <c r="C97" s="82" t="s">
        <v>4236</v>
      </c>
      <c r="D97" s="80" t="s">
        <v>4237</v>
      </c>
      <c r="E97" s="81">
        <v>2021</v>
      </c>
      <c r="F97" s="78">
        <v>44748</v>
      </c>
      <c r="G97" s="264">
        <v>12</v>
      </c>
      <c r="H97" s="99">
        <v>2000</v>
      </c>
      <c r="I97" s="78">
        <v>44182</v>
      </c>
      <c r="J97" s="181">
        <f>SUMIFS(tabConsumoAta[CONSUMIDO],tabConsumoAta[CÓDIGO],tabSaldoAta[[#This Row],[CÓDIGO]],tabConsumoAta[ATA],tabSaldoAta[[#This Row],[CHAVE]])</f>
        <v>3500</v>
      </c>
      <c r="K97" s="181">
        <f>SUMIFS(tabAtaCessão[QUANTIDADE],tabAtaCessão[CÓDIGO],tabSaldoAta[[#This Row],[CÓDIGO]],tabAtaCessão[ATA],tabSaldoAta[[#This Row],[CHAVE]])</f>
        <v>0</v>
      </c>
      <c r="L97" s="162">
        <f>tabSaldoAta[[#This Row],[ESTIMATIVA]] - tabSaldoAta[[#This Row],[CONSUMO]] - tabSaldoAta[[#This Row],[CESSÃO]]</f>
        <v>-1500</v>
      </c>
      <c r="M97" s="92" t="s">
        <v>2063</v>
      </c>
      <c r="N97" s="93">
        <v>44392.459247685183</v>
      </c>
      <c r="O97" s="34" t="s">
        <v>1555</v>
      </c>
    </row>
    <row r="98" spans="1:15" hidden="1" x14ac:dyDescent="0.3">
      <c r="A98" s="77">
        <v>13066</v>
      </c>
      <c r="B98" s="83" t="str">
        <f>VLOOKUP(tabSaldoAta[[#This Row],[CÓDIGO]],tabEstimativa[#Data],2,FALSE)</f>
        <v>LIXA D'AGUA EM FOLHA 225 X 275 MM GRAO 150</v>
      </c>
      <c r="C98" s="82" t="s">
        <v>2073</v>
      </c>
      <c r="D98" s="80" t="s">
        <v>2074</v>
      </c>
      <c r="E98" s="81">
        <v>2019</v>
      </c>
      <c r="F98" s="78">
        <v>44050</v>
      </c>
      <c r="G98" s="264">
        <v>12</v>
      </c>
      <c r="H98" s="99">
        <v>800</v>
      </c>
      <c r="I98" s="78">
        <v>43522</v>
      </c>
      <c r="J98" s="181">
        <f>SUMIFS(tabConsumoAta[CONSUMIDO],tabConsumoAta[CÓDIGO],tabSaldoAta[[#This Row],[CÓDIGO]],tabConsumoAta[ATA],tabSaldoAta[[#This Row],[CHAVE]])</f>
        <v>0</v>
      </c>
      <c r="K98" s="181">
        <f>SUMIFS(tabAtaCessão[QUANTIDADE],tabAtaCessão[CÓDIGO],tabSaldoAta[[#This Row],[CÓDIGO]],tabAtaCessão[ATA],tabSaldoAta[[#This Row],[CHAVE]])</f>
        <v>0</v>
      </c>
      <c r="L98" s="162">
        <f>tabSaldoAta[[#This Row],[ESTIMATIVA]] - tabSaldoAta[[#This Row],[CONSUMO]] - tabSaldoAta[[#This Row],[CESSÃO]]</f>
        <v>800</v>
      </c>
      <c r="M98" s="92" t="s">
        <v>1551</v>
      </c>
      <c r="N98" s="93">
        <v>43698.394641203704</v>
      </c>
      <c r="O98" s="34" t="s">
        <v>1555</v>
      </c>
    </row>
    <row r="99" spans="1:15" hidden="1" x14ac:dyDescent="0.3">
      <c r="A99" s="77">
        <v>13072</v>
      </c>
      <c r="B99" s="83" t="str">
        <f>VLOOKUP(tabSaldoAta[[#This Row],[CÓDIGO]],tabEstimativa[#Data],2,FALSE)</f>
        <v>TÊ DE PVC RÍGIDO - COLA - 3/4"</v>
      </c>
      <c r="C99" s="82" t="s">
        <v>1743</v>
      </c>
      <c r="D99" s="90">
        <v>76</v>
      </c>
      <c r="E99" s="91">
        <v>2019</v>
      </c>
      <c r="F99" s="78">
        <v>43899</v>
      </c>
      <c r="G99" s="264">
        <v>12</v>
      </c>
      <c r="H99" s="99">
        <v>200</v>
      </c>
      <c r="I99" s="78">
        <v>43418</v>
      </c>
      <c r="J99" s="181">
        <f>SUMIFS(tabConsumoAta[CONSUMIDO],tabConsumoAta[CÓDIGO],tabSaldoAta[[#This Row],[CÓDIGO]],tabConsumoAta[ATA],tabSaldoAta[[#This Row],[CHAVE]])</f>
        <v>500</v>
      </c>
      <c r="K99" s="181">
        <f>SUMIFS(tabAtaCessão[QUANTIDADE],tabAtaCessão[CÓDIGO],tabSaldoAta[[#This Row],[CÓDIGO]],tabAtaCessão[ATA],tabSaldoAta[[#This Row],[CHAVE]])</f>
        <v>0</v>
      </c>
      <c r="L99" s="162">
        <f>tabSaldoAta[[#This Row],[ESTIMATIVA]] - tabSaldoAta[[#This Row],[CONSUMO]] - tabSaldoAta[[#This Row],[CESSÃO]]</f>
        <v>-300</v>
      </c>
      <c r="M99" s="92" t="s">
        <v>1551</v>
      </c>
      <c r="N99" s="93">
        <v>43684.621898148151</v>
      </c>
      <c r="O99" s="34" t="str">
        <f>"*"</f>
        <v>*</v>
      </c>
    </row>
    <row r="100" spans="1:15" hidden="1" x14ac:dyDescent="0.3">
      <c r="A100" s="77">
        <v>13072</v>
      </c>
      <c r="B100" s="83" t="str">
        <f>VLOOKUP(tabSaldoAta[[#This Row],[CÓDIGO]],tabEstimativa[#Data],2,FALSE)</f>
        <v>TÊ DE PVC RÍGIDO - COLA - 3/4"</v>
      </c>
      <c r="C100" s="82" t="s">
        <v>3541</v>
      </c>
      <c r="D100" s="80" t="s">
        <v>3542</v>
      </c>
      <c r="E100" s="81">
        <v>2020</v>
      </c>
      <c r="F100" s="78">
        <v>44313</v>
      </c>
      <c r="G100" s="264">
        <v>12</v>
      </c>
      <c r="H100" s="99">
        <v>4000</v>
      </c>
      <c r="I100" s="78">
        <v>43762</v>
      </c>
      <c r="J100" s="181">
        <f>SUMIFS(tabConsumoAta[CONSUMIDO],tabConsumoAta[CÓDIGO],tabSaldoAta[[#This Row],[CÓDIGO]],tabConsumoAta[ATA],tabSaldoAta[[#This Row],[CHAVE]])</f>
        <v>0</v>
      </c>
      <c r="K100" s="181">
        <f>SUMIFS(tabAtaCessão[QUANTIDADE],tabAtaCessão[CÓDIGO],tabSaldoAta[[#This Row],[CÓDIGO]],tabAtaCessão[ATA],tabSaldoAta[[#This Row],[CHAVE]])</f>
        <v>0</v>
      </c>
      <c r="L100" s="162">
        <f>tabSaldoAta[[#This Row],[ESTIMATIVA]] - tabSaldoAta[[#This Row],[CONSUMO]] - tabSaldoAta[[#This Row],[CESSÃO]]</f>
        <v>4000</v>
      </c>
      <c r="M100" s="92" t="s">
        <v>1551</v>
      </c>
      <c r="N100" s="93">
        <v>43958.345937500002</v>
      </c>
      <c r="O100" s="34" t="s">
        <v>1555</v>
      </c>
    </row>
    <row r="101" spans="1:15" hidden="1" x14ac:dyDescent="0.3">
      <c r="A101" s="77">
        <v>13087</v>
      </c>
      <c r="B101" s="83" t="str">
        <f>VLOOKUP(tabSaldoAta[[#This Row],[CÓDIGO]],tabEstimativa[#Data],2,FALSE)</f>
        <v>LIXA D'AGUA EM FOLHA 225 X 275 MM GRAO 220</v>
      </c>
      <c r="C101" s="82" t="s">
        <v>2073</v>
      </c>
      <c r="D101" s="80" t="s">
        <v>2074</v>
      </c>
      <c r="E101" s="81">
        <v>2019</v>
      </c>
      <c r="F101" s="78">
        <v>44050</v>
      </c>
      <c r="G101" s="264">
        <v>12</v>
      </c>
      <c r="H101" s="99">
        <v>300</v>
      </c>
      <c r="I101" s="78">
        <v>43522</v>
      </c>
      <c r="J101" s="181">
        <f>SUMIFS(tabConsumoAta[CONSUMIDO],tabConsumoAta[CÓDIGO],tabSaldoAta[[#This Row],[CÓDIGO]],tabConsumoAta[ATA],tabSaldoAta[[#This Row],[CHAVE]])</f>
        <v>0</v>
      </c>
      <c r="K101" s="181">
        <f>SUMIFS(tabAtaCessão[QUANTIDADE],tabAtaCessão[CÓDIGO],tabSaldoAta[[#This Row],[CÓDIGO]],tabAtaCessão[ATA],tabSaldoAta[[#This Row],[CHAVE]])</f>
        <v>0</v>
      </c>
      <c r="L101" s="162">
        <f>tabSaldoAta[[#This Row],[ESTIMATIVA]] - tabSaldoAta[[#This Row],[CONSUMO]] - tabSaldoAta[[#This Row],[CESSÃO]]</f>
        <v>300</v>
      </c>
      <c r="M101" s="92" t="s">
        <v>1551</v>
      </c>
      <c r="N101" s="93">
        <v>43698.408877314818</v>
      </c>
      <c r="O101" s="34" t="s">
        <v>1555</v>
      </c>
    </row>
    <row r="102" spans="1:15" hidden="1" x14ac:dyDescent="0.3">
      <c r="A102" s="77">
        <v>13088</v>
      </c>
      <c r="B102" s="83" t="str">
        <f>VLOOKUP(tabSaldoAta[[#This Row],[CÓDIGO]],tabEstimativa[#Data],2,FALSE)</f>
        <v>LIXA D'AGUA EM FOLHA 225 X 275 MM GRAO 320</v>
      </c>
      <c r="C102" s="82" t="s">
        <v>2073</v>
      </c>
      <c r="D102" s="80" t="s">
        <v>2074</v>
      </c>
      <c r="E102" s="81">
        <v>2019</v>
      </c>
      <c r="F102" s="78">
        <v>44050</v>
      </c>
      <c r="G102" s="264">
        <v>12</v>
      </c>
      <c r="H102" s="99">
        <v>300</v>
      </c>
      <c r="I102" s="78">
        <v>43522</v>
      </c>
      <c r="J102" s="181">
        <f>SUMIFS(tabConsumoAta[CONSUMIDO],tabConsumoAta[CÓDIGO],tabSaldoAta[[#This Row],[CÓDIGO]],tabConsumoAta[ATA],tabSaldoAta[[#This Row],[CHAVE]])</f>
        <v>0</v>
      </c>
      <c r="K102" s="181">
        <f>SUMIFS(tabAtaCessão[QUANTIDADE],tabAtaCessão[CÓDIGO],tabSaldoAta[[#This Row],[CÓDIGO]],tabAtaCessão[ATA],tabSaldoAta[[#This Row],[CHAVE]])</f>
        <v>0</v>
      </c>
      <c r="L102" s="162">
        <f>tabSaldoAta[[#This Row],[ESTIMATIVA]] - tabSaldoAta[[#This Row],[CONSUMO]] - tabSaldoAta[[#This Row],[CESSÃO]]</f>
        <v>300</v>
      </c>
      <c r="M102" s="92" t="s">
        <v>1551</v>
      </c>
      <c r="N102" s="93">
        <v>43698.408877314818</v>
      </c>
      <c r="O102" s="34" t="s">
        <v>1555</v>
      </c>
    </row>
    <row r="103" spans="1:15" hidden="1" x14ac:dyDescent="0.3">
      <c r="A103" s="77">
        <v>13092</v>
      </c>
      <c r="B103" s="83" t="str">
        <f>VLOOKUP(tabSaldoAta[[#This Row],[CÓDIGO]],tabEstimativa[#Data],2,FALSE)</f>
        <v>CAIXA SIFONADA REDONDA EM PVC RIGIDO DE 100 X 100 X 50 MM - 4" X 4"X 2"</v>
      </c>
      <c r="C103" s="82" t="s">
        <v>1663</v>
      </c>
      <c r="D103" s="90">
        <v>228</v>
      </c>
      <c r="E103" s="91">
        <v>2018</v>
      </c>
      <c r="F103" s="78">
        <v>43787</v>
      </c>
      <c r="G103" s="264">
        <v>12</v>
      </c>
      <c r="H103" s="99">
        <v>70</v>
      </c>
      <c r="I103" s="78">
        <v>43307</v>
      </c>
      <c r="J103" s="181">
        <f>SUMIFS(tabConsumoAta[CONSUMIDO],tabConsumoAta[CÓDIGO],tabSaldoAta[[#This Row],[CÓDIGO]],tabConsumoAta[ATA],tabSaldoAta[[#This Row],[CHAVE]])</f>
        <v>70</v>
      </c>
      <c r="K103" s="181">
        <f>SUMIFS(tabAtaCessão[QUANTIDADE],tabAtaCessão[CÓDIGO],tabSaldoAta[[#This Row],[CÓDIGO]],tabAtaCessão[ATA],tabSaldoAta[[#This Row],[CHAVE]])</f>
        <v>0</v>
      </c>
      <c r="L103" s="162">
        <f>tabSaldoAta[[#This Row],[ESTIMATIVA]] - tabSaldoAta[[#This Row],[CONSUMO]] - tabSaldoAta[[#This Row],[CESSÃO]]</f>
        <v>0</v>
      </c>
      <c r="M103" s="92" t="s">
        <v>1551</v>
      </c>
      <c r="N103" s="93">
        <v>43684.621898148151</v>
      </c>
      <c r="O103" s="34" t="str">
        <f>"*"</f>
        <v>*</v>
      </c>
    </row>
    <row r="104" spans="1:15" hidden="1" x14ac:dyDescent="0.3">
      <c r="A104" s="77">
        <v>13092</v>
      </c>
      <c r="B104" s="83" t="str">
        <f>VLOOKUP(tabSaldoAta[[#This Row],[CÓDIGO]],tabEstimativa[#Data],2,FALSE)</f>
        <v>CAIXA SIFONADA REDONDA EM PVC RIGIDO DE 100 X 100 X 50 MM - 4" X 4"X 2"</v>
      </c>
      <c r="C104" s="82" t="s">
        <v>3514</v>
      </c>
      <c r="D104" s="80" t="s">
        <v>3518</v>
      </c>
      <c r="E104" s="81">
        <v>2020</v>
      </c>
      <c r="F104" s="78">
        <v>44286</v>
      </c>
      <c r="G104" s="264">
        <v>12</v>
      </c>
      <c r="H104" s="99">
        <v>150</v>
      </c>
      <c r="I104" s="78">
        <v>43677</v>
      </c>
      <c r="J104" s="181">
        <f>SUMIFS(tabConsumoAta[CONSUMIDO],tabConsumoAta[CÓDIGO],tabSaldoAta[[#This Row],[CÓDIGO]],tabConsumoAta[ATA],tabSaldoAta[[#This Row],[CHAVE]])</f>
        <v>150</v>
      </c>
      <c r="K104" s="181">
        <f>SUMIFS(tabAtaCessão[QUANTIDADE],tabAtaCessão[CÓDIGO],tabSaldoAta[[#This Row],[CÓDIGO]],tabAtaCessão[ATA],tabSaldoAta[[#This Row],[CHAVE]])</f>
        <v>0</v>
      </c>
      <c r="L104" s="162">
        <f>tabSaldoAta[[#This Row],[ESTIMATIVA]] - tabSaldoAta[[#This Row],[CONSUMO]] - tabSaldoAta[[#This Row],[CESSÃO]]</f>
        <v>0</v>
      </c>
      <c r="M104" s="92" t="s">
        <v>1551</v>
      </c>
      <c r="N104" s="93">
        <v>43945.689120370371</v>
      </c>
      <c r="O104" s="34" t="s">
        <v>1555</v>
      </c>
    </row>
    <row r="105" spans="1:15" hidden="1" x14ac:dyDescent="0.3">
      <c r="A105" s="77">
        <v>13094</v>
      </c>
      <c r="B105" s="83" t="str">
        <f>VLOOKUP(tabSaldoAta[[#This Row],[CÓDIGO]],tabEstimativa[#Data],2,FALSE)</f>
        <v>TARJETA CROMADA 3"</v>
      </c>
      <c r="C105" s="82" t="s">
        <v>1957</v>
      </c>
      <c r="D105" s="90">
        <v>155</v>
      </c>
      <c r="E105" s="91">
        <v>2019</v>
      </c>
      <c r="F105" s="78">
        <v>44008</v>
      </c>
      <c r="G105" s="264">
        <v>12</v>
      </c>
      <c r="H105" s="99">
        <v>1400</v>
      </c>
      <c r="I105" s="78">
        <v>43522</v>
      </c>
      <c r="J105" s="181">
        <f>SUMIFS(tabConsumoAta[CONSUMIDO],tabConsumoAta[CÓDIGO],tabSaldoAta[[#This Row],[CÓDIGO]],tabConsumoAta[ATA],tabSaldoAta[[#This Row],[CHAVE]])</f>
        <v>1400</v>
      </c>
      <c r="K105" s="181">
        <f>SUMIFS(tabAtaCessão[QUANTIDADE],tabAtaCessão[CÓDIGO],tabSaldoAta[[#This Row],[CÓDIGO]],tabAtaCessão[ATA],tabSaldoAta[[#This Row],[CHAVE]])</f>
        <v>0</v>
      </c>
      <c r="L105" s="162">
        <f>tabSaldoAta[[#This Row],[ESTIMATIVA]] - tabSaldoAta[[#This Row],[CONSUMO]] - tabSaldoAta[[#This Row],[CESSÃO]]</f>
        <v>0</v>
      </c>
      <c r="M105" s="92" t="s">
        <v>2063</v>
      </c>
      <c r="N105" s="93">
        <v>43732.579212962963</v>
      </c>
      <c r="O105" s="34" t="str">
        <f>"*"</f>
        <v>*</v>
      </c>
    </row>
    <row r="106" spans="1:15" hidden="1" x14ac:dyDescent="0.3">
      <c r="A106" s="77">
        <v>13094</v>
      </c>
      <c r="B106" s="83" t="str">
        <f>VLOOKUP(tabSaldoAta[[#This Row],[CÓDIGO]],tabEstimativa[#Data],2,FALSE)</f>
        <v>TARJETA CROMADA 3"</v>
      </c>
      <c r="C106" s="82" t="s">
        <v>3602</v>
      </c>
      <c r="D106" s="80" t="s">
        <v>3603</v>
      </c>
      <c r="E106" s="81">
        <v>2020</v>
      </c>
      <c r="F106" s="78">
        <v>44347</v>
      </c>
      <c r="G106" s="264">
        <v>12</v>
      </c>
      <c r="H106" s="99">
        <v>1400</v>
      </c>
      <c r="I106" s="78">
        <v>43875</v>
      </c>
      <c r="J106" s="181">
        <f>SUMIFS(tabConsumoAta[CONSUMIDO],tabConsumoAta[CÓDIGO],tabSaldoAta[[#This Row],[CÓDIGO]],tabConsumoAta[ATA],tabSaldoAta[[#This Row],[CHAVE]])</f>
        <v>1000</v>
      </c>
      <c r="K106" s="181">
        <f>SUMIFS(tabAtaCessão[QUANTIDADE],tabAtaCessão[CÓDIGO],tabSaldoAta[[#This Row],[CÓDIGO]],tabAtaCessão[ATA],tabSaldoAta[[#This Row],[CHAVE]])</f>
        <v>0</v>
      </c>
      <c r="L106" s="162">
        <f>tabSaldoAta[[#This Row],[ESTIMATIVA]] - tabSaldoAta[[#This Row],[CONSUMO]] - tabSaldoAta[[#This Row],[CESSÃO]]</f>
        <v>400</v>
      </c>
      <c r="M106" s="92" t="s">
        <v>1551</v>
      </c>
      <c r="N106" s="93">
        <v>43997.656956018516</v>
      </c>
      <c r="O106" s="34" t="s">
        <v>1555</v>
      </c>
    </row>
    <row r="107" spans="1:15" hidden="1" x14ac:dyDescent="0.3">
      <c r="A107" s="77">
        <v>13095</v>
      </c>
      <c r="B107" s="83" t="str">
        <f>VLOOKUP(tabSaldoAta[[#This Row],[CÓDIGO]],tabEstimativa[#Data],2,FALSE)</f>
        <v>TÊ DE PVC SOLDÁVEL - 1.1/2" - MARROM</v>
      </c>
      <c r="C107" s="82" t="s">
        <v>1743</v>
      </c>
      <c r="D107" s="90">
        <v>76</v>
      </c>
      <c r="E107" s="91">
        <v>2019</v>
      </c>
      <c r="F107" s="78">
        <v>43899</v>
      </c>
      <c r="G107" s="264">
        <v>12</v>
      </c>
      <c r="H107" s="99">
        <v>110</v>
      </c>
      <c r="I107" s="78">
        <v>43418</v>
      </c>
      <c r="J107" s="181">
        <f>SUMIFS(tabConsumoAta[CONSUMIDO],tabConsumoAta[CÓDIGO],tabSaldoAta[[#This Row],[CÓDIGO]],tabConsumoAta[ATA],tabSaldoAta[[#This Row],[CHAVE]])</f>
        <v>196</v>
      </c>
      <c r="K107" s="181">
        <f>SUMIFS(tabAtaCessão[QUANTIDADE],tabAtaCessão[CÓDIGO],tabSaldoAta[[#This Row],[CÓDIGO]],tabAtaCessão[ATA],tabSaldoAta[[#This Row],[CHAVE]])</f>
        <v>0</v>
      </c>
      <c r="L107" s="162">
        <f>tabSaldoAta[[#This Row],[ESTIMATIVA]] - tabSaldoAta[[#This Row],[CONSUMO]] - tabSaldoAta[[#This Row],[CESSÃO]]</f>
        <v>-86</v>
      </c>
      <c r="M107" s="92" t="s">
        <v>1551</v>
      </c>
      <c r="N107" s="93">
        <v>43684.621898148151</v>
      </c>
      <c r="O107" s="34" t="str">
        <f>"*"</f>
        <v>*</v>
      </c>
    </row>
    <row r="108" spans="1:15" hidden="1" x14ac:dyDescent="0.3">
      <c r="A108" s="77">
        <v>13095</v>
      </c>
      <c r="B108" s="83" t="str">
        <f>VLOOKUP(tabSaldoAta[[#This Row],[CÓDIGO]],tabEstimativa[#Data],2,FALSE)</f>
        <v>TÊ DE PVC SOLDÁVEL - 1.1/2" - MARROM</v>
      </c>
      <c r="C108" s="82" t="s">
        <v>3541</v>
      </c>
      <c r="D108" s="80" t="s">
        <v>3542</v>
      </c>
      <c r="E108" s="81">
        <v>2020</v>
      </c>
      <c r="F108" s="78">
        <v>44313</v>
      </c>
      <c r="G108" s="264">
        <v>12</v>
      </c>
      <c r="H108" s="99">
        <v>400</v>
      </c>
      <c r="I108" s="78">
        <v>43762</v>
      </c>
      <c r="J108" s="181">
        <f>SUMIFS(tabConsumoAta[CONSUMIDO],tabConsumoAta[CÓDIGO],tabSaldoAta[[#This Row],[CÓDIGO]],tabConsumoAta[ATA],tabSaldoAta[[#This Row],[CHAVE]])</f>
        <v>0</v>
      </c>
      <c r="K108" s="181">
        <f>SUMIFS(tabAtaCessão[QUANTIDADE],tabAtaCessão[CÓDIGO],tabSaldoAta[[#This Row],[CÓDIGO]],tabAtaCessão[ATA],tabSaldoAta[[#This Row],[CHAVE]])</f>
        <v>0</v>
      </c>
      <c r="L108" s="162">
        <f>tabSaldoAta[[#This Row],[ESTIMATIVA]] - tabSaldoAta[[#This Row],[CONSUMO]] - tabSaldoAta[[#This Row],[CESSÃO]]</f>
        <v>400</v>
      </c>
      <c r="M108" s="92" t="s">
        <v>1551</v>
      </c>
      <c r="N108" s="93">
        <v>43958.332407407404</v>
      </c>
      <c r="O108" s="34" t="s">
        <v>1555</v>
      </c>
    </row>
    <row r="109" spans="1:15" hidden="1" x14ac:dyDescent="0.3">
      <c r="A109" s="77">
        <v>13101</v>
      </c>
      <c r="B109" s="83" t="str">
        <f>VLOOKUP(tabSaldoAta[[#This Row],[CÓDIGO]],tabEstimativa[#Data],2,FALSE)</f>
        <v>LIXA P/ FERRO E METAIS EM FOLHA DE 225 X 275 MM N° 36</v>
      </c>
      <c r="C109" s="82" t="s">
        <v>2073</v>
      </c>
      <c r="D109" s="80" t="s">
        <v>2074</v>
      </c>
      <c r="E109" s="81">
        <v>2019</v>
      </c>
      <c r="F109" s="78">
        <v>44050</v>
      </c>
      <c r="G109" s="264">
        <v>12</v>
      </c>
      <c r="H109" s="99">
        <v>200</v>
      </c>
      <c r="I109" s="78">
        <v>43522</v>
      </c>
      <c r="J109" s="181">
        <f>SUMIFS(tabConsumoAta[CONSUMIDO],tabConsumoAta[CÓDIGO],tabSaldoAta[[#This Row],[CÓDIGO]],tabConsumoAta[ATA],tabSaldoAta[[#This Row],[CHAVE]])</f>
        <v>80</v>
      </c>
      <c r="K109" s="181">
        <f>SUMIFS(tabAtaCessão[QUANTIDADE],tabAtaCessão[CÓDIGO],tabSaldoAta[[#This Row],[CÓDIGO]],tabAtaCessão[ATA],tabSaldoAta[[#This Row],[CHAVE]])</f>
        <v>0</v>
      </c>
      <c r="L109" s="162">
        <f>tabSaldoAta[[#This Row],[ESTIMATIVA]] - tabSaldoAta[[#This Row],[CONSUMO]] - tabSaldoAta[[#This Row],[CESSÃO]]</f>
        <v>120</v>
      </c>
      <c r="M109" s="92" t="s">
        <v>1551</v>
      </c>
      <c r="N109" s="93">
        <v>43698.408877314818</v>
      </c>
      <c r="O109" s="34" t="s">
        <v>1555</v>
      </c>
    </row>
    <row r="110" spans="1:15" hidden="1" x14ac:dyDescent="0.3">
      <c r="A110" s="77">
        <v>13109</v>
      </c>
      <c r="B110" s="83" t="str">
        <f>VLOOKUP(tabSaldoAta[[#This Row],[CÓDIGO]],tabEstimativa[#Data],2,FALSE)</f>
        <v>LIXA P/ FERRO E METAIS EM FOLHA DE 225 X 275 MM N° 60</v>
      </c>
      <c r="C110" s="82" t="s">
        <v>1722</v>
      </c>
      <c r="D110" s="90">
        <v>16</v>
      </c>
      <c r="E110" s="91">
        <v>2019</v>
      </c>
      <c r="F110" s="78">
        <v>43859</v>
      </c>
      <c r="G110" s="264">
        <v>12</v>
      </c>
      <c r="H110" s="99">
        <v>200</v>
      </c>
      <c r="I110" s="78">
        <v>43146</v>
      </c>
      <c r="J110" s="181">
        <f>SUMIFS(tabConsumoAta[CONSUMIDO],tabConsumoAta[CÓDIGO],tabSaldoAta[[#This Row],[CÓDIGO]],tabConsumoAta[ATA],tabSaldoAta[[#This Row],[CHAVE]])</f>
        <v>150</v>
      </c>
      <c r="K110" s="181">
        <f>SUMIFS(tabAtaCessão[QUANTIDADE],tabAtaCessão[CÓDIGO],tabSaldoAta[[#This Row],[CÓDIGO]],tabAtaCessão[ATA],tabSaldoAta[[#This Row],[CHAVE]])</f>
        <v>50</v>
      </c>
      <c r="L110" s="162">
        <f>tabSaldoAta[[#This Row],[ESTIMATIVA]] - tabSaldoAta[[#This Row],[CONSUMO]] - tabSaldoAta[[#This Row],[CESSÃO]]</f>
        <v>0</v>
      </c>
      <c r="M110" s="92" t="s">
        <v>1551</v>
      </c>
      <c r="N110" s="93">
        <v>43684.621898148151</v>
      </c>
      <c r="O110" s="34" t="str">
        <f>"*"</f>
        <v>*</v>
      </c>
    </row>
    <row r="111" spans="1:15" hidden="1" x14ac:dyDescent="0.3">
      <c r="A111" s="77">
        <v>13116</v>
      </c>
      <c r="B111" s="83" t="str">
        <f>VLOOKUP(tabSaldoAta[[#This Row],[CÓDIGO]],tabEstimativa[#Data],2,FALSE)</f>
        <v>REGISTRO DE PRESSÃO - 3/4" SEM CANOPLA</v>
      </c>
      <c r="C111" s="82" t="s">
        <v>1958</v>
      </c>
      <c r="D111" s="90">
        <v>156</v>
      </c>
      <c r="E111" s="91">
        <v>2019</v>
      </c>
      <c r="F111" s="78">
        <v>44012</v>
      </c>
      <c r="G111" s="264">
        <v>12</v>
      </c>
      <c r="H111" s="99">
        <v>60</v>
      </c>
      <c r="I111" s="78">
        <v>43418</v>
      </c>
      <c r="J111" s="181">
        <f>SUMIFS(tabConsumoAta[CONSUMIDO],tabConsumoAta[CÓDIGO],tabSaldoAta[[#This Row],[CÓDIGO]],tabConsumoAta[ATA],tabSaldoAta[[#This Row],[CHAVE]])</f>
        <v>0</v>
      </c>
      <c r="K111" s="181">
        <f>SUMIFS(tabAtaCessão[QUANTIDADE],tabAtaCessão[CÓDIGO],tabSaldoAta[[#This Row],[CÓDIGO]],tabAtaCessão[ATA],tabSaldoAta[[#This Row],[CHAVE]])</f>
        <v>0</v>
      </c>
      <c r="L111" s="162">
        <f>tabSaldoAta[[#This Row],[ESTIMATIVA]] - tabSaldoAta[[#This Row],[CONSUMO]] - tabSaldoAta[[#This Row],[CESSÃO]]</f>
        <v>60</v>
      </c>
      <c r="M111" s="92" t="s">
        <v>1551</v>
      </c>
      <c r="N111" s="93">
        <v>43684.621898148151</v>
      </c>
      <c r="O111" s="34" t="str">
        <f>"*"</f>
        <v>*</v>
      </c>
    </row>
    <row r="112" spans="1:15" hidden="1" x14ac:dyDescent="0.3">
      <c r="A112" s="77">
        <v>13117</v>
      </c>
      <c r="B112" s="83" t="str">
        <f>VLOOKUP(tabSaldoAta[[#This Row],[CÓDIGO]],tabEstimativa[#Data],2,FALSE)</f>
        <v>REGISTRO DE PRESSÃO 3/4" COM CANOPLA</v>
      </c>
      <c r="C112" s="82" t="s">
        <v>1663</v>
      </c>
      <c r="D112" s="90">
        <v>228</v>
      </c>
      <c r="E112" s="91">
        <v>2018</v>
      </c>
      <c r="F112" s="78">
        <v>43787</v>
      </c>
      <c r="G112" s="264">
        <v>12</v>
      </c>
      <c r="H112" s="99">
        <v>80</v>
      </c>
      <c r="I112" s="78">
        <v>43307</v>
      </c>
      <c r="J112" s="181">
        <f>SUMIFS(tabConsumoAta[CONSUMIDO],tabConsumoAta[CÓDIGO],tabSaldoAta[[#This Row],[CÓDIGO]],tabConsumoAta[ATA],tabSaldoAta[[#This Row],[CHAVE]])</f>
        <v>0</v>
      </c>
      <c r="K112" s="181">
        <f>SUMIFS(tabAtaCessão[QUANTIDADE],tabAtaCessão[CÓDIGO],tabSaldoAta[[#This Row],[CÓDIGO]],tabAtaCessão[ATA],tabSaldoAta[[#This Row],[CHAVE]])</f>
        <v>0</v>
      </c>
      <c r="L112" s="162">
        <f>tabSaldoAta[[#This Row],[ESTIMATIVA]] - tabSaldoAta[[#This Row],[CONSUMO]] - tabSaldoAta[[#This Row],[CESSÃO]]</f>
        <v>80</v>
      </c>
      <c r="M112" s="92" t="s">
        <v>1551</v>
      </c>
      <c r="N112" s="93">
        <v>43684.621898148151</v>
      </c>
      <c r="O112" s="34" t="str">
        <f>"*"</f>
        <v>*</v>
      </c>
    </row>
    <row r="113" spans="1:15" hidden="1" x14ac:dyDescent="0.3">
      <c r="A113" s="77">
        <v>13117</v>
      </c>
      <c r="B113" s="83" t="str">
        <f>VLOOKUP(tabSaldoAta[[#This Row],[CÓDIGO]],tabEstimativa[#Data],2,FALSE)</f>
        <v>REGISTRO DE PRESSÃO 3/4" COM CANOPLA</v>
      </c>
      <c r="C113" s="82" t="s">
        <v>3514</v>
      </c>
      <c r="D113" s="80" t="s">
        <v>3518</v>
      </c>
      <c r="E113" s="81">
        <v>2020</v>
      </c>
      <c r="F113" s="78">
        <v>44286</v>
      </c>
      <c r="G113" s="264">
        <v>12</v>
      </c>
      <c r="H113" s="99">
        <v>100</v>
      </c>
      <c r="I113" s="78">
        <v>43677</v>
      </c>
      <c r="J113" s="181">
        <f>SUMIFS(tabConsumoAta[CONSUMIDO],tabConsumoAta[CÓDIGO],tabSaldoAta[[#This Row],[CÓDIGO]],tabConsumoAta[ATA],tabSaldoAta[[#This Row],[CHAVE]])</f>
        <v>60</v>
      </c>
      <c r="K113" s="181">
        <f>SUMIFS(tabAtaCessão[QUANTIDADE],tabAtaCessão[CÓDIGO],tabSaldoAta[[#This Row],[CÓDIGO]],tabAtaCessão[ATA],tabSaldoAta[[#This Row],[CHAVE]])</f>
        <v>0</v>
      </c>
      <c r="L113" s="162">
        <f>tabSaldoAta[[#This Row],[ESTIMATIVA]] - tabSaldoAta[[#This Row],[CONSUMO]] - tabSaldoAta[[#This Row],[CESSÃO]]</f>
        <v>40</v>
      </c>
      <c r="M113" s="92" t="s">
        <v>1551</v>
      </c>
      <c r="N113" s="93">
        <v>43945.689120370371</v>
      </c>
      <c r="O113" s="34" t="s">
        <v>1555</v>
      </c>
    </row>
    <row r="114" spans="1:15" hidden="1" x14ac:dyDescent="0.3">
      <c r="A114" s="77">
        <v>13120</v>
      </c>
      <c r="B114" s="83" t="str">
        <f>VLOOKUP(tabSaldoAta[[#This Row],[CÓDIGO]],tabEstimativa[#Data],2,FALSE)</f>
        <v>REGISTRO DE GAVETA - 3/4" SEM CANOPLA</v>
      </c>
      <c r="C114" s="82" t="s">
        <v>1743</v>
      </c>
      <c r="D114" s="90">
        <v>76</v>
      </c>
      <c r="E114" s="91">
        <v>2019</v>
      </c>
      <c r="F114" s="78">
        <v>43899</v>
      </c>
      <c r="G114" s="264">
        <v>12</v>
      </c>
      <c r="H114" s="99">
        <v>30</v>
      </c>
      <c r="I114" s="78">
        <v>43418</v>
      </c>
      <c r="J114" s="181">
        <f>SUMIFS(tabConsumoAta[CONSUMIDO],tabConsumoAta[CÓDIGO],tabSaldoAta[[#This Row],[CÓDIGO]],tabConsumoAta[ATA],tabSaldoAta[[#This Row],[CHAVE]])</f>
        <v>0</v>
      </c>
      <c r="K114" s="181">
        <f>SUMIFS(tabAtaCessão[QUANTIDADE],tabAtaCessão[CÓDIGO],tabSaldoAta[[#This Row],[CÓDIGO]],tabAtaCessão[ATA],tabSaldoAta[[#This Row],[CHAVE]])</f>
        <v>0</v>
      </c>
      <c r="L114" s="162">
        <f>tabSaldoAta[[#This Row],[ESTIMATIVA]] - tabSaldoAta[[#This Row],[CONSUMO]] - tabSaldoAta[[#This Row],[CESSÃO]]</f>
        <v>30</v>
      </c>
      <c r="M114" s="92" t="s">
        <v>1551</v>
      </c>
      <c r="N114" s="93">
        <v>43684.621898148151</v>
      </c>
      <c r="O114" s="34" t="str">
        <f>"*"</f>
        <v>*</v>
      </c>
    </row>
    <row r="115" spans="1:15" hidden="1" x14ac:dyDescent="0.3">
      <c r="A115" s="77">
        <v>13120</v>
      </c>
      <c r="B115" s="83" t="str">
        <f>VLOOKUP(tabSaldoAta[[#This Row],[CÓDIGO]],tabEstimativa[#Data],2,FALSE)</f>
        <v>REGISTRO DE GAVETA - 3/4" SEM CANOPLA</v>
      </c>
      <c r="C115" s="82" t="s">
        <v>3541</v>
      </c>
      <c r="D115" s="80" t="s">
        <v>3542</v>
      </c>
      <c r="E115" s="81">
        <v>2020</v>
      </c>
      <c r="F115" s="78">
        <v>44313</v>
      </c>
      <c r="G115" s="264">
        <v>12</v>
      </c>
      <c r="H115" s="99">
        <v>100</v>
      </c>
      <c r="I115" s="78">
        <v>43762</v>
      </c>
      <c r="J115" s="181">
        <f>SUMIFS(tabConsumoAta[CONSUMIDO],tabConsumoAta[CÓDIGO],tabSaldoAta[[#This Row],[CÓDIGO]],tabConsumoAta[ATA],tabSaldoAta[[#This Row],[CHAVE]])</f>
        <v>50</v>
      </c>
      <c r="K115" s="181">
        <f>SUMIFS(tabAtaCessão[QUANTIDADE],tabAtaCessão[CÓDIGO],tabSaldoAta[[#This Row],[CÓDIGO]],tabAtaCessão[ATA],tabSaldoAta[[#This Row],[CHAVE]])</f>
        <v>0</v>
      </c>
      <c r="L115" s="162">
        <f>tabSaldoAta[[#This Row],[ESTIMATIVA]] - tabSaldoAta[[#This Row],[CONSUMO]] - tabSaldoAta[[#This Row],[CESSÃO]]</f>
        <v>50</v>
      </c>
      <c r="M115" s="92" t="s">
        <v>1551</v>
      </c>
      <c r="N115" s="93">
        <v>43949.591145833336</v>
      </c>
      <c r="O115" s="34" t="s">
        <v>1555</v>
      </c>
    </row>
    <row r="116" spans="1:15" hidden="1" x14ac:dyDescent="0.3">
      <c r="A116" s="77">
        <v>13120</v>
      </c>
      <c r="B116" s="83" t="str">
        <f>VLOOKUP(tabSaldoAta[[#This Row],[CÓDIGO]],tabEstimativa[#Data],2,FALSE)</f>
        <v>REGISTRO DE GAVETA - 3/4" SEM CANOPLA</v>
      </c>
      <c r="C116" s="82" t="s">
        <v>4236</v>
      </c>
      <c r="D116" s="80" t="s">
        <v>4237</v>
      </c>
      <c r="E116" s="81">
        <v>2021</v>
      </c>
      <c r="F116" s="78">
        <v>44748</v>
      </c>
      <c r="G116" s="264">
        <v>12</v>
      </c>
      <c r="H116" s="99">
        <v>50</v>
      </c>
      <c r="I116" s="78">
        <v>44182</v>
      </c>
      <c r="J116" s="181">
        <f>SUMIFS(tabConsumoAta[CONSUMIDO],tabConsumoAta[CÓDIGO],tabSaldoAta[[#This Row],[CÓDIGO]],tabConsumoAta[ATA],tabSaldoAta[[#This Row],[CHAVE]])</f>
        <v>0</v>
      </c>
      <c r="K116" s="181">
        <f>SUMIFS(tabAtaCessão[QUANTIDADE],tabAtaCessão[CÓDIGO],tabSaldoAta[[#This Row],[CÓDIGO]],tabAtaCessão[ATA],tabSaldoAta[[#This Row],[CHAVE]])</f>
        <v>0</v>
      </c>
      <c r="L116" s="162">
        <f>tabSaldoAta[[#This Row],[ESTIMATIVA]] - tabSaldoAta[[#This Row],[CONSUMO]] - tabSaldoAta[[#This Row],[CESSÃO]]</f>
        <v>50</v>
      </c>
      <c r="M116" s="92" t="s">
        <v>2063</v>
      </c>
      <c r="N116" s="93">
        <v>44392.688587962963</v>
      </c>
      <c r="O116" s="34" t="s">
        <v>1555</v>
      </c>
    </row>
    <row r="117" spans="1:15" hidden="1" x14ac:dyDescent="0.3">
      <c r="A117" s="77">
        <v>13161</v>
      </c>
      <c r="B117" s="83" t="str">
        <f>VLOOKUP(tabSaldoAta[[#This Row],[CÓDIGO]],tabEstimativa[#Data],2,FALSE)</f>
        <v>TORNEIRA DE PRESSÃO EM LATÃO CROMADO 1/2" PARA LAVATÓRIO.</v>
      </c>
      <c r="C117" s="82" t="s">
        <v>1743</v>
      </c>
      <c r="D117" s="90">
        <v>76</v>
      </c>
      <c r="E117" s="91">
        <v>2019</v>
      </c>
      <c r="F117" s="78">
        <v>43899</v>
      </c>
      <c r="G117" s="264">
        <v>12</v>
      </c>
      <c r="H117" s="99">
        <v>610</v>
      </c>
      <c r="I117" s="78">
        <v>43418</v>
      </c>
      <c r="J117" s="181">
        <f>SUMIFS(tabConsumoAta[CONSUMIDO],tabConsumoAta[CÓDIGO],tabSaldoAta[[#This Row],[CÓDIGO]],tabConsumoAta[ATA],tabSaldoAta[[#This Row],[CHAVE]])</f>
        <v>250</v>
      </c>
      <c r="K117" s="181">
        <f>SUMIFS(tabAtaCessão[QUANTIDADE],tabAtaCessão[CÓDIGO],tabSaldoAta[[#This Row],[CÓDIGO]],tabAtaCessão[ATA],tabSaldoAta[[#This Row],[CHAVE]])</f>
        <v>0</v>
      </c>
      <c r="L117" s="162">
        <f>tabSaldoAta[[#This Row],[ESTIMATIVA]] - tabSaldoAta[[#This Row],[CONSUMO]] - tabSaldoAta[[#This Row],[CESSÃO]]</f>
        <v>360</v>
      </c>
      <c r="M117" s="92" t="s">
        <v>1551</v>
      </c>
      <c r="N117" s="93">
        <v>43684.621898148151</v>
      </c>
      <c r="O117" s="34" t="str">
        <f>"*"</f>
        <v>*</v>
      </c>
    </row>
    <row r="118" spans="1:15" hidden="1" x14ac:dyDescent="0.3">
      <c r="A118" s="77">
        <v>13161</v>
      </c>
      <c r="B118" s="83" t="str">
        <f>VLOOKUP(tabSaldoAta[[#This Row],[CÓDIGO]],tabEstimativa[#Data],2,FALSE)</f>
        <v>TORNEIRA DE PRESSÃO EM LATÃO CROMADO 1/2" PARA LAVATÓRIO.</v>
      </c>
      <c r="C118" s="82" t="s">
        <v>3541</v>
      </c>
      <c r="D118" s="80" t="s">
        <v>3542</v>
      </c>
      <c r="E118" s="81">
        <v>2020</v>
      </c>
      <c r="F118" s="78">
        <v>44313</v>
      </c>
      <c r="G118" s="264">
        <v>12</v>
      </c>
      <c r="H118" s="99">
        <v>500</v>
      </c>
      <c r="I118" s="78">
        <v>43762</v>
      </c>
      <c r="J118" s="181">
        <f>SUMIFS(tabConsumoAta[CONSUMIDO],tabConsumoAta[CÓDIGO],tabSaldoAta[[#This Row],[CÓDIGO]],tabConsumoAta[ATA],tabSaldoAta[[#This Row],[CHAVE]])</f>
        <v>200</v>
      </c>
      <c r="K118" s="181">
        <f>SUMIFS(tabAtaCessão[QUANTIDADE],tabAtaCessão[CÓDIGO],tabSaldoAta[[#This Row],[CÓDIGO]],tabAtaCessão[ATA],tabSaldoAta[[#This Row],[CHAVE]])</f>
        <v>0</v>
      </c>
      <c r="L118" s="162">
        <f>tabSaldoAta[[#This Row],[ESTIMATIVA]] - tabSaldoAta[[#This Row],[CONSUMO]] - tabSaldoAta[[#This Row],[CESSÃO]]</f>
        <v>300</v>
      </c>
      <c r="M118" s="92" t="s">
        <v>1551</v>
      </c>
      <c r="N118" s="93">
        <v>43949.603368055556</v>
      </c>
      <c r="O118" s="34" t="s">
        <v>1555</v>
      </c>
    </row>
    <row r="119" spans="1:15" hidden="1" x14ac:dyDescent="0.3">
      <c r="A119" s="77">
        <v>13165</v>
      </c>
      <c r="B119" s="83" t="str">
        <f>VLOOKUP(tabSaldoAta[[#This Row],[CÓDIGO]],tabEstimativa[#Data],2,FALSE)</f>
        <v>TORNEIRA DE PRESSÃO EM LATÃO CROMADO 1/2" X 18 CM - PARA PIA. OBS.: SEM ADAPTADOR.</v>
      </c>
      <c r="C119" s="82" t="s">
        <v>1743</v>
      </c>
      <c r="D119" s="90">
        <v>76</v>
      </c>
      <c r="E119" s="91">
        <v>2019</v>
      </c>
      <c r="F119" s="78">
        <v>43899</v>
      </c>
      <c r="G119" s="264">
        <v>12</v>
      </c>
      <c r="H119" s="99">
        <v>750</v>
      </c>
      <c r="I119" s="78">
        <v>43418</v>
      </c>
      <c r="J119" s="181">
        <f>SUMIFS(tabConsumoAta[CONSUMIDO],tabConsumoAta[CÓDIGO],tabSaldoAta[[#This Row],[CÓDIGO]],tabConsumoAta[ATA],tabSaldoAta[[#This Row],[CHAVE]])</f>
        <v>0</v>
      </c>
      <c r="K119" s="181">
        <f>SUMIFS(tabAtaCessão[QUANTIDADE],tabAtaCessão[CÓDIGO],tabSaldoAta[[#This Row],[CÓDIGO]],tabAtaCessão[ATA],tabSaldoAta[[#This Row],[CHAVE]])</f>
        <v>0</v>
      </c>
      <c r="L119" s="162">
        <f>tabSaldoAta[[#This Row],[ESTIMATIVA]] - tabSaldoAta[[#This Row],[CONSUMO]] - tabSaldoAta[[#This Row],[CESSÃO]]</f>
        <v>750</v>
      </c>
      <c r="M119" s="92" t="s">
        <v>1551</v>
      </c>
      <c r="N119" s="93">
        <v>43684.621898148151</v>
      </c>
      <c r="O119" s="34" t="str">
        <f>"*"</f>
        <v>*</v>
      </c>
    </row>
    <row r="120" spans="1:15" hidden="1" x14ac:dyDescent="0.3">
      <c r="A120" s="77">
        <v>13165</v>
      </c>
      <c r="B120" s="83" t="str">
        <f>VLOOKUP(tabSaldoAta[[#This Row],[CÓDIGO]],tabEstimativa[#Data],2,FALSE)</f>
        <v>TORNEIRA DE PRESSÃO EM LATÃO CROMADO 1/2" X 18 CM - PARA PIA. OBS.: SEM ADAPTADOR.</v>
      </c>
      <c r="C120" s="82" t="s">
        <v>3541</v>
      </c>
      <c r="D120" s="80" t="s">
        <v>3542</v>
      </c>
      <c r="E120" s="81">
        <v>2020</v>
      </c>
      <c r="F120" s="78">
        <v>44313</v>
      </c>
      <c r="G120" s="264">
        <v>12</v>
      </c>
      <c r="H120" s="99">
        <v>1300</v>
      </c>
      <c r="I120" s="78">
        <v>43762</v>
      </c>
      <c r="J120" s="181">
        <f>SUMIFS(tabConsumoAta[CONSUMIDO],tabConsumoAta[CÓDIGO],tabSaldoAta[[#This Row],[CÓDIGO]],tabConsumoAta[ATA],tabSaldoAta[[#This Row],[CHAVE]])</f>
        <v>400</v>
      </c>
      <c r="K120" s="181">
        <f>SUMIFS(tabAtaCessão[QUANTIDADE],tabAtaCessão[CÓDIGO],tabSaldoAta[[#This Row],[CÓDIGO]],tabAtaCessão[ATA],tabSaldoAta[[#This Row],[CHAVE]])</f>
        <v>0</v>
      </c>
      <c r="L120" s="162">
        <f>tabSaldoAta[[#This Row],[ESTIMATIVA]] - tabSaldoAta[[#This Row],[CONSUMO]] - tabSaldoAta[[#This Row],[CESSÃO]]</f>
        <v>900</v>
      </c>
      <c r="M120" s="92" t="s">
        <v>1551</v>
      </c>
      <c r="N120" s="93">
        <v>43949.603368055556</v>
      </c>
      <c r="O120" s="34" t="s">
        <v>1555</v>
      </c>
    </row>
    <row r="121" spans="1:15" hidden="1" x14ac:dyDescent="0.3">
      <c r="A121" s="77">
        <v>13165</v>
      </c>
      <c r="B121" s="83" t="str">
        <f>VLOOKUP(tabSaldoAta[[#This Row],[CÓDIGO]],tabEstimativa[#Data],2,FALSE)</f>
        <v>TORNEIRA DE PRESSÃO EM LATÃO CROMADO 1/2" X 18 CM - PARA PIA. OBS.: SEM ADAPTADOR.</v>
      </c>
      <c r="C121" s="82" t="s">
        <v>4236</v>
      </c>
      <c r="D121" s="80" t="s">
        <v>4237</v>
      </c>
      <c r="E121" s="81">
        <v>2021</v>
      </c>
      <c r="F121" s="78">
        <v>44748</v>
      </c>
      <c r="G121" s="264">
        <v>12</v>
      </c>
      <c r="H121" s="99">
        <v>500</v>
      </c>
      <c r="I121" s="78">
        <v>44182</v>
      </c>
      <c r="J121" s="181">
        <f>SUMIFS(tabConsumoAta[CONSUMIDO],tabConsumoAta[CÓDIGO],tabSaldoAta[[#This Row],[CÓDIGO]],tabConsumoAta[ATA],tabSaldoAta[[#This Row],[CHAVE]])</f>
        <v>500</v>
      </c>
      <c r="K121" s="181">
        <f>SUMIFS(tabAtaCessão[QUANTIDADE],tabAtaCessão[CÓDIGO],tabSaldoAta[[#This Row],[CÓDIGO]],tabAtaCessão[ATA],tabSaldoAta[[#This Row],[CHAVE]])</f>
        <v>0</v>
      </c>
      <c r="L121" s="162">
        <f>tabSaldoAta[[#This Row],[ESTIMATIVA]] - tabSaldoAta[[#This Row],[CONSUMO]] - tabSaldoAta[[#This Row],[CESSÃO]]</f>
        <v>0</v>
      </c>
      <c r="M121" s="92" t="s">
        <v>2063</v>
      </c>
      <c r="N121" s="93">
        <v>44392.688587962963</v>
      </c>
      <c r="O121" s="34" t="s">
        <v>1555</v>
      </c>
    </row>
    <row r="122" spans="1:15" ht="28.8" hidden="1" x14ac:dyDescent="0.3">
      <c r="A122" s="77">
        <v>13175</v>
      </c>
      <c r="B122" s="83" t="str">
        <f>VLOOKUP(tabSaldoAta[[#This Row],[CÓDIGO]],tabEstimativa[#Data],2,FALSE)</f>
        <v>TORNEIRA DE PRESSÃO EM LATÃO NATURAL CURTA 3/4" PARA TANQUE E JARDIM COM BICO ROSCA. OBS.: A MARCA DEVERÁ SER LITOGRAFADA NA EMBALAGEM OU NO PRODUTO.</v>
      </c>
      <c r="C122" s="82" t="s">
        <v>1958</v>
      </c>
      <c r="D122" s="90">
        <v>156</v>
      </c>
      <c r="E122" s="91">
        <v>2019</v>
      </c>
      <c r="F122" s="78">
        <v>44012</v>
      </c>
      <c r="G122" s="264">
        <v>12</v>
      </c>
      <c r="H122" s="99">
        <v>430</v>
      </c>
      <c r="I122" s="78">
        <v>43418</v>
      </c>
      <c r="J122" s="181">
        <f>SUMIFS(tabConsumoAta[CONSUMIDO],tabConsumoAta[CÓDIGO],tabSaldoAta[[#This Row],[CÓDIGO]],tabConsumoAta[ATA],tabSaldoAta[[#This Row],[CHAVE]])</f>
        <v>650</v>
      </c>
      <c r="K122" s="181">
        <f>SUMIFS(tabAtaCessão[QUANTIDADE],tabAtaCessão[CÓDIGO],tabSaldoAta[[#This Row],[CÓDIGO]],tabAtaCessão[ATA],tabSaldoAta[[#This Row],[CHAVE]])</f>
        <v>0</v>
      </c>
      <c r="L122" s="162">
        <f>tabSaldoAta[[#This Row],[ESTIMATIVA]] - tabSaldoAta[[#This Row],[CONSUMO]] - tabSaldoAta[[#This Row],[CESSÃO]]</f>
        <v>-220</v>
      </c>
      <c r="M122" s="92" t="s">
        <v>1551</v>
      </c>
      <c r="N122" s="93">
        <v>43684.621898148151</v>
      </c>
      <c r="O122" s="34" t="str">
        <f>"*"</f>
        <v>*</v>
      </c>
    </row>
    <row r="123" spans="1:15" hidden="1" x14ac:dyDescent="0.3">
      <c r="A123" s="77">
        <v>13178</v>
      </c>
      <c r="B123" s="83" t="str">
        <f>VLOOKUP(tabSaldoAta[[#This Row],[CÓDIGO]],tabEstimativa[#Data],2,FALSE)</f>
        <v>BUCHA DE FIXACAO - N° 06 DE PLASTICO</v>
      </c>
      <c r="C123" s="82" t="s">
        <v>2343</v>
      </c>
      <c r="D123" s="80" t="s">
        <v>2012</v>
      </c>
      <c r="E123" s="81">
        <v>2020</v>
      </c>
      <c r="F123" s="78">
        <v>44210</v>
      </c>
      <c r="G123" s="264">
        <v>12</v>
      </c>
      <c r="H123" s="99">
        <v>0</v>
      </c>
      <c r="I123" s="78">
        <v>43733</v>
      </c>
      <c r="J123" s="181">
        <f>SUMIFS(tabConsumoAta[CONSUMIDO],tabConsumoAta[CÓDIGO],tabSaldoAta[[#This Row],[CÓDIGO]],tabConsumoAta[ATA],tabSaldoAta[[#This Row],[CHAVE]])</f>
        <v>0</v>
      </c>
      <c r="K123" s="181">
        <f>SUMIFS(tabAtaCessão[QUANTIDADE],tabAtaCessão[CÓDIGO],tabSaldoAta[[#This Row],[CÓDIGO]],tabAtaCessão[ATA],tabSaldoAta[[#This Row],[CHAVE]])</f>
        <v>0</v>
      </c>
      <c r="L123" s="162">
        <f>tabSaldoAta[[#This Row],[ESTIMATIVA]] - tabSaldoAta[[#This Row],[CONSUMO]] - tabSaldoAta[[#This Row],[CESSÃO]]</f>
        <v>0</v>
      </c>
      <c r="M123" s="92" t="s">
        <v>1551</v>
      </c>
      <c r="N123" s="93">
        <v>43847.591828703706</v>
      </c>
      <c r="O123" s="34" t="s">
        <v>1555</v>
      </c>
    </row>
    <row r="124" spans="1:15" hidden="1" x14ac:dyDescent="0.3">
      <c r="A124" s="77">
        <v>13179</v>
      </c>
      <c r="B124" s="83" t="str">
        <f>VLOOKUP(tabSaldoAta[[#This Row],[CÓDIGO]],tabEstimativa[#Data],2,FALSE)</f>
        <v>BUCHA DE FIXACAO N° 8 DE PLASTICO</v>
      </c>
      <c r="C124" s="82" t="s">
        <v>2343</v>
      </c>
      <c r="D124" s="80" t="s">
        <v>2012</v>
      </c>
      <c r="E124" s="81">
        <v>2020</v>
      </c>
      <c r="F124" s="78">
        <v>44210</v>
      </c>
      <c r="G124" s="264">
        <v>12</v>
      </c>
      <c r="H124" s="99">
        <v>0</v>
      </c>
      <c r="I124" s="78">
        <v>43733</v>
      </c>
      <c r="J124" s="181">
        <f>SUMIFS(tabConsumoAta[CONSUMIDO],tabConsumoAta[CÓDIGO],tabSaldoAta[[#This Row],[CÓDIGO]],tabConsumoAta[ATA],tabSaldoAta[[#This Row],[CHAVE]])</f>
        <v>0</v>
      </c>
      <c r="K124" s="181">
        <f>SUMIFS(tabAtaCessão[QUANTIDADE],tabAtaCessão[CÓDIGO],tabSaldoAta[[#This Row],[CÓDIGO]],tabAtaCessão[ATA],tabSaldoAta[[#This Row],[CHAVE]])</f>
        <v>0</v>
      </c>
      <c r="L124" s="162">
        <f>tabSaldoAta[[#This Row],[ESTIMATIVA]] - tabSaldoAta[[#This Row],[CONSUMO]] - tabSaldoAta[[#This Row],[CESSÃO]]</f>
        <v>0</v>
      </c>
      <c r="M124" s="92" t="s">
        <v>1551</v>
      </c>
      <c r="N124" s="93">
        <v>43847.600428240738</v>
      </c>
      <c r="O124" s="34" t="s">
        <v>1555</v>
      </c>
    </row>
    <row r="125" spans="1:15" hidden="1" x14ac:dyDescent="0.3">
      <c r="A125" s="77">
        <v>13180</v>
      </c>
      <c r="B125" s="83" t="str">
        <f>VLOOKUP(tabSaldoAta[[#This Row],[CÓDIGO]],tabEstimativa[#Data],2,FALSE)</f>
        <v>CADEADO DE LATÃO - 30 MM</v>
      </c>
      <c r="C125" s="82" t="s">
        <v>1957</v>
      </c>
      <c r="D125" s="90">
        <v>155</v>
      </c>
      <c r="E125" s="91">
        <v>2019</v>
      </c>
      <c r="F125" s="78">
        <v>44008</v>
      </c>
      <c r="G125" s="264">
        <v>12</v>
      </c>
      <c r="H125" s="99">
        <v>250</v>
      </c>
      <c r="I125" s="78">
        <v>43522</v>
      </c>
      <c r="J125" s="181">
        <f>SUMIFS(tabConsumoAta[CONSUMIDO],tabConsumoAta[CÓDIGO],tabSaldoAta[[#This Row],[CÓDIGO]],tabConsumoAta[ATA],tabSaldoAta[[#This Row],[CHAVE]])</f>
        <v>250</v>
      </c>
      <c r="K125" s="181">
        <f>SUMIFS(tabAtaCessão[QUANTIDADE],tabAtaCessão[CÓDIGO],tabSaldoAta[[#This Row],[CÓDIGO]],tabAtaCessão[ATA],tabSaldoAta[[#This Row],[CHAVE]])</f>
        <v>0</v>
      </c>
      <c r="L125" s="162">
        <f>tabSaldoAta[[#This Row],[ESTIMATIVA]] - tabSaldoAta[[#This Row],[CONSUMO]] - tabSaldoAta[[#This Row],[CESSÃO]]</f>
        <v>0</v>
      </c>
      <c r="M125" s="92" t="s">
        <v>1551</v>
      </c>
      <c r="N125" s="93">
        <v>43698.559340277781</v>
      </c>
      <c r="O125" s="34" t="str">
        <f>"*"</f>
        <v>*</v>
      </c>
    </row>
    <row r="126" spans="1:15" hidden="1" x14ac:dyDescent="0.3">
      <c r="A126" s="77">
        <v>13180</v>
      </c>
      <c r="B126" s="83" t="str">
        <f>VLOOKUP(tabSaldoAta[[#This Row],[CÓDIGO]],tabEstimativa[#Data],2,FALSE)</f>
        <v>CADEADO DE LATÃO - 30 MM</v>
      </c>
      <c r="C126" s="82" t="s">
        <v>3602</v>
      </c>
      <c r="D126" s="80" t="s">
        <v>3603</v>
      </c>
      <c r="E126" s="81">
        <v>2020</v>
      </c>
      <c r="F126" s="78">
        <v>44347</v>
      </c>
      <c r="G126" s="264">
        <v>12</v>
      </c>
      <c r="H126" s="99">
        <v>800</v>
      </c>
      <c r="I126" s="78">
        <v>43875</v>
      </c>
      <c r="J126" s="181">
        <f>SUMIFS(tabConsumoAta[CONSUMIDO],tabConsumoAta[CÓDIGO],tabSaldoAta[[#This Row],[CÓDIGO]],tabConsumoAta[ATA],tabSaldoAta[[#This Row],[CHAVE]])</f>
        <v>500</v>
      </c>
      <c r="K126" s="181">
        <f>SUMIFS(tabAtaCessão[QUANTIDADE],tabAtaCessão[CÓDIGO],tabSaldoAta[[#This Row],[CÓDIGO]],tabAtaCessão[ATA],tabSaldoAta[[#This Row],[CHAVE]])</f>
        <v>0</v>
      </c>
      <c r="L126" s="162">
        <f>tabSaldoAta[[#This Row],[ESTIMATIVA]] - tabSaldoAta[[#This Row],[CONSUMO]] - tabSaldoAta[[#This Row],[CESSÃO]]</f>
        <v>300</v>
      </c>
      <c r="M126" s="92" t="s">
        <v>1551</v>
      </c>
      <c r="N126" s="93">
        <v>43997.603043981479</v>
      </c>
      <c r="O126" s="34" t="s">
        <v>1555</v>
      </c>
    </row>
    <row r="127" spans="1:15" hidden="1" x14ac:dyDescent="0.3">
      <c r="A127" s="77">
        <v>13181</v>
      </c>
      <c r="B127" s="83" t="str">
        <f>VLOOKUP(tabSaldoAta[[#This Row],[CÓDIGO]],tabEstimativa[#Data],2,FALSE)</f>
        <v>CADEADO DE LATÃO - 50 MM</v>
      </c>
      <c r="C127" s="82" t="s">
        <v>1957</v>
      </c>
      <c r="D127" s="90">
        <v>155</v>
      </c>
      <c r="E127" s="91">
        <v>2019</v>
      </c>
      <c r="F127" s="78">
        <v>44008</v>
      </c>
      <c r="G127" s="264">
        <v>12</v>
      </c>
      <c r="H127" s="99">
        <v>100</v>
      </c>
      <c r="I127" s="78">
        <v>43522</v>
      </c>
      <c r="J127" s="181">
        <f>SUMIFS(tabConsumoAta[CONSUMIDO],tabConsumoAta[CÓDIGO],tabSaldoAta[[#This Row],[CÓDIGO]],tabConsumoAta[ATA],tabSaldoAta[[#This Row],[CHAVE]])</f>
        <v>100</v>
      </c>
      <c r="K127" s="181">
        <f>SUMIFS(tabAtaCessão[QUANTIDADE],tabAtaCessão[CÓDIGO],tabSaldoAta[[#This Row],[CÓDIGO]],tabAtaCessão[ATA],tabSaldoAta[[#This Row],[CHAVE]])</f>
        <v>0</v>
      </c>
      <c r="L127" s="162">
        <f>tabSaldoAta[[#This Row],[ESTIMATIVA]] - tabSaldoAta[[#This Row],[CONSUMO]] - tabSaldoAta[[#This Row],[CESSÃO]]</f>
        <v>0</v>
      </c>
      <c r="M127" s="92" t="s">
        <v>1551</v>
      </c>
      <c r="N127" s="93">
        <v>43698.559340277781</v>
      </c>
      <c r="O127" s="34" t="str">
        <f>"*"</f>
        <v>*</v>
      </c>
    </row>
    <row r="128" spans="1:15" hidden="1" x14ac:dyDescent="0.3">
      <c r="A128" s="77">
        <v>13181</v>
      </c>
      <c r="B128" s="83" t="str">
        <f>VLOOKUP(tabSaldoAta[[#This Row],[CÓDIGO]],tabEstimativa[#Data],2,FALSE)</f>
        <v>CADEADO DE LATÃO - 50 MM</v>
      </c>
      <c r="C128" s="82" t="s">
        <v>3602</v>
      </c>
      <c r="D128" s="80" t="s">
        <v>3603</v>
      </c>
      <c r="E128" s="81">
        <v>2020</v>
      </c>
      <c r="F128" s="78">
        <v>44347</v>
      </c>
      <c r="G128" s="264">
        <v>12</v>
      </c>
      <c r="H128" s="99">
        <v>500</v>
      </c>
      <c r="I128" s="78">
        <v>43875</v>
      </c>
      <c r="J128" s="181">
        <f>SUMIFS(tabConsumoAta[CONSUMIDO],tabConsumoAta[CÓDIGO],tabSaldoAta[[#This Row],[CÓDIGO]],tabConsumoAta[ATA],tabSaldoAta[[#This Row],[CHAVE]])</f>
        <v>350</v>
      </c>
      <c r="K128" s="181">
        <f>SUMIFS(tabAtaCessão[QUANTIDADE],tabAtaCessão[CÓDIGO],tabSaldoAta[[#This Row],[CÓDIGO]],tabAtaCessão[ATA],tabSaldoAta[[#This Row],[CHAVE]])</f>
        <v>0</v>
      </c>
      <c r="L128" s="162">
        <f>tabSaldoAta[[#This Row],[ESTIMATIVA]] - tabSaldoAta[[#This Row],[CONSUMO]] - tabSaldoAta[[#This Row],[CESSÃO]]</f>
        <v>150</v>
      </c>
      <c r="M128" s="92" t="s">
        <v>1551</v>
      </c>
      <c r="N128" s="93">
        <v>43997.603043981479</v>
      </c>
      <c r="O128" s="34" t="s">
        <v>1555</v>
      </c>
    </row>
    <row r="129" spans="1:15" hidden="1" x14ac:dyDescent="0.3">
      <c r="A129" s="77">
        <v>13186</v>
      </c>
      <c r="B129" s="83" t="str">
        <f>VLOOKUP(tabSaldoAta[[#This Row],[CÓDIGO]],tabEstimativa[#Data],2,FALSE)</f>
        <v>COLA PARA MADEIRA - FRASCO COM 01 LITRO.</v>
      </c>
      <c r="C129" s="82" t="s">
        <v>1722</v>
      </c>
      <c r="D129" s="90">
        <v>16</v>
      </c>
      <c r="E129" s="91">
        <v>2019</v>
      </c>
      <c r="F129" s="78">
        <v>43859</v>
      </c>
      <c r="G129" s="264">
        <v>12</v>
      </c>
      <c r="H129" s="99">
        <v>100</v>
      </c>
      <c r="I129" s="78">
        <v>43353</v>
      </c>
      <c r="J129" s="181">
        <f>SUMIFS(tabConsumoAta[CONSUMIDO],tabConsumoAta[CÓDIGO],tabSaldoAta[[#This Row],[CÓDIGO]],tabConsumoAta[ATA],tabSaldoAta[[#This Row],[CHAVE]])</f>
        <v>60</v>
      </c>
      <c r="K129" s="181">
        <f>SUMIFS(tabAtaCessão[QUANTIDADE],tabAtaCessão[CÓDIGO],tabSaldoAta[[#This Row],[CÓDIGO]],tabAtaCessão[ATA],tabSaldoAta[[#This Row],[CHAVE]])</f>
        <v>40</v>
      </c>
      <c r="L129" s="162">
        <f>tabSaldoAta[[#This Row],[ESTIMATIVA]] - tabSaldoAta[[#This Row],[CONSUMO]] - tabSaldoAta[[#This Row],[CESSÃO]]</f>
        <v>0</v>
      </c>
      <c r="M129" s="92" t="s">
        <v>1551</v>
      </c>
      <c r="N129" s="93">
        <v>43684.621898148151</v>
      </c>
      <c r="O129" s="34" t="str">
        <f>"*"</f>
        <v>*</v>
      </c>
    </row>
    <row r="130" spans="1:15" hidden="1" x14ac:dyDescent="0.3">
      <c r="A130" s="77">
        <v>13186</v>
      </c>
      <c r="B130" s="83" t="str">
        <f>VLOOKUP(tabSaldoAta[[#This Row],[CÓDIGO]],tabEstimativa[#Data],2,FALSE)</f>
        <v>COLA PARA MADEIRA - FRASCO COM 01 LITRO.</v>
      </c>
      <c r="C130" s="82" t="s">
        <v>3517</v>
      </c>
      <c r="D130" s="80" t="s">
        <v>3532</v>
      </c>
      <c r="E130" s="81">
        <v>2020</v>
      </c>
      <c r="F130" s="78">
        <v>44287</v>
      </c>
      <c r="G130" s="264">
        <v>12</v>
      </c>
      <c r="H130" s="99">
        <v>200</v>
      </c>
      <c r="I130" s="78">
        <v>43762</v>
      </c>
      <c r="J130" s="181">
        <f>SUMIFS(tabConsumoAta[CONSUMIDO],tabConsumoAta[CÓDIGO],tabSaldoAta[[#This Row],[CÓDIGO]],tabConsumoAta[ATA],tabSaldoAta[[#This Row],[CHAVE]])</f>
        <v>5</v>
      </c>
      <c r="K130" s="181">
        <f>SUMIFS(tabAtaCessão[QUANTIDADE],tabAtaCessão[CÓDIGO],tabSaldoAta[[#This Row],[CÓDIGO]],tabAtaCessão[ATA],tabSaldoAta[[#This Row],[CHAVE]])</f>
        <v>0</v>
      </c>
      <c r="L130" s="162">
        <f>tabSaldoAta[[#This Row],[ESTIMATIVA]] - tabSaldoAta[[#This Row],[CONSUMO]] - tabSaldoAta[[#This Row],[CESSÃO]]</f>
        <v>195</v>
      </c>
      <c r="M130" s="92" t="s">
        <v>1551</v>
      </c>
      <c r="N130" s="93">
        <v>43948.44835648148</v>
      </c>
      <c r="O130" s="34" t="s">
        <v>1555</v>
      </c>
    </row>
    <row r="131" spans="1:15" hidden="1" x14ac:dyDescent="0.3">
      <c r="A131" s="77">
        <v>13192</v>
      </c>
      <c r="B131" s="83" t="str">
        <f>VLOOKUP(tabSaldoAta[[#This Row],[CÓDIGO]],tabEstimativa[#Data],2,FALSE)</f>
        <v>VASO SANITÁRIO SIFONADO CONVENCIONAL DE LOUÇA PADRÃO POPULAR NA COR BRANCA</v>
      </c>
      <c r="C131" s="82" t="s">
        <v>1743</v>
      </c>
      <c r="D131" s="90">
        <v>76</v>
      </c>
      <c r="E131" s="91">
        <v>2019</v>
      </c>
      <c r="F131" s="78">
        <v>43899</v>
      </c>
      <c r="G131" s="264">
        <v>12</v>
      </c>
      <c r="H131" s="99">
        <v>80</v>
      </c>
      <c r="I131" s="78">
        <v>43418</v>
      </c>
      <c r="J131" s="181">
        <f>SUMIFS(tabConsumoAta[CONSUMIDO],tabConsumoAta[CÓDIGO],tabSaldoAta[[#This Row],[CÓDIGO]],tabConsumoAta[ATA],tabSaldoAta[[#This Row],[CHAVE]])</f>
        <v>0</v>
      </c>
      <c r="K131" s="181">
        <f>SUMIFS(tabAtaCessão[QUANTIDADE],tabAtaCessão[CÓDIGO],tabSaldoAta[[#This Row],[CÓDIGO]],tabAtaCessão[ATA],tabSaldoAta[[#This Row],[CHAVE]])</f>
        <v>0</v>
      </c>
      <c r="L131" s="162">
        <f>tabSaldoAta[[#This Row],[ESTIMATIVA]] - tabSaldoAta[[#This Row],[CONSUMO]] - tabSaldoAta[[#This Row],[CESSÃO]]</f>
        <v>80</v>
      </c>
      <c r="M131" s="92" t="s">
        <v>1551</v>
      </c>
      <c r="N131" s="93">
        <v>43684.621898148151</v>
      </c>
      <c r="O131" s="34" t="str">
        <f>"*"</f>
        <v>*</v>
      </c>
    </row>
    <row r="132" spans="1:15" hidden="1" x14ac:dyDescent="0.3">
      <c r="A132" s="77">
        <v>13192</v>
      </c>
      <c r="B132" s="83" t="str">
        <f>VLOOKUP(tabSaldoAta[[#This Row],[CÓDIGO]],tabEstimativa[#Data],2,FALSE)</f>
        <v>VASO SANITÁRIO SIFONADO CONVENCIONAL DE LOUÇA PADRÃO POPULAR NA COR BRANCA</v>
      </c>
      <c r="C132" s="82" t="s">
        <v>3541</v>
      </c>
      <c r="D132" s="288" t="s">
        <v>3542</v>
      </c>
      <c r="E132" s="289">
        <v>2020</v>
      </c>
      <c r="F132" s="78">
        <v>44313</v>
      </c>
      <c r="G132" s="264">
        <v>12</v>
      </c>
      <c r="H132" s="290">
        <v>100</v>
      </c>
      <c r="I132" s="78">
        <v>43762</v>
      </c>
      <c r="J132" s="291">
        <f>SUMIFS(tabConsumoAta[CONSUMIDO],tabConsumoAta[CÓDIGO],tabSaldoAta[[#This Row],[CÓDIGO]],tabConsumoAta[ATA],tabSaldoAta[[#This Row],[CHAVE]])</f>
        <v>40</v>
      </c>
      <c r="K132" s="291">
        <f>SUMIFS(tabAtaCessão[QUANTIDADE],tabAtaCessão[CÓDIGO],tabSaldoAta[[#This Row],[CÓDIGO]],tabAtaCessão[ATA],tabSaldoAta[[#This Row],[CHAVE]])</f>
        <v>0</v>
      </c>
      <c r="L132" s="292">
        <f>tabSaldoAta[[#This Row],[ESTIMATIVA]] - tabSaldoAta[[#This Row],[CONSUMO]] - tabSaldoAta[[#This Row],[CESSÃO]]</f>
        <v>60</v>
      </c>
      <c r="M132" s="293" t="s">
        <v>1551</v>
      </c>
      <c r="N132" s="294">
        <v>43949.603368055556</v>
      </c>
      <c r="O132" s="34" t="s">
        <v>1555</v>
      </c>
    </row>
    <row r="133" spans="1:15" hidden="1" x14ac:dyDescent="0.3">
      <c r="A133" s="77">
        <v>13192</v>
      </c>
      <c r="B133" s="83" t="str">
        <f>VLOOKUP(tabSaldoAta[[#This Row],[CÓDIGO]],tabEstimativa[#Data],2,FALSE)</f>
        <v>VASO SANITÁRIO SIFONADO CONVENCIONAL DE LOUÇA PADRÃO POPULAR NA COR BRANCA</v>
      </c>
      <c r="C133" s="82" t="s">
        <v>4236</v>
      </c>
      <c r="D133" s="80" t="s">
        <v>4237</v>
      </c>
      <c r="E133" s="81">
        <v>2021</v>
      </c>
      <c r="F133" s="78">
        <v>44748</v>
      </c>
      <c r="G133" s="264">
        <v>12</v>
      </c>
      <c r="H133" s="99">
        <v>50</v>
      </c>
      <c r="I133" s="78">
        <v>44182</v>
      </c>
      <c r="J133" s="181">
        <f>SUMIFS(tabConsumoAta[CONSUMIDO],tabConsumoAta[CÓDIGO],tabSaldoAta[[#This Row],[CÓDIGO]],tabConsumoAta[ATA],tabSaldoAta[[#This Row],[CHAVE]])</f>
        <v>0</v>
      </c>
      <c r="K133" s="181">
        <f>SUMIFS(tabAtaCessão[QUANTIDADE],tabAtaCessão[CÓDIGO],tabSaldoAta[[#This Row],[CÓDIGO]],tabAtaCessão[ATA],tabSaldoAta[[#This Row],[CHAVE]])</f>
        <v>0</v>
      </c>
      <c r="L133" s="162">
        <f>tabSaldoAta[[#This Row],[ESTIMATIVA]] - tabSaldoAta[[#This Row],[CONSUMO]] - tabSaldoAta[[#This Row],[CESSÃO]]</f>
        <v>50</v>
      </c>
      <c r="M133" s="92" t="s">
        <v>2063</v>
      </c>
      <c r="N133" s="93">
        <v>44392.446238425924</v>
      </c>
      <c r="O133" s="34" t="s">
        <v>1555</v>
      </c>
    </row>
    <row r="134" spans="1:15" hidden="1" x14ac:dyDescent="0.3">
      <c r="A134" s="77">
        <v>13199</v>
      </c>
      <c r="B134" s="83" t="str">
        <f>VLOOKUP(tabSaldoAta[[#This Row],[CÓDIGO]],tabEstimativa[#Data],2,FALSE)</f>
        <v>DOBRADICA DE FERRO POLIDO 2.1/2"</v>
      </c>
      <c r="C134" s="82" t="s">
        <v>1957</v>
      </c>
      <c r="D134" s="90">
        <v>155</v>
      </c>
      <c r="E134" s="91">
        <v>2019</v>
      </c>
      <c r="F134" s="78">
        <v>44008</v>
      </c>
      <c r="G134" s="264">
        <v>12</v>
      </c>
      <c r="H134" s="99">
        <v>0</v>
      </c>
      <c r="I134" s="78">
        <v>43522</v>
      </c>
      <c r="J134" s="181">
        <f>SUMIFS(tabConsumoAta[CONSUMIDO],tabConsumoAta[CÓDIGO],tabSaldoAta[[#This Row],[CÓDIGO]],tabConsumoAta[ATA],tabSaldoAta[[#This Row],[CHAVE]])</f>
        <v>0</v>
      </c>
      <c r="K134" s="181">
        <f>SUMIFS(tabAtaCessão[QUANTIDADE],tabAtaCessão[CÓDIGO],tabSaldoAta[[#This Row],[CÓDIGO]],tabAtaCessão[ATA],tabSaldoAta[[#This Row],[CHAVE]])</f>
        <v>0</v>
      </c>
      <c r="L134" s="162">
        <f>tabSaldoAta[[#This Row],[ESTIMATIVA]] - tabSaldoAta[[#This Row],[CONSUMO]] - tabSaldoAta[[#This Row],[CESSÃO]]</f>
        <v>0</v>
      </c>
      <c r="M134" s="92" t="s">
        <v>1551</v>
      </c>
      <c r="N134" s="93">
        <v>43698.559340277781</v>
      </c>
      <c r="O134" s="34" t="str">
        <f>"*"</f>
        <v>*</v>
      </c>
    </row>
    <row r="135" spans="1:15" hidden="1" x14ac:dyDescent="0.3">
      <c r="A135" s="77">
        <v>13218</v>
      </c>
      <c r="B135" s="83" t="str">
        <f>VLOOKUP(tabSaldoAta[[#This Row],[CÓDIGO]],tabEstimativa[#Data],2,FALSE)</f>
        <v>LIXA D'AGUA EM FOLHA 225 X 275 MM GRAO 100</v>
      </c>
      <c r="C135" s="82" t="s">
        <v>2073</v>
      </c>
      <c r="D135" s="80" t="s">
        <v>2074</v>
      </c>
      <c r="E135" s="81">
        <v>2019</v>
      </c>
      <c r="F135" s="78">
        <v>44050</v>
      </c>
      <c r="G135" s="264">
        <v>12</v>
      </c>
      <c r="H135" s="99">
        <v>500</v>
      </c>
      <c r="I135" s="78">
        <v>43522</v>
      </c>
      <c r="J135" s="181">
        <f>SUMIFS(tabConsumoAta[CONSUMIDO],tabConsumoAta[CÓDIGO],tabSaldoAta[[#This Row],[CÓDIGO]],tabConsumoAta[ATA],tabSaldoAta[[#This Row],[CHAVE]])</f>
        <v>0</v>
      </c>
      <c r="K135" s="181">
        <f>SUMIFS(tabAtaCessão[QUANTIDADE],tabAtaCessão[CÓDIGO],tabSaldoAta[[#This Row],[CÓDIGO]],tabAtaCessão[ATA],tabSaldoAta[[#This Row],[CHAVE]])</f>
        <v>0</v>
      </c>
      <c r="L135" s="162">
        <f>tabSaldoAta[[#This Row],[ESTIMATIVA]] - tabSaldoAta[[#This Row],[CONSUMO]] - tabSaldoAta[[#This Row],[CESSÃO]]</f>
        <v>500</v>
      </c>
      <c r="M135" s="92" t="s">
        <v>1551</v>
      </c>
      <c r="N135" s="93">
        <v>43698.408877314818</v>
      </c>
      <c r="O135" s="34" t="s">
        <v>1555</v>
      </c>
    </row>
    <row r="136" spans="1:15" hidden="1" x14ac:dyDescent="0.3">
      <c r="A136" s="77">
        <v>13221</v>
      </c>
      <c r="B136" s="83" t="str">
        <f>VLOOKUP(tabSaldoAta[[#This Row],[CÓDIGO]],tabEstimativa[#Data],2,FALSE)</f>
        <v>PARAFUSO GALVANIZADO P/ FIXACAO DE TELHAS MODULADAS - 5/16 X 110 MM</v>
      </c>
      <c r="C136" s="82" t="s">
        <v>3552</v>
      </c>
      <c r="D136" s="80" t="s">
        <v>3553</v>
      </c>
      <c r="E136" s="81">
        <v>2020</v>
      </c>
      <c r="F136" s="78">
        <v>44319</v>
      </c>
      <c r="G136" s="264">
        <v>12</v>
      </c>
      <c r="H136" s="99">
        <v>2000</v>
      </c>
      <c r="I136" s="78">
        <v>43733</v>
      </c>
      <c r="J136" s="181">
        <f>SUMIFS(tabConsumoAta[CONSUMIDO],tabConsumoAta[CÓDIGO],tabSaldoAta[[#This Row],[CÓDIGO]],tabConsumoAta[ATA],tabSaldoAta[[#This Row],[CHAVE]])</f>
        <v>0</v>
      </c>
      <c r="K136" s="181">
        <f>SUMIFS(tabAtaCessão[QUANTIDADE],tabAtaCessão[CÓDIGO],tabSaldoAta[[#This Row],[CÓDIGO]],tabAtaCessão[ATA],tabSaldoAta[[#This Row],[CHAVE]])</f>
        <v>0</v>
      </c>
      <c r="L136" s="162">
        <f>tabSaldoAta[[#This Row],[ESTIMATIVA]] - tabSaldoAta[[#This Row],[CONSUMO]] - tabSaldoAta[[#This Row],[CESSÃO]]</f>
        <v>2000</v>
      </c>
      <c r="M136" s="92" t="s">
        <v>1551</v>
      </c>
      <c r="N136" s="93">
        <v>43956.423831018517</v>
      </c>
      <c r="O136" s="34" t="s">
        <v>1555</v>
      </c>
    </row>
    <row r="137" spans="1:15" hidden="1" x14ac:dyDescent="0.3">
      <c r="A137" s="77">
        <v>13222</v>
      </c>
      <c r="B137" s="83" t="str">
        <f>VLOOKUP(tabSaldoAta[[#This Row],[CÓDIGO]],tabEstimativa[#Data],2,FALSE)</f>
        <v>PARAFUSO GALVANIZADO P/ FIXACAO DE TELHAS MODULADAS - 8 X 1</v>
      </c>
      <c r="C137" s="82" t="s">
        <v>3552</v>
      </c>
      <c r="D137" s="80" t="s">
        <v>3553</v>
      </c>
      <c r="E137" s="81">
        <v>2020</v>
      </c>
      <c r="F137" s="78">
        <v>44319</v>
      </c>
      <c r="G137" s="264">
        <v>12</v>
      </c>
      <c r="H137" s="99">
        <v>300</v>
      </c>
      <c r="I137" s="78">
        <v>43733</v>
      </c>
      <c r="J137" s="181">
        <f>SUMIFS(tabConsumoAta[CONSUMIDO],tabConsumoAta[CÓDIGO],tabSaldoAta[[#This Row],[CÓDIGO]],tabConsumoAta[ATA],tabSaldoAta[[#This Row],[CHAVE]])</f>
        <v>0</v>
      </c>
      <c r="K137" s="181">
        <f>SUMIFS(tabAtaCessão[QUANTIDADE],tabAtaCessão[CÓDIGO],tabSaldoAta[[#This Row],[CÓDIGO]],tabAtaCessão[ATA],tabSaldoAta[[#This Row],[CHAVE]])</f>
        <v>0</v>
      </c>
      <c r="L137" s="162">
        <f>tabSaldoAta[[#This Row],[ESTIMATIVA]] - tabSaldoAta[[#This Row],[CONSUMO]] - tabSaldoAta[[#This Row],[CESSÃO]]</f>
        <v>300</v>
      </c>
      <c r="M137" s="92" t="s">
        <v>1551</v>
      </c>
      <c r="N137" s="93">
        <v>43956.423831018517</v>
      </c>
      <c r="O137" s="34" t="s">
        <v>1555</v>
      </c>
    </row>
    <row r="138" spans="1:15" hidden="1" x14ac:dyDescent="0.3">
      <c r="A138" s="77">
        <v>13517</v>
      </c>
      <c r="B138" s="83" t="str">
        <f>VLOOKUP(tabSaldoAta[[#This Row],[CÓDIGO]],tabEstimativa[#Data],2,FALSE)</f>
        <v>TÊ DE PVC RÍGIDO - COLA - PARA ESGOTO - 2".</v>
      </c>
      <c r="C138" s="82" t="s">
        <v>1743</v>
      </c>
      <c r="D138" s="90">
        <v>76</v>
      </c>
      <c r="E138" s="91">
        <v>2019</v>
      </c>
      <c r="F138" s="78">
        <v>43899</v>
      </c>
      <c r="G138" s="264">
        <v>12</v>
      </c>
      <c r="H138" s="99">
        <v>80</v>
      </c>
      <c r="I138" s="78">
        <v>43418</v>
      </c>
      <c r="J138" s="181">
        <f>SUMIFS(tabConsumoAta[CONSUMIDO],tabConsumoAta[CÓDIGO],tabSaldoAta[[#This Row],[CÓDIGO]],tabConsumoAta[ATA],tabSaldoAta[[#This Row],[CHAVE]])</f>
        <v>50</v>
      </c>
      <c r="K138" s="181">
        <f>SUMIFS(tabAtaCessão[QUANTIDADE],tabAtaCessão[CÓDIGO],tabSaldoAta[[#This Row],[CÓDIGO]],tabAtaCessão[ATA],tabSaldoAta[[#This Row],[CHAVE]])</f>
        <v>0</v>
      </c>
      <c r="L138" s="162">
        <f>tabSaldoAta[[#This Row],[ESTIMATIVA]] - tabSaldoAta[[#This Row],[CONSUMO]] - tabSaldoAta[[#This Row],[CESSÃO]]</f>
        <v>30</v>
      </c>
      <c r="M138" s="92" t="s">
        <v>1551</v>
      </c>
      <c r="N138" s="93">
        <v>43684.621898148151</v>
      </c>
      <c r="O138" s="34" t="str">
        <f>"*"</f>
        <v>*</v>
      </c>
    </row>
    <row r="139" spans="1:15" hidden="1" x14ac:dyDescent="0.3">
      <c r="A139" s="77">
        <v>13517</v>
      </c>
      <c r="B139" s="83" t="str">
        <f>VLOOKUP(tabSaldoAta[[#This Row],[CÓDIGO]],tabEstimativa[#Data],2,FALSE)</f>
        <v>TÊ DE PVC RÍGIDO - COLA - PARA ESGOTO - 2".</v>
      </c>
      <c r="C139" s="82" t="s">
        <v>3541</v>
      </c>
      <c r="D139" s="80" t="s">
        <v>3542</v>
      </c>
      <c r="E139" s="81">
        <v>2020</v>
      </c>
      <c r="F139" s="78">
        <v>44313</v>
      </c>
      <c r="G139" s="264">
        <v>12</v>
      </c>
      <c r="H139" s="99">
        <v>100</v>
      </c>
      <c r="I139" s="78">
        <v>43762</v>
      </c>
      <c r="J139" s="181">
        <f>SUMIFS(tabConsumoAta[CONSUMIDO],tabConsumoAta[CÓDIGO],tabSaldoAta[[#This Row],[CÓDIGO]],tabConsumoAta[ATA],tabSaldoAta[[#This Row],[CHAVE]])</f>
        <v>100</v>
      </c>
      <c r="K139" s="181">
        <f>SUMIFS(tabAtaCessão[QUANTIDADE],tabAtaCessão[CÓDIGO],tabSaldoAta[[#This Row],[CÓDIGO]],tabAtaCessão[ATA],tabSaldoAta[[#This Row],[CHAVE]])</f>
        <v>0</v>
      </c>
      <c r="L139" s="162">
        <f>tabSaldoAta[[#This Row],[ESTIMATIVA]] - tabSaldoAta[[#This Row],[CONSUMO]] - tabSaldoAta[[#This Row],[CESSÃO]]</f>
        <v>0</v>
      </c>
      <c r="M139" s="92" t="s">
        <v>1551</v>
      </c>
      <c r="N139" s="93">
        <v>43958.332407407404</v>
      </c>
      <c r="O139" s="34" t="s">
        <v>1555</v>
      </c>
    </row>
    <row r="140" spans="1:15" hidden="1" x14ac:dyDescent="0.3">
      <c r="A140" s="77">
        <v>13518</v>
      </c>
      <c r="B140" s="83" t="str">
        <f>VLOOKUP(tabSaldoAta[[#This Row],[CÓDIGO]],tabEstimativa[#Data],2,FALSE)</f>
        <v>TÊ DE PVC RÍGIDO - SOLDÁVEL PARA ESGOTO - 4".</v>
      </c>
      <c r="C140" s="82" t="s">
        <v>1743</v>
      </c>
      <c r="D140" s="90">
        <v>76</v>
      </c>
      <c r="E140" s="91">
        <v>2019</v>
      </c>
      <c r="F140" s="78">
        <v>43899</v>
      </c>
      <c r="G140" s="264">
        <v>12</v>
      </c>
      <c r="H140" s="99">
        <v>90</v>
      </c>
      <c r="I140" s="78">
        <v>43418</v>
      </c>
      <c r="J140" s="181">
        <f>SUMIFS(tabConsumoAta[CONSUMIDO],tabConsumoAta[CÓDIGO],tabSaldoAta[[#This Row],[CÓDIGO]],tabConsumoAta[ATA],tabSaldoAta[[#This Row],[CHAVE]])</f>
        <v>0</v>
      </c>
      <c r="K140" s="181">
        <f>SUMIFS(tabAtaCessão[QUANTIDADE],tabAtaCessão[CÓDIGO],tabSaldoAta[[#This Row],[CÓDIGO]],tabAtaCessão[ATA],tabSaldoAta[[#This Row],[CHAVE]])</f>
        <v>0</v>
      </c>
      <c r="L140" s="162">
        <f>tabSaldoAta[[#This Row],[ESTIMATIVA]] - tabSaldoAta[[#This Row],[CONSUMO]] - tabSaldoAta[[#This Row],[CESSÃO]]</f>
        <v>90</v>
      </c>
      <c r="M140" s="92" t="s">
        <v>1551</v>
      </c>
      <c r="N140" s="93">
        <v>43684.621898148151</v>
      </c>
      <c r="O140" s="34" t="str">
        <f>"*"</f>
        <v>*</v>
      </c>
    </row>
    <row r="141" spans="1:15" hidden="1" x14ac:dyDescent="0.3">
      <c r="A141" s="77">
        <v>13518</v>
      </c>
      <c r="B141" s="83" t="str">
        <f>VLOOKUP(tabSaldoAta[[#This Row],[CÓDIGO]],tabEstimativa[#Data],2,FALSE)</f>
        <v>TÊ DE PVC RÍGIDO - SOLDÁVEL PARA ESGOTO - 4".</v>
      </c>
      <c r="C141" s="82" t="s">
        <v>3541</v>
      </c>
      <c r="D141" s="80" t="s">
        <v>3542</v>
      </c>
      <c r="E141" s="81">
        <v>2020</v>
      </c>
      <c r="F141" s="78">
        <v>44313</v>
      </c>
      <c r="G141" s="264">
        <v>12</v>
      </c>
      <c r="H141" s="99">
        <v>400</v>
      </c>
      <c r="I141" s="78">
        <v>43762</v>
      </c>
      <c r="J141" s="181">
        <f>SUMIFS(tabConsumoAta[CONSUMIDO],tabConsumoAta[CÓDIGO],tabSaldoAta[[#This Row],[CÓDIGO]],tabConsumoAta[ATA],tabSaldoAta[[#This Row],[CHAVE]])</f>
        <v>100</v>
      </c>
      <c r="K141" s="181">
        <f>SUMIFS(tabAtaCessão[QUANTIDADE],tabAtaCessão[CÓDIGO],tabSaldoAta[[#This Row],[CÓDIGO]],tabAtaCessão[ATA],tabSaldoAta[[#This Row],[CHAVE]])</f>
        <v>0</v>
      </c>
      <c r="L141" s="162">
        <f>tabSaldoAta[[#This Row],[ESTIMATIVA]] - tabSaldoAta[[#This Row],[CONSUMO]] - tabSaldoAta[[#This Row],[CESSÃO]]</f>
        <v>300</v>
      </c>
      <c r="M141" s="92" t="s">
        <v>1551</v>
      </c>
      <c r="N141" s="93">
        <v>43958.332407407404</v>
      </c>
      <c r="O141" s="34" t="s">
        <v>1555</v>
      </c>
    </row>
    <row r="142" spans="1:15" hidden="1" x14ac:dyDescent="0.3">
      <c r="A142" s="77">
        <v>13556</v>
      </c>
      <c r="B142" s="83" t="str">
        <f>VLOOKUP(tabSaldoAta[[#This Row],[CÓDIGO]],tabEstimativa[#Data],2,FALSE)</f>
        <v>TUBO DE FERRO GALVANIZADO 4" BR C/ 6 M</v>
      </c>
      <c r="C142" s="82" t="s">
        <v>3552</v>
      </c>
      <c r="D142" s="80" t="s">
        <v>3553</v>
      </c>
      <c r="E142" s="81">
        <v>2020</v>
      </c>
      <c r="F142" s="78">
        <v>44319</v>
      </c>
      <c r="G142" s="264">
        <v>12</v>
      </c>
      <c r="H142" s="99">
        <v>60</v>
      </c>
      <c r="I142" s="78">
        <v>43733</v>
      </c>
      <c r="J142" s="181">
        <f>SUMIFS(tabConsumoAta[CONSUMIDO],tabConsumoAta[CÓDIGO],tabSaldoAta[[#This Row],[CÓDIGO]],tabConsumoAta[ATA],tabSaldoAta[[#This Row],[CHAVE]])</f>
        <v>0</v>
      </c>
      <c r="K142" s="181">
        <f>SUMIFS(tabAtaCessão[QUANTIDADE],tabAtaCessão[CÓDIGO],tabSaldoAta[[#This Row],[CÓDIGO]],tabAtaCessão[ATA],tabSaldoAta[[#This Row],[CHAVE]])</f>
        <v>0</v>
      </c>
      <c r="L142" s="162">
        <f>tabSaldoAta[[#This Row],[ESTIMATIVA]] - tabSaldoAta[[#This Row],[CONSUMO]] - tabSaldoAta[[#This Row],[CESSÃO]]</f>
        <v>60</v>
      </c>
      <c r="M142" s="92" t="s">
        <v>1551</v>
      </c>
      <c r="N142" s="93">
        <v>43958.332407407404</v>
      </c>
      <c r="O142" s="34" t="s">
        <v>1555</v>
      </c>
    </row>
    <row r="143" spans="1:15" hidden="1" x14ac:dyDescent="0.3">
      <c r="A143" s="77">
        <v>13558</v>
      </c>
      <c r="B143" s="83" t="str">
        <f>VLOOKUP(tabSaldoAta[[#This Row],[CÓDIGO]],tabEstimativa[#Data],2,FALSE)</f>
        <v xml:space="preserve">TUBO DE PVC RIGIDO SOLDAVEL 2" X 06 M (P/ESGOTO) </v>
      </c>
      <c r="C143" s="82" t="s">
        <v>1652</v>
      </c>
      <c r="D143" s="90">
        <v>204</v>
      </c>
      <c r="E143" s="91">
        <v>2018</v>
      </c>
      <c r="F143" s="78">
        <v>43746</v>
      </c>
      <c r="G143" s="264">
        <v>12</v>
      </c>
      <c r="H143" s="99">
        <v>100</v>
      </c>
      <c r="I143" s="78">
        <v>43641</v>
      </c>
      <c r="J143" s="181">
        <f>SUMIFS(tabConsumoAta[CONSUMIDO],tabConsumoAta[CÓDIGO],tabSaldoAta[[#This Row],[CÓDIGO]],tabConsumoAta[ATA],tabSaldoAta[[#This Row],[CHAVE]])</f>
        <v>26</v>
      </c>
      <c r="K143" s="181">
        <f>SUMIFS(tabAtaCessão[QUANTIDADE],tabAtaCessão[CÓDIGO],tabSaldoAta[[#This Row],[CÓDIGO]],tabAtaCessão[ATA],tabSaldoAta[[#This Row],[CHAVE]])</f>
        <v>0</v>
      </c>
      <c r="L143" s="162">
        <f>tabSaldoAta[[#This Row],[ESTIMATIVA]] - tabSaldoAta[[#This Row],[CONSUMO]] - tabSaldoAta[[#This Row],[CESSÃO]]</f>
        <v>74</v>
      </c>
      <c r="M143" s="92" t="s">
        <v>1551</v>
      </c>
      <c r="N143" s="93">
        <v>43684.621898148151</v>
      </c>
      <c r="O143" s="34" t="str">
        <f>"*"</f>
        <v>*</v>
      </c>
    </row>
    <row r="144" spans="1:15" hidden="1" x14ac:dyDescent="0.3">
      <c r="A144" s="77">
        <v>13558</v>
      </c>
      <c r="B144" s="83" t="str">
        <f>VLOOKUP(tabSaldoAta[[#This Row],[CÓDIGO]],tabEstimativa[#Data],2,FALSE)</f>
        <v xml:space="preserve">TUBO DE PVC RIGIDO SOLDAVEL 2" X 06 M (P/ESGOTO) </v>
      </c>
      <c r="C144" s="82" t="s">
        <v>3424</v>
      </c>
      <c r="D144" s="80" t="s">
        <v>3425</v>
      </c>
      <c r="E144" s="81">
        <v>2020</v>
      </c>
      <c r="F144" s="78">
        <v>44256</v>
      </c>
      <c r="G144" s="264">
        <v>12</v>
      </c>
      <c r="H144" s="99">
        <v>100</v>
      </c>
      <c r="I144" s="78">
        <v>43641</v>
      </c>
      <c r="J144" s="181">
        <f>SUMIFS(tabConsumoAta[CONSUMIDO],tabConsumoAta[CÓDIGO],tabSaldoAta[[#This Row],[CÓDIGO]],tabConsumoAta[ATA],tabSaldoAta[[#This Row],[CHAVE]])</f>
        <v>100</v>
      </c>
      <c r="K144" s="181">
        <f>SUMIFS(tabAtaCessão[QUANTIDADE],tabAtaCessão[CÓDIGO],tabSaldoAta[[#This Row],[CÓDIGO]],tabAtaCessão[ATA],tabSaldoAta[[#This Row],[CHAVE]])</f>
        <v>0</v>
      </c>
      <c r="L144" s="162">
        <f>tabSaldoAta[[#This Row],[ESTIMATIVA]] - tabSaldoAta[[#This Row],[CONSUMO]] - tabSaldoAta[[#This Row],[CESSÃO]]</f>
        <v>0</v>
      </c>
      <c r="M144" s="92" t="s">
        <v>1551</v>
      </c>
      <c r="N144" s="93">
        <v>43892.599502314813</v>
      </c>
      <c r="O144" s="34" t="s">
        <v>1555</v>
      </c>
    </row>
    <row r="145" spans="1:15" hidden="1" x14ac:dyDescent="0.3">
      <c r="A145" s="77">
        <v>13559</v>
      </c>
      <c r="B145" s="83" t="str">
        <f>VLOOKUP(tabSaldoAta[[#This Row],[CÓDIGO]],tabEstimativa[#Data],2,FALSE)</f>
        <v>TUBO DE PVC RIGIDO SOLDAVEL DE 100 MM - 4" X 6 M (P/ESGOTO)</v>
      </c>
      <c r="C145" s="82" t="s">
        <v>1652</v>
      </c>
      <c r="D145" s="80" t="s">
        <v>2150</v>
      </c>
      <c r="E145" s="81">
        <v>2018</v>
      </c>
      <c r="F145" s="78">
        <v>43746</v>
      </c>
      <c r="G145" s="264">
        <v>12</v>
      </c>
      <c r="H145" s="99">
        <v>300</v>
      </c>
      <c r="I145" s="78">
        <v>43641</v>
      </c>
      <c r="J145" s="181">
        <f>SUMIFS(tabConsumoAta[CONSUMIDO],tabConsumoAta[CÓDIGO],tabSaldoAta[[#This Row],[CÓDIGO]],tabConsumoAta[ATA],tabSaldoAta[[#This Row],[CHAVE]])</f>
        <v>21</v>
      </c>
      <c r="K145" s="181">
        <f>SUMIFS(tabAtaCessão[QUANTIDADE],tabAtaCessão[CÓDIGO],tabSaldoAta[[#This Row],[CÓDIGO]],tabAtaCessão[ATA],tabSaldoAta[[#This Row],[CHAVE]])</f>
        <v>0</v>
      </c>
      <c r="L145" s="162">
        <f>tabSaldoAta[[#This Row],[ESTIMATIVA]] - tabSaldoAta[[#This Row],[CONSUMO]] - tabSaldoAta[[#This Row],[CESSÃO]]</f>
        <v>279</v>
      </c>
      <c r="M145" s="92" t="s">
        <v>1551</v>
      </c>
      <c r="N145" s="93">
        <v>43732.328125</v>
      </c>
      <c r="O145" s="34" t="s">
        <v>1555</v>
      </c>
    </row>
    <row r="146" spans="1:15" hidden="1" x14ac:dyDescent="0.3">
      <c r="A146" s="77">
        <v>13559</v>
      </c>
      <c r="B146" s="83" t="str">
        <f>VLOOKUP(tabSaldoAta[[#This Row],[CÓDIGO]],tabEstimativa[#Data],2,FALSE)</f>
        <v>TUBO DE PVC RIGIDO SOLDAVEL DE 100 MM - 4" X 6 M (P/ESGOTO)</v>
      </c>
      <c r="C146" s="82" t="s">
        <v>3424</v>
      </c>
      <c r="D146" s="80" t="s">
        <v>3425</v>
      </c>
      <c r="E146" s="81">
        <v>2020</v>
      </c>
      <c r="F146" s="78">
        <v>44256</v>
      </c>
      <c r="G146" s="264">
        <v>12</v>
      </c>
      <c r="H146" s="99">
        <v>300</v>
      </c>
      <c r="I146" s="78">
        <v>43641</v>
      </c>
      <c r="J146" s="181">
        <f>SUMIFS(tabConsumoAta[CONSUMIDO],tabConsumoAta[CÓDIGO],tabSaldoAta[[#This Row],[CÓDIGO]],tabConsumoAta[ATA],tabSaldoAta[[#This Row],[CHAVE]])</f>
        <v>150</v>
      </c>
      <c r="K146" s="181">
        <f>SUMIFS(tabAtaCessão[QUANTIDADE],tabAtaCessão[CÓDIGO],tabSaldoAta[[#This Row],[CÓDIGO]],tabAtaCessão[ATA],tabSaldoAta[[#This Row],[CHAVE]])</f>
        <v>0</v>
      </c>
      <c r="L146" s="162">
        <f>tabSaldoAta[[#This Row],[ESTIMATIVA]] - tabSaldoAta[[#This Row],[CONSUMO]] - tabSaldoAta[[#This Row],[CESSÃO]]</f>
        <v>150</v>
      </c>
      <c r="M146" s="92" t="s">
        <v>1551</v>
      </c>
      <c r="N146" s="93">
        <v>43892.604143518518</v>
      </c>
      <c r="O146" s="34" t="s">
        <v>1555</v>
      </c>
    </row>
    <row r="147" spans="1:15" hidden="1" x14ac:dyDescent="0.3">
      <c r="A147" s="77">
        <v>13560</v>
      </c>
      <c r="B147" s="83" t="str">
        <f>VLOOKUP(tabSaldoAta[[#This Row],[CÓDIGO]],tabEstimativa[#Data],2,FALSE)</f>
        <v>TUBO DE PVC RIGIDO SOLDAVEL DE 32 MM - 1" X 06 M  - CLASSE</v>
      </c>
      <c r="C147" s="82" t="s">
        <v>1652</v>
      </c>
      <c r="D147" s="90">
        <v>204</v>
      </c>
      <c r="E147" s="91">
        <v>2018</v>
      </c>
      <c r="F147" s="78">
        <v>43746</v>
      </c>
      <c r="G147" s="264">
        <v>12</v>
      </c>
      <c r="H147" s="99">
        <v>50</v>
      </c>
      <c r="I147" s="78">
        <v>43641</v>
      </c>
      <c r="J147" s="181">
        <f>SUMIFS(tabConsumoAta[CONSUMIDO],tabConsumoAta[CÓDIGO],tabSaldoAta[[#This Row],[CÓDIGO]],tabConsumoAta[ATA],tabSaldoAta[[#This Row],[CHAVE]])</f>
        <v>0</v>
      </c>
      <c r="K147" s="181">
        <f>SUMIFS(tabAtaCessão[QUANTIDADE],tabAtaCessão[CÓDIGO],tabSaldoAta[[#This Row],[CÓDIGO]],tabAtaCessão[ATA],tabSaldoAta[[#This Row],[CHAVE]])</f>
        <v>0</v>
      </c>
      <c r="L147" s="162">
        <f>tabSaldoAta[[#This Row],[ESTIMATIVA]] - tabSaldoAta[[#This Row],[CONSUMO]] - tabSaldoAta[[#This Row],[CESSÃO]]</f>
        <v>50</v>
      </c>
      <c r="M147" s="92" t="s">
        <v>1551</v>
      </c>
      <c r="N147" s="93">
        <v>43684.621898148151</v>
      </c>
      <c r="O147" s="34" t="str">
        <f>"*"</f>
        <v>*</v>
      </c>
    </row>
    <row r="148" spans="1:15" hidden="1" x14ac:dyDescent="0.3">
      <c r="A148" s="77">
        <v>13560</v>
      </c>
      <c r="B148" s="83" t="str">
        <f>VLOOKUP(tabSaldoAta[[#This Row],[CÓDIGO]],tabEstimativa[#Data],2,FALSE)</f>
        <v>TUBO DE PVC RIGIDO SOLDAVEL DE 32 MM - 1" X 06 M  - CLASSE</v>
      </c>
      <c r="C148" s="82" t="s">
        <v>3424</v>
      </c>
      <c r="D148" s="80" t="s">
        <v>3425</v>
      </c>
      <c r="E148" s="81">
        <v>2020</v>
      </c>
      <c r="F148" s="78">
        <v>44256</v>
      </c>
      <c r="G148" s="264">
        <v>12</v>
      </c>
      <c r="H148" s="99">
        <v>50</v>
      </c>
      <c r="I148" s="78">
        <v>43641</v>
      </c>
      <c r="J148" s="181">
        <f>SUMIFS(tabConsumoAta[CONSUMIDO],tabConsumoAta[CÓDIGO],tabSaldoAta[[#This Row],[CÓDIGO]],tabConsumoAta[ATA],tabSaldoAta[[#This Row],[CHAVE]])</f>
        <v>25</v>
      </c>
      <c r="K148" s="181">
        <f>SUMIFS(tabAtaCessão[QUANTIDADE],tabAtaCessão[CÓDIGO],tabSaldoAta[[#This Row],[CÓDIGO]],tabAtaCessão[ATA],tabSaldoAta[[#This Row],[CHAVE]])</f>
        <v>0</v>
      </c>
      <c r="L148" s="162">
        <f>tabSaldoAta[[#This Row],[ESTIMATIVA]] - tabSaldoAta[[#This Row],[CONSUMO]] - tabSaldoAta[[#This Row],[CESSÃO]]</f>
        <v>25</v>
      </c>
      <c r="M148" s="92" t="s">
        <v>1551</v>
      </c>
      <c r="N148" s="93">
        <v>43892.604143518518</v>
      </c>
      <c r="O148" s="34" t="s">
        <v>1555</v>
      </c>
    </row>
    <row r="149" spans="1:15" hidden="1" x14ac:dyDescent="0.3">
      <c r="A149" s="77">
        <v>13561</v>
      </c>
      <c r="B149" s="83" t="str">
        <f>VLOOKUP(tabSaldoAta[[#This Row],[CÓDIGO]],tabEstimativa[#Data],2,FALSE)</f>
        <v>TUBO DE PVC RIGIDO SOLDAVEL DE 50 MM - 1.1/2" X 06 M</v>
      </c>
      <c r="C149" s="82" t="s">
        <v>1652</v>
      </c>
      <c r="D149" s="90">
        <v>204</v>
      </c>
      <c r="E149" s="91">
        <v>2018</v>
      </c>
      <c r="F149" s="78">
        <v>43746</v>
      </c>
      <c r="G149" s="264">
        <v>12</v>
      </c>
      <c r="H149" s="99">
        <v>100</v>
      </c>
      <c r="I149" s="78">
        <v>43641</v>
      </c>
      <c r="J149" s="181">
        <f>SUMIFS(tabConsumoAta[CONSUMIDO],tabConsumoAta[CÓDIGO],tabSaldoAta[[#This Row],[CÓDIGO]],tabConsumoAta[ATA],tabSaldoAta[[#This Row],[CHAVE]])</f>
        <v>0</v>
      </c>
      <c r="K149" s="181">
        <f>SUMIFS(tabAtaCessão[QUANTIDADE],tabAtaCessão[CÓDIGO],tabSaldoAta[[#This Row],[CÓDIGO]],tabAtaCessão[ATA],tabSaldoAta[[#This Row],[CHAVE]])</f>
        <v>0</v>
      </c>
      <c r="L149" s="162">
        <f>tabSaldoAta[[#This Row],[ESTIMATIVA]] - tabSaldoAta[[#This Row],[CONSUMO]] - tabSaldoAta[[#This Row],[CESSÃO]]</f>
        <v>100</v>
      </c>
      <c r="M149" s="92" t="s">
        <v>1551</v>
      </c>
      <c r="N149" s="93">
        <v>43684.621898148151</v>
      </c>
      <c r="O149" s="34" t="str">
        <f>"*"</f>
        <v>*</v>
      </c>
    </row>
    <row r="150" spans="1:15" ht="28.8" hidden="1" x14ac:dyDescent="0.3">
      <c r="A150" s="77">
        <v>13562</v>
      </c>
      <c r="B150" s="83" t="str">
        <f>VLOOKUP(tabSaldoAta[[#This Row],[CÓDIGO]],tabEstimativa[#Data],2,FALSE)</f>
        <v>TUBO DE PVC RÍGIDO SOLDÁVEL DE 25 MM - 3/4" X 6 M - CLASSE 15 MARROM - NBR 5648. A MARCA DEVERÁ SER LITOGRAFADA NO PRODUTO.</v>
      </c>
      <c r="C150" s="82" t="s">
        <v>1652</v>
      </c>
      <c r="D150" s="90">
        <v>204</v>
      </c>
      <c r="E150" s="91">
        <v>2018</v>
      </c>
      <c r="F150" s="78">
        <v>43746</v>
      </c>
      <c r="G150" s="264">
        <v>12</v>
      </c>
      <c r="H150" s="99">
        <v>800</v>
      </c>
      <c r="I150" s="78">
        <v>43641</v>
      </c>
      <c r="J150" s="181">
        <f>SUMIFS(tabConsumoAta[CONSUMIDO],tabConsumoAta[CÓDIGO],tabSaldoAta[[#This Row],[CÓDIGO]],tabConsumoAta[ATA],tabSaldoAta[[#This Row],[CHAVE]])</f>
        <v>480</v>
      </c>
      <c r="K150" s="181">
        <f>SUMIFS(tabAtaCessão[QUANTIDADE],tabAtaCessão[CÓDIGO],tabSaldoAta[[#This Row],[CÓDIGO]],tabAtaCessão[ATA],tabSaldoAta[[#This Row],[CHAVE]])</f>
        <v>0</v>
      </c>
      <c r="L150" s="162">
        <f>tabSaldoAta[[#This Row],[ESTIMATIVA]] - tabSaldoAta[[#This Row],[CONSUMO]] - tabSaldoAta[[#This Row],[CESSÃO]]</f>
        <v>320</v>
      </c>
      <c r="M150" s="92" t="s">
        <v>1551</v>
      </c>
      <c r="N150" s="93">
        <v>43684.621898148151</v>
      </c>
      <c r="O150" s="34" t="str">
        <f>"*"</f>
        <v>*</v>
      </c>
    </row>
    <row r="151" spans="1:15" ht="28.8" hidden="1" x14ac:dyDescent="0.3">
      <c r="A151" s="77">
        <v>13562</v>
      </c>
      <c r="B151" s="83" t="str">
        <f>VLOOKUP(tabSaldoAta[[#This Row],[CÓDIGO]],tabEstimativa[#Data],2,FALSE)</f>
        <v>TUBO DE PVC RÍGIDO SOLDÁVEL DE 25 MM - 3/4" X 6 M - CLASSE 15 MARROM - NBR 5648. A MARCA DEVERÁ SER LITOGRAFADA NO PRODUTO.</v>
      </c>
      <c r="C151" s="82" t="s">
        <v>3424</v>
      </c>
      <c r="D151" s="80" t="s">
        <v>3425</v>
      </c>
      <c r="E151" s="81">
        <v>2020</v>
      </c>
      <c r="F151" s="78">
        <v>44256</v>
      </c>
      <c r="G151" s="264">
        <v>12</v>
      </c>
      <c r="H151" s="99">
        <v>800</v>
      </c>
      <c r="I151" s="78">
        <v>43641</v>
      </c>
      <c r="J151" s="181">
        <f>SUMIFS(tabConsumoAta[CONSUMIDO],tabConsumoAta[CÓDIGO],tabSaldoAta[[#This Row],[CÓDIGO]],tabConsumoAta[ATA],tabSaldoAta[[#This Row],[CHAVE]])</f>
        <v>800</v>
      </c>
      <c r="K151" s="181">
        <f>SUMIFS(tabAtaCessão[QUANTIDADE],tabAtaCessão[CÓDIGO],tabSaldoAta[[#This Row],[CÓDIGO]],tabAtaCessão[ATA],tabSaldoAta[[#This Row],[CHAVE]])</f>
        <v>0</v>
      </c>
      <c r="L151" s="162">
        <f>tabSaldoAta[[#This Row],[ESTIMATIVA]] - tabSaldoAta[[#This Row],[CONSUMO]] - tabSaldoAta[[#This Row],[CESSÃO]]</f>
        <v>0</v>
      </c>
      <c r="M151" s="92" t="s">
        <v>1551</v>
      </c>
      <c r="N151" s="93">
        <v>43892.604143518518</v>
      </c>
      <c r="O151" s="34" t="s">
        <v>1555</v>
      </c>
    </row>
    <row r="152" spans="1:15" hidden="1" x14ac:dyDescent="0.3">
      <c r="A152" s="77">
        <v>13563</v>
      </c>
      <c r="B152" s="83" t="str">
        <f>VLOOKUP(tabSaldoAta[[#This Row],[CÓDIGO]],tabEstimativa[#Data],2,FALSE)</f>
        <v>PINO PARA TORNEIRA - 3/4" VEDANTE.</v>
      </c>
      <c r="C152" s="82" t="s">
        <v>1958</v>
      </c>
      <c r="D152" s="90">
        <v>156</v>
      </c>
      <c r="E152" s="91">
        <v>2019</v>
      </c>
      <c r="F152" s="78">
        <v>44012</v>
      </c>
      <c r="G152" s="264">
        <v>12</v>
      </c>
      <c r="H152" s="99">
        <v>500</v>
      </c>
      <c r="I152" s="78">
        <v>43418</v>
      </c>
      <c r="J152" s="181">
        <f>SUMIFS(tabConsumoAta[CONSUMIDO],tabConsumoAta[CÓDIGO],tabSaldoAta[[#This Row],[CÓDIGO]],tabConsumoAta[ATA],tabSaldoAta[[#This Row],[CHAVE]])</f>
        <v>0</v>
      </c>
      <c r="K152" s="181">
        <f>SUMIFS(tabAtaCessão[QUANTIDADE],tabAtaCessão[CÓDIGO],tabSaldoAta[[#This Row],[CÓDIGO]],tabAtaCessão[ATA],tabSaldoAta[[#This Row],[CHAVE]])</f>
        <v>400</v>
      </c>
      <c r="L152" s="162">
        <f>tabSaldoAta[[#This Row],[ESTIMATIVA]] - tabSaldoAta[[#This Row],[CONSUMO]] - tabSaldoAta[[#This Row],[CESSÃO]]</f>
        <v>100</v>
      </c>
      <c r="M152" s="92" t="s">
        <v>1551</v>
      </c>
      <c r="N152" s="93">
        <v>43684.621898148151</v>
      </c>
      <c r="O152" s="34" t="str">
        <f>"*"</f>
        <v>*</v>
      </c>
    </row>
    <row r="153" spans="1:15" ht="28.8" hidden="1" x14ac:dyDescent="0.3">
      <c r="A153" s="77">
        <v>13655</v>
      </c>
      <c r="B153" s="83" t="str">
        <f>VLOOKUP(tabSaldoAta[[#This Row],[CÓDIGO]],tabEstimativa[#Data],2,FALSE)</f>
        <v>PASTA DE CARTOLINA PLASTIFICADA MOD. C/ FERRAGEM - PRETA -MED. 33,5 X 23,5 CM (VARIACAO +/- 02 CM)</v>
      </c>
      <c r="C153" s="82" t="s">
        <v>1570</v>
      </c>
      <c r="D153" s="121" t="s">
        <v>2085</v>
      </c>
      <c r="E153" s="122">
        <v>2019</v>
      </c>
      <c r="F153" s="78">
        <v>43922</v>
      </c>
      <c r="G153" s="264">
        <v>12</v>
      </c>
      <c r="H153" s="123">
        <v>25000</v>
      </c>
      <c r="I153" s="78">
        <v>43454</v>
      </c>
      <c r="J153" s="181">
        <f>SUMIFS(tabConsumoAta[CONSUMIDO],tabConsumoAta[CÓDIGO],tabSaldoAta[[#This Row],[CÓDIGO]],tabConsumoAta[ATA],tabSaldoAta[[#This Row],[CHAVE]])</f>
        <v>15000</v>
      </c>
      <c r="K153" s="181">
        <f>SUMIFS(tabAtaCessão[QUANTIDADE],tabAtaCessão[CÓDIGO],tabSaldoAta[[#This Row],[CÓDIGO]],tabAtaCessão[ATA],tabSaldoAta[[#This Row],[CHAVE]])</f>
        <v>0</v>
      </c>
      <c r="L153" s="162">
        <f>tabSaldoAta[[#This Row],[ESTIMATIVA]] - tabSaldoAta[[#This Row],[CONSUMO]] - tabSaldoAta[[#This Row],[CESSÃO]]</f>
        <v>10000</v>
      </c>
      <c r="M153" s="124" t="s">
        <v>1551</v>
      </c>
      <c r="N153" s="125">
        <v>43699.398275462961</v>
      </c>
      <c r="O153" s="34" t="s">
        <v>1555</v>
      </c>
    </row>
    <row r="154" spans="1:15" ht="28.8" hidden="1" x14ac:dyDescent="0.3">
      <c r="A154" s="77">
        <v>13655</v>
      </c>
      <c r="B154" s="83" t="str">
        <f>VLOOKUP(tabSaldoAta[[#This Row],[CÓDIGO]],tabEstimativa[#Data],2,FALSE)</f>
        <v>PASTA DE CARTOLINA PLASTIFICADA MOD. C/ FERRAGEM - PRETA -MED. 33,5 X 23,5 CM (VARIACAO +/- 02 CM)</v>
      </c>
      <c r="C154" s="82" t="s">
        <v>3533</v>
      </c>
      <c r="D154" s="80" t="s">
        <v>3534</v>
      </c>
      <c r="E154" s="81">
        <v>2020</v>
      </c>
      <c r="F154" s="78">
        <v>44309</v>
      </c>
      <c r="G154" s="264">
        <v>12</v>
      </c>
      <c r="H154" s="99">
        <v>14000</v>
      </c>
      <c r="I154" s="78">
        <v>43818</v>
      </c>
      <c r="J154" s="181">
        <f>SUMIFS(tabConsumoAta[CONSUMIDO],tabConsumoAta[CÓDIGO],tabSaldoAta[[#This Row],[CÓDIGO]],tabConsumoAta[ATA],tabSaldoAta[[#This Row],[CHAVE]])</f>
        <v>0</v>
      </c>
      <c r="K154" s="181">
        <f>SUMIFS(tabAtaCessão[QUANTIDADE],tabAtaCessão[CÓDIGO],tabSaldoAta[[#This Row],[CÓDIGO]],tabAtaCessão[ATA],tabSaldoAta[[#This Row],[CHAVE]])</f>
        <v>0</v>
      </c>
      <c r="L154" s="162">
        <f>tabSaldoAta[[#This Row],[ESTIMATIVA]] - tabSaldoAta[[#This Row],[CONSUMO]] - tabSaldoAta[[#This Row],[CESSÃO]]</f>
        <v>14000</v>
      </c>
      <c r="M154" s="92" t="s">
        <v>1551</v>
      </c>
      <c r="N154" s="93">
        <v>43948.44835648148</v>
      </c>
      <c r="O154" s="34" t="s">
        <v>1555</v>
      </c>
    </row>
    <row r="155" spans="1:15" ht="28.8" hidden="1" x14ac:dyDescent="0.3">
      <c r="A155" s="77">
        <v>13905</v>
      </c>
      <c r="B155" s="83" t="str">
        <f>VLOOKUP(tabSaldoAta[[#This Row],[CÓDIGO]],tabEstimativa[#Data],2,FALSE)</f>
        <v>LIMPADOR GERAL DE MÚLTIPLO USO - LIMPEZA INSTANTÂNEA COM 500ML - VALIDADE MÍNIMA DE 01 ANO - EMBALADO EM CAIXA DE PAPELÃO RESISTENTE DO TIPO ONDULADA DUPLA</v>
      </c>
      <c r="C155" s="82" t="s">
        <v>1694</v>
      </c>
      <c r="D155" s="80" t="s">
        <v>2110</v>
      </c>
      <c r="E155" s="81">
        <v>2019</v>
      </c>
      <c r="F155" s="78">
        <v>43832</v>
      </c>
      <c r="G155" s="264">
        <v>12</v>
      </c>
      <c r="H155" s="99">
        <v>8700</v>
      </c>
      <c r="I155" s="78">
        <v>43353</v>
      </c>
      <c r="J155" s="181">
        <f>SUMIFS(tabConsumoAta[CONSUMIDO],tabConsumoAta[CÓDIGO],tabSaldoAta[[#This Row],[CÓDIGO]],tabConsumoAta[ATA],tabSaldoAta[[#This Row],[CHAVE]])</f>
        <v>500</v>
      </c>
      <c r="K155" s="181">
        <f>SUMIFS(tabAtaCessão[QUANTIDADE],tabAtaCessão[CÓDIGO],tabSaldoAta[[#This Row],[CÓDIGO]],tabAtaCessão[ATA],tabSaldoAta[[#This Row],[CHAVE]])</f>
        <v>0</v>
      </c>
      <c r="L155" s="162">
        <f>tabSaldoAta[[#This Row],[ESTIMATIVA]] - tabSaldoAta[[#This Row],[CONSUMO]] - tabSaldoAta[[#This Row],[CESSÃO]]</f>
        <v>8200</v>
      </c>
      <c r="M155" s="92" t="s">
        <v>1551</v>
      </c>
      <c r="N155" s="93">
        <v>43711.405150462961</v>
      </c>
      <c r="O155" s="34" t="s">
        <v>1555</v>
      </c>
    </row>
    <row r="156" spans="1:15" ht="28.8" hidden="1" x14ac:dyDescent="0.3">
      <c r="A156" s="77">
        <v>13905</v>
      </c>
      <c r="B156" s="83" t="str">
        <f>VLOOKUP(tabSaldoAta[[#This Row],[CÓDIGO]],tabEstimativa[#Data],2,FALSE)</f>
        <v>LIMPADOR GERAL DE MÚLTIPLO USO - LIMPEZA INSTANTÂNEA COM 500ML - VALIDADE MÍNIMA DE 01 ANO - EMBALADO EM CAIXA DE PAPELÃO RESISTENTE DO TIPO ONDULADA DUPLA</v>
      </c>
      <c r="C156" s="82" t="s">
        <v>3255</v>
      </c>
      <c r="D156" s="80" t="s">
        <v>2011</v>
      </c>
      <c r="E156" s="81">
        <v>2020</v>
      </c>
      <c r="F156" s="78">
        <v>44218</v>
      </c>
      <c r="G156" s="264">
        <v>12</v>
      </c>
      <c r="H156" s="99">
        <v>2000</v>
      </c>
      <c r="I156" s="78">
        <v>43754</v>
      </c>
      <c r="J156" s="181">
        <f>SUMIFS(tabConsumoAta[CONSUMIDO],tabConsumoAta[CÓDIGO],tabSaldoAta[[#This Row],[CÓDIGO]],tabConsumoAta[ATA],tabSaldoAta[[#This Row],[CHAVE]])</f>
        <v>0</v>
      </c>
      <c r="K156" s="181">
        <f>SUMIFS(tabAtaCessão[QUANTIDADE],tabAtaCessão[CÓDIGO],tabSaldoAta[[#This Row],[CÓDIGO]],tabAtaCessão[ATA],tabSaldoAta[[#This Row],[CHAVE]])</f>
        <v>0</v>
      </c>
      <c r="L156" s="162">
        <f>tabSaldoAta[[#This Row],[ESTIMATIVA]] - tabSaldoAta[[#This Row],[CONSUMO]] - tabSaldoAta[[#This Row],[CESSÃO]]</f>
        <v>2000</v>
      </c>
      <c r="M156" s="92" t="s">
        <v>1551</v>
      </c>
      <c r="N156" s="93">
        <v>43860.639976851853</v>
      </c>
      <c r="O156" s="34" t="s">
        <v>1555</v>
      </c>
    </row>
    <row r="157" spans="1:15" hidden="1" x14ac:dyDescent="0.3">
      <c r="A157" s="77">
        <v>13975</v>
      </c>
      <c r="B157" s="83" t="e">
        <f>VLOOKUP(tabSaldoAta[[#This Row],[CÓDIGO]],tabEstimativa[#Data],2,FALSE)</f>
        <v>#N/A</v>
      </c>
      <c r="C157" s="82" t="s">
        <v>1605</v>
      </c>
      <c r="D157" s="80" t="s">
        <v>2057</v>
      </c>
      <c r="E157" s="81">
        <v>2018</v>
      </c>
      <c r="F157" s="78">
        <v>43683</v>
      </c>
      <c r="G157" s="264">
        <v>12</v>
      </c>
      <c r="H157" s="99">
        <v>300</v>
      </c>
      <c r="I157" s="78">
        <v>43216</v>
      </c>
      <c r="J157" s="181">
        <f>SUMIFS(tabConsumoAta[CONSUMIDO],tabConsumoAta[CÓDIGO],tabSaldoAta[[#This Row],[CÓDIGO]],tabConsumoAta[ATA],tabSaldoAta[[#This Row],[CHAVE]])</f>
        <v>0</v>
      </c>
      <c r="K157" s="181">
        <f>SUMIFS(tabAtaCessão[QUANTIDADE],tabAtaCessão[CÓDIGO],tabSaldoAta[[#This Row],[CÓDIGO]],tabAtaCessão[ATA],tabSaldoAta[[#This Row],[CHAVE]])</f>
        <v>0</v>
      </c>
      <c r="L157" s="162">
        <f>tabSaldoAta[[#This Row],[ESTIMATIVA]] - tabSaldoAta[[#This Row],[CONSUMO]] - tabSaldoAta[[#This Row],[CESSÃO]]</f>
        <v>300</v>
      </c>
      <c r="M157" s="92" t="s">
        <v>1551</v>
      </c>
      <c r="N157" s="93">
        <v>43686.672650462962</v>
      </c>
      <c r="O157" s="34" t="s">
        <v>1555</v>
      </c>
    </row>
    <row r="158" spans="1:15" hidden="1" x14ac:dyDescent="0.3">
      <c r="A158" s="77">
        <v>13975</v>
      </c>
      <c r="B158" s="83" t="e">
        <f>VLOOKUP(tabSaldoAta[[#This Row],[CÓDIGO]],tabEstimativa[#Data],2,FALSE)</f>
        <v>#N/A</v>
      </c>
      <c r="C158" s="82" t="s">
        <v>1753</v>
      </c>
      <c r="D158" s="80" t="s">
        <v>2059</v>
      </c>
      <c r="E158" s="81">
        <v>2019</v>
      </c>
      <c r="F158" s="78">
        <v>43924</v>
      </c>
      <c r="G158" s="264">
        <v>12</v>
      </c>
      <c r="H158" s="99">
        <v>60</v>
      </c>
      <c r="I158" s="78">
        <v>43593</v>
      </c>
      <c r="J158" s="181">
        <f>SUMIFS(tabConsumoAta[CONSUMIDO],tabConsumoAta[CÓDIGO],tabSaldoAta[[#This Row],[CÓDIGO]],tabConsumoAta[ATA],tabSaldoAta[[#This Row],[CHAVE]])</f>
        <v>0</v>
      </c>
      <c r="K158" s="181">
        <f>SUMIFS(tabAtaCessão[QUANTIDADE],tabAtaCessão[CÓDIGO],tabSaldoAta[[#This Row],[CÓDIGO]],tabAtaCessão[ATA],tabSaldoAta[[#This Row],[CHAVE]])</f>
        <v>0</v>
      </c>
      <c r="L158" s="162">
        <f>tabSaldoAta[[#This Row],[ESTIMATIVA]] - tabSaldoAta[[#This Row],[CONSUMO]] - tabSaldoAta[[#This Row],[CESSÃO]]</f>
        <v>60</v>
      </c>
      <c r="M158" s="92" t="s">
        <v>1551</v>
      </c>
      <c r="N158" s="93">
        <v>43686.672650462962</v>
      </c>
      <c r="O158" s="34" t="s">
        <v>1555</v>
      </c>
    </row>
    <row r="159" spans="1:15" hidden="1" x14ac:dyDescent="0.3">
      <c r="A159" s="77">
        <v>13991</v>
      </c>
      <c r="B159" s="83" t="str">
        <f>VLOOKUP(tabSaldoAta[[#This Row],[CÓDIGO]],tabEstimativa[#Data],2,FALSE)</f>
        <v xml:space="preserve">CESTO DE PLÁSTICO PARA LIXO, 6 LITROS - FECHADO. </v>
      </c>
      <c r="C159" s="82" t="s">
        <v>1605</v>
      </c>
      <c r="D159" s="80" t="s">
        <v>2057</v>
      </c>
      <c r="E159" s="81">
        <v>2018</v>
      </c>
      <c r="F159" s="78">
        <v>43683</v>
      </c>
      <c r="G159" s="264">
        <v>12</v>
      </c>
      <c r="H159" s="99">
        <v>700</v>
      </c>
      <c r="I159" s="78">
        <v>43216</v>
      </c>
      <c r="J159" s="181">
        <f>SUMIFS(tabConsumoAta[CONSUMIDO],tabConsumoAta[CÓDIGO],tabSaldoAta[[#This Row],[CÓDIGO]],tabConsumoAta[ATA],tabSaldoAta[[#This Row],[CHAVE]])</f>
        <v>300</v>
      </c>
      <c r="K159" s="181">
        <f>SUMIFS(tabAtaCessão[QUANTIDADE],tabAtaCessão[CÓDIGO],tabSaldoAta[[#This Row],[CÓDIGO]],tabAtaCessão[ATA],tabSaldoAta[[#This Row],[CHAVE]])</f>
        <v>0</v>
      </c>
      <c r="L159" s="162">
        <f>tabSaldoAta[[#This Row],[ESTIMATIVA]] - tabSaldoAta[[#This Row],[CONSUMO]] - tabSaldoAta[[#This Row],[CESSÃO]]</f>
        <v>400</v>
      </c>
      <c r="M159" s="92" t="s">
        <v>1551</v>
      </c>
      <c r="N159" s="93">
        <v>43686.672650462962</v>
      </c>
      <c r="O159" s="34" t="s">
        <v>1555</v>
      </c>
    </row>
    <row r="160" spans="1:15" hidden="1" x14ac:dyDescent="0.3">
      <c r="A160" s="77">
        <v>13991</v>
      </c>
      <c r="B160" s="83" t="str">
        <f>VLOOKUP(tabSaldoAta[[#This Row],[CÓDIGO]],tabEstimativa[#Data],2,FALSE)</f>
        <v xml:space="preserve">CESTO DE PLÁSTICO PARA LIXO, 6 LITROS - FECHADO. </v>
      </c>
      <c r="C160" s="82" t="s">
        <v>2140</v>
      </c>
      <c r="D160" s="80" t="s">
        <v>2141</v>
      </c>
      <c r="E160" s="81">
        <v>2019</v>
      </c>
      <c r="F160" s="78">
        <v>44082</v>
      </c>
      <c r="G160" s="264">
        <v>12</v>
      </c>
      <c r="H160" s="99">
        <v>550</v>
      </c>
      <c r="I160" s="78">
        <v>43593</v>
      </c>
      <c r="J160" s="181">
        <f>SUMIFS(tabConsumoAta[CONSUMIDO],tabConsumoAta[CÓDIGO],tabSaldoAta[[#This Row],[CÓDIGO]],tabConsumoAta[ATA],tabSaldoAta[[#This Row],[CHAVE]])</f>
        <v>350</v>
      </c>
      <c r="K160" s="181">
        <f>SUMIFS(tabAtaCessão[QUANTIDADE],tabAtaCessão[CÓDIGO],tabSaldoAta[[#This Row],[CÓDIGO]],tabAtaCessão[ATA],tabSaldoAta[[#This Row],[CHAVE]])</f>
        <v>0</v>
      </c>
      <c r="L160" s="162">
        <f>tabSaldoAta[[#This Row],[ESTIMATIVA]] - tabSaldoAta[[#This Row],[CONSUMO]] - tabSaldoAta[[#This Row],[CESSÃO]]</f>
        <v>200</v>
      </c>
      <c r="M160" s="92" t="s">
        <v>1551</v>
      </c>
      <c r="N160" s="93">
        <v>43721.592488425929</v>
      </c>
      <c r="O160" s="34" t="s">
        <v>1555</v>
      </c>
    </row>
    <row r="161" spans="1:15" hidden="1" x14ac:dyDescent="0.3">
      <c r="A161" s="77">
        <v>14001</v>
      </c>
      <c r="B161" s="83" t="str">
        <f>VLOOKUP(tabSaldoAta[[#This Row],[CÓDIGO]],tabEstimativa[#Data],2,FALSE)</f>
        <v>MASSA CORRIDA PVA - LATA C/ 18 LITROS</v>
      </c>
      <c r="C161" s="82" t="s">
        <v>1567</v>
      </c>
      <c r="D161" s="90">
        <v>47</v>
      </c>
      <c r="E161" s="91">
        <v>2019</v>
      </c>
      <c r="F161" s="78">
        <v>43878</v>
      </c>
      <c r="G161" s="264">
        <v>12</v>
      </c>
      <c r="H161" s="99">
        <v>210</v>
      </c>
      <c r="I161" s="78">
        <v>43322</v>
      </c>
      <c r="J161" s="181">
        <f>SUMIFS(tabConsumoAta[CONSUMIDO],tabConsumoAta[CÓDIGO],tabSaldoAta[[#This Row],[CÓDIGO]],tabConsumoAta[ATA],tabSaldoAta[[#This Row],[CHAVE]])</f>
        <v>106</v>
      </c>
      <c r="K161" s="181">
        <f>SUMIFS(tabAtaCessão[QUANTIDADE],tabAtaCessão[CÓDIGO],tabSaldoAta[[#This Row],[CÓDIGO]],tabAtaCessão[ATA],tabSaldoAta[[#This Row],[CHAVE]])</f>
        <v>104</v>
      </c>
      <c r="L161" s="162">
        <f>tabSaldoAta[[#This Row],[ESTIMATIVA]] - tabSaldoAta[[#This Row],[CONSUMO]] - tabSaldoAta[[#This Row],[CESSÃO]]</f>
        <v>0</v>
      </c>
      <c r="M161" s="92" t="s">
        <v>1551</v>
      </c>
      <c r="N161" s="93">
        <v>43684.621898148151</v>
      </c>
      <c r="O161" s="34" t="str">
        <f>"*"</f>
        <v>*</v>
      </c>
    </row>
    <row r="162" spans="1:15" hidden="1" x14ac:dyDescent="0.3">
      <c r="A162" s="77">
        <v>14013</v>
      </c>
      <c r="B162" s="83" t="str">
        <f>VLOOKUP(tabSaldoAta[[#This Row],[CÓDIGO]],tabEstimativa[#Data],2,FALSE)</f>
        <v>ABRAÇADEIRA GALVANIZADA TIPO D DE 3/4", COM PARAFUSO E PORCA.</v>
      </c>
      <c r="C162" s="82" t="s">
        <v>1768</v>
      </c>
      <c r="D162" s="90">
        <v>126</v>
      </c>
      <c r="E162" s="91">
        <v>2019</v>
      </c>
      <c r="F162" s="78">
        <v>43957</v>
      </c>
      <c r="G162" s="264">
        <v>12</v>
      </c>
      <c r="H162" s="99">
        <v>350</v>
      </c>
      <c r="I162" s="78">
        <v>43454</v>
      </c>
      <c r="J162" s="181">
        <f>SUMIFS(tabConsumoAta[CONSUMIDO],tabConsumoAta[CÓDIGO],tabSaldoAta[[#This Row],[CÓDIGO]],tabConsumoAta[ATA],tabSaldoAta[[#This Row],[CHAVE]])</f>
        <v>445</v>
      </c>
      <c r="K162" s="181">
        <f>SUMIFS(tabAtaCessão[QUANTIDADE],tabAtaCessão[CÓDIGO],tabSaldoAta[[#This Row],[CÓDIGO]],tabAtaCessão[ATA],tabSaldoAta[[#This Row],[CHAVE]])</f>
        <v>0</v>
      </c>
      <c r="L162" s="162">
        <f>tabSaldoAta[[#This Row],[ESTIMATIVA]] - tabSaldoAta[[#This Row],[CONSUMO]] - tabSaldoAta[[#This Row],[CESSÃO]]</f>
        <v>-95</v>
      </c>
      <c r="M162" s="92" t="s">
        <v>1551</v>
      </c>
      <c r="N162" s="93">
        <v>43684.621898148151</v>
      </c>
      <c r="O162" s="34" t="str">
        <f>"*"</f>
        <v>*</v>
      </c>
    </row>
    <row r="163" spans="1:15" ht="28.8" hidden="1" x14ac:dyDescent="0.3">
      <c r="A163" s="77">
        <v>14121</v>
      </c>
      <c r="B163" s="83" t="str">
        <f>VLOOKUP(tabSaldoAta[[#This Row],[CÓDIGO]],tabEstimativa[#Data],2,FALSE)</f>
        <v>SACO PLÁSTICO PARA LIXO - 50 L, COR PRETA - 63 X 80 CM X 0,12 MM OU 120 MICRAS DE ESPESSURA (0,06 MM POR PAREDE). PODENDO VARIAR +/- 0,02 MM POR PAREDE.</v>
      </c>
      <c r="C163" s="82" t="s">
        <v>1737</v>
      </c>
      <c r="D163" s="80" t="s">
        <v>2042</v>
      </c>
      <c r="E163" s="81">
        <v>2019</v>
      </c>
      <c r="F163" s="78">
        <v>43889</v>
      </c>
      <c r="G163" s="264">
        <v>12</v>
      </c>
      <c r="H163" s="99">
        <v>70000</v>
      </c>
      <c r="I163" s="78">
        <v>43392</v>
      </c>
      <c r="J163" s="181">
        <f>SUMIFS(tabConsumoAta[CONSUMIDO],tabConsumoAta[CÓDIGO],tabSaldoAta[[#This Row],[CÓDIGO]],tabConsumoAta[ATA],tabSaldoAta[[#This Row],[CHAVE]])</f>
        <v>0</v>
      </c>
      <c r="K163" s="181">
        <f>SUMIFS(tabAtaCessão[QUANTIDADE],tabAtaCessão[CÓDIGO],tabSaldoAta[[#This Row],[CÓDIGO]],tabAtaCessão[ATA],tabSaldoAta[[#This Row],[CHAVE]])</f>
        <v>0</v>
      </c>
      <c r="L163" s="162">
        <f>tabSaldoAta[[#This Row],[ESTIMATIVA]] - tabSaldoAta[[#This Row],[CONSUMO]] - tabSaldoAta[[#This Row],[CESSÃO]]</f>
        <v>70000</v>
      </c>
      <c r="M163" s="92" t="s">
        <v>1551</v>
      </c>
      <c r="N163" s="93">
        <v>43686.486932870372</v>
      </c>
      <c r="O163" s="34" t="s">
        <v>1555</v>
      </c>
    </row>
    <row r="164" spans="1:15" ht="100.8" hidden="1" x14ac:dyDescent="0.3">
      <c r="A164" s="77">
        <v>14154</v>
      </c>
      <c r="B164" s="83" t="str">
        <f>VLOOKUP(tabSaldoAta[[#This Row],[CÓDIGO]],tabEstimativa[#Data],2,FALSE)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64" s="82" t="s">
        <v>1605</v>
      </c>
      <c r="D164" s="80" t="s">
        <v>2057</v>
      </c>
      <c r="E164" s="81">
        <v>2018</v>
      </c>
      <c r="F164" s="78">
        <v>43683</v>
      </c>
      <c r="G164" s="264">
        <v>12</v>
      </c>
      <c r="H164" s="99">
        <v>10000</v>
      </c>
      <c r="I164" s="78">
        <v>43216</v>
      </c>
      <c r="J164" s="181">
        <f>SUMIFS(tabConsumoAta[CONSUMIDO],tabConsumoAta[CÓDIGO],tabSaldoAta[[#This Row],[CÓDIGO]],tabConsumoAta[ATA],tabSaldoAta[[#This Row],[CHAVE]])</f>
        <v>1177</v>
      </c>
      <c r="K164" s="181">
        <f>SUMIFS(tabAtaCessão[QUANTIDADE],tabAtaCessão[CÓDIGO],tabSaldoAta[[#This Row],[CÓDIGO]],tabAtaCessão[ATA],tabSaldoAta[[#This Row],[CHAVE]])</f>
        <v>0</v>
      </c>
      <c r="L164" s="162">
        <f>tabSaldoAta[[#This Row],[ESTIMATIVA]] - tabSaldoAta[[#This Row],[CONSUMO]] - tabSaldoAta[[#This Row],[CESSÃO]]</f>
        <v>8823</v>
      </c>
      <c r="M164" s="92" t="s">
        <v>1551</v>
      </c>
      <c r="N164" s="93">
        <v>43686.68</v>
      </c>
      <c r="O164" s="34" t="s">
        <v>1555</v>
      </c>
    </row>
    <row r="165" spans="1:15" ht="100.8" hidden="1" x14ac:dyDescent="0.3">
      <c r="A165" s="77">
        <v>14154</v>
      </c>
      <c r="B165" s="83" t="str">
        <f>VLOOKUP(tabSaldoAta[[#This Row],[CÓDIGO]],tabEstimativa[#Data],2,FALSE)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65" s="82" t="s">
        <v>2140</v>
      </c>
      <c r="D165" s="80" t="s">
        <v>2141</v>
      </c>
      <c r="E165" s="81">
        <v>2019</v>
      </c>
      <c r="F165" s="78">
        <v>44082</v>
      </c>
      <c r="G165" s="264">
        <v>12</v>
      </c>
      <c r="H165" s="99">
        <v>9000</v>
      </c>
      <c r="I165" s="78">
        <v>43593</v>
      </c>
      <c r="J165" s="181">
        <f>SUMIFS(tabConsumoAta[CONSUMIDO],tabConsumoAta[CÓDIGO],tabSaldoAta[[#This Row],[CÓDIGO]],tabConsumoAta[ATA],tabSaldoAta[[#This Row],[CHAVE]])</f>
        <v>10393</v>
      </c>
      <c r="K165" s="181">
        <f>SUMIFS(tabAtaCessão[QUANTIDADE],tabAtaCessão[CÓDIGO],tabSaldoAta[[#This Row],[CÓDIGO]],tabAtaCessão[ATA],tabSaldoAta[[#This Row],[CHAVE]])</f>
        <v>0</v>
      </c>
      <c r="L165" s="162">
        <f>tabSaldoAta[[#This Row],[ESTIMATIVA]] - tabSaldoAta[[#This Row],[CONSUMO]] - tabSaldoAta[[#This Row],[CESSÃO]]</f>
        <v>-1393</v>
      </c>
      <c r="M165" s="92" t="s">
        <v>1551</v>
      </c>
      <c r="N165" s="93">
        <v>43721.592488425929</v>
      </c>
      <c r="O165" s="34" t="s">
        <v>1555</v>
      </c>
    </row>
    <row r="166" spans="1:15" hidden="1" x14ac:dyDescent="0.3">
      <c r="A166" s="77">
        <v>14199</v>
      </c>
      <c r="B166" s="83" t="str">
        <f>VLOOKUP(tabSaldoAta[[#This Row],[CÓDIGO]],tabEstimativa[#Data],2,FALSE)</f>
        <v>SABÃO DE CÔCO, PEDAÇO COM 200 G.</v>
      </c>
      <c r="C166" s="82" t="s">
        <v>1694</v>
      </c>
      <c r="D166" s="80" t="s">
        <v>2110</v>
      </c>
      <c r="E166" s="81">
        <v>2019</v>
      </c>
      <c r="F166" s="78">
        <v>43832</v>
      </c>
      <c r="G166" s="264">
        <v>12</v>
      </c>
      <c r="H166" s="99">
        <v>4000</v>
      </c>
      <c r="I166" s="78">
        <v>43353</v>
      </c>
      <c r="J166" s="181">
        <f>SUMIFS(tabConsumoAta[CONSUMIDO],tabConsumoAta[CÓDIGO],tabSaldoAta[[#This Row],[CÓDIGO]],tabConsumoAta[ATA],tabSaldoAta[[#This Row],[CHAVE]])</f>
        <v>0</v>
      </c>
      <c r="K166" s="181">
        <f>SUMIFS(tabAtaCessão[QUANTIDADE],tabAtaCessão[CÓDIGO],tabSaldoAta[[#This Row],[CÓDIGO]],tabAtaCessão[ATA],tabSaldoAta[[#This Row],[CHAVE]])</f>
        <v>0</v>
      </c>
      <c r="L166" s="162">
        <f>tabSaldoAta[[#This Row],[ESTIMATIVA]] - tabSaldoAta[[#This Row],[CONSUMO]] - tabSaldoAta[[#This Row],[CESSÃO]]</f>
        <v>4000</v>
      </c>
      <c r="M166" s="92" t="s">
        <v>1551</v>
      </c>
      <c r="N166" s="93">
        <v>43711.405150462961</v>
      </c>
      <c r="O166" s="34" t="s">
        <v>1555</v>
      </c>
    </row>
    <row r="167" spans="1:15" ht="28.8" hidden="1" x14ac:dyDescent="0.3">
      <c r="A167" s="77">
        <v>14662</v>
      </c>
      <c r="B167" s="83" t="str">
        <f>VLOOKUP(tabSaldoAta[[#This Row],[CÓDIGO]],tabEstimativa[#Data],2,FALSE)</f>
        <v>CIMENTO COMUM CPII-32 - SACO COM 50 KG - O MATERIAL DEVERÁ SER ENTREGUE EM LOTE PALETIZADO PROTEGIDO COM FILME PLÁSTICO - VALIDADE MÍNIMA DE 3 MESES.</v>
      </c>
      <c r="C167" s="82" t="s">
        <v>1567</v>
      </c>
      <c r="D167" s="90">
        <v>47</v>
      </c>
      <c r="E167" s="91">
        <v>2019</v>
      </c>
      <c r="F167" s="78">
        <v>43878</v>
      </c>
      <c r="G167" s="264">
        <v>12</v>
      </c>
      <c r="H167" s="99">
        <v>3400</v>
      </c>
      <c r="I167" s="78">
        <v>43319</v>
      </c>
      <c r="J167" s="181">
        <f>SUMIFS(tabConsumoAta[CONSUMIDO],tabConsumoAta[CÓDIGO],tabSaldoAta[[#This Row],[CÓDIGO]],tabConsumoAta[ATA],tabSaldoAta[[#This Row],[CHAVE]])</f>
        <v>6600</v>
      </c>
      <c r="K167" s="181">
        <f>SUMIFS(tabAtaCessão[QUANTIDADE],tabAtaCessão[CÓDIGO],tabSaldoAta[[#This Row],[CÓDIGO]],tabAtaCessão[ATA],tabSaldoAta[[#This Row],[CHAVE]])</f>
        <v>0</v>
      </c>
      <c r="L167" s="162">
        <f>tabSaldoAta[[#This Row],[ESTIMATIVA]] - tabSaldoAta[[#This Row],[CONSUMO]] - tabSaldoAta[[#This Row],[CESSÃO]]</f>
        <v>-3200</v>
      </c>
      <c r="M167" s="92" t="s">
        <v>1551</v>
      </c>
      <c r="N167" s="93">
        <v>43684.621898148151</v>
      </c>
      <c r="O167" s="34" t="str">
        <f>"*"</f>
        <v>*</v>
      </c>
    </row>
    <row r="168" spans="1:15" ht="28.8" hidden="1" x14ac:dyDescent="0.3">
      <c r="A168" s="77">
        <v>14662</v>
      </c>
      <c r="B168" s="83" t="str">
        <f>VLOOKUP(tabSaldoAta[[#This Row],[CÓDIGO]],tabEstimativa[#Data],2,FALSE)</f>
        <v>CIMENTO COMUM CPII-32 - SACO COM 50 KG - O MATERIAL DEVERÁ SER ENTREGUE EM LOTE PALETIZADO PROTEGIDO COM FILME PLÁSTICO - VALIDADE MÍNIMA DE 3 MESES.</v>
      </c>
      <c r="C168" s="82" t="s">
        <v>3462</v>
      </c>
      <c r="D168" s="80" t="s">
        <v>3463</v>
      </c>
      <c r="E168" s="81">
        <v>2020</v>
      </c>
      <c r="F168" s="78">
        <v>44267</v>
      </c>
      <c r="G168" s="264">
        <v>12</v>
      </c>
      <c r="H168" s="99">
        <v>8600</v>
      </c>
      <c r="I168" s="78">
        <v>43762</v>
      </c>
      <c r="J168" s="181">
        <f>SUMIFS(tabConsumoAta[CONSUMIDO],tabConsumoAta[CÓDIGO],tabSaldoAta[[#This Row],[CÓDIGO]],tabConsumoAta[ATA],tabSaldoAta[[#This Row],[CHAVE]])</f>
        <v>3800</v>
      </c>
      <c r="K168" s="181">
        <f>SUMIFS(tabAtaCessão[QUANTIDADE],tabAtaCessão[CÓDIGO],tabSaldoAta[[#This Row],[CÓDIGO]],tabAtaCessão[ATA],tabSaldoAta[[#This Row],[CHAVE]])</f>
        <v>3000</v>
      </c>
      <c r="L168" s="162">
        <f>tabSaldoAta[[#This Row],[ESTIMATIVA]] - tabSaldoAta[[#This Row],[CONSUMO]] - tabSaldoAta[[#This Row],[CESSÃO]]</f>
        <v>1800</v>
      </c>
      <c r="M168" s="92" t="s">
        <v>1551</v>
      </c>
      <c r="N168" s="93">
        <v>43903.546076388891</v>
      </c>
      <c r="O168" s="34" t="s">
        <v>1555</v>
      </c>
    </row>
    <row r="169" spans="1:15" hidden="1" x14ac:dyDescent="0.3">
      <c r="A169" s="77">
        <v>14737</v>
      </c>
      <c r="B169" s="83" t="str">
        <f>VLOOKUP(tabSaldoAta[[#This Row],[CÓDIGO]],tabEstimativa[#Data],2,FALSE)</f>
        <v>TINTA ACRILICA P/ DEMARCACAO DE SOLO - BALDE C/ 18 L - PRETA - PADRAO DER 3.09</v>
      </c>
      <c r="C169" s="82" t="s">
        <v>1964</v>
      </c>
      <c r="D169" s="90">
        <v>159</v>
      </c>
      <c r="E169" s="91">
        <v>2019</v>
      </c>
      <c r="F169" s="78">
        <v>44015</v>
      </c>
      <c r="G169" s="264">
        <v>12</v>
      </c>
      <c r="H169" s="99">
        <v>30</v>
      </c>
      <c r="I169" s="78">
        <v>43546</v>
      </c>
      <c r="J169" s="181">
        <f>SUMIFS(tabConsumoAta[CONSUMIDO],tabConsumoAta[CÓDIGO],tabSaldoAta[[#This Row],[CÓDIGO]],tabConsumoAta[ATA],tabSaldoAta[[#This Row],[CHAVE]])</f>
        <v>30</v>
      </c>
      <c r="K169" s="181">
        <f>SUMIFS(tabAtaCessão[QUANTIDADE],tabAtaCessão[CÓDIGO],tabSaldoAta[[#This Row],[CÓDIGO]],tabAtaCessão[ATA],tabSaldoAta[[#This Row],[CHAVE]])</f>
        <v>0</v>
      </c>
      <c r="L169" s="162">
        <f>tabSaldoAta[[#This Row],[ESTIMATIVA]] - tabSaldoAta[[#This Row],[CONSUMO]] - tabSaldoAta[[#This Row],[CESSÃO]]</f>
        <v>0</v>
      </c>
      <c r="M169" s="92" t="s">
        <v>1551</v>
      </c>
      <c r="N169" s="93">
        <v>43684.621898148151</v>
      </c>
      <c r="O169" s="34" t="str">
        <f>"*"</f>
        <v>*</v>
      </c>
    </row>
    <row r="170" spans="1:15" hidden="1" x14ac:dyDescent="0.3">
      <c r="A170" s="77">
        <v>14754</v>
      </c>
      <c r="B170" s="83" t="str">
        <f>VLOOKUP(tabSaldoAta[[#This Row],[CÓDIGO]],tabEstimativa[#Data],2,FALSE)</f>
        <v>FITA ISOLANTE 19 MM X 10 M DE AUTO FUSAO (ALTA TENSAO) -PRETA</v>
      </c>
      <c r="C170" s="82" t="s">
        <v>1768</v>
      </c>
      <c r="D170" s="90">
        <v>126</v>
      </c>
      <c r="E170" s="91">
        <v>2019</v>
      </c>
      <c r="F170" s="78">
        <v>43957</v>
      </c>
      <c r="G170" s="264">
        <v>12</v>
      </c>
      <c r="H170" s="99">
        <v>150</v>
      </c>
      <c r="I170" s="78">
        <v>43454</v>
      </c>
      <c r="J170" s="181">
        <f>SUMIFS(tabConsumoAta[CONSUMIDO],tabConsumoAta[CÓDIGO],tabSaldoAta[[#This Row],[CÓDIGO]],tabConsumoAta[ATA],tabSaldoAta[[#This Row],[CHAVE]])</f>
        <v>60</v>
      </c>
      <c r="K170" s="181">
        <f>SUMIFS(tabAtaCessão[QUANTIDADE],tabAtaCessão[CÓDIGO],tabSaldoAta[[#This Row],[CÓDIGO]],tabAtaCessão[ATA],tabSaldoAta[[#This Row],[CHAVE]])</f>
        <v>68</v>
      </c>
      <c r="L170" s="162">
        <f>tabSaldoAta[[#This Row],[ESTIMATIVA]] - tabSaldoAta[[#This Row],[CONSUMO]] - tabSaldoAta[[#This Row],[CESSÃO]]</f>
        <v>22</v>
      </c>
      <c r="M170" s="92" t="s">
        <v>1551</v>
      </c>
      <c r="N170" s="93">
        <v>43684.621898148151</v>
      </c>
      <c r="O170" s="34" t="str">
        <f>"*"</f>
        <v>*</v>
      </c>
    </row>
    <row r="171" spans="1:15" hidden="1" x14ac:dyDescent="0.3">
      <c r="A171" s="77">
        <v>14784</v>
      </c>
      <c r="B171" s="83" t="str">
        <f>VLOOKUP(tabSaldoAta[[#This Row],[CÓDIGO]],tabEstimativa[#Data],2,FALSE)</f>
        <v>CURVA 90 GRAUS DE ACO CARBONO GALVANIZADO P/ ELETRODUTO</v>
      </c>
      <c r="C171" s="82" t="s">
        <v>2343</v>
      </c>
      <c r="D171" s="80" t="s">
        <v>2012</v>
      </c>
      <c r="E171" s="81">
        <v>2020</v>
      </c>
      <c r="F171" s="78">
        <v>44210</v>
      </c>
      <c r="G171" s="264">
        <v>12</v>
      </c>
      <c r="H171" s="99">
        <v>100</v>
      </c>
      <c r="I171" s="78">
        <v>43733</v>
      </c>
      <c r="J171" s="181">
        <f>SUMIFS(tabConsumoAta[CONSUMIDO],tabConsumoAta[CÓDIGO],tabSaldoAta[[#This Row],[CÓDIGO]],tabConsumoAta[ATA],tabSaldoAta[[#This Row],[CHAVE]])</f>
        <v>100</v>
      </c>
      <c r="K171" s="181">
        <f>SUMIFS(tabAtaCessão[QUANTIDADE],tabAtaCessão[CÓDIGO],tabSaldoAta[[#This Row],[CÓDIGO]],tabAtaCessão[ATA],tabSaldoAta[[#This Row],[CHAVE]])</f>
        <v>0</v>
      </c>
      <c r="L171" s="162">
        <f>tabSaldoAta[[#This Row],[ESTIMATIVA]] - tabSaldoAta[[#This Row],[CONSUMO]] - tabSaldoAta[[#This Row],[CESSÃO]]</f>
        <v>0</v>
      </c>
      <c r="M171" s="92" t="s">
        <v>1551</v>
      </c>
      <c r="N171" s="93">
        <v>43858.450925925928</v>
      </c>
      <c r="O171" s="34" t="s">
        <v>1555</v>
      </c>
    </row>
    <row r="172" spans="1:15" hidden="1" x14ac:dyDescent="0.3">
      <c r="A172" s="77">
        <v>14831</v>
      </c>
      <c r="B172" s="83" t="str">
        <f>VLOOKUP(tabSaldoAta[[#This Row],[CÓDIGO]],tabEstimativa[#Data],2,FALSE)</f>
        <v>SOQUETE DE PORCELANA E-27 PARA LÂMPADA INCANDESCENTE.</v>
      </c>
      <c r="C172" s="82" t="s">
        <v>1768</v>
      </c>
      <c r="D172" s="90">
        <v>126</v>
      </c>
      <c r="E172" s="91">
        <v>2019</v>
      </c>
      <c r="F172" s="78">
        <v>43957</v>
      </c>
      <c r="G172" s="264">
        <v>12</v>
      </c>
      <c r="H172" s="99">
        <v>600</v>
      </c>
      <c r="I172" s="78">
        <v>43454</v>
      </c>
      <c r="J172" s="181">
        <f>SUMIFS(tabConsumoAta[CONSUMIDO],tabConsumoAta[CÓDIGO],tabSaldoAta[[#This Row],[CÓDIGO]],tabConsumoAta[ATA],tabSaldoAta[[#This Row],[CHAVE]])</f>
        <v>680</v>
      </c>
      <c r="K172" s="181">
        <f>SUMIFS(tabAtaCessão[QUANTIDADE],tabAtaCessão[CÓDIGO],tabSaldoAta[[#This Row],[CÓDIGO]],tabAtaCessão[ATA],tabSaldoAta[[#This Row],[CHAVE]])</f>
        <v>0</v>
      </c>
      <c r="L172" s="162">
        <f>tabSaldoAta[[#This Row],[ESTIMATIVA]] - tabSaldoAta[[#This Row],[CONSUMO]] - tabSaldoAta[[#This Row],[CESSÃO]]</f>
        <v>-80</v>
      </c>
      <c r="M172" s="92" t="s">
        <v>1551</v>
      </c>
      <c r="N172" s="93">
        <v>43684.621898148151</v>
      </c>
      <c r="O172" s="34" t="str">
        <f t="shared" ref="O172:O178" si="0">"*"</f>
        <v>*</v>
      </c>
    </row>
    <row r="173" spans="1:15" hidden="1" x14ac:dyDescent="0.3">
      <c r="A173" s="77">
        <v>14885</v>
      </c>
      <c r="B173" s="83" t="str">
        <f>VLOOKUP(tabSaldoAta[[#This Row],[CÓDIGO]],tabEstimativa[#Data],2,FALSE)</f>
        <v>ELETRODUTO FLEXIVEL CORRUGADO DE 1.1/2"</v>
      </c>
      <c r="C173" s="82" t="s">
        <v>1768</v>
      </c>
      <c r="D173" s="90">
        <v>126</v>
      </c>
      <c r="E173" s="91">
        <v>2019</v>
      </c>
      <c r="F173" s="78">
        <v>43957</v>
      </c>
      <c r="G173" s="264">
        <v>12</v>
      </c>
      <c r="H173" s="99">
        <v>100</v>
      </c>
      <c r="I173" s="78">
        <v>43454</v>
      </c>
      <c r="J173" s="181">
        <f>SUMIFS(tabConsumoAta[CONSUMIDO],tabConsumoAta[CÓDIGO],tabSaldoAta[[#This Row],[CÓDIGO]],tabConsumoAta[ATA],tabSaldoAta[[#This Row],[CHAVE]])</f>
        <v>100</v>
      </c>
      <c r="K173" s="181">
        <f>SUMIFS(tabAtaCessão[QUANTIDADE],tabAtaCessão[CÓDIGO],tabSaldoAta[[#This Row],[CÓDIGO]],tabAtaCessão[ATA],tabSaldoAta[[#This Row],[CHAVE]])</f>
        <v>0</v>
      </c>
      <c r="L173" s="162">
        <f>tabSaldoAta[[#This Row],[ESTIMATIVA]] - tabSaldoAta[[#This Row],[CONSUMO]] - tabSaldoAta[[#This Row],[CESSÃO]]</f>
        <v>0</v>
      </c>
      <c r="M173" s="92" t="s">
        <v>1551</v>
      </c>
      <c r="N173" s="93">
        <v>43684.621898148151</v>
      </c>
      <c r="O173" s="34" t="str">
        <f t="shared" si="0"/>
        <v>*</v>
      </c>
    </row>
    <row r="174" spans="1:15" hidden="1" x14ac:dyDescent="0.3">
      <c r="A174" s="77">
        <v>14887</v>
      </c>
      <c r="B174" s="83" t="str">
        <f>VLOOKUP(tabSaldoAta[[#This Row],[CÓDIGO]],tabEstimativa[#Data],2,FALSE)</f>
        <v>ELETRODUTO FLEXÍVEL CORRUGADO DE 2".</v>
      </c>
      <c r="C174" s="82" t="s">
        <v>1768</v>
      </c>
      <c r="D174" s="90">
        <v>126</v>
      </c>
      <c r="E174" s="91">
        <v>2019</v>
      </c>
      <c r="F174" s="78">
        <v>43957</v>
      </c>
      <c r="G174" s="264">
        <v>12</v>
      </c>
      <c r="H174" s="99">
        <v>500</v>
      </c>
      <c r="I174" s="78">
        <v>43454</v>
      </c>
      <c r="J174" s="181">
        <f>SUMIFS(tabConsumoAta[CONSUMIDO],tabConsumoAta[CÓDIGO],tabSaldoAta[[#This Row],[CÓDIGO]],tabConsumoAta[ATA],tabSaldoAta[[#This Row],[CHAVE]])</f>
        <v>200</v>
      </c>
      <c r="K174" s="181">
        <f>SUMIFS(tabAtaCessão[QUANTIDADE],tabAtaCessão[CÓDIGO],tabSaldoAta[[#This Row],[CÓDIGO]],tabAtaCessão[ATA],tabSaldoAta[[#This Row],[CHAVE]])</f>
        <v>0</v>
      </c>
      <c r="L174" s="162">
        <f>tabSaldoAta[[#This Row],[ESTIMATIVA]] - tabSaldoAta[[#This Row],[CONSUMO]] - tabSaldoAta[[#This Row],[CESSÃO]]</f>
        <v>300</v>
      </c>
      <c r="M174" s="92" t="s">
        <v>1551</v>
      </c>
      <c r="N174" s="93">
        <v>43684.621898148151</v>
      </c>
      <c r="O174" s="34" t="str">
        <f t="shared" si="0"/>
        <v>*</v>
      </c>
    </row>
    <row r="175" spans="1:15" hidden="1" x14ac:dyDescent="0.3">
      <c r="A175" s="77">
        <v>14921</v>
      </c>
      <c r="B175" s="83" t="str">
        <f>VLOOKUP(tabSaldoAta[[#This Row],[CÓDIGO]],tabEstimativa[#Data],2,FALSE)</f>
        <v xml:space="preserve">FITA ISOLANTE 19 MM X 20 M. </v>
      </c>
      <c r="C175" s="82" t="s">
        <v>1740</v>
      </c>
      <c r="D175" s="90">
        <v>70</v>
      </c>
      <c r="E175" s="91">
        <v>2019</v>
      </c>
      <c r="F175" s="78">
        <v>43889</v>
      </c>
      <c r="G175" s="264">
        <v>12</v>
      </c>
      <c r="H175" s="99">
        <v>1500</v>
      </c>
      <c r="I175" s="78">
        <v>43392</v>
      </c>
      <c r="J175" s="181">
        <f>SUMIFS(tabConsumoAta[CONSUMIDO],tabConsumoAta[CÓDIGO],tabSaldoAta[[#This Row],[CÓDIGO]],tabConsumoAta[ATA],tabSaldoAta[[#This Row],[CHAVE]])</f>
        <v>1331</v>
      </c>
      <c r="K175" s="181">
        <f>SUMIFS(tabAtaCessão[QUANTIDADE],tabAtaCessão[CÓDIGO],tabSaldoAta[[#This Row],[CÓDIGO]],tabAtaCessão[ATA],tabSaldoAta[[#This Row],[CHAVE]])</f>
        <v>169</v>
      </c>
      <c r="L175" s="162">
        <f>tabSaldoAta[[#This Row],[ESTIMATIVA]] - tabSaldoAta[[#This Row],[CONSUMO]] - tabSaldoAta[[#This Row],[CESSÃO]]</f>
        <v>0</v>
      </c>
      <c r="M175" s="92" t="s">
        <v>1551</v>
      </c>
      <c r="N175" s="93">
        <v>43684.621898148151</v>
      </c>
      <c r="O175" s="34" t="str">
        <f t="shared" si="0"/>
        <v>*</v>
      </c>
    </row>
    <row r="176" spans="1:15" hidden="1" x14ac:dyDescent="0.3">
      <c r="A176" s="77">
        <v>14977</v>
      </c>
      <c r="B176" s="83" t="str">
        <f>VLOOKUP(tabSaldoAta[[#This Row],[CÓDIGO]],tabEstimativa[#Data],2,FALSE)</f>
        <v>TAMPO E ASSENTO P/ VASO SANITARIO ( INFANTIL )</v>
      </c>
      <c r="C176" s="82" t="s">
        <v>1959</v>
      </c>
      <c r="D176" s="90">
        <v>154</v>
      </c>
      <c r="E176" s="91">
        <v>2019</v>
      </c>
      <c r="F176" s="78">
        <v>44005</v>
      </c>
      <c r="G176" s="264">
        <v>12</v>
      </c>
      <c r="H176" s="99">
        <v>190</v>
      </c>
      <c r="I176" s="78">
        <v>43322</v>
      </c>
      <c r="J176" s="181">
        <f>SUMIFS(tabConsumoAta[CONSUMIDO],tabConsumoAta[CÓDIGO],tabSaldoAta[[#This Row],[CÓDIGO]],tabConsumoAta[ATA],tabSaldoAta[[#This Row],[CHAVE]])</f>
        <v>0</v>
      </c>
      <c r="K176" s="181">
        <f>SUMIFS(tabAtaCessão[QUANTIDADE],tabAtaCessão[CÓDIGO],tabSaldoAta[[#This Row],[CÓDIGO]],tabAtaCessão[ATA],tabSaldoAta[[#This Row],[CHAVE]])</f>
        <v>0</v>
      </c>
      <c r="L176" s="162">
        <f>tabSaldoAta[[#This Row],[ESTIMATIVA]] - tabSaldoAta[[#This Row],[CONSUMO]] - tabSaldoAta[[#This Row],[CESSÃO]]</f>
        <v>190</v>
      </c>
      <c r="M176" s="92" t="s">
        <v>1551</v>
      </c>
      <c r="N176" s="93">
        <v>43684.621898148151</v>
      </c>
      <c r="O176" s="34" t="str">
        <f t="shared" si="0"/>
        <v>*</v>
      </c>
    </row>
    <row r="177" spans="1:15" hidden="1" x14ac:dyDescent="0.3">
      <c r="A177" s="77">
        <v>15029</v>
      </c>
      <c r="B177" s="83" t="e">
        <f>VLOOKUP(tabSaldoAta[[#This Row],[CÓDIGO]],tabEstimativa[#Data],2,FALSE)</f>
        <v>#N/A</v>
      </c>
      <c r="C177" s="82" t="s">
        <v>1663</v>
      </c>
      <c r="D177" s="90">
        <v>228</v>
      </c>
      <c r="E177" s="91">
        <v>2018</v>
      </c>
      <c r="F177" s="78">
        <v>43787</v>
      </c>
      <c r="G177" s="264">
        <v>12</v>
      </c>
      <c r="H177" s="99">
        <v>540</v>
      </c>
      <c r="I177" s="78">
        <v>43307</v>
      </c>
      <c r="J177" s="181">
        <f>SUMIFS(tabConsumoAta[CONSUMIDO],tabConsumoAta[CÓDIGO],tabSaldoAta[[#This Row],[CÓDIGO]],tabConsumoAta[ATA],tabSaldoAta[[#This Row],[CHAVE]])</f>
        <v>0</v>
      </c>
      <c r="K177" s="181">
        <f>SUMIFS(tabAtaCessão[QUANTIDADE],tabAtaCessão[CÓDIGO],tabSaldoAta[[#This Row],[CÓDIGO]],tabAtaCessão[ATA],tabSaldoAta[[#This Row],[CHAVE]])</f>
        <v>0</v>
      </c>
      <c r="L177" s="162">
        <f>tabSaldoAta[[#This Row],[ESTIMATIVA]] - tabSaldoAta[[#This Row],[CONSUMO]] - tabSaldoAta[[#This Row],[CESSÃO]]</f>
        <v>540</v>
      </c>
      <c r="M177" s="92" t="s">
        <v>1551</v>
      </c>
      <c r="N177" s="93">
        <v>43684.621898148151</v>
      </c>
      <c r="O177" s="34" t="str">
        <f t="shared" si="0"/>
        <v>*</v>
      </c>
    </row>
    <row r="178" spans="1:15" hidden="1" x14ac:dyDescent="0.3">
      <c r="A178" s="77">
        <v>15051</v>
      </c>
      <c r="B178" s="83" t="str">
        <f>VLOOKUP(tabSaldoAta[[#This Row],[CÓDIGO]],tabEstimativa[#Data],2,FALSE)</f>
        <v>RALO SIFONADO EM PVC DE 100 X 40 MM (1 1/2")</v>
      </c>
      <c r="C178" s="82" t="s">
        <v>1743</v>
      </c>
      <c r="D178" s="90">
        <v>76</v>
      </c>
      <c r="E178" s="91">
        <v>2019</v>
      </c>
      <c r="F178" s="78">
        <v>43899</v>
      </c>
      <c r="G178" s="264">
        <v>12</v>
      </c>
      <c r="H178" s="99">
        <v>50</v>
      </c>
      <c r="I178" s="78">
        <v>43418</v>
      </c>
      <c r="J178" s="181">
        <f>SUMIFS(tabConsumoAta[CONSUMIDO],tabConsumoAta[CÓDIGO],tabSaldoAta[[#This Row],[CÓDIGO]],tabConsumoAta[ATA],tabSaldoAta[[#This Row],[CHAVE]])</f>
        <v>0</v>
      </c>
      <c r="K178" s="181">
        <f>SUMIFS(tabAtaCessão[QUANTIDADE],tabAtaCessão[CÓDIGO],tabSaldoAta[[#This Row],[CÓDIGO]],tabAtaCessão[ATA],tabSaldoAta[[#This Row],[CHAVE]])</f>
        <v>0</v>
      </c>
      <c r="L178" s="162">
        <f>tabSaldoAta[[#This Row],[ESTIMATIVA]] - tabSaldoAta[[#This Row],[CONSUMO]] - tabSaldoAta[[#This Row],[CESSÃO]]</f>
        <v>50</v>
      </c>
      <c r="M178" s="92" t="s">
        <v>1551</v>
      </c>
      <c r="N178" s="93">
        <v>43684.621898148151</v>
      </c>
      <c r="O178" s="34" t="str">
        <f t="shared" si="0"/>
        <v>*</v>
      </c>
    </row>
    <row r="179" spans="1:15" hidden="1" x14ac:dyDescent="0.3">
      <c r="A179" s="77">
        <v>15051</v>
      </c>
      <c r="B179" s="83" t="str">
        <f>VLOOKUP(tabSaldoAta[[#This Row],[CÓDIGO]],tabEstimativa[#Data],2,FALSE)</f>
        <v>RALO SIFONADO EM PVC DE 100 X 40 MM (1 1/2")</v>
      </c>
      <c r="C179" s="82" t="s">
        <v>3541</v>
      </c>
      <c r="D179" s="80" t="s">
        <v>3542</v>
      </c>
      <c r="E179" s="81">
        <v>2020</v>
      </c>
      <c r="F179" s="78">
        <v>44313</v>
      </c>
      <c r="G179" s="264">
        <v>12</v>
      </c>
      <c r="H179" s="99">
        <v>100</v>
      </c>
      <c r="I179" s="78">
        <v>43762</v>
      </c>
      <c r="J179" s="181">
        <f>SUMIFS(tabConsumoAta[CONSUMIDO],tabConsumoAta[CÓDIGO],tabSaldoAta[[#This Row],[CÓDIGO]],tabConsumoAta[ATA],tabSaldoAta[[#This Row],[CHAVE]])</f>
        <v>50</v>
      </c>
      <c r="K179" s="181">
        <f>SUMIFS(tabAtaCessão[QUANTIDADE],tabAtaCessão[CÓDIGO],tabSaldoAta[[#This Row],[CÓDIGO]],tabAtaCessão[ATA],tabSaldoAta[[#This Row],[CHAVE]])</f>
        <v>0</v>
      </c>
      <c r="L179" s="162">
        <f>tabSaldoAta[[#This Row],[ESTIMATIVA]] - tabSaldoAta[[#This Row],[CONSUMO]] - tabSaldoAta[[#This Row],[CESSÃO]]</f>
        <v>50</v>
      </c>
      <c r="M179" s="92" t="s">
        <v>1551</v>
      </c>
      <c r="N179" s="93">
        <v>43949.603368055556</v>
      </c>
      <c r="O179" s="34" t="s">
        <v>1555</v>
      </c>
    </row>
    <row r="180" spans="1:15" hidden="1" x14ac:dyDescent="0.3">
      <c r="A180" s="77">
        <v>15066</v>
      </c>
      <c r="B180" s="83" t="str">
        <f>VLOOKUP(tabSaldoAta[[#This Row],[CÓDIGO]],tabEstimativa[#Data],2,FALSE)</f>
        <v>REPARO P/ VALVULA DE DESCARGA 1 1/2" (MARCA DOCOL)</v>
      </c>
      <c r="C180" s="82" t="s">
        <v>1663</v>
      </c>
      <c r="D180" s="90">
        <v>228</v>
      </c>
      <c r="E180" s="91">
        <v>2018</v>
      </c>
      <c r="F180" s="78">
        <v>43787</v>
      </c>
      <c r="G180" s="264">
        <v>12</v>
      </c>
      <c r="H180" s="99">
        <v>110</v>
      </c>
      <c r="I180" s="78">
        <v>43307</v>
      </c>
      <c r="J180" s="181">
        <f>SUMIFS(tabConsumoAta[CONSUMIDO],tabConsumoAta[CÓDIGO],tabSaldoAta[[#This Row],[CÓDIGO]],tabConsumoAta[ATA],tabSaldoAta[[#This Row],[CHAVE]])</f>
        <v>50</v>
      </c>
      <c r="K180" s="181">
        <f>SUMIFS(tabAtaCessão[QUANTIDADE],tabAtaCessão[CÓDIGO],tabSaldoAta[[#This Row],[CÓDIGO]],tabAtaCessão[ATA],tabSaldoAta[[#This Row],[CHAVE]])</f>
        <v>0</v>
      </c>
      <c r="L180" s="162">
        <f>tabSaldoAta[[#This Row],[ESTIMATIVA]] - tabSaldoAta[[#This Row],[CONSUMO]] - tabSaldoAta[[#This Row],[CESSÃO]]</f>
        <v>60</v>
      </c>
      <c r="M180" s="92" t="s">
        <v>1551</v>
      </c>
      <c r="N180" s="93">
        <v>43684.621898148151</v>
      </c>
      <c r="O180" s="34" t="str">
        <f>"*"</f>
        <v>*</v>
      </c>
    </row>
    <row r="181" spans="1:15" hidden="1" x14ac:dyDescent="0.3">
      <c r="A181" s="77">
        <v>15066</v>
      </c>
      <c r="B181" s="83" t="str">
        <f>VLOOKUP(tabSaldoAta[[#This Row],[CÓDIGO]],tabEstimativa[#Data],2,FALSE)</f>
        <v>REPARO P/ VALVULA DE DESCARGA 1 1/2" (MARCA DOCOL)</v>
      </c>
      <c r="C181" s="82" t="s">
        <v>3514</v>
      </c>
      <c r="D181" s="80" t="s">
        <v>3518</v>
      </c>
      <c r="E181" s="81">
        <v>2020</v>
      </c>
      <c r="F181" s="78">
        <v>44286</v>
      </c>
      <c r="G181" s="264">
        <v>12</v>
      </c>
      <c r="H181" s="99">
        <v>200</v>
      </c>
      <c r="I181" s="78">
        <v>43677</v>
      </c>
      <c r="J181" s="181">
        <f>SUMIFS(tabConsumoAta[CONSUMIDO],tabConsumoAta[CÓDIGO],tabSaldoAta[[#This Row],[CÓDIGO]],tabConsumoAta[ATA],tabSaldoAta[[#This Row],[CHAVE]])</f>
        <v>0</v>
      </c>
      <c r="K181" s="181">
        <f>SUMIFS(tabAtaCessão[QUANTIDADE],tabAtaCessão[CÓDIGO],tabSaldoAta[[#This Row],[CÓDIGO]],tabAtaCessão[ATA],tabSaldoAta[[#This Row],[CHAVE]])</f>
        <v>0</v>
      </c>
      <c r="L181" s="162">
        <f>tabSaldoAta[[#This Row],[ESTIMATIVA]] - tabSaldoAta[[#This Row],[CONSUMO]] - tabSaldoAta[[#This Row],[CESSÃO]]</f>
        <v>200</v>
      </c>
      <c r="M181" s="92" t="s">
        <v>1551</v>
      </c>
      <c r="N181" s="93">
        <v>43945.689120370371</v>
      </c>
      <c r="O181" s="34" t="s">
        <v>1555</v>
      </c>
    </row>
    <row r="182" spans="1:15" hidden="1" x14ac:dyDescent="0.3">
      <c r="A182" s="77">
        <v>15085</v>
      </c>
      <c r="B182" s="83" t="str">
        <f>VLOOKUP(tabSaldoAta[[#This Row],[CÓDIGO]],tabEstimativa[#Data],2,FALSE)</f>
        <v>PINO PARA TORNEIRA - 1/2" VEDANTE.</v>
      </c>
      <c r="C182" s="82" t="s">
        <v>1743</v>
      </c>
      <c r="D182" s="90">
        <v>76</v>
      </c>
      <c r="E182" s="91">
        <v>2019</v>
      </c>
      <c r="F182" s="78">
        <v>43899</v>
      </c>
      <c r="G182" s="264">
        <v>12</v>
      </c>
      <c r="H182" s="99">
        <v>130</v>
      </c>
      <c r="I182" s="78">
        <v>43418</v>
      </c>
      <c r="J182" s="181">
        <f>SUMIFS(tabConsumoAta[CONSUMIDO],tabConsumoAta[CÓDIGO],tabSaldoAta[[#This Row],[CÓDIGO]],tabConsumoAta[ATA],tabSaldoAta[[#This Row],[CHAVE]])</f>
        <v>0</v>
      </c>
      <c r="K182" s="181">
        <f>SUMIFS(tabAtaCessão[QUANTIDADE],tabAtaCessão[CÓDIGO],tabSaldoAta[[#This Row],[CÓDIGO]],tabAtaCessão[ATA],tabSaldoAta[[#This Row],[CHAVE]])</f>
        <v>0</v>
      </c>
      <c r="L182" s="162">
        <f>tabSaldoAta[[#This Row],[ESTIMATIVA]] - tabSaldoAta[[#This Row],[CONSUMO]] - tabSaldoAta[[#This Row],[CESSÃO]]</f>
        <v>130</v>
      </c>
      <c r="M182" s="92" t="s">
        <v>1551</v>
      </c>
      <c r="N182" s="93">
        <v>43684.621898148151</v>
      </c>
      <c r="O182" s="34" t="str">
        <f>"*"</f>
        <v>*</v>
      </c>
    </row>
    <row r="183" spans="1:15" hidden="1" x14ac:dyDescent="0.3">
      <c r="A183" s="77">
        <v>15085</v>
      </c>
      <c r="B183" s="83" t="str">
        <f>VLOOKUP(tabSaldoAta[[#This Row],[CÓDIGO]],tabEstimativa[#Data],2,FALSE)</f>
        <v>PINO PARA TORNEIRA - 1/2" VEDANTE.</v>
      </c>
      <c r="C183" s="82" t="s">
        <v>3541</v>
      </c>
      <c r="D183" s="80" t="s">
        <v>3542</v>
      </c>
      <c r="E183" s="81">
        <v>2020</v>
      </c>
      <c r="F183" s="78">
        <v>44313</v>
      </c>
      <c r="G183" s="264">
        <v>12</v>
      </c>
      <c r="H183" s="99">
        <v>130</v>
      </c>
      <c r="I183" s="78">
        <v>43418</v>
      </c>
      <c r="J183" s="181">
        <f>SUMIFS(tabConsumoAta[CONSUMIDO],tabConsumoAta[CÓDIGO],tabSaldoAta[[#This Row],[CÓDIGO]],tabConsumoAta[ATA],tabSaldoAta[[#This Row],[CHAVE]])</f>
        <v>0</v>
      </c>
      <c r="K183" s="181">
        <f>SUMIFS(tabAtaCessão[QUANTIDADE],tabAtaCessão[CÓDIGO],tabSaldoAta[[#This Row],[CÓDIGO]],tabAtaCessão[ATA],tabSaldoAta[[#This Row],[CHAVE]])</f>
        <v>0</v>
      </c>
      <c r="L183" s="162">
        <f>tabSaldoAta[[#This Row],[ESTIMATIVA]] - tabSaldoAta[[#This Row],[CONSUMO]] - tabSaldoAta[[#This Row],[CESSÃO]]</f>
        <v>130</v>
      </c>
      <c r="M183" s="92" t="s">
        <v>1551</v>
      </c>
      <c r="N183" s="93">
        <v>43949.603368055556</v>
      </c>
      <c r="O183" s="34" t="s">
        <v>1555</v>
      </c>
    </row>
    <row r="184" spans="1:15" hidden="1" x14ac:dyDescent="0.3">
      <c r="A184" s="77">
        <v>15085</v>
      </c>
      <c r="B184" s="83" t="str">
        <f>VLOOKUP(tabSaldoAta[[#This Row],[CÓDIGO]],tabEstimativa[#Data],2,FALSE)</f>
        <v>PINO PARA TORNEIRA - 1/2" VEDANTE.</v>
      </c>
      <c r="C184" s="82" t="s">
        <v>4236</v>
      </c>
      <c r="D184" s="80" t="s">
        <v>4237</v>
      </c>
      <c r="E184" s="81">
        <v>2021</v>
      </c>
      <c r="F184" s="78">
        <v>44748</v>
      </c>
      <c r="G184" s="264">
        <v>12</v>
      </c>
      <c r="H184" s="99">
        <v>0</v>
      </c>
      <c r="I184" s="78">
        <v>44182</v>
      </c>
      <c r="J184" s="181">
        <f>SUMIFS(tabConsumoAta[CONSUMIDO],tabConsumoAta[CÓDIGO],tabSaldoAta[[#This Row],[CÓDIGO]],tabConsumoAta[ATA],tabSaldoAta[[#This Row],[CHAVE]])</f>
        <v>0</v>
      </c>
      <c r="K184" s="181">
        <f>SUMIFS(tabAtaCessão[QUANTIDADE],tabAtaCessão[CÓDIGO],tabSaldoAta[[#This Row],[CÓDIGO]],tabAtaCessão[ATA],tabSaldoAta[[#This Row],[CHAVE]])</f>
        <v>0</v>
      </c>
      <c r="L184" s="162">
        <f>tabSaldoAta[[#This Row],[ESTIMATIVA]] - tabSaldoAta[[#This Row],[CONSUMO]] - tabSaldoAta[[#This Row],[CESSÃO]]</f>
        <v>0</v>
      </c>
      <c r="M184" s="92" t="s">
        <v>2063</v>
      </c>
      <c r="N184" s="93">
        <v>44392.688587962963</v>
      </c>
      <c r="O184" s="34" t="s">
        <v>1555</v>
      </c>
    </row>
    <row r="185" spans="1:15" hidden="1" x14ac:dyDescent="0.3">
      <c r="A185" s="77">
        <v>15167</v>
      </c>
      <c r="B185" s="83" t="str">
        <f>VLOOKUP(tabSaldoAta[[#This Row],[CÓDIGO]],tabEstimativa[#Data],2,FALSE)</f>
        <v>LUMINÁRIA FECHADA TIPO CALHA PARA LÂMPADA FLUORESCENTE 2 X 40W.</v>
      </c>
      <c r="C185" s="82" t="s">
        <v>1698</v>
      </c>
      <c r="D185" s="90">
        <v>2</v>
      </c>
      <c r="E185" s="91">
        <v>2019</v>
      </c>
      <c r="F185" s="78">
        <v>43831</v>
      </c>
      <c r="G185" s="264">
        <v>12</v>
      </c>
      <c r="H185" s="99">
        <v>1450</v>
      </c>
      <c r="I185" s="78">
        <v>43319</v>
      </c>
      <c r="J185" s="181">
        <f>SUMIFS(tabConsumoAta[CONSUMIDO],tabConsumoAta[CÓDIGO],tabSaldoAta[[#This Row],[CÓDIGO]],tabConsumoAta[ATA],tabSaldoAta[[#This Row],[CHAVE]])</f>
        <v>890</v>
      </c>
      <c r="K185" s="181">
        <f>SUMIFS(tabAtaCessão[QUANTIDADE],tabAtaCessão[CÓDIGO],tabSaldoAta[[#This Row],[CÓDIGO]],tabAtaCessão[ATA],tabSaldoAta[[#This Row],[CHAVE]])</f>
        <v>0</v>
      </c>
      <c r="L185" s="162">
        <f>tabSaldoAta[[#This Row],[ESTIMATIVA]] - tabSaldoAta[[#This Row],[CONSUMO]] - tabSaldoAta[[#This Row],[CESSÃO]]</f>
        <v>560</v>
      </c>
      <c r="M185" s="92" t="s">
        <v>1551</v>
      </c>
      <c r="N185" s="93">
        <v>43684.621898148151</v>
      </c>
      <c r="O185" s="34" t="str">
        <f>"*"</f>
        <v>*</v>
      </c>
    </row>
    <row r="186" spans="1:15" hidden="1" x14ac:dyDescent="0.3">
      <c r="A186" s="77">
        <v>15167</v>
      </c>
      <c r="B186" s="83" t="str">
        <f>VLOOKUP(tabSaldoAta[[#This Row],[CÓDIGO]],tabEstimativa[#Data],2,FALSE)</f>
        <v>LUMINÁRIA FECHADA TIPO CALHA PARA LÂMPADA FLUORESCENTE 2 X 40W.</v>
      </c>
      <c r="C186" s="82" t="s">
        <v>3322</v>
      </c>
      <c r="D186" s="80" t="s">
        <v>3323</v>
      </c>
      <c r="E186" s="81">
        <v>2020</v>
      </c>
      <c r="F186" s="78">
        <v>44225</v>
      </c>
      <c r="G186" s="264">
        <v>12</v>
      </c>
      <c r="H186" s="99">
        <v>1000</v>
      </c>
      <c r="I186" s="78">
        <v>43762</v>
      </c>
      <c r="J186" s="181">
        <f>SUMIFS(tabConsumoAta[CONSUMIDO],tabConsumoAta[CÓDIGO],tabSaldoAta[[#This Row],[CÓDIGO]],tabConsumoAta[ATA],tabSaldoAta[[#This Row],[CHAVE]])</f>
        <v>500</v>
      </c>
      <c r="K186" s="181">
        <f>SUMIFS(tabAtaCessão[QUANTIDADE],tabAtaCessão[CÓDIGO],tabSaldoAta[[#This Row],[CÓDIGO]],tabAtaCessão[ATA],tabSaldoAta[[#This Row],[CHAVE]])</f>
        <v>0</v>
      </c>
      <c r="L186" s="162">
        <f>tabSaldoAta[[#This Row],[ESTIMATIVA]] - tabSaldoAta[[#This Row],[CONSUMO]] - tabSaldoAta[[#This Row],[CESSÃO]]</f>
        <v>500</v>
      </c>
      <c r="M186" s="92" t="s">
        <v>1551</v>
      </c>
      <c r="N186" s="93">
        <v>43864.353182870371</v>
      </c>
      <c r="O186" s="34" t="s">
        <v>1555</v>
      </c>
    </row>
    <row r="187" spans="1:15" hidden="1" x14ac:dyDescent="0.3">
      <c r="A187" s="77">
        <v>15267</v>
      </c>
      <c r="B187" s="83" t="str">
        <f>VLOOKUP(tabSaldoAta[[#This Row],[CÓDIGO]],tabEstimativa[#Data],2,FALSE)</f>
        <v>CONECTOR TIPO SPLIT BOLT-SIMPLES / SIMPLES P/ 2 CABOS DE COBRE DE 10MM2</v>
      </c>
      <c r="C187" s="82" t="s">
        <v>2343</v>
      </c>
      <c r="D187" s="80" t="s">
        <v>2012</v>
      </c>
      <c r="E187" s="81">
        <v>2020</v>
      </c>
      <c r="F187" s="78">
        <v>44210</v>
      </c>
      <c r="G187" s="264">
        <v>12</v>
      </c>
      <c r="H187" s="99">
        <v>200</v>
      </c>
      <c r="I187" s="78">
        <v>43733</v>
      </c>
      <c r="J187" s="181">
        <f>SUMIFS(tabConsumoAta[CONSUMIDO],tabConsumoAta[CÓDIGO],tabSaldoAta[[#This Row],[CÓDIGO]],tabConsumoAta[ATA],tabSaldoAta[[#This Row],[CHAVE]])</f>
        <v>0</v>
      </c>
      <c r="K187" s="181">
        <f>SUMIFS(tabAtaCessão[QUANTIDADE],tabAtaCessão[CÓDIGO],tabSaldoAta[[#This Row],[CÓDIGO]],tabAtaCessão[ATA],tabSaldoAta[[#This Row],[CHAVE]])</f>
        <v>0</v>
      </c>
      <c r="L187" s="162">
        <f>tabSaldoAta[[#This Row],[ESTIMATIVA]] - tabSaldoAta[[#This Row],[CONSUMO]] - tabSaldoAta[[#This Row],[CESSÃO]]</f>
        <v>200</v>
      </c>
      <c r="M187" s="92" t="s">
        <v>1551</v>
      </c>
      <c r="N187" s="93">
        <v>43847.615706018521</v>
      </c>
      <c r="O187" s="34" t="s">
        <v>1555</v>
      </c>
    </row>
    <row r="188" spans="1:15" hidden="1" x14ac:dyDescent="0.3">
      <c r="A188" s="77">
        <v>15299</v>
      </c>
      <c r="B188" s="83" t="str">
        <f>VLOOKUP(tabSaldoAta[[#This Row],[CÓDIGO]],tabEstimativa[#Data],2,FALSE)</f>
        <v>INTERRUPTOR 10A X 250V INTERNO C/PLACA-  01 TECLA</v>
      </c>
      <c r="C188" s="82" t="s">
        <v>1768</v>
      </c>
      <c r="D188" s="90">
        <v>126</v>
      </c>
      <c r="E188" s="91">
        <v>2019</v>
      </c>
      <c r="F188" s="78">
        <v>43957</v>
      </c>
      <c r="G188" s="264">
        <v>12</v>
      </c>
      <c r="H188" s="99">
        <v>600</v>
      </c>
      <c r="I188" s="78">
        <v>43454</v>
      </c>
      <c r="J188" s="181">
        <f>SUMIFS(tabConsumoAta[CONSUMIDO],tabConsumoAta[CÓDIGO],tabSaldoAta[[#This Row],[CÓDIGO]],tabConsumoAta[ATA],tabSaldoAta[[#This Row],[CHAVE]])</f>
        <v>390</v>
      </c>
      <c r="K188" s="181">
        <f>SUMIFS(tabAtaCessão[QUANTIDADE],tabAtaCessão[CÓDIGO],tabSaldoAta[[#This Row],[CÓDIGO]],tabAtaCessão[ATA],tabSaldoAta[[#This Row],[CHAVE]])</f>
        <v>0</v>
      </c>
      <c r="L188" s="162">
        <f>tabSaldoAta[[#This Row],[ESTIMATIVA]] - tabSaldoAta[[#This Row],[CONSUMO]] - tabSaldoAta[[#This Row],[CESSÃO]]</f>
        <v>210</v>
      </c>
      <c r="M188" s="92" t="s">
        <v>1551</v>
      </c>
      <c r="N188" s="93">
        <v>43684.621898148151</v>
      </c>
      <c r="O188" s="34" t="str">
        <f>"*"</f>
        <v>*</v>
      </c>
    </row>
    <row r="189" spans="1:15" hidden="1" x14ac:dyDescent="0.3">
      <c r="A189" s="77">
        <v>15436</v>
      </c>
      <c r="B189" s="83" t="str">
        <f>VLOOKUP(tabSaldoAta[[#This Row],[CÓDIGO]],tabEstimativa[#Data],2,FALSE)</f>
        <v>FECHADURA DE EMBUTIR C/ TAMBOR - EXTERNA</v>
      </c>
      <c r="C189" s="82" t="s">
        <v>1957</v>
      </c>
      <c r="D189" s="90">
        <v>155</v>
      </c>
      <c r="E189" s="91">
        <v>2019</v>
      </c>
      <c r="F189" s="78">
        <v>44008</v>
      </c>
      <c r="G189" s="264">
        <v>12</v>
      </c>
      <c r="H189" s="99">
        <v>1100</v>
      </c>
      <c r="I189" s="78">
        <v>43522</v>
      </c>
      <c r="J189" s="181">
        <f>SUMIFS(tabConsumoAta[CONSUMIDO],tabConsumoAta[CÓDIGO],tabSaldoAta[[#This Row],[CÓDIGO]],tabConsumoAta[ATA],tabSaldoAta[[#This Row],[CHAVE]])</f>
        <v>650</v>
      </c>
      <c r="K189" s="181">
        <f>SUMIFS(tabAtaCessão[QUANTIDADE],tabAtaCessão[CÓDIGO],tabSaldoAta[[#This Row],[CÓDIGO]],tabAtaCessão[ATA],tabSaldoAta[[#This Row],[CHAVE]])</f>
        <v>283</v>
      </c>
      <c r="L189" s="162">
        <f>tabSaldoAta[[#This Row],[ESTIMATIVA]] - tabSaldoAta[[#This Row],[CONSUMO]] - tabSaldoAta[[#This Row],[CESSÃO]]</f>
        <v>167</v>
      </c>
      <c r="M189" s="92" t="s">
        <v>1551</v>
      </c>
      <c r="N189" s="93">
        <v>43698.559340277781</v>
      </c>
      <c r="O189" s="34" t="str">
        <f>"*"</f>
        <v>*</v>
      </c>
    </row>
    <row r="190" spans="1:15" hidden="1" x14ac:dyDescent="0.3">
      <c r="A190" s="77">
        <v>15436</v>
      </c>
      <c r="B190" s="83" t="str">
        <f>VLOOKUP(tabSaldoAta[[#This Row],[CÓDIGO]],tabEstimativa[#Data],2,FALSE)</f>
        <v>FECHADURA DE EMBUTIR C/ TAMBOR - EXTERNA</v>
      </c>
      <c r="C190" s="82" t="s">
        <v>3602</v>
      </c>
      <c r="D190" s="318" t="s">
        <v>3603</v>
      </c>
      <c r="E190" s="319">
        <v>2020</v>
      </c>
      <c r="F190" s="78">
        <v>44347</v>
      </c>
      <c r="G190" s="264">
        <v>12</v>
      </c>
      <c r="H190" s="320">
        <v>1500</v>
      </c>
      <c r="I190" s="78">
        <v>43875</v>
      </c>
      <c r="J190" s="321">
        <f>SUMIFS(tabConsumoAta[CONSUMIDO],tabConsumoAta[CÓDIGO],tabSaldoAta[[#This Row],[CÓDIGO]],tabConsumoAta[ATA],tabSaldoAta[[#This Row],[CHAVE]])</f>
        <v>1500</v>
      </c>
      <c r="K190" s="321">
        <f>SUMIFS(tabAtaCessão[QUANTIDADE],tabAtaCessão[CÓDIGO],tabSaldoAta[[#This Row],[CÓDIGO]],tabAtaCessão[ATA],tabSaldoAta[[#This Row],[CHAVE]])</f>
        <v>0</v>
      </c>
      <c r="L190" s="322">
        <f>tabSaldoAta[[#This Row],[ESTIMATIVA]] - tabSaldoAta[[#This Row],[CONSUMO]] - tabSaldoAta[[#This Row],[CESSÃO]]</f>
        <v>0</v>
      </c>
      <c r="M190" s="323" t="s">
        <v>1551</v>
      </c>
      <c r="N190" s="324">
        <v>44008.465914351851</v>
      </c>
      <c r="O190" s="34" t="s">
        <v>1555</v>
      </c>
    </row>
    <row r="191" spans="1:15" hidden="1" x14ac:dyDescent="0.3">
      <c r="A191" s="77">
        <v>15656</v>
      </c>
      <c r="B191" s="83" t="str">
        <f>VLOOKUP(tabSaldoAta[[#This Row],[CÓDIGO]],tabEstimativa[#Data],2,FALSE)</f>
        <v>TERMINAL A PRESSAO REFORCADO P/ 1 CABO DE COBRE 95MM2 C/ 1</v>
      </c>
      <c r="C191" s="82" t="s">
        <v>2343</v>
      </c>
      <c r="D191" s="80" t="s">
        <v>2012</v>
      </c>
      <c r="E191" s="81">
        <v>2020</v>
      </c>
      <c r="F191" s="78">
        <v>44210</v>
      </c>
      <c r="G191" s="264">
        <v>12</v>
      </c>
      <c r="H191" s="99">
        <v>100</v>
      </c>
      <c r="I191" s="78">
        <v>43733</v>
      </c>
      <c r="J191" s="181">
        <f>SUMIFS(tabConsumoAta[CONSUMIDO],tabConsumoAta[CÓDIGO],tabSaldoAta[[#This Row],[CÓDIGO]],tabConsumoAta[ATA],tabSaldoAta[[#This Row],[CHAVE]])</f>
        <v>20</v>
      </c>
      <c r="K191" s="181">
        <f>SUMIFS(tabAtaCessão[QUANTIDADE],tabAtaCessão[CÓDIGO],tabSaldoAta[[#This Row],[CÓDIGO]],tabAtaCessão[ATA],tabSaldoAta[[#This Row],[CHAVE]])</f>
        <v>0</v>
      </c>
      <c r="L191" s="162">
        <f>tabSaldoAta[[#This Row],[ESTIMATIVA]] - tabSaldoAta[[#This Row],[CONSUMO]] - tabSaldoAta[[#This Row],[CESSÃO]]</f>
        <v>80</v>
      </c>
      <c r="M191" s="92" t="s">
        <v>1551</v>
      </c>
      <c r="N191" s="93">
        <v>43847.618692129632</v>
      </c>
      <c r="O191" s="34" t="s">
        <v>1555</v>
      </c>
    </row>
    <row r="192" spans="1:15" ht="28.8" hidden="1" x14ac:dyDescent="0.3">
      <c r="A192" s="77">
        <v>15664</v>
      </c>
      <c r="B192" s="83" t="str">
        <f>VLOOKUP(tabSaldoAta[[#This Row],[CÓDIGO]],tabEstimativa[#Data],2,FALSE)</f>
        <v>TERMINAL DE COMPRESSÃO TIPO OLHAL PARA CABO DE COBRE 10 MM² COM 1 FURO DE FIXAÇÃO DE COMPRESSÃO.</v>
      </c>
      <c r="C192" s="82" t="s">
        <v>1768</v>
      </c>
      <c r="D192" s="90">
        <v>126</v>
      </c>
      <c r="E192" s="91">
        <v>2019</v>
      </c>
      <c r="F192" s="78">
        <v>43957</v>
      </c>
      <c r="G192" s="264">
        <v>12</v>
      </c>
      <c r="H192" s="99">
        <v>60</v>
      </c>
      <c r="I192" s="78">
        <v>43454</v>
      </c>
      <c r="J192" s="181">
        <f>SUMIFS(tabConsumoAta[CONSUMIDO],tabConsumoAta[CÓDIGO],tabSaldoAta[[#This Row],[CÓDIGO]],tabConsumoAta[ATA],tabSaldoAta[[#This Row],[CHAVE]])</f>
        <v>60</v>
      </c>
      <c r="K192" s="181">
        <f>SUMIFS(tabAtaCessão[QUANTIDADE],tabAtaCessão[CÓDIGO],tabSaldoAta[[#This Row],[CÓDIGO]],tabAtaCessão[ATA],tabSaldoAta[[#This Row],[CHAVE]])</f>
        <v>0</v>
      </c>
      <c r="L192" s="162">
        <f>tabSaldoAta[[#This Row],[ESTIMATIVA]] - tabSaldoAta[[#This Row],[CONSUMO]] - tabSaldoAta[[#This Row],[CESSÃO]]</f>
        <v>0</v>
      </c>
      <c r="M192" s="92" t="s">
        <v>1551</v>
      </c>
      <c r="N192" s="93">
        <v>43684.621898148151</v>
      </c>
      <c r="O192" s="34" t="str">
        <f>"*"</f>
        <v>*</v>
      </c>
    </row>
    <row r="193" spans="1:15" ht="28.8" hidden="1" x14ac:dyDescent="0.3">
      <c r="A193" s="77">
        <v>15668</v>
      </c>
      <c r="B193" s="83" t="str">
        <f>VLOOKUP(tabSaldoAta[[#This Row],[CÓDIGO]],tabEstimativa[#Data],2,FALSE)</f>
        <v>TERMINAL DE COMPRESSÃO TIPO OLHAL PARA CABO DE COBRE 120 MM² COM 1 FURO DE FIXAÇÃO DE COMPRESSÃO.</v>
      </c>
      <c r="C193" s="82" t="s">
        <v>2343</v>
      </c>
      <c r="D193" s="80" t="s">
        <v>2012</v>
      </c>
      <c r="E193" s="81">
        <v>2020</v>
      </c>
      <c r="F193" s="78">
        <v>44210</v>
      </c>
      <c r="G193" s="264">
        <v>12</v>
      </c>
      <c r="H193" s="99">
        <v>70</v>
      </c>
      <c r="I193" s="78">
        <v>43733</v>
      </c>
      <c r="J193" s="181">
        <f>SUMIFS(tabConsumoAta[CONSUMIDO],tabConsumoAta[CÓDIGO],tabSaldoAta[[#This Row],[CÓDIGO]],tabConsumoAta[ATA],tabSaldoAta[[#This Row],[CHAVE]])</f>
        <v>70</v>
      </c>
      <c r="K193" s="181">
        <f>SUMIFS(tabAtaCessão[QUANTIDADE],tabAtaCessão[CÓDIGO],tabSaldoAta[[#This Row],[CÓDIGO]],tabAtaCessão[ATA],tabSaldoAta[[#This Row],[CHAVE]])</f>
        <v>0</v>
      </c>
      <c r="L193" s="162">
        <f>tabSaldoAta[[#This Row],[ESTIMATIVA]] - tabSaldoAta[[#This Row],[CONSUMO]] - tabSaldoAta[[#This Row],[CESSÃO]]</f>
        <v>0</v>
      </c>
      <c r="M193" s="92" t="s">
        <v>1551</v>
      </c>
      <c r="N193" s="93">
        <v>43847.618692129632</v>
      </c>
      <c r="O193" s="34" t="s">
        <v>1555</v>
      </c>
    </row>
    <row r="194" spans="1:15" ht="28.8" hidden="1" x14ac:dyDescent="0.3">
      <c r="A194" s="77">
        <v>15672</v>
      </c>
      <c r="B194" s="83" t="str">
        <f>VLOOKUP(tabSaldoAta[[#This Row],[CÓDIGO]],tabEstimativa[#Data],2,FALSE)</f>
        <v>TERMINAL DE COMPRESSÃO TIPO OLHAL PARA CABO DE COBRE 240 MM² COM 1 FURO DE FIXAÇÃO DE COMPRESSÃO.</v>
      </c>
      <c r="C194" s="82" t="s">
        <v>2343</v>
      </c>
      <c r="D194" s="80" t="s">
        <v>2012</v>
      </c>
      <c r="E194" s="81">
        <v>2020</v>
      </c>
      <c r="F194" s="78">
        <v>44210</v>
      </c>
      <c r="G194" s="264">
        <v>12</v>
      </c>
      <c r="H194" s="99">
        <v>50</v>
      </c>
      <c r="I194" s="78">
        <v>43733</v>
      </c>
      <c r="J194" s="181">
        <f>SUMIFS(tabConsumoAta[CONSUMIDO],tabConsumoAta[CÓDIGO],tabSaldoAta[[#This Row],[CÓDIGO]],tabConsumoAta[ATA],tabSaldoAta[[#This Row],[CHAVE]])</f>
        <v>50</v>
      </c>
      <c r="K194" s="181">
        <f>SUMIFS(tabAtaCessão[QUANTIDADE],tabAtaCessão[CÓDIGO],tabSaldoAta[[#This Row],[CÓDIGO]],tabAtaCessão[ATA],tabSaldoAta[[#This Row],[CHAVE]])</f>
        <v>0</v>
      </c>
      <c r="L194" s="162">
        <f>tabSaldoAta[[#This Row],[ESTIMATIVA]] - tabSaldoAta[[#This Row],[CONSUMO]] - tabSaldoAta[[#This Row],[CESSÃO]]</f>
        <v>0</v>
      </c>
      <c r="M194" s="92" t="s">
        <v>1551</v>
      </c>
      <c r="N194" s="93">
        <v>43847.633657407408</v>
      </c>
      <c r="O194" s="34" t="s">
        <v>1555</v>
      </c>
    </row>
    <row r="195" spans="1:15" hidden="1" x14ac:dyDescent="0.3">
      <c r="A195" s="77">
        <v>15761</v>
      </c>
      <c r="B195" s="83" t="str">
        <f>VLOOKUP(tabSaldoAta[[#This Row],[CÓDIGO]],tabEstimativa[#Data],2,FALSE)</f>
        <v>COTOVELO 45 GRAUS EM PVC RIGIDO SOLDAVEL 2"</v>
      </c>
      <c r="C195" s="82" t="s">
        <v>1663</v>
      </c>
      <c r="D195" s="90">
        <v>228</v>
      </c>
      <c r="E195" s="91">
        <v>2018</v>
      </c>
      <c r="F195" s="78">
        <v>43787</v>
      </c>
      <c r="G195" s="264">
        <v>12</v>
      </c>
      <c r="H195" s="99">
        <v>150</v>
      </c>
      <c r="I195" s="78">
        <v>43307</v>
      </c>
      <c r="J195" s="181">
        <f>SUMIFS(tabConsumoAta[CONSUMIDO],tabConsumoAta[CÓDIGO],tabSaldoAta[[#This Row],[CÓDIGO]],tabConsumoAta[ATA],tabSaldoAta[[#This Row],[CHAVE]])</f>
        <v>0</v>
      </c>
      <c r="K195" s="181">
        <f>SUMIFS(tabAtaCessão[QUANTIDADE],tabAtaCessão[CÓDIGO],tabSaldoAta[[#This Row],[CÓDIGO]],tabAtaCessão[ATA],tabSaldoAta[[#This Row],[CHAVE]])</f>
        <v>0</v>
      </c>
      <c r="L195" s="162">
        <f>tabSaldoAta[[#This Row],[ESTIMATIVA]] - tabSaldoAta[[#This Row],[CONSUMO]] - tabSaldoAta[[#This Row],[CESSÃO]]</f>
        <v>150</v>
      </c>
      <c r="M195" s="92" t="s">
        <v>1551</v>
      </c>
      <c r="N195" s="93">
        <v>43684.621898148151</v>
      </c>
      <c r="O195" s="34" t="str">
        <f>"*"</f>
        <v>*</v>
      </c>
    </row>
    <row r="196" spans="1:15" hidden="1" x14ac:dyDescent="0.3">
      <c r="A196" s="77">
        <v>15761</v>
      </c>
      <c r="B196" s="83" t="str">
        <f>VLOOKUP(tabSaldoAta[[#This Row],[CÓDIGO]],tabEstimativa[#Data],2,FALSE)</f>
        <v>COTOVELO 45 GRAUS EM PVC RIGIDO SOLDAVEL 2"</v>
      </c>
      <c r="C196" s="82" t="s">
        <v>3514</v>
      </c>
      <c r="D196" s="80" t="s">
        <v>3518</v>
      </c>
      <c r="E196" s="81">
        <v>2020</v>
      </c>
      <c r="F196" s="78">
        <v>44286</v>
      </c>
      <c r="G196" s="264">
        <v>12</v>
      </c>
      <c r="H196" s="99">
        <v>0</v>
      </c>
      <c r="I196" s="78">
        <v>43677</v>
      </c>
      <c r="J196" s="181">
        <f>SUMIFS(tabConsumoAta[CONSUMIDO],tabConsumoAta[CÓDIGO],tabSaldoAta[[#This Row],[CÓDIGO]],tabConsumoAta[ATA],tabSaldoAta[[#This Row],[CHAVE]])</f>
        <v>50</v>
      </c>
      <c r="K196" s="181">
        <f>SUMIFS(tabAtaCessão[QUANTIDADE],tabAtaCessão[CÓDIGO],tabSaldoAta[[#This Row],[CÓDIGO]],tabAtaCessão[ATA],tabSaldoAta[[#This Row],[CHAVE]])</f>
        <v>0</v>
      </c>
      <c r="L196" s="162">
        <f>tabSaldoAta[[#This Row],[ESTIMATIVA]] - tabSaldoAta[[#This Row],[CONSUMO]] - tabSaldoAta[[#This Row],[CESSÃO]]</f>
        <v>-50</v>
      </c>
      <c r="M196" s="92" t="s">
        <v>1551</v>
      </c>
      <c r="N196" s="93">
        <v>43945.689120370371</v>
      </c>
      <c r="O196" s="34" t="s">
        <v>1555</v>
      </c>
    </row>
    <row r="197" spans="1:15" hidden="1" x14ac:dyDescent="0.3">
      <c r="A197" s="77">
        <v>15813</v>
      </c>
      <c r="B197" s="83" t="str">
        <f>VLOOKUP(tabSaldoAta[[#This Row],[CÓDIGO]],tabEstimativa[#Data],2,FALSE)</f>
        <v>TIJOLO COMUM DE BARRO MEDINDO 20 X 9 X 4 CM</v>
      </c>
      <c r="C197" s="82" t="s">
        <v>2338</v>
      </c>
      <c r="D197" s="80" t="s">
        <v>2339</v>
      </c>
      <c r="E197" s="81">
        <v>2019</v>
      </c>
      <c r="F197" s="78">
        <v>44182</v>
      </c>
      <c r="G197" s="264">
        <v>12</v>
      </c>
      <c r="H197" s="99">
        <v>6500</v>
      </c>
      <c r="I197" s="78">
        <v>43733</v>
      </c>
      <c r="J197" s="181">
        <f>SUMIFS(tabConsumoAta[CONSUMIDO],tabConsumoAta[CÓDIGO],tabSaldoAta[[#This Row],[CÓDIGO]],tabConsumoAta[ATA],tabSaldoAta[[#This Row],[CHAVE]])</f>
        <v>4300</v>
      </c>
      <c r="K197" s="181">
        <f>SUMIFS(tabAtaCessão[QUANTIDADE],tabAtaCessão[CÓDIGO],tabSaldoAta[[#This Row],[CÓDIGO]],tabAtaCessão[ATA],tabSaldoAta[[#This Row],[CHAVE]])</f>
        <v>0</v>
      </c>
      <c r="L197" s="162">
        <f>tabSaldoAta[[#This Row],[ESTIMATIVA]] - tabSaldoAta[[#This Row],[CONSUMO]] - tabSaldoAta[[#This Row],[CESSÃO]]</f>
        <v>2200</v>
      </c>
      <c r="M197" s="92" t="s">
        <v>1551</v>
      </c>
      <c r="N197" s="93">
        <v>43846.447662037041</v>
      </c>
      <c r="O197" s="34" t="s">
        <v>1555</v>
      </c>
    </row>
    <row r="198" spans="1:15" ht="28.8" hidden="1" x14ac:dyDescent="0.3">
      <c r="A198" s="77">
        <v>16053</v>
      </c>
      <c r="B198" s="83" t="str">
        <f>VLOOKUP(tabSaldoAta[[#This Row],[CÓDIGO]],tabEstimativa[#Data],2,FALSE)</f>
        <v>ADESIVO PARA CHAPISCO, CONCRETO E ARGAMASSA - BALDE COM 18 LITROS - VALIDADE MÍNIMA DE 12 MESES A PARTIR DA DATA DE ENTREGA</v>
      </c>
      <c r="C198" s="82" t="s">
        <v>1567</v>
      </c>
      <c r="D198" s="90">
        <v>47</v>
      </c>
      <c r="E198" s="91">
        <v>2019</v>
      </c>
      <c r="F198" s="78">
        <v>43878</v>
      </c>
      <c r="G198" s="264">
        <v>12</v>
      </c>
      <c r="H198" s="99">
        <v>100</v>
      </c>
      <c r="I198" s="78">
        <v>43319</v>
      </c>
      <c r="J198" s="181">
        <f>SUMIFS(tabConsumoAta[CONSUMIDO],tabConsumoAta[CÓDIGO],tabSaldoAta[[#This Row],[CÓDIGO]],tabConsumoAta[ATA],tabSaldoAta[[#This Row],[CHAVE]])</f>
        <v>60</v>
      </c>
      <c r="K198" s="181">
        <f>SUMIFS(tabAtaCessão[QUANTIDADE],tabAtaCessão[CÓDIGO],tabSaldoAta[[#This Row],[CÓDIGO]],tabAtaCessão[ATA],tabSaldoAta[[#This Row],[CHAVE]])</f>
        <v>0</v>
      </c>
      <c r="L198" s="162">
        <f>tabSaldoAta[[#This Row],[ESTIMATIVA]] - tabSaldoAta[[#This Row],[CONSUMO]] - tabSaldoAta[[#This Row],[CESSÃO]]</f>
        <v>40</v>
      </c>
      <c r="M198" s="92" t="s">
        <v>1551</v>
      </c>
      <c r="N198" s="93">
        <v>43684.621898148151</v>
      </c>
      <c r="O198" s="34" t="str">
        <f>"*"</f>
        <v>*</v>
      </c>
    </row>
    <row r="199" spans="1:15" hidden="1" x14ac:dyDescent="0.3">
      <c r="A199" s="77">
        <v>16363</v>
      </c>
      <c r="B199" s="83" t="str">
        <f>VLOOKUP(tabSaldoAta[[#This Row],[CÓDIGO]],tabEstimativa[#Data],2,FALSE)</f>
        <v>CHAPA DE MADEIRA RESINADA COM 2,20 X 1,10 M ESP. 10,0 MM.</v>
      </c>
      <c r="C199" s="82" t="s">
        <v>1636</v>
      </c>
      <c r="D199" s="80" t="s">
        <v>2023</v>
      </c>
      <c r="E199" s="81">
        <v>2018</v>
      </c>
      <c r="F199" s="78">
        <v>43724</v>
      </c>
      <c r="G199" s="264">
        <v>12</v>
      </c>
      <c r="H199" s="99">
        <v>150</v>
      </c>
      <c r="I199" s="78">
        <v>43353</v>
      </c>
      <c r="J199" s="181">
        <f>SUMIFS(tabConsumoAta[CONSUMIDO],tabConsumoAta[CÓDIGO],tabSaldoAta[[#This Row],[CÓDIGO]],tabConsumoAta[ATA],tabSaldoAta[[#This Row],[CHAVE]])</f>
        <v>576</v>
      </c>
      <c r="K199" s="181">
        <f>SUMIFS(tabAtaCessão[QUANTIDADE],tabAtaCessão[CÓDIGO],tabSaldoAta[[#This Row],[CÓDIGO]],tabAtaCessão[ATA],tabSaldoAta[[#This Row],[CHAVE]])</f>
        <v>0</v>
      </c>
      <c r="L199" s="162">
        <f>tabSaldoAta[[#This Row],[ESTIMATIVA]] - tabSaldoAta[[#This Row],[CONSUMO]] - tabSaldoAta[[#This Row],[CESSÃO]]</f>
        <v>-426</v>
      </c>
      <c r="M199" s="92" t="s">
        <v>1551</v>
      </c>
      <c r="N199" s="93">
        <v>43685.629826388889</v>
      </c>
      <c r="O199" s="34" t="s">
        <v>1555</v>
      </c>
    </row>
    <row r="200" spans="1:15" hidden="1" x14ac:dyDescent="0.3">
      <c r="A200" s="77">
        <v>16363</v>
      </c>
      <c r="B200" s="83" t="str">
        <f>VLOOKUP(tabSaldoAta[[#This Row],[CÓDIGO]],tabEstimativa[#Data],2,FALSE)</f>
        <v>CHAPA DE MADEIRA RESINADA COM 2,20 X 1,10 M ESP. 10,0 MM.</v>
      </c>
      <c r="C200" s="82" t="s">
        <v>2202</v>
      </c>
      <c r="D200" s="80" t="s">
        <v>2203</v>
      </c>
      <c r="E200" s="81">
        <v>2019</v>
      </c>
      <c r="F200" s="78">
        <v>44119</v>
      </c>
      <c r="G200" s="264">
        <v>12</v>
      </c>
      <c r="H200" s="99">
        <v>150</v>
      </c>
      <c r="I200" s="78">
        <v>43353</v>
      </c>
      <c r="J200" s="181">
        <f>SUMIFS(tabConsumoAta[CONSUMIDO],tabConsumoAta[CÓDIGO],tabSaldoAta[[#This Row],[CÓDIGO]],tabConsumoAta[ATA],tabSaldoAta[[#This Row],[CHAVE]])</f>
        <v>100</v>
      </c>
      <c r="K200" s="181">
        <f>SUMIFS(tabAtaCessão[QUANTIDADE],tabAtaCessão[CÓDIGO],tabSaldoAta[[#This Row],[CÓDIGO]],tabAtaCessão[ATA],tabSaldoAta[[#This Row],[CHAVE]])</f>
        <v>0</v>
      </c>
      <c r="L200" s="162">
        <f>tabSaldoAta[[#This Row],[ESTIMATIVA]] - tabSaldoAta[[#This Row],[CONSUMO]] - tabSaldoAta[[#This Row],[CESSÃO]]</f>
        <v>50</v>
      </c>
      <c r="M200" s="92" t="s">
        <v>2196</v>
      </c>
      <c r="N200" s="93">
        <v>43760.631319444445</v>
      </c>
      <c r="O200" s="34" t="s">
        <v>1555</v>
      </c>
    </row>
    <row r="201" spans="1:15" hidden="1" x14ac:dyDescent="0.3">
      <c r="A201" s="77">
        <v>16365</v>
      </c>
      <c r="B201" s="83" t="str">
        <f>VLOOKUP(tabSaldoAta[[#This Row],[CÓDIGO]],tabEstimativa[#Data],2,FALSE)</f>
        <v>CHAPA DE MADEIRA RESINADA COM 2,20 X 1,10 M ESP. 15,0 MM</v>
      </c>
      <c r="C201" s="82" t="s">
        <v>1636</v>
      </c>
      <c r="D201" s="80" t="s">
        <v>2023</v>
      </c>
      <c r="E201" s="81">
        <v>2018</v>
      </c>
      <c r="F201" s="78">
        <v>43724</v>
      </c>
      <c r="G201" s="264">
        <v>12</v>
      </c>
      <c r="H201" s="99">
        <v>300</v>
      </c>
      <c r="I201" s="78">
        <v>43353</v>
      </c>
      <c r="J201" s="181">
        <f>SUMIFS(tabConsumoAta[CONSUMIDO],tabConsumoAta[CÓDIGO],tabSaldoAta[[#This Row],[CÓDIGO]],tabConsumoAta[ATA],tabSaldoAta[[#This Row],[CHAVE]])</f>
        <v>853</v>
      </c>
      <c r="K201" s="181">
        <f>SUMIFS(tabAtaCessão[QUANTIDADE],tabAtaCessão[CÓDIGO],tabSaldoAta[[#This Row],[CÓDIGO]],tabAtaCessão[ATA],tabSaldoAta[[#This Row],[CHAVE]])</f>
        <v>0</v>
      </c>
      <c r="L201" s="162">
        <f>tabSaldoAta[[#This Row],[ESTIMATIVA]] - tabSaldoAta[[#This Row],[CONSUMO]] - tabSaldoAta[[#This Row],[CESSÃO]]</f>
        <v>-553</v>
      </c>
      <c r="M201" s="92" t="s">
        <v>1551</v>
      </c>
      <c r="N201" s="93">
        <v>43685.629826388889</v>
      </c>
      <c r="O201" s="34" t="s">
        <v>1555</v>
      </c>
    </row>
    <row r="202" spans="1:15" hidden="1" x14ac:dyDescent="0.3">
      <c r="A202" s="77">
        <v>16365</v>
      </c>
      <c r="B202" s="83" t="str">
        <f>VLOOKUP(tabSaldoAta[[#This Row],[CÓDIGO]],tabEstimativa[#Data],2,FALSE)</f>
        <v>CHAPA DE MADEIRA RESINADA COM 2,20 X 1,10 M ESP. 15,0 MM</v>
      </c>
      <c r="C202" s="82" t="s">
        <v>2202</v>
      </c>
      <c r="D202" s="80" t="s">
        <v>2203</v>
      </c>
      <c r="E202" s="81">
        <v>2019</v>
      </c>
      <c r="F202" s="78">
        <v>44119</v>
      </c>
      <c r="G202" s="264">
        <v>12</v>
      </c>
      <c r="H202" s="99">
        <v>300</v>
      </c>
      <c r="I202" s="78">
        <v>43353</v>
      </c>
      <c r="J202" s="181">
        <f>SUMIFS(tabConsumoAta[CONSUMIDO],tabConsumoAta[CÓDIGO],tabSaldoAta[[#This Row],[CÓDIGO]],tabConsumoAta[ATA],tabSaldoAta[[#This Row],[CHAVE]])</f>
        <v>150</v>
      </c>
      <c r="K202" s="181">
        <f>SUMIFS(tabAtaCessão[QUANTIDADE],tabAtaCessão[CÓDIGO],tabSaldoAta[[#This Row],[CÓDIGO]],tabAtaCessão[ATA],tabSaldoAta[[#This Row],[CHAVE]])</f>
        <v>0</v>
      </c>
      <c r="L202" s="162">
        <f>tabSaldoAta[[#This Row],[ESTIMATIVA]] - tabSaldoAta[[#This Row],[CONSUMO]] - tabSaldoAta[[#This Row],[CESSÃO]]</f>
        <v>150</v>
      </c>
      <c r="M202" s="92" t="s">
        <v>2196</v>
      </c>
      <c r="N202" s="93">
        <v>43760.631319444445</v>
      </c>
      <c r="O202" s="34" t="s">
        <v>1555</v>
      </c>
    </row>
    <row r="203" spans="1:15" hidden="1" x14ac:dyDescent="0.3">
      <c r="A203" s="77">
        <v>16528</v>
      </c>
      <c r="B203" s="83" t="str">
        <f>VLOOKUP(tabSaldoAta[[#This Row],[CÓDIGO]],tabEstimativa[#Data],2,FALSE)</f>
        <v>GARRAFA TERMICA - 1 LITRO, TAMPA EM FORMATO DE ROSCA</v>
      </c>
      <c r="C203" s="82" t="s">
        <v>2010</v>
      </c>
      <c r="D203" s="80" t="s">
        <v>2011</v>
      </c>
      <c r="E203" s="81">
        <v>2018</v>
      </c>
      <c r="F203" s="78">
        <v>43480</v>
      </c>
      <c r="G203" s="264">
        <v>12</v>
      </c>
      <c r="H203" s="99">
        <v>650</v>
      </c>
      <c r="I203" s="78">
        <v>43006</v>
      </c>
      <c r="J203" s="181">
        <f>SUMIFS(tabConsumoAta[CONSUMIDO],tabConsumoAta[CÓDIGO],tabSaldoAta[[#This Row],[CÓDIGO]],tabConsumoAta[ATA],tabSaldoAta[[#This Row],[CHAVE]])</f>
        <v>279</v>
      </c>
      <c r="K203" s="181">
        <f>SUMIFS(tabAtaCessão[QUANTIDADE],tabAtaCessão[CÓDIGO],tabSaldoAta[[#This Row],[CÓDIGO]],tabAtaCessão[ATA],tabSaldoAta[[#This Row],[CHAVE]])</f>
        <v>0</v>
      </c>
      <c r="L203" s="162">
        <f>tabSaldoAta[[#This Row],[ESTIMATIVA]] - tabSaldoAta[[#This Row],[CONSUMO]] - tabSaldoAta[[#This Row],[CESSÃO]]</f>
        <v>371</v>
      </c>
      <c r="M203" s="92" t="s">
        <v>1551</v>
      </c>
      <c r="N203" s="93">
        <v>43685.395995370367</v>
      </c>
      <c r="O203" s="34" t="s">
        <v>1555</v>
      </c>
    </row>
    <row r="204" spans="1:15" hidden="1" x14ac:dyDescent="0.3">
      <c r="A204" s="77">
        <v>16528</v>
      </c>
      <c r="B204" s="83" t="str">
        <f>VLOOKUP(tabSaldoAta[[#This Row],[CÓDIGO]],tabEstimativa[#Data],2,FALSE)</f>
        <v>GARRAFA TERMICA - 1 LITRO, TAMPA EM FORMATO DE ROSCA</v>
      </c>
      <c r="C204" s="82" t="s">
        <v>1709</v>
      </c>
      <c r="D204" s="94" t="s">
        <v>2012</v>
      </c>
      <c r="E204" s="95">
        <v>2019</v>
      </c>
      <c r="F204" s="78">
        <v>43850</v>
      </c>
      <c r="G204" s="264">
        <v>12</v>
      </c>
      <c r="H204" s="99">
        <v>1100</v>
      </c>
      <c r="I204" s="78">
        <v>43397</v>
      </c>
      <c r="J204" s="181">
        <f>SUMIFS(tabConsumoAta[CONSUMIDO],tabConsumoAta[CÓDIGO],tabSaldoAta[[#This Row],[CÓDIGO]],tabConsumoAta[ATA],tabSaldoAta[[#This Row],[CHAVE]])</f>
        <v>1181</v>
      </c>
      <c r="K204" s="181">
        <f>SUMIFS(tabAtaCessão[QUANTIDADE],tabAtaCessão[CÓDIGO],tabSaldoAta[[#This Row],[CÓDIGO]],tabAtaCessão[ATA],tabSaldoAta[[#This Row],[CHAVE]])</f>
        <v>0</v>
      </c>
      <c r="L204" s="162">
        <f>tabSaldoAta[[#This Row],[ESTIMATIVA]] - tabSaldoAta[[#This Row],[CONSUMO]] - tabSaldoAta[[#This Row],[CESSÃO]]</f>
        <v>-81</v>
      </c>
      <c r="M204" s="96" t="s">
        <v>1551</v>
      </c>
      <c r="N204" s="97">
        <v>43685.40420138889</v>
      </c>
      <c r="O204" s="34" t="s">
        <v>1555</v>
      </c>
    </row>
    <row r="205" spans="1:15" hidden="1" x14ac:dyDescent="0.3">
      <c r="A205" s="77">
        <v>16528</v>
      </c>
      <c r="B205" s="83" t="str">
        <f>VLOOKUP(tabSaldoAta[[#This Row],[CÓDIGO]],tabEstimativa[#Data],2,FALSE)</f>
        <v>GARRAFA TERMICA - 1 LITRO, TAMPA EM FORMATO DE ROSCA</v>
      </c>
      <c r="C205" s="82" t="s">
        <v>2327</v>
      </c>
      <c r="D205" s="80" t="s">
        <v>2328</v>
      </c>
      <c r="E205" s="81">
        <v>2019</v>
      </c>
      <c r="F205" s="78">
        <v>44179</v>
      </c>
      <c r="G205" s="264">
        <v>12</v>
      </c>
      <c r="H205" s="99">
        <v>1350</v>
      </c>
      <c r="I205" s="78">
        <v>43742</v>
      </c>
      <c r="J205" s="181">
        <f>SUMIFS(tabConsumoAta[CONSUMIDO],tabConsumoAta[CÓDIGO],tabSaldoAta[[#This Row],[CÓDIGO]],tabConsumoAta[ATA],tabSaldoAta[[#This Row],[CHAVE]])</f>
        <v>1350</v>
      </c>
      <c r="K205" s="181">
        <f>SUMIFS(tabAtaCessão[QUANTIDADE],tabAtaCessão[CÓDIGO],tabSaldoAta[[#This Row],[CÓDIGO]],tabAtaCessão[ATA],tabSaldoAta[[#This Row],[CHAVE]])</f>
        <v>0</v>
      </c>
      <c r="L205" s="162">
        <f>tabSaldoAta[[#This Row],[ESTIMATIVA]] - tabSaldoAta[[#This Row],[CONSUMO]] - tabSaldoAta[[#This Row],[CESSÃO]]</f>
        <v>0</v>
      </c>
      <c r="M205" s="92" t="s">
        <v>1551</v>
      </c>
      <c r="N205" s="93">
        <v>43815.615578703706</v>
      </c>
      <c r="O205" s="34" t="s">
        <v>1555</v>
      </c>
    </row>
    <row r="206" spans="1:15" hidden="1" x14ac:dyDescent="0.3">
      <c r="A206" s="77">
        <v>16532</v>
      </c>
      <c r="B206" s="83" t="str">
        <f>VLOOKUP(tabSaldoAta[[#This Row],[CÓDIGO]],tabEstimativa[#Data],2,FALSE)</f>
        <v>GARRAFA TÉRMICA - 5 LITROS, CORES A DEFINIR</v>
      </c>
      <c r="C206" s="82" t="s">
        <v>2010</v>
      </c>
      <c r="D206" s="80" t="s">
        <v>2011</v>
      </c>
      <c r="E206" s="81">
        <v>2018</v>
      </c>
      <c r="F206" s="78">
        <v>43480</v>
      </c>
      <c r="G206" s="264">
        <v>12</v>
      </c>
      <c r="H206" s="99">
        <v>110</v>
      </c>
      <c r="I206" s="78">
        <v>43006</v>
      </c>
      <c r="J206" s="181">
        <f>SUMIFS(tabConsumoAta[CONSUMIDO],tabConsumoAta[CÓDIGO],tabSaldoAta[[#This Row],[CÓDIGO]],tabConsumoAta[ATA],tabSaldoAta[[#This Row],[CHAVE]])</f>
        <v>0</v>
      </c>
      <c r="K206" s="181">
        <f>SUMIFS(tabAtaCessão[QUANTIDADE],tabAtaCessão[CÓDIGO],tabSaldoAta[[#This Row],[CÓDIGO]],tabAtaCessão[ATA],tabSaldoAta[[#This Row],[CHAVE]])</f>
        <v>0</v>
      </c>
      <c r="L206" s="162">
        <f>tabSaldoAta[[#This Row],[ESTIMATIVA]] - tabSaldoAta[[#This Row],[CONSUMO]] - tabSaldoAta[[#This Row],[CESSÃO]]</f>
        <v>110</v>
      </c>
      <c r="M206" s="92" t="s">
        <v>1551</v>
      </c>
      <c r="N206" s="93">
        <v>43685.395995370367</v>
      </c>
      <c r="O206" s="34" t="s">
        <v>1555</v>
      </c>
    </row>
    <row r="207" spans="1:15" hidden="1" x14ac:dyDescent="0.3">
      <c r="A207" s="77">
        <v>16532</v>
      </c>
      <c r="B207" s="83" t="str">
        <f>VLOOKUP(tabSaldoAta[[#This Row],[CÓDIGO]],tabEstimativa[#Data],2,FALSE)</f>
        <v>GARRAFA TÉRMICA - 5 LITROS, CORES A DEFINIR</v>
      </c>
      <c r="C207" s="82" t="s">
        <v>1709</v>
      </c>
      <c r="D207" s="80" t="s">
        <v>2012</v>
      </c>
      <c r="E207" s="81">
        <v>2019</v>
      </c>
      <c r="F207" s="78">
        <v>43850</v>
      </c>
      <c r="G207" s="264">
        <v>12</v>
      </c>
      <c r="H207" s="99">
        <v>0</v>
      </c>
      <c r="I207" s="78">
        <v>43397</v>
      </c>
      <c r="J207" s="181">
        <f>SUMIFS(tabConsumoAta[CONSUMIDO],tabConsumoAta[CÓDIGO],tabSaldoAta[[#This Row],[CÓDIGO]],tabConsumoAta[ATA],tabSaldoAta[[#This Row],[CHAVE]])</f>
        <v>0</v>
      </c>
      <c r="K207" s="181">
        <f>SUMIFS(tabAtaCessão[QUANTIDADE],tabAtaCessão[CÓDIGO],tabSaldoAta[[#This Row],[CÓDIGO]],tabAtaCessão[ATA],tabSaldoAta[[#This Row],[CHAVE]])</f>
        <v>0</v>
      </c>
      <c r="L207" s="162">
        <f>tabSaldoAta[[#This Row],[ESTIMATIVA]] - tabSaldoAta[[#This Row],[CONSUMO]] - tabSaldoAta[[#This Row],[CESSÃO]]</f>
        <v>0</v>
      </c>
      <c r="M207" s="92" t="s">
        <v>1551</v>
      </c>
      <c r="N207" s="93">
        <v>43685.40420138889</v>
      </c>
      <c r="O207" s="34" t="s">
        <v>1555</v>
      </c>
    </row>
    <row r="208" spans="1:15" hidden="1" x14ac:dyDescent="0.3">
      <c r="A208" s="77">
        <v>16571</v>
      </c>
      <c r="B208" s="83" t="str">
        <f>VLOOKUP(tabSaldoAta[[#This Row],[CÓDIGO]],tabEstimativa[#Data],2,FALSE)</f>
        <v>INSETICIDA AEROSOL A BASE DE AGUA - FRASCO COM 300 ML</v>
      </c>
      <c r="C208" s="82" t="s">
        <v>1675</v>
      </c>
      <c r="D208" s="90">
        <v>235</v>
      </c>
      <c r="E208" s="91">
        <v>2018</v>
      </c>
      <c r="F208" s="78">
        <v>43798</v>
      </c>
      <c r="G208" s="264">
        <v>12</v>
      </c>
      <c r="H208" s="99">
        <v>3800</v>
      </c>
      <c r="I208" s="78">
        <v>43663</v>
      </c>
      <c r="J208" s="181">
        <f>SUMIFS(tabConsumoAta[CONSUMIDO],tabConsumoAta[CÓDIGO],tabSaldoAta[[#This Row],[CÓDIGO]],tabConsumoAta[ATA],tabSaldoAta[[#This Row],[CHAVE]])</f>
        <v>3620</v>
      </c>
      <c r="K208" s="181">
        <f>SUMIFS(tabAtaCessão[QUANTIDADE],tabAtaCessão[CÓDIGO],tabSaldoAta[[#This Row],[CÓDIGO]],tabAtaCessão[ATA],tabSaldoAta[[#This Row],[CHAVE]])</f>
        <v>0</v>
      </c>
      <c r="L208" s="162">
        <f>tabSaldoAta[[#This Row],[ESTIMATIVA]] - tabSaldoAta[[#This Row],[CONSUMO]] - tabSaldoAta[[#This Row],[CESSÃO]]</f>
        <v>180</v>
      </c>
      <c r="M208" s="92" t="s">
        <v>1551</v>
      </c>
      <c r="N208" s="93">
        <v>43684.621898148151</v>
      </c>
      <c r="O208" s="34" t="str">
        <f>"*"</f>
        <v>*</v>
      </c>
    </row>
    <row r="209" spans="1:15" hidden="1" x14ac:dyDescent="0.3">
      <c r="A209" s="77">
        <v>16571</v>
      </c>
      <c r="B209" s="83" t="str">
        <f>VLOOKUP(tabSaldoAta[[#This Row],[CÓDIGO]],tabEstimativa[#Data],2,FALSE)</f>
        <v>INSETICIDA AEROSOL A BASE DE AGUA - FRASCO COM 300 ML</v>
      </c>
      <c r="C209" s="82" t="s">
        <v>2200</v>
      </c>
      <c r="D209" s="80" t="s">
        <v>2201</v>
      </c>
      <c r="E209" s="81">
        <v>2019</v>
      </c>
      <c r="F209" s="78">
        <v>44099</v>
      </c>
      <c r="G209" s="264">
        <v>12</v>
      </c>
      <c r="H209" s="99">
        <v>3800</v>
      </c>
      <c r="I209" s="78">
        <v>43663</v>
      </c>
      <c r="J209" s="181">
        <f>SUMIFS(tabConsumoAta[CONSUMIDO],tabConsumoAta[CÓDIGO],tabSaldoAta[[#This Row],[CÓDIGO]],tabConsumoAta[ATA],tabSaldoAta[[#This Row],[CHAVE]])</f>
        <v>2500</v>
      </c>
      <c r="K209" s="181">
        <f>SUMIFS(tabAtaCessão[QUANTIDADE],tabAtaCessão[CÓDIGO],tabSaldoAta[[#This Row],[CÓDIGO]],tabAtaCessão[ATA],tabSaldoAta[[#This Row],[CHAVE]])</f>
        <v>0</v>
      </c>
      <c r="L209" s="162">
        <f>tabSaldoAta[[#This Row],[ESTIMATIVA]] - tabSaldoAta[[#This Row],[CONSUMO]] - tabSaldoAta[[#This Row],[CESSÃO]]</f>
        <v>1300</v>
      </c>
      <c r="M209" s="92" t="s">
        <v>2196</v>
      </c>
      <c r="N209" s="93">
        <v>43755.469444444447</v>
      </c>
      <c r="O209" s="34" t="s">
        <v>1555</v>
      </c>
    </row>
    <row r="210" spans="1:15" hidden="1" x14ac:dyDescent="0.3">
      <c r="A210" s="77">
        <v>16956</v>
      </c>
      <c r="B210" s="83" t="str">
        <f>VLOOKUP(tabSaldoAta[[#This Row],[CÓDIGO]],tabEstimativa[#Data],2,FALSE)</f>
        <v>PLUG EM PVC RÍGIDO - ROSQUEÁVEL  - 3/4".</v>
      </c>
      <c r="C210" s="82" t="s">
        <v>1743</v>
      </c>
      <c r="D210" s="90">
        <v>76</v>
      </c>
      <c r="E210" s="91">
        <v>2019</v>
      </c>
      <c r="F210" s="78">
        <v>43899</v>
      </c>
      <c r="G210" s="264">
        <v>12</v>
      </c>
      <c r="H210" s="99">
        <v>200</v>
      </c>
      <c r="I210" s="78">
        <v>43418</v>
      </c>
      <c r="J210" s="181">
        <f>SUMIFS(tabConsumoAta[CONSUMIDO],tabConsumoAta[CÓDIGO],tabSaldoAta[[#This Row],[CÓDIGO]],tabConsumoAta[ATA],tabSaldoAta[[#This Row],[CHAVE]])</f>
        <v>0</v>
      </c>
      <c r="K210" s="181">
        <f>SUMIFS(tabAtaCessão[QUANTIDADE],tabAtaCessão[CÓDIGO],tabSaldoAta[[#This Row],[CÓDIGO]],tabAtaCessão[ATA],tabSaldoAta[[#This Row],[CHAVE]])</f>
        <v>0</v>
      </c>
      <c r="L210" s="162">
        <f>tabSaldoAta[[#This Row],[ESTIMATIVA]] - tabSaldoAta[[#This Row],[CONSUMO]] - tabSaldoAta[[#This Row],[CESSÃO]]</f>
        <v>200</v>
      </c>
      <c r="M210" s="92" t="s">
        <v>1551</v>
      </c>
      <c r="N210" s="93">
        <v>43684.621898148151</v>
      </c>
      <c r="O210" s="34" t="str">
        <f>"*"</f>
        <v>*</v>
      </c>
    </row>
    <row r="211" spans="1:15" hidden="1" x14ac:dyDescent="0.3">
      <c r="A211" s="77">
        <v>16956</v>
      </c>
      <c r="B211" s="83" t="str">
        <f>VLOOKUP(tabSaldoAta[[#This Row],[CÓDIGO]],tabEstimativa[#Data],2,FALSE)</f>
        <v>PLUG EM PVC RÍGIDO - ROSQUEÁVEL  - 3/4".</v>
      </c>
      <c r="C211" s="82" t="s">
        <v>3541</v>
      </c>
      <c r="D211" s="80" t="s">
        <v>3542</v>
      </c>
      <c r="E211" s="81">
        <v>2020</v>
      </c>
      <c r="F211" s="78">
        <v>44313</v>
      </c>
      <c r="G211" s="264">
        <v>12</v>
      </c>
      <c r="H211" s="99">
        <v>200</v>
      </c>
      <c r="I211" s="78">
        <v>43762</v>
      </c>
      <c r="J211" s="181">
        <f>SUMIFS(tabConsumoAta[CONSUMIDO],tabConsumoAta[CÓDIGO],tabSaldoAta[[#This Row],[CÓDIGO]],tabConsumoAta[ATA],tabSaldoAta[[#This Row],[CHAVE]])</f>
        <v>200</v>
      </c>
      <c r="K211" s="181">
        <f>SUMIFS(tabAtaCessão[QUANTIDADE],tabAtaCessão[CÓDIGO],tabSaldoAta[[#This Row],[CÓDIGO]],tabAtaCessão[ATA],tabSaldoAta[[#This Row],[CHAVE]])</f>
        <v>0</v>
      </c>
      <c r="L211" s="162">
        <f>tabSaldoAta[[#This Row],[ESTIMATIVA]] - tabSaldoAta[[#This Row],[CONSUMO]] - tabSaldoAta[[#This Row],[CESSÃO]]</f>
        <v>0</v>
      </c>
      <c r="M211" s="92" t="s">
        <v>1551</v>
      </c>
      <c r="N211" s="93">
        <v>43949.603368055556</v>
      </c>
      <c r="O211" s="34" t="s">
        <v>1555</v>
      </c>
    </row>
    <row r="212" spans="1:15" hidden="1" x14ac:dyDescent="0.3">
      <c r="A212" s="77">
        <v>16978</v>
      </c>
      <c r="B212" s="83" t="str">
        <f>VLOOKUP(tabSaldoAta[[#This Row],[CÓDIGO]],tabEstimativa[#Data],2,FALSE)</f>
        <v>PLUG EM PVC RÍGIDO - ROSQUEÁVEL  - 1/2".</v>
      </c>
      <c r="C212" s="82" t="s">
        <v>1743</v>
      </c>
      <c r="D212" s="90">
        <v>76</v>
      </c>
      <c r="E212" s="91">
        <v>2019</v>
      </c>
      <c r="F212" s="78">
        <v>43899</v>
      </c>
      <c r="G212" s="264">
        <v>12</v>
      </c>
      <c r="H212" s="99">
        <v>150</v>
      </c>
      <c r="I212" s="78">
        <v>43418</v>
      </c>
      <c r="J212" s="181">
        <f>SUMIFS(tabConsumoAta[CONSUMIDO],tabConsumoAta[CÓDIGO],tabSaldoAta[[#This Row],[CÓDIGO]],tabConsumoAta[ATA],tabSaldoAta[[#This Row],[CHAVE]])</f>
        <v>0</v>
      </c>
      <c r="K212" s="181">
        <f>SUMIFS(tabAtaCessão[QUANTIDADE],tabAtaCessão[CÓDIGO],tabSaldoAta[[#This Row],[CÓDIGO]],tabAtaCessão[ATA],tabSaldoAta[[#This Row],[CHAVE]])</f>
        <v>0</v>
      </c>
      <c r="L212" s="162">
        <f>tabSaldoAta[[#This Row],[ESTIMATIVA]] - tabSaldoAta[[#This Row],[CONSUMO]] - tabSaldoAta[[#This Row],[CESSÃO]]</f>
        <v>150</v>
      </c>
      <c r="M212" s="92" t="s">
        <v>1551</v>
      </c>
      <c r="N212" s="93">
        <v>43684.621898148151</v>
      </c>
      <c r="O212" s="34" t="str">
        <f>"*"</f>
        <v>*</v>
      </c>
    </row>
    <row r="213" spans="1:15" hidden="1" x14ac:dyDescent="0.3">
      <c r="A213" s="77">
        <v>16978</v>
      </c>
      <c r="B213" s="83" t="str">
        <f>VLOOKUP(tabSaldoAta[[#This Row],[CÓDIGO]],tabEstimativa[#Data],2,FALSE)</f>
        <v>PLUG EM PVC RÍGIDO - ROSQUEÁVEL  - 1/2".</v>
      </c>
      <c r="C213" s="82" t="s">
        <v>3541</v>
      </c>
      <c r="D213" s="80" t="s">
        <v>3542</v>
      </c>
      <c r="E213" s="81">
        <v>2020</v>
      </c>
      <c r="F213" s="78">
        <v>44313</v>
      </c>
      <c r="G213" s="264">
        <v>12</v>
      </c>
      <c r="H213" s="99">
        <v>400</v>
      </c>
      <c r="I213" s="78">
        <v>43762</v>
      </c>
      <c r="J213" s="181">
        <f>SUMIFS(tabConsumoAta[CONSUMIDO],tabConsumoAta[CÓDIGO],tabSaldoAta[[#This Row],[CÓDIGO]],tabConsumoAta[ATA],tabSaldoAta[[#This Row],[CHAVE]])</f>
        <v>900</v>
      </c>
      <c r="K213" s="181">
        <f>SUMIFS(tabAtaCessão[QUANTIDADE],tabAtaCessão[CÓDIGO],tabSaldoAta[[#This Row],[CÓDIGO]],tabAtaCessão[ATA],tabSaldoAta[[#This Row],[CHAVE]])</f>
        <v>0</v>
      </c>
      <c r="L213" s="162">
        <f>tabSaldoAta[[#This Row],[ESTIMATIVA]] - tabSaldoAta[[#This Row],[CONSUMO]] - tabSaldoAta[[#This Row],[CESSÃO]]</f>
        <v>-500</v>
      </c>
      <c r="M213" s="92" t="s">
        <v>1551</v>
      </c>
      <c r="N213" s="93">
        <v>43949.603368055556</v>
      </c>
      <c r="O213" s="34" t="s">
        <v>1555</v>
      </c>
    </row>
    <row r="214" spans="1:15" ht="43.2" hidden="1" x14ac:dyDescent="0.3">
      <c r="A214" s="77">
        <v>17115</v>
      </c>
      <c r="B214" s="83" t="str">
        <f>VLOOKUP(tabSaldoAta[[#This Row],[CÓDIGO]],tabEstimativa[#Data],2,FALSE)</f>
        <v>GUARDANAPO DE PAPEL 23 X 22 CM - PACOTE COM 50 UNIDADES. EM FOLHA AMPLA, FIBRAS 100% CELULÓSICAS,  COR BRANCA, MACIO, COM ALTO PODER DE ABSORÇÃO, EM  EMBALAGEM  COM 50 (CINQUENTA) UNIDADES, ACONDICIONADO EM CAIXA - PODENDO VARIAR +/- 2 MM</v>
      </c>
      <c r="C214" s="82" t="s">
        <v>2024</v>
      </c>
      <c r="D214" s="80" t="s">
        <v>2023</v>
      </c>
      <c r="E214" s="81">
        <v>2019</v>
      </c>
      <c r="F214" s="78">
        <v>44048</v>
      </c>
      <c r="G214" s="264">
        <v>12</v>
      </c>
      <c r="H214" s="99">
        <v>8000</v>
      </c>
      <c r="I214" s="78">
        <v>43593</v>
      </c>
      <c r="J214" s="181">
        <f>SUMIFS(tabConsumoAta[CONSUMIDO],tabConsumoAta[CÓDIGO],tabSaldoAta[[#This Row],[CÓDIGO]],tabConsumoAta[ATA],tabSaldoAta[[#This Row],[CHAVE]])</f>
        <v>8000</v>
      </c>
      <c r="K214" s="181">
        <f>SUMIFS(tabAtaCessão[QUANTIDADE],tabAtaCessão[CÓDIGO],tabSaldoAta[[#This Row],[CÓDIGO]],tabAtaCessão[ATA],tabSaldoAta[[#This Row],[CHAVE]])</f>
        <v>0</v>
      </c>
      <c r="L214" s="162">
        <f>tabSaldoAta[[#This Row],[ESTIMATIVA]] - tabSaldoAta[[#This Row],[CONSUMO]] - tabSaldoAta[[#This Row],[CESSÃO]]</f>
        <v>0</v>
      </c>
      <c r="M214" s="92" t="s">
        <v>1551</v>
      </c>
      <c r="N214" s="93">
        <v>43720.423750000002</v>
      </c>
      <c r="O214" s="34" t="s">
        <v>1555</v>
      </c>
    </row>
    <row r="215" spans="1:15" hidden="1" x14ac:dyDescent="0.3">
      <c r="A215" s="77">
        <v>17132</v>
      </c>
      <c r="B215" s="83" t="str">
        <f>VLOOKUP(tabSaldoAta[[#This Row],[CÓDIGO]],tabEstimativa[#Data],2,FALSE)</f>
        <v>ELASTICO - EMBALAGEM COM 100GR</v>
      </c>
      <c r="C215" s="82" t="s">
        <v>1570</v>
      </c>
      <c r="D215" s="121" t="s">
        <v>2085</v>
      </c>
      <c r="E215" s="122">
        <v>2019</v>
      </c>
      <c r="F215" s="78">
        <v>43922</v>
      </c>
      <c r="G215" s="264">
        <v>12</v>
      </c>
      <c r="H215" s="123">
        <v>3000</v>
      </c>
      <c r="I215" s="78">
        <v>43454</v>
      </c>
      <c r="J215" s="181">
        <f>SUMIFS(tabConsumoAta[CONSUMIDO],tabConsumoAta[CÓDIGO],tabSaldoAta[[#This Row],[CÓDIGO]],tabConsumoAta[ATA],tabSaldoAta[[#This Row],[CHAVE]])</f>
        <v>1200</v>
      </c>
      <c r="K215" s="181">
        <f>SUMIFS(tabAtaCessão[QUANTIDADE],tabAtaCessão[CÓDIGO],tabSaldoAta[[#This Row],[CÓDIGO]],tabAtaCessão[ATA],tabSaldoAta[[#This Row],[CHAVE]])</f>
        <v>0</v>
      </c>
      <c r="L215" s="162">
        <f>tabSaldoAta[[#This Row],[ESTIMATIVA]] - tabSaldoAta[[#This Row],[CONSUMO]] - tabSaldoAta[[#This Row],[CESSÃO]]</f>
        <v>1800</v>
      </c>
      <c r="M215" s="124" t="s">
        <v>1551</v>
      </c>
      <c r="N215" s="125">
        <v>43699.398275462961</v>
      </c>
      <c r="O215" s="34" t="s">
        <v>1555</v>
      </c>
    </row>
    <row r="216" spans="1:15" hidden="1" x14ac:dyDescent="0.3">
      <c r="A216" s="77">
        <v>17132</v>
      </c>
      <c r="B216" s="83" t="str">
        <f>VLOOKUP(tabSaldoAta[[#This Row],[CÓDIGO]],tabEstimativa[#Data],2,FALSE)</f>
        <v>ELASTICO - EMBALAGEM COM 100GR</v>
      </c>
      <c r="C216" s="82" t="s">
        <v>3533</v>
      </c>
      <c r="D216" s="80" t="s">
        <v>3534</v>
      </c>
      <c r="E216" s="81">
        <v>2020</v>
      </c>
      <c r="F216" s="78">
        <v>44309</v>
      </c>
      <c r="G216" s="264">
        <v>12</v>
      </c>
      <c r="H216" s="99">
        <v>1000</v>
      </c>
      <c r="I216" s="78">
        <v>43818</v>
      </c>
      <c r="J216" s="181">
        <f>SUMIFS(tabConsumoAta[CONSUMIDO],tabConsumoAta[CÓDIGO],tabSaldoAta[[#This Row],[CÓDIGO]],tabConsumoAta[ATA],tabSaldoAta[[#This Row],[CHAVE]])</f>
        <v>800</v>
      </c>
      <c r="K216" s="181">
        <f>SUMIFS(tabAtaCessão[QUANTIDADE],tabAtaCessão[CÓDIGO],tabSaldoAta[[#This Row],[CÓDIGO]],tabAtaCessão[ATA],tabSaldoAta[[#This Row],[CHAVE]])</f>
        <v>200</v>
      </c>
      <c r="L216" s="162">
        <f>tabSaldoAta[[#This Row],[ESTIMATIVA]] - tabSaldoAta[[#This Row],[CONSUMO]] - tabSaldoAta[[#This Row],[CESSÃO]]</f>
        <v>0</v>
      </c>
      <c r="M216" s="92" t="s">
        <v>1551</v>
      </c>
      <c r="N216" s="93">
        <v>43948.44835648148</v>
      </c>
      <c r="O216" s="34" t="s">
        <v>1555</v>
      </c>
    </row>
    <row r="217" spans="1:15" hidden="1" x14ac:dyDescent="0.3">
      <c r="A217" s="77">
        <v>17136</v>
      </c>
      <c r="B217" s="83" t="str">
        <f>VLOOKUP(tabSaldoAta[[#This Row],[CÓDIGO]],tabEstimativa[#Data],2,FALSE)</f>
        <v>GRAMPO 26/6, COBREADO, P/ GRAMPEADOR - CX C/ 5000 UNIDADES.</v>
      </c>
      <c r="C217" s="82" t="s">
        <v>2082</v>
      </c>
      <c r="D217" s="80" t="s">
        <v>2084</v>
      </c>
      <c r="E217" s="81">
        <v>2019</v>
      </c>
      <c r="F217" s="78">
        <v>44035</v>
      </c>
      <c r="G217" s="264">
        <v>12</v>
      </c>
      <c r="H217" s="99">
        <v>3000</v>
      </c>
      <c r="I217" s="78">
        <v>43454</v>
      </c>
      <c r="J217" s="181">
        <f>SUMIFS(tabConsumoAta[CONSUMIDO],tabConsumoAta[CÓDIGO],tabSaldoAta[[#This Row],[CÓDIGO]],tabConsumoAta[ATA],tabSaldoAta[[#This Row],[CHAVE]])</f>
        <v>1000</v>
      </c>
      <c r="K217" s="181">
        <f>SUMIFS(tabAtaCessão[QUANTIDADE],tabAtaCessão[CÓDIGO],tabSaldoAta[[#This Row],[CÓDIGO]],tabAtaCessão[ATA],tabSaldoAta[[#This Row],[CHAVE]])</f>
        <v>0</v>
      </c>
      <c r="L217" s="162">
        <f>tabSaldoAta[[#This Row],[ESTIMATIVA]] - tabSaldoAta[[#This Row],[CONSUMO]] - tabSaldoAta[[#This Row],[CESSÃO]]</f>
        <v>2000</v>
      </c>
      <c r="M217" s="92" t="s">
        <v>1551</v>
      </c>
      <c r="N217" s="93">
        <v>43699.366689814815</v>
      </c>
      <c r="O217" s="34" t="s">
        <v>1555</v>
      </c>
    </row>
    <row r="218" spans="1:15" hidden="1" x14ac:dyDescent="0.3">
      <c r="A218" s="77">
        <v>17362</v>
      </c>
      <c r="B218" s="83" t="str">
        <f>VLOOKUP(tabSaldoAta[[#This Row],[CÓDIGO]],tabEstimativa[#Data],2,FALSE)</f>
        <v>PAPEL CELOFANE - 90 X 100 CM - AMARELO (AS MEDIDAS PODERÃO VARIAR +/- 5 CM)</v>
      </c>
      <c r="C218" s="82" t="s">
        <v>2082</v>
      </c>
      <c r="D218" s="80" t="s">
        <v>2084</v>
      </c>
      <c r="E218" s="81">
        <v>2019</v>
      </c>
      <c r="F218" s="78">
        <v>44035</v>
      </c>
      <c r="G218" s="264">
        <v>12</v>
      </c>
      <c r="H218" s="99">
        <v>9000</v>
      </c>
      <c r="I218" s="78">
        <v>43593</v>
      </c>
      <c r="J218" s="181">
        <f>SUMIFS(tabConsumoAta[CONSUMIDO],tabConsumoAta[CÓDIGO],tabSaldoAta[[#This Row],[CÓDIGO]],tabConsumoAta[ATA],tabSaldoAta[[#This Row],[CHAVE]])</f>
        <v>7700</v>
      </c>
      <c r="K218" s="181">
        <f>SUMIFS(tabAtaCessão[QUANTIDADE],tabAtaCessão[CÓDIGO],tabSaldoAta[[#This Row],[CÓDIGO]],tabAtaCessão[ATA],tabSaldoAta[[#This Row],[CHAVE]])</f>
        <v>0</v>
      </c>
      <c r="L218" s="162">
        <f>tabSaldoAta[[#This Row],[ESTIMATIVA]] - tabSaldoAta[[#This Row],[CONSUMO]] - tabSaldoAta[[#This Row],[CESSÃO]]</f>
        <v>1300</v>
      </c>
      <c r="M218" s="92" t="s">
        <v>1551</v>
      </c>
      <c r="N218" s="93">
        <v>43699.366689814815</v>
      </c>
      <c r="O218" s="34" t="s">
        <v>1555</v>
      </c>
    </row>
    <row r="219" spans="1:15" hidden="1" x14ac:dyDescent="0.3">
      <c r="A219" s="77">
        <v>17370</v>
      </c>
      <c r="B219" s="83" t="str">
        <f>VLOOKUP(tabSaldoAta[[#This Row],[CÓDIGO]],tabEstimativa[#Data],2,FALSE)</f>
        <v>PAPEL CELOFANE - 90 X 100 CM - VERDE (AS MEDIDAS PODERÃO VARIAR +/- 5 CM)</v>
      </c>
      <c r="C219" s="82" t="s">
        <v>2082</v>
      </c>
      <c r="D219" s="80" t="s">
        <v>2084</v>
      </c>
      <c r="E219" s="81">
        <v>2019</v>
      </c>
      <c r="F219" s="78">
        <v>44035</v>
      </c>
      <c r="G219" s="264">
        <v>12</v>
      </c>
      <c r="H219" s="99">
        <v>9000</v>
      </c>
      <c r="I219" s="78">
        <v>43593</v>
      </c>
      <c r="J219" s="181">
        <f>SUMIFS(tabConsumoAta[CONSUMIDO],tabConsumoAta[CÓDIGO],tabSaldoAta[[#This Row],[CÓDIGO]],tabConsumoAta[ATA],tabSaldoAta[[#This Row],[CHAVE]])</f>
        <v>6000</v>
      </c>
      <c r="K219" s="181">
        <f>SUMIFS(tabAtaCessão[QUANTIDADE],tabAtaCessão[CÓDIGO],tabSaldoAta[[#This Row],[CÓDIGO]],tabAtaCessão[ATA],tabSaldoAta[[#This Row],[CHAVE]])</f>
        <v>0</v>
      </c>
      <c r="L219" s="162">
        <f>tabSaldoAta[[#This Row],[ESTIMATIVA]] - tabSaldoAta[[#This Row],[CONSUMO]] - tabSaldoAta[[#This Row],[CESSÃO]]</f>
        <v>3000</v>
      </c>
      <c r="M219" s="92" t="s">
        <v>1551</v>
      </c>
      <c r="N219" s="93">
        <v>43699.366689814815</v>
      </c>
      <c r="O219" s="34" t="s">
        <v>1555</v>
      </c>
    </row>
    <row r="220" spans="1:15" hidden="1" x14ac:dyDescent="0.3">
      <c r="A220" s="77">
        <v>17371</v>
      </c>
      <c r="B220" s="83" t="str">
        <f>VLOOKUP(tabSaldoAta[[#This Row],[CÓDIGO]],tabEstimativa[#Data],2,FALSE)</f>
        <v>PAPEL CELOFANE - 90 X 100 CM - VERMELHO (AS MEDIDAS PODERÃO VARIAR +/- 5 CM)</v>
      </c>
      <c r="C220" s="82" t="s">
        <v>2082</v>
      </c>
      <c r="D220" s="80" t="s">
        <v>2084</v>
      </c>
      <c r="E220" s="81">
        <v>2019</v>
      </c>
      <c r="F220" s="78">
        <v>44035</v>
      </c>
      <c r="G220" s="264">
        <v>12</v>
      </c>
      <c r="H220" s="99">
        <v>9000</v>
      </c>
      <c r="I220" s="78">
        <v>43593</v>
      </c>
      <c r="J220" s="181">
        <f>SUMIFS(tabConsumoAta[CONSUMIDO],tabConsumoAta[CÓDIGO],tabSaldoAta[[#This Row],[CÓDIGO]],tabConsumoAta[ATA],tabSaldoAta[[#This Row],[CHAVE]])</f>
        <v>6000</v>
      </c>
      <c r="K220" s="181">
        <f>SUMIFS(tabAtaCessão[QUANTIDADE],tabAtaCessão[CÓDIGO],tabSaldoAta[[#This Row],[CÓDIGO]],tabAtaCessão[ATA],tabSaldoAta[[#This Row],[CHAVE]])</f>
        <v>0</v>
      </c>
      <c r="L220" s="162">
        <f>tabSaldoAta[[#This Row],[ESTIMATIVA]] - tabSaldoAta[[#This Row],[CONSUMO]] - tabSaldoAta[[#This Row],[CESSÃO]]</f>
        <v>3000</v>
      </c>
      <c r="M220" s="92" t="s">
        <v>1551</v>
      </c>
      <c r="N220" s="93">
        <v>43699.366689814815</v>
      </c>
      <c r="O220" s="34" t="s">
        <v>1555</v>
      </c>
    </row>
    <row r="221" spans="1:15" hidden="1" x14ac:dyDescent="0.3">
      <c r="A221" s="77">
        <v>17422</v>
      </c>
      <c r="B221" s="83" t="str">
        <f>VLOOKUP(tabSaldoAta[[#This Row],[CÓDIGO]],tabEstimativa[#Data],2,FALSE)</f>
        <v>CAIXA SIFONADA REDONDA EM PVC RIGIDO DE 100 X 150 X 50 MM (4" X 6" X 2")</v>
      </c>
      <c r="C221" s="82" t="s">
        <v>1663</v>
      </c>
      <c r="D221" s="90">
        <v>228</v>
      </c>
      <c r="E221" s="91">
        <v>2018</v>
      </c>
      <c r="F221" s="78">
        <v>43787</v>
      </c>
      <c r="G221" s="264">
        <v>12</v>
      </c>
      <c r="H221" s="99">
        <v>40</v>
      </c>
      <c r="I221" s="78">
        <v>43307</v>
      </c>
      <c r="J221" s="181">
        <f>SUMIFS(tabConsumoAta[CONSUMIDO],tabConsumoAta[CÓDIGO],tabSaldoAta[[#This Row],[CÓDIGO]],tabConsumoAta[ATA],tabSaldoAta[[#This Row],[CHAVE]])</f>
        <v>0</v>
      </c>
      <c r="K221" s="181">
        <f>SUMIFS(tabAtaCessão[QUANTIDADE],tabAtaCessão[CÓDIGO],tabSaldoAta[[#This Row],[CÓDIGO]],tabAtaCessão[ATA],tabSaldoAta[[#This Row],[CHAVE]])</f>
        <v>0</v>
      </c>
      <c r="L221" s="162">
        <f>tabSaldoAta[[#This Row],[ESTIMATIVA]] - tabSaldoAta[[#This Row],[CONSUMO]] - tabSaldoAta[[#This Row],[CESSÃO]]</f>
        <v>40</v>
      </c>
      <c r="M221" s="92" t="s">
        <v>1551</v>
      </c>
      <c r="N221" s="93">
        <v>43684.621898148151</v>
      </c>
      <c r="O221" s="34" t="str">
        <f>"*"</f>
        <v>*</v>
      </c>
    </row>
    <row r="222" spans="1:15" hidden="1" x14ac:dyDescent="0.3">
      <c r="A222" s="77">
        <v>17426</v>
      </c>
      <c r="B222" s="83" t="str">
        <f>VLOOKUP(tabSaldoAta[[#This Row],[CÓDIGO]],tabEstimativa[#Data],2,FALSE)</f>
        <v>CAIXA DE DESCARGA COM CORPO PLASTICO (ACOMPANHA ENGATE E</v>
      </c>
      <c r="C222" s="82" t="s">
        <v>1663</v>
      </c>
      <c r="D222" s="90">
        <v>228</v>
      </c>
      <c r="E222" s="91">
        <v>2018</v>
      </c>
      <c r="F222" s="78">
        <v>43787</v>
      </c>
      <c r="G222" s="264">
        <v>12</v>
      </c>
      <c r="H222" s="99">
        <v>20</v>
      </c>
      <c r="I222" s="78">
        <v>43307</v>
      </c>
      <c r="J222" s="181">
        <f>SUMIFS(tabConsumoAta[CONSUMIDO],tabConsumoAta[CÓDIGO],tabSaldoAta[[#This Row],[CÓDIGO]],tabConsumoAta[ATA],tabSaldoAta[[#This Row],[CHAVE]])</f>
        <v>20</v>
      </c>
      <c r="K222" s="181">
        <f>SUMIFS(tabAtaCessão[QUANTIDADE],tabAtaCessão[CÓDIGO],tabSaldoAta[[#This Row],[CÓDIGO]],tabAtaCessão[ATA],tabSaldoAta[[#This Row],[CHAVE]])</f>
        <v>0</v>
      </c>
      <c r="L222" s="162">
        <f>tabSaldoAta[[#This Row],[ESTIMATIVA]] - tabSaldoAta[[#This Row],[CONSUMO]] - tabSaldoAta[[#This Row],[CESSÃO]]</f>
        <v>0</v>
      </c>
      <c r="M222" s="92" t="s">
        <v>1551</v>
      </c>
      <c r="N222" s="93">
        <v>43684.621898148151</v>
      </c>
      <c r="O222" s="34" t="str">
        <f>"*"</f>
        <v>*</v>
      </c>
    </row>
    <row r="223" spans="1:15" hidden="1" x14ac:dyDescent="0.3">
      <c r="A223" s="77">
        <v>17454</v>
      </c>
      <c r="B223" s="83" t="str">
        <f>VLOOKUP(tabSaldoAta[[#This Row],[CÓDIGO]],tabEstimativa[#Data],2,FALSE)</f>
        <v>PAPEL ESPELHO - 65 X 50 CM - ROSA (VARIAÇÃO +/- 05 CM).</v>
      </c>
      <c r="C223" s="82" t="s">
        <v>1570</v>
      </c>
      <c r="D223" s="121" t="s">
        <v>2085</v>
      </c>
      <c r="E223" s="122">
        <v>2019</v>
      </c>
      <c r="F223" s="78">
        <v>43922</v>
      </c>
      <c r="G223" s="264">
        <v>12</v>
      </c>
      <c r="H223" s="123">
        <v>15000</v>
      </c>
      <c r="I223" s="78">
        <v>43454</v>
      </c>
      <c r="J223" s="181">
        <f>SUMIFS(tabConsumoAta[CONSUMIDO],tabConsumoAta[CÓDIGO],tabSaldoAta[[#This Row],[CÓDIGO]],tabConsumoAta[ATA],tabSaldoAta[[#This Row],[CHAVE]])</f>
        <v>10000</v>
      </c>
      <c r="K223" s="181">
        <f>SUMIFS(tabAtaCessão[QUANTIDADE],tabAtaCessão[CÓDIGO],tabSaldoAta[[#This Row],[CÓDIGO]],tabAtaCessão[ATA],tabSaldoAta[[#This Row],[CHAVE]])</f>
        <v>0</v>
      </c>
      <c r="L223" s="162">
        <f>tabSaldoAta[[#This Row],[ESTIMATIVA]] - tabSaldoAta[[#This Row],[CONSUMO]] - tabSaldoAta[[#This Row],[CESSÃO]]</f>
        <v>5000</v>
      </c>
      <c r="M223" s="124" t="s">
        <v>1551</v>
      </c>
      <c r="N223" s="125">
        <v>43699.411307870374</v>
      </c>
      <c r="O223" s="34" t="s">
        <v>1555</v>
      </c>
    </row>
    <row r="224" spans="1:15" hidden="1" x14ac:dyDescent="0.3">
      <c r="A224" s="77">
        <v>17454</v>
      </c>
      <c r="B224" s="83" t="str">
        <f>VLOOKUP(tabSaldoAta[[#This Row],[CÓDIGO]],tabEstimativa[#Data],2,FALSE)</f>
        <v>PAPEL ESPELHO - 65 X 50 CM - ROSA (VARIAÇÃO +/- 05 CM).</v>
      </c>
      <c r="C224" s="82" t="s">
        <v>3533</v>
      </c>
      <c r="D224" s="80" t="s">
        <v>3534</v>
      </c>
      <c r="E224" s="81">
        <v>2020</v>
      </c>
      <c r="F224" s="78">
        <v>44309</v>
      </c>
      <c r="G224" s="264">
        <v>12</v>
      </c>
      <c r="H224" s="99">
        <v>12000</v>
      </c>
      <c r="I224" s="78">
        <v>43818</v>
      </c>
      <c r="J224" s="181">
        <f>SUMIFS(tabConsumoAta[CONSUMIDO],tabConsumoAta[CÓDIGO],tabSaldoAta[[#This Row],[CÓDIGO]],tabConsumoAta[ATA],tabSaldoAta[[#This Row],[CHAVE]])</f>
        <v>10000</v>
      </c>
      <c r="K224" s="181">
        <f>SUMIFS(tabAtaCessão[QUANTIDADE],tabAtaCessão[CÓDIGO],tabSaldoAta[[#This Row],[CÓDIGO]],tabAtaCessão[ATA],tabSaldoAta[[#This Row],[CHAVE]])</f>
        <v>0</v>
      </c>
      <c r="L224" s="162">
        <f>tabSaldoAta[[#This Row],[ESTIMATIVA]] - tabSaldoAta[[#This Row],[CONSUMO]] - tabSaldoAta[[#This Row],[CESSÃO]]</f>
        <v>2000</v>
      </c>
      <c r="M224" s="92" t="s">
        <v>1551</v>
      </c>
      <c r="N224" s="93">
        <v>43948.44835648148</v>
      </c>
      <c r="O224" s="34" t="s">
        <v>1555</v>
      </c>
    </row>
    <row r="225" spans="1:15" hidden="1" x14ac:dyDescent="0.3">
      <c r="A225" s="77">
        <v>17562</v>
      </c>
      <c r="B225" s="83" t="str">
        <f>VLOOKUP(tabSaldoAta[[#This Row],[CÓDIGO]],tabEstimativa[#Data],2,FALSE)</f>
        <v>DISCO DE DESBASTE 7" X 1/4" X 7/8" - CONFORME NORMAS DA ABNT</v>
      </c>
      <c r="C225" s="82" t="s">
        <v>1722</v>
      </c>
      <c r="D225" s="170" t="s">
        <v>2000</v>
      </c>
      <c r="E225" s="171">
        <v>2019</v>
      </c>
      <c r="F225" s="78">
        <v>43859</v>
      </c>
      <c r="G225" s="264">
        <v>12</v>
      </c>
      <c r="H225" s="172">
        <v>0</v>
      </c>
      <c r="I225" s="78">
        <v>43353</v>
      </c>
      <c r="J225" s="182">
        <f>SUMIFS(tabConsumoAta[CONSUMIDO],tabConsumoAta[CÓDIGO],tabSaldoAta[[#This Row],[CÓDIGO]],tabConsumoAta[ATA],tabSaldoAta[[#This Row],[CHAVE]])</f>
        <v>0</v>
      </c>
      <c r="K225" s="181">
        <f>SUMIFS(tabAtaCessão[QUANTIDADE],tabAtaCessão[CÓDIGO],tabSaldoAta[[#This Row],[CÓDIGO]],tabAtaCessão[ATA],tabSaldoAta[[#This Row],[CHAVE]])</f>
        <v>0</v>
      </c>
      <c r="L225" s="162">
        <f>tabSaldoAta[[#This Row],[ESTIMATIVA]] - tabSaldoAta[[#This Row],[CONSUMO]] - tabSaldoAta[[#This Row],[CESSÃO]]</f>
        <v>0</v>
      </c>
      <c r="M225" s="173" t="s">
        <v>1551</v>
      </c>
      <c r="N225" s="174">
        <v>43711.457141203704</v>
      </c>
      <c r="O225" s="34" t="s">
        <v>1555</v>
      </c>
    </row>
    <row r="226" spans="1:15" hidden="1" x14ac:dyDescent="0.3">
      <c r="A226" s="77">
        <v>17562</v>
      </c>
      <c r="B226" s="83" t="str">
        <f>VLOOKUP(tabSaldoAta[[#This Row],[CÓDIGO]],tabEstimativa[#Data],2,FALSE)</f>
        <v>DISCO DE DESBASTE 7" X 1/4" X 7/8" - CONFORME NORMAS DA ABNT</v>
      </c>
      <c r="C226" s="82" t="s">
        <v>3517</v>
      </c>
      <c r="D226" s="80" t="s">
        <v>3532</v>
      </c>
      <c r="E226" s="81">
        <v>2020</v>
      </c>
      <c r="F226" s="78">
        <v>44287</v>
      </c>
      <c r="G226" s="264">
        <v>12</v>
      </c>
      <c r="H226" s="99">
        <v>200</v>
      </c>
      <c r="I226" s="78">
        <v>43762</v>
      </c>
      <c r="J226" s="181">
        <f>SUMIFS(tabConsumoAta[CONSUMIDO],tabConsumoAta[CÓDIGO],tabSaldoAta[[#This Row],[CÓDIGO]],tabConsumoAta[ATA],tabSaldoAta[[#This Row],[CHAVE]])</f>
        <v>0</v>
      </c>
      <c r="K226" s="181">
        <f>SUMIFS(tabAtaCessão[QUANTIDADE],tabAtaCessão[CÓDIGO],tabSaldoAta[[#This Row],[CÓDIGO]],tabAtaCessão[ATA],tabSaldoAta[[#This Row],[CHAVE]])</f>
        <v>0</v>
      </c>
      <c r="L226" s="162">
        <f>tabSaldoAta[[#This Row],[ESTIMATIVA]] - tabSaldoAta[[#This Row],[CONSUMO]] - tabSaldoAta[[#This Row],[CESSÃO]]</f>
        <v>200</v>
      </c>
      <c r="M226" s="92" t="s">
        <v>1551</v>
      </c>
      <c r="N226" s="93">
        <v>43948.44835648148</v>
      </c>
      <c r="O226" s="34" t="s">
        <v>1555</v>
      </c>
    </row>
    <row r="227" spans="1:15" hidden="1" x14ac:dyDescent="0.3">
      <c r="A227" s="77">
        <v>17662</v>
      </c>
      <c r="B227" s="83" t="str">
        <f>VLOOKUP(tabSaldoAta[[#This Row],[CÓDIGO]],tabEstimativa[#Data],2,FALSE)</f>
        <v>LIXA D'ÁGUA EM FOLHA 225 X 275 MM GRAO 120.</v>
      </c>
      <c r="C227" s="82" t="s">
        <v>2073</v>
      </c>
      <c r="D227" s="80" t="s">
        <v>2074</v>
      </c>
      <c r="E227" s="81">
        <v>2019</v>
      </c>
      <c r="F227" s="78">
        <v>44050</v>
      </c>
      <c r="G227" s="264">
        <v>12</v>
      </c>
      <c r="H227" s="99">
        <v>400</v>
      </c>
      <c r="I227" s="78">
        <v>43522</v>
      </c>
      <c r="J227" s="181">
        <f>SUMIFS(tabConsumoAta[CONSUMIDO],tabConsumoAta[CÓDIGO],tabSaldoAta[[#This Row],[CÓDIGO]],tabConsumoAta[ATA],tabSaldoAta[[#This Row],[CHAVE]])</f>
        <v>0</v>
      </c>
      <c r="K227" s="181">
        <f>SUMIFS(tabAtaCessão[QUANTIDADE],tabAtaCessão[CÓDIGO],tabSaldoAta[[#This Row],[CÓDIGO]],tabAtaCessão[ATA],tabSaldoAta[[#This Row],[CHAVE]])</f>
        <v>0</v>
      </c>
      <c r="L227" s="162">
        <f>tabSaldoAta[[#This Row],[ESTIMATIVA]] - tabSaldoAta[[#This Row],[CONSUMO]] - tabSaldoAta[[#This Row],[CESSÃO]]</f>
        <v>400</v>
      </c>
      <c r="M227" s="92" t="s">
        <v>1551</v>
      </c>
      <c r="N227" s="93">
        <v>43698.408877314818</v>
      </c>
      <c r="O227" s="34" t="s">
        <v>1555</v>
      </c>
    </row>
    <row r="228" spans="1:15" hidden="1" x14ac:dyDescent="0.3">
      <c r="A228" s="77">
        <v>17663</v>
      </c>
      <c r="B228" s="83" t="str">
        <f>VLOOKUP(tabSaldoAta[[#This Row],[CÓDIGO]],tabEstimativa[#Data],2,FALSE)</f>
        <v>LIXA D'AGUA EM FOLHA 225 X 275 MM GRAO 180</v>
      </c>
      <c r="C228" s="82" t="s">
        <v>2073</v>
      </c>
      <c r="D228" s="80" t="s">
        <v>2074</v>
      </c>
      <c r="E228" s="81">
        <v>2019</v>
      </c>
      <c r="F228" s="78">
        <v>44050</v>
      </c>
      <c r="G228" s="264">
        <v>12</v>
      </c>
      <c r="H228" s="99">
        <v>400</v>
      </c>
      <c r="I228" s="78">
        <v>43522</v>
      </c>
      <c r="J228" s="181">
        <f>SUMIFS(tabConsumoAta[CONSUMIDO],tabConsumoAta[CÓDIGO],tabSaldoAta[[#This Row],[CÓDIGO]],tabConsumoAta[ATA],tabSaldoAta[[#This Row],[CHAVE]])</f>
        <v>0</v>
      </c>
      <c r="K228" s="181">
        <f>SUMIFS(tabAtaCessão[QUANTIDADE],tabAtaCessão[CÓDIGO],tabSaldoAta[[#This Row],[CÓDIGO]],tabAtaCessão[ATA],tabSaldoAta[[#This Row],[CHAVE]])</f>
        <v>0</v>
      </c>
      <c r="L228" s="162">
        <f>tabSaldoAta[[#This Row],[ESTIMATIVA]] - tabSaldoAta[[#This Row],[CONSUMO]] - tabSaldoAta[[#This Row],[CESSÃO]]</f>
        <v>400</v>
      </c>
      <c r="M228" s="92" t="s">
        <v>1551</v>
      </c>
      <c r="N228" s="93">
        <v>43698.408877314818</v>
      </c>
      <c r="O228" s="34" t="s">
        <v>1555</v>
      </c>
    </row>
    <row r="229" spans="1:15" hidden="1" x14ac:dyDescent="0.3">
      <c r="A229" s="77">
        <v>17696</v>
      </c>
      <c r="B229" s="83" t="str">
        <f>VLOOKUP(tabSaldoAta[[#This Row],[CÓDIGO]],tabEstimativa[#Data],2,FALSE)</f>
        <v>LIXA P/ FERRO E METAIS EM FOLHA DE 225 X 275 MM - N.º 220</v>
      </c>
      <c r="C229" s="82" t="s">
        <v>2073</v>
      </c>
      <c r="D229" s="80" t="s">
        <v>2074</v>
      </c>
      <c r="E229" s="81">
        <v>2019</v>
      </c>
      <c r="F229" s="78">
        <v>44050</v>
      </c>
      <c r="G229" s="264">
        <v>12</v>
      </c>
      <c r="H229" s="99">
        <v>200</v>
      </c>
      <c r="I229" s="78">
        <v>43522</v>
      </c>
      <c r="J229" s="181">
        <f>SUMIFS(tabConsumoAta[CONSUMIDO],tabConsumoAta[CÓDIGO],tabSaldoAta[[#This Row],[CÓDIGO]],tabConsumoAta[ATA],tabSaldoAta[[#This Row],[CHAVE]])</f>
        <v>0</v>
      </c>
      <c r="K229" s="181">
        <f>SUMIFS(tabAtaCessão[QUANTIDADE],tabAtaCessão[CÓDIGO],tabSaldoAta[[#This Row],[CÓDIGO]],tabAtaCessão[ATA],tabSaldoAta[[#This Row],[CHAVE]])</f>
        <v>0</v>
      </c>
      <c r="L229" s="162">
        <f>tabSaldoAta[[#This Row],[ESTIMATIVA]] - tabSaldoAta[[#This Row],[CONSUMO]] - tabSaldoAta[[#This Row],[CESSÃO]]</f>
        <v>200</v>
      </c>
      <c r="M229" s="92" t="s">
        <v>1551</v>
      </c>
      <c r="N229" s="93">
        <v>43698.408877314818</v>
      </c>
      <c r="O229" s="34" t="s">
        <v>1555</v>
      </c>
    </row>
    <row r="230" spans="1:15" hidden="1" x14ac:dyDescent="0.3">
      <c r="A230" s="77">
        <v>17698</v>
      </c>
      <c r="B230" s="83" t="str">
        <f>VLOOKUP(tabSaldoAta[[#This Row],[CÓDIGO]],tabEstimativa[#Data],2,FALSE)</f>
        <v>LIXA PARA FERRO E METAIS EM FOLHA DE 200 X 275 MM - Nº 120.</v>
      </c>
      <c r="C230" s="82" t="s">
        <v>2073</v>
      </c>
      <c r="D230" s="80" t="s">
        <v>2074</v>
      </c>
      <c r="E230" s="81">
        <v>2019</v>
      </c>
      <c r="F230" s="78">
        <v>44050</v>
      </c>
      <c r="G230" s="264">
        <v>12</v>
      </c>
      <c r="H230" s="99">
        <v>520</v>
      </c>
      <c r="I230" s="78">
        <v>43522</v>
      </c>
      <c r="J230" s="181">
        <f>SUMIFS(tabConsumoAta[CONSUMIDO],tabConsumoAta[CÓDIGO],tabSaldoAta[[#This Row],[CÓDIGO]],tabConsumoAta[ATA],tabSaldoAta[[#This Row],[CHAVE]])</f>
        <v>0</v>
      </c>
      <c r="K230" s="181">
        <f>SUMIFS(tabAtaCessão[QUANTIDADE],tabAtaCessão[CÓDIGO],tabSaldoAta[[#This Row],[CÓDIGO]],tabAtaCessão[ATA],tabSaldoAta[[#This Row],[CHAVE]])</f>
        <v>0</v>
      </c>
      <c r="L230" s="162">
        <f>tabSaldoAta[[#This Row],[ESTIMATIVA]] - tabSaldoAta[[#This Row],[CONSUMO]] - tabSaldoAta[[#This Row],[CESSÃO]]</f>
        <v>520</v>
      </c>
      <c r="M230" s="92" t="s">
        <v>1551</v>
      </c>
      <c r="N230" s="93">
        <v>43698.408877314818</v>
      </c>
      <c r="O230" s="34" t="s">
        <v>1555</v>
      </c>
    </row>
    <row r="231" spans="1:15" hidden="1" x14ac:dyDescent="0.3">
      <c r="A231" s="77">
        <v>17704</v>
      </c>
      <c r="B231" s="83" t="str">
        <f>VLOOKUP(tabSaldoAta[[#This Row],[CÓDIGO]],tabEstimativa[#Data],2,FALSE)</f>
        <v>CADEADO DE LATÃO - 40 MM</v>
      </c>
      <c r="C231" s="82" t="s">
        <v>1957</v>
      </c>
      <c r="D231" s="90">
        <v>155</v>
      </c>
      <c r="E231" s="91">
        <v>2019</v>
      </c>
      <c r="F231" s="78">
        <v>44008</v>
      </c>
      <c r="G231" s="264">
        <v>12</v>
      </c>
      <c r="H231" s="99">
        <v>350</v>
      </c>
      <c r="I231" s="78">
        <v>43522</v>
      </c>
      <c r="J231" s="181">
        <f>SUMIFS(tabConsumoAta[CONSUMIDO],tabConsumoAta[CÓDIGO],tabSaldoAta[[#This Row],[CÓDIGO]],tabConsumoAta[ATA],tabSaldoAta[[#This Row],[CHAVE]])</f>
        <v>320</v>
      </c>
      <c r="K231" s="181">
        <f>SUMIFS(tabAtaCessão[QUANTIDADE],tabAtaCessão[CÓDIGO],tabSaldoAta[[#This Row],[CÓDIGO]],tabAtaCessão[ATA],tabSaldoAta[[#This Row],[CHAVE]])</f>
        <v>30</v>
      </c>
      <c r="L231" s="162">
        <f>tabSaldoAta[[#This Row],[ESTIMATIVA]] - tabSaldoAta[[#This Row],[CONSUMO]] - tabSaldoAta[[#This Row],[CESSÃO]]</f>
        <v>0</v>
      </c>
      <c r="M231" s="92" t="s">
        <v>1551</v>
      </c>
      <c r="N231" s="93">
        <v>43698.559340277781</v>
      </c>
      <c r="O231" s="34" t="str">
        <f>"*"</f>
        <v>*</v>
      </c>
    </row>
    <row r="232" spans="1:15" hidden="1" x14ac:dyDescent="0.3">
      <c r="A232" s="77">
        <v>17704</v>
      </c>
      <c r="B232" s="83" t="str">
        <f>VLOOKUP(tabSaldoAta[[#This Row],[CÓDIGO]],tabEstimativa[#Data],2,FALSE)</f>
        <v>CADEADO DE LATÃO - 40 MM</v>
      </c>
      <c r="C232" s="82" t="s">
        <v>3602</v>
      </c>
      <c r="D232" s="80" t="s">
        <v>3603</v>
      </c>
      <c r="E232" s="81">
        <v>2020</v>
      </c>
      <c r="F232" s="78">
        <v>44347</v>
      </c>
      <c r="G232" s="264">
        <v>12</v>
      </c>
      <c r="H232" s="99">
        <v>400</v>
      </c>
      <c r="I232" s="78">
        <v>43875</v>
      </c>
      <c r="J232" s="181">
        <f>SUMIFS(tabConsumoAta[CONSUMIDO],tabConsumoAta[CÓDIGO],tabSaldoAta[[#This Row],[CÓDIGO]],tabConsumoAta[ATA],tabSaldoAta[[#This Row],[CHAVE]])</f>
        <v>400</v>
      </c>
      <c r="K232" s="181">
        <f>SUMIFS(tabAtaCessão[QUANTIDADE],tabAtaCessão[CÓDIGO],tabSaldoAta[[#This Row],[CÓDIGO]],tabAtaCessão[ATA],tabSaldoAta[[#This Row],[CHAVE]])</f>
        <v>0</v>
      </c>
      <c r="L232" s="162">
        <f>tabSaldoAta[[#This Row],[ESTIMATIVA]] - tabSaldoAta[[#This Row],[CONSUMO]] - tabSaldoAta[[#This Row],[CESSÃO]]</f>
        <v>0</v>
      </c>
      <c r="M232" s="92" t="s">
        <v>1551</v>
      </c>
      <c r="N232" s="93">
        <v>43997.603043981479</v>
      </c>
      <c r="O232" s="34" t="s">
        <v>1555</v>
      </c>
    </row>
    <row r="233" spans="1:15" ht="28.8" hidden="1" x14ac:dyDescent="0.3">
      <c r="A233" s="77">
        <v>19842</v>
      </c>
      <c r="B233" s="83" t="str">
        <f>VLOOKUP(tabSaldoAta[[#This Row],[CÓDIGO]],tabEstimativa[#Data],2,FALSE)</f>
        <v>PROTETOR DE CABELO TIPO REDE EM NYLON PRETA.
EMBALAGEM INDIVIDUAL</v>
      </c>
      <c r="C233" s="82" t="s">
        <v>1753</v>
      </c>
      <c r="D233" s="80" t="s">
        <v>2059</v>
      </c>
      <c r="E233" s="81">
        <v>2019</v>
      </c>
      <c r="F233" s="78">
        <v>43924</v>
      </c>
      <c r="G233" s="264">
        <v>12</v>
      </c>
      <c r="H233" s="99">
        <v>8000</v>
      </c>
      <c r="I233" s="78">
        <v>43216</v>
      </c>
      <c r="J233" s="181">
        <f>SUMIFS(tabConsumoAta[CONSUMIDO],tabConsumoAta[CÓDIGO],tabSaldoAta[[#This Row],[CÓDIGO]],tabConsumoAta[ATA],tabSaldoAta[[#This Row],[CHAVE]])</f>
        <v>9000</v>
      </c>
      <c r="K233" s="181">
        <f>SUMIFS(tabAtaCessão[QUANTIDADE],tabAtaCessão[CÓDIGO],tabSaldoAta[[#This Row],[CÓDIGO]],tabAtaCessão[ATA],tabSaldoAta[[#This Row],[CHAVE]])</f>
        <v>0</v>
      </c>
      <c r="L233" s="162">
        <f>tabSaldoAta[[#This Row],[ESTIMATIVA]] - tabSaldoAta[[#This Row],[CONSUMO]] - tabSaldoAta[[#This Row],[CESSÃO]]</f>
        <v>-1000</v>
      </c>
      <c r="M233" s="92" t="s">
        <v>1551</v>
      </c>
      <c r="N233" s="93">
        <v>43686.68</v>
      </c>
      <c r="O233" s="34" t="s">
        <v>1555</v>
      </c>
    </row>
    <row r="234" spans="1:15" ht="28.8" hidden="1" x14ac:dyDescent="0.3">
      <c r="A234" s="77">
        <v>19842</v>
      </c>
      <c r="B234" s="83" t="str">
        <f>VLOOKUP(tabSaldoAta[[#This Row],[CÓDIGO]],tabEstimativa[#Data],2,FALSE)</f>
        <v>PROTETOR DE CABELO TIPO REDE EM NYLON PRETA.
EMBALAGEM INDIVIDUAL</v>
      </c>
      <c r="C234" s="82" t="s">
        <v>3590</v>
      </c>
      <c r="D234" s="80" t="s">
        <v>3592</v>
      </c>
      <c r="E234" s="81">
        <v>2020</v>
      </c>
      <c r="F234" s="78">
        <v>44336</v>
      </c>
      <c r="G234" s="264">
        <v>12</v>
      </c>
      <c r="H234" s="99">
        <v>10000</v>
      </c>
      <c r="I234" s="78">
        <v>44224</v>
      </c>
      <c r="J234" s="181">
        <f>SUMIFS(tabConsumoAta[CONSUMIDO],tabConsumoAta[CÓDIGO],tabSaldoAta[[#This Row],[CÓDIGO]],tabConsumoAta[ATA],tabSaldoAta[[#This Row],[CHAVE]])</f>
        <v>3000</v>
      </c>
      <c r="K234" s="181">
        <f>SUMIFS(tabAtaCessão[QUANTIDADE],tabAtaCessão[CÓDIGO],tabSaldoAta[[#This Row],[CÓDIGO]],tabAtaCessão[ATA],tabSaldoAta[[#This Row],[CHAVE]])</f>
        <v>7000</v>
      </c>
      <c r="L234" s="162">
        <f>tabSaldoAta[[#This Row],[ESTIMATIVA]] - tabSaldoAta[[#This Row],[CONSUMO]] - tabSaldoAta[[#This Row],[CESSÃO]]</f>
        <v>0</v>
      </c>
      <c r="M234" s="92" t="s">
        <v>2063</v>
      </c>
      <c r="N234" s="93">
        <v>44256.339918981481</v>
      </c>
      <c r="O234" s="34" t="s">
        <v>1555</v>
      </c>
    </row>
    <row r="235" spans="1:15" hidden="1" x14ac:dyDescent="0.3">
      <c r="A235" s="77">
        <v>19871</v>
      </c>
      <c r="B235" s="83" t="str">
        <f>VLOOKUP(tabSaldoAta[[#This Row],[CÓDIGO]],tabEstimativa[#Data],2,FALSE)</f>
        <v>BROCA DE WIDIA 1/4"</v>
      </c>
      <c r="C235" s="82" t="s">
        <v>1740</v>
      </c>
      <c r="D235" s="90">
        <v>70</v>
      </c>
      <c r="E235" s="91">
        <v>2019</v>
      </c>
      <c r="F235" s="78">
        <v>43889</v>
      </c>
      <c r="G235" s="264">
        <v>12</v>
      </c>
      <c r="H235" s="99">
        <v>100</v>
      </c>
      <c r="I235" s="78">
        <v>43392</v>
      </c>
      <c r="J235" s="181">
        <f>SUMIFS(tabConsumoAta[CONSUMIDO],tabConsumoAta[CÓDIGO],tabSaldoAta[[#This Row],[CÓDIGO]],tabConsumoAta[ATA],tabSaldoAta[[#This Row],[CHAVE]])</f>
        <v>50</v>
      </c>
      <c r="K235" s="181">
        <f>SUMIFS(tabAtaCessão[QUANTIDADE],tabAtaCessão[CÓDIGO],tabSaldoAta[[#This Row],[CÓDIGO]],tabAtaCessão[ATA],tabSaldoAta[[#This Row],[CHAVE]])</f>
        <v>0</v>
      </c>
      <c r="L235" s="162">
        <f>tabSaldoAta[[#This Row],[ESTIMATIVA]] - tabSaldoAta[[#This Row],[CONSUMO]] - tabSaldoAta[[#This Row],[CESSÃO]]</f>
        <v>50</v>
      </c>
      <c r="M235" s="92" t="s">
        <v>1551</v>
      </c>
      <c r="N235" s="93">
        <v>43684.621898148151</v>
      </c>
      <c r="O235" s="34" t="str">
        <f t="shared" ref="O235:O242" si="1">"*"</f>
        <v>*</v>
      </c>
    </row>
    <row r="236" spans="1:15" hidden="1" x14ac:dyDescent="0.3">
      <c r="A236" s="77">
        <v>19998</v>
      </c>
      <c r="B236" s="83" t="str">
        <f>VLOOKUP(tabSaldoAta[[#This Row],[CÓDIGO]],tabEstimativa[#Data],2,FALSE)</f>
        <v>BROCA DE ACO RAPIDO HELICOIDAL DE 1/2" COM HASTE CILINDRICA</v>
      </c>
      <c r="C236" s="82" t="s">
        <v>1740</v>
      </c>
      <c r="D236" s="90">
        <v>70</v>
      </c>
      <c r="E236" s="91">
        <v>2019</v>
      </c>
      <c r="F236" s="78">
        <v>43889</v>
      </c>
      <c r="G236" s="264">
        <v>12</v>
      </c>
      <c r="H236" s="99">
        <v>100</v>
      </c>
      <c r="I236" s="78">
        <v>43392</v>
      </c>
      <c r="J236" s="181">
        <f>SUMIFS(tabConsumoAta[CONSUMIDO],tabConsumoAta[CÓDIGO],tabSaldoAta[[#This Row],[CÓDIGO]],tabConsumoAta[ATA],tabSaldoAta[[#This Row],[CHAVE]])</f>
        <v>0</v>
      </c>
      <c r="K236" s="181">
        <f>SUMIFS(tabAtaCessão[QUANTIDADE],tabAtaCessão[CÓDIGO],tabSaldoAta[[#This Row],[CÓDIGO]],tabAtaCessão[ATA],tabSaldoAta[[#This Row],[CHAVE]])</f>
        <v>0</v>
      </c>
      <c r="L236" s="162">
        <f>tabSaldoAta[[#This Row],[ESTIMATIVA]] - tabSaldoAta[[#This Row],[CONSUMO]] - tabSaldoAta[[#This Row],[CESSÃO]]</f>
        <v>100</v>
      </c>
      <c r="M236" s="92" t="s">
        <v>1551</v>
      </c>
      <c r="N236" s="93">
        <v>43684.621898148151</v>
      </c>
      <c r="O236" s="34" t="str">
        <f t="shared" si="1"/>
        <v>*</v>
      </c>
    </row>
    <row r="237" spans="1:15" hidden="1" x14ac:dyDescent="0.3">
      <c r="A237" s="77">
        <v>20001</v>
      </c>
      <c r="B237" s="83" t="str">
        <f>VLOOKUP(tabSaldoAta[[#This Row],[CÓDIGO]],tabEstimativa[#Data],2,FALSE)</f>
        <v>BROCA DE ACO RAPIDO HELICOIDAL DE 1/8" COM HASTE CILINDRICA</v>
      </c>
      <c r="C237" s="82" t="s">
        <v>1740</v>
      </c>
      <c r="D237" s="90">
        <v>70</v>
      </c>
      <c r="E237" s="91">
        <v>2019</v>
      </c>
      <c r="F237" s="78">
        <v>43889</v>
      </c>
      <c r="G237" s="264">
        <v>12</v>
      </c>
      <c r="H237" s="99">
        <v>500</v>
      </c>
      <c r="I237" s="78">
        <v>43392</v>
      </c>
      <c r="J237" s="181">
        <f>SUMIFS(tabConsumoAta[CONSUMIDO],tabConsumoAta[CÓDIGO],tabSaldoAta[[#This Row],[CÓDIGO]],tabConsumoAta[ATA],tabSaldoAta[[#This Row],[CHAVE]])</f>
        <v>520</v>
      </c>
      <c r="K237" s="181">
        <f>SUMIFS(tabAtaCessão[QUANTIDADE],tabAtaCessão[CÓDIGO],tabSaldoAta[[#This Row],[CÓDIGO]],tabAtaCessão[ATA],tabSaldoAta[[#This Row],[CHAVE]])</f>
        <v>0</v>
      </c>
      <c r="L237" s="162">
        <f>tabSaldoAta[[#This Row],[ESTIMATIVA]] - tabSaldoAta[[#This Row],[CONSUMO]] - tabSaldoAta[[#This Row],[CESSÃO]]</f>
        <v>-20</v>
      </c>
      <c r="M237" s="92" t="s">
        <v>1551</v>
      </c>
      <c r="N237" s="93">
        <v>43684.621898148151</v>
      </c>
      <c r="O237" s="34" t="str">
        <f t="shared" si="1"/>
        <v>*</v>
      </c>
    </row>
    <row r="238" spans="1:15" hidden="1" x14ac:dyDescent="0.3">
      <c r="A238" s="77">
        <v>20034</v>
      </c>
      <c r="B238" s="83" t="str">
        <f>VLOOKUP(tabSaldoAta[[#This Row],[CÓDIGO]],tabEstimativa[#Data],2,FALSE)</f>
        <v>BROCA DE ACO RAPIDO HELICOIDAL DE 3/16" COM HASTE CILINDRIC</v>
      </c>
      <c r="C238" s="82" t="s">
        <v>1740</v>
      </c>
      <c r="D238" s="90">
        <v>70</v>
      </c>
      <c r="E238" s="91">
        <v>2019</v>
      </c>
      <c r="F238" s="78">
        <v>43889</v>
      </c>
      <c r="G238" s="264">
        <v>12</v>
      </c>
      <c r="H238" s="99">
        <v>500</v>
      </c>
      <c r="I238" s="78">
        <v>43392</v>
      </c>
      <c r="J238" s="181">
        <f>SUMIFS(tabConsumoAta[CONSUMIDO],tabConsumoAta[CÓDIGO],tabSaldoAta[[#This Row],[CÓDIGO]],tabConsumoAta[ATA],tabSaldoAta[[#This Row],[CHAVE]])</f>
        <v>520</v>
      </c>
      <c r="K238" s="181">
        <f>SUMIFS(tabAtaCessão[QUANTIDADE],tabAtaCessão[CÓDIGO],tabSaldoAta[[#This Row],[CÓDIGO]],tabAtaCessão[ATA],tabSaldoAta[[#This Row],[CHAVE]])</f>
        <v>0</v>
      </c>
      <c r="L238" s="162">
        <f>tabSaldoAta[[#This Row],[ESTIMATIVA]] - tabSaldoAta[[#This Row],[CONSUMO]] - tabSaldoAta[[#This Row],[CESSÃO]]</f>
        <v>-20</v>
      </c>
      <c r="M238" s="92" t="s">
        <v>1551</v>
      </c>
      <c r="N238" s="93">
        <v>43684.621898148151</v>
      </c>
      <c r="O238" s="34" t="str">
        <f t="shared" si="1"/>
        <v>*</v>
      </c>
    </row>
    <row r="239" spans="1:15" hidden="1" x14ac:dyDescent="0.3">
      <c r="A239" s="77">
        <v>20035</v>
      </c>
      <c r="B239" s="83" t="str">
        <f>VLOOKUP(tabSaldoAta[[#This Row],[CÓDIGO]],tabEstimativa[#Data],2,FALSE)</f>
        <v>BROCA DE ACO RAPIDO HELICOIDAL DE 3/32" COM HASTE CILINDRIC</v>
      </c>
      <c r="C239" s="82" t="s">
        <v>1740</v>
      </c>
      <c r="D239" s="90">
        <v>70</v>
      </c>
      <c r="E239" s="91">
        <v>2019</v>
      </c>
      <c r="F239" s="78">
        <v>43889</v>
      </c>
      <c r="G239" s="264">
        <v>12</v>
      </c>
      <c r="H239" s="99">
        <v>100</v>
      </c>
      <c r="I239" s="78">
        <v>43392</v>
      </c>
      <c r="J239" s="181">
        <f>SUMIFS(tabConsumoAta[CONSUMIDO],tabConsumoAta[CÓDIGO],tabSaldoAta[[#This Row],[CÓDIGO]],tabConsumoAta[ATA],tabSaldoAta[[#This Row],[CHAVE]])</f>
        <v>100</v>
      </c>
      <c r="K239" s="181">
        <f>SUMIFS(tabAtaCessão[QUANTIDADE],tabAtaCessão[CÓDIGO],tabSaldoAta[[#This Row],[CÓDIGO]],tabAtaCessão[ATA],tabSaldoAta[[#This Row],[CHAVE]])</f>
        <v>0</v>
      </c>
      <c r="L239" s="162">
        <f>tabSaldoAta[[#This Row],[ESTIMATIVA]] - tabSaldoAta[[#This Row],[CONSUMO]] - tabSaldoAta[[#This Row],[CESSÃO]]</f>
        <v>0</v>
      </c>
      <c r="M239" s="92" t="s">
        <v>1551</v>
      </c>
      <c r="N239" s="93">
        <v>43684.621898148151</v>
      </c>
      <c r="O239" s="34" t="str">
        <f t="shared" si="1"/>
        <v>*</v>
      </c>
    </row>
    <row r="240" spans="1:15" hidden="1" x14ac:dyDescent="0.3">
      <c r="A240" s="77">
        <v>20037</v>
      </c>
      <c r="B240" s="83" t="str">
        <f>VLOOKUP(tabSaldoAta[[#This Row],[CÓDIGO]],tabEstimativa[#Data],2,FALSE)</f>
        <v>BROCA DE ACO RAPIDO HELICOIDAL DE 3/8" COM HASTE CILINDRICA</v>
      </c>
      <c r="C240" s="82" t="s">
        <v>1957</v>
      </c>
      <c r="D240" s="90">
        <v>155</v>
      </c>
      <c r="E240" s="91">
        <v>2019</v>
      </c>
      <c r="F240" s="78">
        <v>44008</v>
      </c>
      <c r="G240" s="264">
        <v>12</v>
      </c>
      <c r="H240" s="99">
        <v>150</v>
      </c>
      <c r="I240" s="78">
        <v>43392</v>
      </c>
      <c r="J240" s="181">
        <f>SUMIFS(tabConsumoAta[CONSUMIDO],tabConsumoAta[CÓDIGO],tabSaldoAta[[#This Row],[CÓDIGO]],tabConsumoAta[ATA],tabSaldoAta[[#This Row],[CHAVE]])</f>
        <v>0</v>
      </c>
      <c r="K240" s="181">
        <f>SUMIFS(tabAtaCessão[QUANTIDADE],tabAtaCessão[CÓDIGO],tabSaldoAta[[#This Row],[CÓDIGO]],tabAtaCessão[ATA],tabSaldoAta[[#This Row],[CHAVE]])</f>
        <v>0</v>
      </c>
      <c r="L240" s="162">
        <f>tabSaldoAta[[#This Row],[ESTIMATIVA]] - tabSaldoAta[[#This Row],[CONSUMO]] - tabSaldoAta[[#This Row],[CESSÃO]]</f>
        <v>150</v>
      </c>
      <c r="M240" s="92" t="s">
        <v>1551</v>
      </c>
      <c r="N240" s="93">
        <v>43684.621898148151</v>
      </c>
      <c r="O240" s="34" t="str">
        <f t="shared" si="1"/>
        <v>*</v>
      </c>
    </row>
    <row r="241" spans="1:15" hidden="1" x14ac:dyDescent="0.3">
      <c r="A241" s="77">
        <v>20104</v>
      </c>
      <c r="B241" s="83" t="str">
        <f>VLOOKUP(tabSaldoAta[[#This Row],[CÓDIGO]],tabEstimativa[#Data],2,FALSE)</f>
        <v>BROCA DE ACO RAPIDO HELICOIDAL DE 5/16" COM HASTE CILINDRIC</v>
      </c>
      <c r="C241" s="82" t="s">
        <v>1740</v>
      </c>
      <c r="D241" s="90">
        <v>70</v>
      </c>
      <c r="E241" s="91">
        <v>2019</v>
      </c>
      <c r="F241" s="78">
        <v>43889</v>
      </c>
      <c r="G241" s="264">
        <v>12</v>
      </c>
      <c r="H241" s="99">
        <v>150</v>
      </c>
      <c r="I241" s="78">
        <v>43392</v>
      </c>
      <c r="J241" s="181">
        <f>SUMIFS(tabConsumoAta[CONSUMIDO],tabConsumoAta[CÓDIGO],tabSaldoAta[[#This Row],[CÓDIGO]],tabConsumoAta[ATA],tabSaldoAta[[#This Row],[CHAVE]])</f>
        <v>150</v>
      </c>
      <c r="K241" s="181">
        <f>SUMIFS(tabAtaCessão[QUANTIDADE],tabAtaCessão[CÓDIGO],tabSaldoAta[[#This Row],[CÓDIGO]],tabAtaCessão[ATA],tabSaldoAta[[#This Row],[CHAVE]])</f>
        <v>0</v>
      </c>
      <c r="L241" s="162">
        <f>tabSaldoAta[[#This Row],[ESTIMATIVA]] - tabSaldoAta[[#This Row],[CONSUMO]] - tabSaldoAta[[#This Row],[CESSÃO]]</f>
        <v>0</v>
      </c>
      <c r="M241" s="92" t="s">
        <v>1551</v>
      </c>
      <c r="N241" s="93">
        <v>43684.621898148151</v>
      </c>
      <c r="O241" s="34" t="str">
        <f t="shared" si="1"/>
        <v>*</v>
      </c>
    </row>
    <row r="242" spans="1:15" hidden="1" x14ac:dyDescent="0.3">
      <c r="A242" s="77">
        <v>20106</v>
      </c>
      <c r="B242" s="83" t="str">
        <f>VLOOKUP(tabSaldoAta[[#This Row],[CÓDIGO]],tabEstimativa[#Data],2,FALSE)</f>
        <v>BROCA DE ACO RAPIDO HELICOIDAL DE 5/32" COM HASTE CILINDRIC</v>
      </c>
      <c r="C242" s="82" t="s">
        <v>1740</v>
      </c>
      <c r="D242" s="90">
        <v>70</v>
      </c>
      <c r="E242" s="91">
        <v>2019</v>
      </c>
      <c r="F242" s="78">
        <v>43889</v>
      </c>
      <c r="G242" s="264">
        <v>12</v>
      </c>
      <c r="H242" s="99">
        <v>250</v>
      </c>
      <c r="I242" s="78">
        <v>43392</v>
      </c>
      <c r="J242" s="181">
        <f>SUMIFS(tabConsumoAta[CONSUMIDO],tabConsumoAta[CÓDIGO],tabSaldoAta[[#This Row],[CÓDIGO]],tabConsumoAta[ATA],tabSaldoAta[[#This Row],[CHAVE]])</f>
        <v>250</v>
      </c>
      <c r="K242" s="181">
        <f>SUMIFS(tabAtaCessão[QUANTIDADE],tabAtaCessão[CÓDIGO],tabSaldoAta[[#This Row],[CÓDIGO]],tabAtaCessão[ATA],tabSaldoAta[[#This Row],[CHAVE]])</f>
        <v>0</v>
      </c>
      <c r="L242" s="162">
        <f>tabSaldoAta[[#This Row],[ESTIMATIVA]] - tabSaldoAta[[#This Row],[CONSUMO]] - tabSaldoAta[[#This Row],[CESSÃO]]</f>
        <v>0</v>
      </c>
      <c r="M242" s="92" t="s">
        <v>1551</v>
      </c>
      <c r="N242" s="93">
        <v>43684.621898148151</v>
      </c>
      <c r="O242" s="34" t="str">
        <f t="shared" si="1"/>
        <v>*</v>
      </c>
    </row>
    <row r="243" spans="1:15" hidden="1" x14ac:dyDescent="0.3">
      <c r="A243" s="77">
        <v>20135</v>
      </c>
      <c r="B243" s="83" t="str">
        <f>VLOOKUP(tabSaldoAta[[#This Row],[CÓDIGO]],tabEstimativa[#Data],2,FALSE)</f>
        <v>CHAPA DE AÇO CARBONO GALVANIZADO ZINCADO N° 22 ESP=0,80 MM -2 X 1.</v>
      </c>
      <c r="C243" s="82" t="s">
        <v>1730</v>
      </c>
      <c r="D243" s="80" t="s">
        <v>2119</v>
      </c>
      <c r="E243" s="81">
        <v>2019</v>
      </c>
      <c r="F243" s="78">
        <v>43885</v>
      </c>
      <c r="G243" s="264">
        <v>12</v>
      </c>
      <c r="H243" s="99">
        <v>450</v>
      </c>
      <c r="I243" s="78">
        <v>43418</v>
      </c>
      <c r="J243" s="181">
        <f>SUMIFS(tabConsumoAta[CONSUMIDO],tabConsumoAta[CÓDIGO],tabSaldoAta[[#This Row],[CÓDIGO]],tabConsumoAta[ATA],tabSaldoAta[[#This Row],[CHAVE]])</f>
        <v>361</v>
      </c>
      <c r="K243" s="181">
        <f>SUMIFS(tabAtaCessão[QUANTIDADE],tabAtaCessão[CÓDIGO],tabSaldoAta[[#This Row],[CÓDIGO]],tabAtaCessão[ATA],tabSaldoAta[[#This Row],[CHAVE]])</f>
        <v>250</v>
      </c>
      <c r="L243" s="162">
        <f>tabSaldoAta[[#This Row],[ESTIMATIVA]] - tabSaldoAta[[#This Row],[CONSUMO]] - tabSaldoAta[[#This Row],[CESSÃO]]</f>
        <v>-161</v>
      </c>
      <c r="M243" s="92" t="s">
        <v>1551</v>
      </c>
      <c r="N243" s="93">
        <v>43713.579351851855</v>
      </c>
      <c r="O243" s="34" t="s">
        <v>1555</v>
      </c>
    </row>
    <row r="244" spans="1:15" hidden="1" x14ac:dyDescent="0.3">
      <c r="A244" s="77">
        <v>20135</v>
      </c>
      <c r="B244" s="83" t="str">
        <f>VLOOKUP(tabSaldoAta[[#This Row],[CÓDIGO]],tabEstimativa[#Data],2,FALSE)</f>
        <v>CHAPA DE AÇO CARBONO GALVANIZADO ZINCADO N° 22 ESP=0,80 MM -2 X 1.</v>
      </c>
      <c r="C244" s="82" t="s">
        <v>3257</v>
      </c>
      <c r="D244" s="80" t="s">
        <v>2000</v>
      </c>
      <c r="E244" s="81">
        <v>2020</v>
      </c>
      <c r="F244" s="78">
        <v>44223</v>
      </c>
      <c r="G244" s="264">
        <v>12</v>
      </c>
      <c r="H244" s="99">
        <v>1000</v>
      </c>
      <c r="I244" s="78">
        <v>43762</v>
      </c>
      <c r="J244" s="181">
        <f>SUMIFS(tabConsumoAta[CONSUMIDO],tabConsumoAta[CÓDIGO],tabSaldoAta[[#This Row],[CÓDIGO]],tabConsumoAta[ATA],tabSaldoAta[[#This Row],[CHAVE]])</f>
        <v>0</v>
      </c>
      <c r="K244" s="181">
        <f>SUMIFS(tabAtaCessão[QUANTIDADE],tabAtaCessão[CÓDIGO],tabSaldoAta[[#This Row],[CÓDIGO]],tabAtaCessão[ATA],tabSaldoAta[[#This Row],[CHAVE]])</f>
        <v>0</v>
      </c>
      <c r="L244" s="162">
        <f>tabSaldoAta[[#This Row],[ESTIMATIVA]] - tabSaldoAta[[#This Row],[CONSUMO]] - tabSaldoAta[[#This Row],[CESSÃO]]</f>
        <v>1000</v>
      </c>
      <c r="M244" s="92" t="s">
        <v>1551</v>
      </c>
      <c r="N244" s="93">
        <v>43859.655347222222</v>
      </c>
      <c r="O244" s="34" t="s">
        <v>1555</v>
      </c>
    </row>
    <row r="245" spans="1:15" hidden="1" x14ac:dyDescent="0.3">
      <c r="A245" s="77">
        <v>20144</v>
      </c>
      <c r="B245" s="83" t="str">
        <f>VLOOKUP(tabSaldoAta[[#This Row],[CÓDIGO]],tabEstimativa[#Data],2,FALSE)</f>
        <v>BROCA DE ACO RAPIDO HELICOIDAL DE 1/4" C/ HASTE CILINDRICA</v>
      </c>
      <c r="C245" s="82" t="s">
        <v>1740</v>
      </c>
      <c r="D245" s="90">
        <v>70</v>
      </c>
      <c r="E245" s="91">
        <v>2019</v>
      </c>
      <c r="F245" s="78">
        <v>43889</v>
      </c>
      <c r="G245" s="264">
        <v>12</v>
      </c>
      <c r="H245" s="99">
        <v>500</v>
      </c>
      <c r="I245" s="78">
        <v>43392</v>
      </c>
      <c r="J245" s="181">
        <f>SUMIFS(tabConsumoAta[CONSUMIDO],tabConsumoAta[CÓDIGO],tabSaldoAta[[#This Row],[CÓDIGO]],tabConsumoAta[ATA],tabSaldoAta[[#This Row],[CHAVE]])</f>
        <v>520</v>
      </c>
      <c r="K245" s="181">
        <f>SUMIFS(tabAtaCessão[QUANTIDADE],tabAtaCessão[CÓDIGO],tabSaldoAta[[#This Row],[CÓDIGO]],tabAtaCessão[ATA],tabSaldoAta[[#This Row],[CHAVE]])</f>
        <v>0</v>
      </c>
      <c r="L245" s="162">
        <f>tabSaldoAta[[#This Row],[ESTIMATIVA]] - tabSaldoAta[[#This Row],[CONSUMO]] - tabSaldoAta[[#This Row],[CESSÃO]]</f>
        <v>-20</v>
      </c>
      <c r="M245" s="92" t="s">
        <v>1551</v>
      </c>
      <c r="N245" s="93">
        <v>43684.621898148151</v>
      </c>
      <c r="O245" s="34" t="str">
        <f>"*"</f>
        <v>*</v>
      </c>
    </row>
    <row r="246" spans="1:15" hidden="1" x14ac:dyDescent="0.3">
      <c r="A246" s="77">
        <v>20144</v>
      </c>
      <c r="B246" s="83" t="str">
        <f>VLOOKUP(tabSaldoAta[[#This Row],[CÓDIGO]],tabEstimativa[#Data],2,FALSE)</f>
        <v>BROCA DE ACO RAPIDO HELICOIDAL DE 1/4" C/ HASTE CILINDRICA</v>
      </c>
      <c r="C246" s="82" t="s">
        <v>3465</v>
      </c>
      <c r="D246" s="80" t="s">
        <v>3466</v>
      </c>
      <c r="E246" s="81">
        <v>2020</v>
      </c>
      <c r="F246" s="78">
        <v>44267</v>
      </c>
      <c r="G246" s="264">
        <v>12</v>
      </c>
      <c r="H246" s="99">
        <v>800</v>
      </c>
      <c r="I246" s="78">
        <v>43762</v>
      </c>
      <c r="J246" s="181">
        <f>SUMIFS(tabConsumoAta[CONSUMIDO],tabConsumoAta[CÓDIGO],tabSaldoAta[[#This Row],[CÓDIGO]],tabConsumoAta[ATA],tabSaldoAta[[#This Row],[CHAVE]])</f>
        <v>300</v>
      </c>
      <c r="K246" s="181">
        <f>SUMIFS(tabAtaCessão[QUANTIDADE],tabAtaCessão[CÓDIGO],tabSaldoAta[[#This Row],[CÓDIGO]],tabAtaCessão[ATA],tabSaldoAta[[#This Row],[CHAVE]])</f>
        <v>0</v>
      </c>
      <c r="L246" s="162">
        <f>tabSaldoAta[[#This Row],[ESTIMATIVA]] - tabSaldoAta[[#This Row],[CONSUMO]] - tabSaldoAta[[#This Row],[CESSÃO]]</f>
        <v>500</v>
      </c>
      <c r="M246" s="92" t="s">
        <v>1551</v>
      </c>
      <c r="N246" s="93">
        <v>43945.615046296298</v>
      </c>
      <c r="O246" s="34" t="s">
        <v>1555</v>
      </c>
    </row>
    <row r="247" spans="1:15" hidden="1" x14ac:dyDescent="0.3">
      <c r="A247" s="77">
        <v>20760</v>
      </c>
      <c r="B247" s="83" t="str">
        <f>VLOOKUP(tabSaldoAta[[#This Row],[CÓDIGO]],tabEstimativa[#Data],2,FALSE)</f>
        <v>TINTA ACRILICA P/ DEMARCACAO DE SOLO - BALDE C/ 18 LITROS - BRANCA - PADRAO DER 3.09</v>
      </c>
      <c r="C247" s="82" t="s">
        <v>1964</v>
      </c>
      <c r="D247" s="90">
        <v>159</v>
      </c>
      <c r="E247" s="91">
        <v>2019</v>
      </c>
      <c r="F247" s="78">
        <v>44015</v>
      </c>
      <c r="G247" s="264">
        <v>12</v>
      </c>
      <c r="H247" s="99">
        <v>200</v>
      </c>
      <c r="I247" s="78">
        <v>43546</v>
      </c>
      <c r="J247" s="181">
        <f>SUMIFS(tabConsumoAta[CONSUMIDO],tabConsumoAta[CÓDIGO],tabSaldoAta[[#This Row],[CÓDIGO]],tabConsumoAta[ATA],tabSaldoAta[[#This Row],[CHAVE]])</f>
        <v>125</v>
      </c>
      <c r="K247" s="181">
        <f>SUMIFS(tabAtaCessão[QUANTIDADE],tabAtaCessão[CÓDIGO],tabSaldoAta[[#This Row],[CÓDIGO]],tabAtaCessão[ATA],tabSaldoAta[[#This Row],[CHAVE]])</f>
        <v>0</v>
      </c>
      <c r="L247" s="162">
        <f>tabSaldoAta[[#This Row],[ESTIMATIVA]] - tabSaldoAta[[#This Row],[CONSUMO]] - tabSaldoAta[[#This Row],[CESSÃO]]</f>
        <v>75</v>
      </c>
      <c r="M247" s="92" t="s">
        <v>1551</v>
      </c>
      <c r="N247" s="93">
        <v>43684.621898148151</v>
      </c>
      <c r="O247" s="34" t="str">
        <f>"*"</f>
        <v>*</v>
      </c>
    </row>
    <row r="248" spans="1:15" hidden="1" x14ac:dyDescent="0.3">
      <c r="A248" s="77">
        <v>20763</v>
      </c>
      <c r="B248" s="83" t="str">
        <f>VLOOKUP(tabSaldoAta[[#This Row],[CÓDIGO]],tabEstimativa[#Data],2,FALSE)</f>
        <v>TINTA ACRILICA P/ DEMARCACAO DO SOLO - BALDE COM 18 LITROS - AMARELA - PADRAO DER 3.09</v>
      </c>
      <c r="C248" s="82" t="s">
        <v>1964</v>
      </c>
      <c r="D248" s="90">
        <v>159</v>
      </c>
      <c r="E248" s="91">
        <v>2019</v>
      </c>
      <c r="F248" s="78">
        <v>44015</v>
      </c>
      <c r="G248" s="264">
        <v>12</v>
      </c>
      <c r="H248" s="99">
        <v>100</v>
      </c>
      <c r="I248" s="78">
        <v>43546</v>
      </c>
      <c r="J248" s="181">
        <f>SUMIFS(tabConsumoAta[CONSUMIDO],tabConsumoAta[CÓDIGO],tabSaldoAta[[#This Row],[CÓDIGO]],tabConsumoAta[ATA],tabSaldoAta[[#This Row],[CHAVE]])</f>
        <v>70</v>
      </c>
      <c r="K248" s="181">
        <f>SUMIFS(tabAtaCessão[QUANTIDADE],tabAtaCessão[CÓDIGO],tabSaldoAta[[#This Row],[CÓDIGO]],tabAtaCessão[ATA],tabSaldoAta[[#This Row],[CHAVE]])</f>
        <v>0</v>
      </c>
      <c r="L248" s="162">
        <f>tabSaldoAta[[#This Row],[ESTIMATIVA]] - tabSaldoAta[[#This Row],[CONSUMO]] - tabSaldoAta[[#This Row],[CESSÃO]]</f>
        <v>30</v>
      </c>
      <c r="M248" s="92" t="s">
        <v>1551</v>
      </c>
      <c r="N248" s="93">
        <v>43684.621898148151</v>
      </c>
      <c r="O248" s="34" t="str">
        <f>"*"</f>
        <v>*</v>
      </c>
    </row>
    <row r="249" spans="1:15" hidden="1" x14ac:dyDescent="0.3">
      <c r="A249" s="77">
        <v>23687</v>
      </c>
      <c r="B249" s="83" t="str">
        <f>VLOOKUP(tabSaldoAta[[#This Row],[CÓDIGO]],tabEstimativa[#Data],2,FALSE)</f>
        <v>CARTOLINA - AZUL CLARO - 50 X 66 CM - 180 G/M2     (VARIAÇÃO +/- 05 CM).</v>
      </c>
      <c r="C249" s="82" t="s">
        <v>1570</v>
      </c>
      <c r="D249" s="121" t="s">
        <v>2085</v>
      </c>
      <c r="E249" s="122">
        <v>2019</v>
      </c>
      <c r="F249" s="78">
        <v>43922</v>
      </c>
      <c r="G249" s="264">
        <v>12</v>
      </c>
      <c r="H249" s="123">
        <v>40000</v>
      </c>
      <c r="I249" s="78">
        <v>43454</v>
      </c>
      <c r="J249" s="181">
        <f>SUMIFS(tabConsumoAta[CONSUMIDO],tabConsumoAta[CÓDIGO],tabSaldoAta[[#This Row],[CÓDIGO]],tabConsumoAta[ATA],tabSaldoAta[[#This Row],[CHAVE]])</f>
        <v>25000</v>
      </c>
      <c r="K249" s="181">
        <f>SUMIFS(tabAtaCessão[QUANTIDADE],tabAtaCessão[CÓDIGO],tabSaldoAta[[#This Row],[CÓDIGO]],tabAtaCessão[ATA],tabSaldoAta[[#This Row],[CHAVE]])</f>
        <v>0</v>
      </c>
      <c r="L249" s="162">
        <f>tabSaldoAta[[#This Row],[ESTIMATIVA]] - tabSaldoAta[[#This Row],[CONSUMO]] - tabSaldoAta[[#This Row],[CESSÃO]]</f>
        <v>15000</v>
      </c>
      <c r="M249" s="124" t="s">
        <v>1551</v>
      </c>
      <c r="N249" s="125">
        <v>43699.411307870374</v>
      </c>
      <c r="O249" s="34" t="s">
        <v>1555</v>
      </c>
    </row>
    <row r="250" spans="1:15" hidden="1" x14ac:dyDescent="0.3">
      <c r="A250" s="77">
        <v>23687</v>
      </c>
      <c r="B250" s="83" t="str">
        <f>VLOOKUP(tabSaldoAta[[#This Row],[CÓDIGO]],tabEstimativa[#Data],2,FALSE)</f>
        <v>CARTOLINA - AZUL CLARO - 50 X 66 CM - 180 G/M2     (VARIAÇÃO +/- 05 CM).</v>
      </c>
      <c r="C250" s="82" t="s">
        <v>3533</v>
      </c>
      <c r="D250" s="80" t="s">
        <v>3534</v>
      </c>
      <c r="E250" s="81">
        <v>2020</v>
      </c>
      <c r="F250" s="78">
        <v>44309</v>
      </c>
      <c r="G250" s="264">
        <v>12</v>
      </c>
      <c r="H250" s="99">
        <v>25000</v>
      </c>
      <c r="I250" s="78">
        <v>43818</v>
      </c>
      <c r="J250" s="181">
        <f>SUMIFS(tabConsumoAta[CONSUMIDO],tabConsumoAta[CÓDIGO],tabSaldoAta[[#This Row],[CÓDIGO]],tabConsumoAta[ATA],tabSaldoAta[[#This Row],[CHAVE]])</f>
        <v>15000</v>
      </c>
      <c r="K250" s="181">
        <f>SUMIFS(tabAtaCessão[QUANTIDADE],tabAtaCessão[CÓDIGO],tabSaldoAta[[#This Row],[CÓDIGO]],tabAtaCessão[ATA],tabSaldoAta[[#This Row],[CHAVE]])</f>
        <v>8500</v>
      </c>
      <c r="L250" s="162">
        <f>tabSaldoAta[[#This Row],[ESTIMATIVA]] - tabSaldoAta[[#This Row],[CONSUMO]] - tabSaldoAta[[#This Row],[CESSÃO]]</f>
        <v>1500</v>
      </c>
      <c r="M250" s="92" t="s">
        <v>1551</v>
      </c>
      <c r="N250" s="93">
        <v>43949.347546296296</v>
      </c>
      <c r="O250" s="34" t="s">
        <v>1555</v>
      </c>
    </row>
    <row r="251" spans="1:15" hidden="1" x14ac:dyDescent="0.3">
      <c r="A251" s="77">
        <v>23692</v>
      </c>
      <c r="B251" s="83" t="str">
        <f>VLOOKUP(tabSaldoAta[[#This Row],[CÓDIGO]],tabEstimativa[#Data],2,FALSE)</f>
        <v>CARTOLINA - ROSA - 50 X 66 CM - 180 G/M2   (VARIAÇÃO +/- 05 CM).</v>
      </c>
      <c r="C251" s="82" t="s">
        <v>1570</v>
      </c>
      <c r="D251" s="121" t="s">
        <v>2085</v>
      </c>
      <c r="E251" s="122">
        <v>2019</v>
      </c>
      <c r="F251" s="78">
        <v>43922</v>
      </c>
      <c r="G251" s="264">
        <v>12</v>
      </c>
      <c r="H251" s="123">
        <v>40000</v>
      </c>
      <c r="I251" s="78">
        <v>43454</v>
      </c>
      <c r="J251" s="181">
        <f>SUMIFS(tabConsumoAta[CONSUMIDO],tabConsumoAta[CÓDIGO],tabSaldoAta[[#This Row],[CÓDIGO]],tabConsumoAta[ATA],tabSaldoAta[[#This Row],[CHAVE]])</f>
        <v>25000</v>
      </c>
      <c r="K251" s="181">
        <f>SUMIFS(tabAtaCessão[QUANTIDADE],tabAtaCessão[CÓDIGO],tabSaldoAta[[#This Row],[CÓDIGO]],tabAtaCessão[ATA],tabSaldoAta[[#This Row],[CHAVE]])</f>
        <v>0</v>
      </c>
      <c r="L251" s="162">
        <f>tabSaldoAta[[#This Row],[ESTIMATIVA]] - tabSaldoAta[[#This Row],[CONSUMO]] - tabSaldoAta[[#This Row],[CESSÃO]]</f>
        <v>15000</v>
      </c>
      <c r="M251" s="124" t="s">
        <v>1551</v>
      </c>
      <c r="N251" s="125">
        <v>43699.411307870374</v>
      </c>
      <c r="O251" s="34" t="s">
        <v>1555</v>
      </c>
    </row>
    <row r="252" spans="1:15" hidden="1" x14ac:dyDescent="0.3">
      <c r="A252" s="77">
        <v>23692</v>
      </c>
      <c r="B252" s="83" t="str">
        <f>VLOOKUP(tabSaldoAta[[#This Row],[CÓDIGO]],tabEstimativa[#Data],2,FALSE)</f>
        <v>CARTOLINA - ROSA - 50 X 66 CM - 180 G/M2   (VARIAÇÃO +/- 05 CM).</v>
      </c>
      <c r="C252" s="82" t="s">
        <v>3533</v>
      </c>
      <c r="D252" s="80" t="s">
        <v>3534</v>
      </c>
      <c r="E252" s="81">
        <v>2020</v>
      </c>
      <c r="F252" s="78">
        <v>44309</v>
      </c>
      <c r="G252" s="264">
        <v>12</v>
      </c>
      <c r="H252" s="99">
        <v>25000</v>
      </c>
      <c r="I252" s="78">
        <v>43818</v>
      </c>
      <c r="J252" s="181">
        <f>SUMIFS(tabConsumoAta[CONSUMIDO],tabConsumoAta[CÓDIGO],tabSaldoAta[[#This Row],[CÓDIGO]],tabConsumoAta[ATA],tabSaldoAta[[#This Row],[CHAVE]])</f>
        <v>10000</v>
      </c>
      <c r="K252" s="181">
        <f>SUMIFS(tabAtaCessão[QUANTIDADE],tabAtaCessão[CÓDIGO],tabSaldoAta[[#This Row],[CÓDIGO]],tabAtaCessão[ATA],tabSaldoAta[[#This Row],[CHAVE]])</f>
        <v>0</v>
      </c>
      <c r="L252" s="162">
        <f>tabSaldoAta[[#This Row],[ESTIMATIVA]] - tabSaldoAta[[#This Row],[CONSUMO]] - tabSaldoAta[[#This Row],[CESSÃO]]</f>
        <v>15000</v>
      </c>
      <c r="M252" s="92" t="s">
        <v>1551</v>
      </c>
      <c r="N252" s="93">
        <v>43949.347546296296</v>
      </c>
      <c r="O252" s="34" t="s">
        <v>1555</v>
      </c>
    </row>
    <row r="253" spans="1:15" hidden="1" x14ac:dyDescent="0.3">
      <c r="A253" s="77">
        <v>23778</v>
      </c>
      <c r="B253" s="83" t="str">
        <f>VLOOKUP(tabSaldoAta[[#This Row],[CÓDIGO]],tabEstimativa[#Data],2,FALSE)</f>
        <v>SOLVENTE P/ TINTA DE DEMARCACAO VIARIA -BALDE C/ 18 LITROS - TIPO DER 3.09</v>
      </c>
      <c r="C253" s="82" t="s">
        <v>1964</v>
      </c>
      <c r="D253" s="90">
        <v>159</v>
      </c>
      <c r="E253" s="91">
        <v>2019</v>
      </c>
      <c r="F253" s="78">
        <v>44015</v>
      </c>
      <c r="G253" s="264">
        <v>12</v>
      </c>
      <c r="H253" s="99">
        <v>200</v>
      </c>
      <c r="I253" s="78">
        <v>43546</v>
      </c>
      <c r="J253" s="181">
        <f>SUMIFS(tabConsumoAta[CONSUMIDO],tabConsumoAta[CÓDIGO],tabSaldoAta[[#This Row],[CÓDIGO]],tabConsumoAta[ATA],tabSaldoAta[[#This Row],[CHAVE]])</f>
        <v>130</v>
      </c>
      <c r="K253" s="181">
        <f>SUMIFS(tabAtaCessão[QUANTIDADE],tabAtaCessão[CÓDIGO],tabSaldoAta[[#This Row],[CÓDIGO]],tabAtaCessão[ATA],tabSaldoAta[[#This Row],[CHAVE]])</f>
        <v>0</v>
      </c>
      <c r="L253" s="162">
        <f>tabSaldoAta[[#This Row],[ESTIMATIVA]] - tabSaldoAta[[#This Row],[CONSUMO]] - tabSaldoAta[[#This Row],[CESSÃO]]</f>
        <v>70</v>
      </c>
      <c r="M253" s="92" t="s">
        <v>1551</v>
      </c>
      <c r="N253" s="93">
        <v>43684.621898148151</v>
      </c>
      <c r="O253" s="34" t="str">
        <f>"*"</f>
        <v>*</v>
      </c>
    </row>
    <row r="254" spans="1:15" ht="28.8" hidden="1" x14ac:dyDescent="0.3">
      <c r="A254" s="77">
        <v>23846</v>
      </c>
      <c r="B254" s="83" t="str">
        <f>VLOOKUP(tabSaldoAta[[#This Row],[CÓDIGO]],tabEstimativa[#Data],2,FALSE)</f>
        <v>PAPEL CARTAO - 50 X 70 CM - AMARELO (MEDIDAS PODERAO VARIAR +/- 5 CM)  COR VIVA, VIBRANTE, UNIFORME E SEM MANCHAS.</v>
      </c>
      <c r="C254" s="82" t="s">
        <v>1570</v>
      </c>
      <c r="D254" s="121" t="s">
        <v>2085</v>
      </c>
      <c r="E254" s="122">
        <v>2019</v>
      </c>
      <c r="F254" s="78">
        <v>43922</v>
      </c>
      <c r="G254" s="264">
        <v>12</v>
      </c>
      <c r="H254" s="123">
        <v>25000</v>
      </c>
      <c r="I254" s="78">
        <v>43454</v>
      </c>
      <c r="J254" s="181">
        <f>SUMIFS(tabConsumoAta[CONSUMIDO],tabConsumoAta[CÓDIGO],tabSaldoAta[[#This Row],[CÓDIGO]],tabConsumoAta[ATA],tabSaldoAta[[#This Row],[CHAVE]])</f>
        <v>16000</v>
      </c>
      <c r="K254" s="181">
        <f>SUMIFS(tabAtaCessão[QUANTIDADE],tabAtaCessão[CÓDIGO],tabSaldoAta[[#This Row],[CÓDIGO]],tabAtaCessão[ATA],tabSaldoAta[[#This Row],[CHAVE]])</f>
        <v>0</v>
      </c>
      <c r="L254" s="162">
        <f>tabSaldoAta[[#This Row],[ESTIMATIVA]] - tabSaldoAta[[#This Row],[CONSUMO]] - tabSaldoAta[[#This Row],[CESSÃO]]</f>
        <v>9000</v>
      </c>
      <c r="M254" s="124" t="s">
        <v>1551</v>
      </c>
      <c r="N254" s="125">
        <v>43699.411307870374</v>
      </c>
      <c r="O254" s="34" t="s">
        <v>1555</v>
      </c>
    </row>
    <row r="255" spans="1:15" ht="28.8" hidden="1" x14ac:dyDescent="0.3">
      <c r="A255" s="77">
        <v>23846</v>
      </c>
      <c r="B255" s="83" t="str">
        <f>VLOOKUP(tabSaldoAta[[#This Row],[CÓDIGO]],tabEstimativa[#Data],2,FALSE)</f>
        <v>PAPEL CARTAO - 50 X 70 CM - AMARELO (MEDIDAS PODERAO VARIAR +/- 5 CM)  COR VIVA, VIBRANTE, UNIFORME E SEM MANCHAS.</v>
      </c>
      <c r="C255" s="82" t="s">
        <v>3533</v>
      </c>
      <c r="D255" s="80" t="s">
        <v>3534</v>
      </c>
      <c r="E255" s="81">
        <v>2020</v>
      </c>
      <c r="F255" s="78">
        <v>44309</v>
      </c>
      <c r="G255" s="264">
        <v>12</v>
      </c>
      <c r="H255" s="99">
        <v>25000</v>
      </c>
      <c r="I255" s="78">
        <v>43818</v>
      </c>
      <c r="J255" s="181">
        <f>SUMIFS(tabConsumoAta[CONSUMIDO],tabConsumoAta[CÓDIGO],tabSaldoAta[[#This Row],[CÓDIGO]],tabConsumoAta[ATA],tabSaldoAta[[#This Row],[CHAVE]])</f>
        <v>10000</v>
      </c>
      <c r="K255" s="181">
        <f>SUMIFS(tabAtaCessão[QUANTIDADE],tabAtaCessão[CÓDIGO],tabSaldoAta[[#This Row],[CÓDIGO]],tabAtaCessão[ATA],tabSaldoAta[[#This Row],[CHAVE]])</f>
        <v>0</v>
      </c>
      <c r="L255" s="162">
        <f>tabSaldoAta[[#This Row],[ESTIMATIVA]] - tabSaldoAta[[#This Row],[CONSUMO]] - tabSaldoAta[[#This Row],[CESSÃO]]</f>
        <v>15000</v>
      </c>
      <c r="M255" s="92" t="s">
        <v>1551</v>
      </c>
      <c r="N255" s="93">
        <v>43948.44835648148</v>
      </c>
      <c r="O255" s="34" t="s">
        <v>1555</v>
      </c>
    </row>
    <row r="256" spans="1:15" ht="28.8" hidden="1" x14ac:dyDescent="0.3">
      <c r="A256" s="77">
        <v>23862</v>
      </c>
      <c r="B256" s="83" t="str">
        <f>VLOOKUP(tabSaldoAta[[#This Row],[CÓDIGO]],tabEstimativa[#Data],2,FALSE)</f>
        <v>PAPEL CARTAO - 50 X 70 CM - VERMELHO (MEDIDAS PODERAO VARIAR +/- 5 CM)                COR VIVA, VIBRANTE, UNIFORME E SEM MANCHAS.</v>
      </c>
      <c r="C256" s="82" t="s">
        <v>1570</v>
      </c>
      <c r="D256" s="121" t="s">
        <v>2085</v>
      </c>
      <c r="E256" s="122">
        <v>2019</v>
      </c>
      <c r="F256" s="78">
        <v>43922</v>
      </c>
      <c r="G256" s="264">
        <v>12</v>
      </c>
      <c r="H256" s="123">
        <v>25000</v>
      </c>
      <c r="I256" s="78">
        <v>43454</v>
      </c>
      <c r="J256" s="181">
        <f>SUMIFS(tabConsumoAta[CONSUMIDO],tabConsumoAta[CÓDIGO],tabSaldoAta[[#This Row],[CÓDIGO]],tabConsumoAta[ATA],tabSaldoAta[[#This Row],[CHAVE]])</f>
        <v>11700</v>
      </c>
      <c r="K256" s="181">
        <f>SUMIFS(tabAtaCessão[QUANTIDADE],tabAtaCessão[CÓDIGO],tabSaldoAta[[#This Row],[CÓDIGO]],tabAtaCessão[ATA],tabSaldoAta[[#This Row],[CHAVE]])</f>
        <v>0</v>
      </c>
      <c r="L256" s="162">
        <f>tabSaldoAta[[#This Row],[ESTIMATIVA]] - tabSaldoAta[[#This Row],[CONSUMO]] - tabSaldoAta[[#This Row],[CESSÃO]]</f>
        <v>13300</v>
      </c>
      <c r="M256" s="124" t="s">
        <v>1551</v>
      </c>
      <c r="N256" s="125">
        <v>43699.411307870374</v>
      </c>
      <c r="O256" s="34" t="s">
        <v>1555</v>
      </c>
    </row>
    <row r="257" spans="1:15" ht="28.8" hidden="1" x14ac:dyDescent="0.3">
      <c r="A257" s="77">
        <v>23862</v>
      </c>
      <c r="B257" s="83" t="str">
        <f>VLOOKUP(tabSaldoAta[[#This Row],[CÓDIGO]],tabEstimativa[#Data],2,FALSE)</f>
        <v>PAPEL CARTAO - 50 X 70 CM - VERMELHO (MEDIDAS PODERAO VARIAR +/- 5 CM)                COR VIVA, VIBRANTE, UNIFORME E SEM MANCHAS.</v>
      </c>
      <c r="C257" s="82" t="s">
        <v>3533</v>
      </c>
      <c r="D257" s="80" t="s">
        <v>3534</v>
      </c>
      <c r="E257" s="81">
        <v>2020</v>
      </c>
      <c r="F257" s="78">
        <v>44309</v>
      </c>
      <c r="G257" s="264">
        <v>12</v>
      </c>
      <c r="H257" s="99">
        <v>25000</v>
      </c>
      <c r="I257" s="78">
        <v>43818</v>
      </c>
      <c r="J257" s="181">
        <f>SUMIFS(tabConsumoAta[CONSUMIDO],tabConsumoAta[CÓDIGO],tabSaldoAta[[#This Row],[CÓDIGO]],tabConsumoAta[ATA],tabSaldoAta[[#This Row],[CHAVE]])</f>
        <v>10000</v>
      </c>
      <c r="K257" s="181">
        <f>SUMIFS(tabAtaCessão[QUANTIDADE],tabAtaCessão[CÓDIGO],tabSaldoAta[[#This Row],[CÓDIGO]],tabAtaCessão[ATA],tabSaldoAta[[#This Row],[CHAVE]])</f>
        <v>0</v>
      </c>
      <c r="L257" s="162">
        <f>tabSaldoAta[[#This Row],[ESTIMATIVA]] - tabSaldoAta[[#This Row],[CONSUMO]] - tabSaldoAta[[#This Row],[CESSÃO]]</f>
        <v>15000</v>
      </c>
      <c r="M257" s="92" t="s">
        <v>1551</v>
      </c>
      <c r="N257" s="93">
        <v>43948.44835648148</v>
      </c>
      <c r="O257" s="34" t="s">
        <v>1555</v>
      </c>
    </row>
    <row r="258" spans="1:15" ht="28.8" hidden="1" x14ac:dyDescent="0.3">
      <c r="A258" s="77">
        <v>23875</v>
      </c>
      <c r="B258" s="83" t="str">
        <f>VLOOKUP(tabSaldoAta[[#This Row],[CÓDIGO]],tabEstimativa[#Data],2,FALSE)</f>
        <v>PAPEL CARTAO - 50 X 70 CM - LARANJA (MEDIDAS PODERAO VARIAR +/- 5 CM)                COR VIVA, VIBRANTE, UNIFORME E SEM MANCHAS.</v>
      </c>
      <c r="C258" s="82" t="s">
        <v>1570</v>
      </c>
      <c r="D258" s="121" t="s">
        <v>2085</v>
      </c>
      <c r="E258" s="122">
        <v>2019</v>
      </c>
      <c r="F258" s="78">
        <v>43922</v>
      </c>
      <c r="G258" s="264">
        <v>12</v>
      </c>
      <c r="H258" s="123">
        <v>25000</v>
      </c>
      <c r="I258" s="78">
        <v>43454</v>
      </c>
      <c r="J258" s="181">
        <f>SUMIFS(tabConsumoAta[CONSUMIDO],tabConsumoAta[CÓDIGO],tabSaldoAta[[#This Row],[CÓDIGO]],tabConsumoAta[ATA],tabSaldoAta[[#This Row],[CHAVE]])</f>
        <v>11500</v>
      </c>
      <c r="K258" s="181">
        <f>SUMIFS(tabAtaCessão[QUANTIDADE],tabAtaCessão[CÓDIGO],tabSaldoAta[[#This Row],[CÓDIGO]],tabAtaCessão[ATA],tabSaldoAta[[#This Row],[CHAVE]])</f>
        <v>0</v>
      </c>
      <c r="L258" s="162">
        <f>tabSaldoAta[[#This Row],[ESTIMATIVA]] - tabSaldoAta[[#This Row],[CONSUMO]] - tabSaldoAta[[#This Row],[CESSÃO]]</f>
        <v>13500</v>
      </c>
      <c r="M258" s="124" t="s">
        <v>1551</v>
      </c>
      <c r="N258" s="125">
        <v>43699.411307870374</v>
      </c>
      <c r="O258" s="34" t="s">
        <v>1555</v>
      </c>
    </row>
    <row r="259" spans="1:15" ht="28.8" hidden="1" x14ac:dyDescent="0.3">
      <c r="A259" s="77">
        <v>23875</v>
      </c>
      <c r="B259" s="83" t="str">
        <f>VLOOKUP(tabSaldoAta[[#This Row],[CÓDIGO]],tabEstimativa[#Data],2,FALSE)</f>
        <v>PAPEL CARTAO - 50 X 70 CM - LARANJA (MEDIDAS PODERAO VARIAR +/- 5 CM)                COR VIVA, VIBRANTE, UNIFORME E SEM MANCHAS.</v>
      </c>
      <c r="C259" s="82" t="s">
        <v>3533</v>
      </c>
      <c r="D259" s="80" t="s">
        <v>3534</v>
      </c>
      <c r="E259" s="81">
        <v>2020</v>
      </c>
      <c r="F259" s="78">
        <v>44309</v>
      </c>
      <c r="G259" s="264">
        <v>12</v>
      </c>
      <c r="H259" s="99">
        <v>25000</v>
      </c>
      <c r="I259" s="78">
        <v>43818</v>
      </c>
      <c r="J259" s="181">
        <f>SUMIFS(tabConsumoAta[CONSUMIDO],tabConsumoAta[CÓDIGO],tabSaldoAta[[#This Row],[CÓDIGO]],tabConsumoAta[ATA],tabSaldoAta[[#This Row],[CHAVE]])</f>
        <v>10000</v>
      </c>
      <c r="K259" s="181">
        <f>SUMIFS(tabAtaCessão[QUANTIDADE],tabAtaCessão[CÓDIGO],tabSaldoAta[[#This Row],[CÓDIGO]],tabAtaCessão[ATA],tabSaldoAta[[#This Row],[CHAVE]])</f>
        <v>0</v>
      </c>
      <c r="L259" s="162">
        <f>tabSaldoAta[[#This Row],[ESTIMATIVA]] - tabSaldoAta[[#This Row],[CONSUMO]] - tabSaldoAta[[#This Row],[CESSÃO]]</f>
        <v>15000</v>
      </c>
      <c r="M259" s="92" t="s">
        <v>1551</v>
      </c>
      <c r="N259" s="93">
        <v>43948.44835648148</v>
      </c>
      <c r="O259" s="34" t="s">
        <v>1555</v>
      </c>
    </row>
    <row r="260" spans="1:15" ht="28.8" hidden="1" x14ac:dyDescent="0.3">
      <c r="A260" s="77">
        <v>23986</v>
      </c>
      <c r="B260" s="83" t="str">
        <f>VLOOKUP(tabSaldoAta[[#This Row],[CÓDIGO]],tabEstimativa[#Data],2,FALSE)</f>
        <v>PAPEL CREPOM - RL C/ 48 X 200 CM - AMARELO OURO  COR VIVA, VIBRANTE, UNIFORME E SEM MANCHAS (VARIACAO +/- 5 CM).</v>
      </c>
      <c r="C260" s="82" t="s">
        <v>1570</v>
      </c>
      <c r="D260" s="121" t="s">
        <v>2085</v>
      </c>
      <c r="E260" s="122">
        <v>2019</v>
      </c>
      <c r="F260" s="78">
        <v>43922</v>
      </c>
      <c r="G260" s="264">
        <v>12</v>
      </c>
      <c r="H260" s="123">
        <v>15000</v>
      </c>
      <c r="I260" s="78">
        <v>43454</v>
      </c>
      <c r="J260" s="181">
        <f>SUMIFS(tabConsumoAta[CONSUMIDO],tabConsumoAta[CÓDIGO],tabSaldoAta[[#This Row],[CÓDIGO]],tabConsumoAta[ATA],tabSaldoAta[[#This Row],[CHAVE]])</f>
        <v>0</v>
      </c>
      <c r="K260" s="181">
        <f>SUMIFS(tabAtaCessão[QUANTIDADE],tabAtaCessão[CÓDIGO],tabSaldoAta[[#This Row],[CÓDIGO]],tabAtaCessão[ATA],tabSaldoAta[[#This Row],[CHAVE]])</f>
        <v>0</v>
      </c>
      <c r="L260" s="162">
        <f>tabSaldoAta[[#This Row],[ESTIMATIVA]] - tabSaldoAta[[#This Row],[CONSUMO]] - tabSaldoAta[[#This Row],[CESSÃO]]</f>
        <v>15000</v>
      </c>
      <c r="M260" s="124" t="s">
        <v>1551</v>
      </c>
      <c r="N260" s="125">
        <v>43699.441400462965</v>
      </c>
      <c r="O260" s="34" t="s">
        <v>1555</v>
      </c>
    </row>
    <row r="261" spans="1:15" ht="28.8" hidden="1" x14ac:dyDescent="0.3">
      <c r="A261" s="77">
        <v>23986</v>
      </c>
      <c r="B261" s="83" t="str">
        <f>VLOOKUP(tabSaldoAta[[#This Row],[CÓDIGO]],tabEstimativa[#Data],2,FALSE)</f>
        <v>PAPEL CREPOM - RL C/ 48 X 200 CM - AMARELO OURO  COR VIVA, VIBRANTE, UNIFORME E SEM MANCHAS (VARIACAO +/- 5 CM).</v>
      </c>
      <c r="C261" s="82" t="s">
        <v>3533</v>
      </c>
      <c r="D261" s="80" t="s">
        <v>3534</v>
      </c>
      <c r="E261" s="81">
        <v>2020</v>
      </c>
      <c r="F261" s="78">
        <v>44309</v>
      </c>
      <c r="G261" s="264">
        <v>12</v>
      </c>
      <c r="H261" s="99">
        <v>10000</v>
      </c>
      <c r="I261" s="78">
        <v>43818</v>
      </c>
      <c r="J261" s="181">
        <f>SUMIFS(tabConsumoAta[CONSUMIDO],tabConsumoAta[CÓDIGO],tabSaldoAta[[#This Row],[CÓDIGO]],tabConsumoAta[ATA],tabSaldoAta[[#This Row],[CHAVE]])</f>
        <v>2000</v>
      </c>
      <c r="K261" s="181">
        <f>SUMIFS(tabAtaCessão[QUANTIDADE],tabAtaCessão[CÓDIGO],tabSaldoAta[[#This Row],[CÓDIGO]],tabAtaCessão[ATA],tabSaldoAta[[#This Row],[CHAVE]])</f>
        <v>0</v>
      </c>
      <c r="L261" s="162">
        <f>tabSaldoAta[[#This Row],[ESTIMATIVA]] - tabSaldoAta[[#This Row],[CONSUMO]] - tabSaldoAta[[#This Row],[CESSÃO]]</f>
        <v>8000</v>
      </c>
      <c r="M261" s="92" t="s">
        <v>1551</v>
      </c>
      <c r="N261" s="93">
        <v>43949.629537037035</v>
      </c>
      <c r="O261" s="34" t="s">
        <v>1555</v>
      </c>
    </row>
    <row r="262" spans="1:15" ht="28.8" hidden="1" x14ac:dyDescent="0.3">
      <c r="A262" s="77">
        <v>23989</v>
      </c>
      <c r="B262" s="83" t="str">
        <f>VLOOKUP(tabSaldoAta[[#This Row],[CÓDIGO]],tabEstimativa[#Data],2,FALSE)</f>
        <v xml:space="preserve">PAPEL CREPOM - RL C/ 48 X 200 CM - LARANJA  COR VIVA, VIBRANTE, UNIFORME E SEM MANCHAS (VARIACAO +/- 5 CM).  </v>
      </c>
      <c r="C262" s="82" t="s">
        <v>1570</v>
      </c>
      <c r="D262" s="121" t="s">
        <v>2085</v>
      </c>
      <c r="E262" s="122">
        <v>2019</v>
      </c>
      <c r="F262" s="78">
        <v>43922</v>
      </c>
      <c r="G262" s="264">
        <v>12</v>
      </c>
      <c r="H262" s="123">
        <v>15000</v>
      </c>
      <c r="I262" s="78">
        <v>43454</v>
      </c>
      <c r="J262" s="181">
        <f>SUMIFS(tabConsumoAta[CONSUMIDO],tabConsumoAta[CÓDIGO],tabSaldoAta[[#This Row],[CÓDIGO]],tabConsumoAta[ATA],tabSaldoAta[[#This Row],[CHAVE]])</f>
        <v>0</v>
      </c>
      <c r="K262" s="181">
        <f>SUMIFS(tabAtaCessão[QUANTIDADE],tabAtaCessão[CÓDIGO],tabSaldoAta[[#This Row],[CÓDIGO]],tabAtaCessão[ATA],tabSaldoAta[[#This Row],[CHAVE]])</f>
        <v>0</v>
      </c>
      <c r="L262" s="162">
        <f>tabSaldoAta[[#This Row],[ESTIMATIVA]] - tabSaldoAta[[#This Row],[CONSUMO]] - tabSaldoAta[[#This Row],[CESSÃO]]</f>
        <v>15000</v>
      </c>
      <c r="M262" s="124" t="s">
        <v>1551</v>
      </c>
      <c r="N262" s="125">
        <v>43699.441400462965</v>
      </c>
      <c r="O262" s="34" t="s">
        <v>1555</v>
      </c>
    </row>
    <row r="263" spans="1:15" ht="28.8" hidden="1" x14ac:dyDescent="0.3">
      <c r="A263" s="77">
        <v>23989</v>
      </c>
      <c r="B263" s="83" t="str">
        <f>VLOOKUP(tabSaldoAta[[#This Row],[CÓDIGO]],tabEstimativa[#Data],2,FALSE)</f>
        <v xml:space="preserve">PAPEL CREPOM - RL C/ 48 X 200 CM - LARANJA  COR VIVA, VIBRANTE, UNIFORME E SEM MANCHAS (VARIACAO +/- 5 CM).  </v>
      </c>
      <c r="C263" s="82" t="s">
        <v>3533</v>
      </c>
      <c r="D263" s="80" t="s">
        <v>3534</v>
      </c>
      <c r="E263" s="81">
        <v>2020</v>
      </c>
      <c r="F263" s="78">
        <v>44309</v>
      </c>
      <c r="G263" s="264">
        <v>12</v>
      </c>
      <c r="H263" s="99">
        <v>10000</v>
      </c>
      <c r="I263" s="78">
        <v>43818</v>
      </c>
      <c r="J263" s="181">
        <f>SUMIFS(tabConsumoAta[CONSUMIDO],tabConsumoAta[CÓDIGO],tabSaldoAta[[#This Row],[CÓDIGO]],tabConsumoAta[ATA],tabSaldoAta[[#This Row],[CHAVE]])</f>
        <v>2000</v>
      </c>
      <c r="K263" s="181">
        <f>SUMIFS(tabAtaCessão[QUANTIDADE],tabAtaCessão[CÓDIGO],tabSaldoAta[[#This Row],[CÓDIGO]],tabAtaCessão[ATA],tabSaldoAta[[#This Row],[CHAVE]])</f>
        <v>0</v>
      </c>
      <c r="L263" s="162">
        <f>tabSaldoAta[[#This Row],[ESTIMATIVA]] - tabSaldoAta[[#This Row],[CONSUMO]] - tabSaldoAta[[#This Row],[CESSÃO]]</f>
        <v>8000</v>
      </c>
      <c r="M263" s="92" t="s">
        <v>1551</v>
      </c>
      <c r="N263" s="93">
        <v>43949.629537037035</v>
      </c>
      <c r="O263" s="34" t="s">
        <v>1555</v>
      </c>
    </row>
    <row r="264" spans="1:15" ht="28.8" hidden="1" x14ac:dyDescent="0.3">
      <c r="A264" s="77">
        <v>23993</v>
      </c>
      <c r="B264" s="83" t="str">
        <f>VLOOKUP(tabSaldoAta[[#This Row],[CÓDIGO]],tabEstimativa[#Data],2,FALSE)</f>
        <v xml:space="preserve">PAPEL CREPOM - RL C/ 48 X 200 CM - ROSA COR VIVA, VIBRANTE, UNIFORME E SEM MANCHAS (VARIACAO +/- 5 CM). </v>
      </c>
      <c r="C264" s="82" t="s">
        <v>1570</v>
      </c>
      <c r="D264" s="121" t="s">
        <v>2085</v>
      </c>
      <c r="E264" s="122">
        <v>2019</v>
      </c>
      <c r="F264" s="78">
        <v>43922</v>
      </c>
      <c r="G264" s="264">
        <v>12</v>
      </c>
      <c r="H264" s="123">
        <v>15000</v>
      </c>
      <c r="I264" s="78">
        <v>43454</v>
      </c>
      <c r="J264" s="181">
        <f>SUMIFS(tabConsumoAta[CONSUMIDO],tabConsumoAta[CÓDIGO],tabSaldoAta[[#This Row],[CÓDIGO]],tabConsumoAta[ATA],tabSaldoAta[[#This Row],[CHAVE]])</f>
        <v>0</v>
      </c>
      <c r="K264" s="181">
        <f>SUMIFS(tabAtaCessão[QUANTIDADE],tabAtaCessão[CÓDIGO],tabSaldoAta[[#This Row],[CÓDIGO]],tabAtaCessão[ATA],tabSaldoAta[[#This Row],[CHAVE]])</f>
        <v>50</v>
      </c>
      <c r="L264" s="162">
        <f>tabSaldoAta[[#This Row],[ESTIMATIVA]] - tabSaldoAta[[#This Row],[CONSUMO]] - tabSaldoAta[[#This Row],[CESSÃO]]</f>
        <v>14950</v>
      </c>
      <c r="M264" s="124" t="s">
        <v>1551</v>
      </c>
      <c r="N264" s="125">
        <v>43699.441400462965</v>
      </c>
      <c r="O264" s="34" t="s">
        <v>1555</v>
      </c>
    </row>
    <row r="265" spans="1:15" ht="28.8" hidden="1" x14ac:dyDescent="0.3">
      <c r="A265" s="77">
        <v>23993</v>
      </c>
      <c r="B265" s="83" t="str">
        <f>VLOOKUP(tabSaldoAta[[#This Row],[CÓDIGO]],tabEstimativa[#Data],2,FALSE)</f>
        <v xml:space="preserve">PAPEL CREPOM - RL C/ 48 X 200 CM - ROSA COR VIVA, VIBRANTE, UNIFORME E SEM MANCHAS (VARIACAO +/- 5 CM). </v>
      </c>
      <c r="C265" s="82" t="s">
        <v>3533</v>
      </c>
      <c r="D265" s="80" t="s">
        <v>3534</v>
      </c>
      <c r="E265" s="81">
        <v>2020</v>
      </c>
      <c r="F265" s="78">
        <v>44309</v>
      </c>
      <c r="G265" s="264">
        <v>12</v>
      </c>
      <c r="H265" s="99">
        <v>10000</v>
      </c>
      <c r="I265" s="78">
        <v>43818</v>
      </c>
      <c r="J265" s="181">
        <f>SUMIFS(tabConsumoAta[CONSUMIDO],tabConsumoAta[CÓDIGO],tabSaldoAta[[#This Row],[CÓDIGO]],tabConsumoAta[ATA],tabSaldoAta[[#This Row],[CHAVE]])</f>
        <v>2000</v>
      </c>
      <c r="K265" s="181">
        <f>SUMIFS(tabAtaCessão[QUANTIDADE],tabAtaCessão[CÓDIGO],tabSaldoAta[[#This Row],[CÓDIGO]],tabAtaCessão[ATA],tabSaldoAta[[#This Row],[CHAVE]])</f>
        <v>0</v>
      </c>
      <c r="L265" s="162">
        <f>tabSaldoAta[[#This Row],[ESTIMATIVA]] - tabSaldoAta[[#This Row],[CONSUMO]] - tabSaldoAta[[#This Row],[CESSÃO]]</f>
        <v>8000</v>
      </c>
      <c r="M265" s="92" t="s">
        <v>1551</v>
      </c>
      <c r="N265" s="93">
        <v>43949.642881944441</v>
      </c>
      <c r="O265" s="34" t="s">
        <v>1555</v>
      </c>
    </row>
    <row r="266" spans="1:15" ht="28.8" hidden="1" x14ac:dyDescent="0.3">
      <c r="A266" s="77">
        <v>23996</v>
      </c>
      <c r="B266" s="83" t="str">
        <f>VLOOKUP(tabSaldoAta[[#This Row],[CÓDIGO]],tabEstimativa[#Data],2,FALSE)</f>
        <v xml:space="preserve">PAPEL CREPOM - RL C/ 48 X 200 CM - VERMELHO   COR VIVA, VIBRANTE, UNIFORME E SEM MANCHAS (VARIACAO +/- 5 CM). </v>
      </c>
      <c r="C266" s="82" t="s">
        <v>1570</v>
      </c>
      <c r="D266" s="121" t="s">
        <v>2085</v>
      </c>
      <c r="E266" s="122">
        <v>2019</v>
      </c>
      <c r="F266" s="78">
        <v>43922</v>
      </c>
      <c r="G266" s="264">
        <v>12</v>
      </c>
      <c r="H266" s="123">
        <v>15000</v>
      </c>
      <c r="I266" s="78">
        <v>43454</v>
      </c>
      <c r="J266" s="181">
        <f>SUMIFS(tabConsumoAta[CONSUMIDO],tabConsumoAta[CÓDIGO],tabSaldoAta[[#This Row],[CÓDIGO]],tabConsumoAta[ATA],tabSaldoAta[[#This Row],[CHAVE]])</f>
        <v>0</v>
      </c>
      <c r="K266" s="181">
        <f>SUMIFS(tabAtaCessão[QUANTIDADE],tabAtaCessão[CÓDIGO],tabSaldoAta[[#This Row],[CÓDIGO]],tabAtaCessão[ATA],tabSaldoAta[[#This Row],[CHAVE]])</f>
        <v>0</v>
      </c>
      <c r="L266" s="162">
        <f>tabSaldoAta[[#This Row],[ESTIMATIVA]] - tabSaldoAta[[#This Row],[CONSUMO]] - tabSaldoAta[[#This Row],[CESSÃO]]</f>
        <v>15000</v>
      </c>
      <c r="M266" s="124" t="s">
        <v>1551</v>
      </c>
      <c r="N266" s="125">
        <v>43699.441400462965</v>
      </c>
      <c r="O266" s="34" t="s">
        <v>1555</v>
      </c>
    </row>
    <row r="267" spans="1:15" ht="28.8" hidden="1" x14ac:dyDescent="0.3">
      <c r="A267" s="77">
        <v>23996</v>
      </c>
      <c r="B267" s="83" t="str">
        <f>VLOOKUP(tabSaldoAta[[#This Row],[CÓDIGO]],tabEstimativa[#Data],2,FALSE)</f>
        <v xml:space="preserve">PAPEL CREPOM - RL C/ 48 X 200 CM - VERMELHO   COR VIVA, VIBRANTE, UNIFORME E SEM MANCHAS (VARIACAO +/- 5 CM). </v>
      </c>
      <c r="C267" s="82" t="s">
        <v>3533</v>
      </c>
      <c r="D267" s="80" t="s">
        <v>3534</v>
      </c>
      <c r="E267" s="81">
        <v>2020</v>
      </c>
      <c r="F267" s="78">
        <v>44309</v>
      </c>
      <c r="G267" s="264">
        <v>12</v>
      </c>
      <c r="H267" s="99">
        <v>10000</v>
      </c>
      <c r="I267" s="78">
        <v>43818</v>
      </c>
      <c r="J267" s="181">
        <f>SUMIFS(tabConsumoAta[CONSUMIDO],tabConsumoAta[CÓDIGO],tabSaldoAta[[#This Row],[CÓDIGO]],tabConsumoAta[ATA],tabSaldoAta[[#This Row],[CHAVE]])</f>
        <v>2000</v>
      </c>
      <c r="K267" s="181">
        <f>SUMIFS(tabAtaCessão[QUANTIDADE],tabAtaCessão[CÓDIGO],tabSaldoAta[[#This Row],[CÓDIGO]],tabAtaCessão[ATA],tabSaldoAta[[#This Row],[CHAVE]])</f>
        <v>0</v>
      </c>
      <c r="L267" s="162">
        <f>tabSaldoAta[[#This Row],[ESTIMATIVA]] - tabSaldoAta[[#This Row],[CONSUMO]] - tabSaldoAta[[#This Row],[CESSÃO]]</f>
        <v>8000</v>
      </c>
      <c r="M267" s="92" t="s">
        <v>1551</v>
      </c>
      <c r="N267" s="93">
        <v>43949.642881944441</v>
      </c>
      <c r="O267" s="34" t="s">
        <v>1555</v>
      </c>
    </row>
    <row r="268" spans="1:15" hidden="1" x14ac:dyDescent="0.3">
      <c r="A268" s="77">
        <v>24204</v>
      </c>
      <c r="B268" s="83" t="str">
        <f>VLOOKUP(tabSaldoAta[[#This Row],[CÓDIGO]],tabEstimativa[#Data],2,FALSE)</f>
        <v>ROLO DE LA DE CARNEIRO P/ PINTURA - 9 CM C/ CABO</v>
      </c>
      <c r="C268" s="82" t="s">
        <v>2073</v>
      </c>
      <c r="D268" s="80" t="s">
        <v>2074</v>
      </c>
      <c r="E268" s="81">
        <v>2019</v>
      </c>
      <c r="F268" s="78">
        <v>44050</v>
      </c>
      <c r="G268" s="264">
        <v>12</v>
      </c>
      <c r="H268" s="99">
        <v>400</v>
      </c>
      <c r="I268" s="78">
        <v>43522</v>
      </c>
      <c r="J268" s="181">
        <f>SUMIFS(tabConsumoAta[CONSUMIDO],tabConsumoAta[CÓDIGO],tabSaldoAta[[#This Row],[CÓDIGO]],tabConsumoAta[ATA],tabSaldoAta[[#This Row],[CHAVE]])</f>
        <v>457</v>
      </c>
      <c r="K268" s="181">
        <f>SUMIFS(tabAtaCessão[QUANTIDADE],tabAtaCessão[CÓDIGO],tabSaldoAta[[#This Row],[CÓDIGO]],tabAtaCessão[ATA],tabSaldoAta[[#This Row],[CHAVE]])</f>
        <v>0</v>
      </c>
      <c r="L268" s="162">
        <f>tabSaldoAta[[#This Row],[ESTIMATIVA]] - tabSaldoAta[[#This Row],[CONSUMO]] - tabSaldoAta[[#This Row],[CESSÃO]]</f>
        <v>-57</v>
      </c>
      <c r="M268" s="92" t="s">
        <v>1551</v>
      </c>
      <c r="N268" s="93">
        <v>43698.366840277777</v>
      </c>
      <c r="O268" s="34" t="s">
        <v>1555</v>
      </c>
    </row>
    <row r="269" spans="1:15" hidden="1" x14ac:dyDescent="0.3">
      <c r="A269" s="77">
        <v>24205</v>
      </c>
      <c r="B269" s="83" t="e">
        <f>VLOOKUP(tabSaldoAta[[#This Row],[CÓDIGO]],tabEstimativa[#Data],2,FALSE)</f>
        <v>#N/A</v>
      </c>
      <c r="C269" s="82" t="s">
        <v>1722</v>
      </c>
      <c r="D269" s="90">
        <v>16</v>
      </c>
      <c r="E269" s="91">
        <v>2019</v>
      </c>
      <c r="F269" s="78">
        <v>43859</v>
      </c>
      <c r="G269" s="264">
        <v>12</v>
      </c>
      <c r="H269" s="99">
        <v>600</v>
      </c>
      <c r="I269" s="78">
        <v>43353</v>
      </c>
      <c r="J269" s="181">
        <f>SUMIFS(tabConsumoAta[CONSUMIDO],tabConsumoAta[CÓDIGO],tabSaldoAta[[#This Row],[CÓDIGO]],tabConsumoAta[ATA],tabSaldoAta[[#This Row],[CHAVE]])</f>
        <v>320</v>
      </c>
      <c r="K269" s="181">
        <f>SUMIFS(tabAtaCessão[QUANTIDADE],tabAtaCessão[CÓDIGO],tabSaldoAta[[#This Row],[CÓDIGO]],tabAtaCessão[ATA],tabSaldoAta[[#This Row],[CHAVE]])</f>
        <v>0</v>
      </c>
      <c r="L269" s="162">
        <f>tabSaldoAta[[#This Row],[ESTIMATIVA]] - tabSaldoAta[[#This Row],[CONSUMO]] - tabSaldoAta[[#This Row],[CESSÃO]]</f>
        <v>280</v>
      </c>
      <c r="M269" s="92" t="s">
        <v>1551</v>
      </c>
      <c r="N269" s="93">
        <v>43684.621898148151</v>
      </c>
      <c r="O269" s="34" t="str">
        <f>"*"</f>
        <v>*</v>
      </c>
    </row>
    <row r="270" spans="1:15" hidden="1" x14ac:dyDescent="0.3">
      <c r="A270" s="77">
        <v>24371</v>
      </c>
      <c r="B270" s="83" t="str">
        <f>VLOOKUP(tabSaldoAta[[#This Row],[CÓDIGO]],tabEstimativa[#Data],2,FALSE)</f>
        <v>BLOCO DE CONCRETO - 15 X 20 X 40 CM</v>
      </c>
      <c r="C270" s="82" t="s">
        <v>1648</v>
      </c>
      <c r="D270" s="90">
        <v>198</v>
      </c>
      <c r="E270" s="91">
        <v>2018</v>
      </c>
      <c r="F270" s="78">
        <v>43733</v>
      </c>
      <c r="G270" s="264">
        <v>12</v>
      </c>
      <c r="H270" s="99">
        <v>21000</v>
      </c>
      <c r="I270" s="78">
        <v>43609</v>
      </c>
      <c r="J270" s="181">
        <f>SUMIFS(tabConsumoAta[CONSUMIDO],tabConsumoAta[CÓDIGO],tabSaldoAta[[#This Row],[CÓDIGO]],tabConsumoAta[ATA],tabSaldoAta[[#This Row],[CHAVE]])</f>
        <v>11500</v>
      </c>
      <c r="K270" s="181">
        <f>SUMIFS(tabAtaCessão[QUANTIDADE],tabAtaCessão[CÓDIGO],tabSaldoAta[[#This Row],[CÓDIGO]],tabAtaCessão[ATA],tabSaldoAta[[#This Row],[CHAVE]])</f>
        <v>0</v>
      </c>
      <c r="L270" s="162">
        <f>tabSaldoAta[[#This Row],[ESTIMATIVA]] - tabSaldoAta[[#This Row],[CONSUMO]] - tabSaldoAta[[#This Row],[CESSÃO]]</f>
        <v>9500</v>
      </c>
      <c r="M270" s="92" t="s">
        <v>1551</v>
      </c>
      <c r="N270" s="93">
        <v>43684.621898148151</v>
      </c>
      <c r="O270" s="34" t="str">
        <f>"*"</f>
        <v>*</v>
      </c>
    </row>
    <row r="271" spans="1:15" hidden="1" x14ac:dyDescent="0.3">
      <c r="A271" s="77">
        <v>24371</v>
      </c>
      <c r="B271" s="83" t="str">
        <f>VLOOKUP(tabSaldoAta[[#This Row],[CÓDIGO]],tabEstimativa[#Data],2,FALSE)</f>
        <v>BLOCO DE CONCRETO - 15 X 20 X 40 CM</v>
      </c>
      <c r="C271" s="82" t="s">
        <v>2249</v>
      </c>
      <c r="D271" s="80" t="s">
        <v>2250</v>
      </c>
      <c r="E271" s="81">
        <v>2019</v>
      </c>
      <c r="F271" s="78">
        <v>44146</v>
      </c>
      <c r="G271" s="264">
        <v>12</v>
      </c>
      <c r="H271" s="99">
        <v>50000</v>
      </c>
      <c r="I271" s="78">
        <v>43609</v>
      </c>
      <c r="J271" s="181">
        <f>SUMIFS(tabConsumoAta[CONSUMIDO],tabConsumoAta[CÓDIGO],tabSaldoAta[[#This Row],[CÓDIGO]],tabConsumoAta[ATA],tabSaldoAta[[#This Row],[CHAVE]])</f>
        <v>31090</v>
      </c>
      <c r="K271" s="181">
        <f>SUMIFS(tabAtaCessão[QUANTIDADE],tabAtaCessão[CÓDIGO],tabSaldoAta[[#This Row],[CÓDIGO]],tabAtaCessão[ATA],tabSaldoAta[[#This Row],[CHAVE]])</f>
        <v>18910</v>
      </c>
      <c r="L271" s="162">
        <f>tabSaldoAta[[#This Row],[ESTIMATIVA]] - tabSaldoAta[[#This Row],[CONSUMO]] - tabSaldoAta[[#This Row],[CESSÃO]]</f>
        <v>0</v>
      </c>
      <c r="M271" s="92" t="s">
        <v>1551</v>
      </c>
      <c r="N271" s="93">
        <v>43789.333935185183</v>
      </c>
      <c r="O271" s="34" t="s">
        <v>1555</v>
      </c>
    </row>
    <row r="272" spans="1:15" ht="28.8" hidden="1" x14ac:dyDescent="0.3">
      <c r="A272" s="77">
        <v>24476</v>
      </c>
      <c r="B272" s="83" t="str">
        <f>VLOOKUP(tabSaldoAta[[#This Row],[CÓDIGO]],tabEstimativa[#Data],2,FALSE)</f>
        <v xml:space="preserve">PAPEL CREPOM - RL C/ 48 X 200 CM - AZUL ESCURO  COR VIVA, VIBRANTE, UNIFORME E SEM MANCHAS (VARIACAO +/- 5 CM). </v>
      </c>
      <c r="C272" s="82" t="s">
        <v>1570</v>
      </c>
      <c r="D272" s="121" t="s">
        <v>2085</v>
      </c>
      <c r="E272" s="122">
        <v>2019</v>
      </c>
      <c r="F272" s="78">
        <v>43922</v>
      </c>
      <c r="G272" s="264">
        <v>12</v>
      </c>
      <c r="H272" s="123">
        <v>15000</v>
      </c>
      <c r="I272" s="78">
        <v>43454</v>
      </c>
      <c r="J272" s="181">
        <f>SUMIFS(tabConsumoAta[CONSUMIDO],tabConsumoAta[CÓDIGO],tabSaldoAta[[#This Row],[CÓDIGO]],tabConsumoAta[ATA],tabSaldoAta[[#This Row],[CHAVE]])</f>
        <v>0</v>
      </c>
      <c r="K272" s="181">
        <f>SUMIFS(tabAtaCessão[QUANTIDADE],tabAtaCessão[CÓDIGO],tabSaldoAta[[#This Row],[CÓDIGO]],tabAtaCessão[ATA],tabSaldoAta[[#This Row],[CHAVE]])</f>
        <v>0</v>
      </c>
      <c r="L272" s="162">
        <f>tabSaldoAta[[#This Row],[ESTIMATIVA]] - tabSaldoAta[[#This Row],[CONSUMO]] - tabSaldoAta[[#This Row],[CESSÃO]]</f>
        <v>15000</v>
      </c>
      <c r="M272" s="124" t="s">
        <v>1551</v>
      </c>
      <c r="N272" s="125">
        <v>43699.441400462965</v>
      </c>
      <c r="O272" s="34" t="s">
        <v>1555</v>
      </c>
    </row>
    <row r="273" spans="1:15" ht="28.8" hidden="1" x14ac:dyDescent="0.3">
      <c r="A273" s="77">
        <v>24476</v>
      </c>
      <c r="B273" s="83" t="str">
        <f>VLOOKUP(tabSaldoAta[[#This Row],[CÓDIGO]],tabEstimativa[#Data],2,FALSE)</f>
        <v xml:space="preserve">PAPEL CREPOM - RL C/ 48 X 200 CM - AZUL ESCURO  COR VIVA, VIBRANTE, UNIFORME E SEM MANCHAS (VARIACAO +/- 5 CM). </v>
      </c>
      <c r="C273" s="82" t="s">
        <v>3533</v>
      </c>
      <c r="D273" s="80" t="s">
        <v>3534</v>
      </c>
      <c r="E273" s="81">
        <v>2020</v>
      </c>
      <c r="F273" s="78">
        <v>44309</v>
      </c>
      <c r="G273" s="264">
        <v>12</v>
      </c>
      <c r="H273" s="99">
        <v>10000</v>
      </c>
      <c r="I273" s="78">
        <v>43818</v>
      </c>
      <c r="J273" s="181">
        <f>SUMIFS(tabConsumoAta[CONSUMIDO],tabConsumoAta[CÓDIGO],tabSaldoAta[[#This Row],[CÓDIGO]],tabConsumoAta[ATA],tabSaldoAta[[#This Row],[CHAVE]])</f>
        <v>2000</v>
      </c>
      <c r="K273" s="181">
        <f>SUMIFS(tabAtaCessão[QUANTIDADE],tabAtaCessão[CÓDIGO],tabSaldoAta[[#This Row],[CÓDIGO]],tabAtaCessão[ATA],tabSaldoAta[[#This Row],[CHAVE]])</f>
        <v>0</v>
      </c>
      <c r="L273" s="162">
        <f>tabSaldoAta[[#This Row],[ESTIMATIVA]] - tabSaldoAta[[#This Row],[CONSUMO]] - tabSaldoAta[[#This Row],[CESSÃO]]</f>
        <v>8000</v>
      </c>
      <c r="M273" s="92" t="s">
        <v>1551</v>
      </c>
      <c r="N273" s="93">
        <v>43949.629537037035</v>
      </c>
      <c r="O273" s="34" t="s">
        <v>1555</v>
      </c>
    </row>
    <row r="274" spans="1:15" ht="28.8" hidden="1" x14ac:dyDescent="0.3">
      <c r="A274" s="77">
        <v>24477</v>
      </c>
      <c r="B274" s="83" t="str">
        <f>VLOOKUP(tabSaldoAta[[#This Row],[CÓDIGO]],tabEstimativa[#Data],2,FALSE)</f>
        <v xml:space="preserve">PAPEL CREPOM - RL C/ 48 X 200 CM - VERDE ESCURO  COR VIVA, VIBRANTE, UNIFORME E SEM MANCHAS (VARIACAO +/- 5 CM). </v>
      </c>
      <c r="C274" s="82" t="s">
        <v>1570</v>
      </c>
      <c r="D274" s="121" t="s">
        <v>2085</v>
      </c>
      <c r="E274" s="122">
        <v>2019</v>
      </c>
      <c r="F274" s="78">
        <v>43922</v>
      </c>
      <c r="G274" s="264">
        <v>12</v>
      </c>
      <c r="H274" s="123">
        <v>15000</v>
      </c>
      <c r="I274" s="78">
        <v>43454</v>
      </c>
      <c r="J274" s="181">
        <f>SUMIFS(tabConsumoAta[CONSUMIDO],tabConsumoAta[CÓDIGO],tabSaldoAta[[#This Row],[CÓDIGO]],tabConsumoAta[ATA],tabSaldoAta[[#This Row],[CHAVE]])</f>
        <v>0</v>
      </c>
      <c r="K274" s="181">
        <f>SUMIFS(tabAtaCessão[QUANTIDADE],tabAtaCessão[CÓDIGO],tabSaldoAta[[#This Row],[CÓDIGO]],tabAtaCessão[ATA],tabSaldoAta[[#This Row],[CHAVE]])</f>
        <v>0</v>
      </c>
      <c r="L274" s="162">
        <f>tabSaldoAta[[#This Row],[ESTIMATIVA]] - tabSaldoAta[[#This Row],[CONSUMO]] - tabSaldoAta[[#This Row],[CESSÃO]]</f>
        <v>15000</v>
      </c>
      <c r="M274" s="124" t="s">
        <v>1551</v>
      </c>
      <c r="N274" s="125">
        <v>43699.441400462965</v>
      </c>
      <c r="O274" s="34" t="s">
        <v>1555</v>
      </c>
    </row>
    <row r="275" spans="1:15" ht="28.8" hidden="1" x14ac:dyDescent="0.3">
      <c r="A275" s="77">
        <v>24477</v>
      </c>
      <c r="B275" s="83" t="str">
        <f>VLOOKUP(tabSaldoAta[[#This Row],[CÓDIGO]],tabEstimativa[#Data],2,FALSE)</f>
        <v xml:space="preserve">PAPEL CREPOM - RL C/ 48 X 200 CM - VERDE ESCURO  COR VIVA, VIBRANTE, UNIFORME E SEM MANCHAS (VARIACAO +/- 5 CM). </v>
      </c>
      <c r="C275" s="82" t="s">
        <v>3533</v>
      </c>
      <c r="D275" s="80" t="s">
        <v>3534</v>
      </c>
      <c r="E275" s="81">
        <v>2020</v>
      </c>
      <c r="F275" s="78">
        <v>44309</v>
      </c>
      <c r="G275" s="264">
        <v>12</v>
      </c>
      <c r="H275" s="99">
        <v>10000</v>
      </c>
      <c r="I275" s="78">
        <v>43818</v>
      </c>
      <c r="J275" s="181">
        <f>SUMIFS(tabConsumoAta[CONSUMIDO],tabConsumoAta[CÓDIGO],tabSaldoAta[[#This Row],[CÓDIGO]],tabConsumoAta[ATA],tabSaldoAta[[#This Row],[CHAVE]])</f>
        <v>2000</v>
      </c>
      <c r="K275" s="181">
        <f>SUMIFS(tabAtaCessão[QUANTIDADE],tabAtaCessão[CÓDIGO],tabSaldoAta[[#This Row],[CÓDIGO]],tabAtaCessão[ATA],tabSaldoAta[[#This Row],[CHAVE]])</f>
        <v>0</v>
      </c>
      <c r="L275" s="162">
        <f>tabSaldoAta[[#This Row],[ESTIMATIVA]] - tabSaldoAta[[#This Row],[CONSUMO]] - tabSaldoAta[[#This Row],[CESSÃO]]</f>
        <v>8000</v>
      </c>
      <c r="M275" s="92" t="s">
        <v>1551</v>
      </c>
      <c r="N275" s="93">
        <v>43949.642881944441</v>
      </c>
      <c r="O275" s="34" t="s">
        <v>1555</v>
      </c>
    </row>
    <row r="276" spans="1:15" hidden="1" x14ac:dyDescent="0.3">
      <c r="A276" s="77">
        <v>24500</v>
      </c>
      <c r="B276" s="83" t="str">
        <f>VLOOKUP(tabSaldoAta[[#This Row],[CÓDIGO]],tabEstimativa[#Data],2,FALSE)</f>
        <v>CANOPLA COMPLETA PARA VÁLVULA DE DESCARGA</v>
      </c>
      <c r="C276" s="82" t="s">
        <v>1663</v>
      </c>
      <c r="D276" s="90">
        <v>228</v>
      </c>
      <c r="E276" s="91">
        <v>2018</v>
      </c>
      <c r="F276" s="78">
        <v>43787</v>
      </c>
      <c r="G276" s="264">
        <v>12</v>
      </c>
      <c r="H276" s="99">
        <v>380</v>
      </c>
      <c r="I276" s="78">
        <v>43307</v>
      </c>
      <c r="J276" s="181">
        <f>SUMIFS(tabConsumoAta[CONSUMIDO],tabConsumoAta[CÓDIGO],tabSaldoAta[[#This Row],[CÓDIGO]],tabConsumoAta[ATA],tabSaldoAta[[#This Row],[CHAVE]])</f>
        <v>180</v>
      </c>
      <c r="K276" s="181">
        <f>SUMIFS(tabAtaCessão[QUANTIDADE],tabAtaCessão[CÓDIGO],tabSaldoAta[[#This Row],[CÓDIGO]],tabAtaCessão[ATA],tabSaldoAta[[#This Row],[CHAVE]])</f>
        <v>0</v>
      </c>
      <c r="L276" s="162">
        <f>tabSaldoAta[[#This Row],[ESTIMATIVA]] - tabSaldoAta[[#This Row],[CONSUMO]] - tabSaldoAta[[#This Row],[CESSÃO]]</f>
        <v>200</v>
      </c>
      <c r="M276" s="92" t="s">
        <v>1551</v>
      </c>
      <c r="N276" s="93">
        <v>43684.621898148151</v>
      </c>
      <c r="O276" s="34" t="str">
        <f>"*"</f>
        <v>*</v>
      </c>
    </row>
    <row r="277" spans="1:15" hidden="1" x14ac:dyDescent="0.3">
      <c r="A277" s="77">
        <v>24500</v>
      </c>
      <c r="B277" s="83" t="str">
        <f>VLOOKUP(tabSaldoAta[[#This Row],[CÓDIGO]],tabEstimativa[#Data],2,FALSE)</f>
        <v>CANOPLA COMPLETA PARA VÁLVULA DE DESCARGA</v>
      </c>
      <c r="C277" s="82" t="s">
        <v>3514</v>
      </c>
      <c r="D277" s="80" t="s">
        <v>3518</v>
      </c>
      <c r="E277" s="81">
        <v>2020</v>
      </c>
      <c r="F277" s="78">
        <v>44286</v>
      </c>
      <c r="G277" s="264">
        <v>12</v>
      </c>
      <c r="H277" s="99">
        <v>300</v>
      </c>
      <c r="I277" s="78">
        <v>43307</v>
      </c>
      <c r="J277" s="181">
        <f>SUMIFS(tabConsumoAta[CONSUMIDO],tabConsumoAta[CÓDIGO],tabSaldoAta[[#This Row],[CÓDIGO]],tabConsumoAta[ATA],tabSaldoAta[[#This Row],[CHAVE]])</f>
        <v>150</v>
      </c>
      <c r="K277" s="181">
        <f>SUMIFS(tabAtaCessão[QUANTIDADE],tabAtaCessão[CÓDIGO],tabSaldoAta[[#This Row],[CÓDIGO]],tabAtaCessão[ATA],tabSaldoAta[[#This Row],[CHAVE]])</f>
        <v>0</v>
      </c>
      <c r="L277" s="162">
        <f>tabSaldoAta[[#This Row],[ESTIMATIVA]] - tabSaldoAta[[#This Row],[CONSUMO]] - tabSaldoAta[[#This Row],[CESSÃO]]</f>
        <v>150</v>
      </c>
      <c r="M277" s="92" t="s">
        <v>1551</v>
      </c>
      <c r="N277" s="93">
        <v>43948.366064814814</v>
      </c>
      <c r="O277" s="34" t="s">
        <v>1555</v>
      </c>
    </row>
    <row r="278" spans="1:15" hidden="1" x14ac:dyDescent="0.3">
      <c r="A278" s="77">
        <v>25523</v>
      </c>
      <c r="B278" s="83" t="str">
        <f>VLOOKUP(tabSaldoAta[[#This Row],[CÓDIGO]],tabEstimativa[#Data],2,FALSE)</f>
        <v>COTOVELO EM PVC AZUL - COLA E ROSCA DE 3/4"</v>
      </c>
      <c r="C278" s="82" t="s">
        <v>1663</v>
      </c>
      <c r="D278" s="90">
        <v>228</v>
      </c>
      <c r="E278" s="91">
        <v>2018</v>
      </c>
      <c r="F278" s="78">
        <v>43787</v>
      </c>
      <c r="G278" s="264">
        <v>12</v>
      </c>
      <c r="H278" s="99">
        <v>160</v>
      </c>
      <c r="I278" s="78">
        <v>43307</v>
      </c>
      <c r="J278" s="181">
        <f>SUMIFS(tabConsumoAta[CONSUMIDO],tabConsumoAta[CÓDIGO],tabSaldoAta[[#This Row],[CÓDIGO]],tabConsumoAta[ATA],tabSaldoAta[[#This Row],[CHAVE]])</f>
        <v>202</v>
      </c>
      <c r="K278" s="181">
        <f>SUMIFS(tabAtaCessão[QUANTIDADE],tabAtaCessão[CÓDIGO],tabSaldoAta[[#This Row],[CÓDIGO]],tabAtaCessão[ATA],tabSaldoAta[[#This Row],[CHAVE]])</f>
        <v>0</v>
      </c>
      <c r="L278" s="162">
        <f>tabSaldoAta[[#This Row],[ESTIMATIVA]] - tabSaldoAta[[#This Row],[CONSUMO]] - tabSaldoAta[[#This Row],[CESSÃO]]</f>
        <v>-42</v>
      </c>
      <c r="M278" s="92" t="s">
        <v>1551</v>
      </c>
      <c r="N278" s="93">
        <v>43684.621898148151</v>
      </c>
      <c r="O278" s="34" t="str">
        <f>"*"</f>
        <v>*</v>
      </c>
    </row>
    <row r="279" spans="1:15" hidden="1" x14ac:dyDescent="0.3">
      <c r="A279" s="77">
        <v>25523</v>
      </c>
      <c r="B279" s="83" t="str">
        <f>VLOOKUP(tabSaldoAta[[#This Row],[CÓDIGO]],tabEstimativa[#Data],2,FALSE)</f>
        <v>COTOVELO EM PVC AZUL - COLA E ROSCA DE 3/4"</v>
      </c>
      <c r="C279" s="82" t="s">
        <v>3514</v>
      </c>
      <c r="D279" s="80" t="s">
        <v>3518</v>
      </c>
      <c r="E279" s="81">
        <v>2020</v>
      </c>
      <c r="F279" s="78">
        <v>44286</v>
      </c>
      <c r="G279" s="264">
        <v>12</v>
      </c>
      <c r="H279" s="99">
        <v>200</v>
      </c>
      <c r="I279" s="78">
        <v>43677</v>
      </c>
      <c r="J279" s="181">
        <f>SUMIFS(tabConsumoAta[CONSUMIDO],tabConsumoAta[CÓDIGO],tabSaldoAta[[#This Row],[CÓDIGO]],tabConsumoAta[ATA],tabSaldoAta[[#This Row],[CHAVE]])</f>
        <v>0</v>
      </c>
      <c r="K279" s="181">
        <f>SUMIFS(tabAtaCessão[QUANTIDADE],tabAtaCessão[CÓDIGO],tabSaldoAta[[#This Row],[CÓDIGO]],tabAtaCessão[ATA],tabSaldoAta[[#This Row],[CHAVE]])</f>
        <v>0</v>
      </c>
      <c r="L279" s="162">
        <f>tabSaldoAta[[#This Row],[ESTIMATIVA]] - tabSaldoAta[[#This Row],[CONSUMO]] - tabSaldoAta[[#This Row],[CESSÃO]]</f>
        <v>200</v>
      </c>
      <c r="M279" s="92" t="s">
        <v>1551</v>
      </c>
      <c r="N279" s="93">
        <v>43948.366064814814</v>
      </c>
      <c r="O279" s="34" t="s">
        <v>1555</v>
      </c>
    </row>
    <row r="280" spans="1:15" ht="28.8" hidden="1" x14ac:dyDescent="0.3">
      <c r="A280" s="77">
        <v>25559</v>
      </c>
      <c r="B280" s="83" t="str">
        <f>VLOOKUP(tabSaldoAta[[#This Row],[CÓDIGO]],tabEstimativa[#Data],2,FALSE)</f>
        <v>PAPEL LAMINADO - 50 X 60 CM - DOURADO - AS MEDIDAS PODERAO VARIAR +/- 5 CM  COR VIVA, VIBRANTE, UNIFORME E SEM MANCHAS.</v>
      </c>
      <c r="C280" s="82" t="s">
        <v>1570</v>
      </c>
      <c r="D280" s="121" t="s">
        <v>2085</v>
      </c>
      <c r="E280" s="122">
        <v>2019</v>
      </c>
      <c r="F280" s="78">
        <v>43922</v>
      </c>
      <c r="G280" s="264">
        <v>12</v>
      </c>
      <c r="H280" s="123">
        <v>15000</v>
      </c>
      <c r="I280" s="78">
        <v>43454</v>
      </c>
      <c r="J280" s="181">
        <f>SUMIFS(tabConsumoAta[CONSUMIDO],tabConsumoAta[CÓDIGO],tabSaldoAta[[#This Row],[CÓDIGO]],tabConsumoAta[ATA],tabSaldoAta[[#This Row],[CHAVE]])</f>
        <v>14000</v>
      </c>
      <c r="K280" s="181">
        <f>SUMIFS(tabAtaCessão[QUANTIDADE],tabAtaCessão[CÓDIGO],tabSaldoAta[[#This Row],[CÓDIGO]],tabAtaCessão[ATA],tabSaldoAta[[#This Row],[CHAVE]])</f>
        <v>0</v>
      </c>
      <c r="L280" s="162">
        <f>tabSaldoAta[[#This Row],[ESTIMATIVA]] - tabSaldoAta[[#This Row],[CONSUMO]] - tabSaldoAta[[#This Row],[CESSÃO]]</f>
        <v>1000</v>
      </c>
      <c r="M280" s="124" t="s">
        <v>1551</v>
      </c>
      <c r="N280" s="125">
        <v>43699.441400462965</v>
      </c>
      <c r="O280" s="34" t="s">
        <v>1555</v>
      </c>
    </row>
    <row r="281" spans="1:15" ht="28.8" hidden="1" x14ac:dyDescent="0.3">
      <c r="A281" s="77">
        <v>25559</v>
      </c>
      <c r="B281" s="83" t="str">
        <f>VLOOKUP(tabSaldoAta[[#This Row],[CÓDIGO]],tabEstimativa[#Data],2,FALSE)</f>
        <v>PAPEL LAMINADO - 50 X 60 CM - DOURADO - AS MEDIDAS PODERAO VARIAR +/- 5 CM  COR VIVA, VIBRANTE, UNIFORME E SEM MANCHAS.</v>
      </c>
      <c r="C281" s="82" t="s">
        <v>3533</v>
      </c>
      <c r="D281" s="80" t="s">
        <v>3534</v>
      </c>
      <c r="E281" s="81">
        <v>2020</v>
      </c>
      <c r="F281" s="78">
        <v>44309</v>
      </c>
      <c r="G281" s="264">
        <v>12</v>
      </c>
      <c r="H281" s="99">
        <v>10000</v>
      </c>
      <c r="I281" s="78">
        <v>43818</v>
      </c>
      <c r="J281" s="181">
        <f>SUMIFS(tabConsumoAta[CONSUMIDO],tabConsumoAta[CÓDIGO],tabSaldoAta[[#This Row],[CÓDIGO]],tabConsumoAta[ATA],tabSaldoAta[[#This Row],[CHAVE]])</f>
        <v>2000</v>
      </c>
      <c r="K281" s="181">
        <f>SUMIFS(tabAtaCessão[QUANTIDADE],tabAtaCessão[CÓDIGO],tabSaldoAta[[#This Row],[CÓDIGO]],tabAtaCessão[ATA],tabSaldoAta[[#This Row],[CHAVE]])</f>
        <v>0</v>
      </c>
      <c r="L281" s="162">
        <f>tabSaldoAta[[#This Row],[ESTIMATIVA]] - tabSaldoAta[[#This Row],[CONSUMO]] - tabSaldoAta[[#This Row],[CESSÃO]]</f>
        <v>8000</v>
      </c>
      <c r="M281" s="92" t="s">
        <v>1551</v>
      </c>
      <c r="N281" s="93">
        <v>43949.64671296296</v>
      </c>
      <c r="O281" s="34" t="s">
        <v>1555</v>
      </c>
    </row>
    <row r="282" spans="1:15" hidden="1" x14ac:dyDescent="0.3">
      <c r="A282" s="77">
        <v>25630</v>
      </c>
      <c r="B282" s="83" t="str">
        <f>VLOOKUP(tabSaldoAta[[#This Row],[CÓDIGO]],tabEstimativa[#Data],2,FALSE)</f>
        <v>REGISTRO DE GAVETA EM LIGA DE COBRE DE 3/4" COM CANOPLA</v>
      </c>
      <c r="C282" s="82" t="s">
        <v>1663</v>
      </c>
      <c r="D282" s="90">
        <v>228</v>
      </c>
      <c r="E282" s="91">
        <v>2018</v>
      </c>
      <c r="F282" s="78">
        <v>43787</v>
      </c>
      <c r="G282" s="264">
        <v>12</v>
      </c>
      <c r="H282" s="99">
        <v>110</v>
      </c>
      <c r="I282" s="78">
        <v>43307</v>
      </c>
      <c r="J282" s="181">
        <f>SUMIFS(tabConsumoAta[CONSUMIDO],tabConsumoAta[CÓDIGO],tabSaldoAta[[#This Row],[CÓDIGO]],tabConsumoAta[ATA],tabSaldoAta[[#This Row],[CHAVE]])</f>
        <v>16</v>
      </c>
      <c r="K282" s="181">
        <f>SUMIFS(tabAtaCessão[QUANTIDADE],tabAtaCessão[CÓDIGO],tabSaldoAta[[#This Row],[CÓDIGO]],tabAtaCessão[ATA],tabSaldoAta[[#This Row],[CHAVE]])</f>
        <v>0</v>
      </c>
      <c r="L282" s="162">
        <f>tabSaldoAta[[#This Row],[ESTIMATIVA]] - tabSaldoAta[[#This Row],[CONSUMO]] - tabSaldoAta[[#This Row],[CESSÃO]]</f>
        <v>94</v>
      </c>
      <c r="M282" s="92" t="s">
        <v>1551</v>
      </c>
      <c r="N282" s="93">
        <v>43684.621898148151</v>
      </c>
      <c r="O282" s="34" t="str">
        <f>"*"</f>
        <v>*</v>
      </c>
    </row>
    <row r="283" spans="1:15" hidden="1" x14ac:dyDescent="0.3">
      <c r="A283" s="77">
        <v>25630</v>
      </c>
      <c r="B283" s="83" t="str">
        <f>VLOOKUP(tabSaldoAta[[#This Row],[CÓDIGO]],tabEstimativa[#Data],2,FALSE)</f>
        <v>REGISTRO DE GAVETA EM LIGA DE COBRE DE 3/4" COM CANOPLA</v>
      </c>
      <c r="C283" s="82" t="s">
        <v>3514</v>
      </c>
      <c r="D283" s="80" t="s">
        <v>3518</v>
      </c>
      <c r="E283" s="81">
        <v>2020</v>
      </c>
      <c r="F283" s="78">
        <v>44286</v>
      </c>
      <c r="G283" s="264">
        <v>12</v>
      </c>
      <c r="H283" s="99">
        <v>100</v>
      </c>
      <c r="I283" s="78">
        <v>43677</v>
      </c>
      <c r="J283" s="181">
        <f>SUMIFS(tabConsumoAta[CONSUMIDO],tabConsumoAta[CÓDIGO],tabSaldoAta[[#This Row],[CÓDIGO]],tabConsumoAta[ATA],tabSaldoAta[[#This Row],[CHAVE]])</f>
        <v>30</v>
      </c>
      <c r="K283" s="181">
        <f>SUMIFS(tabAtaCessão[QUANTIDADE],tabAtaCessão[CÓDIGO],tabSaldoAta[[#This Row],[CÓDIGO]],tabAtaCessão[ATA],tabSaldoAta[[#This Row],[CHAVE]])</f>
        <v>0</v>
      </c>
      <c r="L283" s="162">
        <f>tabSaldoAta[[#This Row],[ESTIMATIVA]] - tabSaldoAta[[#This Row],[CONSUMO]] - tabSaldoAta[[#This Row],[CESSÃO]]</f>
        <v>70</v>
      </c>
      <c r="M283" s="92" t="s">
        <v>1551</v>
      </c>
      <c r="N283" s="93">
        <v>43948.366064814814</v>
      </c>
      <c r="O283" s="34" t="s">
        <v>1555</v>
      </c>
    </row>
    <row r="284" spans="1:15" ht="28.8" hidden="1" x14ac:dyDescent="0.3">
      <c r="A284" s="77">
        <v>25756</v>
      </c>
      <c r="B284" s="83" t="str">
        <f>VLOOKUP(tabSaldoAta[[#This Row],[CÓDIGO]],tabEstimativa[#Data],2,FALSE)</f>
        <v>REGISTRO DE GAVETA EM LIGA DE COBRE DE 1.1/2" COM CANOPLA, DE ACORDO COM A NORMA NBR 10072 E A MARCA DEVERA VIR LITOGRAFADA NA PEÇA</v>
      </c>
      <c r="C284" s="82" t="s">
        <v>1663</v>
      </c>
      <c r="D284" s="90">
        <v>228</v>
      </c>
      <c r="E284" s="91">
        <v>2018</v>
      </c>
      <c r="F284" s="78">
        <v>43787</v>
      </c>
      <c r="G284" s="264">
        <v>12</v>
      </c>
      <c r="H284" s="99">
        <v>70</v>
      </c>
      <c r="I284" s="78">
        <v>43307</v>
      </c>
      <c r="J284" s="181">
        <f>SUMIFS(tabConsumoAta[CONSUMIDO],tabConsumoAta[CÓDIGO],tabSaldoAta[[#This Row],[CÓDIGO]],tabConsumoAta[ATA],tabSaldoAta[[#This Row],[CHAVE]])</f>
        <v>70</v>
      </c>
      <c r="K284" s="181">
        <f>SUMIFS(tabAtaCessão[QUANTIDADE],tabAtaCessão[CÓDIGO],tabSaldoAta[[#This Row],[CÓDIGO]],tabAtaCessão[ATA],tabSaldoAta[[#This Row],[CHAVE]])</f>
        <v>0</v>
      </c>
      <c r="L284" s="162">
        <f>tabSaldoAta[[#This Row],[ESTIMATIVA]] - tabSaldoAta[[#This Row],[CONSUMO]] - tabSaldoAta[[#This Row],[CESSÃO]]</f>
        <v>0</v>
      </c>
      <c r="M284" s="92" t="s">
        <v>1551</v>
      </c>
      <c r="N284" s="93">
        <v>43684.621898148151</v>
      </c>
      <c r="O284" s="34" t="str">
        <f>"*"</f>
        <v>*</v>
      </c>
    </row>
    <row r="285" spans="1:15" hidden="1" x14ac:dyDescent="0.3">
      <c r="A285" s="77">
        <v>26215</v>
      </c>
      <c r="B285" s="83" t="str">
        <f>VLOOKUP(tabSaldoAta[[#This Row],[CÓDIGO]],tabEstimativa[#Data],2,FALSE)</f>
        <v>CHAPA DE MADEIRA COMPENSADA NAVAL C/ 2,20 X 1,60 M ESP.</v>
      </c>
      <c r="C285" s="82" t="s">
        <v>1713</v>
      </c>
      <c r="D285" s="80" t="s">
        <v>1453</v>
      </c>
      <c r="E285" s="81">
        <v>2019</v>
      </c>
      <c r="F285" s="78">
        <v>43850</v>
      </c>
      <c r="G285" s="264">
        <v>12</v>
      </c>
      <c r="H285" s="99">
        <v>50</v>
      </c>
      <c r="I285" s="78">
        <v>43353</v>
      </c>
      <c r="J285" s="181">
        <f>SUMIFS(tabConsumoAta[CONSUMIDO],tabConsumoAta[CÓDIGO],tabSaldoAta[[#This Row],[CÓDIGO]],tabConsumoAta[ATA],tabSaldoAta[[#This Row],[CHAVE]])</f>
        <v>0</v>
      </c>
      <c r="K285" s="181">
        <f>SUMIFS(tabAtaCessão[QUANTIDADE],tabAtaCessão[CÓDIGO],tabSaldoAta[[#This Row],[CÓDIGO]],tabAtaCessão[ATA],tabSaldoAta[[#This Row],[CHAVE]])</f>
        <v>0</v>
      </c>
      <c r="L285" s="162">
        <f>tabSaldoAta[[#This Row],[ESTIMATIVA]] - tabSaldoAta[[#This Row],[CONSUMO]] - tabSaldoAta[[#This Row],[CESSÃO]]</f>
        <v>50</v>
      </c>
      <c r="M285" s="92" t="s">
        <v>1551</v>
      </c>
      <c r="N285" s="93">
        <v>43685.658854166664</v>
      </c>
      <c r="O285" s="34" t="s">
        <v>1555</v>
      </c>
    </row>
    <row r="286" spans="1:15" hidden="1" x14ac:dyDescent="0.3">
      <c r="A286" s="77">
        <v>26215</v>
      </c>
      <c r="B286" s="83" t="str">
        <f>VLOOKUP(tabSaldoAta[[#This Row],[CÓDIGO]],tabEstimativa[#Data],2,FALSE)</f>
        <v>CHAPA DE MADEIRA COMPENSADA NAVAL C/ 2,20 X 1,60 M ESP.</v>
      </c>
      <c r="C286" s="82" t="s">
        <v>3516</v>
      </c>
      <c r="D286" s="80" t="s">
        <v>3530</v>
      </c>
      <c r="E286" s="81">
        <v>2020</v>
      </c>
      <c r="F286" s="78">
        <v>44285</v>
      </c>
      <c r="G286" s="264">
        <v>12</v>
      </c>
      <c r="H286" s="99">
        <v>200</v>
      </c>
      <c r="I286" s="78">
        <v>43763</v>
      </c>
      <c r="J286" s="181">
        <f>SUMIFS(tabConsumoAta[CONSUMIDO],tabConsumoAta[CÓDIGO],tabSaldoAta[[#This Row],[CÓDIGO]],tabConsumoAta[ATA],tabSaldoAta[[#This Row],[CHAVE]])</f>
        <v>0</v>
      </c>
      <c r="K286" s="181">
        <f>SUMIFS(tabAtaCessão[QUANTIDADE],tabAtaCessão[CÓDIGO],tabSaldoAta[[#This Row],[CÓDIGO]],tabAtaCessão[ATA],tabSaldoAta[[#This Row],[CHAVE]])</f>
        <v>0</v>
      </c>
      <c r="L286" s="162">
        <f>tabSaldoAta[[#This Row],[ESTIMATIVA]] - tabSaldoAta[[#This Row],[CONSUMO]] - tabSaldoAta[[#This Row],[CESSÃO]]</f>
        <v>200</v>
      </c>
      <c r="M286" s="92" t="s">
        <v>1551</v>
      </c>
      <c r="N286" s="93">
        <v>43945.640740740739</v>
      </c>
      <c r="O286" s="34" t="s">
        <v>1555</v>
      </c>
    </row>
    <row r="287" spans="1:15" hidden="1" x14ac:dyDescent="0.3">
      <c r="A287" s="77">
        <v>26282</v>
      </c>
      <c r="B287" s="83" t="str">
        <f>VLOOKUP(tabSaldoAta[[#This Row],[CÓDIGO]],tabEstimativa[#Data],2,FALSE)</f>
        <v>CAIXILHO DE FERRO PERFILADO - DE CORRER - 1,20 X 2,00 M</v>
      </c>
      <c r="C287" s="82" t="s">
        <v>2338</v>
      </c>
      <c r="D287" s="80" t="s">
        <v>2339</v>
      </c>
      <c r="E287" s="81">
        <v>2019</v>
      </c>
      <c r="F287" s="78">
        <v>44182</v>
      </c>
      <c r="G287" s="264">
        <v>12</v>
      </c>
      <c r="H287" s="99">
        <v>9</v>
      </c>
      <c r="I287" s="78">
        <v>43733</v>
      </c>
      <c r="J287" s="181">
        <f>SUMIFS(tabConsumoAta[CONSUMIDO],tabConsumoAta[CÓDIGO],tabSaldoAta[[#This Row],[CÓDIGO]],tabConsumoAta[ATA],tabSaldoAta[[#This Row],[CHAVE]])</f>
        <v>0</v>
      </c>
      <c r="K287" s="181">
        <f>SUMIFS(tabAtaCessão[QUANTIDADE],tabAtaCessão[CÓDIGO],tabSaldoAta[[#This Row],[CÓDIGO]],tabAtaCessão[ATA],tabSaldoAta[[#This Row],[CHAVE]])</f>
        <v>0</v>
      </c>
      <c r="L287" s="162">
        <f>tabSaldoAta[[#This Row],[ESTIMATIVA]] - tabSaldoAta[[#This Row],[CONSUMO]] - tabSaldoAta[[#This Row],[CESSÃO]]</f>
        <v>9</v>
      </c>
      <c r="M287" s="92" t="s">
        <v>1551</v>
      </c>
      <c r="N287" s="93">
        <v>43846.447662037041</v>
      </c>
      <c r="O287" s="34" t="s">
        <v>1555</v>
      </c>
    </row>
    <row r="288" spans="1:15" hidden="1" x14ac:dyDescent="0.3">
      <c r="A288" s="77">
        <v>26504</v>
      </c>
      <c r="B288" s="83" t="str">
        <f>VLOOKUP(tabSaldoAta[[#This Row],[CÓDIGO]],tabEstimativa[#Data],2,FALSE)</f>
        <v>ENCOSTO EM MADEIRA  EM LAMINADO MELAMINICO 10MM LISO 30 X 16CM - VERDE CLARO</v>
      </c>
      <c r="C288" s="82" t="s">
        <v>1671</v>
      </c>
      <c r="D288" s="80" t="s">
        <v>2017</v>
      </c>
      <c r="E288" s="81">
        <v>2018</v>
      </c>
      <c r="F288" s="78">
        <v>43798</v>
      </c>
      <c r="G288" s="264">
        <v>12</v>
      </c>
      <c r="H288" s="99">
        <v>1500</v>
      </c>
      <c r="I288" s="78">
        <v>43663</v>
      </c>
      <c r="J288" s="181">
        <f>SUMIFS(tabConsumoAta[CONSUMIDO],tabConsumoAta[CÓDIGO],tabSaldoAta[[#This Row],[CÓDIGO]],tabConsumoAta[ATA],tabSaldoAta[[#This Row],[CHAVE]])</f>
        <v>600</v>
      </c>
      <c r="K288" s="181">
        <f>SUMIFS(tabAtaCessão[QUANTIDADE],tabAtaCessão[CÓDIGO],tabSaldoAta[[#This Row],[CÓDIGO]],tabAtaCessão[ATA],tabSaldoAta[[#This Row],[CHAVE]])</f>
        <v>0</v>
      </c>
      <c r="L288" s="162">
        <f>tabSaldoAta[[#This Row],[ESTIMATIVA]] - tabSaldoAta[[#This Row],[CONSUMO]] - tabSaldoAta[[#This Row],[CESSÃO]]</f>
        <v>900</v>
      </c>
      <c r="M288" s="92" t="s">
        <v>1551</v>
      </c>
      <c r="N288" s="93">
        <v>43720.483495370368</v>
      </c>
      <c r="O288" s="34" t="s">
        <v>1555</v>
      </c>
    </row>
    <row r="289" spans="1:15" hidden="1" x14ac:dyDescent="0.3">
      <c r="A289" s="77">
        <v>26504</v>
      </c>
      <c r="B289" s="83" t="str">
        <f>VLOOKUP(tabSaldoAta[[#This Row],[CÓDIGO]],tabEstimativa[#Data],2,FALSE)</f>
        <v>ENCOSTO EM MADEIRA  EM LAMINADO MELAMINICO 10MM LISO 30 X 16CM - VERDE CLARO</v>
      </c>
      <c r="C289" s="82" t="s">
        <v>2164</v>
      </c>
      <c r="D289" s="80" t="s">
        <v>2165</v>
      </c>
      <c r="E289" s="81">
        <v>2019</v>
      </c>
      <c r="F289" s="78">
        <v>44103</v>
      </c>
      <c r="G289" s="264">
        <v>12</v>
      </c>
      <c r="H289" s="99">
        <v>1500</v>
      </c>
      <c r="I289" s="78">
        <v>43663</v>
      </c>
      <c r="J289" s="181">
        <f>SUMIFS(tabConsumoAta[CONSUMIDO],tabConsumoAta[CÓDIGO],tabSaldoAta[[#This Row],[CÓDIGO]],tabConsumoAta[ATA],tabSaldoAta[[#This Row],[CHAVE]])</f>
        <v>700</v>
      </c>
      <c r="K289" s="181">
        <f>SUMIFS(tabAtaCessão[QUANTIDADE],tabAtaCessão[CÓDIGO],tabSaldoAta[[#This Row],[CÓDIGO]],tabAtaCessão[ATA],tabSaldoAta[[#This Row],[CHAVE]])</f>
        <v>150</v>
      </c>
      <c r="L289" s="162">
        <f>tabSaldoAta[[#This Row],[ESTIMATIVA]] - tabSaldoAta[[#This Row],[CONSUMO]] - tabSaldoAta[[#This Row],[CESSÃO]]</f>
        <v>650</v>
      </c>
      <c r="M289" s="92" t="s">
        <v>1551</v>
      </c>
      <c r="N289" s="93">
        <v>43739.652245370373</v>
      </c>
      <c r="O289" s="34" t="s">
        <v>1555</v>
      </c>
    </row>
    <row r="290" spans="1:15" ht="28.8" hidden="1" x14ac:dyDescent="0.3">
      <c r="A290" s="77">
        <v>26506</v>
      </c>
      <c r="B290" s="83" t="str">
        <f>VLOOKUP(tabSaldoAta[[#This Row],[CÓDIGO]],tabEstimativa[#Data],2,FALSE)</f>
        <v>ASSENTO EM MADEIRA  REVESTIDO C/ LAMINADO MELAMINICO 10 MM LISO 29,5 X 29,5 CM - VERDE CLARO</v>
      </c>
      <c r="C290" s="82" t="s">
        <v>1671</v>
      </c>
      <c r="D290" s="80" t="s">
        <v>2017</v>
      </c>
      <c r="E290" s="81">
        <v>2018</v>
      </c>
      <c r="F290" s="78">
        <v>43798</v>
      </c>
      <c r="G290" s="264">
        <v>12</v>
      </c>
      <c r="H290" s="99">
        <v>1500</v>
      </c>
      <c r="I290" s="78">
        <v>43663</v>
      </c>
      <c r="J290" s="181">
        <f>SUMIFS(tabConsumoAta[CONSUMIDO],tabConsumoAta[CÓDIGO],tabSaldoAta[[#This Row],[CÓDIGO]],tabConsumoAta[ATA],tabSaldoAta[[#This Row],[CHAVE]])</f>
        <v>700</v>
      </c>
      <c r="K290" s="181">
        <f>SUMIFS(tabAtaCessão[QUANTIDADE],tabAtaCessão[CÓDIGO],tabSaldoAta[[#This Row],[CÓDIGO]],tabAtaCessão[ATA],tabSaldoAta[[#This Row],[CHAVE]])</f>
        <v>0</v>
      </c>
      <c r="L290" s="162">
        <f>tabSaldoAta[[#This Row],[ESTIMATIVA]] - tabSaldoAta[[#This Row],[CONSUMO]] - tabSaldoAta[[#This Row],[CESSÃO]]</f>
        <v>800</v>
      </c>
      <c r="M290" s="92" t="s">
        <v>1551</v>
      </c>
      <c r="N290" s="93">
        <v>43720.483495370368</v>
      </c>
      <c r="O290" s="34" t="s">
        <v>1555</v>
      </c>
    </row>
    <row r="291" spans="1:15" ht="28.8" hidden="1" x14ac:dyDescent="0.3">
      <c r="A291" s="77">
        <v>26506</v>
      </c>
      <c r="B291" s="83" t="str">
        <f>VLOOKUP(tabSaldoAta[[#This Row],[CÓDIGO]],tabEstimativa[#Data],2,FALSE)</f>
        <v>ASSENTO EM MADEIRA  REVESTIDO C/ LAMINADO MELAMINICO 10 MM LISO 29,5 X 29,5 CM - VERDE CLARO</v>
      </c>
      <c r="C291" s="82" t="s">
        <v>2164</v>
      </c>
      <c r="D291" s="80" t="s">
        <v>2165</v>
      </c>
      <c r="E291" s="81">
        <v>2019</v>
      </c>
      <c r="F291" s="78">
        <v>44103</v>
      </c>
      <c r="G291" s="264">
        <v>12</v>
      </c>
      <c r="H291" s="99">
        <v>1500</v>
      </c>
      <c r="I291" s="78">
        <v>43663</v>
      </c>
      <c r="J291" s="181">
        <f>SUMIFS(tabConsumoAta[CONSUMIDO],tabConsumoAta[CÓDIGO],tabSaldoAta[[#This Row],[CÓDIGO]],tabConsumoAta[ATA],tabSaldoAta[[#This Row],[CHAVE]])</f>
        <v>700</v>
      </c>
      <c r="K291" s="181">
        <f>SUMIFS(tabAtaCessão[QUANTIDADE],tabAtaCessão[CÓDIGO],tabSaldoAta[[#This Row],[CÓDIGO]],tabAtaCessão[ATA],tabSaldoAta[[#This Row],[CHAVE]])</f>
        <v>150</v>
      </c>
      <c r="L291" s="162">
        <f>tabSaldoAta[[#This Row],[ESTIMATIVA]] - tabSaldoAta[[#This Row],[CONSUMO]] - tabSaldoAta[[#This Row],[CESSÃO]]</f>
        <v>650</v>
      </c>
      <c r="M291" s="92" t="s">
        <v>1551</v>
      </c>
      <c r="N291" s="93">
        <v>43739.652245370373</v>
      </c>
      <c r="O291" s="34" t="s">
        <v>1555</v>
      </c>
    </row>
    <row r="292" spans="1:15" ht="28.8" hidden="1" x14ac:dyDescent="0.3">
      <c r="A292" s="77">
        <v>27136</v>
      </c>
      <c r="B292" s="83" t="str">
        <f>VLOOKUP(tabSaldoAta[[#This Row],[CÓDIGO]],tabEstimativa[#Data],2,FALSE)</f>
        <v>TOUCA DE PROTECAO PARA CABELOS, TIPO COZINHEIRA, EM MATERIAL DESCARTAVEL (TNT) SANFONADA - COR BRANCA</v>
      </c>
      <c r="C292" s="82" t="s">
        <v>1605</v>
      </c>
      <c r="D292" s="80" t="s">
        <v>2057</v>
      </c>
      <c r="E292" s="81">
        <v>2018</v>
      </c>
      <c r="F292" s="78">
        <v>43683</v>
      </c>
      <c r="G292" s="264">
        <v>12</v>
      </c>
      <c r="H292" s="99">
        <v>140000</v>
      </c>
      <c r="I292" s="78">
        <v>43216</v>
      </c>
      <c r="J292" s="181">
        <f>SUMIFS(tabConsumoAta[CONSUMIDO],tabConsumoAta[CÓDIGO],tabSaldoAta[[#This Row],[CÓDIGO]],tabConsumoAta[ATA],tabSaldoAta[[#This Row],[CHAVE]])</f>
        <v>40000</v>
      </c>
      <c r="K292" s="181">
        <f>SUMIFS(tabAtaCessão[QUANTIDADE],tabAtaCessão[CÓDIGO],tabSaldoAta[[#This Row],[CÓDIGO]],tabAtaCessão[ATA],tabSaldoAta[[#This Row],[CHAVE]])</f>
        <v>0</v>
      </c>
      <c r="L292" s="162">
        <f>tabSaldoAta[[#This Row],[ESTIMATIVA]] - tabSaldoAta[[#This Row],[CONSUMO]] - tabSaldoAta[[#This Row],[CESSÃO]]</f>
        <v>100000</v>
      </c>
      <c r="M292" s="92" t="s">
        <v>1551</v>
      </c>
      <c r="N292" s="93">
        <v>43686.68</v>
      </c>
      <c r="O292" s="34" t="s">
        <v>1555</v>
      </c>
    </row>
    <row r="293" spans="1:15" ht="28.8" hidden="1" x14ac:dyDescent="0.3">
      <c r="A293" s="77">
        <v>27136</v>
      </c>
      <c r="B293" s="83" t="str">
        <f>VLOOKUP(tabSaldoAta[[#This Row],[CÓDIGO]],tabEstimativa[#Data],2,FALSE)</f>
        <v>TOUCA DE PROTECAO PARA CABELOS, TIPO COZINHEIRA, EM MATERIAL DESCARTAVEL (TNT) SANFONADA - COR BRANCA</v>
      </c>
      <c r="C293" s="82" t="s">
        <v>2140</v>
      </c>
      <c r="D293" s="80" t="s">
        <v>2141</v>
      </c>
      <c r="E293" s="81">
        <v>2019</v>
      </c>
      <c r="F293" s="78">
        <v>44082</v>
      </c>
      <c r="G293" s="264">
        <v>12</v>
      </c>
      <c r="H293" s="99">
        <v>100000</v>
      </c>
      <c r="I293" s="78">
        <v>43593</v>
      </c>
      <c r="J293" s="181">
        <f>SUMIFS(tabConsumoAta[CONSUMIDO],tabConsumoAta[CÓDIGO],tabSaldoAta[[#This Row],[CÓDIGO]],tabConsumoAta[ATA],tabSaldoAta[[#This Row],[CHAVE]])</f>
        <v>107622</v>
      </c>
      <c r="K293" s="181">
        <f>SUMIFS(tabAtaCessão[QUANTIDADE],tabAtaCessão[CÓDIGO],tabSaldoAta[[#This Row],[CÓDIGO]],tabAtaCessão[ATA],tabSaldoAta[[#This Row],[CHAVE]])</f>
        <v>0</v>
      </c>
      <c r="L293" s="162">
        <f>tabSaldoAta[[#This Row],[ESTIMATIVA]] - tabSaldoAta[[#This Row],[CONSUMO]] - tabSaldoAta[[#This Row],[CESSÃO]]</f>
        <v>-7622</v>
      </c>
      <c r="M293" s="92" t="s">
        <v>1551</v>
      </c>
      <c r="N293" s="93">
        <v>43721.600057870368</v>
      </c>
      <c r="O293" s="34" t="s">
        <v>1555</v>
      </c>
    </row>
    <row r="294" spans="1:15" ht="28.8" hidden="1" x14ac:dyDescent="0.3">
      <c r="A294" s="77">
        <v>27137</v>
      </c>
      <c r="B294" s="83" t="str">
        <f>VLOOKUP(tabSaldoAta[[#This Row],[CÓDIGO]],tabEstimativa[#Data],2,FALSE)</f>
        <v>PAPEL LAMINADO - 50 X 60 CM - VERDE   COR VIVA, VIBRANTE, UNIFORME E SEM MANCHAS (VARIACAO +/- 5 CM).</v>
      </c>
      <c r="C294" s="82" t="s">
        <v>1570</v>
      </c>
      <c r="D294" s="121" t="s">
        <v>2085</v>
      </c>
      <c r="E294" s="122">
        <v>2019</v>
      </c>
      <c r="F294" s="78">
        <v>43922</v>
      </c>
      <c r="G294" s="264">
        <v>12</v>
      </c>
      <c r="H294" s="123">
        <v>15000</v>
      </c>
      <c r="I294" s="78">
        <v>43454</v>
      </c>
      <c r="J294" s="181">
        <f>SUMIFS(tabConsumoAta[CONSUMIDO],tabConsumoAta[CÓDIGO],tabSaldoAta[[#This Row],[CÓDIGO]],tabConsumoAta[ATA],tabSaldoAta[[#This Row],[CHAVE]])</f>
        <v>14000</v>
      </c>
      <c r="K294" s="181">
        <f>SUMIFS(tabAtaCessão[QUANTIDADE],tabAtaCessão[CÓDIGO],tabSaldoAta[[#This Row],[CÓDIGO]],tabAtaCessão[ATA],tabSaldoAta[[#This Row],[CHAVE]])</f>
        <v>0</v>
      </c>
      <c r="L294" s="162">
        <f>tabSaldoAta[[#This Row],[ESTIMATIVA]] - tabSaldoAta[[#This Row],[CONSUMO]] - tabSaldoAta[[#This Row],[CESSÃO]]</f>
        <v>1000</v>
      </c>
      <c r="M294" s="124" t="s">
        <v>1551</v>
      </c>
      <c r="N294" s="125">
        <v>43699.441400462965</v>
      </c>
      <c r="O294" s="34" t="s">
        <v>1555</v>
      </c>
    </row>
    <row r="295" spans="1:15" ht="28.8" hidden="1" x14ac:dyDescent="0.3">
      <c r="A295" s="77">
        <v>27137</v>
      </c>
      <c r="B295" s="83" t="str">
        <f>VLOOKUP(tabSaldoAta[[#This Row],[CÓDIGO]],tabEstimativa[#Data],2,FALSE)</f>
        <v>PAPEL LAMINADO - 50 X 60 CM - VERDE   COR VIVA, VIBRANTE, UNIFORME E SEM MANCHAS (VARIACAO +/- 5 CM).</v>
      </c>
      <c r="C295" s="82" t="s">
        <v>3533</v>
      </c>
      <c r="D295" s="80" t="s">
        <v>3534</v>
      </c>
      <c r="E295" s="81">
        <v>2020</v>
      </c>
      <c r="F295" s="78">
        <v>44309</v>
      </c>
      <c r="G295" s="264">
        <v>12</v>
      </c>
      <c r="H295" s="99">
        <v>10000</v>
      </c>
      <c r="I295" s="78">
        <v>43818</v>
      </c>
      <c r="J295" s="181">
        <f>SUMIFS(tabConsumoAta[CONSUMIDO],tabConsumoAta[CÓDIGO],tabSaldoAta[[#This Row],[CÓDIGO]],tabConsumoAta[ATA],tabSaldoAta[[#This Row],[CHAVE]])</f>
        <v>2000</v>
      </c>
      <c r="K295" s="181">
        <f>SUMIFS(tabAtaCessão[QUANTIDADE],tabAtaCessão[CÓDIGO],tabSaldoAta[[#This Row],[CÓDIGO]],tabAtaCessão[ATA],tabSaldoAta[[#This Row],[CHAVE]])</f>
        <v>0</v>
      </c>
      <c r="L295" s="162">
        <f>tabSaldoAta[[#This Row],[ESTIMATIVA]] - tabSaldoAta[[#This Row],[CONSUMO]] - tabSaldoAta[[#This Row],[CESSÃO]]</f>
        <v>8000</v>
      </c>
      <c r="M295" s="92" t="s">
        <v>1551</v>
      </c>
      <c r="N295" s="93">
        <v>43949.64671296296</v>
      </c>
      <c r="O295" s="34" t="s">
        <v>1555</v>
      </c>
    </row>
    <row r="296" spans="1:15" ht="28.8" hidden="1" x14ac:dyDescent="0.3">
      <c r="A296" s="77">
        <v>27138</v>
      </c>
      <c r="B296" s="83" t="str">
        <f>VLOOKUP(tabSaldoAta[[#This Row],[CÓDIGO]],tabEstimativa[#Data],2,FALSE)</f>
        <v>PAPEL LAMINADO - 50 X 60 CM - AZUL  COR VIVA, VIBRANTE, UNIFORME E SEM MANCHAS (VARIACAO +/- 5 CM).</v>
      </c>
      <c r="C296" s="82" t="s">
        <v>1570</v>
      </c>
      <c r="D296" s="121" t="s">
        <v>2085</v>
      </c>
      <c r="E296" s="122">
        <v>2019</v>
      </c>
      <c r="F296" s="78">
        <v>43922</v>
      </c>
      <c r="G296" s="264">
        <v>12</v>
      </c>
      <c r="H296" s="123">
        <v>15000</v>
      </c>
      <c r="I296" s="78">
        <v>43454</v>
      </c>
      <c r="J296" s="181">
        <f>SUMIFS(tabConsumoAta[CONSUMIDO],tabConsumoAta[CÓDIGO],tabSaldoAta[[#This Row],[CÓDIGO]],tabConsumoAta[ATA],tabSaldoAta[[#This Row],[CHAVE]])</f>
        <v>14000</v>
      </c>
      <c r="K296" s="181">
        <f>SUMIFS(tabAtaCessão[QUANTIDADE],tabAtaCessão[CÓDIGO],tabSaldoAta[[#This Row],[CÓDIGO]],tabAtaCessão[ATA],tabSaldoAta[[#This Row],[CHAVE]])</f>
        <v>0</v>
      </c>
      <c r="L296" s="162">
        <f>tabSaldoAta[[#This Row],[ESTIMATIVA]] - tabSaldoAta[[#This Row],[CONSUMO]] - tabSaldoAta[[#This Row],[CESSÃO]]</f>
        <v>1000</v>
      </c>
      <c r="M296" s="124" t="s">
        <v>1551</v>
      </c>
      <c r="N296" s="125">
        <v>43699.441400462965</v>
      </c>
      <c r="O296" s="34" t="s">
        <v>1555</v>
      </c>
    </row>
    <row r="297" spans="1:15" ht="28.8" hidden="1" x14ac:dyDescent="0.3">
      <c r="A297" s="77">
        <v>27138</v>
      </c>
      <c r="B297" s="83" t="str">
        <f>VLOOKUP(tabSaldoAta[[#This Row],[CÓDIGO]],tabEstimativa[#Data],2,FALSE)</f>
        <v>PAPEL LAMINADO - 50 X 60 CM - AZUL  COR VIVA, VIBRANTE, UNIFORME E SEM MANCHAS (VARIACAO +/- 5 CM).</v>
      </c>
      <c r="C297" s="82" t="s">
        <v>3533</v>
      </c>
      <c r="D297" s="80" t="s">
        <v>3534</v>
      </c>
      <c r="E297" s="81">
        <v>2020</v>
      </c>
      <c r="F297" s="78">
        <v>44309</v>
      </c>
      <c r="G297" s="264">
        <v>12</v>
      </c>
      <c r="H297" s="99">
        <v>10000</v>
      </c>
      <c r="I297" s="78">
        <v>43818</v>
      </c>
      <c r="J297" s="181">
        <f>SUMIFS(tabConsumoAta[CONSUMIDO],tabConsumoAta[CÓDIGO],tabSaldoAta[[#This Row],[CÓDIGO]],tabConsumoAta[ATA],tabSaldoAta[[#This Row],[CHAVE]])</f>
        <v>2000</v>
      </c>
      <c r="K297" s="181">
        <f>SUMIFS(tabAtaCessão[QUANTIDADE],tabAtaCessão[CÓDIGO],tabSaldoAta[[#This Row],[CÓDIGO]],tabAtaCessão[ATA],tabSaldoAta[[#This Row],[CHAVE]])</f>
        <v>0</v>
      </c>
      <c r="L297" s="162">
        <f>tabSaldoAta[[#This Row],[ESTIMATIVA]] - tabSaldoAta[[#This Row],[CONSUMO]] - tabSaldoAta[[#This Row],[CESSÃO]]</f>
        <v>8000</v>
      </c>
      <c r="M297" s="92" t="s">
        <v>1551</v>
      </c>
      <c r="N297" s="93">
        <v>43949.64671296296</v>
      </c>
      <c r="O297" s="34" t="s">
        <v>1555</v>
      </c>
    </row>
    <row r="298" spans="1:15" ht="28.8" hidden="1" x14ac:dyDescent="0.3">
      <c r="A298" s="77">
        <v>27139</v>
      </c>
      <c r="B298" s="83" t="str">
        <f>VLOOKUP(tabSaldoAta[[#This Row],[CÓDIGO]],tabEstimativa[#Data],2,FALSE)</f>
        <v>PAPEL LAMINADO - 50 X 60 CM - VERMELHO COR VIVA, VIBRANTE, UNIFORME E SEM MANCHAS (VARIACAO +/- 5 CM).</v>
      </c>
      <c r="C298" s="82" t="s">
        <v>1570</v>
      </c>
      <c r="D298" s="121" t="s">
        <v>2085</v>
      </c>
      <c r="E298" s="122">
        <v>2019</v>
      </c>
      <c r="F298" s="78">
        <v>43922</v>
      </c>
      <c r="G298" s="264">
        <v>12</v>
      </c>
      <c r="H298" s="123">
        <v>15000</v>
      </c>
      <c r="I298" s="78">
        <v>43454</v>
      </c>
      <c r="J298" s="181">
        <f>SUMIFS(tabConsumoAta[CONSUMIDO],tabConsumoAta[CÓDIGO],tabSaldoAta[[#This Row],[CÓDIGO]],tabConsumoAta[ATA],tabSaldoAta[[#This Row],[CHAVE]])</f>
        <v>14000</v>
      </c>
      <c r="K298" s="181">
        <f>SUMIFS(tabAtaCessão[QUANTIDADE],tabAtaCessão[CÓDIGO],tabSaldoAta[[#This Row],[CÓDIGO]],tabAtaCessão[ATA],tabSaldoAta[[#This Row],[CHAVE]])</f>
        <v>0</v>
      </c>
      <c r="L298" s="162">
        <f>tabSaldoAta[[#This Row],[ESTIMATIVA]] - tabSaldoAta[[#This Row],[CONSUMO]] - tabSaldoAta[[#This Row],[CESSÃO]]</f>
        <v>1000</v>
      </c>
      <c r="M298" s="124" t="s">
        <v>1551</v>
      </c>
      <c r="N298" s="125">
        <v>43699.441400462965</v>
      </c>
      <c r="O298" s="34" t="s">
        <v>1555</v>
      </c>
    </row>
    <row r="299" spans="1:15" ht="28.8" hidden="1" x14ac:dyDescent="0.3">
      <c r="A299" s="77">
        <v>27139</v>
      </c>
      <c r="B299" s="83" t="str">
        <f>VLOOKUP(tabSaldoAta[[#This Row],[CÓDIGO]],tabEstimativa[#Data],2,FALSE)</f>
        <v>PAPEL LAMINADO - 50 X 60 CM - VERMELHO COR VIVA, VIBRANTE, UNIFORME E SEM MANCHAS (VARIACAO +/- 5 CM).</v>
      </c>
      <c r="C299" s="82" t="s">
        <v>3533</v>
      </c>
      <c r="D299" s="80" t="s">
        <v>3534</v>
      </c>
      <c r="E299" s="81">
        <v>2020</v>
      </c>
      <c r="F299" s="78">
        <v>44309</v>
      </c>
      <c r="G299" s="264">
        <v>12</v>
      </c>
      <c r="H299" s="99">
        <v>10000</v>
      </c>
      <c r="I299" s="78">
        <v>43818</v>
      </c>
      <c r="J299" s="181">
        <f>SUMIFS(tabConsumoAta[CONSUMIDO],tabConsumoAta[CÓDIGO],tabSaldoAta[[#This Row],[CÓDIGO]],tabConsumoAta[ATA],tabSaldoAta[[#This Row],[CHAVE]])</f>
        <v>2000</v>
      </c>
      <c r="K299" s="181">
        <f>SUMIFS(tabAtaCessão[QUANTIDADE],tabAtaCessão[CÓDIGO],tabSaldoAta[[#This Row],[CÓDIGO]],tabAtaCessão[ATA],tabSaldoAta[[#This Row],[CHAVE]])</f>
        <v>0</v>
      </c>
      <c r="L299" s="162">
        <f>tabSaldoAta[[#This Row],[ESTIMATIVA]] - tabSaldoAta[[#This Row],[CONSUMO]] - tabSaldoAta[[#This Row],[CESSÃO]]</f>
        <v>8000</v>
      </c>
      <c r="M299" s="92" t="s">
        <v>1551</v>
      </c>
      <c r="N299" s="93">
        <v>43949.64671296296</v>
      </c>
      <c r="O299" s="34" t="s">
        <v>1555</v>
      </c>
    </row>
    <row r="300" spans="1:15" ht="28.8" hidden="1" x14ac:dyDescent="0.3">
      <c r="A300" s="77">
        <v>27140</v>
      </c>
      <c r="B300" s="83" t="str">
        <f>VLOOKUP(tabSaldoAta[[#This Row],[CÓDIGO]],tabEstimativa[#Data],2,FALSE)</f>
        <v>PAPEL LAMINADO - 50 X 60 CM - PRATA           COR VIVA, VIBRANTE, UNIFORME E SEM MANCHAS (VARIACAO +/- 5 CM).</v>
      </c>
      <c r="C300" s="82" t="s">
        <v>1570</v>
      </c>
      <c r="D300" s="121" t="s">
        <v>2085</v>
      </c>
      <c r="E300" s="122">
        <v>2019</v>
      </c>
      <c r="F300" s="78">
        <v>43922</v>
      </c>
      <c r="G300" s="264">
        <v>12</v>
      </c>
      <c r="H300" s="123">
        <v>15000</v>
      </c>
      <c r="I300" s="78">
        <v>43454</v>
      </c>
      <c r="J300" s="181">
        <f>SUMIFS(tabConsumoAta[CONSUMIDO],tabConsumoAta[CÓDIGO],tabSaldoAta[[#This Row],[CÓDIGO]],tabConsumoAta[ATA],tabSaldoAta[[#This Row],[CHAVE]])</f>
        <v>14000</v>
      </c>
      <c r="K300" s="181">
        <f>SUMIFS(tabAtaCessão[QUANTIDADE],tabAtaCessão[CÓDIGO],tabSaldoAta[[#This Row],[CÓDIGO]],tabAtaCessão[ATA],tabSaldoAta[[#This Row],[CHAVE]])</f>
        <v>0</v>
      </c>
      <c r="L300" s="162">
        <f>tabSaldoAta[[#This Row],[ESTIMATIVA]] - tabSaldoAta[[#This Row],[CONSUMO]] - tabSaldoAta[[#This Row],[CESSÃO]]</f>
        <v>1000</v>
      </c>
      <c r="M300" s="124" t="s">
        <v>1551</v>
      </c>
      <c r="N300" s="125">
        <v>43699.441400462965</v>
      </c>
      <c r="O300" s="34" t="s">
        <v>1555</v>
      </c>
    </row>
    <row r="301" spans="1:15" ht="28.8" hidden="1" x14ac:dyDescent="0.3">
      <c r="A301" s="77">
        <v>27140</v>
      </c>
      <c r="B301" s="83" t="str">
        <f>VLOOKUP(tabSaldoAta[[#This Row],[CÓDIGO]],tabEstimativa[#Data],2,FALSE)</f>
        <v>PAPEL LAMINADO - 50 X 60 CM - PRATA           COR VIVA, VIBRANTE, UNIFORME E SEM MANCHAS (VARIACAO +/- 5 CM).</v>
      </c>
      <c r="C301" s="82" t="s">
        <v>3533</v>
      </c>
      <c r="D301" s="80" t="s">
        <v>3534</v>
      </c>
      <c r="E301" s="81">
        <v>2020</v>
      </c>
      <c r="F301" s="78">
        <v>44309</v>
      </c>
      <c r="G301" s="264">
        <v>12</v>
      </c>
      <c r="H301" s="99">
        <v>10000</v>
      </c>
      <c r="I301" s="78">
        <v>43818</v>
      </c>
      <c r="J301" s="181">
        <f>SUMIFS(tabConsumoAta[CONSUMIDO],tabConsumoAta[CÓDIGO],tabSaldoAta[[#This Row],[CÓDIGO]],tabConsumoAta[ATA],tabSaldoAta[[#This Row],[CHAVE]])</f>
        <v>2000</v>
      </c>
      <c r="K301" s="181">
        <f>SUMIFS(tabAtaCessão[QUANTIDADE],tabAtaCessão[CÓDIGO],tabSaldoAta[[#This Row],[CÓDIGO]],tabAtaCessão[ATA],tabSaldoAta[[#This Row],[CHAVE]])</f>
        <v>0</v>
      </c>
      <c r="L301" s="162">
        <f>tabSaldoAta[[#This Row],[ESTIMATIVA]] - tabSaldoAta[[#This Row],[CONSUMO]] - tabSaldoAta[[#This Row],[CESSÃO]]</f>
        <v>8000</v>
      </c>
      <c r="M301" s="92" t="s">
        <v>1551</v>
      </c>
      <c r="N301" s="93">
        <v>43949.64671296296</v>
      </c>
      <c r="O301" s="34" t="s">
        <v>1555</v>
      </c>
    </row>
    <row r="302" spans="1:15" hidden="1" x14ac:dyDescent="0.3">
      <c r="A302" s="77">
        <v>27287</v>
      </c>
      <c r="B302" s="83" t="str">
        <f>VLOOKUP(tabSaldoAta[[#This Row],[CÓDIGO]],tabEstimativa[#Data],2,FALSE)</f>
        <v>FERRO CHATO 1 X 1/ 8" BARRA C/ 06 METROS.</v>
      </c>
      <c r="C302" s="82" t="s">
        <v>2066</v>
      </c>
      <c r="D302" s="80" t="s">
        <v>2067</v>
      </c>
      <c r="E302" s="81">
        <v>2019</v>
      </c>
      <c r="F302" s="78">
        <v>44057</v>
      </c>
      <c r="G302" s="264">
        <v>12</v>
      </c>
      <c r="H302" s="99">
        <v>250</v>
      </c>
      <c r="I302" s="78">
        <v>43322</v>
      </c>
      <c r="J302" s="181">
        <f>SUMIFS(tabConsumoAta[CONSUMIDO],tabConsumoAta[CÓDIGO],tabSaldoAta[[#This Row],[CÓDIGO]],tabConsumoAta[ATA],tabSaldoAta[[#This Row],[CHAVE]])</f>
        <v>350</v>
      </c>
      <c r="K302" s="181">
        <f>SUMIFS(tabAtaCessão[QUANTIDADE],tabAtaCessão[CÓDIGO],tabSaldoAta[[#This Row],[CÓDIGO]],tabAtaCessão[ATA],tabSaldoAta[[#This Row],[CHAVE]])</f>
        <v>0</v>
      </c>
      <c r="L302" s="162">
        <f>tabSaldoAta[[#This Row],[ESTIMATIVA]] - tabSaldoAta[[#This Row],[CONSUMO]] - tabSaldoAta[[#This Row],[CESSÃO]]</f>
        <v>-100</v>
      </c>
      <c r="M302" s="92" t="s">
        <v>1551</v>
      </c>
      <c r="N302" s="93">
        <v>43697.494293981479</v>
      </c>
      <c r="O302" s="34" t="s">
        <v>1555</v>
      </c>
    </row>
    <row r="303" spans="1:15" hidden="1" x14ac:dyDescent="0.3">
      <c r="A303" s="77">
        <v>27353</v>
      </c>
      <c r="B303" s="83" t="str">
        <f>VLOOKUP(tabSaldoAta[[#This Row],[CÓDIGO]],tabEstimativa[#Data],2,FALSE)</f>
        <v>GESSO ESTUQUE, EMBALAGEM C/ 01 KG</v>
      </c>
      <c r="C303" s="82" t="s">
        <v>1567</v>
      </c>
      <c r="D303" s="90">
        <v>47</v>
      </c>
      <c r="E303" s="91">
        <v>2019</v>
      </c>
      <c r="F303" s="78">
        <v>43878</v>
      </c>
      <c r="G303" s="264">
        <v>12</v>
      </c>
      <c r="H303" s="99">
        <v>240</v>
      </c>
      <c r="I303" s="78">
        <v>43322</v>
      </c>
      <c r="J303" s="181">
        <f>SUMIFS(tabConsumoAta[CONSUMIDO],tabConsumoAta[CÓDIGO],tabSaldoAta[[#This Row],[CÓDIGO]],tabConsumoAta[ATA],tabSaldoAta[[#This Row],[CHAVE]])</f>
        <v>110</v>
      </c>
      <c r="K303" s="181">
        <f>SUMIFS(tabAtaCessão[QUANTIDADE],tabAtaCessão[CÓDIGO],tabSaldoAta[[#This Row],[CÓDIGO]],tabAtaCessão[ATA],tabSaldoAta[[#This Row],[CHAVE]])</f>
        <v>130</v>
      </c>
      <c r="L303" s="162">
        <f>tabSaldoAta[[#This Row],[ESTIMATIVA]] - tabSaldoAta[[#This Row],[CONSUMO]] - tabSaldoAta[[#This Row],[CESSÃO]]</f>
        <v>0</v>
      </c>
      <c r="M303" s="92" t="s">
        <v>1551</v>
      </c>
      <c r="N303" s="93">
        <v>43684.621898148151</v>
      </c>
      <c r="O303" s="34" t="str">
        <f>"*"</f>
        <v>*</v>
      </c>
    </row>
    <row r="304" spans="1:15" hidden="1" x14ac:dyDescent="0.3">
      <c r="A304" s="77">
        <v>27479</v>
      </c>
      <c r="B304" s="83" t="str">
        <f>VLOOKUP(tabSaldoAta[[#This Row],[CÓDIGO]],tabEstimativa[#Data],2,FALSE)</f>
        <v>PRIMER ANTICORROSIVO, SECAGEM RAPIDA, COR CINZA, GL C/ 3,6ML</v>
      </c>
      <c r="C304" s="82" t="s">
        <v>2073</v>
      </c>
      <c r="D304" s="80" t="s">
        <v>2074</v>
      </c>
      <c r="E304" s="81">
        <v>2019</v>
      </c>
      <c r="F304" s="78">
        <v>44050</v>
      </c>
      <c r="G304" s="264">
        <v>12</v>
      </c>
      <c r="H304" s="99">
        <v>300</v>
      </c>
      <c r="I304" s="78">
        <v>43522</v>
      </c>
      <c r="J304" s="181">
        <f>SUMIFS(tabConsumoAta[CONSUMIDO],tabConsumoAta[CÓDIGO],tabSaldoAta[[#This Row],[CÓDIGO]],tabConsumoAta[ATA],tabSaldoAta[[#This Row],[CHAVE]])</f>
        <v>90</v>
      </c>
      <c r="K304" s="181">
        <f>SUMIFS(tabAtaCessão[QUANTIDADE],tabAtaCessão[CÓDIGO],tabSaldoAta[[#This Row],[CÓDIGO]],tabAtaCessão[ATA],tabSaldoAta[[#This Row],[CHAVE]])</f>
        <v>2</v>
      </c>
      <c r="L304" s="162">
        <f>tabSaldoAta[[#This Row],[ESTIMATIVA]] - tabSaldoAta[[#This Row],[CONSUMO]] - tabSaldoAta[[#This Row],[CESSÃO]]</f>
        <v>208</v>
      </c>
      <c r="M304" s="92" t="s">
        <v>1551</v>
      </c>
      <c r="N304" s="93">
        <v>43698.366840277777</v>
      </c>
      <c r="O304" s="34" t="s">
        <v>1555</v>
      </c>
    </row>
    <row r="305" spans="1:15" ht="28.8" hidden="1" x14ac:dyDescent="0.3">
      <c r="A305" s="77">
        <v>27759</v>
      </c>
      <c r="B305" s="83" t="str">
        <f>VLOOKUP(tabSaldoAta[[#This Row],[CÓDIGO]],tabEstimativa[#Data],2,FALSE)</f>
        <v>REGISTRO DE GAVETA EM LIGA DE COBRE DE 1.1/4" - S/ CANOPLA - DE ACORDO COM A NORMA ABNT NBR 15705 E A MARCA, MEDIDA E NORMA DEVERÃO VIR LITOGRAFADA NA PEÇA</v>
      </c>
      <c r="C305" s="82" t="s">
        <v>1743</v>
      </c>
      <c r="D305" s="152" t="s">
        <v>2102</v>
      </c>
      <c r="E305" s="153">
        <v>2019</v>
      </c>
      <c r="F305" s="78">
        <v>43899</v>
      </c>
      <c r="G305" s="264">
        <v>12</v>
      </c>
      <c r="H305" s="154">
        <v>0</v>
      </c>
      <c r="I305" s="78">
        <v>43418</v>
      </c>
      <c r="J305" s="181">
        <f>SUMIFS(tabConsumoAta[CONSUMIDO],tabConsumoAta[CÓDIGO],tabSaldoAta[[#This Row],[CÓDIGO]],tabConsumoAta[ATA],tabSaldoAta[[#This Row],[CHAVE]])</f>
        <v>0</v>
      </c>
      <c r="K305" s="181">
        <f>SUMIFS(tabAtaCessão[QUANTIDADE],tabAtaCessão[CÓDIGO],tabSaldoAta[[#This Row],[CÓDIGO]],tabAtaCessão[ATA],tabSaldoAta[[#This Row],[CHAVE]])</f>
        <v>0</v>
      </c>
      <c r="L305" s="162">
        <f>tabSaldoAta[[#This Row],[ESTIMATIVA]] - tabSaldoAta[[#This Row],[CONSUMO]] - tabSaldoAta[[#This Row],[CESSÃO]]</f>
        <v>0</v>
      </c>
      <c r="M305" s="155" t="s">
        <v>1551</v>
      </c>
      <c r="N305" s="156">
        <v>43707.695150462961</v>
      </c>
      <c r="O305" s="34" t="s">
        <v>1555</v>
      </c>
    </row>
    <row r="306" spans="1:15" ht="28.8" hidden="1" x14ac:dyDescent="0.3">
      <c r="A306" s="77">
        <v>27760</v>
      </c>
      <c r="B306" s="83" t="str">
        <f>VLOOKUP(tabSaldoAta[[#This Row],[CÓDIGO]],tabEstimativa[#Data],2,FALSE)</f>
        <v>REGISTRO DE GAVETA EM LIGA DE COBRE DE 1.1/2"- S/ CANOPLA - DE ACORDO COM A NORMA ABNT NBR 15705 E A MARCA, MEDIDA E NORMA DEVERÃO VIR LITOGRAFADA NA PEÇA</v>
      </c>
      <c r="C306" s="82" t="s">
        <v>1743</v>
      </c>
      <c r="D306" s="90">
        <v>76</v>
      </c>
      <c r="E306" s="91">
        <v>2019</v>
      </c>
      <c r="F306" s="78">
        <v>43899</v>
      </c>
      <c r="G306" s="264">
        <v>12</v>
      </c>
      <c r="H306" s="99">
        <v>50</v>
      </c>
      <c r="I306" s="78">
        <v>43418</v>
      </c>
      <c r="J306" s="181">
        <f>SUMIFS(tabConsumoAta[CONSUMIDO],tabConsumoAta[CÓDIGO],tabSaldoAta[[#This Row],[CÓDIGO]],tabConsumoAta[ATA],tabSaldoAta[[#This Row],[CHAVE]])</f>
        <v>30</v>
      </c>
      <c r="K306" s="181">
        <f>SUMIFS(tabAtaCessão[QUANTIDADE],tabAtaCessão[CÓDIGO],tabSaldoAta[[#This Row],[CÓDIGO]],tabAtaCessão[ATA],tabSaldoAta[[#This Row],[CHAVE]])</f>
        <v>0</v>
      </c>
      <c r="L306" s="162">
        <f>tabSaldoAta[[#This Row],[ESTIMATIVA]] - tabSaldoAta[[#This Row],[CONSUMO]] - tabSaldoAta[[#This Row],[CESSÃO]]</f>
        <v>20</v>
      </c>
      <c r="M306" s="92" t="s">
        <v>1551</v>
      </c>
      <c r="N306" s="93">
        <v>43684.621898148151</v>
      </c>
      <c r="O306" s="34" t="str">
        <f>"*"</f>
        <v>*</v>
      </c>
    </row>
    <row r="307" spans="1:15" ht="28.8" hidden="1" x14ac:dyDescent="0.3">
      <c r="A307" s="77">
        <v>27760</v>
      </c>
      <c r="B307" s="83" t="str">
        <f>VLOOKUP(tabSaldoAta[[#This Row],[CÓDIGO]],tabEstimativa[#Data],2,FALSE)</f>
        <v>REGISTRO DE GAVETA EM LIGA DE COBRE DE 1.1/2"- S/ CANOPLA - DE ACORDO COM A NORMA ABNT NBR 15705 E A MARCA, MEDIDA E NORMA DEVERÃO VIR LITOGRAFADA NA PEÇA</v>
      </c>
      <c r="C307" s="82" t="s">
        <v>3541</v>
      </c>
      <c r="D307" s="80" t="s">
        <v>3542</v>
      </c>
      <c r="E307" s="81">
        <v>2020</v>
      </c>
      <c r="F307" s="78">
        <v>44313</v>
      </c>
      <c r="G307" s="264">
        <v>12</v>
      </c>
      <c r="H307" s="99">
        <v>50</v>
      </c>
      <c r="I307" s="78">
        <v>43762</v>
      </c>
      <c r="J307" s="181">
        <f>SUMIFS(tabConsumoAta[CONSUMIDO],tabConsumoAta[CÓDIGO],tabSaldoAta[[#This Row],[CÓDIGO]],tabConsumoAta[ATA],tabSaldoAta[[#This Row],[CHAVE]])</f>
        <v>30</v>
      </c>
      <c r="K307" s="181">
        <f>SUMIFS(tabAtaCessão[QUANTIDADE],tabAtaCessão[CÓDIGO],tabSaldoAta[[#This Row],[CÓDIGO]],tabAtaCessão[ATA],tabSaldoAta[[#This Row],[CHAVE]])</f>
        <v>0</v>
      </c>
      <c r="L307" s="162">
        <f>tabSaldoAta[[#This Row],[ESTIMATIVA]] - tabSaldoAta[[#This Row],[CONSUMO]] - tabSaldoAta[[#This Row],[CESSÃO]]</f>
        <v>20</v>
      </c>
      <c r="M307" s="92" t="s">
        <v>1551</v>
      </c>
      <c r="N307" s="93">
        <v>43949.603368055556</v>
      </c>
      <c r="O307" s="34" t="s">
        <v>1555</v>
      </c>
    </row>
    <row r="308" spans="1:15" ht="28.8" hidden="1" x14ac:dyDescent="0.3">
      <c r="A308" s="77">
        <v>27760</v>
      </c>
      <c r="B308" s="83" t="str">
        <f>VLOOKUP(tabSaldoAta[[#This Row],[CÓDIGO]],tabEstimativa[#Data],2,FALSE)</f>
        <v>REGISTRO DE GAVETA EM LIGA DE COBRE DE 1.1/2"- S/ CANOPLA - DE ACORDO COM A NORMA ABNT NBR 15705 E A MARCA, MEDIDA E NORMA DEVERÃO VIR LITOGRAFADA NA PEÇA</v>
      </c>
      <c r="C308" s="82" t="s">
        <v>4236</v>
      </c>
      <c r="D308" s="80" t="s">
        <v>4237</v>
      </c>
      <c r="E308" s="81">
        <v>2021</v>
      </c>
      <c r="F308" s="78">
        <v>44748</v>
      </c>
      <c r="G308" s="264">
        <v>12</v>
      </c>
      <c r="H308" s="99">
        <v>50</v>
      </c>
      <c r="I308" s="78">
        <v>44182</v>
      </c>
      <c r="J308" s="181">
        <f>SUMIFS(tabConsumoAta[CONSUMIDO],tabConsumoAta[CÓDIGO],tabSaldoAta[[#This Row],[CÓDIGO]],tabConsumoAta[ATA],tabSaldoAta[[#This Row],[CHAVE]])</f>
        <v>0</v>
      </c>
      <c r="K308" s="181">
        <f>SUMIFS(tabAtaCessão[QUANTIDADE],tabAtaCessão[CÓDIGO],tabSaldoAta[[#This Row],[CÓDIGO]],tabAtaCessão[ATA],tabSaldoAta[[#This Row],[CHAVE]])</f>
        <v>0</v>
      </c>
      <c r="L308" s="162">
        <f>tabSaldoAta[[#This Row],[ESTIMATIVA]] - tabSaldoAta[[#This Row],[CONSUMO]] - tabSaldoAta[[#This Row],[CESSÃO]]</f>
        <v>50</v>
      </c>
      <c r="M308" s="92" t="s">
        <v>2063</v>
      </c>
      <c r="N308" s="93">
        <v>44392.688587962963</v>
      </c>
      <c r="O308" s="34" t="s">
        <v>1555</v>
      </c>
    </row>
    <row r="309" spans="1:15" hidden="1" x14ac:dyDescent="0.3">
      <c r="A309" s="77">
        <v>28093</v>
      </c>
      <c r="B309" s="83" t="str">
        <f>VLOOKUP(tabSaldoAta[[#This Row],[CÓDIGO]],tabEstimativa[#Data],2,FALSE)</f>
        <v>TRAVA DE SEGURANCA, CHAVE TETRA, P/ PORTAS</v>
      </c>
      <c r="C309" s="82" t="s">
        <v>2064</v>
      </c>
      <c r="D309" s="80" t="s">
        <v>2065</v>
      </c>
      <c r="E309" s="81">
        <v>2019</v>
      </c>
      <c r="F309" s="78">
        <v>44050</v>
      </c>
      <c r="G309" s="264">
        <v>12</v>
      </c>
      <c r="H309" s="99">
        <v>100</v>
      </c>
      <c r="I309" s="78">
        <v>43522</v>
      </c>
      <c r="J309" s="181">
        <f>SUMIFS(tabConsumoAta[CONSUMIDO],tabConsumoAta[CÓDIGO],tabSaldoAta[[#This Row],[CÓDIGO]],tabConsumoAta[ATA],tabSaldoAta[[#This Row],[CHAVE]])</f>
        <v>45</v>
      </c>
      <c r="K309" s="181">
        <f>SUMIFS(tabAtaCessão[QUANTIDADE],tabAtaCessão[CÓDIGO],tabSaldoAta[[#This Row],[CÓDIGO]],tabAtaCessão[ATA],tabSaldoAta[[#This Row],[CHAVE]])</f>
        <v>0</v>
      </c>
      <c r="L309" s="162">
        <f>tabSaldoAta[[#This Row],[ESTIMATIVA]] - tabSaldoAta[[#This Row],[CONSUMO]] - tabSaldoAta[[#This Row],[CESSÃO]]</f>
        <v>55</v>
      </c>
      <c r="M309" s="92" t="s">
        <v>1551</v>
      </c>
      <c r="N309" s="93">
        <v>43698.559340277781</v>
      </c>
      <c r="O309" s="34" t="s">
        <v>1555</v>
      </c>
    </row>
    <row r="310" spans="1:15" hidden="1" x14ac:dyDescent="0.3">
      <c r="A310" s="77">
        <v>28181</v>
      </c>
      <c r="B310" s="83" t="str">
        <f>VLOOKUP(tabSaldoAta[[#This Row],[CÓDIGO]],tabEstimativa[#Data],2,FALSE)</f>
        <v>ADAPTADOR DE PVC RIGIDO DE 2" SOLDAVEL</v>
      </c>
      <c r="C310" s="82" t="s">
        <v>1743</v>
      </c>
      <c r="D310" s="90">
        <v>76</v>
      </c>
      <c r="E310" s="91">
        <v>2019</v>
      </c>
      <c r="F310" s="78">
        <v>43899</v>
      </c>
      <c r="G310" s="264">
        <v>12</v>
      </c>
      <c r="H310" s="99">
        <v>50</v>
      </c>
      <c r="I310" s="78">
        <v>43418</v>
      </c>
      <c r="J310" s="181">
        <f>SUMIFS(tabConsumoAta[CONSUMIDO],tabConsumoAta[CÓDIGO],tabSaldoAta[[#This Row],[CÓDIGO]],tabConsumoAta[ATA],tabSaldoAta[[#This Row],[CHAVE]])</f>
        <v>25</v>
      </c>
      <c r="K310" s="181">
        <f>SUMIFS(tabAtaCessão[QUANTIDADE],tabAtaCessão[CÓDIGO],tabSaldoAta[[#This Row],[CÓDIGO]],tabAtaCessão[ATA],tabSaldoAta[[#This Row],[CHAVE]])</f>
        <v>0</v>
      </c>
      <c r="L310" s="162">
        <f>tabSaldoAta[[#This Row],[ESTIMATIVA]] - tabSaldoAta[[#This Row],[CONSUMO]] - tabSaldoAta[[#This Row],[CESSÃO]]</f>
        <v>25</v>
      </c>
      <c r="M310" s="92" t="s">
        <v>1551</v>
      </c>
      <c r="N310" s="93">
        <v>43684.621898148151</v>
      </c>
      <c r="O310" s="34" t="str">
        <f>"*"</f>
        <v>*</v>
      </c>
    </row>
    <row r="311" spans="1:15" hidden="1" x14ac:dyDescent="0.3">
      <c r="A311" s="77">
        <v>28184</v>
      </c>
      <c r="B311" s="83" t="str">
        <f>VLOOKUP(tabSaldoAta[[#This Row],[CÓDIGO]],tabEstimativa[#Data],2,FALSE)</f>
        <v>ADAPTADOR EM PVC RIGIDO SOLDAVEL DE 1"</v>
      </c>
      <c r="C311" s="82" t="s">
        <v>1663</v>
      </c>
      <c r="D311" s="90">
        <v>228</v>
      </c>
      <c r="E311" s="91">
        <v>2018</v>
      </c>
      <c r="F311" s="78">
        <v>43787</v>
      </c>
      <c r="G311" s="264">
        <v>12</v>
      </c>
      <c r="H311" s="99">
        <v>110</v>
      </c>
      <c r="I311" s="78">
        <v>43307</v>
      </c>
      <c r="J311" s="181">
        <f>SUMIFS(tabConsumoAta[CONSUMIDO],tabConsumoAta[CÓDIGO],tabSaldoAta[[#This Row],[CÓDIGO]],tabConsumoAta[ATA],tabSaldoAta[[#This Row],[CHAVE]])</f>
        <v>110</v>
      </c>
      <c r="K311" s="181">
        <f>SUMIFS(tabAtaCessão[QUANTIDADE],tabAtaCessão[CÓDIGO],tabSaldoAta[[#This Row],[CÓDIGO]],tabAtaCessão[ATA],tabSaldoAta[[#This Row],[CHAVE]])</f>
        <v>0</v>
      </c>
      <c r="L311" s="162">
        <f>tabSaldoAta[[#This Row],[ESTIMATIVA]] - tabSaldoAta[[#This Row],[CONSUMO]] - tabSaldoAta[[#This Row],[CESSÃO]]</f>
        <v>0</v>
      </c>
      <c r="M311" s="92" t="s">
        <v>1551</v>
      </c>
      <c r="N311" s="93">
        <v>43684.621898148151</v>
      </c>
      <c r="O311" s="34" t="str">
        <f>"*"</f>
        <v>*</v>
      </c>
    </row>
    <row r="312" spans="1:15" hidden="1" x14ac:dyDescent="0.3">
      <c r="A312" s="77">
        <v>28184</v>
      </c>
      <c r="B312" s="83" t="str">
        <f>VLOOKUP(tabSaldoAta[[#This Row],[CÓDIGO]],tabEstimativa[#Data],2,FALSE)</f>
        <v>ADAPTADOR EM PVC RIGIDO SOLDAVEL DE 1"</v>
      </c>
      <c r="C312" s="82" t="s">
        <v>3514</v>
      </c>
      <c r="D312" s="80" t="s">
        <v>3518</v>
      </c>
      <c r="E312" s="81">
        <v>2020</v>
      </c>
      <c r="F312" s="78">
        <v>44286</v>
      </c>
      <c r="G312" s="264">
        <v>12</v>
      </c>
      <c r="H312" s="99">
        <v>150</v>
      </c>
      <c r="I312" s="78">
        <v>43677</v>
      </c>
      <c r="J312" s="181">
        <f>SUMIFS(tabConsumoAta[CONSUMIDO],tabConsumoAta[CÓDIGO],tabSaldoAta[[#This Row],[CÓDIGO]],tabConsumoAta[ATA],tabSaldoAta[[#This Row],[CHAVE]])</f>
        <v>0</v>
      </c>
      <c r="K312" s="181">
        <f>SUMIFS(tabAtaCessão[QUANTIDADE],tabAtaCessão[CÓDIGO],tabSaldoAta[[#This Row],[CÓDIGO]],tabAtaCessão[ATA],tabSaldoAta[[#This Row],[CHAVE]])</f>
        <v>0</v>
      </c>
      <c r="L312" s="162">
        <f>tabSaldoAta[[#This Row],[ESTIMATIVA]] - tabSaldoAta[[#This Row],[CONSUMO]] - tabSaldoAta[[#This Row],[CESSÃO]]</f>
        <v>150</v>
      </c>
      <c r="M312" s="92" t="s">
        <v>1551</v>
      </c>
      <c r="N312" s="93">
        <v>43948.366064814814</v>
      </c>
      <c r="O312" s="34" t="s">
        <v>1555</v>
      </c>
    </row>
    <row r="313" spans="1:15" ht="28.8" hidden="1" x14ac:dyDescent="0.3">
      <c r="A313" s="77">
        <v>28306</v>
      </c>
      <c r="B313" s="83" t="str">
        <f>VLOOKUP(tabSaldoAta[[#This Row],[CÓDIGO]],tabEstimativa[#Data],2,FALSE)</f>
        <v xml:space="preserve">UNIÃO PVC COLA DE 1.1/2", DE ACORDO COM A NORMA NBR 5648 E A MARCA DEVERÁ VIR LITOGRAFADA NA PEÇA </v>
      </c>
      <c r="C313" s="82" t="s">
        <v>1743</v>
      </c>
      <c r="D313" s="90">
        <v>76</v>
      </c>
      <c r="E313" s="91">
        <v>2019</v>
      </c>
      <c r="F313" s="78">
        <v>43899</v>
      </c>
      <c r="G313" s="264">
        <v>12</v>
      </c>
      <c r="H313" s="99">
        <v>50</v>
      </c>
      <c r="I313" s="78">
        <v>43418</v>
      </c>
      <c r="J313" s="181">
        <f>SUMIFS(tabConsumoAta[CONSUMIDO],tabConsumoAta[CÓDIGO],tabSaldoAta[[#This Row],[CÓDIGO]],tabConsumoAta[ATA],tabSaldoAta[[#This Row],[CHAVE]])</f>
        <v>0</v>
      </c>
      <c r="K313" s="181">
        <f>SUMIFS(tabAtaCessão[QUANTIDADE],tabAtaCessão[CÓDIGO],tabSaldoAta[[#This Row],[CÓDIGO]],tabAtaCessão[ATA],tabSaldoAta[[#This Row],[CHAVE]])</f>
        <v>0</v>
      </c>
      <c r="L313" s="162">
        <f>tabSaldoAta[[#This Row],[ESTIMATIVA]] - tabSaldoAta[[#This Row],[CONSUMO]] - tabSaldoAta[[#This Row],[CESSÃO]]</f>
        <v>50</v>
      </c>
      <c r="M313" s="92" t="s">
        <v>1551</v>
      </c>
      <c r="N313" s="93">
        <v>43684.621898148151</v>
      </c>
      <c r="O313" s="34" t="str">
        <f>"*"</f>
        <v>*</v>
      </c>
    </row>
    <row r="314" spans="1:15" ht="28.8" hidden="1" x14ac:dyDescent="0.3">
      <c r="A314" s="77">
        <v>28306</v>
      </c>
      <c r="B314" s="83" t="str">
        <f>VLOOKUP(tabSaldoAta[[#This Row],[CÓDIGO]],tabEstimativa[#Data],2,FALSE)</f>
        <v xml:space="preserve">UNIÃO PVC COLA DE 1.1/2", DE ACORDO COM A NORMA NBR 5648 E A MARCA DEVERÁ VIR LITOGRAFADA NA PEÇA </v>
      </c>
      <c r="C314" s="82" t="s">
        <v>3541</v>
      </c>
      <c r="D314" s="80" t="s">
        <v>3542</v>
      </c>
      <c r="E314" s="81">
        <v>2020</v>
      </c>
      <c r="F314" s="78">
        <v>44313</v>
      </c>
      <c r="G314" s="264">
        <v>12</v>
      </c>
      <c r="H314" s="99">
        <v>80</v>
      </c>
      <c r="I314" s="78">
        <v>43762</v>
      </c>
      <c r="J314" s="181">
        <f>SUMIFS(tabConsumoAta[CONSUMIDO],tabConsumoAta[CÓDIGO],tabSaldoAta[[#This Row],[CÓDIGO]],tabConsumoAta[ATA],tabSaldoAta[[#This Row],[CHAVE]])</f>
        <v>80</v>
      </c>
      <c r="K314" s="181">
        <f>SUMIFS(tabAtaCessão[QUANTIDADE],tabAtaCessão[CÓDIGO],tabSaldoAta[[#This Row],[CÓDIGO]],tabAtaCessão[ATA],tabSaldoAta[[#This Row],[CHAVE]])</f>
        <v>0</v>
      </c>
      <c r="L314" s="162">
        <f>tabSaldoAta[[#This Row],[ESTIMATIVA]] - tabSaldoAta[[#This Row],[CONSUMO]] - tabSaldoAta[[#This Row],[CESSÃO]]</f>
        <v>0</v>
      </c>
      <c r="M314" s="92" t="s">
        <v>1551</v>
      </c>
      <c r="N314" s="93">
        <v>43958.340173611112</v>
      </c>
      <c r="O314" s="34" t="s">
        <v>1555</v>
      </c>
    </row>
    <row r="315" spans="1:15" ht="28.8" hidden="1" x14ac:dyDescent="0.3">
      <c r="A315" s="77">
        <v>28308</v>
      </c>
      <c r="B315" s="83" t="str">
        <f>VLOOKUP(tabSaldoAta[[#This Row],[CÓDIGO]],tabEstimativa[#Data],2,FALSE)</f>
        <v>UNIÃO PVC COLA DE 1", DE ACORDO COM A NORMA NBR 5648 E A MARCA DEVERÁ VIR LITOGRAFADA NA PEÇA</v>
      </c>
      <c r="C315" s="82" t="s">
        <v>1743</v>
      </c>
      <c r="D315" s="90">
        <v>76</v>
      </c>
      <c r="E315" s="91">
        <v>2019</v>
      </c>
      <c r="F315" s="78">
        <v>43899</v>
      </c>
      <c r="G315" s="264">
        <v>12</v>
      </c>
      <c r="H315" s="99">
        <v>80</v>
      </c>
      <c r="I315" s="78">
        <v>43418</v>
      </c>
      <c r="J315" s="181">
        <f>SUMIFS(tabConsumoAta[CONSUMIDO],tabConsumoAta[CÓDIGO],tabSaldoAta[[#This Row],[CÓDIGO]],tabConsumoAta[ATA],tabSaldoAta[[#This Row],[CHAVE]])</f>
        <v>30</v>
      </c>
      <c r="K315" s="181">
        <f>SUMIFS(tabAtaCessão[QUANTIDADE],tabAtaCessão[CÓDIGO],tabSaldoAta[[#This Row],[CÓDIGO]],tabAtaCessão[ATA],tabSaldoAta[[#This Row],[CHAVE]])</f>
        <v>0</v>
      </c>
      <c r="L315" s="162">
        <f>tabSaldoAta[[#This Row],[ESTIMATIVA]] - tabSaldoAta[[#This Row],[CONSUMO]] - tabSaldoAta[[#This Row],[CESSÃO]]</f>
        <v>50</v>
      </c>
      <c r="M315" s="92" t="s">
        <v>1551</v>
      </c>
      <c r="N315" s="93">
        <v>43684.621898148151</v>
      </c>
      <c r="O315" s="34" t="str">
        <f>"*"</f>
        <v>*</v>
      </c>
    </row>
    <row r="316" spans="1:15" ht="28.8" hidden="1" x14ac:dyDescent="0.3">
      <c r="A316" s="77">
        <v>28308</v>
      </c>
      <c r="B316" s="83" t="str">
        <f>VLOOKUP(tabSaldoAta[[#This Row],[CÓDIGO]],tabEstimativa[#Data],2,FALSE)</f>
        <v>UNIÃO PVC COLA DE 1", DE ACORDO COM A NORMA NBR 5648 E A MARCA DEVERÁ VIR LITOGRAFADA NA PEÇA</v>
      </c>
      <c r="C316" s="82" t="s">
        <v>3541</v>
      </c>
      <c r="D316" s="80" t="s">
        <v>3542</v>
      </c>
      <c r="E316" s="81">
        <v>2020</v>
      </c>
      <c r="F316" s="78">
        <v>44313</v>
      </c>
      <c r="G316" s="264">
        <v>12</v>
      </c>
      <c r="H316" s="99">
        <v>100</v>
      </c>
      <c r="I316" s="78">
        <v>43762</v>
      </c>
      <c r="J316" s="181">
        <f>SUMIFS(tabConsumoAta[CONSUMIDO],tabConsumoAta[CÓDIGO],tabSaldoAta[[#This Row],[CÓDIGO]],tabConsumoAta[ATA],tabSaldoAta[[#This Row],[CHAVE]])</f>
        <v>100</v>
      </c>
      <c r="K316" s="181">
        <f>SUMIFS(tabAtaCessão[QUANTIDADE],tabAtaCessão[CÓDIGO],tabSaldoAta[[#This Row],[CÓDIGO]],tabAtaCessão[ATA],tabSaldoAta[[#This Row],[CHAVE]])</f>
        <v>0</v>
      </c>
      <c r="L316" s="162">
        <f>tabSaldoAta[[#This Row],[ESTIMATIVA]] - tabSaldoAta[[#This Row],[CONSUMO]] - tabSaldoAta[[#This Row],[CESSÃO]]</f>
        <v>0</v>
      </c>
      <c r="M316" s="92" t="s">
        <v>1551</v>
      </c>
      <c r="N316" s="93">
        <v>43958.340173611112</v>
      </c>
      <c r="O316" s="34" t="s">
        <v>1555</v>
      </c>
    </row>
    <row r="317" spans="1:15" hidden="1" x14ac:dyDescent="0.3">
      <c r="A317" s="77">
        <v>29293</v>
      </c>
      <c r="B317" s="83" t="str">
        <f>VLOOKUP(tabSaldoAta[[#This Row],[CÓDIGO]],tabEstimativa[#Data],2,FALSE)</f>
        <v>BUCHA DE FIXACAO N° 10 - DE NYLON</v>
      </c>
      <c r="C317" s="82" t="s">
        <v>2343</v>
      </c>
      <c r="D317" s="80" t="s">
        <v>2012</v>
      </c>
      <c r="E317" s="81">
        <v>2020</v>
      </c>
      <c r="F317" s="78">
        <v>44210</v>
      </c>
      <c r="G317" s="264">
        <v>12</v>
      </c>
      <c r="H317" s="99">
        <v>0</v>
      </c>
      <c r="I317" s="78">
        <v>43733</v>
      </c>
      <c r="J317" s="181">
        <f>SUMIFS(tabConsumoAta[CONSUMIDO],tabConsumoAta[CÓDIGO],tabSaldoAta[[#This Row],[CÓDIGO]],tabConsumoAta[ATA],tabSaldoAta[[#This Row],[CHAVE]])</f>
        <v>0</v>
      </c>
      <c r="K317" s="181">
        <f>SUMIFS(tabAtaCessão[QUANTIDADE],tabAtaCessão[CÓDIGO],tabSaldoAta[[#This Row],[CÓDIGO]],tabAtaCessão[ATA],tabSaldoAta[[#This Row],[CHAVE]])</f>
        <v>0</v>
      </c>
      <c r="L317" s="162">
        <f>tabSaldoAta[[#This Row],[ESTIMATIVA]] - tabSaldoAta[[#This Row],[CONSUMO]] - tabSaldoAta[[#This Row],[CESSÃO]]</f>
        <v>0</v>
      </c>
      <c r="M317" s="92" t="s">
        <v>1551</v>
      </c>
      <c r="N317" s="93">
        <v>43847.594861111109</v>
      </c>
      <c r="O317" s="34" t="s">
        <v>1555</v>
      </c>
    </row>
    <row r="318" spans="1:15" hidden="1" x14ac:dyDescent="0.3">
      <c r="A318" s="77">
        <v>29296</v>
      </c>
      <c r="B318" s="83" t="str">
        <f>VLOOKUP(tabSaldoAta[[#This Row],[CÓDIGO]],tabEstimativa[#Data],2,FALSE)</f>
        <v xml:space="preserve">ESTOPA BRANCA - PACOTE COM 500 GR. NA EMBALAGEM DEVERÁ CONTER MARCA DO FABRICANTE </v>
      </c>
      <c r="C318" s="82" t="s">
        <v>1605</v>
      </c>
      <c r="D318" s="80" t="s">
        <v>2057</v>
      </c>
      <c r="E318" s="81">
        <v>2018</v>
      </c>
      <c r="F318" s="78">
        <v>43683</v>
      </c>
      <c r="G318" s="264">
        <v>12</v>
      </c>
      <c r="H318" s="99">
        <v>250</v>
      </c>
      <c r="I318" s="78">
        <v>43216</v>
      </c>
      <c r="J318" s="181">
        <f>SUMIFS(tabConsumoAta[CONSUMIDO],tabConsumoAta[CÓDIGO],tabSaldoAta[[#This Row],[CÓDIGO]],tabConsumoAta[ATA],tabSaldoAta[[#This Row],[CHAVE]])</f>
        <v>40</v>
      </c>
      <c r="K318" s="181">
        <f>SUMIFS(tabAtaCessão[QUANTIDADE],tabAtaCessão[CÓDIGO],tabSaldoAta[[#This Row],[CÓDIGO]],tabAtaCessão[ATA],tabSaldoAta[[#This Row],[CHAVE]])</f>
        <v>0</v>
      </c>
      <c r="L318" s="162">
        <f>tabSaldoAta[[#This Row],[ESTIMATIVA]] - tabSaldoAta[[#This Row],[CONSUMO]] - tabSaldoAta[[#This Row],[CESSÃO]]</f>
        <v>210</v>
      </c>
      <c r="M318" s="92" t="s">
        <v>1551</v>
      </c>
      <c r="N318" s="93">
        <v>43686.68</v>
      </c>
      <c r="O318" s="34" t="s">
        <v>1555</v>
      </c>
    </row>
    <row r="319" spans="1:15" hidden="1" x14ac:dyDescent="0.3">
      <c r="A319" s="77">
        <v>29296</v>
      </c>
      <c r="B319" s="83" t="str">
        <f>VLOOKUP(tabSaldoAta[[#This Row],[CÓDIGO]],tabEstimativa[#Data],2,FALSE)</f>
        <v xml:space="preserve">ESTOPA BRANCA - PACOTE COM 500 GR. NA EMBALAGEM DEVERÁ CONTER MARCA DO FABRICANTE </v>
      </c>
      <c r="C319" s="82" t="s">
        <v>2140</v>
      </c>
      <c r="D319" s="80" t="s">
        <v>2141</v>
      </c>
      <c r="E319" s="81">
        <v>2019</v>
      </c>
      <c r="F319" s="78">
        <v>44082</v>
      </c>
      <c r="G319" s="264">
        <v>12</v>
      </c>
      <c r="H319" s="99">
        <v>150</v>
      </c>
      <c r="I319" s="78">
        <v>43593</v>
      </c>
      <c r="J319" s="181">
        <f>SUMIFS(tabConsumoAta[CONSUMIDO],tabConsumoAta[CÓDIGO],tabSaldoAta[[#This Row],[CÓDIGO]],tabConsumoAta[ATA],tabSaldoAta[[#This Row],[CHAVE]])</f>
        <v>200</v>
      </c>
      <c r="K319" s="181">
        <f>SUMIFS(tabAtaCessão[QUANTIDADE],tabAtaCessão[CÓDIGO],tabSaldoAta[[#This Row],[CÓDIGO]],tabAtaCessão[ATA],tabSaldoAta[[#This Row],[CHAVE]])</f>
        <v>0</v>
      </c>
      <c r="L319" s="162">
        <f>tabSaldoAta[[#This Row],[ESTIMATIVA]] - tabSaldoAta[[#This Row],[CONSUMO]] - tabSaldoAta[[#This Row],[CESSÃO]]</f>
        <v>-50</v>
      </c>
      <c r="M319" s="92" t="s">
        <v>1551</v>
      </c>
      <c r="N319" s="93">
        <v>43721.592488425929</v>
      </c>
      <c r="O319" s="34" t="s">
        <v>1555</v>
      </c>
    </row>
    <row r="320" spans="1:15" hidden="1" x14ac:dyDescent="0.3">
      <c r="A320" s="77">
        <v>29435</v>
      </c>
      <c r="B320" s="83" t="str">
        <f>VLOOKUP(tabSaldoAta[[#This Row],[CÓDIGO]],tabEstimativa[#Data],2,FALSE)</f>
        <v>LAVATORIO DE LOUÇA COM COLUNA - 52 X 42 CM</v>
      </c>
      <c r="C320" s="82" t="s">
        <v>1663</v>
      </c>
      <c r="D320" s="90">
        <v>228</v>
      </c>
      <c r="E320" s="91">
        <v>2018</v>
      </c>
      <c r="F320" s="78">
        <v>43787</v>
      </c>
      <c r="G320" s="264">
        <v>12</v>
      </c>
      <c r="H320" s="99">
        <v>40</v>
      </c>
      <c r="I320" s="78">
        <v>43307</v>
      </c>
      <c r="J320" s="181">
        <f>SUMIFS(tabConsumoAta[CONSUMIDO],tabConsumoAta[CÓDIGO],tabSaldoAta[[#This Row],[CÓDIGO]],tabConsumoAta[ATA],tabSaldoAta[[#This Row],[CHAVE]])</f>
        <v>0</v>
      </c>
      <c r="K320" s="181">
        <f>SUMIFS(tabAtaCessão[QUANTIDADE],tabAtaCessão[CÓDIGO],tabSaldoAta[[#This Row],[CÓDIGO]],tabAtaCessão[ATA],tabSaldoAta[[#This Row],[CHAVE]])</f>
        <v>12</v>
      </c>
      <c r="L320" s="162">
        <f>tabSaldoAta[[#This Row],[ESTIMATIVA]] - tabSaldoAta[[#This Row],[CONSUMO]] - tabSaldoAta[[#This Row],[CESSÃO]]</f>
        <v>28</v>
      </c>
      <c r="M320" s="92" t="s">
        <v>1551</v>
      </c>
      <c r="N320" s="93">
        <v>43684.621898148151</v>
      </c>
      <c r="O320" s="34" t="str">
        <f>"*"</f>
        <v>*</v>
      </c>
    </row>
    <row r="321" spans="1:15" hidden="1" x14ac:dyDescent="0.3">
      <c r="A321" s="77">
        <v>29435</v>
      </c>
      <c r="B321" s="83" t="str">
        <f>VLOOKUP(tabSaldoAta[[#This Row],[CÓDIGO]],tabEstimativa[#Data],2,FALSE)</f>
        <v>LAVATORIO DE LOUÇA COM COLUNA - 52 X 42 CM</v>
      </c>
      <c r="C321" s="82" t="s">
        <v>3514</v>
      </c>
      <c r="D321" s="80" t="s">
        <v>3518</v>
      </c>
      <c r="E321" s="81">
        <v>2020</v>
      </c>
      <c r="F321" s="78">
        <v>44286</v>
      </c>
      <c r="G321" s="264">
        <v>12</v>
      </c>
      <c r="H321" s="99">
        <v>30</v>
      </c>
      <c r="I321" s="78">
        <v>43677</v>
      </c>
      <c r="J321" s="181">
        <f>SUMIFS(tabConsumoAta[CONSUMIDO],tabConsumoAta[CÓDIGO],tabSaldoAta[[#This Row],[CÓDIGO]],tabConsumoAta[ATA],tabSaldoAta[[#This Row],[CHAVE]])</f>
        <v>8</v>
      </c>
      <c r="K321" s="181">
        <f>SUMIFS(tabAtaCessão[QUANTIDADE],tabAtaCessão[CÓDIGO],tabSaldoAta[[#This Row],[CÓDIGO]],tabAtaCessão[ATA],tabSaldoAta[[#This Row],[CHAVE]])</f>
        <v>0</v>
      </c>
      <c r="L321" s="162">
        <f>tabSaldoAta[[#This Row],[ESTIMATIVA]] - tabSaldoAta[[#This Row],[CONSUMO]] - tabSaldoAta[[#This Row],[CESSÃO]]</f>
        <v>22</v>
      </c>
      <c r="M321" s="92" t="s">
        <v>1551</v>
      </c>
      <c r="N321" s="93">
        <v>43948.366064814814</v>
      </c>
      <c r="O321" s="34" t="s">
        <v>1555</v>
      </c>
    </row>
    <row r="322" spans="1:15" hidden="1" x14ac:dyDescent="0.3">
      <c r="A322" s="77">
        <v>29868</v>
      </c>
      <c r="B322" s="83" t="str">
        <f>VLOOKUP(tabSaldoAta[[#This Row],[CÓDIGO]],tabEstimativa[#Data],2,FALSE)</f>
        <v xml:space="preserve">CANTONEIRA DE FERRO - 2 X 2 X 1/4" - BARRA DE 06 M. </v>
      </c>
      <c r="C322" s="82" t="s">
        <v>1689</v>
      </c>
      <c r="D322" s="80" t="s">
        <v>2016</v>
      </c>
      <c r="E322" s="81">
        <v>2018</v>
      </c>
      <c r="F322" s="78">
        <v>43819</v>
      </c>
      <c r="G322" s="264">
        <v>12</v>
      </c>
      <c r="H322" s="99">
        <v>0</v>
      </c>
      <c r="I322" s="78">
        <v>43322</v>
      </c>
      <c r="J322" s="181">
        <f>SUMIFS(tabConsumoAta[CONSUMIDO],tabConsumoAta[CÓDIGO],tabSaldoAta[[#This Row],[CÓDIGO]],tabConsumoAta[ATA],tabSaldoAta[[#This Row],[CHAVE]])</f>
        <v>0</v>
      </c>
      <c r="K322" s="181">
        <f>SUMIFS(tabAtaCessão[QUANTIDADE],tabAtaCessão[CÓDIGO],tabSaldoAta[[#This Row],[CÓDIGO]],tabAtaCessão[ATA],tabSaldoAta[[#This Row],[CHAVE]])</f>
        <v>0</v>
      </c>
      <c r="L322" s="162">
        <f>tabSaldoAta[[#This Row],[ESTIMATIVA]] - tabSaldoAta[[#This Row],[CONSUMO]] - tabSaldoAta[[#This Row],[CESSÃO]]</f>
        <v>0</v>
      </c>
      <c r="M322" s="92" t="s">
        <v>1551</v>
      </c>
      <c r="N322" s="93">
        <v>43685.425092592595</v>
      </c>
      <c r="O322" s="34" t="s">
        <v>1555</v>
      </c>
    </row>
    <row r="323" spans="1:15" hidden="1" x14ac:dyDescent="0.3">
      <c r="A323" s="77">
        <v>29935</v>
      </c>
      <c r="B323" s="83" t="str">
        <f>VLOOKUP(tabSaldoAta[[#This Row],[CÓDIGO]],tabEstimativa[#Data],2,FALSE)</f>
        <v>ROLO DE ESPUMA P/ PINTURA - 15 CM C/ CABO</v>
      </c>
      <c r="C323" s="82" t="s">
        <v>2073</v>
      </c>
      <c r="D323" s="80" t="s">
        <v>2074</v>
      </c>
      <c r="E323" s="81">
        <v>2019</v>
      </c>
      <c r="F323" s="78">
        <v>44050</v>
      </c>
      <c r="G323" s="264">
        <v>12</v>
      </c>
      <c r="H323" s="99">
        <v>200</v>
      </c>
      <c r="I323" s="78">
        <v>43522</v>
      </c>
      <c r="J323" s="181">
        <f>SUMIFS(tabConsumoAta[CONSUMIDO],tabConsumoAta[CÓDIGO],tabSaldoAta[[#This Row],[CÓDIGO]],tabConsumoAta[ATA],tabSaldoAta[[#This Row],[CHAVE]])</f>
        <v>15</v>
      </c>
      <c r="K323" s="181">
        <f>SUMIFS(tabAtaCessão[QUANTIDADE],tabAtaCessão[CÓDIGO],tabSaldoAta[[#This Row],[CÓDIGO]],tabAtaCessão[ATA],tabSaldoAta[[#This Row],[CHAVE]])</f>
        <v>0</v>
      </c>
      <c r="L323" s="162">
        <f>tabSaldoAta[[#This Row],[ESTIMATIVA]] - tabSaldoAta[[#This Row],[CONSUMO]] - tabSaldoAta[[#This Row],[CESSÃO]]</f>
        <v>185</v>
      </c>
      <c r="M323" s="92" t="s">
        <v>1551</v>
      </c>
      <c r="N323" s="93">
        <v>43698.366840277777</v>
      </c>
      <c r="O323" s="34" t="s">
        <v>1555</v>
      </c>
    </row>
    <row r="324" spans="1:15" ht="28.8" hidden="1" x14ac:dyDescent="0.3">
      <c r="A324" s="77">
        <v>29956</v>
      </c>
      <c r="B324" s="83" t="str">
        <f>VLOOKUP(tabSaldoAta[[#This Row],[CÓDIGO]],tabEstimativa[#Data],2,FALSE)</f>
        <v xml:space="preserve">PAPEL CAMURCA - 60 X 40 CM - BRANCO       COR VIVA, VIBRANTE, UNIFORME E SEM MANCHAS (VARIACAO +/- 5 CM). </v>
      </c>
      <c r="C324" s="82" t="s">
        <v>1570</v>
      </c>
      <c r="D324" s="121" t="s">
        <v>2085</v>
      </c>
      <c r="E324" s="122">
        <v>2019</v>
      </c>
      <c r="F324" s="78">
        <v>43922</v>
      </c>
      <c r="G324" s="264">
        <v>12</v>
      </c>
      <c r="H324" s="123">
        <v>15000</v>
      </c>
      <c r="I324" s="78">
        <v>43454</v>
      </c>
      <c r="J324" s="181">
        <f>SUMIFS(tabConsumoAta[CONSUMIDO],tabConsumoAta[CÓDIGO],tabSaldoAta[[#This Row],[CÓDIGO]],tabConsumoAta[ATA],tabSaldoAta[[#This Row],[CHAVE]])</f>
        <v>0</v>
      </c>
      <c r="K324" s="181">
        <f>SUMIFS(tabAtaCessão[QUANTIDADE],tabAtaCessão[CÓDIGO],tabSaldoAta[[#This Row],[CÓDIGO]],tabAtaCessão[ATA],tabSaldoAta[[#This Row],[CHAVE]])</f>
        <v>0</v>
      </c>
      <c r="L324" s="162">
        <f>tabSaldoAta[[#This Row],[ESTIMATIVA]] - tabSaldoAta[[#This Row],[CONSUMO]] - tabSaldoAta[[#This Row],[CESSÃO]]</f>
        <v>15000</v>
      </c>
      <c r="M324" s="124" t="s">
        <v>1551</v>
      </c>
      <c r="N324" s="125">
        <v>43699.441400462965</v>
      </c>
      <c r="O324" s="34" t="s">
        <v>1555</v>
      </c>
    </row>
    <row r="325" spans="1:15" ht="28.8" hidden="1" x14ac:dyDescent="0.3">
      <c r="A325" s="77">
        <v>29956</v>
      </c>
      <c r="B325" s="83" t="str">
        <f>VLOOKUP(tabSaldoAta[[#This Row],[CÓDIGO]],tabEstimativa[#Data],2,FALSE)</f>
        <v xml:space="preserve">PAPEL CAMURCA - 60 X 40 CM - BRANCO       COR VIVA, VIBRANTE, UNIFORME E SEM MANCHAS (VARIACAO +/- 5 CM). </v>
      </c>
      <c r="C325" s="82" t="s">
        <v>3533</v>
      </c>
      <c r="D325" s="80" t="s">
        <v>3534</v>
      </c>
      <c r="E325" s="81">
        <v>2020</v>
      </c>
      <c r="F325" s="78">
        <v>44309</v>
      </c>
      <c r="G325" s="264">
        <v>12</v>
      </c>
      <c r="H325" s="99">
        <v>10000</v>
      </c>
      <c r="I325" s="78">
        <v>43818</v>
      </c>
      <c r="J325" s="181">
        <f>SUMIFS(tabConsumoAta[CONSUMIDO],tabConsumoAta[CÓDIGO],tabSaldoAta[[#This Row],[CÓDIGO]],tabConsumoAta[ATA],tabSaldoAta[[#This Row],[CHAVE]])</f>
        <v>5000</v>
      </c>
      <c r="K325" s="181">
        <f>SUMIFS(tabAtaCessão[QUANTIDADE],tabAtaCessão[CÓDIGO],tabSaldoAta[[#This Row],[CÓDIGO]],tabAtaCessão[ATA],tabSaldoAta[[#This Row],[CHAVE]])</f>
        <v>0</v>
      </c>
      <c r="L325" s="162">
        <f>tabSaldoAta[[#This Row],[ESTIMATIVA]] - tabSaldoAta[[#This Row],[CONSUMO]] - tabSaldoAta[[#This Row],[CESSÃO]]</f>
        <v>5000</v>
      </c>
      <c r="M325" s="92" t="s">
        <v>1551</v>
      </c>
      <c r="N325" s="93">
        <v>43955.326805555553</v>
      </c>
      <c r="O325" s="34" t="s">
        <v>1555</v>
      </c>
    </row>
    <row r="326" spans="1:15" ht="28.8" hidden="1" x14ac:dyDescent="0.3">
      <c r="A326" s="77">
        <v>29959</v>
      </c>
      <c r="B326" s="83" t="str">
        <f>VLOOKUP(tabSaldoAta[[#This Row],[CÓDIGO]],tabEstimativa[#Data],2,FALSE)</f>
        <v xml:space="preserve">PAPEL CAMURCA - 60 X 40 CM - PRETO  COR VIVA, VIBRANTE, UNIFORME E SEM MANCHAS (VARIACAO +/- 5 CM). </v>
      </c>
      <c r="C326" s="82" t="s">
        <v>1570</v>
      </c>
      <c r="D326" s="121" t="s">
        <v>2085</v>
      </c>
      <c r="E326" s="122">
        <v>2019</v>
      </c>
      <c r="F326" s="78">
        <v>43922</v>
      </c>
      <c r="G326" s="264">
        <v>12</v>
      </c>
      <c r="H326" s="123">
        <v>15000</v>
      </c>
      <c r="I326" s="78">
        <v>43454</v>
      </c>
      <c r="J326" s="181">
        <f>SUMIFS(tabConsumoAta[CONSUMIDO],tabConsumoAta[CÓDIGO],tabSaldoAta[[#This Row],[CÓDIGO]],tabConsumoAta[ATA],tabSaldoAta[[#This Row],[CHAVE]])</f>
        <v>5000</v>
      </c>
      <c r="K326" s="181">
        <f>SUMIFS(tabAtaCessão[QUANTIDADE],tabAtaCessão[CÓDIGO],tabSaldoAta[[#This Row],[CÓDIGO]],tabAtaCessão[ATA],tabSaldoAta[[#This Row],[CHAVE]])</f>
        <v>0</v>
      </c>
      <c r="L326" s="162">
        <f>tabSaldoAta[[#This Row],[ESTIMATIVA]] - tabSaldoAta[[#This Row],[CONSUMO]] - tabSaldoAta[[#This Row],[CESSÃO]]</f>
        <v>10000</v>
      </c>
      <c r="M326" s="124" t="s">
        <v>1551</v>
      </c>
      <c r="N326" s="125">
        <v>43699.441400462965</v>
      </c>
      <c r="O326" s="34" t="s">
        <v>1555</v>
      </c>
    </row>
    <row r="327" spans="1:15" ht="28.8" hidden="1" x14ac:dyDescent="0.3">
      <c r="A327" s="77">
        <v>29959</v>
      </c>
      <c r="B327" s="83" t="str">
        <f>VLOOKUP(tabSaldoAta[[#This Row],[CÓDIGO]],tabEstimativa[#Data],2,FALSE)</f>
        <v xml:space="preserve">PAPEL CAMURCA - 60 X 40 CM - PRETO  COR VIVA, VIBRANTE, UNIFORME E SEM MANCHAS (VARIACAO +/- 5 CM). </v>
      </c>
      <c r="C327" s="82" t="s">
        <v>3533</v>
      </c>
      <c r="D327" s="80" t="s">
        <v>3534</v>
      </c>
      <c r="E327" s="81">
        <v>2020</v>
      </c>
      <c r="F327" s="78">
        <v>44309</v>
      </c>
      <c r="G327" s="264">
        <v>12</v>
      </c>
      <c r="H327" s="99">
        <v>10000</v>
      </c>
      <c r="I327" s="78">
        <v>43818</v>
      </c>
      <c r="J327" s="181">
        <f>SUMIFS(tabConsumoAta[CONSUMIDO],tabConsumoAta[CÓDIGO],tabSaldoAta[[#This Row],[CÓDIGO]],tabConsumoAta[ATA],tabSaldoAta[[#This Row],[CHAVE]])</f>
        <v>5000</v>
      </c>
      <c r="K327" s="181">
        <f>SUMIFS(tabAtaCessão[QUANTIDADE],tabAtaCessão[CÓDIGO],tabSaldoAta[[#This Row],[CÓDIGO]],tabAtaCessão[ATA],tabSaldoAta[[#This Row],[CHAVE]])</f>
        <v>0</v>
      </c>
      <c r="L327" s="162">
        <f>tabSaldoAta[[#This Row],[ESTIMATIVA]] - tabSaldoAta[[#This Row],[CONSUMO]] - tabSaldoAta[[#This Row],[CESSÃO]]</f>
        <v>5000</v>
      </c>
      <c r="M327" s="92" t="s">
        <v>1551</v>
      </c>
      <c r="N327" s="93">
        <v>43955.326805555553</v>
      </c>
      <c r="O327" s="34" t="s">
        <v>1555</v>
      </c>
    </row>
    <row r="328" spans="1:15" ht="28.8" hidden="1" x14ac:dyDescent="0.3">
      <c r="A328" s="77">
        <v>29961</v>
      </c>
      <c r="B328" s="83" t="str">
        <f>VLOOKUP(tabSaldoAta[[#This Row],[CÓDIGO]],tabEstimativa[#Data],2,FALSE)</f>
        <v xml:space="preserve">PAPEL CAMURCA - 60 X 40 CM - VERMELHO COR VIVA, VIBRANTE, UNIFORME E SEM MANCHAS (VARIACAO +/- 5 CM). </v>
      </c>
      <c r="C328" s="82" t="s">
        <v>1570</v>
      </c>
      <c r="D328" s="121" t="s">
        <v>2085</v>
      </c>
      <c r="E328" s="122">
        <v>2019</v>
      </c>
      <c r="F328" s="78">
        <v>43922</v>
      </c>
      <c r="G328" s="264">
        <v>12</v>
      </c>
      <c r="H328" s="123">
        <v>15000</v>
      </c>
      <c r="I328" s="78">
        <v>43454</v>
      </c>
      <c r="J328" s="181">
        <f>SUMIFS(tabConsumoAta[CONSUMIDO],tabConsumoAta[CÓDIGO],tabSaldoAta[[#This Row],[CÓDIGO]],tabConsumoAta[ATA],tabSaldoAta[[#This Row],[CHAVE]])</f>
        <v>5000</v>
      </c>
      <c r="K328" s="181">
        <f>SUMIFS(tabAtaCessão[QUANTIDADE],tabAtaCessão[CÓDIGO],tabSaldoAta[[#This Row],[CÓDIGO]],tabAtaCessão[ATA],tabSaldoAta[[#This Row],[CHAVE]])</f>
        <v>0</v>
      </c>
      <c r="L328" s="162">
        <f>tabSaldoAta[[#This Row],[ESTIMATIVA]] - tabSaldoAta[[#This Row],[CONSUMO]] - tabSaldoAta[[#This Row],[CESSÃO]]</f>
        <v>10000</v>
      </c>
      <c r="M328" s="124" t="s">
        <v>1551</v>
      </c>
      <c r="N328" s="125">
        <v>43699.441400462965</v>
      </c>
      <c r="O328" s="34" t="s">
        <v>1555</v>
      </c>
    </row>
    <row r="329" spans="1:15" ht="28.8" hidden="1" x14ac:dyDescent="0.3">
      <c r="A329" s="77">
        <v>29961</v>
      </c>
      <c r="B329" s="83" t="str">
        <f>VLOOKUP(tabSaldoAta[[#This Row],[CÓDIGO]],tabEstimativa[#Data],2,FALSE)</f>
        <v xml:space="preserve">PAPEL CAMURCA - 60 X 40 CM - VERMELHO COR VIVA, VIBRANTE, UNIFORME E SEM MANCHAS (VARIACAO +/- 5 CM). </v>
      </c>
      <c r="C329" s="82" t="s">
        <v>3533</v>
      </c>
      <c r="D329" s="80" t="s">
        <v>3534</v>
      </c>
      <c r="E329" s="81">
        <v>2020</v>
      </c>
      <c r="F329" s="78">
        <v>44309</v>
      </c>
      <c r="G329" s="264">
        <v>12</v>
      </c>
      <c r="H329" s="99">
        <v>10000</v>
      </c>
      <c r="I329" s="78">
        <v>43818</v>
      </c>
      <c r="J329" s="181">
        <f>SUMIFS(tabConsumoAta[CONSUMIDO],tabConsumoAta[CÓDIGO],tabSaldoAta[[#This Row],[CÓDIGO]],tabConsumoAta[ATA],tabSaldoAta[[#This Row],[CHAVE]])</f>
        <v>5000</v>
      </c>
      <c r="K329" s="181">
        <f>SUMIFS(tabAtaCessão[QUANTIDADE],tabAtaCessão[CÓDIGO],tabSaldoAta[[#This Row],[CÓDIGO]],tabAtaCessão[ATA],tabSaldoAta[[#This Row],[CHAVE]])</f>
        <v>0</v>
      </c>
      <c r="L329" s="162">
        <f>tabSaldoAta[[#This Row],[ESTIMATIVA]] - tabSaldoAta[[#This Row],[CONSUMO]] - tabSaldoAta[[#This Row],[CESSÃO]]</f>
        <v>5000</v>
      </c>
      <c r="M329" s="92" t="s">
        <v>1551</v>
      </c>
      <c r="N329" s="93">
        <v>43955.326805555553</v>
      </c>
      <c r="O329" s="34" t="s">
        <v>1555</v>
      </c>
    </row>
    <row r="330" spans="1:15" ht="28.8" hidden="1" x14ac:dyDescent="0.3">
      <c r="A330" s="77">
        <v>29962</v>
      </c>
      <c r="B330" s="83" t="str">
        <f>VLOOKUP(tabSaldoAta[[#This Row],[CÓDIGO]],tabEstimativa[#Data],2,FALSE)</f>
        <v xml:space="preserve">PAPEL CAMURCA - 60 X 40 CM - MARROM      COR VIVA, VIBRANTE, UNIFORME E SEM MANCHAS (VARIACAO +/- 5 CM).  </v>
      </c>
      <c r="C330" s="82" t="s">
        <v>1570</v>
      </c>
      <c r="D330" s="121" t="s">
        <v>2085</v>
      </c>
      <c r="E330" s="122">
        <v>2019</v>
      </c>
      <c r="F330" s="78">
        <v>43922</v>
      </c>
      <c r="G330" s="264">
        <v>12</v>
      </c>
      <c r="H330" s="123">
        <v>15000</v>
      </c>
      <c r="I330" s="78">
        <v>43454</v>
      </c>
      <c r="J330" s="181">
        <f>SUMIFS(tabConsumoAta[CONSUMIDO],tabConsumoAta[CÓDIGO],tabSaldoAta[[#This Row],[CÓDIGO]],tabConsumoAta[ATA],tabSaldoAta[[#This Row],[CHAVE]])</f>
        <v>0</v>
      </c>
      <c r="K330" s="181">
        <f>SUMIFS(tabAtaCessão[QUANTIDADE],tabAtaCessão[CÓDIGO],tabSaldoAta[[#This Row],[CÓDIGO]],tabAtaCessão[ATA],tabSaldoAta[[#This Row],[CHAVE]])</f>
        <v>0</v>
      </c>
      <c r="L330" s="162">
        <f>tabSaldoAta[[#This Row],[ESTIMATIVA]] - tabSaldoAta[[#This Row],[CONSUMO]] - tabSaldoAta[[#This Row],[CESSÃO]]</f>
        <v>15000</v>
      </c>
      <c r="M330" s="124" t="s">
        <v>1551</v>
      </c>
      <c r="N330" s="125">
        <v>43699.441400462965</v>
      </c>
      <c r="O330" s="34" t="s">
        <v>1555</v>
      </c>
    </row>
    <row r="331" spans="1:15" ht="28.8" hidden="1" x14ac:dyDescent="0.3">
      <c r="A331" s="77">
        <v>29962</v>
      </c>
      <c r="B331" s="83" t="str">
        <f>VLOOKUP(tabSaldoAta[[#This Row],[CÓDIGO]],tabEstimativa[#Data],2,FALSE)</f>
        <v xml:space="preserve">PAPEL CAMURCA - 60 X 40 CM - MARROM      COR VIVA, VIBRANTE, UNIFORME E SEM MANCHAS (VARIACAO +/- 5 CM).  </v>
      </c>
      <c r="C331" s="82" t="s">
        <v>3533</v>
      </c>
      <c r="D331" s="80" t="s">
        <v>3534</v>
      </c>
      <c r="E331" s="81">
        <v>2020</v>
      </c>
      <c r="F331" s="78">
        <v>44309</v>
      </c>
      <c r="G331" s="264">
        <v>12</v>
      </c>
      <c r="H331" s="99">
        <v>10000</v>
      </c>
      <c r="I331" s="78">
        <v>43818</v>
      </c>
      <c r="J331" s="181">
        <f>SUMIFS(tabConsumoAta[CONSUMIDO],tabConsumoAta[CÓDIGO],tabSaldoAta[[#This Row],[CÓDIGO]],tabConsumoAta[ATA],tabSaldoAta[[#This Row],[CHAVE]])</f>
        <v>5000</v>
      </c>
      <c r="K331" s="181">
        <f>SUMIFS(tabAtaCessão[QUANTIDADE],tabAtaCessão[CÓDIGO],tabSaldoAta[[#This Row],[CÓDIGO]],tabAtaCessão[ATA],tabSaldoAta[[#This Row],[CHAVE]])</f>
        <v>0</v>
      </c>
      <c r="L331" s="162">
        <f>tabSaldoAta[[#This Row],[ESTIMATIVA]] - tabSaldoAta[[#This Row],[CONSUMO]] - tabSaldoAta[[#This Row],[CESSÃO]]</f>
        <v>5000</v>
      </c>
      <c r="M331" s="92" t="s">
        <v>1551</v>
      </c>
      <c r="N331" s="93">
        <v>43955.326805555553</v>
      </c>
      <c r="O331" s="34" t="s">
        <v>1555</v>
      </c>
    </row>
    <row r="332" spans="1:15" ht="28.8" hidden="1" x14ac:dyDescent="0.3">
      <c r="A332" s="77">
        <v>29964</v>
      </c>
      <c r="B332" s="83" t="str">
        <f>VLOOKUP(tabSaldoAta[[#This Row],[CÓDIGO]],tabEstimativa[#Data],2,FALSE)</f>
        <v>PAPEL CAMURCA - 60 X 40 - ROSA - AS MEDIDAS PODERAO VARIAR +/- 5 CM  COR VIVA, VIBRANTE, UNIFORME E SEM MANCHAS.</v>
      </c>
      <c r="C332" s="82" t="s">
        <v>1570</v>
      </c>
      <c r="D332" s="121" t="s">
        <v>2085</v>
      </c>
      <c r="E332" s="122">
        <v>2019</v>
      </c>
      <c r="F332" s="78">
        <v>43922</v>
      </c>
      <c r="G332" s="264">
        <v>12</v>
      </c>
      <c r="H332" s="123">
        <v>15000</v>
      </c>
      <c r="I332" s="78">
        <v>43454</v>
      </c>
      <c r="J332" s="181">
        <f>SUMIFS(tabConsumoAta[CONSUMIDO],tabConsumoAta[CÓDIGO],tabSaldoAta[[#This Row],[CÓDIGO]],tabConsumoAta[ATA],tabSaldoAta[[#This Row],[CHAVE]])</f>
        <v>0</v>
      </c>
      <c r="K332" s="181">
        <f>SUMIFS(tabAtaCessão[QUANTIDADE],tabAtaCessão[CÓDIGO],tabSaldoAta[[#This Row],[CÓDIGO]],tabAtaCessão[ATA],tabSaldoAta[[#This Row],[CHAVE]])</f>
        <v>0</v>
      </c>
      <c r="L332" s="162">
        <f>tabSaldoAta[[#This Row],[ESTIMATIVA]] - tabSaldoAta[[#This Row],[CONSUMO]] - tabSaldoAta[[#This Row],[CESSÃO]]</f>
        <v>15000</v>
      </c>
      <c r="M332" s="124" t="s">
        <v>1551</v>
      </c>
      <c r="N332" s="125">
        <v>43699.441400462965</v>
      </c>
      <c r="O332" s="34" t="s">
        <v>1555</v>
      </c>
    </row>
    <row r="333" spans="1:15" ht="28.8" hidden="1" x14ac:dyDescent="0.3">
      <c r="A333" s="77">
        <v>29964</v>
      </c>
      <c r="B333" s="83" t="str">
        <f>VLOOKUP(tabSaldoAta[[#This Row],[CÓDIGO]],tabEstimativa[#Data],2,FALSE)</f>
        <v>PAPEL CAMURCA - 60 X 40 - ROSA - AS MEDIDAS PODERAO VARIAR +/- 5 CM  COR VIVA, VIBRANTE, UNIFORME E SEM MANCHAS.</v>
      </c>
      <c r="C333" s="82" t="s">
        <v>3533</v>
      </c>
      <c r="D333" s="295" t="s">
        <v>3534</v>
      </c>
      <c r="E333" s="296">
        <v>2020</v>
      </c>
      <c r="F333" s="78">
        <v>44309</v>
      </c>
      <c r="G333" s="264">
        <v>12</v>
      </c>
      <c r="H333" s="297">
        <v>10000</v>
      </c>
      <c r="I333" s="78">
        <v>43818</v>
      </c>
      <c r="J333" s="298">
        <f>SUMIFS(tabConsumoAta[CONSUMIDO],tabConsumoAta[CÓDIGO],tabSaldoAta[[#This Row],[CÓDIGO]],tabConsumoAta[ATA],tabSaldoAta[[#This Row],[CHAVE]])</f>
        <v>5000</v>
      </c>
      <c r="K333" s="298">
        <f>SUMIFS(tabAtaCessão[QUANTIDADE],tabAtaCessão[CÓDIGO],tabSaldoAta[[#This Row],[CÓDIGO]],tabAtaCessão[ATA],tabSaldoAta[[#This Row],[CHAVE]])</f>
        <v>0</v>
      </c>
      <c r="L333" s="299">
        <f>tabSaldoAta[[#This Row],[ESTIMATIVA]] - tabSaldoAta[[#This Row],[CONSUMO]] - tabSaldoAta[[#This Row],[CESSÃO]]</f>
        <v>5000</v>
      </c>
      <c r="M333" s="300" t="s">
        <v>1551</v>
      </c>
      <c r="N333" s="301">
        <v>43955.326805555553</v>
      </c>
      <c r="O333" s="34" t="s">
        <v>1555</v>
      </c>
    </row>
    <row r="334" spans="1:15" ht="28.8" hidden="1" x14ac:dyDescent="0.3">
      <c r="A334" s="77">
        <v>30165</v>
      </c>
      <c r="B334" s="83" t="str">
        <f>VLOOKUP(tabSaldoAta[[#This Row],[CÓDIGO]],tabEstimativa[#Data],2,FALSE)</f>
        <v>PAPEL CARTAO - 50 X 70 CM - AZUL ESCURO (MEDIDAS PODERAO VARIAR +/- 5 CM)  COR VIVA, VIBRANTE, UNIFORME E SEM MANCHAS.</v>
      </c>
      <c r="C334" s="82" t="s">
        <v>1570</v>
      </c>
      <c r="D334" s="121" t="s">
        <v>2085</v>
      </c>
      <c r="E334" s="122">
        <v>2019</v>
      </c>
      <c r="F334" s="78">
        <v>43922</v>
      </c>
      <c r="G334" s="264">
        <v>12</v>
      </c>
      <c r="H334" s="123">
        <v>25000</v>
      </c>
      <c r="I334" s="78">
        <v>43454</v>
      </c>
      <c r="J334" s="181">
        <f>SUMIFS(tabConsumoAta[CONSUMIDO],tabConsumoAta[CÓDIGO],tabSaldoAta[[#This Row],[CÓDIGO]],tabConsumoAta[ATA],tabSaldoAta[[#This Row],[CHAVE]])</f>
        <v>19000</v>
      </c>
      <c r="K334" s="181">
        <f>SUMIFS(tabAtaCessão[QUANTIDADE],tabAtaCessão[CÓDIGO],tabSaldoAta[[#This Row],[CÓDIGO]],tabAtaCessão[ATA],tabSaldoAta[[#This Row],[CHAVE]])</f>
        <v>0</v>
      </c>
      <c r="L334" s="162">
        <f>tabSaldoAta[[#This Row],[ESTIMATIVA]] - tabSaldoAta[[#This Row],[CONSUMO]] - tabSaldoAta[[#This Row],[CESSÃO]]</f>
        <v>6000</v>
      </c>
      <c r="M334" s="124" t="s">
        <v>1551</v>
      </c>
      <c r="N334" s="125">
        <v>43699.441400462965</v>
      </c>
      <c r="O334" s="34" t="s">
        <v>1555</v>
      </c>
    </row>
    <row r="335" spans="1:15" ht="28.8" hidden="1" x14ac:dyDescent="0.3">
      <c r="A335" s="77">
        <v>30165</v>
      </c>
      <c r="B335" s="83" t="str">
        <f>VLOOKUP(tabSaldoAta[[#This Row],[CÓDIGO]],tabEstimativa[#Data],2,FALSE)</f>
        <v>PAPEL CARTAO - 50 X 70 CM - AZUL ESCURO (MEDIDAS PODERAO VARIAR +/- 5 CM)  COR VIVA, VIBRANTE, UNIFORME E SEM MANCHAS.</v>
      </c>
      <c r="C335" s="82" t="s">
        <v>3533</v>
      </c>
      <c r="D335" s="80" t="s">
        <v>3534</v>
      </c>
      <c r="E335" s="81">
        <v>2020</v>
      </c>
      <c r="F335" s="78">
        <v>44309</v>
      </c>
      <c r="G335" s="264">
        <v>12</v>
      </c>
      <c r="H335" s="99">
        <v>25000</v>
      </c>
      <c r="I335" s="78">
        <v>43818</v>
      </c>
      <c r="J335" s="181">
        <f>SUMIFS(tabConsumoAta[CONSUMIDO],tabConsumoAta[CÓDIGO],tabSaldoAta[[#This Row],[CÓDIGO]],tabConsumoAta[ATA],tabSaldoAta[[#This Row],[CHAVE]])</f>
        <v>10000</v>
      </c>
      <c r="K335" s="181">
        <f>SUMIFS(tabAtaCessão[QUANTIDADE],tabAtaCessão[CÓDIGO],tabSaldoAta[[#This Row],[CÓDIGO]],tabAtaCessão[ATA],tabSaldoAta[[#This Row],[CHAVE]])</f>
        <v>0</v>
      </c>
      <c r="L335" s="162">
        <f>tabSaldoAta[[#This Row],[ESTIMATIVA]] - tabSaldoAta[[#This Row],[CONSUMO]] - tabSaldoAta[[#This Row],[CESSÃO]]</f>
        <v>15000</v>
      </c>
      <c r="M335" s="92" t="s">
        <v>1551</v>
      </c>
      <c r="N335" s="93">
        <v>43948.44835648148</v>
      </c>
      <c r="O335" s="34" t="s">
        <v>1555</v>
      </c>
    </row>
    <row r="336" spans="1:15" ht="57.6" hidden="1" x14ac:dyDescent="0.3">
      <c r="A336" s="77">
        <v>30171</v>
      </c>
      <c r="B336" s="83" t="str">
        <f>VLOOKUP(tabSaldoAta[[#This Row],[CÓDIGO]],tabEstimativa[#Data],2,FALSE)</f>
        <v>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v>
      </c>
      <c r="C336" s="82" t="s">
        <v>2359</v>
      </c>
      <c r="D336" s="80" t="s">
        <v>2032</v>
      </c>
      <c r="E336" s="81">
        <v>2020</v>
      </c>
      <c r="F336" s="78">
        <v>44221</v>
      </c>
      <c r="G336" s="264">
        <v>12</v>
      </c>
      <c r="H336" s="99">
        <v>30</v>
      </c>
      <c r="I336" s="78">
        <v>43733</v>
      </c>
      <c r="J336" s="181">
        <f>SUMIFS(tabConsumoAta[CONSUMIDO],tabConsumoAta[CÓDIGO],tabSaldoAta[[#This Row],[CÓDIGO]],tabConsumoAta[ATA],tabSaldoAta[[#This Row],[CHAVE]])</f>
        <v>0</v>
      </c>
      <c r="K336" s="181">
        <f>SUMIFS(tabAtaCessão[QUANTIDADE],tabAtaCessão[CÓDIGO],tabSaldoAta[[#This Row],[CÓDIGO]],tabAtaCessão[ATA],tabSaldoAta[[#This Row],[CHAVE]])</f>
        <v>0</v>
      </c>
      <c r="L336" s="162">
        <f>tabSaldoAta[[#This Row],[ESTIMATIVA]] - tabSaldoAta[[#This Row],[CONSUMO]] - tabSaldoAta[[#This Row],[CESSÃO]]</f>
        <v>30</v>
      </c>
      <c r="M336" s="92" t="s">
        <v>1551</v>
      </c>
      <c r="N336" s="93">
        <v>43871.34820601852</v>
      </c>
      <c r="O336" s="34" t="s">
        <v>1555</v>
      </c>
    </row>
    <row r="337" spans="1:15" hidden="1" x14ac:dyDescent="0.3">
      <c r="A337" s="77">
        <v>30772</v>
      </c>
      <c r="B337" s="83" t="str">
        <f>VLOOKUP(tabSaldoAta[[#This Row],[CÓDIGO]],tabEstimativa[#Data],2,FALSE)</f>
        <v>DESENTUPIDOR DE BACIA SANITÁRIA, CABO LONGO.</v>
      </c>
      <c r="C337" s="82" t="s">
        <v>1605</v>
      </c>
      <c r="D337" s="80" t="s">
        <v>2057</v>
      </c>
      <c r="E337" s="81">
        <v>2018</v>
      </c>
      <c r="F337" s="78">
        <v>43683</v>
      </c>
      <c r="G337" s="264">
        <v>12</v>
      </c>
      <c r="H337" s="99">
        <v>300</v>
      </c>
      <c r="I337" s="78">
        <v>43216</v>
      </c>
      <c r="J337" s="181">
        <f>SUMIFS(tabConsumoAta[CONSUMIDO],tabConsumoAta[CÓDIGO],tabSaldoAta[[#This Row],[CÓDIGO]],tabConsumoAta[ATA],tabSaldoAta[[#This Row],[CHAVE]])</f>
        <v>0</v>
      </c>
      <c r="K337" s="181">
        <f>SUMIFS(tabAtaCessão[QUANTIDADE],tabAtaCessão[CÓDIGO],tabSaldoAta[[#This Row],[CÓDIGO]],tabAtaCessão[ATA],tabSaldoAta[[#This Row],[CHAVE]])</f>
        <v>0</v>
      </c>
      <c r="L337" s="162">
        <f>tabSaldoAta[[#This Row],[ESTIMATIVA]] - tabSaldoAta[[#This Row],[CONSUMO]] - tabSaldoAta[[#This Row],[CESSÃO]]</f>
        <v>300</v>
      </c>
      <c r="M337" s="92" t="s">
        <v>1551</v>
      </c>
      <c r="N337" s="93">
        <v>43686.68</v>
      </c>
      <c r="O337" s="34" t="s">
        <v>1555</v>
      </c>
    </row>
    <row r="338" spans="1:15" hidden="1" x14ac:dyDescent="0.3">
      <c r="A338" s="77">
        <v>30772</v>
      </c>
      <c r="B338" s="83" t="str">
        <f>VLOOKUP(tabSaldoAta[[#This Row],[CÓDIGO]],tabEstimativa[#Data],2,FALSE)</f>
        <v>DESENTUPIDOR DE BACIA SANITÁRIA, CABO LONGO.</v>
      </c>
      <c r="C338" s="82" t="s">
        <v>2140</v>
      </c>
      <c r="D338" s="80" t="s">
        <v>2141</v>
      </c>
      <c r="E338" s="81">
        <v>2019</v>
      </c>
      <c r="F338" s="78">
        <v>44082</v>
      </c>
      <c r="G338" s="264">
        <v>12</v>
      </c>
      <c r="H338" s="99">
        <v>0</v>
      </c>
      <c r="I338" s="78">
        <v>43593</v>
      </c>
      <c r="J338" s="181">
        <f>SUMIFS(tabConsumoAta[CONSUMIDO],tabConsumoAta[CÓDIGO],tabSaldoAta[[#This Row],[CÓDIGO]],tabConsumoAta[ATA],tabSaldoAta[[#This Row],[CHAVE]])</f>
        <v>0</v>
      </c>
      <c r="K338" s="181">
        <f>SUMIFS(tabAtaCessão[QUANTIDADE],tabAtaCessão[CÓDIGO],tabSaldoAta[[#This Row],[CÓDIGO]],tabAtaCessão[ATA],tabSaldoAta[[#This Row],[CHAVE]])</f>
        <v>0</v>
      </c>
      <c r="L338" s="162">
        <f>tabSaldoAta[[#This Row],[ESTIMATIVA]] - tabSaldoAta[[#This Row],[CONSUMO]] - tabSaldoAta[[#This Row],[CESSÃO]]</f>
        <v>0</v>
      </c>
      <c r="M338" s="92" t="s">
        <v>1551</v>
      </c>
      <c r="N338" s="93">
        <v>43774.371458333335</v>
      </c>
      <c r="O338" s="34" t="s">
        <v>1555</v>
      </c>
    </row>
    <row r="339" spans="1:15" hidden="1" x14ac:dyDescent="0.3">
      <c r="A339" s="77">
        <v>31321</v>
      </c>
      <c r="B339" s="83" t="str">
        <f>VLOOKUP(tabSaldoAta[[#This Row],[CÓDIGO]],tabEstimativa[#Data],2,FALSE)</f>
        <v>CABO FLEXÍVEL - 2,5 MM² - PRETO.</v>
      </c>
      <c r="C339" s="82" t="s">
        <v>1768</v>
      </c>
      <c r="D339" s="90">
        <v>126</v>
      </c>
      <c r="E339" s="91">
        <v>2019</v>
      </c>
      <c r="F339" s="78">
        <v>43957</v>
      </c>
      <c r="G339" s="264">
        <v>12</v>
      </c>
      <c r="H339" s="99">
        <v>22600</v>
      </c>
      <c r="I339" s="78">
        <v>43454</v>
      </c>
      <c r="J339" s="181">
        <f>SUMIFS(tabConsumoAta[CONSUMIDO],tabConsumoAta[CÓDIGO],tabSaldoAta[[#This Row],[CÓDIGO]],tabConsumoAta[ATA],tabSaldoAta[[#This Row],[CHAVE]])</f>
        <v>25300</v>
      </c>
      <c r="K339" s="181">
        <f>SUMIFS(tabAtaCessão[QUANTIDADE],tabAtaCessão[CÓDIGO],tabSaldoAta[[#This Row],[CÓDIGO]],tabAtaCessão[ATA],tabSaldoAta[[#This Row],[CHAVE]])</f>
        <v>0</v>
      </c>
      <c r="L339" s="162">
        <f>tabSaldoAta[[#This Row],[ESTIMATIVA]] - tabSaldoAta[[#This Row],[CONSUMO]] - tabSaldoAta[[#This Row],[CESSÃO]]</f>
        <v>-2700</v>
      </c>
      <c r="M339" s="92" t="s">
        <v>1551</v>
      </c>
      <c r="N339" s="93">
        <v>43684.621898148151</v>
      </c>
      <c r="O339" s="34" t="str">
        <f>"*"</f>
        <v>*</v>
      </c>
    </row>
    <row r="340" spans="1:15" ht="72" hidden="1" x14ac:dyDescent="0.3">
      <c r="A340" s="77">
        <v>32487</v>
      </c>
      <c r="B340" s="83" t="str">
        <f>VLOOKUP(tabSaldoAta[[#This Row],[CÓDIGO]],tabEstimativa[#Data],2,FALSE)</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C340" s="82" t="s">
        <v>1640</v>
      </c>
      <c r="D340" s="90">
        <v>190</v>
      </c>
      <c r="E340" s="91">
        <v>2018</v>
      </c>
      <c r="F340" s="78">
        <v>43726</v>
      </c>
      <c r="G340" s="264">
        <v>12</v>
      </c>
      <c r="H340" s="99">
        <v>50</v>
      </c>
      <c r="I340" s="78">
        <v>43607</v>
      </c>
      <c r="J340" s="181">
        <f>SUMIFS(tabConsumoAta[CONSUMIDO],tabConsumoAta[CÓDIGO],tabSaldoAta[[#This Row],[CÓDIGO]],tabConsumoAta[ATA],tabSaldoAta[[#This Row],[CHAVE]])</f>
        <v>35</v>
      </c>
      <c r="K340" s="181">
        <f>SUMIFS(tabAtaCessão[QUANTIDADE],tabAtaCessão[CÓDIGO],tabSaldoAta[[#This Row],[CÓDIGO]],tabAtaCessão[ATA],tabSaldoAta[[#This Row],[CHAVE]])</f>
        <v>0</v>
      </c>
      <c r="L340" s="162">
        <f>tabSaldoAta[[#This Row],[ESTIMATIVA]] - tabSaldoAta[[#This Row],[CONSUMO]] - tabSaldoAta[[#This Row],[CESSÃO]]</f>
        <v>15</v>
      </c>
      <c r="M340" s="92" t="s">
        <v>1551</v>
      </c>
      <c r="N340" s="93">
        <v>43684.621898148151</v>
      </c>
      <c r="O340" s="34" t="str">
        <f>"*"</f>
        <v>*</v>
      </c>
    </row>
    <row r="341" spans="1:15" ht="72" hidden="1" x14ac:dyDescent="0.3">
      <c r="A341" s="77">
        <v>32487</v>
      </c>
      <c r="B341" s="83" t="str">
        <f>VLOOKUP(tabSaldoAta[[#This Row],[CÓDIGO]],tabEstimativa[#Data],2,FALSE)</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C341" s="82" t="s">
        <v>2073</v>
      </c>
      <c r="D341" s="80" t="s">
        <v>2074</v>
      </c>
      <c r="E341" s="81">
        <v>2019</v>
      </c>
      <c r="F341" s="78">
        <v>44050</v>
      </c>
      <c r="G341" s="264">
        <v>12</v>
      </c>
      <c r="H341" s="99">
        <v>50</v>
      </c>
      <c r="I341" s="78">
        <v>43607</v>
      </c>
      <c r="J341" s="181">
        <f>SUMIFS(tabConsumoAta[CONSUMIDO],tabConsumoAta[CÓDIGO],tabSaldoAta[[#This Row],[CÓDIGO]],tabConsumoAta[ATA],tabSaldoAta[[#This Row],[CHAVE]])</f>
        <v>0</v>
      </c>
      <c r="K341" s="181">
        <f>SUMIFS(tabAtaCessão[QUANTIDADE],tabAtaCessão[CÓDIGO],tabSaldoAta[[#This Row],[CÓDIGO]],tabAtaCessão[ATA],tabSaldoAta[[#This Row],[CHAVE]])</f>
        <v>0</v>
      </c>
      <c r="L341" s="162">
        <f>tabSaldoAta[[#This Row],[ESTIMATIVA]] - tabSaldoAta[[#This Row],[CONSUMO]] - tabSaldoAta[[#This Row],[CESSÃO]]</f>
        <v>50</v>
      </c>
      <c r="M341" s="92" t="s">
        <v>1551</v>
      </c>
      <c r="N341" s="93">
        <v>43698.366840277777</v>
      </c>
      <c r="O341" s="34" t="s">
        <v>1555</v>
      </c>
    </row>
    <row r="342" spans="1:15" hidden="1" x14ac:dyDescent="0.3">
      <c r="A342" s="77">
        <v>32534</v>
      </c>
      <c r="B342" s="83" t="str">
        <f>VLOOKUP(tabSaldoAta[[#This Row],[CÓDIGO]],tabEstimativa[#Data],2,FALSE)</f>
        <v>BLOCO DE CONCRETO - 20 X 20 X 40 CM</v>
      </c>
      <c r="C342" s="82" t="s">
        <v>1648</v>
      </c>
      <c r="D342" s="90">
        <v>198</v>
      </c>
      <c r="E342" s="91">
        <v>2018</v>
      </c>
      <c r="F342" s="78">
        <v>43733</v>
      </c>
      <c r="G342" s="264">
        <v>12</v>
      </c>
      <c r="H342" s="99">
        <v>800</v>
      </c>
      <c r="I342" s="78">
        <v>43609</v>
      </c>
      <c r="J342" s="181">
        <f>SUMIFS(tabConsumoAta[CONSUMIDO],tabConsumoAta[CÓDIGO],tabSaldoAta[[#This Row],[CÓDIGO]],tabConsumoAta[ATA],tabSaldoAta[[#This Row],[CHAVE]])</f>
        <v>3500</v>
      </c>
      <c r="K342" s="181">
        <f>SUMIFS(tabAtaCessão[QUANTIDADE],tabAtaCessão[CÓDIGO],tabSaldoAta[[#This Row],[CÓDIGO]],tabAtaCessão[ATA],tabSaldoAta[[#This Row],[CHAVE]])</f>
        <v>0</v>
      </c>
      <c r="L342" s="162">
        <f>tabSaldoAta[[#This Row],[ESTIMATIVA]] - tabSaldoAta[[#This Row],[CONSUMO]] - tabSaldoAta[[#This Row],[CESSÃO]]</f>
        <v>-2700</v>
      </c>
      <c r="M342" s="92" t="s">
        <v>1551</v>
      </c>
      <c r="N342" s="93">
        <v>43684.621898148151</v>
      </c>
      <c r="O342" s="34" t="str">
        <f>"*"</f>
        <v>*</v>
      </c>
    </row>
    <row r="343" spans="1:15" hidden="1" x14ac:dyDescent="0.3">
      <c r="A343" s="77">
        <v>32534</v>
      </c>
      <c r="B343" s="83" t="str">
        <f>VLOOKUP(tabSaldoAta[[#This Row],[CÓDIGO]],tabEstimativa[#Data],2,FALSE)</f>
        <v>BLOCO DE CONCRETO - 20 X 20 X 40 CM</v>
      </c>
      <c r="C343" s="82" t="s">
        <v>2249</v>
      </c>
      <c r="D343" s="80" t="s">
        <v>2250</v>
      </c>
      <c r="E343" s="81">
        <v>2019</v>
      </c>
      <c r="F343" s="78">
        <v>44146</v>
      </c>
      <c r="G343" s="264">
        <v>12</v>
      </c>
      <c r="H343" s="99">
        <v>800</v>
      </c>
      <c r="I343" s="78">
        <v>43609</v>
      </c>
      <c r="J343" s="181">
        <f>SUMIFS(tabConsumoAta[CONSUMIDO],tabConsumoAta[CÓDIGO],tabSaldoAta[[#This Row],[CÓDIGO]],tabConsumoAta[ATA],tabSaldoAta[[#This Row],[CHAVE]])</f>
        <v>1600</v>
      </c>
      <c r="K343" s="181">
        <f>SUMIFS(tabAtaCessão[QUANTIDADE],tabAtaCessão[CÓDIGO],tabSaldoAta[[#This Row],[CÓDIGO]],tabAtaCessão[ATA],tabSaldoAta[[#This Row],[CHAVE]])</f>
        <v>0</v>
      </c>
      <c r="L343" s="162">
        <f>tabSaldoAta[[#This Row],[ESTIMATIVA]] - tabSaldoAta[[#This Row],[CONSUMO]] - tabSaldoAta[[#This Row],[CESSÃO]]</f>
        <v>-800</v>
      </c>
      <c r="M343" s="92" t="s">
        <v>1551</v>
      </c>
      <c r="N343" s="93">
        <v>43782.63826388889</v>
      </c>
      <c r="O343" s="34" t="s">
        <v>1555</v>
      </c>
    </row>
    <row r="344" spans="1:15" hidden="1" x14ac:dyDescent="0.3">
      <c r="A344" s="77">
        <v>32927</v>
      </c>
      <c r="B344" s="83" t="str">
        <f>VLOOKUP(tabSaldoAta[[#This Row],[CÓDIGO]],tabEstimativa[#Data],2,FALSE)</f>
        <v>PAPEL CELOFANE - 90 X 100 CM - AZUL (AS MEDIDAS PODERÃO VARIAR +/- 5 CM)</v>
      </c>
      <c r="C344" s="82" t="s">
        <v>2082</v>
      </c>
      <c r="D344" s="80" t="s">
        <v>2084</v>
      </c>
      <c r="E344" s="81">
        <v>2019</v>
      </c>
      <c r="F344" s="78">
        <v>44035</v>
      </c>
      <c r="G344" s="264">
        <v>12</v>
      </c>
      <c r="H344" s="99">
        <v>9000</v>
      </c>
      <c r="I344" s="78">
        <v>43593</v>
      </c>
      <c r="J344" s="181">
        <f>SUMIFS(tabConsumoAta[CONSUMIDO],tabConsumoAta[CÓDIGO],tabSaldoAta[[#This Row],[CÓDIGO]],tabConsumoAta[ATA],tabSaldoAta[[#This Row],[CHAVE]])</f>
        <v>6000</v>
      </c>
      <c r="K344" s="181">
        <f>SUMIFS(tabAtaCessão[QUANTIDADE],tabAtaCessão[CÓDIGO],tabSaldoAta[[#This Row],[CÓDIGO]],tabAtaCessão[ATA],tabSaldoAta[[#This Row],[CHAVE]])</f>
        <v>0</v>
      </c>
      <c r="L344" s="162">
        <f>tabSaldoAta[[#This Row],[ESTIMATIVA]] - tabSaldoAta[[#This Row],[CONSUMO]] - tabSaldoAta[[#This Row],[CESSÃO]]</f>
        <v>3000</v>
      </c>
      <c r="M344" s="92" t="s">
        <v>1551</v>
      </c>
      <c r="N344" s="93">
        <v>43699.366689814815</v>
      </c>
      <c r="O344" s="34" t="s">
        <v>1555</v>
      </c>
    </row>
    <row r="345" spans="1:15" ht="28.8" hidden="1" x14ac:dyDescent="0.3">
      <c r="A345" s="77">
        <v>32933</v>
      </c>
      <c r="B345" s="83" t="str">
        <f>VLOOKUP(tabSaldoAta[[#This Row],[CÓDIGO]],tabEstimativa[#Data],2,FALSE)</f>
        <v>PAPEL CARTAO - 50 X 70 CM - VERDE ESCURO (MEDIDAS PODERAO VARIAR +/- 5 CM)                                                                         COR VIVA, VIBRANTE, UNIFORME E SEM MANCHAS.</v>
      </c>
      <c r="C345" s="82" t="s">
        <v>1570</v>
      </c>
      <c r="D345" s="121" t="s">
        <v>2085</v>
      </c>
      <c r="E345" s="122">
        <v>2019</v>
      </c>
      <c r="F345" s="78">
        <v>43922</v>
      </c>
      <c r="G345" s="264">
        <v>12</v>
      </c>
      <c r="H345" s="123">
        <v>25000</v>
      </c>
      <c r="I345" s="78">
        <v>43454</v>
      </c>
      <c r="J345" s="181">
        <f>SUMIFS(tabConsumoAta[CONSUMIDO],tabConsumoAta[CÓDIGO],tabSaldoAta[[#This Row],[CÓDIGO]],tabConsumoAta[ATA],tabSaldoAta[[#This Row],[CHAVE]])</f>
        <v>16000</v>
      </c>
      <c r="K345" s="181">
        <f>SUMIFS(tabAtaCessão[QUANTIDADE],tabAtaCessão[CÓDIGO],tabSaldoAta[[#This Row],[CÓDIGO]],tabAtaCessão[ATA],tabSaldoAta[[#This Row],[CHAVE]])</f>
        <v>0</v>
      </c>
      <c r="L345" s="162">
        <f>tabSaldoAta[[#This Row],[ESTIMATIVA]] - tabSaldoAta[[#This Row],[CONSUMO]] - tabSaldoAta[[#This Row],[CESSÃO]]</f>
        <v>9000</v>
      </c>
      <c r="M345" s="124" t="s">
        <v>1551</v>
      </c>
      <c r="N345" s="125">
        <v>43699.441400462965</v>
      </c>
      <c r="O345" s="34" t="s">
        <v>1555</v>
      </c>
    </row>
    <row r="346" spans="1:15" ht="28.8" hidden="1" x14ac:dyDescent="0.3">
      <c r="A346" s="77">
        <v>32933</v>
      </c>
      <c r="B346" s="83" t="str">
        <f>VLOOKUP(tabSaldoAta[[#This Row],[CÓDIGO]],tabEstimativa[#Data],2,FALSE)</f>
        <v>PAPEL CARTAO - 50 X 70 CM - VERDE ESCURO (MEDIDAS PODERAO VARIAR +/- 5 CM)                                                                         COR VIVA, VIBRANTE, UNIFORME E SEM MANCHAS.</v>
      </c>
      <c r="C346" s="82" t="s">
        <v>3533</v>
      </c>
      <c r="D346" s="80" t="s">
        <v>3534</v>
      </c>
      <c r="E346" s="81">
        <v>2020</v>
      </c>
      <c r="F346" s="78">
        <v>44309</v>
      </c>
      <c r="G346" s="264">
        <v>12</v>
      </c>
      <c r="H346" s="99">
        <v>25000</v>
      </c>
      <c r="I346" s="78">
        <v>43818</v>
      </c>
      <c r="J346" s="181">
        <f>SUMIFS(tabConsumoAta[CONSUMIDO],tabConsumoAta[CÓDIGO],tabSaldoAta[[#This Row],[CÓDIGO]],tabConsumoAta[ATA],tabSaldoAta[[#This Row],[CHAVE]])</f>
        <v>10000</v>
      </c>
      <c r="K346" s="181">
        <f>SUMIFS(tabAtaCessão[QUANTIDADE],tabAtaCessão[CÓDIGO],tabSaldoAta[[#This Row],[CÓDIGO]],tabAtaCessão[ATA],tabSaldoAta[[#This Row],[CHAVE]])</f>
        <v>0</v>
      </c>
      <c r="L346" s="162">
        <f>tabSaldoAta[[#This Row],[ESTIMATIVA]] - tabSaldoAta[[#This Row],[CONSUMO]] - tabSaldoAta[[#This Row],[CESSÃO]]</f>
        <v>15000</v>
      </c>
      <c r="M346" s="92" t="s">
        <v>1551</v>
      </c>
      <c r="N346" s="93">
        <v>43948.44835648148</v>
      </c>
      <c r="O346" s="34" t="s">
        <v>1555</v>
      </c>
    </row>
    <row r="347" spans="1:15" hidden="1" x14ac:dyDescent="0.3">
      <c r="A347" s="77">
        <v>34214</v>
      </c>
      <c r="B347" s="83" t="str">
        <f>VLOOKUP(tabSaldoAta[[#This Row],[CÓDIGO]],tabEstimativa[#Data],2,FALSE)</f>
        <v>CAIXILHO DE FERRO PERFILADO DE CORRER, S/ GRADE - MEDIDAS:1,20 X 1,50M</v>
      </c>
      <c r="C347" s="82" t="s">
        <v>2338</v>
      </c>
      <c r="D347" s="80" t="s">
        <v>2339</v>
      </c>
      <c r="E347" s="81">
        <v>2019</v>
      </c>
      <c r="F347" s="78">
        <v>44182</v>
      </c>
      <c r="G347" s="264">
        <v>12</v>
      </c>
      <c r="H347" s="99">
        <v>9</v>
      </c>
      <c r="I347" s="78">
        <v>43733</v>
      </c>
      <c r="J347" s="181">
        <f>SUMIFS(tabConsumoAta[CONSUMIDO],tabConsumoAta[CÓDIGO],tabSaldoAta[[#This Row],[CÓDIGO]],tabConsumoAta[ATA],tabSaldoAta[[#This Row],[CHAVE]])</f>
        <v>0</v>
      </c>
      <c r="K347" s="181">
        <f>SUMIFS(tabAtaCessão[QUANTIDADE],tabAtaCessão[CÓDIGO],tabSaldoAta[[#This Row],[CÓDIGO]],tabAtaCessão[ATA],tabSaldoAta[[#This Row],[CHAVE]])</f>
        <v>0</v>
      </c>
      <c r="L347" s="162">
        <f>tabSaldoAta[[#This Row],[ESTIMATIVA]] - tabSaldoAta[[#This Row],[CONSUMO]] - tabSaldoAta[[#This Row],[CESSÃO]]</f>
        <v>9</v>
      </c>
      <c r="M347" s="92" t="s">
        <v>1551</v>
      </c>
      <c r="N347" s="93">
        <v>43846.447662037041</v>
      </c>
      <c r="O347" s="34" t="s">
        <v>1555</v>
      </c>
    </row>
    <row r="348" spans="1:15" hidden="1" x14ac:dyDescent="0.3">
      <c r="A348" s="77">
        <v>34801</v>
      </c>
      <c r="B348" s="83" t="str">
        <f>VLOOKUP(tabSaldoAta[[#This Row],[CÓDIGO]],tabEstimativa[#Data],2,FALSE)</f>
        <v>BLOCO DE CONCRETO - 10 X 20 X 40 CM</v>
      </c>
      <c r="C348" s="82" t="s">
        <v>1648</v>
      </c>
      <c r="D348" s="90">
        <v>198</v>
      </c>
      <c r="E348" s="91">
        <v>2018</v>
      </c>
      <c r="F348" s="78">
        <v>43733</v>
      </c>
      <c r="G348" s="264">
        <v>12</v>
      </c>
      <c r="H348" s="99">
        <v>4000</v>
      </c>
      <c r="I348" s="78">
        <v>43609</v>
      </c>
      <c r="J348" s="181">
        <f>SUMIFS(tabConsumoAta[CONSUMIDO],tabConsumoAta[CÓDIGO],tabSaldoAta[[#This Row],[CÓDIGO]],tabConsumoAta[ATA],tabSaldoAta[[#This Row],[CHAVE]])</f>
        <v>2000</v>
      </c>
      <c r="K348" s="181">
        <f>SUMIFS(tabAtaCessão[QUANTIDADE],tabAtaCessão[CÓDIGO],tabSaldoAta[[#This Row],[CÓDIGO]],tabAtaCessão[ATA],tabSaldoAta[[#This Row],[CHAVE]])</f>
        <v>0</v>
      </c>
      <c r="L348" s="162">
        <f>tabSaldoAta[[#This Row],[ESTIMATIVA]] - tabSaldoAta[[#This Row],[CONSUMO]] - tabSaldoAta[[#This Row],[CESSÃO]]</f>
        <v>2000</v>
      </c>
      <c r="M348" s="92" t="s">
        <v>1551</v>
      </c>
      <c r="N348" s="93">
        <v>43684.621898148151</v>
      </c>
      <c r="O348" s="34" t="str">
        <f>"*"</f>
        <v>*</v>
      </c>
    </row>
    <row r="349" spans="1:15" hidden="1" x14ac:dyDescent="0.3">
      <c r="A349" s="77">
        <v>34801</v>
      </c>
      <c r="B349" s="83" t="str">
        <f>VLOOKUP(tabSaldoAta[[#This Row],[CÓDIGO]],tabEstimativa[#Data],2,FALSE)</f>
        <v>BLOCO DE CONCRETO - 10 X 20 X 40 CM</v>
      </c>
      <c r="C349" s="82" t="s">
        <v>2249</v>
      </c>
      <c r="D349" s="80" t="s">
        <v>2250</v>
      </c>
      <c r="E349" s="81">
        <v>2019</v>
      </c>
      <c r="F349" s="78">
        <v>44146</v>
      </c>
      <c r="G349" s="264">
        <v>12</v>
      </c>
      <c r="H349" s="99">
        <v>5000</v>
      </c>
      <c r="I349" s="78">
        <v>43609</v>
      </c>
      <c r="J349" s="181">
        <f>SUMIFS(tabConsumoAta[CONSUMIDO],tabConsumoAta[CÓDIGO],tabSaldoAta[[#This Row],[CÓDIGO]],tabConsumoAta[ATA],tabSaldoAta[[#This Row],[CHAVE]])</f>
        <v>5000</v>
      </c>
      <c r="K349" s="181">
        <f>SUMIFS(tabAtaCessão[QUANTIDADE],tabAtaCessão[CÓDIGO],tabSaldoAta[[#This Row],[CÓDIGO]],tabAtaCessão[ATA],tabSaldoAta[[#This Row],[CHAVE]])</f>
        <v>0</v>
      </c>
      <c r="L349" s="162">
        <f>tabSaldoAta[[#This Row],[ESTIMATIVA]] - tabSaldoAta[[#This Row],[CONSUMO]] - tabSaldoAta[[#This Row],[CESSÃO]]</f>
        <v>0</v>
      </c>
      <c r="M349" s="92" t="s">
        <v>1551</v>
      </c>
      <c r="N349" s="93">
        <v>43808.677986111114</v>
      </c>
      <c r="O349" s="34" t="s">
        <v>1555</v>
      </c>
    </row>
    <row r="350" spans="1:15" ht="28.8" hidden="1" x14ac:dyDescent="0.3">
      <c r="A350" s="77">
        <v>35224</v>
      </c>
      <c r="B350" s="83" t="str">
        <f>VLOOKUP(tabSaldoAta[[#This Row],[CÓDIGO]],tabEstimativa[#Data],2,FALSE)</f>
        <v>REGISTRO DE GAVETA EM LIGA DE COBRE - 1" - S/ CANOPLA - DE ACORDO COM A NORMA ABNT NBR 15705 E A MARCA, MEDIDA E NORMA DEVERÃO VIR LITOGRAFADA NA PEÇA</v>
      </c>
      <c r="C350" s="82" t="s">
        <v>1743</v>
      </c>
      <c r="D350" s="90">
        <v>76</v>
      </c>
      <c r="E350" s="91">
        <v>2019</v>
      </c>
      <c r="F350" s="78">
        <v>43899</v>
      </c>
      <c r="G350" s="264">
        <v>12</v>
      </c>
      <c r="H350" s="99">
        <v>40</v>
      </c>
      <c r="I350" s="78">
        <v>43418</v>
      </c>
      <c r="J350" s="181">
        <f>SUMIFS(tabConsumoAta[CONSUMIDO],tabConsumoAta[CÓDIGO],tabSaldoAta[[#This Row],[CÓDIGO]],tabConsumoAta[ATA],tabSaldoAta[[#This Row],[CHAVE]])</f>
        <v>0</v>
      </c>
      <c r="K350" s="181">
        <f>SUMIFS(tabAtaCessão[QUANTIDADE],tabAtaCessão[CÓDIGO],tabSaldoAta[[#This Row],[CÓDIGO]],tabAtaCessão[ATA],tabSaldoAta[[#This Row],[CHAVE]])</f>
        <v>0</v>
      </c>
      <c r="L350" s="162">
        <f>tabSaldoAta[[#This Row],[ESTIMATIVA]] - tabSaldoAta[[#This Row],[CONSUMO]] - tabSaldoAta[[#This Row],[CESSÃO]]</f>
        <v>40</v>
      </c>
      <c r="M350" s="92" t="s">
        <v>1551</v>
      </c>
      <c r="N350" s="93">
        <v>43684.621898148151</v>
      </c>
      <c r="O350" s="34" t="str">
        <f>"*"</f>
        <v>*</v>
      </c>
    </row>
    <row r="351" spans="1:15" ht="28.8" hidden="1" x14ac:dyDescent="0.3">
      <c r="A351" s="77">
        <v>35224</v>
      </c>
      <c r="B351" s="83" t="str">
        <f>VLOOKUP(tabSaldoAta[[#This Row],[CÓDIGO]],tabEstimativa[#Data],2,FALSE)</f>
        <v>REGISTRO DE GAVETA EM LIGA DE COBRE - 1" - S/ CANOPLA - DE ACORDO COM A NORMA ABNT NBR 15705 E A MARCA, MEDIDA E NORMA DEVERÃO VIR LITOGRAFADA NA PEÇA</v>
      </c>
      <c r="C351" s="82" t="s">
        <v>3541</v>
      </c>
      <c r="D351" s="80" t="s">
        <v>3542</v>
      </c>
      <c r="E351" s="81">
        <v>2020</v>
      </c>
      <c r="F351" s="78">
        <v>44313</v>
      </c>
      <c r="G351" s="264">
        <v>12</v>
      </c>
      <c r="H351" s="99">
        <v>30</v>
      </c>
      <c r="I351" s="78">
        <v>43762</v>
      </c>
      <c r="J351" s="181">
        <f>SUMIFS(tabConsumoAta[CONSUMIDO],tabConsumoAta[CÓDIGO],tabSaldoAta[[#This Row],[CÓDIGO]],tabConsumoAta[ATA],tabSaldoAta[[#This Row],[CHAVE]])</f>
        <v>0</v>
      </c>
      <c r="K351" s="181">
        <f>SUMIFS(tabAtaCessão[QUANTIDADE],tabAtaCessão[CÓDIGO],tabSaldoAta[[#This Row],[CÓDIGO]],tabAtaCessão[ATA],tabSaldoAta[[#This Row],[CHAVE]])</f>
        <v>0</v>
      </c>
      <c r="L351" s="162">
        <f>tabSaldoAta[[#This Row],[ESTIMATIVA]] - tabSaldoAta[[#This Row],[CONSUMO]] - tabSaldoAta[[#This Row],[CESSÃO]]</f>
        <v>30</v>
      </c>
      <c r="M351" s="92" t="s">
        <v>1551</v>
      </c>
      <c r="N351" s="93">
        <v>43949.611006944448</v>
      </c>
      <c r="O351" s="34" t="s">
        <v>1555</v>
      </c>
    </row>
    <row r="352" spans="1:15" ht="28.8" hidden="1" x14ac:dyDescent="0.3">
      <c r="A352" s="77">
        <v>35224</v>
      </c>
      <c r="B352" s="83" t="str">
        <f>VLOOKUP(tabSaldoAta[[#This Row],[CÓDIGO]],tabEstimativa[#Data],2,FALSE)</f>
        <v>REGISTRO DE GAVETA EM LIGA DE COBRE - 1" - S/ CANOPLA - DE ACORDO COM A NORMA ABNT NBR 15705 E A MARCA, MEDIDA E NORMA DEVERÃO VIR LITOGRAFADA NA PEÇA</v>
      </c>
      <c r="C352" s="82" t="s">
        <v>4236</v>
      </c>
      <c r="D352" s="80" t="s">
        <v>4237</v>
      </c>
      <c r="E352" s="81">
        <v>2021</v>
      </c>
      <c r="F352" s="78">
        <v>44748</v>
      </c>
      <c r="G352" s="264">
        <v>12</v>
      </c>
      <c r="H352" s="99">
        <v>20</v>
      </c>
      <c r="I352" s="78">
        <v>44182</v>
      </c>
      <c r="J352" s="181">
        <f>SUMIFS(tabConsumoAta[CONSUMIDO],tabConsumoAta[CÓDIGO],tabSaldoAta[[#This Row],[CÓDIGO]],tabConsumoAta[ATA],tabSaldoAta[[#This Row],[CHAVE]])</f>
        <v>20</v>
      </c>
      <c r="K352" s="181">
        <f>SUMIFS(tabAtaCessão[QUANTIDADE],tabAtaCessão[CÓDIGO],tabSaldoAta[[#This Row],[CÓDIGO]],tabAtaCessão[ATA],tabSaldoAta[[#This Row],[CHAVE]])</f>
        <v>0</v>
      </c>
      <c r="L352" s="162">
        <f>tabSaldoAta[[#This Row],[ESTIMATIVA]] - tabSaldoAta[[#This Row],[CONSUMO]] - tabSaldoAta[[#This Row],[CESSÃO]]</f>
        <v>0</v>
      </c>
      <c r="M352" s="92" t="s">
        <v>2063</v>
      </c>
      <c r="N352" s="93">
        <v>44392.688587962963</v>
      </c>
      <c r="O352" s="34" t="s">
        <v>1555</v>
      </c>
    </row>
    <row r="353" spans="1:15" hidden="1" x14ac:dyDescent="0.3">
      <c r="A353" s="77">
        <v>35227</v>
      </c>
      <c r="B353" s="83" t="str">
        <f>VLOOKUP(tabSaldoAta[[#This Row],[CÓDIGO]],tabEstimativa[#Data],2,FALSE)</f>
        <v xml:space="preserve">LUVA DE PVC, 1", RIGIDO SOLDAVEL </v>
      </c>
      <c r="C353" s="82" t="s">
        <v>1663</v>
      </c>
      <c r="D353" s="90">
        <v>228</v>
      </c>
      <c r="E353" s="91">
        <v>2018</v>
      </c>
      <c r="F353" s="78">
        <v>43787</v>
      </c>
      <c r="G353" s="264">
        <v>12</v>
      </c>
      <c r="H353" s="99">
        <v>100</v>
      </c>
      <c r="I353" s="78">
        <v>43307</v>
      </c>
      <c r="J353" s="181">
        <f>SUMIFS(tabConsumoAta[CONSUMIDO],tabConsumoAta[CÓDIGO],tabSaldoAta[[#This Row],[CÓDIGO]],tabConsumoAta[ATA],tabSaldoAta[[#This Row],[CHAVE]])</f>
        <v>40</v>
      </c>
      <c r="K353" s="181">
        <f>SUMIFS(tabAtaCessão[QUANTIDADE],tabAtaCessão[CÓDIGO],tabSaldoAta[[#This Row],[CÓDIGO]],tabAtaCessão[ATA],tabSaldoAta[[#This Row],[CHAVE]])</f>
        <v>0</v>
      </c>
      <c r="L353" s="162">
        <f>tabSaldoAta[[#This Row],[ESTIMATIVA]] - tabSaldoAta[[#This Row],[CONSUMO]] - tabSaldoAta[[#This Row],[CESSÃO]]</f>
        <v>60</v>
      </c>
      <c r="M353" s="92" t="s">
        <v>1551</v>
      </c>
      <c r="N353" s="93">
        <v>43684.621898148151</v>
      </c>
      <c r="O353" s="34" t="str">
        <f>"*"</f>
        <v>*</v>
      </c>
    </row>
    <row r="354" spans="1:15" hidden="1" x14ac:dyDescent="0.3">
      <c r="A354" s="77">
        <v>35227</v>
      </c>
      <c r="B354" s="83" t="str">
        <f>VLOOKUP(tabSaldoAta[[#This Row],[CÓDIGO]],tabEstimativa[#Data],2,FALSE)</f>
        <v xml:space="preserve">LUVA DE PVC, 1", RIGIDO SOLDAVEL </v>
      </c>
      <c r="C354" s="82" t="s">
        <v>3514</v>
      </c>
      <c r="D354" s="80" t="s">
        <v>3518</v>
      </c>
      <c r="E354" s="81">
        <v>2020</v>
      </c>
      <c r="F354" s="78">
        <v>44286</v>
      </c>
      <c r="G354" s="264">
        <v>12</v>
      </c>
      <c r="H354" s="99">
        <v>150</v>
      </c>
      <c r="I354" s="78">
        <v>43677</v>
      </c>
      <c r="J354" s="181">
        <f>SUMIFS(tabConsumoAta[CONSUMIDO],tabConsumoAta[CÓDIGO],tabSaldoAta[[#This Row],[CÓDIGO]],tabConsumoAta[ATA],tabSaldoAta[[#This Row],[CHAVE]])</f>
        <v>0</v>
      </c>
      <c r="K354" s="181">
        <f>SUMIFS(tabAtaCessão[QUANTIDADE],tabAtaCessão[CÓDIGO],tabSaldoAta[[#This Row],[CÓDIGO]],tabAtaCessão[ATA],tabSaldoAta[[#This Row],[CHAVE]])</f>
        <v>0</v>
      </c>
      <c r="L354" s="162">
        <f>tabSaldoAta[[#This Row],[ESTIMATIVA]] - tabSaldoAta[[#This Row],[CONSUMO]] - tabSaldoAta[[#This Row],[CESSÃO]]</f>
        <v>150</v>
      </c>
      <c r="M354" s="92" t="s">
        <v>1551</v>
      </c>
      <c r="N354" s="93">
        <v>43948.366064814814</v>
      </c>
      <c r="O354" s="34" t="s">
        <v>1555</v>
      </c>
    </row>
    <row r="355" spans="1:15" ht="28.8" hidden="1" x14ac:dyDescent="0.3">
      <c r="A355" s="77">
        <v>35256</v>
      </c>
      <c r="B355" s="83" t="str">
        <f>VLOOKUP(tabSaldoAta[[#This Row],[CÓDIGO]],tabEstimativa[#Data],2,FALSE)</f>
        <v>CANTONEIRA EM ALUMÍNIO - 10 MM DE VÃO - BARRA COM 3 METROS (PARA ACABAMENTO EM PAREDES DE AZULEJO GROSSO).</v>
      </c>
      <c r="C355" s="82" t="s">
        <v>1652</v>
      </c>
      <c r="D355" s="90">
        <v>204</v>
      </c>
      <c r="E355" s="91">
        <v>2018</v>
      </c>
      <c r="F355" s="78">
        <v>43746</v>
      </c>
      <c r="G355" s="264">
        <v>12</v>
      </c>
      <c r="H355" s="99">
        <v>250</v>
      </c>
      <c r="I355" s="78">
        <v>43641</v>
      </c>
      <c r="J355" s="181">
        <f>SUMIFS(tabConsumoAta[CONSUMIDO],tabConsumoAta[CÓDIGO],tabSaldoAta[[#This Row],[CÓDIGO]],tabConsumoAta[ATA],tabSaldoAta[[#This Row],[CHAVE]])</f>
        <v>300</v>
      </c>
      <c r="K355" s="181">
        <f>SUMIFS(tabAtaCessão[QUANTIDADE],tabAtaCessão[CÓDIGO],tabSaldoAta[[#This Row],[CÓDIGO]],tabAtaCessão[ATA],tabSaldoAta[[#This Row],[CHAVE]])</f>
        <v>0</v>
      </c>
      <c r="L355" s="162">
        <f>tabSaldoAta[[#This Row],[ESTIMATIVA]] - tabSaldoAta[[#This Row],[CONSUMO]] - tabSaldoAta[[#This Row],[CESSÃO]]</f>
        <v>-50</v>
      </c>
      <c r="M355" s="92" t="s">
        <v>1551</v>
      </c>
      <c r="N355" s="93">
        <v>43684.621898148151</v>
      </c>
      <c r="O355" s="34" t="str">
        <f>"*"</f>
        <v>*</v>
      </c>
    </row>
    <row r="356" spans="1:15" ht="28.8" hidden="1" x14ac:dyDescent="0.3">
      <c r="A356" s="77">
        <v>35256</v>
      </c>
      <c r="B356" s="83" t="str">
        <f>VLOOKUP(tabSaldoAta[[#This Row],[CÓDIGO]],tabEstimativa[#Data],2,FALSE)</f>
        <v>CANTONEIRA EM ALUMÍNIO - 10 MM DE VÃO - BARRA COM 3 METROS (PARA ACABAMENTO EM PAREDES DE AZULEJO GROSSO).</v>
      </c>
      <c r="C356" s="82" t="s">
        <v>2144</v>
      </c>
      <c r="D356" s="230" t="s">
        <v>2147</v>
      </c>
      <c r="E356" s="231">
        <v>2019</v>
      </c>
      <c r="F356" s="78">
        <v>44095</v>
      </c>
      <c r="G356" s="264">
        <v>12</v>
      </c>
      <c r="H356" s="232">
        <v>250</v>
      </c>
      <c r="I356" s="78">
        <v>43641</v>
      </c>
      <c r="J356" s="233">
        <f>SUMIFS(tabConsumoAta[CONSUMIDO],tabConsumoAta[CÓDIGO],tabSaldoAta[[#This Row],[CÓDIGO]],tabConsumoAta[ATA],tabSaldoAta[[#This Row],[CHAVE]])</f>
        <v>0</v>
      </c>
      <c r="K356" s="233">
        <f>SUMIFS(tabAtaCessão[QUANTIDADE],tabAtaCessão[CÓDIGO],tabSaldoAta[[#This Row],[CÓDIGO]],tabAtaCessão[ATA],tabSaldoAta[[#This Row],[CHAVE]])</f>
        <v>82</v>
      </c>
      <c r="L356" s="234">
        <f>tabSaldoAta[[#This Row],[ESTIMATIVA]] - tabSaldoAta[[#This Row],[CONSUMO]] - tabSaldoAta[[#This Row],[CESSÃO]]</f>
        <v>168</v>
      </c>
      <c r="M356" s="235" t="s">
        <v>1551</v>
      </c>
      <c r="N356" s="236">
        <v>43767.392893518518</v>
      </c>
      <c r="O356" s="34" t="s">
        <v>1555</v>
      </c>
    </row>
    <row r="357" spans="1:15" hidden="1" x14ac:dyDescent="0.3">
      <c r="A357" s="77">
        <v>35331</v>
      </c>
      <c r="B357" s="83" t="str">
        <f>VLOOKUP(tabSaldoAta[[#This Row],[CÓDIGO]],tabEstimativa[#Data],2,FALSE)</f>
        <v>LUVA DE RASPA  - CANO MEDIO</v>
      </c>
      <c r="C357" s="82" t="s">
        <v>2093</v>
      </c>
      <c r="D357" s="80" t="s">
        <v>3519</v>
      </c>
      <c r="E357" s="81">
        <v>2019</v>
      </c>
      <c r="F357" s="78">
        <v>43998</v>
      </c>
      <c r="G357" s="264">
        <v>12</v>
      </c>
      <c r="H357" s="99">
        <v>0</v>
      </c>
      <c r="I357" s="78">
        <v>0</v>
      </c>
      <c r="J357" s="181">
        <f>SUMIFS(tabConsumoAta[CONSUMIDO],tabConsumoAta[CÓDIGO],tabSaldoAta[[#This Row],[CÓDIGO]],tabConsumoAta[ATA],tabSaldoAta[[#This Row],[CHAVE]])</f>
        <v>30</v>
      </c>
      <c r="K357" s="181">
        <f>SUMIFS(tabAtaCessão[QUANTIDADE],tabAtaCessão[CÓDIGO],tabSaldoAta[[#This Row],[CÓDIGO]],tabAtaCessão[ATA],tabSaldoAta[[#This Row],[CHAVE]])</f>
        <v>0</v>
      </c>
      <c r="L357" s="162">
        <f>tabSaldoAta[[#This Row],[ESTIMATIVA]] - tabSaldoAta[[#This Row],[CONSUMO]] - tabSaldoAta[[#This Row],[CESSÃO]]</f>
        <v>-30</v>
      </c>
      <c r="M357" s="92" t="s">
        <v>1551</v>
      </c>
      <c r="N357" s="93">
        <v>43945.569305555553</v>
      </c>
      <c r="O357" s="34" t="s">
        <v>1555</v>
      </c>
    </row>
    <row r="358" spans="1:15" hidden="1" x14ac:dyDescent="0.3">
      <c r="A358" s="77">
        <v>35550</v>
      </c>
      <c r="B358" s="83" t="str">
        <f>VLOOKUP(tabSaldoAta[[#This Row],[CÓDIGO]],tabEstimativa[#Data],2,FALSE)</f>
        <v>LIXA DE PAPEL P/ MADEIRA EM FOLHA DE 225 X 275 MM - N°100</v>
      </c>
      <c r="C358" s="82" t="s">
        <v>2073</v>
      </c>
      <c r="D358" s="80" t="s">
        <v>2074</v>
      </c>
      <c r="E358" s="81">
        <v>2019</v>
      </c>
      <c r="F358" s="78">
        <v>44050</v>
      </c>
      <c r="G358" s="264">
        <v>12</v>
      </c>
      <c r="H358" s="99">
        <v>300</v>
      </c>
      <c r="I358" s="78">
        <v>43522</v>
      </c>
      <c r="J358" s="181">
        <f>SUMIFS(tabConsumoAta[CONSUMIDO],tabConsumoAta[CÓDIGO],tabSaldoAta[[#This Row],[CÓDIGO]],tabConsumoAta[ATA],tabSaldoAta[[#This Row],[CHAVE]])</f>
        <v>0</v>
      </c>
      <c r="K358" s="181">
        <f>SUMIFS(tabAtaCessão[QUANTIDADE],tabAtaCessão[CÓDIGO],tabSaldoAta[[#This Row],[CÓDIGO]],tabAtaCessão[ATA],tabSaldoAta[[#This Row],[CHAVE]])</f>
        <v>0</v>
      </c>
      <c r="L358" s="162">
        <f>tabSaldoAta[[#This Row],[ESTIMATIVA]] - tabSaldoAta[[#This Row],[CONSUMO]] - tabSaldoAta[[#This Row],[CESSÃO]]</f>
        <v>300</v>
      </c>
      <c r="M358" s="92" t="s">
        <v>1551</v>
      </c>
      <c r="N358" s="93">
        <v>43698.408877314818</v>
      </c>
      <c r="O358" s="34" t="s">
        <v>1555</v>
      </c>
    </row>
    <row r="359" spans="1:15" hidden="1" x14ac:dyDescent="0.3">
      <c r="A359" s="77">
        <v>35554</v>
      </c>
      <c r="B359" s="83" t="str">
        <f>VLOOKUP(tabSaldoAta[[#This Row],[CÓDIGO]],tabEstimativa[#Data],2,FALSE)</f>
        <v>LIXA DE PAPEL P/ MADEIRA EM FOLHA DE 225 X 275 MM - N° 80</v>
      </c>
      <c r="C359" s="82" t="s">
        <v>1581</v>
      </c>
      <c r="D359" s="113" t="s">
        <v>2075</v>
      </c>
      <c r="E359" s="114">
        <v>2018</v>
      </c>
      <c r="F359" s="78">
        <v>43623</v>
      </c>
      <c r="G359" s="264">
        <v>12</v>
      </c>
      <c r="H359" s="115">
        <v>200</v>
      </c>
      <c r="I359" s="78">
        <v>43522</v>
      </c>
      <c r="J359" s="181">
        <f>SUMIFS(tabConsumoAta[CONSUMIDO],tabConsumoAta[CÓDIGO],tabSaldoAta[[#This Row],[CÓDIGO]],tabConsumoAta[ATA],tabSaldoAta[[#This Row],[CHAVE]])</f>
        <v>160</v>
      </c>
      <c r="K359" s="181">
        <f>SUMIFS(tabAtaCessão[QUANTIDADE],tabAtaCessão[CÓDIGO],tabSaldoAta[[#This Row],[CÓDIGO]],tabAtaCessão[ATA],tabSaldoAta[[#This Row],[CHAVE]])</f>
        <v>0</v>
      </c>
      <c r="L359" s="162">
        <f>tabSaldoAta[[#This Row],[ESTIMATIVA]] - tabSaldoAta[[#This Row],[CONSUMO]] - tabSaldoAta[[#This Row],[CESSÃO]]</f>
        <v>40</v>
      </c>
      <c r="M359" s="116" t="s">
        <v>1551</v>
      </c>
      <c r="N359" s="117">
        <v>43698.422094907408</v>
      </c>
      <c r="O359" s="34" t="s">
        <v>1555</v>
      </c>
    </row>
    <row r="360" spans="1:15" hidden="1" x14ac:dyDescent="0.3">
      <c r="A360" s="77">
        <v>35554</v>
      </c>
      <c r="B360" s="83" t="str">
        <f>VLOOKUP(tabSaldoAta[[#This Row],[CÓDIGO]],tabEstimativa[#Data],2,FALSE)</f>
        <v>LIXA DE PAPEL P/ MADEIRA EM FOLHA DE 225 X 275 MM - N° 80</v>
      </c>
      <c r="C360" s="82" t="s">
        <v>2073</v>
      </c>
      <c r="D360" s="113" t="s">
        <v>2074</v>
      </c>
      <c r="E360" s="114">
        <v>2019</v>
      </c>
      <c r="F360" s="78">
        <v>44050</v>
      </c>
      <c r="G360" s="264">
        <v>12</v>
      </c>
      <c r="H360" s="115">
        <v>200</v>
      </c>
      <c r="I360" s="78">
        <v>43522</v>
      </c>
      <c r="J360" s="181">
        <f>SUMIFS(tabConsumoAta[CONSUMIDO],tabConsumoAta[CÓDIGO],tabSaldoAta[[#This Row],[CÓDIGO]],tabConsumoAta[ATA],tabSaldoAta[[#This Row],[CHAVE]])</f>
        <v>0</v>
      </c>
      <c r="K360" s="181">
        <f>SUMIFS(tabAtaCessão[QUANTIDADE],tabAtaCessão[CÓDIGO],tabSaldoAta[[#This Row],[CÓDIGO]],tabAtaCessão[ATA],tabSaldoAta[[#This Row],[CHAVE]])</f>
        <v>0</v>
      </c>
      <c r="L360" s="162">
        <f>tabSaldoAta[[#This Row],[ESTIMATIVA]] - tabSaldoAta[[#This Row],[CONSUMO]] - tabSaldoAta[[#This Row],[CESSÃO]]</f>
        <v>200</v>
      </c>
      <c r="M360" s="116" t="s">
        <v>1551</v>
      </c>
      <c r="N360" s="117">
        <v>43698.422094907408</v>
      </c>
      <c r="O360" s="34" t="s">
        <v>1555</v>
      </c>
    </row>
    <row r="361" spans="1:15" hidden="1" x14ac:dyDescent="0.3">
      <c r="A361" s="77">
        <v>35555</v>
      </c>
      <c r="B361" s="83" t="str">
        <f>VLOOKUP(tabSaldoAta[[#This Row],[CÓDIGO]],tabEstimativa[#Data],2,FALSE)</f>
        <v>LIXA DE PAPEL P/ MADEIRA EM FOLHA DE 225 X 275 MM - N° 120</v>
      </c>
      <c r="C361" s="82" t="s">
        <v>1581</v>
      </c>
      <c r="D361" s="113" t="s">
        <v>2075</v>
      </c>
      <c r="E361" s="114">
        <v>2018</v>
      </c>
      <c r="F361" s="78">
        <v>43623</v>
      </c>
      <c r="G361" s="264">
        <v>12</v>
      </c>
      <c r="H361" s="115">
        <v>200</v>
      </c>
      <c r="I361" s="78">
        <v>43522</v>
      </c>
      <c r="J361" s="181">
        <f>SUMIFS(tabConsumoAta[CONSUMIDO],tabConsumoAta[CÓDIGO],tabSaldoAta[[#This Row],[CÓDIGO]],tabConsumoAta[ATA],tabSaldoAta[[#This Row],[CHAVE]])</f>
        <v>0</v>
      </c>
      <c r="K361" s="181">
        <f>SUMIFS(tabAtaCessão[QUANTIDADE],tabAtaCessão[CÓDIGO],tabSaldoAta[[#This Row],[CÓDIGO]],tabAtaCessão[ATA],tabSaldoAta[[#This Row],[CHAVE]])</f>
        <v>0</v>
      </c>
      <c r="L361" s="162">
        <f>tabSaldoAta[[#This Row],[ESTIMATIVA]] - tabSaldoAta[[#This Row],[CONSUMO]] - tabSaldoAta[[#This Row],[CESSÃO]]</f>
        <v>200</v>
      </c>
      <c r="M361" s="116" t="s">
        <v>1551</v>
      </c>
      <c r="N361" s="117">
        <v>43698.422094907408</v>
      </c>
      <c r="O361" s="34" t="s">
        <v>1555</v>
      </c>
    </row>
    <row r="362" spans="1:15" hidden="1" x14ac:dyDescent="0.3">
      <c r="A362" s="77">
        <v>35555</v>
      </c>
      <c r="B362" s="83" t="str">
        <f>VLOOKUP(tabSaldoAta[[#This Row],[CÓDIGO]],tabEstimativa[#Data],2,FALSE)</f>
        <v>LIXA DE PAPEL P/ MADEIRA EM FOLHA DE 225 X 275 MM - N° 120</v>
      </c>
      <c r="C362" s="82" t="s">
        <v>2073</v>
      </c>
      <c r="D362" s="113" t="s">
        <v>2074</v>
      </c>
      <c r="E362" s="114">
        <v>2019</v>
      </c>
      <c r="F362" s="78">
        <v>44050</v>
      </c>
      <c r="G362" s="264">
        <v>12</v>
      </c>
      <c r="H362" s="115">
        <v>200</v>
      </c>
      <c r="I362" s="78">
        <v>43522</v>
      </c>
      <c r="J362" s="181">
        <f>SUMIFS(tabConsumoAta[CONSUMIDO],tabConsumoAta[CÓDIGO],tabSaldoAta[[#This Row],[CÓDIGO]],tabConsumoAta[ATA],tabSaldoAta[[#This Row],[CHAVE]])</f>
        <v>0</v>
      </c>
      <c r="K362" s="181">
        <f>SUMIFS(tabAtaCessão[QUANTIDADE],tabAtaCessão[CÓDIGO],tabSaldoAta[[#This Row],[CÓDIGO]],tabAtaCessão[ATA],tabSaldoAta[[#This Row],[CHAVE]])</f>
        <v>0</v>
      </c>
      <c r="L362" s="162">
        <f>tabSaldoAta[[#This Row],[ESTIMATIVA]] - tabSaldoAta[[#This Row],[CONSUMO]] - tabSaldoAta[[#This Row],[CESSÃO]]</f>
        <v>200</v>
      </c>
      <c r="M362" s="116" t="s">
        <v>1551</v>
      </c>
      <c r="N362" s="117">
        <v>43698.422094907408</v>
      </c>
      <c r="O362" s="34" t="s">
        <v>1555</v>
      </c>
    </row>
    <row r="363" spans="1:15" hidden="1" x14ac:dyDescent="0.3">
      <c r="A363" s="77">
        <v>36011</v>
      </c>
      <c r="B363" s="83" t="str">
        <f>VLOOKUP(tabSaldoAta[[#This Row],[CÓDIGO]],tabEstimativa[#Data],2,FALSE)</f>
        <v>TINTA P/ PISO - VERMELHO - LT C/ 18 L</v>
      </c>
      <c r="C363" s="82" t="s">
        <v>2073</v>
      </c>
      <c r="D363" s="80" t="s">
        <v>2074</v>
      </c>
      <c r="E363" s="81">
        <v>2019</v>
      </c>
      <c r="F363" s="78">
        <v>44050</v>
      </c>
      <c r="G363" s="264">
        <v>12</v>
      </c>
      <c r="H363" s="99">
        <v>20</v>
      </c>
      <c r="I363" s="78">
        <v>43522</v>
      </c>
      <c r="J363" s="181">
        <f>SUMIFS(tabConsumoAta[CONSUMIDO],tabConsumoAta[CÓDIGO],tabSaldoAta[[#This Row],[CÓDIGO]],tabConsumoAta[ATA],tabSaldoAta[[#This Row],[CHAVE]])</f>
        <v>0</v>
      </c>
      <c r="K363" s="181">
        <f>SUMIFS(tabAtaCessão[QUANTIDADE],tabAtaCessão[CÓDIGO],tabSaldoAta[[#This Row],[CÓDIGO]],tabAtaCessão[ATA],tabSaldoAta[[#This Row],[CHAVE]])</f>
        <v>0</v>
      </c>
      <c r="L363" s="162">
        <f>tabSaldoAta[[#This Row],[ESTIMATIVA]] - tabSaldoAta[[#This Row],[CONSUMO]] - tabSaldoAta[[#This Row],[CESSÃO]]</f>
        <v>20</v>
      </c>
      <c r="M363" s="92" t="s">
        <v>1551</v>
      </c>
      <c r="N363" s="93">
        <v>43698.366840277777</v>
      </c>
      <c r="O363" s="34" t="s">
        <v>1555</v>
      </c>
    </row>
    <row r="364" spans="1:15" hidden="1" x14ac:dyDescent="0.3">
      <c r="A364" s="77">
        <v>37528</v>
      </c>
      <c r="B364" s="83" t="str">
        <f>VLOOKUP(tabSaldoAta[[#This Row],[CÓDIGO]],tabEstimativa[#Data],2,FALSE)</f>
        <v>PARAFUSO CABECA REDONDA P/ FIXACAO DE VASO SANITARIO - 4,5</v>
      </c>
      <c r="C364" s="82" t="s">
        <v>3552</v>
      </c>
      <c r="D364" s="80" t="s">
        <v>3553</v>
      </c>
      <c r="E364" s="81">
        <v>2020</v>
      </c>
      <c r="F364" s="78">
        <v>44319</v>
      </c>
      <c r="G364" s="264">
        <v>12</v>
      </c>
      <c r="H364" s="99">
        <v>1000</v>
      </c>
      <c r="I364" s="78">
        <v>43733</v>
      </c>
      <c r="J364" s="181">
        <f>SUMIFS(tabConsumoAta[CONSUMIDO],tabConsumoAta[CÓDIGO],tabSaldoAta[[#This Row],[CÓDIGO]],tabConsumoAta[ATA],tabSaldoAta[[#This Row],[CHAVE]])</f>
        <v>0</v>
      </c>
      <c r="K364" s="181">
        <f>SUMIFS(tabAtaCessão[QUANTIDADE],tabAtaCessão[CÓDIGO],tabSaldoAta[[#This Row],[CÓDIGO]],tabAtaCessão[ATA],tabSaldoAta[[#This Row],[CHAVE]])</f>
        <v>0</v>
      </c>
      <c r="L364" s="162">
        <f>tabSaldoAta[[#This Row],[ESTIMATIVA]] - tabSaldoAta[[#This Row],[CONSUMO]] - tabSaldoAta[[#This Row],[CESSÃO]]</f>
        <v>1000</v>
      </c>
      <c r="M364" s="92" t="s">
        <v>1551</v>
      </c>
      <c r="N364" s="93">
        <v>43956.423831018517</v>
      </c>
      <c r="O364" s="34" t="s">
        <v>1555</v>
      </c>
    </row>
    <row r="365" spans="1:15" hidden="1" x14ac:dyDescent="0.3">
      <c r="A365" s="77">
        <v>40251</v>
      </c>
      <c r="B365" s="83" t="str">
        <f>VLOOKUP(tabSaldoAta[[#This Row],[CÓDIGO]],tabEstimativa[#Data],2,FALSE)</f>
        <v>DISCO DIAMANTADO (SECO) - DIAMETRO EXTERNO 110 MM E FURO 20 MM - CONFORME NORMAS ABNT</v>
      </c>
      <c r="C365" s="82" t="s">
        <v>1740</v>
      </c>
      <c r="D365" s="90">
        <v>70</v>
      </c>
      <c r="E365" s="91">
        <v>2019</v>
      </c>
      <c r="F365" s="78">
        <v>43889</v>
      </c>
      <c r="G365" s="264">
        <v>12</v>
      </c>
      <c r="H365" s="99">
        <v>100</v>
      </c>
      <c r="I365" s="78">
        <v>43392</v>
      </c>
      <c r="J365" s="181">
        <f>SUMIFS(tabConsumoAta[CONSUMIDO],tabConsumoAta[CÓDIGO],tabSaldoAta[[#This Row],[CÓDIGO]],tabConsumoAta[ATA],tabSaldoAta[[#This Row],[CHAVE]])</f>
        <v>85</v>
      </c>
      <c r="K365" s="181">
        <f>SUMIFS(tabAtaCessão[QUANTIDADE],tabAtaCessão[CÓDIGO],tabSaldoAta[[#This Row],[CÓDIGO]],tabAtaCessão[ATA],tabSaldoAta[[#This Row],[CHAVE]])</f>
        <v>15</v>
      </c>
      <c r="L365" s="162">
        <f>tabSaldoAta[[#This Row],[ESTIMATIVA]] - tabSaldoAta[[#This Row],[CONSUMO]] - tabSaldoAta[[#This Row],[CESSÃO]]</f>
        <v>0</v>
      </c>
      <c r="M365" s="92" t="s">
        <v>1551</v>
      </c>
      <c r="N365" s="93">
        <v>43684.621898148151</v>
      </c>
      <c r="O365" s="34" t="str">
        <f>"*"</f>
        <v>*</v>
      </c>
    </row>
    <row r="366" spans="1:15" hidden="1" x14ac:dyDescent="0.3">
      <c r="A366" s="77">
        <v>40251</v>
      </c>
      <c r="B366" s="83" t="str">
        <f>VLOOKUP(tabSaldoAta[[#This Row],[CÓDIGO]],tabEstimativa[#Data],2,FALSE)</f>
        <v>DISCO DIAMANTADO (SECO) - DIAMETRO EXTERNO 110 MM E FURO 20 MM - CONFORME NORMAS ABNT</v>
      </c>
      <c r="C366" s="82" t="s">
        <v>3465</v>
      </c>
      <c r="D366" s="80" t="s">
        <v>3466</v>
      </c>
      <c r="E366" s="81">
        <v>2020</v>
      </c>
      <c r="F366" s="78">
        <v>44267</v>
      </c>
      <c r="G366" s="264">
        <v>12</v>
      </c>
      <c r="H366" s="99">
        <v>600</v>
      </c>
      <c r="I366" s="78">
        <v>43762</v>
      </c>
      <c r="J366" s="181">
        <f>SUMIFS(tabConsumoAta[CONSUMIDO],tabConsumoAta[CÓDIGO],tabSaldoAta[[#This Row],[CÓDIGO]],tabConsumoAta[ATA],tabSaldoAta[[#This Row],[CHAVE]])</f>
        <v>600</v>
      </c>
      <c r="K366" s="181">
        <f>SUMIFS(tabAtaCessão[QUANTIDADE],tabAtaCessão[CÓDIGO],tabSaldoAta[[#This Row],[CÓDIGO]],tabAtaCessão[ATA],tabSaldoAta[[#This Row],[CHAVE]])</f>
        <v>0</v>
      </c>
      <c r="L366" s="162">
        <f>tabSaldoAta[[#This Row],[ESTIMATIVA]] - tabSaldoAta[[#This Row],[CONSUMO]] - tabSaldoAta[[#This Row],[CESSÃO]]</f>
        <v>0</v>
      </c>
      <c r="M366" s="92" t="s">
        <v>1551</v>
      </c>
      <c r="N366" s="93">
        <v>43903.564791666664</v>
      </c>
      <c r="O366" s="34" t="s">
        <v>1555</v>
      </c>
    </row>
    <row r="367" spans="1:15" hidden="1" x14ac:dyDescent="0.3">
      <c r="A367" s="77">
        <v>40685</v>
      </c>
      <c r="B367" s="83" t="str">
        <f>VLOOKUP(tabSaldoAta[[#This Row],[CÓDIGO]],tabEstimativa[#Data],2,FALSE)</f>
        <v>CABO FLEXÍVEL - 6 MM² - VERDE.</v>
      </c>
      <c r="C367" s="82" t="s">
        <v>1768</v>
      </c>
      <c r="D367" s="90">
        <v>126</v>
      </c>
      <c r="E367" s="91">
        <v>2019</v>
      </c>
      <c r="F367" s="78">
        <v>43957</v>
      </c>
      <c r="G367" s="264">
        <v>12</v>
      </c>
      <c r="H367" s="99">
        <v>1900</v>
      </c>
      <c r="I367" s="78">
        <v>43454</v>
      </c>
      <c r="J367" s="181">
        <f>SUMIFS(tabConsumoAta[CONSUMIDO],tabConsumoAta[CÓDIGO],tabSaldoAta[[#This Row],[CÓDIGO]],tabConsumoAta[ATA],tabSaldoAta[[#This Row],[CHAVE]])</f>
        <v>0</v>
      </c>
      <c r="K367" s="181">
        <f>SUMIFS(tabAtaCessão[QUANTIDADE],tabAtaCessão[CÓDIGO],tabSaldoAta[[#This Row],[CÓDIGO]],tabAtaCessão[ATA],tabSaldoAta[[#This Row],[CHAVE]])</f>
        <v>0</v>
      </c>
      <c r="L367" s="162">
        <f>tabSaldoAta[[#This Row],[ESTIMATIVA]] - tabSaldoAta[[#This Row],[CONSUMO]] - tabSaldoAta[[#This Row],[CESSÃO]]</f>
        <v>1900</v>
      </c>
      <c r="M367" s="92" t="s">
        <v>1551</v>
      </c>
      <c r="N367" s="93">
        <v>43684.621898148151</v>
      </c>
      <c r="O367" s="34" t="str">
        <f>"*"</f>
        <v>*</v>
      </c>
    </row>
    <row r="368" spans="1:15" hidden="1" x14ac:dyDescent="0.3">
      <c r="A368" s="77">
        <v>42566</v>
      </c>
      <c r="B368" s="83" t="str">
        <f>VLOOKUP(tabSaldoAta[[#This Row],[CÓDIGO]],tabEstimativa[#Data],2,FALSE)</f>
        <v>FOLHA DE PORTA - EM IMBUIA - 0,92 X 2,10 M</v>
      </c>
      <c r="C368" s="82" t="s">
        <v>1705</v>
      </c>
      <c r="D368" s="80" t="s">
        <v>2027</v>
      </c>
      <c r="E368" s="81">
        <v>2019</v>
      </c>
      <c r="F368" s="78">
        <v>43845</v>
      </c>
      <c r="G368" s="264">
        <v>12</v>
      </c>
      <c r="H368" s="99">
        <v>50</v>
      </c>
      <c r="I368" s="78">
        <v>43353</v>
      </c>
      <c r="J368" s="181">
        <f>SUMIFS(tabConsumoAta[CONSUMIDO],tabConsumoAta[CÓDIGO],tabSaldoAta[[#This Row],[CÓDIGO]],tabConsumoAta[ATA],tabSaldoAta[[#This Row],[CHAVE]])</f>
        <v>0</v>
      </c>
      <c r="K368" s="181">
        <f>SUMIFS(tabAtaCessão[QUANTIDADE],tabAtaCessão[CÓDIGO],tabSaldoAta[[#This Row],[CÓDIGO]],tabAtaCessão[ATA],tabSaldoAta[[#This Row],[CHAVE]])</f>
        <v>50</v>
      </c>
      <c r="L368" s="162">
        <f>tabSaldoAta[[#This Row],[ESTIMATIVA]] - tabSaldoAta[[#This Row],[CONSUMO]] - tabSaldoAta[[#This Row],[CESSÃO]]</f>
        <v>0</v>
      </c>
      <c r="M368" s="92" t="s">
        <v>1551</v>
      </c>
      <c r="N368" s="93">
        <v>43686.352280092593</v>
      </c>
      <c r="O368" s="34" t="s">
        <v>1555</v>
      </c>
    </row>
    <row r="369" spans="1:15" hidden="1" x14ac:dyDescent="0.3">
      <c r="A369" s="77">
        <v>42566</v>
      </c>
      <c r="B369" s="83" t="str">
        <f>VLOOKUP(tabSaldoAta[[#This Row],[CÓDIGO]],tabEstimativa[#Data],2,FALSE)</f>
        <v>FOLHA DE PORTA - EM IMBUIA - 0,92 X 2,10 M</v>
      </c>
      <c r="C369" s="82" t="s">
        <v>3516</v>
      </c>
      <c r="D369" s="80" t="s">
        <v>3530</v>
      </c>
      <c r="E369" s="81">
        <v>2020</v>
      </c>
      <c r="F369" s="78">
        <v>44285</v>
      </c>
      <c r="G369" s="264">
        <v>12</v>
      </c>
      <c r="H369" s="99">
        <v>60</v>
      </c>
      <c r="I369" s="78">
        <v>43763</v>
      </c>
      <c r="J369" s="181">
        <f>SUMIFS(tabConsumoAta[CONSUMIDO],tabConsumoAta[CÓDIGO],tabSaldoAta[[#This Row],[CÓDIGO]],tabConsumoAta[ATA],tabSaldoAta[[#This Row],[CHAVE]])</f>
        <v>60</v>
      </c>
      <c r="K369" s="181">
        <f>SUMIFS(tabAtaCessão[QUANTIDADE],tabAtaCessão[CÓDIGO],tabSaldoAta[[#This Row],[CÓDIGO]],tabAtaCessão[ATA],tabSaldoAta[[#This Row],[CHAVE]])</f>
        <v>0</v>
      </c>
      <c r="L369" s="162">
        <f>tabSaldoAta[[#This Row],[ESTIMATIVA]] - tabSaldoAta[[#This Row],[CONSUMO]] - tabSaldoAta[[#This Row],[CESSÃO]]</f>
        <v>0</v>
      </c>
      <c r="M369" s="92" t="s">
        <v>1551</v>
      </c>
      <c r="N369" s="93">
        <v>43945.640740740739</v>
      </c>
      <c r="O369" s="34" t="s">
        <v>1555</v>
      </c>
    </row>
    <row r="370" spans="1:15" hidden="1" x14ac:dyDescent="0.3">
      <c r="A370" s="77">
        <v>42854</v>
      </c>
      <c r="B370" s="83" t="str">
        <f>VLOOKUP(tabSaldoAta[[#This Row],[CÓDIGO]],tabEstimativa[#Data],2,FALSE)</f>
        <v>VELA(REFIL), PARA FILTRO MOD. AP 055</v>
      </c>
      <c r="C370" s="82" t="s">
        <v>3514</v>
      </c>
      <c r="D370" s="80" t="s">
        <v>3518</v>
      </c>
      <c r="E370" s="81">
        <v>2020</v>
      </c>
      <c r="F370" s="78">
        <v>44286</v>
      </c>
      <c r="G370" s="264">
        <v>12</v>
      </c>
      <c r="H370" s="99">
        <v>500</v>
      </c>
      <c r="I370" s="78">
        <v>43677</v>
      </c>
      <c r="J370" s="181">
        <f>SUMIFS(tabConsumoAta[CONSUMIDO],tabConsumoAta[CÓDIGO],tabSaldoAta[[#This Row],[CÓDIGO]],tabConsumoAta[ATA],tabSaldoAta[[#This Row],[CHAVE]])</f>
        <v>200</v>
      </c>
      <c r="K370" s="181">
        <f>SUMIFS(tabAtaCessão[QUANTIDADE],tabAtaCessão[CÓDIGO],tabSaldoAta[[#This Row],[CÓDIGO]],tabAtaCessão[ATA],tabSaldoAta[[#This Row],[CHAVE]])</f>
        <v>0</v>
      </c>
      <c r="L370" s="162">
        <f>tabSaldoAta[[#This Row],[ESTIMATIVA]] - tabSaldoAta[[#This Row],[CONSUMO]] - tabSaldoAta[[#This Row],[CESSÃO]]</f>
        <v>300</v>
      </c>
      <c r="M370" s="92" t="s">
        <v>1551</v>
      </c>
      <c r="N370" s="93">
        <v>43948.366064814814</v>
      </c>
      <c r="O370" s="34" t="s">
        <v>1555</v>
      </c>
    </row>
    <row r="371" spans="1:15" hidden="1" x14ac:dyDescent="0.3">
      <c r="A371" s="77">
        <v>44398</v>
      </c>
      <c r="B371" s="83" t="str">
        <f>VLOOKUP(tabSaldoAta[[#This Row],[CÓDIGO]],tabEstimativa[#Data],2,FALSE)</f>
        <v xml:space="preserve">TUBO DE FERRO TIPO METALON, 40 X 20 X 1,5 MM, BARRA COM 6 M. </v>
      </c>
      <c r="C371" s="82" t="s">
        <v>1689</v>
      </c>
      <c r="D371" s="80" t="s">
        <v>2016</v>
      </c>
      <c r="E371" s="81">
        <v>2018</v>
      </c>
      <c r="F371" s="78">
        <v>43819</v>
      </c>
      <c r="G371" s="264">
        <v>12</v>
      </c>
      <c r="H371" s="99">
        <v>1500</v>
      </c>
      <c r="I371" s="78">
        <v>43322</v>
      </c>
      <c r="J371" s="181">
        <f>SUMIFS(tabConsumoAta[CONSUMIDO],tabConsumoAta[CÓDIGO],tabSaldoAta[[#This Row],[CÓDIGO]],tabConsumoAta[ATA],tabSaldoAta[[#This Row],[CHAVE]])</f>
        <v>2100</v>
      </c>
      <c r="K371" s="181">
        <f>SUMIFS(tabAtaCessão[QUANTIDADE],tabAtaCessão[CÓDIGO],tabSaldoAta[[#This Row],[CÓDIGO]],tabAtaCessão[ATA],tabSaldoAta[[#This Row],[CHAVE]])</f>
        <v>0</v>
      </c>
      <c r="L371" s="162">
        <f>tabSaldoAta[[#This Row],[ESTIMATIVA]] - tabSaldoAta[[#This Row],[CONSUMO]] - tabSaldoAta[[#This Row],[CESSÃO]]</f>
        <v>-600</v>
      </c>
      <c r="M371" s="92" t="s">
        <v>1551</v>
      </c>
      <c r="N371" s="93">
        <v>43685.425092592595</v>
      </c>
      <c r="O371" s="34" t="s">
        <v>1555</v>
      </c>
    </row>
    <row r="372" spans="1:15" hidden="1" x14ac:dyDescent="0.3">
      <c r="A372" s="77">
        <v>44398</v>
      </c>
      <c r="B372" s="83" t="str">
        <f>VLOOKUP(tabSaldoAta[[#This Row],[CÓDIGO]],tabEstimativa[#Data],2,FALSE)</f>
        <v xml:space="preserve">TUBO DE FERRO TIPO METALON, 40 X 20 X 1,5 MM, BARRA COM 6 M. </v>
      </c>
      <c r="C372" s="82" t="s">
        <v>3552</v>
      </c>
      <c r="D372" s="80" t="s">
        <v>3553</v>
      </c>
      <c r="E372" s="81">
        <v>2020</v>
      </c>
      <c r="F372" s="78">
        <v>44319</v>
      </c>
      <c r="G372" s="264">
        <v>12</v>
      </c>
      <c r="H372" s="99">
        <v>2000</v>
      </c>
      <c r="I372" s="78">
        <v>43718</v>
      </c>
      <c r="J372" s="181">
        <f>SUMIFS(tabConsumoAta[CONSUMIDO],tabConsumoAta[CÓDIGO],tabSaldoAta[[#This Row],[CÓDIGO]],tabConsumoAta[ATA],tabSaldoAta[[#This Row],[CHAVE]])</f>
        <v>0</v>
      </c>
      <c r="K372" s="181">
        <f>SUMIFS(tabAtaCessão[QUANTIDADE],tabAtaCessão[CÓDIGO],tabSaldoAta[[#This Row],[CÓDIGO]],tabAtaCessão[ATA],tabSaldoAta[[#This Row],[CHAVE]])</f>
        <v>0</v>
      </c>
      <c r="L372" s="162">
        <f>tabSaldoAta[[#This Row],[ESTIMATIVA]] - tabSaldoAta[[#This Row],[CONSUMO]] - tabSaldoAta[[#This Row],[CESSÃO]]</f>
        <v>2000</v>
      </c>
      <c r="M372" s="92" t="s">
        <v>1551</v>
      </c>
      <c r="N372" s="93">
        <v>43958.340173611112</v>
      </c>
      <c r="O372" s="34" t="s">
        <v>1555</v>
      </c>
    </row>
    <row r="373" spans="1:15" hidden="1" x14ac:dyDescent="0.3">
      <c r="A373" s="77">
        <v>47447</v>
      </c>
      <c r="B373" s="83" t="str">
        <f>VLOOKUP(tabSaldoAta[[#This Row],[CÓDIGO]],tabEstimativa[#Data],2,FALSE)</f>
        <v>CARTOLINA - VERDE CLARO - 50 X 66 CM - GRAMATURA 180G/M2 (VARIAÇÃO +/- 05 CM).</v>
      </c>
      <c r="C373" s="82" t="s">
        <v>1570</v>
      </c>
      <c r="D373" s="121" t="s">
        <v>2085</v>
      </c>
      <c r="E373" s="122">
        <v>2019</v>
      </c>
      <c r="F373" s="78">
        <v>43922</v>
      </c>
      <c r="G373" s="264">
        <v>12</v>
      </c>
      <c r="H373" s="123">
        <v>40000</v>
      </c>
      <c r="I373" s="78">
        <v>43454</v>
      </c>
      <c r="J373" s="181">
        <f>SUMIFS(tabConsumoAta[CONSUMIDO],tabConsumoAta[CÓDIGO],tabSaldoAta[[#This Row],[CÓDIGO]],tabConsumoAta[ATA],tabSaldoAta[[#This Row],[CHAVE]])</f>
        <v>25000</v>
      </c>
      <c r="K373" s="181">
        <f>SUMIFS(tabAtaCessão[QUANTIDADE],tabAtaCessão[CÓDIGO],tabSaldoAta[[#This Row],[CÓDIGO]],tabAtaCessão[ATA],tabSaldoAta[[#This Row],[CHAVE]])</f>
        <v>0</v>
      </c>
      <c r="L373" s="162">
        <f>tabSaldoAta[[#This Row],[ESTIMATIVA]] - tabSaldoAta[[#This Row],[CONSUMO]] - tabSaldoAta[[#This Row],[CESSÃO]]</f>
        <v>15000</v>
      </c>
      <c r="M373" s="124" t="s">
        <v>1551</v>
      </c>
      <c r="N373" s="125">
        <v>43699.441400462965</v>
      </c>
      <c r="O373" s="34" t="s">
        <v>1555</v>
      </c>
    </row>
    <row r="374" spans="1:15" hidden="1" x14ac:dyDescent="0.3">
      <c r="A374" s="77">
        <v>47447</v>
      </c>
      <c r="B374" s="83" t="str">
        <f>VLOOKUP(tabSaldoAta[[#This Row],[CÓDIGO]],tabEstimativa[#Data],2,FALSE)</f>
        <v>CARTOLINA - VERDE CLARO - 50 X 66 CM - GRAMATURA 180G/M2 (VARIAÇÃO +/- 05 CM).</v>
      </c>
      <c r="C374" s="82" t="s">
        <v>3533</v>
      </c>
      <c r="D374" s="80" t="s">
        <v>3534</v>
      </c>
      <c r="E374" s="81">
        <v>2020</v>
      </c>
      <c r="F374" s="78">
        <v>44309</v>
      </c>
      <c r="G374" s="264">
        <v>12</v>
      </c>
      <c r="H374" s="99">
        <v>25000</v>
      </c>
      <c r="I374" s="78">
        <v>43818</v>
      </c>
      <c r="J374" s="181">
        <f>SUMIFS(tabConsumoAta[CONSUMIDO],tabConsumoAta[CÓDIGO],tabSaldoAta[[#This Row],[CÓDIGO]],tabConsumoAta[ATA],tabSaldoAta[[#This Row],[CHAVE]])</f>
        <v>15000</v>
      </c>
      <c r="K374" s="181">
        <f>SUMIFS(tabAtaCessão[QUANTIDADE],tabAtaCessão[CÓDIGO],tabSaldoAta[[#This Row],[CÓDIGO]],tabAtaCessão[ATA],tabSaldoAta[[#This Row],[CHAVE]])</f>
        <v>7500</v>
      </c>
      <c r="L374" s="162">
        <f>tabSaldoAta[[#This Row],[ESTIMATIVA]] - tabSaldoAta[[#This Row],[CONSUMO]] - tabSaldoAta[[#This Row],[CESSÃO]]</f>
        <v>2500</v>
      </c>
      <c r="M374" s="92" t="s">
        <v>1551</v>
      </c>
      <c r="N374" s="93">
        <v>43949.347546296296</v>
      </c>
      <c r="O374" s="34" t="s">
        <v>1555</v>
      </c>
    </row>
    <row r="375" spans="1:15" hidden="1" x14ac:dyDescent="0.3">
      <c r="A375" s="77">
        <v>49033</v>
      </c>
      <c r="B375" s="83" t="str">
        <f>VLOOKUP(tabSaldoAta[[#This Row],[CÓDIGO]],tabEstimativa[#Data],2,FALSE)</f>
        <v>FOLHA DE PORTA EM IMBUIA - MED: 0,82 X 2,10 M</v>
      </c>
      <c r="C375" s="82" t="s">
        <v>1713</v>
      </c>
      <c r="D375" s="80" t="s">
        <v>1453</v>
      </c>
      <c r="E375" s="81">
        <v>2019</v>
      </c>
      <c r="F375" s="78">
        <v>43850</v>
      </c>
      <c r="G375" s="264">
        <v>12</v>
      </c>
      <c r="H375" s="99">
        <v>70</v>
      </c>
      <c r="I375" s="78">
        <v>43353</v>
      </c>
      <c r="J375" s="181">
        <f>SUMIFS(tabConsumoAta[CONSUMIDO],tabConsumoAta[CÓDIGO],tabSaldoAta[[#This Row],[CÓDIGO]],tabConsumoAta[ATA],tabSaldoAta[[#This Row],[CHAVE]])</f>
        <v>35</v>
      </c>
      <c r="K375" s="181">
        <f>SUMIFS(tabAtaCessão[QUANTIDADE],tabAtaCessão[CÓDIGO],tabSaldoAta[[#This Row],[CÓDIGO]],tabAtaCessão[ATA],tabSaldoAta[[#This Row],[CHAVE]])</f>
        <v>0</v>
      </c>
      <c r="L375" s="162">
        <f>tabSaldoAta[[#This Row],[ESTIMATIVA]] - tabSaldoAta[[#This Row],[CONSUMO]] - tabSaldoAta[[#This Row],[CESSÃO]]</f>
        <v>35</v>
      </c>
      <c r="M375" s="92" t="s">
        <v>1551</v>
      </c>
      <c r="N375" s="93">
        <v>43711.450138888889</v>
      </c>
      <c r="O375" s="34" t="s">
        <v>1555</v>
      </c>
    </row>
    <row r="376" spans="1:15" hidden="1" x14ac:dyDescent="0.3">
      <c r="A376" s="77">
        <v>49033</v>
      </c>
      <c r="B376" s="83" t="str">
        <f>VLOOKUP(tabSaldoAta[[#This Row],[CÓDIGO]],tabEstimativa[#Data],2,FALSE)</f>
        <v>FOLHA DE PORTA EM IMBUIA - MED: 0,82 X 2,10 M</v>
      </c>
      <c r="C376" s="82" t="s">
        <v>1705</v>
      </c>
      <c r="D376" s="170" t="s">
        <v>2027</v>
      </c>
      <c r="E376" s="171">
        <v>2019</v>
      </c>
      <c r="F376" s="78">
        <v>43845</v>
      </c>
      <c r="G376" s="264">
        <v>12</v>
      </c>
      <c r="H376" s="172">
        <v>70</v>
      </c>
      <c r="I376" s="78">
        <v>43353</v>
      </c>
      <c r="J376" s="182">
        <f>SUMIFS(tabConsumoAta[CONSUMIDO],tabConsumoAta[CÓDIGO],tabSaldoAta[[#This Row],[CÓDIGO]],tabConsumoAta[ATA],tabSaldoAta[[#This Row],[CHAVE]])</f>
        <v>49</v>
      </c>
      <c r="K376" s="181">
        <f>SUMIFS(tabAtaCessão[QUANTIDADE],tabAtaCessão[CÓDIGO],tabSaldoAta[[#This Row],[CÓDIGO]],tabAtaCessão[ATA],tabSaldoAta[[#This Row],[CHAVE]])</f>
        <v>21</v>
      </c>
      <c r="L376" s="162">
        <f>tabSaldoAta[[#This Row],[ESTIMATIVA]] - tabSaldoAta[[#This Row],[CONSUMO]] - tabSaldoAta[[#This Row],[CESSÃO]]</f>
        <v>0</v>
      </c>
      <c r="M376" s="173" t="s">
        <v>1551</v>
      </c>
      <c r="N376" s="174">
        <v>43711.451168981483</v>
      </c>
      <c r="O376" s="34" t="s">
        <v>1555</v>
      </c>
    </row>
    <row r="377" spans="1:15" hidden="1" x14ac:dyDescent="0.3">
      <c r="A377" s="77">
        <v>49033</v>
      </c>
      <c r="B377" s="83" t="str">
        <f>VLOOKUP(tabSaldoAta[[#This Row],[CÓDIGO]],tabEstimativa[#Data],2,FALSE)</f>
        <v>FOLHA DE PORTA EM IMBUIA - MED: 0,82 X 2,10 M</v>
      </c>
      <c r="C377" s="82" t="s">
        <v>3516</v>
      </c>
      <c r="D377" s="80" t="s">
        <v>3530</v>
      </c>
      <c r="E377" s="81">
        <v>2020</v>
      </c>
      <c r="F377" s="78">
        <v>44285</v>
      </c>
      <c r="G377" s="264">
        <v>12</v>
      </c>
      <c r="H377" s="99">
        <v>100</v>
      </c>
      <c r="I377" s="78">
        <v>43763</v>
      </c>
      <c r="J377" s="181">
        <f>SUMIFS(tabConsumoAta[CONSUMIDO],tabConsumoAta[CÓDIGO],tabSaldoAta[[#This Row],[CÓDIGO]],tabConsumoAta[ATA],tabSaldoAta[[#This Row],[CHAVE]])</f>
        <v>45</v>
      </c>
      <c r="K377" s="181">
        <f>SUMIFS(tabAtaCessão[QUANTIDADE],tabAtaCessão[CÓDIGO],tabSaldoAta[[#This Row],[CÓDIGO]],tabAtaCessão[ATA],tabSaldoAta[[#This Row],[CHAVE]])</f>
        <v>0</v>
      </c>
      <c r="L377" s="162">
        <f>tabSaldoAta[[#This Row],[ESTIMATIVA]] - tabSaldoAta[[#This Row],[CONSUMO]] - tabSaldoAta[[#This Row],[CESSÃO]]</f>
        <v>55</v>
      </c>
      <c r="M377" s="92" t="s">
        <v>1551</v>
      </c>
      <c r="N377" s="93">
        <v>43945.640740740739</v>
      </c>
      <c r="O377" s="34" t="s">
        <v>1555</v>
      </c>
    </row>
    <row r="378" spans="1:15" hidden="1" x14ac:dyDescent="0.3">
      <c r="A378" s="77">
        <v>49254</v>
      </c>
      <c r="B378" s="83" t="e">
        <f>VLOOKUP(tabSaldoAta[[#This Row],[CÓDIGO]],tabEstimativa[#Data],2,FALSE)</f>
        <v>#N/A</v>
      </c>
      <c r="C378" s="82" t="s">
        <v>1597</v>
      </c>
      <c r="D378" s="80" t="s">
        <v>2041</v>
      </c>
      <c r="E378" s="81">
        <v>2018</v>
      </c>
      <c r="F378" s="78">
        <v>43677</v>
      </c>
      <c r="G378" s="264">
        <v>12</v>
      </c>
      <c r="H378" s="99">
        <v>6000</v>
      </c>
      <c r="I378" s="78">
        <v>43136</v>
      </c>
      <c r="J378" s="181">
        <f>SUMIFS(tabConsumoAta[CONSUMIDO],tabConsumoAta[CÓDIGO],tabSaldoAta[[#This Row],[CÓDIGO]],tabConsumoAta[ATA],tabSaldoAta[[#This Row],[CHAVE]])</f>
        <v>990</v>
      </c>
      <c r="K378" s="181">
        <f>SUMIFS(tabAtaCessão[QUANTIDADE],tabAtaCessão[CÓDIGO],tabSaldoAta[[#This Row],[CÓDIGO]],tabAtaCessão[ATA],tabSaldoAta[[#This Row],[CHAVE]])</f>
        <v>0</v>
      </c>
      <c r="L378" s="162">
        <f>tabSaldoAta[[#This Row],[ESTIMATIVA]] - tabSaldoAta[[#This Row],[CONSUMO]] - tabSaldoAta[[#This Row],[CESSÃO]]</f>
        <v>5010</v>
      </c>
      <c r="M378" s="92" t="s">
        <v>1551</v>
      </c>
      <c r="N378" s="93">
        <v>43686.454201388886</v>
      </c>
      <c r="O378" s="34" t="s">
        <v>1555</v>
      </c>
    </row>
    <row r="379" spans="1:15" hidden="1" x14ac:dyDescent="0.3">
      <c r="A379" s="77">
        <v>49685</v>
      </c>
      <c r="B379" s="83" t="str">
        <f>VLOOKUP(tabSaldoAta[[#This Row],[CÓDIGO]],tabEstimativa[#Data],2,FALSE)</f>
        <v>BLOCO DE CONCRETO COM FUNÇÃO ESTRUTURAL - 19 X 19 X 39 CM</v>
      </c>
      <c r="C379" s="82" t="s">
        <v>1648</v>
      </c>
      <c r="D379" s="90">
        <v>198</v>
      </c>
      <c r="E379" s="91">
        <v>2018</v>
      </c>
      <c r="F379" s="78">
        <v>43733</v>
      </c>
      <c r="G379" s="264">
        <v>12</v>
      </c>
      <c r="H379" s="99">
        <v>500</v>
      </c>
      <c r="I379" s="78">
        <v>43609</v>
      </c>
      <c r="J379" s="181">
        <f>SUMIFS(tabConsumoAta[CONSUMIDO],tabConsumoAta[CÓDIGO],tabSaldoAta[[#This Row],[CÓDIGO]],tabConsumoAta[ATA],tabSaldoAta[[#This Row],[CHAVE]])</f>
        <v>0</v>
      </c>
      <c r="K379" s="181">
        <f>SUMIFS(tabAtaCessão[QUANTIDADE],tabAtaCessão[CÓDIGO],tabSaldoAta[[#This Row],[CÓDIGO]],tabAtaCessão[ATA],tabSaldoAta[[#This Row],[CHAVE]])</f>
        <v>0</v>
      </c>
      <c r="L379" s="162">
        <f>tabSaldoAta[[#This Row],[ESTIMATIVA]] - tabSaldoAta[[#This Row],[CONSUMO]] - tabSaldoAta[[#This Row],[CESSÃO]]</f>
        <v>500</v>
      </c>
      <c r="M379" s="92" t="s">
        <v>1551</v>
      </c>
      <c r="N379" s="93">
        <v>43684.621898148151</v>
      </c>
      <c r="O379" s="34" t="str">
        <f>"*"</f>
        <v>*</v>
      </c>
    </row>
    <row r="380" spans="1:15" hidden="1" x14ac:dyDescent="0.3">
      <c r="A380" s="77">
        <v>49695</v>
      </c>
      <c r="B380" s="83" t="str">
        <f>VLOOKUP(tabSaldoAta[[#This Row],[CÓDIGO]],tabEstimativa[#Data],2,FALSE)</f>
        <v>MACANETA ALAVANCA CROMADA P/ PORTA DE MADEIRA</v>
      </c>
      <c r="C380" s="82" t="s">
        <v>1957</v>
      </c>
      <c r="D380" s="80" t="s">
        <v>2080</v>
      </c>
      <c r="E380" s="81">
        <v>2019</v>
      </c>
      <c r="F380" s="78">
        <v>44008</v>
      </c>
      <c r="G380" s="264">
        <v>12</v>
      </c>
      <c r="H380" s="99">
        <v>300</v>
      </c>
      <c r="I380" s="78">
        <v>43522</v>
      </c>
      <c r="J380" s="181">
        <f>SUMIFS(tabConsumoAta[CONSUMIDO],tabConsumoAta[CÓDIGO],tabSaldoAta[[#This Row],[CÓDIGO]],tabConsumoAta[ATA],tabSaldoAta[[#This Row],[CHAVE]])</f>
        <v>300</v>
      </c>
      <c r="K380" s="181">
        <f>SUMIFS(tabAtaCessão[QUANTIDADE],tabAtaCessão[CÓDIGO],tabSaldoAta[[#This Row],[CÓDIGO]],tabAtaCessão[ATA],tabSaldoAta[[#This Row],[CHAVE]])</f>
        <v>0</v>
      </c>
      <c r="L380" s="162">
        <f>tabSaldoAta[[#This Row],[ESTIMATIVA]] - tabSaldoAta[[#This Row],[CONSUMO]] - tabSaldoAta[[#This Row],[CESSÃO]]</f>
        <v>0</v>
      </c>
      <c r="M380" s="92" t="s">
        <v>1551</v>
      </c>
      <c r="N380" s="93">
        <v>43698.585543981484</v>
      </c>
      <c r="O380" s="34" t="s">
        <v>1555</v>
      </c>
    </row>
    <row r="381" spans="1:15" hidden="1" x14ac:dyDescent="0.3">
      <c r="A381" s="77">
        <v>49695</v>
      </c>
      <c r="B381" s="83" t="str">
        <f>VLOOKUP(tabSaldoAta[[#This Row],[CÓDIGO]],tabEstimativa[#Data],2,FALSE)</f>
        <v>MACANETA ALAVANCA CROMADA P/ PORTA DE MADEIRA</v>
      </c>
      <c r="C381" s="82" t="s">
        <v>3602</v>
      </c>
      <c r="D381" s="80" t="s">
        <v>3603</v>
      </c>
      <c r="E381" s="81">
        <v>2020</v>
      </c>
      <c r="F381" s="78">
        <v>44347</v>
      </c>
      <c r="G381" s="264">
        <v>12</v>
      </c>
      <c r="H381" s="99">
        <v>1000</v>
      </c>
      <c r="I381" s="78">
        <v>43875</v>
      </c>
      <c r="J381" s="181">
        <f>SUMIFS(tabConsumoAta[CONSUMIDO],tabConsumoAta[CÓDIGO],tabSaldoAta[[#This Row],[CÓDIGO]],tabConsumoAta[ATA],tabSaldoAta[[#This Row],[CHAVE]])</f>
        <v>0</v>
      </c>
      <c r="K381" s="181">
        <f>SUMIFS(tabAtaCessão[QUANTIDADE],tabAtaCessão[CÓDIGO],tabSaldoAta[[#This Row],[CÓDIGO]],tabAtaCessão[ATA],tabSaldoAta[[#This Row],[CHAVE]])</f>
        <v>0</v>
      </c>
      <c r="L381" s="162">
        <f>tabSaldoAta[[#This Row],[ESTIMATIVA]] - tabSaldoAta[[#This Row],[CONSUMO]] - tabSaldoAta[[#This Row],[CESSÃO]]</f>
        <v>1000</v>
      </c>
      <c r="M381" s="92" t="s">
        <v>1551</v>
      </c>
      <c r="N381" s="93">
        <v>43997.656956018516</v>
      </c>
      <c r="O381" s="34" t="s">
        <v>1555</v>
      </c>
    </row>
    <row r="382" spans="1:15" hidden="1" x14ac:dyDescent="0.3">
      <c r="A382" s="77">
        <v>49864</v>
      </c>
      <c r="B382" s="83" t="str">
        <f>VLOOKUP(tabSaldoAta[[#This Row],[CÓDIGO]],tabEstimativa[#Data],2,FALSE)</f>
        <v>GARRAFÃO TÉRMICO C/ TORNEIRA - CAPACIDADE DE 09 LITROS, CORES A DEFINIR</v>
      </c>
      <c r="C382" s="82" t="s">
        <v>2010</v>
      </c>
      <c r="D382" s="80" t="s">
        <v>2011</v>
      </c>
      <c r="E382" s="81">
        <v>2018</v>
      </c>
      <c r="F382" s="78">
        <v>43480</v>
      </c>
      <c r="G382" s="264">
        <v>12</v>
      </c>
      <c r="H382" s="99">
        <v>60</v>
      </c>
      <c r="I382" s="78">
        <v>43006</v>
      </c>
      <c r="J382" s="181">
        <f>SUMIFS(tabConsumoAta[CONSUMIDO],tabConsumoAta[CÓDIGO],tabSaldoAta[[#This Row],[CÓDIGO]],tabConsumoAta[ATA],tabSaldoAta[[#This Row],[CHAVE]])</f>
        <v>0</v>
      </c>
      <c r="K382" s="181">
        <f>SUMIFS(tabAtaCessão[QUANTIDADE],tabAtaCessão[CÓDIGO],tabSaldoAta[[#This Row],[CÓDIGO]],tabAtaCessão[ATA],tabSaldoAta[[#This Row],[CHAVE]])</f>
        <v>0</v>
      </c>
      <c r="L382" s="162">
        <f>tabSaldoAta[[#This Row],[ESTIMATIVA]] - tabSaldoAta[[#This Row],[CONSUMO]] - tabSaldoAta[[#This Row],[CESSÃO]]</f>
        <v>60</v>
      </c>
      <c r="M382" s="92" t="s">
        <v>1551</v>
      </c>
      <c r="N382" s="93">
        <v>43685.395995370367</v>
      </c>
      <c r="O382" s="34" t="s">
        <v>1555</v>
      </c>
    </row>
    <row r="383" spans="1:15" hidden="1" x14ac:dyDescent="0.3">
      <c r="A383" s="77">
        <v>49864</v>
      </c>
      <c r="B383" s="83" t="str">
        <f>VLOOKUP(tabSaldoAta[[#This Row],[CÓDIGO]],tabEstimativa[#Data],2,FALSE)</f>
        <v>GARRAFÃO TÉRMICO C/ TORNEIRA - CAPACIDADE DE 09 LITROS, CORES A DEFINIR</v>
      </c>
      <c r="C383" s="82" t="s">
        <v>1709</v>
      </c>
      <c r="D383" s="80" t="s">
        <v>2012</v>
      </c>
      <c r="E383" s="81">
        <v>2019</v>
      </c>
      <c r="F383" s="78">
        <v>43850</v>
      </c>
      <c r="G383" s="264">
        <v>12</v>
      </c>
      <c r="H383" s="99">
        <v>130</v>
      </c>
      <c r="I383" s="78">
        <v>43397</v>
      </c>
      <c r="J383" s="181">
        <f>SUMIFS(tabConsumoAta[CONSUMIDO],tabConsumoAta[CÓDIGO],tabSaldoAta[[#This Row],[CÓDIGO]],tabConsumoAta[ATA],tabSaldoAta[[#This Row],[CHAVE]])</f>
        <v>0</v>
      </c>
      <c r="K383" s="181">
        <f>SUMIFS(tabAtaCessão[QUANTIDADE],tabAtaCessão[CÓDIGO],tabSaldoAta[[#This Row],[CÓDIGO]],tabAtaCessão[ATA],tabSaldoAta[[#This Row],[CHAVE]])</f>
        <v>0</v>
      </c>
      <c r="L383" s="162">
        <f>tabSaldoAta[[#This Row],[ESTIMATIVA]] - tabSaldoAta[[#This Row],[CONSUMO]] - tabSaldoAta[[#This Row],[CESSÃO]]</f>
        <v>130</v>
      </c>
      <c r="M383" s="92" t="s">
        <v>1551</v>
      </c>
      <c r="N383" s="93">
        <v>43685.40420138889</v>
      </c>
      <c r="O383" s="34" t="s">
        <v>1555</v>
      </c>
    </row>
    <row r="384" spans="1:15" hidden="1" x14ac:dyDescent="0.3">
      <c r="A384" s="77">
        <v>50475</v>
      </c>
      <c r="B384" s="83" t="str">
        <f>VLOOKUP(tabSaldoAta[[#This Row],[CÓDIGO]],tabEstimativa[#Data],2,FALSE)</f>
        <v>CUMEEIRA DE BARRO COZIDO</v>
      </c>
      <c r="C384" s="82" t="s">
        <v>1567</v>
      </c>
      <c r="D384" s="90">
        <v>47</v>
      </c>
      <c r="E384" s="91">
        <v>2019</v>
      </c>
      <c r="F384" s="78">
        <v>43878</v>
      </c>
      <c r="G384" s="264">
        <v>12</v>
      </c>
      <c r="H384" s="99">
        <v>205</v>
      </c>
      <c r="I384" s="78">
        <v>43322</v>
      </c>
      <c r="J384" s="181">
        <f>SUMIFS(tabConsumoAta[CONSUMIDO],tabConsumoAta[CÓDIGO],tabSaldoAta[[#This Row],[CÓDIGO]],tabConsumoAta[ATA],tabSaldoAta[[#This Row],[CHAVE]])</f>
        <v>0</v>
      </c>
      <c r="K384" s="181">
        <f>SUMIFS(tabAtaCessão[QUANTIDADE],tabAtaCessão[CÓDIGO],tabSaldoAta[[#This Row],[CÓDIGO]],tabAtaCessão[ATA],tabSaldoAta[[#This Row],[CHAVE]])</f>
        <v>0</v>
      </c>
      <c r="L384" s="162">
        <f>tabSaldoAta[[#This Row],[ESTIMATIVA]] - tabSaldoAta[[#This Row],[CONSUMO]] - tabSaldoAta[[#This Row],[CESSÃO]]</f>
        <v>205</v>
      </c>
      <c r="M384" s="92" t="s">
        <v>1551</v>
      </c>
      <c r="N384" s="93">
        <v>43684.621898148151</v>
      </c>
      <c r="O384" s="34" t="str">
        <f>"*"</f>
        <v>*</v>
      </c>
    </row>
    <row r="385" spans="1:15" hidden="1" x14ac:dyDescent="0.3">
      <c r="A385" s="77">
        <v>50591</v>
      </c>
      <c r="B385" s="83" t="str">
        <f>VLOOKUP(tabSaldoAta[[#This Row],[CÓDIGO]],tabEstimativa[#Data],2,FALSE)</f>
        <v>FOLHA DE PORTA EM IMBUIA - MED: 0,72 X 2,10 M</v>
      </c>
      <c r="C385" s="82" t="s">
        <v>1713</v>
      </c>
      <c r="D385" s="80" t="s">
        <v>1453</v>
      </c>
      <c r="E385" s="81">
        <v>2019</v>
      </c>
      <c r="F385" s="78">
        <v>43850</v>
      </c>
      <c r="G385" s="264">
        <v>12</v>
      </c>
      <c r="H385" s="99">
        <v>60</v>
      </c>
      <c r="I385" s="78">
        <v>43353</v>
      </c>
      <c r="J385" s="181">
        <f>SUMIFS(tabConsumoAta[CONSUMIDO],tabConsumoAta[CÓDIGO],tabSaldoAta[[#This Row],[CÓDIGO]],tabConsumoAta[ATA],tabSaldoAta[[#This Row],[CHAVE]])</f>
        <v>0</v>
      </c>
      <c r="K385" s="181">
        <f>SUMIFS(tabAtaCessão[QUANTIDADE],tabAtaCessão[CÓDIGO],tabSaldoAta[[#This Row],[CÓDIGO]],tabAtaCessão[ATA],tabSaldoAta[[#This Row],[CHAVE]])</f>
        <v>14</v>
      </c>
      <c r="L385" s="162">
        <f>tabSaldoAta[[#This Row],[ESTIMATIVA]] - tabSaldoAta[[#This Row],[CONSUMO]] - tabSaldoAta[[#This Row],[CESSÃO]]</f>
        <v>46</v>
      </c>
      <c r="M385" s="92" t="s">
        <v>1551</v>
      </c>
      <c r="N385" s="93">
        <v>43685.70585648148</v>
      </c>
      <c r="O385" s="34" t="s">
        <v>1555</v>
      </c>
    </row>
    <row r="386" spans="1:15" hidden="1" x14ac:dyDescent="0.3">
      <c r="A386" s="77">
        <v>50591</v>
      </c>
      <c r="B386" s="83" t="str">
        <f>VLOOKUP(tabSaldoAta[[#This Row],[CÓDIGO]],tabEstimativa[#Data],2,FALSE)</f>
        <v>FOLHA DE PORTA EM IMBUIA - MED: 0,72 X 2,10 M</v>
      </c>
      <c r="C386" s="82" t="s">
        <v>1705</v>
      </c>
      <c r="D386" s="170" t="s">
        <v>2027</v>
      </c>
      <c r="E386" s="171">
        <v>2019</v>
      </c>
      <c r="F386" s="78">
        <v>43845</v>
      </c>
      <c r="G386" s="264">
        <v>12</v>
      </c>
      <c r="H386" s="172">
        <v>60</v>
      </c>
      <c r="I386" s="78">
        <v>43353</v>
      </c>
      <c r="J386" s="182">
        <f>SUMIFS(tabConsumoAta[CONSUMIDO],tabConsumoAta[CÓDIGO],tabSaldoAta[[#This Row],[CÓDIGO]],tabConsumoAta[ATA],tabSaldoAta[[#This Row],[CHAVE]])</f>
        <v>30</v>
      </c>
      <c r="K386" s="181">
        <f>SUMIFS(tabAtaCessão[QUANTIDADE],tabAtaCessão[CÓDIGO],tabSaldoAta[[#This Row],[CÓDIGO]],tabAtaCessão[ATA],tabSaldoAta[[#This Row],[CHAVE]])</f>
        <v>0</v>
      </c>
      <c r="L386" s="162">
        <f>tabSaldoAta[[#This Row],[ESTIMATIVA]] - tabSaldoAta[[#This Row],[CONSUMO]] - tabSaldoAta[[#This Row],[CESSÃO]]</f>
        <v>30</v>
      </c>
      <c r="M386" s="173" t="s">
        <v>1551</v>
      </c>
      <c r="N386" s="174">
        <v>43711.440787037034</v>
      </c>
      <c r="O386" s="34" t="s">
        <v>1555</v>
      </c>
    </row>
    <row r="387" spans="1:15" hidden="1" x14ac:dyDescent="0.3">
      <c r="A387" s="77">
        <v>50591</v>
      </c>
      <c r="B387" s="83" t="str">
        <f>VLOOKUP(tabSaldoAta[[#This Row],[CÓDIGO]],tabEstimativa[#Data],2,FALSE)</f>
        <v>FOLHA DE PORTA EM IMBUIA - MED: 0,72 X 2,10 M</v>
      </c>
      <c r="C387" s="82" t="s">
        <v>3516</v>
      </c>
      <c r="D387" s="80" t="s">
        <v>3530</v>
      </c>
      <c r="E387" s="81">
        <v>2020</v>
      </c>
      <c r="F387" s="78">
        <v>44285</v>
      </c>
      <c r="G387" s="264">
        <v>12</v>
      </c>
      <c r="H387" s="99">
        <v>50</v>
      </c>
      <c r="I387" s="78">
        <v>43763</v>
      </c>
      <c r="J387" s="181">
        <f>SUMIFS(tabConsumoAta[CONSUMIDO],tabConsumoAta[CÓDIGO],tabSaldoAta[[#This Row],[CÓDIGO]],tabConsumoAta[ATA],tabSaldoAta[[#This Row],[CHAVE]])</f>
        <v>0</v>
      </c>
      <c r="K387" s="181">
        <f>SUMIFS(tabAtaCessão[QUANTIDADE],tabAtaCessão[CÓDIGO],tabSaldoAta[[#This Row],[CÓDIGO]],tabAtaCessão[ATA],tabSaldoAta[[#This Row],[CHAVE]])</f>
        <v>0</v>
      </c>
      <c r="L387" s="162">
        <f>tabSaldoAta[[#This Row],[ESTIMATIVA]] - tabSaldoAta[[#This Row],[CONSUMO]] - tabSaldoAta[[#This Row],[CESSÃO]]</f>
        <v>50</v>
      </c>
      <c r="M387" s="92" t="s">
        <v>1551</v>
      </c>
      <c r="N387" s="93">
        <v>43945.640740740739</v>
      </c>
      <c r="O387" s="34" t="s">
        <v>1555</v>
      </c>
    </row>
    <row r="388" spans="1:15" hidden="1" x14ac:dyDescent="0.3">
      <c r="A388" s="77">
        <v>50797</v>
      </c>
      <c r="B388" s="83" t="str">
        <f>VLOOKUP(tabSaldoAta[[#This Row],[CÓDIGO]],tabEstimativa[#Data],2,FALSE)</f>
        <v>CHUVEIRO ELÉTRICO AUTOMÁTICO - CORPO EM PLÁSTICO 220V/5400W.</v>
      </c>
      <c r="C388" s="82" t="s">
        <v>1768</v>
      </c>
      <c r="D388" s="90">
        <v>126</v>
      </c>
      <c r="E388" s="91">
        <v>2019</v>
      </c>
      <c r="F388" s="78">
        <v>43957</v>
      </c>
      <c r="G388" s="264">
        <v>12</v>
      </c>
      <c r="H388" s="99">
        <v>350</v>
      </c>
      <c r="I388" s="78">
        <v>43454</v>
      </c>
      <c r="J388" s="181">
        <f>SUMIFS(tabConsumoAta[CONSUMIDO],tabConsumoAta[CÓDIGO],tabSaldoAta[[#This Row],[CÓDIGO]],tabConsumoAta[ATA],tabSaldoAta[[#This Row],[CHAVE]])</f>
        <v>300</v>
      </c>
      <c r="K388" s="181">
        <f>SUMIFS(tabAtaCessão[QUANTIDADE],tabAtaCessão[CÓDIGO],tabSaldoAta[[#This Row],[CÓDIGO]],tabAtaCessão[ATA],tabSaldoAta[[#This Row],[CHAVE]])</f>
        <v>0</v>
      </c>
      <c r="L388" s="162">
        <f>tabSaldoAta[[#This Row],[ESTIMATIVA]] - tabSaldoAta[[#This Row],[CONSUMO]] - tabSaldoAta[[#This Row],[CESSÃO]]</f>
        <v>50</v>
      </c>
      <c r="M388" s="92" t="s">
        <v>1551</v>
      </c>
      <c r="N388" s="93">
        <v>43684.621898148151</v>
      </c>
      <c r="O388" s="34" t="str">
        <f>"*"</f>
        <v>*</v>
      </c>
    </row>
    <row r="389" spans="1:15" hidden="1" x14ac:dyDescent="0.3">
      <c r="A389" s="77">
        <v>51334</v>
      </c>
      <c r="B389" s="83" t="str">
        <f>VLOOKUP(tabSaldoAta[[#This Row],[CÓDIGO]],tabEstimativa[#Data],2,FALSE)</f>
        <v>BLOCO DE CONCRETO COM FUNÇÃO ESTRUTURAL - 14 X 19 X 39 CM</v>
      </c>
      <c r="C389" s="82" t="s">
        <v>1648</v>
      </c>
      <c r="D389" s="90">
        <v>198</v>
      </c>
      <c r="E389" s="91">
        <v>2018</v>
      </c>
      <c r="F389" s="78">
        <v>43733</v>
      </c>
      <c r="G389" s="264">
        <v>12</v>
      </c>
      <c r="H389" s="99">
        <v>1000</v>
      </c>
      <c r="I389" s="78">
        <v>43609</v>
      </c>
      <c r="J389" s="181">
        <f>SUMIFS(tabConsumoAta[CONSUMIDO],tabConsumoAta[CÓDIGO],tabSaldoAta[[#This Row],[CÓDIGO]],tabConsumoAta[ATA],tabSaldoAta[[#This Row],[CHAVE]])</f>
        <v>0</v>
      </c>
      <c r="K389" s="181">
        <f>SUMIFS(tabAtaCessão[QUANTIDADE],tabAtaCessão[CÓDIGO],tabSaldoAta[[#This Row],[CÓDIGO]],tabAtaCessão[ATA],tabSaldoAta[[#This Row],[CHAVE]])</f>
        <v>0</v>
      </c>
      <c r="L389" s="162">
        <f>tabSaldoAta[[#This Row],[ESTIMATIVA]] - tabSaldoAta[[#This Row],[CONSUMO]] - tabSaldoAta[[#This Row],[CESSÃO]]</f>
        <v>1000</v>
      </c>
      <c r="M389" s="92" t="s">
        <v>1551</v>
      </c>
      <c r="N389" s="93">
        <v>43684.621898148151</v>
      </c>
      <c r="O389" s="34" t="str">
        <f>"*"</f>
        <v>*</v>
      </c>
    </row>
    <row r="390" spans="1:15" hidden="1" x14ac:dyDescent="0.3">
      <c r="A390" s="77">
        <v>51579</v>
      </c>
      <c r="B390" s="83" t="str">
        <f>VLOOKUP(tabSaldoAta[[#This Row],[CÓDIGO]],tabEstimativa[#Data],2,FALSE)</f>
        <v>GRAMPEADOR GRANDE, TAMANHO 26/6, MEDIDAS: 163 X 40 X 54 MM (VARIAÇÃO +/- 05 MM).</v>
      </c>
      <c r="C390" s="82" t="s">
        <v>1570</v>
      </c>
      <c r="D390" s="121" t="s">
        <v>2085</v>
      </c>
      <c r="E390" s="122">
        <v>2019</v>
      </c>
      <c r="F390" s="78">
        <v>43922</v>
      </c>
      <c r="G390" s="264">
        <v>12</v>
      </c>
      <c r="H390" s="123">
        <v>3000</v>
      </c>
      <c r="I390" s="78">
        <v>43454</v>
      </c>
      <c r="J390" s="181">
        <f>SUMIFS(tabConsumoAta[CONSUMIDO],tabConsumoAta[CÓDIGO],tabSaldoAta[[#This Row],[CÓDIGO]],tabConsumoAta[ATA],tabSaldoAta[[#This Row],[CHAVE]])</f>
        <v>1440</v>
      </c>
      <c r="K390" s="181">
        <f>SUMIFS(tabAtaCessão[QUANTIDADE],tabAtaCessão[CÓDIGO],tabSaldoAta[[#This Row],[CÓDIGO]],tabAtaCessão[ATA],tabSaldoAta[[#This Row],[CHAVE]])</f>
        <v>0</v>
      </c>
      <c r="L390" s="162">
        <f>tabSaldoAta[[#This Row],[ESTIMATIVA]] - tabSaldoAta[[#This Row],[CONSUMO]] - tabSaldoAta[[#This Row],[CESSÃO]]</f>
        <v>1560</v>
      </c>
      <c r="M390" s="124" t="s">
        <v>1551</v>
      </c>
      <c r="N390" s="125">
        <v>43699.441400462965</v>
      </c>
      <c r="O390" s="34" t="s">
        <v>1555</v>
      </c>
    </row>
    <row r="391" spans="1:15" hidden="1" x14ac:dyDescent="0.3">
      <c r="A391" s="77">
        <v>51579</v>
      </c>
      <c r="B391" s="83" t="str">
        <f>VLOOKUP(tabSaldoAta[[#This Row],[CÓDIGO]],tabEstimativa[#Data],2,FALSE)</f>
        <v>GRAMPEADOR GRANDE, TAMANHO 26/6, MEDIDAS: 163 X 40 X 54 MM (VARIAÇÃO +/- 05 MM).</v>
      </c>
      <c r="C391" s="82" t="s">
        <v>3533</v>
      </c>
      <c r="D391" s="80" t="s">
        <v>3534</v>
      </c>
      <c r="E391" s="81">
        <v>2020</v>
      </c>
      <c r="F391" s="78">
        <v>44309</v>
      </c>
      <c r="G391" s="264">
        <v>12</v>
      </c>
      <c r="H391" s="99">
        <v>1500</v>
      </c>
      <c r="I391" s="78">
        <v>43818</v>
      </c>
      <c r="J391" s="181">
        <f>SUMIFS(tabConsumoAta[CONSUMIDO],tabConsumoAta[CÓDIGO],tabSaldoAta[[#This Row],[CÓDIGO]],tabConsumoAta[ATA],tabSaldoAta[[#This Row],[CHAVE]])</f>
        <v>1050</v>
      </c>
      <c r="K391" s="181">
        <f>SUMIFS(tabAtaCessão[QUANTIDADE],tabAtaCessão[CÓDIGO],tabSaldoAta[[#This Row],[CÓDIGO]],tabAtaCessão[ATA],tabSaldoAta[[#This Row],[CHAVE]])</f>
        <v>0</v>
      </c>
      <c r="L391" s="162">
        <f>tabSaldoAta[[#This Row],[ESTIMATIVA]] - tabSaldoAta[[#This Row],[CONSUMO]] - tabSaldoAta[[#This Row],[CESSÃO]]</f>
        <v>450</v>
      </c>
      <c r="M391" s="92" t="s">
        <v>1551</v>
      </c>
      <c r="N391" s="93">
        <v>43948.44835648148</v>
      </c>
      <c r="O391" s="34" t="s">
        <v>1555</v>
      </c>
    </row>
    <row r="392" spans="1:15" ht="28.8" hidden="1" x14ac:dyDescent="0.3">
      <c r="A392" s="77">
        <v>52129</v>
      </c>
      <c r="B392" s="83" t="str">
        <f>VLOOKUP(tabSaldoAta[[#This Row],[CÓDIGO]],tabEstimativa[#Data],2,FALSE)</f>
        <v>DISCO DE CORTE PARA POLICORTE - MED. 10" DIAMETRO EXTERNO -3/4" DIAMETRO INTERNO - 1/8" ESPESSURA</v>
      </c>
      <c r="C392" s="82" t="s">
        <v>1740</v>
      </c>
      <c r="D392" s="90">
        <v>70</v>
      </c>
      <c r="E392" s="91">
        <v>2019</v>
      </c>
      <c r="F392" s="78">
        <v>43889</v>
      </c>
      <c r="G392" s="264">
        <v>12</v>
      </c>
      <c r="H392" s="99">
        <v>350</v>
      </c>
      <c r="I392" s="78">
        <v>43392</v>
      </c>
      <c r="J392" s="181">
        <f>SUMIFS(tabConsumoAta[CONSUMIDO],tabConsumoAta[CÓDIGO],tabSaldoAta[[#This Row],[CÓDIGO]],tabConsumoAta[ATA],tabSaldoAta[[#This Row],[CHAVE]])</f>
        <v>368</v>
      </c>
      <c r="K392" s="181">
        <f>SUMIFS(tabAtaCessão[QUANTIDADE],tabAtaCessão[CÓDIGO],tabSaldoAta[[#This Row],[CÓDIGO]],tabAtaCessão[ATA],tabSaldoAta[[#This Row],[CHAVE]])</f>
        <v>0</v>
      </c>
      <c r="L392" s="162">
        <f>tabSaldoAta[[#This Row],[ESTIMATIVA]] - tabSaldoAta[[#This Row],[CONSUMO]] - tabSaldoAta[[#This Row],[CESSÃO]]</f>
        <v>-18</v>
      </c>
      <c r="M392" s="92" t="s">
        <v>1551</v>
      </c>
      <c r="N392" s="93">
        <v>43684.621898148151</v>
      </c>
      <c r="O392" s="34" t="str">
        <f>"*"</f>
        <v>*</v>
      </c>
    </row>
    <row r="393" spans="1:15" hidden="1" x14ac:dyDescent="0.3">
      <c r="A393" s="77">
        <v>52946</v>
      </c>
      <c r="B393" s="83" t="str">
        <f>VLOOKUP(tabSaldoAta[[#This Row],[CÓDIGO]],tabEstimativa[#Data],2,FALSE)</f>
        <v>CAIXILHO DE FERRO PERFILADO, BASCULANTE - MEDIDAS: 0,80 X 0,60M</v>
      </c>
      <c r="C393" s="82" t="s">
        <v>1959</v>
      </c>
      <c r="D393" s="80" t="s">
        <v>2001</v>
      </c>
      <c r="E393" s="81">
        <v>2019</v>
      </c>
      <c r="F393" s="78">
        <v>44005</v>
      </c>
      <c r="G393" s="264">
        <v>12</v>
      </c>
      <c r="H393" s="99">
        <v>65</v>
      </c>
      <c r="I393" s="78">
        <v>43578</v>
      </c>
      <c r="J393" s="181">
        <f>SUMIFS(tabConsumoAta[CONSUMIDO],tabConsumoAta[CÓDIGO],tabSaldoAta[[#This Row],[CÓDIGO]],tabConsumoAta[ATA],tabSaldoAta[[#This Row],[CHAVE]])</f>
        <v>0</v>
      </c>
      <c r="K393" s="181">
        <f>SUMIFS(tabAtaCessão[QUANTIDADE],tabAtaCessão[CÓDIGO],tabSaldoAta[[#This Row],[CÓDIGO]],tabAtaCessão[ATA],tabSaldoAta[[#This Row],[CHAVE]])</f>
        <v>4</v>
      </c>
      <c r="L393" s="162">
        <f>tabSaldoAta[[#This Row],[ESTIMATIVA]] - tabSaldoAta[[#This Row],[CONSUMO]] - tabSaldoAta[[#This Row],[CESSÃO]]</f>
        <v>61</v>
      </c>
      <c r="M393" s="92" t="s">
        <v>1551</v>
      </c>
      <c r="N393" s="93">
        <v>43698.489652777775</v>
      </c>
      <c r="O393" s="34" t="s">
        <v>1555</v>
      </c>
    </row>
    <row r="394" spans="1:15" hidden="1" x14ac:dyDescent="0.3">
      <c r="A394" s="77">
        <v>52994</v>
      </c>
      <c r="B394" s="83" t="str">
        <f>VLOOKUP(tabSaldoAta[[#This Row],[CÓDIGO]],tabEstimativa[#Data],2,FALSE)</f>
        <v>LUVA DE REDUCAO EM PVC DE 1.1/2" X 1.1/4"</v>
      </c>
      <c r="C394" s="82" t="s">
        <v>1743</v>
      </c>
      <c r="D394" s="90">
        <v>76</v>
      </c>
      <c r="E394" s="91">
        <v>2019</v>
      </c>
      <c r="F394" s="78">
        <v>43899</v>
      </c>
      <c r="G394" s="264">
        <v>12</v>
      </c>
      <c r="H394" s="99">
        <v>50</v>
      </c>
      <c r="I394" s="78">
        <v>43418</v>
      </c>
      <c r="J394" s="181">
        <f>SUMIFS(tabConsumoAta[CONSUMIDO],tabConsumoAta[CÓDIGO],tabSaldoAta[[#This Row],[CÓDIGO]],tabConsumoAta[ATA],tabSaldoAta[[#This Row],[CHAVE]])</f>
        <v>0</v>
      </c>
      <c r="K394" s="181">
        <f>SUMIFS(tabAtaCessão[QUANTIDADE],tabAtaCessão[CÓDIGO],tabSaldoAta[[#This Row],[CÓDIGO]],tabAtaCessão[ATA],tabSaldoAta[[#This Row],[CHAVE]])</f>
        <v>0</v>
      </c>
      <c r="L394" s="162">
        <f>tabSaldoAta[[#This Row],[ESTIMATIVA]] - tabSaldoAta[[#This Row],[CONSUMO]] - tabSaldoAta[[#This Row],[CESSÃO]]</f>
        <v>50</v>
      </c>
      <c r="M394" s="92" t="s">
        <v>1551</v>
      </c>
      <c r="N394" s="93">
        <v>43684.621898148151</v>
      </c>
      <c r="O394" s="34" t="str">
        <f>"*"</f>
        <v>*</v>
      </c>
    </row>
    <row r="395" spans="1:15" hidden="1" x14ac:dyDescent="0.3">
      <c r="A395" s="77">
        <v>52994</v>
      </c>
      <c r="B395" s="83" t="str">
        <f>VLOOKUP(tabSaldoAta[[#This Row],[CÓDIGO]],tabEstimativa[#Data],2,FALSE)</f>
        <v>LUVA DE REDUCAO EM PVC DE 1.1/2" X 1.1/4"</v>
      </c>
      <c r="C395" s="82" t="s">
        <v>3541</v>
      </c>
      <c r="D395" s="80" t="s">
        <v>3542</v>
      </c>
      <c r="E395" s="81">
        <v>2020</v>
      </c>
      <c r="F395" s="78">
        <v>44313</v>
      </c>
      <c r="G395" s="264">
        <v>12</v>
      </c>
      <c r="H395" s="99">
        <v>30</v>
      </c>
      <c r="I395" s="78">
        <v>43762</v>
      </c>
      <c r="J395" s="181">
        <f>SUMIFS(tabConsumoAta[CONSUMIDO],tabConsumoAta[CÓDIGO],tabSaldoAta[[#This Row],[CÓDIGO]],tabConsumoAta[ATA],tabSaldoAta[[#This Row],[CHAVE]])</f>
        <v>110</v>
      </c>
      <c r="K395" s="181">
        <f>SUMIFS(tabAtaCessão[QUANTIDADE],tabAtaCessão[CÓDIGO],tabSaldoAta[[#This Row],[CÓDIGO]],tabAtaCessão[ATA],tabSaldoAta[[#This Row],[CHAVE]])</f>
        <v>0</v>
      </c>
      <c r="L395" s="162">
        <f>tabSaldoAta[[#This Row],[ESTIMATIVA]] - tabSaldoAta[[#This Row],[CONSUMO]] - tabSaldoAta[[#This Row],[CESSÃO]]</f>
        <v>-80</v>
      </c>
      <c r="M395" s="92" t="s">
        <v>1551</v>
      </c>
      <c r="N395" s="93">
        <v>43957.688599537039</v>
      </c>
      <c r="O395" s="34" t="s">
        <v>1555</v>
      </c>
    </row>
    <row r="396" spans="1:15" hidden="1" x14ac:dyDescent="0.3">
      <c r="A396" s="77">
        <v>53446</v>
      </c>
      <c r="B396" s="83" t="str">
        <f>VLOOKUP(tabSaldoAta[[#This Row],[CÓDIGO]],tabEstimativa[#Data],2,FALSE)</f>
        <v>REJUNTE BRANCO - SACO COM 1 KG</v>
      </c>
      <c r="C396" s="82" t="s">
        <v>1663</v>
      </c>
      <c r="D396" s="90">
        <v>228</v>
      </c>
      <c r="E396" s="91">
        <v>2018</v>
      </c>
      <c r="F396" s="78">
        <v>43787</v>
      </c>
      <c r="G396" s="264">
        <v>12</v>
      </c>
      <c r="H396" s="99">
        <v>1420</v>
      </c>
      <c r="I396" s="78">
        <v>43307</v>
      </c>
      <c r="J396" s="181">
        <f>SUMIFS(tabConsumoAta[CONSUMIDO],tabConsumoAta[CÓDIGO],tabSaldoAta[[#This Row],[CÓDIGO]],tabConsumoAta[ATA],tabSaldoAta[[#This Row],[CHAVE]])</f>
        <v>880</v>
      </c>
      <c r="K396" s="181">
        <f>SUMIFS(tabAtaCessão[QUANTIDADE],tabAtaCessão[CÓDIGO],tabSaldoAta[[#This Row],[CÓDIGO]],tabAtaCessão[ATA],tabSaldoAta[[#This Row],[CHAVE]])</f>
        <v>30</v>
      </c>
      <c r="L396" s="162">
        <f>tabSaldoAta[[#This Row],[ESTIMATIVA]] - tabSaldoAta[[#This Row],[CONSUMO]] - tabSaldoAta[[#This Row],[CESSÃO]]</f>
        <v>510</v>
      </c>
      <c r="M396" s="92" t="s">
        <v>1551</v>
      </c>
      <c r="N396" s="93">
        <v>43684.621898148151</v>
      </c>
      <c r="O396" s="34" t="str">
        <f>"*"</f>
        <v>*</v>
      </c>
    </row>
    <row r="397" spans="1:15" hidden="1" x14ac:dyDescent="0.3">
      <c r="A397" s="77">
        <v>53446</v>
      </c>
      <c r="B397" s="83" t="str">
        <f>VLOOKUP(tabSaldoAta[[#This Row],[CÓDIGO]],tabEstimativa[#Data],2,FALSE)</f>
        <v>REJUNTE BRANCO - SACO COM 1 KG</v>
      </c>
      <c r="C397" s="82" t="s">
        <v>3514</v>
      </c>
      <c r="D397" s="80" t="s">
        <v>3518</v>
      </c>
      <c r="E397" s="81">
        <v>2020</v>
      </c>
      <c r="F397" s="78">
        <v>44286</v>
      </c>
      <c r="G397" s="264">
        <v>12</v>
      </c>
      <c r="H397" s="99">
        <v>600</v>
      </c>
      <c r="I397" s="78">
        <v>43677</v>
      </c>
      <c r="J397" s="181">
        <f>SUMIFS(tabConsumoAta[CONSUMIDO],tabConsumoAta[CÓDIGO],tabSaldoAta[[#This Row],[CÓDIGO]],tabConsumoAta[ATA],tabSaldoAta[[#This Row],[CHAVE]])</f>
        <v>1095</v>
      </c>
      <c r="K397" s="181">
        <f>SUMIFS(tabAtaCessão[QUANTIDADE],tabAtaCessão[CÓDIGO],tabSaldoAta[[#This Row],[CÓDIGO]],tabAtaCessão[ATA],tabSaldoAta[[#This Row],[CHAVE]])</f>
        <v>0</v>
      </c>
      <c r="L397" s="162">
        <f>tabSaldoAta[[#This Row],[ESTIMATIVA]] - tabSaldoAta[[#This Row],[CONSUMO]] - tabSaldoAta[[#This Row],[CESSÃO]]</f>
        <v>-495</v>
      </c>
      <c r="M397" s="92" t="s">
        <v>1551</v>
      </c>
      <c r="N397" s="93">
        <v>43948.578784722224</v>
      </c>
      <c r="O397" s="34" t="s">
        <v>1555</v>
      </c>
    </row>
    <row r="398" spans="1:15" hidden="1" x14ac:dyDescent="0.3">
      <c r="A398" s="77">
        <v>53849</v>
      </c>
      <c r="B398" s="83" t="str">
        <f>VLOOKUP(tabSaldoAta[[#This Row],[CÓDIGO]],tabEstimativa[#Data],2,FALSE)</f>
        <v>REPARO P/ VALVULA DE DESCARGA 1 1/4" (MARCA DOCOL)</v>
      </c>
      <c r="C398" s="82" t="s">
        <v>1663</v>
      </c>
      <c r="D398" s="90">
        <v>228</v>
      </c>
      <c r="E398" s="91">
        <v>2018</v>
      </c>
      <c r="F398" s="78">
        <v>43787</v>
      </c>
      <c r="G398" s="264">
        <v>12</v>
      </c>
      <c r="H398" s="99">
        <v>30</v>
      </c>
      <c r="I398" s="78">
        <v>43307</v>
      </c>
      <c r="J398" s="181">
        <f>SUMIFS(tabConsumoAta[CONSUMIDO],tabConsumoAta[CÓDIGO],tabSaldoAta[[#This Row],[CÓDIGO]],tabConsumoAta[ATA],tabSaldoAta[[#This Row],[CHAVE]])</f>
        <v>0</v>
      </c>
      <c r="K398" s="181">
        <f>SUMIFS(tabAtaCessão[QUANTIDADE],tabAtaCessão[CÓDIGO],tabSaldoAta[[#This Row],[CÓDIGO]],tabAtaCessão[ATA],tabSaldoAta[[#This Row],[CHAVE]])</f>
        <v>0</v>
      </c>
      <c r="L398" s="162">
        <f>tabSaldoAta[[#This Row],[ESTIMATIVA]] - tabSaldoAta[[#This Row],[CONSUMO]] - tabSaldoAta[[#This Row],[CESSÃO]]</f>
        <v>30</v>
      </c>
      <c r="M398" s="92" t="s">
        <v>1551</v>
      </c>
      <c r="N398" s="93">
        <v>43684.621898148151</v>
      </c>
      <c r="O398" s="34" t="str">
        <f>"*"</f>
        <v>*</v>
      </c>
    </row>
    <row r="399" spans="1:15" hidden="1" x14ac:dyDescent="0.3">
      <c r="A399" s="77">
        <v>54019</v>
      </c>
      <c r="B399" s="83" t="str">
        <f>VLOOKUP(tabSaldoAta[[#This Row],[CÓDIGO]],tabEstimativa[#Data],2,FALSE)</f>
        <v>SAPATA INTERNA 38 X 38 MM</v>
      </c>
      <c r="C399" s="82" t="s">
        <v>2343</v>
      </c>
      <c r="D399" s="80" t="s">
        <v>2012</v>
      </c>
      <c r="E399" s="81">
        <v>2020</v>
      </c>
      <c r="F399" s="78">
        <v>44210</v>
      </c>
      <c r="G399" s="264">
        <v>12</v>
      </c>
      <c r="H399" s="99">
        <v>200</v>
      </c>
      <c r="I399" s="78">
        <v>43733</v>
      </c>
      <c r="J399" s="181">
        <f>SUMIFS(tabConsumoAta[CONSUMIDO],tabConsumoAta[CÓDIGO],tabSaldoAta[[#This Row],[CÓDIGO]],tabConsumoAta[ATA],tabSaldoAta[[#This Row],[CHAVE]])</f>
        <v>0</v>
      </c>
      <c r="K399" s="181">
        <f>SUMIFS(tabAtaCessão[QUANTIDADE],tabAtaCessão[CÓDIGO],tabSaldoAta[[#This Row],[CÓDIGO]],tabAtaCessão[ATA],tabSaldoAta[[#This Row],[CHAVE]])</f>
        <v>0</v>
      </c>
      <c r="L399" s="162">
        <f>tabSaldoAta[[#This Row],[ESTIMATIVA]] - tabSaldoAta[[#This Row],[CONSUMO]] - tabSaldoAta[[#This Row],[CESSÃO]]</f>
        <v>200</v>
      </c>
      <c r="M399" s="92" t="s">
        <v>1551</v>
      </c>
      <c r="N399" s="93">
        <v>43847.618692129632</v>
      </c>
      <c r="O399" s="34" t="s">
        <v>1555</v>
      </c>
    </row>
    <row r="400" spans="1:15" hidden="1" x14ac:dyDescent="0.3">
      <c r="A400" s="77">
        <v>54144</v>
      </c>
      <c r="B400" s="83" t="str">
        <f>VLOOKUP(tabSaldoAta[[#This Row],[CÓDIGO]],tabEstimativa[#Data],2,FALSE)</f>
        <v>JUNCAO INTERNA "I" - 38 X 38 MM</v>
      </c>
      <c r="C400" s="82" t="s">
        <v>2343</v>
      </c>
      <c r="D400" s="80" t="s">
        <v>2012</v>
      </c>
      <c r="E400" s="81">
        <v>2020</v>
      </c>
      <c r="F400" s="78">
        <v>44210</v>
      </c>
      <c r="G400" s="264">
        <v>12</v>
      </c>
      <c r="H400" s="99">
        <v>500</v>
      </c>
      <c r="I400" s="78">
        <v>43733</v>
      </c>
      <c r="J400" s="181">
        <f>SUMIFS(tabConsumoAta[CONSUMIDO],tabConsumoAta[CÓDIGO],tabSaldoAta[[#This Row],[CÓDIGO]],tabConsumoAta[ATA],tabSaldoAta[[#This Row],[CHAVE]])</f>
        <v>0</v>
      </c>
      <c r="K400" s="181">
        <f>SUMIFS(tabAtaCessão[QUANTIDADE],tabAtaCessão[CÓDIGO],tabSaldoAta[[#This Row],[CÓDIGO]],tabAtaCessão[ATA],tabSaldoAta[[#This Row],[CHAVE]])</f>
        <v>0</v>
      </c>
      <c r="L400" s="162">
        <f>tabSaldoAta[[#This Row],[ESTIMATIVA]] - tabSaldoAta[[#This Row],[CONSUMO]] - tabSaldoAta[[#This Row],[CESSÃO]]</f>
        <v>500</v>
      </c>
      <c r="M400" s="92" t="s">
        <v>1551</v>
      </c>
      <c r="N400" s="93">
        <v>43847.615706018521</v>
      </c>
      <c r="O400" s="34" t="s">
        <v>1555</v>
      </c>
    </row>
    <row r="401" spans="1:15" hidden="1" x14ac:dyDescent="0.3">
      <c r="A401" s="77">
        <v>54550</v>
      </c>
      <c r="B401" s="83" t="str">
        <f>VLOOKUP(tabSaldoAta[[#This Row],[CÓDIGO]],tabEstimativa[#Data],2,FALSE)</f>
        <v>TUBO DE FERRO METALON - 40 X 40 X 1,5MM - BARRA COM 6 METROS</v>
      </c>
      <c r="C401" s="82" t="s">
        <v>2066</v>
      </c>
      <c r="D401" s="80" t="s">
        <v>2067</v>
      </c>
      <c r="E401" s="81">
        <v>2019</v>
      </c>
      <c r="F401" s="78">
        <v>44058</v>
      </c>
      <c r="G401" s="264">
        <v>12</v>
      </c>
      <c r="H401" s="99">
        <v>500</v>
      </c>
      <c r="I401" s="78">
        <v>43322</v>
      </c>
      <c r="J401" s="181">
        <f>SUMIFS(tabConsumoAta[CONSUMIDO],tabConsumoAta[CÓDIGO],tabSaldoAta[[#This Row],[CÓDIGO]],tabConsumoAta[ATA],tabSaldoAta[[#This Row],[CHAVE]])</f>
        <v>0</v>
      </c>
      <c r="K401" s="181">
        <f>SUMIFS(tabAtaCessão[QUANTIDADE],tabAtaCessão[CÓDIGO],tabSaldoAta[[#This Row],[CÓDIGO]],tabAtaCessão[ATA],tabSaldoAta[[#This Row],[CHAVE]])</f>
        <v>100</v>
      </c>
      <c r="L401" s="162">
        <f>tabSaldoAta[[#This Row],[ESTIMATIVA]] - tabSaldoAta[[#This Row],[CONSUMO]] - tabSaldoAta[[#This Row],[CESSÃO]]</f>
        <v>400</v>
      </c>
      <c r="M401" s="92" t="s">
        <v>1551</v>
      </c>
      <c r="N401" s="93">
        <v>43808.684629629628</v>
      </c>
      <c r="O401" s="34" t="s">
        <v>1555</v>
      </c>
    </row>
    <row r="402" spans="1:15" hidden="1" x14ac:dyDescent="0.3">
      <c r="A402" s="77">
        <v>54550</v>
      </c>
      <c r="B402" s="83" t="str">
        <f>VLOOKUP(tabSaldoAta[[#This Row],[CÓDIGO]],tabEstimativa[#Data],2,FALSE)</f>
        <v>TUBO DE FERRO METALON - 40 X 40 X 1,5MM - BARRA COM 6 METROS</v>
      </c>
      <c r="C402" s="82" t="s">
        <v>3843</v>
      </c>
      <c r="D402" s="338" t="s">
        <v>3844</v>
      </c>
      <c r="E402" s="339">
        <v>2020</v>
      </c>
      <c r="F402" s="78">
        <v>44466</v>
      </c>
      <c r="G402" s="264">
        <v>12</v>
      </c>
      <c r="H402" s="340">
        <v>0</v>
      </c>
      <c r="I402" s="78">
        <v>43963</v>
      </c>
      <c r="J402" s="341">
        <f>SUMIFS(tabConsumoAta[CONSUMIDO],tabConsumoAta[CÓDIGO],tabSaldoAta[[#This Row],[CÓDIGO]],tabConsumoAta[ATA],tabSaldoAta[[#This Row],[CHAVE]])</f>
        <v>0</v>
      </c>
      <c r="K402" s="341">
        <f>SUMIFS(tabAtaCessão[QUANTIDADE],tabAtaCessão[CÓDIGO],tabSaldoAta[[#This Row],[CÓDIGO]],tabAtaCessão[ATA],tabSaldoAta[[#This Row],[CHAVE]])</f>
        <v>0</v>
      </c>
      <c r="L402" s="342">
        <f>tabSaldoAta[[#This Row],[ESTIMATIVA]] - tabSaldoAta[[#This Row],[CONSUMO]] - tabSaldoAta[[#This Row],[CESSÃO]]</f>
        <v>0</v>
      </c>
      <c r="M402" s="343" t="s">
        <v>2063</v>
      </c>
      <c r="N402" s="344">
        <v>44117.338148148148</v>
      </c>
      <c r="O402" s="34" t="s">
        <v>1555</v>
      </c>
    </row>
    <row r="403" spans="1:15" hidden="1" x14ac:dyDescent="0.3">
      <c r="A403" s="77">
        <v>54552</v>
      </c>
      <c r="B403" s="83" t="str">
        <f>VLOOKUP(tabSaldoAta[[#This Row],[CÓDIGO]],tabEstimativa[#Data],2,FALSE)</f>
        <v>TUBO DE FERRO METALON - 50 X 50 X 1,5MM - BARRA COM 6 METROS</v>
      </c>
      <c r="C403" s="82" t="s">
        <v>1689</v>
      </c>
      <c r="D403" s="80" t="s">
        <v>2016</v>
      </c>
      <c r="E403" s="81">
        <v>2018</v>
      </c>
      <c r="F403" s="78">
        <v>43819</v>
      </c>
      <c r="G403" s="264">
        <v>12</v>
      </c>
      <c r="H403" s="99">
        <v>500</v>
      </c>
      <c r="I403" s="78">
        <v>43322</v>
      </c>
      <c r="J403" s="181">
        <f>SUMIFS(tabConsumoAta[CONSUMIDO],tabConsumoAta[CÓDIGO],tabSaldoAta[[#This Row],[CÓDIGO]],tabConsumoAta[ATA],tabSaldoAta[[#This Row],[CHAVE]])</f>
        <v>492</v>
      </c>
      <c r="K403" s="181">
        <f>SUMIFS(tabAtaCessão[QUANTIDADE],tabAtaCessão[CÓDIGO],tabSaldoAta[[#This Row],[CÓDIGO]],tabAtaCessão[ATA],tabSaldoAta[[#This Row],[CHAVE]])</f>
        <v>0</v>
      </c>
      <c r="L403" s="162">
        <f>tabSaldoAta[[#This Row],[ESTIMATIVA]] - tabSaldoAta[[#This Row],[CONSUMO]] - tabSaldoAta[[#This Row],[CESSÃO]]</f>
        <v>8</v>
      </c>
      <c r="M403" s="92" t="s">
        <v>1551</v>
      </c>
      <c r="N403" s="93">
        <v>43685.451226851852</v>
      </c>
      <c r="O403" s="34" t="s">
        <v>1555</v>
      </c>
    </row>
    <row r="404" spans="1:15" hidden="1" x14ac:dyDescent="0.3">
      <c r="A404" s="77">
        <v>54552</v>
      </c>
      <c r="B404" s="83" t="str">
        <f>VLOOKUP(tabSaldoAta[[#This Row],[CÓDIGO]],tabEstimativa[#Data],2,FALSE)</f>
        <v>TUBO DE FERRO METALON - 50 X 50 X 1,5MM - BARRA COM 6 METROS</v>
      </c>
      <c r="C404" s="82" t="s">
        <v>3552</v>
      </c>
      <c r="D404" s="80" t="s">
        <v>3553</v>
      </c>
      <c r="E404" s="81">
        <v>2020</v>
      </c>
      <c r="F404" s="78">
        <v>44319</v>
      </c>
      <c r="G404" s="264">
        <v>12</v>
      </c>
      <c r="H404" s="99">
        <v>600</v>
      </c>
      <c r="I404" s="78">
        <v>43718</v>
      </c>
      <c r="J404" s="181">
        <f>SUMIFS(tabConsumoAta[CONSUMIDO],tabConsumoAta[CÓDIGO],tabSaldoAta[[#This Row],[CÓDIGO]],tabConsumoAta[ATA],tabSaldoAta[[#This Row],[CHAVE]])</f>
        <v>0</v>
      </c>
      <c r="K404" s="181">
        <f>SUMIFS(tabAtaCessão[QUANTIDADE],tabAtaCessão[CÓDIGO],tabSaldoAta[[#This Row],[CÓDIGO]],tabAtaCessão[ATA],tabSaldoAta[[#This Row],[CHAVE]])</f>
        <v>0</v>
      </c>
      <c r="L404" s="162">
        <f>tabSaldoAta[[#This Row],[ESTIMATIVA]] - tabSaldoAta[[#This Row],[CONSUMO]] - tabSaldoAta[[#This Row],[CESSÃO]]</f>
        <v>600</v>
      </c>
      <c r="M404" s="92" t="s">
        <v>1551</v>
      </c>
      <c r="N404" s="93">
        <v>43958.340173611112</v>
      </c>
      <c r="O404" s="34" t="s">
        <v>1555</v>
      </c>
    </row>
    <row r="405" spans="1:15" hidden="1" x14ac:dyDescent="0.3">
      <c r="A405" s="77">
        <v>54586</v>
      </c>
      <c r="B405" s="83" t="str">
        <f>VLOOKUP(tabSaldoAta[[#This Row],[CÓDIGO]],tabEstimativa[#Data],2,FALSE)</f>
        <v>COTOVELO 45 GRAUS EM PVC - RIGIDO SOLDAVEL - 6"- (150 MM) -</v>
      </c>
      <c r="C405" s="82" t="s">
        <v>1663</v>
      </c>
      <c r="D405" s="90">
        <v>228</v>
      </c>
      <c r="E405" s="91">
        <v>2018</v>
      </c>
      <c r="F405" s="78">
        <v>43787</v>
      </c>
      <c r="G405" s="264">
        <v>12</v>
      </c>
      <c r="H405" s="99">
        <v>10</v>
      </c>
      <c r="I405" s="78">
        <v>43307</v>
      </c>
      <c r="J405" s="181">
        <f>SUMIFS(tabConsumoAta[CONSUMIDO],tabConsumoAta[CÓDIGO],tabSaldoAta[[#This Row],[CÓDIGO]],tabConsumoAta[ATA],tabSaldoAta[[#This Row],[CHAVE]])</f>
        <v>0</v>
      </c>
      <c r="K405" s="181">
        <f>SUMIFS(tabAtaCessão[QUANTIDADE],tabAtaCessão[CÓDIGO],tabSaldoAta[[#This Row],[CÓDIGO]],tabAtaCessão[ATA],tabSaldoAta[[#This Row],[CHAVE]])</f>
        <v>0</v>
      </c>
      <c r="L405" s="162">
        <f>tabSaldoAta[[#This Row],[ESTIMATIVA]] - tabSaldoAta[[#This Row],[CONSUMO]] - tabSaldoAta[[#This Row],[CESSÃO]]</f>
        <v>10</v>
      </c>
      <c r="M405" s="92" t="s">
        <v>1551</v>
      </c>
      <c r="N405" s="93">
        <v>43684.621898148151</v>
      </c>
      <c r="O405" s="34" t="str">
        <f>"*"</f>
        <v>*</v>
      </c>
    </row>
    <row r="406" spans="1:15" hidden="1" x14ac:dyDescent="0.3">
      <c r="A406" s="77">
        <v>54586</v>
      </c>
      <c r="B406" s="83" t="str">
        <f>VLOOKUP(tabSaldoAta[[#This Row],[CÓDIGO]],tabEstimativa[#Data],2,FALSE)</f>
        <v>COTOVELO 45 GRAUS EM PVC - RIGIDO SOLDAVEL - 6"- (150 MM) -</v>
      </c>
      <c r="C406" s="82" t="s">
        <v>3514</v>
      </c>
      <c r="D406" s="80" t="s">
        <v>3518</v>
      </c>
      <c r="E406" s="81">
        <v>2020</v>
      </c>
      <c r="F406" s="78">
        <v>44286</v>
      </c>
      <c r="G406" s="264">
        <v>12</v>
      </c>
      <c r="H406" s="99">
        <v>10</v>
      </c>
      <c r="I406" s="78">
        <v>43307</v>
      </c>
      <c r="J406" s="181">
        <f>SUMIFS(tabConsumoAta[CONSUMIDO],tabConsumoAta[CÓDIGO],tabSaldoAta[[#This Row],[CÓDIGO]],tabConsumoAta[ATA],tabSaldoAta[[#This Row],[CHAVE]])</f>
        <v>10</v>
      </c>
      <c r="K406" s="181">
        <f>SUMIFS(tabAtaCessão[QUANTIDADE],tabAtaCessão[CÓDIGO],tabSaldoAta[[#This Row],[CÓDIGO]],tabAtaCessão[ATA],tabSaldoAta[[#This Row],[CHAVE]])</f>
        <v>0</v>
      </c>
      <c r="L406" s="162">
        <f>tabSaldoAta[[#This Row],[ESTIMATIVA]] - tabSaldoAta[[#This Row],[CONSUMO]] - tabSaldoAta[[#This Row],[CESSÃO]]</f>
        <v>0</v>
      </c>
      <c r="M406" s="92" t="s">
        <v>1551</v>
      </c>
      <c r="N406" s="93">
        <v>43948.366064814814</v>
      </c>
      <c r="O406" s="34" t="s">
        <v>1555</v>
      </c>
    </row>
    <row r="407" spans="1:15" hidden="1" x14ac:dyDescent="0.3">
      <c r="A407" s="77">
        <v>54587</v>
      </c>
      <c r="B407" s="83" t="str">
        <f>VLOOKUP(tabSaldoAta[[#This Row],[CÓDIGO]],tabEstimativa[#Data],2,FALSE)</f>
        <v>COTOVELO 90 GRAUS EM PVC - RIGIDO SOLDAVEL - 6"- (150 MM) -</v>
      </c>
      <c r="C407" s="82" t="s">
        <v>1663</v>
      </c>
      <c r="D407" s="90">
        <v>228</v>
      </c>
      <c r="E407" s="91">
        <v>2018</v>
      </c>
      <c r="F407" s="78">
        <v>43787</v>
      </c>
      <c r="G407" s="264">
        <v>12</v>
      </c>
      <c r="H407" s="99">
        <v>40</v>
      </c>
      <c r="I407" s="78">
        <v>43307</v>
      </c>
      <c r="J407" s="181">
        <f>SUMIFS(tabConsumoAta[CONSUMIDO],tabConsumoAta[CÓDIGO],tabSaldoAta[[#This Row],[CÓDIGO]],tabConsumoAta[ATA],tabSaldoAta[[#This Row],[CHAVE]])</f>
        <v>0</v>
      </c>
      <c r="K407" s="181">
        <f>SUMIFS(tabAtaCessão[QUANTIDADE],tabAtaCessão[CÓDIGO],tabSaldoAta[[#This Row],[CÓDIGO]],tabAtaCessão[ATA],tabSaldoAta[[#This Row],[CHAVE]])</f>
        <v>0</v>
      </c>
      <c r="L407" s="162">
        <f>tabSaldoAta[[#This Row],[ESTIMATIVA]] - tabSaldoAta[[#This Row],[CONSUMO]] - tabSaldoAta[[#This Row],[CESSÃO]]</f>
        <v>40</v>
      </c>
      <c r="M407" s="92" t="s">
        <v>1551</v>
      </c>
      <c r="N407" s="93">
        <v>43684.621898148151</v>
      </c>
      <c r="O407" s="34" t="str">
        <f>"*"</f>
        <v>*</v>
      </c>
    </row>
    <row r="408" spans="1:15" hidden="1" x14ac:dyDescent="0.3">
      <c r="A408" s="77">
        <v>54587</v>
      </c>
      <c r="B408" s="83" t="str">
        <f>VLOOKUP(tabSaldoAta[[#This Row],[CÓDIGO]],tabEstimativa[#Data],2,FALSE)</f>
        <v>COTOVELO 90 GRAUS EM PVC - RIGIDO SOLDAVEL - 6"- (150 MM) -</v>
      </c>
      <c r="C408" s="82" t="s">
        <v>3514</v>
      </c>
      <c r="D408" s="80" t="s">
        <v>3518</v>
      </c>
      <c r="E408" s="81">
        <v>2020</v>
      </c>
      <c r="F408" s="78">
        <v>44286</v>
      </c>
      <c r="G408" s="264">
        <v>12</v>
      </c>
      <c r="H408" s="99">
        <v>60</v>
      </c>
      <c r="I408" s="78">
        <v>43677</v>
      </c>
      <c r="J408" s="181">
        <f>SUMIFS(tabConsumoAta[CONSUMIDO],tabConsumoAta[CÓDIGO],tabSaldoAta[[#This Row],[CÓDIGO]],tabConsumoAta[ATA],tabSaldoAta[[#This Row],[CHAVE]])</f>
        <v>0</v>
      </c>
      <c r="K408" s="181">
        <f>SUMIFS(tabAtaCessão[QUANTIDADE],tabAtaCessão[CÓDIGO],tabSaldoAta[[#This Row],[CÓDIGO]],tabAtaCessão[ATA],tabSaldoAta[[#This Row],[CHAVE]])</f>
        <v>0</v>
      </c>
      <c r="L408" s="162">
        <f>tabSaldoAta[[#This Row],[ESTIMATIVA]] - tabSaldoAta[[#This Row],[CONSUMO]] - tabSaldoAta[[#This Row],[CESSÃO]]</f>
        <v>60</v>
      </c>
      <c r="M408" s="92" t="s">
        <v>1551</v>
      </c>
      <c r="N408" s="93">
        <v>43948.366064814814</v>
      </c>
      <c r="O408" s="34" t="s">
        <v>1555</v>
      </c>
    </row>
    <row r="409" spans="1:15" ht="57.6" hidden="1" x14ac:dyDescent="0.3">
      <c r="A409" s="77">
        <v>54668</v>
      </c>
      <c r="B409" s="83" t="str">
        <f>VLOOKUP(tabSaldoAta[[#This Row],[CÓDIGO]],tabEstimativa[#Data],2,FALSE)</f>
        <v>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v>
      </c>
      <c r="C409" s="82" t="s">
        <v>1774</v>
      </c>
      <c r="D409" s="203" t="s">
        <v>2148</v>
      </c>
      <c r="E409" s="204">
        <v>2019</v>
      </c>
      <c r="F409" s="78">
        <v>43971</v>
      </c>
      <c r="G409" s="264">
        <v>12</v>
      </c>
      <c r="H409" s="205">
        <v>160</v>
      </c>
      <c r="I409" s="78">
        <v>43434</v>
      </c>
      <c r="J409" s="206">
        <f>SUMIFS(tabConsumoAta[CONSUMIDO],tabConsumoAta[CÓDIGO],tabSaldoAta[[#This Row],[CÓDIGO]],tabConsumoAta[ATA],tabSaldoAta[[#This Row],[CHAVE]])</f>
        <v>0</v>
      </c>
      <c r="K409" s="181">
        <f>SUMIFS(tabAtaCessão[QUANTIDADE],tabAtaCessão[CÓDIGO],tabSaldoAta[[#This Row],[CÓDIGO]],tabAtaCessão[ATA],tabSaldoAta[[#This Row],[CHAVE]])</f>
        <v>0</v>
      </c>
      <c r="L409" s="207">
        <f>tabSaldoAta[[#This Row],[ESTIMATIVA]] - tabSaldoAta[[#This Row],[CONSUMO]] - tabSaldoAta[[#This Row],[CESSÃO]]</f>
        <v>160</v>
      </c>
      <c r="M409" s="208" t="s">
        <v>1551</v>
      </c>
      <c r="N409" s="209">
        <v>43732.323483796295</v>
      </c>
      <c r="O409" s="34" t="s">
        <v>1555</v>
      </c>
    </row>
    <row r="410" spans="1:15" x14ac:dyDescent="0.3">
      <c r="A410" s="77">
        <v>54680</v>
      </c>
      <c r="B410" s="83" t="str">
        <f>VLOOKUP(tabSaldoAta[[#This Row],[CÓDIGO]],tabEstimativa[#Data],2,FALSE)</f>
        <v>TELA DE ARAME GALVANIZADO - FIO 10 - MALHA 2.1/2" X 4 METROS DE ALTURA</v>
      </c>
      <c r="C410" s="82" t="s">
        <v>3702</v>
      </c>
      <c r="D410" s="80" t="s">
        <v>3703</v>
      </c>
      <c r="E410" s="81">
        <v>2020</v>
      </c>
      <c r="F410" s="78">
        <v>44383</v>
      </c>
      <c r="G410" s="264">
        <v>12</v>
      </c>
      <c r="H410" s="99">
        <v>400</v>
      </c>
      <c r="I410" s="78">
        <v>43875</v>
      </c>
      <c r="J410" s="181">
        <f>SUMIFS(tabConsumoAta[CONSUMIDO],tabConsumoAta[CÓDIGO],tabSaldoAta[[#This Row],[CÓDIGO]],tabConsumoAta[ATA],tabSaldoAta[[#This Row],[CHAVE]])</f>
        <v>0</v>
      </c>
      <c r="K410" s="181">
        <f>SUMIFS(tabAtaCessão[QUANTIDADE],tabAtaCessão[CÓDIGO],tabSaldoAta[[#This Row],[CÓDIGO]],tabAtaCessão[ATA],tabSaldoAta[[#This Row],[CHAVE]])</f>
        <v>0</v>
      </c>
      <c r="L410" s="162">
        <f>tabSaldoAta[[#This Row],[ESTIMATIVA]] - tabSaldoAta[[#This Row],[CONSUMO]] - tabSaldoAta[[#This Row],[CESSÃO]]</f>
        <v>400</v>
      </c>
      <c r="M410" s="92" t="s">
        <v>1551</v>
      </c>
      <c r="N410" s="93">
        <v>44025.633055555554</v>
      </c>
      <c r="O410" s="34" t="s">
        <v>1555</v>
      </c>
    </row>
    <row r="411" spans="1:15" hidden="1" x14ac:dyDescent="0.3">
      <c r="A411" s="77">
        <v>56519</v>
      </c>
      <c r="B411" s="83" t="str">
        <f>VLOOKUP(tabSaldoAta[[#This Row],[CÓDIGO]],tabEstimativa[#Data],2,FALSE)</f>
        <v>FOLHA DE PORTA TIPO MEXICANA - MED.: 0,82 X 2,10 M</v>
      </c>
      <c r="C411" s="82" t="s">
        <v>1705</v>
      </c>
      <c r="D411" s="80" t="s">
        <v>2027</v>
      </c>
      <c r="E411" s="81">
        <v>2019</v>
      </c>
      <c r="F411" s="78">
        <v>43845</v>
      </c>
      <c r="G411" s="264">
        <v>12</v>
      </c>
      <c r="H411" s="99">
        <v>40</v>
      </c>
      <c r="I411" s="78">
        <v>43353</v>
      </c>
      <c r="J411" s="181">
        <f>SUMIFS(tabConsumoAta[CONSUMIDO],tabConsumoAta[CÓDIGO],tabSaldoAta[[#This Row],[CÓDIGO]],tabConsumoAta[ATA],tabSaldoAta[[#This Row],[CHAVE]])</f>
        <v>34</v>
      </c>
      <c r="K411" s="181">
        <f>SUMIFS(tabAtaCessão[QUANTIDADE],tabAtaCessão[CÓDIGO],tabSaldoAta[[#This Row],[CÓDIGO]],tabAtaCessão[ATA],tabSaldoAta[[#This Row],[CHAVE]])</f>
        <v>2</v>
      </c>
      <c r="L411" s="162">
        <f>tabSaldoAta[[#This Row],[ESTIMATIVA]] - tabSaldoAta[[#This Row],[CONSUMO]] - tabSaldoAta[[#This Row],[CESSÃO]]</f>
        <v>4</v>
      </c>
      <c r="M411" s="92" t="s">
        <v>1551</v>
      </c>
      <c r="N411" s="93">
        <v>43685.661817129629</v>
      </c>
      <c r="O411" s="34" t="s">
        <v>1555</v>
      </c>
    </row>
    <row r="412" spans="1:15" hidden="1" x14ac:dyDescent="0.3">
      <c r="A412" s="77">
        <v>56519</v>
      </c>
      <c r="B412" s="83" t="s">
        <v>155</v>
      </c>
      <c r="C412" s="82" t="s">
        <v>1713</v>
      </c>
      <c r="D412" s="170" t="s">
        <v>1453</v>
      </c>
      <c r="E412" s="171">
        <v>2019</v>
      </c>
      <c r="F412" s="78">
        <v>43850</v>
      </c>
      <c r="G412" s="264">
        <v>12</v>
      </c>
      <c r="H412" s="172">
        <v>40</v>
      </c>
      <c r="I412" s="78">
        <v>43353</v>
      </c>
      <c r="J412" s="182">
        <f>SUMIFS(tabConsumoAta[CONSUMIDO],tabConsumoAta[CÓDIGO],tabSaldoAta[[#This Row],[CÓDIGO]],tabConsumoAta[ATA],tabSaldoAta[[#This Row],[CHAVE]])</f>
        <v>15</v>
      </c>
      <c r="K412" s="181">
        <f>SUMIFS(tabAtaCessão[QUANTIDADE],tabAtaCessão[CÓDIGO],tabSaldoAta[[#This Row],[CÓDIGO]],tabAtaCessão[ATA],tabSaldoAta[[#This Row],[CHAVE]])</f>
        <v>0</v>
      </c>
      <c r="L412" s="162">
        <f>tabSaldoAta[[#This Row],[ESTIMATIVA]] - tabSaldoAta[[#This Row],[CONSUMO]] - tabSaldoAta[[#This Row],[CESSÃO]]</f>
        <v>25</v>
      </c>
      <c r="M412" s="34" t="s">
        <v>1551</v>
      </c>
      <c r="N412" s="174">
        <v>43711.436099537037</v>
      </c>
      <c r="O412" s="34" t="str">
        <f>"*"</f>
        <v>*</v>
      </c>
    </row>
    <row r="413" spans="1:15" hidden="1" x14ac:dyDescent="0.3">
      <c r="A413" s="77">
        <v>56519</v>
      </c>
      <c r="B413" s="83" t="str">
        <f>VLOOKUP(tabSaldoAta[[#This Row],[CÓDIGO]],tabEstimativa[#Data],2,FALSE)</f>
        <v>FOLHA DE PORTA TIPO MEXICANA - MED.: 0,82 X 2,10 M</v>
      </c>
      <c r="C413" s="82" t="s">
        <v>3516</v>
      </c>
      <c r="D413" s="80" t="s">
        <v>3530</v>
      </c>
      <c r="E413" s="81">
        <v>2020</v>
      </c>
      <c r="F413" s="78">
        <v>44285</v>
      </c>
      <c r="G413" s="264">
        <v>12</v>
      </c>
      <c r="H413" s="99">
        <v>80</v>
      </c>
      <c r="I413" s="78">
        <v>43763</v>
      </c>
      <c r="J413" s="181">
        <f>SUMIFS(tabConsumoAta[CONSUMIDO],tabConsumoAta[CÓDIGO],tabSaldoAta[[#This Row],[CÓDIGO]],tabConsumoAta[ATA],tabSaldoAta[[#This Row],[CHAVE]])</f>
        <v>45</v>
      </c>
      <c r="K413" s="181">
        <f>SUMIFS(tabAtaCessão[QUANTIDADE],tabAtaCessão[CÓDIGO],tabSaldoAta[[#This Row],[CÓDIGO]],tabAtaCessão[ATA],tabSaldoAta[[#This Row],[CHAVE]])</f>
        <v>0</v>
      </c>
      <c r="L413" s="162">
        <f>tabSaldoAta[[#This Row],[ESTIMATIVA]] - tabSaldoAta[[#This Row],[CONSUMO]] - tabSaldoAta[[#This Row],[CESSÃO]]</f>
        <v>35</v>
      </c>
      <c r="M413" s="92" t="s">
        <v>1551</v>
      </c>
      <c r="N413" s="93">
        <v>43945.640740740739</v>
      </c>
      <c r="O413" s="34" t="s">
        <v>1555</v>
      </c>
    </row>
    <row r="414" spans="1:15" hidden="1" x14ac:dyDescent="0.3">
      <c r="A414" s="77">
        <v>56520</v>
      </c>
      <c r="B414" s="83" t="str">
        <f>VLOOKUP(tabSaldoAta[[#This Row],[CÓDIGO]],tabEstimativa[#Data],2,FALSE)</f>
        <v>FOLHA DE PORTA TIPO MEXICANA - MED.: 0,92 X 2,10 M</v>
      </c>
      <c r="C414" s="82" t="s">
        <v>1713</v>
      </c>
      <c r="D414" s="80" t="s">
        <v>1453</v>
      </c>
      <c r="E414" s="81">
        <v>2019</v>
      </c>
      <c r="F414" s="78">
        <v>43850</v>
      </c>
      <c r="G414" s="264">
        <v>12</v>
      </c>
      <c r="H414" s="99">
        <v>60</v>
      </c>
      <c r="I414" s="78">
        <v>43353</v>
      </c>
      <c r="J414" s="181">
        <f>SUMIFS(tabConsumoAta[CONSUMIDO],tabConsumoAta[CÓDIGO],tabSaldoAta[[#This Row],[CÓDIGO]],tabConsumoAta[ATA],tabSaldoAta[[#This Row],[CHAVE]])</f>
        <v>9</v>
      </c>
      <c r="K414" s="181">
        <f>SUMIFS(tabAtaCessão[QUANTIDADE],tabAtaCessão[CÓDIGO],tabSaldoAta[[#This Row],[CÓDIGO]],tabAtaCessão[ATA],tabSaldoAta[[#This Row],[CHAVE]])</f>
        <v>11</v>
      </c>
      <c r="L414" s="162">
        <f>tabSaldoAta[[#This Row],[ESTIMATIVA]] - tabSaldoAta[[#This Row],[CONSUMO]] - tabSaldoAta[[#This Row],[CESSÃO]]</f>
        <v>40</v>
      </c>
      <c r="M414" s="92" t="s">
        <v>1551</v>
      </c>
      <c r="N414" s="93">
        <v>43685.70585648148</v>
      </c>
      <c r="O414" s="34" t="s">
        <v>1555</v>
      </c>
    </row>
    <row r="415" spans="1:15" hidden="1" x14ac:dyDescent="0.3">
      <c r="A415" s="77">
        <v>56520</v>
      </c>
      <c r="B415" s="83" t="str">
        <f>VLOOKUP(tabSaldoAta[[#This Row],[CÓDIGO]],tabEstimativa[#Data],2,FALSE)</f>
        <v>FOLHA DE PORTA TIPO MEXICANA - MED.: 0,92 X 2,10 M</v>
      </c>
      <c r="C415" s="82" t="s">
        <v>1705</v>
      </c>
      <c r="D415" s="170" t="s">
        <v>2027</v>
      </c>
      <c r="E415" s="171">
        <v>2019</v>
      </c>
      <c r="F415" s="78">
        <v>43845</v>
      </c>
      <c r="G415" s="264">
        <v>12</v>
      </c>
      <c r="H415" s="172">
        <v>60</v>
      </c>
      <c r="I415" s="78">
        <v>43353</v>
      </c>
      <c r="J415" s="182">
        <f>SUMIFS(tabConsumoAta[CONSUMIDO],tabConsumoAta[CÓDIGO],tabSaldoAta[[#This Row],[CÓDIGO]],tabConsumoAta[ATA],tabSaldoAta[[#This Row],[CHAVE]])</f>
        <v>48</v>
      </c>
      <c r="K415" s="181">
        <f>SUMIFS(tabAtaCessão[QUANTIDADE],tabAtaCessão[CÓDIGO],tabSaldoAta[[#This Row],[CÓDIGO]],tabAtaCessão[ATA],tabSaldoAta[[#This Row],[CHAVE]])</f>
        <v>12</v>
      </c>
      <c r="L415" s="162">
        <f>tabSaldoAta[[#This Row],[ESTIMATIVA]] - tabSaldoAta[[#This Row],[CONSUMO]] - tabSaldoAta[[#This Row],[CESSÃO]]</f>
        <v>0</v>
      </c>
      <c r="M415" s="173" t="s">
        <v>1551</v>
      </c>
      <c r="N415" s="174">
        <v>43711.440787037034</v>
      </c>
      <c r="O415" s="34" t="s">
        <v>1555</v>
      </c>
    </row>
    <row r="416" spans="1:15" hidden="1" x14ac:dyDescent="0.3">
      <c r="A416" s="77">
        <v>56520</v>
      </c>
      <c r="B416" s="83" t="str">
        <f>VLOOKUP(tabSaldoAta[[#This Row],[CÓDIGO]],tabEstimativa[#Data],2,FALSE)</f>
        <v>FOLHA DE PORTA TIPO MEXICANA - MED.: 0,92 X 2,10 M</v>
      </c>
      <c r="C416" s="82" t="s">
        <v>3516</v>
      </c>
      <c r="D416" s="80" t="s">
        <v>3530</v>
      </c>
      <c r="E416" s="81">
        <v>2020</v>
      </c>
      <c r="F416" s="78">
        <v>44285</v>
      </c>
      <c r="G416" s="264">
        <v>12</v>
      </c>
      <c r="H416" s="99">
        <v>100</v>
      </c>
      <c r="I416" s="78">
        <v>43763</v>
      </c>
      <c r="J416" s="181">
        <f>SUMIFS(tabConsumoAta[CONSUMIDO],tabConsumoAta[CÓDIGO],tabSaldoAta[[#This Row],[CÓDIGO]],tabConsumoAta[ATA],tabSaldoAta[[#This Row],[CHAVE]])</f>
        <v>75</v>
      </c>
      <c r="K416" s="181">
        <f>SUMIFS(tabAtaCessão[QUANTIDADE],tabAtaCessão[CÓDIGO],tabSaldoAta[[#This Row],[CÓDIGO]],tabAtaCessão[ATA],tabSaldoAta[[#This Row],[CHAVE]])</f>
        <v>0</v>
      </c>
      <c r="L416" s="162">
        <f>tabSaldoAta[[#This Row],[ESTIMATIVA]] - tabSaldoAta[[#This Row],[CONSUMO]] - tabSaldoAta[[#This Row],[CESSÃO]]</f>
        <v>25</v>
      </c>
      <c r="M416" s="92" t="s">
        <v>1551</v>
      </c>
      <c r="N416" s="93">
        <v>43945.64570601852</v>
      </c>
      <c r="O416" s="34" t="s">
        <v>1555</v>
      </c>
    </row>
    <row r="417" spans="1:15" hidden="1" x14ac:dyDescent="0.3">
      <c r="A417" s="77">
        <v>57598</v>
      </c>
      <c r="B417" s="83" t="str">
        <f>VLOOKUP(tabSaldoAta[[#This Row],[CÓDIGO]],tabEstimativa[#Data],2,FALSE)</f>
        <v>REJUNTE CINZA CLARO - SACO COM 1 KG</v>
      </c>
      <c r="C417" s="82" t="s">
        <v>1663</v>
      </c>
      <c r="D417" s="90">
        <v>228</v>
      </c>
      <c r="E417" s="91">
        <v>2018</v>
      </c>
      <c r="F417" s="78">
        <v>43787</v>
      </c>
      <c r="G417" s="264">
        <v>12</v>
      </c>
      <c r="H417" s="99">
        <v>1350</v>
      </c>
      <c r="I417" s="78">
        <v>43307</v>
      </c>
      <c r="J417" s="181">
        <f>SUMIFS(tabConsumoAta[CONSUMIDO],tabConsumoAta[CÓDIGO],tabSaldoAta[[#This Row],[CÓDIGO]],tabConsumoAta[ATA],tabSaldoAta[[#This Row],[CHAVE]])</f>
        <v>800</v>
      </c>
      <c r="K417" s="181">
        <f>SUMIFS(tabAtaCessão[QUANTIDADE],tabAtaCessão[CÓDIGO],tabSaldoAta[[#This Row],[CÓDIGO]],tabAtaCessão[ATA],tabSaldoAta[[#This Row],[CHAVE]])</f>
        <v>0</v>
      </c>
      <c r="L417" s="162">
        <f>tabSaldoAta[[#This Row],[ESTIMATIVA]] - tabSaldoAta[[#This Row],[CONSUMO]] - tabSaldoAta[[#This Row],[CESSÃO]]</f>
        <v>550</v>
      </c>
      <c r="M417" s="92" t="s">
        <v>1551</v>
      </c>
      <c r="N417" s="93">
        <v>43684.621898148151</v>
      </c>
      <c r="O417" s="34" t="str">
        <f>"*"</f>
        <v>*</v>
      </c>
    </row>
    <row r="418" spans="1:15" hidden="1" x14ac:dyDescent="0.3">
      <c r="A418" s="77">
        <v>57598</v>
      </c>
      <c r="B418" s="83" t="str">
        <f>VLOOKUP(tabSaldoAta[[#This Row],[CÓDIGO]],tabEstimativa[#Data],2,FALSE)</f>
        <v>REJUNTE CINZA CLARO - SACO COM 1 KG</v>
      </c>
      <c r="C418" s="82" t="s">
        <v>3514</v>
      </c>
      <c r="D418" s="80" t="s">
        <v>3518</v>
      </c>
      <c r="E418" s="81">
        <v>2020</v>
      </c>
      <c r="F418" s="78">
        <v>44286</v>
      </c>
      <c r="G418" s="264">
        <v>12</v>
      </c>
      <c r="H418" s="99">
        <v>1250</v>
      </c>
      <c r="I418" s="78">
        <v>43677</v>
      </c>
      <c r="J418" s="181">
        <f>SUMIFS(tabConsumoAta[CONSUMIDO],tabConsumoAta[CÓDIGO],tabSaldoAta[[#This Row],[CÓDIGO]],tabConsumoAta[ATA],tabSaldoAta[[#This Row],[CHAVE]])</f>
        <v>1683</v>
      </c>
      <c r="K418" s="181">
        <f>SUMIFS(tabAtaCessão[QUANTIDADE],tabAtaCessão[CÓDIGO],tabSaldoAta[[#This Row],[CÓDIGO]],tabAtaCessão[ATA],tabSaldoAta[[#This Row],[CHAVE]])</f>
        <v>0</v>
      </c>
      <c r="L418" s="162">
        <f>tabSaldoAta[[#This Row],[ESTIMATIVA]] - tabSaldoAta[[#This Row],[CONSUMO]] - tabSaldoAta[[#This Row],[CESSÃO]]</f>
        <v>-433</v>
      </c>
      <c r="M418" s="92" t="s">
        <v>1551</v>
      </c>
      <c r="N418" s="93">
        <v>43948.366064814814</v>
      </c>
      <c r="O418" s="34" t="s">
        <v>1555</v>
      </c>
    </row>
    <row r="419" spans="1:15" hidden="1" x14ac:dyDescent="0.3">
      <c r="A419" s="77">
        <v>57900</v>
      </c>
      <c r="B419" s="83" t="str">
        <f>VLOOKUP(tabSaldoAta[[#This Row],[CÓDIGO]],tabEstimativa[#Data],2,FALSE)</f>
        <v>TINTA BETUMINOSA PARA IMPERMEABILIZACAO DE ALVENARIA - LATA COM 18 LITROS</v>
      </c>
      <c r="C419" s="82" t="s">
        <v>1774</v>
      </c>
      <c r="D419" s="80" t="s">
        <v>2148</v>
      </c>
      <c r="E419" s="81">
        <v>2019</v>
      </c>
      <c r="F419" s="78">
        <v>43971</v>
      </c>
      <c r="G419" s="264">
        <v>12</v>
      </c>
      <c r="H419" s="99">
        <v>20</v>
      </c>
      <c r="I419" s="78">
        <v>43434</v>
      </c>
      <c r="J419" s="181">
        <f>SUMIFS(tabConsumoAta[CONSUMIDO],tabConsumoAta[CÓDIGO],tabSaldoAta[[#This Row],[CÓDIGO]],tabConsumoAta[ATA],tabSaldoAta[[#This Row],[CHAVE]])</f>
        <v>21</v>
      </c>
      <c r="K419" s="181">
        <f>SUMIFS(tabAtaCessão[QUANTIDADE],tabAtaCessão[CÓDIGO],tabSaldoAta[[#This Row],[CÓDIGO]],tabAtaCessão[ATA],tabSaldoAta[[#This Row],[CHAVE]])</f>
        <v>0</v>
      </c>
      <c r="L419" s="162">
        <f>tabSaldoAta[[#This Row],[ESTIMATIVA]] - tabSaldoAta[[#This Row],[CONSUMO]] - tabSaldoAta[[#This Row],[CESSÃO]]</f>
        <v>-1</v>
      </c>
      <c r="M419" s="92" t="s">
        <v>1551</v>
      </c>
      <c r="N419" s="93">
        <v>43731.550868055558</v>
      </c>
      <c r="O419" s="34" t="s">
        <v>1555</v>
      </c>
    </row>
    <row r="420" spans="1:15" hidden="1" x14ac:dyDescent="0.3">
      <c r="A420" s="77">
        <v>58116</v>
      </c>
      <c r="B420" s="83" t="str">
        <f>VLOOKUP(tabSaldoAta[[#This Row],[CÓDIGO]],tabEstimativa[#Data],2,FALSE)</f>
        <v>PNEU 325 X 8 COM 02 LONAS - PARA CARRINHO DE MAO, TIPO PERU</v>
      </c>
      <c r="C420" s="82" t="s">
        <v>1750</v>
      </c>
      <c r="D420" s="176" t="s">
        <v>2121</v>
      </c>
      <c r="E420" s="177">
        <v>2019</v>
      </c>
      <c r="F420" s="78">
        <v>43916</v>
      </c>
      <c r="G420" s="264">
        <v>12</v>
      </c>
      <c r="H420" s="178">
        <v>0</v>
      </c>
      <c r="I420" s="78">
        <v>0</v>
      </c>
      <c r="J420" s="183">
        <f>SUMIFS(tabConsumoAta[CONSUMIDO],tabConsumoAta[CÓDIGO],tabSaldoAta[[#This Row],[CÓDIGO]],tabConsumoAta[ATA],tabSaldoAta[[#This Row],[CHAVE]])</f>
        <v>0</v>
      </c>
      <c r="K420" s="181">
        <f>SUMIFS(tabAtaCessão[QUANTIDADE],tabAtaCessão[CÓDIGO],tabSaldoAta[[#This Row],[CÓDIGO]],tabAtaCessão[ATA],tabSaldoAta[[#This Row],[CHAVE]])</f>
        <v>0</v>
      </c>
      <c r="L420" s="162">
        <f>tabSaldoAta[[#This Row],[ESTIMATIVA]] - tabSaldoAta[[#This Row],[CONSUMO]] - tabSaldoAta[[#This Row],[CESSÃO]]</f>
        <v>0</v>
      </c>
      <c r="M420" s="179" t="s">
        <v>1551</v>
      </c>
      <c r="N420" s="180">
        <v>43713.628171296295</v>
      </c>
      <c r="O420" s="34" t="s">
        <v>1555</v>
      </c>
    </row>
    <row r="421" spans="1:15" hidden="1" x14ac:dyDescent="0.3">
      <c r="A421" s="77">
        <v>58116</v>
      </c>
      <c r="B421" s="83" t="str">
        <f>VLOOKUP(tabSaldoAta[[#This Row],[CÓDIGO]],tabEstimativa[#Data],2,FALSE)</f>
        <v>PNEU 325 X 8 COM 02 LONAS - PARA CARRINHO DE MAO, TIPO PERU</v>
      </c>
      <c r="C421" s="82" t="s">
        <v>3526</v>
      </c>
      <c r="D421" s="80" t="s">
        <v>3527</v>
      </c>
      <c r="E421" s="81">
        <v>2020</v>
      </c>
      <c r="F421" s="78">
        <v>44270</v>
      </c>
      <c r="G421" s="264">
        <v>12</v>
      </c>
      <c r="H421" s="99">
        <v>0</v>
      </c>
      <c r="I421" s="78">
        <v>0</v>
      </c>
      <c r="J421" s="181">
        <f>SUMIFS(tabConsumoAta[CONSUMIDO],tabConsumoAta[CÓDIGO],tabSaldoAta[[#This Row],[CÓDIGO]],tabConsumoAta[ATA],tabSaldoAta[[#This Row],[CHAVE]])</f>
        <v>0</v>
      </c>
      <c r="K421" s="181">
        <f>SUMIFS(tabAtaCessão[QUANTIDADE],tabAtaCessão[CÓDIGO],tabSaldoAta[[#This Row],[CÓDIGO]],tabAtaCessão[ATA],tabSaldoAta[[#This Row],[CHAVE]])</f>
        <v>0</v>
      </c>
      <c r="L421" s="162">
        <f>tabSaldoAta[[#This Row],[ESTIMATIVA]] - tabSaldoAta[[#This Row],[CONSUMO]] - tabSaldoAta[[#This Row],[CESSÃO]]</f>
        <v>0</v>
      </c>
      <c r="M421" s="92" t="s">
        <v>1551</v>
      </c>
      <c r="N421" s="93">
        <v>43945.621562499997</v>
      </c>
      <c r="O421" s="34" t="s">
        <v>1555</v>
      </c>
    </row>
    <row r="422" spans="1:15" hidden="1" x14ac:dyDescent="0.3">
      <c r="A422" s="77">
        <v>58706</v>
      </c>
      <c r="B422" s="83" t="str">
        <f>VLOOKUP(tabSaldoAta[[#This Row],[CÓDIGO]],tabEstimativa[#Data],2,FALSE)</f>
        <v>PONTALETE DE CEDRINHO 3" X 3" - COM 03 METROS DE COMPRIMENTO.</v>
      </c>
      <c r="C422" s="82" t="s">
        <v>1636</v>
      </c>
      <c r="D422" s="80" t="s">
        <v>2023</v>
      </c>
      <c r="E422" s="81">
        <v>2018</v>
      </c>
      <c r="F422" s="78">
        <v>43724</v>
      </c>
      <c r="G422" s="264">
        <v>12</v>
      </c>
      <c r="H422" s="99">
        <v>140</v>
      </c>
      <c r="I422" s="78">
        <v>43353</v>
      </c>
      <c r="J422" s="181">
        <f>SUMIFS(tabConsumoAta[CONSUMIDO],tabConsumoAta[CÓDIGO],tabSaldoAta[[#This Row],[CÓDIGO]],tabConsumoAta[ATA],tabSaldoAta[[#This Row],[CHAVE]])</f>
        <v>295</v>
      </c>
      <c r="K422" s="181">
        <f>SUMIFS(tabAtaCessão[QUANTIDADE],tabAtaCessão[CÓDIGO],tabSaldoAta[[#This Row],[CÓDIGO]],tabAtaCessão[ATA],tabSaldoAta[[#This Row],[CHAVE]])</f>
        <v>0</v>
      </c>
      <c r="L422" s="162">
        <f>tabSaldoAta[[#This Row],[ESTIMATIVA]] - tabSaldoAta[[#This Row],[CONSUMO]] - tabSaldoAta[[#This Row],[CESSÃO]]</f>
        <v>-155</v>
      </c>
      <c r="M422" s="92" t="s">
        <v>1551</v>
      </c>
      <c r="N422" s="93">
        <v>43711.634189814817</v>
      </c>
      <c r="O422" s="34" t="s">
        <v>1555</v>
      </c>
    </row>
    <row r="423" spans="1:15" hidden="1" x14ac:dyDescent="0.3">
      <c r="A423" s="77">
        <v>58706</v>
      </c>
      <c r="B423" s="83" t="str">
        <f>VLOOKUP(tabSaldoAta[[#This Row],[CÓDIGO]],tabEstimativa[#Data],2,FALSE)</f>
        <v>PONTALETE DE CEDRINHO 3" X 3" - COM 03 METROS DE COMPRIMENTO.</v>
      </c>
      <c r="C423" s="82" t="s">
        <v>2202</v>
      </c>
      <c r="D423" s="80" t="s">
        <v>2203</v>
      </c>
      <c r="E423" s="81">
        <v>2019</v>
      </c>
      <c r="F423" s="78">
        <v>44119</v>
      </c>
      <c r="G423" s="264">
        <v>12</v>
      </c>
      <c r="H423" s="99">
        <v>200</v>
      </c>
      <c r="I423" s="78">
        <v>43607</v>
      </c>
      <c r="J423" s="181">
        <f>SUMIFS(tabConsumoAta[CONSUMIDO],tabConsumoAta[CÓDIGO],tabSaldoAta[[#This Row],[CÓDIGO]],tabConsumoAta[ATA],tabSaldoAta[[#This Row],[CHAVE]])</f>
        <v>300</v>
      </c>
      <c r="K423" s="181">
        <f>SUMIFS(tabAtaCessão[QUANTIDADE],tabAtaCessão[CÓDIGO],tabSaldoAta[[#This Row],[CÓDIGO]],tabAtaCessão[ATA],tabSaldoAta[[#This Row],[CHAVE]])</f>
        <v>0</v>
      </c>
      <c r="L423" s="162">
        <f>tabSaldoAta[[#This Row],[ESTIMATIVA]] - tabSaldoAta[[#This Row],[CONSUMO]] - tabSaldoAta[[#This Row],[CESSÃO]]</f>
        <v>-100</v>
      </c>
      <c r="M423" s="92" t="s">
        <v>2196</v>
      </c>
      <c r="N423" s="93">
        <v>43760.631319444445</v>
      </c>
      <c r="O423" s="34" t="s">
        <v>1555</v>
      </c>
    </row>
    <row r="424" spans="1:15" ht="115.2" hidden="1" x14ac:dyDescent="0.3">
      <c r="A424" s="77">
        <v>58792</v>
      </c>
      <c r="B424" s="83" t="str">
        <f>VLOOKUP(tabSaldoAta[[#This Row],[CÓDIGO]],tabEstimativa[#Data],2,FALSE)</f>
        <v>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v>
      </c>
      <c r="C424" s="82" t="s">
        <v>1753</v>
      </c>
      <c r="D424" s="80" t="s">
        <v>2059</v>
      </c>
      <c r="E424" s="81">
        <v>2019</v>
      </c>
      <c r="F424" s="78">
        <v>43924</v>
      </c>
      <c r="G424" s="264">
        <v>12</v>
      </c>
      <c r="H424" s="99">
        <v>300</v>
      </c>
      <c r="I424" s="78">
        <v>43356</v>
      </c>
      <c r="J424" s="181">
        <f>SUMIFS(tabConsumoAta[CONSUMIDO],tabConsumoAta[CÓDIGO],tabSaldoAta[[#This Row],[CÓDIGO]],tabConsumoAta[ATA],tabSaldoAta[[#This Row],[CHAVE]])</f>
        <v>203</v>
      </c>
      <c r="K424" s="181">
        <f>SUMIFS(tabAtaCessão[QUANTIDADE],tabAtaCessão[CÓDIGO],tabSaldoAta[[#This Row],[CÓDIGO]],tabAtaCessão[ATA],tabSaldoAta[[#This Row],[CHAVE]])</f>
        <v>0</v>
      </c>
      <c r="L424" s="162">
        <f>tabSaldoAta[[#This Row],[ESTIMATIVA]] - tabSaldoAta[[#This Row],[CONSUMO]] - tabSaldoAta[[#This Row],[CESSÃO]]</f>
        <v>97</v>
      </c>
      <c r="M424" s="92" t="s">
        <v>1551</v>
      </c>
      <c r="N424" s="93">
        <v>43713.457881944443</v>
      </c>
      <c r="O424" s="34" t="s">
        <v>1555</v>
      </c>
    </row>
    <row r="425" spans="1:15" ht="115.2" hidden="1" x14ac:dyDescent="0.3">
      <c r="A425" s="77">
        <v>58792</v>
      </c>
      <c r="B425" s="83" t="str">
        <f>VLOOKUP(tabSaldoAta[[#This Row],[CÓDIGO]],tabEstimativa[#Data],2,FALSE)</f>
        <v>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v>
      </c>
      <c r="C425" s="82" t="s">
        <v>3590</v>
      </c>
      <c r="D425" s="80" t="s">
        <v>3592</v>
      </c>
      <c r="E425" s="81">
        <v>2020</v>
      </c>
      <c r="F425" s="78">
        <v>44336</v>
      </c>
      <c r="G425" s="264">
        <v>12</v>
      </c>
      <c r="H425" s="99">
        <v>360</v>
      </c>
      <c r="I425" s="78">
        <v>43818</v>
      </c>
      <c r="J425" s="181">
        <f>SUMIFS(tabConsumoAta[CONSUMIDO],tabConsumoAta[CÓDIGO],tabSaldoAta[[#This Row],[CÓDIGO]],tabConsumoAta[ATA],tabSaldoAta[[#This Row],[CHAVE]])</f>
        <v>174</v>
      </c>
      <c r="K425" s="181">
        <f>SUMIFS(tabAtaCessão[QUANTIDADE],tabAtaCessão[CÓDIGO],tabSaldoAta[[#This Row],[CÓDIGO]],tabAtaCessão[ATA],tabSaldoAta[[#This Row],[CHAVE]])</f>
        <v>0</v>
      </c>
      <c r="L425" s="162">
        <f>tabSaldoAta[[#This Row],[ESTIMATIVA]] - tabSaldoAta[[#This Row],[CONSUMO]] - tabSaldoAta[[#This Row],[CESSÃO]]</f>
        <v>186</v>
      </c>
      <c r="M425" s="92" t="s">
        <v>1551</v>
      </c>
      <c r="N425" s="93">
        <v>43997.627812500003</v>
      </c>
      <c r="O425" s="34" t="s">
        <v>1555</v>
      </c>
    </row>
    <row r="426" spans="1:15" hidden="1" x14ac:dyDescent="0.3">
      <c r="A426" s="77">
        <v>58977</v>
      </c>
      <c r="B426" s="83" t="str">
        <f>VLOOKUP(tabSaldoAta[[#This Row],[CÓDIGO]],tabEstimativa[#Data],2,FALSE)</f>
        <v>PORTA PAPEL HIGIÊNICO - ROLO INDUSTRIAL - PARA ROLO DE 300 METROS.</v>
      </c>
      <c r="C426" s="82" t="s">
        <v>2053</v>
      </c>
      <c r="D426" s="80" t="s">
        <v>2055</v>
      </c>
      <c r="E426" s="81">
        <v>2019</v>
      </c>
      <c r="F426" s="78">
        <v>43670</v>
      </c>
      <c r="G426" s="264">
        <v>12</v>
      </c>
      <c r="H426" s="99">
        <v>80</v>
      </c>
      <c r="I426" s="78">
        <v>43215</v>
      </c>
      <c r="J426" s="181">
        <f>SUMIFS(tabConsumoAta[CONSUMIDO],tabConsumoAta[CÓDIGO],tabSaldoAta[[#This Row],[CÓDIGO]],tabConsumoAta[ATA],tabSaldoAta[[#This Row],[CHAVE]])</f>
        <v>0</v>
      </c>
      <c r="K426" s="181">
        <f>SUMIFS(tabAtaCessão[QUANTIDADE],tabAtaCessão[CÓDIGO],tabSaldoAta[[#This Row],[CÓDIGO]],tabAtaCessão[ATA],tabSaldoAta[[#This Row],[CHAVE]])</f>
        <v>0</v>
      </c>
      <c r="L426" s="162">
        <f>tabSaldoAta[[#This Row],[ESTIMATIVA]] - tabSaldoAta[[#This Row],[CONSUMO]] - tabSaldoAta[[#This Row],[CESSÃO]]</f>
        <v>80</v>
      </c>
      <c r="M426" s="92" t="s">
        <v>1551</v>
      </c>
      <c r="N426" s="93">
        <v>43686.64266203704</v>
      </c>
      <c r="O426" s="34" t="s">
        <v>1555</v>
      </c>
    </row>
    <row r="427" spans="1:15" hidden="1" x14ac:dyDescent="0.3">
      <c r="A427" s="77">
        <v>59018</v>
      </c>
      <c r="B427" s="83" t="str">
        <f>VLOOKUP(tabSaldoAta[[#This Row],[CÓDIGO]],tabEstimativa[#Data],2,FALSE)</f>
        <v>CANTONEIRA DE FERRO - 1.1/2" X 1/8" BARRA COM 06 MET</v>
      </c>
      <c r="C427" s="82" t="s">
        <v>1652</v>
      </c>
      <c r="D427" s="90">
        <v>204</v>
      </c>
      <c r="E427" s="91">
        <v>2018</v>
      </c>
      <c r="F427" s="78">
        <v>43746</v>
      </c>
      <c r="G427" s="264">
        <v>12</v>
      </c>
      <c r="H427" s="99">
        <v>300</v>
      </c>
      <c r="I427" s="78">
        <v>43641</v>
      </c>
      <c r="J427" s="181">
        <f>SUMIFS(tabConsumoAta[CONSUMIDO],tabConsumoAta[CÓDIGO],tabSaldoAta[[#This Row],[CÓDIGO]],tabConsumoAta[ATA],tabSaldoAta[[#This Row],[CHAVE]])</f>
        <v>100</v>
      </c>
      <c r="K427" s="181">
        <f>SUMIFS(tabAtaCessão[QUANTIDADE],tabAtaCessão[CÓDIGO],tabSaldoAta[[#This Row],[CÓDIGO]],tabAtaCessão[ATA],tabSaldoAta[[#This Row],[CHAVE]])</f>
        <v>0</v>
      </c>
      <c r="L427" s="162">
        <f>tabSaldoAta[[#This Row],[ESTIMATIVA]] - tabSaldoAta[[#This Row],[CONSUMO]] - tabSaldoAta[[#This Row],[CESSÃO]]</f>
        <v>200</v>
      </c>
      <c r="M427" s="92" t="s">
        <v>1551</v>
      </c>
      <c r="N427" s="93">
        <v>43684.621898148151</v>
      </c>
      <c r="O427" s="34" t="str">
        <f>"*"</f>
        <v>*</v>
      </c>
    </row>
    <row r="428" spans="1:15" hidden="1" x14ac:dyDescent="0.3">
      <c r="A428" s="77">
        <v>59018</v>
      </c>
      <c r="B428" s="83" t="str">
        <f>VLOOKUP(tabSaldoAta[[#This Row],[CÓDIGO]],tabEstimativa[#Data],2,FALSE)</f>
        <v>CANTONEIRA DE FERRO - 1.1/2" X 1/8" BARRA COM 06 MET</v>
      </c>
      <c r="C428" s="82" t="s">
        <v>3424</v>
      </c>
      <c r="D428" s="80" t="s">
        <v>3425</v>
      </c>
      <c r="E428" s="81">
        <v>2020</v>
      </c>
      <c r="F428" s="78">
        <v>44256</v>
      </c>
      <c r="G428" s="264">
        <v>12</v>
      </c>
      <c r="H428" s="99">
        <v>300</v>
      </c>
      <c r="I428" s="78">
        <v>43641</v>
      </c>
      <c r="J428" s="181">
        <f>SUMIFS(tabConsumoAta[CONSUMIDO],tabConsumoAta[CÓDIGO],tabSaldoAta[[#This Row],[CÓDIGO]],tabConsumoAta[ATA],tabSaldoAta[[#This Row],[CHAVE]])</f>
        <v>300</v>
      </c>
      <c r="K428" s="181">
        <f>SUMIFS(tabAtaCessão[QUANTIDADE],tabAtaCessão[CÓDIGO],tabSaldoAta[[#This Row],[CÓDIGO]],tabAtaCessão[ATA],tabSaldoAta[[#This Row],[CHAVE]])</f>
        <v>0</v>
      </c>
      <c r="L428" s="162">
        <f>tabSaldoAta[[#This Row],[ESTIMATIVA]] - tabSaldoAta[[#This Row],[CONSUMO]] - tabSaldoAta[[#This Row],[CESSÃO]]</f>
        <v>0</v>
      </c>
      <c r="M428" s="92" t="s">
        <v>1551</v>
      </c>
      <c r="N428" s="93">
        <v>43899.377928240741</v>
      </c>
      <c r="O428" s="34" t="s">
        <v>1555</v>
      </c>
    </row>
    <row r="429" spans="1:15" hidden="1" x14ac:dyDescent="0.3">
      <c r="A429" s="77">
        <v>59069</v>
      </c>
      <c r="B429" s="83" t="str">
        <f>VLOOKUP(tabSaldoAta[[#This Row],[CÓDIGO]],tabEstimativa[#Data],2,FALSE)</f>
        <v>TE DE REDUCAO EM PVC SOLDAVEL, ROSCA, DE 25 MM - 1/2" - AZU</v>
      </c>
      <c r="C429" s="82" t="s">
        <v>1663</v>
      </c>
      <c r="D429" s="90">
        <v>228</v>
      </c>
      <c r="E429" s="91">
        <v>2018</v>
      </c>
      <c r="F429" s="78">
        <v>43787</v>
      </c>
      <c r="G429" s="264">
        <v>12</v>
      </c>
      <c r="H429" s="99">
        <v>70</v>
      </c>
      <c r="I429" s="78">
        <v>43307</v>
      </c>
      <c r="J429" s="181">
        <f>SUMIFS(tabConsumoAta[CONSUMIDO],tabConsumoAta[CÓDIGO],tabSaldoAta[[#This Row],[CÓDIGO]],tabConsumoAta[ATA],tabSaldoAta[[#This Row],[CHAVE]])</f>
        <v>0</v>
      </c>
      <c r="K429" s="181">
        <f>SUMIFS(tabAtaCessão[QUANTIDADE],tabAtaCessão[CÓDIGO],tabSaldoAta[[#This Row],[CÓDIGO]],tabAtaCessão[ATA],tabSaldoAta[[#This Row],[CHAVE]])</f>
        <v>0</v>
      </c>
      <c r="L429" s="162">
        <f>tabSaldoAta[[#This Row],[ESTIMATIVA]] - tabSaldoAta[[#This Row],[CONSUMO]] - tabSaldoAta[[#This Row],[CESSÃO]]</f>
        <v>70</v>
      </c>
      <c r="M429" s="92" t="s">
        <v>1551</v>
      </c>
      <c r="N429" s="93">
        <v>43684.621898148151</v>
      </c>
      <c r="O429" s="34" t="str">
        <f>"*"</f>
        <v>*</v>
      </c>
    </row>
    <row r="430" spans="1:15" hidden="1" x14ac:dyDescent="0.3">
      <c r="A430" s="77">
        <v>59069</v>
      </c>
      <c r="B430" s="83" t="str">
        <f>VLOOKUP(tabSaldoAta[[#This Row],[CÓDIGO]],tabEstimativa[#Data],2,FALSE)</f>
        <v>TE DE REDUCAO EM PVC SOLDAVEL, ROSCA, DE 25 MM - 1/2" - AZU</v>
      </c>
      <c r="C430" s="82" t="s">
        <v>3514</v>
      </c>
      <c r="D430" s="80" t="s">
        <v>3518</v>
      </c>
      <c r="E430" s="81">
        <v>2020</v>
      </c>
      <c r="F430" s="78">
        <v>44286</v>
      </c>
      <c r="G430" s="264">
        <v>12</v>
      </c>
      <c r="H430" s="99">
        <v>0</v>
      </c>
      <c r="I430" s="78">
        <v>43677</v>
      </c>
      <c r="J430" s="181">
        <f>SUMIFS(tabConsumoAta[CONSUMIDO],tabConsumoAta[CÓDIGO],tabSaldoAta[[#This Row],[CÓDIGO]],tabConsumoAta[ATA],tabSaldoAta[[#This Row],[CHAVE]])</f>
        <v>55</v>
      </c>
      <c r="K430" s="181">
        <f>SUMIFS(tabAtaCessão[QUANTIDADE],tabAtaCessão[CÓDIGO],tabSaldoAta[[#This Row],[CÓDIGO]],tabAtaCessão[ATA],tabSaldoAta[[#This Row],[CHAVE]])</f>
        <v>0</v>
      </c>
      <c r="L430" s="162">
        <f>tabSaldoAta[[#This Row],[ESTIMATIVA]] - tabSaldoAta[[#This Row],[CONSUMO]] - tabSaldoAta[[#This Row],[CESSÃO]]</f>
        <v>-55</v>
      </c>
      <c r="M430" s="92" t="s">
        <v>1551</v>
      </c>
      <c r="N430" s="93">
        <v>43948.366064814814</v>
      </c>
      <c r="O430" s="34" t="s">
        <v>1555</v>
      </c>
    </row>
    <row r="431" spans="1:15" ht="28.8" hidden="1" x14ac:dyDescent="0.3">
      <c r="A431" s="77">
        <v>59097</v>
      </c>
      <c r="B431" s="83" t="str">
        <f>VLOOKUP(tabSaldoAta[[#This Row],[CÓDIGO]],tabEstimativa[#Data],2,FALSE)</f>
        <v>TUBO DE PVC BRANCO PARA ESGOTO, DE 150 MM - 6" X 6 M, DE ACORDO COM A NORMA NBR 5688 E A MARCA DEVERA VIR LITOGRAFADA NA PEÇA</v>
      </c>
      <c r="C431" s="82" t="s">
        <v>1663</v>
      </c>
      <c r="D431" s="90">
        <v>228</v>
      </c>
      <c r="E431" s="91">
        <v>2018</v>
      </c>
      <c r="F431" s="78">
        <v>43787</v>
      </c>
      <c r="G431" s="264">
        <v>12</v>
      </c>
      <c r="H431" s="99">
        <v>60</v>
      </c>
      <c r="I431" s="78">
        <v>43307</v>
      </c>
      <c r="J431" s="181">
        <f>SUMIFS(tabConsumoAta[CONSUMIDO],tabConsumoAta[CÓDIGO],tabSaldoAta[[#This Row],[CÓDIGO]],tabConsumoAta[ATA],tabSaldoAta[[#This Row],[CHAVE]])</f>
        <v>20</v>
      </c>
      <c r="K431" s="181">
        <f>SUMIFS(tabAtaCessão[QUANTIDADE],tabAtaCessão[CÓDIGO],tabSaldoAta[[#This Row],[CÓDIGO]],tabAtaCessão[ATA],tabSaldoAta[[#This Row],[CHAVE]])</f>
        <v>0</v>
      </c>
      <c r="L431" s="162">
        <f>tabSaldoAta[[#This Row],[ESTIMATIVA]] - tabSaldoAta[[#This Row],[CONSUMO]] - tabSaldoAta[[#This Row],[CESSÃO]]</f>
        <v>40</v>
      </c>
      <c r="M431" s="92" t="s">
        <v>1551</v>
      </c>
      <c r="N431" s="93">
        <v>43684.621898148151</v>
      </c>
      <c r="O431" s="34" t="str">
        <f>"*"</f>
        <v>*</v>
      </c>
    </row>
    <row r="432" spans="1:15" ht="28.8" hidden="1" x14ac:dyDescent="0.3">
      <c r="A432" s="77">
        <v>59097</v>
      </c>
      <c r="B432" s="83" t="str">
        <f>VLOOKUP(tabSaldoAta[[#This Row],[CÓDIGO]],tabEstimativa[#Data],2,FALSE)</f>
        <v>TUBO DE PVC BRANCO PARA ESGOTO, DE 150 MM - 6" X 6 M, DE ACORDO COM A NORMA NBR 5688 E A MARCA DEVERA VIR LITOGRAFADA NA PEÇA</v>
      </c>
      <c r="C432" s="82" t="s">
        <v>3514</v>
      </c>
      <c r="D432" s="80" t="s">
        <v>3518</v>
      </c>
      <c r="E432" s="81">
        <v>2020</v>
      </c>
      <c r="F432" s="78">
        <v>44286</v>
      </c>
      <c r="G432" s="264">
        <v>12</v>
      </c>
      <c r="H432" s="99">
        <v>100</v>
      </c>
      <c r="I432" s="78">
        <v>43677</v>
      </c>
      <c r="J432" s="181">
        <f>SUMIFS(tabConsumoAta[CONSUMIDO],tabConsumoAta[CÓDIGO],tabSaldoAta[[#This Row],[CÓDIGO]],tabConsumoAta[ATA],tabSaldoAta[[#This Row],[CHAVE]])</f>
        <v>50</v>
      </c>
      <c r="K432" s="181">
        <f>SUMIFS(tabAtaCessão[QUANTIDADE],tabAtaCessão[CÓDIGO],tabSaldoAta[[#This Row],[CÓDIGO]],tabAtaCessão[ATA],tabSaldoAta[[#This Row],[CHAVE]])</f>
        <v>0</v>
      </c>
      <c r="L432" s="162">
        <f>tabSaldoAta[[#This Row],[ESTIMATIVA]] - tabSaldoAta[[#This Row],[CONSUMO]] - tabSaldoAta[[#This Row],[CESSÃO]]</f>
        <v>50</v>
      </c>
      <c r="M432" s="92" t="s">
        <v>1551</v>
      </c>
      <c r="N432" s="93">
        <v>43948.381273148145</v>
      </c>
      <c r="O432" s="34" t="s">
        <v>1555</v>
      </c>
    </row>
    <row r="433" spans="1:15" ht="43.2" hidden="1" x14ac:dyDescent="0.3">
      <c r="A433" s="77">
        <v>59882</v>
      </c>
      <c r="B433" s="83" t="str">
        <f>VLOOKUP(tabSaldoAta[[#This Row],[CÓDIGO]],tabEstimativa[#Data],2,FALSE)</f>
        <v>BARRA/FIO REDONDO DE AÇO CA 50 PARA CONSTRUÇÃO - NBR 7480 - 3/8" - BARRA COM 12 METROS DE COMPRIMENTO - O MATERIAL DEVERÁ SER ENTREGUE DOBRADO AO MEIO, AMARRADO EM FECHO, COM 10 BARRAS CADA FECHO.</v>
      </c>
      <c r="C433" s="82" t="s">
        <v>2144</v>
      </c>
      <c r="D433" s="230" t="s">
        <v>2147</v>
      </c>
      <c r="E433" s="231">
        <v>2019</v>
      </c>
      <c r="F433" s="78">
        <v>44095</v>
      </c>
      <c r="G433" s="264">
        <v>12</v>
      </c>
      <c r="H433" s="232">
        <v>700</v>
      </c>
      <c r="I433" s="78">
        <v>43319</v>
      </c>
      <c r="J433" s="233">
        <f>SUMIFS(tabConsumoAta[CONSUMIDO],tabConsumoAta[CÓDIGO],tabSaldoAta[[#This Row],[CÓDIGO]],tabConsumoAta[ATA],tabSaldoAta[[#This Row],[CHAVE]])</f>
        <v>1170</v>
      </c>
      <c r="K433" s="233">
        <f>SUMIFS(tabAtaCessão[QUANTIDADE],tabAtaCessão[CÓDIGO],tabSaldoAta[[#This Row],[CÓDIGO]],tabAtaCessão[ATA],tabSaldoAta[[#This Row],[CHAVE]])</f>
        <v>0</v>
      </c>
      <c r="L433" s="234">
        <f>tabSaldoAta[[#This Row],[ESTIMATIVA]] - tabSaldoAta[[#This Row],[CONSUMO]] - tabSaldoAta[[#This Row],[CESSÃO]]</f>
        <v>-470</v>
      </c>
      <c r="M433" s="235" t="s">
        <v>1551</v>
      </c>
      <c r="N433" s="236">
        <v>43767.392893518518</v>
      </c>
      <c r="O433" s="34" t="s">
        <v>1555</v>
      </c>
    </row>
    <row r="434" spans="1:15" hidden="1" x14ac:dyDescent="0.3">
      <c r="A434" s="77">
        <v>59942</v>
      </c>
      <c r="B434" s="83" t="str">
        <f>VLOOKUP(tabSaldoAta[[#This Row],[CÓDIGO]],tabEstimativa[#Data],2,FALSE)</f>
        <v>BARRA/FIO REDONDO DE AÇO CA 50 PARA CONSTRUÇÃO NBR 7480 - 5/16" - BARRA COM 12 METROS.</v>
      </c>
      <c r="C434" s="82" t="s">
        <v>1652</v>
      </c>
      <c r="D434" s="90">
        <v>204</v>
      </c>
      <c r="E434" s="91">
        <v>2018</v>
      </c>
      <c r="F434" s="78">
        <v>43746</v>
      </c>
      <c r="G434" s="264">
        <v>12</v>
      </c>
      <c r="H434" s="99">
        <v>300</v>
      </c>
      <c r="I434" s="78">
        <v>43641</v>
      </c>
      <c r="J434" s="181">
        <f>SUMIFS(tabConsumoAta[CONSUMIDO],tabConsumoAta[CÓDIGO],tabSaldoAta[[#This Row],[CÓDIGO]],tabConsumoAta[ATA],tabSaldoAta[[#This Row],[CHAVE]])</f>
        <v>80</v>
      </c>
      <c r="K434" s="181">
        <f>SUMIFS(tabAtaCessão[QUANTIDADE],tabAtaCessão[CÓDIGO],tabSaldoAta[[#This Row],[CÓDIGO]],tabAtaCessão[ATA],tabSaldoAta[[#This Row],[CHAVE]])</f>
        <v>0</v>
      </c>
      <c r="L434" s="162">
        <f>tabSaldoAta[[#This Row],[ESTIMATIVA]] - tabSaldoAta[[#This Row],[CONSUMO]] - tabSaldoAta[[#This Row],[CESSÃO]]</f>
        <v>220</v>
      </c>
      <c r="M434" s="92" t="s">
        <v>1551</v>
      </c>
      <c r="N434" s="93">
        <v>43684.621898148151</v>
      </c>
      <c r="O434" s="34" t="str">
        <f>"*"</f>
        <v>*</v>
      </c>
    </row>
    <row r="435" spans="1:15" hidden="1" x14ac:dyDescent="0.3">
      <c r="A435" s="77">
        <v>59942</v>
      </c>
      <c r="B435" s="83" t="str">
        <f>VLOOKUP(tabSaldoAta[[#This Row],[CÓDIGO]],tabEstimativa[#Data],2,FALSE)</f>
        <v>BARRA/FIO REDONDO DE AÇO CA 50 PARA CONSTRUÇÃO NBR 7480 - 5/16" - BARRA COM 12 METROS.</v>
      </c>
      <c r="C435" s="82" t="s">
        <v>2144</v>
      </c>
      <c r="D435" s="80" t="s">
        <v>2147</v>
      </c>
      <c r="E435" s="81">
        <v>2019</v>
      </c>
      <c r="F435" s="78">
        <v>44095</v>
      </c>
      <c r="G435" s="264">
        <v>12</v>
      </c>
      <c r="H435" s="99">
        <v>300</v>
      </c>
      <c r="I435" s="78">
        <v>43641</v>
      </c>
      <c r="J435" s="181">
        <f>SUMIFS(tabConsumoAta[CONSUMIDO],tabConsumoAta[CÓDIGO],tabSaldoAta[[#This Row],[CÓDIGO]],tabConsumoAta[ATA],tabSaldoAta[[#This Row],[CHAVE]])</f>
        <v>218</v>
      </c>
      <c r="K435" s="181">
        <f>SUMIFS(tabAtaCessão[QUANTIDADE],tabAtaCessão[CÓDIGO],tabSaldoAta[[#This Row],[CÓDIGO]],tabAtaCessão[ATA],tabSaldoAta[[#This Row],[CHAVE]])</f>
        <v>82</v>
      </c>
      <c r="L435" s="162">
        <f>tabSaldoAta[[#This Row],[ESTIMATIVA]] - tabSaldoAta[[#This Row],[CONSUMO]] - tabSaldoAta[[#This Row],[CESSÃO]]</f>
        <v>0</v>
      </c>
      <c r="M435" s="92" t="s">
        <v>2206</v>
      </c>
      <c r="N435" s="93">
        <v>43762.66138888889</v>
      </c>
      <c r="O435" s="34" t="s">
        <v>1555</v>
      </c>
    </row>
    <row r="436" spans="1:15" hidden="1" x14ac:dyDescent="0.3">
      <c r="A436" s="77">
        <v>60116</v>
      </c>
      <c r="B436" s="83" t="str">
        <f>VLOOKUP(tabSaldoAta[[#This Row],[CÓDIGO]],tabEstimativa[#Data],2,FALSE)</f>
        <v>TUBO DESCARGA PONTA AZUL - 18</v>
      </c>
      <c r="C436" s="82" t="s">
        <v>1663</v>
      </c>
      <c r="D436" s="90">
        <v>228</v>
      </c>
      <c r="E436" s="91">
        <v>2018</v>
      </c>
      <c r="F436" s="78">
        <v>43787</v>
      </c>
      <c r="G436" s="264">
        <v>12</v>
      </c>
      <c r="H436" s="99">
        <v>200</v>
      </c>
      <c r="I436" s="78">
        <v>43307</v>
      </c>
      <c r="J436" s="181">
        <f>SUMIFS(tabConsumoAta[CONSUMIDO],tabConsumoAta[CÓDIGO],tabSaldoAta[[#This Row],[CÓDIGO]],tabConsumoAta[ATA],tabSaldoAta[[#This Row],[CHAVE]])</f>
        <v>0</v>
      </c>
      <c r="K436" s="181">
        <f>SUMIFS(tabAtaCessão[QUANTIDADE],tabAtaCessão[CÓDIGO],tabSaldoAta[[#This Row],[CÓDIGO]],tabAtaCessão[ATA],tabSaldoAta[[#This Row],[CHAVE]])</f>
        <v>0</v>
      </c>
      <c r="L436" s="162">
        <f>tabSaldoAta[[#This Row],[ESTIMATIVA]] - tabSaldoAta[[#This Row],[CONSUMO]] - tabSaldoAta[[#This Row],[CESSÃO]]</f>
        <v>200</v>
      </c>
      <c r="M436" s="92" t="s">
        <v>1551</v>
      </c>
      <c r="N436" s="93">
        <v>43684.621898148151</v>
      </c>
      <c r="O436" s="34" t="str">
        <f>"*"</f>
        <v>*</v>
      </c>
    </row>
    <row r="437" spans="1:15" hidden="1" x14ac:dyDescent="0.3">
      <c r="A437" s="77">
        <v>60116</v>
      </c>
      <c r="B437" s="83" t="str">
        <f>VLOOKUP(tabSaldoAta[[#This Row],[CÓDIGO]],tabEstimativa[#Data],2,FALSE)</f>
        <v>TUBO DESCARGA PONTA AZUL - 18</v>
      </c>
      <c r="C437" s="82" t="s">
        <v>3514</v>
      </c>
      <c r="D437" s="80" t="s">
        <v>3518</v>
      </c>
      <c r="E437" s="81">
        <v>2020</v>
      </c>
      <c r="F437" s="78">
        <v>44286</v>
      </c>
      <c r="G437" s="264">
        <v>12</v>
      </c>
      <c r="H437" s="99">
        <v>150</v>
      </c>
      <c r="I437" s="78">
        <v>43677</v>
      </c>
      <c r="J437" s="181">
        <f>SUMIFS(tabConsumoAta[CONSUMIDO],tabConsumoAta[CÓDIGO],tabSaldoAta[[#This Row],[CÓDIGO]],tabConsumoAta[ATA],tabSaldoAta[[#This Row],[CHAVE]])</f>
        <v>50</v>
      </c>
      <c r="K437" s="181">
        <f>SUMIFS(tabAtaCessão[QUANTIDADE],tabAtaCessão[CÓDIGO],tabSaldoAta[[#This Row],[CÓDIGO]],tabAtaCessão[ATA],tabSaldoAta[[#This Row],[CHAVE]])</f>
        <v>0</v>
      </c>
      <c r="L437" s="162">
        <f>tabSaldoAta[[#This Row],[ESTIMATIVA]] - tabSaldoAta[[#This Row],[CONSUMO]] - tabSaldoAta[[#This Row],[CESSÃO]]</f>
        <v>100</v>
      </c>
      <c r="M437" s="92" t="s">
        <v>1551</v>
      </c>
      <c r="N437" s="93">
        <v>43948.388298611113</v>
      </c>
      <c r="O437" s="34" t="s">
        <v>1555</v>
      </c>
    </row>
    <row r="438" spans="1:15" hidden="1" x14ac:dyDescent="0.3">
      <c r="A438" s="77">
        <v>60517</v>
      </c>
      <c r="B438" s="83" t="str">
        <f>VLOOKUP(tabSaldoAta[[#This Row],[CÓDIGO]],tabEstimativa[#Data],2,FALSE)</f>
        <v>FERRO REDONDO DE 5/8" - BARRA COM 06 METROS (FERRO MECANICO)</v>
      </c>
      <c r="C438" s="82" t="s">
        <v>3552</v>
      </c>
      <c r="D438" s="80" t="s">
        <v>3553</v>
      </c>
      <c r="E438" s="81">
        <v>2020</v>
      </c>
      <c r="F438" s="78">
        <v>44319</v>
      </c>
      <c r="G438" s="264">
        <v>12</v>
      </c>
      <c r="H438" s="99">
        <v>200</v>
      </c>
      <c r="I438" s="78">
        <v>43733</v>
      </c>
      <c r="J438" s="181">
        <f>SUMIFS(tabConsumoAta[CONSUMIDO],tabConsumoAta[CÓDIGO],tabSaldoAta[[#This Row],[CÓDIGO]],tabConsumoAta[ATA],tabSaldoAta[[#This Row],[CHAVE]])</f>
        <v>0</v>
      </c>
      <c r="K438" s="181">
        <f>SUMIFS(tabAtaCessão[QUANTIDADE],tabAtaCessão[CÓDIGO],tabSaldoAta[[#This Row],[CÓDIGO]],tabAtaCessão[ATA],tabSaldoAta[[#This Row],[CHAVE]])</f>
        <v>0</v>
      </c>
      <c r="L438" s="162">
        <f>tabSaldoAta[[#This Row],[ESTIMATIVA]] - tabSaldoAta[[#This Row],[CONSUMO]] - tabSaldoAta[[#This Row],[CESSÃO]]</f>
        <v>200</v>
      </c>
      <c r="M438" s="92" t="s">
        <v>1551</v>
      </c>
      <c r="N438" s="93">
        <v>43957.688599537039</v>
      </c>
      <c r="O438" s="34" t="s">
        <v>1555</v>
      </c>
    </row>
    <row r="439" spans="1:15" hidden="1" x14ac:dyDescent="0.3">
      <c r="A439" s="77">
        <v>60889</v>
      </c>
      <c r="B439" s="83" t="str">
        <f>VLOOKUP(tabSaldoAta[[#This Row],[CÓDIGO]],tabEstimativa[#Data],2,FALSE)</f>
        <v>ELETRODUTO DE FERRO GALVANIZADO - 3/4"</v>
      </c>
      <c r="C439" s="82" t="s">
        <v>2343</v>
      </c>
      <c r="D439" s="80" t="s">
        <v>2012</v>
      </c>
      <c r="E439" s="81">
        <v>2020</v>
      </c>
      <c r="F439" s="78">
        <v>44210</v>
      </c>
      <c r="G439" s="264">
        <v>12</v>
      </c>
      <c r="H439" s="99">
        <v>700</v>
      </c>
      <c r="I439" s="78">
        <v>43733</v>
      </c>
      <c r="J439" s="181">
        <f>SUMIFS(tabConsumoAta[CONSUMIDO],tabConsumoAta[CÓDIGO],tabSaldoAta[[#This Row],[CÓDIGO]],tabConsumoAta[ATA],tabSaldoAta[[#This Row],[CHAVE]])</f>
        <v>600</v>
      </c>
      <c r="K439" s="181">
        <f>SUMIFS(tabAtaCessão[QUANTIDADE],tabAtaCessão[CÓDIGO],tabSaldoAta[[#This Row],[CÓDIGO]],tabAtaCessão[ATA],tabSaldoAta[[#This Row],[CHAVE]])</f>
        <v>0</v>
      </c>
      <c r="L439" s="162">
        <f>tabSaldoAta[[#This Row],[ESTIMATIVA]] - tabSaldoAta[[#This Row],[CONSUMO]] - tabSaldoAta[[#This Row],[CESSÃO]]</f>
        <v>100</v>
      </c>
      <c r="M439" s="92" t="s">
        <v>1551</v>
      </c>
      <c r="N439" s="93">
        <v>43858.450925925928</v>
      </c>
      <c r="O439" s="34" t="s">
        <v>1555</v>
      </c>
    </row>
    <row r="440" spans="1:15" hidden="1" x14ac:dyDescent="0.3">
      <c r="A440" s="77">
        <v>61046</v>
      </c>
      <c r="B440" s="83" t="str">
        <f>VLOOKUP(tabSaldoAta[[#This Row],[CÓDIGO]],tabEstimativa[#Data],2,FALSE)</f>
        <v>CANTONEIRA DE FERRO 2" X 1/8" - BARRA COM 06 METROS</v>
      </c>
      <c r="C440" s="82" t="s">
        <v>1652</v>
      </c>
      <c r="D440" s="90">
        <v>204</v>
      </c>
      <c r="E440" s="91">
        <v>2018</v>
      </c>
      <c r="F440" s="78">
        <v>43746</v>
      </c>
      <c r="G440" s="264">
        <v>12</v>
      </c>
      <c r="H440" s="99">
        <v>100</v>
      </c>
      <c r="I440" s="78">
        <v>43641</v>
      </c>
      <c r="J440" s="181">
        <f>SUMIFS(tabConsumoAta[CONSUMIDO],tabConsumoAta[CÓDIGO],tabSaldoAta[[#This Row],[CÓDIGO]],tabConsumoAta[ATA],tabSaldoAta[[#This Row],[CHAVE]])</f>
        <v>0</v>
      </c>
      <c r="K440" s="181">
        <f>SUMIFS(tabAtaCessão[QUANTIDADE],tabAtaCessão[CÓDIGO],tabSaldoAta[[#This Row],[CÓDIGO]],tabAtaCessão[ATA],tabSaldoAta[[#This Row],[CHAVE]])</f>
        <v>0</v>
      </c>
      <c r="L440" s="162">
        <f>tabSaldoAta[[#This Row],[ESTIMATIVA]] - tabSaldoAta[[#This Row],[CONSUMO]] - tabSaldoAta[[#This Row],[CESSÃO]]</f>
        <v>100</v>
      </c>
      <c r="M440" s="92" t="s">
        <v>1551</v>
      </c>
      <c r="N440" s="93">
        <v>43684.621898148151</v>
      </c>
      <c r="O440" s="34" t="str">
        <f>"*"</f>
        <v>*</v>
      </c>
    </row>
    <row r="441" spans="1:15" hidden="1" x14ac:dyDescent="0.3">
      <c r="A441" s="77">
        <v>61046</v>
      </c>
      <c r="B441" s="83" t="str">
        <f>VLOOKUP(tabSaldoAta[[#This Row],[CÓDIGO]],tabEstimativa[#Data],2,FALSE)</f>
        <v>CANTONEIRA DE FERRO 2" X 1/8" - BARRA COM 06 METROS</v>
      </c>
      <c r="C441" s="82" t="s">
        <v>2144</v>
      </c>
      <c r="D441" s="230" t="s">
        <v>2147</v>
      </c>
      <c r="E441" s="231">
        <v>2019</v>
      </c>
      <c r="F441" s="78">
        <v>44095</v>
      </c>
      <c r="G441" s="264">
        <v>12</v>
      </c>
      <c r="H441" s="232">
        <v>100</v>
      </c>
      <c r="I441" s="78">
        <v>43641</v>
      </c>
      <c r="J441" s="233">
        <f>SUMIFS(tabConsumoAta[CONSUMIDO],tabConsumoAta[CÓDIGO],tabSaldoAta[[#This Row],[CÓDIGO]],tabConsumoAta[ATA],tabSaldoAta[[#This Row],[CHAVE]])</f>
        <v>0</v>
      </c>
      <c r="K441" s="233">
        <f>SUMIFS(tabAtaCessão[QUANTIDADE],tabAtaCessão[CÓDIGO],tabSaldoAta[[#This Row],[CÓDIGO]],tabAtaCessão[ATA],tabSaldoAta[[#This Row],[CHAVE]])</f>
        <v>0</v>
      </c>
      <c r="L441" s="234">
        <f>tabSaldoAta[[#This Row],[ESTIMATIVA]] - tabSaldoAta[[#This Row],[CONSUMO]] - tabSaldoAta[[#This Row],[CESSÃO]]</f>
        <v>100</v>
      </c>
      <c r="M441" s="235" t="s">
        <v>1551</v>
      </c>
      <c r="N441" s="236">
        <v>43767.392893518518</v>
      </c>
      <c r="O441" s="34" t="s">
        <v>1555</v>
      </c>
    </row>
    <row r="442" spans="1:15" hidden="1" x14ac:dyDescent="0.3">
      <c r="A442" s="77">
        <v>61200</v>
      </c>
      <c r="B442" s="83" t="str">
        <f>VLOOKUP(tabSaldoAta[[#This Row],[CÓDIGO]],tabEstimativa[#Data],2,FALSE)</f>
        <v>TE EM PVC RIGIDO SOLDAVEL ROSCA AZUL - 3/4"</v>
      </c>
      <c r="C442" s="82" t="s">
        <v>1663</v>
      </c>
      <c r="D442" s="90">
        <v>228</v>
      </c>
      <c r="E442" s="91">
        <v>2018</v>
      </c>
      <c r="F442" s="78">
        <v>43787</v>
      </c>
      <c r="G442" s="264">
        <v>12</v>
      </c>
      <c r="H442" s="99">
        <v>70</v>
      </c>
      <c r="I442" s="78">
        <v>43307</v>
      </c>
      <c r="J442" s="181">
        <f>SUMIFS(tabConsumoAta[CONSUMIDO],tabConsumoAta[CÓDIGO],tabSaldoAta[[#This Row],[CÓDIGO]],tabConsumoAta[ATA],tabSaldoAta[[#This Row],[CHAVE]])</f>
        <v>0</v>
      </c>
      <c r="K442" s="181">
        <f>SUMIFS(tabAtaCessão[QUANTIDADE],tabAtaCessão[CÓDIGO],tabSaldoAta[[#This Row],[CÓDIGO]],tabAtaCessão[ATA],tabSaldoAta[[#This Row],[CHAVE]])</f>
        <v>0</v>
      </c>
      <c r="L442" s="162">
        <f>tabSaldoAta[[#This Row],[ESTIMATIVA]] - tabSaldoAta[[#This Row],[CONSUMO]] - tabSaldoAta[[#This Row],[CESSÃO]]</f>
        <v>70</v>
      </c>
      <c r="M442" s="92" t="s">
        <v>1551</v>
      </c>
      <c r="N442" s="93">
        <v>43684.621898148151</v>
      </c>
      <c r="O442" s="34" t="str">
        <f>"*"</f>
        <v>*</v>
      </c>
    </row>
    <row r="443" spans="1:15" ht="28.8" hidden="1" x14ac:dyDescent="0.3">
      <c r="A443" s="77">
        <v>61201</v>
      </c>
      <c r="B443" s="83" t="str">
        <f>VLOOKUP(tabSaldoAta[[#This Row],[CÓDIGO]],tabEstimativa[#Data],2,FALSE)</f>
        <v xml:space="preserve">LUVA DE PVC SOLDÁVEL / ROSQUEAVEL AZUL - 3/4", DE ACORDO COM A NORMA NBR 5648 E A MARCA DEVERÁ VIR LITOGRAFADA NA PEÇA </v>
      </c>
      <c r="C443" s="82" t="s">
        <v>1743</v>
      </c>
      <c r="D443" s="90">
        <v>76</v>
      </c>
      <c r="E443" s="91">
        <v>2019</v>
      </c>
      <c r="F443" s="78">
        <v>43899</v>
      </c>
      <c r="G443" s="264">
        <v>12</v>
      </c>
      <c r="H443" s="99">
        <v>160</v>
      </c>
      <c r="I443" s="78">
        <v>43418</v>
      </c>
      <c r="J443" s="181">
        <f>SUMIFS(tabConsumoAta[CONSUMIDO],tabConsumoAta[CÓDIGO],tabSaldoAta[[#This Row],[CÓDIGO]],tabConsumoAta[ATA],tabSaldoAta[[#This Row],[CHAVE]])</f>
        <v>400</v>
      </c>
      <c r="K443" s="181">
        <f>SUMIFS(tabAtaCessão[QUANTIDADE],tabAtaCessão[CÓDIGO],tabSaldoAta[[#This Row],[CÓDIGO]],tabAtaCessão[ATA],tabSaldoAta[[#This Row],[CHAVE]])</f>
        <v>0</v>
      </c>
      <c r="L443" s="162">
        <f>tabSaldoAta[[#This Row],[ESTIMATIVA]] - tabSaldoAta[[#This Row],[CONSUMO]] - tabSaldoAta[[#This Row],[CESSÃO]]</f>
        <v>-240</v>
      </c>
      <c r="M443" s="92" t="s">
        <v>1551</v>
      </c>
      <c r="N443" s="93">
        <v>43684.621898148151</v>
      </c>
      <c r="O443" s="34" t="str">
        <f>"*"</f>
        <v>*</v>
      </c>
    </row>
    <row r="444" spans="1:15" ht="28.8" hidden="1" x14ac:dyDescent="0.3">
      <c r="A444" s="77">
        <v>61201</v>
      </c>
      <c r="B444" s="83" t="str">
        <f>VLOOKUP(tabSaldoAta[[#This Row],[CÓDIGO]],tabEstimativa[#Data],2,FALSE)</f>
        <v xml:space="preserve">LUVA DE PVC SOLDÁVEL / ROSQUEAVEL AZUL - 3/4", DE ACORDO COM A NORMA NBR 5648 E A MARCA DEVERÁ VIR LITOGRAFADA NA PEÇA </v>
      </c>
      <c r="C444" s="82" t="s">
        <v>3541</v>
      </c>
      <c r="D444" s="80" t="s">
        <v>3542</v>
      </c>
      <c r="E444" s="81">
        <v>2020</v>
      </c>
      <c r="F444" s="78">
        <v>44313</v>
      </c>
      <c r="G444" s="264">
        <v>12</v>
      </c>
      <c r="H444" s="99">
        <v>2500</v>
      </c>
      <c r="I444" s="78">
        <v>43762</v>
      </c>
      <c r="J444" s="181">
        <f>SUMIFS(tabConsumoAta[CONSUMIDO],tabConsumoAta[CÓDIGO],tabSaldoAta[[#This Row],[CÓDIGO]],tabConsumoAta[ATA],tabSaldoAta[[#This Row],[CHAVE]])</f>
        <v>0</v>
      </c>
      <c r="K444" s="181">
        <f>SUMIFS(tabAtaCessão[QUANTIDADE],tabAtaCessão[CÓDIGO],tabSaldoAta[[#This Row],[CÓDIGO]],tabAtaCessão[ATA],tabSaldoAta[[#This Row],[CHAVE]])</f>
        <v>0</v>
      </c>
      <c r="L444" s="162">
        <f>tabSaldoAta[[#This Row],[ESTIMATIVA]] - tabSaldoAta[[#This Row],[CONSUMO]] - tabSaldoAta[[#This Row],[CESSÃO]]</f>
        <v>2500</v>
      </c>
      <c r="M444" s="92" t="s">
        <v>1551</v>
      </c>
      <c r="N444" s="93">
        <v>43957.688599537039</v>
      </c>
      <c r="O444" s="34" t="s">
        <v>1555</v>
      </c>
    </row>
    <row r="445" spans="1:15" hidden="1" x14ac:dyDescent="0.3">
      <c r="A445" s="77">
        <v>63031</v>
      </c>
      <c r="B445" s="83" t="str">
        <f>VLOOKUP(tabSaldoAta[[#This Row],[CÓDIGO]],tabEstimativa[#Data],2,FALSE)</f>
        <v xml:space="preserve">SIFÃO SANFONADO UNIVERSAL </v>
      </c>
      <c r="C445" s="82" t="s">
        <v>1743</v>
      </c>
      <c r="D445" s="90">
        <v>76</v>
      </c>
      <c r="E445" s="91">
        <v>2019</v>
      </c>
      <c r="F445" s="78">
        <v>43899</v>
      </c>
      <c r="G445" s="264">
        <v>12</v>
      </c>
      <c r="H445" s="99">
        <v>1100</v>
      </c>
      <c r="I445" s="78">
        <v>43418</v>
      </c>
      <c r="J445" s="181">
        <f>SUMIFS(tabConsumoAta[CONSUMIDO],tabConsumoAta[CÓDIGO],tabSaldoAta[[#This Row],[CÓDIGO]],tabConsumoAta[ATA],tabSaldoAta[[#This Row],[CHAVE]])</f>
        <v>250</v>
      </c>
      <c r="K445" s="181">
        <f>SUMIFS(tabAtaCessão[QUANTIDADE],tabAtaCessão[CÓDIGO],tabSaldoAta[[#This Row],[CÓDIGO]],tabAtaCessão[ATA],tabSaldoAta[[#This Row],[CHAVE]])</f>
        <v>0</v>
      </c>
      <c r="L445" s="162">
        <f>tabSaldoAta[[#This Row],[ESTIMATIVA]] - tabSaldoAta[[#This Row],[CONSUMO]] - tabSaldoAta[[#This Row],[CESSÃO]]</f>
        <v>850</v>
      </c>
      <c r="M445" s="92" t="s">
        <v>1551</v>
      </c>
      <c r="N445" s="93">
        <v>43684.621898148151</v>
      </c>
      <c r="O445" s="34" t="str">
        <f>"*"</f>
        <v>*</v>
      </c>
    </row>
    <row r="446" spans="1:15" hidden="1" x14ac:dyDescent="0.3">
      <c r="A446" s="77">
        <v>63031</v>
      </c>
      <c r="B446" s="83" t="str">
        <f>VLOOKUP(tabSaldoAta[[#This Row],[CÓDIGO]],tabEstimativa[#Data],2,FALSE)</f>
        <v xml:space="preserve">SIFÃO SANFONADO UNIVERSAL </v>
      </c>
      <c r="C446" s="82" t="s">
        <v>3541</v>
      </c>
      <c r="D446" s="80" t="s">
        <v>3542</v>
      </c>
      <c r="E446" s="81">
        <v>2020</v>
      </c>
      <c r="F446" s="78">
        <v>44313</v>
      </c>
      <c r="G446" s="264">
        <v>12</v>
      </c>
      <c r="H446" s="99">
        <v>2000</v>
      </c>
      <c r="I446" s="78">
        <v>43762</v>
      </c>
      <c r="J446" s="181">
        <f>SUMIFS(tabConsumoAta[CONSUMIDO],tabConsumoAta[CÓDIGO],tabSaldoAta[[#This Row],[CÓDIGO]],tabConsumoAta[ATA],tabSaldoAta[[#This Row],[CHAVE]])</f>
        <v>950</v>
      </c>
      <c r="K446" s="181">
        <f>SUMIFS(tabAtaCessão[QUANTIDADE],tabAtaCessão[CÓDIGO],tabSaldoAta[[#This Row],[CÓDIGO]],tabAtaCessão[ATA],tabSaldoAta[[#This Row],[CHAVE]])</f>
        <v>0</v>
      </c>
      <c r="L446" s="162">
        <f>tabSaldoAta[[#This Row],[ESTIMATIVA]] - tabSaldoAta[[#This Row],[CONSUMO]] - tabSaldoAta[[#This Row],[CESSÃO]]</f>
        <v>1050</v>
      </c>
      <c r="M446" s="92" t="s">
        <v>1551</v>
      </c>
      <c r="N446" s="93">
        <v>43949.611006944448</v>
      </c>
      <c r="O446" s="34" t="s">
        <v>1555</v>
      </c>
    </row>
    <row r="447" spans="1:15" hidden="1" x14ac:dyDescent="0.3">
      <c r="A447" s="77">
        <v>63382</v>
      </c>
      <c r="B447" s="83" t="str">
        <f>VLOOKUP(tabSaldoAta[[#This Row],[CÓDIGO]],tabEstimativa[#Data],2,FALSE)</f>
        <v>MASSA PARA CALAFETAR A BASE DE POLIBUTENO EM FILETES - CAIX</v>
      </c>
      <c r="C447" s="82" t="s">
        <v>2338</v>
      </c>
      <c r="D447" s="80" t="s">
        <v>2339</v>
      </c>
      <c r="E447" s="81">
        <v>2019</v>
      </c>
      <c r="F447" s="78">
        <v>44182</v>
      </c>
      <c r="G447" s="264">
        <v>12</v>
      </c>
      <c r="H447" s="99">
        <v>0</v>
      </c>
      <c r="I447" s="78">
        <v>43733</v>
      </c>
      <c r="J447" s="181">
        <f>SUMIFS(tabConsumoAta[CONSUMIDO],tabConsumoAta[CÓDIGO],tabSaldoAta[[#This Row],[CÓDIGO]],tabConsumoAta[ATA],tabSaldoAta[[#This Row],[CHAVE]])</f>
        <v>0</v>
      </c>
      <c r="K447" s="181">
        <f>SUMIFS(tabAtaCessão[QUANTIDADE],tabAtaCessão[CÓDIGO],tabSaldoAta[[#This Row],[CÓDIGO]],tabAtaCessão[ATA],tabSaldoAta[[#This Row],[CHAVE]])</f>
        <v>0</v>
      </c>
      <c r="L447" s="162">
        <f>tabSaldoAta[[#This Row],[ESTIMATIVA]] - tabSaldoAta[[#This Row],[CONSUMO]] - tabSaldoAta[[#This Row],[CESSÃO]]</f>
        <v>0</v>
      </c>
      <c r="M447" s="92" t="s">
        <v>1551</v>
      </c>
      <c r="N447" s="93">
        <v>43846.447662037041</v>
      </c>
      <c r="O447" s="34" t="s">
        <v>1555</v>
      </c>
    </row>
    <row r="448" spans="1:15" hidden="1" x14ac:dyDescent="0.3">
      <c r="A448" s="77">
        <v>63385</v>
      </c>
      <c r="B448" s="83" t="str">
        <f>VLOOKUP(tabSaldoAta[[#This Row],[CÓDIGO]],tabEstimativa[#Data],2,FALSE)</f>
        <v>PAPEL SULFITE - 66 X 96 CM  120 G/M2 - BRANCO  (VARIACAO +/- 5 CM).</v>
      </c>
      <c r="C448" s="82" t="s">
        <v>1570</v>
      </c>
      <c r="D448" s="121" t="s">
        <v>2085</v>
      </c>
      <c r="E448" s="122">
        <v>2019</v>
      </c>
      <c r="F448" s="78">
        <v>43922</v>
      </c>
      <c r="G448" s="264">
        <v>12</v>
      </c>
      <c r="H448" s="123">
        <v>40000</v>
      </c>
      <c r="I448" s="78">
        <v>43454</v>
      </c>
      <c r="J448" s="181">
        <f>SUMIFS(tabConsumoAta[CONSUMIDO],tabConsumoAta[CÓDIGO],tabSaldoAta[[#This Row],[CÓDIGO]],tabConsumoAta[ATA],tabSaldoAta[[#This Row],[CHAVE]])</f>
        <v>44000</v>
      </c>
      <c r="K448" s="181">
        <f>SUMIFS(tabAtaCessão[QUANTIDADE],tabAtaCessão[CÓDIGO],tabSaldoAta[[#This Row],[CÓDIGO]],tabAtaCessão[ATA],tabSaldoAta[[#This Row],[CHAVE]])</f>
        <v>0</v>
      </c>
      <c r="L448" s="162">
        <f>tabSaldoAta[[#This Row],[ESTIMATIVA]] - tabSaldoAta[[#This Row],[CONSUMO]] - tabSaldoAta[[#This Row],[CESSÃO]]</f>
        <v>-4000</v>
      </c>
      <c r="M448" s="124" t="s">
        <v>1551</v>
      </c>
      <c r="N448" s="125">
        <v>43699.441400462965</v>
      </c>
      <c r="O448" s="34" t="s">
        <v>1555</v>
      </c>
    </row>
    <row r="449" spans="1:15" hidden="1" x14ac:dyDescent="0.3">
      <c r="A449" s="77">
        <v>63385</v>
      </c>
      <c r="B449" s="83" t="str">
        <f>VLOOKUP(tabSaldoAta[[#This Row],[CÓDIGO]],tabEstimativa[#Data],2,FALSE)</f>
        <v>PAPEL SULFITE - 66 X 96 CM  120 G/M2 - BRANCO  (VARIACAO +/- 5 CM).</v>
      </c>
      <c r="C449" s="82" t="s">
        <v>3533</v>
      </c>
      <c r="D449" s="80" t="s">
        <v>3534</v>
      </c>
      <c r="E449" s="81">
        <v>2020</v>
      </c>
      <c r="F449" s="78">
        <v>44309</v>
      </c>
      <c r="G449" s="264">
        <v>12</v>
      </c>
      <c r="H449" s="99">
        <v>60000</v>
      </c>
      <c r="I449" s="78">
        <v>43818</v>
      </c>
      <c r="J449" s="181">
        <f>SUMIFS(tabConsumoAta[CONSUMIDO],tabConsumoAta[CÓDIGO],tabSaldoAta[[#This Row],[CÓDIGO]],tabConsumoAta[ATA],tabSaldoAta[[#This Row],[CHAVE]])</f>
        <v>59500</v>
      </c>
      <c r="K449" s="181">
        <f>SUMIFS(tabAtaCessão[QUANTIDADE],tabAtaCessão[CÓDIGO],tabSaldoAta[[#This Row],[CÓDIGO]],tabAtaCessão[ATA],tabSaldoAta[[#This Row],[CHAVE]])</f>
        <v>500</v>
      </c>
      <c r="L449" s="162">
        <f>tabSaldoAta[[#This Row],[ESTIMATIVA]] - tabSaldoAta[[#This Row],[CONSUMO]] - tabSaldoAta[[#This Row],[CESSÃO]]</f>
        <v>0</v>
      </c>
      <c r="M449" s="92" t="s">
        <v>1551</v>
      </c>
      <c r="N449" s="93">
        <v>43948.44835648148</v>
      </c>
      <c r="O449" s="34" t="s">
        <v>1555</v>
      </c>
    </row>
    <row r="450" spans="1:15" hidden="1" x14ac:dyDescent="0.3">
      <c r="A450" s="77">
        <v>63591</v>
      </c>
      <c r="B450" s="83" t="str">
        <f>VLOOKUP(tabSaldoAta[[#This Row],[CÓDIGO]],tabEstimativa[#Data],2,FALSE)</f>
        <v>PAPEL KRAFT 80G/M² - 66 CM X 96 CM (PAPEL PARDO) (VARIAÇÃO +/- 05 CM).</v>
      </c>
      <c r="C450" s="82" t="s">
        <v>1570</v>
      </c>
      <c r="D450" s="80" t="s">
        <v>2085</v>
      </c>
      <c r="E450" s="81">
        <v>2019</v>
      </c>
      <c r="F450" s="78">
        <v>43922</v>
      </c>
      <c r="G450" s="264">
        <v>12</v>
      </c>
      <c r="H450" s="99">
        <v>45000</v>
      </c>
      <c r="I450" s="78">
        <v>43454</v>
      </c>
      <c r="J450" s="181">
        <f>SUMIFS(tabConsumoAta[CONSUMIDO],tabConsumoAta[CÓDIGO],tabSaldoAta[[#This Row],[CÓDIGO]],tabConsumoAta[ATA],tabSaldoAta[[#This Row],[CHAVE]])</f>
        <v>0</v>
      </c>
      <c r="K450" s="181">
        <f>SUMIFS(tabAtaCessão[QUANTIDADE],tabAtaCessão[CÓDIGO],tabSaldoAta[[#This Row],[CÓDIGO]],tabAtaCessão[ATA],tabSaldoAta[[#This Row],[CHAVE]])</f>
        <v>0</v>
      </c>
      <c r="L450" s="162">
        <f>tabSaldoAta[[#This Row],[ESTIMATIVA]] - tabSaldoAta[[#This Row],[CONSUMO]] - tabSaldoAta[[#This Row],[CESSÃO]]</f>
        <v>45000</v>
      </c>
      <c r="M450" s="92" t="s">
        <v>1551</v>
      </c>
      <c r="N450" s="93">
        <v>43699.441400462965</v>
      </c>
      <c r="O450" s="34" t="s">
        <v>1555</v>
      </c>
    </row>
    <row r="451" spans="1:15" hidden="1" x14ac:dyDescent="0.3">
      <c r="A451" s="77">
        <v>63591</v>
      </c>
      <c r="B451" s="83" t="str">
        <f>VLOOKUP(tabSaldoAta[[#This Row],[CÓDIGO]],tabEstimativa[#Data],2,FALSE)</f>
        <v>PAPEL KRAFT 80G/M² - 66 CM X 96 CM (PAPEL PARDO) (VARIAÇÃO +/- 05 CM).</v>
      </c>
      <c r="C451" s="82" t="s">
        <v>3533</v>
      </c>
      <c r="D451" s="80" t="s">
        <v>3534</v>
      </c>
      <c r="E451" s="81">
        <v>2020</v>
      </c>
      <c r="F451" s="78">
        <v>44309</v>
      </c>
      <c r="G451" s="264">
        <v>12</v>
      </c>
      <c r="H451" s="99">
        <v>12000</v>
      </c>
      <c r="I451" s="78">
        <v>43818</v>
      </c>
      <c r="J451" s="181">
        <f>SUMIFS(tabConsumoAta[CONSUMIDO],tabConsumoAta[CÓDIGO],tabSaldoAta[[#This Row],[CÓDIGO]],tabConsumoAta[ATA],tabSaldoAta[[#This Row],[CHAVE]])</f>
        <v>12000</v>
      </c>
      <c r="K451" s="181">
        <f>SUMIFS(tabAtaCessão[QUANTIDADE],tabAtaCessão[CÓDIGO],tabSaldoAta[[#This Row],[CÓDIGO]],tabAtaCessão[ATA],tabSaldoAta[[#This Row],[CHAVE]])</f>
        <v>0</v>
      </c>
      <c r="L451" s="162">
        <f>tabSaldoAta[[#This Row],[ESTIMATIVA]] - tabSaldoAta[[#This Row],[CONSUMO]] - tabSaldoAta[[#This Row],[CESSÃO]]</f>
        <v>0</v>
      </c>
      <c r="M451" s="92" t="s">
        <v>1551</v>
      </c>
      <c r="N451" s="93">
        <v>43948.44835648148</v>
      </c>
      <c r="O451" s="34" t="s">
        <v>1555</v>
      </c>
    </row>
    <row r="452" spans="1:15" ht="28.8" hidden="1" x14ac:dyDescent="0.3">
      <c r="A452" s="77">
        <v>63839</v>
      </c>
      <c r="B452" s="83" t="str">
        <f>VLOOKUP(tabSaldoAta[[#This Row],[CÓDIGO]],tabEstimativa[#Data],2,FALSE)</f>
        <v>COLA DE CONTATO PARA LAMINADO MELAMINICO - 2,8 KG.  VALIDADE MÍNIMA DE 12 MESES A PARTIR DA DATA DE ENTREGA</v>
      </c>
      <c r="C452" s="82" t="s">
        <v>1719</v>
      </c>
      <c r="D452" s="80" t="s">
        <v>2032</v>
      </c>
      <c r="E452" s="81">
        <v>2019</v>
      </c>
      <c r="F452" s="78">
        <v>43858</v>
      </c>
      <c r="G452" s="264">
        <v>12</v>
      </c>
      <c r="H452" s="99">
        <v>300</v>
      </c>
      <c r="I452" s="78">
        <v>43392</v>
      </c>
      <c r="J452" s="181">
        <f>SUMIFS(tabConsumoAta[CONSUMIDO],tabConsumoAta[CÓDIGO],tabSaldoAta[[#This Row],[CÓDIGO]],tabConsumoAta[ATA],tabSaldoAta[[#This Row],[CHAVE]])</f>
        <v>150</v>
      </c>
      <c r="K452" s="181">
        <f>SUMIFS(tabAtaCessão[QUANTIDADE],tabAtaCessão[CÓDIGO],tabSaldoAta[[#This Row],[CÓDIGO]],tabAtaCessão[ATA],tabSaldoAta[[#This Row],[CHAVE]])</f>
        <v>2</v>
      </c>
      <c r="L452" s="162">
        <f>tabSaldoAta[[#This Row],[ESTIMATIVA]] - tabSaldoAta[[#This Row],[CONSUMO]] - tabSaldoAta[[#This Row],[CESSÃO]]</f>
        <v>148</v>
      </c>
      <c r="M452" s="92" t="s">
        <v>1551</v>
      </c>
      <c r="N452" s="93">
        <v>43686.36755787037</v>
      </c>
      <c r="O452" s="34" t="s">
        <v>1555</v>
      </c>
    </row>
    <row r="453" spans="1:15" hidden="1" x14ac:dyDescent="0.3">
      <c r="A453" s="77">
        <v>64044</v>
      </c>
      <c r="B453" s="83" t="str">
        <f>VLOOKUP(tabSaldoAta[[#This Row],[CÓDIGO]],tabEstimativa[#Data],2,FALSE)</f>
        <v>TELA DE ARAME GALVANIZADO - FIO 10 - MALHA 2.1/2" X 2 M DE ALTURA</v>
      </c>
      <c r="C453" s="82" t="s">
        <v>3702</v>
      </c>
      <c r="D453" s="80" t="s">
        <v>3703</v>
      </c>
      <c r="E453" s="81">
        <v>2020</v>
      </c>
      <c r="F453" s="78">
        <v>44383</v>
      </c>
      <c r="G453" s="264">
        <v>12</v>
      </c>
      <c r="H453" s="99">
        <v>400</v>
      </c>
      <c r="I453" s="78">
        <v>43875</v>
      </c>
      <c r="J453" s="181">
        <f>SUMIFS(tabConsumoAta[CONSUMIDO],tabConsumoAta[CÓDIGO],tabSaldoAta[[#This Row],[CÓDIGO]],tabConsumoAta[ATA],tabSaldoAta[[#This Row],[CHAVE]])</f>
        <v>200</v>
      </c>
      <c r="K453" s="181">
        <f>SUMIFS(tabAtaCessão[QUANTIDADE],tabAtaCessão[CÓDIGO],tabSaldoAta[[#This Row],[CÓDIGO]],tabAtaCessão[ATA],tabSaldoAta[[#This Row],[CHAVE]])</f>
        <v>0</v>
      </c>
      <c r="L453" s="162">
        <f>tabSaldoAta[[#This Row],[ESTIMATIVA]] - tabSaldoAta[[#This Row],[CONSUMO]] - tabSaldoAta[[#This Row],[CESSÃO]]</f>
        <v>200</v>
      </c>
      <c r="M453" s="92" t="s">
        <v>1551</v>
      </c>
      <c r="N453" s="93">
        <v>44025.633055555554</v>
      </c>
      <c r="O453" s="34" t="s">
        <v>1555</v>
      </c>
    </row>
    <row r="454" spans="1:15" hidden="1" x14ac:dyDescent="0.3">
      <c r="A454" s="77">
        <v>64253</v>
      </c>
      <c r="B454" s="83" t="str">
        <f>VLOOKUP(tabSaldoAta[[#This Row],[CÓDIGO]],tabEstimativa[#Data],2,FALSE)</f>
        <v>TUBO QUADRADO DE METALON - 1" X 1" X 1,5 MM - BARRA COM 06 METROS.</v>
      </c>
      <c r="C454" s="82" t="s">
        <v>1730</v>
      </c>
      <c r="D454" s="80" t="s">
        <v>2119</v>
      </c>
      <c r="E454" s="81">
        <v>2019</v>
      </c>
      <c r="F454" s="78">
        <v>43885</v>
      </c>
      <c r="G454" s="264">
        <v>12</v>
      </c>
      <c r="H454" s="99">
        <v>1750</v>
      </c>
      <c r="I454" s="78">
        <v>43418</v>
      </c>
      <c r="J454" s="181">
        <f>SUMIFS(tabConsumoAta[CONSUMIDO],tabConsumoAta[CÓDIGO],tabSaldoAta[[#This Row],[CÓDIGO]],tabConsumoAta[ATA],tabSaldoAta[[#This Row],[CHAVE]])</f>
        <v>450</v>
      </c>
      <c r="K454" s="181">
        <f>SUMIFS(tabAtaCessão[QUANTIDADE],tabAtaCessão[CÓDIGO],tabSaldoAta[[#This Row],[CÓDIGO]],tabAtaCessão[ATA],tabSaldoAta[[#This Row],[CHAVE]])</f>
        <v>0</v>
      </c>
      <c r="L454" s="162">
        <f>tabSaldoAta[[#This Row],[ESTIMATIVA]] - tabSaldoAta[[#This Row],[CONSUMO]] - tabSaldoAta[[#This Row],[CESSÃO]]</f>
        <v>1300</v>
      </c>
      <c r="M454" s="92" t="s">
        <v>1551</v>
      </c>
      <c r="N454" s="93">
        <v>43713.579351851855</v>
      </c>
      <c r="O454" s="34" t="s">
        <v>1555</v>
      </c>
    </row>
    <row r="455" spans="1:15" hidden="1" x14ac:dyDescent="0.3">
      <c r="A455" s="77">
        <v>64253</v>
      </c>
      <c r="B455" s="83" t="str">
        <f>VLOOKUP(tabSaldoAta[[#This Row],[CÓDIGO]],tabEstimativa[#Data],2,FALSE)</f>
        <v>TUBO QUADRADO DE METALON - 1" X 1" X 1,5 MM - BARRA COM 06 METROS.</v>
      </c>
      <c r="C455" s="82" t="s">
        <v>3257</v>
      </c>
      <c r="D455" s="80" t="s">
        <v>2000</v>
      </c>
      <c r="E455" s="81">
        <v>2020</v>
      </c>
      <c r="F455" s="78">
        <v>44223</v>
      </c>
      <c r="G455" s="264">
        <v>12</v>
      </c>
      <c r="H455" s="99">
        <v>2000</v>
      </c>
      <c r="I455" s="78">
        <v>43762</v>
      </c>
      <c r="J455" s="181">
        <f>SUMIFS(tabConsumoAta[CONSUMIDO],tabConsumoAta[CÓDIGO],tabSaldoAta[[#This Row],[CÓDIGO]],tabConsumoAta[ATA],tabSaldoAta[[#This Row],[CHAVE]])</f>
        <v>1000</v>
      </c>
      <c r="K455" s="181">
        <f>SUMIFS(tabAtaCessão[QUANTIDADE],tabAtaCessão[CÓDIGO],tabSaldoAta[[#This Row],[CÓDIGO]],tabAtaCessão[ATA],tabSaldoAta[[#This Row],[CHAVE]])</f>
        <v>0</v>
      </c>
      <c r="L455" s="162">
        <f>tabSaldoAta[[#This Row],[ESTIMATIVA]] - tabSaldoAta[[#This Row],[CONSUMO]] - tabSaldoAta[[#This Row],[CESSÃO]]</f>
        <v>1000</v>
      </c>
      <c r="M455" s="92" t="s">
        <v>1551</v>
      </c>
      <c r="N455" s="93">
        <v>43888.570567129631</v>
      </c>
      <c r="O455" s="34" t="s">
        <v>1555</v>
      </c>
    </row>
    <row r="456" spans="1:15" hidden="1" x14ac:dyDescent="0.3">
      <c r="A456" s="77">
        <v>64302</v>
      </c>
      <c r="B456" s="83" t="str">
        <f>VLOOKUP(tabSaldoAta[[#This Row],[CÓDIGO]],tabEstimativa[#Data],2,FALSE)</f>
        <v>CABO FLEXIVEL - 6 MM² - PRETO</v>
      </c>
      <c r="C456" s="82" t="s">
        <v>1768</v>
      </c>
      <c r="D456" s="90">
        <v>126</v>
      </c>
      <c r="E456" s="91">
        <v>2019</v>
      </c>
      <c r="F456" s="78">
        <v>43957</v>
      </c>
      <c r="G456" s="264">
        <v>12</v>
      </c>
      <c r="H456" s="99">
        <v>8300</v>
      </c>
      <c r="I456" s="78">
        <v>43454</v>
      </c>
      <c r="J456" s="181">
        <f>SUMIFS(tabConsumoAta[CONSUMIDO],tabConsumoAta[CÓDIGO],tabSaldoAta[[#This Row],[CÓDIGO]],tabConsumoAta[ATA],tabSaldoAta[[#This Row],[CHAVE]])</f>
        <v>2200</v>
      </c>
      <c r="K456" s="181">
        <f>SUMIFS(tabAtaCessão[QUANTIDADE],tabAtaCessão[CÓDIGO],tabSaldoAta[[#This Row],[CÓDIGO]],tabAtaCessão[ATA],tabSaldoAta[[#This Row],[CHAVE]])</f>
        <v>200</v>
      </c>
      <c r="L456" s="162">
        <f>tabSaldoAta[[#This Row],[ESTIMATIVA]] - tabSaldoAta[[#This Row],[CONSUMO]] - tabSaldoAta[[#This Row],[CESSÃO]]</f>
        <v>5900</v>
      </c>
      <c r="M456" s="92" t="s">
        <v>1551</v>
      </c>
      <c r="N456" s="93">
        <v>43684.621898148151</v>
      </c>
      <c r="O456" s="34" t="str">
        <f>"*"</f>
        <v>*</v>
      </c>
    </row>
    <row r="457" spans="1:15" hidden="1" x14ac:dyDescent="0.3">
      <c r="A457" s="77">
        <v>64604</v>
      </c>
      <c r="B457" s="83" t="str">
        <f>VLOOKUP(tabSaldoAta[[#This Row],[CÓDIGO]],tabEstimativa[#Data],2,FALSE)</f>
        <v>BARRA/FIO REDONDO PARA CONSTRUCAO, DE ACO CA50 - 1/4"</v>
      </c>
      <c r="C457" s="82" t="s">
        <v>1652</v>
      </c>
      <c r="D457" s="90">
        <v>204</v>
      </c>
      <c r="E457" s="91">
        <v>2018</v>
      </c>
      <c r="F457" s="78">
        <v>43746</v>
      </c>
      <c r="G457" s="264">
        <v>12</v>
      </c>
      <c r="H457" s="99">
        <v>300</v>
      </c>
      <c r="I457" s="78">
        <v>43641</v>
      </c>
      <c r="J457" s="181">
        <f>SUMIFS(tabConsumoAta[CONSUMIDO],tabConsumoAta[CÓDIGO],tabSaldoAta[[#This Row],[CÓDIGO]],tabConsumoAta[ATA],tabSaldoAta[[#This Row],[CHAVE]])</f>
        <v>100</v>
      </c>
      <c r="K457" s="181">
        <f>SUMIFS(tabAtaCessão[QUANTIDADE],tabAtaCessão[CÓDIGO],tabSaldoAta[[#This Row],[CÓDIGO]],tabAtaCessão[ATA],tabSaldoAta[[#This Row],[CHAVE]])</f>
        <v>0</v>
      </c>
      <c r="L457" s="162">
        <f>tabSaldoAta[[#This Row],[ESTIMATIVA]] - tabSaldoAta[[#This Row],[CONSUMO]] - tabSaldoAta[[#This Row],[CESSÃO]]</f>
        <v>200</v>
      </c>
      <c r="M457" s="92" t="s">
        <v>1551</v>
      </c>
      <c r="N457" s="93">
        <v>43684.621898148151</v>
      </c>
      <c r="O457" s="34" t="str">
        <f>"*"</f>
        <v>*</v>
      </c>
    </row>
    <row r="458" spans="1:15" hidden="1" x14ac:dyDescent="0.3">
      <c r="A458" s="77">
        <v>64604</v>
      </c>
      <c r="B458" s="83" t="str">
        <f>VLOOKUP(tabSaldoAta[[#This Row],[CÓDIGO]],tabEstimativa[#Data],2,FALSE)</f>
        <v>BARRA/FIO REDONDO PARA CONSTRUCAO, DE ACO CA50 - 1/4"</v>
      </c>
      <c r="C458" s="82" t="s">
        <v>2144</v>
      </c>
      <c r="D458" s="230" t="s">
        <v>2147</v>
      </c>
      <c r="E458" s="231">
        <v>2019</v>
      </c>
      <c r="F458" s="78">
        <v>44095</v>
      </c>
      <c r="G458" s="264">
        <v>12</v>
      </c>
      <c r="H458" s="232">
        <v>300</v>
      </c>
      <c r="I458" s="78">
        <v>43641</v>
      </c>
      <c r="J458" s="233">
        <f>SUMIFS(tabConsumoAta[CONSUMIDO],tabConsumoAta[CÓDIGO],tabSaldoAta[[#This Row],[CÓDIGO]],tabConsumoAta[ATA],tabSaldoAta[[#This Row],[CHAVE]])</f>
        <v>94</v>
      </c>
      <c r="K458" s="233">
        <f>SUMIFS(tabAtaCessão[QUANTIDADE],tabAtaCessão[CÓDIGO],tabSaldoAta[[#This Row],[CÓDIGO]],tabAtaCessão[ATA],tabSaldoAta[[#This Row],[CHAVE]])</f>
        <v>206</v>
      </c>
      <c r="L458" s="234">
        <f>tabSaldoAta[[#This Row],[ESTIMATIVA]] - tabSaldoAta[[#This Row],[CONSUMO]] - tabSaldoAta[[#This Row],[CESSÃO]]</f>
        <v>0</v>
      </c>
      <c r="M458" s="235" t="s">
        <v>1551</v>
      </c>
      <c r="N458" s="236">
        <v>43767.392893518518</v>
      </c>
      <c r="O458" s="34" t="s">
        <v>1555</v>
      </c>
    </row>
    <row r="459" spans="1:15" hidden="1" x14ac:dyDescent="0.3">
      <c r="A459" s="77">
        <v>64605</v>
      </c>
      <c r="B459" s="83" t="str">
        <f>VLOOKUP(tabSaldoAta[[#This Row],[CÓDIGO]],tabEstimativa[#Data],2,FALSE)</f>
        <v>BARRA/FIO REDONDO PARA CONSTRUCAO, DE ACO CA50 - 3/16" - BARRA COM 12 METROS</v>
      </c>
      <c r="C459" s="82" t="s">
        <v>1652</v>
      </c>
      <c r="D459" s="90">
        <v>204</v>
      </c>
      <c r="E459" s="91">
        <v>2018</v>
      </c>
      <c r="F459" s="78">
        <v>43746</v>
      </c>
      <c r="G459" s="264">
        <v>12</v>
      </c>
      <c r="H459" s="99">
        <v>150</v>
      </c>
      <c r="I459" s="78">
        <v>43641</v>
      </c>
      <c r="J459" s="181">
        <f>SUMIFS(tabConsumoAta[CONSUMIDO],tabConsumoAta[CÓDIGO],tabSaldoAta[[#This Row],[CÓDIGO]],tabConsumoAta[ATA],tabSaldoAta[[#This Row],[CHAVE]])</f>
        <v>60</v>
      </c>
      <c r="K459" s="181">
        <f>SUMIFS(tabAtaCessão[QUANTIDADE],tabAtaCessão[CÓDIGO],tabSaldoAta[[#This Row],[CÓDIGO]],tabAtaCessão[ATA],tabSaldoAta[[#This Row],[CHAVE]])</f>
        <v>0</v>
      </c>
      <c r="L459" s="162">
        <f>tabSaldoAta[[#This Row],[ESTIMATIVA]] - tabSaldoAta[[#This Row],[CONSUMO]] - tabSaldoAta[[#This Row],[CESSÃO]]</f>
        <v>90</v>
      </c>
      <c r="M459" s="92" t="s">
        <v>1551</v>
      </c>
      <c r="N459" s="93">
        <v>43684.621898148151</v>
      </c>
      <c r="O459" s="34" t="str">
        <f>"*"</f>
        <v>*</v>
      </c>
    </row>
    <row r="460" spans="1:15" hidden="1" x14ac:dyDescent="0.3">
      <c r="A460" s="77">
        <v>64605</v>
      </c>
      <c r="B460" s="83" t="str">
        <f>VLOOKUP(tabSaldoAta[[#This Row],[CÓDIGO]],tabEstimativa[#Data],2,FALSE)</f>
        <v>BARRA/FIO REDONDO PARA CONSTRUCAO, DE ACO CA50 - 3/16" - BARRA COM 12 METROS</v>
      </c>
      <c r="C460" s="82" t="s">
        <v>2144</v>
      </c>
      <c r="D460" s="80" t="s">
        <v>2147</v>
      </c>
      <c r="E460" s="81">
        <v>2019</v>
      </c>
      <c r="F460" s="78">
        <v>44095</v>
      </c>
      <c r="G460" s="264">
        <v>12</v>
      </c>
      <c r="H460" s="99">
        <v>150</v>
      </c>
      <c r="I460" s="78">
        <v>43641</v>
      </c>
      <c r="J460" s="181">
        <f>SUMIFS(tabConsumoAta[CONSUMIDO],tabConsumoAta[CÓDIGO],tabSaldoAta[[#This Row],[CÓDIGO]],tabConsumoAta[ATA],tabSaldoAta[[#This Row],[CHAVE]])</f>
        <v>150</v>
      </c>
      <c r="K460" s="181">
        <f>SUMIFS(tabAtaCessão[QUANTIDADE],tabAtaCessão[CÓDIGO],tabSaldoAta[[#This Row],[CÓDIGO]],tabAtaCessão[ATA],tabSaldoAta[[#This Row],[CHAVE]])</f>
        <v>0</v>
      </c>
      <c r="L460" s="162">
        <f>tabSaldoAta[[#This Row],[ESTIMATIVA]] - tabSaldoAta[[#This Row],[CONSUMO]] - tabSaldoAta[[#This Row],[CESSÃO]]</f>
        <v>0</v>
      </c>
      <c r="M460" s="92" t="s">
        <v>1551</v>
      </c>
      <c r="N460" s="93">
        <v>43735.480983796297</v>
      </c>
      <c r="O460" s="34" t="s">
        <v>1555</v>
      </c>
    </row>
    <row r="461" spans="1:15" hidden="1" x14ac:dyDescent="0.3">
      <c r="A461" s="77">
        <v>64607</v>
      </c>
      <c r="B461" s="83" t="str">
        <f>VLOOKUP(tabSaldoAta[[#This Row],[CÓDIGO]],tabEstimativa[#Data],2,FALSE)</f>
        <v>CANTONEIRA DE FERRO - BARRA COM 6 M - 1" X 1/8"</v>
      </c>
      <c r="C461" s="82" t="s">
        <v>1652</v>
      </c>
      <c r="D461" s="90">
        <v>204</v>
      </c>
      <c r="E461" s="91">
        <v>2018</v>
      </c>
      <c r="F461" s="78">
        <v>43746</v>
      </c>
      <c r="G461" s="264">
        <v>12</v>
      </c>
      <c r="H461" s="99">
        <v>200</v>
      </c>
      <c r="I461" s="78">
        <v>43641</v>
      </c>
      <c r="J461" s="181">
        <f>SUMIFS(tabConsumoAta[CONSUMIDO],tabConsumoAta[CÓDIGO],tabSaldoAta[[#This Row],[CÓDIGO]],tabConsumoAta[ATA],tabSaldoAta[[#This Row],[CHAVE]])</f>
        <v>100</v>
      </c>
      <c r="K461" s="181">
        <f>SUMIFS(tabAtaCessão[QUANTIDADE],tabAtaCessão[CÓDIGO],tabSaldoAta[[#This Row],[CÓDIGO]],tabAtaCessão[ATA],tabSaldoAta[[#This Row],[CHAVE]])</f>
        <v>0</v>
      </c>
      <c r="L461" s="162">
        <f>tabSaldoAta[[#This Row],[ESTIMATIVA]] - tabSaldoAta[[#This Row],[CONSUMO]] - tabSaldoAta[[#This Row],[CESSÃO]]</f>
        <v>100</v>
      </c>
      <c r="M461" s="92" t="s">
        <v>1551</v>
      </c>
      <c r="N461" s="93">
        <v>43684.621898148151</v>
      </c>
      <c r="O461" s="34" t="str">
        <f>"*"</f>
        <v>*</v>
      </c>
    </row>
    <row r="462" spans="1:15" hidden="1" x14ac:dyDescent="0.3">
      <c r="A462" s="77">
        <v>64607</v>
      </c>
      <c r="B462" s="83" t="str">
        <f>VLOOKUP(tabSaldoAta[[#This Row],[CÓDIGO]],tabEstimativa[#Data],2,FALSE)</f>
        <v>CANTONEIRA DE FERRO - BARRA COM 6 M - 1" X 1/8"</v>
      </c>
      <c r="C462" s="82" t="s">
        <v>2144</v>
      </c>
      <c r="D462" s="230" t="s">
        <v>2147</v>
      </c>
      <c r="E462" s="231">
        <v>2019</v>
      </c>
      <c r="F462" s="78">
        <v>44095</v>
      </c>
      <c r="G462" s="264">
        <v>12</v>
      </c>
      <c r="H462" s="232">
        <v>200</v>
      </c>
      <c r="I462" s="78">
        <v>43641</v>
      </c>
      <c r="J462" s="233">
        <f>SUMIFS(tabConsumoAta[CONSUMIDO],tabConsumoAta[CÓDIGO],tabSaldoAta[[#This Row],[CÓDIGO]],tabConsumoAta[ATA],tabSaldoAta[[#This Row],[CHAVE]])</f>
        <v>423</v>
      </c>
      <c r="K462" s="233">
        <f>SUMIFS(tabAtaCessão[QUANTIDADE],tabAtaCessão[CÓDIGO],tabSaldoAta[[#This Row],[CÓDIGO]],tabAtaCessão[ATA],tabSaldoAta[[#This Row],[CHAVE]])</f>
        <v>0</v>
      </c>
      <c r="L462" s="234">
        <f>tabSaldoAta[[#This Row],[ESTIMATIVA]] - tabSaldoAta[[#This Row],[CONSUMO]] - tabSaldoAta[[#This Row],[CESSÃO]]</f>
        <v>-223</v>
      </c>
      <c r="M462" s="235" t="s">
        <v>1551</v>
      </c>
      <c r="N462" s="236">
        <v>43767.392893518518</v>
      </c>
      <c r="O462" s="34" t="s">
        <v>1555</v>
      </c>
    </row>
    <row r="463" spans="1:15" hidden="1" x14ac:dyDescent="0.3">
      <c r="A463" s="77">
        <v>64609</v>
      </c>
      <c r="B463" s="83" t="str">
        <f>VLOOKUP(tabSaldoAta[[#This Row],[CÓDIGO]],tabEstimativa[#Data],2,FALSE)</f>
        <v>CANTONEIRA DE FERRO - BARRA COM 6 M - 3/4" X 1/8"</v>
      </c>
      <c r="C463" s="82" t="s">
        <v>1652</v>
      </c>
      <c r="D463" s="90">
        <v>204</v>
      </c>
      <c r="E463" s="91">
        <v>2018</v>
      </c>
      <c r="F463" s="78">
        <v>43746</v>
      </c>
      <c r="G463" s="264">
        <v>12</v>
      </c>
      <c r="H463" s="99">
        <v>100</v>
      </c>
      <c r="I463" s="78">
        <v>43641</v>
      </c>
      <c r="J463" s="181">
        <f>SUMIFS(tabConsumoAta[CONSUMIDO],tabConsumoAta[CÓDIGO],tabSaldoAta[[#This Row],[CÓDIGO]],tabConsumoAta[ATA],tabSaldoAta[[#This Row],[CHAVE]])</f>
        <v>100</v>
      </c>
      <c r="K463" s="181">
        <f>SUMIFS(tabAtaCessão[QUANTIDADE],tabAtaCessão[CÓDIGO],tabSaldoAta[[#This Row],[CÓDIGO]],tabAtaCessão[ATA],tabSaldoAta[[#This Row],[CHAVE]])</f>
        <v>0</v>
      </c>
      <c r="L463" s="162">
        <f>tabSaldoAta[[#This Row],[ESTIMATIVA]] - tabSaldoAta[[#This Row],[CONSUMO]] - tabSaldoAta[[#This Row],[CESSÃO]]</f>
        <v>0</v>
      </c>
      <c r="M463" s="92" t="s">
        <v>1551</v>
      </c>
      <c r="N463" s="93">
        <v>43684.621898148151</v>
      </c>
      <c r="O463" s="34" t="str">
        <f>"*"</f>
        <v>*</v>
      </c>
    </row>
    <row r="464" spans="1:15" hidden="1" x14ac:dyDescent="0.3">
      <c r="A464" s="77">
        <v>64609</v>
      </c>
      <c r="B464" s="83" t="str">
        <f>VLOOKUP(tabSaldoAta[[#This Row],[CÓDIGO]],tabEstimativa[#Data],2,FALSE)</f>
        <v>CANTONEIRA DE FERRO - BARRA COM 6 M - 3/4" X 1/8"</v>
      </c>
      <c r="C464" s="82" t="s">
        <v>2144</v>
      </c>
      <c r="D464" s="230" t="s">
        <v>2147</v>
      </c>
      <c r="E464" s="231">
        <v>2019</v>
      </c>
      <c r="F464" s="78">
        <v>44095</v>
      </c>
      <c r="G464" s="264">
        <v>12</v>
      </c>
      <c r="H464" s="232">
        <v>100</v>
      </c>
      <c r="I464" s="78">
        <v>43641</v>
      </c>
      <c r="J464" s="233">
        <f>SUMIFS(tabConsumoAta[CONSUMIDO],tabConsumoAta[CÓDIGO],tabSaldoAta[[#This Row],[CÓDIGO]],tabConsumoAta[ATA],tabSaldoAta[[#This Row],[CHAVE]])</f>
        <v>0</v>
      </c>
      <c r="K464" s="233">
        <f>SUMIFS(tabAtaCessão[QUANTIDADE],tabAtaCessão[CÓDIGO],tabSaldoAta[[#This Row],[CÓDIGO]],tabAtaCessão[ATA],tabSaldoAta[[#This Row],[CHAVE]])</f>
        <v>0</v>
      </c>
      <c r="L464" s="234">
        <f>tabSaldoAta[[#This Row],[ESTIMATIVA]] - tabSaldoAta[[#This Row],[CONSUMO]] - tabSaldoAta[[#This Row],[CESSÃO]]</f>
        <v>100</v>
      </c>
      <c r="M464" s="235" t="s">
        <v>1551</v>
      </c>
      <c r="N464" s="236">
        <v>43767.392893518518</v>
      </c>
      <c r="O464" s="34" t="s">
        <v>1555</v>
      </c>
    </row>
    <row r="465" spans="1:15" hidden="1" x14ac:dyDescent="0.3">
      <c r="A465" s="77">
        <v>64610</v>
      </c>
      <c r="B465" s="83" t="str">
        <f>VLOOKUP(tabSaldoAta[[#This Row],[CÓDIGO]],tabEstimativa[#Data],2,FALSE)</f>
        <v>CHAPA DE AÇO CARBONO GALVANIZADO ZINCADO N. 24 - ESP = 0,64 MM - 2 X 1.</v>
      </c>
      <c r="C465" s="82" t="s">
        <v>1730</v>
      </c>
      <c r="D465" s="80" t="s">
        <v>2119</v>
      </c>
      <c r="E465" s="81">
        <v>2019</v>
      </c>
      <c r="F465" s="78">
        <v>43885</v>
      </c>
      <c r="G465" s="264">
        <v>12</v>
      </c>
      <c r="H465" s="99">
        <v>600</v>
      </c>
      <c r="I465" s="78">
        <v>43418</v>
      </c>
      <c r="J465" s="181">
        <f>SUMIFS(tabConsumoAta[CONSUMIDO],tabConsumoAta[CÓDIGO],tabSaldoAta[[#This Row],[CÓDIGO]],tabConsumoAta[ATA],tabSaldoAta[[#This Row],[CHAVE]])</f>
        <v>505</v>
      </c>
      <c r="K465" s="181">
        <f>SUMIFS(tabAtaCessão[QUANTIDADE],tabAtaCessão[CÓDIGO],tabSaldoAta[[#This Row],[CÓDIGO]],tabAtaCessão[ATA],tabSaldoAta[[#This Row],[CHAVE]])</f>
        <v>95</v>
      </c>
      <c r="L465" s="162">
        <f>tabSaldoAta[[#This Row],[ESTIMATIVA]] - tabSaldoAta[[#This Row],[CONSUMO]] - tabSaldoAta[[#This Row],[CESSÃO]]</f>
        <v>0</v>
      </c>
      <c r="M465" s="92" t="s">
        <v>1551</v>
      </c>
      <c r="N465" s="93">
        <v>43713.576608796298</v>
      </c>
      <c r="O465" s="34" t="s">
        <v>1555</v>
      </c>
    </row>
    <row r="466" spans="1:15" hidden="1" x14ac:dyDescent="0.3">
      <c r="A466" s="77">
        <v>64610</v>
      </c>
      <c r="B466" s="83" t="str">
        <f>VLOOKUP(tabSaldoAta[[#This Row],[CÓDIGO]],tabEstimativa[#Data],2,FALSE)</f>
        <v>CHAPA DE AÇO CARBONO GALVANIZADO ZINCADO N. 24 - ESP = 0,64 MM - 2 X 1.</v>
      </c>
      <c r="C466" s="82" t="s">
        <v>3257</v>
      </c>
      <c r="D466" s="80" t="s">
        <v>2000</v>
      </c>
      <c r="E466" s="81">
        <v>2020</v>
      </c>
      <c r="F466" s="78">
        <v>44223</v>
      </c>
      <c r="G466" s="264">
        <v>12</v>
      </c>
      <c r="H466" s="99">
        <v>1000</v>
      </c>
      <c r="I466" s="78">
        <v>43762</v>
      </c>
      <c r="J466" s="181">
        <f>SUMIFS(tabConsumoAta[CONSUMIDO],tabConsumoAta[CÓDIGO],tabSaldoAta[[#This Row],[CÓDIGO]],tabConsumoAta[ATA],tabSaldoAta[[#This Row],[CHAVE]])</f>
        <v>0</v>
      </c>
      <c r="K466" s="181">
        <f>SUMIFS(tabAtaCessão[QUANTIDADE],tabAtaCessão[CÓDIGO],tabSaldoAta[[#This Row],[CÓDIGO]],tabAtaCessão[ATA],tabSaldoAta[[#This Row],[CHAVE]])</f>
        <v>0</v>
      </c>
      <c r="L466" s="162">
        <f>tabSaldoAta[[#This Row],[ESTIMATIVA]] - tabSaldoAta[[#This Row],[CONSUMO]] - tabSaldoAta[[#This Row],[CESSÃO]]</f>
        <v>1000</v>
      </c>
      <c r="M466" s="92" t="s">
        <v>1551</v>
      </c>
      <c r="N466" s="93">
        <v>43859.655347222222</v>
      </c>
      <c r="O466" s="34" t="s">
        <v>1555</v>
      </c>
    </row>
    <row r="467" spans="1:15" hidden="1" x14ac:dyDescent="0.3">
      <c r="A467" s="77">
        <v>64625</v>
      </c>
      <c r="B467" s="83" t="str">
        <f>VLOOKUP(tabSaldoAta[[#This Row],[CÓDIGO]],tabEstimativa[#Data],2,FALSE)</f>
        <v>FERRO CHATO - 1" X 1/4" - BARRA COM 06 METROS</v>
      </c>
      <c r="C467" s="82" t="s">
        <v>1652</v>
      </c>
      <c r="D467" s="90">
        <v>204</v>
      </c>
      <c r="E467" s="91">
        <v>2018</v>
      </c>
      <c r="F467" s="78">
        <v>43746</v>
      </c>
      <c r="G467" s="264">
        <v>12</v>
      </c>
      <c r="H467" s="99">
        <v>400</v>
      </c>
      <c r="I467" s="78">
        <v>43641</v>
      </c>
      <c r="J467" s="181">
        <f>SUMIFS(tabConsumoAta[CONSUMIDO],tabConsumoAta[CÓDIGO],tabSaldoAta[[#This Row],[CÓDIGO]],tabConsumoAta[ATA],tabSaldoAta[[#This Row],[CHAVE]])</f>
        <v>80</v>
      </c>
      <c r="K467" s="181">
        <f>SUMIFS(tabAtaCessão[QUANTIDADE],tabAtaCessão[CÓDIGO],tabSaldoAta[[#This Row],[CÓDIGO]],tabAtaCessão[ATA],tabSaldoAta[[#This Row],[CHAVE]])</f>
        <v>0</v>
      </c>
      <c r="L467" s="162">
        <f>tabSaldoAta[[#This Row],[ESTIMATIVA]] - tabSaldoAta[[#This Row],[CONSUMO]] - tabSaldoAta[[#This Row],[CESSÃO]]</f>
        <v>320</v>
      </c>
      <c r="M467" s="92" t="s">
        <v>1551</v>
      </c>
      <c r="N467" s="93">
        <v>43684.621898148151</v>
      </c>
      <c r="O467" s="34" t="str">
        <f>"*"</f>
        <v>*</v>
      </c>
    </row>
    <row r="468" spans="1:15" hidden="1" x14ac:dyDescent="0.3">
      <c r="A468" s="77">
        <v>64625</v>
      </c>
      <c r="B468" s="83" t="str">
        <f>VLOOKUP(tabSaldoAta[[#This Row],[CÓDIGO]],tabEstimativa[#Data],2,FALSE)</f>
        <v>FERRO CHATO - 1" X 1/4" - BARRA COM 06 METROS</v>
      </c>
      <c r="C468" s="82" t="s">
        <v>2144</v>
      </c>
      <c r="D468" s="222" t="s">
        <v>2147</v>
      </c>
      <c r="E468" s="223">
        <v>2019</v>
      </c>
      <c r="F468" s="78">
        <v>44095</v>
      </c>
      <c r="G468" s="264">
        <v>12</v>
      </c>
      <c r="H468" s="224">
        <v>400</v>
      </c>
      <c r="I468" s="78">
        <v>43641</v>
      </c>
      <c r="J468" s="225">
        <f>SUMIFS(tabConsumoAta[CONSUMIDO],tabConsumoAta[CÓDIGO],tabSaldoAta[[#This Row],[CÓDIGO]],tabConsumoAta[ATA],tabSaldoAta[[#This Row],[CHAVE]])</f>
        <v>221</v>
      </c>
      <c r="K468" s="225">
        <f>SUMIFS(tabAtaCessão[QUANTIDADE],tabAtaCessão[CÓDIGO],tabSaldoAta[[#This Row],[CÓDIGO]],tabAtaCessão[ATA],tabSaldoAta[[#This Row],[CHAVE]])</f>
        <v>179</v>
      </c>
      <c r="L468" s="226">
        <f>tabSaldoAta[[#This Row],[ESTIMATIVA]] - tabSaldoAta[[#This Row],[CONSUMO]] - tabSaldoAta[[#This Row],[CESSÃO]]</f>
        <v>0</v>
      </c>
      <c r="M468" s="227" t="s">
        <v>2206</v>
      </c>
      <c r="N468" s="228">
        <v>43763.588125000002</v>
      </c>
      <c r="O468" s="34" t="s">
        <v>1555</v>
      </c>
    </row>
    <row r="469" spans="1:15" hidden="1" x14ac:dyDescent="0.3">
      <c r="A469" s="77">
        <v>64626</v>
      </c>
      <c r="B469" s="83" t="str">
        <f>VLOOKUP(tabSaldoAta[[#This Row],[CÓDIGO]],tabEstimativa[#Data],2,FALSE)</f>
        <v>FERRO CHATO - 1.1/2" X 1/4" - BARRA COM 06 METROS</v>
      </c>
      <c r="C469" s="82" t="s">
        <v>3552</v>
      </c>
      <c r="D469" s="80" t="s">
        <v>3553</v>
      </c>
      <c r="E469" s="81">
        <v>2020</v>
      </c>
      <c r="F469" s="78">
        <v>44319</v>
      </c>
      <c r="G469" s="264">
        <v>12</v>
      </c>
      <c r="H469" s="99">
        <v>1500</v>
      </c>
      <c r="I469" s="78">
        <v>43733</v>
      </c>
      <c r="J469" s="181">
        <f>SUMIFS(tabConsumoAta[CONSUMIDO],tabConsumoAta[CÓDIGO],tabSaldoAta[[#This Row],[CÓDIGO]],tabConsumoAta[ATA],tabSaldoAta[[#This Row],[CHAVE]])</f>
        <v>0</v>
      </c>
      <c r="K469" s="181">
        <f>SUMIFS(tabAtaCessão[QUANTIDADE],tabAtaCessão[CÓDIGO],tabSaldoAta[[#This Row],[CÓDIGO]],tabAtaCessão[ATA],tabSaldoAta[[#This Row],[CHAVE]])</f>
        <v>0</v>
      </c>
      <c r="L469" s="162">
        <f>tabSaldoAta[[#This Row],[ESTIMATIVA]] - tabSaldoAta[[#This Row],[CONSUMO]] - tabSaldoAta[[#This Row],[CESSÃO]]</f>
        <v>1500</v>
      </c>
      <c r="M469" s="92" t="s">
        <v>1551</v>
      </c>
      <c r="N469" s="93">
        <v>43957.688599537039</v>
      </c>
      <c r="O469" s="34" t="s">
        <v>1555</v>
      </c>
    </row>
    <row r="470" spans="1:15" hidden="1" x14ac:dyDescent="0.3">
      <c r="A470" s="77">
        <v>64627</v>
      </c>
      <c r="B470" s="83" t="str">
        <f>VLOOKUP(tabSaldoAta[[#This Row],[CÓDIGO]],tabEstimativa[#Data],2,FALSE)</f>
        <v>FERRO REDONDO - 1/2" - MECANICO - BARRA COM 06 METROS</v>
      </c>
      <c r="C470" s="82" t="s">
        <v>2144</v>
      </c>
      <c r="D470" s="80" t="s">
        <v>2147</v>
      </c>
      <c r="E470" s="81">
        <v>2019</v>
      </c>
      <c r="F470" s="78">
        <v>44095</v>
      </c>
      <c r="G470" s="264">
        <v>12</v>
      </c>
      <c r="H470" s="99">
        <v>600</v>
      </c>
      <c r="I470" s="78">
        <v>43641</v>
      </c>
      <c r="J470" s="181">
        <f>SUMIFS(tabConsumoAta[CONSUMIDO],tabConsumoAta[CÓDIGO],tabSaldoAta[[#This Row],[CÓDIGO]],tabConsumoAta[ATA],tabSaldoAta[[#This Row],[CHAVE]])</f>
        <v>270</v>
      </c>
      <c r="K470" s="181">
        <f>SUMIFS(tabAtaCessão[QUANTIDADE],tabAtaCessão[CÓDIGO],tabSaldoAta[[#This Row],[CÓDIGO]],tabAtaCessão[ATA],tabSaldoAta[[#This Row],[CHAVE]])</f>
        <v>327</v>
      </c>
      <c r="L470" s="162">
        <f>tabSaldoAta[[#This Row],[ESTIMATIVA]] - tabSaldoAta[[#This Row],[CONSUMO]] - tabSaldoAta[[#This Row],[CESSÃO]]</f>
        <v>3</v>
      </c>
      <c r="M470" s="92" t="s">
        <v>2063</v>
      </c>
      <c r="N470" s="93">
        <v>43749.656331018516</v>
      </c>
      <c r="O470" s="34" t="s">
        <v>1555</v>
      </c>
    </row>
    <row r="471" spans="1:15" hidden="1" x14ac:dyDescent="0.3">
      <c r="A471" s="77">
        <v>64630</v>
      </c>
      <c r="B471" s="83" t="str">
        <f>VLOOKUP(tabSaldoAta[[#This Row],[CÓDIGO]],tabEstimativa[#Data],2,FALSE)</f>
        <v>LIXA CINTA DE PANO, PARA MADEIRA, GRAU 60 - MED. 1,5 M X 15</v>
      </c>
      <c r="C471" s="82" t="s">
        <v>1722</v>
      </c>
      <c r="D471" s="90">
        <v>16</v>
      </c>
      <c r="E471" s="91">
        <v>2019</v>
      </c>
      <c r="F471" s="78">
        <v>43859</v>
      </c>
      <c r="G471" s="264">
        <v>12</v>
      </c>
      <c r="H471" s="99">
        <v>50</v>
      </c>
      <c r="I471" s="78">
        <v>43511</v>
      </c>
      <c r="J471" s="181">
        <f>SUMIFS(tabConsumoAta[CONSUMIDO],tabConsumoAta[CÓDIGO],tabSaldoAta[[#This Row],[CÓDIGO]],tabConsumoAta[ATA],tabSaldoAta[[#This Row],[CHAVE]])</f>
        <v>10</v>
      </c>
      <c r="K471" s="181">
        <f>SUMIFS(tabAtaCessão[QUANTIDADE],tabAtaCessão[CÓDIGO],tabSaldoAta[[#This Row],[CÓDIGO]],tabAtaCessão[ATA],tabSaldoAta[[#This Row],[CHAVE]])</f>
        <v>0</v>
      </c>
      <c r="L471" s="162">
        <f>tabSaldoAta[[#This Row],[ESTIMATIVA]] - tabSaldoAta[[#This Row],[CONSUMO]] - tabSaldoAta[[#This Row],[CESSÃO]]</f>
        <v>40</v>
      </c>
      <c r="M471" s="92" t="s">
        <v>1551</v>
      </c>
      <c r="N471" s="93">
        <v>43684.621898148151</v>
      </c>
      <c r="O471" s="34" t="str">
        <f>"*"</f>
        <v>*</v>
      </c>
    </row>
    <row r="472" spans="1:15" hidden="1" x14ac:dyDescent="0.3">
      <c r="A472" s="77">
        <v>64636</v>
      </c>
      <c r="B472" s="83" t="str">
        <f>VLOOKUP(tabSaldoAta[[#This Row],[CÓDIGO]],tabEstimativa[#Data],2,FALSE)</f>
        <v>LUVA DE REDUCAO EM PVC RIGIDO - MARROM - SOLDAVEL - 1.1/2"</v>
      </c>
      <c r="C472" s="82" t="s">
        <v>1663</v>
      </c>
      <c r="D472" s="90">
        <v>228</v>
      </c>
      <c r="E472" s="91">
        <v>2018</v>
      </c>
      <c r="F472" s="78">
        <v>43787</v>
      </c>
      <c r="G472" s="264">
        <v>12</v>
      </c>
      <c r="H472" s="99">
        <v>70</v>
      </c>
      <c r="I472" s="78">
        <v>43307</v>
      </c>
      <c r="J472" s="181">
        <f>SUMIFS(tabConsumoAta[CONSUMIDO],tabConsumoAta[CÓDIGO],tabSaldoAta[[#This Row],[CÓDIGO]],tabConsumoAta[ATA],tabSaldoAta[[#This Row],[CHAVE]])</f>
        <v>70</v>
      </c>
      <c r="K472" s="181">
        <f>SUMIFS(tabAtaCessão[QUANTIDADE],tabAtaCessão[CÓDIGO],tabSaldoAta[[#This Row],[CÓDIGO]],tabAtaCessão[ATA],tabSaldoAta[[#This Row],[CHAVE]])</f>
        <v>0</v>
      </c>
      <c r="L472" s="162">
        <f>tabSaldoAta[[#This Row],[ESTIMATIVA]] - tabSaldoAta[[#This Row],[CONSUMO]] - tabSaldoAta[[#This Row],[CESSÃO]]</f>
        <v>0</v>
      </c>
      <c r="M472" s="92" t="s">
        <v>1551</v>
      </c>
      <c r="N472" s="93">
        <v>43684.621898148151</v>
      </c>
      <c r="O472" s="34" t="str">
        <f>"*"</f>
        <v>*</v>
      </c>
    </row>
    <row r="473" spans="1:15" hidden="1" x14ac:dyDescent="0.3">
      <c r="A473" s="77">
        <v>64636</v>
      </c>
      <c r="B473" s="83" t="str">
        <f>VLOOKUP(tabSaldoAta[[#This Row],[CÓDIGO]],tabEstimativa[#Data],2,FALSE)</f>
        <v>LUVA DE REDUCAO EM PVC RIGIDO - MARROM - SOLDAVEL - 1.1/2"</v>
      </c>
      <c r="C473" s="82" t="s">
        <v>3514</v>
      </c>
      <c r="D473" s="80" t="s">
        <v>3518</v>
      </c>
      <c r="E473" s="81">
        <v>2020</v>
      </c>
      <c r="F473" s="78">
        <v>44286</v>
      </c>
      <c r="G473" s="264">
        <v>12</v>
      </c>
      <c r="H473" s="99">
        <v>100</v>
      </c>
      <c r="I473" s="78">
        <v>43677</v>
      </c>
      <c r="J473" s="181">
        <f>SUMIFS(tabConsumoAta[CONSUMIDO],tabConsumoAta[CÓDIGO],tabSaldoAta[[#This Row],[CÓDIGO]],tabConsumoAta[ATA],tabSaldoAta[[#This Row],[CHAVE]])</f>
        <v>100</v>
      </c>
      <c r="K473" s="181">
        <f>SUMIFS(tabAtaCessão[QUANTIDADE],tabAtaCessão[CÓDIGO],tabSaldoAta[[#This Row],[CÓDIGO]],tabAtaCessão[ATA],tabSaldoAta[[#This Row],[CHAVE]])</f>
        <v>0</v>
      </c>
      <c r="L473" s="162">
        <f>tabSaldoAta[[#This Row],[ESTIMATIVA]] - tabSaldoAta[[#This Row],[CONSUMO]] - tabSaldoAta[[#This Row],[CESSÃO]]</f>
        <v>0</v>
      </c>
      <c r="M473" s="92" t="s">
        <v>1551</v>
      </c>
      <c r="N473" s="93">
        <v>43948.388298611113</v>
      </c>
      <c r="O473" s="34" t="s">
        <v>1555</v>
      </c>
    </row>
    <row r="474" spans="1:15" hidden="1" x14ac:dyDescent="0.3">
      <c r="A474" s="77">
        <v>64647</v>
      </c>
      <c r="B474" s="83" t="str">
        <f>VLOOKUP(tabSaldoAta[[#This Row],[CÓDIGO]],tabEstimativa[#Data],2,FALSE)</f>
        <v>TE DE REDUCAO EM PVC RIGIDO - SOLDAVEL - 150 X 100 MM - 6"</v>
      </c>
      <c r="C474" s="82" t="s">
        <v>1663</v>
      </c>
      <c r="D474" s="90">
        <v>228</v>
      </c>
      <c r="E474" s="91">
        <v>2018</v>
      </c>
      <c r="F474" s="78">
        <v>43787</v>
      </c>
      <c r="G474" s="264">
        <v>12</v>
      </c>
      <c r="H474" s="99">
        <v>30</v>
      </c>
      <c r="I474" s="78">
        <v>43307</v>
      </c>
      <c r="J474" s="181">
        <f>SUMIFS(tabConsumoAta[CONSUMIDO],tabConsumoAta[CÓDIGO],tabSaldoAta[[#This Row],[CÓDIGO]],tabConsumoAta[ATA],tabSaldoAta[[#This Row],[CHAVE]])</f>
        <v>20</v>
      </c>
      <c r="K474" s="181">
        <f>SUMIFS(tabAtaCessão[QUANTIDADE],tabAtaCessão[CÓDIGO],tabSaldoAta[[#This Row],[CÓDIGO]],tabAtaCessão[ATA],tabSaldoAta[[#This Row],[CHAVE]])</f>
        <v>0</v>
      </c>
      <c r="L474" s="162">
        <f>tabSaldoAta[[#This Row],[ESTIMATIVA]] - tabSaldoAta[[#This Row],[CONSUMO]] - tabSaldoAta[[#This Row],[CESSÃO]]</f>
        <v>10</v>
      </c>
      <c r="M474" s="92" t="s">
        <v>1551</v>
      </c>
      <c r="N474" s="93">
        <v>43684.621898148151</v>
      </c>
      <c r="O474" s="34" t="str">
        <f>"*"</f>
        <v>*</v>
      </c>
    </row>
    <row r="475" spans="1:15" hidden="1" x14ac:dyDescent="0.3">
      <c r="A475" s="77">
        <v>64647</v>
      </c>
      <c r="B475" s="83" t="str">
        <f>VLOOKUP(tabSaldoAta[[#This Row],[CÓDIGO]],tabEstimativa[#Data],2,FALSE)</f>
        <v>TE DE REDUCAO EM PVC RIGIDO - SOLDAVEL - 150 X 100 MM - 6"</v>
      </c>
      <c r="C475" s="82" t="s">
        <v>3514</v>
      </c>
      <c r="D475" s="80" t="s">
        <v>3518</v>
      </c>
      <c r="E475" s="81">
        <v>2020</v>
      </c>
      <c r="F475" s="78">
        <v>44286</v>
      </c>
      <c r="G475" s="264">
        <v>12</v>
      </c>
      <c r="H475" s="99">
        <v>40</v>
      </c>
      <c r="I475" s="78">
        <v>43677</v>
      </c>
      <c r="J475" s="181">
        <f>SUMIFS(tabConsumoAta[CONSUMIDO],tabConsumoAta[CÓDIGO],tabSaldoAta[[#This Row],[CÓDIGO]],tabConsumoAta[ATA],tabSaldoAta[[#This Row],[CHAVE]])</f>
        <v>0</v>
      </c>
      <c r="K475" s="181">
        <f>SUMIFS(tabAtaCessão[QUANTIDADE],tabAtaCessão[CÓDIGO],tabSaldoAta[[#This Row],[CÓDIGO]],tabAtaCessão[ATA],tabSaldoAta[[#This Row],[CHAVE]])</f>
        <v>0</v>
      </c>
      <c r="L475" s="162">
        <f>tabSaldoAta[[#This Row],[ESTIMATIVA]] - tabSaldoAta[[#This Row],[CONSUMO]] - tabSaldoAta[[#This Row],[CESSÃO]]</f>
        <v>40</v>
      </c>
      <c r="M475" s="92" t="s">
        <v>1551</v>
      </c>
      <c r="N475" s="93">
        <v>43948.388298611113</v>
      </c>
      <c r="O475" s="34" t="s">
        <v>1555</v>
      </c>
    </row>
    <row r="476" spans="1:15" hidden="1" x14ac:dyDescent="0.3">
      <c r="A476" s="77">
        <v>64817</v>
      </c>
      <c r="B476" s="83" t="str">
        <f>VLOOKUP(tabSaldoAta[[#This Row],[CÓDIGO]],tabEstimativa[#Data],2,FALSE)</f>
        <v>FERRO REDONDO 3/8" MECANICO, BARRA C/ 06 METROS</v>
      </c>
      <c r="C476" s="82" t="s">
        <v>1652</v>
      </c>
      <c r="D476" s="90">
        <v>204</v>
      </c>
      <c r="E476" s="91">
        <v>2018</v>
      </c>
      <c r="F476" s="78">
        <v>43746</v>
      </c>
      <c r="G476" s="264">
        <v>12</v>
      </c>
      <c r="H476" s="99">
        <v>200</v>
      </c>
      <c r="I476" s="78">
        <v>43641</v>
      </c>
      <c r="J476" s="181">
        <f>SUMIFS(tabConsumoAta[CONSUMIDO],tabConsumoAta[CÓDIGO],tabSaldoAta[[#This Row],[CÓDIGO]],tabConsumoAta[ATA],tabSaldoAta[[#This Row],[CHAVE]])</f>
        <v>50</v>
      </c>
      <c r="K476" s="181">
        <f>SUMIFS(tabAtaCessão[QUANTIDADE],tabAtaCessão[CÓDIGO],tabSaldoAta[[#This Row],[CÓDIGO]],tabAtaCessão[ATA],tabSaldoAta[[#This Row],[CHAVE]])</f>
        <v>0</v>
      </c>
      <c r="L476" s="162">
        <f>tabSaldoAta[[#This Row],[ESTIMATIVA]] - tabSaldoAta[[#This Row],[CONSUMO]] - tabSaldoAta[[#This Row],[CESSÃO]]</f>
        <v>150</v>
      </c>
      <c r="M476" s="92" t="s">
        <v>1551</v>
      </c>
      <c r="N476" s="93">
        <v>43684.621898148151</v>
      </c>
      <c r="O476" s="34" t="str">
        <f>"*"</f>
        <v>*</v>
      </c>
    </row>
    <row r="477" spans="1:15" hidden="1" x14ac:dyDescent="0.3">
      <c r="A477" s="77">
        <v>64817</v>
      </c>
      <c r="B477" s="83" t="str">
        <f>VLOOKUP(tabSaldoAta[[#This Row],[CÓDIGO]],tabEstimativa[#Data],2,FALSE)</f>
        <v>FERRO REDONDO 3/8" MECANICO, BARRA C/ 06 METROS</v>
      </c>
      <c r="C477" s="82" t="s">
        <v>2144</v>
      </c>
      <c r="D477" s="230" t="s">
        <v>2147</v>
      </c>
      <c r="E477" s="231">
        <v>2019</v>
      </c>
      <c r="F477" s="78">
        <v>44095</v>
      </c>
      <c r="G477" s="264">
        <v>12</v>
      </c>
      <c r="H477" s="232">
        <v>200</v>
      </c>
      <c r="I477" s="78">
        <v>43641</v>
      </c>
      <c r="J477" s="233">
        <f>SUMIFS(tabConsumoAta[CONSUMIDO],tabConsumoAta[CÓDIGO],tabSaldoAta[[#This Row],[CÓDIGO]],tabConsumoAta[ATA],tabSaldoAta[[#This Row],[CHAVE]])</f>
        <v>70</v>
      </c>
      <c r="K477" s="233">
        <f>SUMIFS(tabAtaCessão[QUANTIDADE],tabAtaCessão[CÓDIGO],tabSaldoAta[[#This Row],[CÓDIGO]],tabAtaCessão[ATA],tabSaldoAta[[#This Row],[CHAVE]])</f>
        <v>0</v>
      </c>
      <c r="L477" s="234">
        <f>tabSaldoAta[[#This Row],[ESTIMATIVA]] - tabSaldoAta[[#This Row],[CONSUMO]] - tabSaldoAta[[#This Row],[CESSÃO]]</f>
        <v>130</v>
      </c>
      <c r="M477" s="235" t="s">
        <v>1551</v>
      </c>
      <c r="N477" s="236">
        <v>43767.392893518518</v>
      </c>
      <c r="O477" s="34" t="s">
        <v>1555</v>
      </c>
    </row>
    <row r="478" spans="1:15" hidden="1" x14ac:dyDescent="0.3">
      <c r="A478" s="77">
        <v>64819</v>
      </c>
      <c r="B478" s="83" t="str">
        <f>VLOOKUP(tabSaldoAta[[#This Row],[CÓDIGO]],tabEstimativa[#Data],2,FALSE)</f>
        <v>TELA DE ARAME GALVANIZADO, FIO 10, MALHA COM 2 1/2", 04 METROS DE ALTURA.</v>
      </c>
      <c r="C478" s="82" t="s">
        <v>1627</v>
      </c>
      <c r="D478" s="80" t="s">
        <v>2130</v>
      </c>
      <c r="E478" s="81">
        <v>2018</v>
      </c>
      <c r="F478" s="78">
        <v>43712</v>
      </c>
      <c r="G478" s="264">
        <v>12</v>
      </c>
      <c r="H478" s="99">
        <v>300</v>
      </c>
      <c r="I478" s="78">
        <v>43216</v>
      </c>
      <c r="J478" s="181">
        <f>SUMIFS(tabConsumoAta[CONSUMIDO],tabConsumoAta[CÓDIGO],tabSaldoAta[[#This Row],[CÓDIGO]],tabConsumoAta[ATA],tabSaldoAta[[#This Row],[CHAVE]])</f>
        <v>110</v>
      </c>
      <c r="K478" s="181">
        <f>SUMIFS(tabAtaCessão[QUANTIDADE],tabAtaCessão[CÓDIGO],tabSaldoAta[[#This Row],[CÓDIGO]],tabAtaCessão[ATA],tabSaldoAta[[#This Row],[CHAVE]])</f>
        <v>0</v>
      </c>
      <c r="L478" s="162">
        <f>tabSaldoAta[[#This Row],[ESTIMATIVA]] - tabSaldoAta[[#This Row],[CONSUMO]] - tabSaldoAta[[#This Row],[CESSÃO]]</f>
        <v>190</v>
      </c>
      <c r="M478" s="92" t="s">
        <v>1551</v>
      </c>
      <c r="N478" s="93">
        <v>43720.42659722222</v>
      </c>
      <c r="O478" s="34" t="s">
        <v>1555</v>
      </c>
    </row>
    <row r="479" spans="1:15" ht="43.2" hidden="1" x14ac:dyDescent="0.3">
      <c r="A479" s="77">
        <v>64821</v>
      </c>
      <c r="B479" s="83" t="str">
        <f>VLOOKUP(tabSaldoAta[[#This Row],[CÓDIGO]],tabEstimativa[#Data],2,FALSE)</f>
        <v>TINTA PARA PISO - AMARELA - LATA COM 18 LITROS. COM TODOS OS DADOS TÉCNICOS DO PRODUTO (RENDIMENTO, MODO DE PREPARO, VALIDADE, COMPOSIÇÃO QUÍMICA, CERTIFICADO DE GARANTIA E ABNT NBR 11702 - TIPO 4.2.5) ESTAMPADOS NA EMBALAGEM.</v>
      </c>
      <c r="C479" s="82" t="s">
        <v>1640</v>
      </c>
      <c r="D479" s="90">
        <v>190</v>
      </c>
      <c r="E479" s="91">
        <v>2018</v>
      </c>
      <c r="F479" s="78">
        <v>43726</v>
      </c>
      <c r="G479" s="264">
        <v>12</v>
      </c>
      <c r="H479" s="99">
        <v>40</v>
      </c>
      <c r="I479" s="78">
        <v>43607</v>
      </c>
      <c r="J479" s="181">
        <f>SUMIFS(tabConsumoAta[CONSUMIDO],tabConsumoAta[CÓDIGO],tabSaldoAta[[#This Row],[CÓDIGO]],tabConsumoAta[ATA],tabSaldoAta[[#This Row],[CHAVE]])</f>
        <v>0</v>
      </c>
      <c r="K479" s="181">
        <f>SUMIFS(tabAtaCessão[QUANTIDADE],tabAtaCessão[CÓDIGO],tabSaldoAta[[#This Row],[CÓDIGO]],tabAtaCessão[ATA],tabSaldoAta[[#This Row],[CHAVE]])</f>
        <v>0</v>
      </c>
      <c r="L479" s="162">
        <f>tabSaldoAta[[#This Row],[ESTIMATIVA]] - tabSaldoAta[[#This Row],[CONSUMO]] - tabSaldoAta[[#This Row],[CESSÃO]]</f>
        <v>40</v>
      </c>
      <c r="M479" s="92" t="s">
        <v>1551</v>
      </c>
      <c r="N479" s="93">
        <v>43684.621898148151</v>
      </c>
      <c r="O479" s="34" t="str">
        <f>"*"</f>
        <v>*</v>
      </c>
    </row>
    <row r="480" spans="1:15" ht="43.2" hidden="1" x14ac:dyDescent="0.3">
      <c r="A480" s="77">
        <v>64821</v>
      </c>
      <c r="B480" s="83" t="str">
        <f>VLOOKUP(tabSaldoAta[[#This Row],[CÓDIGO]],tabEstimativa[#Data],2,FALSE)</f>
        <v>TINTA PARA PISO - AMARELA - LATA COM 18 LITROS. COM TODOS OS DADOS TÉCNICOS DO PRODUTO (RENDIMENTO, MODO DE PREPARO, VALIDADE, COMPOSIÇÃO QUÍMICA, CERTIFICADO DE GARANTIA E ABNT NBR 11702 - TIPO 4.2.5) ESTAMPADOS NA EMBALAGEM.</v>
      </c>
      <c r="C480" s="82" t="s">
        <v>2073</v>
      </c>
      <c r="D480" s="80" t="s">
        <v>2074</v>
      </c>
      <c r="E480" s="81">
        <v>2019</v>
      </c>
      <c r="F480" s="78">
        <v>44050</v>
      </c>
      <c r="G480" s="264">
        <v>12</v>
      </c>
      <c r="H480" s="99">
        <v>40</v>
      </c>
      <c r="I480" s="78">
        <v>43607</v>
      </c>
      <c r="J480" s="181">
        <f>SUMIFS(tabConsumoAta[CONSUMIDO],tabConsumoAta[CÓDIGO],tabSaldoAta[[#This Row],[CÓDIGO]],tabConsumoAta[ATA],tabSaldoAta[[#This Row],[CHAVE]])</f>
        <v>0</v>
      </c>
      <c r="K480" s="181">
        <f>SUMIFS(tabAtaCessão[QUANTIDADE],tabAtaCessão[CÓDIGO],tabSaldoAta[[#This Row],[CÓDIGO]],tabAtaCessão[ATA],tabSaldoAta[[#This Row],[CHAVE]])</f>
        <v>0</v>
      </c>
      <c r="L480" s="162">
        <f>tabSaldoAta[[#This Row],[ESTIMATIVA]] - tabSaldoAta[[#This Row],[CONSUMO]] - tabSaldoAta[[#This Row],[CESSÃO]]</f>
        <v>40</v>
      </c>
      <c r="M480" s="92" t="s">
        <v>1551</v>
      </c>
      <c r="N480" s="93">
        <v>43727.546215277776</v>
      </c>
      <c r="O480" s="34" t="s">
        <v>1555</v>
      </c>
    </row>
    <row r="481" spans="1:15" hidden="1" x14ac:dyDescent="0.3">
      <c r="A481" s="77">
        <v>64822</v>
      </c>
      <c r="B481" s="83" t="str">
        <f>VLOOKUP(tabSaldoAta[[#This Row],[CÓDIGO]],tabEstimativa[#Data],2,FALSE)</f>
        <v>TINTA P/ PISO - BRANCA - C/ 18 LT</v>
      </c>
      <c r="C481" s="82" t="s">
        <v>2073</v>
      </c>
      <c r="D481" s="80" t="s">
        <v>2074</v>
      </c>
      <c r="E481" s="81">
        <v>2019</v>
      </c>
      <c r="F481" s="78">
        <v>44050</v>
      </c>
      <c r="G481" s="264">
        <v>12</v>
      </c>
      <c r="H481" s="99">
        <v>20</v>
      </c>
      <c r="I481" s="78">
        <v>43522</v>
      </c>
      <c r="J481" s="181">
        <f>SUMIFS(tabConsumoAta[CONSUMIDO],tabConsumoAta[CÓDIGO],tabSaldoAta[[#This Row],[CÓDIGO]],tabConsumoAta[ATA],tabSaldoAta[[#This Row],[CHAVE]])</f>
        <v>10</v>
      </c>
      <c r="K481" s="181">
        <f>SUMIFS(tabAtaCessão[QUANTIDADE],tabAtaCessão[CÓDIGO],tabSaldoAta[[#This Row],[CÓDIGO]],tabAtaCessão[ATA],tabSaldoAta[[#This Row],[CHAVE]])</f>
        <v>0</v>
      </c>
      <c r="L481" s="162">
        <f>tabSaldoAta[[#This Row],[ESTIMATIVA]] - tabSaldoAta[[#This Row],[CONSUMO]] - tabSaldoAta[[#This Row],[CESSÃO]]</f>
        <v>10</v>
      </c>
      <c r="M481" s="92" t="s">
        <v>1551</v>
      </c>
      <c r="N481" s="93">
        <v>43698.366840277777</v>
      </c>
      <c r="O481" s="34" t="s">
        <v>1555</v>
      </c>
    </row>
    <row r="482" spans="1:15" hidden="1" x14ac:dyDescent="0.3">
      <c r="A482" s="77">
        <v>64860</v>
      </c>
      <c r="B482" s="83" t="str">
        <f>VLOOKUP(tabSaldoAta[[#This Row],[CÓDIGO]],tabEstimativa[#Data],2,FALSE)</f>
        <v>FERRO CHATO 1 1/2" X 1/8" - BARRA COM 6 METROS.</v>
      </c>
      <c r="C482" s="82" t="s">
        <v>1652</v>
      </c>
      <c r="D482" s="90">
        <v>204</v>
      </c>
      <c r="E482" s="91">
        <v>2018</v>
      </c>
      <c r="F482" s="78">
        <v>43746</v>
      </c>
      <c r="G482" s="264">
        <v>12</v>
      </c>
      <c r="H482" s="99">
        <v>300</v>
      </c>
      <c r="I482" s="78">
        <v>43641</v>
      </c>
      <c r="J482" s="181">
        <f>SUMIFS(tabConsumoAta[CONSUMIDO],tabConsumoAta[CÓDIGO],tabSaldoAta[[#This Row],[CÓDIGO]],tabConsumoAta[ATA],tabSaldoAta[[#This Row],[CHAVE]])</f>
        <v>140</v>
      </c>
      <c r="K482" s="181">
        <f>SUMIFS(tabAtaCessão[QUANTIDADE],tabAtaCessão[CÓDIGO],tabSaldoAta[[#This Row],[CÓDIGO]],tabAtaCessão[ATA],tabSaldoAta[[#This Row],[CHAVE]])</f>
        <v>0</v>
      </c>
      <c r="L482" s="162">
        <f>tabSaldoAta[[#This Row],[ESTIMATIVA]] - tabSaldoAta[[#This Row],[CONSUMO]] - tabSaldoAta[[#This Row],[CESSÃO]]</f>
        <v>160</v>
      </c>
      <c r="M482" s="92" t="s">
        <v>1551</v>
      </c>
      <c r="N482" s="93">
        <v>43684.621898148151</v>
      </c>
      <c r="O482" s="34" t="str">
        <f>"*"</f>
        <v>*</v>
      </c>
    </row>
    <row r="483" spans="1:15" hidden="1" x14ac:dyDescent="0.3">
      <c r="A483" s="77">
        <v>64860</v>
      </c>
      <c r="B483" s="83" t="str">
        <f>VLOOKUP(tabSaldoAta[[#This Row],[CÓDIGO]],tabEstimativa[#Data],2,FALSE)</f>
        <v>FERRO CHATO 1 1/2" X 1/8" - BARRA COM 6 METROS.</v>
      </c>
      <c r="C483" s="82" t="s">
        <v>2144</v>
      </c>
      <c r="D483" s="230" t="s">
        <v>2147</v>
      </c>
      <c r="E483" s="231">
        <v>2019</v>
      </c>
      <c r="F483" s="78">
        <v>44095</v>
      </c>
      <c r="G483" s="264">
        <v>12</v>
      </c>
      <c r="H483" s="232">
        <v>300</v>
      </c>
      <c r="I483" s="78">
        <v>43641</v>
      </c>
      <c r="J483" s="233">
        <f>SUMIFS(tabConsumoAta[CONSUMIDO],tabConsumoAta[CÓDIGO],tabSaldoAta[[#This Row],[CÓDIGO]],tabConsumoAta[ATA],tabSaldoAta[[#This Row],[CHAVE]])</f>
        <v>170</v>
      </c>
      <c r="K483" s="233">
        <f>SUMIFS(tabAtaCessão[QUANTIDADE],tabAtaCessão[CÓDIGO],tabSaldoAta[[#This Row],[CÓDIGO]],tabAtaCessão[ATA],tabSaldoAta[[#This Row],[CHAVE]])</f>
        <v>0</v>
      </c>
      <c r="L483" s="234">
        <f>tabSaldoAta[[#This Row],[ESTIMATIVA]] - tabSaldoAta[[#This Row],[CONSUMO]] - tabSaldoAta[[#This Row],[CESSÃO]]</f>
        <v>130</v>
      </c>
      <c r="M483" s="235" t="s">
        <v>1551</v>
      </c>
      <c r="N483" s="236">
        <v>43767.392893518518</v>
      </c>
      <c r="O483" s="34" t="s">
        <v>1555</v>
      </c>
    </row>
    <row r="484" spans="1:15" hidden="1" x14ac:dyDescent="0.3">
      <c r="A484" s="77">
        <v>64861</v>
      </c>
      <c r="B484" s="83" t="str">
        <f>VLOOKUP(tabSaldoAta[[#This Row],[CÓDIGO]],tabEstimativa[#Data],2,FALSE)</f>
        <v>FERRO CHATO 3/4" X 1/8" BARRA C/ 06 METROS</v>
      </c>
      <c r="C484" s="82" t="s">
        <v>1652</v>
      </c>
      <c r="D484" s="90">
        <v>204</v>
      </c>
      <c r="E484" s="91">
        <v>2018</v>
      </c>
      <c r="F484" s="78">
        <v>43746</v>
      </c>
      <c r="G484" s="264">
        <v>12</v>
      </c>
      <c r="H484" s="99">
        <v>420</v>
      </c>
      <c r="I484" s="78">
        <v>43641</v>
      </c>
      <c r="J484" s="181">
        <f>SUMIFS(tabConsumoAta[CONSUMIDO],tabConsumoAta[CÓDIGO],tabSaldoAta[[#This Row],[CÓDIGO]],tabConsumoAta[ATA],tabSaldoAta[[#This Row],[CHAVE]])</f>
        <v>40</v>
      </c>
      <c r="K484" s="181">
        <f>SUMIFS(tabAtaCessão[QUANTIDADE],tabAtaCessão[CÓDIGO],tabSaldoAta[[#This Row],[CÓDIGO]],tabAtaCessão[ATA],tabSaldoAta[[#This Row],[CHAVE]])</f>
        <v>0</v>
      </c>
      <c r="L484" s="162">
        <f>tabSaldoAta[[#This Row],[ESTIMATIVA]] - tabSaldoAta[[#This Row],[CONSUMO]] - tabSaldoAta[[#This Row],[CESSÃO]]</f>
        <v>380</v>
      </c>
      <c r="M484" s="92" t="s">
        <v>1551</v>
      </c>
      <c r="N484" s="93">
        <v>43684.621898148151</v>
      </c>
      <c r="O484" s="34" t="str">
        <f>"*"</f>
        <v>*</v>
      </c>
    </row>
    <row r="485" spans="1:15" hidden="1" x14ac:dyDescent="0.3">
      <c r="A485" s="77">
        <v>64861</v>
      </c>
      <c r="B485" s="83" t="str">
        <f>VLOOKUP(tabSaldoAta[[#This Row],[CÓDIGO]],tabEstimativa[#Data],2,FALSE)</f>
        <v>FERRO CHATO 3/4" X 1/8" BARRA C/ 06 METROS</v>
      </c>
      <c r="C485" s="82" t="s">
        <v>2144</v>
      </c>
      <c r="D485" s="230" t="s">
        <v>2147</v>
      </c>
      <c r="E485" s="231">
        <v>2019</v>
      </c>
      <c r="F485" s="78">
        <v>44095</v>
      </c>
      <c r="G485" s="264">
        <v>12</v>
      </c>
      <c r="H485" s="232">
        <v>420</v>
      </c>
      <c r="I485" s="78">
        <v>43641</v>
      </c>
      <c r="J485" s="233">
        <f>SUMIFS(tabConsumoAta[CONSUMIDO],tabConsumoAta[CÓDIGO],tabSaldoAta[[#This Row],[CÓDIGO]],tabConsumoAta[ATA],tabSaldoAta[[#This Row],[CHAVE]])</f>
        <v>320</v>
      </c>
      <c r="K485" s="233">
        <f>SUMIFS(tabAtaCessão[QUANTIDADE],tabAtaCessão[CÓDIGO],tabSaldoAta[[#This Row],[CÓDIGO]],tabAtaCessão[ATA],tabSaldoAta[[#This Row],[CHAVE]])</f>
        <v>0</v>
      </c>
      <c r="L485" s="234">
        <f>tabSaldoAta[[#This Row],[ESTIMATIVA]] - tabSaldoAta[[#This Row],[CONSUMO]] - tabSaldoAta[[#This Row],[CESSÃO]]</f>
        <v>100</v>
      </c>
      <c r="M485" s="235" t="s">
        <v>1551</v>
      </c>
      <c r="N485" s="236">
        <v>43767.392893518518</v>
      </c>
      <c r="O485" s="34" t="s">
        <v>1555</v>
      </c>
    </row>
    <row r="486" spans="1:15" hidden="1" x14ac:dyDescent="0.3">
      <c r="A486" s="77">
        <v>65173</v>
      </c>
      <c r="B486" s="83" t="str">
        <f>VLOOKUP(tabSaldoAta[[#This Row],[CÓDIGO]],tabEstimativa[#Data],2,FALSE)</f>
        <v>REPARO COMPLETO UNIVERSAL PARA DESCARGA -  CAIXA  ACOPLADA</v>
      </c>
      <c r="C486" s="82" t="s">
        <v>1743</v>
      </c>
      <c r="D486" s="90">
        <v>76</v>
      </c>
      <c r="E486" s="91">
        <v>2019</v>
      </c>
      <c r="F486" s="78">
        <v>43899</v>
      </c>
      <c r="G486" s="264">
        <v>12</v>
      </c>
      <c r="H486" s="99">
        <v>50</v>
      </c>
      <c r="I486" s="78">
        <v>43418</v>
      </c>
      <c r="J486" s="181">
        <f>SUMIFS(tabConsumoAta[CONSUMIDO],tabConsumoAta[CÓDIGO],tabSaldoAta[[#This Row],[CÓDIGO]],tabConsumoAta[ATA],tabSaldoAta[[#This Row],[CHAVE]])</f>
        <v>0</v>
      </c>
      <c r="K486" s="181">
        <f>SUMIFS(tabAtaCessão[QUANTIDADE],tabAtaCessão[CÓDIGO],tabSaldoAta[[#This Row],[CÓDIGO]],tabAtaCessão[ATA],tabSaldoAta[[#This Row],[CHAVE]])</f>
        <v>0</v>
      </c>
      <c r="L486" s="162">
        <f>tabSaldoAta[[#This Row],[ESTIMATIVA]] - tabSaldoAta[[#This Row],[CONSUMO]] - tabSaldoAta[[#This Row],[CESSÃO]]</f>
        <v>50</v>
      </c>
      <c r="M486" s="92" t="s">
        <v>1551</v>
      </c>
      <c r="N486" s="93">
        <v>43684.621898148151</v>
      </c>
      <c r="O486" s="34" t="str">
        <f>"*"</f>
        <v>*</v>
      </c>
    </row>
    <row r="487" spans="1:15" hidden="1" x14ac:dyDescent="0.3">
      <c r="A487" s="77">
        <v>65173</v>
      </c>
      <c r="B487" s="83" t="str">
        <f>VLOOKUP(tabSaldoAta[[#This Row],[CÓDIGO]],tabEstimativa[#Data],2,FALSE)</f>
        <v>REPARO COMPLETO UNIVERSAL PARA DESCARGA -  CAIXA  ACOPLADA</v>
      </c>
      <c r="C487" s="82" t="s">
        <v>3541</v>
      </c>
      <c r="D487" s="80" t="s">
        <v>3542</v>
      </c>
      <c r="E487" s="81">
        <v>2020</v>
      </c>
      <c r="F487" s="78">
        <v>44313</v>
      </c>
      <c r="G487" s="264">
        <v>12</v>
      </c>
      <c r="H487" s="99">
        <v>200</v>
      </c>
      <c r="I487" s="78">
        <v>43762</v>
      </c>
      <c r="J487" s="181">
        <f>SUMIFS(tabConsumoAta[CONSUMIDO],tabConsumoAta[CÓDIGO],tabSaldoAta[[#This Row],[CÓDIGO]],tabConsumoAta[ATA],tabSaldoAta[[#This Row],[CHAVE]])</f>
        <v>130</v>
      </c>
      <c r="K487" s="181">
        <f>SUMIFS(tabAtaCessão[QUANTIDADE],tabAtaCessão[CÓDIGO],tabSaldoAta[[#This Row],[CÓDIGO]],tabAtaCessão[ATA],tabSaldoAta[[#This Row],[CHAVE]])</f>
        <v>0</v>
      </c>
      <c r="L487" s="162">
        <f>tabSaldoAta[[#This Row],[ESTIMATIVA]] - tabSaldoAta[[#This Row],[CONSUMO]] - tabSaldoAta[[#This Row],[CESSÃO]]</f>
        <v>70</v>
      </c>
      <c r="M487" s="92" t="s">
        <v>1551</v>
      </c>
      <c r="N487" s="93">
        <v>43957.688599537039</v>
      </c>
      <c r="O487" s="34" t="s">
        <v>1555</v>
      </c>
    </row>
    <row r="488" spans="1:15" hidden="1" x14ac:dyDescent="0.3">
      <c r="A488" s="77">
        <v>65173</v>
      </c>
      <c r="B488" s="83" t="str">
        <f>VLOOKUP(tabSaldoAta[[#This Row],[CÓDIGO]],tabEstimativa[#Data],2,FALSE)</f>
        <v>REPARO COMPLETO UNIVERSAL PARA DESCARGA -  CAIXA  ACOPLADA</v>
      </c>
      <c r="C488" s="82" t="s">
        <v>4236</v>
      </c>
      <c r="D488" s="80" t="s">
        <v>4237</v>
      </c>
      <c r="E488" s="81">
        <v>2021</v>
      </c>
      <c r="F488" s="78">
        <v>44748</v>
      </c>
      <c r="G488" s="264">
        <v>12</v>
      </c>
      <c r="H488" s="99">
        <v>150</v>
      </c>
      <c r="I488" s="78">
        <v>44182</v>
      </c>
      <c r="J488" s="181">
        <f>SUMIFS(tabConsumoAta[CONSUMIDO],tabConsumoAta[CÓDIGO],tabSaldoAta[[#This Row],[CÓDIGO]],tabConsumoAta[ATA],tabSaldoAta[[#This Row],[CHAVE]])</f>
        <v>150</v>
      </c>
      <c r="K488" s="181">
        <f>SUMIFS(tabAtaCessão[QUANTIDADE],tabAtaCessão[CÓDIGO],tabSaldoAta[[#This Row],[CÓDIGO]],tabAtaCessão[ATA],tabSaldoAta[[#This Row],[CHAVE]])</f>
        <v>0</v>
      </c>
      <c r="L488" s="162">
        <f>tabSaldoAta[[#This Row],[ESTIMATIVA]] - tabSaldoAta[[#This Row],[CONSUMO]] - tabSaldoAta[[#This Row],[CESSÃO]]</f>
        <v>0</v>
      </c>
      <c r="M488" s="92" t="s">
        <v>2063</v>
      </c>
      <c r="N488" s="93">
        <v>44392.688587962963</v>
      </c>
      <c r="O488" s="34" t="s">
        <v>1555</v>
      </c>
    </row>
    <row r="489" spans="1:15" hidden="1" x14ac:dyDescent="0.3">
      <c r="A489" s="77">
        <v>65748</v>
      </c>
      <c r="B489" s="83" t="str">
        <f>VLOOKUP(tabSaldoAta[[#This Row],[CÓDIGO]],tabEstimativa[#Data],2,FALSE)</f>
        <v>CABO FLEXIVEL - 2,5 MM2 - VERDE</v>
      </c>
      <c r="C489" s="82" t="s">
        <v>1768</v>
      </c>
      <c r="D489" s="90">
        <v>126</v>
      </c>
      <c r="E489" s="91">
        <v>2019</v>
      </c>
      <c r="F489" s="78">
        <v>43957</v>
      </c>
      <c r="G489" s="264">
        <v>12</v>
      </c>
      <c r="H489" s="99">
        <v>6800</v>
      </c>
      <c r="I489" s="78">
        <v>43454</v>
      </c>
      <c r="J489" s="181">
        <f>SUMIFS(tabConsumoAta[CONSUMIDO],tabConsumoAta[CÓDIGO],tabSaldoAta[[#This Row],[CÓDIGO]],tabConsumoAta[ATA],tabSaldoAta[[#This Row],[CHAVE]])</f>
        <v>6800</v>
      </c>
      <c r="K489" s="181">
        <f>SUMIFS(tabAtaCessão[QUANTIDADE],tabAtaCessão[CÓDIGO],tabSaldoAta[[#This Row],[CÓDIGO]],tabAtaCessão[ATA],tabSaldoAta[[#This Row],[CHAVE]])</f>
        <v>0</v>
      </c>
      <c r="L489" s="162">
        <f>tabSaldoAta[[#This Row],[ESTIMATIVA]] - tabSaldoAta[[#This Row],[CONSUMO]] - tabSaldoAta[[#This Row],[CESSÃO]]</f>
        <v>0</v>
      </c>
      <c r="M489" s="92" t="s">
        <v>1551</v>
      </c>
      <c r="N489" s="93">
        <v>43684.621898148151</v>
      </c>
      <c r="O489" s="34" t="str">
        <f>"*"</f>
        <v>*</v>
      </c>
    </row>
    <row r="490" spans="1:15" hidden="1" x14ac:dyDescent="0.3">
      <c r="A490" s="77">
        <v>66168</v>
      </c>
      <c r="B490" s="83" t="str">
        <f>VLOOKUP(tabSaldoAta[[#This Row],[CÓDIGO]],tabEstimativa[#Data],2,FALSE)</f>
        <v xml:space="preserve">TUBO QUADRADO DE METALON 20MM X 20MM X 1,5MM - BARRA COM 06 METROS. </v>
      </c>
      <c r="C490" s="82" t="s">
        <v>1689</v>
      </c>
      <c r="D490" s="80" t="s">
        <v>2016</v>
      </c>
      <c r="E490" s="81">
        <v>2018</v>
      </c>
      <c r="F490" s="78">
        <v>43819</v>
      </c>
      <c r="G490" s="264">
        <v>12</v>
      </c>
      <c r="H490" s="99">
        <v>700</v>
      </c>
      <c r="I490" s="78">
        <v>43322</v>
      </c>
      <c r="J490" s="181">
        <f>SUMIFS(tabConsumoAta[CONSUMIDO],tabConsumoAta[CÓDIGO],tabSaldoAta[[#This Row],[CÓDIGO]],tabConsumoAta[ATA],tabSaldoAta[[#This Row],[CHAVE]])</f>
        <v>1040</v>
      </c>
      <c r="K490" s="181">
        <f>SUMIFS(tabAtaCessão[QUANTIDADE],tabAtaCessão[CÓDIGO],tabSaldoAta[[#This Row],[CÓDIGO]],tabAtaCessão[ATA],tabSaldoAta[[#This Row],[CHAVE]])</f>
        <v>0</v>
      </c>
      <c r="L490" s="162">
        <f>tabSaldoAta[[#This Row],[ESTIMATIVA]] - tabSaldoAta[[#This Row],[CONSUMO]] - tabSaldoAta[[#This Row],[CESSÃO]]</f>
        <v>-340</v>
      </c>
      <c r="M490" s="92" t="s">
        <v>1551</v>
      </c>
      <c r="N490" s="93">
        <v>43685.451226851852</v>
      </c>
      <c r="O490" s="34" t="s">
        <v>1555</v>
      </c>
    </row>
    <row r="491" spans="1:15" hidden="1" x14ac:dyDescent="0.3">
      <c r="A491" s="77">
        <v>66168</v>
      </c>
      <c r="B491" s="83" t="str">
        <f>VLOOKUP(tabSaldoAta[[#This Row],[CÓDIGO]],tabEstimativa[#Data],2,FALSE)</f>
        <v xml:space="preserve">TUBO QUADRADO DE METALON 20MM X 20MM X 1,5MM - BARRA COM 06 METROS. </v>
      </c>
      <c r="C491" s="82" t="s">
        <v>3552</v>
      </c>
      <c r="D491" s="80" t="s">
        <v>3553</v>
      </c>
      <c r="E491" s="81">
        <v>2020</v>
      </c>
      <c r="F491" s="78">
        <v>44319</v>
      </c>
      <c r="G491" s="264">
        <v>12</v>
      </c>
      <c r="H491" s="99">
        <v>1100</v>
      </c>
      <c r="I491" s="78">
        <v>43718</v>
      </c>
      <c r="J491" s="181">
        <f>SUMIFS(tabConsumoAta[CONSUMIDO],tabConsumoAta[CÓDIGO],tabSaldoAta[[#This Row],[CÓDIGO]],tabConsumoAta[ATA],tabSaldoAta[[#This Row],[CHAVE]])</f>
        <v>1100</v>
      </c>
      <c r="K491" s="181">
        <f>SUMIFS(tabAtaCessão[QUANTIDADE],tabAtaCessão[CÓDIGO],tabSaldoAta[[#This Row],[CÓDIGO]],tabAtaCessão[ATA],tabSaldoAta[[#This Row],[CHAVE]])</f>
        <v>0</v>
      </c>
      <c r="L491" s="162">
        <f>tabSaldoAta[[#This Row],[ESTIMATIVA]] - tabSaldoAta[[#This Row],[CONSUMO]] - tabSaldoAta[[#This Row],[CESSÃO]]</f>
        <v>0</v>
      </c>
      <c r="M491" s="92" t="s">
        <v>1551</v>
      </c>
      <c r="N491" s="93">
        <v>43958.340173611112</v>
      </c>
      <c r="O491" s="34" t="s">
        <v>1555</v>
      </c>
    </row>
    <row r="492" spans="1:15" hidden="1" x14ac:dyDescent="0.3">
      <c r="A492" s="77">
        <v>67375</v>
      </c>
      <c r="B492" s="83" t="str">
        <f>VLOOKUP(tabSaldoAta[[#This Row],[CÓDIGO]],tabEstimativa[#Data],2,FALSE)</f>
        <v>CUMEEIRA DE FIBRA SINTETICA 30 GRAUS PARA TELHA ONDULADA ESP. 6 MM</v>
      </c>
      <c r="C492" s="82" t="s">
        <v>1567</v>
      </c>
      <c r="D492" s="80" t="s">
        <v>2161</v>
      </c>
      <c r="E492" s="81">
        <v>2019</v>
      </c>
      <c r="F492" s="78">
        <v>43878</v>
      </c>
      <c r="G492" s="264">
        <v>12</v>
      </c>
      <c r="H492" s="99">
        <v>0</v>
      </c>
      <c r="I492" s="78">
        <v>43322</v>
      </c>
      <c r="J492" s="181">
        <f>SUMIFS(tabConsumoAta[CONSUMIDO],tabConsumoAta[CÓDIGO],tabSaldoAta[[#This Row],[CÓDIGO]],tabConsumoAta[ATA],tabSaldoAta[[#This Row],[CHAVE]])</f>
        <v>105</v>
      </c>
      <c r="K492" s="181">
        <f>SUMIFS(tabAtaCessão[QUANTIDADE],tabAtaCessão[CÓDIGO],tabSaldoAta[[#This Row],[CÓDIGO]],tabAtaCessão[ATA],tabSaldoAta[[#This Row],[CHAVE]])</f>
        <v>0</v>
      </c>
      <c r="L492" s="162">
        <f>tabSaldoAta[[#This Row],[ESTIMATIVA]] - tabSaldoAta[[#This Row],[CONSUMO]] - tabSaldoAta[[#This Row],[CESSÃO]]</f>
        <v>-105</v>
      </c>
      <c r="M492" s="92" t="s">
        <v>1551</v>
      </c>
      <c r="N492" s="93">
        <v>43738.409872685188</v>
      </c>
      <c r="O492" s="34" t="s">
        <v>1555</v>
      </c>
    </row>
    <row r="493" spans="1:15" hidden="1" x14ac:dyDescent="0.3">
      <c r="A493" s="77">
        <v>67376</v>
      </c>
      <c r="B493" s="83" t="str">
        <f>VLOOKUP(tabSaldoAta[[#This Row],[CÓDIGO]],tabEstimativa[#Data],2,FALSE)</f>
        <v>CUMEEIRA DE FIBRA SINTETICA 10 GRAUS PARA TELHA ONDULADA ESP. 6 MM</v>
      </c>
      <c r="C493" s="82" t="s">
        <v>1567</v>
      </c>
      <c r="D493" s="80" t="s">
        <v>2161</v>
      </c>
      <c r="E493" s="81">
        <v>2019</v>
      </c>
      <c r="F493" s="78">
        <v>43878</v>
      </c>
      <c r="G493" s="264">
        <v>12</v>
      </c>
      <c r="H493" s="99">
        <v>0</v>
      </c>
      <c r="I493" s="78">
        <v>43322</v>
      </c>
      <c r="J493" s="181">
        <f>SUMIFS(tabConsumoAta[CONSUMIDO],tabConsumoAta[CÓDIGO],tabSaldoAta[[#This Row],[CÓDIGO]],tabConsumoAta[ATA],tabSaldoAta[[#This Row],[CHAVE]])</f>
        <v>105</v>
      </c>
      <c r="K493" s="181">
        <f>SUMIFS(tabAtaCessão[QUANTIDADE],tabAtaCessão[CÓDIGO],tabSaldoAta[[#This Row],[CÓDIGO]],tabAtaCessão[ATA],tabSaldoAta[[#This Row],[CHAVE]])</f>
        <v>0</v>
      </c>
      <c r="L493" s="162">
        <f>tabSaldoAta[[#This Row],[ESTIMATIVA]] - tabSaldoAta[[#This Row],[CONSUMO]] - tabSaldoAta[[#This Row],[CESSÃO]]</f>
        <v>-105</v>
      </c>
      <c r="M493" s="92" t="s">
        <v>1551</v>
      </c>
      <c r="N493" s="93">
        <v>43738.409872685188</v>
      </c>
      <c r="O493" s="34" t="s">
        <v>1555</v>
      </c>
    </row>
    <row r="494" spans="1:15" hidden="1" x14ac:dyDescent="0.3">
      <c r="A494" s="77">
        <v>67939</v>
      </c>
      <c r="B494" s="83" t="str">
        <f>VLOOKUP(tabSaldoAta[[#This Row],[CÓDIGO]],tabEstimativa[#Data],2,FALSE)</f>
        <v>GUARNICAO PARA PORTA 0,92 X 2,10 M</v>
      </c>
      <c r="C494" s="82" t="s">
        <v>2202</v>
      </c>
      <c r="D494" s="80" t="s">
        <v>2203</v>
      </c>
      <c r="E494" s="81">
        <v>2019</v>
      </c>
      <c r="F494" s="78">
        <v>44119</v>
      </c>
      <c r="G494" s="264">
        <v>12</v>
      </c>
      <c r="H494" s="99">
        <v>400</v>
      </c>
      <c r="I494" s="78">
        <v>43607</v>
      </c>
      <c r="J494" s="181">
        <f>SUMIFS(tabConsumoAta[CONSUMIDO],tabConsumoAta[CÓDIGO],tabSaldoAta[[#This Row],[CÓDIGO]],tabConsumoAta[ATA],tabSaldoAta[[#This Row],[CHAVE]])</f>
        <v>200</v>
      </c>
      <c r="K494" s="181">
        <f>SUMIFS(tabAtaCessão[QUANTIDADE],tabAtaCessão[CÓDIGO],tabSaldoAta[[#This Row],[CÓDIGO]],tabAtaCessão[ATA],tabSaldoAta[[#This Row],[CHAVE]])</f>
        <v>4</v>
      </c>
      <c r="L494" s="162">
        <f>tabSaldoAta[[#This Row],[ESTIMATIVA]] - tabSaldoAta[[#This Row],[CONSUMO]] - tabSaldoAta[[#This Row],[CESSÃO]]</f>
        <v>196</v>
      </c>
      <c r="M494" s="92" t="s">
        <v>2196</v>
      </c>
      <c r="N494" s="93">
        <v>43760.631319444445</v>
      </c>
      <c r="O494" s="34" t="s">
        <v>1555</v>
      </c>
    </row>
    <row r="495" spans="1:15" hidden="1" x14ac:dyDescent="0.3">
      <c r="A495" s="77">
        <v>69229</v>
      </c>
      <c r="B495" s="83" t="str">
        <f>VLOOKUP(tabSaldoAta[[#This Row],[CÓDIGO]],tabEstimativa[#Data],2,FALSE)</f>
        <v>TINTA ACRILICA P/ DEMARCACAO DE SOLO - BALDE C/ 18 LITROS - AZUL - PADRAO DER 3.09</v>
      </c>
      <c r="C495" s="82" t="s">
        <v>1964</v>
      </c>
      <c r="D495" s="90">
        <v>159</v>
      </c>
      <c r="E495" s="91">
        <v>2019</v>
      </c>
      <c r="F495" s="78">
        <v>44015</v>
      </c>
      <c r="G495" s="264">
        <v>12</v>
      </c>
      <c r="H495" s="99">
        <v>200</v>
      </c>
      <c r="I495" s="78">
        <v>43546</v>
      </c>
      <c r="J495" s="181">
        <f>SUMIFS(tabConsumoAta[CONSUMIDO],tabConsumoAta[CÓDIGO],tabSaldoAta[[#This Row],[CÓDIGO]],tabConsumoAta[ATA],tabSaldoAta[[#This Row],[CHAVE]])</f>
        <v>160</v>
      </c>
      <c r="K495" s="181">
        <f>SUMIFS(tabAtaCessão[QUANTIDADE],tabAtaCessão[CÓDIGO],tabSaldoAta[[#This Row],[CÓDIGO]],tabAtaCessão[ATA],tabSaldoAta[[#This Row],[CHAVE]])</f>
        <v>0</v>
      </c>
      <c r="L495" s="162">
        <f>tabSaldoAta[[#This Row],[ESTIMATIVA]] - tabSaldoAta[[#This Row],[CONSUMO]] - tabSaldoAta[[#This Row],[CESSÃO]]</f>
        <v>40</v>
      </c>
      <c r="M495" s="92" t="s">
        <v>1551</v>
      </c>
      <c r="N495" s="93">
        <v>43684.621898148151</v>
      </c>
      <c r="O495" s="34" t="str">
        <f>"*"</f>
        <v>*</v>
      </c>
    </row>
    <row r="496" spans="1:15" ht="43.2" hidden="1" x14ac:dyDescent="0.3">
      <c r="A496" s="77">
        <v>70379</v>
      </c>
      <c r="B496" s="83" t="str">
        <f>VLOOKUP(tabSaldoAta[[#This Row],[CÓDIGO]],tabEstimativa[#Data],2,FALSE)</f>
        <v>PAPEL SULFITE, GRAMATURA 75G/M2, FORMATO A3, MEDINDO (297X420)MM, ALVURA MINIMA DE 90%,CONFORME NORMA ISO, OPACIDADE MINIMA DE 87%, UMIDADE ENTRE 3,5%(+/-1,0),CONFORME NORMA TAPPI, CORTE ROTATIVO,PH ALCALINO,EMBALAGEM BOPP, COR BRANCA</v>
      </c>
      <c r="C496" s="82" t="s">
        <v>1570</v>
      </c>
      <c r="D496" s="80" t="s">
        <v>2085</v>
      </c>
      <c r="E496" s="81">
        <v>2019</v>
      </c>
      <c r="F496" s="78">
        <v>43922</v>
      </c>
      <c r="G496" s="264">
        <v>12</v>
      </c>
      <c r="H496" s="99">
        <v>5000</v>
      </c>
      <c r="I496" s="78">
        <v>43454</v>
      </c>
      <c r="J496" s="181">
        <f>SUMIFS(tabConsumoAta[CONSUMIDO],tabConsumoAta[CÓDIGO],tabSaldoAta[[#This Row],[CÓDIGO]],tabConsumoAta[ATA],tabSaldoAta[[#This Row],[CHAVE]])</f>
        <v>4500</v>
      </c>
      <c r="K496" s="181">
        <f>SUMIFS(tabAtaCessão[QUANTIDADE],tabAtaCessão[CÓDIGO],tabSaldoAta[[#This Row],[CÓDIGO]],tabAtaCessão[ATA],tabSaldoAta[[#This Row],[CHAVE]])</f>
        <v>0</v>
      </c>
      <c r="L496" s="162">
        <f>tabSaldoAta[[#This Row],[ESTIMATIVA]] - tabSaldoAta[[#This Row],[CONSUMO]] - tabSaldoAta[[#This Row],[CESSÃO]]</f>
        <v>500</v>
      </c>
      <c r="M496" s="92" t="s">
        <v>1551</v>
      </c>
      <c r="N496" s="93">
        <v>43699.441400462965</v>
      </c>
      <c r="O496" s="34" t="s">
        <v>1555</v>
      </c>
    </row>
    <row r="497" spans="1:15" ht="43.2" hidden="1" x14ac:dyDescent="0.3">
      <c r="A497" s="77">
        <v>70379</v>
      </c>
      <c r="B497" s="83" t="str">
        <f>VLOOKUP(tabSaldoAta[[#This Row],[CÓDIGO]],tabEstimativa[#Data],2,FALSE)</f>
        <v>PAPEL SULFITE, GRAMATURA 75G/M2, FORMATO A3, MEDINDO (297X420)MM, ALVURA MINIMA DE 90%,CONFORME NORMA ISO, OPACIDADE MINIMA DE 87%, UMIDADE ENTRE 3,5%(+/-1,0),CONFORME NORMA TAPPI, CORTE ROTATIVO,PH ALCALINO,EMBALAGEM BOPP, COR BRANCA</v>
      </c>
      <c r="C497" s="82" t="s">
        <v>3533</v>
      </c>
      <c r="D497" s="80" t="s">
        <v>3534</v>
      </c>
      <c r="E497" s="81">
        <v>2020</v>
      </c>
      <c r="F497" s="78">
        <v>44309</v>
      </c>
      <c r="G497" s="264">
        <v>12</v>
      </c>
      <c r="H497" s="99">
        <v>1500</v>
      </c>
      <c r="I497" s="78">
        <v>43818</v>
      </c>
      <c r="J497" s="181">
        <f>SUMIFS(tabConsumoAta[CONSUMIDO],tabConsumoAta[CÓDIGO],tabSaldoAta[[#This Row],[CÓDIGO]],tabConsumoAta[ATA],tabSaldoAta[[#This Row],[CHAVE]])</f>
        <v>1000</v>
      </c>
      <c r="K497" s="181">
        <f>SUMIFS(tabAtaCessão[QUANTIDADE],tabAtaCessão[CÓDIGO],tabSaldoAta[[#This Row],[CÓDIGO]],tabAtaCessão[ATA],tabSaldoAta[[#This Row],[CHAVE]])</f>
        <v>0</v>
      </c>
      <c r="L497" s="162">
        <f>tabSaldoAta[[#This Row],[ESTIMATIVA]] - tabSaldoAta[[#This Row],[CONSUMO]] - tabSaldoAta[[#This Row],[CESSÃO]]</f>
        <v>500</v>
      </c>
      <c r="M497" s="92" t="s">
        <v>1551</v>
      </c>
      <c r="N497" s="93">
        <v>43948.44835648148</v>
      </c>
      <c r="O497" s="34" t="s">
        <v>1555</v>
      </c>
    </row>
    <row r="498" spans="1:15" hidden="1" x14ac:dyDescent="0.3">
      <c r="A498" s="77">
        <v>70967</v>
      </c>
      <c r="B498" s="83" t="str">
        <f>VLOOKUP(tabSaldoAta[[#This Row],[CÓDIGO]],tabEstimativa[#Data],2,FALSE)</f>
        <v>CANO DE ALUMINIO P/ CHUVEIRO - 40 CM</v>
      </c>
      <c r="C498" s="82" t="s">
        <v>1663</v>
      </c>
      <c r="D498" s="90">
        <v>228</v>
      </c>
      <c r="E498" s="91">
        <v>2018</v>
      </c>
      <c r="F498" s="78">
        <v>43787</v>
      </c>
      <c r="G498" s="264">
        <v>12</v>
      </c>
      <c r="H498" s="99">
        <v>80</v>
      </c>
      <c r="I498" s="78">
        <v>43307</v>
      </c>
      <c r="J498" s="181">
        <f>SUMIFS(tabConsumoAta[CONSUMIDO],tabConsumoAta[CÓDIGO],tabSaldoAta[[#This Row],[CÓDIGO]],tabConsumoAta[ATA],tabSaldoAta[[#This Row],[CHAVE]])</f>
        <v>46</v>
      </c>
      <c r="K498" s="181">
        <f>SUMIFS(tabAtaCessão[QUANTIDADE],tabAtaCessão[CÓDIGO],tabSaldoAta[[#This Row],[CÓDIGO]],tabAtaCessão[ATA],tabSaldoAta[[#This Row],[CHAVE]])</f>
        <v>0</v>
      </c>
      <c r="L498" s="162">
        <f>tabSaldoAta[[#This Row],[ESTIMATIVA]] - tabSaldoAta[[#This Row],[CONSUMO]] - tabSaldoAta[[#This Row],[CESSÃO]]</f>
        <v>34</v>
      </c>
      <c r="M498" s="92" t="s">
        <v>1551</v>
      </c>
      <c r="N498" s="93">
        <v>43684.621898148151</v>
      </c>
      <c r="O498" s="34" t="str">
        <f>"*"</f>
        <v>*</v>
      </c>
    </row>
    <row r="499" spans="1:15" hidden="1" x14ac:dyDescent="0.3">
      <c r="A499" s="77">
        <v>70967</v>
      </c>
      <c r="B499" s="83" t="str">
        <f>VLOOKUP(tabSaldoAta[[#This Row],[CÓDIGO]],tabEstimativa[#Data],2,FALSE)</f>
        <v>CANO DE ALUMINIO P/ CHUVEIRO - 40 CM</v>
      </c>
      <c r="C499" s="82" t="s">
        <v>3514</v>
      </c>
      <c r="D499" s="80" t="s">
        <v>3518</v>
      </c>
      <c r="E499" s="81">
        <v>2020</v>
      </c>
      <c r="F499" s="78">
        <v>44286</v>
      </c>
      <c r="G499" s="264">
        <v>12</v>
      </c>
      <c r="H499" s="99">
        <v>200</v>
      </c>
      <c r="I499" s="78">
        <v>43677</v>
      </c>
      <c r="J499" s="181">
        <f>SUMIFS(tabConsumoAta[CONSUMIDO],tabConsumoAta[CÓDIGO],tabSaldoAta[[#This Row],[CÓDIGO]],tabConsumoAta[ATA],tabSaldoAta[[#This Row],[CHAVE]])</f>
        <v>135</v>
      </c>
      <c r="K499" s="181">
        <f>SUMIFS(tabAtaCessão[QUANTIDADE],tabAtaCessão[CÓDIGO],tabSaldoAta[[#This Row],[CÓDIGO]],tabAtaCessão[ATA],tabSaldoAta[[#This Row],[CHAVE]])</f>
        <v>0</v>
      </c>
      <c r="L499" s="162">
        <f>tabSaldoAta[[#This Row],[ESTIMATIVA]] - tabSaldoAta[[#This Row],[CONSUMO]] - tabSaldoAta[[#This Row],[CESSÃO]]</f>
        <v>65</v>
      </c>
      <c r="M499" s="92" t="s">
        <v>1551</v>
      </c>
      <c r="N499" s="93">
        <v>43948.410636574074</v>
      </c>
      <c r="O499" s="34" t="s">
        <v>1555</v>
      </c>
    </row>
    <row r="500" spans="1:15" hidden="1" x14ac:dyDescent="0.3">
      <c r="A500" s="77">
        <v>71697</v>
      </c>
      <c r="B500" s="83" t="str">
        <f>VLOOKUP(tabSaldoAta[[#This Row],[CÓDIGO]],tabEstimativa[#Data],2,FALSE)</f>
        <v>LIXA PARA PAREDE - 60</v>
      </c>
      <c r="C500" s="82" t="s">
        <v>1722</v>
      </c>
      <c r="D500" s="90">
        <v>16</v>
      </c>
      <c r="E500" s="91">
        <v>2019</v>
      </c>
      <c r="F500" s="78">
        <v>43859</v>
      </c>
      <c r="G500" s="264">
        <v>12</v>
      </c>
      <c r="H500" s="99">
        <v>300</v>
      </c>
      <c r="I500" s="78">
        <v>43511</v>
      </c>
      <c r="J500" s="181">
        <f>SUMIFS(tabConsumoAta[CONSUMIDO],tabConsumoAta[CÓDIGO],tabSaldoAta[[#This Row],[CÓDIGO]],tabConsumoAta[ATA],tabSaldoAta[[#This Row],[CHAVE]])</f>
        <v>300</v>
      </c>
      <c r="K500" s="181">
        <f>SUMIFS(tabAtaCessão[QUANTIDADE],tabAtaCessão[CÓDIGO],tabSaldoAta[[#This Row],[CÓDIGO]],tabAtaCessão[ATA],tabSaldoAta[[#This Row],[CHAVE]])</f>
        <v>0</v>
      </c>
      <c r="L500" s="162">
        <f>tabSaldoAta[[#This Row],[ESTIMATIVA]] - tabSaldoAta[[#This Row],[CONSUMO]] - tabSaldoAta[[#This Row],[CESSÃO]]</f>
        <v>0</v>
      </c>
      <c r="M500" s="92" t="s">
        <v>1551</v>
      </c>
      <c r="N500" s="93">
        <v>43684.621898148151</v>
      </c>
      <c r="O500" s="34" t="str">
        <f>"*"</f>
        <v>*</v>
      </c>
    </row>
    <row r="501" spans="1:15" hidden="1" x14ac:dyDescent="0.3">
      <c r="A501" s="77">
        <v>72052</v>
      </c>
      <c r="B501" s="83" t="str">
        <f>VLOOKUP(tabSaldoAta[[#This Row],[CÓDIGO]],tabEstimativa[#Data],2,FALSE)</f>
        <v>VERNIZ MARITIMO , GALÃO COM 3.600 ML BRILHANTE -  ABNT NBR 11702/1992 - TIPO 4.2.10.</v>
      </c>
      <c r="C501" s="82" t="s">
        <v>1774</v>
      </c>
      <c r="D501" s="80" t="s">
        <v>2148</v>
      </c>
      <c r="E501" s="81">
        <v>2019</v>
      </c>
      <c r="F501" s="78">
        <v>43971</v>
      </c>
      <c r="G501" s="264">
        <v>12</v>
      </c>
      <c r="H501" s="99">
        <v>40</v>
      </c>
      <c r="I501" s="78">
        <v>43434</v>
      </c>
      <c r="J501" s="181">
        <f>SUMIFS(tabConsumoAta[CONSUMIDO],tabConsumoAta[CÓDIGO],tabSaldoAta[[#This Row],[CÓDIGO]],tabConsumoAta[ATA],tabSaldoAta[[#This Row],[CHAVE]])</f>
        <v>0</v>
      </c>
      <c r="K501" s="181">
        <f>SUMIFS(tabAtaCessão[QUANTIDADE],tabAtaCessão[CÓDIGO],tabSaldoAta[[#This Row],[CÓDIGO]],tabAtaCessão[ATA],tabSaldoAta[[#This Row],[CHAVE]])</f>
        <v>32</v>
      </c>
      <c r="L501" s="162">
        <f>tabSaldoAta[[#This Row],[ESTIMATIVA]] - tabSaldoAta[[#This Row],[CONSUMO]] - tabSaldoAta[[#This Row],[CESSÃO]]</f>
        <v>8</v>
      </c>
      <c r="M501" s="92" t="s">
        <v>1551</v>
      </c>
      <c r="N501" s="93">
        <v>43732.323483796295</v>
      </c>
      <c r="O501" s="34" t="s">
        <v>1555</v>
      </c>
    </row>
    <row r="502" spans="1:15" hidden="1" x14ac:dyDescent="0.3">
      <c r="A502" s="77">
        <v>72052</v>
      </c>
      <c r="B502" s="83" t="str">
        <f>VLOOKUP(tabSaldoAta[[#This Row],[CÓDIGO]],tabEstimativa[#Data],2,FALSE)</f>
        <v>VERNIZ MARITIMO , GALÃO COM 3.600 ML BRILHANTE -  ABNT NBR 11702/1992 - TIPO 4.2.10.</v>
      </c>
      <c r="C502" s="82" t="s">
        <v>3697</v>
      </c>
      <c r="D502" s="80" t="s">
        <v>3698</v>
      </c>
      <c r="E502" s="81">
        <v>2020</v>
      </c>
      <c r="F502" s="78">
        <v>44378</v>
      </c>
      <c r="G502" s="264">
        <v>12</v>
      </c>
      <c r="H502" s="99">
        <v>30</v>
      </c>
      <c r="I502" s="78">
        <v>43850</v>
      </c>
      <c r="J502" s="181">
        <f>SUMIFS(tabConsumoAta[CONSUMIDO],tabConsumoAta[CÓDIGO],tabSaldoAta[[#This Row],[CÓDIGO]],tabConsumoAta[ATA],tabSaldoAta[[#This Row],[CHAVE]])</f>
        <v>15</v>
      </c>
      <c r="K502" s="181">
        <f>SUMIFS(tabAtaCessão[QUANTIDADE],tabAtaCessão[CÓDIGO],tabSaldoAta[[#This Row],[CÓDIGO]],tabAtaCessão[ATA],tabSaldoAta[[#This Row],[CHAVE]])</f>
        <v>0</v>
      </c>
      <c r="L502" s="162">
        <f>tabSaldoAta[[#This Row],[ESTIMATIVA]] - tabSaldoAta[[#This Row],[CONSUMO]] - tabSaldoAta[[#This Row],[CESSÃO]]</f>
        <v>15</v>
      </c>
      <c r="M502" s="92" t="s">
        <v>1551</v>
      </c>
      <c r="N502" s="93">
        <v>44021.58121527778</v>
      </c>
      <c r="O502" s="34" t="s">
        <v>1555</v>
      </c>
    </row>
    <row r="503" spans="1:15" hidden="1" x14ac:dyDescent="0.3">
      <c r="A503" s="77">
        <v>72174</v>
      </c>
      <c r="B503" s="83" t="e">
        <f>VLOOKUP(tabSaldoAta[[#This Row],[CÓDIGO]],tabEstimativa[#Data],2,FALSE)</f>
        <v>#N/A</v>
      </c>
      <c r="C503" s="82" t="s">
        <v>1753</v>
      </c>
      <c r="D503" s="80" t="s">
        <v>2059</v>
      </c>
      <c r="E503" s="81">
        <v>2019</v>
      </c>
      <c r="F503" s="78">
        <v>43924</v>
      </c>
      <c r="G503" s="264">
        <v>12</v>
      </c>
      <c r="H503" s="99">
        <v>300</v>
      </c>
      <c r="I503" s="78">
        <v>43356</v>
      </c>
      <c r="J503" s="181">
        <f>SUMIFS(tabConsumoAta[CONSUMIDO],tabConsumoAta[CÓDIGO],tabSaldoAta[[#This Row],[CÓDIGO]],tabConsumoAta[ATA],tabSaldoAta[[#This Row],[CHAVE]])</f>
        <v>233</v>
      </c>
      <c r="K503" s="181">
        <f>SUMIFS(tabAtaCessão[QUANTIDADE],tabAtaCessão[CÓDIGO],tabSaldoAta[[#This Row],[CÓDIGO]],tabAtaCessão[ATA],tabSaldoAta[[#This Row],[CHAVE]])</f>
        <v>0</v>
      </c>
      <c r="L503" s="162">
        <f>tabSaldoAta[[#This Row],[ESTIMATIVA]] - tabSaldoAta[[#This Row],[CONSUMO]] - tabSaldoAta[[#This Row],[CESSÃO]]</f>
        <v>67</v>
      </c>
      <c r="M503" s="92" t="s">
        <v>1551</v>
      </c>
      <c r="N503" s="93">
        <v>43713.457881944443</v>
      </c>
      <c r="O503" s="34" t="s">
        <v>1555</v>
      </c>
    </row>
    <row r="504" spans="1:15" ht="115.2" hidden="1" x14ac:dyDescent="0.3">
      <c r="A504" s="77">
        <v>74081</v>
      </c>
      <c r="B504" s="83" t="str">
        <f>VLOOKUP(tabSaldoAta[[#This Row],[CÓDIGO]],tabEstimativa[#Data],2,FALSE)</f>
        <v>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v>
      </c>
      <c r="C504" s="82" t="s">
        <v>1784</v>
      </c>
      <c r="D504" s="90">
        <v>131</v>
      </c>
      <c r="E504" s="91">
        <v>2019</v>
      </c>
      <c r="F504" s="78">
        <v>43965</v>
      </c>
      <c r="G504" s="264">
        <v>12</v>
      </c>
      <c r="H504" s="99">
        <v>200</v>
      </c>
      <c r="I504" s="78">
        <v>43356</v>
      </c>
      <c r="J504" s="181">
        <f>SUMIFS(tabConsumoAta[CONSUMIDO],tabConsumoAta[CÓDIGO],tabSaldoAta[[#This Row],[CÓDIGO]],tabConsumoAta[ATA],tabSaldoAta[[#This Row],[CHAVE]])</f>
        <v>100</v>
      </c>
      <c r="K504" s="181">
        <f>SUMIFS(tabAtaCessão[QUANTIDADE],tabAtaCessão[CÓDIGO],tabSaldoAta[[#This Row],[CÓDIGO]],tabAtaCessão[ATA],tabSaldoAta[[#This Row],[CHAVE]])</f>
        <v>0</v>
      </c>
      <c r="L504" s="162">
        <f>tabSaldoAta[[#This Row],[ESTIMATIVA]] - tabSaldoAta[[#This Row],[CONSUMO]] - tabSaldoAta[[#This Row],[CESSÃO]]</f>
        <v>100</v>
      </c>
      <c r="M504" s="92" t="s">
        <v>1551</v>
      </c>
      <c r="N504" s="93">
        <v>43684.621898148151</v>
      </c>
      <c r="O504" s="34" t="str">
        <f>"*"</f>
        <v>*</v>
      </c>
    </row>
    <row r="505" spans="1:15" ht="115.2" hidden="1" x14ac:dyDescent="0.3">
      <c r="A505" s="77">
        <v>74081</v>
      </c>
      <c r="B505" s="83" t="str">
        <f>VLOOKUP(tabSaldoAta[[#This Row],[CÓDIGO]],tabEstimativa[#Data],2,FALSE)</f>
        <v>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v>
      </c>
      <c r="C505" s="82" t="s">
        <v>3590</v>
      </c>
      <c r="D505" s="80" t="s">
        <v>3592</v>
      </c>
      <c r="E505" s="81">
        <v>2020</v>
      </c>
      <c r="F505" s="78">
        <v>44336</v>
      </c>
      <c r="G505" s="264">
        <v>12</v>
      </c>
      <c r="H505" s="99">
        <v>200</v>
      </c>
      <c r="I505" s="78">
        <v>43833</v>
      </c>
      <c r="J505" s="181">
        <f>SUMIFS(tabConsumoAta[CONSUMIDO],tabConsumoAta[CÓDIGO],tabSaldoAta[[#This Row],[CÓDIGO]],tabConsumoAta[ATA],tabSaldoAta[[#This Row],[CHAVE]])</f>
        <v>89</v>
      </c>
      <c r="K505" s="181">
        <f>SUMIFS(tabAtaCessão[QUANTIDADE],tabAtaCessão[CÓDIGO],tabSaldoAta[[#This Row],[CÓDIGO]],tabAtaCessão[ATA],tabSaldoAta[[#This Row],[CHAVE]])</f>
        <v>0</v>
      </c>
      <c r="L505" s="162">
        <f>tabSaldoAta[[#This Row],[ESTIMATIVA]] - tabSaldoAta[[#This Row],[CONSUMO]] - tabSaldoAta[[#This Row],[CESSÃO]]</f>
        <v>111</v>
      </c>
      <c r="M505" s="92" t="s">
        <v>1551</v>
      </c>
      <c r="N505" s="93">
        <v>43997.627812500003</v>
      </c>
      <c r="O505" s="34" t="s">
        <v>1555</v>
      </c>
    </row>
    <row r="506" spans="1:15" hidden="1" x14ac:dyDescent="0.3">
      <c r="A506" s="77">
        <v>74124</v>
      </c>
      <c r="B506" s="83" t="str">
        <f>VLOOKUP(tabSaldoAta[[#This Row],[CÓDIGO]],tabEstimativa[#Data],2,FALSE)</f>
        <v>CABO FLEXIVEL - 1,5MM - PRETO</v>
      </c>
      <c r="C506" s="82" t="s">
        <v>1768</v>
      </c>
      <c r="D506" s="90">
        <v>126</v>
      </c>
      <c r="E506" s="91">
        <v>2019</v>
      </c>
      <c r="F506" s="78">
        <v>43957</v>
      </c>
      <c r="G506" s="264">
        <v>12</v>
      </c>
      <c r="H506" s="99">
        <v>4100</v>
      </c>
      <c r="I506" s="78">
        <v>43454</v>
      </c>
      <c r="J506" s="181">
        <f>SUMIFS(tabConsumoAta[CONSUMIDO],tabConsumoAta[CÓDIGO],tabSaldoAta[[#This Row],[CÓDIGO]],tabConsumoAta[ATA],tabSaldoAta[[#This Row],[CHAVE]])</f>
        <v>3100</v>
      </c>
      <c r="K506" s="181">
        <f>SUMIFS(tabAtaCessão[QUANTIDADE],tabAtaCessão[CÓDIGO],tabSaldoAta[[#This Row],[CÓDIGO]],tabAtaCessão[ATA],tabSaldoAta[[#This Row],[CHAVE]])</f>
        <v>0</v>
      </c>
      <c r="L506" s="162">
        <f>tabSaldoAta[[#This Row],[ESTIMATIVA]] - tabSaldoAta[[#This Row],[CONSUMO]] - tabSaldoAta[[#This Row],[CESSÃO]]</f>
        <v>1000</v>
      </c>
      <c r="M506" s="92" t="s">
        <v>1551</v>
      </c>
      <c r="N506" s="93">
        <v>43684.621898148151</v>
      </c>
      <c r="O506" s="34" t="str">
        <f>"*"</f>
        <v>*</v>
      </c>
    </row>
    <row r="507" spans="1:15" hidden="1" x14ac:dyDescent="0.3">
      <c r="A507" s="77">
        <v>74907</v>
      </c>
      <c r="B507" s="83" t="str">
        <f>VLOOKUP(tabSaldoAta[[#This Row],[CÓDIGO]],tabEstimativa[#Data],2,FALSE)</f>
        <v>VIGA DE GARAPEIRA BRUTA - MEDIDAS: 06 CM X 16 CM X 5,50 M</v>
      </c>
      <c r="C507" s="82" t="s">
        <v>1705</v>
      </c>
      <c r="D507" s="80" t="s">
        <v>2027</v>
      </c>
      <c r="E507" s="81">
        <v>2019</v>
      </c>
      <c r="F507" s="78">
        <v>43845</v>
      </c>
      <c r="G507" s="264">
        <v>12</v>
      </c>
      <c r="H507" s="99">
        <v>70</v>
      </c>
      <c r="I507" s="78">
        <v>43353</v>
      </c>
      <c r="J507" s="181">
        <f>SUMIFS(tabConsumoAta[CONSUMIDO],tabConsumoAta[CÓDIGO],tabSaldoAta[[#This Row],[CÓDIGO]],tabConsumoAta[ATA],tabSaldoAta[[#This Row],[CHAVE]])</f>
        <v>10</v>
      </c>
      <c r="K507" s="181">
        <f>SUMIFS(tabAtaCessão[QUANTIDADE],tabAtaCessão[CÓDIGO],tabSaldoAta[[#This Row],[CÓDIGO]],tabAtaCessão[ATA],tabSaldoAta[[#This Row],[CHAVE]])</f>
        <v>60</v>
      </c>
      <c r="L507" s="162">
        <f>tabSaldoAta[[#This Row],[ESTIMATIVA]] - tabSaldoAta[[#This Row],[CONSUMO]] - tabSaldoAta[[#This Row],[CESSÃO]]</f>
        <v>0</v>
      </c>
      <c r="M507" s="92" t="s">
        <v>1551</v>
      </c>
      <c r="N507" s="93">
        <v>43685.687962962962</v>
      </c>
      <c r="O507" s="34" t="s">
        <v>1555</v>
      </c>
    </row>
    <row r="508" spans="1:15" hidden="1" x14ac:dyDescent="0.3">
      <c r="A508" s="77">
        <v>74907</v>
      </c>
      <c r="B508" s="83" t="str">
        <f>VLOOKUP(tabSaldoAta[[#This Row],[CÓDIGO]],tabEstimativa[#Data],2,FALSE)</f>
        <v>VIGA DE GARAPEIRA BRUTA - MEDIDAS: 06 CM X 16 CM X 5,50 M</v>
      </c>
      <c r="C508" s="82" t="s">
        <v>3516</v>
      </c>
      <c r="D508" s="278" t="s">
        <v>3530</v>
      </c>
      <c r="E508" s="279">
        <v>2020</v>
      </c>
      <c r="F508" s="78">
        <v>44285</v>
      </c>
      <c r="G508" s="264">
        <v>12</v>
      </c>
      <c r="H508" s="280">
        <v>300</v>
      </c>
      <c r="I508" s="78">
        <v>43763</v>
      </c>
      <c r="J508" s="281">
        <f>SUMIFS(tabConsumoAta[CONSUMIDO],tabConsumoAta[CÓDIGO],tabSaldoAta[[#This Row],[CÓDIGO]],tabConsumoAta[ATA],tabSaldoAta[[#This Row],[CHAVE]])</f>
        <v>12</v>
      </c>
      <c r="K508" s="281">
        <f>SUMIFS(tabAtaCessão[QUANTIDADE],tabAtaCessão[CÓDIGO],tabSaldoAta[[#This Row],[CÓDIGO]],tabAtaCessão[ATA],tabSaldoAta[[#This Row],[CHAVE]])</f>
        <v>149</v>
      </c>
      <c r="L508" s="282">
        <f>tabSaldoAta[[#This Row],[ESTIMATIVA]] - tabSaldoAta[[#This Row],[CONSUMO]] - tabSaldoAta[[#This Row],[CESSÃO]]</f>
        <v>139</v>
      </c>
      <c r="M508" s="283" t="s">
        <v>1551</v>
      </c>
      <c r="N508" s="284">
        <v>43945.682662037034</v>
      </c>
      <c r="O508" s="34" t="s">
        <v>1555</v>
      </c>
    </row>
    <row r="509" spans="1:15" hidden="1" x14ac:dyDescent="0.3">
      <c r="A509" s="77">
        <v>74908</v>
      </c>
      <c r="B509" s="83" t="str">
        <f>VLOOKUP(tabSaldoAta[[#This Row],[CÓDIGO]],tabEstimativa[#Data],2,FALSE)</f>
        <v>VIGA DE GARAPEIRA BRUTA - MEDIDAS: 06 CM X 16 CM X 4,00 M</v>
      </c>
      <c r="C509" s="82" t="s">
        <v>1705</v>
      </c>
      <c r="D509" s="80" t="s">
        <v>2027</v>
      </c>
      <c r="E509" s="81">
        <v>2019</v>
      </c>
      <c r="F509" s="78">
        <v>43845</v>
      </c>
      <c r="G509" s="264">
        <v>12</v>
      </c>
      <c r="H509" s="99">
        <v>130</v>
      </c>
      <c r="I509" s="78">
        <v>43353</v>
      </c>
      <c r="J509" s="181">
        <f>SUMIFS(tabConsumoAta[CONSUMIDO],tabConsumoAta[CÓDIGO],tabSaldoAta[[#This Row],[CÓDIGO]],tabConsumoAta[ATA],tabSaldoAta[[#This Row],[CHAVE]])</f>
        <v>600</v>
      </c>
      <c r="K509" s="181">
        <f>SUMIFS(tabAtaCessão[QUANTIDADE],tabAtaCessão[CÓDIGO],tabSaldoAta[[#This Row],[CÓDIGO]],tabAtaCessão[ATA],tabSaldoAta[[#This Row],[CHAVE]])</f>
        <v>0</v>
      </c>
      <c r="L509" s="162">
        <f>tabSaldoAta[[#This Row],[ESTIMATIVA]] - tabSaldoAta[[#This Row],[CONSUMO]] - tabSaldoAta[[#This Row],[CESSÃO]]</f>
        <v>-470</v>
      </c>
      <c r="M509" s="92" t="s">
        <v>1551</v>
      </c>
      <c r="N509" s="93">
        <v>43685.693530092591</v>
      </c>
      <c r="O509" s="34" t="s">
        <v>1555</v>
      </c>
    </row>
    <row r="510" spans="1:15" hidden="1" x14ac:dyDescent="0.3">
      <c r="A510" s="77">
        <v>74908</v>
      </c>
      <c r="B510" s="83" t="str">
        <f>VLOOKUP(tabSaldoAta[[#This Row],[CÓDIGO]],tabEstimativa[#Data],2,FALSE)</f>
        <v>VIGA DE GARAPEIRA BRUTA - MEDIDAS: 06 CM X 16 CM X 4,00 M</v>
      </c>
      <c r="C510" s="82" t="s">
        <v>3516</v>
      </c>
      <c r="D510" s="80" t="s">
        <v>3530</v>
      </c>
      <c r="E510" s="81">
        <v>2020</v>
      </c>
      <c r="F510" s="78">
        <v>44285</v>
      </c>
      <c r="G510" s="264">
        <v>12</v>
      </c>
      <c r="H510" s="99">
        <v>200</v>
      </c>
      <c r="I510" s="78">
        <v>43763</v>
      </c>
      <c r="J510" s="181">
        <f>SUMIFS(tabConsumoAta[CONSUMIDO],tabConsumoAta[CÓDIGO],tabSaldoAta[[#This Row],[CÓDIGO]],tabConsumoAta[ATA],tabSaldoAta[[#This Row],[CHAVE]])</f>
        <v>76</v>
      </c>
      <c r="K510" s="181">
        <f>SUMIFS(tabAtaCessão[QUANTIDADE],tabAtaCessão[CÓDIGO],tabSaldoAta[[#This Row],[CÓDIGO]],tabAtaCessão[ATA],tabSaldoAta[[#This Row],[CHAVE]])</f>
        <v>0</v>
      </c>
      <c r="L510" s="162">
        <f>tabSaldoAta[[#This Row],[ESTIMATIVA]] - tabSaldoAta[[#This Row],[CONSUMO]] - tabSaldoAta[[#This Row],[CESSÃO]]</f>
        <v>124</v>
      </c>
      <c r="M510" s="92" t="s">
        <v>1551</v>
      </c>
      <c r="N510" s="93">
        <v>43945.682662037034</v>
      </c>
      <c r="O510" s="34" t="s">
        <v>1555</v>
      </c>
    </row>
    <row r="511" spans="1:15" hidden="1" x14ac:dyDescent="0.3">
      <c r="A511" s="77">
        <v>74909</v>
      </c>
      <c r="B511" s="83" t="str">
        <f>VLOOKUP(tabSaldoAta[[#This Row],[CÓDIGO]],tabEstimativa[#Data],2,FALSE)</f>
        <v>VIGA DE GARAPEIRA BRUTA - 6 CM X 12 CM X 5,00 M COMPRIMENTO.</v>
      </c>
      <c r="C511" s="82" t="s">
        <v>1636</v>
      </c>
      <c r="D511" s="80" t="s">
        <v>2023</v>
      </c>
      <c r="E511" s="81">
        <v>2018</v>
      </c>
      <c r="F511" s="78">
        <v>43724</v>
      </c>
      <c r="G511" s="264">
        <v>12</v>
      </c>
      <c r="H511" s="99">
        <v>0</v>
      </c>
      <c r="I511" s="78">
        <v>43353</v>
      </c>
      <c r="J511" s="181">
        <f>SUMIFS(tabConsumoAta[CONSUMIDO],tabConsumoAta[CÓDIGO],tabSaldoAta[[#This Row],[CÓDIGO]],tabConsumoAta[ATA],tabSaldoAta[[#This Row],[CHAVE]])</f>
        <v>200</v>
      </c>
      <c r="K511" s="181">
        <f>SUMIFS(tabAtaCessão[QUANTIDADE],tabAtaCessão[CÓDIGO],tabSaldoAta[[#This Row],[CÓDIGO]],tabAtaCessão[ATA],tabSaldoAta[[#This Row],[CHAVE]])</f>
        <v>0</v>
      </c>
      <c r="L511" s="162">
        <f>tabSaldoAta[[#This Row],[ESTIMATIVA]] - tabSaldoAta[[#This Row],[CONSUMO]] - tabSaldoAta[[#This Row],[CESSÃO]]</f>
        <v>-200</v>
      </c>
      <c r="M511" s="92" t="s">
        <v>1551</v>
      </c>
      <c r="N511" s="93">
        <v>43713.556817129633</v>
      </c>
      <c r="O511" s="34" t="s">
        <v>1555</v>
      </c>
    </row>
    <row r="512" spans="1:15" hidden="1" x14ac:dyDescent="0.3">
      <c r="A512" s="77">
        <v>74909</v>
      </c>
      <c r="B512" s="83" t="str">
        <f>VLOOKUP(tabSaldoAta[[#This Row],[CÓDIGO]],tabEstimativa[#Data],2,FALSE)</f>
        <v>VIGA DE GARAPEIRA BRUTA - 6 CM X 12 CM X 5,00 M COMPRIMENTO.</v>
      </c>
      <c r="C512" s="82" t="s">
        <v>2202</v>
      </c>
      <c r="D512" s="80" t="s">
        <v>2203</v>
      </c>
      <c r="E512" s="81">
        <v>2019</v>
      </c>
      <c r="F512" s="78">
        <v>44119</v>
      </c>
      <c r="G512" s="264">
        <v>12</v>
      </c>
      <c r="H512" s="99">
        <v>0</v>
      </c>
      <c r="I512" s="78">
        <v>43353</v>
      </c>
      <c r="J512" s="181">
        <f>SUMIFS(tabConsumoAta[CONSUMIDO],tabConsumoAta[CÓDIGO],tabSaldoAta[[#This Row],[CÓDIGO]],tabConsumoAta[ATA],tabSaldoAta[[#This Row],[CHAVE]])</f>
        <v>0</v>
      </c>
      <c r="K512" s="181">
        <f>SUMIFS(tabAtaCessão[QUANTIDADE],tabAtaCessão[CÓDIGO],tabSaldoAta[[#This Row],[CÓDIGO]],tabAtaCessão[ATA],tabSaldoAta[[#This Row],[CHAVE]])</f>
        <v>0</v>
      </c>
      <c r="L512" s="162">
        <f>tabSaldoAta[[#This Row],[ESTIMATIVA]] - tabSaldoAta[[#This Row],[CONSUMO]] - tabSaldoAta[[#This Row],[CESSÃO]]</f>
        <v>0</v>
      </c>
      <c r="M512" s="92" t="s">
        <v>1551</v>
      </c>
      <c r="N512" s="93">
        <v>43809.367766203701</v>
      </c>
      <c r="O512" s="34" t="s">
        <v>1555</v>
      </c>
    </row>
    <row r="513" spans="1:15" hidden="1" x14ac:dyDescent="0.3">
      <c r="A513" s="77">
        <v>74911</v>
      </c>
      <c r="B513" s="83" t="str">
        <f>VLOOKUP(tabSaldoAta[[#This Row],[CÓDIGO]],tabEstimativa[#Data],2,FALSE)</f>
        <v>VIGA DE GARAPEIRA BRUTA - 6 X 12 CM X 4,50 M COMPRIMENTO.</v>
      </c>
      <c r="C513" s="82" t="s">
        <v>1636</v>
      </c>
      <c r="D513" s="80" t="s">
        <v>2023</v>
      </c>
      <c r="E513" s="81">
        <v>2018</v>
      </c>
      <c r="F513" s="78">
        <v>43724</v>
      </c>
      <c r="G513" s="264">
        <v>12</v>
      </c>
      <c r="H513" s="99">
        <v>100</v>
      </c>
      <c r="I513" s="78">
        <v>43353</v>
      </c>
      <c r="J513" s="181">
        <f>SUMIFS(tabConsumoAta[CONSUMIDO],tabConsumoAta[CÓDIGO],tabSaldoAta[[#This Row],[CÓDIGO]],tabConsumoAta[ATA],tabSaldoAta[[#This Row],[CHAVE]])</f>
        <v>380</v>
      </c>
      <c r="K513" s="181">
        <f>SUMIFS(tabAtaCessão[QUANTIDADE],tabAtaCessão[CÓDIGO],tabSaldoAta[[#This Row],[CÓDIGO]],tabAtaCessão[ATA],tabSaldoAta[[#This Row],[CHAVE]])</f>
        <v>0</v>
      </c>
      <c r="L513" s="162">
        <f>tabSaldoAta[[#This Row],[ESTIMATIVA]] - tabSaldoAta[[#This Row],[CONSUMO]] - tabSaldoAta[[#This Row],[CESSÃO]]</f>
        <v>-280</v>
      </c>
      <c r="M513" s="92" t="s">
        <v>1551</v>
      </c>
      <c r="N513" s="93">
        <v>43713.556817129633</v>
      </c>
      <c r="O513" s="34" t="s">
        <v>1555</v>
      </c>
    </row>
    <row r="514" spans="1:15" hidden="1" x14ac:dyDescent="0.3">
      <c r="A514" s="77">
        <v>74911</v>
      </c>
      <c r="B514" s="83" t="str">
        <f>VLOOKUP(tabSaldoAta[[#This Row],[CÓDIGO]],tabEstimativa[#Data],2,FALSE)</f>
        <v>VIGA DE GARAPEIRA BRUTA - 6 X 12 CM X 4,50 M COMPRIMENTO.</v>
      </c>
      <c r="C514" s="82" t="s">
        <v>2202</v>
      </c>
      <c r="D514" s="80" t="s">
        <v>2203</v>
      </c>
      <c r="E514" s="81">
        <v>2019</v>
      </c>
      <c r="F514" s="78">
        <v>44119</v>
      </c>
      <c r="G514" s="264">
        <v>12</v>
      </c>
      <c r="H514" s="99">
        <v>100</v>
      </c>
      <c r="I514" s="78">
        <v>43607</v>
      </c>
      <c r="J514" s="181">
        <f>SUMIFS(tabConsumoAta[CONSUMIDO],tabConsumoAta[CÓDIGO],tabSaldoAta[[#This Row],[CÓDIGO]],tabConsumoAta[ATA],tabSaldoAta[[#This Row],[CHAVE]])</f>
        <v>69</v>
      </c>
      <c r="K514" s="181">
        <f>SUMIFS(tabAtaCessão[QUANTIDADE],tabAtaCessão[CÓDIGO],tabSaldoAta[[#This Row],[CÓDIGO]],tabAtaCessão[ATA],tabSaldoAta[[#This Row],[CHAVE]])</f>
        <v>31</v>
      </c>
      <c r="L514" s="162">
        <f>tabSaldoAta[[#This Row],[ESTIMATIVA]] - tabSaldoAta[[#This Row],[CONSUMO]] - tabSaldoAta[[#This Row],[CESSÃO]]</f>
        <v>0</v>
      </c>
      <c r="M514" s="92" t="s">
        <v>2196</v>
      </c>
      <c r="N514" s="93">
        <v>43760.631319444445</v>
      </c>
      <c r="O514" s="34" t="s">
        <v>1555</v>
      </c>
    </row>
    <row r="515" spans="1:15" hidden="1" x14ac:dyDescent="0.3">
      <c r="A515" s="77">
        <v>74979</v>
      </c>
      <c r="B515" s="83" t="str">
        <f>VLOOKUP(tabSaldoAta[[#This Row],[CÓDIGO]],tabEstimativa[#Data],2,FALSE)</f>
        <v>LUVA DESLIZANTE EM PVC COM ANEL - MARROM - 1 1/2"</v>
      </c>
      <c r="C515" s="82" t="s">
        <v>1663</v>
      </c>
      <c r="D515" s="90">
        <v>228</v>
      </c>
      <c r="E515" s="91">
        <v>2018</v>
      </c>
      <c r="F515" s="78">
        <v>43787</v>
      </c>
      <c r="G515" s="264">
        <v>12</v>
      </c>
      <c r="H515" s="99">
        <v>60</v>
      </c>
      <c r="I515" s="78">
        <v>43307</v>
      </c>
      <c r="J515" s="181">
        <f>SUMIFS(tabConsumoAta[CONSUMIDO],tabConsumoAta[CÓDIGO],tabSaldoAta[[#This Row],[CÓDIGO]],tabConsumoAta[ATA],tabSaldoAta[[#This Row],[CHAVE]])</f>
        <v>40</v>
      </c>
      <c r="K515" s="181">
        <f>SUMIFS(tabAtaCessão[QUANTIDADE],tabAtaCessão[CÓDIGO],tabSaldoAta[[#This Row],[CÓDIGO]],tabAtaCessão[ATA],tabSaldoAta[[#This Row],[CHAVE]])</f>
        <v>0</v>
      </c>
      <c r="L515" s="162">
        <f>tabSaldoAta[[#This Row],[ESTIMATIVA]] - tabSaldoAta[[#This Row],[CONSUMO]] - tabSaldoAta[[#This Row],[CESSÃO]]</f>
        <v>20</v>
      </c>
      <c r="M515" s="92" t="s">
        <v>1551</v>
      </c>
      <c r="N515" s="93">
        <v>43684.621898148151</v>
      </c>
      <c r="O515" s="34" t="str">
        <f>"*"</f>
        <v>*</v>
      </c>
    </row>
    <row r="516" spans="1:15" hidden="1" x14ac:dyDescent="0.3">
      <c r="A516" s="77">
        <v>74979</v>
      </c>
      <c r="B516" s="83" t="str">
        <f>VLOOKUP(tabSaldoAta[[#This Row],[CÓDIGO]],tabEstimativa[#Data],2,FALSE)</f>
        <v>LUVA DESLIZANTE EM PVC COM ANEL - MARROM - 1 1/2"</v>
      </c>
      <c r="C516" s="82" t="s">
        <v>3514</v>
      </c>
      <c r="D516" s="80" t="s">
        <v>3518</v>
      </c>
      <c r="E516" s="81">
        <v>2020</v>
      </c>
      <c r="F516" s="78">
        <v>44286</v>
      </c>
      <c r="G516" s="264">
        <v>12</v>
      </c>
      <c r="H516" s="99">
        <v>150</v>
      </c>
      <c r="I516" s="78">
        <v>43677</v>
      </c>
      <c r="J516" s="181">
        <f>SUMIFS(tabConsumoAta[CONSUMIDO],tabConsumoAta[CÓDIGO],tabSaldoAta[[#This Row],[CÓDIGO]],tabConsumoAta[ATA],tabSaldoAta[[#This Row],[CHAVE]])</f>
        <v>120</v>
      </c>
      <c r="K516" s="181">
        <f>SUMIFS(tabAtaCessão[QUANTIDADE],tabAtaCessão[CÓDIGO],tabSaldoAta[[#This Row],[CÓDIGO]],tabAtaCessão[ATA],tabSaldoAta[[#This Row],[CHAVE]])</f>
        <v>0</v>
      </c>
      <c r="L516" s="162">
        <f>tabSaldoAta[[#This Row],[ESTIMATIVA]] - tabSaldoAta[[#This Row],[CONSUMO]] - tabSaldoAta[[#This Row],[CESSÃO]]</f>
        <v>30</v>
      </c>
      <c r="M516" s="92" t="s">
        <v>1551</v>
      </c>
      <c r="N516" s="93">
        <v>43948.410636574074</v>
      </c>
      <c r="O516" s="34" t="s">
        <v>1555</v>
      </c>
    </row>
    <row r="517" spans="1:15" hidden="1" x14ac:dyDescent="0.3">
      <c r="A517" s="77">
        <v>75324</v>
      </c>
      <c r="B517" s="83" t="str">
        <f>VLOOKUP(tabSaldoAta[[#This Row],[CÓDIGO]],tabEstimativa[#Data],2,FALSE)</f>
        <v xml:space="preserve">CHAPA EM MDF, CRU - MED. 2,75 M X 1,83 M X 09 MM. </v>
      </c>
      <c r="C517" s="82" t="s">
        <v>1719</v>
      </c>
      <c r="D517" s="80" t="s">
        <v>2032</v>
      </c>
      <c r="E517" s="81">
        <v>2019</v>
      </c>
      <c r="F517" s="78">
        <v>43858</v>
      </c>
      <c r="G517" s="264">
        <v>12</v>
      </c>
      <c r="H517" s="99">
        <v>400</v>
      </c>
      <c r="I517" s="78">
        <v>43392</v>
      </c>
      <c r="J517" s="181">
        <f>SUMIFS(tabConsumoAta[CONSUMIDO],tabConsumoAta[CÓDIGO],tabSaldoAta[[#This Row],[CÓDIGO]],tabConsumoAta[ATA],tabSaldoAta[[#This Row],[CHAVE]])</f>
        <v>440</v>
      </c>
      <c r="K517" s="181">
        <f>SUMIFS(tabAtaCessão[QUANTIDADE],tabAtaCessão[CÓDIGO],tabSaldoAta[[#This Row],[CÓDIGO]],tabAtaCessão[ATA],tabSaldoAta[[#This Row],[CHAVE]])</f>
        <v>0</v>
      </c>
      <c r="L517" s="162">
        <f>tabSaldoAta[[#This Row],[ESTIMATIVA]] - tabSaldoAta[[#This Row],[CONSUMO]] - tabSaldoAta[[#This Row],[CESSÃO]]</f>
        <v>-40</v>
      </c>
      <c r="M517" s="92" t="s">
        <v>1551</v>
      </c>
      <c r="N517" s="93">
        <v>43686.36755787037</v>
      </c>
      <c r="O517" s="34" t="s">
        <v>1555</v>
      </c>
    </row>
    <row r="518" spans="1:15" hidden="1" x14ac:dyDescent="0.3">
      <c r="A518" s="77">
        <v>75334</v>
      </c>
      <c r="B518" s="83" t="str">
        <f>VLOOKUP(tabSaldoAta[[#This Row],[CÓDIGO]],tabEstimativa[#Data],2,FALSE)</f>
        <v xml:space="preserve">CHAPA EM MDF, BRANCO, 02 FACES - MED. 2,75 M X 1,83 M X 15 MM. </v>
      </c>
      <c r="C518" s="82" t="s">
        <v>1780</v>
      </c>
      <c r="D518" s="90">
        <v>129</v>
      </c>
      <c r="E518" s="91">
        <v>2019</v>
      </c>
      <c r="F518" s="78">
        <v>43959</v>
      </c>
      <c r="G518" s="264">
        <v>12</v>
      </c>
      <c r="H518" s="99">
        <v>600</v>
      </c>
      <c r="I518" s="78">
        <v>43392</v>
      </c>
      <c r="J518" s="181">
        <f>SUMIFS(tabConsumoAta[CONSUMIDO],tabConsumoAta[CÓDIGO],tabSaldoAta[[#This Row],[CÓDIGO]],tabConsumoAta[ATA],tabSaldoAta[[#This Row],[CHAVE]])</f>
        <v>693</v>
      </c>
      <c r="K518" s="181">
        <f>SUMIFS(tabAtaCessão[QUANTIDADE],tabAtaCessão[CÓDIGO],tabSaldoAta[[#This Row],[CÓDIGO]],tabAtaCessão[ATA],tabSaldoAta[[#This Row],[CHAVE]])</f>
        <v>0</v>
      </c>
      <c r="L518" s="162">
        <f>tabSaldoAta[[#This Row],[ESTIMATIVA]] - tabSaldoAta[[#This Row],[CONSUMO]] - tabSaldoAta[[#This Row],[CESSÃO]]</f>
        <v>-93</v>
      </c>
      <c r="M518" s="92" t="s">
        <v>1551</v>
      </c>
      <c r="N518" s="93">
        <v>43684.621898148151</v>
      </c>
      <c r="O518" s="34" t="str">
        <f>"*"</f>
        <v>*</v>
      </c>
    </row>
    <row r="519" spans="1:15" hidden="1" x14ac:dyDescent="0.3">
      <c r="A519" s="77">
        <v>75334</v>
      </c>
      <c r="B519" s="83" t="str">
        <f>VLOOKUP(tabSaldoAta[[#This Row],[CÓDIGO]],tabEstimativa[#Data],2,FALSE)</f>
        <v xml:space="preserve">CHAPA EM MDF, BRANCO, 02 FACES - MED. 2,75 M X 1,83 M X 15 MM. </v>
      </c>
      <c r="C519" s="82" t="s">
        <v>3605</v>
      </c>
      <c r="D519" s="80" t="s">
        <v>3606</v>
      </c>
      <c r="E519" s="81">
        <v>2020</v>
      </c>
      <c r="F519" s="78">
        <v>44342</v>
      </c>
      <c r="G519" s="264">
        <v>12</v>
      </c>
      <c r="H519" s="99">
        <v>1200</v>
      </c>
      <c r="I519" s="78">
        <v>43847</v>
      </c>
      <c r="J519" s="181">
        <f>SUMIFS(tabConsumoAta[CONSUMIDO],tabConsumoAta[CÓDIGO],tabSaldoAta[[#This Row],[CÓDIGO]],tabConsumoAta[ATA],tabSaldoAta[[#This Row],[CHAVE]])</f>
        <v>820</v>
      </c>
      <c r="K519" s="181">
        <f>SUMIFS(tabAtaCessão[QUANTIDADE],tabAtaCessão[CÓDIGO],tabSaldoAta[[#This Row],[CÓDIGO]],tabAtaCessão[ATA],tabSaldoAta[[#This Row],[CHAVE]])</f>
        <v>0</v>
      </c>
      <c r="L519" s="162">
        <f>tabSaldoAta[[#This Row],[ESTIMATIVA]] - tabSaldoAta[[#This Row],[CONSUMO]] - tabSaldoAta[[#This Row],[CESSÃO]]</f>
        <v>380</v>
      </c>
      <c r="M519" s="92" t="s">
        <v>1551</v>
      </c>
      <c r="N519" s="93">
        <v>43997.627812500003</v>
      </c>
      <c r="O519" s="34" t="s">
        <v>1555</v>
      </c>
    </row>
    <row r="520" spans="1:15" hidden="1" x14ac:dyDescent="0.3">
      <c r="A520" s="77">
        <v>75915</v>
      </c>
      <c r="B520" s="83" t="str">
        <f>VLOOKUP(tabSaldoAta[[#This Row],[CÓDIGO]],tabEstimativa[#Data],2,FALSE)</f>
        <v xml:space="preserve">RESERVATÓRIO INTERNO PARA SABONETEIRA EM PLÁSTICO - CAPACIDADE 800 ML </v>
      </c>
      <c r="C520" s="82" t="s">
        <v>1716</v>
      </c>
      <c r="D520" s="80" t="s">
        <v>2054</v>
      </c>
      <c r="E520" s="81">
        <v>2019</v>
      </c>
      <c r="F520" s="78">
        <v>43853</v>
      </c>
      <c r="G520" s="264">
        <v>12</v>
      </c>
      <c r="H520" s="99">
        <v>250</v>
      </c>
      <c r="I520" s="78">
        <v>43215</v>
      </c>
      <c r="J520" s="181">
        <f>SUMIFS(tabConsumoAta[CONSUMIDO],tabConsumoAta[CÓDIGO],tabSaldoAta[[#This Row],[CÓDIGO]],tabConsumoAta[ATA],tabSaldoAta[[#This Row],[CHAVE]])</f>
        <v>0</v>
      </c>
      <c r="K520" s="181">
        <f>SUMIFS(tabAtaCessão[QUANTIDADE],tabAtaCessão[CÓDIGO],tabSaldoAta[[#This Row],[CÓDIGO]],tabAtaCessão[ATA],tabSaldoAta[[#This Row],[CHAVE]])</f>
        <v>0</v>
      </c>
      <c r="L520" s="162">
        <f>tabSaldoAta[[#This Row],[ESTIMATIVA]] - tabSaldoAta[[#This Row],[CONSUMO]] - tabSaldoAta[[#This Row],[CESSÃO]]</f>
        <v>250</v>
      </c>
      <c r="M520" s="92" t="s">
        <v>1551</v>
      </c>
      <c r="N520" s="93">
        <v>43686.59915509259</v>
      </c>
      <c r="O520" s="34" t="s">
        <v>1555</v>
      </c>
    </row>
    <row r="521" spans="1:15" ht="28.8" hidden="1" x14ac:dyDescent="0.3">
      <c r="A521" s="77">
        <v>75938</v>
      </c>
      <c r="B521" s="83" t="str">
        <f>VLOOKUP(tabSaldoAta[[#This Row],[CÓDIGO]],tabEstimativa[#Data],2,FALSE)</f>
        <v xml:space="preserve">PAPEL CAMURCA - 60 X 40 CM - AMARELO     COR VIVA, VIBRANTE, UNIFORME E SEM MANCHAS (VARIACAO +/- 5 CM). </v>
      </c>
      <c r="C521" s="82" t="s">
        <v>1570</v>
      </c>
      <c r="D521" s="80" t="s">
        <v>2085</v>
      </c>
      <c r="E521" s="81">
        <v>2019</v>
      </c>
      <c r="F521" s="78">
        <v>43922</v>
      </c>
      <c r="G521" s="264">
        <v>12</v>
      </c>
      <c r="H521" s="99">
        <v>15000</v>
      </c>
      <c r="I521" s="78">
        <v>43454</v>
      </c>
      <c r="J521" s="181">
        <f>SUMIFS(tabConsumoAta[CONSUMIDO],tabConsumoAta[CÓDIGO],tabSaldoAta[[#This Row],[CÓDIGO]],tabConsumoAta[ATA],tabSaldoAta[[#This Row],[CHAVE]])</f>
        <v>0</v>
      </c>
      <c r="K521" s="181">
        <f>SUMIFS(tabAtaCessão[QUANTIDADE],tabAtaCessão[CÓDIGO],tabSaldoAta[[#This Row],[CÓDIGO]],tabAtaCessão[ATA],tabSaldoAta[[#This Row],[CHAVE]])</f>
        <v>0</v>
      </c>
      <c r="L521" s="162">
        <f>tabSaldoAta[[#This Row],[ESTIMATIVA]] - tabSaldoAta[[#This Row],[CONSUMO]] - tabSaldoAta[[#This Row],[CESSÃO]]</f>
        <v>15000</v>
      </c>
      <c r="M521" s="92" t="s">
        <v>1551</v>
      </c>
      <c r="N521" s="93">
        <v>43699.441400462965</v>
      </c>
      <c r="O521" s="34" t="s">
        <v>1555</v>
      </c>
    </row>
    <row r="522" spans="1:15" ht="28.8" hidden="1" x14ac:dyDescent="0.3">
      <c r="A522" s="77">
        <v>75938</v>
      </c>
      <c r="B522" s="83" t="str">
        <f>VLOOKUP(tabSaldoAta[[#This Row],[CÓDIGO]],tabEstimativa[#Data],2,FALSE)</f>
        <v xml:space="preserve">PAPEL CAMURCA - 60 X 40 CM - AMARELO     COR VIVA, VIBRANTE, UNIFORME E SEM MANCHAS (VARIACAO +/- 5 CM). </v>
      </c>
      <c r="C522" s="82" t="s">
        <v>3533</v>
      </c>
      <c r="D522" s="80" t="s">
        <v>3534</v>
      </c>
      <c r="E522" s="81">
        <v>2020</v>
      </c>
      <c r="F522" s="78">
        <v>44309</v>
      </c>
      <c r="G522" s="264">
        <v>12</v>
      </c>
      <c r="H522" s="99">
        <v>10000</v>
      </c>
      <c r="I522" s="78">
        <v>43818</v>
      </c>
      <c r="J522" s="181">
        <f>SUMIFS(tabConsumoAta[CONSUMIDO],tabConsumoAta[CÓDIGO],tabSaldoAta[[#This Row],[CÓDIGO]],tabConsumoAta[ATA],tabSaldoAta[[#This Row],[CHAVE]])</f>
        <v>5000</v>
      </c>
      <c r="K522" s="181">
        <f>SUMIFS(tabAtaCessão[QUANTIDADE],tabAtaCessão[CÓDIGO],tabSaldoAta[[#This Row],[CÓDIGO]],tabAtaCessão[ATA],tabSaldoAta[[#This Row],[CHAVE]])</f>
        <v>0</v>
      </c>
      <c r="L522" s="162">
        <f>tabSaldoAta[[#This Row],[ESTIMATIVA]] - tabSaldoAta[[#This Row],[CONSUMO]] - tabSaldoAta[[#This Row],[CESSÃO]]</f>
        <v>5000</v>
      </c>
      <c r="M522" s="92" t="s">
        <v>1551</v>
      </c>
      <c r="N522" s="93">
        <v>43955.326805555553</v>
      </c>
      <c r="O522" s="34" t="s">
        <v>1555</v>
      </c>
    </row>
    <row r="523" spans="1:15" hidden="1" x14ac:dyDescent="0.3">
      <c r="A523" s="77">
        <v>76218</v>
      </c>
      <c r="B523" s="83" t="str">
        <f>VLOOKUP(tabSaldoAta[[#This Row],[CÓDIGO]],tabEstimativa[#Data],2,FALSE)</f>
        <v>TELHA DE FIBROCIMENTO - 0,90 X 8,20 M - TIPO CANALETE</v>
      </c>
      <c r="C523" s="82" t="s">
        <v>1567</v>
      </c>
      <c r="D523" s="90">
        <v>47</v>
      </c>
      <c r="E523" s="91">
        <v>2019</v>
      </c>
      <c r="F523" s="78">
        <v>43878</v>
      </c>
      <c r="G523" s="264">
        <v>12</v>
      </c>
      <c r="H523" s="99">
        <v>10</v>
      </c>
      <c r="I523" s="78">
        <v>43322</v>
      </c>
      <c r="J523" s="181">
        <f>SUMIFS(tabConsumoAta[CONSUMIDO],tabConsumoAta[CÓDIGO],tabSaldoAta[[#This Row],[CÓDIGO]],tabConsumoAta[ATA],tabSaldoAta[[#This Row],[CHAVE]])</f>
        <v>0</v>
      </c>
      <c r="K523" s="181">
        <f>SUMIFS(tabAtaCessão[QUANTIDADE],tabAtaCessão[CÓDIGO],tabSaldoAta[[#This Row],[CÓDIGO]],tabAtaCessão[ATA],tabSaldoAta[[#This Row],[CHAVE]])</f>
        <v>0</v>
      </c>
      <c r="L523" s="162">
        <f>tabSaldoAta[[#This Row],[ESTIMATIVA]] - tabSaldoAta[[#This Row],[CONSUMO]] - tabSaldoAta[[#This Row],[CESSÃO]]</f>
        <v>10</v>
      </c>
      <c r="M523" s="92" t="s">
        <v>1551</v>
      </c>
      <c r="N523" s="93">
        <v>43684.621898148151</v>
      </c>
      <c r="O523" s="34" t="str">
        <f>"*"</f>
        <v>*</v>
      </c>
    </row>
    <row r="524" spans="1:15" hidden="1" x14ac:dyDescent="0.3">
      <c r="A524" s="77">
        <v>76583</v>
      </c>
      <c r="B524" s="83" t="str">
        <f>VLOOKUP(tabSaldoAta[[#This Row],[CÓDIGO]],tabEstimativa[#Data],2,FALSE)</f>
        <v>CHAPA DE MADEIRA COMPENSADO LAMINADO DE VIROLA - MEDIDAS: 2,20 M X 1,60 M X 15 MM</v>
      </c>
      <c r="C524" s="82" t="s">
        <v>1713</v>
      </c>
      <c r="D524" s="80" t="s">
        <v>1453</v>
      </c>
      <c r="E524" s="81">
        <v>2019</v>
      </c>
      <c r="F524" s="78">
        <v>43850</v>
      </c>
      <c r="G524" s="264">
        <v>12</v>
      </c>
      <c r="H524" s="99">
        <v>210</v>
      </c>
      <c r="I524" s="78">
        <v>43353</v>
      </c>
      <c r="J524" s="181">
        <f>SUMIFS(tabConsumoAta[CONSUMIDO],tabConsumoAta[CÓDIGO],tabSaldoAta[[#This Row],[CÓDIGO]],tabConsumoAta[ATA],tabSaldoAta[[#This Row],[CHAVE]])</f>
        <v>0</v>
      </c>
      <c r="K524" s="181">
        <f>SUMIFS(tabAtaCessão[QUANTIDADE],tabAtaCessão[CÓDIGO],tabSaldoAta[[#This Row],[CÓDIGO]],tabAtaCessão[ATA],tabSaldoAta[[#This Row],[CHAVE]])</f>
        <v>0</v>
      </c>
      <c r="L524" s="162">
        <f>tabSaldoAta[[#This Row],[ESTIMATIVA]] - tabSaldoAta[[#This Row],[CONSUMO]] - tabSaldoAta[[#This Row],[CESSÃO]]</f>
        <v>210</v>
      </c>
      <c r="M524" s="92" t="s">
        <v>1551</v>
      </c>
      <c r="N524" s="93">
        <v>43685.70585648148</v>
      </c>
      <c r="O524" s="34" t="s">
        <v>1555</v>
      </c>
    </row>
    <row r="525" spans="1:15" hidden="1" x14ac:dyDescent="0.3">
      <c r="A525" s="77">
        <v>76583</v>
      </c>
      <c r="B525" s="83" t="str">
        <f>VLOOKUP(tabSaldoAta[[#This Row],[CÓDIGO]],tabEstimativa[#Data],2,FALSE)</f>
        <v>CHAPA DE MADEIRA COMPENSADO LAMINADO DE VIROLA - MEDIDAS: 2,20 M X 1,60 M X 15 MM</v>
      </c>
      <c r="C525" s="82" t="s">
        <v>3516</v>
      </c>
      <c r="D525" s="80" t="s">
        <v>3530</v>
      </c>
      <c r="E525" s="81">
        <v>2020</v>
      </c>
      <c r="F525" s="78">
        <v>44285</v>
      </c>
      <c r="G525" s="264">
        <v>12</v>
      </c>
      <c r="H525" s="99">
        <v>200</v>
      </c>
      <c r="I525" s="78">
        <v>43763</v>
      </c>
      <c r="J525" s="181">
        <f>SUMIFS(tabConsumoAta[CONSUMIDO],tabConsumoAta[CÓDIGO],tabSaldoAta[[#This Row],[CÓDIGO]],tabConsumoAta[ATA],tabSaldoAta[[#This Row],[CHAVE]])</f>
        <v>100</v>
      </c>
      <c r="K525" s="181">
        <f>SUMIFS(tabAtaCessão[QUANTIDADE],tabAtaCessão[CÓDIGO],tabSaldoAta[[#This Row],[CÓDIGO]],tabAtaCessão[ATA],tabSaldoAta[[#This Row],[CHAVE]])</f>
        <v>0</v>
      </c>
      <c r="L525" s="162">
        <f>tabSaldoAta[[#This Row],[ESTIMATIVA]] - tabSaldoAta[[#This Row],[CONSUMO]] - tabSaldoAta[[#This Row],[CESSÃO]]</f>
        <v>100</v>
      </c>
      <c r="M525" s="92" t="s">
        <v>1551</v>
      </c>
      <c r="N525" s="93">
        <v>43945.682662037034</v>
      </c>
      <c r="O525" s="34" t="s">
        <v>1555</v>
      </c>
    </row>
    <row r="526" spans="1:15" hidden="1" x14ac:dyDescent="0.3">
      <c r="A526" s="77">
        <v>76776</v>
      </c>
      <c r="B526" s="83" t="str">
        <f>VLOOKUP(tabSaldoAta[[#This Row],[CÓDIGO]],tabEstimativa[#Data],2,FALSE)</f>
        <v>CABO FLEXIVEL BITOLA 4,0 MM², 750 VOLTS, ISOLAÇÃO DE PVC 70° C, COR PRETA</v>
      </c>
      <c r="C526" s="82" t="s">
        <v>1768</v>
      </c>
      <c r="D526" s="90">
        <v>126</v>
      </c>
      <c r="E526" s="91">
        <v>2019</v>
      </c>
      <c r="F526" s="78">
        <v>43957</v>
      </c>
      <c r="G526" s="264">
        <v>12</v>
      </c>
      <c r="H526" s="99">
        <v>14100</v>
      </c>
      <c r="I526" s="78">
        <v>43454</v>
      </c>
      <c r="J526" s="181">
        <f>SUMIFS(tabConsumoAta[CONSUMIDO],tabConsumoAta[CÓDIGO],tabSaldoAta[[#This Row],[CÓDIGO]],tabConsumoAta[ATA],tabSaldoAta[[#This Row],[CHAVE]])</f>
        <v>16230</v>
      </c>
      <c r="K526" s="181">
        <f>SUMIFS(tabAtaCessão[QUANTIDADE],tabAtaCessão[CÓDIGO],tabSaldoAta[[#This Row],[CÓDIGO]],tabAtaCessão[ATA],tabSaldoAta[[#This Row],[CHAVE]])</f>
        <v>0</v>
      </c>
      <c r="L526" s="162">
        <f>tabSaldoAta[[#This Row],[ESTIMATIVA]] - tabSaldoAta[[#This Row],[CONSUMO]] - tabSaldoAta[[#This Row],[CESSÃO]]</f>
        <v>-2130</v>
      </c>
      <c r="M526" s="92" t="s">
        <v>1551</v>
      </c>
      <c r="N526" s="93">
        <v>43684.621898148151</v>
      </c>
      <c r="O526" s="34" t="str">
        <f>"*"</f>
        <v>*</v>
      </c>
    </row>
    <row r="527" spans="1:15" hidden="1" x14ac:dyDescent="0.3">
      <c r="A527" s="77">
        <v>76777</v>
      </c>
      <c r="B527" s="83" t="str">
        <f>VLOOKUP(tabSaldoAta[[#This Row],[CÓDIGO]],tabEstimativa[#Data],2,FALSE)</f>
        <v>CABO FLEXIVEL BITOLA 16,0 MM², 750 VOLTS, ISOLACAO DE PVC 70° C, COR PRETA</v>
      </c>
      <c r="C527" s="82" t="s">
        <v>1768</v>
      </c>
      <c r="D527" s="90">
        <v>126</v>
      </c>
      <c r="E527" s="91">
        <v>2019</v>
      </c>
      <c r="F527" s="78">
        <v>43957</v>
      </c>
      <c r="G527" s="264">
        <v>12</v>
      </c>
      <c r="H527" s="99">
        <v>3800</v>
      </c>
      <c r="I527" s="78">
        <v>43454</v>
      </c>
      <c r="J527" s="181">
        <f>SUMIFS(tabConsumoAta[CONSUMIDO],tabConsumoAta[CÓDIGO],tabSaldoAta[[#This Row],[CÓDIGO]],tabConsumoAta[ATA],tabSaldoAta[[#This Row],[CHAVE]])</f>
        <v>4400</v>
      </c>
      <c r="K527" s="181">
        <f>SUMIFS(tabAtaCessão[QUANTIDADE],tabAtaCessão[CÓDIGO],tabSaldoAta[[#This Row],[CÓDIGO]],tabAtaCessão[ATA],tabSaldoAta[[#This Row],[CHAVE]])</f>
        <v>0</v>
      </c>
      <c r="L527" s="162">
        <f>tabSaldoAta[[#This Row],[ESTIMATIVA]] - tabSaldoAta[[#This Row],[CONSUMO]] - tabSaldoAta[[#This Row],[CESSÃO]]</f>
        <v>-600</v>
      </c>
      <c r="M527" s="92" t="s">
        <v>1551</v>
      </c>
      <c r="N527" s="93">
        <v>43684.621898148151</v>
      </c>
      <c r="O527" s="34" t="str">
        <f>"*"</f>
        <v>*</v>
      </c>
    </row>
    <row r="528" spans="1:15" hidden="1" x14ac:dyDescent="0.3">
      <c r="A528" s="77">
        <v>76780</v>
      </c>
      <c r="B528" s="83" t="str">
        <f>VLOOKUP(tabSaldoAta[[#This Row],[CÓDIGO]],tabEstimativa[#Data],2,FALSE)</f>
        <v>CABO FLEXÍVEL BITOLA 4,0 MM², 750 VOLTS, ISOLAÇÃO DE PVC 70° C, ANTICHAMA, COR VERDE.</v>
      </c>
      <c r="C528" s="82" t="s">
        <v>1768</v>
      </c>
      <c r="D528" s="90">
        <v>126</v>
      </c>
      <c r="E528" s="91">
        <v>2019</v>
      </c>
      <c r="F528" s="78">
        <v>43957</v>
      </c>
      <c r="G528" s="264">
        <v>12</v>
      </c>
      <c r="H528" s="99">
        <v>3500</v>
      </c>
      <c r="I528" s="78">
        <v>43454</v>
      </c>
      <c r="J528" s="181">
        <f>SUMIFS(tabConsumoAta[CONSUMIDO],tabConsumoAta[CÓDIGO],tabSaldoAta[[#This Row],[CÓDIGO]],tabConsumoAta[ATA],tabSaldoAta[[#This Row],[CHAVE]])</f>
        <v>4467</v>
      </c>
      <c r="K528" s="181">
        <f>SUMIFS(tabAtaCessão[QUANTIDADE],tabAtaCessão[CÓDIGO],tabSaldoAta[[#This Row],[CÓDIGO]],tabAtaCessão[ATA],tabSaldoAta[[#This Row],[CHAVE]])</f>
        <v>0</v>
      </c>
      <c r="L528" s="162">
        <f>tabSaldoAta[[#This Row],[ESTIMATIVA]] - tabSaldoAta[[#This Row],[CONSUMO]] - tabSaldoAta[[#This Row],[CESSÃO]]</f>
        <v>-967</v>
      </c>
      <c r="M528" s="92" t="s">
        <v>1551</v>
      </c>
      <c r="N528" s="93">
        <v>43684.621898148151</v>
      </c>
      <c r="O528" s="34" t="str">
        <f>"*"</f>
        <v>*</v>
      </c>
    </row>
    <row r="529" spans="1:15" hidden="1" x14ac:dyDescent="0.3">
      <c r="A529" s="77">
        <v>76781</v>
      </c>
      <c r="B529" s="83" t="str">
        <f>VLOOKUP(tabSaldoAta[[#This Row],[CÓDIGO]],tabEstimativa[#Data],2,FALSE)</f>
        <v>CABO FLEXÍVEL BITOLA 16,0 MM², 750 VOLTS, ISOLAÇÃO DE PVC 70° C, COR VERDE.</v>
      </c>
      <c r="C529" s="82" t="s">
        <v>1768</v>
      </c>
      <c r="D529" s="90">
        <v>126</v>
      </c>
      <c r="E529" s="91">
        <v>2019</v>
      </c>
      <c r="F529" s="78">
        <v>43957</v>
      </c>
      <c r="G529" s="264">
        <v>12</v>
      </c>
      <c r="H529" s="99">
        <v>1000</v>
      </c>
      <c r="I529" s="78">
        <v>43454</v>
      </c>
      <c r="J529" s="181">
        <f>SUMIFS(tabConsumoAta[CONSUMIDO],tabConsumoAta[CÓDIGO],tabSaldoAta[[#This Row],[CÓDIGO]],tabConsumoAta[ATA],tabSaldoAta[[#This Row],[CHAVE]])</f>
        <v>400</v>
      </c>
      <c r="K529" s="181">
        <f>SUMIFS(tabAtaCessão[QUANTIDADE],tabAtaCessão[CÓDIGO],tabSaldoAta[[#This Row],[CÓDIGO]],tabAtaCessão[ATA],tabSaldoAta[[#This Row],[CHAVE]])</f>
        <v>0</v>
      </c>
      <c r="L529" s="162">
        <f>tabSaldoAta[[#This Row],[ESTIMATIVA]] - tabSaldoAta[[#This Row],[CONSUMO]] - tabSaldoAta[[#This Row],[CESSÃO]]</f>
        <v>600</v>
      </c>
      <c r="M529" s="92" t="s">
        <v>1551</v>
      </c>
      <c r="N529" s="93">
        <v>43684.621898148151</v>
      </c>
      <c r="O529" s="34" t="str">
        <f>"*"</f>
        <v>*</v>
      </c>
    </row>
    <row r="530" spans="1:15" ht="28.8" hidden="1" x14ac:dyDescent="0.3">
      <c r="A530" s="77">
        <v>77109</v>
      </c>
      <c r="B530" s="83" t="str">
        <f>VLOOKUP(tabSaldoAta[[#This Row],[CÓDIGO]],tabEstimativa[#Data],2,FALSE)</f>
        <v>CAP EM PVC DE 3/4 PARA ÁGUA MARROM - 25MM - DE ACORDO COM A NBR 5648, SENDO QUE A MARCA, MEDIDA E NBR DEVERÃO VIR LITOGRAFADA NA PEÇA</v>
      </c>
      <c r="C530" s="82" t="s">
        <v>3541</v>
      </c>
      <c r="D530" s="80" t="s">
        <v>3542</v>
      </c>
      <c r="E530" s="81">
        <v>2020</v>
      </c>
      <c r="F530" s="78">
        <v>44313</v>
      </c>
      <c r="G530" s="264">
        <v>12</v>
      </c>
      <c r="H530" s="99">
        <v>50</v>
      </c>
      <c r="I530" s="78">
        <v>43762</v>
      </c>
      <c r="J530" s="181">
        <f>SUMIFS(tabConsumoAta[CONSUMIDO],tabConsumoAta[CÓDIGO],tabSaldoAta[[#This Row],[CÓDIGO]],tabConsumoAta[ATA],tabSaldoAta[[#This Row],[CHAVE]])</f>
        <v>250</v>
      </c>
      <c r="K530" s="181">
        <f>SUMIFS(tabAtaCessão[QUANTIDADE],tabAtaCessão[CÓDIGO],tabSaldoAta[[#This Row],[CÓDIGO]],tabAtaCessão[ATA],tabSaldoAta[[#This Row],[CHAVE]])</f>
        <v>0</v>
      </c>
      <c r="L530" s="162">
        <f>tabSaldoAta[[#This Row],[ESTIMATIVA]] - tabSaldoAta[[#This Row],[CONSUMO]] - tabSaldoAta[[#This Row],[CESSÃO]]</f>
        <v>-200</v>
      </c>
      <c r="M530" s="92" t="s">
        <v>1551</v>
      </c>
      <c r="N530" s="93">
        <v>43949.611006944448</v>
      </c>
      <c r="O530" s="34" t="s">
        <v>1555</v>
      </c>
    </row>
    <row r="531" spans="1:15" ht="28.8" hidden="1" x14ac:dyDescent="0.3">
      <c r="A531" s="77">
        <v>77110</v>
      </c>
      <c r="B531" s="83" t="str">
        <f>VLOOKUP(tabSaldoAta[[#This Row],[CÓDIGO]],tabEstimativa[#Data],2,FALSE)</f>
        <v>CAP EM PVC DE 1 PARA ÁGUA MARROM - 32MM, DE ACORDO COM NBR 5648 E A MARCA, MEDIDA E NBR DEVERÃO VIR LITOGRAFADA NA PEÇA</v>
      </c>
      <c r="C531" s="82" t="s">
        <v>3541</v>
      </c>
      <c r="D531" s="80" t="s">
        <v>3542</v>
      </c>
      <c r="E531" s="81">
        <v>2020</v>
      </c>
      <c r="F531" s="78">
        <v>44313</v>
      </c>
      <c r="G531" s="264">
        <v>12</v>
      </c>
      <c r="H531" s="99">
        <v>50</v>
      </c>
      <c r="I531" s="78">
        <v>43762</v>
      </c>
      <c r="J531" s="181">
        <f>SUMIFS(tabConsumoAta[CONSUMIDO],tabConsumoAta[CÓDIGO],tabSaldoAta[[#This Row],[CÓDIGO]],tabConsumoAta[ATA],tabSaldoAta[[#This Row],[CHAVE]])</f>
        <v>0</v>
      </c>
      <c r="K531" s="181">
        <f>SUMIFS(tabAtaCessão[QUANTIDADE],tabAtaCessão[CÓDIGO],tabSaldoAta[[#This Row],[CÓDIGO]],tabAtaCessão[ATA],tabSaldoAta[[#This Row],[CHAVE]])</f>
        <v>0</v>
      </c>
      <c r="L531" s="162">
        <f>tabSaldoAta[[#This Row],[ESTIMATIVA]] - tabSaldoAta[[#This Row],[CONSUMO]] - tabSaldoAta[[#This Row],[CESSÃO]]</f>
        <v>50</v>
      </c>
      <c r="M531" s="92" t="s">
        <v>1551</v>
      </c>
      <c r="N531" s="93">
        <v>43949.611006944448</v>
      </c>
      <c r="O531" s="34" t="s">
        <v>1555</v>
      </c>
    </row>
    <row r="532" spans="1:15" ht="28.8" hidden="1" x14ac:dyDescent="0.3">
      <c r="A532" s="77">
        <v>77110</v>
      </c>
      <c r="B532" s="83" t="str">
        <f>VLOOKUP(tabSaldoAta[[#This Row],[CÓDIGO]],tabEstimativa[#Data],2,FALSE)</f>
        <v>CAP EM PVC DE 1 PARA ÁGUA MARROM - 32MM, DE ACORDO COM NBR 5648 E A MARCA, MEDIDA E NBR DEVERÃO VIR LITOGRAFADA NA PEÇA</v>
      </c>
      <c r="C532" s="82" t="s">
        <v>4236</v>
      </c>
      <c r="D532" s="80" t="s">
        <v>4237</v>
      </c>
      <c r="E532" s="81">
        <v>2021</v>
      </c>
      <c r="F532" s="78">
        <v>44748</v>
      </c>
      <c r="G532" s="264">
        <v>12</v>
      </c>
      <c r="H532" s="99">
        <v>0</v>
      </c>
      <c r="I532" s="78">
        <v>44182</v>
      </c>
      <c r="J532" s="181">
        <f>SUMIFS(tabConsumoAta[CONSUMIDO],tabConsumoAta[CÓDIGO],tabSaldoAta[[#This Row],[CÓDIGO]],tabConsumoAta[ATA],tabSaldoAta[[#This Row],[CHAVE]])</f>
        <v>0</v>
      </c>
      <c r="K532" s="181">
        <f>SUMIFS(tabAtaCessão[QUANTIDADE],tabAtaCessão[CÓDIGO],tabSaldoAta[[#This Row],[CÓDIGO]],tabAtaCessão[ATA],tabSaldoAta[[#This Row],[CHAVE]])</f>
        <v>0</v>
      </c>
      <c r="L532" s="162">
        <f>tabSaldoAta[[#This Row],[ESTIMATIVA]] - tabSaldoAta[[#This Row],[CONSUMO]] - tabSaldoAta[[#This Row],[CESSÃO]]</f>
        <v>0</v>
      </c>
      <c r="M532" s="92" t="s">
        <v>2063</v>
      </c>
      <c r="N532" s="93">
        <v>44392.446238425924</v>
      </c>
      <c r="O532" s="34" t="s">
        <v>1555</v>
      </c>
    </row>
    <row r="533" spans="1:15" hidden="1" x14ac:dyDescent="0.3">
      <c r="A533" s="77">
        <v>77380</v>
      </c>
      <c r="B533" s="83" t="e">
        <f>VLOOKUP(tabSaldoAta[[#This Row],[CÓDIGO]],tabEstimativa[#Data],2,FALSE)</f>
        <v>#N/A</v>
      </c>
      <c r="C533" s="82" t="s">
        <v>1784</v>
      </c>
      <c r="D533" s="80" t="s">
        <v>2061</v>
      </c>
      <c r="E533" s="81">
        <v>2019</v>
      </c>
      <c r="F533" s="78">
        <v>43965</v>
      </c>
      <c r="G533" s="264">
        <v>12</v>
      </c>
      <c r="H533" s="99">
        <v>300</v>
      </c>
      <c r="I533" s="78">
        <v>43356</v>
      </c>
      <c r="J533" s="181">
        <f>SUMIFS(tabConsumoAta[CONSUMIDO],tabConsumoAta[CÓDIGO],tabSaldoAta[[#This Row],[CÓDIGO]],tabConsumoAta[ATA],tabSaldoAta[[#This Row],[CHAVE]])</f>
        <v>0</v>
      </c>
      <c r="K533" s="181">
        <f>SUMIFS(tabAtaCessão[QUANTIDADE],tabAtaCessão[CÓDIGO],tabSaldoAta[[#This Row],[CÓDIGO]],tabAtaCessão[ATA],tabSaldoAta[[#This Row],[CHAVE]])</f>
        <v>0</v>
      </c>
      <c r="L533" s="162">
        <f>tabSaldoAta[[#This Row],[ESTIMATIVA]] - tabSaldoAta[[#This Row],[CONSUMO]] - tabSaldoAta[[#This Row],[CESSÃO]]</f>
        <v>300</v>
      </c>
      <c r="M533" s="92" t="s">
        <v>1551</v>
      </c>
      <c r="N533" s="93">
        <v>43999.601666666669</v>
      </c>
      <c r="O533" s="34" t="s">
        <v>1555</v>
      </c>
    </row>
    <row r="534" spans="1:15" hidden="1" x14ac:dyDescent="0.3">
      <c r="A534" s="77">
        <v>77554</v>
      </c>
      <c r="B534" s="83" t="str">
        <f>VLOOKUP(tabSaldoAta[[#This Row],[CÓDIGO]],tabEstimativa[#Data],2,FALSE)</f>
        <v>VIGA DE GARAPEIRA BRUTA - 6 CM X 12 CM X 5,50 M COMPRIMENTO.</v>
      </c>
      <c r="C534" s="82" t="s">
        <v>2024</v>
      </c>
      <c r="D534" s="80" t="s">
        <v>2023</v>
      </c>
      <c r="E534" s="81">
        <v>2018</v>
      </c>
      <c r="F534" s="78">
        <v>43724</v>
      </c>
      <c r="G534" s="264">
        <v>12</v>
      </c>
      <c r="H534" s="99">
        <v>0</v>
      </c>
      <c r="I534" s="78">
        <v>43353</v>
      </c>
      <c r="J534" s="181">
        <f>SUMIFS(tabConsumoAta[CONSUMIDO],tabConsumoAta[CÓDIGO],tabSaldoAta[[#This Row],[CÓDIGO]],tabConsumoAta[ATA],tabSaldoAta[[#This Row],[CHAVE]])</f>
        <v>0</v>
      </c>
      <c r="K534" s="181">
        <f>SUMIFS(tabAtaCessão[QUANTIDADE],tabAtaCessão[CÓDIGO],tabSaldoAta[[#This Row],[CÓDIGO]],tabAtaCessão[ATA],tabSaldoAta[[#This Row],[CHAVE]])</f>
        <v>0</v>
      </c>
      <c r="L534" s="162">
        <f>tabSaldoAta[[#This Row],[ESTIMATIVA]] - tabSaldoAta[[#This Row],[CONSUMO]] - tabSaldoAta[[#This Row],[CESSÃO]]</f>
        <v>0</v>
      </c>
      <c r="M534" s="92" t="s">
        <v>1551</v>
      </c>
      <c r="N534" s="93">
        <v>43685.658854166664</v>
      </c>
      <c r="O534" s="34" t="s">
        <v>1555</v>
      </c>
    </row>
    <row r="535" spans="1:15" hidden="1" x14ac:dyDescent="0.3">
      <c r="A535" s="77">
        <v>77554</v>
      </c>
      <c r="B535" s="83" t="str">
        <f>VLOOKUP(tabSaldoAta[[#This Row],[CÓDIGO]],tabEstimativa[#Data],2,FALSE)</f>
        <v>VIGA DE GARAPEIRA BRUTA - 6 CM X 12 CM X 5,50 M COMPRIMENTO.</v>
      </c>
      <c r="C535" s="82" t="s">
        <v>2202</v>
      </c>
      <c r="D535" s="80" t="s">
        <v>2203</v>
      </c>
      <c r="E535" s="81">
        <v>2019</v>
      </c>
      <c r="F535" s="78">
        <v>44119</v>
      </c>
      <c r="G535" s="264">
        <v>12</v>
      </c>
      <c r="H535" s="99">
        <v>0</v>
      </c>
      <c r="I535" s="78">
        <v>43607</v>
      </c>
      <c r="J535" s="181">
        <f>SUMIFS(tabConsumoAta[CONSUMIDO],tabConsumoAta[CÓDIGO],tabSaldoAta[[#This Row],[CÓDIGO]],tabConsumoAta[ATA],tabSaldoAta[[#This Row],[CHAVE]])</f>
        <v>0</v>
      </c>
      <c r="K535" s="181">
        <f>SUMIFS(tabAtaCessão[QUANTIDADE],tabAtaCessão[CÓDIGO],tabSaldoAta[[#This Row],[CÓDIGO]],tabAtaCessão[ATA],tabSaldoAta[[#This Row],[CHAVE]])</f>
        <v>0</v>
      </c>
      <c r="L535" s="162">
        <f>tabSaldoAta[[#This Row],[ESTIMATIVA]] - tabSaldoAta[[#This Row],[CONSUMO]] - tabSaldoAta[[#This Row],[CESSÃO]]</f>
        <v>0</v>
      </c>
      <c r="M535" s="92" t="s">
        <v>1551</v>
      </c>
      <c r="N535" s="93">
        <v>43809.367766203701</v>
      </c>
      <c r="O535" s="34" t="s">
        <v>1555</v>
      </c>
    </row>
    <row r="536" spans="1:15" hidden="1" x14ac:dyDescent="0.3">
      <c r="A536" s="77">
        <v>77556</v>
      </c>
      <c r="B536" s="83" t="str">
        <f>VLOOKUP(tabSaldoAta[[#This Row],[CÓDIGO]],tabEstimativa[#Data],2,FALSE)</f>
        <v>VIGA DE GARAPEIRA BRUTA - MEDIDAS: 06 CM X 16 CM X 4,50 M</v>
      </c>
      <c r="C536" s="82" t="s">
        <v>1705</v>
      </c>
      <c r="D536" s="80" t="s">
        <v>2027</v>
      </c>
      <c r="E536" s="81">
        <v>2019</v>
      </c>
      <c r="F536" s="78">
        <v>43845</v>
      </c>
      <c r="G536" s="264">
        <v>12</v>
      </c>
      <c r="H536" s="99">
        <v>50</v>
      </c>
      <c r="I536" s="78">
        <v>43353</v>
      </c>
      <c r="J536" s="181">
        <f>SUMIFS(tabConsumoAta[CONSUMIDO],tabConsumoAta[CÓDIGO],tabSaldoAta[[#This Row],[CÓDIGO]],tabConsumoAta[ATA],tabSaldoAta[[#This Row],[CHAVE]])</f>
        <v>50</v>
      </c>
      <c r="K536" s="181">
        <f>SUMIFS(tabAtaCessão[QUANTIDADE],tabAtaCessão[CÓDIGO],tabSaldoAta[[#This Row],[CÓDIGO]],tabAtaCessão[ATA],tabSaldoAta[[#This Row],[CHAVE]])</f>
        <v>0</v>
      </c>
      <c r="L536" s="162">
        <f>tabSaldoAta[[#This Row],[ESTIMATIVA]] - tabSaldoAta[[#This Row],[CONSUMO]] - tabSaldoAta[[#This Row],[CESSÃO]]</f>
        <v>0</v>
      </c>
      <c r="M536" s="92" t="s">
        <v>1551</v>
      </c>
      <c r="N536" s="93">
        <v>43685.693530092591</v>
      </c>
      <c r="O536" s="34" t="s">
        <v>1555</v>
      </c>
    </row>
    <row r="537" spans="1:15" hidden="1" x14ac:dyDescent="0.3">
      <c r="A537" s="77">
        <v>77556</v>
      </c>
      <c r="B537" s="83" t="str">
        <f>VLOOKUP(tabSaldoAta[[#This Row],[CÓDIGO]],tabEstimativa[#Data],2,FALSE)</f>
        <v>VIGA DE GARAPEIRA BRUTA - MEDIDAS: 06 CM X 16 CM X 4,50 M</v>
      </c>
      <c r="C537" s="82" t="s">
        <v>3516</v>
      </c>
      <c r="D537" s="80" t="s">
        <v>3530</v>
      </c>
      <c r="E537" s="81">
        <v>2020</v>
      </c>
      <c r="F537" s="78">
        <v>44285</v>
      </c>
      <c r="G537" s="264">
        <v>12</v>
      </c>
      <c r="H537" s="99">
        <v>300</v>
      </c>
      <c r="I537" s="78">
        <v>43763</v>
      </c>
      <c r="J537" s="181">
        <f>SUMIFS(tabConsumoAta[CONSUMIDO],tabConsumoAta[CÓDIGO],tabSaldoAta[[#This Row],[CÓDIGO]],tabConsumoAta[ATA],tabSaldoAta[[#This Row],[CHAVE]])</f>
        <v>144</v>
      </c>
      <c r="K537" s="181">
        <f>SUMIFS(tabAtaCessão[QUANTIDADE],tabAtaCessão[CÓDIGO],tabSaldoAta[[#This Row],[CÓDIGO]],tabAtaCessão[ATA],tabSaldoAta[[#This Row],[CHAVE]])</f>
        <v>0</v>
      </c>
      <c r="L537" s="162">
        <f>tabSaldoAta[[#This Row],[ESTIMATIVA]] - tabSaldoAta[[#This Row],[CONSUMO]] - tabSaldoAta[[#This Row],[CESSÃO]]</f>
        <v>156</v>
      </c>
      <c r="M537" s="92" t="s">
        <v>1551</v>
      </c>
      <c r="N537" s="93">
        <v>43945.682662037034</v>
      </c>
      <c r="O537" s="34" t="s">
        <v>1555</v>
      </c>
    </row>
    <row r="538" spans="1:15" hidden="1" x14ac:dyDescent="0.3">
      <c r="A538" s="77">
        <v>77557</v>
      </c>
      <c r="B538" s="83" t="str">
        <f>VLOOKUP(tabSaldoAta[[#This Row],[CÓDIGO]],tabEstimativa[#Data],2,FALSE)</f>
        <v>VIGA DE GARAPEIRA BRUTA - 0,06 X 0,16 X 5,00 M COMPRIMENTO.</v>
      </c>
      <c r="C538" s="82" t="s">
        <v>1636</v>
      </c>
      <c r="D538" s="80" t="s">
        <v>2023</v>
      </c>
      <c r="E538" s="81">
        <v>2018</v>
      </c>
      <c r="F538" s="78">
        <v>43724</v>
      </c>
      <c r="G538" s="264">
        <v>12</v>
      </c>
      <c r="H538" s="99">
        <v>0</v>
      </c>
      <c r="I538" s="78">
        <v>43353</v>
      </c>
      <c r="J538" s="181">
        <f>SUMIFS(tabConsumoAta[CONSUMIDO],tabConsumoAta[CÓDIGO],tabSaldoAta[[#This Row],[CÓDIGO]],tabConsumoAta[ATA],tabSaldoAta[[#This Row],[CHAVE]])</f>
        <v>430</v>
      </c>
      <c r="K538" s="181">
        <f>SUMIFS(tabAtaCessão[QUANTIDADE],tabAtaCessão[CÓDIGO],tabSaldoAta[[#This Row],[CÓDIGO]],tabAtaCessão[ATA],tabSaldoAta[[#This Row],[CHAVE]])</f>
        <v>0</v>
      </c>
      <c r="L538" s="162">
        <f>tabSaldoAta[[#This Row],[ESTIMATIVA]] - tabSaldoAta[[#This Row],[CONSUMO]] - tabSaldoAta[[#This Row],[CESSÃO]]</f>
        <v>-430</v>
      </c>
      <c r="M538" s="92" t="s">
        <v>1551</v>
      </c>
      <c r="N538" s="93">
        <v>43713.556817129633</v>
      </c>
      <c r="O538" s="34" t="s">
        <v>1555</v>
      </c>
    </row>
    <row r="539" spans="1:15" hidden="1" x14ac:dyDescent="0.3">
      <c r="A539" s="77">
        <v>77557</v>
      </c>
      <c r="B539" s="83" t="str">
        <f>VLOOKUP(tabSaldoAta[[#This Row],[CÓDIGO]],tabEstimativa[#Data],2,FALSE)</f>
        <v>VIGA DE GARAPEIRA BRUTA - 0,06 X 0,16 X 5,00 M COMPRIMENTO.</v>
      </c>
      <c r="C539" s="82" t="s">
        <v>2202</v>
      </c>
      <c r="D539" s="80" t="s">
        <v>2203</v>
      </c>
      <c r="E539" s="81">
        <v>2019</v>
      </c>
      <c r="F539" s="78">
        <v>44119</v>
      </c>
      <c r="G539" s="264">
        <v>12</v>
      </c>
      <c r="H539" s="99">
        <v>0</v>
      </c>
      <c r="I539" s="78">
        <v>43607</v>
      </c>
      <c r="J539" s="181">
        <f>SUMIFS(tabConsumoAta[CONSUMIDO],tabConsumoAta[CÓDIGO],tabSaldoAta[[#This Row],[CÓDIGO]],tabConsumoAta[ATA],tabSaldoAta[[#This Row],[CHAVE]])</f>
        <v>0</v>
      </c>
      <c r="K539" s="181">
        <f>SUMIFS(tabAtaCessão[QUANTIDADE],tabAtaCessão[CÓDIGO],tabSaldoAta[[#This Row],[CÓDIGO]],tabAtaCessão[ATA],tabSaldoAta[[#This Row],[CHAVE]])</f>
        <v>0</v>
      </c>
      <c r="L539" s="162">
        <f>tabSaldoAta[[#This Row],[ESTIMATIVA]] - tabSaldoAta[[#This Row],[CONSUMO]] - tabSaldoAta[[#This Row],[CESSÃO]]</f>
        <v>0</v>
      </c>
      <c r="M539" s="92" t="s">
        <v>1551</v>
      </c>
      <c r="N539" s="93">
        <v>43809.367766203701</v>
      </c>
      <c r="O539" s="34" t="s">
        <v>1555</v>
      </c>
    </row>
    <row r="540" spans="1:15" hidden="1" x14ac:dyDescent="0.3">
      <c r="A540" s="77">
        <v>77562</v>
      </c>
      <c r="B540" s="83" t="str">
        <f>VLOOKUP(tabSaldoAta[[#This Row],[CÓDIGO]],tabEstimativa[#Data],2,FALSE)</f>
        <v>SARRAFO DE CEDRINHO DE 1ª, 25 X 100 M/M, BRUTO DE 4,00 M COMPRIMENTO</v>
      </c>
      <c r="C540" s="82" t="s">
        <v>1705</v>
      </c>
      <c r="D540" s="80" t="s">
        <v>2027</v>
      </c>
      <c r="E540" s="81">
        <v>2019</v>
      </c>
      <c r="F540" s="78">
        <v>43845</v>
      </c>
      <c r="G540" s="264">
        <v>12</v>
      </c>
      <c r="H540" s="99">
        <v>3200</v>
      </c>
      <c r="I540" s="78">
        <v>43353</v>
      </c>
      <c r="J540" s="181">
        <f>SUMIFS(tabConsumoAta[CONSUMIDO],tabConsumoAta[CÓDIGO],tabSaldoAta[[#This Row],[CÓDIGO]],tabConsumoAta[ATA],tabSaldoAta[[#This Row],[CHAVE]])</f>
        <v>4150</v>
      </c>
      <c r="K540" s="181">
        <f>SUMIFS(tabAtaCessão[QUANTIDADE],tabAtaCessão[CÓDIGO],tabSaldoAta[[#This Row],[CÓDIGO]],tabAtaCessão[ATA],tabSaldoAta[[#This Row],[CHAVE]])</f>
        <v>0</v>
      </c>
      <c r="L540" s="162">
        <f>tabSaldoAta[[#This Row],[ESTIMATIVA]] - tabSaldoAta[[#This Row],[CONSUMO]] - tabSaldoAta[[#This Row],[CESSÃO]]</f>
        <v>-950</v>
      </c>
      <c r="M540" s="92" t="s">
        <v>1551</v>
      </c>
      <c r="N540" s="93">
        <v>43685.693530092591</v>
      </c>
      <c r="O540" s="34" t="s">
        <v>1555</v>
      </c>
    </row>
    <row r="541" spans="1:15" hidden="1" x14ac:dyDescent="0.3">
      <c r="A541" s="77">
        <v>77562</v>
      </c>
      <c r="B541" s="83" t="str">
        <f>VLOOKUP(tabSaldoAta[[#This Row],[CÓDIGO]],tabEstimativa[#Data],2,FALSE)</f>
        <v>SARRAFO DE CEDRINHO DE 1ª, 25 X 100 M/M, BRUTO DE 4,00 M COMPRIMENTO</v>
      </c>
      <c r="C541" s="82" t="s">
        <v>3516</v>
      </c>
      <c r="D541" s="80" t="s">
        <v>3530</v>
      </c>
      <c r="E541" s="81">
        <v>2020</v>
      </c>
      <c r="F541" s="78">
        <v>44285</v>
      </c>
      <c r="G541" s="264">
        <v>12</v>
      </c>
      <c r="H541" s="99">
        <v>20000</v>
      </c>
      <c r="I541" s="78">
        <v>43763</v>
      </c>
      <c r="J541" s="181">
        <f>SUMIFS(tabConsumoAta[CONSUMIDO],tabConsumoAta[CÓDIGO],tabSaldoAta[[#This Row],[CÓDIGO]],tabConsumoAta[ATA],tabSaldoAta[[#This Row],[CHAVE]])</f>
        <v>1600</v>
      </c>
      <c r="K541" s="181">
        <f>SUMIFS(tabAtaCessão[QUANTIDADE],tabAtaCessão[CÓDIGO],tabSaldoAta[[#This Row],[CÓDIGO]],tabAtaCessão[ATA],tabSaldoAta[[#This Row],[CHAVE]])</f>
        <v>0</v>
      </c>
      <c r="L541" s="162">
        <f>tabSaldoAta[[#This Row],[ESTIMATIVA]] - tabSaldoAta[[#This Row],[CONSUMO]] - tabSaldoAta[[#This Row],[CESSÃO]]</f>
        <v>18400</v>
      </c>
      <c r="M541" s="92" t="s">
        <v>1551</v>
      </c>
      <c r="N541" s="93">
        <v>43945.682662037034</v>
      </c>
      <c r="O541" s="34" t="s">
        <v>1555</v>
      </c>
    </row>
    <row r="542" spans="1:15" hidden="1" x14ac:dyDescent="0.3">
      <c r="A542" s="77">
        <v>77786</v>
      </c>
      <c r="B542" s="83" t="str">
        <f>VLOOKUP(tabSaldoAta[[#This Row],[CÓDIGO]],tabEstimativa[#Data],2,FALSE)</f>
        <v>FERRO "U" PENDURAL, MEDIDAS: 40 MM DE LARGURA X 7 MM DE ESPESSURA X 40 CM.</v>
      </c>
      <c r="C542" s="82" t="s">
        <v>2144</v>
      </c>
      <c r="D542" s="80" t="s">
        <v>2147</v>
      </c>
      <c r="E542" s="81">
        <v>2019</v>
      </c>
      <c r="F542" s="78">
        <v>44095</v>
      </c>
      <c r="G542" s="264">
        <v>12</v>
      </c>
      <c r="H542" s="99">
        <v>50</v>
      </c>
      <c r="I542" s="78">
        <v>43641</v>
      </c>
      <c r="J542" s="181">
        <f>SUMIFS(tabConsumoAta[CONSUMIDO],tabConsumoAta[CÓDIGO],tabSaldoAta[[#This Row],[CÓDIGO]],tabConsumoAta[ATA],tabSaldoAta[[#This Row],[CHAVE]])</f>
        <v>30</v>
      </c>
      <c r="K542" s="181">
        <f>SUMIFS(tabAtaCessão[QUANTIDADE],tabAtaCessão[CÓDIGO],tabSaldoAta[[#This Row],[CÓDIGO]],tabAtaCessão[ATA],tabSaldoAta[[#This Row],[CHAVE]])</f>
        <v>0</v>
      </c>
      <c r="L542" s="162">
        <f>tabSaldoAta[[#This Row],[ESTIMATIVA]] - tabSaldoAta[[#This Row],[CONSUMO]] - tabSaldoAta[[#This Row],[CESSÃO]]</f>
        <v>20</v>
      </c>
      <c r="M542" s="92" t="s">
        <v>1551</v>
      </c>
      <c r="N542" s="93">
        <v>43731.54965277778</v>
      </c>
      <c r="O542" s="34" t="s">
        <v>1555</v>
      </c>
    </row>
    <row r="543" spans="1:15" ht="28.8" hidden="1" x14ac:dyDescent="0.3">
      <c r="A543" s="77">
        <v>77819</v>
      </c>
      <c r="B543" s="83" t="str">
        <f>VLOOKUP(tabSaldoAta[[#This Row],[CÓDIGO]],tabEstimativa[#Data],2,FALSE)</f>
        <v>BOBINA DE SACO PLÁSTICO PICOTADO, PARA EMBALAGEM - MEDIDA: 35 X 45 CM, COM ESPESSURA DE 0,01 MM POR PAREDE, BOBINAS COM 400 SACOS CADA.</v>
      </c>
      <c r="C543" s="82" t="s">
        <v>1765</v>
      </c>
      <c r="D543" s="90">
        <v>112</v>
      </c>
      <c r="E543" s="91">
        <v>2019</v>
      </c>
      <c r="F543" s="78">
        <v>43942</v>
      </c>
      <c r="G543" s="264">
        <v>12</v>
      </c>
      <c r="H543" s="99">
        <v>4000</v>
      </c>
      <c r="I543" s="78">
        <v>43392</v>
      </c>
      <c r="J543" s="181">
        <f>SUMIFS(tabConsumoAta[CONSUMIDO],tabConsumoAta[CÓDIGO],tabSaldoAta[[#This Row],[CÓDIGO]],tabConsumoAta[ATA],tabSaldoAta[[#This Row],[CHAVE]])</f>
        <v>1300</v>
      </c>
      <c r="K543" s="181">
        <f>SUMIFS(tabAtaCessão[QUANTIDADE],tabAtaCessão[CÓDIGO],tabSaldoAta[[#This Row],[CÓDIGO]],tabAtaCessão[ATA],tabSaldoAta[[#This Row],[CHAVE]])</f>
        <v>0</v>
      </c>
      <c r="L543" s="162">
        <f>tabSaldoAta[[#This Row],[ESTIMATIVA]] - tabSaldoAta[[#This Row],[CONSUMO]] - tabSaldoAta[[#This Row],[CESSÃO]]</f>
        <v>2700</v>
      </c>
      <c r="M543" s="92" t="s">
        <v>1551</v>
      </c>
      <c r="N543" s="93">
        <v>43684.621898148151</v>
      </c>
      <c r="O543" s="34" t="str">
        <f>"*"</f>
        <v>*</v>
      </c>
    </row>
    <row r="544" spans="1:15" ht="28.8" hidden="1" x14ac:dyDescent="0.3">
      <c r="A544" s="77">
        <v>77819</v>
      </c>
      <c r="B544" s="83" t="str">
        <f>VLOOKUP(tabSaldoAta[[#This Row],[CÓDIGO]],tabEstimativa[#Data],2,FALSE)</f>
        <v>BOBINA DE SACO PLÁSTICO PICOTADO, PARA EMBALAGEM - MEDIDA: 35 X 45 CM, COM ESPESSURA DE 0,01 MM POR PAREDE, BOBINAS COM 400 SACOS CADA.</v>
      </c>
      <c r="C544" s="82" t="s">
        <v>3482</v>
      </c>
      <c r="D544" s="80" t="s">
        <v>3483</v>
      </c>
      <c r="E544" s="81">
        <v>2020</v>
      </c>
      <c r="F544" s="78">
        <v>44272</v>
      </c>
      <c r="G544" s="264">
        <v>12</v>
      </c>
      <c r="H544" s="99">
        <v>4000</v>
      </c>
      <c r="I544" s="78">
        <v>43818</v>
      </c>
      <c r="J544" s="181">
        <f>SUMIFS(tabConsumoAta[CONSUMIDO],tabConsumoAta[CÓDIGO],tabSaldoAta[[#This Row],[CÓDIGO]],tabConsumoAta[ATA],tabSaldoAta[[#This Row],[CHAVE]])</f>
        <v>4211</v>
      </c>
      <c r="K544" s="181">
        <f>SUMIFS(tabAtaCessão[QUANTIDADE],tabAtaCessão[CÓDIGO],tabSaldoAta[[#This Row],[CÓDIGO]],tabAtaCessão[ATA],tabSaldoAta[[#This Row],[CHAVE]])</f>
        <v>0</v>
      </c>
      <c r="L544" s="162">
        <f>tabSaldoAta[[#This Row],[ESTIMATIVA]] - tabSaldoAta[[#This Row],[CONSUMO]] - tabSaldoAta[[#This Row],[CESSÃO]]</f>
        <v>-211</v>
      </c>
      <c r="M544" s="92" t="s">
        <v>1551</v>
      </c>
      <c r="N544" s="93">
        <v>43908.634108796294</v>
      </c>
      <c r="O544" s="34" t="s">
        <v>1555</v>
      </c>
    </row>
    <row r="545" spans="1:15" ht="28.8" hidden="1" x14ac:dyDescent="0.3">
      <c r="A545" s="77">
        <v>77822</v>
      </c>
      <c r="B545" s="83" t="str">
        <f>VLOOKUP(tabSaldoAta[[#This Row],[CÓDIGO]],tabEstimativa[#Data],2,FALSE)</f>
        <v>RODO DE ALUMINIO DE 40 CM C/ CABO DE ALUMINIO MED. 1,30 M - BORRACHA UNICA E SUBSTITUIVEL (VARIACAO +/-05 CM DO CABO)</v>
      </c>
      <c r="C545" s="82" t="s">
        <v>1753</v>
      </c>
      <c r="D545" s="80" t="s">
        <v>2059</v>
      </c>
      <c r="E545" s="81">
        <v>2019</v>
      </c>
      <c r="F545" s="78">
        <v>43924</v>
      </c>
      <c r="G545" s="264">
        <v>12</v>
      </c>
      <c r="H545" s="99">
        <v>400</v>
      </c>
      <c r="I545" s="78">
        <v>43216</v>
      </c>
      <c r="J545" s="181">
        <f>SUMIFS(tabConsumoAta[CONSUMIDO],tabConsumoAta[CÓDIGO],tabSaldoAta[[#This Row],[CÓDIGO]],tabConsumoAta[ATA],tabSaldoAta[[#This Row],[CHAVE]])</f>
        <v>0</v>
      </c>
      <c r="K545" s="181">
        <f>SUMIFS(tabAtaCessão[QUANTIDADE],tabAtaCessão[CÓDIGO],tabSaldoAta[[#This Row],[CÓDIGO]],tabAtaCessão[ATA],tabSaldoAta[[#This Row],[CHAVE]])</f>
        <v>0</v>
      </c>
      <c r="L545" s="162">
        <f>tabSaldoAta[[#This Row],[ESTIMATIVA]] - tabSaldoAta[[#This Row],[CONSUMO]] - tabSaldoAta[[#This Row],[CESSÃO]]</f>
        <v>400</v>
      </c>
      <c r="M545" s="92" t="s">
        <v>1551</v>
      </c>
      <c r="N545" s="93">
        <v>43686.692372685182</v>
      </c>
      <c r="O545" s="34" t="s">
        <v>1555</v>
      </c>
    </row>
    <row r="546" spans="1:15" ht="28.8" hidden="1" x14ac:dyDescent="0.3">
      <c r="A546" s="77">
        <v>77823</v>
      </c>
      <c r="B546" s="83" t="str">
        <f>VLOOKUP(tabSaldoAta[[#This Row],[CÓDIGO]],tabEstimativa[#Data],2,FALSE)</f>
        <v>RODO DE ALUMÍNIO DE 60 CM COM CABO DE ALUMINIO MEDINDO 1,30 M  - BORRACHA ÚNICA E SUBSTITUÍVEL. A MEDIDA DO CABO PODERÁ VARIAR EM + OU - 05 CM.</v>
      </c>
      <c r="C546" s="82" t="s">
        <v>1784</v>
      </c>
      <c r="D546" s="80" t="s">
        <v>2061</v>
      </c>
      <c r="E546" s="81">
        <v>2019</v>
      </c>
      <c r="F546" s="78">
        <v>43965</v>
      </c>
      <c r="G546" s="264">
        <v>12</v>
      </c>
      <c r="H546" s="99">
        <v>400</v>
      </c>
      <c r="I546" s="78">
        <v>43216</v>
      </c>
      <c r="J546" s="181">
        <f>SUMIFS(tabConsumoAta[CONSUMIDO],tabConsumoAta[CÓDIGO],tabSaldoAta[[#This Row],[CÓDIGO]],tabConsumoAta[ATA],tabSaldoAta[[#This Row],[CHAVE]])</f>
        <v>0</v>
      </c>
      <c r="K546" s="181">
        <f>SUMIFS(tabAtaCessão[QUANTIDADE],tabAtaCessão[CÓDIGO],tabSaldoAta[[#This Row],[CÓDIGO]],tabAtaCessão[ATA],tabSaldoAta[[#This Row],[CHAVE]])</f>
        <v>0</v>
      </c>
      <c r="L546" s="162">
        <f>tabSaldoAta[[#This Row],[ESTIMATIVA]] - tabSaldoAta[[#This Row],[CONSUMO]] - tabSaldoAta[[#This Row],[CESSÃO]]</f>
        <v>400</v>
      </c>
      <c r="M546" s="92" t="s">
        <v>1551</v>
      </c>
      <c r="N546" s="93">
        <v>43686.692372685182</v>
      </c>
      <c r="O546" s="34" t="s">
        <v>1555</v>
      </c>
    </row>
    <row r="547" spans="1:15" ht="28.8" hidden="1" x14ac:dyDescent="0.3">
      <c r="A547" s="77">
        <v>77823</v>
      </c>
      <c r="B547" s="83" t="str">
        <f>VLOOKUP(tabSaldoAta[[#This Row],[CÓDIGO]],tabEstimativa[#Data],2,FALSE)</f>
        <v>RODO DE ALUMÍNIO DE 60 CM COM CABO DE ALUMINIO MEDINDO 1,30 M  - BORRACHA ÚNICA E SUBSTITUÍVEL. A MEDIDA DO CABO PODERÁ VARIAR EM + OU - 05 CM.</v>
      </c>
      <c r="C547" s="82" t="s">
        <v>3590</v>
      </c>
      <c r="D547" s="80" t="s">
        <v>3592</v>
      </c>
      <c r="E547" s="81">
        <v>2020</v>
      </c>
      <c r="F547" s="78">
        <v>44336</v>
      </c>
      <c r="G547" s="264">
        <v>12</v>
      </c>
      <c r="H547" s="99">
        <v>100</v>
      </c>
      <c r="I547" s="78">
        <v>43833</v>
      </c>
      <c r="J547" s="181">
        <f>SUMIFS(tabConsumoAta[CONSUMIDO],tabConsumoAta[CÓDIGO],tabSaldoAta[[#This Row],[CÓDIGO]],tabConsumoAta[ATA],tabSaldoAta[[#This Row],[CHAVE]])</f>
        <v>0</v>
      </c>
      <c r="K547" s="181">
        <f>SUMIFS(tabAtaCessão[QUANTIDADE],tabAtaCessão[CÓDIGO],tabSaldoAta[[#This Row],[CÓDIGO]],tabAtaCessão[ATA],tabSaldoAta[[#This Row],[CHAVE]])</f>
        <v>0</v>
      </c>
      <c r="L547" s="162">
        <f>tabSaldoAta[[#This Row],[ESTIMATIVA]] - tabSaldoAta[[#This Row],[CONSUMO]] - tabSaldoAta[[#This Row],[CESSÃO]]</f>
        <v>100</v>
      </c>
      <c r="M547" s="92" t="s">
        <v>1551</v>
      </c>
      <c r="N547" s="93">
        <v>43973.384351851855</v>
      </c>
      <c r="O547" s="34" t="s">
        <v>1555</v>
      </c>
    </row>
    <row r="548" spans="1:15" ht="28.8" hidden="1" x14ac:dyDescent="0.3">
      <c r="A548" s="77">
        <v>77992</v>
      </c>
      <c r="B548" s="83" t="str">
        <f>VLOOKUP(tabSaldoAta[[#This Row],[CÓDIGO]],tabEstimativa[#Data],2,FALSE)</f>
        <v>PAPEL DE SEDA BRANCO CALANDRADO 14 X 14 CM (GUARDANAPO TIPO TV), 100% FIBRAS CELULÓSICAS, EM PACOTES COM 500 UNIDADES  (AS MEDIDAS PODERÃO VARIAR +/- 02 CM)</v>
      </c>
      <c r="C548" s="82" t="s">
        <v>1765</v>
      </c>
      <c r="D548" s="90">
        <v>112</v>
      </c>
      <c r="E548" s="91">
        <v>2019</v>
      </c>
      <c r="F548" s="78">
        <v>43942</v>
      </c>
      <c r="G548" s="264">
        <v>12</v>
      </c>
      <c r="H548" s="99">
        <v>5000</v>
      </c>
      <c r="I548" s="78">
        <v>43392</v>
      </c>
      <c r="J548" s="181">
        <f>SUMIFS(tabConsumoAta[CONSUMIDO],tabConsumoAta[CÓDIGO],tabSaldoAta[[#This Row],[CÓDIGO]],tabConsumoAta[ATA],tabSaldoAta[[#This Row],[CHAVE]])</f>
        <v>600</v>
      </c>
      <c r="K548" s="181">
        <f>SUMIFS(tabAtaCessão[QUANTIDADE],tabAtaCessão[CÓDIGO],tabSaldoAta[[#This Row],[CÓDIGO]],tabAtaCessão[ATA],tabSaldoAta[[#This Row],[CHAVE]])</f>
        <v>0</v>
      </c>
      <c r="L548" s="162">
        <f>tabSaldoAta[[#This Row],[ESTIMATIVA]] - tabSaldoAta[[#This Row],[CONSUMO]] - tabSaldoAta[[#This Row],[CESSÃO]]</f>
        <v>4400</v>
      </c>
      <c r="M548" s="92" t="s">
        <v>1551</v>
      </c>
      <c r="N548" s="93">
        <v>43684.621898148151</v>
      </c>
      <c r="O548" s="34" t="str">
        <f>"*"</f>
        <v>*</v>
      </c>
    </row>
    <row r="549" spans="1:15" hidden="1" x14ac:dyDescent="0.3">
      <c r="A549" s="77">
        <v>78025</v>
      </c>
      <c r="B549" s="83" t="str">
        <f>VLOOKUP(tabSaldoAta[[#This Row],[CÓDIGO]],tabEstimativa[#Data],2,FALSE)</f>
        <v xml:space="preserve">LIXEIRA BASCULANTE, COM TAMPA E ALÇA, 59 LITROS. </v>
      </c>
      <c r="C549" s="82" t="s">
        <v>1605</v>
      </c>
      <c r="D549" s="80" t="s">
        <v>2057</v>
      </c>
      <c r="E549" s="81">
        <v>2018</v>
      </c>
      <c r="F549" s="78">
        <v>43683</v>
      </c>
      <c r="G549" s="264">
        <v>12</v>
      </c>
      <c r="H549" s="99">
        <v>250</v>
      </c>
      <c r="I549" s="78">
        <v>43216</v>
      </c>
      <c r="J549" s="181">
        <f>SUMIFS(tabConsumoAta[CONSUMIDO],tabConsumoAta[CÓDIGO],tabSaldoAta[[#This Row],[CÓDIGO]],tabConsumoAta[ATA],tabSaldoAta[[#This Row],[CHAVE]])</f>
        <v>141</v>
      </c>
      <c r="K549" s="181">
        <f>SUMIFS(tabAtaCessão[QUANTIDADE],tabAtaCessão[CÓDIGO],tabSaldoAta[[#This Row],[CÓDIGO]],tabAtaCessão[ATA],tabSaldoAta[[#This Row],[CHAVE]])</f>
        <v>0</v>
      </c>
      <c r="L549" s="162">
        <f>tabSaldoAta[[#This Row],[ESTIMATIVA]] - tabSaldoAta[[#This Row],[CONSUMO]] - tabSaldoAta[[#This Row],[CESSÃO]]</f>
        <v>109</v>
      </c>
      <c r="M549" s="92" t="s">
        <v>1551</v>
      </c>
      <c r="N549" s="93">
        <v>43686.692372685182</v>
      </c>
      <c r="O549" s="34" t="s">
        <v>1555</v>
      </c>
    </row>
    <row r="550" spans="1:15" hidden="1" x14ac:dyDescent="0.3">
      <c r="A550" s="77">
        <v>78181</v>
      </c>
      <c r="B550" s="83" t="str">
        <f>VLOOKUP(tabSaldoAta[[#This Row],[CÓDIGO]],tabEstimativa[#Data],2,FALSE)</f>
        <v xml:space="preserve">PASTA PARA LIMPEZA DE ALUMÍNIO, POTE COM 500 GRAMAS. VALIDADE MÍNIMA DE 12 MESES. </v>
      </c>
      <c r="C550" s="82" t="s">
        <v>1694</v>
      </c>
      <c r="D550" s="80" t="s">
        <v>2110</v>
      </c>
      <c r="E550" s="81">
        <v>2019</v>
      </c>
      <c r="F550" s="78">
        <v>43832</v>
      </c>
      <c r="G550" s="264">
        <v>12</v>
      </c>
      <c r="H550" s="99">
        <v>800</v>
      </c>
      <c r="I550" s="78">
        <v>43353</v>
      </c>
      <c r="J550" s="181">
        <f>SUMIFS(tabConsumoAta[CONSUMIDO],tabConsumoAta[CÓDIGO],tabSaldoAta[[#This Row],[CÓDIGO]],tabConsumoAta[ATA],tabSaldoAta[[#This Row],[CHAVE]])</f>
        <v>0</v>
      </c>
      <c r="K550" s="181">
        <f>SUMIFS(tabAtaCessão[QUANTIDADE],tabAtaCessão[CÓDIGO],tabSaldoAta[[#This Row],[CÓDIGO]],tabAtaCessão[ATA],tabSaldoAta[[#This Row],[CHAVE]])</f>
        <v>0</v>
      </c>
      <c r="L550" s="162">
        <f>tabSaldoAta[[#This Row],[ESTIMATIVA]] - tabSaldoAta[[#This Row],[CONSUMO]] - tabSaldoAta[[#This Row],[CESSÃO]]</f>
        <v>800</v>
      </c>
      <c r="M550" s="92" t="s">
        <v>1551</v>
      </c>
      <c r="N550" s="93">
        <v>43711.396678240744</v>
      </c>
      <c r="O550" s="34" t="s">
        <v>1555</v>
      </c>
    </row>
    <row r="551" spans="1:15" hidden="1" x14ac:dyDescent="0.3">
      <c r="A551" s="77">
        <v>78181</v>
      </c>
      <c r="B551" s="83" t="str">
        <f>VLOOKUP(tabSaldoAta[[#This Row],[CÓDIGO]],tabEstimativa[#Data],2,FALSE)</f>
        <v xml:space="preserve">PASTA PARA LIMPEZA DE ALUMÍNIO, POTE COM 500 GRAMAS. VALIDADE MÍNIMA DE 12 MESES. </v>
      </c>
      <c r="C551" s="82" t="s">
        <v>3255</v>
      </c>
      <c r="D551" s="80" t="s">
        <v>2011</v>
      </c>
      <c r="E551" s="81">
        <v>2020</v>
      </c>
      <c r="F551" s="78">
        <v>44218</v>
      </c>
      <c r="G551" s="264">
        <v>12</v>
      </c>
      <c r="H551" s="99">
        <v>400</v>
      </c>
      <c r="I551" s="78">
        <v>43754</v>
      </c>
      <c r="J551" s="181">
        <f>SUMIFS(tabConsumoAta[CONSUMIDO],tabConsumoAta[CÓDIGO],tabSaldoAta[[#This Row],[CÓDIGO]],tabConsumoAta[ATA],tabSaldoAta[[#This Row],[CHAVE]])</f>
        <v>0</v>
      </c>
      <c r="K551" s="181">
        <f>SUMIFS(tabAtaCessão[QUANTIDADE],tabAtaCessão[CÓDIGO],tabSaldoAta[[#This Row],[CÓDIGO]],tabAtaCessão[ATA],tabSaldoAta[[#This Row],[CHAVE]])</f>
        <v>0</v>
      </c>
      <c r="L551" s="162">
        <f>tabSaldoAta[[#This Row],[ESTIMATIVA]] - tabSaldoAta[[#This Row],[CONSUMO]] - tabSaldoAta[[#This Row],[CESSÃO]]</f>
        <v>400</v>
      </c>
      <c r="M551" s="92" t="s">
        <v>1551</v>
      </c>
      <c r="N551" s="93">
        <v>43859.418657407405</v>
      </c>
      <c r="O551" s="34" t="s">
        <v>1555</v>
      </c>
    </row>
    <row r="552" spans="1:15" hidden="1" x14ac:dyDescent="0.3">
      <c r="A552" s="77">
        <v>78307</v>
      </c>
      <c r="B552" s="83" t="str">
        <f>VLOOKUP(tabSaldoAta[[#This Row],[CÓDIGO]],tabEstimativa[#Data],2,FALSE)</f>
        <v>FOLHA DE PORTA DE IMBUIA - MED. 1,02 X 2,10 M</v>
      </c>
      <c r="C552" s="82" t="s">
        <v>1705</v>
      </c>
      <c r="D552" s="80" t="s">
        <v>2027</v>
      </c>
      <c r="E552" s="81">
        <v>2019</v>
      </c>
      <c r="F552" s="78">
        <v>43845</v>
      </c>
      <c r="G552" s="264">
        <v>12</v>
      </c>
      <c r="H552" s="99">
        <v>30</v>
      </c>
      <c r="I552" s="78">
        <v>43353</v>
      </c>
      <c r="J552" s="181">
        <f>SUMIFS(tabConsumoAta[CONSUMIDO],tabConsumoAta[CÓDIGO],tabSaldoAta[[#This Row],[CÓDIGO]],tabConsumoAta[ATA],tabSaldoAta[[#This Row],[CHAVE]])</f>
        <v>15</v>
      </c>
      <c r="K552" s="181">
        <f>SUMIFS(tabAtaCessão[QUANTIDADE],tabAtaCessão[CÓDIGO],tabSaldoAta[[#This Row],[CÓDIGO]],tabAtaCessão[ATA],tabSaldoAta[[#This Row],[CHAVE]])</f>
        <v>2</v>
      </c>
      <c r="L552" s="162">
        <f>tabSaldoAta[[#This Row],[ESTIMATIVA]] - tabSaldoAta[[#This Row],[CONSUMO]] - tabSaldoAta[[#This Row],[CESSÃO]]</f>
        <v>13</v>
      </c>
      <c r="M552" s="92" t="s">
        <v>1551</v>
      </c>
      <c r="N552" s="93">
        <v>43686.352280092593</v>
      </c>
      <c r="O552" s="34" t="s">
        <v>1555</v>
      </c>
    </row>
    <row r="553" spans="1:15" hidden="1" x14ac:dyDescent="0.3">
      <c r="A553" s="77">
        <v>78307</v>
      </c>
      <c r="B553" s="83" t="str">
        <f>VLOOKUP(tabSaldoAta[[#This Row],[CÓDIGO]],tabEstimativa[#Data],2,FALSE)</f>
        <v>FOLHA DE PORTA DE IMBUIA - MED. 1,02 X 2,10 M</v>
      </c>
      <c r="C553" s="82" t="s">
        <v>3516</v>
      </c>
      <c r="D553" s="80" t="s">
        <v>3530</v>
      </c>
      <c r="E553" s="81">
        <v>2020</v>
      </c>
      <c r="F553" s="78">
        <v>44285</v>
      </c>
      <c r="G553" s="264">
        <v>12</v>
      </c>
      <c r="H553" s="99">
        <v>20</v>
      </c>
      <c r="I553" s="78">
        <v>43763</v>
      </c>
      <c r="J553" s="181">
        <f>SUMIFS(tabConsumoAta[CONSUMIDO],tabConsumoAta[CÓDIGO],tabSaldoAta[[#This Row],[CÓDIGO]],tabConsumoAta[ATA],tabSaldoAta[[#This Row],[CHAVE]])</f>
        <v>0</v>
      </c>
      <c r="K553" s="181">
        <f>SUMIFS(tabAtaCessão[QUANTIDADE],tabAtaCessão[CÓDIGO],tabSaldoAta[[#This Row],[CÓDIGO]],tabAtaCessão[ATA],tabSaldoAta[[#This Row],[CHAVE]])</f>
        <v>0</v>
      </c>
      <c r="L553" s="162">
        <f>tabSaldoAta[[#This Row],[ESTIMATIVA]] - tabSaldoAta[[#This Row],[CONSUMO]] - tabSaldoAta[[#This Row],[CESSÃO]]</f>
        <v>20</v>
      </c>
      <c r="M553" s="92" t="s">
        <v>1551</v>
      </c>
      <c r="N553" s="93">
        <v>43945.682662037034</v>
      </c>
      <c r="O553" s="34" t="s">
        <v>1555</v>
      </c>
    </row>
    <row r="554" spans="1:15" hidden="1" x14ac:dyDescent="0.3">
      <c r="A554" s="77">
        <v>78399</v>
      </c>
      <c r="B554" s="83" t="str">
        <f>VLOOKUP(tabSaldoAta[[#This Row],[CÓDIGO]],tabEstimativa[#Data],2,FALSE)</f>
        <v>ABRAÇADEIRA GALVANIZADA TIPO D  - 1.1/2".</v>
      </c>
      <c r="C554" s="82" t="s">
        <v>1768</v>
      </c>
      <c r="D554" s="90">
        <v>126</v>
      </c>
      <c r="E554" s="91">
        <v>2019</v>
      </c>
      <c r="F554" s="78">
        <v>43957</v>
      </c>
      <c r="G554" s="264">
        <v>12</v>
      </c>
      <c r="H554" s="99">
        <v>50</v>
      </c>
      <c r="I554" s="78">
        <v>43454</v>
      </c>
      <c r="J554" s="181">
        <f>SUMIFS(tabConsumoAta[CONSUMIDO],tabConsumoAta[CÓDIGO],tabSaldoAta[[#This Row],[CÓDIGO]],tabConsumoAta[ATA],tabSaldoAta[[#This Row],[CHAVE]])</f>
        <v>0</v>
      </c>
      <c r="K554" s="181">
        <f>SUMIFS(tabAtaCessão[QUANTIDADE],tabAtaCessão[CÓDIGO],tabSaldoAta[[#This Row],[CÓDIGO]],tabAtaCessão[ATA],tabSaldoAta[[#This Row],[CHAVE]])</f>
        <v>0</v>
      </c>
      <c r="L554" s="162">
        <f>tabSaldoAta[[#This Row],[ESTIMATIVA]] - tabSaldoAta[[#This Row],[CONSUMO]] - tabSaldoAta[[#This Row],[CESSÃO]]</f>
        <v>50</v>
      </c>
      <c r="M554" s="92" t="s">
        <v>1551</v>
      </c>
      <c r="N554" s="93">
        <v>43684.621898148151</v>
      </c>
      <c r="O554" s="34" t="str">
        <f>"*"</f>
        <v>*</v>
      </c>
    </row>
    <row r="555" spans="1:15" hidden="1" x14ac:dyDescent="0.3">
      <c r="A555" s="77">
        <v>78509</v>
      </c>
      <c r="B555" s="83" t="str">
        <f>VLOOKUP(tabSaldoAta[[#This Row],[CÓDIGO]],tabEstimativa[#Data],2,FALSE)</f>
        <v>TANQUE DE CONCRETO PRE-MOLDADO P/ LAVAGEM DE ROUPAS DE 0,70 X 0,70M</v>
      </c>
      <c r="C555" s="82" t="s">
        <v>1567</v>
      </c>
      <c r="D555" s="90">
        <v>47</v>
      </c>
      <c r="E555" s="91">
        <v>2019</v>
      </c>
      <c r="F555" s="78">
        <v>43878</v>
      </c>
      <c r="G555" s="264">
        <v>12</v>
      </c>
      <c r="H555" s="99">
        <v>20</v>
      </c>
      <c r="I555" s="78">
        <v>43322</v>
      </c>
      <c r="J555" s="181">
        <f>SUMIFS(tabConsumoAta[CONSUMIDO],tabConsumoAta[CÓDIGO],tabSaldoAta[[#This Row],[CÓDIGO]],tabConsumoAta[ATA],tabSaldoAta[[#This Row],[CHAVE]])</f>
        <v>0</v>
      </c>
      <c r="K555" s="181">
        <f>SUMIFS(tabAtaCessão[QUANTIDADE],tabAtaCessão[CÓDIGO],tabSaldoAta[[#This Row],[CÓDIGO]],tabAtaCessão[ATA],tabSaldoAta[[#This Row],[CHAVE]])</f>
        <v>2</v>
      </c>
      <c r="L555" s="162">
        <f>tabSaldoAta[[#This Row],[ESTIMATIVA]] - tabSaldoAta[[#This Row],[CONSUMO]] - tabSaldoAta[[#This Row],[CESSÃO]]</f>
        <v>18</v>
      </c>
      <c r="M555" s="92" t="s">
        <v>1551</v>
      </c>
      <c r="N555" s="93">
        <v>43684.621898148151</v>
      </c>
      <c r="O555" s="34" t="str">
        <f>"*"</f>
        <v>*</v>
      </c>
    </row>
    <row r="556" spans="1:15" hidden="1" x14ac:dyDescent="0.3">
      <c r="A556" s="77">
        <v>80298</v>
      </c>
      <c r="B556" s="83" t="str">
        <f>VLOOKUP(tabSaldoAta[[#This Row],[CÓDIGO]],tabEstimativa[#Data],2,FALSE)</f>
        <v>TELA ONDULADA FIO 14, MALHA 3/4 - MEDIDA 10 X 2,00 M.</v>
      </c>
      <c r="C556" s="82" t="s">
        <v>1627</v>
      </c>
      <c r="D556" s="80" t="s">
        <v>2130</v>
      </c>
      <c r="E556" s="81">
        <v>2018</v>
      </c>
      <c r="F556" s="78">
        <v>43712</v>
      </c>
      <c r="G556" s="264">
        <v>12</v>
      </c>
      <c r="H556" s="99">
        <v>200</v>
      </c>
      <c r="I556" s="78">
        <v>43216</v>
      </c>
      <c r="J556" s="181">
        <f>SUMIFS(tabConsumoAta[CONSUMIDO],tabConsumoAta[CÓDIGO],tabSaldoAta[[#This Row],[CÓDIGO]],tabConsumoAta[ATA],tabSaldoAta[[#This Row],[CHAVE]])</f>
        <v>0</v>
      </c>
      <c r="K556" s="181">
        <f>SUMIFS(tabAtaCessão[QUANTIDADE],tabAtaCessão[CÓDIGO],tabSaldoAta[[#This Row],[CÓDIGO]],tabAtaCessão[ATA],tabSaldoAta[[#This Row],[CHAVE]])</f>
        <v>0</v>
      </c>
      <c r="L556" s="162">
        <f>tabSaldoAta[[#This Row],[ESTIMATIVA]] - tabSaldoAta[[#This Row],[CONSUMO]] - tabSaldoAta[[#This Row],[CESSÃO]]</f>
        <v>200</v>
      </c>
      <c r="M556" s="92" t="s">
        <v>1551</v>
      </c>
      <c r="N556" s="93">
        <v>43720.431701388887</v>
      </c>
      <c r="O556" s="34" t="s">
        <v>1555</v>
      </c>
    </row>
    <row r="557" spans="1:15" hidden="1" x14ac:dyDescent="0.3">
      <c r="A557" s="77">
        <v>80300</v>
      </c>
      <c r="B557" s="83" t="str">
        <f>VLOOKUP(tabSaldoAta[[#This Row],[CÓDIGO]],tabEstimativa[#Data],2,FALSE)</f>
        <v>BATENTE DE GARAPEIRA 0,92 X 2,10 M - OBSERVAÇÃO: LARGURA DE 14 CM E ESPESSURA DE 4 CM.</v>
      </c>
      <c r="C557" s="82" t="s">
        <v>1636</v>
      </c>
      <c r="D557" s="80" t="s">
        <v>2023</v>
      </c>
      <c r="E557" s="81">
        <v>2018</v>
      </c>
      <c r="F557" s="78">
        <v>43724</v>
      </c>
      <c r="G557" s="264">
        <v>12</v>
      </c>
      <c r="H557" s="99">
        <v>150</v>
      </c>
      <c r="I557" s="78">
        <v>43353</v>
      </c>
      <c r="J557" s="181">
        <f>SUMIFS(tabConsumoAta[CONSUMIDO],tabConsumoAta[CÓDIGO],tabSaldoAta[[#This Row],[CÓDIGO]],tabConsumoAta[ATA],tabSaldoAta[[#This Row],[CHAVE]])</f>
        <v>180</v>
      </c>
      <c r="K557" s="181">
        <f>SUMIFS(tabAtaCessão[QUANTIDADE],tabAtaCessão[CÓDIGO],tabSaldoAta[[#This Row],[CÓDIGO]],tabAtaCessão[ATA],tabSaldoAta[[#This Row],[CHAVE]])</f>
        <v>0</v>
      </c>
      <c r="L557" s="162">
        <f>tabSaldoAta[[#This Row],[ESTIMATIVA]] - tabSaldoAta[[#This Row],[CONSUMO]] - tabSaldoAta[[#This Row],[CESSÃO]]</f>
        <v>-30</v>
      </c>
      <c r="M557" s="92" t="s">
        <v>1551</v>
      </c>
      <c r="N557" s="93">
        <v>43685.669062499997</v>
      </c>
      <c r="O557" s="34" t="s">
        <v>1555</v>
      </c>
    </row>
    <row r="558" spans="1:15" hidden="1" x14ac:dyDescent="0.3">
      <c r="A558" s="77">
        <v>80300</v>
      </c>
      <c r="B558" s="83" t="str">
        <f>VLOOKUP(tabSaldoAta[[#This Row],[CÓDIGO]],tabEstimativa[#Data],2,FALSE)</f>
        <v>BATENTE DE GARAPEIRA 0,92 X 2,10 M - OBSERVAÇÃO: LARGURA DE 14 CM E ESPESSURA DE 4 CM.</v>
      </c>
      <c r="C558" s="82" t="s">
        <v>2202</v>
      </c>
      <c r="D558" s="80" t="s">
        <v>2203</v>
      </c>
      <c r="E558" s="81">
        <v>2019</v>
      </c>
      <c r="F558" s="78">
        <v>44119</v>
      </c>
      <c r="G558" s="264">
        <v>12</v>
      </c>
      <c r="H558" s="99">
        <v>150</v>
      </c>
      <c r="I558" s="78">
        <v>43607</v>
      </c>
      <c r="J558" s="181">
        <f>SUMIFS(tabConsumoAta[CONSUMIDO],tabConsumoAta[CÓDIGO],tabSaldoAta[[#This Row],[CÓDIGO]],tabConsumoAta[ATA],tabSaldoAta[[#This Row],[CHAVE]])</f>
        <v>179</v>
      </c>
      <c r="K558" s="181">
        <f>SUMIFS(tabAtaCessão[QUANTIDADE],tabAtaCessão[CÓDIGO],tabSaldoAta[[#This Row],[CÓDIGO]],tabAtaCessão[ATA],tabSaldoAta[[#This Row],[CHAVE]])</f>
        <v>0</v>
      </c>
      <c r="L558" s="162">
        <f>tabSaldoAta[[#This Row],[ESTIMATIVA]] - tabSaldoAta[[#This Row],[CONSUMO]] - tabSaldoAta[[#This Row],[CESSÃO]]</f>
        <v>-29</v>
      </c>
      <c r="M558" s="92" t="s">
        <v>2196</v>
      </c>
      <c r="N558" s="93">
        <v>43760.631319444445</v>
      </c>
      <c r="O558" s="34" t="s">
        <v>1555</v>
      </c>
    </row>
    <row r="559" spans="1:15" hidden="1" x14ac:dyDescent="0.3">
      <c r="A559" s="77">
        <v>80385</v>
      </c>
      <c r="B559" s="83" t="str">
        <f>VLOOKUP(tabSaldoAta[[#This Row],[CÓDIGO]],tabEstimativa[#Data],2,FALSE)</f>
        <v>CONJUNTO DE CRUZETA, MOLA E PARAFUSO PARA VALVULA DE DESCARGA</v>
      </c>
      <c r="C559" s="82" t="s">
        <v>1663</v>
      </c>
      <c r="D559" s="90">
        <v>228</v>
      </c>
      <c r="E559" s="91">
        <v>2018</v>
      </c>
      <c r="F559" s="78">
        <v>43787</v>
      </c>
      <c r="G559" s="264">
        <v>12</v>
      </c>
      <c r="H559" s="99">
        <v>20</v>
      </c>
      <c r="I559" s="78">
        <v>43307</v>
      </c>
      <c r="J559" s="181">
        <f>SUMIFS(tabConsumoAta[CONSUMIDO],tabConsumoAta[CÓDIGO],tabSaldoAta[[#This Row],[CÓDIGO]],tabConsumoAta[ATA],tabSaldoAta[[#This Row],[CHAVE]])</f>
        <v>0</v>
      </c>
      <c r="K559" s="181">
        <f>SUMIFS(tabAtaCessão[QUANTIDADE],tabAtaCessão[CÓDIGO],tabSaldoAta[[#This Row],[CÓDIGO]],tabAtaCessão[ATA],tabSaldoAta[[#This Row],[CHAVE]])</f>
        <v>0</v>
      </c>
      <c r="L559" s="162">
        <f>tabSaldoAta[[#This Row],[ESTIMATIVA]] - tabSaldoAta[[#This Row],[CONSUMO]] - tabSaldoAta[[#This Row],[CESSÃO]]</f>
        <v>20</v>
      </c>
      <c r="M559" s="92" t="s">
        <v>1551</v>
      </c>
      <c r="N559" s="93">
        <v>43684.621898148151</v>
      </c>
      <c r="O559" s="34" t="str">
        <f>"*"</f>
        <v>*</v>
      </c>
    </row>
    <row r="560" spans="1:15" hidden="1" x14ac:dyDescent="0.3">
      <c r="A560" s="77">
        <v>80385</v>
      </c>
      <c r="B560" s="83" t="str">
        <f>VLOOKUP(tabSaldoAta[[#This Row],[CÓDIGO]],tabEstimativa[#Data],2,FALSE)</f>
        <v>CONJUNTO DE CRUZETA, MOLA E PARAFUSO PARA VALVULA DE DESCARGA</v>
      </c>
      <c r="C560" s="82" t="s">
        <v>3514</v>
      </c>
      <c r="D560" s="80" t="s">
        <v>3518</v>
      </c>
      <c r="E560" s="81">
        <v>2020</v>
      </c>
      <c r="F560" s="78">
        <v>44286</v>
      </c>
      <c r="G560" s="264">
        <v>12</v>
      </c>
      <c r="H560" s="99">
        <v>30</v>
      </c>
      <c r="I560" s="78">
        <v>43677</v>
      </c>
      <c r="J560" s="181">
        <f>SUMIFS(tabConsumoAta[CONSUMIDO],tabConsumoAta[CÓDIGO],tabSaldoAta[[#This Row],[CÓDIGO]],tabConsumoAta[ATA],tabSaldoAta[[#This Row],[CHAVE]])</f>
        <v>20</v>
      </c>
      <c r="K560" s="181">
        <f>SUMIFS(tabAtaCessão[QUANTIDADE],tabAtaCessão[CÓDIGO],tabSaldoAta[[#This Row],[CÓDIGO]],tabAtaCessão[ATA],tabSaldoAta[[#This Row],[CHAVE]])</f>
        <v>0</v>
      </c>
      <c r="L560" s="162">
        <f>tabSaldoAta[[#This Row],[ESTIMATIVA]] - tabSaldoAta[[#This Row],[CONSUMO]] - tabSaldoAta[[#This Row],[CESSÃO]]</f>
        <v>10</v>
      </c>
      <c r="M560" s="92" t="s">
        <v>1551</v>
      </c>
      <c r="N560" s="93">
        <v>43948.410636574074</v>
      </c>
      <c r="O560" s="34" t="s">
        <v>1555</v>
      </c>
    </row>
    <row r="561" spans="1:15" hidden="1" x14ac:dyDescent="0.3">
      <c r="A561" s="77">
        <v>80390</v>
      </c>
      <c r="B561" s="83" t="str">
        <f>VLOOKUP(tabSaldoAta[[#This Row],[CÓDIGO]],tabEstimativa[#Data],2,FALSE)</f>
        <v>VALVULA AMERICANA 3 1/2" X 1 1/2" EM INOX</v>
      </c>
      <c r="C561" s="82" t="s">
        <v>1663</v>
      </c>
      <c r="D561" s="90">
        <v>228</v>
      </c>
      <c r="E561" s="91">
        <v>2018</v>
      </c>
      <c r="F561" s="78">
        <v>43787</v>
      </c>
      <c r="G561" s="264">
        <v>12</v>
      </c>
      <c r="H561" s="99">
        <v>100</v>
      </c>
      <c r="I561" s="78">
        <v>43307</v>
      </c>
      <c r="J561" s="181">
        <f>SUMIFS(tabConsumoAta[CONSUMIDO],tabConsumoAta[CÓDIGO],tabSaldoAta[[#This Row],[CÓDIGO]],tabConsumoAta[ATA],tabSaldoAta[[#This Row],[CHAVE]])</f>
        <v>0</v>
      </c>
      <c r="K561" s="181">
        <f>SUMIFS(tabAtaCessão[QUANTIDADE],tabAtaCessão[CÓDIGO],tabSaldoAta[[#This Row],[CÓDIGO]],tabAtaCessão[ATA],tabSaldoAta[[#This Row],[CHAVE]])</f>
        <v>0</v>
      </c>
      <c r="L561" s="162">
        <f>tabSaldoAta[[#This Row],[ESTIMATIVA]] - tabSaldoAta[[#This Row],[CONSUMO]] - tabSaldoAta[[#This Row],[CESSÃO]]</f>
        <v>100</v>
      </c>
      <c r="M561" s="92" t="s">
        <v>1551</v>
      </c>
      <c r="N561" s="93">
        <v>43684.621898148151</v>
      </c>
      <c r="O561" s="34" t="str">
        <f>"*"</f>
        <v>*</v>
      </c>
    </row>
    <row r="562" spans="1:15" hidden="1" x14ac:dyDescent="0.3">
      <c r="A562" s="77">
        <v>80390</v>
      </c>
      <c r="B562" s="83" t="str">
        <f>VLOOKUP(tabSaldoAta[[#This Row],[CÓDIGO]],tabEstimativa[#Data],2,FALSE)</f>
        <v>VALVULA AMERICANA 3 1/2" X 1 1/2" EM INOX</v>
      </c>
      <c r="C562" s="82" t="s">
        <v>3514</v>
      </c>
      <c r="D562" s="80" t="s">
        <v>3518</v>
      </c>
      <c r="E562" s="81">
        <v>2020</v>
      </c>
      <c r="F562" s="78">
        <v>44286</v>
      </c>
      <c r="G562" s="264">
        <v>12</v>
      </c>
      <c r="H562" s="99">
        <v>100</v>
      </c>
      <c r="I562" s="78">
        <v>43677</v>
      </c>
      <c r="J562" s="181">
        <f>SUMIFS(tabConsumoAta[CONSUMIDO],tabConsumoAta[CÓDIGO],tabSaldoAta[[#This Row],[CÓDIGO]],tabConsumoAta[ATA],tabSaldoAta[[#This Row],[CHAVE]])</f>
        <v>100</v>
      </c>
      <c r="K562" s="181">
        <f>SUMIFS(tabAtaCessão[QUANTIDADE],tabAtaCessão[CÓDIGO],tabSaldoAta[[#This Row],[CÓDIGO]],tabAtaCessão[ATA],tabSaldoAta[[#This Row],[CHAVE]])</f>
        <v>0</v>
      </c>
      <c r="L562" s="162">
        <f>tabSaldoAta[[#This Row],[ESTIMATIVA]] - tabSaldoAta[[#This Row],[CONSUMO]] - tabSaldoAta[[#This Row],[CESSÃO]]</f>
        <v>0</v>
      </c>
      <c r="M562" s="92" t="s">
        <v>1551</v>
      </c>
      <c r="N562" s="93">
        <v>43948.410636574074</v>
      </c>
      <c r="O562" s="34" t="s">
        <v>1555</v>
      </c>
    </row>
    <row r="563" spans="1:15" hidden="1" x14ac:dyDescent="0.3">
      <c r="A563" s="77">
        <v>81131</v>
      </c>
      <c r="B563" s="83" t="str">
        <f>VLOOKUP(tabSaldoAta[[#This Row],[CÓDIGO]],tabEstimativa[#Data],2,FALSE)</f>
        <v>PALHA DE AÇO N° 01 - PCT ENTRE 25 A 30 GRAMAS</v>
      </c>
      <c r="C563" s="82" t="s">
        <v>1605</v>
      </c>
      <c r="D563" s="80" t="s">
        <v>2057</v>
      </c>
      <c r="E563" s="81">
        <v>2018</v>
      </c>
      <c r="F563" s="78">
        <v>43683</v>
      </c>
      <c r="G563" s="264">
        <v>12</v>
      </c>
      <c r="H563" s="99">
        <v>600</v>
      </c>
      <c r="I563" s="78">
        <v>43216</v>
      </c>
      <c r="J563" s="181">
        <f>SUMIFS(tabConsumoAta[CONSUMIDO],tabConsumoAta[CÓDIGO],tabSaldoAta[[#This Row],[CÓDIGO]],tabConsumoAta[ATA],tabSaldoAta[[#This Row],[CHAVE]])</f>
        <v>100</v>
      </c>
      <c r="K563" s="181">
        <f>SUMIFS(tabAtaCessão[QUANTIDADE],tabAtaCessão[CÓDIGO],tabSaldoAta[[#This Row],[CÓDIGO]],tabAtaCessão[ATA],tabSaldoAta[[#This Row],[CHAVE]])</f>
        <v>0</v>
      </c>
      <c r="L563" s="162">
        <f>tabSaldoAta[[#This Row],[ESTIMATIVA]] - tabSaldoAta[[#This Row],[CONSUMO]] - tabSaldoAta[[#This Row],[CESSÃO]]</f>
        <v>500</v>
      </c>
      <c r="M563" s="92" t="s">
        <v>1551</v>
      </c>
      <c r="N563" s="93">
        <v>43686.692372685182</v>
      </c>
      <c r="O563" s="34" t="s">
        <v>1555</v>
      </c>
    </row>
    <row r="564" spans="1:15" hidden="1" x14ac:dyDescent="0.3">
      <c r="A564" s="77">
        <v>81131</v>
      </c>
      <c r="B564" s="83" t="str">
        <f>VLOOKUP(tabSaldoAta[[#This Row],[CÓDIGO]],tabEstimativa[#Data],2,FALSE)</f>
        <v>PALHA DE AÇO N° 01 - PCT ENTRE 25 A 30 GRAMAS</v>
      </c>
      <c r="C564" s="82" t="s">
        <v>2140</v>
      </c>
      <c r="D564" s="80" t="s">
        <v>2141</v>
      </c>
      <c r="E564" s="81">
        <v>2019</v>
      </c>
      <c r="F564" s="78">
        <v>44082</v>
      </c>
      <c r="G564" s="264">
        <v>12</v>
      </c>
      <c r="H564" s="99">
        <v>300</v>
      </c>
      <c r="I564" s="78">
        <v>43593</v>
      </c>
      <c r="J564" s="181">
        <f>SUMIFS(tabConsumoAta[CONSUMIDO],tabConsumoAta[CÓDIGO],tabSaldoAta[[#This Row],[CÓDIGO]],tabConsumoAta[ATA],tabSaldoAta[[#This Row],[CHAVE]])</f>
        <v>0</v>
      </c>
      <c r="K564" s="181">
        <f>SUMIFS(tabAtaCessão[QUANTIDADE],tabAtaCessão[CÓDIGO],tabSaldoAta[[#This Row],[CÓDIGO]],tabAtaCessão[ATA],tabSaldoAta[[#This Row],[CHAVE]])</f>
        <v>0</v>
      </c>
      <c r="L564" s="162">
        <f>tabSaldoAta[[#This Row],[ESTIMATIVA]] - tabSaldoAta[[#This Row],[CONSUMO]] - tabSaldoAta[[#This Row],[CESSÃO]]</f>
        <v>300</v>
      </c>
      <c r="M564" s="92" t="s">
        <v>1551</v>
      </c>
      <c r="N564" s="93">
        <v>43721.592488425929</v>
      </c>
      <c r="O564" s="34" t="s">
        <v>1555</v>
      </c>
    </row>
    <row r="565" spans="1:15" hidden="1" x14ac:dyDescent="0.3">
      <c r="A565" s="77">
        <v>81455</v>
      </c>
      <c r="B565" s="83" t="str">
        <f>VLOOKUP(tabSaldoAta[[#This Row],[CÓDIGO]],tabEstimativa[#Data],2,FALSE)</f>
        <v>DISCO DE CORTE 7" X 1/8" X 7/8" (DIAM.EXT X ESPESSURA X DIAM. FURO) - CONFORME NORMAS ABNT.</v>
      </c>
      <c r="C565" s="82" t="s">
        <v>1722</v>
      </c>
      <c r="D565" s="90">
        <v>16</v>
      </c>
      <c r="E565" s="91">
        <v>2019</v>
      </c>
      <c r="F565" s="78">
        <v>43859</v>
      </c>
      <c r="G565" s="264">
        <v>12</v>
      </c>
      <c r="H565" s="99">
        <v>600</v>
      </c>
      <c r="I565" s="78">
        <v>43353</v>
      </c>
      <c r="J565" s="181">
        <f>SUMIFS(tabConsumoAta[CONSUMIDO],tabConsumoAta[CÓDIGO],tabSaldoAta[[#This Row],[CÓDIGO]],tabConsumoAta[ATA],tabSaldoAta[[#This Row],[CHAVE]])</f>
        <v>806</v>
      </c>
      <c r="K565" s="181">
        <f>SUMIFS(tabAtaCessão[QUANTIDADE],tabAtaCessão[CÓDIGO],tabSaldoAta[[#This Row],[CÓDIGO]],tabAtaCessão[ATA],tabSaldoAta[[#This Row],[CHAVE]])</f>
        <v>100</v>
      </c>
      <c r="L565" s="162">
        <f>tabSaldoAta[[#This Row],[ESTIMATIVA]] - tabSaldoAta[[#This Row],[CONSUMO]] - tabSaldoAta[[#This Row],[CESSÃO]]</f>
        <v>-306</v>
      </c>
      <c r="M565" s="92" t="s">
        <v>1551</v>
      </c>
      <c r="N565" s="93">
        <v>43684.621898148151</v>
      </c>
      <c r="O565" s="34" t="str">
        <f>"*"</f>
        <v>*</v>
      </c>
    </row>
    <row r="566" spans="1:15" hidden="1" x14ac:dyDescent="0.3">
      <c r="A566" s="77">
        <v>81455</v>
      </c>
      <c r="B566" s="83" t="str">
        <f>VLOOKUP(tabSaldoAta[[#This Row],[CÓDIGO]],tabEstimativa[#Data],2,FALSE)</f>
        <v>DISCO DE CORTE 7" X 1/8" X 7/8" (DIAM.EXT X ESPESSURA X DIAM. FURO) - CONFORME NORMAS ABNT.</v>
      </c>
      <c r="C566" s="82" t="s">
        <v>3517</v>
      </c>
      <c r="D566" s="80" t="s">
        <v>3532</v>
      </c>
      <c r="E566" s="81">
        <v>2020</v>
      </c>
      <c r="F566" s="78">
        <v>44287</v>
      </c>
      <c r="G566" s="264">
        <v>12</v>
      </c>
      <c r="H566" s="99">
        <v>800</v>
      </c>
      <c r="I566" s="78">
        <v>43762</v>
      </c>
      <c r="J566" s="181">
        <f>SUMIFS(tabConsumoAta[CONSUMIDO],tabConsumoAta[CÓDIGO],tabSaldoAta[[#This Row],[CÓDIGO]],tabConsumoAta[ATA],tabSaldoAta[[#This Row],[CHAVE]])</f>
        <v>0</v>
      </c>
      <c r="K566" s="181">
        <f>SUMIFS(tabAtaCessão[QUANTIDADE],tabAtaCessão[CÓDIGO],tabSaldoAta[[#This Row],[CÓDIGO]],tabAtaCessão[ATA],tabSaldoAta[[#This Row],[CHAVE]])</f>
        <v>0</v>
      </c>
      <c r="L566" s="162">
        <f>tabSaldoAta[[#This Row],[ESTIMATIVA]] - tabSaldoAta[[#This Row],[CONSUMO]] - tabSaldoAta[[#This Row],[CESSÃO]]</f>
        <v>800</v>
      </c>
      <c r="M566" s="92" t="s">
        <v>1551</v>
      </c>
      <c r="N566" s="93">
        <v>43948.44835648148</v>
      </c>
      <c r="O566" s="34" t="s">
        <v>1555</v>
      </c>
    </row>
    <row r="567" spans="1:15" hidden="1" x14ac:dyDescent="0.3">
      <c r="A567" s="77">
        <v>81493</v>
      </c>
      <c r="B567" s="83" t="str">
        <f>VLOOKUP(tabSaldoAta[[#This Row],[CÓDIGO]],tabEstimativa[#Data],2,FALSE)</f>
        <v>MASSA PLÁSTICA A BASE DE RECURSOS POLIÉSTERES - LATA COM 700 G.</v>
      </c>
      <c r="C567" s="82" t="s">
        <v>1722</v>
      </c>
      <c r="D567" s="90">
        <v>16</v>
      </c>
      <c r="E567" s="91">
        <v>2019</v>
      </c>
      <c r="F567" s="78">
        <v>43859</v>
      </c>
      <c r="G567" s="264">
        <v>12</v>
      </c>
      <c r="H567" s="99">
        <v>220</v>
      </c>
      <c r="I567" s="78">
        <v>43353</v>
      </c>
      <c r="J567" s="181">
        <f>SUMIFS(tabConsumoAta[CONSUMIDO],tabConsumoAta[CÓDIGO],tabSaldoAta[[#This Row],[CÓDIGO]],tabConsumoAta[ATA],tabSaldoAta[[#This Row],[CHAVE]])</f>
        <v>20</v>
      </c>
      <c r="K567" s="181">
        <f>SUMIFS(tabAtaCessão[QUANTIDADE],tabAtaCessão[CÓDIGO],tabSaldoAta[[#This Row],[CÓDIGO]],tabAtaCessão[ATA],tabSaldoAta[[#This Row],[CHAVE]])</f>
        <v>10</v>
      </c>
      <c r="L567" s="162">
        <f>tabSaldoAta[[#This Row],[ESTIMATIVA]] - tabSaldoAta[[#This Row],[CONSUMO]] - tabSaldoAta[[#This Row],[CESSÃO]]</f>
        <v>190</v>
      </c>
      <c r="M567" s="92" t="s">
        <v>1551</v>
      </c>
      <c r="N567" s="93">
        <v>43684.621898148151</v>
      </c>
      <c r="O567" s="34" t="str">
        <f>"*"</f>
        <v>*</v>
      </c>
    </row>
    <row r="568" spans="1:15" hidden="1" x14ac:dyDescent="0.3">
      <c r="A568" s="77">
        <v>81563</v>
      </c>
      <c r="B568" s="83" t="str">
        <f>VLOOKUP(tabSaldoAta[[#This Row],[CÓDIGO]],tabEstimativa[#Data],2,FALSE)</f>
        <v>REPARO P/ VALVULA DE DESCARGA - MARCA LORENZETTI - P-20</v>
      </c>
      <c r="C568" s="82" t="s">
        <v>1743</v>
      </c>
      <c r="D568" s="90">
        <v>76</v>
      </c>
      <c r="E568" s="91">
        <v>2019</v>
      </c>
      <c r="F568" s="78">
        <v>43899</v>
      </c>
      <c r="G568" s="264">
        <v>12</v>
      </c>
      <c r="H568" s="99">
        <v>50</v>
      </c>
      <c r="I568" s="78">
        <v>43418</v>
      </c>
      <c r="J568" s="181">
        <f>SUMIFS(tabConsumoAta[CONSUMIDO],tabConsumoAta[CÓDIGO],tabSaldoAta[[#This Row],[CÓDIGO]],tabConsumoAta[ATA],tabSaldoAta[[#This Row],[CHAVE]])</f>
        <v>0</v>
      </c>
      <c r="K568" s="181">
        <f>SUMIFS(tabAtaCessão[QUANTIDADE],tabAtaCessão[CÓDIGO],tabSaldoAta[[#This Row],[CÓDIGO]],tabAtaCessão[ATA],tabSaldoAta[[#This Row],[CHAVE]])</f>
        <v>0</v>
      </c>
      <c r="L568" s="162">
        <f>tabSaldoAta[[#This Row],[ESTIMATIVA]] - tabSaldoAta[[#This Row],[CONSUMO]] - tabSaldoAta[[#This Row],[CESSÃO]]</f>
        <v>50</v>
      </c>
      <c r="M568" s="92" t="s">
        <v>1551</v>
      </c>
      <c r="N568" s="93">
        <v>43684.621898148151</v>
      </c>
      <c r="O568" s="34" t="str">
        <f>"*"</f>
        <v>*</v>
      </c>
    </row>
    <row r="569" spans="1:15" hidden="1" x14ac:dyDescent="0.3">
      <c r="A569" s="77">
        <v>81563</v>
      </c>
      <c r="B569" s="83" t="str">
        <f>VLOOKUP(tabSaldoAta[[#This Row],[CÓDIGO]],tabEstimativa[#Data],2,FALSE)</f>
        <v>REPARO P/ VALVULA DE DESCARGA - MARCA LORENZETTI - P-20</v>
      </c>
      <c r="C569" s="82" t="s">
        <v>3541</v>
      </c>
      <c r="D569" s="80" t="s">
        <v>3542</v>
      </c>
      <c r="E569" s="81">
        <v>2020</v>
      </c>
      <c r="F569" s="78">
        <v>44313</v>
      </c>
      <c r="G569" s="264">
        <v>12</v>
      </c>
      <c r="H569" s="99">
        <v>50</v>
      </c>
      <c r="I569" s="78">
        <v>43762</v>
      </c>
      <c r="J569" s="181">
        <f>SUMIFS(tabConsumoAta[CONSUMIDO],tabConsumoAta[CÓDIGO],tabSaldoAta[[#This Row],[CÓDIGO]],tabConsumoAta[ATA],tabSaldoAta[[#This Row],[CHAVE]])</f>
        <v>30</v>
      </c>
      <c r="K569" s="181">
        <f>SUMIFS(tabAtaCessão[QUANTIDADE],tabAtaCessão[CÓDIGO],tabSaldoAta[[#This Row],[CÓDIGO]],tabAtaCessão[ATA],tabSaldoAta[[#This Row],[CHAVE]])</f>
        <v>0</v>
      </c>
      <c r="L569" s="162">
        <f>tabSaldoAta[[#This Row],[ESTIMATIVA]] - tabSaldoAta[[#This Row],[CONSUMO]] - tabSaldoAta[[#This Row],[CESSÃO]]</f>
        <v>20</v>
      </c>
      <c r="M569" s="92" t="s">
        <v>1551</v>
      </c>
      <c r="N569" s="93">
        <v>43957.688599537039</v>
      </c>
      <c r="O569" s="34" t="s">
        <v>1555</v>
      </c>
    </row>
    <row r="570" spans="1:15" hidden="1" x14ac:dyDescent="0.3">
      <c r="A570" s="77">
        <v>81563</v>
      </c>
      <c r="B570" s="83" t="str">
        <f>VLOOKUP(tabSaldoAta[[#This Row],[CÓDIGO]],tabEstimativa[#Data],2,FALSE)</f>
        <v>REPARO P/ VALVULA DE DESCARGA - MARCA LORENZETTI - P-20</v>
      </c>
      <c r="C570" s="82" t="s">
        <v>4236</v>
      </c>
      <c r="D570" s="80" t="s">
        <v>4237</v>
      </c>
      <c r="E570" s="81">
        <v>2021</v>
      </c>
      <c r="F570" s="78">
        <v>44748</v>
      </c>
      <c r="G570" s="264">
        <v>12</v>
      </c>
      <c r="H570" s="99">
        <v>0</v>
      </c>
      <c r="I570" s="78">
        <v>44182</v>
      </c>
      <c r="J570" s="181">
        <f>SUMIFS(tabConsumoAta[CONSUMIDO],tabConsumoAta[CÓDIGO],tabSaldoAta[[#This Row],[CÓDIGO]],tabConsumoAta[ATA],tabSaldoAta[[#This Row],[CHAVE]])</f>
        <v>0</v>
      </c>
      <c r="K570" s="181">
        <f>SUMIFS(tabAtaCessão[QUANTIDADE],tabAtaCessão[CÓDIGO],tabSaldoAta[[#This Row],[CÓDIGO]],tabAtaCessão[ATA],tabSaldoAta[[#This Row],[CHAVE]])</f>
        <v>0</v>
      </c>
      <c r="L570" s="162">
        <f>tabSaldoAta[[#This Row],[ESTIMATIVA]] - tabSaldoAta[[#This Row],[CONSUMO]] - tabSaldoAta[[#This Row],[CESSÃO]]</f>
        <v>0</v>
      </c>
      <c r="M570" s="92" t="s">
        <v>2063</v>
      </c>
      <c r="N570" s="93">
        <v>44392.688587962963</v>
      </c>
      <c r="O570" s="34" t="s">
        <v>1555</v>
      </c>
    </row>
    <row r="571" spans="1:15" hidden="1" x14ac:dyDescent="0.3">
      <c r="A571" s="77">
        <v>81564</v>
      </c>
      <c r="B571" s="83" t="str">
        <f>VLOOKUP(tabSaldoAta[[#This Row],[CÓDIGO]],tabEstimativa[#Data],2,FALSE)</f>
        <v>REPARO P/ VALVULA DE DESCARGA - MARCA LORENZETTI - P-21</v>
      </c>
      <c r="C571" s="82" t="s">
        <v>1743</v>
      </c>
      <c r="D571" s="90">
        <v>76</v>
      </c>
      <c r="E571" s="91">
        <v>2019</v>
      </c>
      <c r="F571" s="78">
        <v>43899</v>
      </c>
      <c r="G571" s="264">
        <v>12</v>
      </c>
      <c r="H571" s="99">
        <v>50</v>
      </c>
      <c r="I571" s="78">
        <v>43418</v>
      </c>
      <c r="J571" s="181">
        <f>SUMIFS(tabConsumoAta[CONSUMIDO],tabConsumoAta[CÓDIGO],tabSaldoAta[[#This Row],[CÓDIGO]],tabConsumoAta[ATA],tabSaldoAta[[#This Row],[CHAVE]])</f>
        <v>0</v>
      </c>
      <c r="K571" s="181">
        <f>SUMIFS(tabAtaCessão[QUANTIDADE],tabAtaCessão[CÓDIGO],tabSaldoAta[[#This Row],[CÓDIGO]],tabAtaCessão[ATA],tabSaldoAta[[#This Row],[CHAVE]])</f>
        <v>0</v>
      </c>
      <c r="L571" s="162">
        <f>tabSaldoAta[[#This Row],[ESTIMATIVA]] - tabSaldoAta[[#This Row],[CONSUMO]] - tabSaldoAta[[#This Row],[CESSÃO]]</f>
        <v>50</v>
      </c>
      <c r="M571" s="92" t="s">
        <v>1551</v>
      </c>
      <c r="N571" s="93">
        <v>43684.621898148151</v>
      </c>
      <c r="O571" s="34" t="str">
        <f>"*"</f>
        <v>*</v>
      </c>
    </row>
    <row r="572" spans="1:15" hidden="1" x14ac:dyDescent="0.3">
      <c r="A572" s="77">
        <v>81564</v>
      </c>
      <c r="B572" s="83" t="str">
        <f>VLOOKUP(tabSaldoAta[[#This Row],[CÓDIGO]],tabEstimativa[#Data],2,FALSE)</f>
        <v>REPARO P/ VALVULA DE DESCARGA - MARCA LORENZETTI - P-21</v>
      </c>
      <c r="C572" s="82" t="s">
        <v>3541</v>
      </c>
      <c r="D572" s="80" t="s">
        <v>3542</v>
      </c>
      <c r="E572" s="81">
        <v>2020</v>
      </c>
      <c r="F572" s="78">
        <v>44313</v>
      </c>
      <c r="G572" s="264">
        <v>12</v>
      </c>
      <c r="H572" s="99">
        <v>50</v>
      </c>
      <c r="I572" s="78">
        <v>43762</v>
      </c>
      <c r="J572" s="181">
        <f>SUMIFS(tabConsumoAta[CONSUMIDO],tabConsumoAta[CÓDIGO],tabSaldoAta[[#This Row],[CÓDIGO]],tabConsumoAta[ATA],tabSaldoAta[[#This Row],[CHAVE]])</f>
        <v>0</v>
      </c>
      <c r="K572" s="181">
        <f>SUMIFS(tabAtaCessão[QUANTIDADE],tabAtaCessão[CÓDIGO],tabSaldoAta[[#This Row],[CÓDIGO]],tabAtaCessão[ATA],tabSaldoAta[[#This Row],[CHAVE]])</f>
        <v>0</v>
      </c>
      <c r="L572" s="162">
        <f>tabSaldoAta[[#This Row],[ESTIMATIVA]] - tabSaldoAta[[#This Row],[CONSUMO]] - tabSaldoAta[[#This Row],[CESSÃO]]</f>
        <v>50</v>
      </c>
      <c r="M572" s="92" t="s">
        <v>1551</v>
      </c>
      <c r="N572" s="93">
        <v>43957.688599537039</v>
      </c>
      <c r="O572" s="34" t="s">
        <v>1555</v>
      </c>
    </row>
    <row r="573" spans="1:15" hidden="1" x14ac:dyDescent="0.3">
      <c r="A573" s="77">
        <v>81564</v>
      </c>
      <c r="B573" s="83" t="str">
        <f>VLOOKUP(tabSaldoAta[[#This Row],[CÓDIGO]],tabEstimativa[#Data],2,FALSE)</f>
        <v>REPARO P/ VALVULA DE DESCARGA - MARCA LORENZETTI - P-21</v>
      </c>
      <c r="C573" s="82" t="s">
        <v>4236</v>
      </c>
      <c r="D573" s="80" t="s">
        <v>4237</v>
      </c>
      <c r="E573" s="81">
        <v>2021</v>
      </c>
      <c r="F573" s="78">
        <v>44748</v>
      </c>
      <c r="G573" s="264">
        <v>12</v>
      </c>
      <c r="H573" s="99">
        <v>0</v>
      </c>
      <c r="I573" s="78">
        <v>44182</v>
      </c>
      <c r="J573" s="181">
        <f>SUMIFS(tabConsumoAta[CONSUMIDO],tabConsumoAta[CÓDIGO],tabSaldoAta[[#This Row],[CÓDIGO]],tabConsumoAta[ATA],tabSaldoAta[[#This Row],[CHAVE]])</f>
        <v>0</v>
      </c>
      <c r="K573" s="181">
        <f>SUMIFS(tabAtaCessão[QUANTIDADE],tabAtaCessão[CÓDIGO],tabSaldoAta[[#This Row],[CÓDIGO]],tabAtaCessão[ATA],tabSaldoAta[[#This Row],[CHAVE]])</f>
        <v>0</v>
      </c>
      <c r="L573" s="162">
        <f>tabSaldoAta[[#This Row],[ESTIMATIVA]] - tabSaldoAta[[#This Row],[CONSUMO]] - tabSaldoAta[[#This Row],[CESSÃO]]</f>
        <v>0</v>
      </c>
      <c r="M573" s="92" t="s">
        <v>2063</v>
      </c>
      <c r="N573" s="93">
        <v>44392.688587962963</v>
      </c>
      <c r="O573" s="34" t="s">
        <v>1555</v>
      </c>
    </row>
    <row r="574" spans="1:15" hidden="1" x14ac:dyDescent="0.3">
      <c r="A574" s="77">
        <v>81565</v>
      </c>
      <c r="B574" s="83" t="str">
        <f>VLOOKUP(tabSaldoAta[[#This Row],[CÓDIGO]],tabEstimativa[#Data],2,FALSE)</f>
        <v>REPARO P/ VALVULA DE DESCARGA - MARCA LORENZETTI - P-41</v>
      </c>
      <c r="C574" s="82" t="s">
        <v>1743</v>
      </c>
      <c r="D574" s="90">
        <v>76</v>
      </c>
      <c r="E574" s="91">
        <v>2019</v>
      </c>
      <c r="F574" s="78">
        <v>43899</v>
      </c>
      <c r="G574" s="264">
        <v>12</v>
      </c>
      <c r="H574" s="99">
        <v>20</v>
      </c>
      <c r="I574" s="78">
        <v>43418</v>
      </c>
      <c r="J574" s="181">
        <f>SUMIFS(tabConsumoAta[CONSUMIDO],tabConsumoAta[CÓDIGO],tabSaldoAta[[#This Row],[CÓDIGO]],tabConsumoAta[ATA],tabSaldoAta[[#This Row],[CHAVE]])</f>
        <v>10</v>
      </c>
      <c r="K574" s="181">
        <f>SUMIFS(tabAtaCessão[QUANTIDADE],tabAtaCessão[CÓDIGO],tabSaldoAta[[#This Row],[CÓDIGO]],tabAtaCessão[ATA],tabSaldoAta[[#This Row],[CHAVE]])</f>
        <v>0</v>
      </c>
      <c r="L574" s="162">
        <f>tabSaldoAta[[#This Row],[ESTIMATIVA]] - tabSaldoAta[[#This Row],[CONSUMO]] - tabSaldoAta[[#This Row],[CESSÃO]]</f>
        <v>10</v>
      </c>
      <c r="M574" s="92" t="s">
        <v>1551</v>
      </c>
      <c r="N574" s="93">
        <v>43684.621898148151</v>
      </c>
      <c r="O574" s="34" t="str">
        <f>"*"</f>
        <v>*</v>
      </c>
    </row>
    <row r="575" spans="1:15" hidden="1" x14ac:dyDescent="0.3">
      <c r="A575" s="77">
        <v>81565</v>
      </c>
      <c r="B575" s="83" t="str">
        <f>VLOOKUP(tabSaldoAta[[#This Row],[CÓDIGO]],tabEstimativa[#Data],2,FALSE)</f>
        <v>REPARO P/ VALVULA DE DESCARGA - MARCA LORENZETTI - P-41</v>
      </c>
      <c r="C575" s="82" t="s">
        <v>3541</v>
      </c>
      <c r="D575" s="80" t="s">
        <v>3542</v>
      </c>
      <c r="E575" s="81">
        <v>2020</v>
      </c>
      <c r="F575" s="78">
        <v>44313</v>
      </c>
      <c r="G575" s="264">
        <v>12</v>
      </c>
      <c r="H575" s="99">
        <v>50</v>
      </c>
      <c r="I575" s="78">
        <v>43762</v>
      </c>
      <c r="J575" s="181">
        <f>SUMIFS(tabConsumoAta[CONSUMIDO],tabConsumoAta[CÓDIGO],tabSaldoAta[[#This Row],[CÓDIGO]],tabConsumoAta[ATA],tabSaldoAta[[#This Row],[CHAVE]])</f>
        <v>0</v>
      </c>
      <c r="K575" s="181">
        <f>SUMIFS(tabAtaCessão[QUANTIDADE],tabAtaCessão[CÓDIGO],tabSaldoAta[[#This Row],[CÓDIGO]],tabAtaCessão[ATA],tabSaldoAta[[#This Row],[CHAVE]])</f>
        <v>0</v>
      </c>
      <c r="L575" s="162">
        <f>tabSaldoAta[[#This Row],[ESTIMATIVA]] - tabSaldoAta[[#This Row],[CONSUMO]] - tabSaldoAta[[#This Row],[CESSÃO]]</f>
        <v>50</v>
      </c>
      <c r="M575" s="92" t="s">
        <v>1551</v>
      </c>
      <c r="N575" s="93">
        <v>43957.688599537039</v>
      </c>
      <c r="O575" s="34" t="s">
        <v>1555</v>
      </c>
    </row>
    <row r="576" spans="1:15" hidden="1" x14ac:dyDescent="0.3">
      <c r="A576" s="77">
        <v>81565</v>
      </c>
      <c r="B576" s="83" t="str">
        <f>VLOOKUP(tabSaldoAta[[#This Row],[CÓDIGO]],tabEstimativa[#Data],2,FALSE)</f>
        <v>REPARO P/ VALVULA DE DESCARGA - MARCA LORENZETTI - P-41</v>
      </c>
      <c r="C576" s="82" t="s">
        <v>4236</v>
      </c>
      <c r="D576" s="80" t="s">
        <v>4237</v>
      </c>
      <c r="E576" s="81">
        <v>2021</v>
      </c>
      <c r="F576" s="78">
        <v>44748</v>
      </c>
      <c r="G576" s="264">
        <v>12</v>
      </c>
      <c r="H576" s="99">
        <v>20</v>
      </c>
      <c r="I576" s="78">
        <v>44182</v>
      </c>
      <c r="J576" s="181">
        <f>SUMIFS(tabConsumoAta[CONSUMIDO],tabConsumoAta[CÓDIGO],tabSaldoAta[[#This Row],[CÓDIGO]],tabConsumoAta[ATA],tabSaldoAta[[#This Row],[CHAVE]])</f>
        <v>0</v>
      </c>
      <c r="K576" s="181">
        <f>SUMIFS(tabAtaCessão[QUANTIDADE],tabAtaCessão[CÓDIGO],tabSaldoAta[[#This Row],[CÓDIGO]],tabAtaCessão[ATA],tabSaldoAta[[#This Row],[CHAVE]])</f>
        <v>0</v>
      </c>
      <c r="L576" s="162">
        <f>tabSaldoAta[[#This Row],[ESTIMATIVA]] - tabSaldoAta[[#This Row],[CONSUMO]] - tabSaldoAta[[#This Row],[CESSÃO]]</f>
        <v>20</v>
      </c>
      <c r="M576" s="92" t="s">
        <v>2063</v>
      </c>
      <c r="N576" s="93">
        <v>44392.688587962963</v>
      </c>
      <c r="O576" s="34" t="s">
        <v>1555</v>
      </c>
    </row>
    <row r="577" spans="1:15" hidden="1" x14ac:dyDescent="0.3">
      <c r="A577" s="77">
        <v>81566</v>
      </c>
      <c r="B577" s="83" t="str">
        <f>VLOOKUP(tabSaldoAta[[#This Row],[CÓDIGO]],tabEstimativa[#Data],2,FALSE)</f>
        <v>REPARO P/ VALVULA DE DESCARGA - MARCA HYDRA-MAX</v>
      </c>
      <c r="C577" s="82" t="s">
        <v>1663</v>
      </c>
      <c r="D577" s="90">
        <v>228</v>
      </c>
      <c r="E577" s="91">
        <v>2018</v>
      </c>
      <c r="F577" s="78">
        <v>43787</v>
      </c>
      <c r="G577" s="264">
        <v>12</v>
      </c>
      <c r="H577" s="99">
        <v>300</v>
      </c>
      <c r="I577" s="78">
        <v>43307</v>
      </c>
      <c r="J577" s="181">
        <f>SUMIFS(tabConsumoAta[CONSUMIDO],tabConsumoAta[CÓDIGO],tabSaldoAta[[#This Row],[CÓDIGO]],tabConsumoAta[ATA],tabSaldoAta[[#This Row],[CHAVE]])</f>
        <v>110</v>
      </c>
      <c r="K577" s="181">
        <f>SUMIFS(tabAtaCessão[QUANTIDADE],tabAtaCessão[CÓDIGO],tabSaldoAta[[#This Row],[CÓDIGO]],tabAtaCessão[ATA],tabSaldoAta[[#This Row],[CHAVE]])</f>
        <v>0</v>
      </c>
      <c r="L577" s="162">
        <f>tabSaldoAta[[#This Row],[ESTIMATIVA]] - tabSaldoAta[[#This Row],[CONSUMO]] - tabSaldoAta[[#This Row],[CESSÃO]]</f>
        <v>190</v>
      </c>
      <c r="M577" s="92" t="s">
        <v>1551</v>
      </c>
      <c r="N577" s="93">
        <v>43684.621898148151</v>
      </c>
      <c r="O577" s="34" t="str">
        <f>"*"</f>
        <v>*</v>
      </c>
    </row>
    <row r="578" spans="1:15" hidden="1" x14ac:dyDescent="0.3">
      <c r="A578" s="77">
        <v>81566</v>
      </c>
      <c r="B578" s="83" t="str">
        <f>VLOOKUP(tabSaldoAta[[#This Row],[CÓDIGO]],tabEstimativa[#Data],2,FALSE)</f>
        <v>REPARO P/ VALVULA DE DESCARGA - MARCA HYDRA-MAX</v>
      </c>
      <c r="C578" s="82" t="s">
        <v>3514</v>
      </c>
      <c r="D578" s="80" t="s">
        <v>3518</v>
      </c>
      <c r="E578" s="81">
        <v>2020</v>
      </c>
      <c r="F578" s="78">
        <v>44286</v>
      </c>
      <c r="G578" s="264">
        <v>12</v>
      </c>
      <c r="H578" s="99">
        <v>450</v>
      </c>
      <c r="I578" s="78">
        <v>43677</v>
      </c>
      <c r="J578" s="181">
        <f>SUMIFS(tabConsumoAta[CONSUMIDO],tabConsumoAta[CÓDIGO],tabSaldoAta[[#This Row],[CÓDIGO]],tabConsumoAta[ATA],tabSaldoAta[[#This Row],[CHAVE]])</f>
        <v>0</v>
      </c>
      <c r="K578" s="181">
        <f>SUMIFS(tabAtaCessão[QUANTIDADE],tabAtaCessão[CÓDIGO],tabSaldoAta[[#This Row],[CÓDIGO]],tabAtaCessão[ATA],tabSaldoAta[[#This Row],[CHAVE]])</f>
        <v>0</v>
      </c>
      <c r="L578" s="162">
        <f>tabSaldoAta[[#This Row],[ESTIMATIVA]] - tabSaldoAta[[#This Row],[CONSUMO]] - tabSaldoAta[[#This Row],[CESSÃO]]</f>
        <v>450</v>
      </c>
      <c r="M578" s="92" t="s">
        <v>1551</v>
      </c>
      <c r="N578" s="93">
        <v>43948.410636574074</v>
      </c>
      <c r="O578" s="34" t="s">
        <v>1555</v>
      </c>
    </row>
    <row r="579" spans="1:15" hidden="1" x14ac:dyDescent="0.3">
      <c r="A579" s="77">
        <v>81807</v>
      </c>
      <c r="B579" s="83" t="str">
        <f>VLOOKUP(tabSaldoAta[[#This Row],[CÓDIGO]],tabEstimativa[#Data],2,FALSE)</f>
        <v>REPARO PARA VALVULA HIDRA LUXO - REF. 4686924</v>
      </c>
      <c r="C579" s="82" t="s">
        <v>1663</v>
      </c>
      <c r="D579" s="90">
        <v>228</v>
      </c>
      <c r="E579" s="91">
        <v>2018</v>
      </c>
      <c r="F579" s="78">
        <v>43787</v>
      </c>
      <c r="G579" s="264">
        <v>12</v>
      </c>
      <c r="H579" s="99">
        <v>30</v>
      </c>
      <c r="I579" s="78">
        <v>43307</v>
      </c>
      <c r="J579" s="181">
        <f>SUMIFS(tabConsumoAta[CONSUMIDO],tabConsumoAta[CÓDIGO],tabSaldoAta[[#This Row],[CÓDIGO]],tabConsumoAta[ATA],tabSaldoAta[[#This Row],[CHAVE]])</f>
        <v>0</v>
      </c>
      <c r="K579" s="181">
        <f>SUMIFS(tabAtaCessão[QUANTIDADE],tabAtaCessão[CÓDIGO],tabSaldoAta[[#This Row],[CÓDIGO]],tabAtaCessão[ATA],tabSaldoAta[[#This Row],[CHAVE]])</f>
        <v>0</v>
      </c>
      <c r="L579" s="162">
        <f>tabSaldoAta[[#This Row],[ESTIMATIVA]] - tabSaldoAta[[#This Row],[CONSUMO]] - tabSaldoAta[[#This Row],[CESSÃO]]</f>
        <v>30</v>
      </c>
      <c r="M579" s="92" t="s">
        <v>1551</v>
      </c>
      <c r="N579" s="93">
        <v>43684.621898148151</v>
      </c>
      <c r="O579" s="34" t="str">
        <f>"*"</f>
        <v>*</v>
      </c>
    </row>
    <row r="580" spans="1:15" hidden="1" x14ac:dyDescent="0.3">
      <c r="A580" s="77">
        <v>81807</v>
      </c>
      <c r="B580" s="83" t="str">
        <f>VLOOKUP(tabSaldoAta[[#This Row],[CÓDIGO]],tabEstimativa[#Data],2,FALSE)</f>
        <v>REPARO PARA VALVULA HIDRA LUXO - REF. 4686924</v>
      </c>
      <c r="C580" s="82" t="s">
        <v>3514</v>
      </c>
      <c r="D580" s="80" t="s">
        <v>3518</v>
      </c>
      <c r="E580" s="81">
        <v>2020</v>
      </c>
      <c r="F580" s="78">
        <v>44286</v>
      </c>
      <c r="G580" s="264">
        <v>12</v>
      </c>
      <c r="H580" s="99">
        <v>30</v>
      </c>
      <c r="I580" s="78">
        <v>43677</v>
      </c>
      <c r="J580" s="181">
        <f>SUMIFS(tabConsumoAta[CONSUMIDO],tabConsumoAta[CÓDIGO],tabSaldoAta[[#This Row],[CÓDIGO]],tabConsumoAta[ATA],tabSaldoAta[[#This Row],[CHAVE]])</f>
        <v>15</v>
      </c>
      <c r="K580" s="181">
        <f>SUMIFS(tabAtaCessão[QUANTIDADE],tabAtaCessão[CÓDIGO],tabSaldoAta[[#This Row],[CÓDIGO]],tabAtaCessão[ATA],tabSaldoAta[[#This Row],[CHAVE]])</f>
        <v>0</v>
      </c>
      <c r="L580" s="162">
        <f>tabSaldoAta[[#This Row],[ESTIMATIVA]] - tabSaldoAta[[#This Row],[CONSUMO]] - tabSaldoAta[[#This Row],[CESSÃO]]</f>
        <v>15</v>
      </c>
      <c r="M580" s="92" t="s">
        <v>1551</v>
      </c>
      <c r="N580" s="93">
        <v>43948.410636574074</v>
      </c>
      <c r="O580" s="34" t="s">
        <v>1555</v>
      </c>
    </row>
    <row r="581" spans="1:15" hidden="1" x14ac:dyDescent="0.3">
      <c r="A581" s="77">
        <v>81808</v>
      </c>
      <c r="B581" s="83" t="str">
        <f>VLOOKUP(tabSaldoAta[[#This Row],[CÓDIGO]],tabEstimativa[#Data],2,FALSE)</f>
        <v>REPARO ACIONADOR PARA VALVULA DE DESCARGA HIDRA LUXO - REF. 4336004</v>
      </c>
      <c r="C581" s="82" t="s">
        <v>1663</v>
      </c>
      <c r="D581" s="90">
        <v>228</v>
      </c>
      <c r="E581" s="91">
        <v>2018</v>
      </c>
      <c r="F581" s="78">
        <v>43787</v>
      </c>
      <c r="G581" s="264">
        <v>12</v>
      </c>
      <c r="H581" s="99">
        <v>20</v>
      </c>
      <c r="I581" s="78">
        <v>43307</v>
      </c>
      <c r="J581" s="181">
        <f>SUMIFS(tabConsumoAta[CONSUMIDO],tabConsumoAta[CÓDIGO],tabSaldoAta[[#This Row],[CÓDIGO]],tabConsumoAta[ATA],tabSaldoAta[[#This Row],[CHAVE]])</f>
        <v>0</v>
      </c>
      <c r="K581" s="181">
        <f>SUMIFS(tabAtaCessão[QUANTIDADE],tabAtaCessão[CÓDIGO],tabSaldoAta[[#This Row],[CÓDIGO]],tabAtaCessão[ATA],tabSaldoAta[[#This Row],[CHAVE]])</f>
        <v>0</v>
      </c>
      <c r="L581" s="162">
        <f>tabSaldoAta[[#This Row],[ESTIMATIVA]] - tabSaldoAta[[#This Row],[CONSUMO]] - tabSaldoAta[[#This Row],[CESSÃO]]</f>
        <v>20</v>
      </c>
      <c r="M581" s="92" t="s">
        <v>1551</v>
      </c>
      <c r="N581" s="93">
        <v>43684.621898148151</v>
      </c>
      <c r="O581" s="34" t="str">
        <f>"*"</f>
        <v>*</v>
      </c>
    </row>
    <row r="582" spans="1:15" hidden="1" x14ac:dyDescent="0.3">
      <c r="A582" s="77">
        <v>81808</v>
      </c>
      <c r="B582" s="83" t="str">
        <f>VLOOKUP(tabSaldoAta[[#This Row],[CÓDIGO]],tabEstimativa[#Data],2,FALSE)</f>
        <v>REPARO ACIONADOR PARA VALVULA DE DESCARGA HIDRA LUXO - REF. 4336004</v>
      </c>
      <c r="C582" s="82" t="s">
        <v>3514</v>
      </c>
      <c r="D582" s="80" t="s">
        <v>3518</v>
      </c>
      <c r="E582" s="81">
        <v>2020</v>
      </c>
      <c r="F582" s="78">
        <v>44286</v>
      </c>
      <c r="G582" s="264">
        <v>12</v>
      </c>
      <c r="H582" s="99">
        <v>30</v>
      </c>
      <c r="I582" s="78">
        <v>43677</v>
      </c>
      <c r="J582" s="181">
        <f>SUMIFS(tabConsumoAta[CONSUMIDO],tabConsumoAta[CÓDIGO],tabSaldoAta[[#This Row],[CÓDIGO]],tabConsumoAta[ATA],tabSaldoAta[[#This Row],[CHAVE]])</f>
        <v>0</v>
      </c>
      <c r="K582" s="181">
        <f>SUMIFS(tabAtaCessão[QUANTIDADE],tabAtaCessão[CÓDIGO],tabSaldoAta[[#This Row],[CÓDIGO]],tabAtaCessão[ATA],tabSaldoAta[[#This Row],[CHAVE]])</f>
        <v>0</v>
      </c>
      <c r="L582" s="162">
        <f>tabSaldoAta[[#This Row],[ESTIMATIVA]] - tabSaldoAta[[#This Row],[CONSUMO]] - tabSaldoAta[[#This Row],[CESSÃO]]</f>
        <v>30</v>
      </c>
      <c r="M582" s="92" t="s">
        <v>1551</v>
      </c>
      <c r="N582" s="93">
        <v>43948.410636574074</v>
      </c>
      <c r="O582" s="34" t="s">
        <v>1555</v>
      </c>
    </row>
    <row r="583" spans="1:15" hidden="1" x14ac:dyDescent="0.3">
      <c r="A583" s="77">
        <v>82185</v>
      </c>
      <c r="B583" s="83" t="str">
        <f>VLOOKUP(tabSaldoAta[[#This Row],[CÓDIGO]],tabEstimativa[#Data],2,FALSE)</f>
        <v>VIGA DE GARAPEIRA BRUTA - 60MM X 160MM X 6,00 M COMPRIMENTO.</v>
      </c>
      <c r="C583" s="82" t="s">
        <v>1636</v>
      </c>
      <c r="D583" s="80" t="s">
        <v>2023</v>
      </c>
      <c r="E583" s="81">
        <v>2018</v>
      </c>
      <c r="F583" s="78">
        <v>43724</v>
      </c>
      <c r="G583" s="264">
        <v>12</v>
      </c>
      <c r="H583" s="99">
        <v>0</v>
      </c>
      <c r="I583" s="78">
        <v>43353</v>
      </c>
      <c r="J583" s="181">
        <f>SUMIFS(tabConsumoAta[CONSUMIDO],tabConsumoAta[CÓDIGO],tabSaldoAta[[#This Row],[CÓDIGO]],tabConsumoAta[ATA],tabSaldoAta[[#This Row],[CHAVE]])</f>
        <v>19</v>
      </c>
      <c r="K583" s="181">
        <f>SUMIFS(tabAtaCessão[QUANTIDADE],tabAtaCessão[CÓDIGO],tabSaldoAta[[#This Row],[CÓDIGO]],tabAtaCessão[ATA],tabSaldoAta[[#This Row],[CHAVE]])</f>
        <v>0</v>
      </c>
      <c r="L583" s="162">
        <f>tabSaldoAta[[#This Row],[ESTIMATIVA]] - tabSaldoAta[[#This Row],[CONSUMO]] - tabSaldoAta[[#This Row],[CESSÃO]]</f>
        <v>-19</v>
      </c>
      <c r="M583" s="92" t="s">
        <v>1551</v>
      </c>
      <c r="N583" s="93">
        <v>43713.556817129633</v>
      </c>
      <c r="O583" s="34" t="s">
        <v>1555</v>
      </c>
    </row>
    <row r="584" spans="1:15" hidden="1" x14ac:dyDescent="0.3">
      <c r="A584" s="77">
        <v>82185</v>
      </c>
      <c r="B584" s="83" t="str">
        <f>VLOOKUP(tabSaldoAta[[#This Row],[CÓDIGO]],tabEstimativa[#Data],2,FALSE)</f>
        <v>VIGA DE GARAPEIRA BRUTA - 60MM X 160MM X 6,00 M COMPRIMENTO.</v>
      </c>
      <c r="C584" s="82" t="s">
        <v>2202</v>
      </c>
      <c r="D584" s="80" t="s">
        <v>2203</v>
      </c>
      <c r="E584" s="81">
        <v>2019</v>
      </c>
      <c r="F584" s="78">
        <v>44119</v>
      </c>
      <c r="G584" s="264">
        <v>12</v>
      </c>
      <c r="H584" s="99">
        <v>0</v>
      </c>
      <c r="I584" s="78">
        <v>43607</v>
      </c>
      <c r="J584" s="181">
        <f>SUMIFS(tabConsumoAta[CONSUMIDO],tabConsumoAta[CÓDIGO],tabSaldoAta[[#This Row],[CÓDIGO]],tabConsumoAta[ATA],tabSaldoAta[[#This Row],[CHAVE]])</f>
        <v>12</v>
      </c>
      <c r="K584" s="181">
        <f>SUMIFS(tabAtaCessão[QUANTIDADE],tabAtaCessão[CÓDIGO],tabSaldoAta[[#This Row],[CÓDIGO]],tabAtaCessão[ATA],tabSaldoAta[[#This Row],[CHAVE]])</f>
        <v>0</v>
      </c>
      <c r="L584" s="162">
        <f>tabSaldoAta[[#This Row],[ESTIMATIVA]] - tabSaldoAta[[#This Row],[CONSUMO]] - tabSaldoAta[[#This Row],[CESSÃO]]</f>
        <v>-12</v>
      </c>
      <c r="M584" s="92" t="s">
        <v>1551</v>
      </c>
      <c r="N584" s="93">
        <v>43809.367766203701</v>
      </c>
      <c r="O584" s="34" t="s">
        <v>1555</v>
      </c>
    </row>
    <row r="585" spans="1:15" hidden="1" x14ac:dyDescent="0.3">
      <c r="A585" s="77">
        <v>82452</v>
      </c>
      <c r="B585" s="83" t="str">
        <f>VLOOKUP(tabSaldoAta[[#This Row],[CÓDIGO]],tabEstimativa[#Data],2,FALSE)</f>
        <v>BUCHA DE REDUCAO EM LATAO 3/4 X 1/2</v>
      </c>
      <c r="C585" s="82" t="s">
        <v>1743</v>
      </c>
      <c r="D585" s="90">
        <v>76</v>
      </c>
      <c r="E585" s="91">
        <v>2019</v>
      </c>
      <c r="F585" s="78">
        <v>43899</v>
      </c>
      <c r="G585" s="264">
        <v>12</v>
      </c>
      <c r="H585" s="99">
        <v>300</v>
      </c>
      <c r="I585" s="78">
        <v>43418</v>
      </c>
      <c r="J585" s="181">
        <f>SUMIFS(tabConsumoAta[CONSUMIDO],tabConsumoAta[CÓDIGO],tabSaldoAta[[#This Row],[CÓDIGO]],tabConsumoAta[ATA],tabSaldoAta[[#This Row],[CHAVE]])</f>
        <v>100</v>
      </c>
      <c r="K585" s="181">
        <f>SUMIFS(tabAtaCessão[QUANTIDADE],tabAtaCessão[CÓDIGO],tabSaldoAta[[#This Row],[CÓDIGO]],tabAtaCessão[ATA],tabSaldoAta[[#This Row],[CHAVE]])</f>
        <v>0</v>
      </c>
      <c r="L585" s="162">
        <f>tabSaldoAta[[#This Row],[ESTIMATIVA]] - tabSaldoAta[[#This Row],[CONSUMO]] - tabSaldoAta[[#This Row],[CESSÃO]]</f>
        <v>200</v>
      </c>
      <c r="M585" s="92" t="s">
        <v>1551</v>
      </c>
      <c r="N585" s="93">
        <v>43684.621898148151</v>
      </c>
      <c r="O585" s="34" t="str">
        <f>"*"</f>
        <v>*</v>
      </c>
    </row>
    <row r="586" spans="1:15" hidden="1" x14ac:dyDescent="0.3">
      <c r="A586" s="77">
        <v>82452</v>
      </c>
      <c r="B586" s="83" t="str">
        <f>VLOOKUP(tabSaldoAta[[#This Row],[CÓDIGO]],tabEstimativa[#Data],2,FALSE)</f>
        <v>BUCHA DE REDUCAO EM LATAO 3/4 X 1/2</v>
      </c>
      <c r="C586" s="82" t="s">
        <v>3541</v>
      </c>
      <c r="D586" s="80" t="s">
        <v>3542</v>
      </c>
      <c r="E586" s="81">
        <v>2020</v>
      </c>
      <c r="F586" s="78">
        <v>44313</v>
      </c>
      <c r="G586" s="264">
        <v>12</v>
      </c>
      <c r="H586" s="99">
        <v>500</v>
      </c>
      <c r="I586" s="78">
        <v>43762</v>
      </c>
      <c r="J586" s="181">
        <f>SUMIFS(tabConsumoAta[CONSUMIDO],tabConsumoAta[CÓDIGO],tabSaldoAta[[#This Row],[CÓDIGO]],tabConsumoAta[ATA],tabSaldoAta[[#This Row],[CHAVE]])</f>
        <v>0</v>
      </c>
      <c r="K586" s="181">
        <f>SUMIFS(tabAtaCessão[QUANTIDADE],tabAtaCessão[CÓDIGO],tabSaldoAta[[#This Row],[CÓDIGO]],tabAtaCessão[ATA],tabSaldoAta[[#This Row],[CHAVE]])</f>
        <v>0</v>
      </c>
      <c r="L586" s="162">
        <f>tabSaldoAta[[#This Row],[ESTIMATIVA]] - tabSaldoAta[[#This Row],[CONSUMO]] - tabSaldoAta[[#This Row],[CESSÃO]]</f>
        <v>500</v>
      </c>
      <c r="M586" s="92" t="s">
        <v>1551</v>
      </c>
      <c r="N586" s="93">
        <v>43949.611006944448</v>
      </c>
      <c r="O586" s="34" t="s">
        <v>1555</v>
      </c>
    </row>
    <row r="587" spans="1:15" ht="28.8" hidden="1" x14ac:dyDescent="0.3">
      <c r="A587" s="77">
        <v>82732</v>
      </c>
      <c r="B587" s="83" t="str">
        <f>VLOOKUP(tabSaldoAta[[#This Row],[CÓDIGO]],tabEstimativa[#Data],2,FALSE)</f>
        <v xml:space="preserve">REATOR CHOQUE, EXTERNO, TIPO CANECO ALTO FATOR DE POTÊNCIA 250 W X 220 V PARA LÂMPADAS A VAPOR SÓDIO DE 4,5 HS X 220 V. </v>
      </c>
      <c r="C587" s="82" t="s">
        <v>1698</v>
      </c>
      <c r="D587" s="90">
        <v>2</v>
      </c>
      <c r="E587" s="91">
        <v>2019</v>
      </c>
      <c r="F587" s="78">
        <v>43831</v>
      </c>
      <c r="G587" s="264">
        <v>12</v>
      </c>
      <c r="H587" s="99">
        <v>320</v>
      </c>
      <c r="I587" s="78">
        <v>43319</v>
      </c>
      <c r="J587" s="181">
        <f>SUMIFS(tabConsumoAta[CONSUMIDO],tabConsumoAta[CÓDIGO],tabSaldoAta[[#This Row],[CÓDIGO]],tabConsumoAta[ATA],tabSaldoAta[[#This Row],[CHAVE]])</f>
        <v>190</v>
      </c>
      <c r="K587" s="181">
        <f>SUMIFS(tabAtaCessão[QUANTIDADE],tabAtaCessão[CÓDIGO],tabSaldoAta[[#This Row],[CÓDIGO]],tabAtaCessão[ATA],tabSaldoAta[[#This Row],[CHAVE]])</f>
        <v>0</v>
      </c>
      <c r="L587" s="162">
        <f>tabSaldoAta[[#This Row],[ESTIMATIVA]] - tabSaldoAta[[#This Row],[CONSUMO]] - tabSaldoAta[[#This Row],[CESSÃO]]</f>
        <v>130</v>
      </c>
      <c r="M587" s="92" t="s">
        <v>1551</v>
      </c>
      <c r="N587" s="93">
        <v>43684.621898148151</v>
      </c>
      <c r="O587" s="34" t="str">
        <f>"*"</f>
        <v>*</v>
      </c>
    </row>
    <row r="588" spans="1:15" ht="28.8" hidden="1" x14ac:dyDescent="0.3">
      <c r="A588" s="77">
        <v>82732</v>
      </c>
      <c r="B588" s="83" t="str">
        <f>VLOOKUP(tabSaldoAta[[#This Row],[CÓDIGO]],tabEstimativa[#Data],2,FALSE)</f>
        <v xml:space="preserve">REATOR CHOQUE, EXTERNO, TIPO CANECO ALTO FATOR DE POTÊNCIA 250 W X 220 V PARA LÂMPADAS A VAPOR SÓDIO DE 4,5 HS X 220 V. </v>
      </c>
      <c r="C588" s="82" t="s">
        <v>3322</v>
      </c>
      <c r="D588" s="80" t="s">
        <v>3323</v>
      </c>
      <c r="E588" s="81">
        <v>2020</v>
      </c>
      <c r="F588" s="78">
        <v>44225</v>
      </c>
      <c r="G588" s="264">
        <v>12</v>
      </c>
      <c r="H588" s="99">
        <v>500</v>
      </c>
      <c r="I588" s="78">
        <v>43762</v>
      </c>
      <c r="J588" s="181">
        <f>SUMIFS(tabConsumoAta[CONSUMIDO],tabConsumoAta[CÓDIGO],tabSaldoAta[[#This Row],[CÓDIGO]],tabConsumoAta[ATA],tabSaldoAta[[#This Row],[CHAVE]])</f>
        <v>0</v>
      </c>
      <c r="K588" s="181">
        <f>SUMIFS(tabAtaCessão[QUANTIDADE],tabAtaCessão[CÓDIGO],tabSaldoAta[[#This Row],[CÓDIGO]],tabAtaCessão[ATA],tabSaldoAta[[#This Row],[CHAVE]])</f>
        <v>0</v>
      </c>
      <c r="L588" s="162">
        <f>tabSaldoAta[[#This Row],[ESTIMATIVA]] - tabSaldoAta[[#This Row],[CONSUMO]] - tabSaldoAta[[#This Row],[CESSÃO]]</f>
        <v>500</v>
      </c>
      <c r="M588" s="92" t="s">
        <v>1551</v>
      </c>
      <c r="N588" s="93">
        <v>43867.366805555554</v>
      </c>
      <c r="O588" s="34" t="s">
        <v>1555</v>
      </c>
    </row>
    <row r="589" spans="1:15" hidden="1" x14ac:dyDescent="0.3">
      <c r="A589" s="77">
        <v>82995</v>
      </c>
      <c r="B589" s="83" t="str">
        <f>VLOOKUP(tabSaldoAta[[#This Row],[CÓDIGO]],tabEstimativa[#Data],2,FALSE)</f>
        <v>GONZO COM ABAS Nº 3 (65MM)</v>
      </c>
      <c r="C589" s="82" t="s">
        <v>1957</v>
      </c>
      <c r="D589" s="90">
        <v>155</v>
      </c>
      <c r="E589" s="91">
        <v>2019</v>
      </c>
      <c r="F589" s="78">
        <v>44008</v>
      </c>
      <c r="G589" s="264">
        <v>12</v>
      </c>
      <c r="H589" s="99">
        <v>700</v>
      </c>
      <c r="I589" s="78">
        <v>43522</v>
      </c>
      <c r="J589" s="181">
        <f>SUMIFS(tabConsumoAta[CONSUMIDO],tabConsumoAta[CÓDIGO],tabSaldoAta[[#This Row],[CÓDIGO]],tabConsumoAta[ATA],tabSaldoAta[[#This Row],[CHAVE]])</f>
        <v>150</v>
      </c>
      <c r="K589" s="181">
        <f>SUMIFS(tabAtaCessão[QUANTIDADE],tabAtaCessão[CÓDIGO],tabSaldoAta[[#This Row],[CÓDIGO]],tabAtaCessão[ATA],tabSaldoAta[[#This Row],[CHAVE]])</f>
        <v>0</v>
      </c>
      <c r="L589" s="162">
        <f>tabSaldoAta[[#This Row],[ESTIMATIVA]] - tabSaldoAta[[#This Row],[CONSUMO]] - tabSaldoAta[[#This Row],[CESSÃO]]</f>
        <v>550</v>
      </c>
      <c r="M589" s="92" t="s">
        <v>1551</v>
      </c>
      <c r="N589" s="93">
        <v>43698.610138888886</v>
      </c>
      <c r="O589" s="34" t="str">
        <f>"*"</f>
        <v>*</v>
      </c>
    </row>
    <row r="590" spans="1:15" hidden="1" x14ac:dyDescent="0.3">
      <c r="A590" s="77">
        <v>82996</v>
      </c>
      <c r="B590" s="83" t="str">
        <f>VLOOKUP(tabSaldoAta[[#This Row],[CÓDIGO]],tabEstimativa[#Data],2,FALSE)</f>
        <v>GONZO COM CHUMBADOR N. 3 (65MM)</v>
      </c>
      <c r="C590" s="82" t="s">
        <v>1957</v>
      </c>
      <c r="D590" s="80" t="s">
        <v>2080</v>
      </c>
      <c r="E590" s="81">
        <v>2019</v>
      </c>
      <c r="F590" s="78">
        <v>44008</v>
      </c>
      <c r="G590" s="264">
        <v>12</v>
      </c>
      <c r="H590" s="99">
        <v>450</v>
      </c>
      <c r="I590" s="78">
        <v>43522</v>
      </c>
      <c r="J590" s="181">
        <f>SUMIFS(tabConsumoAta[CONSUMIDO],tabConsumoAta[CÓDIGO],tabSaldoAta[[#This Row],[CÓDIGO]],tabConsumoAta[ATA],tabSaldoAta[[#This Row],[CHAVE]])</f>
        <v>120</v>
      </c>
      <c r="K590" s="181">
        <f>SUMIFS(tabAtaCessão[QUANTIDADE],tabAtaCessão[CÓDIGO],tabSaldoAta[[#This Row],[CÓDIGO]],tabAtaCessão[ATA],tabSaldoAta[[#This Row],[CHAVE]])</f>
        <v>0</v>
      </c>
      <c r="L590" s="162">
        <f>tabSaldoAta[[#This Row],[ESTIMATIVA]] - tabSaldoAta[[#This Row],[CONSUMO]] - tabSaldoAta[[#This Row],[CESSÃO]]</f>
        <v>330</v>
      </c>
      <c r="M590" s="92" t="s">
        <v>1551</v>
      </c>
      <c r="N590" s="93">
        <v>43698.610138888886</v>
      </c>
      <c r="O590" s="34" t="s">
        <v>1555</v>
      </c>
    </row>
    <row r="591" spans="1:15" hidden="1" x14ac:dyDescent="0.3">
      <c r="A591" s="77">
        <v>82996</v>
      </c>
      <c r="B591" s="83" t="str">
        <f>VLOOKUP(tabSaldoAta[[#This Row],[CÓDIGO]],tabEstimativa[#Data],2,FALSE)</f>
        <v>GONZO COM CHUMBADOR N. 3 (65MM)</v>
      </c>
      <c r="C591" s="82" t="s">
        <v>3602</v>
      </c>
      <c r="D591" s="80" t="s">
        <v>3603</v>
      </c>
      <c r="E591" s="81">
        <v>2020</v>
      </c>
      <c r="F591" s="78">
        <v>44347</v>
      </c>
      <c r="G591" s="264">
        <v>12</v>
      </c>
      <c r="H591" s="99">
        <v>450</v>
      </c>
      <c r="I591" s="78">
        <v>43875</v>
      </c>
      <c r="J591" s="181">
        <f>SUMIFS(tabConsumoAta[CONSUMIDO],tabConsumoAta[CÓDIGO],tabSaldoAta[[#This Row],[CÓDIGO]],tabConsumoAta[ATA],tabSaldoAta[[#This Row],[CHAVE]])</f>
        <v>450</v>
      </c>
      <c r="K591" s="181">
        <f>SUMIFS(tabAtaCessão[QUANTIDADE],tabAtaCessão[CÓDIGO],tabSaldoAta[[#This Row],[CÓDIGO]],tabAtaCessão[ATA],tabSaldoAta[[#This Row],[CHAVE]])</f>
        <v>0</v>
      </c>
      <c r="L591" s="162">
        <f>tabSaldoAta[[#This Row],[ESTIMATIVA]] - tabSaldoAta[[#This Row],[CONSUMO]] - tabSaldoAta[[#This Row],[CESSÃO]]</f>
        <v>0</v>
      </c>
      <c r="M591" s="92" t="s">
        <v>1551</v>
      </c>
      <c r="N591" s="93">
        <v>44008.465914351851</v>
      </c>
      <c r="O591" s="34" t="s">
        <v>1555</v>
      </c>
    </row>
    <row r="592" spans="1:15" ht="115.2" hidden="1" x14ac:dyDescent="0.3">
      <c r="A592" s="77">
        <v>83838</v>
      </c>
      <c r="B592" s="83" t="str">
        <f>VLOOKUP(tabSaldoAta[[#This Row],[CÓDIGO]],tabEstimativa[#Data],2,FALSE)</f>
        <v>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v>
      </c>
      <c r="C592" s="82" t="s">
        <v>2039</v>
      </c>
      <c r="D592" s="80" t="s">
        <v>2040</v>
      </c>
      <c r="E592" s="81">
        <v>2019</v>
      </c>
      <c r="F592" s="78">
        <v>43992</v>
      </c>
      <c r="G592" s="264">
        <v>12</v>
      </c>
      <c r="H592" s="99">
        <v>32000</v>
      </c>
      <c r="I592" s="78">
        <v>43406</v>
      </c>
      <c r="J592" s="181">
        <f>SUMIFS(tabConsumoAta[CONSUMIDO],tabConsumoAta[CÓDIGO],tabSaldoAta[[#This Row],[CÓDIGO]],tabConsumoAta[ATA],tabSaldoAta[[#This Row],[CHAVE]])</f>
        <v>24400</v>
      </c>
      <c r="K592" s="181">
        <f>SUMIFS(tabAtaCessão[QUANTIDADE],tabAtaCessão[CÓDIGO],tabSaldoAta[[#This Row],[CÓDIGO]],tabAtaCessão[ATA],tabSaldoAta[[#This Row],[CHAVE]])</f>
        <v>0</v>
      </c>
      <c r="L592" s="162">
        <f>tabSaldoAta[[#This Row],[ESTIMATIVA]] - tabSaldoAta[[#This Row],[CONSUMO]] - tabSaldoAta[[#This Row],[CESSÃO]]</f>
        <v>7600</v>
      </c>
      <c r="M592" s="92" t="s">
        <v>1551</v>
      </c>
      <c r="N592" s="93">
        <v>43686.44840277778</v>
      </c>
      <c r="O592" s="34" t="s">
        <v>1555</v>
      </c>
    </row>
    <row r="593" spans="1:15" ht="115.2" hidden="1" x14ac:dyDescent="0.3">
      <c r="A593" s="77">
        <v>83839</v>
      </c>
      <c r="B593" s="83" t="str">
        <f>VLOOKUP(tabSaldoAta[[#This Row],[CÓDIGO]],tabEstimativa[#Data],2,FALSE)</f>
        <v>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v>
      </c>
      <c r="C593" s="82" t="s">
        <v>2039</v>
      </c>
      <c r="D593" s="80" t="s">
        <v>2040</v>
      </c>
      <c r="E593" s="81">
        <v>2019</v>
      </c>
      <c r="F593" s="78">
        <v>43992</v>
      </c>
      <c r="G593" s="264">
        <v>12</v>
      </c>
      <c r="H593" s="99">
        <v>12000</v>
      </c>
      <c r="I593" s="78">
        <v>43406</v>
      </c>
      <c r="J593" s="181">
        <f>SUMIFS(tabConsumoAta[CONSUMIDO],tabConsumoAta[CÓDIGO],tabSaldoAta[[#This Row],[CÓDIGO]],tabConsumoAta[ATA],tabSaldoAta[[#This Row],[CHAVE]])</f>
        <v>7000</v>
      </c>
      <c r="K593" s="181">
        <f>SUMIFS(tabAtaCessão[QUANTIDADE],tabAtaCessão[CÓDIGO],tabSaldoAta[[#This Row],[CÓDIGO]],tabAtaCessão[ATA],tabSaldoAta[[#This Row],[CHAVE]])</f>
        <v>0</v>
      </c>
      <c r="L593" s="162">
        <f>tabSaldoAta[[#This Row],[ESTIMATIVA]] - tabSaldoAta[[#This Row],[CONSUMO]] - tabSaldoAta[[#This Row],[CESSÃO]]</f>
        <v>5000</v>
      </c>
      <c r="M593" s="92" t="s">
        <v>1551</v>
      </c>
      <c r="N593" s="93">
        <v>43686.44840277778</v>
      </c>
      <c r="O593" s="34" t="s">
        <v>1555</v>
      </c>
    </row>
    <row r="594" spans="1:15" ht="28.8" hidden="1" x14ac:dyDescent="0.3">
      <c r="A594" s="77">
        <v>86030</v>
      </c>
      <c r="B594" s="83" t="str">
        <f>VLOOKUP(tabSaldoAta[[#This Row],[CÓDIGO]],tabEstimativa[#Data],2,FALSE)</f>
        <v>HOLOFOTE RETANGULAR, COM BASE 27 EM ALUMINIO ESTAMPADO MEDINDO 280 X 300 X 160 MM COM GRADE PROTETORA</v>
      </c>
      <c r="C594" s="82" t="s">
        <v>2343</v>
      </c>
      <c r="D594" s="80" t="s">
        <v>2012</v>
      </c>
      <c r="E594" s="81">
        <v>2020</v>
      </c>
      <c r="F594" s="78">
        <v>44210</v>
      </c>
      <c r="G594" s="264">
        <v>12</v>
      </c>
      <c r="H594" s="99">
        <v>150</v>
      </c>
      <c r="I594" s="78">
        <v>43733</v>
      </c>
      <c r="J594" s="181">
        <f>SUMIFS(tabConsumoAta[CONSUMIDO],tabConsumoAta[CÓDIGO],tabSaldoAta[[#This Row],[CÓDIGO]],tabConsumoAta[ATA],tabSaldoAta[[#This Row],[CHAVE]])</f>
        <v>75</v>
      </c>
      <c r="K594" s="181">
        <f>SUMIFS(tabAtaCessão[QUANTIDADE],tabAtaCessão[CÓDIGO],tabSaldoAta[[#This Row],[CÓDIGO]],tabAtaCessão[ATA],tabSaldoAta[[#This Row],[CHAVE]])</f>
        <v>0</v>
      </c>
      <c r="L594" s="162">
        <f>tabSaldoAta[[#This Row],[ESTIMATIVA]] - tabSaldoAta[[#This Row],[CONSUMO]] - tabSaldoAta[[#This Row],[CESSÃO]]</f>
        <v>75</v>
      </c>
      <c r="M594" s="92" t="s">
        <v>1551</v>
      </c>
      <c r="N594" s="93">
        <v>43850.423009259262</v>
      </c>
      <c r="O594" s="34" t="s">
        <v>1555</v>
      </c>
    </row>
    <row r="595" spans="1:15" hidden="1" x14ac:dyDescent="0.3">
      <c r="A595" s="77">
        <v>86118</v>
      </c>
      <c r="B595" s="83" t="str">
        <f>VLOOKUP(tabSaldoAta[[#This Row],[CÓDIGO]],tabEstimativa[#Data],2,FALSE)</f>
        <v xml:space="preserve">REATOR DE PARTIDA RÁPIDA ELETRÔNICO - 2 X 20W  - 110/220V. </v>
      </c>
      <c r="C595" s="82" t="s">
        <v>3322</v>
      </c>
      <c r="D595" s="80" t="s">
        <v>3323</v>
      </c>
      <c r="E595" s="81">
        <v>2020</v>
      </c>
      <c r="F595" s="78">
        <v>44225</v>
      </c>
      <c r="G595" s="264">
        <v>12</v>
      </c>
      <c r="H595" s="99">
        <v>100</v>
      </c>
      <c r="I595" s="78">
        <v>43762</v>
      </c>
      <c r="J595" s="181">
        <f>SUMIFS(tabConsumoAta[CONSUMIDO],tabConsumoAta[CÓDIGO],tabSaldoAta[[#This Row],[CÓDIGO]],tabConsumoAta[ATA],tabSaldoAta[[#This Row],[CHAVE]])</f>
        <v>0</v>
      </c>
      <c r="K595" s="181">
        <f>SUMIFS(tabAtaCessão[QUANTIDADE],tabAtaCessão[CÓDIGO],tabSaldoAta[[#This Row],[CÓDIGO]],tabAtaCessão[ATA],tabSaldoAta[[#This Row],[CHAVE]])</f>
        <v>0</v>
      </c>
      <c r="L595" s="162">
        <f>tabSaldoAta[[#This Row],[ESTIMATIVA]] - tabSaldoAta[[#This Row],[CONSUMO]] - tabSaldoAta[[#This Row],[CESSÃO]]</f>
        <v>100</v>
      </c>
      <c r="M595" s="92" t="s">
        <v>1551</v>
      </c>
      <c r="N595" s="93">
        <v>43861.699745370373</v>
      </c>
      <c r="O595" s="34" t="s">
        <v>1555</v>
      </c>
    </row>
    <row r="596" spans="1:15" hidden="1" x14ac:dyDescent="0.3">
      <c r="A596" s="77">
        <v>87348</v>
      </c>
      <c r="B596" s="83" t="str">
        <f>VLOOKUP(tabSaldoAta[[#This Row],[CÓDIGO]],tabEstimativa[#Data],2,FALSE)</f>
        <v xml:space="preserve">FERRO CHATO 1/2" X 1/4" - BARRA C/ 06 METROS. </v>
      </c>
      <c r="C596" s="82" t="s">
        <v>3552</v>
      </c>
      <c r="D596" s="80" t="s">
        <v>3553</v>
      </c>
      <c r="E596" s="81">
        <v>2020</v>
      </c>
      <c r="F596" s="78">
        <v>44319</v>
      </c>
      <c r="G596" s="264">
        <v>12</v>
      </c>
      <c r="H596" s="99">
        <v>500</v>
      </c>
      <c r="I596" s="78">
        <v>43733</v>
      </c>
      <c r="J596" s="181">
        <f>SUMIFS(tabConsumoAta[CONSUMIDO],tabConsumoAta[CÓDIGO],tabSaldoAta[[#This Row],[CÓDIGO]],tabConsumoAta[ATA],tabSaldoAta[[#This Row],[CHAVE]])</f>
        <v>0</v>
      </c>
      <c r="K596" s="181">
        <f>SUMIFS(tabAtaCessão[QUANTIDADE],tabAtaCessão[CÓDIGO],tabSaldoAta[[#This Row],[CÓDIGO]],tabAtaCessão[ATA],tabSaldoAta[[#This Row],[CHAVE]])</f>
        <v>140</v>
      </c>
      <c r="L596" s="162">
        <f>tabSaldoAta[[#This Row],[ESTIMATIVA]] - tabSaldoAta[[#This Row],[CONSUMO]] - tabSaldoAta[[#This Row],[CESSÃO]]</f>
        <v>360</v>
      </c>
      <c r="M596" s="92" t="s">
        <v>1551</v>
      </c>
      <c r="N596" s="93">
        <v>43957.688599537039</v>
      </c>
      <c r="O596" s="34" t="s">
        <v>1555</v>
      </c>
    </row>
    <row r="597" spans="1:15" ht="72" hidden="1" x14ac:dyDescent="0.3">
      <c r="A597" s="77">
        <v>87465</v>
      </c>
      <c r="B597" s="83" t="str">
        <f>VLOOKUP(tabSaldoAta[[#This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597" s="82" t="s">
        <v>1716</v>
      </c>
      <c r="D597" s="80" t="s">
        <v>2054</v>
      </c>
      <c r="E597" s="81">
        <v>2019</v>
      </c>
      <c r="F597" s="78">
        <v>43853</v>
      </c>
      <c r="G597" s="264">
        <v>12</v>
      </c>
      <c r="H597" s="99">
        <v>2500</v>
      </c>
      <c r="I597" s="78">
        <v>43216</v>
      </c>
      <c r="J597" s="181">
        <f>SUMIFS(tabConsumoAta[CONSUMIDO],tabConsumoAta[CÓDIGO],tabSaldoAta[[#This Row],[CÓDIGO]],tabConsumoAta[ATA],tabSaldoAta[[#This Row],[CHAVE]])</f>
        <v>800</v>
      </c>
      <c r="K597" s="181">
        <f>SUMIFS(tabAtaCessão[QUANTIDADE],tabAtaCessão[CÓDIGO],tabSaldoAta[[#This Row],[CÓDIGO]],tabAtaCessão[ATA],tabSaldoAta[[#This Row],[CHAVE]])</f>
        <v>405</v>
      </c>
      <c r="L597" s="162">
        <f>tabSaldoAta[[#This Row],[ESTIMATIVA]] - tabSaldoAta[[#This Row],[CONSUMO]] - tabSaldoAta[[#This Row],[CESSÃO]]</f>
        <v>1295</v>
      </c>
      <c r="M597" s="92" t="s">
        <v>1551</v>
      </c>
      <c r="N597" s="93">
        <v>43686.708090277774</v>
      </c>
      <c r="O597" s="34" t="s">
        <v>1555</v>
      </c>
    </row>
    <row r="598" spans="1:15" ht="72" hidden="1" x14ac:dyDescent="0.3">
      <c r="A598" s="77">
        <v>87465</v>
      </c>
      <c r="B598" s="83" t="str">
        <f>VLOOKUP(tabSaldoAta[[#This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598" s="82" t="s">
        <v>2356</v>
      </c>
      <c r="D598" s="80" t="s">
        <v>2357</v>
      </c>
      <c r="E598" s="81">
        <v>2019</v>
      </c>
      <c r="F598" s="78">
        <v>44182</v>
      </c>
      <c r="G598" s="264">
        <v>12</v>
      </c>
      <c r="H598" s="99">
        <v>1500</v>
      </c>
      <c r="I598" s="78">
        <v>43752</v>
      </c>
      <c r="J598" s="181">
        <f>SUMIFS(tabConsumoAta[CONSUMIDO],tabConsumoAta[CÓDIGO],tabSaldoAta[[#This Row],[CÓDIGO]],tabConsumoAta[ATA],tabSaldoAta[[#This Row],[CHAVE]])</f>
        <v>1000</v>
      </c>
      <c r="K598" s="181">
        <f>SUMIFS(tabAtaCessão[QUANTIDADE],tabAtaCessão[CÓDIGO],tabSaldoAta[[#This Row],[CÓDIGO]],tabAtaCessão[ATA],tabSaldoAta[[#This Row],[CHAVE]])</f>
        <v>500</v>
      </c>
      <c r="L598" s="162">
        <f>tabSaldoAta[[#This Row],[ESTIMATIVA]] - tabSaldoAta[[#This Row],[CONSUMO]] - tabSaldoAta[[#This Row],[CESSÃO]]</f>
        <v>0</v>
      </c>
      <c r="M598" s="92" t="s">
        <v>1551</v>
      </c>
      <c r="N598" s="93">
        <v>43853.452418981484</v>
      </c>
      <c r="O598" s="34" t="s">
        <v>1555</v>
      </c>
    </row>
    <row r="599" spans="1:15" hidden="1" x14ac:dyDescent="0.3">
      <c r="A599" s="77">
        <v>87586</v>
      </c>
      <c r="B599" s="83" t="str">
        <f>VLOOKUP(tabSaldoAta[[#This Row],[CÓDIGO]],tabEstimativa[#Data],2,FALSE)</f>
        <v>TINTA ACRILICA P/ DEMARCACAO DE SOLO - BALDE C/ 18 L - VERMELHA - PADRAO DER 3.09</v>
      </c>
      <c r="C599" s="82" t="s">
        <v>1964</v>
      </c>
      <c r="D599" s="90">
        <v>159</v>
      </c>
      <c r="E599" s="91">
        <v>2019</v>
      </c>
      <c r="F599" s="78">
        <v>44015</v>
      </c>
      <c r="G599" s="264">
        <v>12</v>
      </c>
      <c r="H599" s="99">
        <v>30</v>
      </c>
      <c r="I599" s="78">
        <v>43546</v>
      </c>
      <c r="J599" s="181">
        <f>SUMIFS(tabConsumoAta[CONSUMIDO],tabConsumoAta[CÓDIGO],tabSaldoAta[[#This Row],[CÓDIGO]],tabConsumoAta[ATA],tabSaldoAta[[#This Row],[CHAVE]])</f>
        <v>50</v>
      </c>
      <c r="K599" s="181">
        <f>SUMIFS(tabAtaCessão[QUANTIDADE],tabAtaCessão[CÓDIGO],tabSaldoAta[[#This Row],[CÓDIGO]],tabAtaCessão[ATA],tabSaldoAta[[#This Row],[CHAVE]])</f>
        <v>0</v>
      </c>
      <c r="L599" s="162">
        <f>tabSaldoAta[[#This Row],[ESTIMATIVA]] - tabSaldoAta[[#This Row],[CONSUMO]] - tabSaldoAta[[#This Row],[CESSÃO]]</f>
        <v>-20</v>
      </c>
      <c r="M599" s="92" t="s">
        <v>1551</v>
      </c>
      <c r="N599" s="93">
        <v>43684.621898148151</v>
      </c>
      <c r="O599" s="34" t="str">
        <f>"*"</f>
        <v>*</v>
      </c>
    </row>
    <row r="600" spans="1:15" hidden="1" x14ac:dyDescent="0.3">
      <c r="A600" s="77">
        <v>87698</v>
      </c>
      <c r="B600" s="83" t="str">
        <f>VLOOKUP(tabSaldoAta[[#This Row],[CÓDIGO]],tabEstimativa[#Data],2,FALSE)</f>
        <v>REFIL DE BORRACHA PARA RODO DE ALUMINIO DE 60 CM</v>
      </c>
      <c r="C600" s="82" t="s">
        <v>1753</v>
      </c>
      <c r="D600" s="80" t="s">
        <v>2059</v>
      </c>
      <c r="E600" s="81">
        <v>2019</v>
      </c>
      <c r="F600" s="78">
        <v>43924</v>
      </c>
      <c r="G600" s="264">
        <v>12</v>
      </c>
      <c r="H600" s="99">
        <v>400</v>
      </c>
      <c r="I600" s="78">
        <v>43216</v>
      </c>
      <c r="J600" s="181">
        <f>SUMIFS(tabConsumoAta[CONSUMIDO],tabConsumoAta[CÓDIGO],tabSaldoAta[[#This Row],[CÓDIGO]],tabConsumoAta[ATA],tabSaldoAta[[#This Row],[CHAVE]])</f>
        <v>0</v>
      </c>
      <c r="K600" s="181">
        <f>SUMIFS(tabAtaCessão[QUANTIDADE],tabAtaCessão[CÓDIGO],tabSaldoAta[[#This Row],[CÓDIGO]],tabAtaCessão[ATA],tabSaldoAta[[#This Row],[CHAVE]])</f>
        <v>0</v>
      </c>
      <c r="L600" s="162">
        <f>tabSaldoAta[[#This Row],[ESTIMATIVA]] - tabSaldoAta[[#This Row],[CONSUMO]] - tabSaldoAta[[#This Row],[CESSÃO]]</f>
        <v>400</v>
      </c>
      <c r="M600" s="92" t="s">
        <v>1551</v>
      </c>
      <c r="N600" s="93">
        <v>43686.708090277774</v>
      </c>
      <c r="O600" s="34" t="s">
        <v>1555</v>
      </c>
    </row>
    <row r="601" spans="1:15" hidden="1" x14ac:dyDescent="0.3">
      <c r="A601" s="77">
        <v>87699</v>
      </c>
      <c r="B601" s="83" t="str">
        <f>VLOOKUP(tabSaldoAta[[#This Row],[CÓDIGO]],tabEstimativa[#Data],2,FALSE)</f>
        <v>REFIL DE BORRACHA PARA RODO DE ALUMINIO DE 40 CM</v>
      </c>
      <c r="C601" s="82" t="s">
        <v>1753</v>
      </c>
      <c r="D601" s="80" t="s">
        <v>2059</v>
      </c>
      <c r="E601" s="81">
        <v>2019</v>
      </c>
      <c r="F601" s="78">
        <v>43924</v>
      </c>
      <c r="G601" s="264">
        <v>12</v>
      </c>
      <c r="H601" s="99">
        <v>500</v>
      </c>
      <c r="I601" s="78">
        <v>43216</v>
      </c>
      <c r="J601" s="181">
        <f>SUMIFS(tabConsumoAta[CONSUMIDO],tabConsumoAta[CÓDIGO],tabSaldoAta[[#This Row],[CÓDIGO]],tabConsumoAta[ATA],tabSaldoAta[[#This Row],[CHAVE]])</f>
        <v>0</v>
      </c>
      <c r="K601" s="181">
        <f>SUMIFS(tabAtaCessão[QUANTIDADE],tabAtaCessão[CÓDIGO],tabSaldoAta[[#This Row],[CÓDIGO]],tabAtaCessão[ATA],tabSaldoAta[[#This Row],[CHAVE]])</f>
        <v>0</v>
      </c>
      <c r="L601" s="162">
        <f>tabSaldoAta[[#This Row],[ESTIMATIVA]] - tabSaldoAta[[#This Row],[CONSUMO]] - tabSaldoAta[[#This Row],[CESSÃO]]</f>
        <v>500</v>
      </c>
      <c r="M601" s="92" t="s">
        <v>1551</v>
      </c>
      <c r="N601" s="93">
        <v>43686.708090277774</v>
      </c>
      <c r="O601" s="34" t="s">
        <v>1555</v>
      </c>
    </row>
    <row r="602" spans="1:15" hidden="1" x14ac:dyDescent="0.3">
      <c r="A602" s="77">
        <v>88718</v>
      </c>
      <c r="B602" s="83" t="str">
        <f>VLOOKUP(tabSaldoAta[[#This Row],[CÓDIGO]],tabEstimativa[#Data],2,FALSE)</f>
        <v>DISJUNTOR NORMA DIN CURVA B PADRAO, BIPOLAR, 10 AMPERES</v>
      </c>
      <c r="C602" s="82" t="s">
        <v>1698</v>
      </c>
      <c r="D602" s="90">
        <v>2</v>
      </c>
      <c r="E602" s="91">
        <v>2019</v>
      </c>
      <c r="F602" s="78">
        <v>43831</v>
      </c>
      <c r="G602" s="264">
        <v>12</v>
      </c>
      <c r="H602" s="99">
        <v>80</v>
      </c>
      <c r="I602" s="78">
        <v>43319</v>
      </c>
      <c r="J602" s="181">
        <f>SUMIFS(tabConsumoAta[CONSUMIDO],tabConsumoAta[CÓDIGO],tabSaldoAta[[#This Row],[CÓDIGO]],tabConsumoAta[ATA],tabSaldoAta[[#This Row],[CHAVE]])</f>
        <v>0</v>
      </c>
      <c r="K602" s="181">
        <f>SUMIFS(tabAtaCessão[QUANTIDADE],tabAtaCessão[CÓDIGO],tabSaldoAta[[#This Row],[CÓDIGO]],tabAtaCessão[ATA],tabSaldoAta[[#This Row],[CHAVE]])</f>
        <v>8</v>
      </c>
      <c r="L602" s="162">
        <f>tabSaldoAta[[#This Row],[ESTIMATIVA]] - tabSaldoAta[[#This Row],[CONSUMO]] - tabSaldoAta[[#This Row],[CESSÃO]]</f>
        <v>72</v>
      </c>
      <c r="M602" s="92" t="s">
        <v>1551</v>
      </c>
      <c r="N602" s="93">
        <v>43684.621898148151</v>
      </c>
      <c r="O602" s="34" t="str">
        <f>"*"</f>
        <v>*</v>
      </c>
    </row>
    <row r="603" spans="1:15" hidden="1" x14ac:dyDescent="0.3">
      <c r="A603" s="77">
        <v>88718</v>
      </c>
      <c r="B603" s="83" t="str">
        <f>VLOOKUP(tabSaldoAta[[#This Row],[CÓDIGO]],tabEstimativa[#Data],2,FALSE)</f>
        <v>DISJUNTOR NORMA DIN CURVA B PADRAO, BIPOLAR, 10 AMPERES</v>
      </c>
      <c r="C603" s="82" t="s">
        <v>3322</v>
      </c>
      <c r="D603" s="80" t="s">
        <v>3323</v>
      </c>
      <c r="E603" s="81">
        <v>2020</v>
      </c>
      <c r="F603" s="78">
        <v>44225</v>
      </c>
      <c r="G603" s="264">
        <v>12</v>
      </c>
      <c r="H603" s="99">
        <v>200</v>
      </c>
      <c r="I603" s="78">
        <v>43762</v>
      </c>
      <c r="J603" s="181">
        <f>SUMIFS(tabConsumoAta[CONSUMIDO],tabConsumoAta[CÓDIGO],tabSaldoAta[[#This Row],[CÓDIGO]],tabConsumoAta[ATA],tabSaldoAta[[#This Row],[CHAVE]])</f>
        <v>0</v>
      </c>
      <c r="K603" s="181">
        <f>SUMIFS(tabAtaCessão[QUANTIDADE],tabAtaCessão[CÓDIGO],tabSaldoAta[[#This Row],[CÓDIGO]],tabAtaCessão[ATA],tabSaldoAta[[#This Row],[CHAVE]])</f>
        <v>0</v>
      </c>
      <c r="L603" s="162">
        <f>tabSaldoAta[[#This Row],[ESTIMATIVA]] - tabSaldoAta[[#This Row],[CONSUMO]] - tabSaldoAta[[#This Row],[CESSÃO]]</f>
        <v>200</v>
      </c>
      <c r="M603" s="92" t="s">
        <v>1551</v>
      </c>
      <c r="N603" s="93">
        <v>43867.366805555554</v>
      </c>
      <c r="O603" s="34" t="s">
        <v>1555</v>
      </c>
    </row>
    <row r="604" spans="1:15" hidden="1" x14ac:dyDescent="0.3">
      <c r="A604" s="77">
        <v>88719</v>
      </c>
      <c r="B604" s="83" t="str">
        <f>VLOOKUP(tabSaldoAta[[#This Row],[CÓDIGO]],tabEstimativa[#Data],2,FALSE)</f>
        <v>DISJUNTOR NORMA DIN CURVA B PADRAO, BIPOLAR, 20 AMPERES</v>
      </c>
      <c r="C604" s="82" t="s">
        <v>1698</v>
      </c>
      <c r="D604" s="90">
        <v>2</v>
      </c>
      <c r="E604" s="91">
        <v>2019</v>
      </c>
      <c r="F604" s="78">
        <v>43831</v>
      </c>
      <c r="G604" s="264">
        <v>12</v>
      </c>
      <c r="H604" s="99">
        <v>200</v>
      </c>
      <c r="I604" s="78">
        <v>43319</v>
      </c>
      <c r="J604" s="181">
        <f>SUMIFS(tabConsumoAta[CONSUMIDO],tabConsumoAta[CÓDIGO],tabSaldoAta[[#This Row],[CÓDIGO]],tabConsumoAta[ATA],tabSaldoAta[[#This Row],[CHAVE]])</f>
        <v>130</v>
      </c>
      <c r="K604" s="181">
        <f>SUMIFS(tabAtaCessão[QUANTIDADE],tabAtaCessão[CÓDIGO],tabSaldoAta[[#This Row],[CÓDIGO]],tabAtaCessão[ATA],tabSaldoAta[[#This Row],[CHAVE]])</f>
        <v>25</v>
      </c>
      <c r="L604" s="162">
        <f>tabSaldoAta[[#This Row],[ESTIMATIVA]] - tabSaldoAta[[#This Row],[CONSUMO]] - tabSaldoAta[[#This Row],[CESSÃO]]</f>
        <v>45</v>
      </c>
      <c r="M604" s="92" t="s">
        <v>1551</v>
      </c>
      <c r="N604" s="93">
        <v>43684.621898148151</v>
      </c>
      <c r="O604" s="34" t="str">
        <f>"*"</f>
        <v>*</v>
      </c>
    </row>
    <row r="605" spans="1:15" hidden="1" x14ac:dyDescent="0.3">
      <c r="A605" s="77">
        <v>88719</v>
      </c>
      <c r="B605" s="83" t="str">
        <f>VLOOKUP(tabSaldoAta[[#This Row],[CÓDIGO]],tabEstimativa[#Data],2,FALSE)</f>
        <v>DISJUNTOR NORMA DIN CURVA B PADRAO, BIPOLAR, 20 AMPERES</v>
      </c>
      <c r="C605" s="82" t="s">
        <v>3322</v>
      </c>
      <c r="D605" s="80" t="s">
        <v>3323</v>
      </c>
      <c r="E605" s="81">
        <v>2020</v>
      </c>
      <c r="F605" s="78">
        <v>44225</v>
      </c>
      <c r="G605" s="264">
        <v>12</v>
      </c>
      <c r="H605" s="99">
        <v>100</v>
      </c>
      <c r="I605" s="78">
        <v>43762</v>
      </c>
      <c r="J605" s="181">
        <f>SUMIFS(tabConsumoAta[CONSUMIDO],tabConsumoAta[CÓDIGO],tabSaldoAta[[#This Row],[CÓDIGO]],tabConsumoAta[ATA],tabSaldoAta[[#This Row],[CHAVE]])</f>
        <v>30</v>
      </c>
      <c r="K605" s="181">
        <f>SUMIFS(tabAtaCessão[QUANTIDADE],tabAtaCessão[CÓDIGO],tabSaldoAta[[#This Row],[CÓDIGO]],tabAtaCessão[ATA],tabSaldoAta[[#This Row],[CHAVE]])</f>
        <v>0</v>
      </c>
      <c r="L605" s="162">
        <f>tabSaldoAta[[#This Row],[ESTIMATIVA]] - tabSaldoAta[[#This Row],[CONSUMO]] - tabSaldoAta[[#This Row],[CESSÃO]]</f>
        <v>70</v>
      </c>
      <c r="M605" s="92" t="s">
        <v>1551</v>
      </c>
      <c r="N605" s="93">
        <v>43867.366805555554</v>
      </c>
      <c r="O605" s="34" t="s">
        <v>1555</v>
      </c>
    </row>
    <row r="606" spans="1:15" hidden="1" x14ac:dyDescent="0.3">
      <c r="A606" s="77">
        <v>88726</v>
      </c>
      <c r="B606" s="83" t="str">
        <f>VLOOKUP(tabSaldoAta[[#This Row],[CÓDIGO]],tabEstimativa[#Data],2,FALSE)</f>
        <v>DISJUNTOR NORMA DIN CURVA C PADRAO, BIPOLAR, 10 AMPERES</v>
      </c>
      <c r="C606" s="82" t="s">
        <v>1698</v>
      </c>
      <c r="D606" s="90">
        <v>2</v>
      </c>
      <c r="E606" s="91">
        <v>2019</v>
      </c>
      <c r="F606" s="78">
        <v>43831</v>
      </c>
      <c r="G606" s="264">
        <v>12</v>
      </c>
      <c r="H606" s="99">
        <v>100</v>
      </c>
      <c r="I606" s="78">
        <v>43319</v>
      </c>
      <c r="J606" s="181">
        <f>SUMIFS(tabConsumoAta[CONSUMIDO],tabConsumoAta[CÓDIGO],tabSaldoAta[[#This Row],[CÓDIGO]],tabConsumoAta[ATA],tabSaldoAta[[#This Row],[CHAVE]])</f>
        <v>0</v>
      </c>
      <c r="K606" s="181">
        <f>SUMIFS(tabAtaCessão[QUANTIDADE],tabAtaCessão[CÓDIGO],tabSaldoAta[[#This Row],[CÓDIGO]],tabAtaCessão[ATA],tabSaldoAta[[#This Row],[CHAVE]])</f>
        <v>0</v>
      </c>
      <c r="L606" s="162">
        <f>tabSaldoAta[[#This Row],[ESTIMATIVA]] - tabSaldoAta[[#This Row],[CONSUMO]] - tabSaldoAta[[#This Row],[CESSÃO]]</f>
        <v>100</v>
      </c>
      <c r="M606" s="92" t="s">
        <v>1551</v>
      </c>
      <c r="N606" s="93">
        <v>43684.621898148151</v>
      </c>
      <c r="O606" s="34" t="str">
        <f>"*"</f>
        <v>*</v>
      </c>
    </row>
    <row r="607" spans="1:15" hidden="1" x14ac:dyDescent="0.3">
      <c r="A607" s="77">
        <v>88726</v>
      </c>
      <c r="B607" s="83" t="str">
        <f>VLOOKUP(tabSaldoAta[[#This Row],[CÓDIGO]],tabEstimativa[#Data],2,FALSE)</f>
        <v>DISJUNTOR NORMA DIN CURVA C PADRAO, BIPOLAR, 10 AMPERES</v>
      </c>
      <c r="C607" s="82" t="s">
        <v>3322</v>
      </c>
      <c r="D607" s="80" t="s">
        <v>3323</v>
      </c>
      <c r="E607" s="81">
        <v>2020</v>
      </c>
      <c r="F607" s="78">
        <v>44225</v>
      </c>
      <c r="G607" s="264">
        <v>12</v>
      </c>
      <c r="H607" s="99">
        <v>160</v>
      </c>
      <c r="I607" s="78">
        <v>43762</v>
      </c>
      <c r="J607" s="181">
        <f>SUMIFS(tabConsumoAta[CONSUMIDO],tabConsumoAta[CÓDIGO],tabSaldoAta[[#This Row],[CÓDIGO]],tabConsumoAta[ATA],tabSaldoAta[[#This Row],[CHAVE]])</f>
        <v>0</v>
      </c>
      <c r="K607" s="181">
        <f>SUMIFS(tabAtaCessão[QUANTIDADE],tabAtaCessão[CÓDIGO],tabSaldoAta[[#This Row],[CÓDIGO]],tabAtaCessão[ATA],tabSaldoAta[[#This Row],[CHAVE]])</f>
        <v>0</v>
      </c>
      <c r="L607" s="162">
        <f>tabSaldoAta[[#This Row],[ESTIMATIVA]] - tabSaldoAta[[#This Row],[CONSUMO]] - tabSaldoAta[[#This Row],[CESSÃO]]</f>
        <v>160</v>
      </c>
      <c r="M607" s="92" t="s">
        <v>1551</v>
      </c>
      <c r="N607" s="93">
        <v>43873.352060185185</v>
      </c>
      <c r="O607" s="34" t="s">
        <v>1555</v>
      </c>
    </row>
    <row r="608" spans="1:15" hidden="1" x14ac:dyDescent="0.3">
      <c r="A608" s="77">
        <v>88727</v>
      </c>
      <c r="B608" s="83" t="str">
        <f>VLOOKUP(tabSaldoAta[[#This Row],[CÓDIGO]],tabEstimativa[#Data],2,FALSE)</f>
        <v>DISJUNTOR NORMA DIN CURVA C PADRAO, BIPOLAR, 20 AMPERES</v>
      </c>
      <c r="C608" s="82" t="s">
        <v>1698</v>
      </c>
      <c r="D608" s="90">
        <v>2</v>
      </c>
      <c r="E608" s="91">
        <v>2019</v>
      </c>
      <c r="F608" s="78">
        <v>43831</v>
      </c>
      <c r="G608" s="264">
        <v>12</v>
      </c>
      <c r="H608" s="99">
        <v>200</v>
      </c>
      <c r="I608" s="78">
        <v>43319</v>
      </c>
      <c r="J608" s="181">
        <f>SUMIFS(tabConsumoAta[CONSUMIDO],tabConsumoAta[CÓDIGO],tabSaldoAta[[#This Row],[CÓDIGO]],tabConsumoAta[ATA],tabSaldoAta[[#This Row],[CHAVE]])</f>
        <v>0</v>
      </c>
      <c r="K608" s="181">
        <f>SUMIFS(tabAtaCessão[QUANTIDADE],tabAtaCessão[CÓDIGO],tabSaldoAta[[#This Row],[CÓDIGO]],tabAtaCessão[ATA],tabSaldoAta[[#This Row],[CHAVE]])</f>
        <v>0</v>
      </c>
      <c r="L608" s="162">
        <f>tabSaldoAta[[#This Row],[ESTIMATIVA]] - tabSaldoAta[[#This Row],[CONSUMO]] - tabSaldoAta[[#This Row],[CESSÃO]]</f>
        <v>200</v>
      </c>
      <c r="M608" s="92" t="s">
        <v>1551</v>
      </c>
      <c r="N608" s="93">
        <v>43684.621898148151</v>
      </c>
      <c r="O608" s="34" t="str">
        <f>"*"</f>
        <v>*</v>
      </c>
    </row>
    <row r="609" spans="1:15" hidden="1" x14ac:dyDescent="0.3">
      <c r="A609" s="77">
        <v>88727</v>
      </c>
      <c r="B609" s="83" t="str">
        <f>VLOOKUP(tabSaldoAta[[#This Row],[CÓDIGO]],tabEstimativa[#Data],2,FALSE)</f>
        <v>DISJUNTOR NORMA DIN CURVA C PADRAO, BIPOLAR, 20 AMPERES</v>
      </c>
      <c r="C609" s="82" t="s">
        <v>3322</v>
      </c>
      <c r="D609" s="80" t="s">
        <v>3323</v>
      </c>
      <c r="E609" s="81">
        <v>2020</v>
      </c>
      <c r="F609" s="78">
        <v>44225</v>
      </c>
      <c r="G609" s="264">
        <v>12</v>
      </c>
      <c r="H609" s="99">
        <v>200</v>
      </c>
      <c r="I609" s="78">
        <v>43762</v>
      </c>
      <c r="J609" s="181">
        <f>SUMIFS(tabConsumoAta[CONSUMIDO],tabConsumoAta[CÓDIGO],tabSaldoAta[[#This Row],[CÓDIGO]],tabConsumoAta[ATA],tabSaldoAta[[#This Row],[CHAVE]])</f>
        <v>0</v>
      </c>
      <c r="K609" s="181">
        <f>SUMIFS(tabAtaCessão[QUANTIDADE],tabAtaCessão[CÓDIGO],tabSaldoAta[[#This Row],[CÓDIGO]],tabAtaCessão[ATA],tabSaldoAta[[#This Row],[CHAVE]])</f>
        <v>0</v>
      </c>
      <c r="L609" s="162">
        <f>tabSaldoAta[[#This Row],[ESTIMATIVA]] - tabSaldoAta[[#This Row],[CONSUMO]] - tabSaldoAta[[#This Row],[CESSÃO]]</f>
        <v>200</v>
      </c>
      <c r="M609" s="92" t="s">
        <v>1551</v>
      </c>
      <c r="N609" s="93">
        <v>43873.352060185185</v>
      </c>
      <c r="O609" s="34" t="s">
        <v>1555</v>
      </c>
    </row>
    <row r="610" spans="1:15" hidden="1" x14ac:dyDescent="0.3">
      <c r="A610" s="77">
        <v>88728</v>
      </c>
      <c r="B610" s="83" t="str">
        <f>VLOOKUP(tabSaldoAta[[#This Row],[CÓDIGO]],tabEstimativa[#Data],2,FALSE)</f>
        <v xml:space="preserve">DISJUNTOR NORMA DIN CURVA C PADRÂO, BIPOLAR, 32 AMPERES. </v>
      </c>
      <c r="C610" s="82" t="s">
        <v>1698</v>
      </c>
      <c r="D610" s="90">
        <v>2</v>
      </c>
      <c r="E610" s="91">
        <v>2019</v>
      </c>
      <c r="F610" s="78">
        <v>43831</v>
      </c>
      <c r="G610" s="264">
        <v>12</v>
      </c>
      <c r="H610" s="99">
        <v>200</v>
      </c>
      <c r="I610" s="78">
        <v>43319</v>
      </c>
      <c r="J610" s="181">
        <f>SUMIFS(tabConsumoAta[CONSUMIDO],tabConsumoAta[CÓDIGO],tabSaldoAta[[#This Row],[CÓDIGO]],tabConsumoAta[ATA],tabSaldoAta[[#This Row],[CHAVE]])</f>
        <v>442</v>
      </c>
      <c r="K610" s="181">
        <f>SUMIFS(tabAtaCessão[QUANTIDADE],tabAtaCessão[CÓDIGO],tabSaldoAta[[#This Row],[CÓDIGO]],tabAtaCessão[ATA],tabSaldoAta[[#This Row],[CHAVE]])</f>
        <v>0</v>
      </c>
      <c r="L610" s="162">
        <f>tabSaldoAta[[#This Row],[ESTIMATIVA]] - tabSaldoAta[[#This Row],[CONSUMO]] - tabSaldoAta[[#This Row],[CESSÃO]]</f>
        <v>-242</v>
      </c>
      <c r="M610" s="92" t="s">
        <v>1551</v>
      </c>
      <c r="N610" s="93">
        <v>43684.621898148151</v>
      </c>
      <c r="O610" s="34" t="str">
        <f>"*"</f>
        <v>*</v>
      </c>
    </row>
    <row r="611" spans="1:15" hidden="1" x14ac:dyDescent="0.3">
      <c r="A611" s="77">
        <v>88728</v>
      </c>
      <c r="B611" s="83" t="str">
        <f>VLOOKUP(tabSaldoAta[[#This Row],[CÓDIGO]],tabEstimativa[#Data],2,FALSE)</f>
        <v xml:space="preserve">DISJUNTOR NORMA DIN CURVA C PADRÂO, BIPOLAR, 32 AMPERES. </v>
      </c>
      <c r="C611" s="82" t="s">
        <v>3322</v>
      </c>
      <c r="D611" s="80" t="s">
        <v>3323</v>
      </c>
      <c r="E611" s="81">
        <v>2020</v>
      </c>
      <c r="F611" s="78">
        <v>44225</v>
      </c>
      <c r="G611" s="264">
        <v>12</v>
      </c>
      <c r="H611" s="99">
        <v>150</v>
      </c>
      <c r="I611" s="78">
        <v>43762</v>
      </c>
      <c r="J611" s="181">
        <f>SUMIFS(tabConsumoAta[CONSUMIDO],tabConsumoAta[CÓDIGO],tabSaldoAta[[#This Row],[CÓDIGO]],tabConsumoAta[ATA],tabSaldoAta[[#This Row],[CHAVE]])</f>
        <v>0</v>
      </c>
      <c r="K611" s="181">
        <f>SUMIFS(tabAtaCessão[QUANTIDADE],tabAtaCessão[CÓDIGO],tabSaldoAta[[#This Row],[CÓDIGO]],tabAtaCessão[ATA],tabSaldoAta[[#This Row],[CHAVE]])</f>
        <v>0</v>
      </c>
      <c r="L611" s="162">
        <f>tabSaldoAta[[#This Row],[ESTIMATIVA]] - tabSaldoAta[[#This Row],[CONSUMO]] - tabSaldoAta[[#This Row],[CESSÃO]]</f>
        <v>150</v>
      </c>
      <c r="M611" s="92" t="s">
        <v>1551</v>
      </c>
      <c r="N611" s="93">
        <v>43873.352060185185</v>
      </c>
      <c r="O611" s="34" t="s">
        <v>1555</v>
      </c>
    </row>
    <row r="612" spans="1:15" hidden="1" x14ac:dyDescent="0.3">
      <c r="A612" s="77">
        <v>88729</v>
      </c>
      <c r="B612" s="83" t="str">
        <f>VLOOKUP(tabSaldoAta[[#This Row],[CÓDIGO]],tabEstimativa[#Data],2,FALSE)</f>
        <v>DISJUNTOR NORMA DIN CURVA C PADRAO, BIPOLAR, 40 AMPERES</v>
      </c>
      <c r="C612" s="82" t="s">
        <v>1698</v>
      </c>
      <c r="D612" s="90">
        <v>2</v>
      </c>
      <c r="E612" s="91">
        <v>2019</v>
      </c>
      <c r="F612" s="78">
        <v>43831</v>
      </c>
      <c r="G612" s="264">
        <v>12</v>
      </c>
      <c r="H612" s="99">
        <v>100</v>
      </c>
      <c r="I612" s="78">
        <v>43319</v>
      </c>
      <c r="J612" s="181">
        <f>SUMIFS(tabConsumoAta[CONSUMIDO],tabConsumoAta[CÓDIGO],tabSaldoAta[[#This Row],[CÓDIGO]],tabConsumoAta[ATA],tabSaldoAta[[#This Row],[CHAVE]])</f>
        <v>0</v>
      </c>
      <c r="K612" s="181">
        <f>SUMIFS(tabAtaCessão[QUANTIDADE],tabAtaCessão[CÓDIGO],tabSaldoAta[[#This Row],[CÓDIGO]],tabAtaCessão[ATA],tabSaldoAta[[#This Row],[CHAVE]])</f>
        <v>8</v>
      </c>
      <c r="L612" s="162">
        <f>tabSaldoAta[[#This Row],[ESTIMATIVA]] - tabSaldoAta[[#This Row],[CONSUMO]] - tabSaldoAta[[#This Row],[CESSÃO]]</f>
        <v>92</v>
      </c>
      <c r="M612" s="92" t="s">
        <v>1551</v>
      </c>
      <c r="N612" s="93">
        <v>43684.621898148151</v>
      </c>
      <c r="O612" s="34" t="str">
        <f>"*"</f>
        <v>*</v>
      </c>
    </row>
    <row r="613" spans="1:15" hidden="1" x14ac:dyDescent="0.3">
      <c r="A613" s="77">
        <v>88729</v>
      </c>
      <c r="B613" s="83" t="str">
        <f>VLOOKUP(tabSaldoAta[[#This Row],[CÓDIGO]],tabEstimativa[#Data],2,FALSE)</f>
        <v>DISJUNTOR NORMA DIN CURVA C PADRAO, BIPOLAR, 40 AMPERES</v>
      </c>
      <c r="C613" s="82" t="s">
        <v>3322</v>
      </c>
      <c r="D613" s="80" t="s">
        <v>3323</v>
      </c>
      <c r="E613" s="81">
        <v>2020</v>
      </c>
      <c r="F613" s="78">
        <v>44225</v>
      </c>
      <c r="G613" s="264">
        <v>12</v>
      </c>
      <c r="H613" s="99">
        <v>100</v>
      </c>
      <c r="I613" s="78">
        <v>43762</v>
      </c>
      <c r="J613" s="181">
        <f>SUMIFS(tabConsumoAta[CONSUMIDO],tabConsumoAta[CÓDIGO],tabSaldoAta[[#This Row],[CÓDIGO]],tabConsumoAta[ATA],tabSaldoAta[[#This Row],[CHAVE]])</f>
        <v>0</v>
      </c>
      <c r="K613" s="181">
        <f>SUMIFS(tabAtaCessão[QUANTIDADE],tabAtaCessão[CÓDIGO],tabSaldoAta[[#This Row],[CÓDIGO]],tabAtaCessão[ATA],tabSaldoAta[[#This Row],[CHAVE]])</f>
        <v>0</v>
      </c>
      <c r="L613" s="162">
        <f>tabSaldoAta[[#This Row],[ESTIMATIVA]] - tabSaldoAta[[#This Row],[CONSUMO]] - tabSaldoAta[[#This Row],[CESSÃO]]</f>
        <v>100</v>
      </c>
      <c r="M613" s="92" t="s">
        <v>1551</v>
      </c>
      <c r="N613" s="93">
        <v>43873.352060185185</v>
      </c>
      <c r="O613" s="34" t="s">
        <v>1555</v>
      </c>
    </row>
    <row r="614" spans="1:15" hidden="1" x14ac:dyDescent="0.3">
      <c r="A614" s="77">
        <v>88730</v>
      </c>
      <c r="B614" s="83" t="str">
        <f>VLOOKUP(tabSaldoAta[[#This Row],[CÓDIGO]],tabEstimativa[#Data],2,FALSE)</f>
        <v xml:space="preserve">DISJUNTOR NORMA DIN CURVA C PADRÃO, BIPOLAR, 50 AMPERES. </v>
      </c>
      <c r="C614" s="82" t="s">
        <v>1698</v>
      </c>
      <c r="D614" s="90">
        <v>2</v>
      </c>
      <c r="E614" s="91">
        <v>2019</v>
      </c>
      <c r="F614" s="78">
        <v>43831</v>
      </c>
      <c r="G614" s="264">
        <v>12</v>
      </c>
      <c r="H614" s="99">
        <v>50</v>
      </c>
      <c r="I614" s="78">
        <v>43319</v>
      </c>
      <c r="J614" s="181">
        <f>SUMIFS(tabConsumoAta[CONSUMIDO],tabConsumoAta[CÓDIGO],tabSaldoAta[[#This Row],[CÓDIGO]],tabConsumoAta[ATA],tabSaldoAta[[#This Row],[CHAVE]])</f>
        <v>50</v>
      </c>
      <c r="K614" s="181">
        <f>SUMIFS(tabAtaCessão[QUANTIDADE],tabAtaCessão[CÓDIGO],tabSaldoAta[[#This Row],[CÓDIGO]],tabAtaCessão[ATA],tabSaldoAta[[#This Row],[CHAVE]])</f>
        <v>0</v>
      </c>
      <c r="L614" s="162">
        <f>tabSaldoAta[[#This Row],[ESTIMATIVA]] - tabSaldoAta[[#This Row],[CONSUMO]] - tabSaldoAta[[#This Row],[CESSÃO]]</f>
        <v>0</v>
      </c>
      <c r="M614" s="92" t="s">
        <v>1551</v>
      </c>
      <c r="N614" s="93">
        <v>43684.621898148151</v>
      </c>
      <c r="O614" s="34" t="str">
        <f>"*"</f>
        <v>*</v>
      </c>
    </row>
    <row r="615" spans="1:15" hidden="1" x14ac:dyDescent="0.3">
      <c r="A615" s="77">
        <v>88730</v>
      </c>
      <c r="B615" s="83" t="str">
        <f>VLOOKUP(tabSaldoAta[[#This Row],[CÓDIGO]],tabEstimativa[#Data],2,FALSE)</f>
        <v xml:space="preserve">DISJUNTOR NORMA DIN CURVA C PADRÃO, BIPOLAR, 50 AMPERES. </v>
      </c>
      <c r="C615" s="82" t="s">
        <v>3322</v>
      </c>
      <c r="D615" s="80" t="s">
        <v>3323</v>
      </c>
      <c r="E615" s="81">
        <v>2020</v>
      </c>
      <c r="F615" s="78">
        <v>44225</v>
      </c>
      <c r="G615" s="264">
        <v>12</v>
      </c>
      <c r="H615" s="99">
        <v>50</v>
      </c>
      <c r="I615" s="78">
        <v>43762</v>
      </c>
      <c r="J615" s="181">
        <f>SUMIFS(tabConsumoAta[CONSUMIDO],tabConsumoAta[CÓDIGO],tabSaldoAta[[#This Row],[CÓDIGO]],tabConsumoAta[ATA],tabSaldoAta[[#This Row],[CHAVE]])</f>
        <v>0</v>
      </c>
      <c r="K615" s="181">
        <f>SUMIFS(tabAtaCessão[QUANTIDADE],tabAtaCessão[CÓDIGO],tabSaldoAta[[#This Row],[CÓDIGO]],tabAtaCessão[ATA],tabSaldoAta[[#This Row],[CHAVE]])</f>
        <v>0</v>
      </c>
      <c r="L615" s="162">
        <f>tabSaldoAta[[#This Row],[ESTIMATIVA]] - tabSaldoAta[[#This Row],[CONSUMO]] - tabSaldoAta[[#This Row],[CESSÃO]]</f>
        <v>50</v>
      </c>
      <c r="M615" s="92" t="s">
        <v>1551</v>
      </c>
      <c r="N615" s="93">
        <v>43873.352060185185</v>
      </c>
      <c r="O615" s="34" t="s">
        <v>1555</v>
      </c>
    </row>
    <row r="616" spans="1:15" hidden="1" x14ac:dyDescent="0.3">
      <c r="A616" s="77">
        <v>88732</v>
      </c>
      <c r="B616" s="83" t="str">
        <f>VLOOKUP(tabSaldoAta[[#This Row],[CÓDIGO]],tabEstimativa[#Data],2,FALSE)</f>
        <v xml:space="preserve">DISJUNTOR NORMA DIN CURVA C PADRÃO, TRIPOLAR, 20 AMPERES. </v>
      </c>
      <c r="C616" s="82" t="s">
        <v>1698</v>
      </c>
      <c r="D616" s="90">
        <v>2</v>
      </c>
      <c r="E616" s="91">
        <v>2019</v>
      </c>
      <c r="F616" s="78">
        <v>43831</v>
      </c>
      <c r="G616" s="264">
        <v>12</v>
      </c>
      <c r="H616" s="99">
        <v>40</v>
      </c>
      <c r="I616" s="78">
        <v>43319</v>
      </c>
      <c r="J616" s="181">
        <f>SUMIFS(tabConsumoAta[CONSUMIDO],tabConsumoAta[CÓDIGO],tabSaldoAta[[#This Row],[CÓDIGO]],tabConsumoAta[ATA],tabSaldoAta[[#This Row],[CHAVE]])</f>
        <v>0</v>
      </c>
      <c r="K616" s="181">
        <f>SUMIFS(tabAtaCessão[QUANTIDADE],tabAtaCessão[CÓDIGO],tabSaldoAta[[#This Row],[CÓDIGO]],tabAtaCessão[ATA],tabSaldoAta[[#This Row],[CHAVE]])</f>
        <v>0</v>
      </c>
      <c r="L616" s="162">
        <f>tabSaldoAta[[#This Row],[ESTIMATIVA]] - tabSaldoAta[[#This Row],[CONSUMO]] - tabSaldoAta[[#This Row],[CESSÃO]]</f>
        <v>40</v>
      </c>
      <c r="M616" s="92" t="s">
        <v>1551</v>
      </c>
      <c r="N616" s="93">
        <v>43684.621898148151</v>
      </c>
      <c r="O616" s="34" t="str">
        <f>"*"</f>
        <v>*</v>
      </c>
    </row>
    <row r="617" spans="1:15" hidden="1" x14ac:dyDescent="0.3">
      <c r="A617" s="77">
        <v>88732</v>
      </c>
      <c r="B617" s="83" t="str">
        <f>VLOOKUP(tabSaldoAta[[#This Row],[CÓDIGO]],tabEstimativa[#Data],2,FALSE)</f>
        <v xml:space="preserve">DISJUNTOR NORMA DIN CURVA C PADRÃO, TRIPOLAR, 20 AMPERES. </v>
      </c>
      <c r="C617" s="82" t="s">
        <v>3322</v>
      </c>
      <c r="D617" s="80" t="s">
        <v>3323</v>
      </c>
      <c r="E617" s="81">
        <v>2020</v>
      </c>
      <c r="F617" s="78">
        <v>44225</v>
      </c>
      <c r="G617" s="264">
        <v>12</v>
      </c>
      <c r="H617" s="99">
        <v>130</v>
      </c>
      <c r="I617" s="78">
        <v>43762</v>
      </c>
      <c r="J617" s="181">
        <f>SUMIFS(tabConsumoAta[CONSUMIDO],tabConsumoAta[CÓDIGO],tabSaldoAta[[#This Row],[CÓDIGO]],tabConsumoAta[ATA],tabSaldoAta[[#This Row],[CHAVE]])</f>
        <v>40</v>
      </c>
      <c r="K617" s="181">
        <f>SUMIFS(tabAtaCessão[QUANTIDADE],tabAtaCessão[CÓDIGO],tabSaldoAta[[#This Row],[CÓDIGO]],tabAtaCessão[ATA],tabSaldoAta[[#This Row],[CHAVE]])</f>
        <v>0</v>
      </c>
      <c r="L617" s="162">
        <f>tabSaldoAta[[#This Row],[ESTIMATIVA]] - tabSaldoAta[[#This Row],[CONSUMO]] - tabSaldoAta[[#This Row],[CESSÃO]]</f>
        <v>90</v>
      </c>
      <c r="M617" s="92" t="s">
        <v>1551</v>
      </c>
      <c r="N617" s="93">
        <v>43873.352060185185</v>
      </c>
      <c r="O617" s="34" t="s">
        <v>1555</v>
      </c>
    </row>
    <row r="618" spans="1:15" hidden="1" x14ac:dyDescent="0.3">
      <c r="A618" s="77">
        <v>88733</v>
      </c>
      <c r="B618" s="83" t="str">
        <f>VLOOKUP(tabSaldoAta[[#This Row],[CÓDIGO]],tabEstimativa[#Data],2,FALSE)</f>
        <v>DISJUNTOR NORMA DIN CURVA C PADRAO, TRIPOLAR, 32 AMPERES</v>
      </c>
      <c r="C618" s="82" t="s">
        <v>1698</v>
      </c>
      <c r="D618" s="90">
        <v>2</v>
      </c>
      <c r="E618" s="91">
        <v>2019</v>
      </c>
      <c r="F618" s="78">
        <v>43831</v>
      </c>
      <c r="G618" s="264">
        <v>12</v>
      </c>
      <c r="H618" s="99">
        <v>15</v>
      </c>
      <c r="I618" s="78">
        <v>43319</v>
      </c>
      <c r="J618" s="181">
        <f>SUMIFS(tabConsumoAta[CONSUMIDO],tabConsumoAta[CÓDIGO],tabSaldoAta[[#This Row],[CÓDIGO]],tabConsumoAta[ATA],tabSaldoAta[[#This Row],[CHAVE]])</f>
        <v>0</v>
      </c>
      <c r="K618" s="181">
        <f>SUMIFS(tabAtaCessão[QUANTIDADE],tabAtaCessão[CÓDIGO],tabSaldoAta[[#This Row],[CÓDIGO]],tabAtaCessão[ATA],tabSaldoAta[[#This Row],[CHAVE]])</f>
        <v>0</v>
      </c>
      <c r="L618" s="162">
        <f>tabSaldoAta[[#This Row],[ESTIMATIVA]] - tabSaldoAta[[#This Row],[CONSUMO]] - tabSaldoAta[[#This Row],[CESSÃO]]</f>
        <v>15</v>
      </c>
      <c r="M618" s="92" t="s">
        <v>1551</v>
      </c>
      <c r="N618" s="93">
        <v>43684.621898148151</v>
      </c>
      <c r="O618" s="34" t="str">
        <f>"*"</f>
        <v>*</v>
      </c>
    </row>
    <row r="619" spans="1:15" hidden="1" x14ac:dyDescent="0.3">
      <c r="A619" s="77">
        <v>88733</v>
      </c>
      <c r="B619" s="83" t="str">
        <f>VLOOKUP(tabSaldoAta[[#This Row],[CÓDIGO]],tabEstimativa[#Data],2,FALSE)</f>
        <v>DISJUNTOR NORMA DIN CURVA C PADRAO, TRIPOLAR, 32 AMPERES</v>
      </c>
      <c r="C619" s="82" t="s">
        <v>3322</v>
      </c>
      <c r="D619" s="80" t="s">
        <v>3323</v>
      </c>
      <c r="E619" s="81">
        <v>2020</v>
      </c>
      <c r="F619" s="78">
        <v>44225</v>
      </c>
      <c r="G619" s="264">
        <v>12</v>
      </c>
      <c r="H619" s="99">
        <v>70</v>
      </c>
      <c r="I619" s="78">
        <v>43762</v>
      </c>
      <c r="J619" s="181">
        <f>SUMIFS(tabConsumoAta[CONSUMIDO],tabConsumoAta[CÓDIGO],tabSaldoAta[[#This Row],[CÓDIGO]],tabConsumoAta[ATA],tabSaldoAta[[#This Row],[CHAVE]])</f>
        <v>0</v>
      </c>
      <c r="K619" s="181">
        <f>SUMIFS(tabAtaCessão[QUANTIDADE],tabAtaCessão[CÓDIGO],tabSaldoAta[[#This Row],[CÓDIGO]],tabAtaCessão[ATA],tabSaldoAta[[#This Row],[CHAVE]])</f>
        <v>0</v>
      </c>
      <c r="L619" s="162">
        <f>tabSaldoAta[[#This Row],[ESTIMATIVA]] - tabSaldoAta[[#This Row],[CONSUMO]] - tabSaldoAta[[#This Row],[CESSÃO]]</f>
        <v>70</v>
      </c>
      <c r="M619" s="92" t="s">
        <v>1551</v>
      </c>
      <c r="N619" s="93">
        <v>43873.354143518518</v>
      </c>
      <c r="O619" s="34" t="s">
        <v>1555</v>
      </c>
    </row>
    <row r="620" spans="1:15" hidden="1" x14ac:dyDescent="0.3">
      <c r="A620" s="77">
        <v>88734</v>
      </c>
      <c r="B620" s="83" t="str">
        <f>VLOOKUP(tabSaldoAta[[#This Row],[CÓDIGO]],tabEstimativa[#Data],2,FALSE)</f>
        <v>DISJUNTOR NORMA DIN CURVA C PADRAO, TRIPOLAR, 40 AMPERES</v>
      </c>
      <c r="C620" s="82" t="s">
        <v>1698</v>
      </c>
      <c r="D620" s="90">
        <v>2</v>
      </c>
      <c r="E620" s="91">
        <v>2019</v>
      </c>
      <c r="F620" s="78">
        <v>43831</v>
      </c>
      <c r="G620" s="264">
        <v>12</v>
      </c>
      <c r="H620" s="99">
        <v>20</v>
      </c>
      <c r="I620" s="78">
        <v>43319</v>
      </c>
      <c r="J620" s="181">
        <f>SUMIFS(tabConsumoAta[CONSUMIDO],tabConsumoAta[CÓDIGO],tabSaldoAta[[#This Row],[CÓDIGO]],tabConsumoAta[ATA],tabSaldoAta[[#This Row],[CHAVE]])</f>
        <v>0</v>
      </c>
      <c r="K620" s="181">
        <f>SUMIFS(tabAtaCessão[QUANTIDADE],tabAtaCessão[CÓDIGO],tabSaldoAta[[#This Row],[CÓDIGO]],tabAtaCessão[ATA],tabSaldoAta[[#This Row],[CHAVE]])</f>
        <v>0</v>
      </c>
      <c r="L620" s="162">
        <f>tabSaldoAta[[#This Row],[ESTIMATIVA]] - tabSaldoAta[[#This Row],[CONSUMO]] - tabSaldoAta[[#This Row],[CESSÃO]]</f>
        <v>20</v>
      </c>
      <c r="M620" s="92" t="s">
        <v>1551</v>
      </c>
      <c r="N620" s="93">
        <v>43684.621898148151</v>
      </c>
      <c r="O620" s="34" t="str">
        <f>"*"</f>
        <v>*</v>
      </c>
    </row>
    <row r="621" spans="1:15" hidden="1" x14ac:dyDescent="0.3">
      <c r="A621" s="77">
        <v>88734</v>
      </c>
      <c r="B621" s="83" t="str">
        <f>VLOOKUP(tabSaldoAta[[#This Row],[CÓDIGO]],tabEstimativa[#Data],2,FALSE)</f>
        <v>DISJUNTOR NORMA DIN CURVA C PADRAO, TRIPOLAR, 40 AMPERES</v>
      </c>
      <c r="C621" s="82" t="s">
        <v>3322</v>
      </c>
      <c r="D621" s="80" t="s">
        <v>3323</v>
      </c>
      <c r="E621" s="81">
        <v>2020</v>
      </c>
      <c r="F621" s="78">
        <v>44225</v>
      </c>
      <c r="G621" s="264">
        <v>12</v>
      </c>
      <c r="H621" s="99">
        <v>100</v>
      </c>
      <c r="I621" s="78">
        <v>43762</v>
      </c>
      <c r="J621" s="181">
        <f>SUMIFS(tabConsumoAta[CONSUMIDO],tabConsumoAta[CÓDIGO],tabSaldoAta[[#This Row],[CÓDIGO]],tabConsumoAta[ATA],tabSaldoAta[[#This Row],[CHAVE]])</f>
        <v>30</v>
      </c>
      <c r="K621" s="181">
        <f>SUMIFS(tabAtaCessão[QUANTIDADE],tabAtaCessão[CÓDIGO],tabSaldoAta[[#This Row],[CÓDIGO]],tabAtaCessão[ATA],tabSaldoAta[[#This Row],[CHAVE]])</f>
        <v>0</v>
      </c>
      <c r="L621" s="162">
        <f>tabSaldoAta[[#This Row],[ESTIMATIVA]] - tabSaldoAta[[#This Row],[CONSUMO]] - tabSaldoAta[[#This Row],[CESSÃO]]</f>
        <v>70</v>
      </c>
      <c r="M621" s="92" t="s">
        <v>1551</v>
      </c>
      <c r="N621" s="93">
        <v>43873.354143518518</v>
      </c>
      <c r="O621" s="34" t="s">
        <v>1555</v>
      </c>
    </row>
    <row r="622" spans="1:15" hidden="1" x14ac:dyDescent="0.3">
      <c r="A622" s="77">
        <v>88735</v>
      </c>
      <c r="B622" s="83" t="str">
        <f>VLOOKUP(tabSaldoAta[[#This Row],[CÓDIGO]],tabEstimativa[#Data],2,FALSE)</f>
        <v>DISJUNTOR NORMA DIN CURVA C PADRAO, TRIPOLAR, 50 AMPERES</v>
      </c>
      <c r="C622" s="82" t="s">
        <v>1698</v>
      </c>
      <c r="D622" s="80" t="s">
        <v>2083</v>
      </c>
      <c r="E622" s="81">
        <v>2019</v>
      </c>
      <c r="F622" s="78">
        <v>43831</v>
      </c>
      <c r="G622" s="264">
        <v>12</v>
      </c>
      <c r="H622" s="99">
        <v>50</v>
      </c>
      <c r="I622" s="78">
        <v>43762</v>
      </c>
      <c r="J622" s="181">
        <f>SUMIFS(tabConsumoAta[CONSUMIDO],tabConsumoAta[CÓDIGO],tabSaldoAta[[#This Row],[CÓDIGO]],tabConsumoAta[ATA],tabSaldoAta[[#This Row],[CHAVE]])</f>
        <v>0</v>
      </c>
      <c r="K622" s="181">
        <f>SUMIFS(tabAtaCessão[QUANTIDADE],tabAtaCessão[CÓDIGO],tabSaldoAta[[#This Row],[CÓDIGO]],tabAtaCessão[ATA],tabSaldoAta[[#This Row],[CHAVE]])</f>
        <v>0</v>
      </c>
      <c r="L622" s="162">
        <f>tabSaldoAta[[#This Row],[ESTIMATIVA]] - tabSaldoAta[[#This Row],[CONSUMO]] - tabSaldoAta[[#This Row],[CESSÃO]]</f>
        <v>50</v>
      </c>
      <c r="M622" s="92" t="s">
        <v>1551</v>
      </c>
      <c r="N622" s="93">
        <v>43809.351099537038</v>
      </c>
      <c r="O622" s="34" t="s">
        <v>1555</v>
      </c>
    </row>
    <row r="623" spans="1:15" hidden="1" x14ac:dyDescent="0.3">
      <c r="A623" s="77">
        <v>88735</v>
      </c>
      <c r="B623" s="83" t="str">
        <f>VLOOKUP(tabSaldoAta[[#This Row],[CÓDIGO]],tabEstimativa[#Data],2,FALSE)</f>
        <v>DISJUNTOR NORMA DIN CURVA C PADRAO, TRIPOLAR, 50 AMPERES</v>
      </c>
      <c r="C623" s="82" t="s">
        <v>3322</v>
      </c>
      <c r="D623" s="80" t="s">
        <v>3323</v>
      </c>
      <c r="E623" s="81">
        <v>2020</v>
      </c>
      <c r="F623" s="78">
        <v>44225</v>
      </c>
      <c r="G623" s="264">
        <v>12</v>
      </c>
      <c r="H623" s="99">
        <v>100</v>
      </c>
      <c r="I623" s="78">
        <v>43762</v>
      </c>
      <c r="J623" s="181">
        <f>SUMIFS(tabConsumoAta[CONSUMIDO],tabConsumoAta[CÓDIGO],tabSaldoAta[[#This Row],[CÓDIGO]],tabConsumoAta[ATA],tabSaldoAta[[#This Row],[CHAVE]])</f>
        <v>0</v>
      </c>
      <c r="K623" s="181">
        <f>SUMIFS(tabAtaCessão[QUANTIDADE],tabAtaCessão[CÓDIGO],tabSaldoAta[[#This Row],[CÓDIGO]],tabAtaCessão[ATA],tabSaldoAta[[#This Row],[CHAVE]])</f>
        <v>0</v>
      </c>
      <c r="L623" s="162">
        <f>tabSaldoAta[[#This Row],[ESTIMATIVA]] - tabSaldoAta[[#This Row],[CONSUMO]] - tabSaldoAta[[#This Row],[CESSÃO]]</f>
        <v>100</v>
      </c>
      <c r="M623" s="92" t="s">
        <v>1551</v>
      </c>
      <c r="N623" s="93">
        <v>43873.37226851852</v>
      </c>
      <c r="O623" s="34" t="s">
        <v>1555</v>
      </c>
    </row>
    <row r="624" spans="1:15" hidden="1" x14ac:dyDescent="0.3">
      <c r="A624" s="77">
        <v>88740</v>
      </c>
      <c r="B624" s="83" t="str">
        <f>VLOOKUP(tabSaldoAta[[#This Row],[CÓDIGO]],tabEstimativa[#Data],2,FALSE)</f>
        <v xml:space="preserve">DISJUNTOR NORMA DIN CURVA C PADRÃO, BIPOLAR, 63 AMPERES. </v>
      </c>
      <c r="C624" s="82" t="s">
        <v>3322</v>
      </c>
      <c r="D624" s="80" t="s">
        <v>3323</v>
      </c>
      <c r="E624" s="81">
        <v>2020</v>
      </c>
      <c r="F624" s="78">
        <v>44225</v>
      </c>
      <c r="G624" s="264">
        <v>12</v>
      </c>
      <c r="H624" s="99">
        <v>100</v>
      </c>
      <c r="I624" s="78">
        <v>43762</v>
      </c>
      <c r="J624" s="181">
        <f>SUMIFS(tabConsumoAta[CONSUMIDO],tabConsumoAta[CÓDIGO],tabSaldoAta[[#This Row],[CÓDIGO]],tabConsumoAta[ATA],tabSaldoAta[[#This Row],[CHAVE]])</f>
        <v>0</v>
      </c>
      <c r="K624" s="181">
        <f>SUMIFS(tabAtaCessão[QUANTIDADE],tabAtaCessão[CÓDIGO],tabSaldoAta[[#This Row],[CÓDIGO]],tabAtaCessão[ATA],tabSaldoAta[[#This Row],[CHAVE]])</f>
        <v>0</v>
      </c>
      <c r="L624" s="162">
        <f>tabSaldoAta[[#This Row],[ESTIMATIVA]] - tabSaldoAta[[#This Row],[CONSUMO]] - tabSaldoAta[[#This Row],[CESSÃO]]</f>
        <v>100</v>
      </c>
      <c r="M624" s="92" t="s">
        <v>1551</v>
      </c>
      <c r="N624" s="93">
        <v>43873.352060185185</v>
      </c>
      <c r="O624" s="34" t="s">
        <v>1555</v>
      </c>
    </row>
    <row r="625" spans="1:15" hidden="1" x14ac:dyDescent="0.3">
      <c r="A625" s="77">
        <v>88744</v>
      </c>
      <c r="B625" s="83" t="str">
        <f>VLOOKUP(tabSaldoAta[[#This Row],[CÓDIGO]],tabEstimativa[#Data],2,FALSE)</f>
        <v>DISJUNTOR NORMA DIN CURVA C PADRAO, TRIPOLAR, 63 AMPERES</v>
      </c>
      <c r="C625" s="82" t="s">
        <v>1698</v>
      </c>
      <c r="D625" s="90">
        <v>2</v>
      </c>
      <c r="E625" s="91">
        <v>2019</v>
      </c>
      <c r="F625" s="78">
        <v>43831</v>
      </c>
      <c r="G625" s="264">
        <v>12</v>
      </c>
      <c r="H625" s="99">
        <v>30</v>
      </c>
      <c r="I625" s="78">
        <v>43319</v>
      </c>
      <c r="J625" s="181">
        <f>SUMIFS(tabConsumoAta[CONSUMIDO],tabConsumoAta[CÓDIGO],tabSaldoAta[[#This Row],[CÓDIGO]],tabConsumoAta[ATA],tabSaldoAta[[#This Row],[CHAVE]])</f>
        <v>5</v>
      </c>
      <c r="K625" s="181">
        <f>SUMIFS(tabAtaCessão[QUANTIDADE],tabAtaCessão[CÓDIGO],tabSaldoAta[[#This Row],[CÓDIGO]],tabAtaCessão[ATA],tabSaldoAta[[#This Row],[CHAVE]])</f>
        <v>0</v>
      </c>
      <c r="L625" s="162">
        <f>tabSaldoAta[[#This Row],[ESTIMATIVA]] - tabSaldoAta[[#This Row],[CONSUMO]] - tabSaldoAta[[#This Row],[CESSÃO]]</f>
        <v>25</v>
      </c>
      <c r="M625" s="92" t="s">
        <v>1551</v>
      </c>
      <c r="N625" s="93">
        <v>43684.621898148151</v>
      </c>
      <c r="O625" s="34" t="str">
        <f>"*"</f>
        <v>*</v>
      </c>
    </row>
    <row r="626" spans="1:15" hidden="1" x14ac:dyDescent="0.3">
      <c r="A626" s="77">
        <v>88744</v>
      </c>
      <c r="B626" s="83" t="str">
        <f>VLOOKUP(tabSaldoAta[[#This Row],[CÓDIGO]],tabEstimativa[#Data],2,FALSE)</f>
        <v>DISJUNTOR NORMA DIN CURVA C PADRAO, TRIPOLAR, 63 AMPERES</v>
      </c>
      <c r="C626" s="82" t="s">
        <v>3322</v>
      </c>
      <c r="D626" s="80" t="s">
        <v>3323</v>
      </c>
      <c r="E626" s="81">
        <v>2020</v>
      </c>
      <c r="F626" s="78">
        <v>44225</v>
      </c>
      <c r="G626" s="264">
        <v>12</v>
      </c>
      <c r="H626" s="99">
        <v>30</v>
      </c>
      <c r="I626" s="78">
        <v>43762</v>
      </c>
      <c r="J626" s="181">
        <f>SUMIFS(tabConsumoAta[CONSUMIDO],tabConsumoAta[CÓDIGO],tabSaldoAta[[#This Row],[CÓDIGO]],tabConsumoAta[ATA],tabSaldoAta[[#This Row],[CHAVE]])</f>
        <v>0</v>
      </c>
      <c r="K626" s="181">
        <f>SUMIFS(tabAtaCessão[QUANTIDADE],tabAtaCessão[CÓDIGO],tabSaldoAta[[#This Row],[CÓDIGO]],tabAtaCessão[ATA],tabSaldoAta[[#This Row],[CHAVE]])</f>
        <v>0</v>
      </c>
      <c r="L626" s="162">
        <f>tabSaldoAta[[#This Row],[ESTIMATIVA]] - tabSaldoAta[[#This Row],[CONSUMO]] - tabSaldoAta[[#This Row],[CESSÃO]]</f>
        <v>30</v>
      </c>
      <c r="M626" s="92" t="s">
        <v>1551</v>
      </c>
      <c r="N626" s="93">
        <v>43873.37226851852</v>
      </c>
      <c r="O626" s="34" t="s">
        <v>1555</v>
      </c>
    </row>
    <row r="627" spans="1:15" hidden="1" x14ac:dyDescent="0.3">
      <c r="A627" s="77">
        <v>88745</v>
      </c>
      <c r="B627" s="83" t="str">
        <f>VLOOKUP(tabSaldoAta[[#This Row],[CÓDIGO]],tabEstimativa[#Data],2,FALSE)</f>
        <v xml:space="preserve">DISJUNTOR NORMA DIN CURVA C PADRÃO, TRIPOLAR, 80 AMPERES. </v>
      </c>
      <c r="C627" s="82" t="s">
        <v>1698</v>
      </c>
      <c r="D627" s="90">
        <v>2</v>
      </c>
      <c r="E627" s="91">
        <v>2019</v>
      </c>
      <c r="F627" s="78">
        <v>43831</v>
      </c>
      <c r="G627" s="264">
        <v>12</v>
      </c>
      <c r="H627" s="99">
        <v>20</v>
      </c>
      <c r="I627" s="78">
        <v>43319</v>
      </c>
      <c r="J627" s="181">
        <f>SUMIFS(tabConsumoAta[CONSUMIDO],tabConsumoAta[CÓDIGO],tabSaldoAta[[#This Row],[CÓDIGO]],tabConsumoAta[ATA],tabSaldoAta[[#This Row],[CHAVE]])</f>
        <v>33</v>
      </c>
      <c r="K627" s="181">
        <f>SUMIFS(tabAtaCessão[QUANTIDADE],tabAtaCessão[CÓDIGO],tabSaldoAta[[#This Row],[CÓDIGO]],tabAtaCessão[ATA],tabSaldoAta[[#This Row],[CHAVE]])</f>
        <v>0</v>
      </c>
      <c r="L627" s="162">
        <f>tabSaldoAta[[#This Row],[ESTIMATIVA]] - tabSaldoAta[[#This Row],[CONSUMO]] - tabSaldoAta[[#This Row],[CESSÃO]]</f>
        <v>-13</v>
      </c>
      <c r="M627" s="92" t="s">
        <v>1551</v>
      </c>
      <c r="N627" s="93">
        <v>43684.621898148151</v>
      </c>
      <c r="O627" s="34" t="str">
        <f>"*"</f>
        <v>*</v>
      </c>
    </row>
    <row r="628" spans="1:15" hidden="1" x14ac:dyDescent="0.3">
      <c r="A628" s="77">
        <v>88745</v>
      </c>
      <c r="B628" s="83" t="str">
        <f>VLOOKUP(tabSaldoAta[[#This Row],[CÓDIGO]],tabEstimativa[#Data],2,FALSE)</f>
        <v xml:space="preserve">DISJUNTOR NORMA DIN CURVA C PADRÃO, TRIPOLAR, 80 AMPERES. </v>
      </c>
      <c r="C628" s="82" t="s">
        <v>3322</v>
      </c>
      <c r="D628" s="80" t="s">
        <v>3323</v>
      </c>
      <c r="E628" s="81">
        <v>2020</v>
      </c>
      <c r="F628" s="78">
        <v>44225</v>
      </c>
      <c r="G628" s="264">
        <v>12</v>
      </c>
      <c r="H628" s="99">
        <v>50</v>
      </c>
      <c r="I628" s="78">
        <v>43762</v>
      </c>
      <c r="J628" s="181">
        <f>SUMIFS(tabConsumoAta[CONSUMIDO],tabConsumoAta[CÓDIGO],tabSaldoAta[[#This Row],[CÓDIGO]],tabConsumoAta[ATA],tabSaldoAta[[#This Row],[CHAVE]])</f>
        <v>0</v>
      </c>
      <c r="K628" s="181">
        <f>SUMIFS(tabAtaCessão[QUANTIDADE],tabAtaCessão[CÓDIGO],tabSaldoAta[[#This Row],[CÓDIGO]],tabAtaCessão[ATA],tabSaldoAta[[#This Row],[CHAVE]])</f>
        <v>0</v>
      </c>
      <c r="L628" s="162">
        <f>tabSaldoAta[[#This Row],[ESTIMATIVA]] - tabSaldoAta[[#This Row],[CONSUMO]] - tabSaldoAta[[#This Row],[CESSÃO]]</f>
        <v>50</v>
      </c>
      <c r="M628" s="92" t="s">
        <v>1551</v>
      </c>
      <c r="N628" s="93">
        <v>43873.37226851852</v>
      </c>
      <c r="O628" s="34" t="s">
        <v>1555</v>
      </c>
    </row>
    <row r="629" spans="1:15" hidden="1" x14ac:dyDescent="0.3">
      <c r="A629" s="77">
        <v>88746</v>
      </c>
      <c r="B629" s="83" t="str">
        <f>VLOOKUP(tabSaldoAta[[#This Row],[CÓDIGO]],tabEstimativa[#Data],2,FALSE)</f>
        <v>DISJUNTOR NORMA DIN CURVA C PADRAO, TRIPOLAR, 100 AMPERES</v>
      </c>
      <c r="C629" s="82" t="s">
        <v>1698</v>
      </c>
      <c r="D629" s="90">
        <v>2</v>
      </c>
      <c r="E629" s="91">
        <v>2019</v>
      </c>
      <c r="F629" s="78">
        <v>43831</v>
      </c>
      <c r="G629" s="264">
        <v>12</v>
      </c>
      <c r="H629" s="99">
        <v>10</v>
      </c>
      <c r="I629" s="78">
        <v>43319</v>
      </c>
      <c r="J629" s="181">
        <f>SUMIFS(tabConsumoAta[CONSUMIDO],tabConsumoAta[CÓDIGO],tabSaldoAta[[#This Row],[CÓDIGO]],tabConsumoAta[ATA],tabSaldoAta[[#This Row],[CHAVE]])</f>
        <v>8</v>
      </c>
      <c r="K629" s="181">
        <f>SUMIFS(tabAtaCessão[QUANTIDADE],tabAtaCessão[CÓDIGO],tabSaldoAta[[#This Row],[CÓDIGO]],tabAtaCessão[ATA],tabSaldoAta[[#This Row],[CHAVE]])</f>
        <v>2</v>
      </c>
      <c r="L629" s="162">
        <f>tabSaldoAta[[#This Row],[ESTIMATIVA]] - tabSaldoAta[[#This Row],[CONSUMO]] - tabSaldoAta[[#This Row],[CESSÃO]]</f>
        <v>0</v>
      </c>
      <c r="M629" s="92" t="s">
        <v>1551</v>
      </c>
      <c r="N629" s="93">
        <v>43684.621898148151</v>
      </c>
      <c r="O629" s="34" t="str">
        <f>"*"</f>
        <v>*</v>
      </c>
    </row>
    <row r="630" spans="1:15" hidden="1" x14ac:dyDescent="0.3">
      <c r="A630" s="77">
        <v>88746</v>
      </c>
      <c r="B630" s="83" t="str">
        <f>VLOOKUP(tabSaldoAta[[#This Row],[CÓDIGO]],tabEstimativa[#Data],2,FALSE)</f>
        <v>DISJUNTOR NORMA DIN CURVA C PADRAO, TRIPOLAR, 100 AMPERES</v>
      </c>
      <c r="C630" s="82" t="s">
        <v>3322</v>
      </c>
      <c r="D630" s="80" t="s">
        <v>3323</v>
      </c>
      <c r="E630" s="81">
        <v>2020</v>
      </c>
      <c r="F630" s="78">
        <v>44225</v>
      </c>
      <c r="G630" s="264">
        <v>12</v>
      </c>
      <c r="H630" s="99">
        <v>30</v>
      </c>
      <c r="I630" s="78">
        <v>43762</v>
      </c>
      <c r="J630" s="181">
        <f>SUMIFS(tabConsumoAta[CONSUMIDO],tabConsumoAta[CÓDIGO],tabSaldoAta[[#This Row],[CÓDIGO]],tabConsumoAta[ATA],tabSaldoAta[[#This Row],[CHAVE]])</f>
        <v>0</v>
      </c>
      <c r="K630" s="181">
        <f>SUMIFS(tabAtaCessão[QUANTIDADE],tabAtaCessão[CÓDIGO],tabSaldoAta[[#This Row],[CÓDIGO]],tabAtaCessão[ATA],tabSaldoAta[[#This Row],[CHAVE]])</f>
        <v>0</v>
      </c>
      <c r="L630" s="162">
        <f>tabSaldoAta[[#This Row],[ESTIMATIVA]] - tabSaldoAta[[#This Row],[CONSUMO]] - tabSaldoAta[[#This Row],[CESSÃO]]</f>
        <v>30</v>
      </c>
      <c r="M630" s="92" t="s">
        <v>1551</v>
      </c>
      <c r="N630" s="93">
        <v>43873.352060185185</v>
      </c>
      <c r="O630" s="34" t="s">
        <v>1555</v>
      </c>
    </row>
    <row r="631" spans="1:15" hidden="1" x14ac:dyDescent="0.3">
      <c r="A631" s="77">
        <v>88747</v>
      </c>
      <c r="B631" s="83" t="str">
        <f>VLOOKUP(tabSaldoAta[[#This Row],[CÓDIGO]],tabEstimativa[#Data],2,FALSE)</f>
        <v>DISJUNTOR NORMA DIN CURVA C PADRAO, TRIPOLAR, 125 AMPERES</v>
      </c>
      <c r="C631" s="82" t="s">
        <v>1698</v>
      </c>
      <c r="D631" s="90">
        <v>2</v>
      </c>
      <c r="E631" s="91">
        <v>2019</v>
      </c>
      <c r="F631" s="78">
        <v>43831</v>
      </c>
      <c r="G631" s="264">
        <v>12</v>
      </c>
      <c r="H631" s="99">
        <v>10</v>
      </c>
      <c r="I631" s="78">
        <v>43319</v>
      </c>
      <c r="J631" s="181">
        <f>SUMIFS(tabConsumoAta[CONSUMIDO],tabConsumoAta[CÓDIGO],tabSaldoAta[[#This Row],[CÓDIGO]],tabConsumoAta[ATA],tabSaldoAta[[#This Row],[CHAVE]])</f>
        <v>3</v>
      </c>
      <c r="K631" s="181">
        <f>SUMIFS(tabAtaCessão[QUANTIDADE],tabAtaCessão[CÓDIGO],tabSaldoAta[[#This Row],[CÓDIGO]],tabAtaCessão[ATA],tabSaldoAta[[#This Row],[CHAVE]])</f>
        <v>0</v>
      </c>
      <c r="L631" s="162">
        <f>tabSaldoAta[[#This Row],[ESTIMATIVA]] - tabSaldoAta[[#This Row],[CONSUMO]] - tabSaldoAta[[#This Row],[CESSÃO]]</f>
        <v>7</v>
      </c>
      <c r="M631" s="92" t="s">
        <v>1551</v>
      </c>
      <c r="N631" s="93">
        <v>43684.621898148151</v>
      </c>
      <c r="O631" s="34" t="str">
        <f>"*"</f>
        <v>*</v>
      </c>
    </row>
    <row r="632" spans="1:15" hidden="1" x14ac:dyDescent="0.3">
      <c r="A632" s="77">
        <v>88747</v>
      </c>
      <c r="B632" s="83" t="str">
        <f>VLOOKUP(tabSaldoAta[[#This Row],[CÓDIGO]],tabEstimativa[#Data],2,FALSE)</f>
        <v>DISJUNTOR NORMA DIN CURVA C PADRAO, TRIPOLAR, 125 AMPERES</v>
      </c>
      <c r="C632" s="82" t="s">
        <v>3322</v>
      </c>
      <c r="D632" s="80" t="s">
        <v>3323</v>
      </c>
      <c r="E632" s="81">
        <v>2020</v>
      </c>
      <c r="F632" s="78">
        <v>44225</v>
      </c>
      <c r="G632" s="264">
        <v>12</v>
      </c>
      <c r="H632" s="99">
        <v>15</v>
      </c>
      <c r="I632" s="78">
        <v>43762</v>
      </c>
      <c r="J632" s="181">
        <f>SUMIFS(tabConsumoAta[CONSUMIDO],tabConsumoAta[CÓDIGO],tabSaldoAta[[#This Row],[CÓDIGO]],tabConsumoAta[ATA],tabSaldoAta[[#This Row],[CHAVE]])</f>
        <v>0</v>
      </c>
      <c r="K632" s="181">
        <f>SUMIFS(tabAtaCessão[QUANTIDADE],tabAtaCessão[CÓDIGO],tabSaldoAta[[#This Row],[CÓDIGO]],tabAtaCessão[ATA],tabSaldoAta[[#This Row],[CHAVE]])</f>
        <v>0</v>
      </c>
      <c r="L632" s="162">
        <f>tabSaldoAta[[#This Row],[ESTIMATIVA]] - tabSaldoAta[[#This Row],[CONSUMO]] - tabSaldoAta[[#This Row],[CESSÃO]]</f>
        <v>15</v>
      </c>
      <c r="M632" s="92" t="s">
        <v>1551</v>
      </c>
      <c r="N632" s="93">
        <v>43873.352060185185</v>
      </c>
      <c r="O632" s="34" t="s">
        <v>1555</v>
      </c>
    </row>
    <row r="633" spans="1:15" hidden="1" x14ac:dyDescent="0.3">
      <c r="A633" s="77">
        <v>88838</v>
      </c>
      <c r="B633" s="83" t="str">
        <f>VLOOKUP(tabSaldoAta[[#This Row],[CÓDIGO]],tabEstimativa[#Data],2,FALSE)</f>
        <v>LIXA PARA PAREDE - 120</v>
      </c>
      <c r="C633" s="82" t="s">
        <v>1581</v>
      </c>
      <c r="D633" s="113" t="s">
        <v>2075</v>
      </c>
      <c r="E633" s="114">
        <v>2018</v>
      </c>
      <c r="F633" s="78">
        <v>43623</v>
      </c>
      <c r="G633" s="264">
        <v>12</v>
      </c>
      <c r="H633" s="115">
        <v>1500</v>
      </c>
      <c r="I633" s="78">
        <v>43522</v>
      </c>
      <c r="J633" s="181">
        <f>SUMIFS(tabConsumoAta[CONSUMIDO],tabConsumoAta[CÓDIGO],tabSaldoAta[[#This Row],[CÓDIGO]],tabConsumoAta[ATA],tabSaldoAta[[#This Row],[CHAVE]])</f>
        <v>140</v>
      </c>
      <c r="K633" s="181">
        <f>SUMIFS(tabAtaCessão[QUANTIDADE],tabAtaCessão[CÓDIGO],tabSaldoAta[[#This Row],[CÓDIGO]],tabAtaCessão[ATA],tabSaldoAta[[#This Row],[CHAVE]])</f>
        <v>0</v>
      </c>
      <c r="L633" s="162">
        <f>tabSaldoAta[[#This Row],[ESTIMATIVA]] - tabSaldoAta[[#This Row],[CONSUMO]] - tabSaldoAta[[#This Row],[CESSÃO]]</f>
        <v>1360</v>
      </c>
      <c r="M633" s="116" t="s">
        <v>1551</v>
      </c>
      <c r="N633" s="117">
        <v>43698.422094907408</v>
      </c>
      <c r="O633" s="34" t="s">
        <v>1555</v>
      </c>
    </row>
    <row r="634" spans="1:15" hidden="1" x14ac:dyDescent="0.3">
      <c r="A634" s="77">
        <v>88838</v>
      </c>
      <c r="B634" s="83" t="str">
        <f>VLOOKUP(tabSaldoAta[[#This Row],[CÓDIGO]],tabEstimativa[#Data],2,FALSE)</f>
        <v>LIXA PARA PAREDE - 120</v>
      </c>
      <c r="C634" s="82" t="s">
        <v>2073</v>
      </c>
      <c r="D634" s="113" t="s">
        <v>2074</v>
      </c>
      <c r="E634" s="114">
        <v>2019</v>
      </c>
      <c r="F634" s="78">
        <v>44050</v>
      </c>
      <c r="G634" s="264">
        <v>12</v>
      </c>
      <c r="H634" s="115">
        <v>1500</v>
      </c>
      <c r="I634" s="78">
        <v>43522</v>
      </c>
      <c r="J634" s="181">
        <f>SUMIFS(tabConsumoAta[CONSUMIDO],tabConsumoAta[CÓDIGO],tabSaldoAta[[#This Row],[CÓDIGO]],tabConsumoAta[ATA],tabSaldoAta[[#This Row],[CHAVE]])</f>
        <v>900</v>
      </c>
      <c r="K634" s="181">
        <f>SUMIFS(tabAtaCessão[QUANTIDADE],tabAtaCessão[CÓDIGO],tabSaldoAta[[#This Row],[CÓDIGO]],tabAtaCessão[ATA],tabSaldoAta[[#This Row],[CHAVE]])</f>
        <v>0</v>
      </c>
      <c r="L634" s="162">
        <f>tabSaldoAta[[#This Row],[ESTIMATIVA]] - tabSaldoAta[[#This Row],[CONSUMO]] - tabSaldoAta[[#This Row],[CESSÃO]]</f>
        <v>600</v>
      </c>
      <c r="M634" s="116" t="s">
        <v>1551</v>
      </c>
      <c r="N634" s="117">
        <v>43698.422094907408</v>
      </c>
      <c r="O634" s="34" t="s">
        <v>1555</v>
      </c>
    </row>
    <row r="635" spans="1:15" hidden="1" x14ac:dyDescent="0.3">
      <c r="A635" s="77">
        <v>88839</v>
      </c>
      <c r="B635" s="83" t="str">
        <f>VLOOKUP(tabSaldoAta[[#This Row],[CÓDIGO]],tabEstimativa[#Data],2,FALSE)</f>
        <v>SELADOR ACRILICO - LATA COM 18 LITROS</v>
      </c>
      <c r="C635" s="82" t="s">
        <v>2073</v>
      </c>
      <c r="D635" s="108" t="s">
        <v>2074</v>
      </c>
      <c r="E635" s="109">
        <v>2019</v>
      </c>
      <c r="F635" s="78">
        <v>44050</v>
      </c>
      <c r="G635" s="264">
        <v>12</v>
      </c>
      <c r="H635" s="110">
        <v>50</v>
      </c>
      <c r="I635" s="78">
        <v>43522</v>
      </c>
      <c r="J635" s="181">
        <f>SUMIFS(tabConsumoAta[CONSUMIDO],tabConsumoAta[CÓDIGO],tabSaldoAta[[#This Row],[CÓDIGO]],tabConsumoAta[ATA],tabSaldoAta[[#This Row],[CHAVE]])</f>
        <v>30</v>
      </c>
      <c r="K635" s="181">
        <f>SUMIFS(tabAtaCessão[QUANTIDADE],tabAtaCessão[CÓDIGO],tabSaldoAta[[#This Row],[CÓDIGO]],tabAtaCessão[ATA],tabSaldoAta[[#This Row],[CHAVE]])</f>
        <v>0</v>
      </c>
      <c r="L635" s="162">
        <f>tabSaldoAta[[#This Row],[ESTIMATIVA]] - tabSaldoAta[[#This Row],[CONSUMO]] - tabSaldoAta[[#This Row],[CESSÃO]]</f>
        <v>20</v>
      </c>
      <c r="M635" s="111" t="s">
        <v>1551</v>
      </c>
      <c r="N635" s="112">
        <v>43698.366840277777</v>
      </c>
      <c r="O635" s="34" t="s">
        <v>1555</v>
      </c>
    </row>
    <row r="636" spans="1:15" hidden="1" x14ac:dyDescent="0.3">
      <c r="A636" s="77">
        <v>88856</v>
      </c>
      <c r="B636" s="83" t="str">
        <f>VLOOKUP(tabSaldoAta[[#This Row],[CÓDIGO]],tabEstimativa[#Data],2,FALSE)</f>
        <v>BARRA DE FERRO TEE 1 X 1/8 - BARRA COM 06 METROS</v>
      </c>
      <c r="C636" s="82" t="s">
        <v>3552</v>
      </c>
      <c r="D636" s="80" t="s">
        <v>3553</v>
      </c>
      <c r="E636" s="81">
        <v>2020</v>
      </c>
      <c r="F636" s="78">
        <v>44319</v>
      </c>
      <c r="G636" s="264">
        <v>12</v>
      </c>
      <c r="H636" s="99">
        <v>500</v>
      </c>
      <c r="I636" s="78">
        <v>43733</v>
      </c>
      <c r="J636" s="181">
        <f>SUMIFS(tabConsumoAta[CONSUMIDO],tabConsumoAta[CÓDIGO],tabSaldoAta[[#This Row],[CÓDIGO]],tabConsumoAta[ATA],tabSaldoAta[[#This Row],[CHAVE]])</f>
        <v>0</v>
      </c>
      <c r="K636" s="181">
        <f>SUMIFS(tabAtaCessão[QUANTIDADE],tabAtaCessão[CÓDIGO],tabSaldoAta[[#This Row],[CÓDIGO]],tabAtaCessão[ATA],tabSaldoAta[[#This Row],[CHAVE]])</f>
        <v>0</v>
      </c>
      <c r="L636" s="162">
        <f>tabSaldoAta[[#This Row],[ESTIMATIVA]] - tabSaldoAta[[#This Row],[CONSUMO]] - tabSaldoAta[[#This Row],[CESSÃO]]</f>
        <v>500</v>
      </c>
      <c r="M636" s="92" t="s">
        <v>1551</v>
      </c>
      <c r="N636" s="93">
        <v>43957.688599537039</v>
      </c>
      <c r="O636" s="34" t="s">
        <v>1555</v>
      </c>
    </row>
    <row r="637" spans="1:15" hidden="1" x14ac:dyDescent="0.3">
      <c r="A637" s="77">
        <v>90502</v>
      </c>
      <c r="B637" s="83" t="e">
        <f>VLOOKUP(tabSaldoAta[[#This Row],[CÓDIGO]],tabEstimativa[#Data],2,FALSE)</f>
        <v>#N/A</v>
      </c>
      <c r="C637" s="82" t="s">
        <v>1768</v>
      </c>
      <c r="D637" s="90">
        <v>126</v>
      </c>
      <c r="E637" s="91">
        <v>2019</v>
      </c>
      <c r="F637" s="78">
        <v>43957</v>
      </c>
      <c r="G637" s="264">
        <v>12</v>
      </c>
      <c r="H637" s="99">
        <v>3500</v>
      </c>
      <c r="I637" s="78">
        <v>43454</v>
      </c>
      <c r="J637" s="181">
        <f>SUMIFS(tabConsumoAta[CONSUMIDO],tabConsumoAta[CÓDIGO],tabSaldoAta[[#This Row],[CÓDIGO]],tabConsumoAta[ATA],tabSaldoAta[[#This Row],[CHAVE]])</f>
        <v>0</v>
      </c>
      <c r="K637" s="181">
        <f>SUMIFS(tabAtaCessão[QUANTIDADE],tabAtaCessão[CÓDIGO],tabSaldoAta[[#This Row],[CÓDIGO]],tabAtaCessão[ATA],tabSaldoAta[[#This Row],[CHAVE]])</f>
        <v>0</v>
      </c>
      <c r="L637" s="162">
        <f>tabSaldoAta[[#This Row],[ESTIMATIVA]] - tabSaldoAta[[#This Row],[CONSUMO]] - tabSaldoAta[[#This Row],[CESSÃO]]</f>
        <v>3500</v>
      </c>
      <c r="M637" s="92" t="s">
        <v>1551</v>
      </c>
      <c r="N637" s="93">
        <v>43684.621898148151</v>
      </c>
      <c r="O637" s="34" t="str">
        <f>"*"</f>
        <v>*</v>
      </c>
    </row>
    <row r="638" spans="1:15" ht="72" hidden="1" x14ac:dyDescent="0.3">
      <c r="A638" s="77">
        <v>91669</v>
      </c>
      <c r="B638" s="83" t="str">
        <f>VLOOKUP(tabSaldoAta[[#This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638" s="82" t="s">
        <v>1694</v>
      </c>
      <c r="D638" s="80" t="s">
        <v>2110</v>
      </c>
      <c r="E638" s="81">
        <v>2019</v>
      </c>
      <c r="F638" s="78">
        <v>43832</v>
      </c>
      <c r="G638" s="264">
        <v>12</v>
      </c>
      <c r="H638" s="99">
        <v>6500</v>
      </c>
      <c r="I638" s="78">
        <v>43353</v>
      </c>
      <c r="J638" s="181">
        <f>SUMIFS(tabConsumoAta[CONSUMIDO],tabConsumoAta[CÓDIGO],tabSaldoAta[[#This Row],[CÓDIGO]],tabConsumoAta[ATA],tabSaldoAta[[#This Row],[CHAVE]])</f>
        <v>3500</v>
      </c>
      <c r="K638" s="181">
        <f>SUMIFS(tabAtaCessão[QUANTIDADE],tabAtaCessão[CÓDIGO],tabSaldoAta[[#This Row],[CÓDIGO]],tabAtaCessão[ATA],tabSaldoAta[[#This Row],[CHAVE]])</f>
        <v>3000</v>
      </c>
      <c r="L638" s="162">
        <f>tabSaldoAta[[#This Row],[ESTIMATIVA]] - tabSaldoAta[[#This Row],[CONSUMO]] - tabSaldoAta[[#This Row],[CESSÃO]]</f>
        <v>0</v>
      </c>
      <c r="M638" s="92" t="s">
        <v>1551</v>
      </c>
      <c r="N638" s="93">
        <v>43711.405150462961</v>
      </c>
      <c r="O638" s="34" t="s">
        <v>1555</v>
      </c>
    </row>
    <row r="639" spans="1:15" ht="72" hidden="1" x14ac:dyDescent="0.3">
      <c r="A639" s="77">
        <v>91669</v>
      </c>
      <c r="B639" s="83" t="str">
        <f>VLOOKUP(tabSaldoAta[[#This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639" s="82" t="s">
        <v>3255</v>
      </c>
      <c r="D639" s="80" t="s">
        <v>2011</v>
      </c>
      <c r="E639" s="81">
        <v>2020</v>
      </c>
      <c r="F639" s="78">
        <v>44218</v>
      </c>
      <c r="G639" s="264">
        <v>12</v>
      </c>
      <c r="H639" s="99">
        <v>6500</v>
      </c>
      <c r="I639" s="78">
        <v>43754</v>
      </c>
      <c r="J639" s="181">
        <f>SUMIFS(tabConsumoAta[CONSUMIDO],tabConsumoAta[CÓDIGO],tabSaldoAta[[#This Row],[CÓDIGO]],tabConsumoAta[ATA],tabSaldoAta[[#This Row],[CHAVE]])</f>
        <v>3040</v>
      </c>
      <c r="K639" s="181">
        <f>SUMIFS(tabAtaCessão[QUANTIDADE],tabAtaCessão[CÓDIGO],tabSaldoAta[[#This Row],[CÓDIGO]],tabAtaCessão[ATA],tabSaldoAta[[#This Row],[CHAVE]])</f>
        <v>0</v>
      </c>
      <c r="L639" s="162">
        <f>tabSaldoAta[[#This Row],[ESTIMATIVA]] - tabSaldoAta[[#This Row],[CONSUMO]] - tabSaldoAta[[#This Row],[CESSÃO]]</f>
        <v>3460</v>
      </c>
      <c r="M639" s="92" t="s">
        <v>1551</v>
      </c>
      <c r="N639" s="93">
        <v>43860.639976851853</v>
      </c>
      <c r="O639" s="34" t="s">
        <v>1555</v>
      </c>
    </row>
    <row r="640" spans="1:15" hidden="1" x14ac:dyDescent="0.3">
      <c r="A640" s="77">
        <v>91811</v>
      </c>
      <c r="B640" s="83" t="str">
        <f>VLOOKUP(tabSaldoAta[[#This Row],[CÓDIGO]],tabEstimativa[#Data],2,FALSE)</f>
        <v xml:space="preserve">VASSOURA DE PIACAVA N° 05 </v>
      </c>
      <c r="C640" s="82" t="s">
        <v>1605</v>
      </c>
      <c r="D640" s="80" t="s">
        <v>2057</v>
      </c>
      <c r="E640" s="81">
        <v>2018</v>
      </c>
      <c r="F640" s="78">
        <v>43683</v>
      </c>
      <c r="G640" s="264">
        <v>12</v>
      </c>
      <c r="H640" s="99">
        <v>1200</v>
      </c>
      <c r="I640" s="78">
        <v>43216</v>
      </c>
      <c r="J640" s="181">
        <f>SUMIFS(tabConsumoAta[CONSUMIDO],tabConsumoAta[CÓDIGO],tabSaldoAta[[#This Row],[CÓDIGO]],tabConsumoAta[ATA],tabSaldoAta[[#This Row],[CHAVE]])</f>
        <v>0</v>
      </c>
      <c r="K640" s="181">
        <f>SUMIFS(tabAtaCessão[QUANTIDADE],tabAtaCessão[CÓDIGO],tabSaldoAta[[#This Row],[CÓDIGO]],tabAtaCessão[ATA],tabSaldoAta[[#This Row],[CHAVE]])</f>
        <v>0</v>
      </c>
      <c r="L640" s="162">
        <f>tabSaldoAta[[#This Row],[ESTIMATIVA]] - tabSaldoAta[[#This Row],[CONSUMO]] - tabSaldoAta[[#This Row],[CESSÃO]]</f>
        <v>1200</v>
      </c>
      <c r="M640" s="92" t="s">
        <v>1551</v>
      </c>
      <c r="N640" s="93">
        <v>43686.708090277774</v>
      </c>
      <c r="O640" s="34" t="s">
        <v>1555</v>
      </c>
    </row>
    <row r="641" spans="1:15" hidden="1" x14ac:dyDescent="0.3">
      <c r="A641" s="77">
        <v>91868</v>
      </c>
      <c r="B641" s="83" t="str">
        <f>VLOOKUP(tabSaldoAta[[#This Row],[CÓDIGO]],tabEstimativa[#Data],2,FALSE)</f>
        <v>VASSOURAO DE PIACAVA TIPO PREFEITURA - 40 CM</v>
      </c>
      <c r="C641" s="82" t="s">
        <v>1784</v>
      </c>
      <c r="D641" s="80" t="s">
        <v>2061</v>
      </c>
      <c r="E641" s="81">
        <v>2019</v>
      </c>
      <c r="F641" s="78">
        <v>43965</v>
      </c>
      <c r="G641" s="264">
        <v>12</v>
      </c>
      <c r="H641" s="99">
        <v>150</v>
      </c>
      <c r="I641" s="78">
        <v>43216</v>
      </c>
      <c r="J641" s="181">
        <f>SUMIFS(tabConsumoAta[CONSUMIDO],tabConsumoAta[CÓDIGO],tabSaldoAta[[#This Row],[CÓDIGO]],tabConsumoAta[ATA],tabSaldoAta[[#This Row],[CHAVE]])</f>
        <v>60</v>
      </c>
      <c r="K641" s="181">
        <f>SUMIFS(tabAtaCessão[QUANTIDADE],tabAtaCessão[CÓDIGO],tabSaldoAta[[#This Row],[CÓDIGO]],tabAtaCessão[ATA],tabSaldoAta[[#This Row],[CHAVE]])</f>
        <v>4</v>
      </c>
      <c r="L641" s="162">
        <f>tabSaldoAta[[#This Row],[ESTIMATIVA]] - tabSaldoAta[[#This Row],[CONSUMO]] - tabSaldoAta[[#This Row],[CESSÃO]]</f>
        <v>86</v>
      </c>
      <c r="M641" s="92" t="s">
        <v>1551</v>
      </c>
      <c r="N641" s="93">
        <v>43686.708090277774</v>
      </c>
      <c r="O641" s="34" t="s">
        <v>1555</v>
      </c>
    </row>
    <row r="642" spans="1:15" hidden="1" x14ac:dyDescent="0.3">
      <c r="A642" s="77">
        <v>92111</v>
      </c>
      <c r="B642" s="83" t="str">
        <f>VLOOKUP(tabSaldoAta[[#This Row],[CÓDIGO]],tabEstimativa[#Data],2,FALSE)</f>
        <v>CABO FLEXIVEL 25MM, 1KV - COR PRETO</v>
      </c>
      <c r="C642" s="82" t="s">
        <v>1768</v>
      </c>
      <c r="D642" s="90">
        <v>126</v>
      </c>
      <c r="E642" s="91">
        <v>2019</v>
      </c>
      <c r="F642" s="78">
        <v>43957</v>
      </c>
      <c r="G642" s="264">
        <v>12</v>
      </c>
      <c r="H642" s="99">
        <v>1800</v>
      </c>
      <c r="I642" s="78">
        <v>43454</v>
      </c>
      <c r="J642" s="181">
        <f>SUMIFS(tabConsumoAta[CONSUMIDO],tabConsumoAta[CÓDIGO],tabSaldoAta[[#This Row],[CÓDIGO]],tabConsumoAta[ATA],tabSaldoAta[[#This Row],[CHAVE]])</f>
        <v>1600</v>
      </c>
      <c r="K642" s="181">
        <f>SUMIFS(tabAtaCessão[QUANTIDADE],tabAtaCessão[CÓDIGO],tabSaldoAta[[#This Row],[CÓDIGO]],tabAtaCessão[ATA],tabSaldoAta[[#This Row],[CHAVE]])</f>
        <v>200</v>
      </c>
      <c r="L642" s="162">
        <f>tabSaldoAta[[#This Row],[ESTIMATIVA]] - tabSaldoAta[[#This Row],[CONSUMO]] - tabSaldoAta[[#This Row],[CESSÃO]]</f>
        <v>0</v>
      </c>
      <c r="M642" s="92" t="s">
        <v>1551</v>
      </c>
      <c r="N642" s="93">
        <v>43684.621898148151</v>
      </c>
      <c r="O642" s="34" t="str">
        <f>"*"</f>
        <v>*</v>
      </c>
    </row>
    <row r="643" spans="1:15" ht="100.8" hidden="1" x14ac:dyDescent="0.3">
      <c r="A643" s="77">
        <v>92144</v>
      </c>
      <c r="B643" s="83" t="str">
        <f>VLOOKUP(tabSaldoAta[[#This Row],[CÓDIGO]],tabEstimativa[#Data],2,FALSE)</f>
        <v>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643" s="82" t="s">
        <v>1601</v>
      </c>
      <c r="D643" s="80" t="s">
        <v>2036</v>
      </c>
      <c r="E643" s="81">
        <v>2018</v>
      </c>
      <c r="F643" s="78">
        <v>43678</v>
      </c>
      <c r="G643" s="264">
        <v>12</v>
      </c>
      <c r="H643" s="99">
        <v>0</v>
      </c>
      <c r="I643" s="78">
        <v>43136</v>
      </c>
      <c r="J643" s="181">
        <f>SUMIFS(tabConsumoAta[CONSUMIDO],tabConsumoAta[CÓDIGO],tabSaldoAta[[#This Row],[CÓDIGO]],tabConsumoAta[ATA],tabSaldoAta[[#This Row],[CHAVE]])</f>
        <v>0</v>
      </c>
      <c r="K643" s="181">
        <f>SUMIFS(tabAtaCessão[QUANTIDADE],tabAtaCessão[CÓDIGO],tabSaldoAta[[#This Row],[CÓDIGO]],tabAtaCessão[ATA],tabSaldoAta[[#This Row],[CHAVE]])</f>
        <v>0</v>
      </c>
      <c r="L643" s="162">
        <f>tabSaldoAta[[#This Row],[ESTIMATIVA]] - tabSaldoAta[[#This Row],[CONSUMO]] - tabSaldoAta[[#This Row],[CESSÃO]]</f>
        <v>0</v>
      </c>
      <c r="M643" s="92" t="s">
        <v>1551</v>
      </c>
      <c r="N643" s="93">
        <v>43686.412916666668</v>
      </c>
      <c r="O643" s="34" t="s">
        <v>1555</v>
      </c>
    </row>
    <row r="644" spans="1:15" ht="100.8" hidden="1" x14ac:dyDescent="0.3">
      <c r="A644" s="77">
        <v>92144</v>
      </c>
      <c r="B644" s="83" t="str">
        <f>VLOOKUP(tabSaldoAta[[#This Row],[CÓDIGO]],tabEstimativa[#Data],2,FALSE)</f>
        <v>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644" s="82" t="s">
        <v>2037</v>
      </c>
      <c r="D644" s="80" t="s">
        <v>2038</v>
      </c>
      <c r="E644" s="81">
        <v>2019</v>
      </c>
      <c r="F644" s="78">
        <v>44032</v>
      </c>
      <c r="G644" s="264">
        <v>12</v>
      </c>
      <c r="H644" s="99">
        <v>0</v>
      </c>
      <c r="I644" s="78">
        <v>43563</v>
      </c>
      <c r="J644" s="181">
        <f>SUMIFS(tabConsumoAta[CONSUMIDO],tabConsumoAta[CÓDIGO],tabSaldoAta[[#This Row],[CÓDIGO]],tabConsumoAta[ATA],tabSaldoAta[[#This Row],[CHAVE]])</f>
        <v>0</v>
      </c>
      <c r="K644" s="181">
        <f>SUMIFS(tabAtaCessão[QUANTIDADE],tabAtaCessão[CÓDIGO],tabSaldoAta[[#This Row],[CÓDIGO]],tabAtaCessão[ATA],tabSaldoAta[[#This Row],[CHAVE]])</f>
        <v>0</v>
      </c>
      <c r="L644" s="162">
        <f>tabSaldoAta[[#This Row],[ESTIMATIVA]] - tabSaldoAta[[#This Row],[CONSUMO]] - tabSaldoAta[[#This Row],[CESSÃO]]</f>
        <v>0</v>
      </c>
      <c r="M644" s="92" t="s">
        <v>1551</v>
      </c>
      <c r="N644" s="93">
        <v>43686.418657407405</v>
      </c>
      <c r="O644" s="34" t="s">
        <v>1555</v>
      </c>
    </row>
    <row r="645" spans="1:15" hidden="1" x14ac:dyDescent="0.3">
      <c r="A645" s="77">
        <v>92906</v>
      </c>
      <c r="B645" s="83" t="str">
        <f>VLOOKUP(tabSaldoAta[[#This Row],[CÓDIGO]],tabEstimativa[#Data],2,FALSE)</f>
        <v>PAPEL SULFITE A4, 210 X 297, 75G, NA COR VERDE - PACOTE COM 500 FOLHAS</v>
      </c>
      <c r="C645" s="82" t="s">
        <v>1570</v>
      </c>
      <c r="D645" s="80" t="s">
        <v>2085</v>
      </c>
      <c r="E645" s="81">
        <v>2019</v>
      </c>
      <c r="F645" s="78">
        <v>43922</v>
      </c>
      <c r="G645" s="264">
        <v>12</v>
      </c>
      <c r="H645" s="99">
        <v>3000</v>
      </c>
      <c r="I645" s="78">
        <v>43454</v>
      </c>
      <c r="J645" s="181">
        <f>SUMIFS(tabConsumoAta[CONSUMIDO],tabConsumoAta[CÓDIGO],tabSaldoAta[[#This Row],[CÓDIGO]],tabConsumoAta[ATA],tabSaldoAta[[#This Row],[CHAVE]])</f>
        <v>0</v>
      </c>
      <c r="K645" s="181">
        <f>SUMIFS(tabAtaCessão[QUANTIDADE],tabAtaCessão[CÓDIGO],tabSaldoAta[[#This Row],[CÓDIGO]],tabAtaCessão[ATA],tabSaldoAta[[#This Row],[CHAVE]])</f>
        <v>0</v>
      </c>
      <c r="L645" s="162">
        <f>tabSaldoAta[[#This Row],[ESTIMATIVA]] - tabSaldoAta[[#This Row],[CONSUMO]] - tabSaldoAta[[#This Row],[CESSÃO]]</f>
        <v>3000</v>
      </c>
      <c r="M645" s="92" t="s">
        <v>1551</v>
      </c>
      <c r="N645" s="93">
        <v>43699.460138888891</v>
      </c>
      <c r="O645" s="34" t="s">
        <v>1555</v>
      </c>
    </row>
    <row r="646" spans="1:15" hidden="1" x14ac:dyDescent="0.3">
      <c r="A646" s="77">
        <v>92907</v>
      </c>
      <c r="B646" s="83" t="str">
        <f>VLOOKUP(tabSaldoAta[[#This Row],[CÓDIGO]],tabEstimativa[#Data],2,FALSE)</f>
        <v>PAPEL SULFITE A4, 210 X 297, 75G, NA COR ROSA - PACOTE COM 500 FOLHAS</v>
      </c>
      <c r="C646" s="82" t="s">
        <v>1570</v>
      </c>
      <c r="D646" s="127" t="s">
        <v>2085</v>
      </c>
      <c r="E646" s="128">
        <v>2019</v>
      </c>
      <c r="F646" s="78">
        <v>43922</v>
      </c>
      <c r="G646" s="264">
        <v>12</v>
      </c>
      <c r="H646" s="129">
        <v>3000</v>
      </c>
      <c r="I646" s="78">
        <v>43454</v>
      </c>
      <c r="J646" s="181">
        <f>SUMIFS(tabConsumoAta[CONSUMIDO],tabConsumoAta[CÓDIGO],tabSaldoAta[[#This Row],[CÓDIGO]],tabConsumoAta[ATA],tabSaldoAta[[#This Row],[CHAVE]])</f>
        <v>3000</v>
      </c>
      <c r="K646" s="181">
        <f>SUMIFS(tabAtaCessão[QUANTIDADE],tabAtaCessão[CÓDIGO],tabSaldoAta[[#This Row],[CÓDIGO]],tabAtaCessão[ATA],tabSaldoAta[[#This Row],[CHAVE]])</f>
        <v>0</v>
      </c>
      <c r="L646" s="162">
        <f>tabSaldoAta[[#This Row],[ESTIMATIVA]] - tabSaldoAta[[#This Row],[CONSUMO]] - tabSaldoAta[[#This Row],[CESSÃO]]</f>
        <v>0</v>
      </c>
      <c r="M646" s="130" t="s">
        <v>1551</v>
      </c>
      <c r="N646" s="131">
        <v>43699.460138888891</v>
      </c>
      <c r="O646" s="34" t="s">
        <v>1555</v>
      </c>
    </row>
    <row r="647" spans="1:15" hidden="1" x14ac:dyDescent="0.3">
      <c r="A647" s="77">
        <v>92907</v>
      </c>
      <c r="B647" s="83" t="str">
        <f>VLOOKUP(tabSaldoAta[[#This Row],[CÓDIGO]],tabEstimativa[#Data],2,FALSE)</f>
        <v>PAPEL SULFITE A4, 210 X 297, 75G, NA COR ROSA - PACOTE COM 500 FOLHAS</v>
      </c>
      <c r="C647" s="82" t="s">
        <v>3533</v>
      </c>
      <c r="D647" s="80" t="s">
        <v>3534</v>
      </c>
      <c r="E647" s="81">
        <v>2020</v>
      </c>
      <c r="F647" s="78">
        <v>44309</v>
      </c>
      <c r="G647" s="264">
        <v>12</v>
      </c>
      <c r="H647" s="99">
        <v>3000</v>
      </c>
      <c r="I647" s="78">
        <v>43818</v>
      </c>
      <c r="J647" s="181">
        <f>SUMIFS(tabConsumoAta[CONSUMIDO],tabConsumoAta[CÓDIGO],tabSaldoAta[[#This Row],[CÓDIGO]],tabConsumoAta[ATA],tabSaldoAta[[#This Row],[CHAVE]])</f>
        <v>1000</v>
      </c>
      <c r="K647" s="181">
        <f>SUMIFS(tabAtaCessão[QUANTIDADE],tabAtaCessão[CÓDIGO],tabSaldoAta[[#This Row],[CÓDIGO]],tabAtaCessão[ATA],tabSaldoAta[[#This Row],[CHAVE]])</f>
        <v>0</v>
      </c>
      <c r="L647" s="162">
        <f>tabSaldoAta[[#This Row],[ESTIMATIVA]] - tabSaldoAta[[#This Row],[CONSUMO]] - tabSaldoAta[[#This Row],[CESSÃO]]</f>
        <v>2000</v>
      </c>
      <c r="M647" s="92" t="s">
        <v>1551</v>
      </c>
      <c r="N647" s="93">
        <v>43955.326805555553</v>
      </c>
      <c r="O647" s="34" t="s">
        <v>1555</v>
      </c>
    </row>
    <row r="648" spans="1:15" hidden="1" x14ac:dyDescent="0.3">
      <c r="A648" s="77">
        <v>92908</v>
      </c>
      <c r="B648" s="83" t="str">
        <f>VLOOKUP(tabSaldoAta[[#This Row],[CÓDIGO]],tabEstimativa[#Data],2,FALSE)</f>
        <v>PAPEL SULFITE A4, 210 X 297, 75G, NA COR AZUL - PACOTE COM 500 FOLHAS</v>
      </c>
      <c r="C648" s="82" t="s">
        <v>1570</v>
      </c>
      <c r="D648" s="127" t="s">
        <v>2085</v>
      </c>
      <c r="E648" s="128">
        <v>2019</v>
      </c>
      <c r="F648" s="78">
        <v>43922</v>
      </c>
      <c r="G648" s="264">
        <v>12</v>
      </c>
      <c r="H648" s="129">
        <v>3000</v>
      </c>
      <c r="I648" s="78">
        <v>43454</v>
      </c>
      <c r="J648" s="181">
        <f>SUMIFS(tabConsumoAta[CONSUMIDO],tabConsumoAta[CÓDIGO],tabSaldoAta[[#This Row],[CÓDIGO]],tabConsumoAta[ATA],tabSaldoAta[[#This Row],[CHAVE]])</f>
        <v>3000</v>
      </c>
      <c r="K648" s="181">
        <f>SUMIFS(tabAtaCessão[QUANTIDADE],tabAtaCessão[CÓDIGO],tabSaldoAta[[#This Row],[CÓDIGO]],tabAtaCessão[ATA],tabSaldoAta[[#This Row],[CHAVE]])</f>
        <v>0</v>
      </c>
      <c r="L648" s="162">
        <f>tabSaldoAta[[#This Row],[ESTIMATIVA]] - tabSaldoAta[[#This Row],[CONSUMO]] - tabSaldoAta[[#This Row],[CESSÃO]]</f>
        <v>0</v>
      </c>
      <c r="M648" s="130" t="s">
        <v>1551</v>
      </c>
      <c r="N648" s="131">
        <v>43699.460138888891</v>
      </c>
      <c r="O648" s="34" t="s">
        <v>1555</v>
      </c>
    </row>
    <row r="649" spans="1:15" hidden="1" x14ac:dyDescent="0.3">
      <c r="A649" s="77">
        <v>92908</v>
      </c>
      <c r="B649" s="83" t="str">
        <f>VLOOKUP(tabSaldoAta[[#This Row],[CÓDIGO]],tabEstimativa[#Data],2,FALSE)</f>
        <v>PAPEL SULFITE A4, 210 X 297, 75G, NA COR AZUL - PACOTE COM 500 FOLHAS</v>
      </c>
      <c r="C649" s="82" t="s">
        <v>3533</v>
      </c>
      <c r="D649" s="80" t="s">
        <v>3534</v>
      </c>
      <c r="E649" s="81">
        <v>2020</v>
      </c>
      <c r="F649" s="78">
        <v>44309</v>
      </c>
      <c r="G649" s="264">
        <v>12</v>
      </c>
      <c r="H649" s="99">
        <v>3000</v>
      </c>
      <c r="I649" s="78">
        <v>43818</v>
      </c>
      <c r="J649" s="181">
        <f>SUMIFS(tabConsumoAta[CONSUMIDO],tabConsumoAta[CÓDIGO],tabSaldoAta[[#This Row],[CÓDIGO]],tabConsumoAta[ATA],tabSaldoAta[[#This Row],[CHAVE]])</f>
        <v>1000</v>
      </c>
      <c r="K649" s="181">
        <f>SUMIFS(tabAtaCessão[QUANTIDADE],tabAtaCessão[CÓDIGO],tabSaldoAta[[#This Row],[CÓDIGO]],tabAtaCessão[ATA],tabSaldoAta[[#This Row],[CHAVE]])</f>
        <v>0</v>
      </c>
      <c r="L649" s="162">
        <f>tabSaldoAta[[#This Row],[ESTIMATIVA]] - tabSaldoAta[[#This Row],[CONSUMO]] - tabSaldoAta[[#This Row],[CESSÃO]]</f>
        <v>2000</v>
      </c>
      <c r="M649" s="92" t="s">
        <v>1551</v>
      </c>
      <c r="N649" s="93">
        <v>43955.326805555553</v>
      </c>
      <c r="O649" s="34" t="s">
        <v>1555</v>
      </c>
    </row>
    <row r="650" spans="1:15" hidden="1" x14ac:dyDescent="0.3">
      <c r="A650" s="77">
        <v>93139</v>
      </c>
      <c r="B650" s="83" t="str">
        <f>VLOOKUP(tabSaldoAta[[#This Row],[CÓDIGO]],tabEstimativa[#Data],2,FALSE)</f>
        <v xml:space="preserve">FITA PLASTICA P/ ISOLAMENTO DE TRAFEGO PRETA/AMARELA - ROLO COM 100 M </v>
      </c>
      <c r="C650" s="82" t="s">
        <v>1774</v>
      </c>
      <c r="D650" s="203" t="s">
        <v>2148</v>
      </c>
      <c r="E650" s="204">
        <v>2019</v>
      </c>
      <c r="F650" s="78">
        <v>43971</v>
      </c>
      <c r="G650" s="264">
        <v>12</v>
      </c>
      <c r="H650" s="205">
        <v>150</v>
      </c>
      <c r="I650" s="78">
        <v>43434</v>
      </c>
      <c r="J650" s="206">
        <f>SUMIFS(tabConsumoAta[CONSUMIDO],tabConsumoAta[CÓDIGO],tabSaldoAta[[#This Row],[CÓDIGO]],tabConsumoAta[ATA],tabSaldoAta[[#This Row],[CHAVE]])</f>
        <v>90</v>
      </c>
      <c r="K650" s="181">
        <f>SUMIFS(tabAtaCessão[QUANTIDADE],tabAtaCessão[CÓDIGO],tabSaldoAta[[#This Row],[CÓDIGO]],tabAtaCessão[ATA],tabSaldoAta[[#This Row],[CHAVE]])</f>
        <v>10</v>
      </c>
      <c r="L650" s="207">
        <f>tabSaldoAta[[#This Row],[ESTIMATIVA]] - tabSaldoAta[[#This Row],[CONSUMO]] - tabSaldoAta[[#This Row],[CESSÃO]]</f>
        <v>50</v>
      </c>
      <c r="M650" s="208" t="s">
        <v>1551</v>
      </c>
      <c r="N650" s="209">
        <v>43732.323483796295</v>
      </c>
      <c r="O650" s="34" t="s">
        <v>1555</v>
      </c>
    </row>
    <row r="651" spans="1:15" ht="28.8" hidden="1" x14ac:dyDescent="0.3">
      <c r="A651" s="77">
        <v>93325</v>
      </c>
      <c r="B651" s="83" t="str">
        <f>VLOOKUP(tabSaldoAta[[#This Row],[CÓDIGO]],tabEstimativa[#Data],2,FALSE)</f>
        <v xml:space="preserve">PAPEL DE SEDA - 48 X 60 CM - AMARELO  COR VIVA, VIBRANTE, UNIFORME E SEM MANCHAS (VARIACAO +/- 5 CM). </v>
      </c>
      <c r="C651" s="82" t="s">
        <v>1570</v>
      </c>
      <c r="D651" s="127" t="s">
        <v>2085</v>
      </c>
      <c r="E651" s="128">
        <v>2019</v>
      </c>
      <c r="F651" s="78">
        <v>43922</v>
      </c>
      <c r="G651" s="264">
        <v>12</v>
      </c>
      <c r="H651" s="129">
        <v>15000</v>
      </c>
      <c r="I651" s="78">
        <v>43454</v>
      </c>
      <c r="J651" s="181">
        <f>SUMIFS(tabConsumoAta[CONSUMIDO],tabConsumoAta[CÓDIGO],tabSaldoAta[[#This Row],[CÓDIGO]],tabConsumoAta[ATA],tabSaldoAta[[#This Row],[CHAVE]])</f>
        <v>0</v>
      </c>
      <c r="K651" s="181">
        <f>SUMIFS(tabAtaCessão[QUANTIDADE],tabAtaCessão[CÓDIGO],tabSaldoAta[[#This Row],[CÓDIGO]],tabAtaCessão[ATA],tabSaldoAta[[#This Row],[CHAVE]])</f>
        <v>0</v>
      </c>
      <c r="L651" s="162">
        <f>tabSaldoAta[[#This Row],[ESTIMATIVA]] - tabSaldoAta[[#This Row],[CONSUMO]] - tabSaldoAta[[#This Row],[CESSÃO]]</f>
        <v>15000</v>
      </c>
      <c r="M651" s="130" t="s">
        <v>1551</v>
      </c>
      <c r="N651" s="131">
        <v>43699.460138888891</v>
      </c>
      <c r="O651" s="34" t="s">
        <v>1555</v>
      </c>
    </row>
    <row r="652" spans="1:15" ht="28.8" hidden="1" x14ac:dyDescent="0.3">
      <c r="A652" s="77">
        <v>93325</v>
      </c>
      <c r="B652" s="83" t="str">
        <f>VLOOKUP(tabSaldoAta[[#This Row],[CÓDIGO]],tabEstimativa[#Data],2,FALSE)</f>
        <v xml:space="preserve">PAPEL DE SEDA - 48 X 60 CM - AMARELO  COR VIVA, VIBRANTE, UNIFORME E SEM MANCHAS (VARIACAO +/- 5 CM). </v>
      </c>
      <c r="C652" s="82" t="s">
        <v>3533</v>
      </c>
      <c r="D652" s="80" t="s">
        <v>3534</v>
      </c>
      <c r="E652" s="81">
        <v>2020</v>
      </c>
      <c r="F652" s="78">
        <v>44309</v>
      </c>
      <c r="G652" s="264">
        <v>12</v>
      </c>
      <c r="H652" s="99">
        <v>10000</v>
      </c>
      <c r="I652" s="78">
        <v>43818</v>
      </c>
      <c r="J652" s="181">
        <f>SUMIFS(tabConsumoAta[CONSUMIDO],tabConsumoAta[CÓDIGO],tabSaldoAta[[#This Row],[CÓDIGO]],tabConsumoAta[ATA],tabSaldoAta[[#This Row],[CHAVE]])</f>
        <v>5000</v>
      </c>
      <c r="K652" s="181">
        <f>SUMIFS(tabAtaCessão[QUANTIDADE],tabAtaCessão[CÓDIGO],tabSaldoAta[[#This Row],[CÓDIGO]],tabAtaCessão[ATA],tabSaldoAta[[#This Row],[CHAVE]])</f>
        <v>0</v>
      </c>
      <c r="L652" s="162">
        <f>tabSaldoAta[[#This Row],[ESTIMATIVA]] - tabSaldoAta[[#This Row],[CONSUMO]] - tabSaldoAta[[#This Row],[CESSÃO]]</f>
        <v>5000</v>
      </c>
      <c r="M652" s="92" t="s">
        <v>1551</v>
      </c>
      <c r="N652" s="93">
        <v>43949.642881944441</v>
      </c>
      <c r="O652" s="34" t="s">
        <v>1555</v>
      </c>
    </row>
    <row r="653" spans="1:15" ht="28.8" hidden="1" x14ac:dyDescent="0.3">
      <c r="A653" s="77">
        <v>93327</v>
      </c>
      <c r="B653" s="83" t="str">
        <f>VLOOKUP(tabSaldoAta[[#This Row],[CÓDIGO]],tabEstimativa[#Data],2,FALSE)</f>
        <v xml:space="preserve">PAPEL DE SEDA - 48 X 60 CM - AZUL ESCURO                                                                                     COR VIVA, VIBRANTE, UNIFORME E SEM MANCHAS (VARIACAO +/- 5 CM). </v>
      </c>
      <c r="C653" s="82" t="s">
        <v>1570</v>
      </c>
      <c r="D653" s="127" t="s">
        <v>2085</v>
      </c>
      <c r="E653" s="128">
        <v>2019</v>
      </c>
      <c r="F653" s="78">
        <v>43922</v>
      </c>
      <c r="G653" s="264">
        <v>12</v>
      </c>
      <c r="H653" s="129">
        <v>15000</v>
      </c>
      <c r="I653" s="78">
        <v>43454</v>
      </c>
      <c r="J653" s="181">
        <f>SUMIFS(tabConsumoAta[CONSUMIDO],tabConsumoAta[CÓDIGO],tabSaldoAta[[#This Row],[CÓDIGO]],tabConsumoAta[ATA],tabSaldoAta[[#This Row],[CHAVE]])</f>
        <v>0</v>
      </c>
      <c r="K653" s="181">
        <f>SUMIFS(tabAtaCessão[QUANTIDADE],tabAtaCessão[CÓDIGO],tabSaldoAta[[#This Row],[CÓDIGO]],tabAtaCessão[ATA],tabSaldoAta[[#This Row],[CHAVE]])</f>
        <v>0</v>
      </c>
      <c r="L653" s="162">
        <f>tabSaldoAta[[#This Row],[ESTIMATIVA]] - tabSaldoAta[[#This Row],[CONSUMO]] - tabSaldoAta[[#This Row],[CESSÃO]]</f>
        <v>15000</v>
      </c>
      <c r="M653" s="130" t="s">
        <v>1551</v>
      </c>
      <c r="N653" s="131">
        <v>43699.460138888891</v>
      </c>
      <c r="O653" s="34" t="s">
        <v>1555</v>
      </c>
    </row>
    <row r="654" spans="1:15" ht="28.8" hidden="1" x14ac:dyDescent="0.3">
      <c r="A654" s="77">
        <v>93327</v>
      </c>
      <c r="B654" s="83" t="str">
        <f>VLOOKUP(tabSaldoAta[[#This Row],[CÓDIGO]],tabEstimativa[#Data],2,FALSE)</f>
        <v xml:space="preserve">PAPEL DE SEDA - 48 X 60 CM - AZUL ESCURO                                                                                     COR VIVA, VIBRANTE, UNIFORME E SEM MANCHAS (VARIACAO +/- 5 CM). </v>
      </c>
      <c r="C654" s="82" t="s">
        <v>3533</v>
      </c>
      <c r="D654" s="80" t="s">
        <v>3534</v>
      </c>
      <c r="E654" s="81">
        <v>2020</v>
      </c>
      <c r="F654" s="78">
        <v>44309</v>
      </c>
      <c r="G654" s="264">
        <v>12</v>
      </c>
      <c r="H654" s="99">
        <v>10000</v>
      </c>
      <c r="I654" s="78">
        <v>43818</v>
      </c>
      <c r="J654" s="181">
        <f>SUMIFS(tabConsumoAta[CONSUMIDO],tabConsumoAta[CÓDIGO],tabSaldoAta[[#This Row],[CÓDIGO]],tabConsumoAta[ATA],tabSaldoAta[[#This Row],[CHAVE]])</f>
        <v>5000</v>
      </c>
      <c r="K654" s="181">
        <f>SUMIFS(tabAtaCessão[QUANTIDADE],tabAtaCessão[CÓDIGO],tabSaldoAta[[#This Row],[CÓDIGO]],tabAtaCessão[ATA],tabSaldoAta[[#This Row],[CHAVE]])</f>
        <v>0</v>
      </c>
      <c r="L654" s="162">
        <f>tabSaldoAta[[#This Row],[ESTIMATIVA]] - tabSaldoAta[[#This Row],[CONSUMO]] - tabSaldoAta[[#This Row],[CESSÃO]]</f>
        <v>5000</v>
      </c>
      <c r="M654" s="92" t="s">
        <v>1551</v>
      </c>
      <c r="N654" s="93">
        <v>43949.642881944441</v>
      </c>
      <c r="O654" s="34" t="s">
        <v>1555</v>
      </c>
    </row>
    <row r="655" spans="1:15" ht="28.8" hidden="1" x14ac:dyDescent="0.3">
      <c r="A655" s="77">
        <v>93329</v>
      </c>
      <c r="B655" s="83" t="str">
        <f>VLOOKUP(tabSaldoAta[[#This Row],[CÓDIGO]],tabEstimativa[#Data],2,FALSE)</f>
        <v xml:space="preserve">PAPEL DE SEDA - 48 X 60 CM - LARANJA          COR VIVA, VIBRANTE, UNIFORME E SEM MANCHAS (VARIACAO +/- 5 CM). </v>
      </c>
      <c r="C655" s="82" t="s">
        <v>1570</v>
      </c>
      <c r="D655" s="127" t="s">
        <v>2085</v>
      </c>
      <c r="E655" s="128">
        <v>2019</v>
      </c>
      <c r="F655" s="78">
        <v>43922</v>
      </c>
      <c r="G655" s="264">
        <v>12</v>
      </c>
      <c r="H655" s="129">
        <v>15000</v>
      </c>
      <c r="I655" s="78">
        <v>43454</v>
      </c>
      <c r="J655" s="181">
        <f>SUMIFS(tabConsumoAta[CONSUMIDO],tabConsumoAta[CÓDIGO],tabSaldoAta[[#This Row],[CÓDIGO]],tabConsumoAta[ATA],tabSaldoAta[[#This Row],[CHAVE]])</f>
        <v>0</v>
      </c>
      <c r="K655" s="181">
        <f>SUMIFS(tabAtaCessão[QUANTIDADE],tabAtaCessão[CÓDIGO],tabSaldoAta[[#This Row],[CÓDIGO]],tabAtaCessão[ATA],tabSaldoAta[[#This Row],[CHAVE]])</f>
        <v>0</v>
      </c>
      <c r="L655" s="162">
        <f>tabSaldoAta[[#This Row],[ESTIMATIVA]] - tabSaldoAta[[#This Row],[CONSUMO]] - tabSaldoAta[[#This Row],[CESSÃO]]</f>
        <v>15000</v>
      </c>
      <c r="M655" s="130" t="s">
        <v>1551</v>
      </c>
      <c r="N655" s="131">
        <v>43699.460138888891</v>
      </c>
      <c r="O655" s="34" t="s">
        <v>1555</v>
      </c>
    </row>
    <row r="656" spans="1:15" ht="28.8" hidden="1" x14ac:dyDescent="0.3">
      <c r="A656" s="77">
        <v>93329</v>
      </c>
      <c r="B656" s="83" t="str">
        <f>VLOOKUP(tabSaldoAta[[#This Row],[CÓDIGO]],tabEstimativa[#Data],2,FALSE)</f>
        <v xml:space="preserve">PAPEL DE SEDA - 48 X 60 CM - LARANJA          COR VIVA, VIBRANTE, UNIFORME E SEM MANCHAS (VARIACAO +/- 5 CM). </v>
      </c>
      <c r="C656" s="82" t="s">
        <v>3533</v>
      </c>
      <c r="D656" s="80" t="s">
        <v>3534</v>
      </c>
      <c r="E656" s="81">
        <v>2020</v>
      </c>
      <c r="F656" s="78">
        <v>44309</v>
      </c>
      <c r="G656" s="264">
        <v>12</v>
      </c>
      <c r="H656" s="99">
        <v>10000</v>
      </c>
      <c r="I656" s="78">
        <v>43818</v>
      </c>
      <c r="J656" s="181">
        <f>SUMIFS(tabConsumoAta[CONSUMIDO],tabConsumoAta[CÓDIGO],tabSaldoAta[[#This Row],[CÓDIGO]],tabConsumoAta[ATA],tabSaldoAta[[#This Row],[CHAVE]])</f>
        <v>5000</v>
      </c>
      <c r="K656" s="181">
        <f>SUMIFS(tabAtaCessão[QUANTIDADE],tabAtaCessão[CÓDIGO],tabSaldoAta[[#This Row],[CÓDIGO]],tabAtaCessão[ATA],tabSaldoAta[[#This Row],[CHAVE]])</f>
        <v>0</v>
      </c>
      <c r="L656" s="162">
        <f>tabSaldoAta[[#This Row],[ESTIMATIVA]] - tabSaldoAta[[#This Row],[CONSUMO]] - tabSaldoAta[[#This Row],[CESSÃO]]</f>
        <v>5000</v>
      </c>
      <c r="M656" s="92" t="s">
        <v>1551</v>
      </c>
      <c r="N656" s="93">
        <v>43949.642881944441</v>
      </c>
      <c r="O656" s="34" t="s">
        <v>1555</v>
      </c>
    </row>
    <row r="657" spans="1:15" ht="28.8" hidden="1" x14ac:dyDescent="0.3">
      <c r="A657" s="77">
        <v>93332</v>
      </c>
      <c r="B657" s="83" t="str">
        <f>VLOOKUP(tabSaldoAta[[#This Row],[CÓDIGO]],tabEstimativa[#Data],2,FALSE)</f>
        <v>PAPEL DE SEDA - 48 X 60 CM - ROSA - AS MEDIDAS PODERAO VARIAR +/- 5 CM                  COR VIVA, VIBRANTE, UNIFORME E SEM MANCHAS (VARIACAO +/- 5 CM).</v>
      </c>
      <c r="C657" s="82" t="s">
        <v>1570</v>
      </c>
      <c r="D657" s="127" t="s">
        <v>2085</v>
      </c>
      <c r="E657" s="128">
        <v>2019</v>
      </c>
      <c r="F657" s="78">
        <v>43922</v>
      </c>
      <c r="G657" s="264">
        <v>12</v>
      </c>
      <c r="H657" s="129">
        <v>15000</v>
      </c>
      <c r="I657" s="78">
        <v>43454</v>
      </c>
      <c r="J657" s="181">
        <f>SUMIFS(tabConsumoAta[CONSUMIDO],tabConsumoAta[CÓDIGO],tabSaldoAta[[#This Row],[CÓDIGO]],tabConsumoAta[ATA],tabSaldoAta[[#This Row],[CHAVE]])</f>
        <v>0</v>
      </c>
      <c r="K657" s="181">
        <f>SUMIFS(tabAtaCessão[QUANTIDADE],tabAtaCessão[CÓDIGO],tabSaldoAta[[#This Row],[CÓDIGO]],tabAtaCessão[ATA],tabSaldoAta[[#This Row],[CHAVE]])</f>
        <v>0</v>
      </c>
      <c r="L657" s="162">
        <f>tabSaldoAta[[#This Row],[ESTIMATIVA]] - tabSaldoAta[[#This Row],[CONSUMO]] - tabSaldoAta[[#This Row],[CESSÃO]]</f>
        <v>15000</v>
      </c>
      <c r="M657" s="130" t="s">
        <v>1551</v>
      </c>
      <c r="N657" s="131">
        <v>43699.460138888891</v>
      </c>
      <c r="O657" s="34" t="s">
        <v>1555</v>
      </c>
    </row>
    <row r="658" spans="1:15" ht="28.8" hidden="1" x14ac:dyDescent="0.3">
      <c r="A658" s="77">
        <v>93332</v>
      </c>
      <c r="B658" s="83" t="str">
        <f>VLOOKUP(tabSaldoAta[[#This Row],[CÓDIGO]],tabEstimativa[#Data],2,FALSE)</f>
        <v>PAPEL DE SEDA - 48 X 60 CM - ROSA - AS MEDIDAS PODERAO VARIAR +/- 5 CM                  COR VIVA, VIBRANTE, UNIFORME E SEM MANCHAS (VARIACAO +/- 5 CM).</v>
      </c>
      <c r="C658" s="82" t="s">
        <v>3533</v>
      </c>
      <c r="D658" s="80" t="s">
        <v>3534</v>
      </c>
      <c r="E658" s="81">
        <v>2020</v>
      </c>
      <c r="F658" s="78">
        <v>44309</v>
      </c>
      <c r="G658" s="264">
        <v>12</v>
      </c>
      <c r="H658" s="99">
        <v>10000</v>
      </c>
      <c r="I658" s="78">
        <v>43818</v>
      </c>
      <c r="J658" s="181">
        <f>SUMIFS(tabConsumoAta[CONSUMIDO],tabConsumoAta[CÓDIGO],tabSaldoAta[[#This Row],[CÓDIGO]],tabConsumoAta[ATA],tabSaldoAta[[#This Row],[CHAVE]])</f>
        <v>5000</v>
      </c>
      <c r="K658" s="181">
        <f>SUMIFS(tabAtaCessão[QUANTIDADE],tabAtaCessão[CÓDIGO],tabSaldoAta[[#This Row],[CÓDIGO]],tabAtaCessão[ATA],tabSaldoAta[[#This Row],[CHAVE]])</f>
        <v>0</v>
      </c>
      <c r="L658" s="162">
        <f>tabSaldoAta[[#This Row],[ESTIMATIVA]] - tabSaldoAta[[#This Row],[CONSUMO]] - tabSaldoAta[[#This Row],[CESSÃO]]</f>
        <v>5000</v>
      </c>
      <c r="M658" s="92" t="s">
        <v>1551</v>
      </c>
      <c r="N658" s="93">
        <v>43949.642881944441</v>
      </c>
      <c r="O658" s="34" t="s">
        <v>1555</v>
      </c>
    </row>
    <row r="659" spans="1:15" ht="28.8" hidden="1" x14ac:dyDescent="0.3">
      <c r="A659" s="77">
        <v>93334</v>
      </c>
      <c r="B659" s="83" t="str">
        <f>VLOOKUP(tabSaldoAta[[#This Row],[CÓDIGO]],tabEstimativa[#Data],2,FALSE)</f>
        <v xml:space="preserve">PAPEL DE SEDA - 48 X 60 CM - VERDE ESCURO                                                                                     COR VIVA, VIBRANTE, UNIFORME E SEM MANCHAS (VARIACAO +/- 5 CM). </v>
      </c>
      <c r="C659" s="82" t="s">
        <v>1570</v>
      </c>
      <c r="D659" s="127" t="s">
        <v>2085</v>
      </c>
      <c r="E659" s="128">
        <v>2019</v>
      </c>
      <c r="F659" s="78">
        <v>43922</v>
      </c>
      <c r="G659" s="264">
        <v>12</v>
      </c>
      <c r="H659" s="129">
        <v>15000</v>
      </c>
      <c r="I659" s="78">
        <v>43454</v>
      </c>
      <c r="J659" s="181">
        <f>SUMIFS(tabConsumoAta[CONSUMIDO],tabConsumoAta[CÓDIGO],tabSaldoAta[[#This Row],[CÓDIGO]],tabConsumoAta[ATA],tabSaldoAta[[#This Row],[CHAVE]])</f>
        <v>0</v>
      </c>
      <c r="K659" s="181">
        <f>SUMIFS(tabAtaCessão[QUANTIDADE],tabAtaCessão[CÓDIGO],tabSaldoAta[[#This Row],[CÓDIGO]],tabAtaCessão[ATA],tabSaldoAta[[#This Row],[CHAVE]])</f>
        <v>0</v>
      </c>
      <c r="L659" s="162">
        <f>tabSaldoAta[[#This Row],[ESTIMATIVA]] - tabSaldoAta[[#This Row],[CONSUMO]] - tabSaldoAta[[#This Row],[CESSÃO]]</f>
        <v>15000</v>
      </c>
      <c r="M659" s="130" t="s">
        <v>1551</v>
      </c>
      <c r="N659" s="131">
        <v>43699.460138888891</v>
      </c>
      <c r="O659" s="34" t="s">
        <v>1555</v>
      </c>
    </row>
    <row r="660" spans="1:15" ht="28.8" hidden="1" x14ac:dyDescent="0.3">
      <c r="A660" s="77">
        <v>93334</v>
      </c>
      <c r="B660" s="83" t="str">
        <f>VLOOKUP(tabSaldoAta[[#This Row],[CÓDIGO]],tabEstimativa[#Data],2,FALSE)</f>
        <v xml:space="preserve">PAPEL DE SEDA - 48 X 60 CM - VERDE ESCURO                                                                                     COR VIVA, VIBRANTE, UNIFORME E SEM MANCHAS (VARIACAO +/- 5 CM). </v>
      </c>
      <c r="C660" s="82" t="s">
        <v>3533</v>
      </c>
      <c r="D660" s="80" t="s">
        <v>3534</v>
      </c>
      <c r="E660" s="81">
        <v>2020</v>
      </c>
      <c r="F660" s="78">
        <v>44309</v>
      </c>
      <c r="G660" s="264">
        <v>12</v>
      </c>
      <c r="H660" s="99">
        <v>10000</v>
      </c>
      <c r="I660" s="78">
        <v>43818</v>
      </c>
      <c r="J660" s="181">
        <f>SUMIFS(tabConsumoAta[CONSUMIDO],tabConsumoAta[CÓDIGO],tabSaldoAta[[#This Row],[CÓDIGO]],tabConsumoAta[ATA],tabSaldoAta[[#This Row],[CHAVE]])</f>
        <v>5000</v>
      </c>
      <c r="K660" s="181">
        <f>SUMIFS(tabAtaCessão[QUANTIDADE],tabAtaCessão[CÓDIGO],tabSaldoAta[[#This Row],[CÓDIGO]],tabAtaCessão[ATA],tabSaldoAta[[#This Row],[CHAVE]])</f>
        <v>0</v>
      </c>
      <c r="L660" s="162">
        <f>tabSaldoAta[[#This Row],[ESTIMATIVA]] - tabSaldoAta[[#This Row],[CONSUMO]] - tabSaldoAta[[#This Row],[CESSÃO]]</f>
        <v>5000</v>
      </c>
      <c r="M660" s="92" t="s">
        <v>1551</v>
      </c>
      <c r="N660" s="93">
        <v>43949.642881944441</v>
      </c>
      <c r="O660" s="34" t="s">
        <v>1555</v>
      </c>
    </row>
    <row r="661" spans="1:15" ht="28.8" hidden="1" x14ac:dyDescent="0.3">
      <c r="A661" s="77">
        <v>93335</v>
      </c>
      <c r="B661" s="83" t="str">
        <f>VLOOKUP(tabSaldoAta[[#This Row],[CÓDIGO]],tabEstimativa[#Data],2,FALSE)</f>
        <v>PAPEL DE SEDA - 48 X 60 CM - VERMELHO     COR VIVA, VIBRANTE, UNIFORME E SEM MANCHAS (VARIACAO +/- 5 CM).</v>
      </c>
      <c r="C661" s="82" t="s">
        <v>1570</v>
      </c>
      <c r="D661" s="127" t="s">
        <v>2085</v>
      </c>
      <c r="E661" s="128">
        <v>2019</v>
      </c>
      <c r="F661" s="78">
        <v>43922</v>
      </c>
      <c r="G661" s="264">
        <v>12</v>
      </c>
      <c r="H661" s="129">
        <v>15000</v>
      </c>
      <c r="I661" s="78">
        <v>43454</v>
      </c>
      <c r="J661" s="181">
        <f>SUMIFS(tabConsumoAta[CONSUMIDO],tabConsumoAta[CÓDIGO],tabSaldoAta[[#This Row],[CÓDIGO]],tabConsumoAta[ATA],tabSaldoAta[[#This Row],[CHAVE]])</f>
        <v>0</v>
      </c>
      <c r="K661" s="181">
        <f>SUMIFS(tabAtaCessão[QUANTIDADE],tabAtaCessão[CÓDIGO],tabSaldoAta[[#This Row],[CÓDIGO]],tabAtaCessão[ATA],tabSaldoAta[[#This Row],[CHAVE]])</f>
        <v>0</v>
      </c>
      <c r="L661" s="162">
        <f>tabSaldoAta[[#This Row],[ESTIMATIVA]] - tabSaldoAta[[#This Row],[CONSUMO]] - tabSaldoAta[[#This Row],[CESSÃO]]</f>
        <v>15000</v>
      </c>
      <c r="M661" s="130" t="s">
        <v>1551</v>
      </c>
      <c r="N661" s="131">
        <v>43699.460138888891</v>
      </c>
      <c r="O661" s="34" t="s">
        <v>1555</v>
      </c>
    </row>
    <row r="662" spans="1:15" ht="28.8" hidden="1" x14ac:dyDescent="0.3">
      <c r="A662" s="77">
        <v>93335</v>
      </c>
      <c r="B662" s="83" t="str">
        <f>VLOOKUP(tabSaldoAta[[#This Row],[CÓDIGO]],tabEstimativa[#Data],2,FALSE)</f>
        <v>PAPEL DE SEDA - 48 X 60 CM - VERMELHO     COR VIVA, VIBRANTE, UNIFORME E SEM MANCHAS (VARIACAO +/- 5 CM).</v>
      </c>
      <c r="C662" s="82" t="s">
        <v>3533</v>
      </c>
      <c r="D662" s="80" t="s">
        <v>3534</v>
      </c>
      <c r="E662" s="81">
        <v>2020</v>
      </c>
      <c r="F662" s="78">
        <v>44309</v>
      </c>
      <c r="G662" s="264">
        <v>12</v>
      </c>
      <c r="H662" s="99">
        <v>10000</v>
      </c>
      <c r="I662" s="78">
        <v>43818</v>
      </c>
      <c r="J662" s="181">
        <f>SUMIFS(tabConsumoAta[CONSUMIDO],tabConsumoAta[CÓDIGO],tabSaldoAta[[#This Row],[CÓDIGO]],tabConsumoAta[ATA],tabSaldoAta[[#This Row],[CHAVE]])</f>
        <v>5000</v>
      </c>
      <c r="K662" s="181">
        <f>SUMIFS(tabAtaCessão[QUANTIDADE],tabAtaCessão[CÓDIGO],tabSaldoAta[[#This Row],[CÓDIGO]],tabAtaCessão[ATA],tabSaldoAta[[#This Row],[CHAVE]])</f>
        <v>0</v>
      </c>
      <c r="L662" s="162">
        <f>tabSaldoAta[[#This Row],[ESTIMATIVA]] - tabSaldoAta[[#This Row],[CONSUMO]] - tabSaldoAta[[#This Row],[CESSÃO]]</f>
        <v>5000</v>
      </c>
      <c r="M662" s="92" t="s">
        <v>1551</v>
      </c>
      <c r="N662" s="93">
        <v>43949.64671296296</v>
      </c>
      <c r="O662" s="34" t="s">
        <v>1555</v>
      </c>
    </row>
    <row r="663" spans="1:15" ht="28.8" hidden="1" x14ac:dyDescent="0.3">
      <c r="A663" s="77">
        <v>93453</v>
      </c>
      <c r="B663" s="83" t="str">
        <f>VLOOKUP(tabSaldoAta[[#This Row],[CÓDIGO]],tabEstimativa[#Data],2,FALSE)</f>
        <v>PAPEL ESPELHO BRILHANTE (DOBRADURA), MEDINDO 48 X 66 CM - COR: AMARELA  COR VIVA, VIBRANTE, UNIFORME E SEM MANCHAS (VARIACAO +/- 5 CM).</v>
      </c>
      <c r="C663" s="82" t="s">
        <v>1570</v>
      </c>
      <c r="D663" s="127" t="s">
        <v>2085</v>
      </c>
      <c r="E663" s="128">
        <v>2019</v>
      </c>
      <c r="F663" s="78">
        <v>43922</v>
      </c>
      <c r="G663" s="264">
        <v>12</v>
      </c>
      <c r="H663" s="129">
        <v>15000</v>
      </c>
      <c r="I663" s="78">
        <v>43454</v>
      </c>
      <c r="J663" s="181">
        <f>SUMIFS(tabConsumoAta[CONSUMIDO],tabConsumoAta[CÓDIGO],tabSaldoAta[[#This Row],[CÓDIGO]],tabConsumoAta[ATA],tabSaldoAta[[#This Row],[CHAVE]])</f>
        <v>4500</v>
      </c>
      <c r="K663" s="181">
        <f>SUMIFS(tabAtaCessão[QUANTIDADE],tabAtaCessão[CÓDIGO],tabSaldoAta[[#This Row],[CÓDIGO]],tabAtaCessão[ATA],tabSaldoAta[[#This Row],[CHAVE]])</f>
        <v>0</v>
      </c>
      <c r="L663" s="162">
        <f>tabSaldoAta[[#This Row],[ESTIMATIVA]] - tabSaldoAta[[#This Row],[CONSUMO]] - tabSaldoAta[[#This Row],[CESSÃO]]</f>
        <v>10500</v>
      </c>
      <c r="M663" s="130" t="s">
        <v>1551</v>
      </c>
      <c r="N663" s="131">
        <v>43699.460138888891</v>
      </c>
      <c r="O663" s="34" t="s">
        <v>1555</v>
      </c>
    </row>
    <row r="664" spans="1:15" ht="28.8" hidden="1" x14ac:dyDescent="0.3">
      <c r="A664" s="77">
        <v>93453</v>
      </c>
      <c r="B664" s="83" t="str">
        <f>VLOOKUP(tabSaldoAta[[#This Row],[CÓDIGO]],tabEstimativa[#Data],2,FALSE)</f>
        <v>PAPEL ESPELHO BRILHANTE (DOBRADURA), MEDINDO 48 X 66 CM - COR: AMARELA  COR VIVA, VIBRANTE, UNIFORME E SEM MANCHAS (VARIACAO +/- 5 CM).</v>
      </c>
      <c r="C664" s="82" t="s">
        <v>3533</v>
      </c>
      <c r="D664" s="80" t="s">
        <v>3534</v>
      </c>
      <c r="E664" s="81">
        <v>2020</v>
      </c>
      <c r="F664" s="78">
        <v>44309</v>
      </c>
      <c r="G664" s="264">
        <v>12</v>
      </c>
      <c r="H664" s="99">
        <v>14000</v>
      </c>
      <c r="I664" s="78">
        <v>43818</v>
      </c>
      <c r="J664" s="181">
        <f>SUMIFS(tabConsumoAta[CONSUMIDO],tabConsumoAta[CÓDIGO],tabSaldoAta[[#This Row],[CÓDIGO]],tabConsumoAta[ATA],tabSaldoAta[[#This Row],[CHAVE]])</f>
        <v>10000</v>
      </c>
      <c r="K664" s="181">
        <f>SUMIFS(tabAtaCessão[QUANTIDADE],tabAtaCessão[CÓDIGO],tabSaldoAta[[#This Row],[CÓDIGO]],tabAtaCessão[ATA],tabSaldoAta[[#This Row],[CHAVE]])</f>
        <v>0</v>
      </c>
      <c r="L664" s="162">
        <f>tabSaldoAta[[#This Row],[ESTIMATIVA]] - tabSaldoAta[[#This Row],[CONSUMO]] - tabSaldoAta[[#This Row],[CESSÃO]]</f>
        <v>4000</v>
      </c>
      <c r="M664" s="92" t="s">
        <v>1551</v>
      </c>
      <c r="N664" s="93">
        <v>43948.44835648148</v>
      </c>
      <c r="O664" s="34" t="s">
        <v>1555</v>
      </c>
    </row>
    <row r="665" spans="1:15" ht="28.8" hidden="1" x14ac:dyDescent="0.3">
      <c r="A665" s="77">
        <v>93454</v>
      </c>
      <c r="B665" s="83" t="str">
        <f>VLOOKUP(tabSaldoAta[[#This Row],[CÓDIGO]],tabEstimativa[#Data],2,FALSE)</f>
        <v>PAPEL ESPELHO BRILHANTE (DOBRADURA), MEDINDO 48 X 66 CM - COR: AZUL ESCURO   COR VIVA, VIBRANTE, UNIFORME E SEM MANCHAS (VARIACAO +/- 5 CM).</v>
      </c>
      <c r="C665" s="82" t="s">
        <v>1570</v>
      </c>
      <c r="D665" s="127" t="s">
        <v>2085</v>
      </c>
      <c r="E665" s="128">
        <v>2019</v>
      </c>
      <c r="F665" s="78">
        <v>43922</v>
      </c>
      <c r="G665" s="264">
        <v>12</v>
      </c>
      <c r="H665" s="129">
        <v>15000</v>
      </c>
      <c r="I665" s="78">
        <v>43454</v>
      </c>
      <c r="J665" s="181">
        <f>SUMIFS(tabConsumoAta[CONSUMIDO],tabConsumoAta[CÓDIGO],tabSaldoAta[[#This Row],[CÓDIGO]],tabConsumoAta[ATA],tabSaldoAta[[#This Row],[CHAVE]])</f>
        <v>3500</v>
      </c>
      <c r="K665" s="181">
        <f>SUMIFS(tabAtaCessão[QUANTIDADE],tabAtaCessão[CÓDIGO],tabSaldoAta[[#This Row],[CÓDIGO]],tabAtaCessão[ATA],tabSaldoAta[[#This Row],[CHAVE]])</f>
        <v>0</v>
      </c>
      <c r="L665" s="162">
        <f>tabSaldoAta[[#This Row],[ESTIMATIVA]] - tabSaldoAta[[#This Row],[CONSUMO]] - tabSaldoAta[[#This Row],[CESSÃO]]</f>
        <v>11500</v>
      </c>
      <c r="M665" s="130" t="s">
        <v>1551</v>
      </c>
      <c r="N665" s="131">
        <v>43699.460138888891</v>
      </c>
      <c r="O665" s="34" t="s">
        <v>1555</v>
      </c>
    </row>
    <row r="666" spans="1:15" ht="28.8" hidden="1" x14ac:dyDescent="0.3">
      <c r="A666" s="77">
        <v>93454</v>
      </c>
      <c r="B666" s="83" t="str">
        <f>VLOOKUP(tabSaldoAta[[#This Row],[CÓDIGO]],tabEstimativa[#Data],2,FALSE)</f>
        <v>PAPEL ESPELHO BRILHANTE (DOBRADURA), MEDINDO 48 X 66 CM - COR: AZUL ESCURO   COR VIVA, VIBRANTE, UNIFORME E SEM MANCHAS (VARIACAO +/- 5 CM).</v>
      </c>
      <c r="C666" s="82" t="s">
        <v>3533</v>
      </c>
      <c r="D666" s="80" t="s">
        <v>3534</v>
      </c>
      <c r="E666" s="81">
        <v>2020</v>
      </c>
      <c r="F666" s="78">
        <v>44309</v>
      </c>
      <c r="G666" s="264">
        <v>12</v>
      </c>
      <c r="H666" s="99">
        <v>14000</v>
      </c>
      <c r="I666" s="78">
        <v>43818</v>
      </c>
      <c r="J666" s="181">
        <f>SUMIFS(tabConsumoAta[CONSUMIDO],tabConsumoAta[CÓDIGO],tabSaldoAta[[#This Row],[CÓDIGO]],tabConsumoAta[ATA],tabSaldoAta[[#This Row],[CHAVE]])</f>
        <v>10000</v>
      </c>
      <c r="K666" s="181">
        <f>SUMIFS(tabAtaCessão[QUANTIDADE],tabAtaCessão[CÓDIGO],tabSaldoAta[[#This Row],[CÓDIGO]],tabAtaCessão[ATA],tabSaldoAta[[#This Row],[CHAVE]])</f>
        <v>0</v>
      </c>
      <c r="L666" s="162">
        <f>tabSaldoAta[[#This Row],[ESTIMATIVA]] - tabSaldoAta[[#This Row],[CONSUMO]] - tabSaldoAta[[#This Row],[CESSÃO]]</f>
        <v>4000</v>
      </c>
      <c r="M666" s="92" t="s">
        <v>1551</v>
      </c>
      <c r="N666" s="93">
        <v>43948.44835648148</v>
      </c>
      <c r="O666" s="34" t="s">
        <v>1555</v>
      </c>
    </row>
    <row r="667" spans="1:15" ht="28.8" hidden="1" x14ac:dyDescent="0.3">
      <c r="A667" s="77">
        <v>93456</v>
      </c>
      <c r="B667" s="83" t="str">
        <f>VLOOKUP(tabSaldoAta[[#This Row],[CÓDIGO]],tabEstimativa[#Data],2,FALSE)</f>
        <v>PAPEL ESPELHO BRILHANTE (DOBRADURA), MEDINDO 48 X 66 CM - COR: LARANJA - AS MEDIDAS PODERAO VARIAR +/- 5 CM   COR VIVA, VIBRANTE, UNIFORME E SEM MANCHAS.</v>
      </c>
      <c r="C667" s="82" t="s">
        <v>1570</v>
      </c>
      <c r="D667" s="127" t="s">
        <v>2085</v>
      </c>
      <c r="E667" s="128">
        <v>2019</v>
      </c>
      <c r="F667" s="78">
        <v>43922</v>
      </c>
      <c r="G667" s="264">
        <v>12</v>
      </c>
      <c r="H667" s="129">
        <v>15000</v>
      </c>
      <c r="I667" s="78">
        <v>43454</v>
      </c>
      <c r="J667" s="181">
        <f>SUMIFS(tabConsumoAta[CONSUMIDO],tabConsumoAta[CÓDIGO],tabSaldoAta[[#This Row],[CÓDIGO]],tabConsumoAta[ATA],tabSaldoAta[[#This Row],[CHAVE]])</f>
        <v>4500</v>
      </c>
      <c r="K667" s="181">
        <f>SUMIFS(tabAtaCessão[QUANTIDADE],tabAtaCessão[CÓDIGO],tabSaldoAta[[#This Row],[CÓDIGO]],tabAtaCessão[ATA],tabSaldoAta[[#This Row],[CHAVE]])</f>
        <v>0</v>
      </c>
      <c r="L667" s="162">
        <f>tabSaldoAta[[#This Row],[ESTIMATIVA]] - tabSaldoAta[[#This Row],[CONSUMO]] - tabSaldoAta[[#This Row],[CESSÃO]]</f>
        <v>10500</v>
      </c>
      <c r="M667" s="130" t="s">
        <v>1551</v>
      </c>
      <c r="N667" s="131">
        <v>43699.460138888891</v>
      </c>
      <c r="O667" s="34" t="s">
        <v>1555</v>
      </c>
    </row>
    <row r="668" spans="1:15" ht="28.8" hidden="1" x14ac:dyDescent="0.3">
      <c r="A668" s="77">
        <v>93456</v>
      </c>
      <c r="B668" s="83" t="str">
        <f>VLOOKUP(tabSaldoAta[[#This Row],[CÓDIGO]],tabEstimativa[#Data],2,FALSE)</f>
        <v>PAPEL ESPELHO BRILHANTE (DOBRADURA), MEDINDO 48 X 66 CM - COR: LARANJA - AS MEDIDAS PODERAO VARIAR +/- 5 CM   COR VIVA, VIBRANTE, UNIFORME E SEM MANCHAS.</v>
      </c>
      <c r="C668" s="82" t="s">
        <v>3533</v>
      </c>
      <c r="D668" s="80" t="s">
        <v>3534</v>
      </c>
      <c r="E668" s="81">
        <v>2020</v>
      </c>
      <c r="F668" s="78">
        <v>44309</v>
      </c>
      <c r="G668" s="264">
        <v>12</v>
      </c>
      <c r="H668" s="99">
        <v>14000</v>
      </c>
      <c r="I668" s="78">
        <v>43818</v>
      </c>
      <c r="J668" s="181">
        <f>SUMIFS(tabConsumoAta[CONSUMIDO],tabConsumoAta[CÓDIGO],tabSaldoAta[[#This Row],[CÓDIGO]],tabConsumoAta[ATA],tabSaldoAta[[#This Row],[CHAVE]])</f>
        <v>10000</v>
      </c>
      <c r="K668" s="181">
        <f>SUMIFS(tabAtaCessão[QUANTIDADE],tabAtaCessão[CÓDIGO],tabSaldoAta[[#This Row],[CÓDIGO]],tabAtaCessão[ATA],tabSaldoAta[[#This Row],[CHAVE]])</f>
        <v>0</v>
      </c>
      <c r="L668" s="162">
        <f>tabSaldoAta[[#This Row],[ESTIMATIVA]] - tabSaldoAta[[#This Row],[CONSUMO]] - tabSaldoAta[[#This Row],[CESSÃO]]</f>
        <v>4000</v>
      </c>
      <c r="M668" s="92" t="s">
        <v>1551</v>
      </c>
      <c r="N668" s="93">
        <v>43948.44835648148</v>
      </c>
      <c r="O668" s="34" t="s">
        <v>1555</v>
      </c>
    </row>
    <row r="669" spans="1:15" ht="28.8" hidden="1" x14ac:dyDescent="0.3">
      <c r="A669" s="77">
        <v>93461</v>
      </c>
      <c r="B669" s="83" t="str">
        <f>VLOOKUP(tabSaldoAta[[#This Row],[CÓDIGO]],tabEstimativa[#Data],2,FALSE)</f>
        <v>PAPEL ESPELHO BRILHANTE (DOBRADURA), MEDINDO 48 X 66 CM - COR: VERDE ESCURO COR VIVA, VIBRANTE, UNIFORME E SEM MANCHAS (VARIACAO +/- 5 CM).</v>
      </c>
      <c r="C669" s="82" t="s">
        <v>1570</v>
      </c>
      <c r="D669" s="127" t="s">
        <v>2085</v>
      </c>
      <c r="E669" s="128">
        <v>2019</v>
      </c>
      <c r="F669" s="78">
        <v>43922</v>
      </c>
      <c r="G669" s="264">
        <v>12</v>
      </c>
      <c r="H669" s="129">
        <v>15000</v>
      </c>
      <c r="I669" s="78">
        <v>43454</v>
      </c>
      <c r="J669" s="181">
        <f>SUMIFS(tabConsumoAta[CONSUMIDO],tabConsumoAta[CÓDIGO],tabSaldoAta[[#This Row],[CÓDIGO]],tabConsumoAta[ATA],tabSaldoAta[[#This Row],[CHAVE]])</f>
        <v>5000</v>
      </c>
      <c r="K669" s="181">
        <f>SUMIFS(tabAtaCessão[QUANTIDADE],tabAtaCessão[CÓDIGO],tabSaldoAta[[#This Row],[CÓDIGO]],tabAtaCessão[ATA],tabSaldoAta[[#This Row],[CHAVE]])</f>
        <v>0</v>
      </c>
      <c r="L669" s="162">
        <f>tabSaldoAta[[#This Row],[ESTIMATIVA]] - tabSaldoAta[[#This Row],[CONSUMO]] - tabSaldoAta[[#This Row],[CESSÃO]]</f>
        <v>10000</v>
      </c>
      <c r="M669" s="130" t="s">
        <v>1551</v>
      </c>
      <c r="N669" s="131">
        <v>43699.460138888891</v>
      </c>
      <c r="O669" s="34" t="s">
        <v>1555</v>
      </c>
    </row>
    <row r="670" spans="1:15" ht="28.8" hidden="1" x14ac:dyDescent="0.3">
      <c r="A670" s="77">
        <v>93461</v>
      </c>
      <c r="B670" s="83" t="str">
        <f>VLOOKUP(tabSaldoAta[[#This Row],[CÓDIGO]],tabEstimativa[#Data],2,FALSE)</f>
        <v>PAPEL ESPELHO BRILHANTE (DOBRADURA), MEDINDO 48 X 66 CM - COR: VERDE ESCURO COR VIVA, VIBRANTE, UNIFORME E SEM MANCHAS (VARIACAO +/- 5 CM).</v>
      </c>
      <c r="C670" s="82" t="s">
        <v>3533</v>
      </c>
      <c r="D670" s="80" t="s">
        <v>3534</v>
      </c>
      <c r="E670" s="81">
        <v>2020</v>
      </c>
      <c r="F670" s="78">
        <v>44309</v>
      </c>
      <c r="G670" s="264">
        <v>12</v>
      </c>
      <c r="H670" s="99">
        <v>14000</v>
      </c>
      <c r="I670" s="78">
        <v>43818</v>
      </c>
      <c r="J670" s="181">
        <f>SUMIFS(tabConsumoAta[CONSUMIDO],tabConsumoAta[CÓDIGO],tabSaldoAta[[#This Row],[CÓDIGO]],tabConsumoAta[ATA],tabSaldoAta[[#This Row],[CHAVE]])</f>
        <v>10000</v>
      </c>
      <c r="K670" s="181">
        <f>SUMIFS(tabAtaCessão[QUANTIDADE],tabAtaCessão[CÓDIGO],tabSaldoAta[[#This Row],[CÓDIGO]],tabAtaCessão[ATA],tabSaldoAta[[#This Row],[CHAVE]])</f>
        <v>0</v>
      </c>
      <c r="L670" s="162">
        <f>tabSaldoAta[[#This Row],[ESTIMATIVA]] - tabSaldoAta[[#This Row],[CONSUMO]] - tabSaldoAta[[#This Row],[CESSÃO]]</f>
        <v>4000</v>
      </c>
      <c r="M670" s="92" t="s">
        <v>1551</v>
      </c>
      <c r="N670" s="93">
        <v>43948.44835648148</v>
      </c>
      <c r="O670" s="34" t="s">
        <v>1555</v>
      </c>
    </row>
    <row r="671" spans="1:15" ht="28.8" hidden="1" x14ac:dyDescent="0.3">
      <c r="A671" s="77">
        <v>93462</v>
      </c>
      <c r="B671" s="83" t="str">
        <f>VLOOKUP(tabSaldoAta[[#This Row],[CÓDIGO]],tabEstimativa[#Data],2,FALSE)</f>
        <v>PAPEL ESPELHO BRILHANTE (DOBRADURA), MEDINDO 48 X 66 CM - COR: VERMELHA   COR VIVA, VIBRANTE, UNIFORME E SEM MANCHAS (VARIACAO +/- 5 CM).</v>
      </c>
      <c r="C671" s="82" t="s">
        <v>1570</v>
      </c>
      <c r="D671" s="127" t="s">
        <v>2085</v>
      </c>
      <c r="E671" s="128">
        <v>2019</v>
      </c>
      <c r="F671" s="78">
        <v>43922</v>
      </c>
      <c r="G671" s="264">
        <v>12</v>
      </c>
      <c r="H671" s="129">
        <v>15000</v>
      </c>
      <c r="I671" s="78">
        <v>43454</v>
      </c>
      <c r="J671" s="181">
        <f>SUMIFS(tabConsumoAta[CONSUMIDO],tabConsumoAta[CÓDIGO],tabSaldoAta[[#This Row],[CÓDIGO]],tabConsumoAta[ATA],tabSaldoAta[[#This Row],[CHAVE]])</f>
        <v>3000</v>
      </c>
      <c r="K671" s="181">
        <f>SUMIFS(tabAtaCessão[QUANTIDADE],tabAtaCessão[CÓDIGO],tabSaldoAta[[#This Row],[CÓDIGO]],tabAtaCessão[ATA],tabSaldoAta[[#This Row],[CHAVE]])</f>
        <v>0</v>
      </c>
      <c r="L671" s="162">
        <f>tabSaldoAta[[#This Row],[ESTIMATIVA]] - tabSaldoAta[[#This Row],[CONSUMO]] - tabSaldoAta[[#This Row],[CESSÃO]]</f>
        <v>12000</v>
      </c>
      <c r="M671" s="130" t="s">
        <v>1551</v>
      </c>
      <c r="N671" s="131">
        <v>43699.460138888891</v>
      </c>
      <c r="O671" s="34" t="s">
        <v>1555</v>
      </c>
    </row>
    <row r="672" spans="1:15" ht="28.8" hidden="1" x14ac:dyDescent="0.3">
      <c r="A672" s="77">
        <v>93462</v>
      </c>
      <c r="B672" s="83" t="str">
        <f>VLOOKUP(tabSaldoAta[[#This Row],[CÓDIGO]],tabEstimativa[#Data],2,FALSE)</f>
        <v>PAPEL ESPELHO BRILHANTE (DOBRADURA), MEDINDO 48 X 66 CM - COR: VERMELHA   COR VIVA, VIBRANTE, UNIFORME E SEM MANCHAS (VARIACAO +/- 5 CM).</v>
      </c>
      <c r="C672" s="82" t="s">
        <v>3533</v>
      </c>
      <c r="D672" s="80" t="s">
        <v>3534</v>
      </c>
      <c r="E672" s="81">
        <v>2020</v>
      </c>
      <c r="F672" s="78">
        <v>44309</v>
      </c>
      <c r="G672" s="264">
        <v>12</v>
      </c>
      <c r="H672" s="99">
        <v>14000</v>
      </c>
      <c r="I672" s="78">
        <v>43818</v>
      </c>
      <c r="J672" s="181">
        <f>SUMIFS(tabConsumoAta[CONSUMIDO],tabConsumoAta[CÓDIGO],tabSaldoAta[[#This Row],[CÓDIGO]],tabConsumoAta[ATA],tabSaldoAta[[#This Row],[CHAVE]])</f>
        <v>10000</v>
      </c>
      <c r="K672" s="181">
        <f>SUMIFS(tabAtaCessão[QUANTIDADE],tabAtaCessão[CÓDIGO],tabSaldoAta[[#This Row],[CÓDIGO]],tabAtaCessão[ATA],tabSaldoAta[[#This Row],[CHAVE]])</f>
        <v>0</v>
      </c>
      <c r="L672" s="162">
        <f>tabSaldoAta[[#This Row],[ESTIMATIVA]] - tabSaldoAta[[#This Row],[CONSUMO]] - tabSaldoAta[[#This Row],[CESSÃO]]</f>
        <v>4000</v>
      </c>
      <c r="M672" s="92" t="s">
        <v>1551</v>
      </c>
      <c r="N672" s="93">
        <v>43948.44835648148</v>
      </c>
      <c r="O672" s="34" t="s">
        <v>1555</v>
      </c>
    </row>
    <row r="673" spans="1:15" hidden="1" x14ac:dyDescent="0.3">
      <c r="A673" s="77">
        <v>94627</v>
      </c>
      <c r="B673" s="83" t="str">
        <f>VLOOKUP(tabSaldoAta[[#This Row],[CÓDIGO]],tabEstimativa[#Data],2,FALSE)</f>
        <v>LIXA PARA PAREDE Nº 80</v>
      </c>
      <c r="C673" s="82" t="s">
        <v>1581</v>
      </c>
      <c r="D673" s="113" t="s">
        <v>2075</v>
      </c>
      <c r="E673" s="114">
        <v>2018</v>
      </c>
      <c r="F673" s="78">
        <v>43623</v>
      </c>
      <c r="G673" s="264">
        <v>12</v>
      </c>
      <c r="H673" s="115">
        <v>500</v>
      </c>
      <c r="I673" s="78">
        <v>43522</v>
      </c>
      <c r="J673" s="181">
        <f>SUMIFS(tabConsumoAta[CONSUMIDO],tabConsumoAta[CÓDIGO],tabSaldoAta[[#This Row],[CÓDIGO]],tabConsumoAta[ATA],tabSaldoAta[[#This Row],[CHAVE]])</f>
        <v>0</v>
      </c>
      <c r="K673" s="181">
        <f>SUMIFS(tabAtaCessão[QUANTIDADE],tabAtaCessão[CÓDIGO],tabSaldoAta[[#This Row],[CÓDIGO]],tabAtaCessão[ATA],tabSaldoAta[[#This Row],[CHAVE]])</f>
        <v>0</v>
      </c>
      <c r="L673" s="162">
        <f>tabSaldoAta[[#This Row],[ESTIMATIVA]] - tabSaldoAta[[#This Row],[CONSUMO]] - tabSaldoAta[[#This Row],[CESSÃO]]</f>
        <v>500</v>
      </c>
      <c r="M673" s="116" t="s">
        <v>1551</v>
      </c>
      <c r="N673" s="117">
        <v>43698.422094907408</v>
      </c>
      <c r="O673" s="34" t="s">
        <v>1555</v>
      </c>
    </row>
    <row r="674" spans="1:15" hidden="1" x14ac:dyDescent="0.3">
      <c r="A674" s="77">
        <v>94627</v>
      </c>
      <c r="B674" s="83" t="str">
        <f>VLOOKUP(tabSaldoAta[[#This Row],[CÓDIGO]],tabEstimativa[#Data],2,FALSE)</f>
        <v>LIXA PARA PAREDE Nº 80</v>
      </c>
      <c r="C674" s="82" t="s">
        <v>2073</v>
      </c>
      <c r="D674" s="113" t="s">
        <v>2074</v>
      </c>
      <c r="E674" s="114">
        <v>2019</v>
      </c>
      <c r="F674" s="78">
        <v>44050</v>
      </c>
      <c r="G674" s="264">
        <v>12</v>
      </c>
      <c r="H674" s="115">
        <v>500</v>
      </c>
      <c r="I674" s="78">
        <v>43522</v>
      </c>
      <c r="J674" s="181">
        <f>SUMIFS(tabConsumoAta[CONSUMIDO],tabConsumoAta[CÓDIGO],tabSaldoAta[[#This Row],[CÓDIGO]],tabConsumoAta[ATA],tabSaldoAta[[#This Row],[CHAVE]])</f>
        <v>0</v>
      </c>
      <c r="K674" s="181">
        <f>SUMIFS(tabAtaCessão[QUANTIDADE],tabAtaCessão[CÓDIGO],tabSaldoAta[[#This Row],[CÓDIGO]],tabAtaCessão[ATA],tabSaldoAta[[#This Row],[CHAVE]])</f>
        <v>0</v>
      </c>
      <c r="L674" s="162">
        <f>tabSaldoAta[[#This Row],[ESTIMATIVA]] - tabSaldoAta[[#This Row],[CONSUMO]] - tabSaldoAta[[#This Row],[CESSÃO]]</f>
        <v>500</v>
      </c>
      <c r="M674" s="116" t="s">
        <v>1551</v>
      </c>
      <c r="N674" s="117">
        <v>43698.422094907408</v>
      </c>
      <c r="O674" s="34" t="s">
        <v>1555</v>
      </c>
    </row>
    <row r="675" spans="1:15" ht="28.8" hidden="1" x14ac:dyDescent="0.3">
      <c r="A675" s="77">
        <v>95121</v>
      </c>
      <c r="B675" s="83" t="str">
        <f>VLOOKUP(tabSaldoAta[[#This Row],[CÓDIGO]],tabEstimativa[#Data],2,FALSE)</f>
        <v>JOELHO 45° DE PVC SOLDÁVEL PARA ÁGUA, MARROM, 25 MM, DE ACORDO COM A NORMA NBR 5648 E A MARCA DEVERÁ VIR LITOGRAFADA NA PEÇA</v>
      </c>
      <c r="C675" s="82" t="s">
        <v>3541</v>
      </c>
      <c r="D675" s="80" t="s">
        <v>3542</v>
      </c>
      <c r="E675" s="81">
        <v>2020</v>
      </c>
      <c r="F675" s="78">
        <v>44313</v>
      </c>
      <c r="G675" s="264">
        <v>12</v>
      </c>
      <c r="H675" s="99">
        <v>300</v>
      </c>
      <c r="I675" s="78">
        <v>43762</v>
      </c>
      <c r="J675" s="181">
        <f>SUMIFS(tabConsumoAta[CONSUMIDO],tabConsumoAta[CÓDIGO],tabSaldoAta[[#This Row],[CÓDIGO]],tabConsumoAta[ATA],tabSaldoAta[[#This Row],[CHAVE]])</f>
        <v>300</v>
      </c>
      <c r="K675" s="181">
        <f>SUMIFS(tabAtaCessão[QUANTIDADE],tabAtaCessão[CÓDIGO],tabSaldoAta[[#This Row],[CÓDIGO]],tabAtaCessão[ATA],tabSaldoAta[[#This Row],[CHAVE]])</f>
        <v>0</v>
      </c>
      <c r="L675" s="162">
        <f>tabSaldoAta[[#This Row],[ESTIMATIVA]] - tabSaldoAta[[#This Row],[CONSUMO]] - tabSaldoAta[[#This Row],[CESSÃO]]</f>
        <v>0</v>
      </c>
      <c r="M675" s="92" t="s">
        <v>1551</v>
      </c>
      <c r="N675" s="93">
        <v>43957.688599537039</v>
      </c>
      <c r="O675" s="34" t="s">
        <v>1555</v>
      </c>
    </row>
    <row r="676" spans="1:15" hidden="1" x14ac:dyDescent="0.3">
      <c r="A676" s="77">
        <v>95209</v>
      </c>
      <c r="B676" s="83" t="str">
        <f>VLOOKUP(tabSaldoAta[[#This Row],[CÓDIGO]],tabEstimativa[#Data],2,FALSE)</f>
        <v>VALVULA EM PVC PARA LAVATORIO 1" SEM LADRAO</v>
      </c>
      <c r="C676" s="82" t="s">
        <v>1663</v>
      </c>
      <c r="D676" s="90">
        <v>228</v>
      </c>
      <c r="E676" s="91">
        <v>2018</v>
      </c>
      <c r="F676" s="78">
        <v>43787</v>
      </c>
      <c r="G676" s="264">
        <v>12</v>
      </c>
      <c r="H676" s="99">
        <v>250</v>
      </c>
      <c r="I676" s="78">
        <v>43307</v>
      </c>
      <c r="J676" s="181">
        <f>SUMIFS(tabConsumoAta[CONSUMIDO],tabConsumoAta[CÓDIGO],tabSaldoAta[[#This Row],[CÓDIGO]],tabConsumoAta[ATA],tabSaldoAta[[#This Row],[CHAVE]])</f>
        <v>0</v>
      </c>
      <c r="K676" s="181">
        <f>SUMIFS(tabAtaCessão[QUANTIDADE],tabAtaCessão[CÓDIGO],tabSaldoAta[[#This Row],[CÓDIGO]],tabAtaCessão[ATA],tabSaldoAta[[#This Row],[CHAVE]])</f>
        <v>0</v>
      </c>
      <c r="L676" s="162">
        <f>tabSaldoAta[[#This Row],[ESTIMATIVA]] - tabSaldoAta[[#This Row],[CONSUMO]] - tabSaldoAta[[#This Row],[CESSÃO]]</f>
        <v>250</v>
      </c>
      <c r="M676" s="92" t="s">
        <v>1551</v>
      </c>
      <c r="N676" s="93">
        <v>43684.621898148151</v>
      </c>
      <c r="O676" s="34" t="str">
        <f>"*"</f>
        <v>*</v>
      </c>
    </row>
    <row r="677" spans="1:15" hidden="1" x14ac:dyDescent="0.3">
      <c r="A677" s="77">
        <v>95209</v>
      </c>
      <c r="B677" s="83" t="str">
        <f>VLOOKUP(tabSaldoAta[[#This Row],[CÓDIGO]],tabEstimativa[#Data],2,FALSE)</f>
        <v>VALVULA EM PVC PARA LAVATORIO 1" SEM LADRAO</v>
      </c>
      <c r="C677" s="82" t="s">
        <v>3514</v>
      </c>
      <c r="D677" s="80" t="s">
        <v>3518</v>
      </c>
      <c r="E677" s="81">
        <v>2020</v>
      </c>
      <c r="F677" s="78">
        <v>44286</v>
      </c>
      <c r="G677" s="264">
        <v>12</v>
      </c>
      <c r="H677" s="99">
        <v>150</v>
      </c>
      <c r="I677" s="78">
        <v>43677</v>
      </c>
      <c r="J677" s="181">
        <f>SUMIFS(tabConsumoAta[CONSUMIDO],tabConsumoAta[CÓDIGO],tabSaldoAta[[#This Row],[CÓDIGO]],tabConsumoAta[ATA],tabSaldoAta[[#This Row],[CHAVE]])</f>
        <v>150</v>
      </c>
      <c r="K677" s="181">
        <f>SUMIFS(tabAtaCessão[QUANTIDADE],tabAtaCessão[CÓDIGO],tabSaldoAta[[#This Row],[CÓDIGO]],tabAtaCessão[ATA],tabSaldoAta[[#This Row],[CHAVE]])</f>
        <v>0</v>
      </c>
      <c r="L677" s="162">
        <f>tabSaldoAta[[#This Row],[ESTIMATIVA]] - tabSaldoAta[[#This Row],[CONSUMO]] - tabSaldoAta[[#This Row],[CESSÃO]]</f>
        <v>0</v>
      </c>
      <c r="M677" s="92" t="s">
        <v>1551</v>
      </c>
      <c r="N677" s="93">
        <v>43948.410636574074</v>
      </c>
      <c r="O677" s="34" t="s">
        <v>1555</v>
      </c>
    </row>
    <row r="678" spans="1:15" hidden="1" x14ac:dyDescent="0.3">
      <c r="A678" s="77">
        <v>95513</v>
      </c>
      <c r="B678" s="83" t="str">
        <f>VLOOKUP(tabSaldoAta[[#This Row],[CÓDIGO]],tabEstimativa[#Data],2,FALSE)</f>
        <v>CABO FLEXIVEL BITOLA 50 MM², ISOLACAO DE PVC 70° C, 1KV, 750V, ANTICHAMA, COR PRETA</v>
      </c>
      <c r="C678" s="82" t="s">
        <v>1768</v>
      </c>
      <c r="D678" s="90">
        <v>126</v>
      </c>
      <c r="E678" s="91">
        <v>2019</v>
      </c>
      <c r="F678" s="78">
        <v>43957</v>
      </c>
      <c r="G678" s="264">
        <v>12</v>
      </c>
      <c r="H678" s="99">
        <v>1600</v>
      </c>
      <c r="I678" s="78">
        <v>43454</v>
      </c>
      <c r="J678" s="181">
        <f>SUMIFS(tabConsumoAta[CONSUMIDO],tabConsumoAta[CÓDIGO],tabSaldoAta[[#This Row],[CÓDIGO]],tabConsumoAta[ATA],tabSaldoAta[[#This Row],[CHAVE]])</f>
        <v>1500</v>
      </c>
      <c r="K678" s="181">
        <f>SUMIFS(tabAtaCessão[QUANTIDADE],tabAtaCessão[CÓDIGO],tabSaldoAta[[#This Row],[CÓDIGO]],tabAtaCessão[ATA],tabSaldoAta[[#This Row],[CHAVE]])</f>
        <v>0</v>
      </c>
      <c r="L678" s="162">
        <f>tabSaldoAta[[#This Row],[ESTIMATIVA]] - tabSaldoAta[[#This Row],[CONSUMO]] - tabSaldoAta[[#This Row],[CESSÃO]]</f>
        <v>100</v>
      </c>
      <c r="M678" s="92" t="s">
        <v>1551</v>
      </c>
      <c r="N678" s="93">
        <v>43684.621898148151</v>
      </c>
      <c r="O678" s="34" t="str">
        <f>"*"</f>
        <v>*</v>
      </c>
    </row>
    <row r="679" spans="1:15" ht="57.6" hidden="1" x14ac:dyDescent="0.3">
      <c r="A679" s="77">
        <v>96516</v>
      </c>
      <c r="B679" s="83" t="str">
        <f>VLOOKUP(tabSaldoAta[[#This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679" s="82" t="s">
        <v>2039</v>
      </c>
      <c r="D679" s="80" t="s">
        <v>2040</v>
      </c>
      <c r="E679" s="81">
        <v>2019</v>
      </c>
      <c r="F679" s="78">
        <v>43992</v>
      </c>
      <c r="G679" s="264">
        <v>12</v>
      </c>
      <c r="H679" s="99">
        <v>2100</v>
      </c>
      <c r="I679" s="78">
        <v>43406</v>
      </c>
      <c r="J679" s="181">
        <f>SUMIFS(tabConsumoAta[CONSUMIDO],tabConsumoAta[CÓDIGO],tabSaldoAta[[#This Row],[CÓDIGO]],tabConsumoAta[ATA],tabSaldoAta[[#This Row],[CHAVE]])</f>
        <v>900</v>
      </c>
      <c r="K679" s="181">
        <f>SUMIFS(tabAtaCessão[QUANTIDADE],tabAtaCessão[CÓDIGO],tabSaldoAta[[#This Row],[CÓDIGO]],tabAtaCessão[ATA],tabSaldoAta[[#This Row],[CHAVE]])</f>
        <v>474</v>
      </c>
      <c r="L679" s="162">
        <f>tabSaldoAta[[#This Row],[ESTIMATIVA]] - tabSaldoAta[[#This Row],[CONSUMO]] - tabSaldoAta[[#This Row],[CESSÃO]]</f>
        <v>726</v>
      </c>
      <c r="M679" s="92" t="s">
        <v>1551</v>
      </c>
      <c r="N679" s="93">
        <v>43686.44840277778</v>
      </c>
      <c r="O679" s="34" t="s">
        <v>1555</v>
      </c>
    </row>
    <row r="680" spans="1:15" ht="28.8" hidden="1" x14ac:dyDescent="0.3">
      <c r="A680" s="77">
        <v>97965</v>
      </c>
      <c r="B680" s="83" t="str">
        <f>VLOOKUP(tabSaldoAta[[#This Row],[CÓDIGO]],tabEstimativa[#Data],2,FALSE)</f>
        <v xml:space="preserve">COLA HOTMELT, BRANCA, GRANULADA - PARA COLADEIRA DE FITA DE BORDO AM 753B - SACO COM 25 KG. </v>
      </c>
      <c r="C680" s="82" t="s">
        <v>1780</v>
      </c>
      <c r="D680" s="80" t="s">
        <v>2033</v>
      </c>
      <c r="E680" s="81">
        <v>2019</v>
      </c>
      <c r="F680" s="78">
        <v>43959</v>
      </c>
      <c r="G680" s="264">
        <v>12</v>
      </c>
      <c r="H680" s="99">
        <v>20</v>
      </c>
      <c r="I680" s="78">
        <v>43392</v>
      </c>
      <c r="J680" s="181">
        <f>SUMIFS(tabConsumoAta[CONSUMIDO],tabConsumoAta[CÓDIGO],tabSaldoAta[[#This Row],[CÓDIGO]],tabConsumoAta[ATA],tabSaldoAta[[#This Row],[CHAVE]])</f>
        <v>0</v>
      </c>
      <c r="K680" s="181">
        <f>SUMIFS(tabAtaCessão[QUANTIDADE],tabAtaCessão[CÓDIGO],tabSaldoAta[[#This Row],[CÓDIGO]],tabAtaCessão[ATA],tabSaldoAta[[#This Row],[CHAVE]])</f>
        <v>1</v>
      </c>
      <c r="L680" s="162">
        <f>tabSaldoAta[[#This Row],[ESTIMATIVA]] - tabSaldoAta[[#This Row],[CONSUMO]] - tabSaldoAta[[#This Row],[CESSÃO]]</f>
        <v>19</v>
      </c>
      <c r="M680" s="92" t="s">
        <v>1551</v>
      </c>
      <c r="N680" s="93">
        <v>43742.700324074074</v>
      </c>
      <c r="O680" s="34" t="s">
        <v>1555</v>
      </c>
    </row>
    <row r="681" spans="1:15" ht="100.8" hidden="1" x14ac:dyDescent="0.3">
      <c r="A681" s="77">
        <v>98080</v>
      </c>
      <c r="B681" s="83" t="str">
        <f>VLOOKUP(tabSaldoAta[[#This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681" s="82" t="s">
        <v>2039</v>
      </c>
      <c r="D681" s="80" t="s">
        <v>2040</v>
      </c>
      <c r="E681" s="81">
        <v>2019</v>
      </c>
      <c r="F681" s="78">
        <v>43992</v>
      </c>
      <c r="G681" s="264">
        <v>12</v>
      </c>
      <c r="H681" s="99">
        <v>1600</v>
      </c>
      <c r="I681" s="78">
        <v>43406</v>
      </c>
      <c r="J681" s="181">
        <f>SUMIFS(tabConsumoAta[CONSUMIDO],tabConsumoAta[CÓDIGO],tabSaldoAta[[#This Row],[CÓDIGO]],tabConsumoAta[ATA],tabSaldoAta[[#This Row],[CHAVE]])</f>
        <v>800</v>
      </c>
      <c r="K681" s="181">
        <f>SUMIFS(tabAtaCessão[QUANTIDADE],tabAtaCessão[CÓDIGO],tabSaldoAta[[#This Row],[CÓDIGO]],tabAtaCessão[ATA],tabSaldoAta[[#This Row],[CHAVE]])</f>
        <v>438</v>
      </c>
      <c r="L681" s="162">
        <f>tabSaldoAta[[#This Row],[ESTIMATIVA]] - tabSaldoAta[[#This Row],[CONSUMO]] - tabSaldoAta[[#This Row],[CESSÃO]]</f>
        <v>362</v>
      </c>
      <c r="M681" s="92" t="s">
        <v>1551</v>
      </c>
      <c r="N681" s="93">
        <v>43686.44840277778</v>
      </c>
      <c r="O681" s="34" t="s">
        <v>1555</v>
      </c>
    </row>
    <row r="682" spans="1:15" ht="28.8" hidden="1" x14ac:dyDescent="0.3">
      <c r="A682" s="77">
        <v>98359</v>
      </c>
      <c r="B682" s="83" t="str">
        <f>VLOOKUP(tabSaldoAta[[#This Row],[CÓDIGO]],tabEstimativa[#Data],2,FALSE)</f>
        <v>FITA DE BORDA EM PVC TEXTURIZADA, 22MM - ROLO COM 300 MTS NA COR BRANCA, ESPESSURA DE 0,45 MM.</v>
      </c>
      <c r="C682" s="82" t="s">
        <v>1713</v>
      </c>
      <c r="D682" s="80" t="s">
        <v>1453</v>
      </c>
      <c r="E682" s="81">
        <v>2019</v>
      </c>
      <c r="F682" s="78">
        <v>43850</v>
      </c>
      <c r="G682" s="264">
        <v>12</v>
      </c>
      <c r="H682" s="99">
        <v>120</v>
      </c>
      <c r="I682" s="78">
        <v>43353</v>
      </c>
      <c r="J682" s="181">
        <f>SUMIFS(tabConsumoAta[CONSUMIDO],tabConsumoAta[CÓDIGO],tabSaldoAta[[#This Row],[CÓDIGO]],tabConsumoAta[ATA],tabSaldoAta[[#This Row],[CHAVE]])</f>
        <v>50</v>
      </c>
      <c r="K682" s="181">
        <f>SUMIFS(tabAtaCessão[QUANTIDADE],tabAtaCessão[CÓDIGO],tabSaldoAta[[#This Row],[CÓDIGO]],tabAtaCessão[ATA],tabSaldoAta[[#This Row],[CHAVE]])</f>
        <v>11</v>
      </c>
      <c r="L682" s="162">
        <f>tabSaldoAta[[#This Row],[ESTIMATIVA]] - tabSaldoAta[[#This Row],[CONSUMO]] - tabSaldoAta[[#This Row],[CESSÃO]]</f>
        <v>59</v>
      </c>
      <c r="M682" s="92" t="s">
        <v>1551</v>
      </c>
      <c r="N682" s="93">
        <v>43685.70585648148</v>
      </c>
      <c r="O682" s="34" t="s">
        <v>1555</v>
      </c>
    </row>
    <row r="683" spans="1:15" ht="28.8" hidden="1" x14ac:dyDescent="0.3">
      <c r="A683" s="77">
        <v>98359</v>
      </c>
      <c r="B683" s="83" t="str">
        <f>VLOOKUP(tabSaldoAta[[#This Row],[CÓDIGO]],tabEstimativa[#Data],2,FALSE)</f>
        <v>FITA DE BORDA EM PVC TEXTURIZADA, 22MM - ROLO COM 300 MTS NA COR BRANCA, ESPESSURA DE 0,45 MM.</v>
      </c>
      <c r="C683" s="82" t="s">
        <v>3516</v>
      </c>
      <c r="D683" s="80" t="s">
        <v>3530</v>
      </c>
      <c r="E683" s="81">
        <v>2020</v>
      </c>
      <c r="F683" s="78">
        <v>44285</v>
      </c>
      <c r="G683" s="264">
        <v>12</v>
      </c>
      <c r="H683" s="99">
        <v>240</v>
      </c>
      <c r="I683" s="78">
        <v>43762</v>
      </c>
      <c r="J683" s="181">
        <f>SUMIFS(tabConsumoAta[CONSUMIDO],tabConsumoAta[CÓDIGO],tabSaldoAta[[#This Row],[CÓDIGO]],tabConsumoAta[ATA],tabSaldoAta[[#This Row],[CHAVE]])</f>
        <v>50</v>
      </c>
      <c r="K683" s="181">
        <f>SUMIFS(tabAtaCessão[QUANTIDADE],tabAtaCessão[CÓDIGO],tabSaldoAta[[#This Row],[CÓDIGO]],tabAtaCessão[ATA],tabSaldoAta[[#This Row],[CHAVE]])</f>
        <v>0</v>
      </c>
      <c r="L683" s="162">
        <f>tabSaldoAta[[#This Row],[ESTIMATIVA]] - tabSaldoAta[[#This Row],[CONSUMO]] - tabSaldoAta[[#This Row],[CESSÃO]]</f>
        <v>190</v>
      </c>
      <c r="M683" s="92" t="s">
        <v>1551</v>
      </c>
      <c r="N683" s="93">
        <v>43945.682662037034</v>
      </c>
      <c r="O683" s="34" t="s">
        <v>1555</v>
      </c>
    </row>
    <row r="684" spans="1:15" ht="28.8" hidden="1" x14ac:dyDescent="0.3">
      <c r="A684" s="77">
        <v>98702</v>
      </c>
      <c r="B684" s="83" t="str">
        <f>VLOOKUP(tabSaldoAta[[#This Row],[CÓDIGO]],tabEstimativa[#Data],2,FALSE)</f>
        <v>FORRO EM PVC BRANCO LISO, REGUA DE 6 M DE COMPRIMENTO, 20 CM DE LARGURA - 10 MM DE ESPESSURA (ESPESSURA COM TOLERANCIA DE +/- 2 MM)</v>
      </c>
      <c r="C684" s="82" t="s">
        <v>1567</v>
      </c>
      <c r="D684" s="90">
        <v>47</v>
      </c>
      <c r="E684" s="91">
        <v>2019</v>
      </c>
      <c r="F684" s="78">
        <v>43878</v>
      </c>
      <c r="G684" s="264">
        <v>12</v>
      </c>
      <c r="H684" s="99">
        <v>4200</v>
      </c>
      <c r="I684" s="78">
        <v>43322</v>
      </c>
      <c r="J684" s="181">
        <f>SUMIFS(tabConsumoAta[CONSUMIDO],tabConsumoAta[CÓDIGO],tabSaldoAta[[#This Row],[CÓDIGO]],tabConsumoAta[ATA],tabSaldoAta[[#This Row],[CHAVE]])</f>
        <v>4635</v>
      </c>
      <c r="K684" s="181">
        <f>SUMIFS(tabAtaCessão[QUANTIDADE],tabAtaCessão[CÓDIGO],tabSaldoAta[[#This Row],[CÓDIGO]],tabAtaCessão[ATA],tabSaldoAta[[#This Row],[CHAVE]])</f>
        <v>0</v>
      </c>
      <c r="L684" s="162">
        <f>tabSaldoAta[[#This Row],[ESTIMATIVA]] - tabSaldoAta[[#This Row],[CONSUMO]] - tabSaldoAta[[#This Row],[CESSÃO]]</f>
        <v>-435</v>
      </c>
      <c r="M684" s="92" t="s">
        <v>1551</v>
      </c>
      <c r="N684" s="93">
        <v>43684.621898148151</v>
      </c>
      <c r="O684" s="34" t="str">
        <f>"*"</f>
        <v>*</v>
      </c>
    </row>
    <row r="685" spans="1:15" hidden="1" x14ac:dyDescent="0.3">
      <c r="A685" s="77">
        <v>99787</v>
      </c>
      <c r="B685" s="83" t="str">
        <f>VLOOKUP(tabSaldoAta[[#This Row],[CÓDIGO]],tabEstimativa[#Data],2,FALSE)</f>
        <v>ELETRODUTO DE ACO CARBONO GALVANIZADO A FOGO - DIAMETRO 1 1/2" - BARRA COM 3 M</v>
      </c>
      <c r="C685" s="82" t="s">
        <v>2343</v>
      </c>
      <c r="D685" s="80" t="s">
        <v>2012</v>
      </c>
      <c r="E685" s="81">
        <v>2020</v>
      </c>
      <c r="F685" s="78">
        <v>44210</v>
      </c>
      <c r="G685" s="264">
        <v>12</v>
      </c>
      <c r="H685" s="99">
        <v>50</v>
      </c>
      <c r="I685" s="78">
        <v>43733</v>
      </c>
      <c r="J685" s="181">
        <f>SUMIFS(tabConsumoAta[CONSUMIDO],tabConsumoAta[CÓDIGO],tabSaldoAta[[#This Row],[CÓDIGO]],tabConsumoAta[ATA],tabSaldoAta[[#This Row],[CHAVE]])</f>
        <v>0</v>
      </c>
      <c r="K685" s="181">
        <f>SUMIFS(tabAtaCessão[QUANTIDADE],tabAtaCessão[CÓDIGO],tabSaldoAta[[#This Row],[CÓDIGO]],tabAtaCessão[ATA],tabSaldoAta[[#This Row],[CHAVE]])</f>
        <v>0</v>
      </c>
      <c r="L685" s="162">
        <f>tabSaldoAta[[#This Row],[ESTIMATIVA]] - tabSaldoAta[[#This Row],[CONSUMO]] - tabSaldoAta[[#This Row],[CESSÃO]]</f>
        <v>50</v>
      </c>
      <c r="M685" s="92" t="s">
        <v>1551</v>
      </c>
      <c r="N685" s="93">
        <v>43850.423009259262</v>
      </c>
      <c r="O685" s="34" t="s">
        <v>1555</v>
      </c>
    </row>
    <row r="686" spans="1:15" hidden="1" x14ac:dyDescent="0.3">
      <c r="A686" s="77">
        <v>99810</v>
      </c>
      <c r="B686" s="83" t="str">
        <f>VLOOKUP(tabSaldoAta[[#This Row],[CÓDIGO]],tabEstimativa[#Data],2,FALSE)</f>
        <v>CABO DE COBRE FLEXIVEL, BITOLA 10,0MM2, 1KV,  ISOLACAO DE PVC 70ºC, COR PRETA</v>
      </c>
      <c r="C686" s="82" t="s">
        <v>1768</v>
      </c>
      <c r="D686" s="90">
        <v>126</v>
      </c>
      <c r="E686" s="91">
        <v>2019</v>
      </c>
      <c r="F686" s="78">
        <v>43957</v>
      </c>
      <c r="G686" s="264">
        <v>12</v>
      </c>
      <c r="H686" s="99">
        <v>5600</v>
      </c>
      <c r="I686" s="78">
        <v>43454</v>
      </c>
      <c r="J686" s="181">
        <f>SUMIFS(tabConsumoAta[CONSUMIDO],tabConsumoAta[CÓDIGO],tabSaldoAta[[#This Row],[CÓDIGO]],tabConsumoAta[ATA],tabSaldoAta[[#This Row],[CHAVE]])</f>
        <v>6100</v>
      </c>
      <c r="K686" s="181">
        <f>SUMIFS(tabAtaCessão[QUANTIDADE],tabAtaCessão[CÓDIGO],tabSaldoAta[[#This Row],[CÓDIGO]],tabAtaCessão[ATA],tabSaldoAta[[#This Row],[CHAVE]])</f>
        <v>0</v>
      </c>
      <c r="L686" s="162">
        <f>tabSaldoAta[[#This Row],[ESTIMATIVA]] - tabSaldoAta[[#This Row],[CONSUMO]] - tabSaldoAta[[#This Row],[CESSÃO]]</f>
        <v>-500</v>
      </c>
      <c r="M686" s="92" t="s">
        <v>1551</v>
      </c>
      <c r="N686" s="93">
        <v>43684.621898148151</v>
      </c>
      <c r="O686" s="34" t="str">
        <f>"*"</f>
        <v>*</v>
      </c>
    </row>
    <row r="687" spans="1:15" hidden="1" x14ac:dyDescent="0.3">
      <c r="A687" s="77">
        <v>100362</v>
      </c>
      <c r="B687" s="83" t="str">
        <f>VLOOKUP(tabSaldoAta[[#This Row],[CÓDIGO]],tabEstimativa[#Data],2,FALSE)</f>
        <v>CIMENTO COLA AC3 - SACO C/20 KG</v>
      </c>
      <c r="C687" s="82" t="s">
        <v>1567</v>
      </c>
      <c r="D687" s="80" t="s">
        <v>2161</v>
      </c>
      <c r="E687" s="81">
        <v>2019</v>
      </c>
      <c r="F687" s="78">
        <v>43878</v>
      </c>
      <c r="G687" s="264">
        <v>12</v>
      </c>
      <c r="H687" s="99">
        <v>0</v>
      </c>
      <c r="I687" s="78">
        <v>43762</v>
      </c>
      <c r="J687" s="181">
        <f>SUMIFS(tabConsumoAta[CONSUMIDO],tabConsumoAta[CÓDIGO],tabSaldoAta[[#This Row],[CÓDIGO]],tabConsumoAta[ATA],tabSaldoAta[[#This Row],[CHAVE]])</f>
        <v>65</v>
      </c>
      <c r="K687" s="181">
        <f>SUMIFS(tabAtaCessão[QUANTIDADE],tabAtaCessão[CÓDIGO],tabSaldoAta[[#This Row],[CÓDIGO]],tabAtaCessão[ATA],tabSaldoAta[[#This Row],[CHAVE]])</f>
        <v>0</v>
      </c>
      <c r="L687" s="162">
        <f>tabSaldoAta[[#This Row],[ESTIMATIVA]] - tabSaldoAta[[#This Row],[CONSUMO]] - tabSaldoAta[[#This Row],[CESSÃO]]</f>
        <v>-65</v>
      </c>
      <c r="M687" s="92" t="s">
        <v>1551</v>
      </c>
      <c r="N687" s="93">
        <v>43774.55667824074</v>
      </c>
      <c r="O687" s="34" t="s">
        <v>1555</v>
      </c>
    </row>
    <row r="688" spans="1:15" ht="28.8" hidden="1" x14ac:dyDescent="0.3">
      <c r="A688" s="77">
        <v>100383</v>
      </c>
      <c r="B688" s="83" t="str">
        <f>VLOOKUP(tabSaldoAta[[#This Row],[CÓDIGO]],tabEstimativa[#Data],2,FALSE)</f>
        <v>FIO DE NYLON DE 3,0MM, QUADRADO, USO EM ROCADEIRA LATERAL STIHL FS 220 - PESO APROXIMADO: ROLO C/2 KG</v>
      </c>
      <c r="C688" s="82" t="s">
        <v>1667</v>
      </c>
      <c r="D688" s="80" t="s">
        <v>2124</v>
      </c>
      <c r="E688" s="81">
        <v>2018</v>
      </c>
      <c r="F688" s="78">
        <v>43791</v>
      </c>
      <c r="G688" s="264">
        <v>12</v>
      </c>
      <c r="H688" s="99">
        <v>0</v>
      </c>
      <c r="I688" s="78">
        <v>0</v>
      </c>
      <c r="J688" s="181">
        <f>SUMIFS(tabConsumoAta[CONSUMIDO],tabConsumoAta[CÓDIGO],tabSaldoAta[[#This Row],[CÓDIGO]],tabConsumoAta[ATA],tabSaldoAta[[#This Row],[CHAVE]])</f>
        <v>50</v>
      </c>
      <c r="K688" s="181">
        <f>SUMIFS(tabAtaCessão[QUANTIDADE],tabAtaCessão[CÓDIGO],tabSaldoAta[[#This Row],[CÓDIGO]],tabAtaCessão[ATA],tabSaldoAta[[#This Row],[CHAVE]])</f>
        <v>0</v>
      </c>
      <c r="L688" s="162">
        <f>tabSaldoAta[[#This Row],[ESTIMATIVA]] - tabSaldoAta[[#This Row],[CONSUMO]] - tabSaldoAta[[#This Row],[CESSÃO]]</f>
        <v>-50</v>
      </c>
      <c r="M688" s="92" t="s">
        <v>1551</v>
      </c>
      <c r="N688" s="93">
        <v>43713.677951388891</v>
      </c>
      <c r="O688" s="34" t="s">
        <v>1555</v>
      </c>
    </row>
    <row r="689" spans="1:15" ht="28.8" hidden="1" x14ac:dyDescent="0.3">
      <c r="A689" s="77">
        <v>100802</v>
      </c>
      <c r="B689" s="83" t="str">
        <f>VLOOKUP(tabSaldoAta[[#This Row],[CÓDIGO]],tabEstimativa[#Data],2,FALSE)</f>
        <v>SILICONE PARA VEDAÇÃO - TUBO COM NO MÍNIMO 280 G. VALIDADE: 12 (DOZE) MESES. LOTE E DATA DE FABRICAÇÃO LITOGRAFADOS NA EMBALAGEM DO MATERIAL</v>
      </c>
      <c r="C689" s="82" t="s">
        <v>1740</v>
      </c>
      <c r="D689" s="90">
        <v>70</v>
      </c>
      <c r="E689" s="91">
        <v>2019</v>
      </c>
      <c r="F689" s="78">
        <v>43889</v>
      </c>
      <c r="G689" s="264">
        <v>12</v>
      </c>
      <c r="H689" s="99">
        <v>750</v>
      </c>
      <c r="I689" s="78">
        <v>42961</v>
      </c>
      <c r="J689" s="181">
        <f>SUMIFS(tabConsumoAta[CONSUMIDO],tabConsumoAta[CÓDIGO],tabSaldoAta[[#This Row],[CÓDIGO]],tabConsumoAta[ATA],tabSaldoAta[[#This Row],[CHAVE]])</f>
        <v>170</v>
      </c>
      <c r="K689" s="181">
        <f>SUMIFS(tabAtaCessão[QUANTIDADE],tabAtaCessão[CÓDIGO],tabSaldoAta[[#This Row],[CÓDIGO]],tabAtaCessão[ATA],tabSaldoAta[[#This Row],[CHAVE]])</f>
        <v>0</v>
      </c>
      <c r="L689" s="162">
        <f>tabSaldoAta[[#This Row],[ESTIMATIVA]] - tabSaldoAta[[#This Row],[CONSUMO]] - tabSaldoAta[[#This Row],[CESSÃO]]</f>
        <v>580</v>
      </c>
      <c r="M689" s="92" t="s">
        <v>1551</v>
      </c>
      <c r="N689" s="93">
        <v>43684.621898148151</v>
      </c>
      <c r="O689" s="34" t="str">
        <f>"*"</f>
        <v>*</v>
      </c>
    </row>
    <row r="690" spans="1:15" ht="28.8" hidden="1" x14ac:dyDescent="0.3">
      <c r="A690" s="77">
        <v>100802</v>
      </c>
      <c r="B690" s="83" t="str">
        <f>VLOOKUP(tabSaldoAta[[#This Row],[CÓDIGO]],tabEstimativa[#Data],2,FALSE)</f>
        <v>SILICONE PARA VEDAÇÃO - TUBO COM NO MÍNIMO 280 G. VALIDADE: 12 (DOZE) MESES. LOTE E DATA DE FABRICAÇÃO LITOGRAFADOS NA EMBALAGEM DO MATERIAL</v>
      </c>
      <c r="C690" s="82" t="s">
        <v>3465</v>
      </c>
      <c r="D690" s="80" t="s">
        <v>3466</v>
      </c>
      <c r="E690" s="81">
        <v>2020</v>
      </c>
      <c r="F690" s="78">
        <v>44267</v>
      </c>
      <c r="G690" s="264">
        <v>12</v>
      </c>
      <c r="H690" s="99">
        <v>1200</v>
      </c>
      <c r="I690" s="78">
        <v>43762</v>
      </c>
      <c r="J690" s="181">
        <f>SUMIFS(tabConsumoAta[CONSUMIDO],tabConsumoAta[CÓDIGO],tabSaldoAta[[#This Row],[CÓDIGO]],tabConsumoAta[ATA],tabSaldoAta[[#This Row],[CHAVE]])</f>
        <v>500</v>
      </c>
      <c r="K690" s="181">
        <f>SUMIFS(tabAtaCessão[QUANTIDADE],tabAtaCessão[CÓDIGO],tabSaldoAta[[#This Row],[CÓDIGO]],tabAtaCessão[ATA],tabSaldoAta[[#This Row],[CHAVE]])</f>
        <v>0</v>
      </c>
      <c r="L690" s="162">
        <f>tabSaldoAta[[#This Row],[ESTIMATIVA]] - tabSaldoAta[[#This Row],[CONSUMO]] - tabSaldoAta[[#This Row],[CESSÃO]]</f>
        <v>700</v>
      </c>
      <c r="M690" s="92" t="s">
        <v>1551</v>
      </c>
      <c r="N690" s="93">
        <v>43903.570393518516</v>
      </c>
      <c r="O690" s="34" t="s">
        <v>1555</v>
      </c>
    </row>
    <row r="691" spans="1:15" ht="28.8" hidden="1" x14ac:dyDescent="0.3">
      <c r="A691" s="77">
        <v>101867</v>
      </c>
      <c r="B691" s="83" t="str">
        <f>VLOOKUP(tabSaldoAta[[#This Row],[CÓDIGO]],tabEstimativa[#Data],2,FALSE)</f>
        <v xml:space="preserve">TUBO DE FERRO GALVANIZADO DN (DIAMETRO NOMINAL) 2" - DIAMETRO EXTERNO BÁSICO 59,6 MM ESPESSURA DA PAREDE DE 3,75MM, CLASSE M - ABNT NBR 5580/02 - BARRA COM 6 METROS. </v>
      </c>
      <c r="C691" s="82" t="s">
        <v>1689</v>
      </c>
      <c r="D691" s="80" t="s">
        <v>2016</v>
      </c>
      <c r="E691" s="81">
        <v>2018</v>
      </c>
      <c r="F691" s="78">
        <v>43819</v>
      </c>
      <c r="G691" s="264">
        <v>12</v>
      </c>
      <c r="H691" s="99">
        <v>350</v>
      </c>
      <c r="I691" s="78">
        <v>43322</v>
      </c>
      <c r="J691" s="181">
        <f>SUMIFS(tabConsumoAta[CONSUMIDO],tabConsumoAta[CÓDIGO],tabSaldoAta[[#This Row],[CÓDIGO]],tabConsumoAta[ATA],tabSaldoAta[[#This Row],[CHAVE]])</f>
        <v>0</v>
      </c>
      <c r="K691" s="181">
        <f>SUMIFS(tabAtaCessão[QUANTIDADE],tabAtaCessão[CÓDIGO],tabSaldoAta[[#This Row],[CÓDIGO]],tabAtaCessão[ATA],tabSaldoAta[[#This Row],[CHAVE]])</f>
        <v>0</v>
      </c>
      <c r="L691" s="162">
        <f>tabSaldoAta[[#This Row],[ESTIMATIVA]] - tabSaldoAta[[#This Row],[CONSUMO]] - tabSaldoAta[[#This Row],[CESSÃO]]</f>
        <v>350</v>
      </c>
      <c r="M691" s="92" t="s">
        <v>1551</v>
      </c>
      <c r="N691" s="93">
        <v>43685.45648148148</v>
      </c>
      <c r="O691" s="34" t="s">
        <v>1555</v>
      </c>
    </row>
    <row r="692" spans="1:15" ht="28.8" hidden="1" x14ac:dyDescent="0.3">
      <c r="A692" s="77">
        <v>101867</v>
      </c>
      <c r="B692" s="83" t="str">
        <f>VLOOKUP(tabSaldoAta[[#This Row],[CÓDIGO]],tabEstimativa[#Data],2,FALSE)</f>
        <v xml:space="preserve">TUBO DE FERRO GALVANIZADO DN (DIAMETRO NOMINAL) 2" - DIAMETRO EXTERNO BÁSICO 59,6 MM ESPESSURA DA PAREDE DE 3,75MM, CLASSE M - ABNT NBR 5580/02 - BARRA COM 6 METROS. </v>
      </c>
      <c r="C692" s="82" t="s">
        <v>3552</v>
      </c>
      <c r="D692" s="80" t="s">
        <v>3553</v>
      </c>
      <c r="E692" s="81">
        <v>2020</v>
      </c>
      <c r="F692" s="78">
        <v>44319</v>
      </c>
      <c r="G692" s="264">
        <v>12</v>
      </c>
      <c r="H692" s="99">
        <v>150</v>
      </c>
      <c r="I692" s="78">
        <v>43718</v>
      </c>
      <c r="J692" s="181">
        <f>SUMIFS(tabConsumoAta[CONSUMIDO],tabConsumoAta[CÓDIGO],tabSaldoAta[[#This Row],[CÓDIGO]],tabConsumoAta[ATA],tabSaldoAta[[#This Row],[CHAVE]])</f>
        <v>0</v>
      </c>
      <c r="K692" s="181">
        <f>SUMIFS(tabAtaCessão[QUANTIDADE],tabAtaCessão[CÓDIGO],tabSaldoAta[[#This Row],[CÓDIGO]],tabAtaCessão[ATA],tabSaldoAta[[#This Row],[CHAVE]])</f>
        <v>80</v>
      </c>
      <c r="L692" s="162">
        <f>tabSaldoAta[[#This Row],[ESTIMATIVA]] - tabSaldoAta[[#This Row],[CONSUMO]] - tabSaldoAta[[#This Row],[CESSÃO]]</f>
        <v>70</v>
      </c>
      <c r="M692" s="92" t="s">
        <v>1551</v>
      </c>
      <c r="N692" s="93">
        <v>43958.340173611112</v>
      </c>
      <c r="O692" s="34" t="s">
        <v>1555</v>
      </c>
    </row>
    <row r="693" spans="1:15" ht="28.8" hidden="1" x14ac:dyDescent="0.3">
      <c r="A693" s="77">
        <v>101868</v>
      </c>
      <c r="B693" s="83" t="str">
        <f>VLOOKUP(tabSaldoAta[[#This Row],[CÓDIGO]],tabEstimativa[#Data],2,FALSE)</f>
        <v>TUBO DE FERRO GALVANIZADO DN (DIAMETRO NOMINAL) 3/4" - DIAMETRO EXTERNO BASICO 26,9MM ESPESSURA DA PAREDE DE 3,00MM, CLASSE P - ABNT NBR 5580/02 - BARRA C/6 MT</v>
      </c>
      <c r="C693" s="82" t="s">
        <v>1689</v>
      </c>
      <c r="D693" s="80" t="s">
        <v>2016</v>
      </c>
      <c r="E693" s="81">
        <v>2018</v>
      </c>
      <c r="F693" s="78">
        <v>43819</v>
      </c>
      <c r="G693" s="264">
        <v>12</v>
      </c>
      <c r="H693" s="99">
        <v>350</v>
      </c>
      <c r="I693" s="78">
        <v>43322</v>
      </c>
      <c r="J693" s="181">
        <f>SUMIFS(tabConsumoAta[CONSUMIDO],tabConsumoAta[CÓDIGO],tabSaldoAta[[#This Row],[CÓDIGO]],tabConsumoAta[ATA],tabSaldoAta[[#This Row],[CHAVE]])</f>
        <v>1550</v>
      </c>
      <c r="K693" s="181">
        <f>SUMIFS(tabAtaCessão[QUANTIDADE],tabAtaCessão[CÓDIGO],tabSaldoAta[[#This Row],[CÓDIGO]],tabAtaCessão[ATA],tabSaldoAta[[#This Row],[CHAVE]])</f>
        <v>0</v>
      </c>
      <c r="L693" s="162">
        <f>tabSaldoAta[[#This Row],[ESTIMATIVA]] - tabSaldoAta[[#This Row],[CONSUMO]] - tabSaldoAta[[#This Row],[CESSÃO]]</f>
        <v>-1200</v>
      </c>
      <c r="M693" s="92" t="s">
        <v>1551</v>
      </c>
      <c r="N693" s="93">
        <v>43685.4608912037</v>
      </c>
      <c r="O693" s="34" t="s">
        <v>1555</v>
      </c>
    </row>
    <row r="694" spans="1:15" ht="28.8" hidden="1" x14ac:dyDescent="0.3">
      <c r="A694" s="77">
        <v>101868</v>
      </c>
      <c r="B694" s="83" t="str">
        <f>VLOOKUP(tabSaldoAta[[#This Row],[CÓDIGO]],tabEstimativa[#Data],2,FALSE)</f>
        <v>TUBO DE FERRO GALVANIZADO DN (DIAMETRO NOMINAL) 3/4" - DIAMETRO EXTERNO BASICO 26,9MM ESPESSURA DA PAREDE DE 3,00MM, CLASSE P - ABNT NBR 5580/02 - BARRA C/6 MT</v>
      </c>
      <c r="C694" s="82" t="s">
        <v>3552</v>
      </c>
      <c r="D694" s="80" t="s">
        <v>3553</v>
      </c>
      <c r="E694" s="81">
        <v>2020</v>
      </c>
      <c r="F694" s="78">
        <v>44319</v>
      </c>
      <c r="G694" s="264">
        <v>12</v>
      </c>
      <c r="H694" s="99">
        <v>150</v>
      </c>
      <c r="I694" s="78">
        <v>43718</v>
      </c>
      <c r="J694" s="181">
        <f>SUMIFS(tabConsumoAta[CONSUMIDO],tabConsumoAta[CÓDIGO],tabSaldoAta[[#This Row],[CÓDIGO]],tabConsumoAta[ATA],tabSaldoAta[[#This Row],[CHAVE]])</f>
        <v>0</v>
      </c>
      <c r="K694" s="181">
        <f>SUMIFS(tabAtaCessão[QUANTIDADE],tabAtaCessão[CÓDIGO],tabSaldoAta[[#This Row],[CÓDIGO]],tabAtaCessão[ATA],tabSaldoAta[[#This Row],[CHAVE]])</f>
        <v>0</v>
      </c>
      <c r="L694" s="162">
        <f>tabSaldoAta[[#This Row],[ESTIMATIVA]] - tabSaldoAta[[#This Row],[CONSUMO]] - tabSaldoAta[[#This Row],[CESSÃO]]</f>
        <v>150</v>
      </c>
      <c r="M694" s="92" t="s">
        <v>1551</v>
      </c>
      <c r="N694" s="93">
        <v>43958.340173611112</v>
      </c>
      <c r="O694" s="34" t="s">
        <v>1555</v>
      </c>
    </row>
    <row r="695" spans="1:15" ht="28.8" hidden="1" x14ac:dyDescent="0.3">
      <c r="A695" s="77">
        <v>101891</v>
      </c>
      <c r="B695" s="83" t="str">
        <f>VLOOKUP(tabSaldoAta[[#This Row],[CÓDIGO]],tabEstimativa[#Data],2,FALSE)</f>
        <v>DISPOSITIVO DE PROTECAO CONTRA SOBRETENSOES TRANSITORIAS, TENSAO NOMINAL MINIMA 220V, CORRENTE MINIMA DE SURTO 40KA (8/20US) PADRAO IEC (CONF. NORMA ABNT 5410)</v>
      </c>
      <c r="C695" s="82" t="s">
        <v>2343</v>
      </c>
      <c r="D695" s="80" t="s">
        <v>2012</v>
      </c>
      <c r="E695" s="81">
        <v>2020</v>
      </c>
      <c r="F695" s="78">
        <v>44210</v>
      </c>
      <c r="G695" s="264">
        <v>12</v>
      </c>
      <c r="H695" s="99">
        <v>50</v>
      </c>
      <c r="I695" s="78">
        <v>43733</v>
      </c>
      <c r="J695" s="181">
        <f>SUMIFS(tabConsumoAta[CONSUMIDO],tabConsumoAta[CÓDIGO],tabSaldoAta[[#This Row],[CÓDIGO]],tabConsumoAta[ATA],tabSaldoAta[[#This Row],[CHAVE]])</f>
        <v>40</v>
      </c>
      <c r="K695" s="181">
        <f>SUMIFS(tabAtaCessão[QUANTIDADE],tabAtaCessão[CÓDIGO],tabSaldoAta[[#This Row],[CÓDIGO]],tabAtaCessão[ATA],tabSaldoAta[[#This Row],[CHAVE]])</f>
        <v>10</v>
      </c>
      <c r="L695" s="162">
        <f>tabSaldoAta[[#This Row],[ESTIMATIVA]] - tabSaldoAta[[#This Row],[CONSUMO]] - tabSaldoAta[[#This Row],[CESSÃO]]</f>
        <v>0</v>
      </c>
      <c r="M695" s="92" t="s">
        <v>1551</v>
      </c>
      <c r="N695" s="93">
        <v>43847.615706018521</v>
      </c>
      <c r="O695" s="34" t="s">
        <v>1555</v>
      </c>
    </row>
    <row r="696" spans="1:15" hidden="1" x14ac:dyDescent="0.3">
      <c r="A696" s="77">
        <v>101917</v>
      </c>
      <c r="B696" s="83" t="str">
        <f>VLOOKUP(tabSaldoAta[[#This Row],[CÓDIGO]],tabEstimativa[#Data],2,FALSE)</f>
        <v>CABO DE COBRE FLEXIVEL, BITOLA 10,0 MM2, 1KV, ISOLACAO DE PVC 70º, COR AZUL CLARO</v>
      </c>
      <c r="C696" s="82" t="s">
        <v>1768</v>
      </c>
      <c r="D696" s="90">
        <v>126</v>
      </c>
      <c r="E696" s="91">
        <v>2019</v>
      </c>
      <c r="F696" s="78">
        <v>43957</v>
      </c>
      <c r="G696" s="264">
        <v>12</v>
      </c>
      <c r="H696" s="99">
        <v>1200</v>
      </c>
      <c r="I696" s="78">
        <v>43454</v>
      </c>
      <c r="J696" s="181">
        <f>SUMIFS(tabConsumoAta[CONSUMIDO],tabConsumoAta[CÓDIGO],tabSaldoAta[[#This Row],[CÓDIGO]],tabConsumoAta[ATA],tabSaldoAta[[#This Row],[CHAVE]])</f>
        <v>1320</v>
      </c>
      <c r="K696" s="181">
        <f>SUMIFS(tabAtaCessão[QUANTIDADE],tabAtaCessão[CÓDIGO],tabSaldoAta[[#This Row],[CÓDIGO]],tabAtaCessão[ATA],tabSaldoAta[[#This Row],[CHAVE]])</f>
        <v>0</v>
      </c>
      <c r="L696" s="162">
        <f>tabSaldoAta[[#This Row],[ESTIMATIVA]] - tabSaldoAta[[#This Row],[CONSUMO]] - tabSaldoAta[[#This Row],[CESSÃO]]</f>
        <v>-120</v>
      </c>
      <c r="M696" s="92" t="s">
        <v>1551</v>
      </c>
      <c r="N696" s="93">
        <v>43684.621898148151</v>
      </c>
      <c r="O696" s="34" t="str">
        <f>"*"</f>
        <v>*</v>
      </c>
    </row>
    <row r="697" spans="1:15" ht="28.8" hidden="1" x14ac:dyDescent="0.3">
      <c r="A697" s="77">
        <v>102000</v>
      </c>
      <c r="B697" s="83" t="str">
        <f>VLOOKUP(tabSaldoAta[[#This Row],[CÓDIGO]],tabEstimativa[#Data],2,FALSE)</f>
        <v>PISO DE CONCRETO, TIPO INTERTRAVADO RETANGULAR, COR NATURAL, DIMENSOES: 200 X 100 MM, ESPESSURA 60 MM, RESISTENCIA DE 35 MPA</v>
      </c>
      <c r="C697" s="82" t="s">
        <v>1567</v>
      </c>
      <c r="D697" s="90">
        <v>47</v>
      </c>
      <c r="E697" s="91">
        <v>2019</v>
      </c>
      <c r="F697" s="78">
        <v>43878</v>
      </c>
      <c r="G697" s="264">
        <v>12</v>
      </c>
      <c r="H697" s="99">
        <v>3300</v>
      </c>
      <c r="I697" s="78">
        <v>43322</v>
      </c>
      <c r="J697" s="181">
        <f>SUMIFS(tabConsumoAta[CONSUMIDO],tabConsumoAta[CÓDIGO],tabSaldoAta[[#This Row],[CÓDIGO]],tabConsumoAta[ATA],tabSaldoAta[[#This Row],[CHAVE]])</f>
        <v>2300</v>
      </c>
      <c r="K697" s="181">
        <f>SUMIFS(tabAtaCessão[QUANTIDADE],tabAtaCessão[CÓDIGO],tabSaldoAta[[#This Row],[CÓDIGO]],tabAtaCessão[ATA],tabSaldoAta[[#This Row],[CHAVE]])</f>
        <v>2000</v>
      </c>
      <c r="L697" s="162">
        <f>tabSaldoAta[[#This Row],[ESTIMATIVA]] - tabSaldoAta[[#This Row],[CONSUMO]] - tabSaldoAta[[#This Row],[CESSÃO]]</f>
        <v>-1000</v>
      </c>
      <c r="M697" s="92" t="s">
        <v>1551</v>
      </c>
      <c r="N697" s="93">
        <v>43684.621898148151</v>
      </c>
      <c r="O697" s="34" t="str">
        <f>"*"</f>
        <v>*</v>
      </c>
    </row>
    <row r="698" spans="1:15" ht="28.8" hidden="1" x14ac:dyDescent="0.3">
      <c r="A698" s="77">
        <v>102000</v>
      </c>
      <c r="B698" s="83" t="str">
        <f>VLOOKUP(tabSaldoAta[[#This Row],[CÓDIGO]],tabEstimativa[#Data],2,FALSE)</f>
        <v>PISO DE CONCRETO, TIPO INTERTRAVADO RETANGULAR, COR NATURAL, DIMENSOES: 200 X 100 MM, ESPESSURA 60 MM, RESISTENCIA DE 35 MPA</v>
      </c>
      <c r="C698" s="82" t="s">
        <v>3462</v>
      </c>
      <c r="D698" s="80" t="s">
        <v>3463</v>
      </c>
      <c r="E698" s="81">
        <v>2020</v>
      </c>
      <c r="F698" s="78">
        <v>44267</v>
      </c>
      <c r="G698" s="264">
        <v>12</v>
      </c>
      <c r="H698" s="99">
        <v>1000</v>
      </c>
      <c r="I698" s="78">
        <v>43762</v>
      </c>
      <c r="J698" s="181">
        <f>SUMIFS(tabConsumoAta[CONSUMIDO],tabConsumoAta[CÓDIGO],tabSaldoAta[[#This Row],[CÓDIGO]],tabConsumoAta[ATA],tabSaldoAta[[#This Row],[CHAVE]])</f>
        <v>500</v>
      </c>
      <c r="K698" s="181">
        <f>SUMIFS(tabAtaCessão[QUANTIDADE],tabAtaCessão[CÓDIGO],tabSaldoAta[[#This Row],[CÓDIGO]],tabAtaCessão[ATA],tabSaldoAta[[#This Row],[CHAVE]])</f>
        <v>0</v>
      </c>
      <c r="L698" s="162">
        <f>tabSaldoAta[[#This Row],[ESTIMATIVA]] - tabSaldoAta[[#This Row],[CONSUMO]] - tabSaldoAta[[#This Row],[CESSÃO]]</f>
        <v>500</v>
      </c>
      <c r="M698" s="92" t="s">
        <v>1551</v>
      </c>
      <c r="N698" s="93">
        <v>43903.570393518516</v>
      </c>
      <c r="O698" s="34" t="s">
        <v>1555</v>
      </c>
    </row>
    <row r="699" spans="1:15" ht="28.8" hidden="1" x14ac:dyDescent="0.3">
      <c r="A699" s="77">
        <v>102276</v>
      </c>
      <c r="B699" s="83" t="str">
        <f>VLOOKUP(tabSaldoAta[[#This Row],[CÓDIGO]],tabEstimativa[#Data],2,FALSE)</f>
        <v xml:space="preserve">TUBO DE FERRO GALVANIZADO DN (DIAMETRO NOMINAL) 1.1/2" - DIAMETRO EXTERNO BÁSICO 48,3MM ESPESSURA DA PAREDE DE 3,35MM, CLASSE M - ABNT NBR 5580/02 - BARRA COM 6 METROS. </v>
      </c>
      <c r="C699" s="82" t="s">
        <v>1689</v>
      </c>
      <c r="D699" s="80" t="s">
        <v>2016</v>
      </c>
      <c r="E699" s="81">
        <v>2018</v>
      </c>
      <c r="F699" s="78">
        <v>43819</v>
      </c>
      <c r="G699" s="264">
        <v>12</v>
      </c>
      <c r="H699" s="99">
        <v>250</v>
      </c>
      <c r="I699" s="78">
        <v>43322</v>
      </c>
      <c r="J699" s="181">
        <f>SUMIFS(tabConsumoAta[CONSUMIDO],tabConsumoAta[CÓDIGO],tabSaldoAta[[#This Row],[CÓDIGO]],tabConsumoAta[ATA],tabSaldoAta[[#This Row],[CHAVE]])</f>
        <v>300</v>
      </c>
      <c r="K699" s="181">
        <f>SUMIFS(tabAtaCessão[QUANTIDADE],tabAtaCessão[CÓDIGO],tabSaldoAta[[#This Row],[CÓDIGO]],tabAtaCessão[ATA],tabSaldoAta[[#This Row],[CHAVE]])</f>
        <v>0</v>
      </c>
      <c r="L699" s="162">
        <f>tabSaldoAta[[#This Row],[ESTIMATIVA]] - tabSaldoAta[[#This Row],[CONSUMO]] - tabSaldoAta[[#This Row],[CESSÃO]]</f>
        <v>-50</v>
      </c>
      <c r="M699" s="92" t="s">
        <v>1551</v>
      </c>
      <c r="N699" s="93">
        <v>43685.4608912037</v>
      </c>
      <c r="O699" s="34" t="s">
        <v>1555</v>
      </c>
    </row>
    <row r="700" spans="1:15" ht="28.8" hidden="1" x14ac:dyDescent="0.3">
      <c r="A700" s="77">
        <v>102276</v>
      </c>
      <c r="B700" s="83" t="str">
        <f>VLOOKUP(tabSaldoAta[[#This Row],[CÓDIGO]],tabEstimativa[#Data],2,FALSE)</f>
        <v xml:space="preserve">TUBO DE FERRO GALVANIZADO DN (DIAMETRO NOMINAL) 1.1/2" - DIAMETRO EXTERNO BÁSICO 48,3MM ESPESSURA DA PAREDE DE 3,35MM, CLASSE M - ABNT NBR 5580/02 - BARRA COM 6 METROS. </v>
      </c>
      <c r="C700" s="82" t="s">
        <v>3552</v>
      </c>
      <c r="D700" s="80" t="s">
        <v>3553</v>
      </c>
      <c r="E700" s="81">
        <v>2020</v>
      </c>
      <c r="F700" s="78">
        <v>44319</v>
      </c>
      <c r="G700" s="264">
        <v>12</v>
      </c>
      <c r="H700" s="99">
        <v>250</v>
      </c>
      <c r="I700" s="78">
        <v>43718</v>
      </c>
      <c r="J700" s="181">
        <f>SUMIFS(tabConsumoAta[CONSUMIDO],tabConsumoAta[CÓDIGO],tabSaldoAta[[#This Row],[CÓDIGO]],tabConsumoAta[ATA],tabSaldoAta[[#This Row],[CHAVE]])</f>
        <v>0</v>
      </c>
      <c r="K700" s="181">
        <f>SUMIFS(tabAtaCessão[QUANTIDADE],tabAtaCessão[CÓDIGO],tabSaldoAta[[#This Row],[CÓDIGO]],tabAtaCessão[ATA],tabSaldoAta[[#This Row],[CHAVE]])</f>
        <v>15</v>
      </c>
      <c r="L700" s="162">
        <f>tabSaldoAta[[#This Row],[ESTIMATIVA]] - tabSaldoAta[[#This Row],[CONSUMO]] - tabSaldoAta[[#This Row],[CESSÃO]]</f>
        <v>235</v>
      </c>
      <c r="M700" s="92" t="s">
        <v>1551</v>
      </c>
      <c r="N700" s="93">
        <v>43958.332407407404</v>
      </c>
      <c r="O700" s="34" t="s">
        <v>1555</v>
      </c>
    </row>
    <row r="701" spans="1:15" ht="28.8" hidden="1" x14ac:dyDescent="0.3">
      <c r="A701" s="77">
        <v>102277</v>
      </c>
      <c r="B701" s="83" t="str">
        <f>VLOOKUP(tabSaldoAta[[#This Row],[CÓDIGO]],tabEstimativa[#Data],2,FALSE)</f>
        <v>TUBO DE FERRO GALVANIZADO DN (DIAMETRO NOMINAL) 1" - DIAMETRO EXTERNO BASICO 33,7MM ESPESSURA DA PAREDE DE 3,35MM, CLASSE M - ABNT NBR 5580/02 - BARRA C/6 MT</v>
      </c>
      <c r="C701" s="82" t="s">
        <v>2338</v>
      </c>
      <c r="D701" s="80" t="s">
        <v>2339</v>
      </c>
      <c r="E701" s="81">
        <v>2019</v>
      </c>
      <c r="F701" s="78">
        <v>44182</v>
      </c>
      <c r="G701" s="264">
        <v>12</v>
      </c>
      <c r="H701" s="99">
        <v>180</v>
      </c>
      <c r="I701" s="78">
        <v>43733</v>
      </c>
      <c r="J701" s="181">
        <f>SUMIFS(tabConsumoAta[CONSUMIDO],tabConsumoAta[CÓDIGO],tabSaldoAta[[#This Row],[CÓDIGO]],tabConsumoAta[ATA],tabSaldoAta[[#This Row],[CHAVE]])</f>
        <v>0</v>
      </c>
      <c r="K701" s="181">
        <f>SUMIFS(tabAtaCessão[QUANTIDADE],tabAtaCessão[CÓDIGO],tabSaldoAta[[#This Row],[CÓDIGO]],tabAtaCessão[ATA],tabSaldoAta[[#This Row],[CHAVE]])</f>
        <v>0</v>
      </c>
      <c r="L701" s="162">
        <f>tabSaldoAta[[#This Row],[ESTIMATIVA]] - tabSaldoAta[[#This Row],[CONSUMO]] - tabSaldoAta[[#This Row],[CESSÃO]]</f>
        <v>180</v>
      </c>
      <c r="M701" s="92" t="s">
        <v>1551</v>
      </c>
      <c r="N701" s="93">
        <v>43826.674386574072</v>
      </c>
      <c r="O701" s="34" t="s">
        <v>1555</v>
      </c>
    </row>
    <row r="702" spans="1:15" ht="28.8" hidden="1" x14ac:dyDescent="0.3">
      <c r="A702" s="77">
        <v>102278</v>
      </c>
      <c r="B702" s="83" t="str">
        <f>VLOOKUP(tabSaldoAta[[#This Row],[CÓDIGO]],tabEstimativa[#Data],2,FALSE)</f>
        <v>TUBO DE FERRO GALVANIZADO DN (DIAMETRO NOMINAL) 1/2" - DIAMETRO EXTERNO BASICO 21,3MM ESPESSURA DA PAREDE DE 2,65MM, CLASSE M - ABNT NBR 5580/02 - BARRA C/6 MT</v>
      </c>
      <c r="C702" s="82" t="s">
        <v>1567</v>
      </c>
      <c r="D702" s="90">
        <v>47</v>
      </c>
      <c r="E702" s="91">
        <v>2019</v>
      </c>
      <c r="F702" s="78">
        <v>43878</v>
      </c>
      <c r="G702" s="264">
        <v>12</v>
      </c>
      <c r="H702" s="99">
        <v>30</v>
      </c>
      <c r="I702" s="78">
        <v>43322</v>
      </c>
      <c r="J702" s="181">
        <f>SUMIFS(tabConsumoAta[CONSUMIDO],tabConsumoAta[CÓDIGO],tabSaldoAta[[#This Row],[CÓDIGO]],tabConsumoAta[ATA],tabSaldoAta[[#This Row],[CHAVE]])</f>
        <v>100</v>
      </c>
      <c r="K702" s="181">
        <f>SUMIFS(tabAtaCessão[QUANTIDADE],tabAtaCessão[CÓDIGO],tabSaldoAta[[#This Row],[CÓDIGO]],tabAtaCessão[ATA],tabSaldoAta[[#This Row],[CHAVE]])</f>
        <v>0</v>
      </c>
      <c r="L702" s="162">
        <f>tabSaldoAta[[#This Row],[ESTIMATIVA]] - tabSaldoAta[[#This Row],[CONSUMO]] - tabSaldoAta[[#This Row],[CESSÃO]]</f>
        <v>-70</v>
      </c>
      <c r="M702" s="92" t="s">
        <v>1551</v>
      </c>
      <c r="N702" s="93">
        <v>43684.621898148151</v>
      </c>
      <c r="O702" s="34" t="str">
        <f>"*"</f>
        <v>*</v>
      </c>
    </row>
    <row r="703" spans="1:15" ht="28.8" hidden="1" x14ac:dyDescent="0.3">
      <c r="A703" s="77">
        <v>102279</v>
      </c>
      <c r="B703" s="83" t="str">
        <f>VLOOKUP(tabSaldoAta[[#This Row],[CÓDIGO]],tabEstimativa[#Data],2,FALSE)</f>
        <v xml:space="preserve">TUBO DE FERRO GALVANIZADO DN (DIAMETRO NOMINAL) 1.1/4" - DIAMETRO EXTERNO BÁSICO 42,4MM ESPESSURA DA PAREDE DE 3,35MM, CLASSE M - ABNT NBR 5580/02 - BARRA COM 6 METROS. </v>
      </c>
      <c r="C703" s="82" t="s">
        <v>1689</v>
      </c>
      <c r="D703" s="80" t="s">
        <v>2016</v>
      </c>
      <c r="E703" s="81">
        <v>2018</v>
      </c>
      <c r="F703" s="78">
        <v>43819</v>
      </c>
      <c r="G703" s="264">
        <v>12</v>
      </c>
      <c r="H703" s="99">
        <v>250</v>
      </c>
      <c r="I703" s="78">
        <v>43322</v>
      </c>
      <c r="J703" s="181">
        <f>SUMIFS(tabConsumoAta[CONSUMIDO],tabConsumoAta[CÓDIGO],tabSaldoAta[[#This Row],[CÓDIGO]],tabConsumoAta[ATA],tabSaldoAta[[#This Row],[CHAVE]])</f>
        <v>0</v>
      </c>
      <c r="K703" s="181">
        <f>SUMIFS(tabAtaCessão[QUANTIDADE],tabAtaCessão[CÓDIGO],tabSaldoAta[[#This Row],[CÓDIGO]],tabAtaCessão[ATA],tabSaldoAta[[#This Row],[CHAVE]])</f>
        <v>0</v>
      </c>
      <c r="L703" s="162">
        <f>tabSaldoAta[[#This Row],[ESTIMATIVA]] - tabSaldoAta[[#This Row],[CONSUMO]] - tabSaldoAta[[#This Row],[CESSÃO]]</f>
        <v>250</v>
      </c>
      <c r="M703" s="92" t="s">
        <v>1551</v>
      </c>
      <c r="N703" s="93">
        <v>43685.471712962964</v>
      </c>
      <c r="O703" s="34" t="s">
        <v>1555</v>
      </c>
    </row>
    <row r="704" spans="1:15" ht="28.8" hidden="1" x14ac:dyDescent="0.3">
      <c r="A704" s="77">
        <v>102279</v>
      </c>
      <c r="B704" s="83" t="str">
        <f>VLOOKUP(tabSaldoAta[[#This Row],[CÓDIGO]],tabEstimativa[#Data],2,FALSE)</f>
        <v xml:space="preserve">TUBO DE FERRO GALVANIZADO DN (DIAMETRO NOMINAL) 1.1/4" - DIAMETRO EXTERNO BÁSICO 42,4MM ESPESSURA DA PAREDE DE 3,35MM, CLASSE M - ABNT NBR 5580/02 - BARRA COM 6 METROS. </v>
      </c>
      <c r="C704" s="82" t="s">
        <v>3552</v>
      </c>
      <c r="D704" s="80" t="s">
        <v>3553</v>
      </c>
      <c r="E704" s="81">
        <v>2020</v>
      </c>
      <c r="F704" s="78">
        <v>44319</v>
      </c>
      <c r="G704" s="264">
        <v>12</v>
      </c>
      <c r="H704" s="99">
        <v>150</v>
      </c>
      <c r="I704" s="78">
        <v>43718</v>
      </c>
      <c r="J704" s="181">
        <f>SUMIFS(tabConsumoAta[CONSUMIDO],tabConsumoAta[CÓDIGO],tabSaldoAta[[#This Row],[CÓDIGO]],tabConsumoAta[ATA],tabSaldoAta[[#This Row],[CHAVE]])</f>
        <v>0</v>
      </c>
      <c r="K704" s="181">
        <f>SUMIFS(tabAtaCessão[QUANTIDADE],tabAtaCessão[CÓDIGO],tabSaldoAta[[#This Row],[CÓDIGO]],tabAtaCessão[ATA],tabSaldoAta[[#This Row],[CHAVE]])</f>
        <v>0</v>
      </c>
      <c r="L704" s="162">
        <f>tabSaldoAta[[#This Row],[ESTIMATIVA]] - tabSaldoAta[[#This Row],[CONSUMO]] - tabSaldoAta[[#This Row],[CESSÃO]]</f>
        <v>150</v>
      </c>
      <c r="M704" s="92" t="s">
        <v>1551</v>
      </c>
      <c r="N704" s="93">
        <v>43958.340173611112</v>
      </c>
      <c r="O704" s="34" t="s">
        <v>1555</v>
      </c>
    </row>
    <row r="705" spans="1:15" hidden="1" x14ac:dyDescent="0.3">
      <c r="A705" s="77">
        <v>102588</v>
      </c>
      <c r="B705" s="83" t="str">
        <f>VLOOKUP(tabSaldoAta[[#This Row],[CÓDIGO]],tabEstimativa[#Data],2,FALSE)</f>
        <v>GRELHA P/RALO EM INOX, 100MM (4")</v>
      </c>
      <c r="C705" s="82" t="s">
        <v>1663</v>
      </c>
      <c r="D705" s="90">
        <v>228</v>
      </c>
      <c r="E705" s="91">
        <v>2018</v>
      </c>
      <c r="F705" s="78">
        <v>43787</v>
      </c>
      <c r="G705" s="264">
        <v>12</v>
      </c>
      <c r="H705" s="99">
        <v>80</v>
      </c>
      <c r="I705" s="78">
        <v>43307</v>
      </c>
      <c r="J705" s="181">
        <f>SUMIFS(tabConsumoAta[CONSUMIDO],tabConsumoAta[CÓDIGO],tabSaldoAta[[#This Row],[CÓDIGO]],tabConsumoAta[ATA],tabSaldoAta[[#This Row],[CHAVE]])</f>
        <v>0</v>
      </c>
      <c r="K705" s="181">
        <f>SUMIFS(tabAtaCessão[QUANTIDADE],tabAtaCessão[CÓDIGO],tabSaldoAta[[#This Row],[CÓDIGO]],tabAtaCessão[ATA],tabSaldoAta[[#This Row],[CHAVE]])</f>
        <v>0</v>
      </c>
      <c r="L705" s="162">
        <f>tabSaldoAta[[#This Row],[ESTIMATIVA]] - tabSaldoAta[[#This Row],[CONSUMO]] - tabSaldoAta[[#This Row],[CESSÃO]]</f>
        <v>80</v>
      </c>
      <c r="M705" s="92" t="s">
        <v>1551</v>
      </c>
      <c r="N705" s="93">
        <v>43684.621898148151</v>
      </c>
      <c r="O705" s="34" t="str">
        <f>"*"</f>
        <v>*</v>
      </c>
    </row>
    <row r="706" spans="1:15" hidden="1" x14ac:dyDescent="0.3">
      <c r="A706" s="77">
        <v>102588</v>
      </c>
      <c r="B706" s="83" t="str">
        <f>VLOOKUP(tabSaldoAta[[#This Row],[CÓDIGO]],tabEstimativa[#Data],2,FALSE)</f>
        <v>GRELHA P/RALO EM INOX, 100MM (4")</v>
      </c>
      <c r="C706" s="82" t="s">
        <v>3514</v>
      </c>
      <c r="D706" s="80" t="s">
        <v>3518</v>
      </c>
      <c r="E706" s="81">
        <v>2020</v>
      </c>
      <c r="F706" s="78">
        <v>44286</v>
      </c>
      <c r="G706" s="264">
        <v>12</v>
      </c>
      <c r="H706" s="99">
        <v>0</v>
      </c>
      <c r="I706" s="78">
        <v>43677</v>
      </c>
      <c r="J706" s="181">
        <f>SUMIFS(tabConsumoAta[CONSUMIDO],tabConsumoAta[CÓDIGO],tabSaldoAta[[#This Row],[CÓDIGO]],tabConsumoAta[ATA],tabSaldoAta[[#This Row],[CHAVE]])</f>
        <v>0</v>
      </c>
      <c r="K706" s="181">
        <f>SUMIFS(tabAtaCessão[QUANTIDADE],tabAtaCessão[CÓDIGO],tabSaldoAta[[#This Row],[CÓDIGO]],tabAtaCessão[ATA],tabSaldoAta[[#This Row],[CHAVE]])</f>
        <v>0</v>
      </c>
      <c r="L706" s="162">
        <f>tabSaldoAta[[#This Row],[ESTIMATIVA]] - tabSaldoAta[[#This Row],[CONSUMO]] - tabSaldoAta[[#This Row],[CESSÃO]]</f>
        <v>0</v>
      </c>
      <c r="M706" s="92" t="s">
        <v>1551</v>
      </c>
      <c r="N706" s="93">
        <v>43948.410636574074</v>
      </c>
      <c r="O706" s="34" t="s">
        <v>1555</v>
      </c>
    </row>
    <row r="707" spans="1:15" hidden="1" x14ac:dyDescent="0.3">
      <c r="A707" s="77">
        <v>102791</v>
      </c>
      <c r="B707" s="83" t="str">
        <f>VLOOKUP(tabSaldoAta[[#This Row],[CÓDIGO]],tabEstimativa[#Data],2,FALSE)</f>
        <v>CABO DE COBRE FLEXIVEL, BITOLA 35,0MM2, 1KV,  ISOLACAO DE PVC 70ºC, COR VERDE - ANTICHAMA</v>
      </c>
      <c r="C707" s="82" t="s">
        <v>1768</v>
      </c>
      <c r="D707" s="90">
        <v>126</v>
      </c>
      <c r="E707" s="91">
        <v>2019</v>
      </c>
      <c r="F707" s="78">
        <v>43957</v>
      </c>
      <c r="G707" s="264">
        <v>12</v>
      </c>
      <c r="H707" s="99">
        <v>0</v>
      </c>
      <c r="I707" s="78">
        <v>43454</v>
      </c>
      <c r="J707" s="181">
        <f>SUMIFS(tabConsumoAta[CONSUMIDO],tabConsumoAta[CÓDIGO],tabSaldoAta[[#This Row],[CÓDIGO]],tabConsumoAta[ATA],tabSaldoAta[[#This Row],[CHAVE]])</f>
        <v>100</v>
      </c>
      <c r="K707" s="181">
        <f>SUMIFS(tabAtaCessão[QUANTIDADE],tabAtaCessão[CÓDIGO],tabSaldoAta[[#This Row],[CÓDIGO]],tabAtaCessão[ATA],tabSaldoAta[[#This Row],[CHAVE]])</f>
        <v>0</v>
      </c>
      <c r="L707" s="162">
        <f>tabSaldoAta[[#This Row],[ESTIMATIVA]] - tabSaldoAta[[#This Row],[CONSUMO]] - tabSaldoAta[[#This Row],[CESSÃO]]</f>
        <v>-100</v>
      </c>
      <c r="M707" s="92" t="s">
        <v>1551</v>
      </c>
      <c r="N707" s="93">
        <v>43684.621898148151</v>
      </c>
      <c r="O707" s="34" t="str">
        <f>"*"</f>
        <v>*</v>
      </c>
    </row>
    <row r="708" spans="1:15" ht="28.8" hidden="1" x14ac:dyDescent="0.3">
      <c r="A708" s="77">
        <v>102819</v>
      </c>
      <c r="B708" s="83" t="str">
        <f>VLOOKUP(tabSaldoAta[[#This Row],[CÓDIGO]],tabEstimativa[#Data],2,FALSE)</f>
        <v xml:space="preserve">DISJUNTOR TRIPOLAR IN = 150A, TENSÃO MÍNIMA DE OPERAÇÃO 240V, CURVA C, NBR 60947-2 - CATEGORIA "A". </v>
      </c>
      <c r="C708" s="82" t="s">
        <v>1698</v>
      </c>
      <c r="D708" s="90">
        <v>2</v>
      </c>
      <c r="E708" s="91">
        <v>2019</v>
      </c>
      <c r="F708" s="78">
        <v>43831</v>
      </c>
      <c r="G708" s="264">
        <v>12</v>
      </c>
      <c r="H708" s="99">
        <v>10</v>
      </c>
      <c r="I708" s="78">
        <v>43319</v>
      </c>
      <c r="J708" s="181">
        <f>SUMIFS(tabConsumoAta[CONSUMIDO],tabConsumoAta[CÓDIGO],tabSaldoAta[[#This Row],[CÓDIGO]],tabConsumoAta[ATA],tabSaldoAta[[#This Row],[CHAVE]])</f>
        <v>0</v>
      </c>
      <c r="K708" s="181">
        <f>SUMIFS(tabAtaCessão[QUANTIDADE],tabAtaCessão[CÓDIGO],tabSaldoAta[[#This Row],[CÓDIGO]],tabAtaCessão[ATA],tabSaldoAta[[#This Row],[CHAVE]])</f>
        <v>0</v>
      </c>
      <c r="L708" s="162">
        <f>tabSaldoAta[[#This Row],[ESTIMATIVA]] - tabSaldoAta[[#This Row],[CONSUMO]] - tabSaldoAta[[#This Row],[CESSÃO]]</f>
        <v>10</v>
      </c>
      <c r="M708" s="92" t="s">
        <v>1551</v>
      </c>
      <c r="N708" s="93">
        <v>43684.621898148151</v>
      </c>
      <c r="O708" s="34" t="str">
        <f>"*"</f>
        <v>*</v>
      </c>
    </row>
    <row r="709" spans="1:15" ht="28.8" hidden="1" x14ac:dyDescent="0.3">
      <c r="A709" s="77">
        <v>102819</v>
      </c>
      <c r="B709" s="83" t="str">
        <f>VLOOKUP(tabSaldoAta[[#This Row],[CÓDIGO]],tabEstimativa[#Data],2,FALSE)</f>
        <v xml:space="preserve">DISJUNTOR TRIPOLAR IN = 150A, TENSÃO MÍNIMA DE OPERAÇÃO 240V, CURVA C, NBR 60947-2 - CATEGORIA "A". </v>
      </c>
      <c r="C709" s="82" t="s">
        <v>3322</v>
      </c>
      <c r="D709" s="80" t="s">
        <v>3323</v>
      </c>
      <c r="E709" s="81">
        <v>2020</v>
      </c>
      <c r="F709" s="78">
        <v>44225</v>
      </c>
      <c r="G709" s="264">
        <v>12</v>
      </c>
      <c r="H709" s="99">
        <v>11</v>
      </c>
      <c r="I709" s="78">
        <v>43762</v>
      </c>
      <c r="J709" s="181">
        <f>SUMIFS(tabConsumoAta[CONSUMIDO],tabConsumoAta[CÓDIGO],tabSaldoAta[[#This Row],[CÓDIGO]],tabConsumoAta[ATA],tabSaldoAta[[#This Row],[CHAVE]])</f>
        <v>0</v>
      </c>
      <c r="K709" s="181">
        <f>SUMIFS(tabAtaCessão[QUANTIDADE],tabAtaCessão[CÓDIGO],tabSaldoAta[[#This Row],[CÓDIGO]],tabAtaCessão[ATA],tabSaldoAta[[#This Row],[CHAVE]])</f>
        <v>0</v>
      </c>
      <c r="L709" s="162">
        <f>tabSaldoAta[[#This Row],[ESTIMATIVA]] - tabSaldoAta[[#This Row],[CONSUMO]] - tabSaldoAta[[#This Row],[CESSÃO]]</f>
        <v>11</v>
      </c>
      <c r="M709" s="92" t="s">
        <v>1551</v>
      </c>
      <c r="N709" s="93">
        <v>43873.37226851852</v>
      </c>
      <c r="O709" s="34" t="s">
        <v>1555</v>
      </c>
    </row>
    <row r="710" spans="1:15" ht="28.8" hidden="1" x14ac:dyDescent="0.3">
      <c r="A710" s="77">
        <v>102820</v>
      </c>
      <c r="B710" s="83" t="str">
        <f>VLOOKUP(tabSaldoAta[[#This Row],[CÓDIGO]],tabEstimativa[#Data],2,FALSE)</f>
        <v>DISJUNTOR TRIPOLAR IN = 125A, TENSÃO MÍNIMA DE OPERAÇÃO 240V, CURVA C, NBR 60947-2 - CATEGORIA "A".</v>
      </c>
      <c r="C710" s="82" t="s">
        <v>1698</v>
      </c>
      <c r="D710" s="90">
        <v>2</v>
      </c>
      <c r="E710" s="91">
        <v>2019</v>
      </c>
      <c r="F710" s="78">
        <v>43831</v>
      </c>
      <c r="G710" s="264">
        <v>12</v>
      </c>
      <c r="H710" s="99">
        <v>15</v>
      </c>
      <c r="I710" s="78">
        <v>43319</v>
      </c>
      <c r="J710" s="181">
        <f>SUMIFS(tabConsumoAta[CONSUMIDO],tabConsumoAta[CÓDIGO],tabSaldoAta[[#This Row],[CÓDIGO]],tabConsumoAta[ATA],tabSaldoAta[[#This Row],[CHAVE]])</f>
        <v>0</v>
      </c>
      <c r="K710" s="181">
        <f>SUMIFS(tabAtaCessão[QUANTIDADE],tabAtaCessão[CÓDIGO],tabSaldoAta[[#This Row],[CÓDIGO]],tabAtaCessão[ATA],tabSaldoAta[[#This Row],[CHAVE]])</f>
        <v>0</v>
      </c>
      <c r="L710" s="162">
        <f>tabSaldoAta[[#This Row],[ESTIMATIVA]] - tabSaldoAta[[#This Row],[CONSUMO]] - tabSaldoAta[[#This Row],[CESSÃO]]</f>
        <v>15</v>
      </c>
      <c r="M710" s="92" t="s">
        <v>1551</v>
      </c>
      <c r="N710" s="93">
        <v>43684.621898148151</v>
      </c>
      <c r="O710" s="34" t="str">
        <f>"*"</f>
        <v>*</v>
      </c>
    </row>
    <row r="711" spans="1:15" ht="28.8" hidden="1" x14ac:dyDescent="0.3">
      <c r="A711" s="77">
        <v>102820</v>
      </c>
      <c r="B711" s="83" t="str">
        <f>VLOOKUP(tabSaldoAta[[#This Row],[CÓDIGO]],tabEstimativa[#Data],2,FALSE)</f>
        <v>DISJUNTOR TRIPOLAR IN = 125A, TENSÃO MÍNIMA DE OPERAÇÃO 240V, CURVA C, NBR 60947-2 - CATEGORIA "A".</v>
      </c>
      <c r="C711" s="82" t="s">
        <v>3322</v>
      </c>
      <c r="D711" s="80" t="s">
        <v>3323</v>
      </c>
      <c r="E711" s="81">
        <v>2020</v>
      </c>
      <c r="F711" s="78">
        <v>44225</v>
      </c>
      <c r="G711" s="264">
        <v>12</v>
      </c>
      <c r="H711" s="99">
        <v>0</v>
      </c>
      <c r="I711" s="78">
        <v>43762</v>
      </c>
      <c r="J711" s="181">
        <f>SUMIFS(tabConsumoAta[CONSUMIDO],tabConsumoAta[CÓDIGO],tabSaldoAta[[#This Row],[CÓDIGO]],tabConsumoAta[ATA],tabSaldoAta[[#This Row],[CHAVE]])</f>
        <v>0</v>
      </c>
      <c r="K711" s="181">
        <f>SUMIFS(tabAtaCessão[QUANTIDADE],tabAtaCessão[CÓDIGO],tabSaldoAta[[#This Row],[CÓDIGO]],tabAtaCessão[ATA],tabSaldoAta[[#This Row],[CHAVE]])</f>
        <v>0</v>
      </c>
      <c r="L711" s="162">
        <f>tabSaldoAta[[#This Row],[ESTIMATIVA]] - tabSaldoAta[[#This Row],[CONSUMO]] - tabSaldoAta[[#This Row],[CESSÃO]]</f>
        <v>0</v>
      </c>
      <c r="M711" s="92" t="s">
        <v>1551</v>
      </c>
      <c r="N711" s="93">
        <v>43861.699745370373</v>
      </c>
      <c r="O711" s="34" t="s">
        <v>1555</v>
      </c>
    </row>
    <row r="712" spans="1:15" hidden="1" x14ac:dyDescent="0.3">
      <c r="A712" s="77">
        <v>102832</v>
      </c>
      <c r="B712" s="83" t="str">
        <f>VLOOKUP(tabSaldoAta[[#This Row],[CÓDIGO]],tabEstimativa[#Data],2,FALSE)</f>
        <v>PORTA GRELHA REDONDA, EM PVC, 100MM (4"), ALTURA MINIMA DE 20 MM</v>
      </c>
      <c r="C712" s="82" t="s">
        <v>3514</v>
      </c>
      <c r="D712" s="80" t="s">
        <v>3518</v>
      </c>
      <c r="E712" s="81">
        <v>2020</v>
      </c>
      <c r="F712" s="78">
        <v>44286</v>
      </c>
      <c r="G712" s="264">
        <v>12</v>
      </c>
      <c r="H712" s="99">
        <v>100</v>
      </c>
      <c r="I712" s="78">
        <v>43677</v>
      </c>
      <c r="J712" s="181">
        <f>SUMIFS(tabConsumoAta[CONSUMIDO],tabConsumoAta[CÓDIGO],tabSaldoAta[[#This Row],[CÓDIGO]],tabConsumoAta[ATA],tabSaldoAta[[#This Row],[CHAVE]])</f>
        <v>0</v>
      </c>
      <c r="K712" s="181">
        <f>SUMIFS(tabAtaCessão[QUANTIDADE],tabAtaCessão[CÓDIGO],tabSaldoAta[[#This Row],[CÓDIGO]],tabAtaCessão[ATA],tabSaldoAta[[#This Row],[CHAVE]])</f>
        <v>0</v>
      </c>
      <c r="L712" s="162">
        <f>tabSaldoAta[[#This Row],[ESTIMATIVA]] - tabSaldoAta[[#This Row],[CONSUMO]] - tabSaldoAta[[#This Row],[CESSÃO]]</f>
        <v>100</v>
      </c>
      <c r="M712" s="92" t="s">
        <v>1551</v>
      </c>
      <c r="N712" s="93">
        <v>43948.410636574074</v>
      </c>
      <c r="O712" s="34" t="s">
        <v>1555</v>
      </c>
    </row>
    <row r="713" spans="1:15" ht="86.4" hidden="1" x14ac:dyDescent="0.3">
      <c r="A713" s="77">
        <v>102922</v>
      </c>
      <c r="B713" s="83" t="str">
        <f>VLOOKUP(tabSaldoAta[[#This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713" s="82" t="s">
        <v>1694</v>
      </c>
      <c r="D713" s="80" t="s">
        <v>2110</v>
      </c>
      <c r="E713" s="81">
        <v>2019</v>
      </c>
      <c r="F713" s="78">
        <v>43832</v>
      </c>
      <c r="G713" s="264">
        <v>12</v>
      </c>
      <c r="H713" s="99">
        <v>50200</v>
      </c>
      <c r="I713" s="78">
        <v>43353</v>
      </c>
      <c r="J713" s="181">
        <f>SUMIFS(tabConsumoAta[CONSUMIDO],tabConsumoAta[CÓDIGO],tabSaldoAta[[#This Row],[CÓDIGO]],tabConsumoAta[ATA],tabSaldoAta[[#This Row],[CHAVE]])</f>
        <v>19420</v>
      </c>
      <c r="K713" s="181">
        <f>SUMIFS(tabAtaCessão[QUANTIDADE],tabAtaCessão[CÓDIGO],tabSaldoAta[[#This Row],[CÓDIGO]],tabAtaCessão[ATA],tabSaldoAta[[#This Row],[CHAVE]])</f>
        <v>30780</v>
      </c>
      <c r="L713" s="162">
        <f>tabSaldoAta[[#This Row],[ESTIMATIVA]] - tabSaldoAta[[#This Row],[CONSUMO]] - tabSaldoAta[[#This Row],[CESSÃO]]</f>
        <v>0</v>
      </c>
      <c r="M713" s="92" t="s">
        <v>1551</v>
      </c>
      <c r="N713" s="93">
        <v>43711.405150462961</v>
      </c>
      <c r="O713" s="34" t="s">
        <v>1555</v>
      </c>
    </row>
    <row r="714" spans="1:15" ht="86.4" hidden="1" x14ac:dyDescent="0.3">
      <c r="A714" s="77">
        <v>102922</v>
      </c>
      <c r="B714" s="83" t="str">
        <f>VLOOKUP(tabSaldoAta[[#This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714" s="82" t="s">
        <v>3255</v>
      </c>
      <c r="D714" s="80" t="s">
        <v>2011</v>
      </c>
      <c r="E714" s="81">
        <v>2020</v>
      </c>
      <c r="F714" s="78">
        <v>44218</v>
      </c>
      <c r="G714" s="264">
        <v>12</v>
      </c>
      <c r="H714" s="99">
        <v>35000</v>
      </c>
      <c r="I714" s="78">
        <v>43754</v>
      </c>
      <c r="J714" s="181">
        <f>SUMIFS(tabConsumoAta[CONSUMIDO],tabConsumoAta[CÓDIGO],tabSaldoAta[[#This Row],[CÓDIGO]],tabConsumoAta[ATA],tabSaldoAta[[#This Row],[CHAVE]])</f>
        <v>13800</v>
      </c>
      <c r="K714" s="181">
        <f>SUMIFS(tabAtaCessão[QUANTIDADE],tabAtaCessão[CÓDIGO],tabSaldoAta[[#This Row],[CÓDIGO]],tabAtaCessão[ATA],tabSaldoAta[[#This Row],[CHAVE]])</f>
        <v>0</v>
      </c>
      <c r="L714" s="162">
        <f>tabSaldoAta[[#This Row],[ESTIMATIVA]] - tabSaldoAta[[#This Row],[CONSUMO]] - tabSaldoAta[[#This Row],[CESSÃO]]</f>
        <v>21200</v>
      </c>
      <c r="M714" s="92" t="s">
        <v>1551</v>
      </c>
      <c r="N714" s="93">
        <v>43860.639976851853</v>
      </c>
      <c r="O714" s="34" t="s">
        <v>1555</v>
      </c>
    </row>
    <row r="715" spans="1:15" hidden="1" x14ac:dyDescent="0.3">
      <c r="A715" s="77">
        <v>103142</v>
      </c>
      <c r="B715" s="83" t="str">
        <f>VLOOKUP(tabSaldoAta[[#This Row],[CÓDIGO]],tabEstimativa[#Data],2,FALSE)</f>
        <v>CAIXA D'AGUA EM POLIETILENO, COM TAMPA - CAPACIDADE 1.000 LITROS</v>
      </c>
      <c r="C715" s="82" t="s">
        <v>1663</v>
      </c>
      <c r="D715" s="90">
        <v>228</v>
      </c>
      <c r="E715" s="91">
        <v>2018</v>
      </c>
      <c r="F715" s="78">
        <v>43787</v>
      </c>
      <c r="G715" s="264">
        <v>12</v>
      </c>
      <c r="H715" s="99">
        <v>20</v>
      </c>
      <c r="I715" s="78">
        <v>43307</v>
      </c>
      <c r="J715" s="181">
        <f>SUMIFS(tabConsumoAta[CONSUMIDO],tabConsumoAta[CÓDIGO],tabSaldoAta[[#This Row],[CÓDIGO]],tabConsumoAta[ATA],tabSaldoAta[[#This Row],[CHAVE]])</f>
        <v>0</v>
      </c>
      <c r="K715" s="181">
        <f>SUMIFS(tabAtaCessão[QUANTIDADE],tabAtaCessão[CÓDIGO],tabSaldoAta[[#This Row],[CÓDIGO]],tabAtaCessão[ATA],tabSaldoAta[[#This Row],[CHAVE]])</f>
        <v>0</v>
      </c>
      <c r="L715" s="162">
        <f>tabSaldoAta[[#This Row],[ESTIMATIVA]] - tabSaldoAta[[#This Row],[CONSUMO]] - tabSaldoAta[[#This Row],[CESSÃO]]</f>
        <v>20</v>
      </c>
      <c r="M715" s="92" t="s">
        <v>1551</v>
      </c>
      <c r="N715" s="93">
        <v>43684.621898148151</v>
      </c>
      <c r="O715" s="34" t="str">
        <f>"*"</f>
        <v>*</v>
      </c>
    </row>
    <row r="716" spans="1:15" hidden="1" x14ac:dyDescent="0.3">
      <c r="A716" s="77">
        <v>103251</v>
      </c>
      <c r="B716" s="83" t="str">
        <f>VLOOKUP(tabSaldoAta[[#This Row],[CÓDIGO]],tabEstimativa[#Data],2,FALSE)</f>
        <v>CABO FLEXIVEL BITOLA 16,0 MM2, 1 KV, ISOLACAO DE PVC 70º,  ANTICHAMA. COR AZUL CLARA</v>
      </c>
      <c r="C716" s="82" t="s">
        <v>1768</v>
      </c>
      <c r="D716" s="90">
        <v>126</v>
      </c>
      <c r="E716" s="91">
        <v>2019</v>
      </c>
      <c r="F716" s="78">
        <v>43957</v>
      </c>
      <c r="G716" s="264">
        <v>12</v>
      </c>
      <c r="H716" s="99">
        <v>700</v>
      </c>
      <c r="I716" s="78">
        <v>43454</v>
      </c>
      <c r="J716" s="181">
        <f>SUMIFS(tabConsumoAta[CONSUMIDO],tabConsumoAta[CÓDIGO],tabSaldoAta[[#This Row],[CÓDIGO]],tabConsumoAta[ATA],tabSaldoAta[[#This Row],[CHAVE]])</f>
        <v>730</v>
      </c>
      <c r="K716" s="181">
        <f>SUMIFS(tabAtaCessão[QUANTIDADE],tabAtaCessão[CÓDIGO],tabSaldoAta[[#This Row],[CÓDIGO]],tabAtaCessão[ATA],tabSaldoAta[[#This Row],[CHAVE]])</f>
        <v>0</v>
      </c>
      <c r="L716" s="162">
        <f>tabSaldoAta[[#This Row],[ESTIMATIVA]] - tabSaldoAta[[#This Row],[CONSUMO]] - tabSaldoAta[[#This Row],[CESSÃO]]</f>
        <v>-30</v>
      </c>
      <c r="M716" s="92" t="s">
        <v>1551</v>
      </c>
      <c r="N716" s="93">
        <v>43684.621898148151</v>
      </c>
      <c r="O716" s="34" t="str">
        <f>"*"</f>
        <v>*</v>
      </c>
    </row>
    <row r="717" spans="1:15" hidden="1" x14ac:dyDescent="0.3">
      <c r="A717" s="77">
        <v>103344</v>
      </c>
      <c r="B717" s="83" t="str">
        <f>VLOOKUP(tabSaldoAta[[#This Row],[CÓDIGO]],tabEstimativa[#Data],2,FALSE)</f>
        <v>TERMINAL A PRESSAO POR ALICATE BITOLA 16,0MM - TIPO ANEL</v>
      </c>
      <c r="C717" s="82" t="s">
        <v>1768</v>
      </c>
      <c r="D717" s="90">
        <v>126</v>
      </c>
      <c r="E717" s="91">
        <v>2019</v>
      </c>
      <c r="F717" s="78">
        <v>43957</v>
      </c>
      <c r="G717" s="264">
        <v>12</v>
      </c>
      <c r="H717" s="99">
        <v>60</v>
      </c>
      <c r="I717" s="78">
        <v>43454</v>
      </c>
      <c r="J717" s="181">
        <f>SUMIFS(tabConsumoAta[CONSUMIDO],tabConsumoAta[CÓDIGO],tabSaldoAta[[#This Row],[CÓDIGO]],tabConsumoAta[ATA],tabSaldoAta[[#This Row],[CHAVE]])</f>
        <v>0</v>
      </c>
      <c r="K717" s="181">
        <f>SUMIFS(tabAtaCessão[QUANTIDADE],tabAtaCessão[CÓDIGO],tabSaldoAta[[#This Row],[CÓDIGO]],tabAtaCessão[ATA],tabSaldoAta[[#This Row],[CHAVE]])</f>
        <v>0</v>
      </c>
      <c r="L717" s="162">
        <f>tabSaldoAta[[#This Row],[ESTIMATIVA]] - tabSaldoAta[[#This Row],[CONSUMO]] - tabSaldoAta[[#This Row],[CESSÃO]]</f>
        <v>60</v>
      </c>
      <c r="M717" s="92" t="s">
        <v>1551</v>
      </c>
      <c r="N717" s="93">
        <v>43684.621898148151</v>
      </c>
      <c r="O717" s="34" t="str">
        <f>"*"</f>
        <v>*</v>
      </c>
    </row>
    <row r="718" spans="1:15" ht="43.2" hidden="1" x14ac:dyDescent="0.3">
      <c r="A718" s="77">
        <v>104832</v>
      </c>
      <c r="B718" s="83" t="str">
        <f>VLOOKUP(tabSaldoAta[[#This Row],[CÓDIGO]],tabEstimativa[#Data],2,FALSE)</f>
        <v xml:space="preserve">DISPENSADOR PARA PAPEL TOALHA INTERFOLHA. DIMENSÕES: 320X250X130MM (AXLXP). MATERIAL: PLÁSTICO. ABERTURA E FECHAMENTO POR PRESSÃO. UTILIZAÇÃO PAPEL TOALHA 3 DOBRAS E 2 DOBRAS 23X23. </v>
      </c>
      <c r="C718" s="82" t="s">
        <v>1610</v>
      </c>
      <c r="D718" s="80" t="s">
        <v>2050</v>
      </c>
      <c r="E718" s="81">
        <v>2018</v>
      </c>
      <c r="F718" s="78">
        <v>43691</v>
      </c>
      <c r="G718" s="264">
        <v>12</v>
      </c>
      <c r="H718" s="99">
        <v>150</v>
      </c>
      <c r="I718" s="78">
        <v>43215</v>
      </c>
      <c r="J718" s="181">
        <f>SUMIFS(tabConsumoAta[CONSUMIDO],tabConsumoAta[CÓDIGO],tabSaldoAta[[#This Row],[CÓDIGO]],tabConsumoAta[ATA],tabSaldoAta[[#This Row],[CHAVE]])</f>
        <v>80</v>
      </c>
      <c r="K718" s="181">
        <f>SUMIFS(tabAtaCessão[QUANTIDADE],tabAtaCessão[CÓDIGO],tabSaldoAta[[#This Row],[CÓDIGO]],tabAtaCessão[ATA],tabSaldoAta[[#This Row],[CHAVE]])</f>
        <v>0</v>
      </c>
      <c r="L718" s="162">
        <f>tabSaldoAta[[#This Row],[ESTIMATIVA]] - tabSaldoAta[[#This Row],[CONSUMO]] - tabSaldoAta[[#This Row],[CESSÃO]]</f>
        <v>70</v>
      </c>
      <c r="M718" s="92" t="s">
        <v>1551</v>
      </c>
      <c r="N718" s="93">
        <v>43686.635671296295</v>
      </c>
      <c r="O718" s="34" t="s">
        <v>1555</v>
      </c>
    </row>
    <row r="719" spans="1:15" hidden="1" x14ac:dyDescent="0.3">
      <c r="A719" s="77">
        <v>105293</v>
      </c>
      <c r="B719" s="83" t="str">
        <f>VLOOKUP(tabSaldoAta[[#This Row],[CÓDIGO]],tabEstimativa[#Data],2,FALSE)</f>
        <v>PUXADOR EXTERNO PARA ARMARIO, COM 2 PARAFUSOS - TIPO ALCA - MEDIDA: 14,5 CM X 2,5 CM</v>
      </c>
      <c r="C719" s="82" t="s">
        <v>2064</v>
      </c>
      <c r="D719" s="80" t="s">
        <v>2065</v>
      </c>
      <c r="E719" s="81">
        <v>2019</v>
      </c>
      <c r="F719" s="78">
        <v>44050</v>
      </c>
      <c r="G719" s="264">
        <v>12</v>
      </c>
      <c r="H719" s="99">
        <v>1350</v>
      </c>
      <c r="I719" s="78">
        <v>0</v>
      </c>
      <c r="J719" s="181">
        <f>SUMIFS(tabConsumoAta[CONSUMIDO],tabConsumoAta[CÓDIGO],tabSaldoAta[[#This Row],[CÓDIGO]],tabConsumoAta[ATA],tabSaldoAta[[#This Row],[CHAVE]])</f>
        <v>1350</v>
      </c>
      <c r="K719" s="181">
        <f>SUMIFS(tabAtaCessão[QUANTIDADE],tabAtaCessão[CÓDIGO],tabSaldoAta[[#This Row],[CÓDIGO]],tabAtaCessão[ATA],tabSaldoAta[[#This Row],[CHAVE]])</f>
        <v>0</v>
      </c>
      <c r="L719" s="162">
        <f>tabSaldoAta[[#This Row],[ESTIMATIVA]] - tabSaldoAta[[#This Row],[CONSUMO]] - tabSaldoAta[[#This Row],[CESSÃO]]</f>
        <v>0</v>
      </c>
      <c r="M719" s="92" t="s">
        <v>1551</v>
      </c>
      <c r="N719" s="93">
        <v>43697.494293981479</v>
      </c>
      <c r="O719" s="34" t="s">
        <v>1555</v>
      </c>
    </row>
    <row r="720" spans="1:15" hidden="1" x14ac:dyDescent="0.3">
      <c r="A720" s="77">
        <v>105419</v>
      </c>
      <c r="B720" s="83" t="str">
        <f>VLOOKUP(tabSaldoAta[[#This Row],[CÓDIGO]],tabEstimativa[#Data],2,FALSE)</f>
        <v>SUPORTE PARA CONDULETE</v>
      </c>
      <c r="C720" s="82" t="s">
        <v>2343</v>
      </c>
      <c r="D720" s="80" t="s">
        <v>2012</v>
      </c>
      <c r="E720" s="81">
        <v>2020</v>
      </c>
      <c r="F720" s="78">
        <v>44210</v>
      </c>
      <c r="G720" s="264">
        <v>12</v>
      </c>
      <c r="H720" s="99">
        <v>0</v>
      </c>
      <c r="I720" s="78">
        <v>43733</v>
      </c>
      <c r="J720" s="181">
        <f>SUMIFS(tabConsumoAta[CONSUMIDO],tabConsumoAta[CÓDIGO],tabSaldoAta[[#This Row],[CÓDIGO]],tabConsumoAta[ATA],tabSaldoAta[[#This Row],[CHAVE]])</f>
        <v>0</v>
      </c>
      <c r="K720" s="181">
        <f>SUMIFS(tabAtaCessão[QUANTIDADE],tabAtaCessão[CÓDIGO],tabSaldoAta[[#This Row],[CÓDIGO]],tabAtaCessão[ATA],tabSaldoAta[[#This Row],[CHAVE]])</f>
        <v>0</v>
      </c>
      <c r="L720" s="162">
        <f>tabSaldoAta[[#This Row],[ESTIMATIVA]] - tabSaldoAta[[#This Row],[CONSUMO]] - tabSaldoAta[[#This Row],[CESSÃO]]</f>
        <v>0</v>
      </c>
      <c r="M720" s="92" t="s">
        <v>1551</v>
      </c>
      <c r="N720" s="93">
        <v>43847.636064814818</v>
      </c>
      <c r="O720" s="34" t="s">
        <v>1555</v>
      </c>
    </row>
    <row r="721" spans="1:15" hidden="1" x14ac:dyDescent="0.3">
      <c r="A721" s="77">
        <v>105489</v>
      </c>
      <c r="B721" s="83" t="str">
        <f>VLOOKUP(tabSaldoAta[[#This Row],[CÓDIGO]],tabEstimativa[#Data],2,FALSE)</f>
        <v>TINTA ACRILICA LAVAVEL - AZUL CLARO - 18 LITROS</v>
      </c>
      <c r="C721" s="82" t="s">
        <v>2073</v>
      </c>
      <c r="D721" s="214" t="s">
        <v>2074</v>
      </c>
      <c r="E721" s="215">
        <v>2019</v>
      </c>
      <c r="F721" s="78">
        <v>44050</v>
      </c>
      <c r="G721" s="264">
        <v>12</v>
      </c>
      <c r="H721" s="216">
        <v>50</v>
      </c>
      <c r="I721" s="78">
        <v>43522</v>
      </c>
      <c r="J721" s="217">
        <f>SUMIFS(tabConsumoAta[CONSUMIDO],tabConsumoAta[CÓDIGO],tabSaldoAta[[#This Row],[CÓDIGO]],tabConsumoAta[ATA],tabSaldoAta[[#This Row],[CHAVE]])</f>
        <v>0</v>
      </c>
      <c r="K721" s="217">
        <f>SUMIFS(tabAtaCessão[QUANTIDADE],tabAtaCessão[CÓDIGO],tabSaldoAta[[#This Row],[CÓDIGO]],tabAtaCessão[ATA],tabSaldoAta[[#This Row],[CHAVE]])</f>
        <v>0</v>
      </c>
      <c r="L721" s="218">
        <f>tabSaldoAta[[#This Row],[ESTIMATIVA]] - tabSaldoAta[[#This Row],[CONSUMO]] - tabSaldoAta[[#This Row],[CESSÃO]]</f>
        <v>50</v>
      </c>
      <c r="M721" s="219" t="s">
        <v>1551</v>
      </c>
      <c r="N721" s="220">
        <v>43756.447766203702</v>
      </c>
      <c r="O721" s="34" t="s">
        <v>1555</v>
      </c>
    </row>
    <row r="722" spans="1:15" hidden="1" x14ac:dyDescent="0.3">
      <c r="A722" s="77">
        <v>106128</v>
      </c>
      <c r="B722" s="83" t="str">
        <f>VLOOKUP(tabSaldoAta[[#This Row],[CÓDIGO]],tabEstimativa[#Data],2,FALSE)</f>
        <v>CONTATOR LC1 D18M7  - 220V NA+NF (SCH)</v>
      </c>
      <c r="C722" s="82" t="s">
        <v>1698</v>
      </c>
      <c r="D722" s="90">
        <v>2</v>
      </c>
      <c r="E722" s="91">
        <v>2019</v>
      </c>
      <c r="F722" s="78">
        <v>43831</v>
      </c>
      <c r="G722" s="264">
        <v>12</v>
      </c>
      <c r="H722" s="99">
        <v>100</v>
      </c>
      <c r="I722" s="78">
        <v>43319</v>
      </c>
      <c r="J722" s="181">
        <f>SUMIFS(tabConsumoAta[CONSUMIDO],tabConsumoAta[CÓDIGO],tabSaldoAta[[#This Row],[CÓDIGO]],tabConsumoAta[ATA],tabSaldoAta[[#This Row],[CHAVE]])</f>
        <v>100</v>
      </c>
      <c r="K722" s="181">
        <f>SUMIFS(tabAtaCessão[QUANTIDADE],tabAtaCessão[CÓDIGO],tabSaldoAta[[#This Row],[CÓDIGO]],tabAtaCessão[ATA],tabSaldoAta[[#This Row],[CHAVE]])</f>
        <v>0</v>
      </c>
      <c r="L722" s="162">
        <f>tabSaldoAta[[#This Row],[ESTIMATIVA]] - tabSaldoAta[[#This Row],[CONSUMO]] - tabSaldoAta[[#This Row],[CESSÃO]]</f>
        <v>0</v>
      </c>
      <c r="M722" s="92" t="s">
        <v>1551</v>
      </c>
      <c r="N722" s="93">
        <v>43684.621898148151</v>
      </c>
      <c r="O722" s="34" t="str">
        <f>"*"</f>
        <v>*</v>
      </c>
    </row>
    <row r="723" spans="1:15" hidden="1" x14ac:dyDescent="0.3">
      <c r="A723" s="77">
        <v>106128</v>
      </c>
      <c r="B723" s="83" t="str">
        <f>VLOOKUP(tabSaldoAta[[#This Row],[CÓDIGO]],tabEstimativa[#Data],2,FALSE)</f>
        <v>CONTATOR LC1 D18M7  - 220V NA+NF (SCH)</v>
      </c>
      <c r="C723" s="82" t="s">
        <v>3322</v>
      </c>
      <c r="D723" s="80" t="s">
        <v>3323</v>
      </c>
      <c r="E723" s="81">
        <v>2020</v>
      </c>
      <c r="F723" s="78">
        <v>44225</v>
      </c>
      <c r="G723" s="264">
        <v>12</v>
      </c>
      <c r="H723" s="99">
        <v>150</v>
      </c>
      <c r="I723" s="78">
        <v>43762</v>
      </c>
      <c r="J723" s="181">
        <f>SUMIFS(tabConsumoAta[CONSUMIDO],tabConsumoAta[CÓDIGO],tabSaldoAta[[#This Row],[CÓDIGO]],tabConsumoAta[ATA],tabSaldoAta[[#This Row],[CHAVE]])</f>
        <v>60</v>
      </c>
      <c r="K723" s="181">
        <f>SUMIFS(tabAtaCessão[QUANTIDADE],tabAtaCessão[CÓDIGO],tabSaldoAta[[#This Row],[CÓDIGO]],tabAtaCessão[ATA],tabSaldoAta[[#This Row],[CHAVE]])</f>
        <v>0</v>
      </c>
      <c r="L723" s="162">
        <f>tabSaldoAta[[#This Row],[ESTIMATIVA]] - tabSaldoAta[[#This Row],[CONSUMO]] - tabSaldoAta[[#This Row],[CESSÃO]]</f>
        <v>90</v>
      </c>
      <c r="M723" s="92" t="s">
        <v>1551</v>
      </c>
      <c r="N723" s="93">
        <v>43861.699745370373</v>
      </c>
      <c r="O723" s="34" t="s">
        <v>1555</v>
      </c>
    </row>
    <row r="724" spans="1:15" ht="28.8" hidden="1" x14ac:dyDescent="0.3">
      <c r="A724" s="77">
        <v>106375</v>
      </c>
      <c r="B724" s="83" t="str">
        <f>VLOOKUP(tabSaldoAta[[#This Row],[CÓDIGO]],tabEstimativa[#Data],2,FALSE)</f>
        <v>TELHA EM CIMENTO REFORCADO COM FIO SINTETICO(CRFS), TIPO ONDULADA, MEDINDO 1,83 M X 1,10 M X 6 MM - CONFORME NBR 5640, 5639 E 8055</v>
      </c>
      <c r="C724" s="82" t="s">
        <v>1567</v>
      </c>
      <c r="D724" s="90">
        <v>47</v>
      </c>
      <c r="E724" s="91">
        <v>2019</v>
      </c>
      <c r="F724" s="78">
        <v>43878</v>
      </c>
      <c r="G724" s="264">
        <v>12</v>
      </c>
      <c r="H724" s="99">
        <v>730</v>
      </c>
      <c r="I724" s="78">
        <v>43322</v>
      </c>
      <c r="J724" s="181">
        <f>SUMIFS(tabConsumoAta[CONSUMIDO],tabConsumoAta[CÓDIGO],tabSaldoAta[[#This Row],[CÓDIGO]],tabConsumoAta[ATA],tabSaldoAta[[#This Row],[CHAVE]])</f>
        <v>500</v>
      </c>
      <c r="K724" s="181">
        <f>SUMIFS(tabAtaCessão[QUANTIDADE],tabAtaCessão[CÓDIGO],tabSaldoAta[[#This Row],[CÓDIGO]],tabAtaCessão[ATA],tabSaldoAta[[#This Row],[CHAVE]])</f>
        <v>0</v>
      </c>
      <c r="L724" s="162">
        <f>tabSaldoAta[[#This Row],[ESTIMATIVA]] - tabSaldoAta[[#This Row],[CONSUMO]] - tabSaldoAta[[#This Row],[CESSÃO]]</f>
        <v>230</v>
      </c>
      <c r="M724" s="92" t="s">
        <v>1551</v>
      </c>
      <c r="N724" s="93">
        <v>43684.621898148151</v>
      </c>
      <c r="O724" s="34" t="str">
        <f>"*"</f>
        <v>*</v>
      </c>
    </row>
    <row r="725" spans="1:15" ht="28.8" hidden="1" x14ac:dyDescent="0.3">
      <c r="A725" s="77">
        <v>106376</v>
      </c>
      <c r="B725" s="83" t="str">
        <f>VLOOKUP(tabSaldoAta[[#This Row],[CÓDIGO]],tabEstimativa[#Data],2,FALSE)</f>
        <v>TELHA EM CIMENTO REFORCADO COM FIO SINTETICO(CRFS), TIPO ONDULADA, MEDINDO 2,44 M X 1,10 M X 6 MM - CONFORME NBR 5640, 5639 E 8055</v>
      </c>
      <c r="C725" s="82" t="s">
        <v>1567</v>
      </c>
      <c r="D725" s="90">
        <v>47</v>
      </c>
      <c r="E725" s="91">
        <v>2019</v>
      </c>
      <c r="F725" s="78">
        <v>43878</v>
      </c>
      <c r="G725" s="264">
        <v>12</v>
      </c>
      <c r="H725" s="99">
        <v>1200</v>
      </c>
      <c r="I725" s="78">
        <v>43322</v>
      </c>
      <c r="J725" s="181">
        <f>SUMIFS(tabConsumoAta[CONSUMIDO],tabConsumoAta[CÓDIGO],tabSaldoAta[[#This Row],[CÓDIGO]],tabConsumoAta[ATA],tabSaldoAta[[#This Row],[CHAVE]])</f>
        <v>1988</v>
      </c>
      <c r="K725" s="181">
        <f>SUMIFS(tabAtaCessão[QUANTIDADE],tabAtaCessão[CÓDIGO],tabSaldoAta[[#This Row],[CÓDIGO]],tabAtaCessão[ATA],tabSaldoAta[[#This Row],[CHAVE]])</f>
        <v>0</v>
      </c>
      <c r="L725" s="162">
        <f>tabSaldoAta[[#This Row],[ESTIMATIVA]] - tabSaldoAta[[#This Row],[CONSUMO]] - tabSaldoAta[[#This Row],[CESSÃO]]</f>
        <v>-788</v>
      </c>
      <c r="M725" s="92" t="s">
        <v>1551</v>
      </c>
      <c r="N725" s="93">
        <v>43684.621898148151</v>
      </c>
      <c r="O725" s="34" t="str">
        <f>"*"</f>
        <v>*</v>
      </c>
    </row>
    <row r="726" spans="1:15" hidden="1" x14ac:dyDescent="0.3">
      <c r="A726" s="77">
        <v>106414</v>
      </c>
      <c r="B726" s="83" t="str">
        <f>VLOOKUP(tabSaldoAta[[#This Row],[CÓDIGO]],tabEstimativa[#Data],2,FALSE)</f>
        <v>CONDULETE EM LIGA DE ALUMINIO FUNDIDO TIPO "MULTIPLO" - Ø  3/4" - SEM VEDAÇÃO.</v>
      </c>
      <c r="C726" s="82" t="s">
        <v>1768</v>
      </c>
      <c r="D726" s="90">
        <v>126</v>
      </c>
      <c r="E726" s="91">
        <v>2019</v>
      </c>
      <c r="F726" s="78">
        <v>43957</v>
      </c>
      <c r="G726" s="264">
        <v>12</v>
      </c>
      <c r="H726" s="99">
        <v>1200</v>
      </c>
      <c r="I726" s="78">
        <v>43454</v>
      </c>
      <c r="J726" s="181">
        <f>SUMIFS(tabConsumoAta[CONSUMIDO],tabConsumoAta[CÓDIGO],tabSaldoAta[[#This Row],[CÓDIGO]],tabConsumoAta[ATA],tabSaldoAta[[#This Row],[CHAVE]])</f>
        <v>0</v>
      </c>
      <c r="K726" s="181">
        <f>SUMIFS(tabAtaCessão[QUANTIDADE],tabAtaCessão[CÓDIGO],tabSaldoAta[[#This Row],[CÓDIGO]],tabAtaCessão[ATA],tabSaldoAta[[#This Row],[CHAVE]])</f>
        <v>0</v>
      </c>
      <c r="L726" s="162">
        <f>tabSaldoAta[[#This Row],[ESTIMATIVA]] - tabSaldoAta[[#This Row],[CONSUMO]] - tabSaldoAta[[#This Row],[CESSÃO]]</f>
        <v>1200</v>
      </c>
      <c r="M726" s="92" t="s">
        <v>1551</v>
      </c>
      <c r="N726" s="93">
        <v>43684.621898148151</v>
      </c>
      <c r="O726" s="34" t="str">
        <f>"*"</f>
        <v>*</v>
      </c>
    </row>
    <row r="727" spans="1:15" hidden="1" x14ac:dyDescent="0.3">
      <c r="A727" s="77">
        <v>106546</v>
      </c>
      <c r="B727" s="83" t="str">
        <f>VLOOKUP(tabSaldoAta[[#This Row],[CÓDIGO]],tabEstimativa[#Data],2,FALSE)</f>
        <v xml:space="preserve">CHUMBADOR CBA   5/16"  X  3.1/4" </v>
      </c>
      <c r="C727" s="82" t="s">
        <v>2343</v>
      </c>
      <c r="D727" s="80" t="s">
        <v>2012</v>
      </c>
      <c r="E727" s="81">
        <v>2020</v>
      </c>
      <c r="F727" s="78">
        <v>44210</v>
      </c>
      <c r="G727" s="264">
        <v>12</v>
      </c>
      <c r="H727" s="99">
        <v>3000</v>
      </c>
      <c r="I727" s="78">
        <v>43733</v>
      </c>
      <c r="J727" s="181">
        <f>SUMIFS(tabConsumoAta[CONSUMIDO],tabConsumoAta[CÓDIGO],tabSaldoAta[[#This Row],[CÓDIGO]],tabConsumoAta[ATA],tabSaldoAta[[#This Row],[CHAVE]])</f>
        <v>0</v>
      </c>
      <c r="K727" s="181">
        <f>SUMIFS(tabAtaCessão[QUANTIDADE],tabAtaCessão[CÓDIGO],tabSaldoAta[[#This Row],[CÓDIGO]],tabAtaCessão[ATA],tabSaldoAta[[#This Row],[CHAVE]])</f>
        <v>0</v>
      </c>
      <c r="L727" s="162">
        <f>tabSaldoAta[[#This Row],[ESTIMATIVA]] - tabSaldoAta[[#This Row],[CONSUMO]] - tabSaldoAta[[#This Row],[CESSÃO]]</f>
        <v>3000</v>
      </c>
      <c r="M727" s="92" t="s">
        <v>1551</v>
      </c>
      <c r="N727" s="93">
        <v>43850.423009259262</v>
      </c>
      <c r="O727" s="34" t="s">
        <v>1555</v>
      </c>
    </row>
    <row r="728" spans="1:15" ht="43.2" hidden="1" x14ac:dyDescent="0.3">
      <c r="A728" s="77">
        <v>106631</v>
      </c>
      <c r="B728" s="83" t="str">
        <f>VLOOKUP(tabSaldoAta[[#This Row],[CÓDIGO]],tabEstimativa[#Data],2,FALSE)</f>
        <v xml:space="preserve">SABONETEIRA EM ABS NA COR BRANCA, COM RESERVATÓRIO INTERNO E SISTEMA DE ABASTECIMENTO COM CAPACIDADE P/ 900 ML (A CAPACIDADE PODERÁ VARIAR EM +/- 100 ML).  JUNTO C/ O PRODUTO DEVERÁ SER ENTREGUE PARAFUSOS E BUCHAS P/ FIXACÃO NA PAREDE. </v>
      </c>
      <c r="C728" s="82" t="s">
        <v>1716</v>
      </c>
      <c r="D728" s="80" t="s">
        <v>2054</v>
      </c>
      <c r="E728" s="81">
        <v>2019</v>
      </c>
      <c r="F728" s="78">
        <v>43853</v>
      </c>
      <c r="G728" s="264">
        <v>12</v>
      </c>
      <c r="H728" s="99">
        <v>150</v>
      </c>
      <c r="I728" s="78">
        <v>43215</v>
      </c>
      <c r="J728" s="181">
        <f>SUMIFS(tabConsumoAta[CONSUMIDO],tabConsumoAta[CÓDIGO],tabSaldoAta[[#This Row],[CÓDIGO]],tabConsumoAta[ATA],tabSaldoAta[[#This Row],[CHAVE]])</f>
        <v>70</v>
      </c>
      <c r="K728" s="181">
        <f>SUMIFS(tabAtaCessão[QUANTIDADE],tabAtaCessão[CÓDIGO],tabSaldoAta[[#This Row],[CÓDIGO]],tabAtaCessão[ATA],tabSaldoAta[[#This Row],[CHAVE]])</f>
        <v>0</v>
      </c>
      <c r="L728" s="162">
        <f>tabSaldoAta[[#This Row],[ESTIMATIVA]] - tabSaldoAta[[#This Row],[CONSUMO]] - tabSaldoAta[[#This Row],[CESSÃO]]</f>
        <v>80</v>
      </c>
      <c r="M728" s="92" t="s">
        <v>1551</v>
      </c>
      <c r="N728" s="93">
        <v>43686.59915509259</v>
      </c>
      <c r="O728" s="34" t="s">
        <v>1555</v>
      </c>
    </row>
    <row r="729" spans="1:15" ht="28.8" hidden="1" x14ac:dyDescent="0.3">
      <c r="A729" s="77">
        <v>106914</v>
      </c>
      <c r="B729" s="83" t="str">
        <f>VLOOKUP(tabSaldoAta[[#This Row],[CÓDIGO]],tabEstimativa[#Data],2,FALSE)</f>
        <v>CALCA DE BRIM, N° 38, CONFECCIONADA EM TECIDO 100% ALGODAO, COM ACABAMENTO ESPECIAL PARA PROTECAO AO ARCO ELETRICO E EXPOSICAO A CHAMAS, NA COR CINZA.</v>
      </c>
      <c r="C729" s="82" t="s">
        <v>2093</v>
      </c>
      <c r="D729" s="80" t="s">
        <v>3519</v>
      </c>
      <c r="E729" s="81">
        <v>2019</v>
      </c>
      <c r="F729" s="78">
        <v>43998</v>
      </c>
      <c r="G729" s="264">
        <v>12</v>
      </c>
      <c r="H729" s="99">
        <v>0</v>
      </c>
      <c r="I729" s="78">
        <v>0</v>
      </c>
      <c r="J729" s="181">
        <f>SUMIFS(tabConsumoAta[CONSUMIDO],tabConsumoAta[CÓDIGO],tabSaldoAta[[#This Row],[CÓDIGO]],tabConsumoAta[ATA],tabSaldoAta[[#This Row],[CHAVE]])</f>
        <v>0</v>
      </c>
      <c r="K729" s="181">
        <f>SUMIFS(tabAtaCessão[QUANTIDADE],tabAtaCessão[CÓDIGO],tabSaldoAta[[#This Row],[CÓDIGO]],tabAtaCessão[ATA],tabSaldoAta[[#This Row],[CHAVE]])</f>
        <v>0</v>
      </c>
      <c r="L729" s="162">
        <f>tabSaldoAta[[#This Row],[ESTIMATIVA]] - tabSaldoAta[[#This Row],[CONSUMO]] - tabSaldoAta[[#This Row],[CESSÃO]]</f>
        <v>0</v>
      </c>
      <c r="M729" s="92" t="s">
        <v>1551</v>
      </c>
      <c r="N729" s="93">
        <v>43945.571770833332</v>
      </c>
      <c r="O729" s="34" t="s">
        <v>1555</v>
      </c>
    </row>
    <row r="730" spans="1:15" ht="28.8" hidden="1" x14ac:dyDescent="0.3">
      <c r="A730" s="77">
        <v>106916</v>
      </c>
      <c r="B730" s="83" t="str">
        <f>VLOOKUP(tabSaldoAta[[#This Row],[CÓDIGO]],tabEstimativa[#Data],2,FALSE)</f>
        <v>CALCA DE BRIM, N° 42, CONFECCIONADA EM TECIDO 100% ALGODAO, COM ACABAMENTO ESPECIAL PARA PROTECAO AO ARCO ELETRICO E EXPOSICAO A CHAMAS, NA COR CINZA.</v>
      </c>
      <c r="C730" s="82" t="s">
        <v>2093</v>
      </c>
      <c r="D730" s="80" t="s">
        <v>3519</v>
      </c>
      <c r="E730" s="81">
        <v>2019</v>
      </c>
      <c r="F730" s="78">
        <v>43998</v>
      </c>
      <c r="G730" s="264">
        <v>12</v>
      </c>
      <c r="H730" s="99">
        <v>0</v>
      </c>
      <c r="I730" s="78">
        <v>0</v>
      </c>
      <c r="J730" s="181">
        <f>SUMIFS(tabConsumoAta[CONSUMIDO],tabConsumoAta[CÓDIGO],tabSaldoAta[[#This Row],[CÓDIGO]],tabConsumoAta[ATA],tabSaldoAta[[#This Row],[CHAVE]])</f>
        <v>0</v>
      </c>
      <c r="K730" s="181">
        <f>SUMIFS(tabAtaCessão[QUANTIDADE],tabAtaCessão[CÓDIGO],tabSaldoAta[[#This Row],[CÓDIGO]],tabAtaCessão[ATA],tabSaldoAta[[#This Row],[CHAVE]])</f>
        <v>0</v>
      </c>
      <c r="L730" s="162">
        <f>tabSaldoAta[[#This Row],[ESTIMATIVA]] - tabSaldoAta[[#This Row],[CONSUMO]] - tabSaldoAta[[#This Row],[CESSÃO]]</f>
        <v>0</v>
      </c>
      <c r="M730" s="92" t="s">
        <v>1551</v>
      </c>
      <c r="N730" s="93">
        <v>43945.573553240742</v>
      </c>
      <c r="O730" s="34" t="s">
        <v>1555</v>
      </c>
    </row>
    <row r="731" spans="1:15" ht="28.8" hidden="1" x14ac:dyDescent="0.3">
      <c r="A731" s="77">
        <v>106917</v>
      </c>
      <c r="B731" s="83" t="str">
        <f>VLOOKUP(tabSaldoAta[[#This Row],[CÓDIGO]],tabEstimativa[#Data],2,FALSE)</f>
        <v>CALCA DE BRIM, N° 44, CONFECCIONADA EM TECIDO 100% ALGODAO, COM ACABAMENTO ESPECIAL PARA PROTECAO AO ARCO ELETRICO E EXPOSICAO A CHAMAS, NA COR CINZA.</v>
      </c>
      <c r="C731" s="82" t="s">
        <v>2093</v>
      </c>
      <c r="D731" s="80" t="s">
        <v>3519</v>
      </c>
      <c r="E731" s="81">
        <v>2019</v>
      </c>
      <c r="F731" s="78">
        <v>43998</v>
      </c>
      <c r="G731" s="264">
        <v>12</v>
      </c>
      <c r="H731" s="99">
        <v>0</v>
      </c>
      <c r="I731" s="78">
        <v>0</v>
      </c>
      <c r="J731" s="181">
        <f>SUMIFS(tabConsumoAta[CONSUMIDO],tabConsumoAta[CÓDIGO],tabSaldoAta[[#This Row],[CÓDIGO]],tabConsumoAta[ATA],tabSaldoAta[[#This Row],[CHAVE]])</f>
        <v>0</v>
      </c>
      <c r="K731" s="181">
        <f>SUMIFS(tabAtaCessão[QUANTIDADE],tabAtaCessão[CÓDIGO],tabSaldoAta[[#This Row],[CÓDIGO]],tabAtaCessão[ATA],tabSaldoAta[[#This Row],[CHAVE]])</f>
        <v>0</v>
      </c>
      <c r="L731" s="162">
        <f>tabSaldoAta[[#This Row],[ESTIMATIVA]] - tabSaldoAta[[#This Row],[CONSUMO]] - tabSaldoAta[[#This Row],[CESSÃO]]</f>
        <v>0</v>
      </c>
      <c r="M731" s="92" t="s">
        <v>1551</v>
      </c>
      <c r="N731" s="93">
        <v>43945.574687499997</v>
      </c>
      <c r="O731" s="34" t="s">
        <v>1555</v>
      </c>
    </row>
    <row r="732" spans="1:15" ht="28.8" hidden="1" x14ac:dyDescent="0.3">
      <c r="A732" s="77">
        <v>106918</v>
      </c>
      <c r="B732" s="83" t="str">
        <f>VLOOKUP(tabSaldoAta[[#This Row],[CÓDIGO]],tabEstimativa[#Data],2,FALSE)</f>
        <v>CALCA DE BRIM, N° 46, CONFECCIONADA EM TECIDO 100% ALGODAO, COM ACABAMENTO ESPECIAL PARA PROTECAO AO ARCO ELETRICO E EXPOSICAO A CHAMAS, NA COR CINZA.</v>
      </c>
      <c r="C732" s="82" t="s">
        <v>2093</v>
      </c>
      <c r="D732" s="80" t="s">
        <v>3519</v>
      </c>
      <c r="E732" s="81">
        <v>2019</v>
      </c>
      <c r="F732" s="78">
        <v>43998</v>
      </c>
      <c r="G732" s="264">
        <v>12</v>
      </c>
      <c r="H732" s="99">
        <v>0</v>
      </c>
      <c r="I732" s="78">
        <v>0</v>
      </c>
      <c r="J732" s="181">
        <f>SUMIFS(tabConsumoAta[CONSUMIDO],tabConsumoAta[CÓDIGO],tabSaldoAta[[#This Row],[CÓDIGO]],tabConsumoAta[ATA],tabSaldoAta[[#This Row],[CHAVE]])</f>
        <v>0</v>
      </c>
      <c r="K732" s="181">
        <f>SUMIFS(tabAtaCessão[QUANTIDADE],tabAtaCessão[CÓDIGO],tabSaldoAta[[#This Row],[CÓDIGO]],tabAtaCessão[ATA],tabSaldoAta[[#This Row],[CHAVE]])</f>
        <v>0</v>
      </c>
      <c r="L732" s="162">
        <f>tabSaldoAta[[#This Row],[ESTIMATIVA]] - tabSaldoAta[[#This Row],[CONSUMO]] - tabSaldoAta[[#This Row],[CESSÃO]]</f>
        <v>0</v>
      </c>
      <c r="M732" s="92" t="s">
        <v>1551</v>
      </c>
      <c r="N732" s="93">
        <v>43945.5781712963</v>
      </c>
      <c r="O732" s="34" t="s">
        <v>1555</v>
      </c>
    </row>
    <row r="733" spans="1:15" ht="28.8" hidden="1" x14ac:dyDescent="0.3">
      <c r="A733" s="77">
        <v>106919</v>
      </c>
      <c r="B733" s="83" t="str">
        <f>VLOOKUP(tabSaldoAta[[#This Row],[CÓDIGO]],tabEstimativa[#Data],2,FALSE)</f>
        <v>CALCA DE BRIM, N° 48, CONFECCIONADA EM TECIDO 100% ALGODAO, COM ACABAMENTO ESPECIAL PARA PROTECAO AO ARCO ELETRICO E EXPOSICAO A CHAMAS, NA COR CINZA.</v>
      </c>
      <c r="C733" s="82" t="s">
        <v>2093</v>
      </c>
      <c r="D733" s="80" t="s">
        <v>3519</v>
      </c>
      <c r="E733" s="81">
        <v>2019</v>
      </c>
      <c r="F733" s="78">
        <v>43998</v>
      </c>
      <c r="G733" s="264">
        <v>12</v>
      </c>
      <c r="H733" s="99">
        <v>0</v>
      </c>
      <c r="I733" s="78">
        <v>0</v>
      </c>
      <c r="J733" s="181">
        <f>SUMIFS(tabConsumoAta[CONSUMIDO],tabConsumoAta[CÓDIGO],tabSaldoAta[[#This Row],[CÓDIGO]],tabConsumoAta[ATA],tabSaldoAta[[#This Row],[CHAVE]])</f>
        <v>0</v>
      </c>
      <c r="K733" s="181">
        <f>SUMIFS(tabAtaCessão[QUANTIDADE],tabAtaCessão[CÓDIGO],tabSaldoAta[[#This Row],[CÓDIGO]],tabAtaCessão[ATA],tabSaldoAta[[#This Row],[CHAVE]])</f>
        <v>0</v>
      </c>
      <c r="L733" s="162">
        <f>tabSaldoAta[[#This Row],[ESTIMATIVA]] - tabSaldoAta[[#This Row],[CONSUMO]] - tabSaldoAta[[#This Row],[CESSÃO]]</f>
        <v>0</v>
      </c>
      <c r="M733" s="92" t="s">
        <v>1551</v>
      </c>
      <c r="N733" s="93">
        <v>43945.58520833333</v>
      </c>
      <c r="O733" s="34" t="s">
        <v>1555</v>
      </c>
    </row>
    <row r="734" spans="1:15" hidden="1" x14ac:dyDescent="0.3">
      <c r="A734" s="77">
        <v>107401</v>
      </c>
      <c r="B734" s="83" t="str">
        <f>VLOOKUP(tabSaldoAta[[#This Row],[CÓDIGO]],tabEstimativa[#Data],2,FALSE)</f>
        <v>BUCHA DE REDUCAO EM PVC RIGIDO SOLDAVEL DE 4" X 2" - ESGOTO".</v>
      </c>
      <c r="C734" s="82" t="s">
        <v>1663</v>
      </c>
      <c r="D734" s="90">
        <v>228</v>
      </c>
      <c r="E734" s="91">
        <v>2018</v>
      </c>
      <c r="F734" s="78">
        <v>43787</v>
      </c>
      <c r="G734" s="264">
        <v>12</v>
      </c>
      <c r="H734" s="99">
        <v>80</v>
      </c>
      <c r="I734" s="78">
        <v>43307</v>
      </c>
      <c r="J734" s="181">
        <f>SUMIFS(tabConsumoAta[CONSUMIDO],tabConsumoAta[CÓDIGO],tabSaldoAta[[#This Row],[CÓDIGO]],tabConsumoAta[ATA],tabSaldoAta[[#This Row],[CHAVE]])</f>
        <v>0</v>
      </c>
      <c r="K734" s="181">
        <f>SUMIFS(tabAtaCessão[QUANTIDADE],tabAtaCessão[CÓDIGO],tabSaldoAta[[#This Row],[CÓDIGO]],tabAtaCessão[ATA],tabSaldoAta[[#This Row],[CHAVE]])</f>
        <v>0</v>
      </c>
      <c r="L734" s="162">
        <f>tabSaldoAta[[#This Row],[ESTIMATIVA]] - tabSaldoAta[[#This Row],[CONSUMO]] - tabSaldoAta[[#This Row],[CESSÃO]]</f>
        <v>80</v>
      </c>
      <c r="M734" s="92" t="s">
        <v>1551</v>
      </c>
      <c r="N734" s="93">
        <v>43684.621898148151</v>
      </c>
      <c r="O734" s="34" t="str">
        <f>"*"</f>
        <v>*</v>
      </c>
    </row>
    <row r="735" spans="1:15" hidden="1" x14ac:dyDescent="0.3">
      <c r="A735" s="77">
        <v>107483</v>
      </c>
      <c r="B735" s="83" t="str">
        <f>VLOOKUP(tabSaldoAta[[#This Row],[CÓDIGO]],tabEstimativa[#Data],2,FALSE)</f>
        <v>RELÊ FOTOELÉTRICO COM BASE 220 V - 1000 W - TIPO NF.</v>
      </c>
      <c r="C735" s="82" t="s">
        <v>1768</v>
      </c>
      <c r="D735" s="90">
        <v>126</v>
      </c>
      <c r="E735" s="91">
        <v>2019</v>
      </c>
      <c r="F735" s="78">
        <v>43957</v>
      </c>
      <c r="G735" s="264">
        <v>12</v>
      </c>
      <c r="H735" s="99">
        <v>300</v>
      </c>
      <c r="I735" s="78">
        <v>43454</v>
      </c>
      <c r="J735" s="181">
        <f>SUMIFS(tabConsumoAta[CONSUMIDO],tabConsumoAta[CÓDIGO],tabSaldoAta[[#This Row],[CÓDIGO]],tabConsumoAta[ATA],tabSaldoAta[[#This Row],[CHAVE]])</f>
        <v>285</v>
      </c>
      <c r="K735" s="181">
        <f>SUMIFS(tabAtaCessão[QUANTIDADE],tabAtaCessão[CÓDIGO],tabSaldoAta[[#This Row],[CÓDIGO]],tabAtaCessão[ATA],tabSaldoAta[[#This Row],[CHAVE]])</f>
        <v>0</v>
      </c>
      <c r="L735" s="162">
        <f>tabSaldoAta[[#This Row],[ESTIMATIVA]] - tabSaldoAta[[#This Row],[CONSUMO]] - tabSaldoAta[[#This Row],[CESSÃO]]</f>
        <v>15</v>
      </c>
      <c r="M735" s="92" t="s">
        <v>1551</v>
      </c>
      <c r="N735" s="93">
        <v>43684.621898148151</v>
      </c>
      <c r="O735" s="34" t="str">
        <f>"*"</f>
        <v>*</v>
      </c>
    </row>
    <row r="736" spans="1:15" hidden="1" x14ac:dyDescent="0.3">
      <c r="A736" s="77">
        <v>107889</v>
      </c>
      <c r="B736" s="83" t="str">
        <f>VLOOKUP(tabSaldoAta[[#This Row],[CÓDIGO]],tabEstimativa[#Data],2,FALSE)</f>
        <v>CHAVE DE NÍVEL TIPO BOIA 15 A 220 V COM CONTATO REVERSÍVEL COM CABO DE 2 M.</v>
      </c>
      <c r="C736" s="82" t="s">
        <v>1768</v>
      </c>
      <c r="D736" s="90">
        <v>126</v>
      </c>
      <c r="E736" s="91">
        <v>2019</v>
      </c>
      <c r="F736" s="78">
        <v>43957</v>
      </c>
      <c r="G736" s="264">
        <v>12</v>
      </c>
      <c r="H736" s="99">
        <v>250</v>
      </c>
      <c r="I736" s="78">
        <v>43454</v>
      </c>
      <c r="J736" s="181">
        <f>SUMIFS(tabConsumoAta[CONSUMIDO],tabConsumoAta[CÓDIGO],tabSaldoAta[[#This Row],[CÓDIGO]],tabConsumoAta[ATA],tabSaldoAta[[#This Row],[CHAVE]])</f>
        <v>250</v>
      </c>
      <c r="K736" s="181">
        <f>SUMIFS(tabAtaCessão[QUANTIDADE],tabAtaCessão[CÓDIGO],tabSaldoAta[[#This Row],[CÓDIGO]],tabAtaCessão[ATA],tabSaldoAta[[#This Row],[CHAVE]])</f>
        <v>0</v>
      </c>
      <c r="L736" s="162">
        <f>tabSaldoAta[[#This Row],[ESTIMATIVA]] - tabSaldoAta[[#This Row],[CONSUMO]] - tabSaldoAta[[#This Row],[CESSÃO]]</f>
        <v>0</v>
      </c>
      <c r="M736" s="92" t="s">
        <v>1551</v>
      </c>
      <c r="N736" s="93">
        <v>43684.621898148151</v>
      </c>
      <c r="O736" s="34" t="str">
        <f>"*"</f>
        <v>*</v>
      </c>
    </row>
    <row r="737" spans="1:15" ht="28.8" hidden="1" x14ac:dyDescent="0.3">
      <c r="A737" s="77">
        <v>108393</v>
      </c>
      <c r="B737" s="83" t="str">
        <f>VLOOKUP(tabSaldoAta[[#This Row],[CÓDIGO]],tabEstimativa[#Data],2,FALSE)</f>
        <v>INTERRUPTOR DIFERENCIAL RESIDUAL BIPOLAR ELETROMECANICO NORMA IEC 61008 TENSAO MINIMA 240V CORRENTE NOMINAL 40 AMPERES SENSIBILIDADE 30 MA</v>
      </c>
      <c r="C737" s="82" t="s">
        <v>1768</v>
      </c>
      <c r="D737" s="90">
        <v>126</v>
      </c>
      <c r="E737" s="91">
        <v>2019</v>
      </c>
      <c r="F737" s="78">
        <v>43957</v>
      </c>
      <c r="G737" s="264">
        <v>12</v>
      </c>
      <c r="H737" s="99">
        <v>120</v>
      </c>
      <c r="I737" s="78">
        <v>43454</v>
      </c>
      <c r="J737" s="181">
        <f>SUMIFS(tabConsumoAta[CONSUMIDO],tabConsumoAta[CÓDIGO],tabSaldoAta[[#This Row],[CÓDIGO]],tabConsumoAta[ATA],tabSaldoAta[[#This Row],[CHAVE]])</f>
        <v>50</v>
      </c>
      <c r="K737" s="181">
        <f>SUMIFS(tabAtaCessão[QUANTIDADE],tabAtaCessão[CÓDIGO],tabSaldoAta[[#This Row],[CÓDIGO]],tabAtaCessão[ATA],tabSaldoAta[[#This Row],[CHAVE]])</f>
        <v>0</v>
      </c>
      <c r="L737" s="162">
        <f>tabSaldoAta[[#This Row],[ESTIMATIVA]] - tabSaldoAta[[#This Row],[CONSUMO]] - tabSaldoAta[[#This Row],[CESSÃO]]</f>
        <v>70</v>
      </c>
      <c r="M737" s="92" t="s">
        <v>1551</v>
      </c>
      <c r="N737" s="93">
        <v>43684.621898148151</v>
      </c>
      <c r="O737" s="34" t="str">
        <f>"*"</f>
        <v>*</v>
      </c>
    </row>
    <row r="738" spans="1:15" ht="28.8" hidden="1" x14ac:dyDescent="0.3">
      <c r="A738" s="77">
        <v>108441</v>
      </c>
      <c r="B738" s="83" t="str">
        <f>VLOOKUP(tabSaldoAta[[#This Row],[CÓDIGO]],tabEstimativa[#Data],2,FALSE)</f>
        <v>REATOR PARA LÂMPADA DE VAPOR METÁLICO 400W COM CAPACITOR E IGNITOR INCLUSO A PROVA DE TEMPO.</v>
      </c>
      <c r="C738" s="82" t="s">
        <v>1698</v>
      </c>
      <c r="D738" s="90">
        <v>2</v>
      </c>
      <c r="E738" s="91">
        <v>2019</v>
      </c>
      <c r="F738" s="78">
        <v>43831</v>
      </c>
      <c r="G738" s="264">
        <v>12</v>
      </c>
      <c r="H738" s="99">
        <v>80</v>
      </c>
      <c r="I738" s="78">
        <v>43319</v>
      </c>
      <c r="J738" s="181">
        <f>SUMIFS(tabConsumoAta[CONSUMIDO],tabConsumoAta[CÓDIGO],tabSaldoAta[[#This Row],[CÓDIGO]],tabConsumoAta[ATA],tabSaldoAta[[#This Row],[CHAVE]])</f>
        <v>0</v>
      </c>
      <c r="K738" s="181">
        <f>SUMIFS(tabAtaCessão[QUANTIDADE],tabAtaCessão[CÓDIGO],tabSaldoAta[[#This Row],[CÓDIGO]],tabAtaCessão[ATA],tabSaldoAta[[#This Row],[CHAVE]])</f>
        <v>0</v>
      </c>
      <c r="L738" s="162">
        <f>tabSaldoAta[[#This Row],[ESTIMATIVA]] - tabSaldoAta[[#This Row],[CONSUMO]] - tabSaldoAta[[#This Row],[CESSÃO]]</f>
        <v>80</v>
      </c>
      <c r="M738" s="92" t="s">
        <v>1551</v>
      </c>
      <c r="N738" s="93">
        <v>43684.621898148151</v>
      </c>
      <c r="O738" s="34" t="str">
        <f>"*"</f>
        <v>*</v>
      </c>
    </row>
    <row r="739" spans="1:15" ht="28.8" hidden="1" x14ac:dyDescent="0.3">
      <c r="A739" s="77">
        <v>108441</v>
      </c>
      <c r="B739" s="83" t="str">
        <f>VLOOKUP(tabSaldoAta[[#This Row],[CÓDIGO]],tabEstimativa[#Data],2,FALSE)</f>
        <v>REATOR PARA LÂMPADA DE VAPOR METÁLICO 400W COM CAPACITOR E IGNITOR INCLUSO A PROVA DE TEMPO.</v>
      </c>
      <c r="C739" s="82" t="s">
        <v>3322</v>
      </c>
      <c r="D739" s="80" t="s">
        <v>3323</v>
      </c>
      <c r="E739" s="81">
        <v>2020</v>
      </c>
      <c r="F739" s="78">
        <v>44225</v>
      </c>
      <c r="G739" s="264">
        <v>12</v>
      </c>
      <c r="H739" s="99">
        <v>0</v>
      </c>
      <c r="I739" s="78">
        <v>43762</v>
      </c>
      <c r="J739" s="181">
        <f>SUMIFS(tabConsumoAta[CONSUMIDO],tabConsumoAta[CÓDIGO],tabSaldoAta[[#This Row],[CÓDIGO]],tabConsumoAta[ATA],tabSaldoAta[[#This Row],[CHAVE]])</f>
        <v>0</v>
      </c>
      <c r="K739" s="181">
        <f>SUMIFS(tabAtaCessão[QUANTIDADE],tabAtaCessão[CÓDIGO],tabSaldoAta[[#This Row],[CÓDIGO]],tabAtaCessão[ATA],tabSaldoAta[[#This Row],[CHAVE]])</f>
        <v>0</v>
      </c>
      <c r="L739" s="162">
        <f>tabSaldoAta[[#This Row],[ESTIMATIVA]] - tabSaldoAta[[#This Row],[CONSUMO]] - tabSaldoAta[[#This Row],[CESSÃO]]</f>
        <v>0</v>
      </c>
      <c r="M739" s="92" t="s">
        <v>1551</v>
      </c>
      <c r="N739" s="93">
        <v>43864.605462962965</v>
      </c>
      <c r="O739" s="34" t="s">
        <v>1555</v>
      </c>
    </row>
    <row r="740" spans="1:15" hidden="1" x14ac:dyDescent="0.3">
      <c r="A740" s="77">
        <v>108463</v>
      </c>
      <c r="B740" s="83" t="str">
        <f>VLOOKUP(tabSaldoAta[[#This Row],[CÓDIGO]],tabEstimativa[#Data],2,FALSE)</f>
        <v>CABO DE COBRE FLEXIVEL BITOLA 35 MM²,  0,6/1 KV ISOLACAO DE PVC 70° C, COR PRETA</v>
      </c>
      <c r="C740" s="82" t="s">
        <v>1768</v>
      </c>
      <c r="D740" s="90">
        <v>126</v>
      </c>
      <c r="E740" s="91">
        <v>2019</v>
      </c>
      <c r="F740" s="78">
        <v>43957</v>
      </c>
      <c r="G740" s="264">
        <v>12</v>
      </c>
      <c r="H740" s="99">
        <v>1500</v>
      </c>
      <c r="I740" s="78">
        <v>43454</v>
      </c>
      <c r="J740" s="181">
        <f>SUMIFS(tabConsumoAta[CONSUMIDO],tabConsumoAta[CÓDIGO],tabSaldoAta[[#This Row],[CÓDIGO]],tabConsumoAta[ATA],tabSaldoAta[[#This Row],[CHAVE]])</f>
        <v>1500</v>
      </c>
      <c r="K740" s="181">
        <f>SUMIFS(tabAtaCessão[QUANTIDADE],tabAtaCessão[CÓDIGO],tabSaldoAta[[#This Row],[CÓDIGO]],tabAtaCessão[ATA],tabSaldoAta[[#This Row],[CHAVE]])</f>
        <v>0</v>
      </c>
      <c r="L740" s="162">
        <f>tabSaldoAta[[#This Row],[ESTIMATIVA]] - tabSaldoAta[[#This Row],[CONSUMO]] - tabSaldoAta[[#This Row],[CESSÃO]]</f>
        <v>0</v>
      </c>
      <c r="M740" s="92" t="s">
        <v>1551</v>
      </c>
      <c r="N740" s="93">
        <v>43684.621898148151</v>
      </c>
      <c r="O740" s="34" t="str">
        <f>"*"</f>
        <v>*</v>
      </c>
    </row>
    <row r="741" spans="1:15" hidden="1" x14ac:dyDescent="0.3">
      <c r="A741" s="77">
        <v>108711</v>
      </c>
      <c r="B741" s="83" t="str">
        <f>VLOOKUP(tabSaldoAta[[#This Row],[CÓDIGO]],tabEstimativa[#Data],2,FALSE)</f>
        <v>ELEMENTO FILTRANTE DE MICRO-FIBRA DE PP</v>
      </c>
      <c r="C741" s="82" t="s">
        <v>1663</v>
      </c>
      <c r="D741" s="90">
        <v>228</v>
      </c>
      <c r="E741" s="91">
        <v>2018</v>
      </c>
      <c r="F741" s="78">
        <v>43787</v>
      </c>
      <c r="G741" s="264">
        <v>12</v>
      </c>
      <c r="H741" s="99">
        <v>80</v>
      </c>
      <c r="I741" s="78">
        <v>43307</v>
      </c>
      <c r="J741" s="181">
        <f>SUMIFS(tabConsumoAta[CONSUMIDO],tabConsumoAta[CÓDIGO],tabSaldoAta[[#This Row],[CÓDIGO]],tabConsumoAta[ATA],tabSaldoAta[[#This Row],[CHAVE]])</f>
        <v>47</v>
      </c>
      <c r="K741" s="181">
        <f>SUMIFS(tabAtaCessão[QUANTIDADE],tabAtaCessão[CÓDIGO],tabSaldoAta[[#This Row],[CÓDIGO]],tabAtaCessão[ATA],tabSaldoAta[[#This Row],[CHAVE]])</f>
        <v>0</v>
      </c>
      <c r="L741" s="162">
        <f>tabSaldoAta[[#This Row],[ESTIMATIVA]] - tabSaldoAta[[#This Row],[CONSUMO]] - tabSaldoAta[[#This Row],[CESSÃO]]</f>
        <v>33</v>
      </c>
      <c r="M741" s="92" t="s">
        <v>1551</v>
      </c>
      <c r="N741" s="93">
        <v>43684.621898148151</v>
      </c>
      <c r="O741" s="34" t="str">
        <f>"*"</f>
        <v>*</v>
      </c>
    </row>
    <row r="742" spans="1:15" hidden="1" x14ac:dyDescent="0.3">
      <c r="A742" s="77">
        <v>108711</v>
      </c>
      <c r="B742" s="83" t="str">
        <f>VLOOKUP(tabSaldoAta[[#This Row],[CÓDIGO]],tabEstimativa[#Data],2,FALSE)</f>
        <v>ELEMENTO FILTRANTE DE MICRO-FIBRA DE PP</v>
      </c>
      <c r="C742" s="82" t="s">
        <v>3514</v>
      </c>
      <c r="D742" s="80" t="s">
        <v>3518</v>
      </c>
      <c r="E742" s="81">
        <v>2020</v>
      </c>
      <c r="F742" s="78">
        <v>44286</v>
      </c>
      <c r="G742" s="264">
        <v>12</v>
      </c>
      <c r="H742" s="99">
        <v>300</v>
      </c>
      <c r="I742" s="78">
        <v>43677</v>
      </c>
      <c r="J742" s="181">
        <f>SUMIFS(tabConsumoAta[CONSUMIDO],tabConsumoAta[CÓDIGO],tabSaldoAta[[#This Row],[CÓDIGO]],tabConsumoAta[ATA],tabSaldoAta[[#This Row],[CHAVE]])</f>
        <v>0</v>
      </c>
      <c r="K742" s="181">
        <f>SUMIFS(tabAtaCessão[QUANTIDADE],tabAtaCessão[CÓDIGO],tabSaldoAta[[#This Row],[CÓDIGO]],tabAtaCessão[ATA],tabSaldoAta[[#This Row],[CHAVE]])</f>
        <v>0</v>
      </c>
      <c r="L742" s="162">
        <f>tabSaldoAta[[#This Row],[ESTIMATIVA]] - tabSaldoAta[[#This Row],[CONSUMO]] - tabSaldoAta[[#This Row],[CESSÃO]]</f>
        <v>300</v>
      </c>
      <c r="M742" s="92" t="s">
        <v>1551</v>
      </c>
      <c r="N742" s="93">
        <v>43948.410636574074</v>
      </c>
      <c r="O742" s="34" t="s">
        <v>1555</v>
      </c>
    </row>
    <row r="743" spans="1:15" hidden="1" x14ac:dyDescent="0.3">
      <c r="A743" s="77">
        <v>109848</v>
      </c>
      <c r="B743" s="83" t="str">
        <f>VLOOKUP(tabSaldoAta[[#This Row],[CÓDIGO]],tabEstimativa[#Data],2,FALSE)</f>
        <v>TEXTURA ACRILICA GRAFIATO HIDROREPELENTE NA COR BRANCA - BARRICA COM 25 KG.</v>
      </c>
      <c r="C743" s="82" t="s">
        <v>1774</v>
      </c>
      <c r="D743" s="80" t="s">
        <v>2148</v>
      </c>
      <c r="E743" s="81">
        <v>2019</v>
      </c>
      <c r="F743" s="78">
        <v>43971</v>
      </c>
      <c r="G743" s="264">
        <v>12</v>
      </c>
      <c r="H743" s="99">
        <v>120</v>
      </c>
      <c r="I743" s="78">
        <v>43434</v>
      </c>
      <c r="J743" s="181">
        <f>SUMIFS(tabConsumoAta[CONSUMIDO],tabConsumoAta[CÓDIGO],tabSaldoAta[[#This Row],[CÓDIGO]],tabConsumoAta[ATA],tabSaldoAta[[#This Row],[CHAVE]])</f>
        <v>86</v>
      </c>
      <c r="K743" s="181">
        <f>SUMIFS(tabAtaCessão[QUANTIDADE],tabAtaCessão[CÓDIGO],tabSaldoAta[[#This Row],[CÓDIGO]],tabAtaCessão[ATA],tabSaldoAta[[#This Row],[CHAVE]])</f>
        <v>34</v>
      </c>
      <c r="L743" s="162">
        <f>tabSaldoAta[[#This Row],[ESTIMATIVA]] - tabSaldoAta[[#This Row],[CONSUMO]] - tabSaldoAta[[#This Row],[CESSÃO]]</f>
        <v>0</v>
      </c>
      <c r="M743" s="92" t="s">
        <v>1551</v>
      </c>
      <c r="N743" s="93">
        <v>43731.683113425926</v>
      </c>
      <c r="O743" s="34" t="s">
        <v>1555</v>
      </c>
    </row>
    <row r="744" spans="1:15" ht="28.8" hidden="1" x14ac:dyDescent="0.3">
      <c r="A744" s="77">
        <v>109944</v>
      </c>
      <c r="B744" s="83" t="str">
        <f>VLOOKUP(tabSaldoAta[[#This Row],[CÓDIGO]],tabEstimativa[#Data],2,FALSE)</f>
        <v>CHAPA DE LAMINADO MELAMINICO  PARA LOUSA LISA QUADRICULADA (5X5CM) DE FUNDO BRANCO ACABAMENTO BRILHANTE C/ 3,08 X 1,25 M ESP =1,0MM. COR PADRAO: BRANCOLINE</v>
      </c>
      <c r="C744" s="82" t="s">
        <v>1713</v>
      </c>
      <c r="D744" s="80" t="s">
        <v>1453</v>
      </c>
      <c r="E744" s="81">
        <v>2019</v>
      </c>
      <c r="F744" s="78">
        <v>43850</v>
      </c>
      <c r="G744" s="264">
        <v>12</v>
      </c>
      <c r="H744" s="99">
        <v>800</v>
      </c>
      <c r="I744" s="78">
        <v>43353</v>
      </c>
      <c r="J744" s="181">
        <f>SUMIFS(tabConsumoAta[CONSUMIDO],tabConsumoAta[CÓDIGO],tabSaldoAta[[#This Row],[CÓDIGO]],tabConsumoAta[ATA],tabSaldoAta[[#This Row],[CHAVE]])</f>
        <v>300</v>
      </c>
      <c r="K744" s="181">
        <f>SUMIFS(tabAtaCessão[QUANTIDADE],tabAtaCessão[CÓDIGO],tabSaldoAta[[#This Row],[CÓDIGO]],tabAtaCessão[ATA],tabSaldoAta[[#This Row],[CHAVE]])</f>
        <v>162</v>
      </c>
      <c r="L744" s="162">
        <f>tabSaldoAta[[#This Row],[ESTIMATIVA]] - tabSaldoAta[[#This Row],[CONSUMO]] - tabSaldoAta[[#This Row],[CESSÃO]]</f>
        <v>338</v>
      </c>
      <c r="M744" s="92" t="s">
        <v>1551</v>
      </c>
      <c r="N744" s="93">
        <v>43685.70585648148</v>
      </c>
      <c r="O744" s="34" t="s">
        <v>1555</v>
      </c>
    </row>
    <row r="745" spans="1:15" ht="28.8" hidden="1" x14ac:dyDescent="0.3">
      <c r="A745" s="77">
        <v>109944</v>
      </c>
      <c r="B745" s="83" t="str">
        <f>VLOOKUP(tabSaldoAta[[#This Row],[CÓDIGO]],tabEstimativa[#Data],2,FALSE)</f>
        <v>CHAPA DE LAMINADO MELAMINICO  PARA LOUSA LISA QUADRICULADA (5X5CM) DE FUNDO BRANCO ACABAMENTO BRILHANTE C/ 3,08 X 1,25 M ESP =1,0MM. COR PADRAO: BRANCOLINE</v>
      </c>
      <c r="C745" s="82" t="s">
        <v>3516</v>
      </c>
      <c r="D745" s="80" t="s">
        <v>3530</v>
      </c>
      <c r="E745" s="81">
        <v>2020</v>
      </c>
      <c r="F745" s="78">
        <v>44285</v>
      </c>
      <c r="G745" s="264">
        <v>12</v>
      </c>
      <c r="H745" s="99">
        <v>1200</v>
      </c>
      <c r="I745" s="78">
        <v>43762</v>
      </c>
      <c r="J745" s="181">
        <f>SUMIFS(tabConsumoAta[CONSUMIDO],tabConsumoAta[CÓDIGO],tabSaldoAta[[#This Row],[CÓDIGO]],tabConsumoAta[ATA],tabSaldoAta[[#This Row],[CHAVE]])</f>
        <v>300</v>
      </c>
      <c r="K745" s="181">
        <f>SUMIFS(tabAtaCessão[QUANTIDADE],tabAtaCessão[CÓDIGO],tabSaldoAta[[#This Row],[CÓDIGO]],tabAtaCessão[ATA],tabSaldoAta[[#This Row],[CHAVE]])</f>
        <v>0</v>
      </c>
      <c r="L745" s="162">
        <f>tabSaldoAta[[#This Row],[ESTIMATIVA]] - tabSaldoAta[[#This Row],[CONSUMO]] - tabSaldoAta[[#This Row],[CESSÃO]]</f>
        <v>900</v>
      </c>
      <c r="M745" s="92" t="s">
        <v>1551</v>
      </c>
      <c r="N745" s="93">
        <v>43945.682662037034</v>
      </c>
      <c r="O745" s="34" t="s">
        <v>1555</v>
      </c>
    </row>
    <row r="746" spans="1:15" ht="100.8" hidden="1" x14ac:dyDescent="0.3">
      <c r="A746" s="77">
        <v>110578</v>
      </c>
      <c r="B746" s="83" t="str">
        <f>VLOOKUP(tabSaldoAta[[#This Row],[CÓDIGO]],tabEstimativa[#Data],2,FALSE)</f>
        <v>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v>
      </c>
      <c r="C746" s="82" t="s">
        <v>3564</v>
      </c>
      <c r="D746" s="80" t="s">
        <v>2117</v>
      </c>
      <c r="E746" s="81">
        <v>2020</v>
      </c>
      <c r="F746" s="78">
        <v>44320</v>
      </c>
      <c r="G746" s="264">
        <v>12</v>
      </c>
      <c r="H746" s="99">
        <v>1000</v>
      </c>
      <c r="I746" s="78">
        <v>43818</v>
      </c>
      <c r="J746" s="181">
        <f>SUMIFS(tabConsumoAta[CONSUMIDO],tabConsumoAta[CÓDIGO],tabSaldoAta[[#This Row],[CÓDIGO]],tabConsumoAta[ATA],tabSaldoAta[[#This Row],[CHAVE]])</f>
        <v>300</v>
      </c>
      <c r="K746" s="181">
        <f>SUMIFS(tabAtaCessão[QUANTIDADE],tabAtaCessão[CÓDIGO],tabSaldoAta[[#This Row],[CÓDIGO]],tabAtaCessão[ATA],tabSaldoAta[[#This Row],[CHAVE]])</f>
        <v>700</v>
      </c>
      <c r="L746" s="162">
        <f>tabSaldoAta[[#This Row],[ESTIMATIVA]] - tabSaldoAta[[#This Row],[CONSUMO]] - tabSaldoAta[[#This Row],[CESSÃO]]</f>
        <v>0</v>
      </c>
      <c r="M746" s="92" t="s">
        <v>1551</v>
      </c>
      <c r="N746" s="93">
        <v>43957.688599537039</v>
      </c>
      <c r="O746" s="34" t="s">
        <v>1555</v>
      </c>
    </row>
    <row r="747" spans="1:15" hidden="1" x14ac:dyDescent="0.3">
      <c r="A747" s="77">
        <v>110771</v>
      </c>
      <c r="B747" s="83" t="str">
        <f>VLOOKUP(tabSaldoAta[[#This Row],[CÓDIGO]],tabEstimativa[#Data],2,FALSE)</f>
        <v xml:space="preserve">DISJUNTOR NORMA DIN, CURVA C PADRÂO, BIPOLAR - 25 AMPERES. </v>
      </c>
      <c r="C747" s="82" t="s">
        <v>1698</v>
      </c>
      <c r="D747" s="90">
        <v>2</v>
      </c>
      <c r="E747" s="91">
        <v>2019</v>
      </c>
      <c r="F747" s="78">
        <v>43831</v>
      </c>
      <c r="G747" s="264">
        <v>12</v>
      </c>
      <c r="H747" s="99">
        <v>130</v>
      </c>
      <c r="I747" s="78">
        <v>43319</v>
      </c>
      <c r="J747" s="181">
        <f>SUMIFS(tabConsumoAta[CONSUMIDO],tabConsumoAta[CÓDIGO],tabSaldoAta[[#This Row],[CÓDIGO]],tabConsumoAta[ATA],tabSaldoAta[[#This Row],[CHAVE]])</f>
        <v>50</v>
      </c>
      <c r="K747" s="181">
        <f>SUMIFS(tabAtaCessão[QUANTIDADE],tabAtaCessão[CÓDIGO],tabSaldoAta[[#This Row],[CÓDIGO]],tabAtaCessão[ATA],tabSaldoAta[[#This Row],[CHAVE]])</f>
        <v>0</v>
      </c>
      <c r="L747" s="162">
        <f>tabSaldoAta[[#This Row],[ESTIMATIVA]] - tabSaldoAta[[#This Row],[CONSUMO]] - tabSaldoAta[[#This Row],[CESSÃO]]</f>
        <v>80</v>
      </c>
      <c r="M747" s="92" t="s">
        <v>1551</v>
      </c>
      <c r="N747" s="93">
        <v>43684.621898148151</v>
      </c>
      <c r="O747" s="34" t="str">
        <f>"*"</f>
        <v>*</v>
      </c>
    </row>
    <row r="748" spans="1:15" hidden="1" x14ac:dyDescent="0.3">
      <c r="A748" s="77">
        <v>110771</v>
      </c>
      <c r="B748" s="83" t="str">
        <f>VLOOKUP(tabSaldoAta[[#This Row],[CÓDIGO]],tabEstimativa[#Data],2,FALSE)</f>
        <v xml:space="preserve">DISJUNTOR NORMA DIN, CURVA C PADRÂO, BIPOLAR - 25 AMPERES. </v>
      </c>
      <c r="C748" s="82" t="s">
        <v>3322</v>
      </c>
      <c r="D748" s="80" t="s">
        <v>3323</v>
      </c>
      <c r="E748" s="81">
        <v>2020</v>
      </c>
      <c r="F748" s="78">
        <v>44225</v>
      </c>
      <c r="G748" s="264">
        <v>12</v>
      </c>
      <c r="H748" s="99">
        <v>100</v>
      </c>
      <c r="I748" s="78">
        <v>43762</v>
      </c>
      <c r="J748" s="181">
        <f>SUMIFS(tabConsumoAta[CONSUMIDO],tabConsumoAta[CÓDIGO],tabSaldoAta[[#This Row],[CÓDIGO]],tabConsumoAta[ATA],tabSaldoAta[[#This Row],[CHAVE]])</f>
        <v>55</v>
      </c>
      <c r="K748" s="181">
        <f>SUMIFS(tabAtaCessão[QUANTIDADE],tabAtaCessão[CÓDIGO],tabSaldoAta[[#This Row],[CÓDIGO]],tabAtaCessão[ATA],tabSaldoAta[[#This Row],[CHAVE]])</f>
        <v>0</v>
      </c>
      <c r="L748" s="162">
        <f>tabSaldoAta[[#This Row],[ESTIMATIVA]] - tabSaldoAta[[#This Row],[CONSUMO]] - tabSaldoAta[[#This Row],[CESSÃO]]</f>
        <v>45</v>
      </c>
      <c r="M748" s="92" t="s">
        <v>1551</v>
      </c>
      <c r="N748" s="93">
        <v>43873.37226851852</v>
      </c>
      <c r="O748" s="34" t="s">
        <v>1555</v>
      </c>
    </row>
    <row r="749" spans="1:15" ht="28.8" hidden="1" x14ac:dyDescent="0.3">
      <c r="A749" s="77">
        <v>110888</v>
      </c>
      <c r="B749" s="83" t="str">
        <f>VLOOKUP(tabSaldoAta[[#This Row],[CÓDIGO]],tabEstimativa[#Data],2,FALSE)</f>
        <v>DISJUNTOR TRIPOLAR IN = 225 A, TENSAO MINIMA DE OPERACAO 240V, CURVA C, NBR 60947-2 - CATEGORIA "A"</v>
      </c>
      <c r="C749" s="82" t="s">
        <v>1698</v>
      </c>
      <c r="D749" s="90">
        <v>2</v>
      </c>
      <c r="E749" s="91">
        <v>2019</v>
      </c>
      <c r="F749" s="78">
        <v>43831</v>
      </c>
      <c r="G749" s="264">
        <v>12</v>
      </c>
      <c r="H749" s="99">
        <v>10</v>
      </c>
      <c r="I749" s="78">
        <v>43319</v>
      </c>
      <c r="J749" s="181">
        <f>SUMIFS(tabConsumoAta[CONSUMIDO],tabConsumoAta[CÓDIGO],tabSaldoAta[[#This Row],[CÓDIGO]],tabConsumoAta[ATA],tabSaldoAta[[#This Row],[CHAVE]])</f>
        <v>0</v>
      </c>
      <c r="K749" s="181">
        <f>SUMIFS(tabAtaCessão[QUANTIDADE],tabAtaCessão[CÓDIGO],tabSaldoAta[[#This Row],[CÓDIGO]],tabAtaCessão[ATA],tabSaldoAta[[#This Row],[CHAVE]])</f>
        <v>3</v>
      </c>
      <c r="L749" s="162">
        <f>tabSaldoAta[[#This Row],[ESTIMATIVA]] - tabSaldoAta[[#This Row],[CONSUMO]] - tabSaldoAta[[#This Row],[CESSÃO]]</f>
        <v>7</v>
      </c>
      <c r="M749" s="92" t="s">
        <v>1551</v>
      </c>
      <c r="N749" s="93">
        <v>43684.621898148151</v>
      </c>
      <c r="O749" s="34" t="str">
        <f>"*"</f>
        <v>*</v>
      </c>
    </row>
    <row r="750" spans="1:15" ht="28.8" hidden="1" x14ac:dyDescent="0.3">
      <c r="A750" s="77">
        <v>110888</v>
      </c>
      <c r="B750" s="83" t="str">
        <f>VLOOKUP(tabSaldoAta[[#This Row],[CÓDIGO]],tabEstimativa[#Data],2,FALSE)</f>
        <v>DISJUNTOR TRIPOLAR IN = 225 A, TENSAO MINIMA DE OPERACAO 240V, CURVA C, NBR 60947-2 - CATEGORIA "A"</v>
      </c>
      <c r="C750" s="82" t="s">
        <v>3322</v>
      </c>
      <c r="D750" s="80" t="s">
        <v>3323</v>
      </c>
      <c r="E750" s="81">
        <v>2020</v>
      </c>
      <c r="F750" s="78">
        <v>44225</v>
      </c>
      <c r="G750" s="264">
        <v>12</v>
      </c>
      <c r="H750" s="99">
        <v>0</v>
      </c>
      <c r="I750" s="78">
        <v>43762</v>
      </c>
      <c r="J750" s="181">
        <f>SUMIFS(tabConsumoAta[CONSUMIDO],tabConsumoAta[CÓDIGO],tabSaldoAta[[#This Row],[CÓDIGO]],tabConsumoAta[ATA],tabSaldoAta[[#This Row],[CHAVE]])</f>
        <v>0</v>
      </c>
      <c r="K750" s="181">
        <f>SUMIFS(tabAtaCessão[QUANTIDADE],tabAtaCessão[CÓDIGO],tabSaldoAta[[#This Row],[CÓDIGO]],tabAtaCessão[ATA],tabSaldoAta[[#This Row],[CHAVE]])</f>
        <v>0</v>
      </c>
      <c r="L750" s="162">
        <f>tabSaldoAta[[#This Row],[ESTIMATIVA]] - tabSaldoAta[[#This Row],[CONSUMO]] - tabSaldoAta[[#This Row],[CESSÃO]]</f>
        <v>0</v>
      </c>
      <c r="M750" s="92" t="s">
        <v>1551</v>
      </c>
      <c r="N750" s="93">
        <v>43867.366805555554</v>
      </c>
      <c r="O750" s="34" t="s">
        <v>1555</v>
      </c>
    </row>
    <row r="751" spans="1:15" ht="28.8" hidden="1" x14ac:dyDescent="0.3">
      <c r="A751" s="77">
        <v>110891</v>
      </c>
      <c r="B751" s="83" t="str">
        <f>VLOOKUP(tabSaldoAta[[#This Row],[CÓDIGO]],tabEstimativa[#Data],2,FALSE)</f>
        <v>CABO DE COBRE FLEXIVEL BITOLA 70 MM²,  0,6/1 KV ISOLACAO DE PVC 70° COR AZUL CLARO - ANTI-CHAMA.</v>
      </c>
      <c r="C751" s="82" t="s">
        <v>1768</v>
      </c>
      <c r="D751" s="90">
        <v>126</v>
      </c>
      <c r="E751" s="91">
        <v>2019</v>
      </c>
      <c r="F751" s="78">
        <v>43957</v>
      </c>
      <c r="G751" s="264">
        <v>12</v>
      </c>
      <c r="H751" s="99">
        <v>300</v>
      </c>
      <c r="I751" s="78">
        <v>43454</v>
      </c>
      <c r="J751" s="181">
        <f>SUMIFS(tabConsumoAta[CONSUMIDO],tabConsumoAta[CÓDIGO],tabSaldoAta[[#This Row],[CÓDIGO]],tabConsumoAta[ATA],tabSaldoAta[[#This Row],[CHAVE]])</f>
        <v>300</v>
      </c>
      <c r="K751" s="181">
        <f>SUMIFS(tabAtaCessão[QUANTIDADE],tabAtaCessão[CÓDIGO],tabSaldoAta[[#This Row],[CÓDIGO]],tabAtaCessão[ATA],tabSaldoAta[[#This Row],[CHAVE]])</f>
        <v>0</v>
      </c>
      <c r="L751" s="162">
        <f>tabSaldoAta[[#This Row],[ESTIMATIVA]] - tabSaldoAta[[#This Row],[CONSUMO]] - tabSaldoAta[[#This Row],[CESSÃO]]</f>
        <v>0</v>
      </c>
      <c r="M751" s="92" t="s">
        <v>1551</v>
      </c>
      <c r="N751" s="93">
        <v>43684.621898148151</v>
      </c>
      <c r="O751" s="34" t="str">
        <f>"*"</f>
        <v>*</v>
      </c>
    </row>
    <row r="752" spans="1:15" hidden="1" x14ac:dyDescent="0.3">
      <c r="A752" s="77">
        <v>110895</v>
      </c>
      <c r="B752" s="83" t="str">
        <f>VLOOKUP(tabSaldoAta[[#This Row],[CÓDIGO]],tabEstimativa[#Data],2,FALSE)</f>
        <v>INTERRUPTOR 10A X 250V INTERNO COM 01 TECLA PARALELA COM PLACA 4 X 2</v>
      </c>
      <c r="C752" s="82" t="s">
        <v>1768</v>
      </c>
      <c r="D752" s="90">
        <v>126</v>
      </c>
      <c r="E752" s="91">
        <v>2019</v>
      </c>
      <c r="F752" s="78">
        <v>43957</v>
      </c>
      <c r="G752" s="264">
        <v>12</v>
      </c>
      <c r="H752" s="99">
        <v>400</v>
      </c>
      <c r="I752" s="78">
        <v>43454</v>
      </c>
      <c r="J752" s="181">
        <f>SUMIFS(tabConsumoAta[CONSUMIDO],tabConsumoAta[CÓDIGO],tabSaldoAta[[#This Row],[CÓDIGO]],tabConsumoAta[ATA],tabSaldoAta[[#This Row],[CHAVE]])</f>
        <v>210</v>
      </c>
      <c r="K752" s="181">
        <f>SUMIFS(tabAtaCessão[QUANTIDADE],tabAtaCessão[CÓDIGO],tabSaldoAta[[#This Row],[CÓDIGO]],tabAtaCessão[ATA],tabSaldoAta[[#This Row],[CHAVE]])</f>
        <v>0</v>
      </c>
      <c r="L752" s="162">
        <f>tabSaldoAta[[#This Row],[ESTIMATIVA]] - tabSaldoAta[[#This Row],[CONSUMO]] - tabSaldoAta[[#This Row],[CESSÃO]]</f>
        <v>190</v>
      </c>
      <c r="M752" s="92" t="s">
        <v>1551</v>
      </c>
      <c r="N752" s="93">
        <v>43684.621898148151</v>
      </c>
      <c r="O752" s="34" t="str">
        <f>"*"</f>
        <v>*</v>
      </c>
    </row>
    <row r="753" spans="1:15" hidden="1" x14ac:dyDescent="0.3">
      <c r="A753" s="77">
        <v>110896</v>
      </c>
      <c r="B753" s="83" t="str">
        <f>VLOOKUP(tabSaldoAta[[#This Row],[CÓDIGO]],tabEstimativa[#Data],2,FALSE)</f>
        <v>INTERRUPTOR 10A X 250V INTERNO C/ 03 TECLAS PARALELAS C/ PLACA 4 X 2.</v>
      </c>
      <c r="C753" s="82" t="s">
        <v>1768</v>
      </c>
      <c r="D753" s="90">
        <v>126</v>
      </c>
      <c r="E753" s="91">
        <v>2019</v>
      </c>
      <c r="F753" s="78">
        <v>43957</v>
      </c>
      <c r="G753" s="264">
        <v>12</v>
      </c>
      <c r="H753" s="99">
        <v>50</v>
      </c>
      <c r="I753" s="78">
        <v>43454</v>
      </c>
      <c r="J753" s="181">
        <f>SUMIFS(tabConsumoAta[CONSUMIDO],tabConsumoAta[CÓDIGO],tabSaldoAta[[#This Row],[CÓDIGO]],tabConsumoAta[ATA],tabSaldoAta[[#This Row],[CHAVE]])</f>
        <v>20</v>
      </c>
      <c r="K753" s="181">
        <f>SUMIFS(tabAtaCessão[QUANTIDADE],tabAtaCessão[CÓDIGO],tabSaldoAta[[#This Row],[CÓDIGO]],tabAtaCessão[ATA],tabSaldoAta[[#This Row],[CHAVE]])</f>
        <v>0</v>
      </c>
      <c r="L753" s="162">
        <f>tabSaldoAta[[#This Row],[ESTIMATIVA]] - tabSaldoAta[[#This Row],[CONSUMO]] - tabSaldoAta[[#This Row],[CESSÃO]]</f>
        <v>30</v>
      </c>
      <c r="M753" s="92" t="s">
        <v>1551</v>
      </c>
      <c r="N753" s="93">
        <v>43684.621898148151</v>
      </c>
      <c r="O753" s="34" t="str">
        <f>"*"</f>
        <v>*</v>
      </c>
    </row>
    <row r="754" spans="1:15" hidden="1" x14ac:dyDescent="0.3">
      <c r="A754" s="77">
        <v>111336</v>
      </c>
      <c r="B754" s="83" t="str">
        <f>VLOOKUP(tabSaldoAta[[#This Row],[CÓDIGO]],tabEstimativa[#Data],2,FALSE)</f>
        <v>TUBO QUADRADO DE METALON 100 X 100 X 2 MM - BARRA COM 06 METROS</v>
      </c>
      <c r="C754" s="82" t="s">
        <v>2066</v>
      </c>
      <c r="D754" s="80" t="s">
        <v>2067</v>
      </c>
      <c r="E754" s="81">
        <v>2019</v>
      </c>
      <c r="F754" s="78">
        <v>44058</v>
      </c>
      <c r="G754" s="264">
        <v>12</v>
      </c>
      <c r="H754" s="99">
        <v>350</v>
      </c>
      <c r="I754" s="78">
        <v>43322</v>
      </c>
      <c r="J754" s="181">
        <f>SUMIFS(tabConsumoAta[CONSUMIDO],tabConsumoAta[CÓDIGO],tabSaldoAta[[#This Row],[CÓDIGO]],tabConsumoAta[ATA],tabSaldoAta[[#This Row],[CHAVE]])</f>
        <v>0</v>
      </c>
      <c r="K754" s="181">
        <f>SUMIFS(tabAtaCessão[QUANTIDADE],tabAtaCessão[CÓDIGO],tabSaldoAta[[#This Row],[CÓDIGO]],tabAtaCessão[ATA],tabSaldoAta[[#This Row],[CHAVE]])</f>
        <v>60</v>
      </c>
      <c r="L754" s="162">
        <f>tabSaldoAta[[#This Row],[ESTIMATIVA]] - tabSaldoAta[[#This Row],[CONSUMO]] - tabSaldoAta[[#This Row],[CESSÃO]]</f>
        <v>290</v>
      </c>
      <c r="M754" s="92" t="s">
        <v>1551</v>
      </c>
      <c r="N754" s="93">
        <v>43809.367766203701</v>
      </c>
      <c r="O754" s="34" t="s">
        <v>1555</v>
      </c>
    </row>
    <row r="755" spans="1:15" ht="43.2" hidden="1" x14ac:dyDescent="0.3">
      <c r="A755" s="77">
        <v>111524</v>
      </c>
      <c r="B755" s="83" t="str">
        <f>VLOOKUP(tabSaldoAta[[#This Row],[CÓDIGO]],tabEstimativa[#Data],2,FALSE)</f>
        <v>TORNEIRA EM METAL CROMADO, PARA PIA DE COZINHA BICA MÓVEL COM AREJADOR, TIPO PAREDE COM CANOPLA C50. MEDIDA DA ROSCA 1/2 POLEGADAS COM REDUÇÃO 3/4 POLEGADAS. EM FORMATO PESCOÇO DE GANSO.</v>
      </c>
      <c r="C755" s="82" t="s">
        <v>1743</v>
      </c>
      <c r="D755" s="90">
        <v>76</v>
      </c>
      <c r="E755" s="91">
        <v>2019</v>
      </c>
      <c r="F755" s="78">
        <v>43899</v>
      </c>
      <c r="G755" s="264">
        <v>12</v>
      </c>
      <c r="H755" s="99">
        <v>400</v>
      </c>
      <c r="I755" s="78">
        <v>43418</v>
      </c>
      <c r="J755" s="181">
        <f>SUMIFS(tabConsumoAta[CONSUMIDO],tabConsumoAta[CÓDIGO],tabSaldoAta[[#This Row],[CÓDIGO]],tabConsumoAta[ATA],tabSaldoAta[[#This Row],[CHAVE]])</f>
        <v>400</v>
      </c>
      <c r="K755" s="181">
        <f>SUMIFS(tabAtaCessão[QUANTIDADE],tabAtaCessão[CÓDIGO],tabSaldoAta[[#This Row],[CÓDIGO]],tabAtaCessão[ATA],tabSaldoAta[[#This Row],[CHAVE]])</f>
        <v>0</v>
      </c>
      <c r="L755" s="162">
        <f>tabSaldoAta[[#This Row],[ESTIMATIVA]] - tabSaldoAta[[#This Row],[CONSUMO]] - tabSaldoAta[[#This Row],[CESSÃO]]</f>
        <v>0</v>
      </c>
      <c r="M755" s="92" t="s">
        <v>1551</v>
      </c>
      <c r="N755" s="93">
        <v>43684.621898148151</v>
      </c>
      <c r="O755" s="34" t="str">
        <f>"*"</f>
        <v>*</v>
      </c>
    </row>
    <row r="756" spans="1:15" ht="43.2" hidden="1" x14ac:dyDescent="0.3">
      <c r="A756" s="77">
        <v>111524</v>
      </c>
      <c r="B756" s="83" t="str">
        <f>VLOOKUP(tabSaldoAta[[#This Row],[CÓDIGO]],tabEstimativa[#Data],2,FALSE)</f>
        <v>TORNEIRA EM METAL CROMADO, PARA PIA DE COZINHA BICA MÓVEL COM AREJADOR, TIPO PAREDE COM CANOPLA C50. MEDIDA DA ROSCA 1/2 POLEGADAS COM REDUÇÃO 3/4 POLEGADAS. EM FORMATO PESCOÇO DE GANSO.</v>
      </c>
      <c r="C756" s="82" t="s">
        <v>3541</v>
      </c>
      <c r="D756" s="80" t="s">
        <v>3542</v>
      </c>
      <c r="E756" s="81">
        <v>2020</v>
      </c>
      <c r="F756" s="78">
        <v>44313</v>
      </c>
      <c r="G756" s="264">
        <v>12</v>
      </c>
      <c r="H756" s="99">
        <v>600</v>
      </c>
      <c r="I756" s="78">
        <v>43762</v>
      </c>
      <c r="J756" s="181">
        <f>SUMIFS(tabConsumoAta[CONSUMIDO],tabConsumoAta[CÓDIGO],tabSaldoAta[[#This Row],[CÓDIGO]],tabConsumoAta[ATA],tabSaldoAta[[#This Row],[CHAVE]])</f>
        <v>280</v>
      </c>
      <c r="K756" s="181">
        <f>SUMIFS(tabAtaCessão[QUANTIDADE],tabAtaCessão[CÓDIGO],tabSaldoAta[[#This Row],[CÓDIGO]],tabAtaCessão[ATA],tabSaldoAta[[#This Row],[CHAVE]])</f>
        <v>0</v>
      </c>
      <c r="L756" s="162">
        <f>tabSaldoAta[[#This Row],[ESTIMATIVA]] - tabSaldoAta[[#This Row],[CONSUMO]] - tabSaldoAta[[#This Row],[CESSÃO]]</f>
        <v>320</v>
      </c>
      <c r="M756" s="92" t="s">
        <v>1551</v>
      </c>
      <c r="N756" s="93">
        <v>43949.611006944448</v>
      </c>
      <c r="O756" s="34" t="s">
        <v>1555</v>
      </c>
    </row>
    <row r="757" spans="1:15" ht="43.2" hidden="1" x14ac:dyDescent="0.3">
      <c r="A757" s="77">
        <v>111524</v>
      </c>
      <c r="B757" s="83" t="str">
        <f>VLOOKUP(tabSaldoAta[[#This Row],[CÓDIGO]],tabEstimativa[#Data],2,FALSE)</f>
        <v>TORNEIRA EM METAL CROMADO, PARA PIA DE COZINHA BICA MÓVEL COM AREJADOR, TIPO PAREDE COM CANOPLA C50. MEDIDA DA ROSCA 1/2 POLEGADAS COM REDUÇÃO 3/4 POLEGADAS. EM FORMATO PESCOÇO DE GANSO.</v>
      </c>
      <c r="C757" s="82" t="s">
        <v>4236</v>
      </c>
      <c r="D757" s="80" t="s">
        <v>4237</v>
      </c>
      <c r="E757" s="81">
        <v>2021</v>
      </c>
      <c r="F757" s="78">
        <v>44748</v>
      </c>
      <c r="G757" s="264">
        <v>12</v>
      </c>
      <c r="H757" s="99">
        <v>400</v>
      </c>
      <c r="I757" s="78">
        <v>44182</v>
      </c>
      <c r="J757" s="181">
        <f>SUMIFS(tabConsumoAta[CONSUMIDO],tabConsumoAta[CÓDIGO],tabSaldoAta[[#This Row],[CÓDIGO]],tabConsumoAta[ATA],tabSaldoAta[[#This Row],[CHAVE]])</f>
        <v>600</v>
      </c>
      <c r="K757" s="181">
        <f>SUMIFS(tabAtaCessão[QUANTIDADE],tabAtaCessão[CÓDIGO],tabSaldoAta[[#This Row],[CÓDIGO]],tabAtaCessão[ATA],tabSaldoAta[[#This Row],[CHAVE]])</f>
        <v>0</v>
      </c>
      <c r="L757" s="162">
        <f>tabSaldoAta[[#This Row],[ESTIMATIVA]] - tabSaldoAta[[#This Row],[CONSUMO]] - tabSaldoAta[[#This Row],[CESSÃO]]</f>
        <v>-200</v>
      </c>
      <c r="M757" s="92" t="s">
        <v>2063</v>
      </c>
      <c r="N757" s="93">
        <v>44392.688587962963</v>
      </c>
      <c r="O757" s="34" t="s">
        <v>1555</v>
      </c>
    </row>
    <row r="758" spans="1:15" hidden="1" x14ac:dyDescent="0.3">
      <c r="A758" s="77">
        <v>111806</v>
      </c>
      <c r="B758" s="83" t="str">
        <f>VLOOKUP(tabSaldoAta[[#This Row],[CÓDIGO]],tabEstimativa[#Data],2,FALSE)</f>
        <v xml:space="preserve">TAMPA PARA CONDULETE DE PVC 3/4" CEGA </v>
      </c>
      <c r="C758" s="82" t="s">
        <v>1768</v>
      </c>
      <c r="D758" s="90">
        <v>126</v>
      </c>
      <c r="E758" s="91">
        <v>2019</v>
      </c>
      <c r="F758" s="78">
        <v>43957</v>
      </c>
      <c r="G758" s="264">
        <v>12</v>
      </c>
      <c r="H758" s="99">
        <v>200</v>
      </c>
      <c r="I758" s="78">
        <v>43454</v>
      </c>
      <c r="J758" s="181">
        <f>SUMIFS(tabConsumoAta[CONSUMIDO],tabConsumoAta[CÓDIGO],tabSaldoAta[[#This Row],[CÓDIGO]],tabConsumoAta[ATA],tabSaldoAta[[#This Row],[CHAVE]])</f>
        <v>230</v>
      </c>
      <c r="K758" s="181">
        <f>SUMIFS(tabAtaCessão[QUANTIDADE],tabAtaCessão[CÓDIGO],tabSaldoAta[[#This Row],[CÓDIGO]],tabAtaCessão[ATA],tabSaldoAta[[#This Row],[CHAVE]])</f>
        <v>0</v>
      </c>
      <c r="L758" s="162">
        <f>tabSaldoAta[[#This Row],[ESTIMATIVA]] - tabSaldoAta[[#This Row],[CONSUMO]] - tabSaldoAta[[#This Row],[CESSÃO]]</f>
        <v>-30</v>
      </c>
      <c r="M758" s="92" t="s">
        <v>1551</v>
      </c>
      <c r="N758" s="93">
        <v>43684.621898148151</v>
      </c>
      <c r="O758" s="34" t="str">
        <f>"*"</f>
        <v>*</v>
      </c>
    </row>
    <row r="759" spans="1:15" ht="28.8" hidden="1" x14ac:dyDescent="0.3">
      <c r="A759" s="77">
        <v>112064</v>
      </c>
      <c r="B759" s="83" t="str">
        <f>VLOOKUP(tabSaldoAta[[#This Row],[CÓDIGO]],tabEstimativa[#Data],2,FALSE)</f>
        <v>CARRINHO DE MAO 150 KG ( 60 LITROS), TOTALMENTE GALVANIZADO, CHAPA 20 G (0,95 MM), PNEU E CAMARA 3,25 X 8  RODA COM ROLAMENTO, PARAFUSOS E PORCAS GALVANIZADAS, MONTADO</v>
      </c>
      <c r="C759" s="82" t="s">
        <v>1567</v>
      </c>
      <c r="D759" s="90">
        <v>47</v>
      </c>
      <c r="E759" s="91">
        <v>2019</v>
      </c>
      <c r="F759" s="78">
        <v>43878</v>
      </c>
      <c r="G759" s="264">
        <v>12</v>
      </c>
      <c r="H759" s="99">
        <v>40</v>
      </c>
      <c r="I759" s="78">
        <v>43322</v>
      </c>
      <c r="J759" s="181">
        <f>SUMIFS(tabConsumoAta[CONSUMIDO],tabConsumoAta[CÓDIGO],tabSaldoAta[[#This Row],[CÓDIGO]],tabConsumoAta[ATA],tabSaldoAta[[#This Row],[CHAVE]])</f>
        <v>25</v>
      </c>
      <c r="K759" s="181">
        <f>SUMIFS(tabAtaCessão[QUANTIDADE],tabAtaCessão[CÓDIGO],tabSaldoAta[[#This Row],[CÓDIGO]],tabAtaCessão[ATA],tabSaldoAta[[#This Row],[CHAVE]])</f>
        <v>5</v>
      </c>
      <c r="L759" s="162">
        <f>tabSaldoAta[[#This Row],[ESTIMATIVA]] - tabSaldoAta[[#This Row],[CONSUMO]] - tabSaldoAta[[#This Row],[CESSÃO]]</f>
        <v>10</v>
      </c>
      <c r="M759" s="92" t="s">
        <v>1551</v>
      </c>
      <c r="N759" s="93">
        <v>43684.621898148151</v>
      </c>
      <c r="O759" s="34" t="str">
        <f>"*"</f>
        <v>*</v>
      </c>
    </row>
    <row r="760" spans="1:15" ht="72" hidden="1" x14ac:dyDescent="0.3">
      <c r="A760" s="77">
        <v>112109</v>
      </c>
      <c r="B760"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0" s="82" t="s">
        <v>2047</v>
      </c>
      <c r="D760" s="80" t="s">
        <v>2048</v>
      </c>
      <c r="E760" s="81">
        <v>2018</v>
      </c>
      <c r="F760" s="78">
        <v>43539</v>
      </c>
      <c r="G760" s="264">
        <v>12</v>
      </c>
      <c r="H760" s="99">
        <v>20000</v>
      </c>
      <c r="I760" s="78">
        <v>43105</v>
      </c>
      <c r="J760" s="181">
        <f>SUMIFS(tabConsumoAta[CONSUMIDO],tabConsumoAta[CÓDIGO],tabSaldoAta[[#This Row],[CÓDIGO]],tabConsumoAta[ATA],tabSaldoAta[[#This Row],[CHAVE]])</f>
        <v>4000</v>
      </c>
      <c r="K760" s="181">
        <f>SUMIFS(tabAtaCessão[QUANTIDADE],tabAtaCessão[CÓDIGO],tabSaldoAta[[#This Row],[CÓDIGO]],tabAtaCessão[ATA],tabSaldoAta[[#This Row],[CHAVE]])</f>
        <v>0</v>
      </c>
      <c r="L760" s="162">
        <f>tabSaldoAta[[#This Row],[ESTIMATIVA]] - tabSaldoAta[[#This Row],[CONSUMO]] - tabSaldoAta[[#This Row],[CESSÃO]]</f>
        <v>16000</v>
      </c>
      <c r="M760" s="92" t="s">
        <v>1551</v>
      </c>
      <c r="N760" s="93">
        <v>43686.492152777777</v>
      </c>
      <c r="O760" s="34" t="s">
        <v>1555</v>
      </c>
    </row>
    <row r="761" spans="1:15" ht="72" hidden="1" x14ac:dyDescent="0.3">
      <c r="A761" s="77">
        <v>112109</v>
      </c>
      <c r="B761"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1" s="82" t="s">
        <v>1761</v>
      </c>
      <c r="D761" s="80" t="s">
        <v>2049</v>
      </c>
      <c r="E761" s="81">
        <v>2019</v>
      </c>
      <c r="F761" s="78">
        <v>43941</v>
      </c>
      <c r="G761" s="264">
        <v>12</v>
      </c>
      <c r="H761" s="99">
        <v>20000</v>
      </c>
      <c r="I761" s="78">
        <v>43454</v>
      </c>
      <c r="J761" s="181">
        <f>SUMIFS(tabConsumoAta[CONSUMIDO],tabConsumoAta[CÓDIGO],tabSaldoAta[[#This Row],[CÓDIGO]],tabConsumoAta[ATA],tabSaldoAta[[#This Row],[CHAVE]])</f>
        <v>18000</v>
      </c>
      <c r="K761" s="181">
        <f>SUMIFS(tabAtaCessão[QUANTIDADE],tabAtaCessão[CÓDIGO],tabSaldoAta[[#This Row],[CÓDIGO]],tabAtaCessão[ATA],tabSaldoAta[[#This Row],[CHAVE]])</f>
        <v>1840</v>
      </c>
      <c r="L761" s="162">
        <f>tabSaldoAta[[#This Row],[ESTIMATIVA]] - tabSaldoAta[[#This Row],[CONSUMO]] - tabSaldoAta[[#This Row],[CESSÃO]]</f>
        <v>160</v>
      </c>
      <c r="M761" s="92" t="s">
        <v>1551</v>
      </c>
      <c r="N761" s="93">
        <v>43686.500798611109</v>
      </c>
      <c r="O761" s="34" t="s">
        <v>1555</v>
      </c>
    </row>
    <row r="762" spans="1:15" ht="72" hidden="1" x14ac:dyDescent="0.3">
      <c r="A762" s="77">
        <v>112109</v>
      </c>
      <c r="B762"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2" s="82" t="s">
        <v>3685</v>
      </c>
      <c r="D762" s="80" t="s">
        <v>3686</v>
      </c>
      <c r="E762" s="81">
        <v>2020</v>
      </c>
      <c r="F762" s="78">
        <v>44197</v>
      </c>
      <c r="G762" s="264">
        <v>12</v>
      </c>
      <c r="H762" s="99">
        <v>18000</v>
      </c>
      <c r="I762" s="78">
        <v>43937</v>
      </c>
      <c r="J762" s="181">
        <f>SUMIFS(tabConsumoAta[CONSUMIDO],tabConsumoAta[CÓDIGO],tabSaldoAta[[#This Row],[CÓDIGO]],tabConsumoAta[ATA],tabSaldoAta[[#This Row],[CHAVE]])</f>
        <v>32000</v>
      </c>
      <c r="K762" s="181">
        <f>SUMIFS(tabAtaCessão[QUANTIDADE],tabAtaCessão[CÓDIGO],tabSaldoAta[[#This Row],[CÓDIGO]],tabAtaCessão[ATA],tabSaldoAta[[#This Row],[CHAVE]])</f>
        <v>0</v>
      </c>
      <c r="L762" s="162">
        <f>tabSaldoAta[[#This Row],[ESTIMATIVA]] - tabSaldoAta[[#This Row],[CONSUMO]] - tabSaldoAta[[#This Row],[CESSÃO]]</f>
        <v>-14000</v>
      </c>
      <c r="M762" s="92" t="s">
        <v>1551</v>
      </c>
      <c r="N762" s="93">
        <v>44019.393761574072</v>
      </c>
      <c r="O762" s="34" t="s">
        <v>1555</v>
      </c>
    </row>
    <row r="763" spans="1:15" hidden="1" x14ac:dyDescent="0.3">
      <c r="A763" s="77">
        <v>112154</v>
      </c>
      <c r="B763" s="83" t="str">
        <f>VLOOKUP(tabSaldoAta[[#This Row],[CÓDIGO]],tabEstimativa[#Data],2,FALSE)</f>
        <v>TOMADA 2P+T DE 20A/250V DE EMBUTIR COM ESPELHO PARA CAIXA 4X2, PADRAO NBR 14136</v>
      </c>
      <c r="C763" s="82" t="s">
        <v>1768</v>
      </c>
      <c r="D763" s="90">
        <v>126</v>
      </c>
      <c r="E763" s="91">
        <v>2019</v>
      </c>
      <c r="F763" s="78">
        <v>43957</v>
      </c>
      <c r="G763" s="264">
        <v>12</v>
      </c>
      <c r="H763" s="99">
        <v>400</v>
      </c>
      <c r="I763" s="78">
        <v>43454</v>
      </c>
      <c r="J763" s="181">
        <f>SUMIFS(tabConsumoAta[CONSUMIDO],tabConsumoAta[CÓDIGO],tabSaldoAta[[#This Row],[CÓDIGO]],tabConsumoAta[ATA],tabSaldoAta[[#This Row],[CHAVE]])</f>
        <v>700</v>
      </c>
      <c r="K763" s="181">
        <f>SUMIFS(tabAtaCessão[QUANTIDADE],tabAtaCessão[CÓDIGO],tabSaldoAta[[#This Row],[CÓDIGO]],tabAtaCessão[ATA],tabSaldoAta[[#This Row],[CHAVE]])</f>
        <v>0</v>
      </c>
      <c r="L763" s="162">
        <f>tabSaldoAta[[#This Row],[ESTIMATIVA]] - tabSaldoAta[[#This Row],[CONSUMO]] - tabSaldoAta[[#This Row],[CESSÃO]]</f>
        <v>-300</v>
      </c>
      <c r="M763" s="92" t="s">
        <v>1551</v>
      </c>
      <c r="N763" s="93">
        <v>43684.621898148151</v>
      </c>
      <c r="O763" s="34" t="str">
        <f>"*"</f>
        <v>*</v>
      </c>
    </row>
    <row r="764" spans="1:15" ht="28.8" hidden="1" x14ac:dyDescent="0.3">
      <c r="A764" s="77">
        <v>112155</v>
      </c>
      <c r="B764" s="83" t="str">
        <f>VLOOKUP(tabSaldoAta[[#This Row],[CÓDIGO]],tabEstimativa[#Data],2,FALSE)</f>
        <v>TOMADA COM 2 TOMADAS 2P+T DE 20A/250V DE EMBUTIR COM ESPELHO PARA CAIXA 4X2, PADRAO NBR 14136</v>
      </c>
      <c r="C764" s="82" t="s">
        <v>1768</v>
      </c>
      <c r="D764" s="90">
        <v>126</v>
      </c>
      <c r="E764" s="91">
        <v>2019</v>
      </c>
      <c r="F764" s="78">
        <v>43957</v>
      </c>
      <c r="G764" s="264">
        <v>12</v>
      </c>
      <c r="H764" s="99">
        <v>200</v>
      </c>
      <c r="I764" s="78">
        <v>43454</v>
      </c>
      <c r="J764" s="181">
        <f>SUMIFS(tabConsumoAta[CONSUMIDO],tabConsumoAta[CÓDIGO],tabSaldoAta[[#This Row],[CÓDIGO]],tabConsumoAta[ATA],tabSaldoAta[[#This Row],[CHAVE]])</f>
        <v>200</v>
      </c>
      <c r="K764" s="181">
        <f>SUMIFS(tabAtaCessão[QUANTIDADE],tabAtaCessão[CÓDIGO],tabSaldoAta[[#This Row],[CÓDIGO]],tabAtaCessão[ATA],tabSaldoAta[[#This Row],[CHAVE]])</f>
        <v>0</v>
      </c>
      <c r="L764" s="162">
        <f>tabSaldoAta[[#This Row],[ESTIMATIVA]] - tabSaldoAta[[#This Row],[CONSUMO]] - tabSaldoAta[[#This Row],[CESSÃO]]</f>
        <v>0</v>
      </c>
      <c r="M764" s="92" t="s">
        <v>1551</v>
      </c>
      <c r="N764" s="93">
        <v>43684.621898148151</v>
      </c>
      <c r="O764" s="34" t="str">
        <f>"*"</f>
        <v>*</v>
      </c>
    </row>
    <row r="765" spans="1:15" hidden="1" x14ac:dyDescent="0.3">
      <c r="A765" s="77">
        <v>112156</v>
      </c>
      <c r="B765" s="83" t="str">
        <f>VLOOKUP(tabSaldoAta[[#This Row],[CÓDIGO]],tabEstimativa[#Data],2,FALSE)</f>
        <v>TOMADA MOVEL 2P+T NBR 14136 DE 20A/250V</v>
      </c>
      <c r="C765" s="82" t="s">
        <v>1768</v>
      </c>
      <c r="D765" s="80" t="s">
        <v>2208</v>
      </c>
      <c r="E765" s="81">
        <v>2019</v>
      </c>
      <c r="F765" s="78">
        <v>43957</v>
      </c>
      <c r="G765" s="264">
        <v>12</v>
      </c>
      <c r="H765" s="99">
        <v>385</v>
      </c>
      <c r="I765" s="78">
        <v>43454</v>
      </c>
      <c r="J765" s="181">
        <f>SUMIFS(tabConsumoAta[CONSUMIDO],tabConsumoAta[CÓDIGO],tabSaldoAta[[#This Row],[CÓDIGO]],tabConsumoAta[ATA],tabSaldoAta[[#This Row],[CHAVE]])</f>
        <v>300</v>
      </c>
      <c r="K765" s="181">
        <f>SUMIFS(tabAtaCessão[QUANTIDADE],tabAtaCessão[CÓDIGO],tabSaldoAta[[#This Row],[CÓDIGO]],tabAtaCessão[ATA],tabSaldoAta[[#This Row],[CHAVE]])</f>
        <v>0</v>
      </c>
      <c r="L765" s="162">
        <f>tabSaldoAta[[#This Row],[ESTIMATIVA]] - tabSaldoAta[[#This Row],[CONSUMO]] - tabSaldoAta[[#This Row],[CESSÃO]]</f>
        <v>85</v>
      </c>
      <c r="M765" s="92" t="s">
        <v>1551</v>
      </c>
      <c r="N765" s="93">
        <v>43816.610810185186</v>
      </c>
      <c r="O765" s="34" t="s">
        <v>1555</v>
      </c>
    </row>
    <row r="766" spans="1:15" hidden="1" x14ac:dyDescent="0.3">
      <c r="A766" s="77">
        <v>112157</v>
      </c>
      <c r="B766" s="83" t="str">
        <f>VLOOKUP(tabSaldoAta[[#This Row],[CÓDIGO]],tabEstimativa[#Data],2,FALSE)</f>
        <v>TOMADA 2P+T DE 20A/250V DE SOBREPOR COM CAIXA, PADRAO NBR 14136</v>
      </c>
      <c r="C766" s="82" t="s">
        <v>1768</v>
      </c>
      <c r="D766" s="90">
        <v>126</v>
      </c>
      <c r="E766" s="91">
        <v>2019</v>
      </c>
      <c r="F766" s="78">
        <v>43957</v>
      </c>
      <c r="G766" s="264">
        <v>12</v>
      </c>
      <c r="H766" s="99">
        <v>60</v>
      </c>
      <c r="I766" s="78">
        <v>43454</v>
      </c>
      <c r="J766" s="181">
        <f>SUMIFS(tabConsumoAta[CONSUMIDO],tabConsumoAta[CÓDIGO],tabSaldoAta[[#This Row],[CÓDIGO]],tabConsumoAta[ATA],tabSaldoAta[[#This Row],[CHAVE]])</f>
        <v>110</v>
      </c>
      <c r="K766" s="181">
        <f>SUMIFS(tabAtaCessão[QUANTIDADE],tabAtaCessão[CÓDIGO],tabSaldoAta[[#This Row],[CÓDIGO]],tabAtaCessão[ATA],tabSaldoAta[[#This Row],[CHAVE]])</f>
        <v>0</v>
      </c>
      <c r="L766" s="162">
        <f>tabSaldoAta[[#This Row],[ESTIMATIVA]] - tabSaldoAta[[#This Row],[CONSUMO]] - tabSaldoAta[[#This Row],[CESSÃO]]</f>
        <v>-50</v>
      </c>
      <c r="M766" s="92" t="s">
        <v>1551</v>
      </c>
      <c r="N766" s="93">
        <v>43684.621898148151</v>
      </c>
      <c r="O766" s="34" t="str">
        <f t="shared" ref="O766:O772" si="2">"*"</f>
        <v>*</v>
      </c>
    </row>
    <row r="767" spans="1:15" ht="28.8" hidden="1" x14ac:dyDescent="0.3">
      <c r="A767" s="77">
        <v>112158</v>
      </c>
      <c r="B767" s="83" t="str">
        <f>VLOOKUP(tabSaldoAta[[#This Row],[CÓDIGO]],tabEstimativa[#Data],2,FALSE)</f>
        <v>INTERRUPTOR 10A X 250V COM 1 TECLA PARALELA MAIS 1 TOMADA 2P+T PADRAO NBR 14136 DE 20A/250V DE EMBUTIR COM ESPELHO PARA CAIXA</v>
      </c>
      <c r="C767" s="82" t="s">
        <v>1768</v>
      </c>
      <c r="D767" s="90">
        <v>126</v>
      </c>
      <c r="E767" s="91">
        <v>2019</v>
      </c>
      <c r="F767" s="78">
        <v>43957</v>
      </c>
      <c r="G767" s="264">
        <v>12</v>
      </c>
      <c r="H767" s="99">
        <v>250</v>
      </c>
      <c r="I767" s="78">
        <v>43454</v>
      </c>
      <c r="J767" s="181">
        <f>SUMIFS(tabConsumoAta[CONSUMIDO],tabConsumoAta[CÓDIGO],tabSaldoAta[[#This Row],[CÓDIGO]],tabConsumoAta[ATA],tabSaldoAta[[#This Row],[CHAVE]])</f>
        <v>250</v>
      </c>
      <c r="K767" s="181">
        <f>SUMIFS(tabAtaCessão[QUANTIDADE],tabAtaCessão[CÓDIGO],tabSaldoAta[[#This Row],[CÓDIGO]],tabAtaCessão[ATA],tabSaldoAta[[#This Row],[CHAVE]])</f>
        <v>0</v>
      </c>
      <c r="L767" s="162">
        <f>tabSaldoAta[[#This Row],[ESTIMATIVA]] - tabSaldoAta[[#This Row],[CONSUMO]] - tabSaldoAta[[#This Row],[CESSÃO]]</f>
        <v>0</v>
      </c>
      <c r="M767" s="92" t="s">
        <v>1551</v>
      </c>
      <c r="N767" s="93">
        <v>43684.621898148151</v>
      </c>
      <c r="O767" s="34" t="str">
        <f t="shared" si="2"/>
        <v>*</v>
      </c>
    </row>
    <row r="768" spans="1:15" ht="28.8" hidden="1" x14ac:dyDescent="0.3">
      <c r="A768" s="77">
        <v>112159</v>
      </c>
      <c r="B768" s="83" t="str">
        <f>VLOOKUP(tabSaldoAta[[#This Row],[CÓDIGO]],tabEstimativa[#Data],2,FALSE)</f>
        <v>INTERRUPTOR 10A X 250V COM 2 TECLAS PARALELAS MAIS 1 TOMADA 2P + T PADRAO NBR 14136 DE 20A/250V DE EMBUTIR COM ESPELHO PARA CAIXA 4X2</v>
      </c>
      <c r="C768" s="82" t="s">
        <v>1768</v>
      </c>
      <c r="D768" s="90">
        <v>126</v>
      </c>
      <c r="E768" s="91">
        <v>2019</v>
      </c>
      <c r="F768" s="78">
        <v>43957</v>
      </c>
      <c r="G768" s="264">
        <v>12</v>
      </c>
      <c r="H768" s="99">
        <v>50</v>
      </c>
      <c r="I768" s="78">
        <v>43454</v>
      </c>
      <c r="J768" s="181">
        <f>SUMIFS(tabConsumoAta[CONSUMIDO],tabConsumoAta[CÓDIGO],tabSaldoAta[[#This Row],[CÓDIGO]],tabConsumoAta[ATA],tabSaldoAta[[#This Row],[CHAVE]])</f>
        <v>155</v>
      </c>
      <c r="K768" s="181">
        <f>SUMIFS(tabAtaCessão[QUANTIDADE],tabAtaCessão[CÓDIGO],tabSaldoAta[[#This Row],[CÓDIGO]],tabAtaCessão[ATA],tabSaldoAta[[#This Row],[CHAVE]])</f>
        <v>0</v>
      </c>
      <c r="L768" s="162">
        <f>tabSaldoAta[[#This Row],[ESTIMATIVA]] - tabSaldoAta[[#This Row],[CONSUMO]] - tabSaldoAta[[#This Row],[CESSÃO]]</f>
        <v>-105</v>
      </c>
      <c r="M768" s="92" t="s">
        <v>1551</v>
      </c>
      <c r="N768" s="93">
        <v>43684.621898148151</v>
      </c>
      <c r="O768" s="34" t="str">
        <f t="shared" si="2"/>
        <v>*</v>
      </c>
    </row>
    <row r="769" spans="1:15" hidden="1" x14ac:dyDescent="0.3">
      <c r="A769" s="77">
        <v>112162</v>
      </c>
      <c r="B769" s="83" t="str">
        <f>VLOOKUP(tabSaldoAta[[#This Row],[CÓDIGO]],tabEstimativa[#Data],2,FALSE)</f>
        <v>PLUG MÓVEL 2P + T 90° PADRÃO NBR 14136 DE 20A/250V GIGANTE.</v>
      </c>
      <c r="C769" s="82" t="s">
        <v>1768</v>
      </c>
      <c r="D769" s="90">
        <v>126</v>
      </c>
      <c r="E769" s="91">
        <v>2019</v>
      </c>
      <c r="F769" s="78">
        <v>43957</v>
      </c>
      <c r="G769" s="264">
        <v>12</v>
      </c>
      <c r="H769" s="99">
        <v>100</v>
      </c>
      <c r="I769" s="78">
        <v>43454</v>
      </c>
      <c r="J769" s="181">
        <f>SUMIFS(tabConsumoAta[CONSUMIDO],tabConsumoAta[CÓDIGO],tabSaldoAta[[#This Row],[CÓDIGO]],tabConsumoAta[ATA],tabSaldoAta[[#This Row],[CHAVE]])</f>
        <v>130</v>
      </c>
      <c r="K769" s="181">
        <f>SUMIFS(tabAtaCessão[QUANTIDADE],tabAtaCessão[CÓDIGO],tabSaldoAta[[#This Row],[CÓDIGO]],tabAtaCessão[ATA],tabSaldoAta[[#This Row],[CHAVE]])</f>
        <v>0</v>
      </c>
      <c r="L769" s="162">
        <f>tabSaldoAta[[#This Row],[ESTIMATIVA]] - tabSaldoAta[[#This Row],[CONSUMO]] - tabSaldoAta[[#This Row],[CESSÃO]]</f>
        <v>-30</v>
      </c>
      <c r="M769" s="92" t="s">
        <v>1551</v>
      </c>
      <c r="N769" s="93">
        <v>43684.621898148151</v>
      </c>
      <c r="O769" s="34" t="str">
        <f t="shared" si="2"/>
        <v>*</v>
      </c>
    </row>
    <row r="770" spans="1:15" hidden="1" x14ac:dyDescent="0.3">
      <c r="A770" s="77">
        <v>112163</v>
      </c>
      <c r="B770" s="83" t="str">
        <f>VLOOKUP(tabSaldoAta[[#This Row],[CÓDIGO]],tabEstimativa[#Data],2,FALSE)</f>
        <v>PLUG MÓVEL 2P + T 90° PADRÃO NBR 14136 DE 10A/250V GIGANTE.</v>
      </c>
      <c r="C770" s="82" t="s">
        <v>1768</v>
      </c>
      <c r="D770" s="90">
        <v>126</v>
      </c>
      <c r="E770" s="91">
        <v>2019</v>
      </c>
      <c r="F770" s="78">
        <v>43957</v>
      </c>
      <c r="G770" s="264">
        <v>12</v>
      </c>
      <c r="H770" s="99">
        <v>350</v>
      </c>
      <c r="I770" s="78">
        <v>43454</v>
      </c>
      <c r="J770" s="181">
        <f>SUMIFS(tabConsumoAta[CONSUMIDO],tabConsumoAta[CÓDIGO],tabSaldoAta[[#This Row],[CÓDIGO]],tabConsumoAta[ATA],tabSaldoAta[[#This Row],[CHAVE]])</f>
        <v>350</v>
      </c>
      <c r="K770" s="181">
        <f>SUMIFS(tabAtaCessão[QUANTIDADE],tabAtaCessão[CÓDIGO],tabSaldoAta[[#This Row],[CÓDIGO]],tabAtaCessão[ATA],tabSaldoAta[[#This Row],[CHAVE]])</f>
        <v>0</v>
      </c>
      <c r="L770" s="162">
        <f>tabSaldoAta[[#This Row],[ESTIMATIVA]] - tabSaldoAta[[#This Row],[CONSUMO]] - tabSaldoAta[[#This Row],[CESSÃO]]</f>
        <v>0</v>
      </c>
      <c r="M770" s="92" t="s">
        <v>1551</v>
      </c>
      <c r="N770" s="93">
        <v>43684.621898148151</v>
      </c>
      <c r="O770" s="34" t="str">
        <f t="shared" si="2"/>
        <v>*</v>
      </c>
    </row>
    <row r="771" spans="1:15" hidden="1" x14ac:dyDescent="0.3">
      <c r="A771" s="77">
        <v>113581</v>
      </c>
      <c r="B771" s="83" t="str">
        <f>VLOOKUP(tabSaldoAta[[#This Row],[CÓDIGO]],tabEstimativa[#Data],2,FALSE)</f>
        <v>REGISTRO TIPO ESFERA, MATERIAL PVC, DIAMETRO 3/4"</v>
      </c>
      <c r="C771" s="82" t="s">
        <v>1663</v>
      </c>
      <c r="D771" s="90">
        <v>228</v>
      </c>
      <c r="E771" s="91">
        <v>2018</v>
      </c>
      <c r="F771" s="78">
        <v>43787</v>
      </c>
      <c r="G771" s="264">
        <v>12</v>
      </c>
      <c r="H771" s="99">
        <v>40</v>
      </c>
      <c r="I771" s="78">
        <v>43307</v>
      </c>
      <c r="J771" s="181">
        <f>SUMIFS(tabConsumoAta[CONSUMIDO],tabConsumoAta[CÓDIGO],tabSaldoAta[[#This Row],[CÓDIGO]],tabConsumoAta[ATA],tabSaldoAta[[#This Row],[CHAVE]])</f>
        <v>40</v>
      </c>
      <c r="K771" s="181">
        <f>SUMIFS(tabAtaCessão[QUANTIDADE],tabAtaCessão[CÓDIGO],tabSaldoAta[[#This Row],[CÓDIGO]],tabAtaCessão[ATA],tabSaldoAta[[#This Row],[CHAVE]])</f>
        <v>0</v>
      </c>
      <c r="L771" s="162">
        <f>tabSaldoAta[[#This Row],[ESTIMATIVA]] - tabSaldoAta[[#This Row],[CONSUMO]] - tabSaldoAta[[#This Row],[CESSÃO]]</f>
        <v>0</v>
      </c>
      <c r="M771" s="92" t="s">
        <v>1551</v>
      </c>
      <c r="N771" s="93">
        <v>43684.621898148151</v>
      </c>
      <c r="O771" s="34" t="str">
        <f t="shared" si="2"/>
        <v>*</v>
      </c>
    </row>
    <row r="772" spans="1:15" ht="28.8" hidden="1" x14ac:dyDescent="0.3">
      <c r="A772" s="77">
        <v>113611</v>
      </c>
      <c r="B772" s="83" t="str">
        <f>VLOOKUP(tabSaldoAta[[#This Row],[CÓDIGO]],tabEstimativa[#Data],2,FALSE)</f>
        <v>ASSENTO PARA VASO SANITÁRIO EM POLIURETANO EXPANDIDO COM TAMPA EM POLIPROPILENO, FIXAÇÃO COM ELEMENTOS DE PLÁSTICO COM POSSIBILIDADE DE AJUSTE EM TODAS AS DIREÇÕES</v>
      </c>
      <c r="C772" s="82" t="s">
        <v>1743</v>
      </c>
      <c r="D772" s="90">
        <v>76</v>
      </c>
      <c r="E772" s="91">
        <v>2019</v>
      </c>
      <c r="F772" s="78">
        <v>43899</v>
      </c>
      <c r="G772" s="264">
        <v>12</v>
      </c>
      <c r="H772" s="99">
        <v>800</v>
      </c>
      <c r="I772" s="78">
        <v>43418</v>
      </c>
      <c r="J772" s="181">
        <f>SUMIFS(tabConsumoAta[CONSUMIDO],tabConsumoAta[CÓDIGO],tabSaldoAta[[#This Row],[CÓDIGO]],tabConsumoAta[ATA],tabSaldoAta[[#This Row],[CHAVE]])</f>
        <v>0</v>
      </c>
      <c r="K772" s="181">
        <f>SUMIFS(tabAtaCessão[QUANTIDADE],tabAtaCessão[CÓDIGO],tabSaldoAta[[#This Row],[CÓDIGO]],tabAtaCessão[ATA],tabSaldoAta[[#This Row],[CHAVE]])</f>
        <v>25</v>
      </c>
      <c r="L772" s="162">
        <f>tabSaldoAta[[#This Row],[ESTIMATIVA]] - tabSaldoAta[[#This Row],[CONSUMO]] - tabSaldoAta[[#This Row],[CESSÃO]]</f>
        <v>775</v>
      </c>
      <c r="M772" s="92" t="s">
        <v>1551</v>
      </c>
      <c r="N772" s="93">
        <v>43684.621898148151</v>
      </c>
      <c r="O772" s="34" t="str">
        <f t="shared" si="2"/>
        <v>*</v>
      </c>
    </row>
    <row r="773" spans="1:15" ht="28.8" hidden="1" x14ac:dyDescent="0.3">
      <c r="A773" s="77">
        <v>113611</v>
      </c>
      <c r="B773" s="83" t="str">
        <f>VLOOKUP(tabSaldoAta[[#This Row],[CÓDIGO]],tabEstimativa[#Data],2,FALSE)</f>
        <v>ASSENTO PARA VASO SANITÁRIO EM POLIURETANO EXPANDIDO COM TAMPA EM POLIPROPILENO, FIXAÇÃO COM ELEMENTOS DE PLÁSTICO COM POSSIBILIDADE DE AJUSTE EM TODAS AS DIREÇÕES</v>
      </c>
      <c r="C773" s="82" t="s">
        <v>3541</v>
      </c>
      <c r="D773" s="80" t="s">
        <v>3542</v>
      </c>
      <c r="E773" s="81">
        <v>2020</v>
      </c>
      <c r="F773" s="78">
        <v>44313</v>
      </c>
      <c r="G773" s="264">
        <v>12</v>
      </c>
      <c r="H773" s="99">
        <v>800</v>
      </c>
      <c r="I773" s="78">
        <v>43762</v>
      </c>
      <c r="J773" s="181">
        <f>SUMIFS(tabConsumoAta[CONSUMIDO],tabConsumoAta[CÓDIGO],tabSaldoAta[[#This Row],[CÓDIGO]],tabConsumoAta[ATA],tabSaldoAta[[#This Row],[CHAVE]])</f>
        <v>400</v>
      </c>
      <c r="K773" s="181">
        <f>SUMIFS(tabAtaCessão[QUANTIDADE],tabAtaCessão[CÓDIGO],tabSaldoAta[[#This Row],[CÓDIGO]],tabAtaCessão[ATA],tabSaldoAta[[#This Row],[CHAVE]])</f>
        <v>0</v>
      </c>
      <c r="L773" s="162">
        <f>tabSaldoAta[[#This Row],[ESTIMATIVA]] - tabSaldoAta[[#This Row],[CONSUMO]] - tabSaldoAta[[#This Row],[CESSÃO]]</f>
        <v>400</v>
      </c>
      <c r="M773" s="92" t="s">
        <v>1551</v>
      </c>
      <c r="N773" s="93">
        <v>43949.611006944448</v>
      </c>
      <c r="O773" s="34" t="s">
        <v>1555</v>
      </c>
    </row>
    <row r="774" spans="1:15" hidden="1" x14ac:dyDescent="0.3">
      <c r="A774" s="77">
        <v>113634</v>
      </c>
      <c r="B774" s="83" t="str">
        <f>VLOOKUP(tabSaldoAta[[#This Row],[CÓDIGO]],tabEstimativa[#Data],2,FALSE)</f>
        <v>CAIXA DE PASSAGEM EM CHAPA METALICA DE SOBREPOR</v>
      </c>
      <c r="C774" s="82" t="s">
        <v>2343</v>
      </c>
      <c r="D774" s="80" t="s">
        <v>2012</v>
      </c>
      <c r="E774" s="81">
        <v>2020</v>
      </c>
      <c r="F774" s="78">
        <v>44210</v>
      </c>
      <c r="G774" s="264">
        <v>12</v>
      </c>
      <c r="H774" s="99">
        <v>50</v>
      </c>
      <c r="I774" s="78">
        <v>43733</v>
      </c>
      <c r="J774" s="181">
        <f>SUMIFS(tabConsumoAta[CONSUMIDO],tabConsumoAta[CÓDIGO],tabSaldoAta[[#This Row],[CÓDIGO]],tabConsumoAta[ATA],tabSaldoAta[[#This Row],[CHAVE]])</f>
        <v>0</v>
      </c>
      <c r="K774" s="181">
        <f>SUMIFS(tabAtaCessão[QUANTIDADE],tabAtaCessão[CÓDIGO],tabSaldoAta[[#This Row],[CÓDIGO]],tabAtaCessão[ATA],tabSaldoAta[[#This Row],[CHAVE]])</f>
        <v>0</v>
      </c>
      <c r="L774" s="162">
        <f>tabSaldoAta[[#This Row],[ESTIMATIVA]] - tabSaldoAta[[#This Row],[CONSUMO]] - tabSaldoAta[[#This Row],[CESSÃO]]</f>
        <v>50</v>
      </c>
      <c r="M774" s="92" t="s">
        <v>1551</v>
      </c>
      <c r="N774" s="93">
        <v>43847.615706018521</v>
      </c>
      <c r="O774" s="34" t="s">
        <v>1555</v>
      </c>
    </row>
    <row r="775" spans="1:15" hidden="1" x14ac:dyDescent="0.3">
      <c r="A775" s="77">
        <v>113846</v>
      </c>
      <c r="B775" s="83" t="str">
        <f>VLOOKUP(tabSaldoAta[[#This Row],[CÓDIGO]],tabEstimativa[#Data],2,FALSE)</f>
        <v>REJUNTE BEGE - SACO COM 1 KG</v>
      </c>
      <c r="C775" s="82" t="s">
        <v>1663</v>
      </c>
      <c r="D775" s="90">
        <v>228</v>
      </c>
      <c r="E775" s="91">
        <v>2018</v>
      </c>
      <c r="F775" s="78">
        <v>43787</v>
      </c>
      <c r="G775" s="264">
        <v>12</v>
      </c>
      <c r="H775" s="99">
        <v>1300</v>
      </c>
      <c r="I775" s="78">
        <v>43307</v>
      </c>
      <c r="J775" s="181">
        <f>SUMIFS(tabConsumoAta[CONSUMIDO],tabConsumoAta[CÓDIGO],tabSaldoAta[[#This Row],[CÓDIGO]],tabConsumoAta[ATA],tabSaldoAta[[#This Row],[CHAVE]])</f>
        <v>1000</v>
      </c>
      <c r="K775" s="181">
        <f>SUMIFS(tabAtaCessão[QUANTIDADE],tabAtaCessão[CÓDIGO],tabSaldoAta[[#This Row],[CÓDIGO]],tabAtaCessão[ATA],tabSaldoAta[[#This Row],[CHAVE]])</f>
        <v>0</v>
      </c>
      <c r="L775" s="162">
        <f>tabSaldoAta[[#This Row],[ESTIMATIVA]] - tabSaldoAta[[#This Row],[CONSUMO]] - tabSaldoAta[[#This Row],[CESSÃO]]</f>
        <v>300</v>
      </c>
      <c r="M775" s="92" t="s">
        <v>1551</v>
      </c>
      <c r="N775" s="93">
        <v>43684.621898148151</v>
      </c>
      <c r="O775" s="34" t="str">
        <f>"*"</f>
        <v>*</v>
      </c>
    </row>
    <row r="776" spans="1:15" hidden="1" x14ac:dyDescent="0.3">
      <c r="A776" s="77">
        <v>113846</v>
      </c>
      <c r="B776" s="83" t="str">
        <f>VLOOKUP(tabSaldoAta[[#This Row],[CÓDIGO]],tabEstimativa[#Data],2,FALSE)</f>
        <v>REJUNTE BEGE - SACO COM 1 KG</v>
      </c>
      <c r="C776" s="82" t="s">
        <v>3514</v>
      </c>
      <c r="D776" s="80" t="s">
        <v>3518</v>
      </c>
      <c r="E776" s="81">
        <v>2020</v>
      </c>
      <c r="F776" s="78">
        <v>44286</v>
      </c>
      <c r="G776" s="264">
        <v>12</v>
      </c>
      <c r="H776" s="99">
        <v>700</v>
      </c>
      <c r="I776" s="78">
        <v>43677</v>
      </c>
      <c r="J776" s="181">
        <f>SUMIFS(tabConsumoAta[CONSUMIDO],tabConsumoAta[CÓDIGO],tabSaldoAta[[#This Row],[CÓDIGO]],tabConsumoAta[ATA],tabSaldoAta[[#This Row],[CHAVE]])</f>
        <v>898</v>
      </c>
      <c r="K776" s="181">
        <f>SUMIFS(tabAtaCessão[QUANTIDADE],tabAtaCessão[CÓDIGO],tabSaldoAta[[#This Row],[CÓDIGO]],tabAtaCessão[ATA],tabSaldoAta[[#This Row],[CHAVE]])</f>
        <v>0</v>
      </c>
      <c r="L776" s="162">
        <f>tabSaldoAta[[#This Row],[ESTIMATIVA]] - tabSaldoAta[[#This Row],[CONSUMO]] - tabSaldoAta[[#This Row],[CESSÃO]]</f>
        <v>-198</v>
      </c>
      <c r="M776" s="92" t="s">
        <v>1551</v>
      </c>
      <c r="N776" s="93">
        <v>43948.410636574074</v>
      </c>
      <c r="O776" s="34" t="s">
        <v>1555</v>
      </c>
    </row>
    <row r="777" spans="1:15" ht="28.8" hidden="1" x14ac:dyDescent="0.3">
      <c r="A777" s="77">
        <v>114297</v>
      </c>
      <c r="B777" s="83" t="str">
        <f>VLOOKUP(tabSaldoAta[[#This Row],[CÓDIGO]],tabEstimativa[#Data],2,FALSE)</f>
        <v>TELHA DE CONCRETO, INCLINACAO MINIMA : 30 OU 16, 40º. SOBREPOSICAO TRANSVERSAL: 10 CM. RESISTENCIA A FLEXAO: ACIMA DE 300 KG, SEGUNDO AS NORMAS TECNICAS ABNT: NBR 13858-1 / 13858-2</v>
      </c>
      <c r="C777" s="82" t="s">
        <v>2338</v>
      </c>
      <c r="D777" s="80" t="s">
        <v>2339</v>
      </c>
      <c r="E777" s="81">
        <v>2019</v>
      </c>
      <c r="F777" s="78">
        <v>44182</v>
      </c>
      <c r="G777" s="264">
        <v>12</v>
      </c>
      <c r="H777" s="99">
        <v>0</v>
      </c>
      <c r="I777" s="78">
        <v>43733</v>
      </c>
      <c r="J777" s="181">
        <f>SUMIFS(tabConsumoAta[CONSUMIDO],tabConsumoAta[CÓDIGO],tabSaldoAta[[#This Row],[CÓDIGO]],tabConsumoAta[ATA],tabSaldoAta[[#This Row],[CHAVE]])</f>
        <v>0</v>
      </c>
      <c r="K777" s="181">
        <f>SUMIFS(tabAtaCessão[QUANTIDADE],tabAtaCessão[CÓDIGO],tabSaldoAta[[#This Row],[CÓDIGO]],tabAtaCessão[ATA],tabSaldoAta[[#This Row],[CHAVE]])</f>
        <v>0</v>
      </c>
      <c r="L777" s="162">
        <f>tabSaldoAta[[#This Row],[ESTIMATIVA]] - tabSaldoAta[[#This Row],[CONSUMO]] - tabSaldoAta[[#This Row],[CESSÃO]]</f>
        <v>0</v>
      </c>
      <c r="M777" s="92" t="s">
        <v>1551</v>
      </c>
      <c r="N777" s="93">
        <v>43826.674386574072</v>
      </c>
      <c r="O777" s="34" t="s">
        <v>1555</v>
      </c>
    </row>
    <row r="778" spans="1:15" ht="43.2" hidden="1" x14ac:dyDescent="0.3">
      <c r="A778" s="77">
        <v>114299</v>
      </c>
      <c r="B778" s="83" t="str">
        <f>VLOOKUP(tabSaldoAta[[#This Row],[CÓDIGO]],tabEstimativa[#Data],2,FALSE)</f>
        <v>CUMEEIRA NORMAL (PARA TELHA DE CONCRETO), INCLINACAO MINIMA: 30 OU 16,40º. SOBREPOSICAO TRANSVERSAL: 10 CM. RESISTENCIA A FLEXAO: ACIMA DE 300 KG. SEGUNDO AS NORMAS TECNICAS ABNT: NBR 13858-1 / 13858-2</v>
      </c>
      <c r="C778" s="82" t="s">
        <v>1567</v>
      </c>
      <c r="D778" s="90">
        <v>47</v>
      </c>
      <c r="E778" s="91">
        <v>2019</v>
      </c>
      <c r="F778" s="78">
        <v>43878</v>
      </c>
      <c r="G778" s="264">
        <v>12</v>
      </c>
      <c r="H778" s="99">
        <v>180</v>
      </c>
      <c r="I778" s="78">
        <v>43322</v>
      </c>
      <c r="J778" s="181">
        <f>SUMIFS(tabConsumoAta[CONSUMIDO],tabConsumoAta[CÓDIGO],tabSaldoAta[[#This Row],[CÓDIGO]],tabConsumoAta[ATA],tabSaldoAta[[#This Row],[CHAVE]])</f>
        <v>0</v>
      </c>
      <c r="K778" s="181">
        <f>SUMIFS(tabAtaCessão[QUANTIDADE],tabAtaCessão[CÓDIGO],tabSaldoAta[[#This Row],[CÓDIGO]],tabAtaCessão[ATA],tabSaldoAta[[#This Row],[CHAVE]])</f>
        <v>0</v>
      </c>
      <c r="L778" s="162">
        <f>tabSaldoAta[[#This Row],[ESTIMATIVA]] - tabSaldoAta[[#This Row],[CONSUMO]] - tabSaldoAta[[#This Row],[CESSÃO]]</f>
        <v>180</v>
      </c>
      <c r="M778" s="92" t="s">
        <v>1551</v>
      </c>
      <c r="N778" s="93">
        <v>43684.621898148151</v>
      </c>
      <c r="O778" s="34" t="str">
        <f>"*"</f>
        <v>*</v>
      </c>
    </row>
    <row r="779" spans="1:15" ht="115.2" hidden="1" x14ac:dyDescent="0.3">
      <c r="A779" s="77">
        <v>114430</v>
      </c>
      <c r="B779" s="83" t="str">
        <f>VLOOKUP(tabSaldoAta[[#This Row],[CÓDIGO]],tabEstimativa[#Data],2,FALSE)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779" s="82" t="s">
        <v>1601</v>
      </c>
      <c r="D779" s="80" t="s">
        <v>2036</v>
      </c>
      <c r="E779" s="81">
        <v>2018</v>
      </c>
      <c r="F779" s="78">
        <v>43678</v>
      </c>
      <c r="G779" s="264">
        <v>12</v>
      </c>
      <c r="H779" s="99">
        <v>300</v>
      </c>
      <c r="I779" s="78">
        <v>43136</v>
      </c>
      <c r="J779" s="181">
        <f>SUMIFS(tabConsumoAta[CONSUMIDO],tabConsumoAta[CÓDIGO],tabSaldoAta[[#This Row],[CÓDIGO]],tabConsumoAta[ATA],tabSaldoAta[[#This Row],[CHAVE]])</f>
        <v>200</v>
      </c>
      <c r="K779" s="181">
        <f>SUMIFS(tabAtaCessão[QUANTIDADE],tabAtaCessão[CÓDIGO],tabSaldoAta[[#This Row],[CÓDIGO]],tabAtaCessão[ATA],tabSaldoAta[[#This Row],[CHAVE]])</f>
        <v>0</v>
      </c>
      <c r="L779" s="162">
        <f>tabSaldoAta[[#This Row],[ESTIMATIVA]] - tabSaldoAta[[#This Row],[CONSUMO]] - tabSaldoAta[[#This Row],[CESSÃO]]</f>
        <v>100</v>
      </c>
      <c r="M779" s="92" t="s">
        <v>1551</v>
      </c>
      <c r="N779" s="93">
        <v>43686.412916666668</v>
      </c>
      <c r="O779" s="34" t="s">
        <v>1555</v>
      </c>
    </row>
    <row r="780" spans="1:15" ht="115.2" hidden="1" x14ac:dyDescent="0.3">
      <c r="A780" s="77">
        <v>114430</v>
      </c>
      <c r="B780" s="83" t="str">
        <f>VLOOKUP(tabSaldoAta[[#This Row],[CÓDIGO]],tabEstimativa[#Data],2,FALSE)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780" s="82" t="s">
        <v>2037</v>
      </c>
      <c r="D780" s="80" t="s">
        <v>2038</v>
      </c>
      <c r="E780" s="81">
        <v>2019</v>
      </c>
      <c r="F780" s="78">
        <v>44032</v>
      </c>
      <c r="G780" s="264">
        <v>12</v>
      </c>
      <c r="H780" s="99">
        <v>300</v>
      </c>
      <c r="I780" s="78">
        <v>43563</v>
      </c>
      <c r="J780" s="181">
        <f>SUMIFS(tabConsumoAta[CONSUMIDO],tabConsumoAta[CÓDIGO],tabSaldoAta[[#This Row],[CÓDIGO]],tabConsumoAta[ATA],tabSaldoAta[[#This Row],[CHAVE]])</f>
        <v>150</v>
      </c>
      <c r="K780" s="181">
        <f>SUMIFS(tabAtaCessão[QUANTIDADE],tabAtaCessão[CÓDIGO],tabSaldoAta[[#This Row],[CÓDIGO]],tabAtaCessão[ATA],tabSaldoAta[[#This Row],[CHAVE]])</f>
        <v>0</v>
      </c>
      <c r="L780" s="162">
        <f>tabSaldoAta[[#This Row],[ESTIMATIVA]] - tabSaldoAta[[#This Row],[CONSUMO]] - tabSaldoAta[[#This Row],[CESSÃO]]</f>
        <v>150</v>
      </c>
      <c r="M780" s="92" t="s">
        <v>1551</v>
      </c>
      <c r="N780" s="93">
        <v>43686.434745370374</v>
      </c>
      <c r="O780" s="34" t="s">
        <v>1555</v>
      </c>
    </row>
    <row r="781" spans="1:15" ht="28.8" hidden="1" x14ac:dyDescent="0.3">
      <c r="A781" s="77">
        <v>114772</v>
      </c>
      <c r="B781" s="83" t="str">
        <f>VLOOKUP(tabSaldoAta[[#This Row],[CÓDIGO]],tabEstimativa[#Data],2,FALSE)</f>
        <v>DISTRIBUIDOR GERAL PARA TELEFONIA, COM VENEZIANAS, DE EMBUTIR, DE CHAPA DE METAL COM FUNDO DE CHAPA DE METAL COM CHAPA DE MADEIRA, DIMENSOES: 30 X 30 X 15 CM</v>
      </c>
      <c r="C781" s="82" t="s">
        <v>1698</v>
      </c>
      <c r="D781" s="90">
        <v>2</v>
      </c>
      <c r="E781" s="91">
        <v>2019</v>
      </c>
      <c r="F781" s="78">
        <v>43831</v>
      </c>
      <c r="G781" s="264">
        <v>12</v>
      </c>
      <c r="H781" s="99">
        <v>5</v>
      </c>
      <c r="I781" s="78">
        <v>43319</v>
      </c>
      <c r="J781" s="181">
        <f>SUMIFS(tabConsumoAta[CONSUMIDO],tabConsumoAta[CÓDIGO],tabSaldoAta[[#This Row],[CÓDIGO]],tabConsumoAta[ATA],tabSaldoAta[[#This Row],[CHAVE]])</f>
        <v>0</v>
      </c>
      <c r="K781" s="181">
        <f>SUMIFS(tabAtaCessão[QUANTIDADE],tabAtaCessão[CÓDIGO],tabSaldoAta[[#This Row],[CÓDIGO]],tabAtaCessão[ATA],tabSaldoAta[[#This Row],[CHAVE]])</f>
        <v>0</v>
      </c>
      <c r="L781" s="162">
        <f>tabSaldoAta[[#This Row],[ESTIMATIVA]] - tabSaldoAta[[#This Row],[CONSUMO]] - tabSaldoAta[[#This Row],[CESSÃO]]</f>
        <v>5</v>
      </c>
      <c r="M781" s="92" t="s">
        <v>1551</v>
      </c>
      <c r="N781" s="93">
        <v>43684.621898148151</v>
      </c>
      <c r="O781" s="34" t="str">
        <f>"*"</f>
        <v>*</v>
      </c>
    </row>
    <row r="782" spans="1:15" hidden="1" x14ac:dyDescent="0.3">
      <c r="A782" s="77">
        <v>114852</v>
      </c>
      <c r="B782" s="83" t="str">
        <f>VLOOKUP(tabSaldoAta[[#This Row],[CÓDIGO]],tabEstimativa[#Data],2,FALSE)</f>
        <v xml:space="preserve">VIGA DE GARAPEIRA BRUTA - 60MM X 160MM X 6,50 M COMPRIMENTO. </v>
      </c>
      <c r="C782" s="82" t="s">
        <v>1636</v>
      </c>
      <c r="D782" s="80" t="s">
        <v>2023</v>
      </c>
      <c r="E782" s="81">
        <v>2018</v>
      </c>
      <c r="F782" s="78">
        <v>43724</v>
      </c>
      <c r="G782" s="264">
        <v>12</v>
      </c>
      <c r="H782" s="99">
        <v>0</v>
      </c>
      <c r="I782" s="78">
        <v>43353</v>
      </c>
      <c r="J782" s="181">
        <f>SUMIFS(tabConsumoAta[CONSUMIDO],tabConsumoAta[CÓDIGO],tabSaldoAta[[#This Row],[CÓDIGO]],tabConsumoAta[ATA],tabSaldoAta[[#This Row],[CHAVE]])</f>
        <v>24</v>
      </c>
      <c r="K782" s="181">
        <f>SUMIFS(tabAtaCessão[QUANTIDADE],tabAtaCessão[CÓDIGO],tabSaldoAta[[#This Row],[CÓDIGO]],tabAtaCessão[ATA],tabSaldoAta[[#This Row],[CHAVE]])</f>
        <v>0</v>
      </c>
      <c r="L782" s="162">
        <f>tabSaldoAta[[#This Row],[ESTIMATIVA]] - tabSaldoAta[[#This Row],[CONSUMO]] - tabSaldoAta[[#This Row],[CESSÃO]]</f>
        <v>-24</v>
      </c>
      <c r="M782" s="92" t="s">
        <v>1551</v>
      </c>
      <c r="N782" s="93">
        <v>43713.556817129633</v>
      </c>
      <c r="O782" s="34" t="s">
        <v>1555</v>
      </c>
    </row>
    <row r="783" spans="1:15" hidden="1" x14ac:dyDescent="0.3">
      <c r="A783" s="77">
        <v>114852</v>
      </c>
      <c r="B783" s="83" t="str">
        <f>VLOOKUP(tabSaldoAta[[#This Row],[CÓDIGO]],tabEstimativa[#Data],2,FALSE)</f>
        <v xml:space="preserve">VIGA DE GARAPEIRA BRUTA - 60MM X 160MM X 6,50 M COMPRIMENTO. </v>
      </c>
      <c r="C783" s="82" t="s">
        <v>2202</v>
      </c>
      <c r="D783" s="80" t="s">
        <v>2203</v>
      </c>
      <c r="E783" s="81">
        <v>2019</v>
      </c>
      <c r="F783" s="78">
        <v>44119</v>
      </c>
      <c r="G783" s="264">
        <v>12</v>
      </c>
      <c r="H783" s="99">
        <v>0</v>
      </c>
      <c r="I783" s="78">
        <v>43607</v>
      </c>
      <c r="J783" s="181">
        <f>SUMIFS(tabConsumoAta[CONSUMIDO],tabConsumoAta[CÓDIGO],tabSaldoAta[[#This Row],[CÓDIGO]],tabConsumoAta[ATA],tabSaldoAta[[#This Row],[CHAVE]])</f>
        <v>170</v>
      </c>
      <c r="K783" s="181">
        <f>SUMIFS(tabAtaCessão[QUANTIDADE],tabAtaCessão[CÓDIGO],tabSaldoAta[[#This Row],[CÓDIGO]],tabAtaCessão[ATA],tabSaldoAta[[#This Row],[CHAVE]])</f>
        <v>0</v>
      </c>
      <c r="L783" s="162">
        <f>tabSaldoAta[[#This Row],[ESTIMATIVA]] - tabSaldoAta[[#This Row],[CONSUMO]] - tabSaldoAta[[#This Row],[CESSÃO]]</f>
        <v>-170</v>
      </c>
      <c r="M783" s="92" t="s">
        <v>2206</v>
      </c>
      <c r="N783" s="93">
        <v>43762.690312500003</v>
      </c>
      <c r="O783" s="34" t="s">
        <v>1555</v>
      </c>
    </row>
    <row r="784" spans="1:15" hidden="1" x14ac:dyDescent="0.3">
      <c r="A784" s="77">
        <v>114853</v>
      </c>
      <c r="B784" s="83" t="str">
        <f>VLOOKUP(tabSaldoAta[[#This Row],[CÓDIGO]],tabEstimativa[#Data],2,FALSE)</f>
        <v>VIGA DE GARAPEIRA BRUTA - 60MM X 160MM X 7,00 M COMPRIMENTO.</v>
      </c>
      <c r="C784" s="82" t="s">
        <v>1636</v>
      </c>
      <c r="D784" s="80" t="s">
        <v>2023</v>
      </c>
      <c r="E784" s="81">
        <v>2018</v>
      </c>
      <c r="F784" s="78">
        <v>43724</v>
      </c>
      <c r="G784" s="264">
        <v>12</v>
      </c>
      <c r="H784" s="99">
        <v>50</v>
      </c>
      <c r="I784" s="78">
        <v>43353</v>
      </c>
      <c r="J784" s="181">
        <f>SUMIFS(tabConsumoAta[CONSUMIDO],tabConsumoAta[CÓDIGO],tabSaldoAta[[#This Row],[CÓDIGO]],tabConsumoAta[ATA],tabSaldoAta[[#This Row],[CHAVE]])</f>
        <v>65</v>
      </c>
      <c r="K784" s="181">
        <f>SUMIFS(tabAtaCessão[QUANTIDADE],tabAtaCessão[CÓDIGO],tabSaldoAta[[#This Row],[CÓDIGO]],tabAtaCessão[ATA],tabSaldoAta[[#This Row],[CHAVE]])</f>
        <v>0</v>
      </c>
      <c r="L784" s="162">
        <f>tabSaldoAta[[#This Row],[ESTIMATIVA]] - tabSaldoAta[[#This Row],[CONSUMO]] - tabSaldoAta[[#This Row],[CESSÃO]]</f>
        <v>-15</v>
      </c>
      <c r="M784" s="92" t="s">
        <v>1551</v>
      </c>
      <c r="N784" s="93">
        <v>43713.556817129633</v>
      </c>
      <c r="O784" s="34" t="s">
        <v>1555</v>
      </c>
    </row>
    <row r="785" spans="1:15" hidden="1" x14ac:dyDescent="0.3">
      <c r="A785" s="77">
        <v>114853</v>
      </c>
      <c r="B785" s="83" t="str">
        <f>VLOOKUP(tabSaldoAta[[#This Row],[CÓDIGO]],tabEstimativa[#Data],2,FALSE)</f>
        <v>VIGA DE GARAPEIRA BRUTA - 60MM X 160MM X 7,00 M COMPRIMENTO.</v>
      </c>
      <c r="C785" s="82" t="s">
        <v>2202</v>
      </c>
      <c r="D785" s="80" t="s">
        <v>2203</v>
      </c>
      <c r="E785" s="81">
        <v>2019</v>
      </c>
      <c r="F785" s="78">
        <v>44119</v>
      </c>
      <c r="G785" s="264">
        <v>12</v>
      </c>
      <c r="H785" s="99">
        <v>50</v>
      </c>
      <c r="I785" s="78">
        <v>43607</v>
      </c>
      <c r="J785" s="181">
        <f>SUMIFS(tabConsumoAta[CONSUMIDO],tabConsumoAta[CÓDIGO],tabSaldoAta[[#This Row],[CÓDIGO]],tabConsumoAta[ATA],tabSaldoAta[[#This Row],[CHAVE]])</f>
        <v>150</v>
      </c>
      <c r="K785" s="181">
        <f>SUMIFS(tabAtaCessão[QUANTIDADE],tabAtaCessão[CÓDIGO],tabSaldoAta[[#This Row],[CÓDIGO]],tabAtaCessão[ATA],tabSaldoAta[[#This Row],[CHAVE]])</f>
        <v>0</v>
      </c>
      <c r="L785" s="162">
        <f>tabSaldoAta[[#This Row],[ESTIMATIVA]] - tabSaldoAta[[#This Row],[CONSUMO]] - tabSaldoAta[[#This Row],[CESSÃO]]</f>
        <v>-100</v>
      </c>
      <c r="M785" s="92" t="s">
        <v>2196</v>
      </c>
      <c r="N785" s="93">
        <v>43760.631319444445</v>
      </c>
      <c r="O785" s="34" t="s">
        <v>1555</v>
      </c>
    </row>
    <row r="786" spans="1:15" hidden="1" x14ac:dyDescent="0.3">
      <c r="A786" s="77">
        <v>115060</v>
      </c>
      <c r="B786" s="83" t="str">
        <f>VLOOKUP(tabSaldoAta[[#This Row],[CÓDIGO]],tabEstimativa[#Data],2,FALSE)</f>
        <v>CHAPA DE ACO INOX, BLANQUE: 430, ESPESSURA: 1,5MM, COMPRIMENTO: 2,00M E LARGURA: 1,20M</v>
      </c>
      <c r="C786" s="82" t="s">
        <v>2066</v>
      </c>
      <c r="D786" s="80" t="s">
        <v>2067</v>
      </c>
      <c r="E786" s="81">
        <v>2019</v>
      </c>
      <c r="F786" s="78">
        <v>44057</v>
      </c>
      <c r="G786" s="264">
        <v>12</v>
      </c>
      <c r="H786" s="99">
        <v>50</v>
      </c>
      <c r="I786" s="78">
        <v>43322</v>
      </c>
      <c r="J786" s="181">
        <f>SUMIFS(tabConsumoAta[CONSUMIDO],tabConsumoAta[CÓDIGO],tabSaldoAta[[#This Row],[CÓDIGO]],tabConsumoAta[ATA],tabSaldoAta[[#This Row],[CHAVE]])</f>
        <v>30</v>
      </c>
      <c r="K786" s="181">
        <f>SUMIFS(tabAtaCessão[QUANTIDADE],tabAtaCessão[CÓDIGO],tabSaldoAta[[#This Row],[CÓDIGO]],tabAtaCessão[ATA],tabSaldoAta[[#This Row],[CHAVE]])</f>
        <v>2</v>
      </c>
      <c r="L786" s="162">
        <f>tabSaldoAta[[#This Row],[ESTIMATIVA]] - tabSaldoAta[[#This Row],[CONSUMO]] - tabSaldoAta[[#This Row],[CESSÃO]]</f>
        <v>18</v>
      </c>
      <c r="M786" s="92" t="s">
        <v>1551</v>
      </c>
      <c r="N786" s="93">
        <v>43697.580543981479</v>
      </c>
      <c r="O786" s="34" t="s">
        <v>1555</v>
      </c>
    </row>
    <row r="787" spans="1:15" ht="72" hidden="1" x14ac:dyDescent="0.3">
      <c r="A787" s="77">
        <v>115282</v>
      </c>
      <c r="B787" s="83" t="str">
        <f>VLOOKUP(tabSaldoAta[[#This Row],[CÓDIGO]],tabEstimativa[#Data],2,FALSE)</f>
        <v>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v>
      </c>
      <c r="C787" s="82" t="s">
        <v>3482</v>
      </c>
      <c r="D787" s="80" t="s">
        <v>3483</v>
      </c>
      <c r="E787" s="81">
        <v>2020</v>
      </c>
      <c r="F787" s="78">
        <v>44272</v>
      </c>
      <c r="G787" s="264">
        <v>12</v>
      </c>
      <c r="H787" s="99">
        <v>500</v>
      </c>
      <c r="I787" s="78">
        <v>43818</v>
      </c>
      <c r="J787" s="181">
        <f>SUMIFS(tabConsumoAta[CONSUMIDO],tabConsumoAta[CÓDIGO],tabSaldoAta[[#This Row],[CÓDIGO]],tabConsumoAta[ATA],tabSaldoAta[[#This Row],[CHAVE]])</f>
        <v>300</v>
      </c>
      <c r="K787" s="181">
        <f>SUMIFS(tabAtaCessão[QUANTIDADE],tabAtaCessão[CÓDIGO],tabSaldoAta[[#This Row],[CÓDIGO]],tabAtaCessão[ATA],tabSaldoAta[[#This Row],[CHAVE]])</f>
        <v>10</v>
      </c>
      <c r="L787" s="162">
        <f>tabSaldoAta[[#This Row],[ESTIMATIVA]] - tabSaldoAta[[#This Row],[CONSUMO]] - tabSaldoAta[[#This Row],[CESSÃO]]</f>
        <v>190</v>
      </c>
      <c r="M787" s="92" t="s">
        <v>1551</v>
      </c>
      <c r="N787" s="93">
        <v>43945.632037037038</v>
      </c>
      <c r="O787" s="34" t="s">
        <v>1555</v>
      </c>
    </row>
    <row r="788" spans="1:15" hidden="1" x14ac:dyDescent="0.3">
      <c r="A788" s="77">
        <v>115781</v>
      </c>
      <c r="B788" s="83" t="str">
        <f>VLOOKUP(tabSaldoAta[[#This Row],[CÓDIGO]],tabEstimativa[#Data],2,FALSE)</f>
        <v xml:space="preserve">REATOR INTERNO A VAPOR METÁLICO - 70W, 220 V. </v>
      </c>
      <c r="C788" s="82" t="s">
        <v>1698</v>
      </c>
      <c r="D788" s="80" t="s">
        <v>2083</v>
      </c>
      <c r="E788" s="81">
        <v>2019</v>
      </c>
      <c r="F788" s="78">
        <v>43831</v>
      </c>
      <c r="G788" s="264">
        <v>12</v>
      </c>
      <c r="H788" s="99">
        <v>0</v>
      </c>
      <c r="I788" s="78">
        <v>43762</v>
      </c>
      <c r="J788" s="181">
        <f>SUMIFS(tabConsumoAta[CONSUMIDO],tabConsumoAta[CÓDIGO],tabSaldoAta[[#This Row],[CÓDIGO]],tabConsumoAta[ATA],tabSaldoAta[[#This Row],[CHAVE]])</f>
        <v>0</v>
      </c>
      <c r="K788" s="181">
        <f>SUMIFS(tabAtaCessão[QUANTIDADE],tabAtaCessão[CÓDIGO],tabSaldoAta[[#This Row],[CÓDIGO]],tabAtaCessão[ATA],tabSaldoAta[[#This Row],[CHAVE]])</f>
        <v>0</v>
      </c>
      <c r="L788" s="162">
        <f>tabSaldoAta[[#This Row],[ESTIMATIVA]] - tabSaldoAta[[#This Row],[CONSUMO]] - tabSaldoAta[[#This Row],[CESSÃO]]</f>
        <v>0</v>
      </c>
      <c r="M788" s="92" t="s">
        <v>1551</v>
      </c>
      <c r="N788" s="93">
        <v>43808.684629629628</v>
      </c>
      <c r="O788" s="34" t="s">
        <v>1555</v>
      </c>
    </row>
    <row r="789" spans="1:15" hidden="1" x14ac:dyDescent="0.3">
      <c r="A789" s="77">
        <v>115781</v>
      </c>
      <c r="B789" s="83" t="str">
        <f>VLOOKUP(tabSaldoAta[[#This Row],[CÓDIGO]],tabEstimativa[#Data],2,FALSE)</f>
        <v xml:space="preserve">REATOR INTERNO A VAPOR METÁLICO - 70W, 220 V. </v>
      </c>
      <c r="C789" s="82" t="s">
        <v>3322</v>
      </c>
      <c r="D789" s="80" t="s">
        <v>3323</v>
      </c>
      <c r="E789" s="81">
        <v>2020</v>
      </c>
      <c r="F789" s="78">
        <v>44225</v>
      </c>
      <c r="G789" s="264">
        <v>12</v>
      </c>
      <c r="H789" s="99">
        <v>0</v>
      </c>
      <c r="I789" s="78">
        <v>43762</v>
      </c>
      <c r="J789" s="181">
        <f>SUMIFS(tabConsumoAta[CONSUMIDO],tabConsumoAta[CÓDIGO],tabSaldoAta[[#This Row],[CÓDIGO]],tabConsumoAta[ATA],tabSaldoAta[[#This Row],[CHAVE]])</f>
        <v>0</v>
      </c>
      <c r="K789" s="181">
        <f>SUMIFS(tabAtaCessão[QUANTIDADE],tabAtaCessão[CÓDIGO],tabSaldoAta[[#This Row],[CÓDIGO]],tabAtaCessão[ATA],tabSaldoAta[[#This Row],[CHAVE]])</f>
        <v>0</v>
      </c>
      <c r="L789" s="162">
        <f>tabSaldoAta[[#This Row],[ESTIMATIVA]] - tabSaldoAta[[#This Row],[CONSUMO]] - tabSaldoAta[[#This Row],[CESSÃO]]</f>
        <v>0</v>
      </c>
      <c r="M789" s="92" t="s">
        <v>1551</v>
      </c>
      <c r="N789" s="93">
        <v>43864.605462962965</v>
      </c>
      <c r="O789" s="34" t="s">
        <v>1555</v>
      </c>
    </row>
    <row r="790" spans="1:15" hidden="1" x14ac:dyDescent="0.3">
      <c r="A790" s="77">
        <v>115807</v>
      </c>
      <c r="B790" s="83" t="str">
        <f>VLOOKUP(tabSaldoAta[[#This Row],[CÓDIGO]],tabEstimativa[#Data],2,FALSE)</f>
        <v xml:space="preserve">CHAPA EM MDF CARVALHO 2 FACES, MEDINDO 2,75 X 1,83 M X 15 MM DE ESPESSURA. </v>
      </c>
      <c r="C790" s="82" t="s">
        <v>1780</v>
      </c>
      <c r="D790" s="80" t="s">
        <v>2033</v>
      </c>
      <c r="E790" s="81">
        <v>2019</v>
      </c>
      <c r="F790" s="78">
        <v>43959</v>
      </c>
      <c r="G790" s="264">
        <v>12</v>
      </c>
      <c r="H790" s="99">
        <v>300</v>
      </c>
      <c r="I790" s="78">
        <v>43392</v>
      </c>
      <c r="J790" s="181">
        <f>SUMIFS(tabConsumoAta[CONSUMIDO],tabConsumoAta[CÓDIGO],tabSaldoAta[[#This Row],[CÓDIGO]],tabConsumoAta[ATA],tabSaldoAta[[#This Row],[CHAVE]])</f>
        <v>320</v>
      </c>
      <c r="K790" s="181">
        <f>SUMIFS(tabAtaCessão[QUANTIDADE],tabAtaCessão[CÓDIGO],tabSaldoAta[[#This Row],[CÓDIGO]],tabAtaCessão[ATA],tabSaldoAta[[#This Row],[CHAVE]])</f>
        <v>0</v>
      </c>
      <c r="L790" s="162">
        <f>tabSaldoAta[[#This Row],[ESTIMATIVA]] - tabSaldoAta[[#This Row],[CONSUMO]] - tabSaldoAta[[#This Row],[CESSÃO]]</f>
        <v>-20</v>
      </c>
      <c r="M790" s="92" t="s">
        <v>1551</v>
      </c>
      <c r="N790" s="93">
        <v>43686.374502314815</v>
      </c>
      <c r="O790" s="34" t="s">
        <v>1555</v>
      </c>
    </row>
    <row r="791" spans="1:15" hidden="1" x14ac:dyDescent="0.3">
      <c r="A791" s="77">
        <v>115807</v>
      </c>
      <c r="B791" s="83" t="str">
        <f>VLOOKUP(tabSaldoAta[[#This Row],[CÓDIGO]],tabEstimativa[#Data],2,FALSE)</f>
        <v xml:space="preserve">CHAPA EM MDF CARVALHO 2 FACES, MEDINDO 2,75 X 1,83 M X 15 MM DE ESPESSURA. </v>
      </c>
      <c r="C791" s="82" t="s">
        <v>3605</v>
      </c>
      <c r="D791" s="80" t="s">
        <v>3606</v>
      </c>
      <c r="E791" s="81">
        <v>2020</v>
      </c>
      <c r="F791" s="78">
        <v>44342</v>
      </c>
      <c r="G791" s="264">
        <v>12</v>
      </c>
      <c r="H791" s="99">
        <v>500</v>
      </c>
      <c r="I791" s="78">
        <v>43847</v>
      </c>
      <c r="J791" s="181">
        <f>SUMIFS(tabConsumoAta[CONSUMIDO],tabConsumoAta[CÓDIGO],tabSaldoAta[[#This Row],[CÓDIGO]],tabConsumoAta[ATA],tabSaldoAta[[#This Row],[CHAVE]])</f>
        <v>572</v>
      </c>
      <c r="K791" s="181">
        <f>SUMIFS(tabAtaCessão[QUANTIDADE],tabAtaCessão[CÓDIGO],tabSaldoAta[[#This Row],[CÓDIGO]],tabAtaCessão[ATA],tabSaldoAta[[#This Row],[CHAVE]])</f>
        <v>0</v>
      </c>
      <c r="L791" s="162">
        <f>tabSaldoAta[[#This Row],[ESTIMATIVA]] - tabSaldoAta[[#This Row],[CONSUMO]] - tabSaldoAta[[#This Row],[CESSÃO]]</f>
        <v>-72</v>
      </c>
      <c r="M791" s="92" t="s">
        <v>1551</v>
      </c>
      <c r="N791" s="93">
        <v>43997.627812500003</v>
      </c>
      <c r="O791" s="34" t="s">
        <v>1555</v>
      </c>
    </row>
    <row r="792" spans="1:15" hidden="1" x14ac:dyDescent="0.3">
      <c r="A792" s="77">
        <v>115840</v>
      </c>
      <c r="B792" s="83" t="str">
        <f>VLOOKUP(tabSaldoAta[[#This Row],[CÓDIGO]],tabEstimativa[#Data],2,FALSE)</f>
        <v>VITRO DE CORRER EM ALUMINIO COM VIDROS E GRADE EM ALUMINIO FOSCO MEDINDO: 2,00 X 1,20M</v>
      </c>
      <c r="C792" s="82" t="s">
        <v>1567</v>
      </c>
      <c r="D792" s="90">
        <v>47</v>
      </c>
      <c r="E792" s="91">
        <v>2019</v>
      </c>
      <c r="F792" s="78">
        <v>43878</v>
      </c>
      <c r="G792" s="264">
        <v>12</v>
      </c>
      <c r="H792" s="99">
        <v>25</v>
      </c>
      <c r="I792" s="78">
        <v>43322</v>
      </c>
      <c r="J792" s="181">
        <f>SUMIFS(tabConsumoAta[CONSUMIDO],tabConsumoAta[CÓDIGO],tabSaldoAta[[#This Row],[CÓDIGO]],tabConsumoAta[ATA],tabSaldoAta[[#This Row],[CHAVE]])</f>
        <v>0</v>
      </c>
      <c r="K792" s="181">
        <f>SUMIFS(tabAtaCessão[QUANTIDADE],tabAtaCessão[CÓDIGO],tabSaldoAta[[#This Row],[CÓDIGO]],tabAtaCessão[ATA],tabSaldoAta[[#This Row],[CHAVE]])</f>
        <v>2</v>
      </c>
      <c r="L792" s="162">
        <f>tabSaldoAta[[#This Row],[ESTIMATIVA]] - tabSaldoAta[[#This Row],[CONSUMO]] - tabSaldoAta[[#This Row],[CESSÃO]]</f>
        <v>23</v>
      </c>
      <c r="M792" s="92" t="s">
        <v>1551</v>
      </c>
      <c r="N792" s="93">
        <v>43684.621898148151</v>
      </c>
      <c r="O792" s="34" t="str">
        <f>"*"</f>
        <v>*</v>
      </c>
    </row>
    <row r="793" spans="1:15" hidden="1" x14ac:dyDescent="0.3">
      <c r="A793" s="77">
        <v>115841</v>
      </c>
      <c r="B793" s="83" t="str">
        <f>VLOOKUP(tabSaldoAta[[#This Row],[CÓDIGO]],tabEstimativa[#Data],2,FALSE)</f>
        <v>VITRO DE CORRER EM ALUMINIO COM VIDROS E GRADE EM ALUMINIO FOSCO MEDINDO: 1,50 X 1,20M</v>
      </c>
      <c r="C793" s="82" t="s">
        <v>1959</v>
      </c>
      <c r="D793" s="90">
        <v>154</v>
      </c>
      <c r="E793" s="91">
        <v>2019</v>
      </c>
      <c r="F793" s="78">
        <v>44005</v>
      </c>
      <c r="G793" s="264">
        <v>12</v>
      </c>
      <c r="H793" s="99">
        <v>30</v>
      </c>
      <c r="I793" s="78">
        <v>43322</v>
      </c>
      <c r="J793" s="181">
        <f>SUMIFS(tabConsumoAta[CONSUMIDO],tabConsumoAta[CÓDIGO],tabSaldoAta[[#This Row],[CÓDIGO]],tabConsumoAta[ATA],tabSaldoAta[[#This Row],[CHAVE]])</f>
        <v>0</v>
      </c>
      <c r="K793" s="181">
        <f>SUMIFS(tabAtaCessão[QUANTIDADE],tabAtaCessão[CÓDIGO],tabSaldoAta[[#This Row],[CÓDIGO]],tabAtaCessão[ATA],tabSaldoAta[[#This Row],[CHAVE]])</f>
        <v>14</v>
      </c>
      <c r="L793" s="162">
        <f>tabSaldoAta[[#This Row],[ESTIMATIVA]] - tabSaldoAta[[#This Row],[CONSUMO]] - tabSaldoAta[[#This Row],[CESSÃO]]</f>
        <v>16</v>
      </c>
      <c r="M793" s="92" t="s">
        <v>1551</v>
      </c>
      <c r="N793" s="93">
        <v>43684.621898148151</v>
      </c>
      <c r="O793" s="34" t="str">
        <f>"*"</f>
        <v>*</v>
      </c>
    </row>
    <row r="794" spans="1:15" hidden="1" x14ac:dyDescent="0.3">
      <c r="A794" s="77">
        <v>116466</v>
      </c>
      <c r="B794" s="83" t="str">
        <f>VLOOKUP(tabSaldoAta[[#This Row],[CÓDIGO]],tabEstimativa[#Data],2,FALSE)</f>
        <v>CANTONEIRA EM AÇO PARA FIXAÇÃO DE BALS, MEDINDO 47 MM X 20 MM X 25 MM, COM 3 FUROS.</v>
      </c>
      <c r="C794" s="82" t="s">
        <v>1652</v>
      </c>
      <c r="D794" s="90">
        <v>204</v>
      </c>
      <c r="E794" s="91">
        <v>2018</v>
      </c>
      <c r="F794" s="78">
        <v>43746</v>
      </c>
      <c r="G794" s="264">
        <v>12</v>
      </c>
      <c r="H794" s="99">
        <v>8500</v>
      </c>
      <c r="I794" s="78">
        <v>43641</v>
      </c>
      <c r="J794" s="181">
        <f>SUMIFS(tabConsumoAta[CONSUMIDO],tabConsumoAta[CÓDIGO],tabSaldoAta[[#This Row],[CÓDIGO]],tabConsumoAta[ATA],tabSaldoAta[[#This Row],[CHAVE]])</f>
        <v>5900</v>
      </c>
      <c r="K794" s="181">
        <f>SUMIFS(tabAtaCessão[QUANTIDADE],tabAtaCessão[CÓDIGO],tabSaldoAta[[#This Row],[CÓDIGO]],tabAtaCessão[ATA],tabSaldoAta[[#This Row],[CHAVE]])</f>
        <v>0</v>
      </c>
      <c r="L794" s="162">
        <f>tabSaldoAta[[#This Row],[ESTIMATIVA]] - tabSaldoAta[[#This Row],[CONSUMO]] - tabSaldoAta[[#This Row],[CESSÃO]]</f>
        <v>2600</v>
      </c>
      <c r="M794" s="92" t="s">
        <v>1551</v>
      </c>
      <c r="N794" s="93">
        <v>43684.621898148151</v>
      </c>
      <c r="O794" s="34" t="str">
        <f>"*"</f>
        <v>*</v>
      </c>
    </row>
    <row r="795" spans="1:15" ht="43.2" hidden="1" x14ac:dyDescent="0.3">
      <c r="A795" s="77">
        <v>116751</v>
      </c>
      <c r="B795" s="83" t="str">
        <f>VLOOKUP(tabSaldoAta[[#This Row],[CÓDIGO]],tabEstimativa[#Data],2,FALSE)</f>
        <v>PERFIL TEE, CHAPA DOBRADA, 25 MM X 25 MM - BARRA COM 03 METROS
ESPESSURA MÍNIMA DE 1,2 MM</v>
      </c>
      <c r="C795" s="82" t="s">
        <v>1730</v>
      </c>
      <c r="D795" s="80" t="s">
        <v>2119</v>
      </c>
      <c r="E795" s="81">
        <v>2019</v>
      </c>
      <c r="F795" s="78">
        <v>43885</v>
      </c>
      <c r="G795" s="264">
        <v>12</v>
      </c>
      <c r="H795" s="99">
        <v>300</v>
      </c>
      <c r="I795" s="78">
        <v>43418</v>
      </c>
      <c r="J795" s="181">
        <f>SUMIFS(tabConsumoAta[CONSUMIDO],tabConsumoAta[CÓDIGO],tabSaldoAta[[#This Row],[CÓDIGO]],tabConsumoAta[ATA],tabSaldoAta[[#This Row],[CHAVE]])</f>
        <v>0</v>
      </c>
      <c r="K795" s="181">
        <f>SUMIFS(tabAtaCessão[QUANTIDADE],tabAtaCessão[CÓDIGO],tabSaldoAta[[#This Row],[CÓDIGO]],tabAtaCessão[ATA],tabSaldoAta[[#This Row],[CHAVE]])</f>
        <v>0</v>
      </c>
      <c r="L795" s="162">
        <f>tabSaldoAta[[#This Row],[ESTIMATIVA]] - tabSaldoAta[[#This Row],[CONSUMO]] - tabSaldoAta[[#This Row],[CESSÃO]]</f>
        <v>300</v>
      </c>
      <c r="M795" s="92" t="s">
        <v>1551</v>
      </c>
      <c r="N795" s="93">
        <v>43713.579351851855</v>
      </c>
      <c r="O795" s="34" t="s">
        <v>1555</v>
      </c>
    </row>
    <row r="796" spans="1:15" ht="43.2" hidden="1" x14ac:dyDescent="0.3">
      <c r="A796" s="77">
        <v>116751</v>
      </c>
      <c r="B796" s="83" t="str">
        <f>VLOOKUP(tabSaldoAta[[#This Row],[CÓDIGO]],tabEstimativa[#Data],2,FALSE)</f>
        <v>PERFIL TEE, CHAPA DOBRADA, 25 MM X 25 MM - BARRA COM 03 METROS
ESPESSURA MÍNIMA DE 1,2 MM</v>
      </c>
      <c r="C796" s="82" t="s">
        <v>3257</v>
      </c>
      <c r="D796" s="80" t="s">
        <v>2000</v>
      </c>
      <c r="E796" s="81">
        <v>2020</v>
      </c>
      <c r="F796" s="78">
        <v>44223</v>
      </c>
      <c r="G796" s="264">
        <v>12</v>
      </c>
      <c r="H796" s="99">
        <v>100</v>
      </c>
      <c r="I796" s="78">
        <v>43762</v>
      </c>
      <c r="J796" s="181">
        <f>SUMIFS(tabConsumoAta[CONSUMIDO],tabConsumoAta[CÓDIGO],tabSaldoAta[[#This Row],[CÓDIGO]],tabConsumoAta[ATA],tabSaldoAta[[#This Row],[CHAVE]])</f>
        <v>0</v>
      </c>
      <c r="K796" s="181">
        <f>SUMIFS(tabAtaCessão[QUANTIDADE],tabAtaCessão[CÓDIGO],tabSaldoAta[[#This Row],[CÓDIGO]],tabAtaCessão[ATA],tabSaldoAta[[#This Row],[CHAVE]])</f>
        <v>0</v>
      </c>
      <c r="L796" s="162">
        <f>tabSaldoAta[[#This Row],[ESTIMATIVA]] - tabSaldoAta[[#This Row],[CONSUMO]] - tabSaldoAta[[#This Row],[CESSÃO]]</f>
        <v>100</v>
      </c>
      <c r="M796" s="92" t="s">
        <v>1551</v>
      </c>
      <c r="N796" s="93">
        <v>43888.570567129631</v>
      </c>
      <c r="O796" s="34" t="s">
        <v>1555</v>
      </c>
    </row>
    <row r="797" spans="1:15" ht="43.2" hidden="1" x14ac:dyDescent="0.3">
      <c r="A797" s="77">
        <v>116754</v>
      </c>
      <c r="B797" s="83" t="str">
        <f>VLOOKUP(tabSaldoAta[[#This Row],[CÓDIGO]],tabEstimativa[#Data],2,FALSE)</f>
        <v>PERFIL CADEIRA CHAPA DOBRADA 30 MM X 25 MM - BARRA COM 03 METROS
ESPESSURA MÍNIMA DE 1,2 MM</v>
      </c>
      <c r="C797" s="82" t="s">
        <v>1730</v>
      </c>
      <c r="D797" s="80" t="s">
        <v>2119</v>
      </c>
      <c r="E797" s="81">
        <v>2019</v>
      </c>
      <c r="F797" s="78">
        <v>43885</v>
      </c>
      <c r="G797" s="264">
        <v>12</v>
      </c>
      <c r="H797" s="99">
        <v>600</v>
      </c>
      <c r="I797" s="78">
        <v>43418</v>
      </c>
      <c r="J797" s="181">
        <f>SUMIFS(tabConsumoAta[CONSUMIDO],tabConsumoAta[CÓDIGO],tabSaldoAta[[#This Row],[CÓDIGO]],tabConsumoAta[ATA],tabSaldoAta[[#This Row],[CHAVE]])</f>
        <v>0</v>
      </c>
      <c r="K797" s="181">
        <f>SUMIFS(tabAtaCessão[QUANTIDADE],tabAtaCessão[CÓDIGO],tabSaldoAta[[#This Row],[CÓDIGO]],tabAtaCessão[ATA],tabSaldoAta[[#This Row],[CHAVE]])</f>
        <v>0</v>
      </c>
      <c r="L797" s="162">
        <f>tabSaldoAta[[#This Row],[ESTIMATIVA]] - tabSaldoAta[[#This Row],[CONSUMO]] - tabSaldoAta[[#This Row],[CESSÃO]]</f>
        <v>600</v>
      </c>
      <c r="M797" s="92" t="s">
        <v>1551</v>
      </c>
      <c r="N797" s="93">
        <v>43713.579351851855</v>
      </c>
      <c r="O797" s="34" t="s">
        <v>1555</v>
      </c>
    </row>
    <row r="798" spans="1:15" ht="43.2" hidden="1" x14ac:dyDescent="0.3">
      <c r="A798" s="77">
        <v>116754</v>
      </c>
      <c r="B798" s="83" t="str">
        <f>VLOOKUP(tabSaldoAta[[#This Row],[CÓDIGO]],tabEstimativa[#Data],2,FALSE)</f>
        <v>PERFIL CADEIRA CHAPA DOBRADA 30 MM X 25 MM - BARRA COM 03 METROS
ESPESSURA MÍNIMA DE 1,2 MM</v>
      </c>
      <c r="C798" s="82" t="s">
        <v>3257</v>
      </c>
      <c r="D798" s="80" t="s">
        <v>2000</v>
      </c>
      <c r="E798" s="81">
        <v>2020</v>
      </c>
      <c r="F798" s="78">
        <v>44223</v>
      </c>
      <c r="G798" s="264">
        <v>12</v>
      </c>
      <c r="H798" s="99">
        <v>100</v>
      </c>
      <c r="I798" s="78">
        <v>43762</v>
      </c>
      <c r="J798" s="181">
        <f>SUMIFS(tabConsumoAta[CONSUMIDO],tabConsumoAta[CÓDIGO],tabSaldoAta[[#This Row],[CÓDIGO]],tabConsumoAta[ATA],tabSaldoAta[[#This Row],[CHAVE]])</f>
        <v>0</v>
      </c>
      <c r="K798" s="181">
        <f>SUMIFS(tabAtaCessão[QUANTIDADE],tabAtaCessão[CÓDIGO],tabSaldoAta[[#This Row],[CÓDIGO]],tabAtaCessão[ATA],tabSaldoAta[[#This Row],[CHAVE]])</f>
        <v>0</v>
      </c>
      <c r="L798" s="162">
        <f>tabSaldoAta[[#This Row],[ESTIMATIVA]] - tabSaldoAta[[#This Row],[CONSUMO]] - tabSaldoAta[[#This Row],[CESSÃO]]</f>
        <v>100</v>
      </c>
      <c r="M798" s="92" t="s">
        <v>1551</v>
      </c>
      <c r="N798" s="93">
        <v>43888.570567129631</v>
      </c>
      <c r="O798" s="34" t="s">
        <v>1555</v>
      </c>
    </row>
    <row r="799" spans="1:15" hidden="1" x14ac:dyDescent="0.3">
      <c r="A799" s="77">
        <v>116874</v>
      </c>
      <c r="B799" s="83" t="str">
        <f>VLOOKUP(tabSaldoAta[[#This Row],[CÓDIGO]],tabEstimativa[#Data],2,FALSE)</f>
        <v>TOMADA 2P + T DE 10/250V DE EMBUTIR COM ESPELHO PARA CAIXA 4X2, PADRAO NBR 14136</v>
      </c>
      <c r="C799" s="82" t="s">
        <v>1768</v>
      </c>
      <c r="D799" s="90">
        <v>126</v>
      </c>
      <c r="E799" s="91">
        <v>2019</v>
      </c>
      <c r="F799" s="78">
        <v>43957</v>
      </c>
      <c r="G799" s="264">
        <v>12</v>
      </c>
      <c r="H799" s="99">
        <v>2000</v>
      </c>
      <c r="I799" s="78">
        <v>43454</v>
      </c>
      <c r="J799" s="181">
        <f>SUMIFS(tabConsumoAta[CONSUMIDO],tabConsumoAta[CÓDIGO],tabSaldoAta[[#This Row],[CÓDIGO]],tabConsumoAta[ATA],tabSaldoAta[[#This Row],[CHAVE]])</f>
        <v>1600</v>
      </c>
      <c r="K799" s="181">
        <f>SUMIFS(tabAtaCessão[QUANTIDADE],tabAtaCessão[CÓDIGO],tabSaldoAta[[#This Row],[CÓDIGO]],tabAtaCessão[ATA],tabSaldoAta[[#This Row],[CHAVE]])</f>
        <v>25</v>
      </c>
      <c r="L799" s="162">
        <f>tabSaldoAta[[#This Row],[ESTIMATIVA]] - tabSaldoAta[[#This Row],[CONSUMO]] - tabSaldoAta[[#This Row],[CESSÃO]]</f>
        <v>375</v>
      </c>
      <c r="M799" s="92" t="s">
        <v>1551</v>
      </c>
      <c r="N799" s="93">
        <v>43684.621898148151</v>
      </c>
      <c r="O799" s="34" t="str">
        <f>"*"</f>
        <v>*</v>
      </c>
    </row>
    <row r="800" spans="1:15" hidden="1" x14ac:dyDescent="0.3">
      <c r="A800" s="77">
        <v>118427</v>
      </c>
      <c r="B800" s="83" t="str">
        <f>VLOOKUP(tabSaldoAta[[#This Row],[CÓDIGO]],tabEstimativa[#Data],2,FALSE)</f>
        <v>TÁBUA DE CAMBARÁ DE 1ª, 25 X 300 MM, BRUTA, PEÇAS ENTRE 4,00 E 5,00 METROS COMPRIMENTO.</v>
      </c>
      <c r="C800" s="82" t="s">
        <v>1705</v>
      </c>
      <c r="D800" s="80" t="s">
        <v>2027</v>
      </c>
      <c r="E800" s="81">
        <v>2019</v>
      </c>
      <c r="F800" s="78">
        <v>43845</v>
      </c>
      <c r="G800" s="264">
        <v>12</v>
      </c>
      <c r="H800" s="99">
        <v>3500</v>
      </c>
      <c r="I800" s="78">
        <v>43353</v>
      </c>
      <c r="J800" s="181">
        <f>SUMIFS(tabConsumoAta[CONSUMIDO],tabConsumoAta[CÓDIGO],tabSaldoAta[[#This Row],[CÓDIGO]],tabConsumoAta[ATA],tabSaldoAta[[#This Row],[CHAVE]])</f>
        <v>4500</v>
      </c>
      <c r="K800" s="181">
        <f>SUMIFS(tabAtaCessão[QUANTIDADE],tabAtaCessão[CÓDIGO],tabSaldoAta[[#This Row],[CÓDIGO]],tabAtaCessão[ATA],tabSaldoAta[[#This Row],[CHAVE]])</f>
        <v>0</v>
      </c>
      <c r="L800" s="162">
        <f>tabSaldoAta[[#This Row],[ESTIMATIVA]] - tabSaldoAta[[#This Row],[CONSUMO]] - tabSaldoAta[[#This Row],[CESSÃO]]</f>
        <v>-1000</v>
      </c>
      <c r="M800" s="92" t="s">
        <v>1551</v>
      </c>
      <c r="N800" s="93">
        <v>43685.658854166664</v>
      </c>
      <c r="O800" s="34" t="s">
        <v>1555</v>
      </c>
    </row>
    <row r="801" spans="1:15" hidden="1" x14ac:dyDescent="0.3">
      <c r="A801" s="77">
        <v>118427</v>
      </c>
      <c r="B801" s="83" t="str">
        <f>VLOOKUP(tabSaldoAta[[#This Row],[CÓDIGO]],tabEstimativa[#Data],2,FALSE)</f>
        <v>TÁBUA DE CAMBARÁ DE 1ª, 25 X 300 MM, BRUTA, PEÇAS ENTRE 4,00 E 5,00 METROS COMPRIMENTO.</v>
      </c>
      <c r="C801" s="82" t="s">
        <v>3516</v>
      </c>
      <c r="D801" s="80" t="s">
        <v>3530</v>
      </c>
      <c r="E801" s="81">
        <v>2020</v>
      </c>
      <c r="F801" s="78">
        <v>44285</v>
      </c>
      <c r="G801" s="264">
        <v>12</v>
      </c>
      <c r="H801" s="99">
        <v>13000</v>
      </c>
      <c r="I801" s="78">
        <v>43763</v>
      </c>
      <c r="J801" s="181">
        <f>SUMIFS(tabConsumoAta[CONSUMIDO],tabConsumoAta[CÓDIGO],tabSaldoAta[[#This Row],[CÓDIGO]],tabConsumoAta[ATA],tabSaldoAta[[#This Row],[CHAVE]])</f>
        <v>2000</v>
      </c>
      <c r="K801" s="181">
        <f>SUMIFS(tabAtaCessão[QUANTIDADE],tabAtaCessão[CÓDIGO],tabSaldoAta[[#This Row],[CÓDIGO]],tabAtaCessão[ATA],tabSaldoAta[[#This Row],[CHAVE]])</f>
        <v>0</v>
      </c>
      <c r="L801" s="162">
        <f>tabSaldoAta[[#This Row],[ESTIMATIVA]] - tabSaldoAta[[#This Row],[CONSUMO]] - tabSaldoAta[[#This Row],[CESSÃO]]</f>
        <v>11000</v>
      </c>
      <c r="M801" s="92" t="s">
        <v>1551</v>
      </c>
      <c r="N801" s="93">
        <v>43945.682662037034</v>
      </c>
      <c r="O801" s="34" t="s">
        <v>1555</v>
      </c>
    </row>
    <row r="802" spans="1:15" ht="86.4" hidden="1" x14ac:dyDescent="0.3">
      <c r="A802" s="77">
        <v>118515</v>
      </c>
      <c r="B802" s="83" t="str">
        <f>VLOOKUP(tabSaldoAta[[#This Row],[CÓDIGO]],tabEstimativa[#Data],2,FALSE)</f>
        <v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v>
      </c>
      <c r="C802" s="82" t="s">
        <v>1644</v>
      </c>
      <c r="D802" s="90">
        <v>195</v>
      </c>
      <c r="E802" s="91">
        <v>2018</v>
      </c>
      <c r="F802" s="78">
        <v>43727</v>
      </c>
      <c r="G802" s="264">
        <v>12</v>
      </c>
      <c r="H802" s="99">
        <v>200</v>
      </c>
      <c r="I802" s="78">
        <v>43607</v>
      </c>
      <c r="J802" s="181">
        <f>SUMIFS(tabConsumoAta[CONSUMIDO],tabConsumoAta[CÓDIGO],tabSaldoAta[[#This Row],[CÓDIGO]],tabConsumoAta[ATA],tabSaldoAta[[#This Row],[CHAVE]])</f>
        <v>0</v>
      </c>
      <c r="K802" s="181">
        <f>SUMIFS(tabAtaCessão[QUANTIDADE],tabAtaCessão[CÓDIGO],tabSaldoAta[[#This Row],[CÓDIGO]],tabAtaCessão[ATA],tabSaldoAta[[#This Row],[CHAVE]])</f>
        <v>0</v>
      </c>
      <c r="L802" s="162">
        <f>tabSaldoAta[[#This Row],[ESTIMATIVA]] - tabSaldoAta[[#This Row],[CONSUMO]] - tabSaldoAta[[#This Row],[CESSÃO]]</f>
        <v>200</v>
      </c>
      <c r="M802" s="92" t="s">
        <v>1551</v>
      </c>
      <c r="N802" s="93">
        <v>43684.621898148151</v>
      </c>
      <c r="O802" s="34" t="str">
        <f>"*"</f>
        <v>*</v>
      </c>
    </row>
    <row r="803" spans="1:15" ht="86.4" hidden="1" x14ac:dyDescent="0.3">
      <c r="A803" s="77">
        <v>118515</v>
      </c>
      <c r="B803" s="83" t="str">
        <f>VLOOKUP(tabSaldoAta[[#This Row],[CÓDIGO]],tabEstimativa[#Data],2,FALSE)</f>
        <v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v>
      </c>
      <c r="C803" s="82" t="s">
        <v>2096</v>
      </c>
      <c r="D803" s="80" t="s">
        <v>2098</v>
      </c>
      <c r="E803" s="81">
        <v>2019</v>
      </c>
      <c r="F803" s="78">
        <v>44058</v>
      </c>
      <c r="G803" s="264">
        <v>12</v>
      </c>
      <c r="H803" s="99">
        <v>200</v>
      </c>
      <c r="I803" s="78">
        <v>43607</v>
      </c>
      <c r="J803" s="181">
        <f>SUMIFS(tabConsumoAta[CONSUMIDO],tabConsumoAta[CÓDIGO],tabSaldoAta[[#This Row],[CÓDIGO]],tabConsumoAta[ATA],tabSaldoAta[[#This Row],[CHAVE]])</f>
        <v>0</v>
      </c>
      <c r="K803" s="181">
        <f>SUMIFS(tabAtaCessão[QUANTIDADE],tabAtaCessão[CÓDIGO],tabSaldoAta[[#This Row],[CÓDIGO]],tabAtaCessão[ATA],tabSaldoAta[[#This Row],[CHAVE]])</f>
        <v>0</v>
      </c>
      <c r="L803" s="162">
        <f>tabSaldoAta[[#This Row],[ESTIMATIVA]] - tabSaldoAta[[#This Row],[CONSUMO]] - tabSaldoAta[[#This Row],[CESSÃO]]</f>
        <v>200</v>
      </c>
      <c r="M803" s="92" t="s">
        <v>1551</v>
      </c>
      <c r="N803" s="93">
        <v>43808.684629629628</v>
      </c>
      <c r="O803" s="34" t="s">
        <v>1555</v>
      </c>
    </row>
    <row r="804" spans="1:15" ht="86.4" hidden="1" x14ac:dyDescent="0.3">
      <c r="A804" s="77">
        <v>118577</v>
      </c>
      <c r="B804" s="83" t="str">
        <f>VLOOKUP(tabSaldoAta[[#This Row],[CÓDIGO]],tabEstimativa[#Data],2,FALSE)</f>
        <v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v>
      </c>
      <c r="C804" s="82" t="s">
        <v>1644</v>
      </c>
      <c r="D804" s="90">
        <v>195</v>
      </c>
      <c r="E804" s="91">
        <v>2018</v>
      </c>
      <c r="F804" s="78">
        <v>43727</v>
      </c>
      <c r="G804" s="264">
        <v>12</v>
      </c>
      <c r="H804" s="99">
        <v>500</v>
      </c>
      <c r="I804" s="78">
        <v>43607</v>
      </c>
      <c r="J804" s="181">
        <f>SUMIFS(tabConsumoAta[CONSUMIDO],tabConsumoAta[CÓDIGO],tabSaldoAta[[#This Row],[CÓDIGO]],tabConsumoAta[ATA],tabSaldoAta[[#This Row],[CHAVE]])</f>
        <v>0</v>
      </c>
      <c r="K804" s="181">
        <f>SUMIFS(tabAtaCessão[QUANTIDADE],tabAtaCessão[CÓDIGO],tabSaldoAta[[#This Row],[CÓDIGO]],tabAtaCessão[ATA],tabSaldoAta[[#This Row],[CHAVE]])</f>
        <v>0</v>
      </c>
      <c r="L804" s="162">
        <f>tabSaldoAta[[#This Row],[ESTIMATIVA]] - tabSaldoAta[[#This Row],[CONSUMO]] - tabSaldoAta[[#This Row],[CESSÃO]]</f>
        <v>500</v>
      </c>
      <c r="M804" s="92" t="s">
        <v>1551</v>
      </c>
      <c r="N804" s="93">
        <v>43684.621898148151</v>
      </c>
      <c r="O804" s="34" t="str">
        <f>"*"</f>
        <v>*</v>
      </c>
    </row>
    <row r="805" spans="1:15" ht="86.4" hidden="1" x14ac:dyDescent="0.3">
      <c r="A805" s="77">
        <v>118577</v>
      </c>
      <c r="B805" s="83" t="str">
        <f>VLOOKUP(tabSaldoAta[[#This Row],[CÓDIGO]],tabEstimativa[#Data],2,FALSE)</f>
        <v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v>
      </c>
      <c r="C805" s="82" t="s">
        <v>2096</v>
      </c>
      <c r="D805" s="80" t="s">
        <v>2098</v>
      </c>
      <c r="E805" s="81">
        <v>2019</v>
      </c>
      <c r="F805" s="78">
        <v>44058</v>
      </c>
      <c r="G805" s="264">
        <v>12</v>
      </c>
      <c r="H805" s="99">
        <v>500</v>
      </c>
      <c r="I805" s="78">
        <v>43607</v>
      </c>
      <c r="J805" s="181">
        <f>SUMIFS(tabConsumoAta[CONSUMIDO],tabConsumoAta[CÓDIGO],tabSaldoAta[[#This Row],[CÓDIGO]],tabConsumoAta[ATA],tabSaldoAta[[#This Row],[CHAVE]])</f>
        <v>500</v>
      </c>
      <c r="K805" s="181">
        <f>SUMIFS(tabAtaCessão[QUANTIDADE],tabAtaCessão[CÓDIGO],tabSaldoAta[[#This Row],[CÓDIGO]],tabAtaCessão[ATA],tabSaldoAta[[#This Row],[CHAVE]])</f>
        <v>0</v>
      </c>
      <c r="L805" s="162">
        <f>tabSaldoAta[[#This Row],[ESTIMATIVA]] - tabSaldoAta[[#This Row],[CONSUMO]] - tabSaldoAta[[#This Row],[CESSÃO]]</f>
        <v>0</v>
      </c>
      <c r="M805" s="92" t="s">
        <v>1551</v>
      </c>
      <c r="N805" s="93">
        <v>43808.684629629628</v>
      </c>
      <c r="O805" s="34" t="s">
        <v>1555</v>
      </c>
    </row>
    <row r="806" spans="1:15" hidden="1" x14ac:dyDescent="0.3">
      <c r="A806" s="77">
        <v>119181</v>
      </c>
      <c r="B806" s="83" t="str">
        <f>VLOOKUP(tabSaldoAta[[#This Row],[CÓDIGO]],tabEstimativa[#Data],2,FALSE)</f>
        <v>TOMADA MOVEL PADRAO NBR 14136 2 +T  DE 10A/250V</v>
      </c>
      <c r="C806" s="82" t="s">
        <v>1768</v>
      </c>
      <c r="D806" s="90">
        <v>126</v>
      </c>
      <c r="E806" s="91">
        <v>2019</v>
      </c>
      <c r="F806" s="78">
        <v>43957</v>
      </c>
      <c r="G806" s="264">
        <v>12</v>
      </c>
      <c r="H806" s="99">
        <v>250</v>
      </c>
      <c r="I806" s="78">
        <v>43454</v>
      </c>
      <c r="J806" s="181">
        <f>SUMIFS(tabConsumoAta[CONSUMIDO],tabConsumoAta[CÓDIGO],tabSaldoAta[[#This Row],[CÓDIGO]],tabConsumoAta[ATA],tabSaldoAta[[#This Row],[CHAVE]])</f>
        <v>200</v>
      </c>
      <c r="K806" s="181">
        <f>SUMIFS(tabAtaCessão[QUANTIDADE],tabAtaCessão[CÓDIGO],tabSaldoAta[[#This Row],[CÓDIGO]],tabAtaCessão[ATA],tabSaldoAta[[#This Row],[CHAVE]])</f>
        <v>50</v>
      </c>
      <c r="L806" s="162">
        <f>tabSaldoAta[[#This Row],[ESTIMATIVA]] - tabSaldoAta[[#This Row],[CONSUMO]] - tabSaldoAta[[#This Row],[CESSÃO]]</f>
        <v>0</v>
      </c>
      <c r="M806" s="92" t="s">
        <v>1551</v>
      </c>
      <c r="N806" s="93">
        <v>43684.621898148151</v>
      </c>
      <c r="O806" s="34" t="str">
        <f>"*"</f>
        <v>*</v>
      </c>
    </row>
    <row r="807" spans="1:15" ht="57.6" hidden="1" x14ac:dyDescent="0.3">
      <c r="A807" s="77">
        <v>119407</v>
      </c>
      <c r="B807" s="83" t="str">
        <f>VLOOKUP(tabSaldoAta[[#This Row],[CÓDIGO]],tabEstimativa[#Data],2,FALSE)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C807" s="82" t="s">
        <v>1757</v>
      </c>
      <c r="D807" s="80" t="s">
        <v>2117</v>
      </c>
      <c r="E807" s="81">
        <v>2019</v>
      </c>
      <c r="F807" s="78">
        <v>43931</v>
      </c>
      <c r="G807" s="264">
        <v>12</v>
      </c>
      <c r="H807" s="99">
        <v>4700</v>
      </c>
      <c r="I807" s="78">
        <v>43353</v>
      </c>
      <c r="J807" s="181">
        <f>SUMIFS(tabConsumoAta[CONSUMIDO],tabConsumoAta[CÓDIGO],tabSaldoAta[[#This Row],[CÓDIGO]],tabConsumoAta[ATA],tabSaldoAta[[#This Row],[CHAVE]])</f>
        <v>150</v>
      </c>
      <c r="K807" s="181">
        <f>SUMIFS(tabAtaCessão[QUANTIDADE],tabAtaCessão[CÓDIGO],tabSaldoAta[[#This Row],[CÓDIGO]],tabAtaCessão[ATA],tabSaldoAta[[#This Row],[CHAVE]])</f>
        <v>1640</v>
      </c>
      <c r="L807" s="162">
        <f>tabSaldoAta[[#This Row],[ESTIMATIVA]] - tabSaldoAta[[#This Row],[CONSUMO]] - tabSaldoAta[[#This Row],[CESSÃO]]</f>
        <v>2910</v>
      </c>
      <c r="M807" s="92" t="s">
        <v>1551</v>
      </c>
      <c r="N807" s="93">
        <v>43713.489988425928</v>
      </c>
      <c r="O807" s="34" t="s">
        <v>1555</v>
      </c>
    </row>
    <row r="808" spans="1:15" ht="57.6" hidden="1" x14ac:dyDescent="0.3">
      <c r="A808" s="77">
        <v>119407</v>
      </c>
      <c r="B808" s="83" t="str">
        <f>VLOOKUP(tabSaldoAta[[#This Row],[CÓDIGO]],tabEstimativa[#Data],2,FALSE)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C808" s="82" t="s">
        <v>3564</v>
      </c>
      <c r="D808" s="80" t="s">
        <v>2117</v>
      </c>
      <c r="E808" s="81">
        <v>2020</v>
      </c>
      <c r="F808" s="78">
        <v>44320</v>
      </c>
      <c r="G808" s="264">
        <v>12</v>
      </c>
      <c r="H808" s="99">
        <v>600</v>
      </c>
      <c r="I808" s="78">
        <v>43818</v>
      </c>
      <c r="J808" s="181">
        <f>SUMIFS(tabConsumoAta[CONSUMIDO],tabConsumoAta[CÓDIGO],tabSaldoAta[[#This Row],[CÓDIGO]],tabConsumoAta[ATA],tabSaldoAta[[#This Row],[CHAVE]])</f>
        <v>200</v>
      </c>
      <c r="K808" s="181">
        <f>SUMIFS(tabAtaCessão[QUANTIDADE],tabAtaCessão[CÓDIGO],tabSaldoAta[[#This Row],[CÓDIGO]],tabAtaCessão[ATA],tabSaldoAta[[#This Row],[CHAVE]])</f>
        <v>0</v>
      </c>
      <c r="L808" s="162">
        <f>tabSaldoAta[[#This Row],[ESTIMATIVA]] - tabSaldoAta[[#This Row],[CONSUMO]] - tabSaldoAta[[#This Row],[CESSÃO]]</f>
        <v>400</v>
      </c>
      <c r="M808" s="92" t="s">
        <v>1551</v>
      </c>
      <c r="N808" s="93">
        <v>43957.688599537039</v>
      </c>
      <c r="O808" s="34" t="s">
        <v>1555</v>
      </c>
    </row>
    <row r="809" spans="1:15" ht="43.2" hidden="1" x14ac:dyDescent="0.3">
      <c r="A809" s="77">
        <v>119554</v>
      </c>
      <c r="B809" s="83" t="str">
        <f>VLOOKUP(tabSaldoAta[[#This Row],[CÓDIGO]],tabEstimativa[#Data],2,FALSE)</f>
        <v>CHAPA EM MDF ALTO BRILHO - MEDIDAS: 2,75 X 1,86 M X 15 MM DE ESPESSURA. NA COR BRANCO NEVE. O MATERIAL DEVERÁ SER ENTREGUE EM FARDOS LACRADOS E AS CHAPAS PROTEGIDAS COM PELÍCULAS PROTETORAS EM CADA CHAPA.</v>
      </c>
      <c r="C809" s="82" t="s">
        <v>1780</v>
      </c>
      <c r="D809" s="90">
        <v>129</v>
      </c>
      <c r="E809" s="91">
        <v>2019</v>
      </c>
      <c r="F809" s="78">
        <v>43959</v>
      </c>
      <c r="G809" s="264">
        <v>12</v>
      </c>
      <c r="H809" s="99">
        <v>120</v>
      </c>
      <c r="I809" s="78">
        <v>43392</v>
      </c>
      <c r="J809" s="181">
        <f>SUMIFS(tabConsumoAta[CONSUMIDO],tabConsumoAta[CÓDIGO],tabSaldoAta[[#This Row],[CÓDIGO]],tabConsumoAta[ATA],tabSaldoAta[[#This Row],[CHAVE]])</f>
        <v>139</v>
      </c>
      <c r="K809" s="181">
        <f>SUMIFS(tabAtaCessão[QUANTIDADE],tabAtaCessão[CÓDIGO],tabSaldoAta[[#This Row],[CÓDIGO]],tabAtaCessão[ATA],tabSaldoAta[[#This Row],[CHAVE]])</f>
        <v>0</v>
      </c>
      <c r="L809" s="162">
        <f>tabSaldoAta[[#This Row],[ESTIMATIVA]] - tabSaldoAta[[#This Row],[CONSUMO]] - tabSaldoAta[[#This Row],[CESSÃO]]</f>
        <v>-19</v>
      </c>
      <c r="M809" s="92" t="s">
        <v>1551</v>
      </c>
      <c r="N809" s="93">
        <v>43684.621898148151</v>
      </c>
      <c r="O809" s="34" t="str">
        <f>"*"</f>
        <v>*</v>
      </c>
    </row>
    <row r="810" spans="1:15" ht="43.2" hidden="1" x14ac:dyDescent="0.3">
      <c r="A810" s="77">
        <v>119554</v>
      </c>
      <c r="B810" s="83" t="str">
        <f>VLOOKUP(tabSaldoAta[[#This Row],[CÓDIGO]],tabEstimativa[#Data],2,FALSE)</f>
        <v>CHAPA EM MDF ALTO BRILHO - MEDIDAS: 2,75 X 1,86 M X 15 MM DE ESPESSURA. NA COR BRANCO NEVE. O MATERIAL DEVERÁ SER ENTREGUE EM FARDOS LACRADOS E AS CHAPAS PROTEGIDAS COM PELÍCULAS PROTETORAS EM CADA CHAPA.</v>
      </c>
      <c r="C810" s="82" t="s">
        <v>3605</v>
      </c>
      <c r="D810" s="80" t="s">
        <v>3606</v>
      </c>
      <c r="E810" s="81">
        <v>2020</v>
      </c>
      <c r="F810" s="78">
        <v>44342</v>
      </c>
      <c r="G810" s="264">
        <v>12</v>
      </c>
      <c r="H810" s="99">
        <v>200</v>
      </c>
      <c r="I810" s="78">
        <v>43847</v>
      </c>
      <c r="J810" s="181">
        <f>SUMIFS(tabConsumoAta[CONSUMIDO],tabConsumoAta[CÓDIGO],tabSaldoAta[[#This Row],[CÓDIGO]],tabConsumoAta[ATA],tabSaldoAta[[#This Row],[CHAVE]])</f>
        <v>233</v>
      </c>
      <c r="K810" s="181">
        <f>SUMIFS(tabAtaCessão[QUANTIDADE],tabAtaCessão[CÓDIGO],tabSaldoAta[[#This Row],[CÓDIGO]],tabAtaCessão[ATA],tabSaldoAta[[#This Row],[CHAVE]])</f>
        <v>0</v>
      </c>
      <c r="L810" s="162">
        <f>tabSaldoAta[[#This Row],[ESTIMATIVA]] - tabSaldoAta[[#This Row],[CONSUMO]] - tabSaldoAta[[#This Row],[CESSÃO]]</f>
        <v>-33</v>
      </c>
      <c r="M810" s="92" t="s">
        <v>1551</v>
      </c>
      <c r="N810" s="93">
        <v>43997.606238425928</v>
      </c>
      <c r="O810" s="34" t="s">
        <v>1555</v>
      </c>
    </row>
    <row r="811" spans="1:15" ht="72" hidden="1" x14ac:dyDescent="0.3">
      <c r="A811" s="77">
        <v>119595</v>
      </c>
      <c r="B811" s="83" t="str">
        <f>VLOOKUP(tabSaldoAta[[#This Row],[CÓDIGO]],tabEstimativa[#Data],2,FALSE)</f>
        <v>PAPEL HIGIÊNICO BRANCO, ROLO COM 300 METROS, FOLHA SIMPLES, MASSA UNIFORME, SEM CONTER FUROS, EXTRA LUXO, FIBRA 100% CELULÓSICAS, ROLO MEDINDO 10 CM X 300 M. EMBALADOS EM FARDOS COM PLÁSTICO RESISTENTE CONTENDO 8 ROLOS.
**APRESENTAR AMOSTRA</v>
      </c>
      <c r="C811" s="82" t="s">
        <v>1605</v>
      </c>
      <c r="D811" s="80" t="s">
        <v>2057</v>
      </c>
      <c r="E811" s="81">
        <v>2018</v>
      </c>
      <c r="F811" s="78">
        <v>43683</v>
      </c>
      <c r="G811" s="264">
        <v>12</v>
      </c>
      <c r="H811" s="99">
        <v>4200</v>
      </c>
      <c r="I811" s="78">
        <v>43216</v>
      </c>
      <c r="J811" s="181">
        <f>SUMIFS(tabConsumoAta[CONSUMIDO],tabConsumoAta[CÓDIGO],tabSaldoAta[[#This Row],[CÓDIGO]],tabConsumoAta[ATA],tabSaldoAta[[#This Row],[CHAVE]])</f>
        <v>0</v>
      </c>
      <c r="K811" s="181">
        <f>SUMIFS(tabAtaCessão[QUANTIDADE],tabAtaCessão[CÓDIGO],tabSaldoAta[[#This Row],[CÓDIGO]],tabAtaCessão[ATA],tabSaldoAta[[#This Row],[CHAVE]])</f>
        <v>0</v>
      </c>
      <c r="L811" s="162">
        <f>tabSaldoAta[[#This Row],[ESTIMATIVA]] - tabSaldoAta[[#This Row],[CONSUMO]] - tabSaldoAta[[#This Row],[CESSÃO]]</f>
        <v>4200</v>
      </c>
      <c r="M811" s="92" t="s">
        <v>1551</v>
      </c>
      <c r="N811" s="93">
        <v>43686.708090277774</v>
      </c>
      <c r="O811" s="34" t="s">
        <v>1555</v>
      </c>
    </row>
    <row r="812" spans="1:15" ht="72" hidden="1" x14ac:dyDescent="0.3">
      <c r="A812" s="77">
        <v>119595</v>
      </c>
      <c r="B812" s="83" t="str">
        <f>VLOOKUP(tabSaldoAta[[#This Row],[CÓDIGO]],tabEstimativa[#Data],2,FALSE)</f>
        <v>PAPEL HIGIÊNICO BRANCO, ROLO COM 300 METROS, FOLHA SIMPLES, MASSA UNIFORME, SEM CONTER FUROS, EXTRA LUXO, FIBRA 100% CELULÓSICAS, ROLO MEDINDO 10 CM X 300 M. EMBALADOS EM FARDOS COM PLÁSTICO RESISTENTE CONTENDO 8 ROLOS.
**APRESENTAR AMOSTRA</v>
      </c>
      <c r="C812" s="82" t="s">
        <v>2140</v>
      </c>
      <c r="D812" s="80" t="s">
        <v>2141</v>
      </c>
      <c r="E812" s="81">
        <v>2019</v>
      </c>
      <c r="F812" s="78">
        <v>44082</v>
      </c>
      <c r="G812" s="264">
        <v>12</v>
      </c>
      <c r="H812" s="99">
        <v>330</v>
      </c>
      <c r="I812" s="78">
        <v>43593</v>
      </c>
      <c r="J812" s="181">
        <f>SUMIFS(tabConsumoAta[CONSUMIDO],tabConsumoAta[CÓDIGO],tabSaldoAta[[#This Row],[CÓDIGO]],tabConsumoAta[ATA],tabSaldoAta[[#This Row],[CHAVE]])</f>
        <v>200</v>
      </c>
      <c r="K812" s="181">
        <f>SUMIFS(tabAtaCessão[QUANTIDADE],tabAtaCessão[CÓDIGO],tabSaldoAta[[#This Row],[CÓDIGO]],tabAtaCessão[ATA],tabSaldoAta[[#This Row],[CHAVE]])</f>
        <v>0</v>
      </c>
      <c r="L812" s="162">
        <f>tabSaldoAta[[#This Row],[ESTIMATIVA]] - tabSaldoAta[[#This Row],[CONSUMO]] - tabSaldoAta[[#This Row],[CESSÃO]]</f>
        <v>130</v>
      </c>
      <c r="M812" s="92" t="s">
        <v>1551</v>
      </c>
      <c r="N812" s="93">
        <v>43774.371458333335</v>
      </c>
      <c r="O812" s="34" t="s">
        <v>1555</v>
      </c>
    </row>
    <row r="813" spans="1:15" ht="43.2" hidden="1" x14ac:dyDescent="0.3">
      <c r="A813" s="77">
        <v>119621</v>
      </c>
      <c r="B813" s="83" t="str">
        <f>VLOOKUP(tabSaldoAta[[#This Row],[CÓDIGO]],tabEstimativa[#Data],2,FALSE)</f>
        <v>CHAPA EM MDF ALTO BRILHO - MEDIDAS: 2,75 X 1,86 M X 06 MM DE ESPESSURA. NA COR BRANCO NEVE. O MATERIAL DEVERÁ SER ENTREGUE EM FARDOS LACRADOS E AS CHAPAS PROTEGIDAS COM PELÍCULAS PROTETORAS EM CADA CHAPA.</v>
      </c>
      <c r="C813" s="82" t="s">
        <v>1780</v>
      </c>
      <c r="D813" s="90">
        <v>129</v>
      </c>
      <c r="E813" s="91">
        <v>2019</v>
      </c>
      <c r="F813" s="78">
        <v>43959</v>
      </c>
      <c r="G813" s="264">
        <v>12</v>
      </c>
      <c r="H813" s="99">
        <v>1500</v>
      </c>
      <c r="I813" s="78">
        <v>43392</v>
      </c>
      <c r="J813" s="181">
        <f>SUMIFS(tabConsumoAta[CONSUMIDO],tabConsumoAta[CÓDIGO],tabSaldoAta[[#This Row],[CÓDIGO]],tabConsumoAta[ATA],tabSaldoAta[[#This Row],[CHAVE]])</f>
        <v>1650</v>
      </c>
      <c r="K813" s="181">
        <f>SUMIFS(tabAtaCessão[QUANTIDADE],tabAtaCessão[CÓDIGO],tabSaldoAta[[#This Row],[CÓDIGO]],tabAtaCessão[ATA],tabSaldoAta[[#This Row],[CHAVE]])</f>
        <v>3</v>
      </c>
      <c r="L813" s="162">
        <f>tabSaldoAta[[#This Row],[ESTIMATIVA]] - tabSaldoAta[[#This Row],[CONSUMO]] - tabSaldoAta[[#This Row],[CESSÃO]]</f>
        <v>-153</v>
      </c>
      <c r="M813" s="92" t="s">
        <v>1551</v>
      </c>
      <c r="N813" s="93">
        <v>43684.621898148151</v>
      </c>
      <c r="O813" s="34" t="str">
        <f>"*"</f>
        <v>*</v>
      </c>
    </row>
    <row r="814" spans="1:15" ht="43.2" hidden="1" x14ac:dyDescent="0.3">
      <c r="A814" s="77">
        <v>119621</v>
      </c>
      <c r="B814" s="83" t="str">
        <f>VLOOKUP(tabSaldoAta[[#This Row],[CÓDIGO]],tabEstimativa[#Data],2,FALSE)</f>
        <v>CHAPA EM MDF ALTO BRILHO - MEDIDAS: 2,75 X 1,86 M X 06 MM DE ESPESSURA. NA COR BRANCO NEVE. O MATERIAL DEVERÁ SER ENTREGUE EM FARDOS LACRADOS E AS CHAPAS PROTEGIDAS COM PELÍCULAS PROTETORAS EM CADA CHAPA.</v>
      </c>
      <c r="C814" s="82" t="s">
        <v>3605</v>
      </c>
      <c r="D814" s="80" t="s">
        <v>3606</v>
      </c>
      <c r="E814" s="81">
        <v>2020</v>
      </c>
      <c r="F814" s="78">
        <v>44342</v>
      </c>
      <c r="G814" s="264">
        <v>12</v>
      </c>
      <c r="H814" s="99">
        <v>1500</v>
      </c>
      <c r="I814" s="78">
        <v>43847</v>
      </c>
      <c r="J814" s="181">
        <f>SUMIFS(tabConsumoAta[CONSUMIDO],tabConsumoAta[CÓDIGO],tabSaldoAta[[#This Row],[CÓDIGO]],tabConsumoAta[ATA],tabSaldoAta[[#This Row],[CHAVE]])</f>
        <v>600</v>
      </c>
      <c r="K814" s="181">
        <f>SUMIFS(tabAtaCessão[QUANTIDADE],tabAtaCessão[CÓDIGO],tabSaldoAta[[#This Row],[CÓDIGO]],tabAtaCessão[ATA],tabSaldoAta[[#This Row],[CHAVE]])</f>
        <v>0</v>
      </c>
      <c r="L814" s="162">
        <f>tabSaldoAta[[#This Row],[ESTIMATIVA]] - tabSaldoAta[[#This Row],[CONSUMO]] - tabSaldoAta[[#This Row],[CESSÃO]]</f>
        <v>900</v>
      </c>
      <c r="M814" s="92" t="s">
        <v>1551</v>
      </c>
      <c r="N814" s="93">
        <v>43997.607870370368</v>
      </c>
      <c r="O814" s="34" t="s">
        <v>1555</v>
      </c>
    </row>
    <row r="815" spans="1:15" ht="28.8" hidden="1" x14ac:dyDescent="0.3">
      <c r="A815" s="77">
        <v>119627</v>
      </c>
      <c r="B815" s="83" t="str">
        <f>VLOOKUP(tabSaldoAta[[#This Row],[CÓDIGO]],tabEstimativa[#Data],2,FALSE)</f>
        <v>CABO DE COBRE FLEXIVEL BITOLA 10MM², 6,6/1 KV, ISOLACAO DE PVC 70ºC, COR VERDE - ANTICHAMA - ROLO COM 100 METROS</v>
      </c>
      <c r="C815" s="82" t="s">
        <v>1768</v>
      </c>
      <c r="D815" s="90">
        <v>126</v>
      </c>
      <c r="E815" s="91">
        <v>2019</v>
      </c>
      <c r="F815" s="78">
        <v>43957</v>
      </c>
      <c r="G815" s="264">
        <v>12</v>
      </c>
      <c r="H815" s="99">
        <v>1800</v>
      </c>
      <c r="I815" s="78">
        <v>43454</v>
      </c>
      <c r="J815" s="181">
        <f>SUMIFS(tabConsumoAta[CONSUMIDO],tabConsumoAta[CÓDIGO],tabSaldoAta[[#This Row],[CÓDIGO]],tabConsumoAta[ATA],tabSaldoAta[[#This Row],[CHAVE]])</f>
        <v>2200</v>
      </c>
      <c r="K815" s="181">
        <f>SUMIFS(tabAtaCessão[QUANTIDADE],tabAtaCessão[CÓDIGO],tabSaldoAta[[#This Row],[CÓDIGO]],tabAtaCessão[ATA],tabSaldoAta[[#This Row],[CHAVE]])</f>
        <v>0</v>
      </c>
      <c r="L815" s="162">
        <f>tabSaldoAta[[#This Row],[ESTIMATIVA]] - tabSaldoAta[[#This Row],[CONSUMO]] - tabSaldoAta[[#This Row],[CESSÃO]]</f>
        <v>-400</v>
      </c>
      <c r="M815" s="92" t="s">
        <v>1551</v>
      </c>
      <c r="N815" s="93">
        <v>43684.621898148151</v>
      </c>
      <c r="O815" s="34" t="str">
        <f>"*"</f>
        <v>*</v>
      </c>
    </row>
    <row r="816" spans="1:15" ht="28.8" hidden="1" x14ac:dyDescent="0.3">
      <c r="A816" s="77">
        <v>119628</v>
      </c>
      <c r="B816" s="83" t="str">
        <f>VLOOKUP(tabSaldoAta[[#This Row],[CÓDIGO]],tabEstimativa[#Data],2,FALSE)</f>
        <v>CABO DE COBRE FLEXIVEL BITOLA 25 MM², 0.6/1 KV, ISOLACAO DE PVC 70ºC, COR VERDE - ANTICHAMA 
- ROLO COM 100 METROS</v>
      </c>
      <c r="C816" s="82" t="s">
        <v>1768</v>
      </c>
      <c r="D816" s="90">
        <v>126</v>
      </c>
      <c r="E816" s="91">
        <v>2019</v>
      </c>
      <c r="F816" s="78">
        <v>43957</v>
      </c>
      <c r="G816" s="264">
        <v>12</v>
      </c>
      <c r="H816" s="99">
        <v>500</v>
      </c>
      <c r="I816" s="78">
        <v>43454</v>
      </c>
      <c r="J816" s="181">
        <f>SUMIFS(tabConsumoAta[CONSUMIDO],tabConsumoAta[CÓDIGO],tabSaldoAta[[#This Row],[CÓDIGO]],tabConsumoAta[ATA],tabSaldoAta[[#This Row],[CHAVE]])</f>
        <v>600</v>
      </c>
      <c r="K816" s="181">
        <f>SUMIFS(tabAtaCessão[QUANTIDADE],tabAtaCessão[CÓDIGO],tabSaldoAta[[#This Row],[CÓDIGO]],tabAtaCessão[ATA],tabSaldoAta[[#This Row],[CHAVE]])</f>
        <v>0</v>
      </c>
      <c r="L816" s="162">
        <f>tabSaldoAta[[#This Row],[ESTIMATIVA]] - tabSaldoAta[[#This Row],[CONSUMO]] - tabSaldoAta[[#This Row],[CESSÃO]]</f>
        <v>-100</v>
      </c>
      <c r="M816" s="92" t="s">
        <v>1551</v>
      </c>
      <c r="N816" s="93">
        <v>43684.621898148151</v>
      </c>
      <c r="O816" s="34" t="str">
        <f>"*"</f>
        <v>*</v>
      </c>
    </row>
    <row r="817" spans="1:15" ht="57.6" hidden="1" x14ac:dyDescent="0.3">
      <c r="A817" s="77">
        <v>119810</v>
      </c>
      <c r="B817" s="83" t="str">
        <f>VLOOKUP(tabSaldoAta[[#This Row],[CÓDIGO]],tabEstimativa[#Data],2,FALSE)</f>
        <v>LAMPADA A VAPOR DE SODIO TUBULAR 250W, BASE E-40, 220V, MAXIMA TEMPERATURA NA BASE 250ºC, MAXIMA TEMPERATURA NO BULBO 350ºC, FLUXO LUMINOSO (MINIMO) 25.000 LM, TEMPERATURA DE COR (MINIMA) 1.900K, INDICE DE REPRODUCAO DE COR (INTERVALO) 20 - 40%, VIDA UTIL (MINIMA) DE 30.000 H</v>
      </c>
      <c r="C817" s="82" t="s">
        <v>1698</v>
      </c>
      <c r="D817" s="90">
        <v>2</v>
      </c>
      <c r="E817" s="91">
        <v>2019</v>
      </c>
      <c r="F817" s="78">
        <v>43831</v>
      </c>
      <c r="G817" s="264">
        <v>12</v>
      </c>
      <c r="H817" s="99">
        <v>0</v>
      </c>
      <c r="I817" s="78">
        <v>43473</v>
      </c>
      <c r="J817" s="181">
        <f>SUMIFS(tabConsumoAta[CONSUMIDO],tabConsumoAta[CÓDIGO],tabSaldoAta[[#This Row],[CÓDIGO]],tabConsumoAta[ATA],tabSaldoAta[[#This Row],[CHAVE]])</f>
        <v>0</v>
      </c>
      <c r="K817" s="181">
        <f>SUMIFS(tabAtaCessão[QUANTIDADE],tabAtaCessão[CÓDIGO],tabSaldoAta[[#This Row],[CÓDIGO]],tabAtaCessão[ATA],tabSaldoAta[[#This Row],[CHAVE]])</f>
        <v>0</v>
      </c>
      <c r="L817" s="162">
        <f>tabSaldoAta[[#This Row],[ESTIMATIVA]] - tabSaldoAta[[#This Row],[CONSUMO]] - tabSaldoAta[[#This Row],[CESSÃO]]</f>
        <v>0</v>
      </c>
      <c r="M817" s="92" t="s">
        <v>1551</v>
      </c>
      <c r="N817" s="93">
        <v>43684.621898148151</v>
      </c>
      <c r="O817" s="34" t="str">
        <f>"*"</f>
        <v>*</v>
      </c>
    </row>
    <row r="818" spans="1:15" ht="57.6" hidden="1" x14ac:dyDescent="0.3">
      <c r="A818" s="77">
        <v>119810</v>
      </c>
      <c r="B818" s="83" t="str">
        <f>VLOOKUP(tabSaldoAta[[#This Row],[CÓDIGO]],tabEstimativa[#Data],2,FALSE)</f>
        <v>LAMPADA A VAPOR DE SODIO TUBULAR 250W, BASE E-40, 220V, MAXIMA TEMPERATURA NA BASE 250ºC, MAXIMA TEMPERATURA NO BULBO 350ºC, FLUXO LUMINOSO (MINIMO) 25.000 LM, TEMPERATURA DE COR (MINIMA) 1.900K, INDICE DE REPRODUCAO DE COR (INTERVALO) 20 - 40%, VIDA UTIL (MINIMA) DE 30.000 H</v>
      </c>
      <c r="C818" s="82" t="s">
        <v>3322</v>
      </c>
      <c r="D818" s="80" t="s">
        <v>3323</v>
      </c>
      <c r="E818" s="81">
        <v>2020</v>
      </c>
      <c r="F818" s="78">
        <v>44225</v>
      </c>
      <c r="G818" s="264">
        <v>12</v>
      </c>
      <c r="H818" s="99">
        <v>100</v>
      </c>
      <c r="I818" s="78">
        <v>43762</v>
      </c>
      <c r="J818" s="181">
        <f>SUMIFS(tabConsumoAta[CONSUMIDO],tabConsumoAta[CÓDIGO],tabSaldoAta[[#This Row],[CÓDIGO]],tabConsumoAta[ATA],tabSaldoAta[[#This Row],[CHAVE]])</f>
        <v>0</v>
      </c>
      <c r="K818" s="181">
        <f>SUMIFS(tabAtaCessão[QUANTIDADE],tabAtaCessão[CÓDIGO],tabSaldoAta[[#This Row],[CÓDIGO]],tabAtaCessão[ATA],tabSaldoAta[[#This Row],[CHAVE]])</f>
        <v>0</v>
      </c>
      <c r="L818" s="162">
        <f>tabSaldoAta[[#This Row],[ESTIMATIVA]] - tabSaldoAta[[#This Row],[CONSUMO]] - tabSaldoAta[[#This Row],[CESSÃO]]</f>
        <v>100</v>
      </c>
      <c r="M818" s="92" t="s">
        <v>1551</v>
      </c>
      <c r="N818" s="93">
        <v>43871.34820601852</v>
      </c>
      <c r="O818" s="34" t="s">
        <v>1555</v>
      </c>
    </row>
    <row r="819" spans="1:15" ht="57.6" hidden="1" x14ac:dyDescent="0.3">
      <c r="A819" s="77">
        <v>119811</v>
      </c>
      <c r="B819" s="83" t="str">
        <f>VLOOKUP(tabSaldoAta[[#This Row],[CÓDIGO]],tabEstimativa[#Data],2,FALSE)</f>
        <v>LAMPADA A VAPOR METALICO TUBULAR 250W, BASE E-40, 220V, MAXIMA TEMPERATURA NA BASE 250ºC, MAXIMA TEMPERATURA NO BULBO 550ºC, FLUXO LUMINOSO (MINIMO) 19.000 LM, TEMPERATURA DE COR (MINIMA) 4.500K, INDICE DE REPRODUCAO DE COR (INTERVALO) 60 - 100%, VIDA UTIL (MINIMA) DE 12.000 H</v>
      </c>
      <c r="C819" s="82" t="s">
        <v>1698</v>
      </c>
      <c r="D819" s="90">
        <v>2</v>
      </c>
      <c r="E819" s="91">
        <v>2019</v>
      </c>
      <c r="F819" s="78">
        <v>43831</v>
      </c>
      <c r="G819" s="264">
        <v>12</v>
      </c>
      <c r="H819" s="99">
        <v>470</v>
      </c>
      <c r="I819" s="78">
        <v>43473</v>
      </c>
      <c r="J819" s="181">
        <f>SUMIFS(tabConsumoAta[CONSUMIDO],tabConsumoAta[CÓDIGO],tabSaldoAta[[#This Row],[CÓDIGO]],tabConsumoAta[ATA],tabSaldoAta[[#This Row],[CHAVE]])</f>
        <v>560</v>
      </c>
      <c r="K819" s="181">
        <f>SUMIFS(tabAtaCessão[QUANTIDADE],tabAtaCessão[CÓDIGO],tabSaldoAta[[#This Row],[CÓDIGO]],tabAtaCessão[ATA],tabSaldoAta[[#This Row],[CHAVE]])</f>
        <v>0</v>
      </c>
      <c r="L819" s="162">
        <f>tabSaldoAta[[#This Row],[ESTIMATIVA]] - tabSaldoAta[[#This Row],[CONSUMO]] - tabSaldoAta[[#This Row],[CESSÃO]]</f>
        <v>-90</v>
      </c>
      <c r="M819" s="92" t="s">
        <v>1551</v>
      </c>
      <c r="N819" s="93">
        <v>43684.621898148151</v>
      </c>
      <c r="O819" s="34" t="str">
        <f>"*"</f>
        <v>*</v>
      </c>
    </row>
    <row r="820" spans="1:15" ht="57.6" hidden="1" x14ac:dyDescent="0.3">
      <c r="A820" s="77">
        <v>119811</v>
      </c>
      <c r="B820" s="83" t="str">
        <f>VLOOKUP(tabSaldoAta[[#This Row],[CÓDIGO]],tabEstimativa[#Data],2,FALSE)</f>
        <v>LAMPADA A VAPOR METALICO TUBULAR 250W, BASE E-40, 220V, MAXIMA TEMPERATURA NA BASE 250ºC, MAXIMA TEMPERATURA NO BULBO 550ºC, FLUXO LUMINOSO (MINIMO) 19.000 LM, TEMPERATURA DE COR (MINIMA) 4.500K, INDICE DE REPRODUCAO DE COR (INTERVALO) 60 - 100%, VIDA UTIL (MINIMA) DE 12.000 H</v>
      </c>
      <c r="C820" s="82" t="s">
        <v>3322</v>
      </c>
      <c r="D820" s="80" t="s">
        <v>3323</v>
      </c>
      <c r="E820" s="81">
        <v>2020</v>
      </c>
      <c r="F820" s="78">
        <v>44225</v>
      </c>
      <c r="G820" s="264">
        <v>12</v>
      </c>
      <c r="H820" s="99">
        <v>600</v>
      </c>
      <c r="I820" s="78">
        <v>43762</v>
      </c>
      <c r="J820" s="181">
        <f>SUMIFS(tabConsumoAta[CONSUMIDO],tabConsumoAta[CÓDIGO],tabSaldoAta[[#This Row],[CÓDIGO]],tabConsumoAta[ATA],tabSaldoAta[[#This Row],[CHAVE]])</f>
        <v>0</v>
      </c>
      <c r="K820" s="181">
        <f>SUMIFS(tabAtaCessão[QUANTIDADE],tabAtaCessão[CÓDIGO],tabSaldoAta[[#This Row],[CÓDIGO]],tabAtaCessão[ATA],tabSaldoAta[[#This Row],[CHAVE]])</f>
        <v>0</v>
      </c>
      <c r="L820" s="162">
        <f>tabSaldoAta[[#This Row],[ESTIMATIVA]] - tabSaldoAta[[#This Row],[CONSUMO]] - tabSaldoAta[[#This Row],[CESSÃO]]</f>
        <v>600</v>
      </c>
      <c r="M820" s="92" t="s">
        <v>1551</v>
      </c>
      <c r="N820" s="93">
        <v>43871.34820601852</v>
      </c>
      <c r="O820" s="34" t="s">
        <v>1555</v>
      </c>
    </row>
    <row r="821" spans="1:15" ht="57.6" hidden="1" x14ac:dyDescent="0.3">
      <c r="A821" s="77">
        <v>120477</v>
      </c>
      <c r="B821" s="83" t="str">
        <f>VLOOKUP(tabSaldoAta[[#This Row],[CÓDIGO]],tabEstimativa[#Data],2,FALSE)</f>
        <v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v>
      </c>
      <c r="C821" s="82" t="s">
        <v>1698</v>
      </c>
      <c r="D821" s="90">
        <v>2</v>
      </c>
      <c r="E821" s="91">
        <v>2019</v>
      </c>
      <c r="F821" s="78">
        <v>43831</v>
      </c>
      <c r="G821" s="264">
        <v>12</v>
      </c>
      <c r="H821" s="99">
        <v>120</v>
      </c>
      <c r="I821" s="78">
        <v>43319</v>
      </c>
      <c r="J821" s="181">
        <f>SUMIFS(tabConsumoAta[CONSUMIDO],tabConsumoAta[CÓDIGO],tabSaldoAta[[#This Row],[CÓDIGO]],tabConsumoAta[ATA],tabSaldoAta[[#This Row],[CHAVE]])</f>
        <v>0</v>
      </c>
      <c r="K821" s="181">
        <f>SUMIFS(tabAtaCessão[QUANTIDADE],tabAtaCessão[CÓDIGO],tabSaldoAta[[#This Row],[CÓDIGO]],tabAtaCessão[ATA],tabSaldoAta[[#This Row],[CHAVE]])</f>
        <v>0</v>
      </c>
      <c r="L821" s="162">
        <f>tabSaldoAta[[#This Row],[ESTIMATIVA]] - tabSaldoAta[[#This Row],[CONSUMO]] - tabSaldoAta[[#This Row],[CESSÃO]]</f>
        <v>120</v>
      </c>
      <c r="M821" s="92" t="s">
        <v>1551</v>
      </c>
      <c r="N821" s="93">
        <v>43684.621898148151</v>
      </c>
      <c r="O821" s="34" t="str">
        <f>"*"</f>
        <v>*</v>
      </c>
    </row>
    <row r="822" spans="1:15" ht="57.6" hidden="1" x14ac:dyDescent="0.3">
      <c r="A822" s="77">
        <v>120477</v>
      </c>
      <c r="B822" s="83" t="str">
        <f>VLOOKUP(tabSaldoAta[[#This Row],[CÓDIGO]],tabEstimativa[#Data],2,FALSE)</f>
        <v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v>
      </c>
      <c r="C822" s="82" t="s">
        <v>3322</v>
      </c>
      <c r="D822" s="80" t="s">
        <v>3323</v>
      </c>
      <c r="E822" s="81">
        <v>2020</v>
      </c>
      <c r="F822" s="78">
        <v>44225</v>
      </c>
      <c r="G822" s="264">
        <v>12</v>
      </c>
      <c r="H822" s="99">
        <v>0</v>
      </c>
      <c r="I822" s="78">
        <v>43762</v>
      </c>
      <c r="J822" s="181">
        <f>SUMIFS(tabConsumoAta[CONSUMIDO],tabConsumoAta[CÓDIGO],tabSaldoAta[[#This Row],[CÓDIGO]],tabConsumoAta[ATA],tabSaldoAta[[#This Row],[CHAVE]])</f>
        <v>0</v>
      </c>
      <c r="K822" s="181">
        <f>SUMIFS(tabAtaCessão[QUANTIDADE],tabAtaCessão[CÓDIGO],tabSaldoAta[[#This Row],[CÓDIGO]],tabAtaCessão[ATA],tabSaldoAta[[#This Row],[CHAVE]])</f>
        <v>0</v>
      </c>
      <c r="L822" s="162">
        <f>tabSaldoAta[[#This Row],[ESTIMATIVA]] - tabSaldoAta[[#This Row],[CONSUMO]] - tabSaldoAta[[#This Row],[CESSÃO]]</f>
        <v>0</v>
      </c>
      <c r="M822" s="92" t="s">
        <v>1551</v>
      </c>
      <c r="N822" s="93">
        <v>43861.699745370373</v>
      </c>
      <c r="O822" s="34" t="s">
        <v>1555</v>
      </c>
    </row>
    <row r="823" spans="1:15" hidden="1" x14ac:dyDescent="0.3">
      <c r="A823" s="77">
        <v>120995</v>
      </c>
      <c r="B823" s="83" t="str">
        <f>VLOOKUP(tabSaldoAta[[#This Row],[CÓDIGO]],tabEstimativa[#Data],2,FALSE)</f>
        <v>ELETRODUTO CORRUGADO 1" - COR: AMARELA</v>
      </c>
      <c r="C823" s="82" t="s">
        <v>2343</v>
      </c>
      <c r="D823" s="80" t="s">
        <v>2012</v>
      </c>
      <c r="E823" s="81">
        <v>2020</v>
      </c>
      <c r="F823" s="78">
        <v>44210</v>
      </c>
      <c r="G823" s="264">
        <v>12</v>
      </c>
      <c r="H823" s="99">
        <v>100</v>
      </c>
      <c r="I823" s="78">
        <v>43733</v>
      </c>
      <c r="J823" s="181">
        <f>SUMIFS(tabConsumoAta[CONSUMIDO],tabConsumoAta[CÓDIGO],tabSaldoAta[[#This Row],[CÓDIGO]],tabConsumoAta[ATA],tabSaldoAta[[#This Row],[CHAVE]])</f>
        <v>0</v>
      </c>
      <c r="K823" s="181">
        <f>SUMIFS(tabAtaCessão[QUANTIDADE],tabAtaCessão[CÓDIGO],tabSaldoAta[[#This Row],[CÓDIGO]],tabAtaCessão[ATA],tabSaldoAta[[#This Row],[CHAVE]])</f>
        <v>0</v>
      </c>
      <c r="L823" s="162">
        <f>tabSaldoAta[[#This Row],[ESTIMATIVA]] - tabSaldoAta[[#This Row],[CONSUMO]] - tabSaldoAta[[#This Row],[CESSÃO]]</f>
        <v>100</v>
      </c>
      <c r="M823" s="92" t="s">
        <v>1551</v>
      </c>
      <c r="N823" s="93">
        <v>43850.423009259262</v>
      </c>
      <c r="O823" s="34" t="s">
        <v>1555</v>
      </c>
    </row>
    <row r="824" spans="1:15" ht="43.2" hidden="1" x14ac:dyDescent="0.3">
      <c r="A824" s="77">
        <v>121054</v>
      </c>
      <c r="B824" s="83" t="str">
        <f>VLOOKUP(tabSaldoAta[[#This Row],[CÓDIGO]],tabEstimativa[#Data],2,FALSE)</f>
        <v>TUBO DE FERRO GALVANIZADO DN (DIAMETRO NOMINAL) 3" - DIAMETRO EXTERNO BASICO MINIMO 87,9MM E MAXIMO 89,4MM, ESPESSURA DA PAREDE DE 4MM, CLASSE M - ABNT NBR 5580/02 - BARRA COM 6 METROS.</v>
      </c>
      <c r="C824" s="82" t="s">
        <v>1567</v>
      </c>
      <c r="D824" s="90">
        <v>47</v>
      </c>
      <c r="E824" s="91">
        <v>2019</v>
      </c>
      <c r="F824" s="78">
        <v>43878</v>
      </c>
      <c r="G824" s="264">
        <v>12</v>
      </c>
      <c r="H824" s="99">
        <v>170</v>
      </c>
      <c r="I824" s="78">
        <v>43322</v>
      </c>
      <c r="J824" s="181">
        <f>SUMIFS(tabConsumoAta[CONSUMIDO],tabConsumoAta[CÓDIGO],tabSaldoAta[[#This Row],[CÓDIGO]],tabConsumoAta[ATA],tabSaldoAta[[#This Row],[CHAVE]])</f>
        <v>0</v>
      </c>
      <c r="K824" s="181">
        <f>SUMIFS(tabAtaCessão[QUANTIDADE],tabAtaCessão[CÓDIGO],tabSaldoAta[[#This Row],[CÓDIGO]],tabAtaCessão[ATA],tabSaldoAta[[#This Row],[CHAVE]])</f>
        <v>0</v>
      </c>
      <c r="L824" s="162">
        <f>tabSaldoAta[[#This Row],[ESTIMATIVA]] - tabSaldoAta[[#This Row],[CONSUMO]] - tabSaldoAta[[#This Row],[CESSÃO]]</f>
        <v>170</v>
      </c>
      <c r="M824" s="92" t="s">
        <v>1551</v>
      </c>
      <c r="N824" s="93">
        <v>43684.621898148151</v>
      </c>
      <c r="O824" s="34" t="str">
        <f>"*"</f>
        <v>*</v>
      </c>
    </row>
    <row r="825" spans="1:15" ht="43.2" hidden="1" x14ac:dyDescent="0.3">
      <c r="A825" s="77">
        <v>121126</v>
      </c>
      <c r="B825" s="83" t="str">
        <f>VLOOKUP(tabSaldoAta[[#This Row],[CÓDIGO]],tabEstimativa[#Data],2,FALSE)</f>
        <v>SAPATILHA DESCARTÁVEL (TIPO PRO PÉ) DE COR BRANCA, CONFECCIONADA EM TECIDO NAO TECIDO, 30 G DE GRAMATURA, COM ELASTICO A VOLTA, CONTENDO NA EMBALAGEM DADOS DE IDENTIFICAÇÃO E PROCEDÊNCIA.</v>
      </c>
      <c r="C825" s="82" t="s">
        <v>1784</v>
      </c>
      <c r="D825" s="80" t="s">
        <v>2061</v>
      </c>
      <c r="E825" s="81">
        <v>2019</v>
      </c>
      <c r="F825" s="78">
        <v>43965</v>
      </c>
      <c r="G825" s="264">
        <v>12</v>
      </c>
      <c r="H825" s="99">
        <v>140000</v>
      </c>
      <c r="I825" s="78">
        <v>43216</v>
      </c>
      <c r="J825" s="181">
        <f>SUMIFS(tabConsumoAta[CONSUMIDO],tabConsumoAta[CÓDIGO],tabSaldoAta[[#This Row],[CÓDIGO]],tabConsumoAta[ATA],tabSaldoAta[[#This Row],[CHAVE]])</f>
        <v>80000</v>
      </c>
      <c r="K825" s="181">
        <f>SUMIFS(tabAtaCessão[QUANTIDADE],tabAtaCessão[CÓDIGO],tabSaldoAta[[#This Row],[CÓDIGO]],tabAtaCessão[ATA],tabSaldoAta[[#This Row],[CHAVE]])</f>
        <v>0</v>
      </c>
      <c r="L825" s="162">
        <f>tabSaldoAta[[#This Row],[ESTIMATIVA]] - tabSaldoAta[[#This Row],[CONSUMO]] - tabSaldoAta[[#This Row],[CESSÃO]]</f>
        <v>60000</v>
      </c>
      <c r="M825" s="92" t="s">
        <v>1551</v>
      </c>
      <c r="N825" s="93">
        <v>43686.708090277774</v>
      </c>
      <c r="O825" s="34" t="s">
        <v>1555</v>
      </c>
    </row>
    <row r="826" spans="1:15" ht="57.6" hidden="1" x14ac:dyDescent="0.3">
      <c r="A826" s="77">
        <v>121292</v>
      </c>
      <c r="B826" s="83" t="str">
        <f>VLOOKUP(tabSaldoAta[[#This Row],[CÓDIGO]],tabEstimativa[#Data],2,FALSE)</f>
        <v>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v>
      </c>
      <c r="C826" s="82" t="s">
        <v>1698</v>
      </c>
      <c r="D826" s="90">
        <v>2</v>
      </c>
      <c r="E826" s="91">
        <v>2019</v>
      </c>
      <c r="F826" s="78">
        <v>43831</v>
      </c>
      <c r="G826" s="264">
        <v>12</v>
      </c>
      <c r="H826" s="99">
        <v>200</v>
      </c>
      <c r="I826" s="78">
        <v>43319</v>
      </c>
      <c r="J826" s="181">
        <f>SUMIFS(tabConsumoAta[CONSUMIDO],tabConsumoAta[CÓDIGO],tabSaldoAta[[#This Row],[CÓDIGO]],tabConsumoAta[ATA],tabSaldoAta[[#This Row],[CHAVE]])</f>
        <v>40</v>
      </c>
      <c r="K826" s="181">
        <f>SUMIFS(tabAtaCessão[QUANTIDADE],tabAtaCessão[CÓDIGO],tabSaldoAta[[#This Row],[CÓDIGO]],tabAtaCessão[ATA],tabSaldoAta[[#This Row],[CHAVE]])</f>
        <v>30</v>
      </c>
      <c r="L826" s="162">
        <f>tabSaldoAta[[#This Row],[ESTIMATIVA]] - tabSaldoAta[[#This Row],[CONSUMO]] - tabSaldoAta[[#This Row],[CESSÃO]]</f>
        <v>130</v>
      </c>
      <c r="M826" s="92" t="s">
        <v>1551</v>
      </c>
      <c r="N826" s="93">
        <v>43684.621898148151</v>
      </c>
      <c r="O826" s="34" t="str">
        <f>"*"</f>
        <v>*</v>
      </c>
    </row>
    <row r="827" spans="1:15" hidden="1" x14ac:dyDescent="0.3">
      <c r="A827" s="77">
        <v>122305</v>
      </c>
      <c r="B827" s="83" t="str">
        <f>VLOOKUP(tabSaldoAta[[#This Row],[CÓDIGO]],tabEstimativa[#Data],2,FALSE)</f>
        <v>DISCO DE CORTE 4 1/2" DE DIAMETRO EXTERNO, 1/8 MM DE ESPESSURA E 7/8" DE DIAMETRO DE FURO</v>
      </c>
      <c r="C827" s="82" t="s">
        <v>1722</v>
      </c>
      <c r="D827" s="90">
        <v>16</v>
      </c>
      <c r="E827" s="91">
        <v>2019</v>
      </c>
      <c r="F827" s="78">
        <v>43859</v>
      </c>
      <c r="G827" s="264">
        <v>12</v>
      </c>
      <c r="H827" s="99">
        <v>1100</v>
      </c>
      <c r="I827" s="78">
        <v>43392</v>
      </c>
      <c r="J827" s="181">
        <f>SUMIFS(tabConsumoAta[CONSUMIDO],tabConsumoAta[CÓDIGO],tabSaldoAta[[#This Row],[CÓDIGO]],tabConsumoAta[ATA],tabSaldoAta[[#This Row],[CHAVE]])</f>
        <v>1110</v>
      </c>
      <c r="K827" s="181">
        <f>SUMIFS(tabAtaCessão[QUANTIDADE],tabAtaCessão[CÓDIGO],tabSaldoAta[[#This Row],[CÓDIGO]],tabAtaCessão[ATA],tabSaldoAta[[#This Row],[CHAVE]])</f>
        <v>100</v>
      </c>
      <c r="L827" s="162">
        <f>tabSaldoAta[[#This Row],[ESTIMATIVA]] - tabSaldoAta[[#This Row],[CONSUMO]] - tabSaldoAta[[#This Row],[CESSÃO]]</f>
        <v>-110</v>
      </c>
      <c r="M827" s="92" t="s">
        <v>1551</v>
      </c>
      <c r="N827" s="93">
        <v>43745.350775462961</v>
      </c>
      <c r="O827" s="34" t="str">
        <f>"*"</f>
        <v>*</v>
      </c>
    </row>
    <row r="828" spans="1:15" hidden="1" x14ac:dyDescent="0.3">
      <c r="A828" s="77">
        <v>122305</v>
      </c>
      <c r="B828" s="83" t="str">
        <f>VLOOKUP(tabSaldoAta[[#This Row],[CÓDIGO]],tabEstimativa[#Data],2,FALSE)</f>
        <v>DISCO DE CORTE 4 1/2" DE DIAMETRO EXTERNO, 1/8 MM DE ESPESSURA E 7/8" DE DIAMETRO DE FURO</v>
      </c>
      <c r="C828" s="82" t="s">
        <v>1740</v>
      </c>
      <c r="D828" s="80" t="s">
        <v>2324</v>
      </c>
      <c r="E828" s="81">
        <v>2019</v>
      </c>
      <c r="F828" s="78">
        <v>43889</v>
      </c>
      <c r="G828" s="264">
        <v>12</v>
      </c>
      <c r="H828" s="99">
        <v>2000</v>
      </c>
      <c r="I828" s="78">
        <v>43762</v>
      </c>
      <c r="J828" s="181">
        <f>SUMIFS(tabConsumoAta[CONSUMIDO],tabConsumoAta[CÓDIGO],tabSaldoAta[[#This Row],[CÓDIGO]],tabConsumoAta[ATA],tabSaldoAta[[#This Row],[CHAVE]])</f>
        <v>0</v>
      </c>
      <c r="K828" s="181">
        <f>SUMIFS(tabAtaCessão[QUANTIDADE],tabAtaCessão[CÓDIGO],tabSaldoAta[[#This Row],[CÓDIGO]],tabAtaCessão[ATA],tabSaldoAta[[#This Row],[CHAVE]])</f>
        <v>630</v>
      </c>
      <c r="L828" s="162">
        <f>tabSaldoAta[[#This Row],[ESTIMATIVA]] - tabSaldoAta[[#This Row],[CONSUMO]] - tabSaldoAta[[#This Row],[CESSÃO]]</f>
        <v>1370</v>
      </c>
      <c r="M828" s="92" t="s">
        <v>1551</v>
      </c>
      <c r="N828" s="93">
        <v>43865.568668981483</v>
      </c>
      <c r="O828" s="34" t="s">
        <v>1555</v>
      </c>
    </row>
    <row r="829" spans="1:15" hidden="1" x14ac:dyDescent="0.3">
      <c r="A829" s="77">
        <v>122305</v>
      </c>
      <c r="B829" s="83" t="str">
        <f>VLOOKUP(tabSaldoAta[[#This Row],[CÓDIGO]],tabEstimativa[#Data],2,FALSE)</f>
        <v>DISCO DE CORTE 4 1/2" DE DIAMETRO EXTERNO, 1/8 MM DE ESPESSURA E 7/8" DE DIAMETRO DE FURO</v>
      </c>
      <c r="C829" s="82" t="s">
        <v>3465</v>
      </c>
      <c r="D829" s="80" t="s">
        <v>3466</v>
      </c>
      <c r="E829" s="81">
        <v>2020</v>
      </c>
      <c r="F829" s="78">
        <v>44267</v>
      </c>
      <c r="G829" s="264">
        <v>12</v>
      </c>
      <c r="H829" s="99">
        <v>2000</v>
      </c>
      <c r="I829" s="78">
        <v>43762</v>
      </c>
      <c r="J829" s="181">
        <f>SUMIFS(tabConsumoAta[CONSUMIDO],tabConsumoAta[CÓDIGO],tabSaldoAta[[#This Row],[CÓDIGO]],tabConsumoAta[ATA],tabSaldoAta[[#This Row],[CHAVE]])</f>
        <v>0</v>
      </c>
      <c r="K829" s="181">
        <f>SUMIFS(tabAtaCessão[QUANTIDADE],tabAtaCessão[CÓDIGO],tabSaldoAta[[#This Row],[CÓDIGO]],tabAtaCessão[ATA],tabSaldoAta[[#This Row],[CHAVE]])</f>
        <v>0</v>
      </c>
      <c r="L829" s="162">
        <f>tabSaldoAta[[#This Row],[ESTIMATIVA]] - tabSaldoAta[[#This Row],[CONSUMO]] - tabSaldoAta[[#This Row],[CESSÃO]]</f>
        <v>2000</v>
      </c>
      <c r="M829" s="92" t="s">
        <v>1551</v>
      </c>
      <c r="N829" s="93">
        <v>43903.564791666664</v>
      </c>
      <c r="O829" s="34" t="s">
        <v>1555</v>
      </c>
    </row>
    <row r="830" spans="1:15" ht="28.8" hidden="1" x14ac:dyDescent="0.3">
      <c r="A830" s="77">
        <v>122818</v>
      </c>
      <c r="B830" s="83" t="str">
        <f>VLOOKUP(tabSaldoAta[[#This Row],[CÓDIGO]],tabEstimativa[#Data],2,FALSE)</f>
        <v>PISO DE BORRACHA MODELO I, COR AZUL, ISENTO DE SUBSTANCIAS TOXICAS COM ABSORCAO DE IMPACTOS ANTI DERRAPANTES, NA MEDIDA 335 X255 X20 MM</v>
      </c>
      <c r="C830" s="82" t="s">
        <v>2338</v>
      </c>
      <c r="D830" s="80" t="s">
        <v>2339</v>
      </c>
      <c r="E830" s="81">
        <v>2019</v>
      </c>
      <c r="F830" s="78">
        <v>44182</v>
      </c>
      <c r="G830" s="264">
        <v>12</v>
      </c>
      <c r="H830" s="99">
        <v>5000</v>
      </c>
      <c r="I830" s="78">
        <v>43733</v>
      </c>
      <c r="J830" s="181">
        <f>SUMIFS(tabConsumoAta[CONSUMIDO],tabConsumoAta[CÓDIGO],tabSaldoAta[[#This Row],[CÓDIGO]],tabConsumoAta[ATA],tabSaldoAta[[#This Row],[CHAVE]])</f>
        <v>2000</v>
      </c>
      <c r="K830" s="181">
        <f>SUMIFS(tabAtaCessão[QUANTIDADE],tabAtaCessão[CÓDIGO],tabSaldoAta[[#This Row],[CÓDIGO]],tabAtaCessão[ATA],tabSaldoAta[[#This Row],[CHAVE]])</f>
        <v>0</v>
      </c>
      <c r="L830" s="162">
        <f>tabSaldoAta[[#This Row],[ESTIMATIVA]] - tabSaldoAta[[#This Row],[CONSUMO]] - tabSaldoAta[[#This Row],[CESSÃO]]</f>
        <v>3000</v>
      </c>
      <c r="M830" s="92" t="s">
        <v>1551</v>
      </c>
      <c r="N830" s="93">
        <v>43826.674386574072</v>
      </c>
      <c r="O830" s="34" t="s">
        <v>1555</v>
      </c>
    </row>
    <row r="831" spans="1:15" ht="57.6" hidden="1" x14ac:dyDescent="0.3">
      <c r="A831" s="77">
        <v>123131</v>
      </c>
      <c r="B831" s="83" t="str">
        <f>VLOOKUP(tabSaldoAta[[#This Row],[CÓDIGO]],tabEstimativa[#Data],2,FALSE)</f>
        <v>PERFIL GUIA SUPERIOR 0,50 M DE ALTURA X 0,50 M DE LARGURA DE CIMA X 0,25 M DE LARGURA DE BAIXO X 0,8 DE BERAL, CHAPA 16 - BARRA COM 3 METROS
ESPESSURA MÍNIMA DE 1,2 MM</v>
      </c>
      <c r="C831" s="82" t="s">
        <v>1959</v>
      </c>
      <c r="D831" s="80" t="s">
        <v>2001</v>
      </c>
      <c r="E831" s="81">
        <v>2019</v>
      </c>
      <c r="F831" s="78">
        <v>44005</v>
      </c>
      <c r="G831" s="264">
        <v>12</v>
      </c>
      <c r="H831" s="99">
        <v>800</v>
      </c>
      <c r="I831" s="78">
        <v>43418</v>
      </c>
      <c r="J831" s="181">
        <f>SUMIFS(tabConsumoAta[CONSUMIDO],tabConsumoAta[CÓDIGO],tabSaldoAta[[#This Row],[CÓDIGO]],tabConsumoAta[ATA],tabSaldoAta[[#This Row],[CHAVE]])</f>
        <v>0</v>
      </c>
      <c r="K831" s="181">
        <f>SUMIFS(tabAtaCessão[QUANTIDADE],tabAtaCessão[CÓDIGO],tabSaldoAta[[#This Row],[CÓDIGO]],tabAtaCessão[ATA],tabSaldoAta[[#This Row],[CHAVE]])</f>
        <v>0</v>
      </c>
      <c r="L831" s="162">
        <f>tabSaldoAta[[#This Row],[ESTIMATIVA]] - tabSaldoAta[[#This Row],[CONSUMO]] - tabSaldoAta[[#This Row],[CESSÃO]]</f>
        <v>800</v>
      </c>
      <c r="M831" s="92" t="s">
        <v>1551</v>
      </c>
      <c r="N831" s="93">
        <v>43685.353101851855</v>
      </c>
      <c r="O831" s="34" t="s">
        <v>1555</v>
      </c>
    </row>
    <row r="832" spans="1:15" ht="57.6" hidden="1" x14ac:dyDescent="0.3">
      <c r="A832" s="77">
        <v>123132</v>
      </c>
      <c r="B832" s="83" t="str">
        <f>VLOOKUP(tabSaldoAta[[#This Row],[CÓDIGO]],tabEstimativa[#Data],2,FALSE)</f>
        <v>PERFIL GUIA INFERIOR - MEDIDAS: 100 CM DE LARGURA TOTAL X 2,5 CM DE ALTURA, CHAPA 16 - BARRA COM 3 METROS
ESPESSURA MÍNIMA DE 1,2 MM</v>
      </c>
      <c r="C832" s="82" t="s">
        <v>1959</v>
      </c>
      <c r="D832" s="80" t="s">
        <v>2001</v>
      </c>
      <c r="E832" s="81">
        <v>2019</v>
      </c>
      <c r="F832" s="78">
        <v>44005</v>
      </c>
      <c r="G832" s="264">
        <v>12</v>
      </c>
      <c r="H832" s="99">
        <v>600</v>
      </c>
      <c r="I832" s="78">
        <v>43418</v>
      </c>
      <c r="J832" s="181">
        <f>SUMIFS(tabConsumoAta[CONSUMIDO],tabConsumoAta[CÓDIGO],tabSaldoAta[[#This Row],[CÓDIGO]],tabConsumoAta[ATA],tabSaldoAta[[#This Row],[CHAVE]])</f>
        <v>0</v>
      </c>
      <c r="K832" s="181">
        <f>SUMIFS(tabAtaCessão[QUANTIDADE],tabAtaCessão[CÓDIGO],tabSaldoAta[[#This Row],[CÓDIGO]],tabAtaCessão[ATA],tabSaldoAta[[#This Row],[CHAVE]])</f>
        <v>0</v>
      </c>
      <c r="L832" s="162">
        <f>tabSaldoAta[[#This Row],[ESTIMATIVA]] - tabSaldoAta[[#This Row],[CONSUMO]] - tabSaldoAta[[#This Row],[CESSÃO]]</f>
        <v>600</v>
      </c>
      <c r="M832" s="92" t="s">
        <v>1551</v>
      </c>
      <c r="N832" s="93">
        <v>43685.353101851855</v>
      </c>
      <c r="O832" s="34" t="s">
        <v>1555</v>
      </c>
    </row>
    <row r="833" spans="1:15" ht="57.6" hidden="1" x14ac:dyDescent="0.3">
      <c r="A833" s="77">
        <v>123133</v>
      </c>
      <c r="B833" s="83" t="str">
        <f>VLOOKUP(tabSaldoAta[[#This Row],[CÓDIGO]],tabEstimativa[#Data],2,FALSE)</f>
        <v>PERFIL TAMPA GUIA SUPERIOR 0,50 M DE LARGURA COM UMA DOBRA DE 0,10 MM, CHAPA 16 - BARRA COM 3 METROS
ESPESSURA MÍNIMA DE 1,2 MM</v>
      </c>
      <c r="C833" s="82" t="s">
        <v>1959</v>
      </c>
      <c r="D833" s="80" t="s">
        <v>2001</v>
      </c>
      <c r="E833" s="81">
        <v>2019</v>
      </c>
      <c r="F833" s="78">
        <v>44005</v>
      </c>
      <c r="G833" s="264">
        <v>12</v>
      </c>
      <c r="H833" s="99">
        <v>600</v>
      </c>
      <c r="I833" s="78">
        <v>43418</v>
      </c>
      <c r="J833" s="181">
        <f>SUMIFS(tabConsumoAta[CONSUMIDO],tabConsumoAta[CÓDIGO],tabSaldoAta[[#This Row],[CÓDIGO]],tabConsumoAta[ATA],tabSaldoAta[[#This Row],[CHAVE]])</f>
        <v>0</v>
      </c>
      <c r="K833" s="181">
        <f>SUMIFS(tabAtaCessão[QUANTIDADE],tabAtaCessão[CÓDIGO],tabSaldoAta[[#This Row],[CÓDIGO]],tabAtaCessão[ATA],tabSaldoAta[[#This Row],[CHAVE]])</f>
        <v>0</v>
      </c>
      <c r="L833" s="162">
        <f>tabSaldoAta[[#This Row],[ESTIMATIVA]] - tabSaldoAta[[#This Row],[CONSUMO]] - tabSaldoAta[[#This Row],[CESSÃO]]</f>
        <v>600</v>
      </c>
      <c r="M833" s="92" t="s">
        <v>1551</v>
      </c>
      <c r="N833" s="93">
        <v>43685.362974537034</v>
      </c>
      <c r="O833" s="34" t="s">
        <v>1555</v>
      </c>
    </row>
    <row r="834" spans="1:15" hidden="1" x14ac:dyDescent="0.3">
      <c r="A834" s="77">
        <v>123146</v>
      </c>
      <c r="B834" s="83" t="str">
        <f>VLOOKUP(tabSaldoAta[[#This Row],[CÓDIGO]],tabEstimativa[#Data],2,FALSE)</f>
        <v>CIMENTO COLANTE - SACO COM 20 KG (PARA USO INTERNO E EXTERNO)</v>
      </c>
      <c r="C834" s="82" t="s">
        <v>1959</v>
      </c>
      <c r="D834" s="90">
        <v>154</v>
      </c>
      <c r="E834" s="91">
        <v>2019</v>
      </c>
      <c r="F834" s="78">
        <v>44005</v>
      </c>
      <c r="G834" s="264">
        <v>12</v>
      </c>
      <c r="H834" s="99">
        <v>3200</v>
      </c>
      <c r="I834" s="78">
        <v>43319</v>
      </c>
      <c r="J834" s="181">
        <f>SUMIFS(tabConsumoAta[CONSUMIDO],tabConsumoAta[CÓDIGO],tabSaldoAta[[#This Row],[CÓDIGO]],tabConsumoAta[ATA],tabSaldoAta[[#This Row],[CHAVE]])</f>
        <v>4150</v>
      </c>
      <c r="K834" s="181">
        <f>SUMIFS(tabAtaCessão[QUANTIDADE],tabAtaCessão[CÓDIGO],tabSaldoAta[[#This Row],[CÓDIGO]],tabAtaCessão[ATA],tabSaldoAta[[#This Row],[CHAVE]])</f>
        <v>30</v>
      </c>
      <c r="L834" s="162">
        <f>tabSaldoAta[[#This Row],[ESTIMATIVA]] - tabSaldoAta[[#This Row],[CONSUMO]] - tabSaldoAta[[#This Row],[CESSÃO]]</f>
        <v>-980</v>
      </c>
      <c r="M834" s="92" t="s">
        <v>1551</v>
      </c>
      <c r="N834" s="93">
        <v>43684.621898148151</v>
      </c>
      <c r="O834" s="34" t="str">
        <f>"*"</f>
        <v>*</v>
      </c>
    </row>
    <row r="835" spans="1:15" hidden="1" x14ac:dyDescent="0.3">
      <c r="A835" s="77">
        <v>123371</v>
      </c>
      <c r="B835" s="83" t="str">
        <f>VLOOKUP(tabSaldoAta[[#This Row],[CÓDIGO]],tabEstimativa[#Data],2,FALSE)</f>
        <v xml:space="preserve">CABO DE COBRE FLEXIVEL BITOLA 120 MM2 , ISOLACAO 0,6/1 KV, COR PRETA - ANTICHAMA </v>
      </c>
      <c r="C835" s="82" t="s">
        <v>1768</v>
      </c>
      <c r="D835" s="90">
        <v>126</v>
      </c>
      <c r="E835" s="91">
        <v>2019</v>
      </c>
      <c r="F835" s="78">
        <v>43957</v>
      </c>
      <c r="G835" s="264">
        <v>12</v>
      </c>
      <c r="H835" s="99">
        <v>400</v>
      </c>
      <c r="I835" s="78">
        <v>43454</v>
      </c>
      <c r="J835" s="181">
        <f>SUMIFS(tabConsumoAta[CONSUMIDO],tabConsumoAta[CÓDIGO],tabSaldoAta[[#This Row],[CÓDIGO]],tabConsumoAta[ATA],tabSaldoAta[[#This Row],[CHAVE]])</f>
        <v>200</v>
      </c>
      <c r="K835" s="181">
        <f>SUMIFS(tabAtaCessão[QUANTIDADE],tabAtaCessão[CÓDIGO],tabSaldoAta[[#This Row],[CÓDIGO]],tabAtaCessão[ATA],tabSaldoAta[[#This Row],[CHAVE]])</f>
        <v>0</v>
      </c>
      <c r="L835" s="162">
        <f>tabSaldoAta[[#This Row],[ESTIMATIVA]] - tabSaldoAta[[#This Row],[CONSUMO]] - tabSaldoAta[[#This Row],[CESSÃO]]</f>
        <v>200</v>
      </c>
      <c r="M835" s="92" t="s">
        <v>1551</v>
      </c>
      <c r="N835" s="93">
        <v>43684.621898148151</v>
      </c>
      <c r="O835" s="34" t="str">
        <f>"*"</f>
        <v>*</v>
      </c>
    </row>
    <row r="836" spans="1:15" hidden="1" x14ac:dyDescent="0.3">
      <c r="A836" s="77">
        <v>123373</v>
      </c>
      <c r="B836" s="83" t="str">
        <f>VLOOKUP(tabSaldoAta[[#This Row],[CÓDIGO]],tabEstimativa[#Data],2,FALSE)</f>
        <v xml:space="preserve">CABO DE COBRE FLEXIVEL BITOLA 95 MM2 , ISOLACAO 0,6/1 KV, COR PRETA - ANTICHAMA </v>
      </c>
      <c r="C836" s="82" t="s">
        <v>1768</v>
      </c>
      <c r="D836" s="90">
        <v>126</v>
      </c>
      <c r="E836" s="91">
        <v>2019</v>
      </c>
      <c r="F836" s="78">
        <v>43957</v>
      </c>
      <c r="G836" s="264">
        <v>12</v>
      </c>
      <c r="H836" s="99">
        <v>1400</v>
      </c>
      <c r="I836" s="78">
        <v>43454</v>
      </c>
      <c r="J836" s="181">
        <f>SUMIFS(tabConsumoAta[CONSUMIDO],tabConsumoAta[CÓDIGO],tabSaldoAta[[#This Row],[CÓDIGO]],tabConsumoAta[ATA],tabSaldoAta[[#This Row],[CHAVE]])</f>
        <v>900</v>
      </c>
      <c r="K836" s="181">
        <f>SUMIFS(tabAtaCessão[QUANTIDADE],tabAtaCessão[CÓDIGO],tabSaldoAta[[#This Row],[CÓDIGO]],tabAtaCessão[ATA],tabSaldoAta[[#This Row],[CHAVE]])</f>
        <v>0</v>
      </c>
      <c r="L836" s="162">
        <f>tabSaldoAta[[#This Row],[ESTIMATIVA]] - tabSaldoAta[[#This Row],[CONSUMO]] - tabSaldoAta[[#This Row],[CESSÃO]]</f>
        <v>500</v>
      </c>
      <c r="M836" s="92" t="s">
        <v>1551</v>
      </c>
      <c r="N836" s="93">
        <v>43684.621898148151</v>
      </c>
      <c r="O836" s="34" t="str">
        <f>"*"</f>
        <v>*</v>
      </c>
    </row>
    <row r="837" spans="1:15" hidden="1" x14ac:dyDescent="0.3">
      <c r="A837" s="77">
        <v>124241</v>
      </c>
      <c r="B837" s="83" t="e">
        <f>VLOOKUP(tabSaldoAta[[#This Row],[CÓDIGO]],tabEstimativa[#Data],2,FALSE)</f>
        <v>#N/A</v>
      </c>
      <c r="C837" s="82" t="s">
        <v>1663</v>
      </c>
      <c r="D837" s="90">
        <v>228</v>
      </c>
      <c r="E837" s="91">
        <v>2018</v>
      </c>
      <c r="F837" s="78">
        <v>43787</v>
      </c>
      <c r="G837" s="264">
        <v>12</v>
      </c>
      <c r="H837" s="99">
        <v>100</v>
      </c>
      <c r="I837" s="78">
        <v>43307</v>
      </c>
      <c r="J837" s="181">
        <f>SUMIFS(tabConsumoAta[CONSUMIDO],tabConsumoAta[CÓDIGO],tabSaldoAta[[#This Row],[CÓDIGO]],tabConsumoAta[ATA],tabSaldoAta[[#This Row],[CHAVE]])</f>
        <v>80</v>
      </c>
      <c r="K837" s="181">
        <f>SUMIFS(tabAtaCessão[QUANTIDADE],tabAtaCessão[CÓDIGO],tabSaldoAta[[#This Row],[CÓDIGO]],tabAtaCessão[ATA],tabSaldoAta[[#This Row],[CHAVE]])</f>
        <v>0</v>
      </c>
      <c r="L837" s="162">
        <f>tabSaldoAta[[#This Row],[ESTIMATIVA]] - tabSaldoAta[[#This Row],[CONSUMO]] - tabSaldoAta[[#This Row],[CESSÃO]]</f>
        <v>20</v>
      </c>
      <c r="M837" s="92" t="s">
        <v>1551</v>
      </c>
      <c r="N837" s="93">
        <v>43684.621898148151</v>
      </c>
      <c r="O837" s="34" t="str">
        <f>"*"</f>
        <v>*</v>
      </c>
    </row>
    <row r="838" spans="1:15" ht="28.8" hidden="1" x14ac:dyDescent="0.3">
      <c r="A838" s="77">
        <v>124261</v>
      </c>
      <c r="B838" s="83" t="str">
        <f>VLOOKUP(tabSaldoAta[[#This Row],[CÓDIGO]],tabEstimativa[#Data],2,FALSE)</f>
        <v xml:space="preserve">PAPEL CAMURCA - 60 X 40 CM - AZUL              CLARO    COR VIVA, VIBRANTE, UNIFORME E SEM MANCHAS (VARIACAO +/- 5 CM). </v>
      </c>
      <c r="C838" s="82" t="s">
        <v>1570</v>
      </c>
      <c r="D838" s="127" t="s">
        <v>2085</v>
      </c>
      <c r="E838" s="128">
        <v>2019</v>
      </c>
      <c r="F838" s="78">
        <v>43922</v>
      </c>
      <c r="G838" s="264">
        <v>12</v>
      </c>
      <c r="H838" s="129">
        <v>15000</v>
      </c>
      <c r="I838" s="78">
        <v>43454</v>
      </c>
      <c r="J838" s="181">
        <f>SUMIFS(tabConsumoAta[CONSUMIDO],tabConsumoAta[CÓDIGO],tabSaldoAta[[#This Row],[CÓDIGO]],tabConsumoAta[ATA],tabSaldoAta[[#This Row],[CHAVE]])</f>
        <v>5000</v>
      </c>
      <c r="K838" s="181">
        <f>SUMIFS(tabAtaCessão[QUANTIDADE],tabAtaCessão[CÓDIGO],tabSaldoAta[[#This Row],[CÓDIGO]],tabAtaCessão[ATA],tabSaldoAta[[#This Row],[CHAVE]])</f>
        <v>0</v>
      </c>
      <c r="L838" s="162">
        <f>tabSaldoAta[[#This Row],[ESTIMATIVA]] - tabSaldoAta[[#This Row],[CONSUMO]] - tabSaldoAta[[#This Row],[CESSÃO]]</f>
        <v>10000</v>
      </c>
      <c r="M838" s="130" t="s">
        <v>1551</v>
      </c>
      <c r="N838" s="131">
        <v>43699.460138888891</v>
      </c>
      <c r="O838" s="34" t="s">
        <v>1555</v>
      </c>
    </row>
    <row r="839" spans="1:15" ht="28.8" hidden="1" x14ac:dyDescent="0.3">
      <c r="A839" s="77">
        <v>124261</v>
      </c>
      <c r="B839" s="83" t="str">
        <f>VLOOKUP(tabSaldoAta[[#This Row],[CÓDIGO]],tabEstimativa[#Data],2,FALSE)</f>
        <v xml:space="preserve">PAPEL CAMURCA - 60 X 40 CM - AZUL              CLARO    COR VIVA, VIBRANTE, UNIFORME E SEM MANCHAS (VARIACAO +/- 5 CM). </v>
      </c>
      <c r="C839" s="82" t="s">
        <v>3533</v>
      </c>
      <c r="D839" s="80" t="s">
        <v>3534</v>
      </c>
      <c r="E839" s="81">
        <v>2020</v>
      </c>
      <c r="F839" s="78">
        <v>44309</v>
      </c>
      <c r="G839" s="264">
        <v>12</v>
      </c>
      <c r="H839" s="99">
        <v>10000</v>
      </c>
      <c r="I839" s="78">
        <v>43818</v>
      </c>
      <c r="J839" s="181">
        <f>SUMIFS(tabConsumoAta[CONSUMIDO],tabConsumoAta[CÓDIGO],tabSaldoAta[[#This Row],[CÓDIGO]],tabConsumoAta[ATA],tabSaldoAta[[#This Row],[CHAVE]])</f>
        <v>5000</v>
      </c>
      <c r="K839" s="181">
        <f>SUMIFS(tabAtaCessão[QUANTIDADE],tabAtaCessão[CÓDIGO],tabSaldoAta[[#This Row],[CÓDIGO]],tabAtaCessão[ATA],tabSaldoAta[[#This Row],[CHAVE]])</f>
        <v>0</v>
      </c>
      <c r="L839" s="162">
        <f>tabSaldoAta[[#This Row],[ESTIMATIVA]] - tabSaldoAta[[#This Row],[CONSUMO]] - tabSaldoAta[[#This Row],[CESSÃO]]</f>
        <v>5000</v>
      </c>
      <c r="M839" s="92" t="s">
        <v>1551</v>
      </c>
      <c r="N839" s="93">
        <v>43955.326805555553</v>
      </c>
      <c r="O839" s="34" t="s">
        <v>1555</v>
      </c>
    </row>
    <row r="840" spans="1:15" hidden="1" x14ac:dyDescent="0.3">
      <c r="A840" s="77">
        <v>124335</v>
      </c>
      <c r="B840" s="83" t="e">
        <f>VLOOKUP(tabSaldoAta[[#This Row],[CÓDIGO]],tabEstimativa[#Data],2,FALSE)</f>
        <v>#N/A</v>
      </c>
      <c r="C840" s="82" t="s">
        <v>1768</v>
      </c>
      <c r="D840" s="90">
        <v>126</v>
      </c>
      <c r="E840" s="91">
        <v>2019</v>
      </c>
      <c r="F840" s="78">
        <v>43957</v>
      </c>
      <c r="G840" s="264">
        <v>12</v>
      </c>
      <c r="H840" s="99">
        <v>180</v>
      </c>
      <c r="I840" s="78">
        <v>43319</v>
      </c>
      <c r="J840" s="181">
        <f>SUMIFS(tabConsumoAta[CONSUMIDO],tabConsumoAta[CÓDIGO],tabSaldoAta[[#This Row],[CÓDIGO]],tabConsumoAta[ATA],tabSaldoAta[[#This Row],[CHAVE]])</f>
        <v>180</v>
      </c>
      <c r="K840" s="181">
        <f>SUMIFS(tabAtaCessão[QUANTIDADE],tabAtaCessão[CÓDIGO],tabSaldoAta[[#This Row],[CÓDIGO]],tabAtaCessão[ATA],tabSaldoAta[[#This Row],[CHAVE]])</f>
        <v>0</v>
      </c>
      <c r="L840" s="162">
        <f>tabSaldoAta[[#This Row],[ESTIMATIVA]] - tabSaldoAta[[#This Row],[CONSUMO]] - tabSaldoAta[[#This Row],[CESSÃO]]</f>
        <v>0</v>
      </c>
      <c r="M840" s="92" t="s">
        <v>1551</v>
      </c>
      <c r="N840" s="93">
        <v>43684.621898148151</v>
      </c>
      <c r="O840" s="34" t="str">
        <f>"*"</f>
        <v>*</v>
      </c>
    </row>
    <row r="841" spans="1:15" hidden="1" x14ac:dyDescent="0.3">
      <c r="A841" s="77">
        <v>124980</v>
      </c>
      <c r="B841" s="83" t="str">
        <f>VLOOKUP(tabSaldoAta[[#This Row],[CÓDIGO]],tabEstimativa[#Data],2,FALSE)</f>
        <v>CABO DE COBRE FLEXIVEL, BITOLA 35,0MM2, 1KV,  ISOLACAO DE PVC 70ºC, COR AZUL CLARO- ANTICHAMA</v>
      </c>
      <c r="C841" s="82" t="s">
        <v>1768</v>
      </c>
      <c r="D841" s="80" t="s">
        <v>2208</v>
      </c>
      <c r="E841" s="81">
        <v>2019</v>
      </c>
      <c r="F841" s="78">
        <v>43957</v>
      </c>
      <c r="G841" s="264">
        <v>12</v>
      </c>
      <c r="H841" s="99">
        <v>200</v>
      </c>
      <c r="I841" s="78">
        <v>43454</v>
      </c>
      <c r="J841" s="181">
        <f>SUMIFS(tabConsumoAta[CONSUMIDO],tabConsumoAta[CÓDIGO],tabSaldoAta[[#This Row],[CÓDIGO]],tabConsumoAta[ATA],tabSaldoAta[[#This Row],[CHAVE]])</f>
        <v>200</v>
      </c>
      <c r="K841" s="181">
        <f>SUMIFS(tabAtaCessão[QUANTIDADE],tabAtaCessão[CÓDIGO],tabSaldoAta[[#This Row],[CÓDIGO]],tabAtaCessão[ATA],tabSaldoAta[[#This Row],[CHAVE]])</f>
        <v>0</v>
      </c>
      <c r="L841" s="162">
        <f>tabSaldoAta[[#This Row],[ESTIMATIVA]] - tabSaldoAta[[#This Row],[CONSUMO]] - tabSaldoAta[[#This Row],[CESSÃO]]</f>
        <v>0</v>
      </c>
      <c r="M841" s="92" t="s">
        <v>1551</v>
      </c>
      <c r="N841" s="93">
        <v>43767.393136574072</v>
      </c>
      <c r="O841" s="34" t="s">
        <v>1555</v>
      </c>
    </row>
    <row r="842" spans="1:15" hidden="1" x14ac:dyDescent="0.3">
      <c r="A842" s="77">
        <v>125173</v>
      </c>
      <c r="B842" s="83" t="str">
        <f>VLOOKUP(tabSaldoAta[[#This Row],[CÓDIGO]],tabEstimativa[#Data],2,FALSE)</f>
        <v>LUVA DE REDUCAO DE ESGOTO 2" X 1.1/2</v>
      </c>
      <c r="C842" s="82" t="s">
        <v>1663</v>
      </c>
      <c r="D842" s="90">
        <v>228</v>
      </c>
      <c r="E842" s="91">
        <v>2018</v>
      </c>
      <c r="F842" s="78">
        <v>43787</v>
      </c>
      <c r="G842" s="264">
        <v>12</v>
      </c>
      <c r="H842" s="99">
        <v>60</v>
      </c>
      <c r="I842" s="78">
        <v>43307</v>
      </c>
      <c r="J842" s="181">
        <f>SUMIFS(tabConsumoAta[CONSUMIDO],tabConsumoAta[CÓDIGO],tabSaldoAta[[#This Row],[CÓDIGO]],tabConsumoAta[ATA],tabSaldoAta[[#This Row],[CHAVE]])</f>
        <v>0</v>
      </c>
      <c r="K842" s="181">
        <f>SUMIFS(tabAtaCessão[QUANTIDADE],tabAtaCessão[CÓDIGO],tabSaldoAta[[#This Row],[CÓDIGO]],tabAtaCessão[ATA],tabSaldoAta[[#This Row],[CHAVE]])</f>
        <v>0</v>
      </c>
      <c r="L842" s="162">
        <f>tabSaldoAta[[#This Row],[ESTIMATIVA]] - tabSaldoAta[[#This Row],[CONSUMO]] - tabSaldoAta[[#This Row],[CESSÃO]]</f>
        <v>60</v>
      </c>
      <c r="M842" s="92" t="s">
        <v>1551</v>
      </c>
      <c r="N842" s="93">
        <v>43684.621898148151</v>
      </c>
      <c r="O842" s="34" t="str">
        <f>"*"</f>
        <v>*</v>
      </c>
    </row>
    <row r="843" spans="1:15" hidden="1" x14ac:dyDescent="0.3">
      <c r="A843" s="77">
        <v>125173</v>
      </c>
      <c r="B843" s="83" t="str">
        <f>VLOOKUP(tabSaldoAta[[#This Row],[CÓDIGO]],tabEstimativa[#Data],2,FALSE)</f>
        <v>LUVA DE REDUCAO DE ESGOTO 2" X 1.1/2</v>
      </c>
      <c r="C843" s="82" t="s">
        <v>3514</v>
      </c>
      <c r="D843" s="80" t="s">
        <v>3518</v>
      </c>
      <c r="E843" s="81">
        <v>2020</v>
      </c>
      <c r="F843" s="78">
        <v>44286</v>
      </c>
      <c r="G843" s="264">
        <v>12</v>
      </c>
      <c r="H843" s="99">
        <v>100</v>
      </c>
      <c r="I843" s="78">
        <v>43677</v>
      </c>
      <c r="J843" s="181">
        <f>SUMIFS(tabConsumoAta[CONSUMIDO],tabConsumoAta[CÓDIGO],tabSaldoAta[[#This Row],[CÓDIGO]],tabConsumoAta[ATA],tabSaldoAta[[#This Row],[CHAVE]])</f>
        <v>100</v>
      </c>
      <c r="K843" s="181">
        <f>SUMIFS(tabAtaCessão[QUANTIDADE],tabAtaCessão[CÓDIGO],tabSaldoAta[[#This Row],[CÓDIGO]],tabAtaCessão[ATA],tabSaldoAta[[#This Row],[CHAVE]])</f>
        <v>0</v>
      </c>
      <c r="L843" s="162">
        <f>tabSaldoAta[[#This Row],[ESTIMATIVA]] - tabSaldoAta[[#This Row],[CONSUMO]] - tabSaldoAta[[#This Row],[CESSÃO]]</f>
        <v>0</v>
      </c>
      <c r="M843" s="92" t="s">
        <v>1551</v>
      </c>
      <c r="N843" s="93">
        <v>43948.410636574074</v>
      </c>
      <c r="O843" s="34" t="s">
        <v>1555</v>
      </c>
    </row>
    <row r="844" spans="1:15" hidden="1" x14ac:dyDescent="0.3">
      <c r="A844" s="77">
        <v>125262</v>
      </c>
      <c r="B844" s="83" t="str">
        <f>VLOOKUP(tabSaldoAta[[#This Row],[CÓDIGO]],tabEstimativa[#Data],2,FALSE)</f>
        <v>PISO DE BORRACHA MODELO I, COR: AMARELO, NA MEDIDA 335 X 255 X 20 MM.</v>
      </c>
      <c r="C844" s="82" t="s">
        <v>2338</v>
      </c>
      <c r="D844" s="80" t="s">
        <v>2339</v>
      </c>
      <c r="E844" s="81">
        <v>2019</v>
      </c>
      <c r="F844" s="78">
        <v>44182</v>
      </c>
      <c r="G844" s="264">
        <v>12</v>
      </c>
      <c r="H844" s="99">
        <v>5000</v>
      </c>
      <c r="I844" s="78">
        <v>43733</v>
      </c>
      <c r="J844" s="181">
        <f>SUMIFS(tabConsumoAta[CONSUMIDO],tabConsumoAta[CÓDIGO],tabSaldoAta[[#This Row],[CÓDIGO]],tabConsumoAta[ATA],tabSaldoAta[[#This Row],[CHAVE]])</f>
        <v>2000</v>
      </c>
      <c r="K844" s="181">
        <f>SUMIFS(tabAtaCessão[QUANTIDADE],tabAtaCessão[CÓDIGO],tabSaldoAta[[#This Row],[CÓDIGO]],tabAtaCessão[ATA],tabSaldoAta[[#This Row],[CHAVE]])</f>
        <v>0</v>
      </c>
      <c r="L844" s="162">
        <f>tabSaldoAta[[#This Row],[ESTIMATIVA]] - tabSaldoAta[[#This Row],[CONSUMO]] - tabSaldoAta[[#This Row],[CESSÃO]]</f>
        <v>3000</v>
      </c>
      <c r="M844" s="92" t="s">
        <v>1551</v>
      </c>
      <c r="N844" s="93">
        <v>43826.674386574072</v>
      </c>
      <c r="O844" s="34" t="s">
        <v>1555</v>
      </c>
    </row>
    <row r="845" spans="1:15" ht="201.6" hidden="1" x14ac:dyDescent="0.3">
      <c r="A845" s="77">
        <v>125641</v>
      </c>
      <c r="B845" s="83" t="str">
        <f>VLOOKUP(tabSaldoAta[[#This Row],[CÓDIGO]],tabEstimativa[#Data],2,FALSE)</f>
        <v>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v>
      </c>
      <c r="C845" s="82" t="s">
        <v>1610</v>
      </c>
      <c r="D845" s="80" t="s">
        <v>2050</v>
      </c>
      <c r="E845" s="81">
        <v>2018</v>
      </c>
      <c r="F845" s="78">
        <v>43691</v>
      </c>
      <c r="G845" s="264">
        <v>12</v>
      </c>
      <c r="H845" s="99">
        <v>96000</v>
      </c>
      <c r="I845" s="78">
        <v>43215</v>
      </c>
      <c r="J845" s="181">
        <f>SUMIFS(tabConsumoAta[CONSUMIDO],tabConsumoAta[CÓDIGO],tabSaldoAta[[#This Row],[CÓDIGO]],tabConsumoAta[ATA],tabSaldoAta[[#This Row],[CHAVE]])</f>
        <v>0</v>
      </c>
      <c r="K845" s="181">
        <f>SUMIFS(tabAtaCessão[QUANTIDADE],tabAtaCessão[CÓDIGO],tabSaldoAta[[#This Row],[CÓDIGO]],tabAtaCessão[ATA],tabSaldoAta[[#This Row],[CHAVE]])</f>
        <v>0</v>
      </c>
      <c r="L845" s="162">
        <f>tabSaldoAta[[#This Row],[ESTIMATIVA]] - tabSaldoAta[[#This Row],[CONSUMO]] - tabSaldoAta[[#This Row],[CESSÃO]]</f>
        <v>96000</v>
      </c>
      <c r="M845" s="92" t="s">
        <v>1551</v>
      </c>
      <c r="N845" s="93">
        <v>43686.64266203704</v>
      </c>
      <c r="O845" s="34" t="s">
        <v>1555</v>
      </c>
    </row>
    <row r="846" spans="1:15" ht="201.6" hidden="1" x14ac:dyDescent="0.3">
      <c r="A846" s="77">
        <v>125641</v>
      </c>
      <c r="B846" s="83" t="str">
        <f>VLOOKUP(tabSaldoAta[[#This Row],[CÓDIGO]],tabEstimativa[#Data],2,FALSE)</f>
        <v>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v>
      </c>
      <c r="C846" s="82" t="s">
        <v>2053</v>
      </c>
      <c r="D846" s="80" t="s">
        <v>2055</v>
      </c>
      <c r="E846" s="81">
        <v>2019</v>
      </c>
      <c r="F846" s="78">
        <v>44036</v>
      </c>
      <c r="G846" s="264">
        <v>12</v>
      </c>
      <c r="H846" s="99">
        <v>24900</v>
      </c>
      <c r="I846" s="78">
        <v>43593</v>
      </c>
      <c r="J846" s="181">
        <f>SUMIFS(tabConsumoAta[CONSUMIDO],tabConsumoAta[CÓDIGO],tabSaldoAta[[#This Row],[CÓDIGO]],tabConsumoAta[ATA],tabSaldoAta[[#This Row],[CHAVE]])</f>
        <v>19000</v>
      </c>
      <c r="K846" s="181">
        <f>SUMIFS(tabAtaCessão[QUANTIDADE],tabAtaCessão[CÓDIGO],tabSaldoAta[[#This Row],[CÓDIGO]],tabAtaCessão[ATA],tabSaldoAta[[#This Row],[CHAVE]])</f>
        <v>0</v>
      </c>
      <c r="L846" s="162">
        <f>tabSaldoAta[[#This Row],[ESTIMATIVA]] - tabSaldoAta[[#This Row],[CONSUMO]] - tabSaldoAta[[#This Row],[CESSÃO]]</f>
        <v>5900</v>
      </c>
      <c r="M846" s="92" t="s">
        <v>1551</v>
      </c>
      <c r="N846" s="93">
        <v>43713.499641203707</v>
      </c>
      <c r="O846" s="34" t="s">
        <v>1555</v>
      </c>
    </row>
    <row r="847" spans="1:15" ht="28.8" hidden="1" x14ac:dyDescent="0.3">
      <c r="A847" s="77">
        <v>126044</v>
      </c>
      <c r="B847" s="83" t="str">
        <f>VLOOKUP(tabSaldoAta[[#This Row],[CÓDIGO]],tabEstimativa[#Data],2,FALSE)</f>
        <v xml:space="preserve">CHAPA EM MDF ULTRA TX, BRANCO, DUAS FACES COM PROTECAO CONTRA UMIDADE E CUPIM. MEDINDO: 2,75M X 1,83M X 18MM. </v>
      </c>
      <c r="C847" s="82" t="s">
        <v>1780</v>
      </c>
      <c r="D847" s="90">
        <v>129</v>
      </c>
      <c r="E847" s="91">
        <v>2019</v>
      </c>
      <c r="F847" s="78">
        <v>43959</v>
      </c>
      <c r="G847" s="264">
        <v>12</v>
      </c>
      <c r="H847" s="99">
        <v>150</v>
      </c>
      <c r="I847" s="78">
        <v>43392</v>
      </c>
      <c r="J847" s="181">
        <f>SUMIFS(tabConsumoAta[CONSUMIDO],tabConsumoAta[CÓDIGO],tabSaldoAta[[#This Row],[CÓDIGO]],tabConsumoAta[ATA],tabSaldoAta[[#This Row],[CHAVE]])</f>
        <v>160</v>
      </c>
      <c r="K847" s="181">
        <f>SUMIFS(tabAtaCessão[QUANTIDADE],tabAtaCessão[CÓDIGO],tabSaldoAta[[#This Row],[CÓDIGO]],tabAtaCessão[ATA],tabSaldoAta[[#This Row],[CHAVE]])</f>
        <v>0</v>
      </c>
      <c r="L847" s="162">
        <f>tabSaldoAta[[#This Row],[ESTIMATIVA]] - tabSaldoAta[[#This Row],[CONSUMO]] - tabSaldoAta[[#This Row],[CESSÃO]]</f>
        <v>-10</v>
      </c>
      <c r="M847" s="92" t="s">
        <v>1551</v>
      </c>
      <c r="N847" s="93">
        <v>43684.621898148151</v>
      </c>
      <c r="O847" s="34" t="str">
        <f>"*"</f>
        <v>*</v>
      </c>
    </row>
    <row r="848" spans="1:15" ht="28.8" hidden="1" x14ac:dyDescent="0.3">
      <c r="A848" s="77">
        <v>126044</v>
      </c>
      <c r="B848" s="83" t="str">
        <f>VLOOKUP(tabSaldoAta[[#This Row],[CÓDIGO]],tabEstimativa[#Data],2,FALSE)</f>
        <v xml:space="preserve">CHAPA EM MDF ULTRA TX, BRANCO, DUAS FACES COM PROTECAO CONTRA UMIDADE E CUPIM. MEDINDO: 2,75M X 1,83M X 18MM. </v>
      </c>
      <c r="C848" s="82" t="s">
        <v>3605</v>
      </c>
      <c r="D848" s="80" t="s">
        <v>3606</v>
      </c>
      <c r="E848" s="81">
        <v>2020</v>
      </c>
      <c r="F848" s="78">
        <v>44342</v>
      </c>
      <c r="G848" s="264">
        <v>12</v>
      </c>
      <c r="H848" s="99">
        <v>300</v>
      </c>
      <c r="I848" s="78">
        <v>43847</v>
      </c>
      <c r="J848" s="181">
        <f>SUMIFS(tabConsumoAta[CONSUMIDO],tabConsumoAta[CÓDIGO],tabSaldoAta[[#This Row],[CÓDIGO]],tabConsumoAta[ATA],tabSaldoAta[[#This Row],[CHAVE]])</f>
        <v>0</v>
      </c>
      <c r="K848" s="181">
        <f>SUMIFS(tabAtaCessão[QUANTIDADE],tabAtaCessão[CÓDIGO],tabSaldoAta[[#This Row],[CÓDIGO]],tabAtaCessão[ATA],tabSaldoAta[[#This Row],[CHAVE]])</f>
        <v>0</v>
      </c>
      <c r="L848" s="162">
        <f>tabSaldoAta[[#This Row],[ESTIMATIVA]] - tabSaldoAta[[#This Row],[CONSUMO]] - tabSaldoAta[[#This Row],[CESSÃO]]</f>
        <v>300</v>
      </c>
      <c r="M848" s="92" t="s">
        <v>1551</v>
      </c>
      <c r="N848" s="93">
        <v>43997.627812500003</v>
      </c>
      <c r="O848" s="34" t="s">
        <v>1555</v>
      </c>
    </row>
    <row r="849" spans="1:15" ht="57.6" hidden="1" x14ac:dyDescent="0.3">
      <c r="A849" s="77">
        <v>126076</v>
      </c>
      <c r="B849" s="83" t="str">
        <f>VLOOKUP(tabSaldoAta[[#This Row],[CÓDIGO]],tabEstimativa[#Data],2,FALSE)</f>
        <v>LAMPADA FLUORESCENTE COMPACTA, BULBO 3U, POTENCIA 20 W, TENSAO DE TRABALHO 220V, 60 HZ, TEMPERATURA DE COR: 6400K (BRANCA LUZ DO DIA) , ROSCA E27, COM SELO PROCEL LETRA A, FATOR DE POTENCIA MINIMO 0,5  VIDA MEDIANA: 6000 HORAS. DIMENSOES: COMPRIMENTO MAXIMO -170 MM, DIAMETRO MAXIMO-50 MM.</v>
      </c>
      <c r="C849" s="82" t="s">
        <v>1698</v>
      </c>
      <c r="D849" s="90">
        <v>2</v>
      </c>
      <c r="E849" s="91">
        <v>2019</v>
      </c>
      <c r="F849" s="78">
        <v>43831</v>
      </c>
      <c r="G849" s="264">
        <v>12</v>
      </c>
      <c r="H849" s="99">
        <v>500</v>
      </c>
      <c r="I849" s="78">
        <v>43319</v>
      </c>
      <c r="J849" s="181">
        <f>SUMIFS(tabConsumoAta[CONSUMIDO],tabConsumoAta[CÓDIGO],tabSaldoAta[[#This Row],[CÓDIGO]],tabConsumoAta[ATA],tabSaldoAta[[#This Row],[CHAVE]])</f>
        <v>0</v>
      </c>
      <c r="K849" s="181">
        <f>SUMIFS(tabAtaCessão[QUANTIDADE],tabAtaCessão[CÓDIGO],tabSaldoAta[[#This Row],[CÓDIGO]],tabAtaCessão[ATA],tabSaldoAta[[#This Row],[CHAVE]])</f>
        <v>0</v>
      </c>
      <c r="L849" s="162">
        <f>tabSaldoAta[[#This Row],[ESTIMATIVA]] - tabSaldoAta[[#This Row],[CONSUMO]] - tabSaldoAta[[#This Row],[CESSÃO]]</f>
        <v>500</v>
      </c>
      <c r="M849" s="92" t="s">
        <v>1551</v>
      </c>
      <c r="N849" s="93">
        <v>43684.621898148151</v>
      </c>
      <c r="O849" s="34" t="str">
        <f>"*"</f>
        <v>*</v>
      </c>
    </row>
    <row r="850" spans="1:15" ht="57.6" hidden="1" x14ac:dyDescent="0.3">
      <c r="A850" s="77">
        <v>126076</v>
      </c>
      <c r="B850" s="83" t="str">
        <f>VLOOKUP(tabSaldoAta[[#This Row],[CÓDIGO]],tabEstimativa[#Data],2,FALSE)</f>
        <v>LAMPADA FLUORESCENTE COMPACTA, BULBO 3U, POTENCIA 20 W, TENSAO DE TRABALHO 220V, 60 HZ, TEMPERATURA DE COR: 6400K (BRANCA LUZ DO DIA) , ROSCA E27, COM SELO PROCEL LETRA A, FATOR DE POTENCIA MINIMO 0,5  VIDA MEDIANA: 6000 HORAS. DIMENSOES: COMPRIMENTO MAXIMO -170 MM, DIAMETRO MAXIMO-50 MM.</v>
      </c>
      <c r="C850" s="82" t="s">
        <v>3322</v>
      </c>
      <c r="D850" s="80" t="s">
        <v>3323</v>
      </c>
      <c r="E850" s="81">
        <v>2020</v>
      </c>
      <c r="F850" s="78">
        <v>44225</v>
      </c>
      <c r="G850" s="264">
        <v>12</v>
      </c>
      <c r="H850" s="99">
        <v>500</v>
      </c>
      <c r="I850" s="78">
        <v>43762</v>
      </c>
      <c r="J850" s="181">
        <f>SUMIFS(tabConsumoAta[CONSUMIDO],tabConsumoAta[CÓDIGO],tabSaldoAta[[#This Row],[CÓDIGO]],tabConsumoAta[ATA],tabSaldoAta[[#This Row],[CHAVE]])</f>
        <v>0</v>
      </c>
      <c r="K850" s="181">
        <f>SUMIFS(tabAtaCessão[QUANTIDADE],tabAtaCessão[CÓDIGO],tabSaldoAta[[#This Row],[CÓDIGO]],tabAtaCessão[ATA],tabSaldoAta[[#This Row],[CHAVE]])</f>
        <v>0</v>
      </c>
      <c r="L850" s="162">
        <f>tabSaldoAta[[#This Row],[ESTIMATIVA]] - tabSaldoAta[[#This Row],[CONSUMO]] - tabSaldoAta[[#This Row],[CESSÃO]]</f>
        <v>500</v>
      </c>
      <c r="M850" s="92" t="s">
        <v>1551</v>
      </c>
      <c r="N850" s="93">
        <v>43875.569710648146</v>
      </c>
      <c r="O850" s="34" t="s">
        <v>1555</v>
      </c>
    </row>
    <row r="851" spans="1:15" ht="57.6" hidden="1" x14ac:dyDescent="0.3">
      <c r="A851" s="77">
        <v>127331</v>
      </c>
      <c r="B851" s="83" t="str">
        <f>VLOOKUP(tabSaldoAta[[#This Row],[CÓDIGO]],tabEstimativa[#Data],2,FALSE)</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C851" s="82" t="s">
        <v>1694</v>
      </c>
      <c r="D851" s="80" t="s">
        <v>2110</v>
      </c>
      <c r="E851" s="81">
        <v>2019</v>
      </c>
      <c r="F851" s="78">
        <v>43832</v>
      </c>
      <c r="G851" s="264">
        <v>12</v>
      </c>
      <c r="H851" s="99">
        <v>5700</v>
      </c>
      <c r="I851" s="78">
        <v>43353</v>
      </c>
      <c r="J851" s="181">
        <f>SUMIFS(tabConsumoAta[CONSUMIDO],tabConsumoAta[CÓDIGO],tabSaldoAta[[#This Row],[CÓDIGO]],tabConsumoAta[ATA],tabSaldoAta[[#This Row],[CHAVE]])</f>
        <v>500</v>
      </c>
      <c r="K851" s="181">
        <f>SUMIFS(tabAtaCessão[QUANTIDADE],tabAtaCessão[CÓDIGO],tabSaldoAta[[#This Row],[CÓDIGO]],tabAtaCessão[ATA],tabSaldoAta[[#This Row],[CHAVE]])</f>
        <v>0</v>
      </c>
      <c r="L851" s="162">
        <f>tabSaldoAta[[#This Row],[ESTIMATIVA]] - tabSaldoAta[[#This Row],[CONSUMO]] - tabSaldoAta[[#This Row],[CESSÃO]]</f>
        <v>5200</v>
      </c>
      <c r="M851" s="92" t="s">
        <v>1551</v>
      </c>
      <c r="N851" s="93">
        <v>43711.396678240744</v>
      </c>
      <c r="O851" s="34" t="s">
        <v>1555</v>
      </c>
    </row>
    <row r="852" spans="1:15" ht="57.6" hidden="1" x14ac:dyDescent="0.3">
      <c r="A852" s="77">
        <v>127331</v>
      </c>
      <c r="B852" s="83" t="str">
        <f>VLOOKUP(tabSaldoAta[[#This Row],[CÓDIGO]],tabEstimativa[#Data],2,FALSE)</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C852" s="82" t="s">
        <v>3255</v>
      </c>
      <c r="D852" s="80" t="s">
        <v>2011</v>
      </c>
      <c r="E852" s="81">
        <v>2020</v>
      </c>
      <c r="F852" s="78">
        <v>44218</v>
      </c>
      <c r="G852" s="264">
        <v>12</v>
      </c>
      <c r="H852" s="99">
        <v>2800</v>
      </c>
      <c r="I852" s="78">
        <v>43754</v>
      </c>
      <c r="J852" s="181">
        <f>SUMIFS(tabConsumoAta[CONSUMIDO],tabConsumoAta[CÓDIGO],tabSaldoAta[[#This Row],[CÓDIGO]],tabConsumoAta[ATA],tabSaldoAta[[#This Row],[CHAVE]])</f>
        <v>1500</v>
      </c>
      <c r="K852" s="181">
        <f>SUMIFS(tabAtaCessão[QUANTIDADE],tabAtaCessão[CÓDIGO],tabSaldoAta[[#This Row],[CÓDIGO]],tabAtaCessão[ATA],tabSaldoAta[[#This Row],[CHAVE]])</f>
        <v>0</v>
      </c>
      <c r="L852" s="162">
        <f>tabSaldoAta[[#This Row],[ESTIMATIVA]] - tabSaldoAta[[#This Row],[CONSUMO]] - tabSaldoAta[[#This Row],[CESSÃO]]</f>
        <v>1300</v>
      </c>
      <c r="M852" s="92" t="s">
        <v>1551</v>
      </c>
      <c r="N852" s="93">
        <v>43860.639976851853</v>
      </c>
      <c r="O852" s="34" t="s">
        <v>1555</v>
      </c>
    </row>
    <row r="853" spans="1:15" hidden="1" x14ac:dyDescent="0.3">
      <c r="A853" s="77">
        <v>127384</v>
      </c>
      <c r="B853" s="83" t="str">
        <f>VLOOKUP(tabSaldoAta[[#This Row],[CÓDIGO]],tabEstimativa[#Data],2,FALSE)</f>
        <v>MANTA ASFALTICA, AUTO ADESIVA - MEDIDAS: 10CM DE LARGURA X 10 M DE COMPRIMENTO</v>
      </c>
      <c r="C853" s="82" t="s">
        <v>1567</v>
      </c>
      <c r="D853" s="90">
        <v>47</v>
      </c>
      <c r="E853" s="91">
        <v>2019</v>
      </c>
      <c r="F853" s="78">
        <v>43878</v>
      </c>
      <c r="G853" s="264">
        <v>12</v>
      </c>
      <c r="H853" s="99">
        <v>120</v>
      </c>
      <c r="I853" s="78">
        <v>43322</v>
      </c>
      <c r="J853" s="181">
        <f>SUMIFS(tabConsumoAta[CONSUMIDO],tabConsumoAta[CÓDIGO],tabSaldoAta[[#This Row],[CÓDIGO]],tabConsumoAta[ATA],tabSaldoAta[[#This Row],[CHAVE]])</f>
        <v>77</v>
      </c>
      <c r="K853" s="181">
        <f>SUMIFS(tabAtaCessão[QUANTIDADE],tabAtaCessão[CÓDIGO],tabSaldoAta[[#This Row],[CÓDIGO]],tabAtaCessão[ATA],tabSaldoAta[[#This Row],[CHAVE]])</f>
        <v>43</v>
      </c>
      <c r="L853" s="162">
        <f>tabSaldoAta[[#This Row],[ESTIMATIVA]] - tabSaldoAta[[#This Row],[CONSUMO]] - tabSaldoAta[[#This Row],[CESSÃO]]</f>
        <v>0</v>
      </c>
      <c r="M853" s="92" t="s">
        <v>1551</v>
      </c>
      <c r="N853" s="93">
        <v>43684.621898148151</v>
      </c>
      <c r="O853" s="34" t="str">
        <f>"*"</f>
        <v>*</v>
      </c>
    </row>
    <row r="854" spans="1:15" hidden="1" x14ac:dyDescent="0.3">
      <c r="A854" s="77">
        <v>127664</v>
      </c>
      <c r="B854" s="83" t="str">
        <f>VLOOKUP(tabSaldoAta[[#This Row],[CÓDIGO]],tabEstimativa[#Data],2,FALSE)</f>
        <v>CHA DE ERVA MATE TOSTADO - CAIXA COM 250 GR</v>
      </c>
      <c r="C854" s="82" t="s">
        <v>1655</v>
      </c>
      <c r="D854" s="90">
        <v>209</v>
      </c>
      <c r="E854" s="91">
        <v>2018</v>
      </c>
      <c r="F854" s="78">
        <v>43754</v>
      </c>
      <c r="G854" s="264">
        <v>12</v>
      </c>
      <c r="H854" s="99">
        <v>6600</v>
      </c>
      <c r="I854" s="78">
        <v>42971</v>
      </c>
      <c r="J854" s="181">
        <f>SUMIFS(tabConsumoAta[CONSUMIDO],tabConsumoAta[CÓDIGO],tabSaldoAta[[#This Row],[CÓDIGO]],tabConsumoAta[ATA],tabSaldoAta[[#This Row],[CHAVE]])</f>
        <v>6124</v>
      </c>
      <c r="K854" s="181">
        <f>SUMIFS(tabAtaCessão[QUANTIDADE],tabAtaCessão[CÓDIGO],tabSaldoAta[[#This Row],[CÓDIGO]],tabAtaCessão[ATA],tabSaldoAta[[#This Row],[CHAVE]])</f>
        <v>0</v>
      </c>
      <c r="L854" s="162">
        <f>tabSaldoAta[[#This Row],[ESTIMATIVA]] - tabSaldoAta[[#This Row],[CONSUMO]] - tabSaldoAta[[#This Row],[CESSÃO]]</f>
        <v>476</v>
      </c>
      <c r="M854" s="92" t="s">
        <v>1551</v>
      </c>
      <c r="N854" s="93">
        <v>43684.621898148151</v>
      </c>
      <c r="O854" s="34" t="str">
        <f>"*"</f>
        <v>*</v>
      </c>
    </row>
    <row r="855" spans="1:15" hidden="1" x14ac:dyDescent="0.3">
      <c r="A855" s="77">
        <v>127664</v>
      </c>
      <c r="B855" s="83" t="str">
        <f>VLOOKUP(tabSaldoAta[[#This Row],[CÓDIGO]],tabEstimativa[#Data],2,FALSE)</f>
        <v>CHA DE ERVA MATE TOSTADO - CAIXA COM 250 GR</v>
      </c>
      <c r="C855" s="82" t="s">
        <v>3369</v>
      </c>
      <c r="D855" s="80" t="s">
        <v>3370</v>
      </c>
      <c r="E855" s="81">
        <v>2020</v>
      </c>
      <c r="F855" s="78">
        <v>44242</v>
      </c>
      <c r="G855" s="264">
        <v>12</v>
      </c>
      <c r="H855" s="99">
        <v>8000</v>
      </c>
      <c r="I855" s="78">
        <v>43742</v>
      </c>
      <c r="J855" s="181">
        <f>SUMIFS(tabConsumoAta[CONSUMIDO],tabConsumoAta[CÓDIGO],tabSaldoAta[[#This Row],[CÓDIGO]],tabConsumoAta[ATA],tabSaldoAta[[#This Row],[CHAVE]])</f>
        <v>8000</v>
      </c>
      <c r="K855" s="181">
        <f>SUMIFS(tabAtaCessão[QUANTIDADE],tabAtaCessão[CÓDIGO],tabSaldoAta[[#This Row],[CÓDIGO]],tabAtaCessão[ATA],tabSaldoAta[[#This Row],[CHAVE]])</f>
        <v>0</v>
      </c>
      <c r="L855" s="162">
        <f>tabSaldoAta[[#This Row],[ESTIMATIVA]] - tabSaldoAta[[#This Row],[CONSUMO]] - tabSaldoAta[[#This Row],[CESSÃO]]</f>
        <v>0</v>
      </c>
      <c r="M855" s="92" t="s">
        <v>1551</v>
      </c>
      <c r="N855" s="93">
        <v>43878.632060185184</v>
      </c>
      <c r="O855" s="34" t="s">
        <v>1555</v>
      </c>
    </row>
    <row r="856" spans="1:15" ht="72" hidden="1" x14ac:dyDescent="0.3">
      <c r="A856" s="77">
        <v>128287</v>
      </c>
      <c r="B856" s="83" t="str">
        <f>VLOOKUP(tabSaldoAta[[#This Row],[CÓDIGO]],tabEstimativa[#Data],2,FALSE)</f>
        <v>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v>
      </c>
      <c r="C856" s="82" t="s">
        <v>2073</v>
      </c>
      <c r="D856" s="80" t="s">
        <v>2074</v>
      </c>
      <c r="E856" s="81">
        <v>2019</v>
      </c>
      <c r="F856" s="78">
        <v>44050</v>
      </c>
      <c r="G856" s="264">
        <v>12</v>
      </c>
      <c r="H856" s="99">
        <v>700</v>
      </c>
      <c r="I856" s="78">
        <v>43434</v>
      </c>
      <c r="J856" s="181">
        <f>SUMIFS(tabConsumoAta[CONSUMIDO],tabConsumoAta[CÓDIGO],tabSaldoAta[[#This Row],[CÓDIGO]],tabConsumoAta[ATA],tabSaldoAta[[#This Row],[CHAVE]])</f>
        <v>490</v>
      </c>
      <c r="K856" s="181">
        <f>SUMIFS(tabAtaCessão[QUANTIDADE],tabAtaCessão[CÓDIGO],tabSaldoAta[[#This Row],[CÓDIGO]],tabAtaCessão[ATA],tabSaldoAta[[#This Row],[CHAVE]])</f>
        <v>0</v>
      </c>
      <c r="L856" s="162">
        <f>tabSaldoAta[[#This Row],[ESTIMATIVA]] - tabSaldoAta[[#This Row],[CONSUMO]] - tabSaldoAta[[#This Row],[CESSÃO]]</f>
        <v>210</v>
      </c>
      <c r="M856" s="92" t="s">
        <v>1551</v>
      </c>
      <c r="N856" s="93">
        <v>43697.650555555556</v>
      </c>
      <c r="O856" s="34" t="s">
        <v>1555</v>
      </c>
    </row>
    <row r="857" spans="1:15" ht="57.6" hidden="1" x14ac:dyDescent="0.3">
      <c r="A857" s="77">
        <v>128288</v>
      </c>
      <c r="B857" s="83" t="str">
        <f>VLOOKUP(tabSaldoAta[[#This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C857" s="82" t="s">
        <v>1774</v>
      </c>
      <c r="D857" s="203" t="s">
        <v>2148</v>
      </c>
      <c r="E857" s="204">
        <v>2019</v>
      </c>
      <c r="F857" s="78">
        <v>43971</v>
      </c>
      <c r="G857" s="264">
        <v>12</v>
      </c>
      <c r="H857" s="205">
        <v>30</v>
      </c>
      <c r="I857" s="78">
        <v>43434</v>
      </c>
      <c r="J857" s="206">
        <f>SUMIFS(tabConsumoAta[CONSUMIDO],tabConsumoAta[CÓDIGO],tabSaldoAta[[#This Row],[CÓDIGO]],tabConsumoAta[ATA],tabSaldoAta[[#This Row],[CHAVE]])</f>
        <v>15</v>
      </c>
      <c r="K857" s="181">
        <f>SUMIFS(tabAtaCessão[QUANTIDADE],tabAtaCessão[CÓDIGO],tabSaldoAta[[#This Row],[CÓDIGO]],tabAtaCessão[ATA],tabSaldoAta[[#This Row],[CHAVE]])</f>
        <v>10</v>
      </c>
      <c r="L857" s="207">
        <f>tabSaldoAta[[#This Row],[ESTIMATIVA]] - tabSaldoAta[[#This Row],[CONSUMO]] - tabSaldoAta[[#This Row],[CESSÃO]]</f>
        <v>5</v>
      </c>
      <c r="M857" s="208" t="s">
        <v>1551</v>
      </c>
      <c r="N857" s="209">
        <v>43732.323483796295</v>
      </c>
      <c r="O857" s="34" t="s">
        <v>1555</v>
      </c>
    </row>
    <row r="858" spans="1:15" ht="57.6" hidden="1" x14ac:dyDescent="0.3">
      <c r="A858" s="77">
        <v>128288</v>
      </c>
      <c r="B858" s="83" t="str">
        <f>VLOOKUP(tabSaldoAta[[#This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C858" s="82" t="s">
        <v>3697</v>
      </c>
      <c r="D858" s="80" t="s">
        <v>3698</v>
      </c>
      <c r="E858" s="81">
        <v>2020</v>
      </c>
      <c r="F858" s="78">
        <v>44378</v>
      </c>
      <c r="G858" s="264">
        <v>12</v>
      </c>
      <c r="H858" s="99">
        <v>30</v>
      </c>
      <c r="I858" s="78">
        <v>43850</v>
      </c>
      <c r="J858" s="181">
        <f>SUMIFS(tabConsumoAta[CONSUMIDO],tabConsumoAta[CÓDIGO],tabSaldoAta[[#This Row],[CÓDIGO]],tabConsumoAta[ATA],tabSaldoAta[[#This Row],[CHAVE]])</f>
        <v>0</v>
      </c>
      <c r="K858" s="181">
        <f>SUMIFS(tabAtaCessão[QUANTIDADE],tabAtaCessão[CÓDIGO],tabSaldoAta[[#This Row],[CÓDIGO]],tabAtaCessão[ATA],tabSaldoAta[[#This Row],[CHAVE]])</f>
        <v>0</v>
      </c>
      <c r="L858" s="162">
        <f>tabSaldoAta[[#This Row],[ESTIMATIVA]] - tabSaldoAta[[#This Row],[CONSUMO]] - tabSaldoAta[[#This Row],[CESSÃO]]</f>
        <v>30</v>
      </c>
      <c r="M858" s="92" t="s">
        <v>1551</v>
      </c>
      <c r="N858" s="93">
        <v>44021.58121527778</v>
      </c>
      <c r="O858" s="34" t="s">
        <v>1555</v>
      </c>
    </row>
    <row r="859" spans="1:15" hidden="1" x14ac:dyDescent="0.3">
      <c r="A859" s="77">
        <v>128815</v>
      </c>
      <c r="B859" s="83" t="str">
        <f>VLOOKUP(tabSaldoAta[[#This Row],[CÓDIGO]],tabEstimativa[#Data],2,FALSE)</f>
        <v>TAMPÃO DE PVC PARA CONDULETE DE 3/4"</v>
      </c>
      <c r="C859" s="82" t="s">
        <v>1768</v>
      </c>
      <c r="D859" s="90">
        <v>126</v>
      </c>
      <c r="E859" s="91">
        <v>2019</v>
      </c>
      <c r="F859" s="78">
        <v>43957</v>
      </c>
      <c r="G859" s="264">
        <v>12</v>
      </c>
      <c r="H859" s="99">
        <v>2500</v>
      </c>
      <c r="I859" s="78">
        <v>43454</v>
      </c>
      <c r="J859" s="181">
        <f>SUMIFS(tabConsumoAta[CONSUMIDO],tabConsumoAta[CÓDIGO],tabSaldoAta[[#This Row],[CÓDIGO]],tabConsumoAta[ATA],tabSaldoAta[[#This Row],[CHAVE]])</f>
        <v>0</v>
      </c>
      <c r="K859" s="181">
        <f>SUMIFS(tabAtaCessão[QUANTIDADE],tabAtaCessão[CÓDIGO],tabSaldoAta[[#This Row],[CÓDIGO]],tabAtaCessão[ATA],tabSaldoAta[[#This Row],[CHAVE]])</f>
        <v>0</v>
      </c>
      <c r="L859" s="162">
        <f>tabSaldoAta[[#This Row],[ESTIMATIVA]] - tabSaldoAta[[#This Row],[CONSUMO]] - tabSaldoAta[[#This Row],[CESSÃO]]</f>
        <v>2500</v>
      </c>
      <c r="M859" s="92" t="s">
        <v>1551</v>
      </c>
      <c r="N859" s="93">
        <v>43684.621898148151</v>
      </c>
      <c r="O859" s="34" t="str">
        <f t="shared" ref="O859:O864" si="3">"*"</f>
        <v>*</v>
      </c>
    </row>
    <row r="860" spans="1:15" hidden="1" x14ac:dyDescent="0.3">
      <c r="A860" s="77">
        <v>128816</v>
      </c>
      <c r="B860" s="83" t="str">
        <f>VLOOKUP(tabSaldoAta[[#This Row],[CÓDIGO]],tabEstimativa[#Data],2,FALSE)</f>
        <v>TAMPÃO DE PVC PARA CONDULETE DE 1.1/2"</v>
      </c>
      <c r="C860" s="82" t="s">
        <v>1768</v>
      </c>
      <c r="D860" s="90">
        <v>126</v>
      </c>
      <c r="E860" s="91">
        <v>2019</v>
      </c>
      <c r="F860" s="78">
        <v>43957</v>
      </c>
      <c r="G860" s="264">
        <v>12</v>
      </c>
      <c r="H860" s="99">
        <v>50</v>
      </c>
      <c r="I860" s="78">
        <v>43454</v>
      </c>
      <c r="J860" s="181">
        <f>SUMIFS(tabConsumoAta[CONSUMIDO],tabConsumoAta[CÓDIGO],tabSaldoAta[[#This Row],[CÓDIGO]],tabConsumoAta[ATA],tabSaldoAta[[#This Row],[CHAVE]])</f>
        <v>0</v>
      </c>
      <c r="K860" s="181">
        <f>SUMIFS(tabAtaCessão[QUANTIDADE],tabAtaCessão[CÓDIGO],tabSaldoAta[[#This Row],[CÓDIGO]],tabAtaCessão[ATA],tabSaldoAta[[#This Row],[CHAVE]])</f>
        <v>0</v>
      </c>
      <c r="L860" s="162">
        <f>tabSaldoAta[[#This Row],[ESTIMATIVA]] - tabSaldoAta[[#This Row],[CONSUMO]] - tabSaldoAta[[#This Row],[CESSÃO]]</f>
        <v>50</v>
      </c>
      <c r="M860" s="92" t="s">
        <v>1551</v>
      </c>
      <c r="N860" s="93">
        <v>43684.621898148151</v>
      </c>
      <c r="O860" s="34" t="str">
        <f t="shared" si="3"/>
        <v>*</v>
      </c>
    </row>
    <row r="861" spans="1:15" hidden="1" x14ac:dyDescent="0.3">
      <c r="A861" s="77">
        <v>128818</v>
      </c>
      <c r="B861" s="83" t="str">
        <f>VLOOKUP(tabSaldoAta[[#This Row],[CÓDIGO]],tabEstimativa[#Data],2,FALSE)</f>
        <v>CONECTOR DE ALUMINIO PARA CONDULETE MULTIPLO DE 3/4"</v>
      </c>
      <c r="C861" s="82" t="s">
        <v>1768</v>
      </c>
      <c r="D861" s="90">
        <v>126</v>
      </c>
      <c r="E861" s="91">
        <v>2019</v>
      </c>
      <c r="F861" s="78">
        <v>43957</v>
      </c>
      <c r="G861" s="264">
        <v>12</v>
      </c>
      <c r="H861" s="99">
        <v>1800</v>
      </c>
      <c r="I861" s="78">
        <v>43454</v>
      </c>
      <c r="J861" s="181">
        <f>SUMIFS(tabConsumoAta[CONSUMIDO],tabConsumoAta[CÓDIGO],tabSaldoAta[[#This Row],[CÓDIGO]],tabConsumoAta[ATA],tabSaldoAta[[#This Row],[CHAVE]])</f>
        <v>340</v>
      </c>
      <c r="K861" s="181">
        <f>SUMIFS(tabAtaCessão[QUANTIDADE],tabAtaCessão[CÓDIGO],tabSaldoAta[[#This Row],[CÓDIGO]],tabAtaCessão[ATA],tabSaldoAta[[#This Row],[CHAVE]])</f>
        <v>0</v>
      </c>
      <c r="L861" s="162">
        <f>tabSaldoAta[[#This Row],[ESTIMATIVA]] - tabSaldoAta[[#This Row],[CONSUMO]] - tabSaldoAta[[#This Row],[CESSÃO]]</f>
        <v>1460</v>
      </c>
      <c r="M861" s="92" t="s">
        <v>1551</v>
      </c>
      <c r="N861" s="93">
        <v>43684.621898148151</v>
      </c>
      <c r="O861" s="34" t="str">
        <f t="shared" si="3"/>
        <v>*</v>
      </c>
    </row>
    <row r="862" spans="1:15" hidden="1" x14ac:dyDescent="0.3">
      <c r="A862" s="77">
        <v>128819</v>
      </c>
      <c r="B862" s="83" t="str">
        <f>VLOOKUP(tabSaldoAta[[#This Row],[CÓDIGO]],tabEstimativa[#Data],2,FALSE)</f>
        <v>CONECTOR DE ALUMINIO PARA CONDULETE MULTIPLO DE 1.1/2"</v>
      </c>
      <c r="C862" s="82" t="s">
        <v>1768</v>
      </c>
      <c r="D862" s="90">
        <v>126</v>
      </c>
      <c r="E862" s="91">
        <v>2019</v>
      </c>
      <c r="F862" s="78">
        <v>43957</v>
      </c>
      <c r="G862" s="264">
        <v>12</v>
      </c>
      <c r="H862" s="99">
        <v>80</v>
      </c>
      <c r="I862" s="78">
        <v>43454</v>
      </c>
      <c r="J862" s="181">
        <f>SUMIFS(tabConsumoAta[CONSUMIDO],tabConsumoAta[CÓDIGO],tabSaldoAta[[#This Row],[CÓDIGO]],tabConsumoAta[ATA],tabSaldoAta[[#This Row],[CHAVE]])</f>
        <v>0</v>
      </c>
      <c r="K862" s="181">
        <f>SUMIFS(tabAtaCessão[QUANTIDADE],tabAtaCessão[CÓDIGO],tabSaldoAta[[#This Row],[CÓDIGO]],tabAtaCessão[ATA],tabSaldoAta[[#This Row],[CHAVE]])</f>
        <v>0</v>
      </c>
      <c r="L862" s="162">
        <f>tabSaldoAta[[#This Row],[ESTIMATIVA]] - tabSaldoAta[[#This Row],[CONSUMO]] - tabSaldoAta[[#This Row],[CESSÃO]]</f>
        <v>80</v>
      </c>
      <c r="M862" s="92" t="s">
        <v>1551</v>
      </c>
      <c r="N862" s="93">
        <v>43684.621898148151</v>
      </c>
      <c r="O862" s="34" t="str">
        <f t="shared" si="3"/>
        <v>*</v>
      </c>
    </row>
    <row r="863" spans="1:15" hidden="1" x14ac:dyDescent="0.3">
      <c r="A863" s="77">
        <v>129959</v>
      </c>
      <c r="B863" s="83" t="str">
        <f>VLOOKUP(tabSaldoAta[[#This Row],[CÓDIGO]],tabEstimativa[#Data],2,FALSE)</f>
        <v>CABO DE COBRE FLEXIVEL BITOLA 120MM², 750 V, ISOLACAO DE PVC - 70°C - COR VERDE</v>
      </c>
      <c r="C863" s="82" t="s">
        <v>1768</v>
      </c>
      <c r="D863" s="90">
        <v>126</v>
      </c>
      <c r="E863" s="91">
        <v>2019</v>
      </c>
      <c r="F863" s="78">
        <v>43957</v>
      </c>
      <c r="G863" s="264">
        <v>12</v>
      </c>
      <c r="H863" s="99">
        <v>200</v>
      </c>
      <c r="I863" s="78">
        <v>43454</v>
      </c>
      <c r="J863" s="181">
        <f>SUMIFS(tabConsumoAta[CONSUMIDO],tabConsumoAta[CÓDIGO],tabSaldoAta[[#This Row],[CÓDIGO]],tabConsumoAta[ATA],tabSaldoAta[[#This Row],[CHAVE]])</f>
        <v>0</v>
      </c>
      <c r="K863" s="181">
        <f>SUMIFS(tabAtaCessão[QUANTIDADE],tabAtaCessão[CÓDIGO],tabSaldoAta[[#This Row],[CÓDIGO]],tabAtaCessão[ATA],tabSaldoAta[[#This Row],[CHAVE]])</f>
        <v>0</v>
      </c>
      <c r="L863" s="162">
        <f>tabSaldoAta[[#This Row],[ESTIMATIVA]] - tabSaldoAta[[#This Row],[CONSUMO]] - tabSaldoAta[[#This Row],[CESSÃO]]</f>
        <v>200</v>
      </c>
      <c r="M863" s="92" t="s">
        <v>1551</v>
      </c>
      <c r="N863" s="93">
        <v>43684.621898148151</v>
      </c>
      <c r="O863" s="34" t="str">
        <f t="shared" si="3"/>
        <v>*</v>
      </c>
    </row>
    <row r="864" spans="1:15" ht="28.8" hidden="1" x14ac:dyDescent="0.3">
      <c r="A864" s="77">
        <v>129961</v>
      </c>
      <c r="B864" s="83" t="str">
        <f>VLOOKUP(tabSaldoAta[[#This Row],[CÓDIGO]],tabEstimativa[#Data],2,FALSE)</f>
        <v>DISJUNTOR TRIPOLAR IN 350 A, TENSAO MINIMA DE OPERACAO 220 V, CURVA C, NBR 60947-2, CATEGORIA A</v>
      </c>
      <c r="C864" s="82" t="s">
        <v>1698</v>
      </c>
      <c r="D864" s="90">
        <v>2</v>
      </c>
      <c r="E864" s="91">
        <v>2019</v>
      </c>
      <c r="F864" s="78">
        <v>43831</v>
      </c>
      <c r="G864" s="264">
        <v>12</v>
      </c>
      <c r="H864" s="99">
        <v>5</v>
      </c>
      <c r="I864" s="78">
        <v>43319</v>
      </c>
      <c r="J864" s="181">
        <f>SUMIFS(tabConsumoAta[CONSUMIDO],tabConsumoAta[CÓDIGO],tabSaldoAta[[#This Row],[CÓDIGO]],tabConsumoAta[ATA],tabSaldoAta[[#This Row],[CHAVE]])</f>
        <v>5</v>
      </c>
      <c r="K864" s="181">
        <f>SUMIFS(tabAtaCessão[QUANTIDADE],tabAtaCessão[CÓDIGO],tabSaldoAta[[#This Row],[CÓDIGO]],tabAtaCessão[ATA],tabSaldoAta[[#This Row],[CHAVE]])</f>
        <v>0</v>
      </c>
      <c r="L864" s="162">
        <f>tabSaldoAta[[#This Row],[ESTIMATIVA]] - tabSaldoAta[[#This Row],[CONSUMO]] - tabSaldoAta[[#This Row],[CESSÃO]]</f>
        <v>0</v>
      </c>
      <c r="M864" s="92" t="s">
        <v>1551</v>
      </c>
      <c r="N864" s="93">
        <v>43684.621898148151</v>
      </c>
      <c r="O864" s="34" t="str">
        <f t="shared" si="3"/>
        <v>*</v>
      </c>
    </row>
    <row r="865" spans="1:15" ht="28.8" hidden="1" x14ac:dyDescent="0.3">
      <c r="A865" s="77">
        <v>129961</v>
      </c>
      <c r="B865" s="83" t="str">
        <f>VLOOKUP(tabSaldoAta[[#This Row],[CÓDIGO]],tabEstimativa[#Data],2,FALSE)</f>
        <v>DISJUNTOR TRIPOLAR IN 350 A, TENSAO MINIMA DE OPERACAO 220 V, CURVA C, NBR 60947-2, CATEGORIA A</v>
      </c>
      <c r="C865" s="82" t="s">
        <v>3322</v>
      </c>
      <c r="D865" s="80" t="s">
        <v>3323</v>
      </c>
      <c r="E865" s="81">
        <v>2020</v>
      </c>
      <c r="F865" s="78">
        <v>44225</v>
      </c>
      <c r="G865" s="264">
        <v>12</v>
      </c>
      <c r="H865" s="99">
        <v>5</v>
      </c>
      <c r="I865" s="78">
        <v>43762</v>
      </c>
      <c r="J865" s="181">
        <f>SUMIFS(tabConsumoAta[CONSUMIDO],tabConsumoAta[CÓDIGO],tabSaldoAta[[#This Row],[CÓDIGO]],tabConsumoAta[ATA],tabSaldoAta[[#This Row],[CHAVE]])</f>
        <v>0</v>
      </c>
      <c r="K865" s="181">
        <f>SUMIFS(tabAtaCessão[QUANTIDADE],tabAtaCessão[CÓDIGO],tabSaldoAta[[#This Row],[CÓDIGO]],tabAtaCessão[ATA],tabSaldoAta[[#This Row],[CHAVE]])</f>
        <v>3</v>
      </c>
      <c r="L865" s="162">
        <f>tabSaldoAta[[#This Row],[ESTIMATIVA]] - tabSaldoAta[[#This Row],[CONSUMO]] - tabSaldoAta[[#This Row],[CESSÃO]]</f>
        <v>2</v>
      </c>
      <c r="M865" s="92" t="s">
        <v>1551</v>
      </c>
      <c r="N865" s="93">
        <v>43873.37226851852</v>
      </c>
      <c r="O865" s="34" t="s">
        <v>1555</v>
      </c>
    </row>
    <row r="866" spans="1:15" ht="28.8" hidden="1" x14ac:dyDescent="0.3">
      <c r="A866" s="77">
        <v>129991</v>
      </c>
      <c r="B866" s="83" t="str">
        <f>VLOOKUP(tabSaldoAta[[#This Row],[CÓDIGO]],tabEstimativa[#Data],2,FALSE)</f>
        <v>ELETRODUTO CORRUGADO EM PEAD (POLIETILENO DE ALTA DENSIDADE) PARA PROTECAO DE CABOS SUBTERRANEOS - DIAMETRO 110MM (4")</v>
      </c>
      <c r="C866" s="82" t="s">
        <v>1768</v>
      </c>
      <c r="D866" s="90">
        <v>126</v>
      </c>
      <c r="E866" s="91">
        <v>2019</v>
      </c>
      <c r="F866" s="78">
        <v>43957</v>
      </c>
      <c r="G866" s="264">
        <v>12</v>
      </c>
      <c r="H866" s="99">
        <v>0</v>
      </c>
      <c r="I866" s="78">
        <v>43454</v>
      </c>
      <c r="J866" s="181">
        <f>SUMIFS(tabConsumoAta[CONSUMIDO],tabConsumoAta[CÓDIGO],tabSaldoAta[[#This Row],[CÓDIGO]],tabConsumoAta[ATA],tabSaldoAta[[#This Row],[CHAVE]])</f>
        <v>110</v>
      </c>
      <c r="K866" s="181">
        <f>SUMIFS(tabAtaCessão[QUANTIDADE],tabAtaCessão[CÓDIGO],tabSaldoAta[[#This Row],[CÓDIGO]],tabAtaCessão[ATA],tabSaldoAta[[#This Row],[CHAVE]])</f>
        <v>0</v>
      </c>
      <c r="L866" s="162">
        <f>tabSaldoAta[[#This Row],[ESTIMATIVA]] - tabSaldoAta[[#This Row],[CONSUMO]] - tabSaldoAta[[#This Row],[CESSÃO]]</f>
        <v>-110</v>
      </c>
      <c r="M866" s="92" t="s">
        <v>1551</v>
      </c>
      <c r="N866" s="93">
        <v>43684.621898148151</v>
      </c>
      <c r="O866" s="34" t="str">
        <f>"*"</f>
        <v>*</v>
      </c>
    </row>
    <row r="867" spans="1:15" hidden="1" x14ac:dyDescent="0.3">
      <c r="A867" s="77">
        <v>130024</v>
      </c>
      <c r="B867" s="83" t="str">
        <f>VLOOKUP(tabSaldoAta[[#This Row],[CÓDIGO]],tabEstimativa[#Data],2,FALSE)</f>
        <v>COADOR DE PAPEL PARA CAFÉ N° 103 - CAIXA COM 30 UNIDADES</v>
      </c>
      <c r="C867" s="82" t="s">
        <v>2024</v>
      </c>
      <c r="D867" s="192" t="s">
        <v>2023</v>
      </c>
      <c r="E867" s="193">
        <v>2019</v>
      </c>
      <c r="F867" s="78">
        <v>44048</v>
      </c>
      <c r="G867" s="264">
        <v>12</v>
      </c>
      <c r="H867" s="194">
        <v>3000</v>
      </c>
      <c r="I867" s="78">
        <v>43593</v>
      </c>
      <c r="J867" s="195">
        <f>SUMIFS(tabConsumoAta[CONSUMIDO],tabConsumoAta[CÓDIGO],tabSaldoAta[[#This Row],[CÓDIGO]],tabConsumoAta[ATA],tabSaldoAta[[#This Row],[CHAVE]])</f>
        <v>3000</v>
      </c>
      <c r="K867" s="181">
        <f>SUMIFS(tabAtaCessão[QUANTIDADE],tabAtaCessão[CÓDIGO],tabSaldoAta[[#This Row],[CÓDIGO]],tabAtaCessão[ATA],tabSaldoAta[[#This Row],[CHAVE]])</f>
        <v>0</v>
      </c>
      <c r="L867" s="162">
        <f>tabSaldoAta[[#This Row],[ESTIMATIVA]] - tabSaldoAta[[#This Row],[CONSUMO]] - tabSaldoAta[[#This Row],[CESSÃO]]</f>
        <v>0</v>
      </c>
      <c r="M867" s="196" t="s">
        <v>1551</v>
      </c>
      <c r="N867" s="197">
        <v>43720.423750000002</v>
      </c>
      <c r="O867" s="34" t="s">
        <v>1555</v>
      </c>
    </row>
    <row r="868" spans="1:15" ht="28.8" hidden="1" x14ac:dyDescent="0.3">
      <c r="A868" s="77">
        <v>130572</v>
      </c>
      <c r="B868" s="83" t="str">
        <f>VLOOKUP(tabSaldoAta[[#This Row],[CÓDIGO]],tabEstimativa[#Data],2,FALSE)</f>
        <v>LUVA DE SEGURANCA CONFECCIONADA EM LATEX NITRILICO, SEM FORRO, ACABAMENTO CLORINADO PALMA ANTIDERRAPANTE EM ALTO RELEVO, COMPRIMENTO MINIMO DE 330 MM - TAM. G</v>
      </c>
      <c r="C868" s="82" t="s">
        <v>2093</v>
      </c>
      <c r="D868" s="80" t="s">
        <v>3519</v>
      </c>
      <c r="E868" s="81">
        <v>2019</v>
      </c>
      <c r="F868" s="78">
        <v>43998</v>
      </c>
      <c r="G868" s="264">
        <v>12</v>
      </c>
      <c r="H868" s="99">
        <v>0</v>
      </c>
      <c r="I868" s="78">
        <v>0</v>
      </c>
      <c r="J868" s="181">
        <f>SUMIFS(tabConsumoAta[CONSUMIDO],tabConsumoAta[CÓDIGO],tabSaldoAta[[#This Row],[CÓDIGO]],tabConsumoAta[ATA],tabSaldoAta[[#This Row],[CHAVE]])</f>
        <v>0</v>
      </c>
      <c r="K868" s="181">
        <f>SUMIFS(tabAtaCessão[QUANTIDADE],tabAtaCessão[CÓDIGO],tabSaldoAta[[#This Row],[CÓDIGO]],tabAtaCessão[ATA],tabSaldoAta[[#This Row],[CHAVE]])</f>
        <v>0</v>
      </c>
      <c r="L868" s="162">
        <f>tabSaldoAta[[#This Row],[ESTIMATIVA]] - tabSaldoAta[[#This Row],[CONSUMO]] - tabSaldoAta[[#This Row],[CESSÃO]]</f>
        <v>0</v>
      </c>
      <c r="M868" s="92" t="s">
        <v>1551</v>
      </c>
      <c r="N868" s="93">
        <v>43945.591631944444</v>
      </c>
      <c r="O868" s="34" t="s">
        <v>1555</v>
      </c>
    </row>
    <row r="869" spans="1:15" ht="28.8" hidden="1" x14ac:dyDescent="0.3">
      <c r="A869" s="77">
        <v>130624</v>
      </c>
      <c r="B869" s="83" t="str">
        <f>VLOOKUP(tabSaldoAta[[#This Row],[CÓDIGO]],tabEstimativa[#Data],2,FALSE)</f>
        <v>PAPEL CRIATIVO FLUORESCENTE, TIPO LUMIPAPER, 5 CORES VIBRANTES, COLORIDO NAS DUAS FACES, TAMANHO A4 (210 X 297 MM), GRAMATURA: 75 G/M² - PACOTE COM 50 FOLHAS  (VARIAÇÃO +/- 05 CM).</v>
      </c>
      <c r="C869" s="82" t="s">
        <v>1570</v>
      </c>
      <c r="D869" s="127" t="s">
        <v>2085</v>
      </c>
      <c r="E869" s="128">
        <v>2019</v>
      </c>
      <c r="F869" s="78">
        <v>43922</v>
      </c>
      <c r="G869" s="264">
        <v>12</v>
      </c>
      <c r="H869" s="129">
        <v>20500</v>
      </c>
      <c r="I869" s="78">
        <v>43454</v>
      </c>
      <c r="J869" s="181">
        <f>SUMIFS(tabConsumoAta[CONSUMIDO],tabConsumoAta[CÓDIGO],tabSaldoAta[[#This Row],[CÓDIGO]],tabConsumoAta[ATA],tabSaldoAta[[#This Row],[CHAVE]])</f>
        <v>22550</v>
      </c>
      <c r="K869" s="181">
        <f>SUMIFS(tabAtaCessão[QUANTIDADE],tabAtaCessão[CÓDIGO],tabSaldoAta[[#This Row],[CÓDIGO]],tabAtaCessão[ATA],tabSaldoAta[[#This Row],[CHAVE]])</f>
        <v>0</v>
      </c>
      <c r="L869" s="162">
        <f>tabSaldoAta[[#This Row],[ESTIMATIVA]] - tabSaldoAta[[#This Row],[CONSUMO]] - tabSaldoAta[[#This Row],[CESSÃO]]</f>
        <v>-2050</v>
      </c>
      <c r="M869" s="130" t="s">
        <v>1551</v>
      </c>
      <c r="N869" s="131">
        <v>43699.460138888891</v>
      </c>
      <c r="O869" s="34" t="s">
        <v>1555</v>
      </c>
    </row>
    <row r="870" spans="1:15" ht="28.8" hidden="1" x14ac:dyDescent="0.3">
      <c r="A870" s="77">
        <v>130624</v>
      </c>
      <c r="B870" s="83" t="str">
        <f>VLOOKUP(tabSaldoAta[[#This Row],[CÓDIGO]],tabEstimativa[#Data],2,FALSE)</f>
        <v>PAPEL CRIATIVO FLUORESCENTE, TIPO LUMIPAPER, 5 CORES VIBRANTES, COLORIDO NAS DUAS FACES, TAMANHO A4 (210 X 297 MM), GRAMATURA: 75 G/M² - PACOTE COM 50 FOLHAS  (VARIAÇÃO +/- 05 CM).</v>
      </c>
      <c r="C870" s="82" t="s">
        <v>3533</v>
      </c>
      <c r="D870" s="80" t="s">
        <v>3534</v>
      </c>
      <c r="E870" s="81">
        <v>2020</v>
      </c>
      <c r="F870" s="78">
        <v>44309</v>
      </c>
      <c r="G870" s="264">
        <v>12</v>
      </c>
      <c r="H870" s="99">
        <v>32000</v>
      </c>
      <c r="I870" s="78">
        <v>43818</v>
      </c>
      <c r="J870" s="181">
        <f>SUMIFS(tabConsumoAta[CONSUMIDO],tabConsumoAta[CÓDIGO],tabSaldoAta[[#This Row],[CÓDIGO]],tabConsumoAta[ATA],tabSaldoAta[[#This Row],[CHAVE]])</f>
        <v>32000</v>
      </c>
      <c r="K870" s="181">
        <f>SUMIFS(tabAtaCessão[QUANTIDADE],tabAtaCessão[CÓDIGO],tabSaldoAta[[#This Row],[CÓDIGO]],tabAtaCessão[ATA],tabSaldoAta[[#This Row],[CHAVE]])</f>
        <v>0</v>
      </c>
      <c r="L870" s="162">
        <f>tabSaldoAta[[#This Row],[ESTIMATIVA]] - tabSaldoAta[[#This Row],[CONSUMO]] - tabSaldoAta[[#This Row],[CESSÃO]]</f>
        <v>0</v>
      </c>
      <c r="M870" s="92" t="s">
        <v>1551</v>
      </c>
      <c r="N870" s="93">
        <v>43948.44835648148</v>
      </c>
      <c r="O870" s="34" t="s">
        <v>1555</v>
      </c>
    </row>
    <row r="871" spans="1:15" ht="28.8" hidden="1" x14ac:dyDescent="0.3">
      <c r="A871" s="77">
        <v>130634</v>
      </c>
      <c r="B871" s="83" t="str">
        <f>VLOOKUP(tabSaldoAta[[#This Row],[CÓDIGO]],tabEstimativa[#Data],2,FALSE)</f>
        <v>ISOPOR PARA FORRO, COM APLICACAO DE MASSA ACRILICA (IMPERMEAVEL), COR BRANCO, DIMENSAO: 625 X 1250 X 20 MM - VARIACAO: +/- 10 MM</v>
      </c>
      <c r="C871" s="82" t="s">
        <v>1567</v>
      </c>
      <c r="D871" s="90">
        <v>47</v>
      </c>
      <c r="E871" s="91">
        <v>2019</v>
      </c>
      <c r="F871" s="78">
        <v>43878</v>
      </c>
      <c r="G871" s="264">
        <v>12</v>
      </c>
      <c r="H871" s="99">
        <v>1350</v>
      </c>
      <c r="I871" s="78">
        <v>43322</v>
      </c>
      <c r="J871" s="181">
        <f>SUMIFS(tabConsumoAta[CONSUMIDO],tabConsumoAta[CÓDIGO],tabSaldoAta[[#This Row],[CÓDIGO]],tabConsumoAta[ATA],tabSaldoAta[[#This Row],[CHAVE]])</f>
        <v>740</v>
      </c>
      <c r="K871" s="181">
        <f>SUMIFS(tabAtaCessão[QUANTIDADE],tabAtaCessão[CÓDIGO],tabSaldoAta[[#This Row],[CÓDIGO]],tabAtaCessão[ATA],tabSaldoAta[[#This Row],[CHAVE]])</f>
        <v>50</v>
      </c>
      <c r="L871" s="162">
        <f>tabSaldoAta[[#This Row],[ESTIMATIVA]] - tabSaldoAta[[#This Row],[CONSUMO]] - tabSaldoAta[[#This Row],[CESSÃO]]</f>
        <v>560</v>
      </c>
      <c r="M871" s="92" t="s">
        <v>1551</v>
      </c>
      <c r="N871" s="93">
        <v>43684.621898148151</v>
      </c>
      <c r="O871" s="34" t="str">
        <f>"*"</f>
        <v>*</v>
      </c>
    </row>
    <row r="872" spans="1:15" ht="244.8" hidden="1" x14ac:dyDescent="0.3">
      <c r="A872" s="77">
        <v>130695</v>
      </c>
      <c r="B872" s="83" t="str">
        <f>VLOOKUP(tabSaldoAta[[#This Row],[CÓDIGO]],tabEstimativa[#Data],2,FALSE)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872" s="82" t="s">
        <v>1568</v>
      </c>
      <c r="D872" s="90">
        <v>75</v>
      </c>
      <c r="E872" s="91">
        <v>2019</v>
      </c>
      <c r="F872" s="78">
        <v>43896</v>
      </c>
      <c r="G872" s="264">
        <v>12</v>
      </c>
      <c r="H872" s="99">
        <v>12000</v>
      </c>
      <c r="I872" s="78">
        <v>43454</v>
      </c>
      <c r="J872" s="181">
        <f>SUMIFS(tabConsumoAta[CONSUMIDO],tabConsumoAta[CÓDIGO],tabSaldoAta[[#This Row],[CÓDIGO]],tabConsumoAta[ATA],tabSaldoAta[[#This Row],[CHAVE]])</f>
        <v>4500</v>
      </c>
      <c r="K872" s="181">
        <f>SUMIFS(tabAtaCessão[QUANTIDADE],tabAtaCessão[CÓDIGO],tabSaldoAta[[#This Row],[CÓDIGO]],tabAtaCessão[ATA],tabSaldoAta[[#This Row],[CHAVE]])</f>
        <v>0</v>
      </c>
      <c r="L872" s="162">
        <f>tabSaldoAta[[#This Row],[ESTIMATIVA]] - tabSaldoAta[[#This Row],[CONSUMO]] - tabSaldoAta[[#This Row],[CESSÃO]]</f>
        <v>7500</v>
      </c>
      <c r="M872" s="92" t="s">
        <v>1551</v>
      </c>
      <c r="N872" s="93">
        <v>43684.621898148151</v>
      </c>
      <c r="O872" s="34" t="str">
        <f>"*"</f>
        <v>*</v>
      </c>
    </row>
    <row r="873" spans="1:15" ht="244.8" hidden="1" x14ac:dyDescent="0.3">
      <c r="A873" s="77">
        <v>130695</v>
      </c>
      <c r="B873" s="83" t="str">
        <f>VLOOKUP(tabSaldoAta[[#This Row],[CÓDIGO]],tabEstimativa[#Data],2,FALSE)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873" s="82" t="s">
        <v>3440</v>
      </c>
      <c r="D873" s="80" t="s">
        <v>3441</v>
      </c>
      <c r="E873" s="81">
        <v>2019</v>
      </c>
      <c r="F873" s="78">
        <v>44189</v>
      </c>
      <c r="G873" s="264">
        <v>12</v>
      </c>
      <c r="H873" s="99">
        <v>5000</v>
      </c>
      <c r="I873" s="78">
        <v>43752</v>
      </c>
      <c r="J873" s="181">
        <f>SUMIFS(tabConsumoAta[CONSUMIDO],tabConsumoAta[CÓDIGO],tabSaldoAta[[#This Row],[CÓDIGO]],tabConsumoAta[ATA],tabSaldoAta[[#This Row],[CHAVE]])</f>
        <v>4500</v>
      </c>
      <c r="K873" s="181">
        <f>SUMIFS(tabAtaCessão[QUANTIDADE],tabAtaCessão[CÓDIGO],tabSaldoAta[[#This Row],[CÓDIGO]],tabAtaCessão[ATA],tabSaldoAta[[#This Row],[CHAVE]])</f>
        <v>0</v>
      </c>
      <c r="L873" s="162">
        <f>tabSaldoAta[[#This Row],[ESTIMATIVA]] - tabSaldoAta[[#This Row],[CONSUMO]] - tabSaldoAta[[#This Row],[CESSÃO]]</f>
        <v>500</v>
      </c>
      <c r="M873" s="92" t="s">
        <v>1551</v>
      </c>
      <c r="N873" s="93">
        <v>43896.376319444447</v>
      </c>
      <c r="O873" s="34" t="s">
        <v>1555</v>
      </c>
    </row>
    <row r="874" spans="1:15" hidden="1" x14ac:dyDescent="0.3">
      <c r="A874" s="77">
        <v>130853</v>
      </c>
      <c r="B874" s="83" t="str">
        <f>VLOOKUP(tabSaldoAta[[#This Row],[CÓDIGO]],tabEstimativa[#Data],2,FALSE)</f>
        <v>GARRAFÃO TÉRMICO C/ TORNEIRA - CAPACIDADE DE 06 LITROS, CORES A DEFINIR</v>
      </c>
      <c r="C874" s="82" t="s">
        <v>1709</v>
      </c>
      <c r="D874" s="80" t="s">
        <v>2012</v>
      </c>
      <c r="E874" s="81">
        <v>2019</v>
      </c>
      <c r="F874" s="78">
        <v>43850</v>
      </c>
      <c r="G874" s="264">
        <v>12</v>
      </c>
      <c r="H874" s="99">
        <v>0</v>
      </c>
      <c r="I874" s="78">
        <v>43397</v>
      </c>
      <c r="J874" s="181">
        <f>SUMIFS(tabConsumoAta[CONSUMIDO],tabConsumoAta[CÓDIGO],tabSaldoAta[[#This Row],[CÓDIGO]],tabConsumoAta[ATA],tabSaldoAta[[#This Row],[CHAVE]])</f>
        <v>0</v>
      </c>
      <c r="K874" s="181">
        <f>SUMIFS(tabAtaCessão[QUANTIDADE],tabAtaCessão[CÓDIGO],tabSaldoAta[[#This Row],[CÓDIGO]],tabAtaCessão[ATA],tabSaldoAta[[#This Row],[CHAVE]])</f>
        <v>0</v>
      </c>
      <c r="L874" s="162">
        <f>tabSaldoAta[[#This Row],[ESTIMATIVA]] - tabSaldoAta[[#This Row],[CONSUMO]] - tabSaldoAta[[#This Row],[CESSÃO]]</f>
        <v>0</v>
      </c>
      <c r="M874" s="92" t="s">
        <v>1551</v>
      </c>
      <c r="N874" s="93">
        <v>43685.410011574073</v>
      </c>
      <c r="O874" s="34" t="s">
        <v>1555</v>
      </c>
    </row>
    <row r="875" spans="1:15" ht="43.2" hidden="1" x14ac:dyDescent="0.3">
      <c r="A875" s="77">
        <v>131482</v>
      </c>
      <c r="B875" s="83" t="str">
        <f>VLOOKUP(tabSaldoAta[[#This Row],[CÓDIGO]],tabEstimativa[#Data],2,FALSE)</f>
        <v>PA DE LIXO, CORPO EM POLIPROPILENO, MEDINDO 26,5 X 27 X 13,5 CM, CABO LONGO DE MADEIRA DE 82 CM COM REVESTIMENTO EM PLASTICO. VARIACAO DE +/- 3 CM. DEVE POSSUIR ETIQUETA COM INFORMACOES DO PRODUTO E DO FABRICANTE.</v>
      </c>
      <c r="C875" s="82" t="s">
        <v>1605</v>
      </c>
      <c r="D875" s="80" t="s">
        <v>2057</v>
      </c>
      <c r="E875" s="81">
        <v>2018</v>
      </c>
      <c r="F875" s="78">
        <v>43683</v>
      </c>
      <c r="G875" s="264">
        <v>12</v>
      </c>
      <c r="H875" s="99">
        <v>350</v>
      </c>
      <c r="I875" s="78">
        <v>43216</v>
      </c>
      <c r="J875" s="181">
        <f>SUMIFS(tabConsumoAta[CONSUMIDO],tabConsumoAta[CÓDIGO],tabSaldoAta[[#This Row],[CÓDIGO]],tabConsumoAta[ATA],tabSaldoAta[[#This Row],[CHAVE]])</f>
        <v>0</v>
      </c>
      <c r="K875" s="181">
        <f>SUMIFS(tabAtaCessão[QUANTIDADE],tabAtaCessão[CÓDIGO],tabSaldoAta[[#This Row],[CÓDIGO]],tabAtaCessão[ATA],tabSaldoAta[[#This Row],[CHAVE]])</f>
        <v>0</v>
      </c>
      <c r="L875" s="162">
        <f>tabSaldoAta[[#This Row],[ESTIMATIVA]] - tabSaldoAta[[#This Row],[CONSUMO]] - tabSaldoAta[[#This Row],[CESSÃO]]</f>
        <v>350</v>
      </c>
      <c r="M875" s="92" t="s">
        <v>1551</v>
      </c>
      <c r="N875" s="93">
        <v>43686.708090277774</v>
      </c>
      <c r="O875" s="34" t="s">
        <v>1555</v>
      </c>
    </row>
    <row r="876" spans="1:15" ht="43.2" hidden="1" x14ac:dyDescent="0.3">
      <c r="A876" s="77">
        <v>131482</v>
      </c>
      <c r="B876" s="83" t="str">
        <f>VLOOKUP(tabSaldoAta[[#This Row],[CÓDIGO]],tabEstimativa[#Data],2,FALSE)</f>
        <v>PA DE LIXO, CORPO EM POLIPROPILENO, MEDINDO 26,5 X 27 X 13,5 CM, CABO LONGO DE MADEIRA DE 82 CM COM REVESTIMENTO EM PLASTICO. VARIACAO DE +/- 3 CM. DEVE POSSUIR ETIQUETA COM INFORMACOES DO PRODUTO E DO FABRICANTE.</v>
      </c>
      <c r="C876" s="82" t="s">
        <v>2140</v>
      </c>
      <c r="D876" s="80" t="s">
        <v>2141</v>
      </c>
      <c r="E876" s="81">
        <v>2019</v>
      </c>
      <c r="F876" s="78">
        <v>44082</v>
      </c>
      <c r="G876" s="264">
        <v>12</v>
      </c>
      <c r="H876" s="99">
        <v>60</v>
      </c>
      <c r="I876" s="78">
        <v>43593</v>
      </c>
      <c r="J876" s="181">
        <f>SUMIFS(tabConsumoAta[CONSUMIDO],tabConsumoAta[CÓDIGO],tabSaldoAta[[#This Row],[CÓDIGO]],tabConsumoAta[ATA],tabSaldoAta[[#This Row],[CHAVE]])</f>
        <v>0</v>
      </c>
      <c r="K876" s="181">
        <f>SUMIFS(tabAtaCessão[QUANTIDADE],tabAtaCessão[CÓDIGO],tabSaldoAta[[#This Row],[CÓDIGO]],tabAtaCessão[ATA],tabSaldoAta[[#This Row],[CHAVE]])</f>
        <v>0</v>
      </c>
      <c r="L876" s="162">
        <f>tabSaldoAta[[#This Row],[ESTIMATIVA]] - tabSaldoAta[[#This Row],[CONSUMO]] - tabSaldoAta[[#This Row],[CESSÃO]]</f>
        <v>60</v>
      </c>
      <c r="M876" s="92" t="s">
        <v>1551</v>
      </c>
      <c r="N876" s="93">
        <v>43721.592488425929</v>
      </c>
      <c r="O876" s="34" t="s">
        <v>1555</v>
      </c>
    </row>
    <row r="877" spans="1:15" ht="28.8" hidden="1" x14ac:dyDescent="0.3">
      <c r="A877" s="77">
        <v>132231</v>
      </c>
      <c r="B877" s="83" t="str">
        <f>VLOOKUP(tabSaldoAta[[#This Row],[CÓDIGO]],tabEstimativa[#Data],2,FALSE)</f>
        <v>CABO DE COBRE FLEXIVEL BITOLA 25 MM², 0,6/1 KV ISOLACAO DE PVC 70° C, ANTICHAMA, COR AZUL-CLARO</v>
      </c>
      <c r="C877" s="82" t="s">
        <v>2343</v>
      </c>
      <c r="D877" s="80" t="s">
        <v>2012</v>
      </c>
      <c r="E877" s="81">
        <v>2020</v>
      </c>
      <c r="F877" s="78">
        <v>44210</v>
      </c>
      <c r="G877" s="264">
        <v>12</v>
      </c>
      <c r="H877" s="99">
        <v>1500</v>
      </c>
      <c r="I877" s="78">
        <v>43733</v>
      </c>
      <c r="J877" s="181">
        <f>SUMIFS(tabConsumoAta[CONSUMIDO],tabConsumoAta[CÓDIGO],tabSaldoAta[[#This Row],[CÓDIGO]],tabConsumoAta[ATA],tabSaldoAta[[#This Row],[CHAVE]])</f>
        <v>0</v>
      </c>
      <c r="K877" s="181">
        <f>SUMIFS(tabAtaCessão[QUANTIDADE],tabAtaCessão[CÓDIGO],tabSaldoAta[[#This Row],[CÓDIGO]],tabAtaCessão[ATA],tabSaldoAta[[#This Row],[CHAVE]])</f>
        <v>0</v>
      </c>
      <c r="L877" s="162">
        <f>tabSaldoAta[[#This Row],[ESTIMATIVA]] - tabSaldoAta[[#This Row],[CONSUMO]] - tabSaldoAta[[#This Row],[CESSÃO]]</f>
        <v>1500</v>
      </c>
      <c r="M877" s="92" t="s">
        <v>1551</v>
      </c>
      <c r="N877" s="93">
        <v>43847.615706018521</v>
      </c>
      <c r="O877" s="34" t="s">
        <v>1555</v>
      </c>
    </row>
    <row r="878" spans="1:15" hidden="1" x14ac:dyDescent="0.3">
      <c r="A878" s="77">
        <v>132232</v>
      </c>
      <c r="B878" s="83" t="str">
        <f>VLOOKUP(tabSaldoAta[[#This Row],[CÓDIGO]],tabEstimativa[#Data],2,FALSE)</f>
        <v>FERRO TIPO U DE 6" X 1/8" - BARRA COM 06 METROS</v>
      </c>
      <c r="C878" s="82" t="s">
        <v>2066</v>
      </c>
      <c r="D878" s="80" t="s">
        <v>2067</v>
      </c>
      <c r="E878" s="81">
        <v>2019</v>
      </c>
      <c r="F878" s="78">
        <v>44057</v>
      </c>
      <c r="G878" s="264">
        <v>12</v>
      </c>
      <c r="H878" s="99">
        <v>50</v>
      </c>
      <c r="I878" s="78">
        <v>43322</v>
      </c>
      <c r="J878" s="181">
        <f>SUMIFS(tabConsumoAta[CONSUMIDO],tabConsumoAta[CÓDIGO],tabSaldoAta[[#This Row],[CÓDIGO]],tabConsumoAta[ATA],tabSaldoAta[[#This Row],[CHAVE]])</f>
        <v>0</v>
      </c>
      <c r="K878" s="181">
        <f>SUMIFS(tabAtaCessão[QUANTIDADE],tabAtaCessão[CÓDIGO],tabSaldoAta[[#This Row],[CÓDIGO]],tabAtaCessão[ATA],tabSaldoAta[[#This Row],[CHAVE]])</f>
        <v>0</v>
      </c>
      <c r="L878" s="162">
        <f>tabSaldoAta[[#This Row],[ESTIMATIVA]] - tabSaldoAta[[#This Row],[CONSUMO]] - tabSaldoAta[[#This Row],[CESSÃO]]</f>
        <v>50</v>
      </c>
      <c r="M878" s="92" t="s">
        <v>1551</v>
      </c>
      <c r="N878" s="93">
        <v>43697.580543981479</v>
      </c>
      <c r="O878" s="34" t="s">
        <v>1555</v>
      </c>
    </row>
    <row r="879" spans="1:15" ht="57.6" hidden="1" x14ac:dyDescent="0.3">
      <c r="A879" s="77">
        <v>132303</v>
      </c>
      <c r="B879" s="83" t="str">
        <f>VLOOKUP(tabSaldoAta[[#This Row],[CÓDIGO]],tabEstimativa[#Data],2,FALSE)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879" s="82" t="s">
        <v>1570</v>
      </c>
      <c r="D879" s="127" t="s">
        <v>2085</v>
      </c>
      <c r="E879" s="128">
        <v>2019</v>
      </c>
      <c r="F879" s="78">
        <v>43922</v>
      </c>
      <c r="G879" s="264">
        <v>12</v>
      </c>
      <c r="H879" s="129">
        <v>15000</v>
      </c>
      <c r="I879" s="78">
        <v>43454</v>
      </c>
      <c r="J879" s="181">
        <f>SUMIFS(tabConsumoAta[CONSUMIDO],tabConsumoAta[CÓDIGO],tabSaldoAta[[#This Row],[CÓDIGO]],tabConsumoAta[ATA],tabSaldoAta[[#This Row],[CHAVE]])</f>
        <v>16500</v>
      </c>
      <c r="K879" s="181">
        <f>SUMIFS(tabAtaCessão[QUANTIDADE],tabAtaCessão[CÓDIGO],tabSaldoAta[[#This Row],[CÓDIGO]],tabAtaCessão[ATA],tabSaldoAta[[#This Row],[CHAVE]])</f>
        <v>0</v>
      </c>
      <c r="L879" s="162">
        <f>tabSaldoAta[[#This Row],[ESTIMATIVA]] - tabSaldoAta[[#This Row],[CONSUMO]] - tabSaldoAta[[#This Row],[CESSÃO]]</f>
        <v>-1500</v>
      </c>
      <c r="M879" s="130" t="s">
        <v>1551</v>
      </c>
      <c r="N879" s="131">
        <v>43699.460138888891</v>
      </c>
      <c r="O879" s="34" t="s">
        <v>1555</v>
      </c>
    </row>
    <row r="880" spans="1:15" ht="57.6" hidden="1" x14ac:dyDescent="0.3">
      <c r="A880" s="77">
        <v>132303</v>
      </c>
      <c r="B880" s="83" t="str">
        <f>VLOOKUP(tabSaldoAta[[#This Row],[CÓDIGO]],tabEstimativa[#Data],2,FALSE)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880" s="82" t="s">
        <v>3533</v>
      </c>
      <c r="D880" s="80" t="s">
        <v>3534</v>
      </c>
      <c r="E880" s="81">
        <v>2020</v>
      </c>
      <c r="F880" s="78">
        <v>44309</v>
      </c>
      <c r="G880" s="264">
        <v>12</v>
      </c>
      <c r="H880" s="99">
        <v>25000</v>
      </c>
      <c r="I880" s="78">
        <v>43818</v>
      </c>
      <c r="J880" s="181">
        <f>SUMIFS(tabConsumoAta[CONSUMIDO],tabConsumoAta[CÓDIGO],tabSaldoAta[[#This Row],[CÓDIGO]],tabConsumoAta[ATA],tabSaldoAta[[#This Row],[CHAVE]])</f>
        <v>25000</v>
      </c>
      <c r="K880" s="181">
        <f>SUMIFS(tabAtaCessão[QUANTIDADE],tabAtaCessão[CÓDIGO],tabSaldoAta[[#This Row],[CÓDIGO]],tabAtaCessão[ATA],tabSaldoAta[[#This Row],[CHAVE]])</f>
        <v>0</v>
      </c>
      <c r="L880" s="162">
        <f>tabSaldoAta[[#This Row],[ESTIMATIVA]] - tabSaldoAta[[#This Row],[CONSUMO]] - tabSaldoAta[[#This Row],[CESSÃO]]</f>
        <v>0</v>
      </c>
      <c r="M880" s="92" t="s">
        <v>1551</v>
      </c>
      <c r="N880" s="93">
        <v>43948.44835648148</v>
      </c>
      <c r="O880" s="34" t="s">
        <v>1555</v>
      </c>
    </row>
    <row r="881" spans="1:15" ht="28.8" hidden="1" x14ac:dyDescent="0.3">
      <c r="A881" s="77">
        <v>132465</v>
      </c>
      <c r="B881" s="83" t="str">
        <f>VLOOKUP(tabSaldoAta[[#This Row],[CÓDIGO]],tabEstimativa[#Data],2,FALSE)</f>
        <v>FECHO CHATO COM PORTA CADEADO ZINCADO 5" REFORCADO, COM PARAFUSOS, MATERIAL DO FECHO:  ACO CARBONO, MEDIDA: 127MM.</v>
      </c>
      <c r="C881" s="82" t="s">
        <v>1957</v>
      </c>
      <c r="D881" s="80" t="s">
        <v>2080</v>
      </c>
      <c r="E881" s="81">
        <v>2019</v>
      </c>
      <c r="F881" s="78">
        <v>44008</v>
      </c>
      <c r="G881" s="264">
        <v>12</v>
      </c>
      <c r="H881" s="99">
        <v>600</v>
      </c>
      <c r="I881" s="78">
        <v>43522</v>
      </c>
      <c r="J881" s="181">
        <f>SUMIFS(tabConsumoAta[CONSUMIDO],tabConsumoAta[CÓDIGO],tabSaldoAta[[#This Row],[CÓDIGO]],tabConsumoAta[ATA],tabSaldoAta[[#This Row],[CHAVE]])</f>
        <v>300</v>
      </c>
      <c r="K881" s="181">
        <f>SUMIFS(tabAtaCessão[QUANTIDADE],tabAtaCessão[CÓDIGO],tabSaldoAta[[#This Row],[CÓDIGO]],tabAtaCessão[ATA],tabSaldoAta[[#This Row],[CHAVE]])</f>
        <v>0</v>
      </c>
      <c r="L881" s="162">
        <f>tabSaldoAta[[#This Row],[ESTIMATIVA]] - tabSaldoAta[[#This Row],[CONSUMO]] - tabSaldoAta[[#This Row],[CESSÃO]]</f>
        <v>300</v>
      </c>
      <c r="M881" s="92" t="s">
        <v>1551</v>
      </c>
      <c r="N881" s="93">
        <v>43698.610138888886</v>
      </c>
      <c r="O881" s="34" t="s">
        <v>1555</v>
      </c>
    </row>
    <row r="882" spans="1:15" ht="28.8" hidden="1" x14ac:dyDescent="0.3">
      <c r="A882" s="77">
        <v>132623</v>
      </c>
      <c r="B882" s="83" t="str">
        <f>VLOOKUP(tabSaldoAta[[#This Row],[CÓDIGO]],tabEstimativa[#Data],2,FALSE)</f>
        <v>VASO SANITARIO INFANTIL, NA COR BRANCA, MATERIAL EM LOUCA NAS DIMENSOE: 30 X 31 X 41,5 CM (ALTURA/LARGURA/COMPRIMENTO)  MEDIDAS PODENDO VARIAR EM + / - 03 CM</v>
      </c>
      <c r="C882" s="82" t="s">
        <v>1567</v>
      </c>
      <c r="D882" s="90">
        <v>47</v>
      </c>
      <c r="E882" s="91">
        <v>2019</v>
      </c>
      <c r="F882" s="78">
        <v>43878</v>
      </c>
      <c r="G882" s="264">
        <v>12</v>
      </c>
      <c r="H882" s="99">
        <v>75</v>
      </c>
      <c r="I882" s="78">
        <v>43322</v>
      </c>
      <c r="J882" s="181">
        <f>SUMIFS(tabConsumoAta[CONSUMIDO],tabConsumoAta[CÓDIGO],tabSaldoAta[[#This Row],[CÓDIGO]],tabConsumoAta[ATA],tabSaldoAta[[#This Row],[CHAVE]])</f>
        <v>30</v>
      </c>
      <c r="K882" s="181">
        <f>SUMIFS(tabAtaCessão[QUANTIDADE],tabAtaCessão[CÓDIGO],tabSaldoAta[[#This Row],[CÓDIGO]],tabAtaCessão[ATA],tabSaldoAta[[#This Row],[CHAVE]])</f>
        <v>0</v>
      </c>
      <c r="L882" s="162">
        <f>tabSaldoAta[[#This Row],[ESTIMATIVA]] - tabSaldoAta[[#This Row],[CONSUMO]] - tabSaldoAta[[#This Row],[CESSÃO]]</f>
        <v>45</v>
      </c>
      <c r="M882" s="92" t="s">
        <v>1551</v>
      </c>
      <c r="N882" s="93">
        <v>43684.621898148151</v>
      </c>
      <c r="O882" s="34" t="str">
        <f>"*"</f>
        <v>*</v>
      </c>
    </row>
    <row r="883" spans="1:15" ht="28.8" hidden="1" x14ac:dyDescent="0.3">
      <c r="A883" s="77">
        <v>132623</v>
      </c>
      <c r="B883" s="83" t="str">
        <f>VLOOKUP(tabSaldoAta[[#This Row],[CÓDIGO]],tabEstimativa[#Data],2,FALSE)</f>
        <v>VASO SANITARIO INFANTIL, NA COR BRANCA, MATERIAL EM LOUCA NAS DIMENSOE: 30 X 31 X 41,5 CM (ALTURA/LARGURA/COMPRIMENTO)  MEDIDAS PODENDO VARIAR EM + / - 03 CM</v>
      </c>
      <c r="C883" s="82" t="s">
        <v>3462</v>
      </c>
      <c r="D883" s="80" t="s">
        <v>3463</v>
      </c>
      <c r="E883" s="81">
        <v>2020</v>
      </c>
      <c r="F883" s="78">
        <v>44267</v>
      </c>
      <c r="G883" s="264">
        <v>12</v>
      </c>
      <c r="H883" s="99">
        <v>100</v>
      </c>
      <c r="I883" s="78">
        <v>43762</v>
      </c>
      <c r="J883" s="181">
        <f>SUMIFS(tabConsumoAta[CONSUMIDO],tabConsumoAta[CÓDIGO],tabSaldoAta[[#This Row],[CÓDIGO]],tabConsumoAta[ATA],tabSaldoAta[[#This Row],[CHAVE]])</f>
        <v>100</v>
      </c>
      <c r="K883" s="181">
        <f>SUMIFS(tabAtaCessão[QUANTIDADE],tabAtaCessão[CÓDIGO],tabSaldoAta[[#This Row],[CÓDIGO]],tabAtaCessão[ATA],tabSaldoAta[[#This Row],[CHAVE]])</f>
        <v>0</v>
      </c>
      <c r="L883" s="162">
        <f>tabSaldoAta[[#This Row],[ESTIMATIVA]] - tabSaldoAta[[#This Row],[CONSUMO]] - tabSaldoAta[[#This Row],[CESSÃO]]</f>
        <v>0</v>
      </c>
      <c r="M883" s="92" t="s">
        <v>1551</v>
      </c>
      <c r="N883" s="93">
        <v>43906.582326388889</v>
      </c>
      <c r="O883" s="34" t="s">
        <v>1555</v>
      </c>
    </row>
    <row r="884" spans="1:15" ht="28.8" hidden="1" x14ac:dyDescent="0.3">
      <c r="A884" s="77">
        <v>132624</v>
      </c>
      <c r="B884" s="83" t="str">
        <f>VLOOKUP(tabSaldoAta[[#This Row],[CÓDIGO]],tabEstimativa[#Data],2,FALSE)</f>
        <v>LAVATORIO SUSPENSO INFANTIL, NA COR BRANCA, MATERAL EM LOUCA NAS DIMENSOES: 38 X 28 CM (COMPRIMENTO/LARGURA). MEDIDAS PODENDO VARIAR EM + / - 03 CM.</v>
      </c>
      <c r="C884" s="82" t="s">
        <v>1567</v>
      </c>
      <c r="D884" s="90">
        <v>47</v>
      </c>
      <c r="E884" s="91">
        <v>2019</v>
      </c>
      <c r="F884" s="78">
        <v>43878</v>
      </c>
      <c r="G884" s="264">
        <v>12</v>
      </c>
      <c r="H884" s="99">
        <v>50</v>
      </c>
      <c r="I884" s="78">
        <v>43322</v>
      </c>
      <c r="J884" s="181">
        <f>SUMIFS(tabConsumoAta[CONSUMIDO],tabConsumoAta[CÓDIGO],tabSaldoAta[[#This Row],[CÓDIGO]],tabConsumoAta[ATA],tabSaldoAta[[#This Row],[CHAVE]])</f>
        <v>50</v>
      </c>
      <c r="K884" s="181">
        <f>SUMIFS(tabAtaCessão[QUANTIDADE],tabAtaCessão[CÓDIGO],tabSaldoAta[[#This Row],[CÓDIGO]],tabAtaCessão[ATA],tabSaldoAta[[#This Row],[CHAVE]])</f>
        <v>0</v>
      </c>
      <c r="L884" s="162">
        <f>tabSaldoAta[[#This Row],[ESTIMATIVA]] - tabSaldoAta[[#This Row],[CONSUMO]] - tabSaldoAta[[#This Row],[CESSÃO]]</f>
        <v>0</v>
      </c>
      <c r="M884" s="92" t="s">
        <v>1551</v>
      </c>
      <c r="N884" s="93">
        <v>43684.621898148151</v>
      </c>
      <c r="O884" s="34" t="str">
        <f>"*"</f>
        <v>*</v>
      </c>
    </row>
    <row r="885" spans="1:15" hidden="1" x14ac:dyDescent="0.3">
      <c r="A885" s="77">
        <v>132714</v>
      </c>
      <c r="B885" s="83" t="str">
        <f>VLOOKUP(tabSaldoAta[[#This Row],[CÓDIGO]],tabEstimativa[#Data],2,FALSE)</f>
        <v>CUMEEIRA ARTICULADA FIBRA SINTETICA CRFS, 1,10 X 06 MM - SUPERIOR</v>
      </c>
      <c r="C885" s="82" t="s">
        <v>1567</v>
      </c>
      <c r="D885" s="90">
        <v>47</v>
      </c>
      <c r="E885" s="91">
        <v>2019</v>
      </c>
      <c r="F885" s="78">
        <v>43878</v>
      </c>
      <c r="G885" s="264">
        <v>12</v>
      </c>
      <c r="H885" s="99">
        <v>60</v>
      </c>
      <c r="I885" s="78">
        <v>43322</v>
      </c>
      <c r="J885" s="181">
        <f>SUMIFS(tabConsumoAta[CONSUMIDO],tabConsumoAta[CÓDIGO],tabSaldoAta[[#This Row],[CÓDIGO]],tabConsumoAta[ATA],tabSaldoAta[[#This Row],[CHAVE]])</f>
        <v>45</v>
      </c>
      <c r="K885" s="181">
        <f>SUMIFS(tabAtaCessão[QUANTIDADE],tabAtaCessão[CÓDIGO],tabSaldoAta[[#This Row],[CÓDIGO]],tabAtaCessão[ATA],tabSaldoAta[[#This Row],[CHAVE]])</f>
        <v>0</v>
      </c>
      <c r="L885" s="162">
        <f>tabSaldoAta[[#This Row],[ESTIMATIVA]] - tabSaldoAta[[#This Row],[CONSUMO]] - tabSaldoAta[[#This Row],[CESSÃO]]</f>
        <v>15</v>
      </c>
      <c r="M885" s="92" t="s">
        <v>1551</v>
      </c>
      <c r="N885" s="93">
        <v>43684.621898148151</v>
      </c>
      <c r="O885" s="34" t="str">
        <f>"*"</f>
        <v>*</v>
      </c>
    </row>
    <row r="886" spans="1:15" hidden="1" x14ac:dyDescent="0.3">
      <c r="A886" s="77">
        <v>132715</v>
      </c>
      <c r="B886" s="83" t="str">
        <f>VLOOKUP(tabSaldoAta[[#This Row],[CÓDIGO]],tabEstimativa[#Data],2,FALSE)</f>
        <v>CUMEEIRA ARTICULADA FIBRA SINTETICA CRFS, 1,10 X 06 MM - INFERIOR</v>
      </c>
      <c r="C886" s="82" t="s">
        <v>1567</v>
      </c>
      <c r="D886" s="90">
        <v>47</v>
      </c>
      <c r="E886" s="91">
        <v>2019</v>
      </c>
      <c r="F886" s="78">
        <v>43878</v>
      </c>
      <c r="G886" s="264">
        <v>12</v>
      </c>
      <c r="H886" s="99">
        <v>30</v>
      </c>
      <c r="I886" s="78">
        <v>43322</v>
      </c>
      <c r="J886" s="181">
        <f>SUMIFS(tabConsumoAta[CONSUMIDO],tabConsumoAta[CÓDIGO],tabSaldoAta[[#This Row],[CÓDIGO]],tabConsumoAta[ATA],tabSaldoAta[[#This Row],[CHAVE]])</f>
        <v>15</v>
      </c>
      <c r="K886" s="181">
        <f>SUMIFS(tabAtaCessão[QUANTIDADE],tabAtaCessão[CÓDIGO],tabSaldoAta[[#This Row],[CÓDIGO]],tabAtaCessão[ATA],tabSaldoAta[[#This Row],[CHAVE]])</f>
        <v>0</v>
      </c>
      <c r="L886" s="162">
        <f>tabSaldoAta[[#This Row],[ESTIMATIVA]] - tabSaldoAta[[#This Row],[CONSUMO]] - tabSaldoAta[[#This Row],[CESSÃO]]</f>
        <v>15</v>
      </c>
      <c r="M886" s="92" t="s">
        <v>1551</v>
      </c>
      <c r="N886" s="93">
        <v>43684.621898148151</v>
      </c>
      <c r="O886" s="34" t="str">
        <f>"*"</f>
        <v>*</v>
      </c>
    </row>
    <row r="887" spans="1:15" ht="28.8" hidden="1" x14ac:dyDescent="0.3">
      <c r="A887" s="77">
        <v>132769</v>
      </c>
      <c r="B887" s="83" t="str">
        <f>VLOOKUP(tabSaldoAta[[#This Row],[CÓDIGO]],tabEstimativa[#Data],2,FALSE)</f>
        <v>ADESIVO SELANTE PARA VEDACAO/CALAFETACAO  DE CALHAS RUFOS E AFINS,  A BASE DE POLIURETANO - TUBO DE 350 A 400 GRAMAS</v>
      </c>
      <c r="C887" s="82" t="s">
        <v>1567</v>
      </c>
      <c r="D887" s="90">
        <v>47</v>
      </c>
      <c r="E887" s="91">
        <v>2019</v>
      </c>
      <c r="F887" s="78">
        <v>43878</v>
      </c>
      <c r="G887" s="264">
        <v>12</v>
      </c>
      <c r="H887" s="99">
        <v>120</v>
      </c>
      <c r="I887" s="78">
        <v>43322</v>
      </c>
      <c r="J887" s="181">
        <f>SUMIFS(tabConsumoAta[CONSUMIDO],tabConsumoAta[CÓDIGO],tabSaldoAta[[#This Row],[CÓDIGO]],tabConsumoAta[ATA],tabSaldoAta[[#This Row],[CHAVE]])</f>
        <v>0</v>
      </c>
      <c r="K887" s="181">
        <f>SUMIFS(tabAtaCessão[QUANTIDADE],tabAtaCessão[CÓDIGO],tabSaldoAta[[#This Row],[CÓDIGO]],tabAtaCessão[ATA],tabSaldoAta[[#This Row],[CHAVE]])</f>
        <v>35</v>
      </c>
      <c r="L887" s="162">
        <f>tabSaldoAta[[#This Row],[ESTIMATIVA]] - tabSaldoAta[[#This Row],[CONSUMO]] - tabSaldoAta[[#This Row],[CESSÃO]]</f>
        <v>85</v>
      </c>
      <c r="M887" s="92" t="s">
        <v>1551</v>
      </c>
      <c r="N887" s="93">
        <v>43684.621898148151</v>
      </c>
      <c r="O887" s="34" t="str">
        <f>"*"</f>
        <v>*</v>
      </c>
    </row>
    <row r="888" spans="1:15" ht="57.6" hidden="1" x14ac:dyDescent="0.3">
      <c r="A888" s="77">
        <v>133021</v>
      </c>
      <c r="B888" s="83" t="str">
        <f>VLOOKUP(tabSaldoAta[[#This Row],[CÓDIGO]],tabEstimativa[#Data],2,FALSE)</f>
        <v>PANO DE CHÃO, MEDIDAS: 45 X 75 CM (VARIAÇÃO +/- 5 CM), 100% ALGODÃO, ALVEJADO, PESO MINIMO DE 130 GRAMAS.
**APRESENTAR AMOSTRA</v>
      </c>
      <c r="C888" s="82" t="s">
        <v>1716</v>
      </c>
      <c r="D888" s="80" t="s">
        <v>2054</v>
      </c>
      <c r="E888" s="81">
        <v>2019</v>
      </c>
      <c r="F888" s="78">
        <v>43853</v>
      </c>
      <c r="G888" s="264">
        <v>12</v>
      </c>
      <c r="H888" s="99">
        <v>5000</v>
      </c>
      <c r="I888" s="78">
        <v>43216</v>
      </c>
      <c r="J888" s="181">
        <f>SUMIFS(tabConsumoAta[CONSUMIDO],tabConsumoAta[CÓDIGO],tabSaldoAta[[#This Row],[CÓDIGO]],tabConsumoAta[ATA],tabSaldoAta[[#This Row],[CHAVE]])</f>
        <v>0</v>
      </c>
      <c r="K888" s="181">
        <f>SUMIFS(tabAtaCessão[QUANTIDADE],tabAtaCessão[CÓDIGO],tabSaldoAta[[#This Row],[CÓDIGO]],tabAtaCessão[ATA],tabSaldoAta[[#This Row],[CHAVE]])</f>
        <v>0</v>
      </c>
      <c r="L888" s="162">
        <f>tabSaldoAta[[#This Row],[ESTIMATIVA]] - tabSaldoAta[[#This Row],[CONSUMO]] - tabSaldoAta[[#This Row],[CESSÃO]]</f>
        <v>5000</v>
      </c>
      <c r="M888" s="92" t="s">
        <v>1551</v>
      </c>
      <c r="N888" s="93">
        <v>43686.708090277774</v>
      </c>
      <c r="O888" s="34" t="s">
        <v>1555</v>
      </c>
    </row>
    <row r="889" spans="1:15" ht="57.6" hidden="1" x14ac:dyDescent="0.3">
      <c r="A889" s="77">
        <v>133021</v>
      </c>
      <c r="B889" s="83" t="str">
        <f>VLOOKUP(tabSaldoAta[[#This Row],[CÓDIGO]],tabEstimativa[#Data],2,FALSE)</f>
        <v>PANO DE CHÃO, MEDIDAS: 45 X 75 CM (VARIAÇÃO +/- 5 CM), 100% ALGODÃO, ALVEJADO, PESO MINIMO DE 130 GRAMAS.
**APRESENTAR AMOSTRA</v>
      </c>
      <c r="C889" s="82" t="s">
        <v>2356</v>
      </c>
      <c r="D889" s="80" t="s">
        <v>2357</v>
      </c>
      <c r="E889" s="81">
        <v>2019</v>
      </c>
      <c r="F889" s="78">
        <v>44182</v>
      </c>
      <c r="G889" s="264">
        <v>12</v>
      </c>
      <c r="H889" s="99">
        <v>2000</v>
      </c>
      <c r="I889" s="78">
        <v>43752</v>
      </c>
      <c r="J889" s="181">
        <f>SUMIFS(tabConsumoAta[CONSUMIDO],tabConsumoAta[CÓDIGO],tabSaldoAta[[#This Row],[CÓDIGO]],tabConsumoAta[ATA],tabSaldoAta[[#This Row],[CHAVE]])</f>
        <v>1100</v>
      </c>
      <c r="K889" s="181">
        <f>SUMIFS(tabAtaCessão[QUANTIDADE],tabAtaCessão[CÓDIGO],tabSaldoAta[[#This Row],[CÓDIGO]],tabAtaCessão[ATA],tabSaldoAta[[#This Row],[CHAVE]])</f>
        <v>900</v>
      </c>
      <c r="L889" s="162">
        <f>tabSaldoAta[[#This Row],[ESTIMATIVA]] - tabSaldoAta[[#This Row],[CONSUMO]] - tabSaldoAta[[#This Row],[CESSÃO]]</f>
        <v>0</v>
      </c>
      <c r="M889" s="92" t="s">
        <v>1551</v>
      </c>
      <c r="N889" s="93">
        <v>43853.452418981484</v>
      </c>
      <c r="O889" s="34" t="s">
        <v>1555</v>
      </c>
    </row>
    <row r="890" spans="1:15" ht="43.2" hidden="1" x14ac:dyDescent="0.3">
      <c r="A890" s="77">
        <v>133301</v>
      </c>
      <c r="B890" s="83" t="str">
        <f>VLOOKUP(tabSaldoAta[[#This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C890" s="82" t="s">
        <v>2343</v>
      </c>
      <c r="D890" s="80" t="s">
        <v>2012</v>
      </c>
      <c r="E890" s="81">
        <v>2020</v>
      </c>
      <c r="F890" s="78">
        <v>44210</v>
      </c>
      <c r="G890" s="264">
        <v>12</v>
      </c>
      <c r="H890" s="99">
        <v>6500</v>
      </c>
      <c r="I890" s="78">
        <v>43733</v>
      </c>
      <c r="J890" s="181">
        <f>SUMIFS(tabConsumoAta[CONSUMIDO],tabConsumoAta[CÓDIGO],tabSaldoAta[[#This Row],[CÓDIGO]],tabConsumoAta[ATA],tabSaldoAta[[#This Row],[CHAVE]])</f>
        <v>5000</v>
      </c>
      <c r="K890" s="181">
        <f>SUMIFS(tabAtaCessão[QUANTIDADE],tabAtaCessão[CÓDIGO],tabSaldoAta[[#This Row],[CÓDIGO]],tabAtaCessão[ATA],tabSaldoAta[[#This Row],[CHAVE]])</f>
        <v>650</v>
      </c>
      <c r="L890" s="162">
        <f>tabSaldoAta[[#This Row],[ESTIMATIVA]] - tabSaldoAta[[#This Row],[CONSUMO]] - tabSaldoAta[[#This Row],[CESSÃO]]</f>
        <v>850</v>
      </c>
      <c r="M890" s="92" t="s">
        <v>1551</v>
      </c>
      <c r="N890" s="93">
        <v>43858.450925925928</v>
      </c>
      <c r="O890" s="34" t="s">
        <v>1555</v>
      </c>
    </row>
    <row r="891" spans="1:15" ht="115.2" hidden="1" x14ac:dyDescent="0.3">
      <c r="A891" s="77">
        <v>133371</v>
      </c>
      <c r="B891" s="83" t="str">
        <f>VLOOKUP(tabSaldoAta[[#This Row],[CÓDIGO]],tabEstimativa[#Data],2,FALSE)</f>
        <v>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v>
      </c>
      <c r="C891" s="82" t="s">
        <v>1740</v>
      </c>
      <c r="D891" s="90">
        <v>70</v>
      </c>
      <c r="E891" s="91">
        <v>2019</v>
      </c>
      <c r="F891" s="78">
        <v>43889</v>
      </c>
      <c r="G891" s="264">
        <v>12</v>
      </c>
      <c r="H891" s="99">
        <v>300</v>
      </c>
      <c r="I891" s="78">
        <v>43392</v>
      </c>
      <c r="J891" s="181">
        <f>SUMIFS(tabConsumoAta[CONSUMIDO],tabConsumoAta[CÓDIGO],tabSaldoAta[[#This Row],[CÓDIGO]],tabConsumoAta[ATA],tabSaldoAta[[#This Row],[CHAVE]])</f>
        <v>770</v>
      </c>
      <c r="K891" s="181">
        <f>SUMIFS(tabAtaCessão[QUANTIDADE],tabAtaCessão[CÓDIGO],tabSaldoAta[[#This Row],[CÓDIGO]],tabAtaCessão[ATA],tabSaldoAta[[#This Row],[CHAVE]])</f>
        <v>0</v>
      </c>
      <c r="L891" s="162">
        <f>tabSaldoAta[[#This Row],[ESTIMATIVA]] - tabSaldoAta[[#This Row],[CONSUMO]] - tabSaldoAta[[#This Row],[CESSÃO]]</f>
        <v>-470</v>
      </c>
      <c r="M891" s="92" t="s">
        <v>1551</v>
      </c>
      <c r="N891" s="93">
        <v>43684.621898148151</v>
      </c>
      <c r="O891" s="34" t="str">
        <f>"*"</f>
        <v>*</v>
      </c>
    </row>
    <row r="892" spans="1:15" ht="57.6" hidden="1" x14ac:dyDescent="0.3">
      <c r="A892" s="77">
        <v>133812</v>
      </c>
      <c r="B892" s="83" t="str">
        <f>VLOOKUP(tabSaldoAta[[#This Row],[CÓDIGO]],tabEstimativa[#Data],2,FALSE)</f>
        <v>REATOR ELETROMAGNETICO DE ALTA PRESSAO PARA LAMPADA A VAPOR DE SODIO E METALICA, 250W, 220V/60HZ, USO INTERNO, FATOR DE POTENCIA MINIMO DE 0,92, INDUTIVO OU CAPACITIVO. TEMPERATURA MAXIMA DE 65°. CANECO PINTADO, IGNITOR E CAPACITOR JA LIGADO E PRESO AO REATOR. DEVERA TER SELO PROCEL/INMETRO.</v>
      </c>
      <c r="C892" s="82" t="s">
        <v>1698</v>
      </c>
      <c r="D892" s="90">
        <v>2</v>
      </c>
      <c r="E892" s="91">
        <v>2019</v>
      </c>
      <c r="F892" s="78">
        <v>43831</v>
      </c>
      <c r="G892" s="264">
        <v>12</v>
      </c>
      <c r="H892" s="99">
        <v>250</v>
      </c>
      <c r="I892" s="78">
        <v>43319</v>
      </c>
      <c r="J892" s="181">
        <f>SUMIFS(tabConsumoAta[CONSUMIDO],tabConsumoAta[CÓDIGO],tabSaldoAta[[#This Row],[CÓDIGO]],tabConsumoAta[ATA],tabSaldoAta[[#This Row],[CHAVE]])</f>
        <v>240</v>
      </c>
      <c r="K892" s="181">
        <f>SUMIFS(tabAtaCessão[QUANTIDADE],tabAtaCessão[CÓDIGO],tabSaldoAta[[#This Row],[CÓDIGO]],tabAtaCessão[ATA],tabSaldoAta[[#This Row],[CHAVE]])</f>
        <v>0</v>
      </c>
      <c r="L892" s="162">
        <f>tabSaldoAta[[#This Row],[ESTIMATIVA]] - tabSaldoAta[[#This Row],[CONSUMO]] - tabSaldoAta[[#This Row],[CESSÃO]]</f>
        <v>10</v>
      </c>
      <c r="M892" s="92" t="s">
        <v>1551</v>
      </c>
      <c r="N892" s="93">
        <v>43684.621898148151</v>
      </c>
      <c r="O892" s="34" t="str">
        <f>"*"</f>
        <v>*</v>
      </c>
    </row>
    <row r="893" spans="1:15" ht="57.6" hidden="1" x14ac:dyDescent="0.3">
      <c r="A893" s="77">
        <v>133812</v>
      </c>
      <c r="B893" s="83" t="str">
        <f>VLOOKUP(tabSaldoAta[[#This Row],[CÓDIGO]],tabEstimativa[#Data],2,FALSE)</f>
        <v>REATOR ELETROMAGNETICO DE ALTA PRESSAO PARA LAMPADA A VAPOR DE SODIO E METALICA, 250W, 220V/60HZ, USO INTERNO, FATOR DE POTENCIA MINIMO DE 0,92, INDUTIVO OU CAPACITIVO. TEMPERATURA MAXIMA DE 65°. CANECO PINTADO, IGNITOR E CAPACITOR JA LIGADO E PRESO AO REATOR. DEVERA TER SELO PROCEL/INMETRO.</v>
      </c>
      <c r="C893" s="82" t="s">
        <v>3322</v>
      </c>
      <c r="D893" s="80" t="s">
        <v>3323</v>
      </c>
      <c r="E893" s="81">
        <v>2020</v>
      </c>
      <c r="F893" s="78">
        <v>44225</v>
      </c>
      <c r="G893" s="264">
        <v>12</v>
      </c>
      <c r="H893" s="99">
        <v>300</v>
      </c>
      <c r="I893" s="78">
        <v>43762</v>
      </c>
      <c r="J893" s="181">
        <f>SUMIFS(tabConsumoAta[CONSUMIDO],tabConsumoAta[CÓDIGO],tabSaldoAta[[#This Row],[CÓDIGO]],tabConsumoAta[ATA],tabSaldoAta[[#This Row],[CHAVE]])</f>
        <v>0</v>
      </c>
      <c r="K893" s="181">
        <f>SUMIFS(tabAtaCessão[QUANTIDADE],tabAtaCessão[CÓDIGO],tabSaldoAta[[#This Row],[CÓDIGO]],tabAtaCessão[ATA],tabSaldoAta[[#This Row],[CHAVE]])</f>
        <v>0</v>
      </c>
      <c r="L893" s="162">
        <f>tabSaldoAta[[#This Row],[ESTIMATIVA]] - tabSaldoAta[[#This Row],[CONSUMO]] - tabSaldoAta[[#This Row],[CESSÃO]]</f>
        <v>300</v>
      </c>
      <c r="M893" s="92" t="s">
        <v>1551</v>
      </c>
      <c r="N893" s="93">
        <v>43867.366805555554</v>
      </c>
      <c r="O893" s="34" t="s">
        <v>1555</v>
      </c>
    </row>
    <row r="894" spans="1:15" ht="57.6" hidden="1" x14ac:dyDescent="0.3">
      <c r="A894" s="77">
        <v>133813</v>
      </c>
      <c r="B894" s="83" t="str">
        <f>VLOOKUP(tabSaldoAta[[#This Row],[CÓDIGO]],tabEstimativa[#Data],2,FALSE)</f>
        <v>REATOR ELETROMAGNETICO DE ALTA PRESSAO PARA LAMPADA A VAPOR DE SODIO E METALICA, 400W, 220V/60HZ, USO INTERNO, FATOR DE POTENCIA MINIMO DE 0,92, INDUTIVO OU CAPACITIVO. TEMPERATURA MAXIMA DE 65°. CANECO PINTADO, IGNITOR E CAPACITOR JA LIGADO E PRESO AO REATOR. DEVERA TER SELO PROCEL/INMETRO.</v>
      </c>
      <c r="C894" s="82" t="s">
        <v>1768</v>
      </c>
      <c r="D894" s="90">
        <v>126</v>
      </c>
      <c r="E894" s="91">
        <v>2019</v>
      </c>
      <c r="F894" s="78">
        <v>43957</v>
      </c>
      <c r="G894" s="264">
        <v>12</v>
      </c>
      <c r="H894" s="99">
        <v>50</v>
      </c>
      <c r="I894" s="78">
        <v>43319</v>
      </c>
      <c r="J894" s="181">
        <f>SUMIFS(tabConsumoAta[CONSUMIDO],tabConsumoAta[CÓDIGO],tabSaldoAta[[#This Row],[CÓDIGO]],tabConsumoAta[ATA],tabSaldoAta[[#This Row],[CHAVE]])</f>
        <v>0</v>
      </c>
      <c r="K894" s="181">
        <f>SUMIFS(tabAtaCessão[QUANTIDADE],tabAtaCessão[CÓDIGO],tabSaldoAta[[#This Row],[CÓDIGO]],tabAtaCessão[ATA],tabSaldoAta[[#This Row],[CHAVE]])</f>
        <v>0</v>
      </c>
      <c r="L894" s="162">
        <f>tabSaldoAta[[#This Row],[ESTIMATIVA]] - tabSaldoAta[[#This Row],[CONSUMO]] - tabSaldoAta[[#This Row],[CESSÃO]]</f>
        <v>50</v>
      </c>
      <c r="M894" s="92" t="s">
        <v>1551</v>
      </c>
      <c r="N894" s="93">
        <v>43684.621898148151</v>
      </c>
      <c r="O894" s="34" t="str">
        <f>"*"</f>
        <v>*</v>
      </c>
    </row>
    <row r="895" spans="1:15" hidden="1" x14ac:dyDescent="0.3">
      <c r="A895" s="77">
        <v>133819</v>
      </c>
      <c r="B895" s="83" t="str">
        <f>VLOOKUP(tabSaldoAta[[#This Row],[CÓDIGO]],tabEstimativa[#Data],2,FALSE)</f>
        <v>ESPUDE BRANCO DE BORRACHA DE 1.1/2" PARA BACIAS CONVENCIONAIS DE 2"</v>
      </c>
      <c r="C895" s="82" t="s">
        <v>1663</v>
      </c>
      <c r="D895" s="90">
        <v>228</v>
      </c>
      <c r="E895" s="91">
        <v>2018</v>
      </c>
      <c r="F895" s="78">
        <v>43787</v>
      </c>
      <c r="G895" s="264">
        <v>12</v>
      </c>
      <c r="H895" s="99">
        <v>1200</v>
      </c>
      <c r="I895" s="78">
        <v>43307</v>
      </c>
      <c r="J895" s="181">
        <f>SUMIFS(tabConsumoAta[CONSUMIDO],tabConsumoAta[CÓDIGO],tabSaldoAta[[#This Row],[CÓDIGO]],tabConsumoAta[ATA],tabSaldoAta[[#This Row],[CHAVE]])</f>
        <v>0</v>
      </c>
      <c r="K895" s="181">
        <f>SUMIFS(tabAtaCessão[QUANTIDADE],tabAtaCessão[CÓDIGO],tabSaldoAta[[#This Row],[CÓDIGO]],tabAtaCessão[ATA],tabSaldoAta[[#This Row],[CHAVE]])</f>
        <v>0</v>
      </c>
      <c r="L895" s="162">
        <f>tabSaldoAta[[#This Row],[ESTIMATIVA]] - tabSaldoAta[[#This Row],[CONSUMO]] - tabSaldoAta[[#This Row],[CESSÃO]]</f>
        <v>1200</v>
      </c>
      <c r="M895" s="92" t="s">
        <v>1551</v>
      </c>
      <c r="N895" s="93">
        <v>43684.621898148151</v>
      </c>
      <c r="O895" s="34" t="str">
        <f>"*"</f>
        <v>*</v>
      </c>
    </row>
    <row r="896" spans="1:15" ht="28.8" hidden="1" x14ac:dyDescent="0.3">
      <c r="A896" s="77">
        <v>133843</v>
      </c>
      <c r="B896" s="83" t="str">
        <f>VLOOKUP(tabSaldoAta[[#This Row],[CÓDIGO]],tabEstimativa[#Data],2,FALSE)</f>
        <v>CARTOLINA DUPLA FACE / COLOR SET AMARELA (COR VIVA, VIBRANTE, UNIFORME E SEM MANCHAS) - 48 X 66 CM (VARIACAO +/- 5 CM).</v>
      </c>
      <c r="C896" s="82" t="s">
        <v>1570</v>
      </c>
      <c r="D896" s="127" t="s">
        <v>2085</v>
      </c>
      <c r="E896" s="128">
        <v>2019</v>
      </c>
      <c r="F896" s="78">
        <v>43922</v>
      </c>
      <c r="G896" s="264">
        <v>12</v>
      </c>
      <c r="H896" s="129">
        <v>20000</v>
      </c>
      <c r="I896" s="78">
        <v>43454</v>
      </c>
      <c r="J896" s="181">
        <f>SUMIFS(tabConsumoAta[CONSUMIDO],tabConsumoAta[CÓDIGO],tabSaldoAta[[#This Row],[CÓDIGO]],tabConsumoAta[ATA],tabSaldoAta[[#This Row],[CHAVE]])</f>
        <v>8000</v>
      </c>
      <c r="K896" s="181">
        <f>SUMIFS(tabAtaCessão[QUANTIDADE],tabAtaCessão[CÓDIGO],tabSaldoAta[[#This Row],[CÓDIGO]],tabAtaCessão[ATA],tabSaldoAta[[#This Row],[CHAVE]])</f>
        <v>0</v>
      </c>
      <c r="L896" s="162">
        <f>tabSaldoAta[[#This Row],[ESTIMATIVA]] - tabSaldoAta[[#This Row],[CONSUMO]] - tabSaldoAta[[#This Row],[CESSÃO]]</f>
        <v>12000</v>
      </c>
      <c r="M896" s="130" t="s">
        <v>1551</v>
      </c>
      <c r="N896" s="131">
        <v>43699.470821759256</v>
      </c>
      <c r="O896" s="34" t="s">
        <v>1555</v>
      </c>
    </row>
    <row r="897" spans="1:15" ht="28.8" hidden="1" x14ac:dyDescent="0.3">
      <c r="A897" s="77">
        <v>133843</v>
      </c>
      <c r="B897" s="83" t="str">
        <f>VLOOKUP(tabSaldoAta[[#This Row],[CÓDIGO]],tabEstimativa[#Data],2,FALSE)</f>
        <v>CARTOLINA DUPLA FACE / COLOR SET AMARELA (COR VIVA, VIBRANTE, UNIFORME E SEM MANCHAS) - 48 X 66 CM (VARIACAO +/- 5 CM).</v>
      </c>
      <c r="C897" s="82" t="s">
        <v>3533</v>
      </c>
      <c r="D897" s="80" t="s">
        <v>3534</v>
      </c>
      <c r="E897" s="81">
        <v>2020</v>
      </c>
      <c r="F897" s="78">
        <v>44309</v>
      </c>
      <c r="G897" s="264">
        <v>12</v>
      </c>
      <c r="H897" s="99">
        <v>25000</v>
      </c>
      <c r="I897" s="78">
        <v>43818</v>
      </c>
      <c r="J897" s="181">
        <f>SUMIFS(tabConsumoAta[CONSUMIDO],tabConsumoAta[CÓDIGO],tabSaldoAta[[#This Row],[CÓDIGO]],tabConsumoAta[ATA],tabSaldoAta[[#This Row],[CHAVE]])</f>
        <v>0</v>
      </c>
      <c r="K897" s="181">
        <f>SUMIFS(tabAtaCessão[QUANTIDADE],tabAtaCessão[CÓDIGO],tabSaldoAta[[#This Row],[CÓDIGO]],tabAtaCessão[ATA],tabSaldoAta[[#This Row],[CHAVE]])</f>
        <v>8000</v>
      </c>
      <c r="L897" s="162">
        <f>tabSaldoAta[[#This Row],[ESTIMATIVA]] - tabSaldoAta[[#This Row],[CONSUMO]] - tabSaldoAta[[#This Row],[CESSÃO]]</f>
        <v>17000</v>
      </c>
      <c r="M897" s="92" t="s">
        <v>1551</v>
      </c>
      <c r="N897" s="93">
        <v>43948.44835648148</v>
      </c>
      <c r="O897" s="34" t="s">
        <v>1555</v>
      </c>
    </row>
    <row r="898" spans="1:15" ht="28.8" hidden="1" x14ac:dyDescent="0.3">
      <c r="A898" s="77">
        <v>133844</v>
      </c>
      <c r="B898" s="83" t="str">
        <f>VLOOKUP(tabSaldoAta[[#This Row],[CÓDIGO]],tabEstimativa[#Data],2,FALSE)</f>
        <v>CARTOLINA DUPLA FACE / COLOR SET AZUL ESCURO (COR VIVA, VIBRANTE, UNIFORME E SEM MANCHAS) - 48 X 66 CM (VARIACAO +/- 5 CM).</v>
      </c>
      <c r="C898" s="82" t="s">
        <v>1570</v>
      </c>
      <c r="D898" s="127" t="s">
        <v>2085</v>
      </c>
      <c r="E898" s="128">
        <v>2019</v>
      </c>
      <c r="F898" s="78">
        <v>43922</v>
      </c>
      <c r="G898" s="264">
        <v>12</v>
      </c>
      <c r="H898" s="129">
        <v>20000</v>
      </c>
      <c r="I898" s="78">
        <v>43454</v>
      </c>
      <c r="J898" s="181">
        <f>SUMIFS(tabConsumoAta[CONSUMIDO],tabConsumoAta[CÓDIGO],tabSaldoAta[[#This Row],[CÓDIGO]],tabConsumoAta[ATA],tabSaldoAta[[#This Row],[CHAVE]])</f>
        <v>13000</v>
      </c>
      <c r="K898" s="181">
        <f>SUMIFS(tabAtaCessão[QUANTIDADE],tabAtaCessão[CÓDIGO],tabSaldoAta[[#This Row],[CÓDIGO]],tabAtaCessão[ATA],tabSaldoAta[[#This Row],[CHAVE]])</f>
        <v>0</v>
      </c>
      <c r="L898" s="162">
        <f>tabSaldoAta[[#This Row],[ESTIMATIVA]] - tabSaldoAta[[#This Row],[CONSUMO]] - tabSaldoAta[[#This Row],[CESSÃO]]</f>
        <v>7000</v>
      </c>
      <c r="M898" s="130" t="s">
        <v>1551</v>
      </c>
      <c r="N898" s="131">
        <v>43699.470821759256</v>
      </c>
      <c r="O898" s="34" t="s">
        <v>1555</v>
      </c>
    </row>
    <row r="899" spans="1:15" ht="28.8" hidden="1" x14ac:dyDescent="0.3">
      <c r="A899" s="77">
        <v>133844</v>
      </c>
      <c r="B899" s="83" t="str">
        <f>VLOOKUP(tabSaldoAta[[#This Row],[CÓDIGO]],tabEstimativa[#Data],2,FALSE)</f>
        <v>CARTOLINA DUPLA FACE / COLOR SET AZUL ESCURO (COR VIVA, VIBRANTE, UNIFORME E SEM MANCHAS) - 48 X 66 CM (VARIACAO +/- 5 CM).</v>
      </c>
      <c r="C899" s="82" t="s">
        <v>3533</v>
      </c>
      <c r="D899" s="80" t="s">
        <v>3534</v>
      </c>
      <c r="E899" s="81">
        <v>2020</v>
      </c>
      <c r="F899" s="78">
        <v>44309</v>
      </c>
      <c r="G899" s="264">
        <v>12</v>
      </c>
      <c r="H899" s="99">
        <v>25000</v>
      </c>
      <c r="I899" s="78">
        <v>43818</v>
      </c>
      <c r="J899" s="181">
        <f>SUMIFS(tabConsumoAta[CONSUMIDO],tabConsumoAta[CÓDIGO],tabSaldoAta[[#This Row],[CÓDIGO]],tabConsumoAta[ATA],tabSaldoAta[[#This Row],[CHAVE]])</f>
        <v>7500</v>
      </c>
      <c r="K899" s="181">
        <f>SUMIFS(tabAtaCessão[QUANTIDADE],tabAtaCessão[CÓDIGO],tabSaldoAta[[#This Row],[CÓDIGO]],tabAtaCessão[ATA],tabSaldoAta[[#This Row],[CHAVE]])</f>
        <v>0</v>
      </c>
      <c r="L899" s="162">
        <f>tabSaldoAta[[#This Row],[ESTIMATIVA]] - tabSaldoAta[[#This Row],[CONSUMO]] - tabSaldoAta[[#This Row],[CESSÃO]]</f>
        <v>17500</v>
      </c>
      <c r="M899" s="92" t="s">
        <v>1551</v>
      </c>
      <c r="N899" s="93">
        <v>43948.44835648148</v>
      </c>
      <c r="O899" s="34" t="s">
        <v>1555</v>
      </c>
    </row>
    <row r="900" spans="1:15" ht="28.8" hidden="1" x14ac:dyDescent="0.3">
      <c r="A900" s="77">
        <v>133845</v>
      </c>
      <c r="B900" s="83" t="str">
        <f>VLOOKUP(tabSaldoAta[[#This Row],[CÓDIGO]],tabEstimativa[#Data],2,FALSE)</f>
        <v>CARTOLINA DUPLA FACE / COLOR SET LARANJA (COR VIVA, VIBRANTE, UNIFORME E SEM MANCHAS) - 48 X 66 CM (VARIACAO +/- 5 CM).</v>
      </c>
      <c r="C900" s="82" t="s">
        <v>1570</v>
      </c>
      <c r="D900" s="127" t="s">
        <v>2085</v>
      </c>
      <c r="E900" s="128">
        <v>2019</v>
      </c>
      <c r="F900" s="78">
        <v>43922</v>
      </c>
      <c r="G900" s="264">
        <v>12</v>
      </c>
      <c r="H900" s="129">
        <v>20000</v>
      </c>
      <c r="I900" s="78">
        <v>43454</v>
      </c>
      <c r="J900" s="181">
        <f>SUMIFS(tabConsumoAta[CONSUMIDO],tabConsumoAta[CÓDIGO],tabSaldoAta[[#This Row],[CÓDIGO]],tabConsumoAta[ATA],tabSaldoAta[[#This Row],[CHAVE]])</f>
        <v>8000</v>
      </c>
      <c r="K900" s="181">
        <f>SUMIFS(tabAtaCessão[QUANTIDADE],tabAtaCessão[CÓDIGO],tabSaldoAta[[#This Row],[CÓDIGO]],tabAtaCessão[ATA],tabSaldoAta[[#This Row],[CHAVE]])</f>
        <v>0</v>
      </c>
      <c r="L900" s="162">
        <f>tabSaldoAta[[#This Row],[ESTIMATIVA]] - tabSaldoAta[[#This Row],[CONSUMO]] - tabSaldoAta[[#This Row],[CESSÃO]]</f>
        <v>12000</v>
      </c>
      <c r="M900" s="130" t="s">
        <v>1551</v>
      </c>
      <c r="N900" s="131">
        <v>43699.470821759256</v>
      </c>
      <c r="O900" s="34" t="s">
        <v>1555</v>
      </c>
    </row>
    <row r="901" spans="1:15" ht="28.8" hidden="1" x14ac:dyDescent="0.3">
      <c r="A901" s="77">
        <v>133845</v>
      </c>
      <c r="B901" s="83" t="str">
        <f>VLOOKUP(tabSaldoAta[[#This Row],[CÓDIGO]],tabEstimativa[#Data],2,FALSE)</f>
        <v>CARTOLINA DUPLA FACE / COLOR SET LARANJA (COR VIVA, VIBRANTE, UNIFORME E SEM MANCHAS) - 48 X 66 CM (VARIACAO +/- 5 CM).</v>
      </c>
      <c r="C901" s="82" t="s">
        <v>3533</v>
      </c>
      <c r="D901" s="80" t="s">
        <v>3534</v>
      </c>
      <c r="E901" s="81">
        <v>2020</v>
      </c>
      <c r="F901" s="78">
        <v>44309</v>
      </c>
      <c r="G901" s="264">
        <v>12</v>
      </c>
      <c r="H901" s="99">
        <v>25000</v>
      </c>
      <c r="I901" s="78">
        <v>43818</v>
      </c>
      <c r="J901" s="181">
        <f>SUMIFS(tabConsumoAta[CONSUMIDO],tabConsumoAta[CÓDIGO],tabSaldoAta[[#This Row],[CÓDIGO]],tabConsumoAta[ATA],tabSaldoAta[[#This Row],[CHAVE]])</f>
        <v>0</v>
      </c>
      <c r="K901" s="181">
        <f>SUMIFS(tabAtaCessão[QUANTIDADE],tabAtaCessão[CÓDIGO],tabSaldoAta[[#This Row],[CÓDIGO]],tabAtaCessão[ATA],tabSaldoAta[[#This Row],[CHAVE]])</f>
        <v>8000</v>
      </c>
      <c r="L901" s="162">
        <f>tabSaldoAta[[#This Row],[ESTIMATIVA]] - tabSaldoAta[[#This Row],[CONSUMO]] - tabSaldoAta[[#This Row],[CESSÃO]]</f>
        <v>17000</v>
      </c>
      <c r="M901" s="92" t="s">
        <v>1551</v>
      </c>
      <c r="N901" s="93">
        <v>43948.44835648148</v>
      </c>
      <c r="O901" s="34" t="s">
        <v>1555</v>
      </c>
    </row>
    <row r="902" spans="1:15" ht="28.8" hidden="1" x14ac:dyDescent="0.3">
      <c r="A902" s="77">
        <v>133846</v>
      </c>
      <c r="B902" s="83" t="str">
        <f>VLOOKUP(tabSaldoAta[[#This Row],[CÓDIGO]],tabEstimativa[#Data],2,FALSE)</f>
        <v>CARTOLINA DUPLA FACE / COLOR SET MARROM (COR VIVA, VIBRANTE, UNIFORME E SEM MANCHAS) - 48 X 66 CM (VARIACAO +/- 5 CM).</v>
      </c>
      <c r="C902" s="82" t="s">
        <v>1570</v>
      </c>
      <c r="D902" s="127" t="s">
        <v>2085</v>
      </c>
      <c r="E902" s="128">
        <v>2019</v>
      </c>
      <c r="F902" s="78">
        <v>43922</v>
      </c>
      <c r="G902" s="264">
        <v>12</v>
      </c>
      <c r="H902" s="129">
        <v>20000</v>
      </c>
      <c r="I902" s="78">
        <v>43454</v>
      </c>
      <c r="J902" s="181">
        <f>SUMIFS(tabConsumoAta[CONSUMIDO],tabConsumoAta[CÓDIGO],tabSaldoAta[[#This Row],[CÓDIGO]],tabConsumoAta[ATA],tabSaldoAta[[#This Row],[CHAVE]])</f>
        <v>0</v>
      </c>
      <c r="K902" s="181">
        <f>SUMIFS(tabAtaCessão[QUANTIDADE],tabAtaCessão[CÓDIGO],tabSaldoAta[[#This Row],[CÓDIGO]],tabAtaCessão[ATA],tabSaldoAta[[#This Row],[CHAVE]])</f>
        <v>0</v>
      </c>
      <c r="L902" s="162">
        <f>tabSaldoAta[[#This Row],[ESTIMATIVA]] - tabSaldoAta[[#This Row],[CONSUMO]] - tabSaldoAta[[#This Row],[CESSÃO]]</f>
        <v>20000</v>
      </c>
      <c r="M902" s="130" t="s">
        <v>1551</v>
      </c>
      <c r="N902" s="131">
        <v>43699.470821759256</v>
      </c>
      <c r="O902" s="34" t="s">
        <v>1555</v>
      </c>
    </row>
    <row r="903" spans="1:15" ht="28.8" hidden="1" x14ac:dyDescent="0.3">
      <c r="A903" s="77">
        <v>133846</v>
      </c>
      <c r="B903" s="83" t="str">
        <f>VLOOKUP(tabSaldoAta[[#This Row],[CÓDIGO]],tabEstimativa[#Data],2,FALSE)</f>
        <v>CARTOLINA DUPLA FACE / COLOR SET MARROM (COR VIVA, VIBRANTE, UNIFORME E SEM MANCHAS) - 48 X 66 CM (VARIACAO +/- 5 CM).</v>
      </c>
      <c r="C903" s="82" t="s">
        <v>3533</v>
      </c>
      <c r="D903" s="80" t="s">
        <v>3534</v>
      </c>
      <c r="E903" s="81">
        <v>2020</v>
      </c>
      <c r="F903" s="78">
        <v>44309</v>
      </c>
      <c r="G903" s="264">
        <v>12</v>
      </c>
      <c r="H903" s="99">
        <v>25000</v>
      </c>
      <c r="I903" s="78">
        <v>43818</v>
      </c>
      <c r="J903" s="181">
        <f>SUMIFS(tabConsumoAta[CONSUMIDO],tabConsumoAta[CÓDIGO],tabSaldoAta[[#This Row],[CÓDIGO]],tabConsumoAta[ATA],tabSaldoAta[[#This Row],[CHAVE]])</f>
        <v>7500</v>
      </c>
      <c r="K903" s="181">
        <f>SUMIFS(tabAtaCessão[QUANTIDADE],tabAtaCessão[CÓDIGO],tabSaldoAta[[#This Row],[CÓDIGO]],tabAtaCessão[ATA],tabSaldoAta[[#This Row],[CHAVE]])</f>
        <v>0</v>
      </c>
      <c r="L903" s="162">
        <f>tabSaldoAta[[#This Row],[ESTIMATIVA]] - tabSaldoAta[[#This Row],[CONSUMO]] - tabSaldoAta[[#This Row],[CESSÃO]]</f>
        <v>17500</v>
      </c>
      <c r="M903" s="92" t="s">
        <v>1551</v>
      </c>
      <c r="N903" s="93">
        <v>43948.44835648148</v>
      </c>
      <c r="O903" s="34" t="s">
        <v>1555</v>
      </c>
    </row>
    <row r="904" spans="1:15" ht="28.8" hidden="1" x14ac:dyDescent="0.3">
      <c r="A904" s="77">
        <v>133847</v>
      </c>
      <c r="B904" s="83" t="str">
        <f>VLOOKUP(tabSaldoAta[[#This Row],[CÓDIGO]],tabEstimativa[#Data],2,FALSE)</f>
        <v>CARTOLINA DUPLA FACE / COLOR SET PRETA (COR VIVA, VIBRANTE, UNIFORME E SEM MANCHAS) - 48 X 66 CM (VARIACAO +/- 5 CM).</v>
      </c>
      <c r="C904" s="82" t="s">
        <v>1570</v>
      </c>
      <c r="D904" s="127" t="s">
        <v>2085</v>
      </c>
      <c r="E904" s="128">
        <v>2019</v>
      </c>
      <c r="F904" s="78">
        <v>43922</v>
      </c>
      <c r="G904" s="264">
        <v>12</v>
      </c>
      <c r="H904" s="129">
        <v>20000</v>
      </c>
      <c r="I904" s="78">
        <v>43454</v>
      </c>
      <c r="J904" s="181">
        <f>SUMIFS(tabConsumoAta[CONSUMIDO],tabConsumoAta[CÓDIGO],tabSaldoAta[[#This Row],[CÓDIGO]],tabConsumoAta[ATA],tabSaldoAta[[#This Row],[CHAVE]])</f>
        <v>8000</v>
      </c>
      <c r="K904" s="181">
        <f>SUMIFS(tabAtaCessão[QUANTIDADE],tabAtaCessão[CÓDIGO],tabSaldoAta[[#This Row],[CÓDIGO]],tabAtaCessão[ATA],tabSaldoAta[[#This Row],[CHAVE]])</f>
        <v>0</v>
      </c>
      <c r="L904" s="162">
        <f>tabSaldoAta[[#This Row],[ESTIMATIVA]] - tabSaldoAta[[#This Row],[CONSUMO]] - tabSaldoAta[[#This Row],[CESSÃO]]</f>
        <v>12000</v>
      </c>
      <c r="M904" s="130" t="s">
        <v>1551</v>
      </c>
      <c r="N904" s="131">
        <v>43699.470821759256</v>
      </c>
      <c r="O904" s="34" t="s">
        <v>1555</v>
      </c>
    </row>
    <row r="905" spans="1:15" ht="28.8" hidden="1" x14ac:dyDescent="0.3">
      <c r="A905" s="77">
        <v>133847</v>
      </c>
      <c r="B905" s="83" t="str">
        <f>VLOOKUP(tabSaldoAta[[#This Row],[CÓDIGO]],tabEstimativa[#Data],2,FALSE)</f>
        <v>CARTOLINA DUPLA FACE / COLOR SET PRETA (COR VIVA, VIBRANTE, UNIFORME E SEM MANCHAS) - 48 X 66 CM (VARIACAO +/- 5 CM).</v>
      </c>
      <c r="C905" s="82" t="s">
        <v>3533</v>
      </c>
      <c r="D905" s="80" t="s">
        <v>3534</v>
      </c>
      <c r="E905" s="81">
        <v>2020</v>
      </c>
      <c r="F905" s="78">
        <v>44309</v>
      </c>
      <c r="G905" s="264">
        <v>12</v>
      </c>
      <c r="H905" s="99">
        <v>25000</v>
      </c>
      <c r="I905" s="78">
        <v>43818</v>
      </c>
      <c r="J905" s="181">
        <f>SUMIFS(tabConsumoAta[CONSUMIDO],tabConsumoAta[CÓDIGO],tabSaldoAta[[#This Row],[CÓDIGO]],tabConsumoAta[ATA],tabSaldoAta[[#This Row],[CHAVE]])</f>
        <v>0</v>
      </c>
      <c r="K905" s="181">
        <f>SUMIFS(tabAtaCessão[QUANTIDADE],tabAtaCessão[CÓDIGO],tabSaldoAta[[#This Row],[CÓDIGO]],tabAtaCessão[ATA],tabSaldoAta[[#This Row],[CHAVE]])</f>
        <v>8000</v>
      </c>
      <c r="L905" s="162">
        <f>tabSaldoAta[[#This Row],[ESTIMATIVA]] - tabSaldoAta[[#This Row],[CONSUMO]] - tabSaldoAta[[#This Row],[CESSÃO]]</f>
        <v>17000</v>
      </c>
      <c r="M905" s="92" t="s">
        <v>1551</v>
      </c>
      <c r="N905" s="93">
        <v>43948.44835648148</v>
      </c>
      <c r="O905" s="34" t="s">
        <v>1555</v>
      </c>
    </row>
    <row r="906" spans="1:15" ht="28.8" hidden="1" x14ac:dyDescent="0.3">
      <c r="A906" s="77">
        <v>133848</v>
      </c>
      <c r="B906" s="83" t="str">
        <f>VLOOKUP(tabSaldoAta[[#This Row],[CÓDIGO]],tabEstimativa[#Data],2,FALSE)</f>
        <v>CARTOLINA DUPLA FACE / COLOR SET ROSA (COR VIVA, VIBRANTE, UNIFORME E SEM MANCHAS) - 48 X 66 CM (VARIACAO +/- 5 CM).</v>
      </c>
      <c r="C906" s="82" t="s">
        <v>1570</v>
      </c>
      <c r="D906" s="127" t="s">
        <v>2085</v>
      </c>
      <c r="E906" s="128">
        <v>2019</v>
      </c>
      <c r="F906" s="78">
        <v>43922</v>
      </c>
      <c r="G906" s="264">
        <v>12</v>
      </c>
      <c r="H906" s="129">
        <v>20000</v>
      </c>
      <c r="I906" s="78">
        <v>43454</v>
      </c>
      <c r="J906" s="181">
        <f>SUMIFS(tabConsumoAta[CONSUMIDO],tabConsumoAta[CÓDIGO],tabSaldoAta[[#This Row],[CÓDIGO]],tabConsumoAta[ATA],tabSaldoAta[[#This Row],[CHAVE]])</f>
        <v>8000</v>
      </c>
      <c r="K906" s="181">
        <f>SUMIFS(tabAtaCessão[QUANTIDADE],tabAtaCessão[CÓDIGO],tabSaldoAta[[#This Row],[CÓDIGO]],tabAtaCessão[ATA],tabSaldoAta[[#This Row],[CHAVE]])</f>
        <v>0</v>
      </c>
      <c r="L906" s="162">
        <f>tabSaldoAta[[#This Row],[ESTIMATIVA]] - tabSaldoAta[[#This Row],[CONSUMO]] - tabSaldoAta[[#This Row],[CESSÃO]]</f>
        <v>12000</v>
      </c>
      <c r="M906" s="130" t="s">
        <v>1551</v>
      </c>
      <c r="N906" s="131">
        <v>43699.470821759256</v>
      </c>
      <c r="O906" s="34" t="s">
        <v>1555</v>
      </c>
    </row>
    <row r="907" spans="1:15" ht="28.8" hidden="1" x14ac:dyDescent="0.3">
      <c r="A907" s="77">
        <v>133848</v>
      </c>
      <c r="B907" s="83" t="str">
        <f>VLOOKUP(tabSaldoAta[[#This Row],[CÓDIGO]],tabEstimativa[#Data],2,FALSE)</f>
        <v>CARTOLINA DUPLA FACE / COLOR SET ROSA (COR VIVA, VIBRANTE, UNIFORME E SEM MANCHAS) - 48 X 66 CM (VARIACAO +/- 5 CM).</v>
      </c>
      <c r="C907" s="82" t="s">
        <v>3533</v>
      </c>
      <c r="D907" s="80" t="s">
        <v>3534</v>
      </c>
      <c r="E907" s="81">
        <v>2020</v>
      </c>
      <c r="F907" s="78">
        <v>44309</v>
      </c>
      <c r="G907" s="264">
        <v>12</v>
      </c>
      <c r="H907" s="99">
        <v>25000</v>
      </c>
      <c r="I907" s="78">
        <v>43818</v>
      </c>
      <c r="J907" s="181">
        <f>SUMIFS(tabConsumoAta[CONSUMIDO],tabConsumoAta[CÓDIGO],tabSaldoAta[[#This Row],[CÓDIGO]],tabConsumoAta[ATA],tabSaldoAta[[#This Row],[CHAVE]])</f>
        <v>0</v>
      </c>
      <c r="K907" s="181">
        <f>SUMIFS(tabAtaCessão[QUANTIDADE],tabAtaCessão[CÓDIGO],tabSaldoAta[[#This Row],[CÓDIGO]],tabAtaCessão[ATA],tabSaldoAta[[#This Row],[CHAVE]])</f>
        <v>8000</v>
      </c>
      <c r="L907" s="162">
        <f>tabSaldoAta[[#This Row],[ESTIMATIVA]] - tabSaldoAta[[#This Row],[CONSUMO]] - tabSaldoAta[[#This Row],[CESSÃO]]</f>
        <v>17000</v>
      </c>
      <c r="M907" s="92" t="s">
        <v>1551</v>
      </c>
      <c r="N907" s="93">
        <v>43948.44835648148</v>
      </c>
      <c r="O907" s="34" t="s">
        <v>1555</v>
      </c>
    </row>
    <row r="908" spans="1:15" ht="28.8" hidden="1" x14ac:dyDescent="0.3">
      <c r="A908" s="77">
        <v>133849</v>
      </c>
      <c r="B908" s="83" t="str">
        <f>VLOOKUP(tabSaldoAta[[#This Row],[CÓDIGO]],tabEstimativa[#Data],2,FALSE)</f>
        <v>CARTOLINA DUPLA FACE / COLOR SET VERDE ESCURO (COR VIVA, VIBRANTE, UNIFORME E SEM MANCHAS) - 48 X 66 CM (VARIACAO +/- 5 CM).</v>
      </c>
      <c r="C908" s="82" t="s">
        <v>1570</v>
      </c>
      <c r="D908" s="127" t="s">
        <v>2085</v>
      </c>
      <c r="E908" s="128">
        <v>2019</v>
      </c>
      <c r="F908" s="78">
        <v>43922</v>
      </c>
      <c r="G908" s="264">
        <v>12</v>
      </c>
      <c r="H908" s="129">
        <v>20000</v>
      </c>
      <c r="I908" s="78">
        <v>43454</v>
      </c>
      <c r="J908" s="181">
        <f>SUMIFS(tabConsumoAta[CONSUMIDO],tabConsumoAta[CÓDIGO],tabSaldoAta[[#This Row],[CÓDIGO]],tabConsumoAta[ATA],tabSaldoAta[[#This Row],[CHAVE]])</f>
        <v>12000</v>
      </c>
      <c r="K908" s="181">
        <f>SUMIFS(tabAtaCessão[QUANTIDADE],tabAtaCessão[CÓDIGO],tabSaldoAta[[#This Row],[CÓDIGO]],tabAtaCessão[ATA],tabSaldoAta[[#This Row],[CHAVE]])</f>
        <v>0</v>
      </c>
      <c r="L908" s="162">
        <f>tabSaldoAta[[#This Row],[ESTIMATIVA]] - tabSaldoAta[[#This Row],[CONSUMO]] - tabSaldoAta[[#This Row],[CESSÃO]]</f>
        <v>8000</v>
      </c>
      <c r="M908" s="130" t="s">
        <v>1551</v>
      </c>
      <c r="N908" s="131">
        <v>43699.470821759256</v>
      </c>
      <c r="O908" s="34" t="s">
        <v>1555</v>
      </c>
    </row>
    <row r="909" spans="1:15" ht="28.8" hidden="1" x14ac:dyDescent="0.3">
      <c r="A909" s="77">
        <v>133849</v>
      </c>
      <c r="B909" s="83" t="str">
        <f>VLOOKUP(tabSaldoAta[[#This Row],[CÓDIGO]],tabEstimativa[#Data],2,FALSE)</f>
        <v>CARTOLINA DUPLA FACE / COLOR SET VERDE ESCURO (COR VIVA, VIBRANTE, UNIFORME E SEM MANCHAS) - 48 X 66 CM (VARIACAO +/- 5 CM).</v>
      </c>
      <c r="C909" s="82" t="s">
        <v>3533</v>
      </c>
      <c r="D909" s="80" t="s">
        <v>3534</v>
      </c>
      <c r="E909" s="81">
        <v>2020</v>
      </c>
      <c r="F909" s="78">
        <v>44309</v>
      </c>
      <c r="G909" s="264">
        <v>12</v>
      </c>
      <c r="H909" s="99">
        <v>25000</v>
      </c>
      <c r="I909" s="78">
        <v>43818</v>
      </c>
      <c r="J909" s="181">
        <f>SUMIFS(tabConsumoAta[CONSUMIDO],tabConsumoAta[CÓDIGO],tabSaldoAta[[#This Row],[CÓDIGO]],tabConsumoAta[ATA],tabSaldoAta[[#This Row],[CHAVE]])</f>
        <v>7500</v>
      </c>
      <c r="K909" s="181">
        <f>SUMIFS(tabAtaCessão[QUANTIDADE],tabAtaCessão[CÓDIGO],tabSaldoAta[[#This Row],[CÓDIGO]],tabAtaCessão[ATA],tabSaldoAta[[#This Row],[CHAVE]])</f>
        <v>0</v>
      </c>
      <c r="L909" s="162">
        <f>tabSaldoAta[[#This Row],[ESTIMATIVA]] - tabSaldoAta[[#This Row],[CONSUMO]] - tabSaldoAta[[#This Row],[CESSÃO]]</f>
        <v>17500</v>
      </c>
      <c r="M909" s="92" t="s">
        <v>1551</v>
      </c>
      <c r="N909" s="93">
        <v>43948.44835648148</v>
      </c>
      <c r="O909" s="34" t="s">
        <v>1555</v>
      </c>
    </row>
    <row r="910" spans="1:15" ht="28.8" hidden="1" x14ac:dyDescent="0.3">
      <c r="A910" s="77">
        <v>133850</v>
      </c>
      <c r="B910" s="83" t="str">
        <f>VLOOKUP(tabSaldoAta[[#This Row],[CÓDIGO]],tabEstimativa[#Data],2,FALSE)</f>
        <v>CARTOLINA DUPLA FACE / COLOR SET VERMELHA (COR VIVA, VIBRANTE, UNIFORME E SEM MANCHAS) - 48 X 66 CM (VARIACAO +/- 5 CM).</v>
      </c>
      <c r="C910" s="82" t="s">
        <v>1570</v>
      </c>
      <c r="D910" s="127" t="s">
        <v>2085</v>
      </c>
      <c r="E910" s="128">
        <v>2019</v>
      </c>
      <c r="F910" s="78">
        <v>43922</v>
      </c>
      <c r="G910" s="264">
        <v>12</v>
      </c>
      <c r="H910" s="129">
        <v>20000</v>
      </c>
      <c r="I910" s="78">
        <v>43454</v>
      </c>
      <c r="J910" s="181">
        <f>SUMIFS(tabConsumoAta[CONSUMIDO],tabConsumoAta[CÓDIGO],tabSaldoAta[[#This Row],[CÓDIGO]],tabConsumoAta[ATA],tabSaldoAta[[#This Row],[CHAVE]])</f>
        <v>8000</v>
      </c>
      <c r="K910" s="181">
        <f>SUMIFS(tabAtaCessão[QUANTIDADE],tabAtaCessão[CÓDIGO],tabSaldoAta[[#This Row],[CÓDIGO]],tabAtaCessão[ATA],tabSaldoAta[[#This Row],[CHAVE]])</f>
        <v>0</v>
      </c>
      <c r="L910" s="162">
        <f>tabSaldoAta[[#This Row],[ESTIMATIVA]] - tabSaldoAta[[#This Row],[CONSUMO]] - tabSaldoAta[[#This Row],[CESSÃO]]</f>
        <v>12000</v>
      </c>
      <c r="M910" s="130" t="s">
        <v>1551</v>
      </c>
      <c r="N910" s="131">
        <v>43699.473611111112</v>
      </c>
      <c r="O910" s="34" t="s">
        <v>1555</v>
      </c>
    </row>
    <row r="911" spans="1:15" ht="28.8" hidden="1" x14ac:dyDescent="0.3">
      <c r="A911" s="77">
        <v>133850</v>
      </c>
      <c r="B911" s="83" t="str">
        <f>VLOOKUP(tabSaldoAta[[#This Row],[CÓDIGO]],tabEstimativa[#Data],2,FALSE)</f>
        <v>CARTOLINA DUPLA FACE / COLOR SET VERMELHA (COR VIVA, VIBRANTE, UNIFORME E SEM MANCHAS) - 48 X 66 CM (VARIACAO +/- 5 CM).</v>
      </c>
      <c r="C911" s="82" t="s">
        <v>3533</v>
      </c>
      <c r="D911" s="80" t="s">
        <v>3534</v>
      </c>
      <c r="E911" s="81">
        <v>2020</v>
      </c>
      <c r="F911" s="78">
        <v>44309</v>
      </c>
      <c r="G911" s="264">
        <v>12</v>
      </c>
      <c r="H911" s="99">
        <v>25000</v>
      </c>
      <c r="I911" s="78">
        <v>43818</v>
      </c>
      <c r="J911" s="181">
        <f>SUMIFS(tabConsumoAta[CONSUMIDO],tabConsumoAta[CÓDIGO],tabSaldoAta[[#This Row],[CÓDIGO]],tabConsumoAta[ATA],tabSaldoAta[[#This Row],[CHAVE]])</f>
        <v>0</v>
      </c>
      <c r="K911" s="181">
        <f>SUMIFS(tabAtaCessão[QUANTIDADE],tabAtaCessão[CÓDIGO],tabSaldoAta[[#This Row],[CÓDIGO]],tabAtaCessão[ATA],tabSaldoAta[[#This Row],[CHAVE]])</f>
        <v>0</v>
      </c>
      <c r="L911" s="162">
        <f>tabSaldoAta[[#This Row],[ESTIMATIVA]] - tabSaldoAta[[#This Row],[CONSUMO]] - tabSaldoAta[[#This Row],[CESSÃO]]</f>
        <v>25000</v>
      </c>
      <c r="M911" s="92" t="s">
        <v>1551</v>
      </c>
      <c r="N911" s="93">
        <v>43948.44835648148</v>
      </c>
      <c r="O911" s="34" t="s">
        <v>1555</v>
      </c>
    </row>
    <row r="912" spans="1:15" ht="57.6" hidden="1" x14ac:dyDescent="0.3">
      <c r="A912" s="77">
        <v>134045</v>
      </c>
      <c r="B912" s="83" t="str">
        <f>VLOOKUP(tabSaldoAta[[#This Row],[CÓDIGO]],tabEstimativa[#Data],2,FALSE)</f>
        <v>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v>
      </c>
      <c r="C912" s="82" t="s">
        <v>1663</v>
      </c>
      <c r="D912" s="90">
        <v>228</v>
      </c>
      <c r="E912" s="91">
        <v>2018</v>
      </c>
      <c r="F912" s="78">
        <v>43787</v>
      </c>
      <c r="G912" s="264">
        <v>12</v>
      </c>
      <c r="H912" s="99">
        <v>200</v>
      </c>
      <c r="I912" s="78">
        <v>43307</v>
      </c>
      <c r="J912" s="181">
        <f>SUMIFS(tabConsumoAta[CONSUMIDO],tabConsumoAta[CÓDIGO],tabSaldoAta[[#This Row],[CÓDIGO]],tabConsumoAta[ATA],tabSaldoAta[[#This Row],[CHAVE]])</f>
        <v>0</v>
      </c>
      <c r="K912" s="181">
        <f>SUMIFS(tabAtaCessão[QUANTIDADE],tabAtaCessão[CÓDIGO],tabSaldoAta[[#This Row],[CÓDIGO]],tabAtaCessão[ATA],tabSaldoAta[[#This Row],[CHAVE]])</f>
        <v>0</v>
      </c>
      <c r="L912" s="162">
        <f>tabSaldoAta[[#This Row],[ESTIMATIVA]] - tabSaldoAta[[#This Row],[CONSUMO]] - tabSaldoAta[[#This Row],[CESSÃO]]</f>
        <v>200</v>
      </c>
      <c r="M912" s="92" t="s">
        <v>1551</v>
      </c>
      <c r="N912" s="93">
        <v>43684.621898148151</v>
      </c>
      <c r="O912" s="34" t="str">
        <f>"*"</f>
        <v>*</v>
      </c>
    </row>
    <row r="913" spans="1:15" ht="57.6" hidden="1" x14ac:dyDescent="0.3">
      <c r="A913" s="77">
        <v>134246</v>
      </c>
      <c r="B913" s="83" t="str">
        <f>VLOOKUP(tabSaldoAta[[#This Row],[CÓDIGO]],tabEstimativa[#Data],2,FALSE)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913" s="82" t="s">
        <v>1701</v>
      </c>
      <c r="D913" s="80" t="s">
        <v>1997</v>
      </c>
      <c r="E913" s="81">
        <v>2019</v>
      </c>
      <c r="F913" s="78">
        <v>43837</v>
      </c>
      <c r="G913" s="264">
        <v>12</v>
      </c>
      <c r="H913" s="99">
        <v>1000</v>
      </c>
      <c r="I913" s="78">
        <v>43641</v>
      </c>
      <c r="J913" s="181">
        <f>SUMIFS(tabConsumoAta[CONSUMIDO],tabConsumoAta[CÓDIGO],tabSaldoAta[[#This Row],[CÓDIGO]],tabConsumoAta[ATA],tabSaldoAta[[#This Row],[CHAVE]])</f>
        <v>1700</v>
      </c>
      <c r="K913" s="181">
        <f>SUMIFS(tabAtaCessão[QUANTIDADE],tabAtaCessão[CÓDIGO],tabSaldoAta[[#This Row],[CÓDIGO]],tabAtaCessão[ATA],tabSaldoAta[[#This Row],[CHAVE]])</f>
        <v>0</v>
      </c>
      <c r="L913" s="162">
        <f>tabSaldoAta[[#This Row],[ESTIMATIVA]] - tabSaldoAta[[#This Row],[CONSUMO]] - tabSaldoAta[[#This Row],[CESSÃO]]</f>
        <v>-700</v>
      </c>
      <c r="M913" s="92" t="s">
        <v>1551</v>
      </c>
      <c r="N913" s="93">
        <v>43685.369456018518</v>
      </c>
      <c r="O913" s="34" t="s">
        <v>1555</v>
      </c>
    </row>
    <row r="914" spans="1:15" ht="57.6" hidden="1" x14ac:dyDescent="0.3">
      <c r="A914" s="77">
        <v>134246</v>
      </c>
      <c r="B914" s="83" t="str">
        <f>VLOOKUP(tabSaldoAta[[#This Row],[CÓDIGO]],tabEstimativa[#Data],2,FALSE)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914" s="82" t="s">
        <v>3343</v>
      </c>
      <c r="D914" s="80" t="s">
        <v>3344</v>
      </c>
      <c r="E914" s="81">
        <v>2020</v>
      </c>
      <c r="F914" s="78">
        <v>44231</v>
      </c>
      <c r="G914" s="264">
        <v>12</v>
      </c>
      <c r="H914" s="99">
        <v>3500</v>
      </c>
      <c r="I914" s="78">
        <v>43752</v>
      </c>
      <c r="J914" s="181">
        <f>SUMIFS(tabConsumoAta[CONSUMIDO],tabConsumoAta[CÓDIGO],tabSaldoAta[[#This Row],[CÓDIGO]],tabConsumoAta[ATA],tabSaldoAta[[#This Row],[CHAVE]])</f>
        <v>400</v>
      </c>
      <c r="K914" s="181">
        <f>SUMIFS(tabAtaCessão[QUANTIDADE],tabAtaCessão[CÓDIGO],tabSaldoAta[[#This Row],[CÓDIGO]],tabAtaCessão[ATA],tabSaldoAta[[#This Row],[CHAVE]])</f>
        <v>0</v>
      </c>
      <c r="L914" s="162">
        <f>tabSaldoAta[[#This Row],[ESTIMATIVA]] - tabSaldoAta[[#This Row],[CONSUMO]] - tabSaldoAta[[#This Row],[CESSÃO]]</f>
        <v>3100</v>
      </c>
      <c r="M914" s="92" t="s">
        <v>1551</v>
      </c>
      <c r="N914" s="93">
        <v>43871.34820601852</v>
      </c>
      <c r="O914" s="34" t="s">
        <v>1555</v>
      </c>
    </row>
    <row r="915" spans="1:15" ht="72" hidden="1" x14ac:dyDescent="0.3">
      <c r="A915" s="77">
        <v>134247</v>
      </c>
      <c r="B915" s="83" t="str">
        <f>VLOOKUP(tabSaldoAta[[#This Row],[CÓDIGO]],tabEstimativa[#Data],2,FALSE)</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915" s="82" t="s">
        <v>1659</v>
      </c>
      <c r="D915" s="80" t="s">
        <v>2006</v>
      </c>
      <c r="E915" s="81">
        <v>2018</v>
      </c>
      <c r="F915" s="78">
        <v>43762</v>
      </c>
      <c r="G915" s="264">
        <v>12</v>
      </c>
      <c r="H915" s="99">
        <v>350</v>
      </c>
      <c r="I915" s="78">
        <v>43641</v>
      </c>
      <c r="J915" s="181">
        <f>SUMIFS(tabConsumoAta[CONSUMIDO],tabConsumoAta[CÓDIGO],tabSaldoAta[[#This Row],[CÓDIGO]],tabConsumoAta[ATA],tabSaldoAta[[#This Row],[CHAVE]])</f>
        <v>1160</v>
      </c>
      <c r="K915" s="181">
        <f>SUMIFS(tabAtaCessão[QUANTIDADE],tabAtaCessão[CÓDIGO],tabSaldoAta[[#This Row],[CÓDIGO]],tabAtaCessão[ATA],tabSaldoAta[[#This Row],[CHAVE]])</f>
        <v>0</v>
      </c>
      <c r="L915" s="162">
        <f>tabSaldoAta[[#This Row],[ESTIMATIVA]] - tabSaldoAta[[#This Row],[CONSUMO]] - tabSaldoAta[[#This Row],[CESSÃO]]</f>
        <v>-810</v>
      </c>
      <c r="M915" s="92" t="s">
        <v>1551</v>
      </c>
      <c r="N915" s="93">
        <v>43685.391574074078</v>
      </c>
      <c r="O915" s="34" t="s">
        <v>1555</v>
      </c>
    </row>
    <row r="916" spans="1:15" ht="72" hidden="1" x14ac:dyDescent="0.3">
      <c r="A916" s="77">
        <v>134247</v>
      </c>
      <c r="B916" s="83" t="str">
        <f>VLOOKUP(tabSaldoAta[[#This Row],[CÓDIGO]],tabEstimativa[#Data],2,FALSE)</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916" s="82" t="s">
        <v>2253</v>
      </c>
      <c r="D916" s="80" t="s">
        <v>2323</v>
      </c>
      <c r="E916" s="81">
        <v>2019</v>
      </c>
      <c r="F916" s="78">
        <v>44140</v>
      </c>
      <c r="G916" s="264">
        <v>12</v>
      </c>
      <c r="H916" s="99">
        <v>350</v>
      </c>
      <c r="I916" s="78">
        <v>43641</v>
      </c>
      <c r="J916" s="181">
        <f>SUMIFS(tabConsumoAta[CONSUMIDO],tabConsumoAta[CÓDIGO],tabSaldoAta[[#This Row],[CÓDIGO]],tabConsumoAta[ATA],tabSaldoAta[[#This Row],[CHAVE]])</f>
        <v>0</v>
      </c>
      <c r="K916" s="181">
        <f>SUMIFS(tabAtaCessão[QUANTIDADE],tabAtaCessão[CÓDIGO],tabSaldoAta[[#This Row],[CÓDIGO]],tabAtaCessão[ATA],tabSaldoAta[[#This Row],[CHAVE]])</f>
        <v>0</v>
      </c>
      <c r="L916" s="162">
        <f>tabSaldoAta[[#This Row],[ESTIMATIVA]] - tabSaldoAta[[#This Row],[CONSUMO]] - tabSaldoAta[[#This Row],[CESSÃO]]</f>
        <v>350</v>
      </c>
      <c r="M916" s="92" t="s">
        <v>1551</v>
      </c>
      <c r="N916" s="93">
        <v>43808.684629629628</v>
      </c>
      <c r="O916" s="34" t="s">
        <v>1555</v>
      </c>
    </row>
    <row r="917" spans="1:15" ht="57.6" hidden="1" x14ac:dyDescent="0.3">
      <c r="A917" s="77">
        <v>134373</v>
      </c>
      <c r="B917" s="83" t="str">
        <f>VLOOKUP(tabSaldoAta[[#This Row],[CÓDIGO]],tabEstimativa[#Data],2,FALSE)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917" s="82" t="s">
        <v>1614</v>
      </c>
      <c r="D917" s="90">
        <v>171</v>
      </c>
      <c r="E917" s="91">
        <v>2018</v>
      </c>
      <c r="F917" s="78">
        <v>43692</v>
      </c>
      <c r="G917" s="264">
        <v>12</v>
      </c>
      <c r="H917" s="99">
        <v>51000</v>
      </c>
      <c r="I917" s="78">
        <v>43263</v>
      </c>
      <c r="J917" s="181">
        <f>SUMIFS(tabConsumoAta[CONSUMIDO],tabConsumoAta[CÓDIGO],tabSaldoAta[[#This Row],[CÓDIGO]],tabConsumoAta[ATA],tabSaldoAta[[#This Row],[CHAVE]])</f>
        <v>14773</v>
      </c>
      <c r="K917" s="181">
        <f>SUMIFS(tabAtaCessão[QUANTIDADE],tabAtaCessão[CÓDIGO],tabSaldoAta[[#This Row],[CÓDIGO]],tabAtaCessão[ATA],tabSaldoAta[[#This Row],[CHAVE]])</f>
        <v>0</v>
      </c>
      <c r="L917" s="162">
        <f>tabSaldoAta[[#This Row],[ESTIMATIVA]] - tabSaldoAta[[#This Row],[CONSUMO]] - tabSaldoAta[[#This Row],[CESSÃO]]</f>
        <v>36227</v>
      </c>
      <c r="M917" s="92" t="s">
        <v>1551</v>
      </c>
      <c r="N917" s="93">
        <v>43684.621898148151</v>
      </c>
      <c r="O917" s="34" t="str">
        <f>"*"</f>
        <v>*</v>
      </c>
    </row>
    <row r="918" spans="1:15" ht="57.6" hidden="1" x14ac:dyDescent="0.3">
      <c r="A918" s="77">
        <v>134373</v>
      </c>
      <c r="B918" s="83" t="str">
        <f>VLOOKUP(tabSaldoAta[[#This Row],[CÓDIGO]],tabEstimativa[#Data],2,FALSE)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918" s="82" t="s">
        <v>2152</v>
      </c>
      <c r="D918" s="80" t="s">
        <v>2017</v>
      </c>
      <c r="E918" s="81">
        <v>2019</v>
      </c>
      <c r="F918" s="78">
        <v>44095</v>
      </c>
      <c r="G918" s="264">
        <v>12</v>
      </c>
      <c r="H918" s="99">
        <v>51000</v>
      </c>
      <c r="I918" s="78">
        <v>43263</v>
      </c>
      <c r="J918" s="181">
        <f>SUMIFS(tabConsumoAta[CONSUMIDO],tabConsumoAta[CÓDIGO],tabSaldoAta[[#This Row],[CÓDIGO]],tabConsumoAta[ATA],tabSaldoAta[[#This Row],[CHAVE]])</f>
        <v>0</v>
      </c>
      <c r="K918" s="181">
        <f>SUMIFS(tabAtaCessão[QUANTIDADE],tabAtaCessão[CÓDIGO],tabSaldoAta[[#This Row],[CÓDIGO]],tabAtaCessão[ATA],tabSaldoAta[[#This Row],[CHAVE]])</f>
        <v>0</v>
      </c>
      <c r="L918" s="162">
        <f>tabSaldoAta[[#This Row],[ESTIMATIVA]] - tabSaldoAta[[#This Row],[CONSUMO]] - tabSaldoAta[[#This Row],[CESSÃO]]</f>
        <v>51000</v>
      </c>
      <c r="M918" s="92" t="s">
        <v>1551</v>
      </c>
      <c r="N918" s="93">
        <v>43738.355509259258</v>
      </c>
      <c r="O918" s="34" t="s">
        <v>1555</v>
      </c>
    </row>
    <row r="919" spans="1:15" ht="86.4" hidden="1" x14ac:dyDescent="0.3">
      <c r="A919" s="77">
        <v>134542</v>
      </c>
      <c r="B919" s="83" t="str">
        <f>VLOOKUP(tabSaldoAta[[#This Row],[CÓDIGO]],tabEstimativa[#Data],2,FALSE)</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919" s="82" t="s">
        <v>1644</v>
      </c>
      <c r="D919" s="90">
        <v>195</v>
      </c>
      <c r="E919" s="91">
        <v>2018</v>
      </c>
      <c r="F919" s="78">
        <v>43727</v>
      </c>
      <c r="G919" s="264">
        <v>12</v>
      </c>
      <c r="H919" s="99">
        <v>1500</v>
      </c>
      <c r="I919" s="78">
        <v>43607</v>
      </c>
      <c r="J919" s="181">
        <f>SUMIFS(tabConsumoAta[CONSUMIDO],tabConsumoAta[CÓDIGO],tabSaldoAta[[#This Row],[CÓDIGO]],tabConsumoAta[ATA],tabSaldoAta[[#This Row],[CHAVE]])</f>
        <v>3050</v>
      </c>
      <c r="K919" s="181">
        <f>SUMIFS(tabAtaCessão[QUANTIDADE],tabAtaCessão[CÓDIGO],tabSaldoAta[[#This Row],[CÓDIGO]],tabAtaCessão[ATA],tabSaldoAta[[#This Row],[CHAVE]])</f>
        <v>0</v>
      </c>
      <c r="L919" s="162">
        <f>tabSaldoAta[[#This Row],[ESTIMATIVA]] - tabSaldoAta[[#This Row],[CONSUMO]] - tabSaldoAta[[#This Row],[CESSÃO]]</f>
        <v>-1550</v>
      </c>
      <c r="M919" s="92" t="s">
        <v>1551</v>
      </c>
      <c r="N919" s="93">
        <v>43684.621898148151</v>
      </c>
      <c r="O919" s="34" t="str">
        <f>"*"</f>
        <v>*</v>
      </c>
    </row>
    <row r="920" spans="1:15" ht="86.4" hidden="1" x14ac:dyDescent="0.3">
      <c r="A920" s="77">
        <v>134542</v>
      </c>
      <c r="B920" s="83" t="str">
        <f>VLOOKUP(tabSaldoAta[[#This Row],[CÓDIGO]],tabEstimativa[#Data],2,FALSE)</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920" s="82" t="s">
        <v>2096</v>
      </c>
      <c r="D920" s="80" t="s">
        <v>2098</v>
      </c>
      <c r="E920" s="81">
        <v>2019</v>
      </c>
      <c r="F920" s="78">
        <v>44057</v>
      </c>
      <c r="G920" s="264">
        <v>12</v>
      </c>
      <c r="H920" s="99">
        <v>1500</v>
      </c>
      <c r="I920" s="78">
        <v>43607</v>
      </c>
      <c r="J920" s="181">
        <f>SUMIFS(tabConsumoAta[CONSUMIDO],tabConsumoAta[CÓDIGO],tabSaldoAta[[#This Row],[CÓDIGO]],tabConsumoAta[ATA],tabSaldoAta[[#This Row],[CHAVE]])</f>
        <v>1500</v>
      </c>
      <c r="K920" s="181">
        <f>SUMIFS(tabAtaCessão[QUANTIDADE],tabAtaCessão[CÓDIGO],tabSaldoAta[[#This Row],[CÓDIGO]],tabAtaCessão[ATA],tabSaldoAta[[#This Row],[CHAVE]])</f>
        <v>0</v>
      </c>
      <c r="L920" s="162">
        <f>tabSaldoAta[[#This Row],[ESTIMATIVA]] - tabSaldoAta[[#This Row],[CONSUMO]] - tabSaldoAta[[#This Row],[CESSÃO]]</f>
        <v>0</v>
      </c>
      <c r="M920" s="92" t="s">
        <v>1551</v>
      </c>
      <c r="N920" s="93">
        <v>43738.409872685188</v>
      </c>
      <c r="O920" s="34" t="s">
        <v>1555</v>
      </c>
    </row>
    <row r="921" spans="1:15" ht="115.2" hidden="1" x14ac:dyDescent="0.3">
      <c r="A921" s="77">
        <v>134543</v>
      </c>
      <c r="B921" s="83" t="str">
        <f>VLOOKUP(tabSaldoAta[[#This Row],[CÓDIGO]],tabEstimativa[#Data],2,FALSE)</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921" s="82" t="s">
        <v>1644</v>
      </c>
      <c r="D921" s="90">
        <v>195</v>
      </c>
      <c r="E921" s="91">
        <v>2018</v>
      </c>
      <c r="F921" s="78">
        <v>43727</v>
      </c>
      <c r="G921" s="264">
        <v>12</v>
      </c>
      <c r="H921" s="99">
        <v>1500</v>
      </c>
      <c r="I921" s="78">
        <v>43607</v>
      </c>
      <c r="J921" s="181">
        <f>SUMIFS(tabConsumoAta[CONSUMIDO],tabConsumoAta[CÓDIGO],tabSaldoAta[[#This Row],[CÓDIGO]],tabConsumoAta[ATA],tabSaldoAta[[#This Row],[CHAVE]])</f>
        <v>3006</v>
      </c>
      <c r="K921" s="181">
        <f>SUMIFS(tabAtaCessão[QUANTIDADE],tabAtaCessão[CÓDIGO],tabSaldoAta[[#This Row],[CÓDIGO]],tabAtaCessão[ATA],tabSaldoAta[[#This Row],[CHAVE]])</f>
        <v>0</v>
      </c>
      <c r="L921" s="162">
        <f>tabSaldoAta[[#This Row],[ESTIMATIVA]] - tabSaldoAta[[#This Row],[CONSUMO]] - tabSaldoAta[[#This Row],[CESSÃO]]</f>
        <v>-1506</v>
      </c>
      <c r="M921" s="92" t="s">
        <v>1551</v>
      </c>
      <c r="N921" s="93">
        <v>43684.621898148151</v>
      </c>
      <c r="O921" s="34" t="str">
        <f>"*"</f>
        <v>*</v>
      </c>
    </row>
    <row r="922" spans="1:15" ht="115.2" hidden="1" x14ac:dyDescent="0.3">
      <c r="A922" s="77">
        <v>134543</v>
      </c>
      <c r="B922" s="83" t="str">
        <f>VLOOKUP(tabSaldoAta[[#This Row],[CÓDIGO]],tabEstimativa[#Data],2,FALSE)</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922" s="82" t="s">
        <v>2338</v>
      </c>
      <c r="D922" s="80" t="s">
        <v>2339</v>
      </c>
      <c r="E922" s="81">
        <v>2019</v>
      </c>
      <c r="F922" s="78">
        <v>44182</v>
      </c>
      <c r="G922" s="264">
        <v>12</v>
      </c>
      <c r="H922" s="99">
        <v>4000</v>
      </c>
      <c r="I922" s="78">
        <v>43733</v>
      </c>
      <c r="J922" s="181">
        <f>SUMIFS(tabConsumoAta[CONSUMIDO],tabConsumoAta[CÓDIGO],tabSaldoAta[[#This Row],[CÓDIGO]],tabConsumoAta[ATA],tabSaldoAta[[#This Row],[CHAVE]])</f>
        <v>600</v>
      </c>
      <c r="K922" s="181">
        <f>SUMIFS(tabAtaCessão[QUANTIDADE],tabAtaCessão[CÓDIGO],tabSaldoAta[[#This Row],[CÓDIGO]],tabAtaCessão[ATA],tabSaldoAta[[#This Row],[CHAVE]])</f>
        <v>0</v>
      </c>
      <c r="L922" s="162">
        <f>tabSaldoAta[[#This Row],[ESTIMATIVA]] - tabSaldoAta[[#This Row],[CONSUMO]] - tabSaldoAta[[#This Row],[CESSÃO]]</f>
        <v>3400</v>
      </c>
      <c r="M922" s="92" t="s">
        <v>1551</v>
      </c>
      <c r="N922" s="93">
        <v>43826.674386574072</v>
      </c>
      <c r="O922" s="34" t="s">
        <v>1555</v>
      </c>
    </row>
    <row r="923" spans="1:15" hidden="1" x14ac:dyDescent="0.3">
      <c r="A923" s="77">
        <v>134544</v>
      </c>
      <c r="B923" s="83" t="str">
        <f>VLOOKUP(tabSaldoAta[[#This Row],[CÓDIGO]],tabEstimativa[#Data],2,FALSE)</f>
        <v>REVESTIMENTO CERAMICO, BRANCO BRILHANTE, 32 X 56 CM (VARIACAO +/- 2 CM).</v>
      </c>
      <c r="C923" s="82" t="s">
        <v>1644</v>
      </c>
      <c r="D923" s="90">
        <v>195</v>
      </c>
      <c r="E923" s="91">
        <v>2018</v>
      </c>
      <c r="F923" s="78">
        <v>43727</v>
      </c>
      <c r="G923" s="264">
        <v>12</v>
      </c>
      <c r="H923" s="99">
        <v>3000</v>
      </c>
      <c r="I923" s="78">
        <v>43368</v>
      </c>
      <c r="J923" s="181">
        <f>SUMIFS(tabConsumoAta[CONSUMIDO],tabConsumoAta[CÓDIGO],tabSaldoAta[[#This Row],[CÓDIGO]],tabConsumoAta[ATA],tabSaldoAta[[#This Row],[CHAVE]])</f>
        <v>2500</v>
      </c>
      <c r="K923" s="181">
        <f>SUMIFS(tabAtaCessão[QUANTIDADE],tabAtaCessão[CÓDIGO],tabSaldoAta[[#This Row],[CÓDIGO]],tabAtaCessão[ATA],tabSaldoAta[[#This Row],[CHAVE]])</f>
        <v>0</v>
      </c>
      <c r="L923" s="162">
        <f>tabSaldoAta[[#This Row],[ESTIMATIVA]] - tabSaldoAta[[#This Row],[CONSUMO]] - tabSaldoAta[[#This Row],[CESSÃO]]</f>
        <v>500</v>
      </c>
      <c r="M923" s="92" t="s">
        <v>1551</v>
      </c>
      <c r="N923" s="93">
        <v>43684.621898148151</v>
      </c>
      <c r="O923" s="34" t="str">
        <f>"*"</f>
        <v>*</v>
      </c>
    </row>
    <row r="924" spans="1:15" hidden="1" x14ac:dyDescent="0.3">
      <c r="A924" s="77">
        <v>134544</v>
      </c>
      <c r="B924" s="83" t="str">
        <f>VLOOKUP(tabSaldoAta[[#This Row],[CÓDIGO]],tabEstimativa[#Data],2,FALSE)</f>
        <v>REVESTIMENTO CERAMICO, BRANCO BRILHANTE, 32 X 56 CM (VARIACAO +/- 2 CM).</v>
      </c>
      <c r="C924" s="82" t="s">
        <v>2338</v>
      </c>
      <c r="D924" s="80" t="s">
        <v>2339</v>
      </c>
      <c r="E924" s="81">
        <v>2019</v>
      </c>
      <c r="F924" s="78">
        <v>44182</v>
      </c>
      <c r="G924" s="264">
        <v>12</v>
      </c>
      <c r="H924" s="99">
        <v>5000</v>
      </c>
      <c r="I924" s="78">
        <v>43733</v>
      </c>
      <c r="J924" s="181">
        <f>SUMIFS(tabConsumoAta[CONSUMIDO],tabConsumoAta[CÓDIGO],tabSaldoAta[[#This Row],[CÓDIGO]],tabConsumoAta[ATA],tabSaldoAta[[#This Row],[CHAVE]])</f>
        <v>400</v>
      </c>
      <c r="K924" s="181">
        <f>SUMIFS(tabAtaCessão[QUANTIDADE],tabAtaCessão[CÓDIGO],tabSaldoAta[[#This Row],[CÓDIGO]],tabAtaCessão[ATA],tabSaldoAta[[#This Row],[CHAVE]])</f>
        <v>25</v>
      </c>
      <c r="L924" s="162">
        <f>tabSaldoAta[[#This Row],[ESTIMATIVA]] - tabSaldoAta[[#This Row],[CONSUMO]] - tabSaldoAta[[#This Row],[CESSÃO]]</f>
        <v>4575</v>
      </c>
      <c r="M924" s="92" t="s">
        <v>1551</v>
      </c>
      <c r="N924" s="93">
        <v>43846.447662037041</v>
      </c>
      <c r="O924" s="34" t="s">
        <v>1555</v>
      </c>
    </row>
    <row r="925" spans="1:15" ht="28.8" hidden="1" x14ac:dyDescent="0.3">
      <c r="A925" s="77">
        <v>134545</v>
      </c>
      <c r="B925" s="83" t="str">
        <f>VLOOKUP(tabSaldoAta[[#This Row],[CÓDIGO]],tabEstimativa[#Data],2,FALSE)</f>
        <v>PASTILHA CERAMICA, COR AMARELO CANARIO, MEDINDO 10 X 10 CM, ESPESSURA DE 7 MM, UNIDAS POR PONTOS DE COLA.</v>
      </c>
      <c r="C925" s="82" t="s">
        <v>1644</v>
      </c>
      <c r="D925" s="90">
        <v>195</v>
      </c>
      <c r="E925" s="91">
        <v>2018</v>
      </c>
      <c r="F925" s="78">
        <v>43727</v>
      </c>
      <c r="G925" s="264">
        <v>12</v>
      </c>
      <c r="H925" s="99">
        <v>1000</v>
      </c>
      <c r="I925" s="78">
        <v>43607</v>
      </c>
      <c r="J925" s="181">
        <f>SUMIFS(tabConsumoAta[CONSUMIDO],tabConsumoAta[CÓDIGO],tabSaldoAta[[#This Row],[CÓDIGO]],tabConsumoAta[ATA],tabSaldoAta[[#This Row],[CHAVE]])</f>
        <v>800</v>
      </c>
      <c r="K925" s="181">
        <f>SUMIFS(tabAtaCessão[QUANTIDADE],tabAtaCessão[CÓDIGO],tabSaldoAta[[#This Row],[CÓDIGO]],tabAtaCessão[ATA],tabSaldoAta[[#This Row],[CHAVE]])</f>
        <v>0</v>
      </c>
      <c r="L925" s="162">
        <f>tabSaldoAta[[#This Row],[ESTIMATIVA]] - tabSaldoAta[[#This Row],[CONSUMO]] - tabSaldoAta[[#This Row],[CESSÃO]]</f>
        <v>200</v>
      </c>
      <c r="M925" s="92" t="s">
        <v>1551</v>
      </c>
      <c r="N925" s="93">
        <v>43684.621898148151</v>
      </c>
      <c r="O925" s="34" t="str">
        <f>"*"</f>
        <v>*</v>
      </c>
    </row>
    <row r="926" spans="1:15" ht="28.8" hidden="1" x14ac:dyDescent="0.3">
      <c r="A926" s="77">
        <v>134545</v>
      </c>
      <c r="B926" s="83" t="str">
        <f>VLOOKUP(tabSaldoAta[[#This Row],[CÓDIGO]],tabEstimativa[#Data],2,FALSE)</f>
        <v>PASTILHA CERAMICA, COR AMARELO CANARIO, MEDINDO 10 X 10 CM, ESPESSURA DE 7 MM, UNIDAS POR PONTOS DE COLA.</v>
      </c>
      <c r="C926" s="82" t="s">
        <v>2338</v>
      </c>
      <c r="D926" s="80" t="s">
        <v>2339</v>
      </c>
      <c r="E926" s="81">
        <v>2019</v>
      </c>
      <c r="F926" s="78">
        <v>44182</v>
      </c>
      <c r="G926" s="264">
        <v>12</v>
      </c>
      <c r="H926" s="99">
        <v>1000</v>
      </c>
      <c r="I926" s="78">
        <v>43733</v>
      </c>
      <c r="J926" s="181">
        <f>SUMIFS(tabConsumoAta[CONSUMIDO],tabConsumoAta[CÓDIGO],tabSaldoAta[[#This Row],[CÓDIGO]],tabConsumoAta[ATA],tabSaldoAta[[#This Row],[CHAVE]])</f>
        <v>0</v>
      </c>
      <c r="K926" s="181">
        <f>SUMIFS(tabAtaCessão[QUANTIDADE],tabAtaCessão[CÓDIGO],tabSaldoAta[[#This Row],[CÓDIGO]],tabAtaCessão[ATA],tabSaldoAta[[#This Row],[CHAVE]])</f>
        <v>0</v>
      </c>
      <c r="L926" s="162">
        <f>tabSaldoAta[[#This Row],[ESTIMATIVA]] - tabSaldoAta[[#This Row],[CONSUMO]] - tabSaldoAta[[#This Row],[CESSÃO]]</f>
        <v>1000</v>
      </c>
      <c r="M926" s="92" t="s">
        <v>1551</v>
      </c>
      <c r="N926" s="93">
        <v>43846.447662037041</v>
      </c>
      <c r="O926" s="34" t="s">
        <v>1555</v>
      </c>
    </row>
    <row r="927" spans="1:15" ht="28.8" hidden="1" x14ac:dyDescent="0.3">
      <c r="A927" s="77">
        <v>134546</v>
      </c>
      <c r="B927" s="83" t="str">
        <f>VLOOKUP(tabSaldoAta[[#This Row],[CÓDIGO]],tabEstimativa[#Data],2,FALSE)</f>
        <v>PASTILHA CERAMICA, COR AZUL CLARO (PISCINA OU CEU), MEDINDO 10 X 10 CM, ESPESSURA DE 7 MM, UNIDAS POR PONTOS DE COLA.</v>
      </c>
      <c r="C927" s="82" t="s">
        <v>1644</v>
      </c>
      <c r="D927" s="90">
        <v>195</v>
      </c>
      <c r="E927" s="91">
        <v>2018</v>
      </c>
      <c r="F927" s="78">
        <v>43727</v>
      </c>
      <c r="G927" s="264">
        <v>12</v>
      </c>
      <c r="H927" s="99">
        <v>500</v>
      </c>
      <c r="I927" s="78">
        <v>43607</v>
      </c>
      <c r="J927" s="181">
        <f>SUMIFS(tabConsumoAta[CONSUMIDO],tabConsumoAta[CÓDIGO],tabSaldoAta[[#This Row],[CÓDIGO]],tabConsumoAta[ATA],tabSaldoAta[[#This Row],[CHAVE]])</f>
        <v>550</v>
      </c>
      <c r="K927" s="181">
        <f>SUMIFS(tabAtaCessão[QUANTIDADE],tabAtaCessão[CÓDIGO],tabSaldoAta[[#This Row],[CÓDIGO]],tabAtaCessão[ATA],tabSaldoAta[[#This Row],[CHAVE]])</f>
        <v>0</v>
      </c>
      <c r="L927" s="162">
        <f>tabSaldoAta[[#This Row],[ESTIMATIVA]] - tabSaldoAta[[#This Row],[CONSUMO]] - tabSaldoAta[[#This Row],[CESSÃO]]</f>
        <v>-50</v>
      </c>
      <c r="M927" s="92" t="s">
        <v>1551</v>
      </c>
      <c r="N927" s="93">
        <v>43684.621898148151</v>
      </c>
      <c r="O927" s="34" t="str">
        <f>"*"</f>
        <v>*</v>
      </c>
    </row>
    <row r="928" spans="1:15" ht="28.8" hidden="1" x14ac:dyDescent="0.3">
      <c r="A928" s="77">
        <v>134546</v>
      </c>
      <c r="B928" s="83" t="str">
        <f>VLOOKUP(tabSaldoAta[[#This Row],[CÓDIGO]],tabEstimativa[#Data],2,FALSE)</f>
        <v>PASTILHA CERAMICA, COR AZUL CLARO (PISCINA OU CEU), MEDINDO 10 X 10 CM, ESPESSURA DE 7 MM, UNIDAS POR PONTOS DE COLA.</v>
      </c>
      <c r="C928" s="82" t="s">
        <v>2096</v>
      </c>
      <c r="D928" s="80" t="s">
        <v>2098</v>
      </c>
      <c r="E928" s="81">
        <v>2019</v>
      </c>
      <c r="F928" s="78">
        <v>44058</v>
      </c>
      <c r="G928" s="264">
        <v>12</v>
      </c>
      <c r="H928" s="99">
        <v>500</v>
      </c>
      <c r="I928" s="78">
        <v>43607</v>
      </c>
      <c r="J928" s="181">
        <f>SUMIFS(tabConsumoAta[CONSUMIDO],tabConsumoAta[CÓDIGO],tabSaldoAta[[#This Row],[CÓDIGO]],tabConsumoAta[ATA],tabSaldoAta[[#This Row],[CHAVE]])</f>
        <v>0</v>
      </c>
      <c r="K928" s="181">
        <f>SUMIFS(tabAtaCessão[QUANTIDADE],tabAtaCessão[CÓDIGO],tabSaldoAta[[#This Row],[CÓDIGO]],tabAtaCessão[ATA],tabSaldoAta[[#This Row],[CHAVE]])</f>
        <v>0</v>
      </c>
      <c r="L928" s="162">
        <f>tabSaldoAta[[#This Row],[ESTIMATIVA]] - tabSaldoAta[[#This Row],[CONSUMO]] - tabSaldoAta[[#This Row],[CESSÃO]]</f>
        <v>500</v>
      </c>
      <c r="M928" s="92" t="s">
        <v>1551</v>
      </c>
      <c r="N928" s="93">
        <v>43808.684629629628</v>
      </c>
      <c r="O928" s="34" t="s">
        <v>1555</v>
      </c>
    </row>
    <row r="929" spans="1:15" ht="28.8" hidden="1" x14ac:dyDescent="0.3">
      <c r="A929" s="77">
        <v>134547</v>
      </c>
      <c r="B929" s="83" t="str">
        <f>VLOOKUP(tabSaldoAta[[#This Row],[CÓDIGO]],tabEstimativa[#Data],2,FALSE)</f>
        <v>PASTILHA CERAMICA, COR AZUL ROYAL, MEDINDO 10 X 10 CM, ESPESSURA DE 7 MM, UNIDAS POR PONTOS DE COLA.</v>
      </c>
      <c r="C929" s="82" t="s">
        <v>1644</v>
      </c>
      <c r="D929" s="90">
        <v>195</v>
      </c>
      <c r="E929" s="91">
        <v>2018</v>
      </c>
      <c r="F929" s="78">
        <v>43727</v>
      </c>
      <c r="G929" s="264">
        <v>12</v>
      </c>
      <c r="H929" s="99">
        <v>1200</v>
      </c>
      <c r="I929" s="78">
        <v>43607</v>
      </c>
      <c r="J929" s="181">
        <f>SUMIFS(tabConsumoAta[CONSUMIDO],tabConsumoAta[CÓDIGO],tabSaldoAta[[#This Row],[CÓDIGO]],tabConsumoAta[ATA],tabSaldoAta[[#This Row],[CHAVE]])</f>
        <v>800</v>
      </c>
      <c r="K929" s="181">
        <f>SUMIFS(tabAtaCessão[QUANTIDADE],tabAtaCessão[CÓDIGO],tabSaldoAta[[#This Row],[CÓDIGO]],tabAtaCessão[ATA],tabSaldoAta[[#This Row],[CHAVE]])</f>
        <v>0</v>
      </c>
      <c r="L929" s="162">
        <f>tabSaldoAta[[#This Row],[ESTIMATIVA]] - tabSaldoAta[[#This Row],[CONSUMO]] - tabSaldoAta[[#This Row],[CESSÃO]]</f>
        <v>400</v>
      </c>
      <c r="M929" s="92" t="s">
        <v>1551</v>
      </c>
      <c r="N929" s="93">
        <v>43684.621898148151</v>
      </c>
      <c r="O929" s="34" t="str">
        <f>"*"</f>
        <v>*</v>
      </c>
    </row>
    <row r="930" spans="1:15" ht="28.8" hidden="1" x14ac:dyDescent="0.3">
      <c r="A930" s="77">
        <v>134547</v>
      </c>
      <c r="B930" s="83" t="str">
        <f>VLOOKUP(tabSaldoAta[[#This Row],[CÓDIGO]],tabEstimativa[#Data],2,FALSE)</f>
        <v>PASTILHA CERAMICA, COR AZUL ROYAL, MEDINDO 10 X 10 CM, ESPESSURA DE 7 MM, UNIDAS POR PONTOS DE COLA.</v>
      </c>
      <c r="C930" s="82" t="s">
        <v>2096</v>
      </c>
      <c r="D930" s="80" t="s">
        <v>2098</v>
      </c>
      <c r="E930" s="81">
        <v>2019</v>
      </c>
      <c r="F930" s="78">
        <v>44058</v>
      </c>
      <c r="G930" s="264">
        <v>12</v>
      </c>
      <c r="H930" s="99">
        <v>1200</v>
      </c>
      <c r="I930" s="78">
        <v>43607</v>
      </c>
      <c r="J930" s="181">
        <f>SUMIFS(tabConsumoAta[CONSUMIDO],tabConsumoAta[CÓDIGO],tabSaldoAta[[#This Row],[CÓDIGO]],tabConsumoAta[ATA],tabSaldoAta[[#This Row],[CHAVE]])</f>
        <v>200</v>
      </c>
      <c r="K930" s="181">
        <f>SUMIFS(tabAtaCessão[QUANTIDADE],tabAtaCessão[CÓDIGO],tabSaldoAta[[#This Row],[CÓDIGO]],tabAtaCessão[ATA],tabSaldoAta[[#This Row],[CHAVE]])</f>
        <v>0</v>
      </c>
      <c r="L930" s="162">
        <f>tabSaldoAta[[#This Row],[ESTIMATIVA]] - tabSaldoAta[[#This Row],[CONSUMO]] - tabSaldoAta[[#This Row],[CESSÃO]]</f>
        <v>1000</v>
      </c>
      <c r="M930" s="92" t="s">
        <v>1551</v>
      </c>
      <c r="N930" s="93">
        <v>43808.684629629628</v>
      </c>
      <c r="O930" s="34" t="s">
        <v>1555</v>
      </c>
    </row>
    <row r="931" spans="1:15" ht="28.8" hidden="1" x14ac:dyDescent="0.3">
      <c r="A931" s="77">
        <v>134548</v>
      </c>
      <c r="B931" s="83" t="str">
        <f>VLOOKUP(tabSaldoAta[[#This Row],[CÓDIGO]],tabEstimativa[#Data],2,FALSE)</f>
        <v>PASTILHA CERAMICA, COR BRANCA, MEDINDO 10 X 10 CM, ESPESSURA DE 7 MM, UNIDAS POR PONTOS DE COLA.</v>
      </c>
      <c r="C931" s="82" t="s">
        <v>1644</v>
      </c>
      <c r="D931" s="90">
        <v>195</v>
      </c>
      <c r="E931" s="91">
        <v>2018</v>
      </c>
      <c r="F931" s="78">
        <v>43727</v>
      </c>
      <c r="G931" s="264">
        <v>12</v>
      </c>
      <c r="H931" s="99">
        <v>1300</v>
      </c>
      <c r="I931" s="78">
        <v>43607</v>
      </c>
      <c r="J931" s="181">
        <f>SUMIFS(tabConsumoAta[CONSUMIDO],tabConsumoAta[CÓDIGO],tabSaldoAta[[#This Row],[CÓDIGO]],tabConsumoAta[ATA],tabSaldoAta[[#This Row],[CHAVE]])</f>
        <v>1400</v>
      </c>
      <c r="K931" s="181">
        <f>SUMIFS(tabAtaCessão[QUANTIDADE],tabAtaCessão[CÓDIGO],tabSaldoAta[[#This Row],[CÓDIGO]],tabAtaCessão[ATA],tabSaldoAta[[#This Row],[CHAVE]])</f>
        <v>0</v>
      </c>
      <c r="L931" s="162">
        <f>tabSaldoAta[[#This Row],[ESTIMATIVA]] - tabSaldoAta[[#This Row],[CONSUMO]] - tabSaldoAta[[#This Row],[CESSÃO]]</f>
        <v>-100</v>
      </c>
      <c r="M931" s="92" t="s">
        <v>1551</v>
      </c>
      <c r="N931" s="93">
        <v>43684.621898148151</v>
      </c>
      <c r="O931" s="34" t="str">
        <f>"*"</f>
        <v>*</v>
      </c>
    </row>
    <row r="932" spans="1:15" ht="28.8" hidden="1" x14ac:dyDescent="0.3">
      <c r="A932" s="77">
        <v>134548</v>
      </c>
      <c r="B932" s="83" t="str">
        <f>VLOOKUP(tabSaldoAta[[#This Row],[CÓDIGO]],tabEstimativa[#Data],2,FALSE)</f>
        <v>PASTILHA CERAMICA, COR BRANCA, MEDINDO 10 X 10 CM, ESPESSURA DE 7 MM, UNIDAS POR PONTOS DE COLA.</v>
      </c>
      <c r="C932" s="82" t="s">
        <v>2096</v>
      </c>
      <c r="D932" s="80" t="s">
        <v>2098</v>
      </c>
      <c r="E932" s="81">
        <v>2019</v>
      </c>
      <c r="F932" s="78">
        <v>44057</v>
      </c>
      <c r="G932" s="264">
        <v>12</v>
      </c>
      <c r="H932" s="99">
        <v>1300</v>
      </c>
      <c r="I932" s="78">
        <v>43607</v>
      </c>
      <c r="J932" s="181">
        <f>SUMIFS(tabConsumoAta[CONSUMIDO],tabConsumoAta[CÓDIGO],tabSaldoAta[[#This Row],[CÓDIGO]],tabConsumoAta[ATA],tabSaldoAta[[#This Row],[CHAVE]])</f>
        <v>750</v>
      </c>
      <c r="K932" s="181">
        <f>SUMIFS(tabAtaCessão[QUANTIDADE],tabAtaCessão[CÓDIGO],tabSaldoAta[[#This Row],[CÓDIGO]],tabAtaCessão[ATA],tabSaldoAta[[#This Row],[CHAVE]])</f>
        <v>0</v>
      </c>
      <c r="L932" s="162">
        <f>tabSaldoAta[[#This Row],[ESTIMATIVA]] - tabSaldoAta[[#This Row],[CONSUMO]] - tabSaldoAta[[#This Row],[CESSÃO]]</f>
        <v>550</v>
      </c>
      <c r="M932" s="92" t="s">
        <v>1551</v>
      </c>
      <c r="N932" s="93">
        <v>43738.355509259258</v>
      </c>
      <c r="O932" s="34" t="s">
        <v>1555</v>
      </c>
    </row>
    <row r="933" spans="1:15" ht="28.8" hidden="1" x14ac:dyDescent="0.3">
      <c r="A933" s="77">
        <v>134549</v>
      </c>
      <c r="B933" s="83" t="str">
        <f>VLOOKUP(tabSaldoAta[[#This Row],[CÓDIGO]],tabEstimativa[#Data],2,FALSE)</f>
        <v>PASTILHA CERAMICA, COR VERDE AGUA, MEDINDO 10 X 10 CM, ESPESSURA DE 7 MM, UNIDAS POR PONTOS DE COLA.</v>
      </c>
      <c r="C933" s="82" t="s">
        <v>2096</v>
      </c>
      <c r="D933" s="80" t="s">
        <v>2098</v>
      </c>
      <c r="E933" s="81">
        <v>2019</v>
      </c>
      <c r="F933" s="78">
        <v>44057</v>
      </c>
      <c r="G933" s="264">
        <v>12</v>
      </c>
      <c r="H933" s="99">
        <v>800</v>
      </c>
      <c r="I933" s="78">
        <v>43607</v>
      </c>
      <c r="J933" s="181">
        <f>SUMIFS(tabConsumoAta[CONSUMIDO],tabConsumoAta[CÓDIGO],tabSaldoAta[[#This Row],[CÓDIGO]],tabConsumoAta[ATA],tabSaldoAta[[#This Row],[CHAVE]])</f>
        <v>500</v>
      </c>
      <c r="K933" s="181">
        <f>SUMIFS(tabAtaCessão[QUANTIDADE],tabAtaCessão[CÓDIGO],tabSaldoAta[[#This Row],[CÓDIGO]],tabAtaCessão[ATA],tabSaldoAta[[#This Row],[CHAVE]])</f>
        <v>0</v>
      </c>
      <c r="L933" s="162">
        <f>tabSaldoAta[[#This Row],[ESTIMATIVA]] - tabSaldoAta[[#This Row],[CONSUMO]] - tabSaldoAta[[#This Row],[CESSÃO]]</f>
        <v>300</v>
      </c>
      <c r="M933" s="92" t="s">
        <v>1551</v>
      </c>
      <c r="N933" s="93">
        <v>43704.40121527778</v>
      </c>
      <c r="O933" s="34" t="s">
        <v>1555</v>
      </c>
    </row>
    <row r="934" spans="1:15" hidden="1" x14ac:dyDescent="0.3">
      <c r="A934" s="77">
        <v>134556</v>
      </c>
      <c r="B934" s="83" t="s">
        <v>379</v>
      </c>
      <c r="C934" s="82" t="s">
        <v>1713</v>
      </c>
      <c r="D934" s="80" t="s">
        <v>1453</v>
      </c>
      <c r="E934" s="81">
        <v>2019</v>
      </c>
      <c r="F934" s="78">
        <v>43850</v>
      </c>
      <c r="G934" s="264">
        <v>12</v>
      </c>
      <c r="H934" s="99">
        <v>132</v>
      </c>
      <c r="I934" s="78">
        <v>43353</v>
      </c>
      <c r="J934" s="181">
        <f>SUMIFS(tabConsumoAta[CONSUMIDO],tabConsumoAta[CÓDIGO],tabSaldoAta[[#This Row],[CÓDIGO]],tabConsumoAta[ATA],tabSaldoAta[[#This Row],[CHAVE]])</f>
        <v>50</v>
      </c>
      <c r="K934" s="181">
        <f>SUMIFS(tabAtaCessão[QUANTIDADE],tabAtaCessão[CÓDIGO],tabSaldoAta[[#This Row],[CÓDIGO]],tabAtaCessão[ATA],tabSaldoAta[[#This Row],[CHAVE]])</f>
        <v>0</v>
      </c>
      <c r="L934" s="162">
        <f>tabSaldoAta[[#This Row],[ESTIMATIVA]] - tabSaldoAta[[#This Row],[CONSUMO]] - tabSaldoAta[[#This Row],[CESSÃO]]</f>
        <v>82</v>
      </c>
      <c r="M934" s="34" t="s">
        <v>1551</v>
      </c>
      <c r="N934" s="93">
        <v>43846.491053240738</v>
      </c>
      <c r="O934" s="34" t="str">
        <f>"*"</f>
        <v>*</v>
      </c>
    </row>
    <row r="935" spans="1:15" hidden="1" x14ac:dyDescent="0.3">
      <c r="A935" s="77">
        <v>134556</v>
      </c>
      <c r="B935" s="83" t="str">
        <f>VLOOKUP(tabSaldoAta[[#This Row],[CÓDIGO]],tabEstimativa[#Data],2,FALSE)</f>
        <v>FITA DE BORDA CARVALHO MALVA OU SIMILAR, MEDINDO: 22 MM X 0,45 MM X 20 M.</v>
      </c>
      <c r="C935" s="82" t="s">
        <v>1705</v>
      </c>
      <c r="D935" s="170" t="s">
        <v>2027</v>
      </c>
      <c r="E935" s="171">
        <v>2019</v>
      </c>
      <c r="F935" s="78">
        <v>43845</v>
      </c>
      <c r="G935" s="264">
        <v>12</v>
      </c>
      <c r="H935" s="172">
        <v>200</v>
      </c>
      <c r="I935" s="78">
        <v>43353</v>
      </c>
      <c r="J935" s="182">
        <f>SUMIFS(tabConsumoAta[CONSUMIDO],tabConsumoAta[CÓDIGO],tabSaldoAta[[#This Row],[CÓDIGO]],tabConsumoAta[ATA],tabSaldoAta[[#This Row],[CHAVE]])</f>
        <v>100</v>
      </c>
      <c r="K935" s="181">
        <f>SUMIFS(tabAtaCessão[QUANTIDADE],tabAtaCessão[CÓDIGO],tabSaldoAta[[#This Row],[CÓDIGO]],tabAtaCessão[ATA],tabSaldoAta[[#This Row],[CHAVE]])</f>
        <v>0</v>
      </c>
      <c r="L935" s="162">
        <f>tabSaldoAta[[#This Row],[ESTIMATIVA]] - tabSaldoAta[[#This Row],[CONSUMO]] - tabSaldoAta[[#This Row],[CESSÃO]]</f>
        <v>100</v>
      </c>
      <c r="M935" s="173" t="s">
        <v>1551</v>
      </c>
      <c r="N935" s="174">
        <v>43711.441446759258</v>
      </c>
      <c r="O935" s="34" t="s">
        <v>1555</v>
      </c>
    </row>
    <row r="936" spans="1:15" hidden="1" x14ac:dyDescent="0.3">
      <c r="A936" s="77">
        <v>134556</v>
      </c>
      <c r="B936" s="83" t="str">
        <f>VLOOKUP(tabSaldoAta[[#This Row],[CÓDIGO]],tabEstimativa[#Data],2,FALSE)</f>
        <v>FITA DE BORDA CARVALHO MALVA OU SIMILAR, MEDINDO: 22 MM X 0,45 MM X 20 M.</v>
      </c>
      <c r="C936" s="82" t="s">
        <v>3516</v>
      </c>
      <c r="D936" s="80" t="s">
        <v>3530</v>
      </c>
      <c r="E936" s="81">
        <v>2020</v>
      </c>
      <c r="F936" s="78">
        <v>44285</v>
      </c>
      <c r="G936" s="264">
        <v>12</v>
      </c>
      <c r="H936" s="99">
        <v>80</v>
      </c>
      <c r="I936" s="78">
        <v>43763</v>
      </c>
      <c r="J936" s="181">
        <f>SUMIFS(tabConsumoAta[CONSUMIDO],tabConsumoAta[CÓDIGO],tabSaldoAta[[#This Row],[CÓDIGO]],tabConsumoAta[ATA],tabSaldoAta[[#This Row],[CHAVE]])</f>
        <v>50</v>
      </c>
      <c r="K936" s="181">
        <f>SUMIFS(tabAtaCessão[QUANTIDADE],tabAtaCessão[CÓDIGO],tabSaldoAta[[#This Row],[CÓDIGO]],tabAtaCessão[ATA],tabSaldoAta[[#This Row],[CHAVE]])</f>
        <v>0</v>
      </c>
      <c r="L936" s="162">
        <f>tabSaldoAta[[#This Row],[ESTIMATIVA]] - tabSaldoAta[[#This Row],[CONSUMO]] - tabSaldoAta[[#This Row],[CESSÃO]]</f>
        <v>30</v>
      </c>
      <c r="M936" s="92" t="s">
        <v>1551</v>
      </c>
      <c r="N936" s="93">
        <v>43945.682662037034</v>
      </c>
      <c r="O936" s="34" t="s">
        <v>1555</v>
      </c>
    </row>
    <row r="937" spans="1:15" ht="28.8" hidden="1" x14ac:dyDescent="0.3">
      <c r="A937" s="77">
        <v>134560</v>
      </c>
      <c r="B937" s="83" t="str">
        <f>VLOOKUP(tabSaldoAta[[#This Row],[CÓDIGO]],tabEstimativa[#Data],2,FALSE)</f>
        <v>LAMINA DE SERRA EM ACO RAPIDO BI-METAL 1/2" X 12", 18 DPP (DENTES POR POLEGADA), ESPESSURA DE NO MINIMO 0,6 MM</v>
      </c>
      <c r="C937" s="82" t="s">
        <v>1740</v>
      </c>
      <c r="D937" s="90">
        <v>70</v>
      </c>
      <c r="E937" s="91">
        <v>2019</v>
      </c>
      <c r="F937" s="78">
        <v>43889</v>
      </c>
      <c r="G937" s="264">
        <v>12</v>
      </c>
      <c r="H937" s="99">
        <v>500</v>
      </c>
      <c r="I937" s="78">
        <v>43392</v>
      </c>
      <c r="J937" s="181">
        <f>SUMIFS(tabConsumoAta[CONSUMIDO],tabConsumoAta[CÓDIGO],tabSaldoAta[[#This Row],[CÓDIGO]],tabConsumoAta[ATA],tabSaldoAta[[#This Row],[CHAVE]])</f>
        <v>500</v>
      </c>
      <c r="K937" s="181">
        <f>SUMIFS(tabAtaCessão[QUANTIDADE],tabAtaCessão[CÓDIGO],tabSaldoAta[[#This Row],[CÓDIGO]],tabAtaCessão[ATA],tabSaldoAta[[#This Row],[CHAVE]])</f>
        <v>0</v>
      </c>
      <c r="L937" s="162">
        <f>tabSaldoAta[[#This Row],[ESTIMATIVA]] - tabSaldoAta[[#This Row],[CONSUMO]] - tabSaldoAta[[#This Row],[CESSÃO]]</f>
        <v>0</v>
      </c>
      <c r="M937" s="92" t="s">
        <v>1551</v>
      </c>
      <c r="N937" s="93">
        <v>43684.621898148151</v>
      </c>
      <c r="O937" s="34" t="str">
        <f>"*"</f>
        <v>*</v>
      </c>
    </row>
    <row r="938" spans="1:15" hidden="1" x14ac:dyDescent="0.3">
      <c r="A938" s="77">
        <v>134567</v>
      </c>
      <c r="B938" s="83" t="str">
        <f>VLOOKUP(tabSaldoAta[[#This Row],[CÓDIGO]],tabEstimativa[#Data],2,FALSE)</f>
        <v xml:space="preserve">BUCHA DE FIXACAO UNIVERSAL Nº 8 DE NYLON PARA BASES OCAS E MACICAS </v>
      </c>
      <c r="C938" s="82" t="s">
        <v>2343</v>
      </c>
      <c r="D938" s="80" t="s">
        <v>2012</v>
      </c>
      <c r="E938" s="81">
        <v>2020</v>
      </c>
      <c r="F938" s="78">
        <v>44210</v>
      </c>
      <c r="G938" s="264">
        <v>12</v>
      </c>
      <c r="H938" s="99">
        <v>10000</v>
      </c>
      <c r="I938" s="78">
        <v>43733</v>
      </c>
      <c r="J938" s="181">
        <f>SUMIFS(tabConsumoAta[CONSUMIDO],tabConsumoAta[CÓDIGO],tabSaldoAta[[#This Row],[CÓDIGO]],tabConsumoAta[ATA],tabSaldoAta[[#This Row],[CHAVE]])</f>
        <v>0</v>
      </c>
      <c r="K938" s="181">
        <f>SUMIFS(tabAtaCessão[QUANTIDADE],tabAtaCessão[CÓDIGO],tabSaldoAta[[#This Row],[CÓDIGO]],tabAtaCessão[ATA],tabSaldoAta[[#This Row],[CHAVE]])</f>
        <v>0</v>
      </c>
      <c r="L938" s="162">
        <f>tabSaldoAta[[#This Row],[ESTIMATIVA]] - tabSaldoAta[[#This Row],[CONSUMO]] - tabSaldoAta[[#This Row],[CESSÃO]]</f>
        <v>10000</v>
      </c>
      <c r="M938" s="92" t="s">
        <v>1551</v>
      </c>
      <c r="N938" s="93">
        <v>43847.615706018521</v>
      </c>
      <c r="O938" s="34" t="s">
        <v>1555</v>
      </c>
    </row>
    <row r="939" spans="1:15" hidden="1" x14ac:dyDescent="0.3">
      <c r="A939" s="77">
        <v>134568</v>
      </c>
      <c r="B939" s="83" t="str">
        <f>VLOOKUP(tabSaldoAta[[#This Row],[CÓDIGO]],tabEstimativa[#Data],2,FALSE)</f>
        <v xml:space="preserve">BUCHA DE FIXACAO UNIVERSAL Nº 10 DE NYLON PARA BASES OCAS E MACICAS </v>
      </c>
      <c r="C939" s="82" t="s">
        <v>2343</v>
      </c>
      <c r="D939" s="80" t="s">
        <v>2012</v>
      </c>
      <c r="E939" s="81">
        <v>2020</v>
      </c>
      <c r="F939" s="78">
        <v>44210</v>
      </c>
      <c r="G939" s="264">
        <v>12</v>
      </c>
      <c r="H939" s="99">
        <v>10000</v>
      </c>
      <c r="I939" s="78">
        <v>43733</v>
      </c>
      <c r="J939" s="181">
        <f>SUMIFS(tabConsumoAta[CONSUMIDO],tabConsumoAta[CÓDIGO],tabSaldoAta[[#This Row],[CÓDIGO]],tabConsumoAta[ATA],tabSaldoAta[[#This Row],[CHAVE]])</f>
        <v>0</v>
      </c>
      <c r="K939" s="181">
        <f>SUMIFS(tabAtaCessão[QUANTIDADE],tabAtaCessão[CÓDIGO],tabSaldoAta[[#This Row],[CÓDIGO]],tabAtaCessão[ATA],tabSaldoAta[[#This Row],[CHAVE]])</f>
        <v>0</v>
      </c>
      <c r="L939" s="162">
        <f>tabSaldoAta[[#This Row],[ESTIMATIVA]] - tabSaldoAta[[#This Row],[CONSUMO]] - tabSaldoAta[[#This Row],[CESSÃO]]</f>
        <v>10000</v>
      </c>
      <c r="M939" s="92" t="s">
        <v>1551</v>
      </c>
      <c r="N939" s="93">
        <v>43847.615706018521</v>
      </c>
      <c r="O939" s="34" t="s">
        <v>1555</v>
      </c>
    </row>
    <row r="940" spans="1:15" ht="28.8" hidden="1" x14ac:dyDescent="0.3">
      <c r="A940" s="77">
        <v>134581</v>
      </c>
      <c r="B940" s="83" t="str">
        <f>VLOOKUP(tabSaldoAta[[#This Row],[CÓDIGO]],tabEstimativa[#Data],2,FALSE)</f>
        <v>TORNEIRA BOIA PARA CAIXA D´AGUA COM CORPO METALICO (LATAO) E FLUTUADOR EM PLASTICO ROSCA BSP NBR 8133 PRESSAO MAXIMA PARA FUNCIONAMENTO 150 MCA, PRESSAO MINIMA 2 MCA  BITOLA 1".</v>
      </c>
      <c r="C940" s="82" t="s">
        <v>1663</v>
      </c>
      <c r="D940" s="90">
        <v>228</v>
      </c>
      <c r="E940" s="91">
        <v>2018</v>
      </c>
      <c r="F940" s="78">
        <v>43787</v>
      </c>
      <c r="G940" s="264">
        <v>12</v>
      </c>
      <c r="H940" s="99">
        <v>100</v>
      </c>
      <c r="I940" s="78">
        <v>43307</v>
      </c>
      <c r="J940" s="181">
        <f>SUMIFS(tabConsumoAta[CONSUMIDO],tabConsumoAta[CÓDIGO],tabSaldoAta[[#This Row],[CÓDIGO]],tabConsumoAta[ATA],tabSaldoAta[[#This Row],[CHAVE]])</f>
        <v>0</v>
      </c>
      <c r="K940" s="181">
        <f>SUMIFS(tabAtaCessão[QUANTIDADE],tabAtaCessão[CÓDIGO],tabSaldoAta[[#This Row],[CÓDIGO]],tabAtaCessão[ATA],tabSaldoAta[[#This Row],[CHAVE]])</f>
        <v>0</v>
      </c>
      <c r="L940" s="162">
        <f>tabSaldoAta[[#This Row],[ESTIMATIVA]] - tabSaldoAta[[#This Row],[CONSUMO]] - tabSaldoAta[[#This Row],[CESSÃO]]</f>
        <v>100</v>
      </c>
      <c r="M940" s="92" t="s">
        <v>1551</v>
      </c>
      <c r="N940" s="93">
        <v>43684.621898148151</v>
      </c>
      <c r="O940" s="34" t="str">
        <f>"*"</f>
        <v>*</v>
      </c>
    </row>
    <row r="941" spans="1:15" ht="43.2" hidden="1" x14ac:dyDescent="0.3">
      <c r="A941" s="77">
        <v>134582</v>
      </c>
      <c r="B941" s="83" t="str">
        <f>VLOOKUP(tabSaldoAta[[#This Row],[CÓDIGO]],tabEstimativa[#Data],2,FALSE)</f>
        <v>TORNEIRA BOIA PARA CAIXA D´AGUA COM CORPO METALICO (LATAO) E FLUTUADOR EM PLASTICO ROSCA BSP NBR 8133 PRESSAO MAXIMA PARA FUNCIONAMENTO 150 MCA, PRESSAO MINIMA 2 MCA  BITOLA 3/4".</v>
      </c>
      <c r="C941" s="82" t="s">
        <v>1663</v>
      </c>
      <c r="D941" s="90">
        <v>228</v>
      </c>
      <c r="E941" s="91">
        <v>2018</v>
      </c>
      <c r="F941" s="78">
        <v>43787</v>
      </c>
      <c r="G941" s="264">
        <v>12</v>
      </c>
      <c r="H941" s="99">
        <v>200</v>
      </c>
      <c r="I941" s="78">
        <v>43307</v>
      </c>
      <c r="J941" s="181">
        <f>SUMIFS(tabConsumoAta[CONSUMIDO],tabConsumoAta[CÓDIGO],tabSaldoAta[[#This Row],[CÓDIGO]],tabConsumoAta[ATA],tabSaldoAta[[#This Row],[CHAVE]])</f>
        <v>0</v>
      </c>
      <c r="K941" s="181">
        <f>SUMIFS(tabAtaCessão[QUANTIDADE],tabAtaCessão[CÓDIGO],tabSaldoAta[[#This Row],[CÓDIGO]],tabAtaCessão[ATA],tabSaldoAta[[#This Row],[CHAVE]])</f>
        <v>0</v>
      </c>
      <c r="L941" s="162">
        <f>tabSaldoAta[[#This Row],[ESTIMATIVA]] - tabSaldoAta[[#This Row],[CONSUMO]] - tabSaldoAta[[#This Row],[CESSÃO]]</f>
        <v>200</v>
      </c>
      <c r="M941" s="92" t="s">
        <v>1551</v>
      </c>
      <c r="N941" s="93">
        <v>43684.621898148151</v>
      </c>
      <c r="O941" s="34" t="str">
        <f>"*"</f>
        <v>*</v>
      </c>
    </row>
    <row r="942" spans="1:15" hidden="1" x14ac:dyDescent="0.3">
      <c r="A942" s="77">
        <v>135012</v>
      </c>
      <c r="B942" s="83" t="str">
        <f>VLOOKUP(tabSaldoAta[[#This Row],[CÓDIGO]],tabEstimativa[#Data],2,FALSE)</f>
        <v>CALCADO DE SEGURANCA, TIPO BOTINA - Nº 38</v>
      </c>
      <c r="C942" s="82" t="s">
        <v>2093</v>
      </c>
      <c r="D942" s="80" t="s">
        <v>3519</v>
      </c>
      <c r="E942" s="81">
        <v>2019</v>
      </c>
      <c r="F942" s="78">
        <v>43998</v>
      </c>
      <c r="G942" s="264">
        <v>12</v>
      </c>
      <c r="H942" s="99">
        <v>0</v>
      </c>
      <c r="I942" s="78">
        <v>0</v>
      </c>
      <c r="J942" s="181">
        <f>SUMIFS(tabConsumoAta[CONSUMIDO],tabConsumoAta[CÓDIGO],tabSaldoAta[[#This Row],[CÓDIGO]],tabConsumoAta[ATA],tabSaldoAta[[#This Row],[CHAVE]])</f>
        <v>0</v>
      </c>
      <c r="K942" s="181">
        <f>SUMIFS(tabAtaCessão[QUANTIDADE],tabAtaCessão[CÓDIGO],tabSaldoAta[[#This Row],[CÓDIGO]],tabAtaCessão[ATA],tabSaldoAta[[#This Row],[CHAVE]])</f>
        <v>0</v>
      </c>
      <c r="L942" s="162">
        <f>tabSaldoAta[[#This Row],[ESTIMATIVA]] - tabSaldoAta[[#This Row],[CONSUMO]] - tabSaldoAta[[#This Row],[CESSÃO]]</f>
        <v>0</v>
      </c>
      <c r="M942" s="92" t="s">
        <v>1551</v>
      </c>
      <c r="N942" s="93">
        <v>43945.592800925922</v>
      </c>
      <c r="O942" s="34" t="s">
        <v>1555</v>
      </c>
    </row>
    <row r="943" spans="1:15" hidden="1" x14ac:dyDescent="0.3">
      <c r="A943" s="77">
        <v>135013</v>
      </c>
      <c r="B943" s="83" t="str">
        <f>VLOOKUP(tabSaldoAta[[#This Row],[CÓDIGO]],tabEstimativa[#Data],2,FALSE)</f>
        <v>CALCADO DE SEGURANCA, TIPO BOTINA - Nº 39</v>
      </c>
      <c r="C943" s="82" t="s">
        <v>2093</v>
      </c>
      <c r="D943" s="80" t="s">
        <v>3519</v>
      </c>
      <c r="E943" s="81">
        <v>2019</v>
      </c>
      <c r="F943" s="78">
        <v>43998</v>
      </c>
      <c r="G943" s="264">
        <v>12</v>
      </c>
      <c r="H943" s="99">
        <v>0</v>
      </c>
      <c r="I943" s="78">
        <v>0</v>
      </c>
      <c r="J943" s="181">
        <f>SUMIFS(tabConsumoAta[CONSUMIDO],tabConsumoAta[CÓDIGO],tabSaldoAta[[#This Row],[CÓDIGO]],tabConsumoAta[ATA],tabSaldoAta[[#This Row],[CHAVE]])</f>
        <v>0</v>
      </c>
      <c r="K943" s="181">
        <f>SUMIFS(tabAtaCessão[QUANTIDADE],tabAtaCessão[CÓDIGO],tabSaldoAta[[#This Row],[CÓDIGO]],tabAtaCessão[ATA],tabSaldoAta[[#This Row],[CHAVE]])</f>
        <v>0</v>
      </c>
      <c r="L943" s="162">
        <f>tabSaldoAta[[#This Row],[ESTIMATIVA]] - tabSaldoAta[[#This Row],[CONSUMO]] - tabSaldoAta[[#This Row],[CESSÃO]]</f>
        <v>0</v>
      </c>
      <c r="M943" s="92" t="s">
        <v>1551</v>
      </c>
      <c r="N943" s="93">
        <v>43945.593344907407</v>
      </c>
      <c r="O943" s="34" t="s">
        <v>1555</v>
      </c>
    </row>
    <row r="944" spans="1:15" hidden="1" x14ac:dyDescent="0.3">
      <c r="A944" s="77">
        <v>135014</v>
      </c>
      <c r="B944" s="83" t="str">
        <f>VLOOKUP(tabSaldoAta[[#This Row],[CÓDIGO]],tabEstimativa[#Data],2,FALSE)</f>
        <v>CALCADO DE SEGURANCA, TIPO BOTINA - Nº 40</v>
      </c>
      <c r="C944" s="82" t="s">
        <v>2093</v>
      </c>
      <c r="D944" s="80" t="s">
        <v>3519</v>
      </c>
      <c r="E944" s="81">
        <v>2019</v>
      </c>
      <c r="F944" s="78">
        <v>43998</v>
      </c>
      <c r="G944" s="264">
        <v>12</v>
      </c>
      <c r="H944" s="99">
        <v>0</v>
      </c>
      <c r="I944" s="78">
        <v>0</v>
      </c>
      <c r="J944" s="181">
        <f>SUMIFS(tabConsumoAta[CONSUMIDO],tabConsumoAta[CÓDIGO],tabSaldoAta[[#This Row],[CÓDIGO]],tabConsumoAta[ATA],tabSaldoAta[[#This Row],[CHAVE]])</f>
        <v>0</v>
      </c>
      <c r="K944" s="181">
        <f>SUMIFS(tabAtaCessão[QUANTIDADE],tabAtaCessão[CÓDIGO],tabSaldoAta[[#This Row],[CÓDIGO]],tabAtaCessão[ATA],tabSaldoAta[[#This Row],[CHAVE]])</f>
        <v>0</v>
      </c>
      <c r="L944" s="162">
        <f>tabSaldoAta[[#This Row],[ESTIMATIVA]] - tabSaldoAta[[#This Row],[CONSUMO]] - tabSaldoAta[[#This Row],[CESSÃO]]</f>
        <v>0</v>
      </c>
      <c r="M944" s="92" t="s">
        <v>1551</v>
      </c>
      <c r="N944" s="93">
        <v>43945.593912037039</v>
      </c>
      <c r="O944" s="34" t="s">
        <v>1555</v>
      </c>
    </row>
    <row r="945" spans="1:15" hidden="1" x14ac:dyDescent="0.3">
      <c r="A945" s="77">
        <v>135016</v>
      </c>
      <c r="B945" s="83" t="str">
        <f>VLOOKUP(tabSaldoAta[[#This Row],[CÓDIGO]],tabEstimativa[#Data],2,FALSE)</f>
        <v>CALCADO DE SEGURANCA, TIPO BOTINA - Nº 42</v>
      </c>
      <c r="C945" s="82" t="s">
        <v>2093</v>
      </c>
      <c r="D945" s="80" t="s">
        <v>3519</v>
      </c>
      <c r="E945" s="81">
        <v>2019</v>
      </c>
      <c r="F945" s="78">
        <v>43998</v>
      </c>
      <c r="G945" s="264">
        <v>12</v>
      </c>
      <c r="H945" s="99">
        <v>0</v>
      </c>
      <c r="I945" s="78">
        <v>0</v>
      </c>
      <c r="J945" s="181">
        <f>SUMIFS(tabConsumoAta[CONSUMIDO],tabConsumoAta[CÓDIGO],tabSaldoAta[[#This Row],[CÓDIGO]],tabConsumoAta[ATA],tabSaldoAta[[#This Row],[CHAVE]])</f>
        <v>0</v>
      </c>
      <c r="K945" s="181">
        <f>SUMIFS(tabAtaCessão[QUANTIDADE],tabAtaCessão[CÓDIGO],tabSaldoAta[[#This Row],[CÓDIGO]],tabAtaCessão[ATA],tabSaldoAta[[#This Row],[CHAVE]])</f>
        <v>0</v>
      </c>
      <c r="L945" s="162">
        <f>tabSaldoAta[[#This Row],[ESTIMATIVA]] - tabSaldoAta[[#This Row],[CONSUMO]] - tabSaldoAta[[#This Row],[CESSÃO]]</f>
        <v>0</v>
      </c>
      <c r="M945" s="92" t="s">
        <v>1551</v>
      </c>
      <c r="N945" s="93">
        <v>43945.615046296298</v>
      </c>
      <c r="O945" s="34" t="s">
        <v>1555</v>
      </c>
    </row>
    <row r="946" spans="1:15" ht="72" hidden="1" x14ac:dyDescent="0.3">
      <c r="A946" s="77">
        <v>135088</v>
      </c>
      <c r="B946" s="83" t="str">
        <f>VLOOKUP(tabSaldoAta[[#This Row],[CÓDIGO]],tabEstimativa[#Data],2,FALSE)</f>
        <v>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v>
      </c>
      <c r="C946" s="82" t="s">
        <v>2152</v>
      </c>
      <c r="D946" s="80" t="s">
        <v>2017</v>
      </c>
      <c r="E946" s="81">
        <v>2019</v>
      </c>
      <c r="F946" s="78">
        <v>44095</v>
      </c>
      <c r="G946" s="264">
        <v>12</v>
      </c>
      <c r="H946" s="99">
        <v>500</v>
      </c>
      <c r="I946" s="78">
        <v>43591</v>
      </c>
      <c r="J946" s="181">
        <f>SUMIFS(tabConsumoAta[CONSUMIDO],tabConsumoAta[CÓDIGO],tabSaldoAta[[#This Row],[CÓDIGO]],tabConsumoAta[ATA],tabSaldoAta[[#This Row],[CHAVE]])</f>
        <v>0</v>
      </c>
      <c r="K946" s="181">
        <f>SUMIFS(tabAtaCessão[QUANTIDADE],tabAtaCessão[CÓDIGO],tabSaldoAta[[#This Row],[CÓDIGO]],tabAtaCessão[ATA],tabSaldoAta[[#This Row],[CHAVE]])</f>
        <v>0</v>
      </c>
      <c r="L946" s="162">
        <f>tabSaldoAta[[#This Row],[ESTIMATIVA]] - tabSaldoAta[[#This Row],[CONSUMO]] - tabSaldoAta[[#This Row],[CESSÃO]]</f>
        <v>500</v>
      </c>
      <c r="M946" s="92" t="s">
        <v>1551</v>
      </c>
      <c r="N946" s="93">
        <v>43774.37636574074</v>
      </c>
      <c r="O946" s="34" t="s">
        <v>1555</v>
      </c>
    </row>
    <row r="947" spans="1:15" ht="100.8" hidden="1" x14ac:dyDescent="0.3">
      <c r="A947" s="77">
        <v>135224</v>
      </c>
      <c r="B947" s="83" t="str">
        <f>VLOOKUP(tabSaldoAta[[#This Row],[CÓDIGO]],tabEstimativa[#Data],2,FALSE)</f>
        <v>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47" s="82" t="s">
        <v>1640</v>
      </c>
      <c r="D947" s="90">
        <v>190</v>
      </c>
      <c r="E947" s="91">
        <v>2018</v>
      </c>
      <c r="F947" s="78">
        <v>43726</v>
      </c>
      <c r="G947" s="264">
        <v>12</v>
      </c>
      <c r="H947" s="99">
        <v>600</v>
      </c>
      <c r="I947" s="78">
        <v>43278</v>
      </c>
      <c r="J947" s="181">
        <f>SUMIFS(tabConsumoAta[CONSUMIDO],tabConsumoAta[CÓDIGO],tabSaldoAta[[#This Row],[CÓDIGO]],tabConsumoAta[ATA],tabSaldoAta[[#This Row],[CHAVE]])</f>
        <v>384</v>
      </c>
      <c r="K947" s="181">
        <f>SUMIFS(tabAtaCessão[QUANTIDADE],tabAtaCessão[CÓDIGO],tabSaldoAta[[#This Row],[CÓDIGO]],tabAtaCessão[ATA],tabSaldoAta[[#This Row],[CHAVE]])</f>
        <v>0</v>
      </c>
      <c r="L947" s="162">
        <f>tabSaldoAta[[#This Row],[ESTIMATIVA]] - tabSaldoAta[[#This Row],[CONSUMO]] - tabSaldoAta[[#This Row],[CESSÃO]]</f>
        <v>216</v>
      </c>
      <c r="M947" s="92" t="s">
        <v>1551</v>
      </c>
      <c r="N947" s="93">
        <v>43684.621898148151</v>
      </c>
      <c r="O947" s="34" t="str">
        <f>"*"</f>
        <v>*</v>
      </c>
    </row>
    <row r="948" spans="1:15" ht="100.8" hidden="1" x14ac:dyDescent="0.3">
      <c r="A948" s="77">
        <v>135224</v>
      </c>
      <c r="B948" s="83" t="str">
        <f>VLOOKUP(tabSaldoAta[[#This Row],[CÓDIGO]],tabEstimativa[#Data],2,FALSE)</f>
        <v>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48" s="82" t="s">
        <v>2073</v>
      </c>
      <c r="D948" s="139" t="s">
        <v>2074</v>
      </c>
      <c r="E948" s="140">
        <v>2019</v>
      </c>
      <c r="F948" s="78">
        <v>44050</v>
      </c>
      <c r="G948" s="264">
        <v>12</v>
      </c>
      <c r="H948" s="141">
        <v>600</v>
      </c>
      <c r="I948" s="78">
        <v>43278</v>
      </c>
      <c r="J948" s="181">
        <f>SUMIFS(tabConsumoAta[CONSUMIDO],tabConsumoAta[CÓDIGO],tabSaldoAta[[#This Row],[CÓDIGO]],tabConsumoAta[ATA],tabSaldoAta[[#This Row],[CHAVE]])</f>
        <v>560</v>
      </c>
      <c r="K948" s="181">
        <f>SUMIFS(tabAtaCessão[QUANTIDADE],tabAtaCessão[CÓDIGO],tabSaldoAta[[#This Row],[CÓDIGO]],tabAtaCessão[ATA],tabSaldoAta[[#This Row],[CHAVE]])</f>
        <v>0</v>
      </c>
      <c r="L948" s="162">
        <f>tabSaldoAta[[#This Row],[ESTIMATIVA]] - tabSaldoAta[[#This Row],[CONSUMO]] - tabSaldoAta[[#This Row],[CESSÃO]]</f>
        <v>40</v>
      </c>
      <c r="M948" s="142" t="s">
        <v>1551</v>
      </c>
      <c r="N948" s="143">
        <v>43704.40121527778</v>
      </c>
      <c r="O948" s="34" t="s">
        <v>1555</v>
      </c>
    </row>
    <row r="949" spans="1:15" ht="100.8" hidden="1" x14ac:dyDescent="0.3">
      <c r="A949" s="77">
        <v>135225</v>
      </c>
      <c r="B949" s="83" t="str">
        <f>VLOOKUP(tabSaldoAta[[#This Row],[CÓDIGO]],tabEstimativa[#Data],2,FALSE)</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49" s="82" t="s">
        <v>1640</v>
      </c>
      <c r="D949" s="90">
        <v>190</v>
      </c>
      <c r="E949" s="91">
        <v>2018</v>
      </c>
      <c r="F949" s="78">
        <v>43726</v>
      </c>
      <c r="G949" s="264">
        <v>12</v>
      </c>
      <c r="H949" s="99">
        <v>250</v>
      </c>
      <c r="I949" s="78">
        <v>43607</v>
      </c>
      <c r="J949" s="181">
        <f>SUMIFS(tabConsumoAta[CONSUMIDO],tabConsumoAta[CÓDIGO],tabSaldoAta[[#This Row],[CÓDIGO]],tabConsumoAta[ATA],tabSaldoAta[[#This Row],[CHAVE]])</f>
        <v>165</v>
      </c>
      <c r="K949" s="181">
        <f>SUMIFS(tabAtaCessão[QUANTIDADE],tabAtaCessão[CÓDIGO],tabSaldoAta[[#This Row],[CÓDIGO]],tabAtaCessão[ATA],tabSaldoAta[[#This Row],[CHAVE]])</f>
        <v>0</v>
      </c>
      <c r="L949" s="162">
        <f>tabSaldoAta[[#This Row],[ESTIMATIVA]] - tabSaldoAta[[#This Row],[CONSUMO]] - tabSaldoAta[[#This Row],[CESSÃO]]</f>
        <v>85</v>
      </c>
      <c r="M949" s="92" t="s">
        <v>1551</v>
      </c>
      <c r="N949" s="93">
        <v>43684.621898148151</v>
      </c>
      <c r="O949" s="34" t="str">
        <f>"*"</f>
        <v>*</v>
      </c>
    </row>
    <row r="950" spans="1:15" ht="100.8" hidden="1" x14ac:dyDescent="0.3">
      <c r="A950" s="77">
        <v>135225</v>
      </c>
      <c r="B950" s="83" t="str">
        <f>VLOOKUP(tabSaldoAta[[#This Row],[CÓDIGO]],tabEstimativa[#Data],2,FALSE)</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0" s="82" t="s">
        <v>2073</v>
      </c>
      <c r="D950" s="80" t="s">
        <v>2074</v>
      </c>
      <c r="E950" s="81">
        <v>2019</v>
      </c>
      <c r="F950" s="78">
        <v>44050</v>
      </c>
      <c r="G950" s="264">
        <v>12</v>
      </c>
      <c r="H950" s="99">
        <v>250</v>
      </c>
      <c r="I950" s="78">
        <v>43607</v>
      </c>
      <c r="J950" s="181">
        <f>SUMIFS(tabConsumoAta[CONSUMIDO],tabConsumoAta[CÓDIGO],tabSaldoAta[[#This Row],[CÓDIGO]],tabConsumoAta[ATA],tabSaldoAta[[#This Row],[CHAVE]])</f>
        <v>0</v>
      </c>
      <c r="K950" s="181">
        <f>SUMIFS(tabAtaCessão[QUANTIDADE],tabAtaCessão[CÓDIGO],tabSaldoAta[[#This Row],[CÓDIGO]],tabAtaCessão[ATA],tabSaldoAta[[#This Row],[CHAVE]])</f>
        <v>0</v>
      </c>
      <c r="L950" s="162">
        <f>tabSaldoAta[[#This Row],[ESTIMATIVA]] - tabSaldoAta[[#This Row],[CONSUMO]] - tabSaldoAta[[#This Row],[CESSÃO]]</f>
        <v>250</v>
      </c>
      <c r="M950" s="92" t="s">
        <v>1551</v>
      </c>
      <c r="N950" s="93">
        <v>43727.546215277776</v>
      </c>
      <c r="O950" s="34" t="s">
        <v>1555</v>
      </c>
    </row>
    <row r="951" spans="1:15" ht="100.8" hidden="1" x14ac:dyDescent="0.3">
      <c r="A951" s="77">
        <v>135226</v>
      </c>
      <c r="B951" s="83" t="str">
        <f>VLOOKUP(tabSaldoAta[[#This Row],[CÓDIGO]],tabEstimativa[#Data],2,FALSE)</f>
        <v>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1" s="82" t="s">
        <v>1640</v>
      </c>
      <c r="D951" s="90">
        <v>190</v>
      </c>
      <c r="E951" s="91">
        <v>2018</v>
      </c>
      <c r="F951" s="78">
        <v>43726</v>
      </c>
      <c r="G951" s="264">
        <v>12</v>
      </c>
      <c r="H951" s="99">
        <v>250</v>
      </c>
      <c r="I951" s="78">
        <v>43607</v>
      </c>
      <c r="J951" s="181">
        <f>SUMIFS(tabConsumoAta[CONSUMIDO],tabConsumoAta[CÓDIGO],tabSaldoAta[[#This Row],[CÓDIGO]],tabConsumoAta[ATA],tabSaldoAta[[#This Row],[CHAVE]])</f>
        <v>195</v>
      </c>
      <c r="K951" s="181">
        <f>SUMIFS(tabAtaCessão[QUANTIDADE],tabAtaCessão[CÓDIGO],tabSaldoAta[[#This Row],[CÓDIGO]],tabAtaCessão[ATA],tabSaldoAta[[#This Row],[CHAVE]])</f>
        <v>0</v>
      </c>
      <c r="L951" s="162">
        <f>tabSaldoAta[[#This Row],[ESTIMATIVA]] - tabSaldoAta[[#This Row],[CONSUMO]] - tabSaldoAta[[#This Row],[CESSÃO]]</f>
        <v>55</v>
      </c>
      <c r="M951" s="92" t="s">
        <v>1551</v>
      </c>
      <c r="N951" s="93">
        <v>43684.621898148151</v>
      </c>
      <c r="O951" s="34" t="str">
        <f>"*"</f>
        <v>*</v>
      </c>
    </row>
    <row r="952" spans="1:15" ht="100.8" hidden="1" x14ac:dyDescent="0.3">
      <c r="A952" s="77">
        <v>135226</v>
      </c>
      <c r="B952" s="83" t="str">
        <f>VLOOKUP(tabSaldoAta[[#This Row],[CÓDIGO]],tabEstimativa[#Data],2,FALSE)</f>
        <v>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2" s="82" t="s">
        <v>2073</v>
      </c>
      <c r="D952" s="80" t="s">
        <v>2074</v>
      </c>
      <c r="E952" s="81">
        <v>2019</v>
      </c>
      <c r="F952" s="78">
        <v>44050</v>
      </c>
      <c r="G952" s="264">
        <v>12</v>
      </c>
      <c r="H952" s="99">
        <v>250</v>
      </c>
      <c r="I952" s="78">
        <v>43607</v>
      </c>
      <c r="J952" s="181">
        <f>SUMIFS(tabConsumoAta[CONSUMIDO],tabConsumoAta[CÓDIGO],tabSaldoAta[[#This Row],[CÓDIGO]],tabConsumoAta[ATA],tabSaldoAta[[#This Row],[CHAVE]])</f>
        <v>180</v>
      </c>
      <c r="K952" s="181">
        <f>SUMIFS(tabAtaCessão[QUANTIDADE],tabAtaCessão[CÓDIGO],tabSaldoAta[[#This Row],[CÓDIGO]],tabAtaCessão[ATA],tabSaldoAta[[#This Row],[CHAVE]])</f>
        <v>0</v>
      </c>
      <c r="L952" s="162">
        <f>tabSaldoAta[[#This Row],[ESTIMATIVA]] - tabSaldoAta[[#This Row],[CONSUMO]] - tabSaldoAta[[#This Row],[CESSÃO]]</f>
        <v>70</v>
      </c>
      <c r="M952" s="92" t="s">
        <v>1551</v>
      </c>
      <c r="N952" s="93">
        <v>43727.546215277776</v>
      </c>
      <c r="O952" s="34" t="s">
        <v>1555</v>
      </c>
    </row>
    <row r="953" spans="1:15" ht="100.8" hidden="1" x14ac:dyDescent="0.3">
      <c r="A953" s="77">
        <v>135227</v>
      </c>
      <c r="B953" s="83" t="str">
        <f>VLOOKUP(tabSaldoAta[[#This Row],[CÓDIGO]],tabEstimativa[#Data],2,FALSE)</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3" s="82" t="s">
        <v>1640</v>
      </c>
      <c r="D953" s="90">
        <v>190</v>
      </c>
      <c r="E953" s="91">
        <v>2018</v>
      </c>
      <c r="F953" s="78">
        <v>43726</v>
      </c>
      <c r="G953" s="264">
        <v>12</v>
      </c>
      <c r="H953" s="99">
        <v>600</v>
      </c>
      <c r="I953" s="78">
        <v>43607</v>
      </c>
      <c r="J953" s="181">
        <f>SUMIFS(tabConsumoAta[CONSUMIDO],tabConsumoAta[CÓDIGO],tabSaldoAta[[#This Row],[CÓDIGO]],tabConsumoAta[ATA],tabSaldoAta[[#This Row],[CHAVE]])</f>
        <v>160</v>
      </c>
      <c r="K953" s="181">
        <f>SUMIFS(tabAtaCessão[QUANTIDADE],tabAtaCessão[CÓDIGO],tabSaldoAta[[#This Row],[CÓDIGO]],tabAtaCessão[ATA],tabSaldoAta[[#This Row],[CHAVE]])</f>
        <v>0</v>
      </c>
      <c r="L953" s="162">
        <f>tabSaldoAta[[#This Row],[ESTIMATIVA]] - tabSaldoAta[[#This Row],[CONSUMO]] - tabSaldoAta[[#This Row],[CESSÃO]]</f>
        <v>440</v>
      </c>
      <c r="M953" s="92" t="s">
        <v>1551</v>
      </c>
      <c r="N953" s="93">
        <v>43684.621898148151</v>
      </c>
      <c r="O953" s="34" t="str">
        <f>"*"</f>
        <v>*</v>
      </c>
    </row>
    <row r="954" spans="1:15" ht="100.8" hidden="1" x14ac:dyDescent="0.3">
      <c r="A954" s="77">
        <v>135227</v>
      </c>
      <c r="B954" s="83" t="str">
        <f>VLOOKUP(tabSaldoAta[[#This Row],[CÓDIGO]],tabEstimativa[#Data],2,FALSE)</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4" s="82" t="s">
        <v>2073</v>
      </c>
      <c r="D954" s="80" t="s">
        <v>2074</v>
      </c>
      <c r="E954" s="81">
        <v>2019</v>
      </c>
      <c r="F954" s="78">
        <v>44050</v>
      </c>
      <c r="G954" s="264">
        <v>12</v>
      </c>
      <c r="H954" s="99">
        <v>600</v>
      </c>
      <c r="I954" s="78">
        <v>43607</v>
      </c>
      <c r="J954" s="181">
        <f>SUMIFS(tabConsumoAta[CONSUMIDO],tabConsumoAta[CÓDIGO],tabSaldoAta[[#This Row],[CÓDIGO]],tabConsumoAta[ATA],tabSaldoAta[[#This Row],[CHAVE]])</f>
        <v>220</v>
      </c>
      <c r="K954" s="181">
        <f>SUMIFS(tabAtaCessão[QUANTIDADE],tabAtaCessão[CÓDIGO],tabSaldoAta[[#This Row],[CÓDIGO]],tabAtaCessão[ATA],tabSaldoAta[[#This Row],[CHAVE]])</f>
        <v>0</v>
      </c>
      <c r="L954" s="162">
        <f>tabSaldoAta[[#This Row],[ESTIMATIVA]] - tabSaldoAta[[#This Row],[CONSUMO]] - tabSaldoAta[[#This Row],[CESSÃO]]</f>
        <v>380</v>
      </c>
      <c r="M954" s="92" t="s">
        <v>1551</v>
      </c>
      <c r="N954" s="93">
        <v>43727.546215277776</v>
      </c>
      <c r="O954" s="34" t="s">
        <v>1555</v>
      </c>
    </row>
    <row r="955" spans="1:15" ht="100.8" hidden="1" x14ac:dyDescent="0.3">
      <c r="A955" s="77">
        <v>135238</v>
      </c>
      <c r="B955" s="83" t="str">
        <f>VLOOKUP(tabSaldoAta[[#This Row],[CÓDIGO]],tabEstimativa[#Data],2,FALSE)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55" s="82" t="s">
        <v>1640</v>
      </c>
      <c r="D955" s="90">
        <v>190</v>
      </c>
      <c r="E955" s="91">
        <v>2018</v>
      </c>
      <c r="F955" s="78">
        <v>43726</v>
      </c>
      <c r="G955" s="264">
        <v>12</v>
      </c>
      <c r="H955" s="99">
        <v>1000</v>
      </c>
      <c r="I955" s="78">
        <v>43607</v>
      </c>
      <c r="J955" s="181">
        <f>SUMIFS(tabConsumoAta[CONSUMIDO],tabConsumoAta[CÓDIGO],tabSaldoAta[[#This Row],[CÓDIGO]],tabConsumoAta[ATA],tabSaldoAta[[#This Row],[CHAVE]])</f>
        <v>733</v>
      </c>
      <c r="K955" s="181">
        <f>SUMIFS(tabAtaCessão[QUANTIDADE],tabAtaCessão[CÓDIGO],tabSaldoAta[[#This Row],[CÓDIGO]],tabAtaCessão[ATA],tabSaldoAta[[#This Row],[CHAVE]])</f>
        <v>0</v>
      </c>
      <c r="L955" s="162">
        <f>tabSaldoAta[[#This Row],[ESTIMATIVA]] - tabSaldoAta[[#This Row],[CONSUMO]] - tabSaldoAta[[#This Row],[CESSÃO]]</f>
        <v>267</v>
      </c>
      <c r="M955" s="92" t="s">
        <v>1551</v>
      </c>
      <c r="N955" s="93">
        <v>43684.621898148151</v>
      </c>
      <c r="O955" s="34" t="str">
        <f>"*"</f>
        <v>*</v>
      </c>
    </row>
    <row r="956" spans="1:15" ht="100.8" hidden="1" x14ac:dyDescent="0.3">
      <c r="A956" s="77">
        <v>135238</v>
      </c>
      <c r="B956" s="83" t="str">
        <f>VLOOKUP(tabSaldoAta[[#This Row],[CÓDIGO]],tabEstimativa[#Data],2,FALSE)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56" s="82" t="s">
        <v>2073</v>
      </c>
      <c r="D956" s="80" t="s">
        <v>2074</v>
      </c>
      <c r="E956" s="81">
        <v>2019</v>
      </c>
      <c r="F956" s="78">
        <v>44050</v>
      </c>
      <c r="G956" s="264">
        <v>12</v>
      </c>
      <c r="H956" s="99">
        <v>1000</v>
      </c>
      <c r="I956" s="78">
        <v>43607</v>
      </c>
      <c r="J956" s="181">
        <f>SUMIFS(tabConsumoAta[CONSUMIDO],tabConsumoAta[CÓDIGO],tabSaldoAta[[#This Row],[CÓDIGO]],tabConsumoAta[ATA],tabSaldoAta[[#This Row],[CHAVE]])</f>
        <v>675</v>
      </c>
      <c r="K956" s="181">
        <f>SUMIFS(tabAtaCessão[QUANTIDADE],tabAtaCessão[CÓDIGO],tabSaldoAta[[#This Row],[CÓDIGO]],tabAtaCessão[ATA],tabSaldoAta[[#This Row],[CHAVE]])</f>
        <v>15</v>
      </c>
      <c r="L956" s="162">
        <f>tabSaldoAta[[#This Row],[ESTIMATIVA]] - tabSaldoAta[[#This Row],[CONSUMO]] - tabSaldoAta[[#This Row],[CESSÃO]]</f>
        <v>310</v>
      </c>
      <c r="M956" s="92" t="s">
        <v>1551</v>
      </c>
      <c r="N956" s="93">
        <v>43698.366840277777</v>
      </c>
      <c r="O956" s="34" t="s">
        <v>1555</v>
      </c>
    </row>
    <row r="957" spans="1:15" ht="28.8" hidden="1" x14ac:dyDescent="0.3">
      <c r="A957" s="77">
        <v>135299</v>
      </c>
      <c r="B957" s="83" t="str">
        <f>VLOOKUP(tabSaldoAta[[#This Row],[CÓDIGO]],tabEstimativa[#Data],2,FALSE)</f>
        <v>COTOVELO 45° DE PVC - 1" PARA AGUA, DE ACORDO COM A NORMA NBR 5648. TODAS AS INFORMACOES DEVERAO ESTAR LITOGRAFADAS NA PECA.</v>
      </c>
      <c r="C957" s="82" t="s">
        <v>1663</v>
      </c>
      <c r="D957" s="90">
        <v>228</v>
      </c>
      <c r="E957" s="91">
        <v>2018</v>
      </c>
      <c r="F957" s="78">
        <v>43787</v>
      </c>
      <c r="G957" s="264">
        <v>12</v>
      </c>
      <c r="H957" s="99">
        <v>160</v>
      </c>
      <c r="I957" s="78">
        <v>43307</v>
      </c>
      <c r="J957" s="181">
        <f>SUMIFS(tabConsumoAta[CONSUMIDO],tabConsumoAta[CÓDIGO],tabSaldoAta[[#This Row],[CÓDIGO]],tabConsumoAta[ATA],tabSaldoAta[[#This Row],[CHAVE]])</f>
        <v>0</v>
      </c>
      <c r="K957" s="181">
        <f>SUMIFS(tabAtaCessão[QUANTIDADE],tabAtaCessão[CÓDIGO],tabSaldoAta[[#This Row],[CÓDIGO]],tabAtaCessão[ATA],tabSaldoAta[[#This Row],[CHAVE]])</f>
        <v>0</v>
      </c>
      <c r="L957" s="162">
        <f>tabSaldoAta[[#This Row],[ESTIMATIVA]] - tabSaldoAta[[#This Row],[CONSUMO]] - tabSaldoAta[[#This Row],[CESSÃO]]</f>
        <v>160</v>
      </c>
      <c r="M957" s="92" t="s">
        <v>1551</v>
      </c>
      <c r="N957" s="93">
        <v>43684.621898148151</v>
      </c>
      <c r="O957" s="34" t="str">
        <f>"*"</f>
        <v>*</v>
      </c>
    </row>
    <row r="958" spans="1:15" ht="28.8" hidden="1" x14ac:dyDescent="0.3">
      <c r="A958" s="77">
        <v>135300</v>
      </c>
      <c r="B958" s="83" t="str">
        <f>VLOOKUP(tabSaldoAta[[#This Row],[CÓDIGO]],tabEstimativa[#Data],2,FALSE)</f>
        <v>COTOVELO 45°, EM PVC SOLDAVEL PARA AGUA, MARROM, 2" (50 MM), DE ACORDO COM A NBR 5648. TODAS AS INFORMACOES DEVERAO ESTAR LITOGRAFADAS NA PECA.</v>
      </c>
      <c r="C958" s="82" t="s">
        <v>1663</v>
      </c>
      <c r="D958" s="90">
        <v>228</v>
      </c>
      <c r="E958" s="91">
        <v>2018</v>
      </c>
      <c r="F958" s="78">
        <v>43787</v>
      </c>
      <c r="G958" s="264">
        <v>12</v>
      </c>
      <c r="H958" s="99">
        <v>110</v>
      </c>
      <c r="I958" s="78">
        <v>43307</v>
      </c>
      <c r="J958" s="181">
        <f>SUMIFS(tabConsumoAta[CONSUMIDO],tabConsumoAta[CÓDIGO],tabSaldoAta[[#This Row],[CÓDIGO]],tabConsumoAta[ATA],tabSaldoAta[[#This Row],[CHAVE]])</f>
        <v>0</v>
      </c>
      <c r="K958" s="181">
        <f>SUMIFS(tabAtaCessão[QUANTIDADE],tabAtaCessão[CÓDIGO],tabSaldoAta[[#This Row],[CÓDIGO]],tabAtaCessão[ATA],tabSaldoAta[[#This Row],[CHAVE]])</f>
        <v>0</v>
      </c>
      <c r="L958" s="162">
        <f>tabSaldoAta[[#This Row],[ESTIMATIVA]] - tabSaldoAta[[#This Row],[CONSUMO]] - tabSaldoAta[[#This Row],[CESSÃO]]</f>
        <v>110</v>
      </c>
      <c r="M958" s="92" t="s">
        <v>1551</v>
      </c>
      <c r="N958" s="93">
        <v>43684.621898148151</v>
      </c>
      <c r="O958" s="34" t="str">
        <f>"*"</f>
        <v>*</v>
      </c>
    </row>
    <row r="959" spans="1:15" ht="28.8" hidden="1" x14ac:dyDescent="0.3">
      <c r="A959" s="77">
        <v>135300</v>
      </c>
      <c r="B959" s="83" t="str">
        <f>VLOOKUP(tabSaldoAta[[#This Row],[CÓDIGO]],tabEstimativa[#Data],2,FALSE)</f>
        <v>COTOVELO 45°, EM PVC SOLDAVEL PARA AGUA, MARROM, 2" (50 MM), DE ACORDO COM A NBR 5648. TODAS AS INFORMACOES DEVERAO ESTAR LITOGRAFADAS NA PECA.</v>
      </c>
      <c r="C959" s="82" t="s">
        <v>3514</v>
      </c>
      <c r="D959" s="80" t="s">
        <v>3518</v>
      </c>
      <c r="E959" s="81">
        <v>2020</v>
      </c>
      <c r="F959" s="78">
        <v>44286</v>
      </c>
      <c r="G959" s="264">
        <v>12</v>
      </c>
      <c r="H959" s="99">
        <v>50</v>
      </c>
      <c r="I959" s="78">
        <v>43677</v>
      </c>
      <c r="J959" s="181">
        <f>SUMIFS(tabConsumoAta[CONSUMIDO],tabConsumoAta[CÓDIGO],tabSaldoAta[[#This Row],[CÓDIGO]],tabConsumoAta[ATA],tabSaldoAta[[#This Row],[CHAVE]])</f>
        <v>50</v>
      </c>
      <c r="K959" s="181">
        <f>SUMIFS(tabAtaCessão[QUANTIDADE],tabAtaCessão[CÓDIGO],tabSaldoAta[[#This Row],[CÓDIGO]],tabAtaCessão[ATA],tabSaldoAta[[#This Row],[CHAVE]])</f>
        <v>0</v>
      </c>
      <c r="L959" s="162">
        <f>tabSaldoAta[[#This Row],[ESTIMATIVA]] - tabSaldoAta[[#This Row],[CONSUMO]] - tabSaldoAta[[#This Row],[CESSÃO]]</f>
        <v>0</v>
      </c>
      <c r="M959" s="92" t="s">
        <v>1551</v>
      </c>
      <c r="N959" s="93">
        <v>43948.410636574074</v>
      </c>
      <c r="O959" s="34" t="s">
        <v>1555</v>
      </c>
    </row>
    <row r="960" spans="1:15" ht="28.8" hidden="1" x14ac:dyDescent="0.3">
      <c r="A960" s="77">
        <v>135301</v>
      </c>
      <c r="B960" s="83" t="str">
        <f>VLOOKUP(tabSaldoAta[[#This Row],[CÓDIGO]],tabEstimativa[#Data],2,FALSE)</f>
        <v>COTOVELO DE 45°, EM PVC BRANCO, PARA ESGOTO, DE 4" (100 MM), DE ACORDO COM A NORMA NBR 5688. TODAS AS INFORMACOES DEVERAO ESTAR LITOGRAFADAS NA PECA.</v>
      </c>
      <c r="C960" s="82" t="s">
        <v>1663</v>
      </c>
      <c r="D960" s="90">
        <v>228</v>
      </c>
      <c r="E960" s="91">
        <v>2018</v>
      </c>
      <c r="F960" s="78">
        <v>43787</v>
      </c>
      <c r="G960" s="264">
        <v>12</v>
      </c>
      <c r="H960" s="99">
        <v>200</v>
      </c>
      <c r="I960" s="78">
        <v>43307</v>
      </c>
      <c r="J960" s="181">
        <f>SUMIFS(tabConsumoAta[CONSUMIDO],tabConsumoAta[CÓDIGO],tabSaldoAta[[#This Row],[CÓDIGO]],tabConsumoAta[ATA],tabSaldoAta[[#This Row],[CHAVE]])</f>
        <v>200</v>
      </c>
      <c r="K960" s="181">
        <f>SUMIFS(tabAtaCessão[QUANTIDADE],tabAtaCessão[CÓDIGO],tabSaldoAta[[#This Row],[CÓDIGO]],tabAtaCessão[ATA],tabSaldoAta[[#This Row],[CHAVE]])</f>
        <v>0</v>
      </c>
      <c r="L960" s="162">
        <f>tabSaldoAta[[#This Row],[ESTIMATIVA]] - tabSaldoAta[[#This Row],[CONSUMO]] - tabSaldoAta[[#This Row],[CESSÃO]]</f>
        <v>0</v>
      </c>
      <c r="M960" s="92" t="s">
        <v>1551</v>
      </c>
      <c r="N960" s="93">
        <v>43684.621898148151</v>
      </c>
      <c r="O960" s="34" t="str">
        <f>"*"</f>
        <v>*</v>
      </c>
    </row>
    <row r="961" spans="1:15" ht="28.8" hidden="1" x14ac:dyDescent="0.3">
      <c r="A961" s="77">
        <v>135301</v>
      </c>
      <c r="B961" s="83" t="str">
        <f>VLOOKUP(tabSaldoAta[[#This Row],[CÓDIGO]],tabEstimativa[#Data],2,FALSE)</f>
        <v>COTOVELO DE 45°, EM PVC BRANCO, PARA ESGOTO, DE 4" (100 MM), DE ACORDO COM A NORMA NBR 5688. TODAS AS INFORMACOES DEVERAO ESTAR LITOGRAFADAS NA PECA.</v>
      </c>
      <c r="C961" s="82" t="s">
        <v>3514</v>
      </c>
      <c r="D961" s="80" t="s">
        <v>3518</v>
      </c>
      <c r="E961" s="81">
        <v>2020</v>
      </c>
      <c r="F961" s="78">
        <v>44286</v>
      </c>
      <c r="G961" s="264">
        <v>12</v>
      </c>
      <c r="H961" s="99">
        <v>400</v>
      </c>
      <c r="I961" s="78">
        <v>43677</v>
      </c>
      <c r="J961" s="181">
        <f>SUMIFS(tabConsumoAta[CONSUMIDO],tabConsumoAta[CÓDIGO],tabSaldoAta[[#This Row],[CÓDIGO]],tabConsumoAta[ATA],tabSaldoAta[[#This Row],[CHAVE]])</f>
        <v>400</v>
      </c>
      <c r="K961" s="181">
        <f>SUMIFS(tabAtaCessão[QUANTIDADE],tabAtaCessão[CÓDIGO],tabSaldoAta[[#This Row],[CÓDIGO]],tabAtaCessão[ATA],tabSaldoAta[[#This Row],[CHAVE]])</f>
        <v>0</v>
      </c>
      <c r="L961" s="162">
        <f>tabSaldoAta[[#This Row],[ESTIMATIVA]] - tabSaldoAta[[#This Row],[CONSUMO]] - tabSaldoAta[[#This Row],[CESSÃO]]</f>
        <v>0</v>
      </c>
      <c r="M961" s="92" t="s">
        <v>1551</v>
      </c>
      <c r="N961" s="93">
        <v>43948.410636574074</v>
      </c>
      <c r="O961" s="34" t="s">
        <v>1555</v>
      </c>
    </row>
    <row r="962" spans="1:15" ht="28.8" hidden="1" x14ac:dyDescent="0.3">
      <c r="A962" s="77">
        <v>135302</v>
      </c>
      <c r="B962" s="83" t="str">
        <f>VLOOKUP(tabSaldoAta[[#This Row],[CÓDIGO]],tabEstimativa[#Data],2,FALSE)</f>
        <v>COTOVELO 90° DE REDUCAO DE PVC SOLDAVEL X ROSCA AZUL COM BUCHA DE LATAO 25 MM X 1/2", DE ACORDO COM A NBR 5648. TODAS AS INFORMACOES DEVERAO ESTAR LITOGRAFADAS NA PECA.</v>
      </c>
      <c r="C962" s="82" t="s">
        <v>1663</v>
      </c>
      <c r="D962" s="90">
        <v>228</v>
      </c>
      <c r="E962" s="91">
        <v>2018</v>
      </c>
      <c r="F962" s="78">
        <v>43787</v>
      </c>
      <c r="G962" s="264">
        <v>12</v>
      </c>
      <c r="H962" s="99">
        <v>270</v>
      </c>
      <c r="I962" s="78">
        <v>43307</v>
      </c>
      <c r="J962" s="181">
        <f>SUMIFS(tabConsumoAta[CONSUMIDO],tabConsumoAta[CÓDIGO],tabSaldoAta[[#This Row],[CÓDIGO]],tabConsumoAta[ATA],tabSaldoAta[[#This Row],[CHAVE]])</f>
        <v>270</v>
      </c>
      <c r="K962" s="181">
        <f>SUMIFS(tabAtaCessão[QUANTIDADE],tabAtaCessão[CÓDIGO],tabSaldoAta[[#This Row],[CÓDIGO]],tabAtaCessão[ATA],tabSaldoAta[[#This Row],[CHAVE]])</f>
        <v>0</v>
      </c>
      <c r="L962" s="162">
        <f>tabSaldoAta[[#This Row],[ESTIMATIVA]] - tabSaldoAta[[#This Row],[CONSUMO]] - tabSaldoAta[[#This Row],[CESSÃO]]</f>
        <v>0</v>
      </c>
      <c r="M962" s="92" t="s">
        <v>1551</v>
      </c>
      <c r="N962" s="93">
        <v>43684.621898148151</v>
      </c>
      <c r="O962" s="34" t="str">
        <f>"*"</f>
        <v>*</v>
      </c>
    </row>
    <row r="963" spans="1:15" ht="28.8" hidden="1" x14ac:dyDescent="0.3">
      <c r="A963" s="77">
        <v>135302</v>
      </c>
      <c r="B963" s="83" t="str">
        <f>VLOOKUP(tabSaldoAta[[#This Row],[CÓDIGO]],tabEstimativa[#Data],2,FALSE)</f>
        <v>COTOVELO 90° DE REDUCAO DE PVC SOLDAVEL X ROSCA AZUL COM BUCHA DE LATAO 25 MM X 1/2", DE ACORDO COM A NBR 5648. TODAS AS INFORMACOES DEVERAO ESTAR LITOGRAFADAS NA PECA.</v>
      </c>
      <c r="C963" s="82" t="s">
        <v>3514</v>
      </c>
      <c r="D963" s="80" t="s">
        <v>3518</v>
      </c>
      <c r="E963" s="81">
        <v>2020</v>
      </c>
      <c r="F963" s="78">
        <v>44286</v>
      </c>
      <c r="G963" s="264">
        <v>12</v>
      </c>
      <c r="H963" s="99">
        <v>100</v>
      </c>
      <c r="I963" s="78">
        <v>43677</v>
      </c>
      <c r="J963" s="181">
        <f>SUMIFS(tabConsumoAta[CONSUMIDO],tabConsumoAta[CÓDIGO],tabSaldoAta[[#This Row],[CÓDIGO]],tabConsumoAta[ATA],tabSaldoAta[[#This Row],[CHAVE]])</f>
        <v>50</v>
      </c>
      <c r="K963" s="181">
        <f>SUMIFS(tabAtaCessão[QUANTIDADE],tabAtaCessão[CÓDIGO],tabSaldoAta[[#This Row],[CÓDIGO]],tabAtaCessão[ATA],tabSaldoAta[[#This Row],[CHAVE]])</f>
        <v>0</v>
      </c>
      <c r="L963" s="162">
        <f>tabSaldoAta[[#This Row],[ESTIMATIVA]] - tabSaldoAta[[#This Row],[CONSUMO]] - tabSaldoAta[[#This Row],[CESSÃO]]</f>
        <v>50</v>
      </c>
      <c r="M963" s="92" t="s">
        <v>1551</v>
      </c>
      <c r="N963" s="93">
        <v>43948.410636574074</v>
      </c>
      <c r="O963" s="34" t="s">
        <v>1555</v>
      </c>
    </row>
    <row r="964" spans="1:15" hidden="1" x14ac:dyDescent="0.3">
      <c r="A964" s="77">
        <v>135304</v>
      </c>
      <c r="B964" s="83" t="str">
        <f>VLOOKUP(tabSaldoAta[[#This Row],[CÓDIGO]],tabEstimativa[#Data],2,FALSE)</f>
        <v>NIPLE DUPLO DE REDUCAO ROSQUEAVEL 3/4 X 1/2 EM LATAO</v>
      </c>
      <c r="C964" s="82" t="s">
        <v>1663</v>
      </c>
      <c r="D964" s="90">
        <v>228</v>
      </c>
      <c r="E964" s="91">
        <v>2018</v>
      </c>
      <c r="F964" s="78">
        <v>43787</v>
      </c>
      <c r="G964" s="264">
        <v>12</v>
      </c>
      <c r="H964" s="99">
        <v>300</v>
      </c>
      <c r="I964" s="78">
        <v>43307</v>
      </c>
      <c r="J964" s="181">
        <f>SUMIFS(tabConsumoAta[CONSUMIDO],tabConsumoAta[CÓDIGO],tabSaldoAta[[#This Row],[CÓDIGO]],tabConsumoAta[ATA],tabSaldoAta[[#This Row],[CHAVE]])</f>
        <v>200</v>
      </c>
      <c r="K964" s="181">
        <f>SUMIFS(tabAtaCessão[QUANTIDADE],tabAtaCessão[CÓDIGO],tabSaldoAta[[#This Row],[CÓDIGO]],tabAtaCessão[ATA],tabSaldoAta[[#This Row],[CHAVE]])</f>
        <v>0</v>
      </c>
      <c r="L964" s="162">
        <f>tabSaldoAta[[#This Row],[ESTIMATIVA]] - tabSaldoAta[[#This Row],[CONSUMO]] - tabSaldoAta[[#This Row],[CESSÃO]]</f>
        <v>100</v>
      </c>
      <c r="M964" s="92" t="s">
        <v>1551</v>
      </c>
      <c r="N964" s="93">
        <v>43684.621898148151</v>
      </c>
      <c r="O964" s="34" t="str">
        <f>"*"</f>
        <v>*</v>
      </c>
    </row>
    <row r="965" spans="1:15" ht="100.8" hidden="1" x14ac:dyDescent="0.3">
      <c r="A965" s="77">
        <v>136037</v>
      </c>
      <c r="B965" s="83" t="str">
        <f>VLOOKUP(tabSaldoAta[[#This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5" s="82" t="s">
        <v>1774</v>
      </c>
      <c r="D965" s="203" t="s">
        <v>2148</v>
      </c>
      <c r="E965" s="204">
        <v>2019</v>
      </c>
      <c r="F965" s="78">
        <v>43971</v>
      </c>
      <c r="G965" s="264">
        <v>12</v>
      </c>
      <c r="H965" s="205">
        <v>100</v>
      </c>
      <c r="I965" s="78">
        <v>43434</v>
      </c>
      <c r="J965" s="206">
        <f>SUMIFS(tabConsumoAta[CONSUMIDO],tabConsumoAta[CÓDIGO],tabSaldoAta[[#This Row],[CÓDIGO]],tabConsumoAta[ATA],tabSaldoAta[[#This Row],[CHAVE]])</f>
        <v>0</v>
      </c>
      <c r="K965" s="181">
        <f>SUMIFS(tabAtaCessão[QUANTIDADE],tabAtaCessão[CÓDIGO],tabSaldoAta[[#This Row],[CÓDIGO]],tabAtaCessão[ATA],tabSaldoAta[[#This Row],[CHAVE]])</f>
        <v>15</v>
      </c>
      <c r="L965" s="207">
        <f>tabSaldoAta[[#This Row],[ESTIMATIVA]] - tabSaldoAta[[#This Row],[CONSUMO]] - tabSaldoAta[[#This Row],[CESSÃO]]</f>
        <v>85</v>
      </c>
      <c r="M965" s="208" t="s">
        <v>1551</v>
      </c>
      <c r="N965" s="209">
        <v>43732.323483796295</v>
      </c>
      <c r="O965" s="34" t="s">
        <v>1555</v>
      </c>
    </row>
    <row r="966" spans="1:15" ht="100.8" hidden="1" x14ac:dyDescent="0.3">
      <c r="A966" s="77">
        <v>136037</v>
      </c>
      <c r="B966" s="83" t="str">
        <f>VLOOKUP(tabSaldoAta[[#This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6" s="82" t="s">
        <v>3697</v>
      </c>
      <c r="D966" s="80" t="s">
        <v>3698</v>
      </c>
      <c r="E966" s="81">
        <v>2020</v>
      </c>
      <c r="F966" s="78">
        <v>44378</v>
      </c>
      <c r="G966" s="264">
        <v>12</v>
      </c>
      <c r="H966" s="99">
        <v>100</v>
      </c>
      <c r="I966" s="78">
        <v>43850</v>
      </c>
      <c r="J966" s="181">
        <f>SUMIFS(tabConsumoAta[CONSUMIDO],tabConsumoAta[CÓDIGO],tabSaldoAta[[#This Row],[CÓDIGO]],tabConsumoAta[ATA],tabSaldoAta[[#This Row],[CHAVE]])</f>
        <v>100</v>
      </c>
      <c r="K966" s="181">
        <f>SUMIFS(tabAtaCessão[QUANTIDADE],tabAtaCessão[CÓDIGO],tabSaldoAta[[#This Row],[CÓDIGO]],tabAtaCessão[ATA],tabSaldoAta[[#This Row],[CHAVE]])</f>
        <v>0</v>
      </c>
      <c r="L966" s="162">
        <f>tabSaldoAta[[#This Row],[ESTIMATIVA]] - tabSaldoAta[[#This Row],[CONSUMO]] - tabSaldoAta[[#This Row],[CESSÃO]]</f>
        <v>0</v>
      </c>
      <c r="M966" s="92" t="s">
        <v>1551</v>
      </c>
      <c r="N966" s="93">
        <v>44021.58121527778</v>
      </c>
      <c r="O966" s="34" t="s">
        <v>1555</v>
      </c>
    </row>
    <row r="967" spans="1:15" ht="100.8" hidden="1" x14ac:dyDescent="0.3">
      <c r="A967" s="77">
        <v>136038</v>
      </c>
      <c r="B967" s="83" t="str">
        <f>VLOOKUP(tabSaldoAta[[#This Row],[CÓDIGO]],tabEstimativa[#Data],2,FALSE)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7" s="82" t="s">
        <v>1774</v>
      </c>
      <c r="D967" s="90">
        <v>130</v>
      </c>
      <c r="E967" s="91">
        <v>2019</v>
      </c>
      <c r="F967" s="78">
        <v>43971</v>
      </c>
      <c r="G967" s="264">
        <v>12</v>
      </c>
      <c r="H967" s="99">
        <v>150</v>
      </c>
      <c r="I967" s="78">
        <v>43434</v>
      </c>
      <c r="J967" s="181">
        <f>SUMIFS(tabConsumoAta[CONSUMIDO],tabConsumoAta[CÓDIGO],tabSaldoAta[[#This Row],[CÓDIGO]],tabConsumoAta[ATA],tabSaldoAta[[#This Row],[CHAVE]])</f>
        <v>120</v>
      </c>
      <c r="K967" s="181">
        <f>SUMIFS(tabAtaCessão[QUANTIDADE],tabAtaCessão[CÓDIGO],tabSaldoAta[[#This Row],[CÓDIGO]],tabAtaCessão[ATA],tabSaldoAta[[#This Row],[CHAVE]])</f>
        <v>10</v>
      </c>
      <c r="L967" s="162">
        <f>tabSaldoAta[[#This Row],[ESTIMATIVA]] - tabSaldoAta[[#This Row],[CONSUMO]] - tabSaldoAta[[#This Row],[CESSÃO]]</f>
        <v>20</v>
      </c>
      <c r="M967" s="92" t="s">
        <v>1551</v>
      </c>
      <c r="N967" s="93">
        <v>43684.621898148151</v>
      </c>
      <c r="O967" s="34" t="str">
        <f>"*"</f>
        <v>*</v>
      </c>
    </row>
    <row r="968" spans="1:15" ht="100.8" hidden="1" x14ac:dyDescent="0.3">
      <c r="A968" s="77">
        <v>136038</v>
      </c>
      <c r="B968" s="83" t="str">
        <f>VLOOKUP(tabSaldoAta[[#This Row],[CÓDIGO]],tabEstimativa[#Data],2,FALSE)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8" s="82" t="s">
        <v>3697</v>
      </c>
      <c r="D968" s="80" t="s">
        <v>3698</v>
      </c>
      <c r="E968" s="81">
        <v>2020</v>
      </c>
      <c r="F968" s="78">
        <v>44378</v>
      </c>
      <c r="G968" s="264">
        <v>12</v>
      </c>
      <c r="H968" s="99">
        <v>160</v>
      </c>
      <c r="I968" s="78">
        <v>43850</v>
      </c>
      <c r="J968" s="181">
        <f>SUMIFS(tabConsumoAta[CONSUMIDO],tabConsumoAta[CÓDIGO],tabSaldoAta[[#This Row],[CÓDIGO]],tabConsumoAta[ATA],tabSaldoAta[[#This Row],[CHAVE]])</f>
        <v>50</v>
      </c>
      <c r="K968" s="181">
        <f>SUMIFS(tabAtaCessão[QUANTIDADE],tabAtaCessão[CÓDIGO],tabSaldoAta[[#This Row],[CÓDIGO]],tabAtaCessão[ATA],tabSaldoAta[[#This Row],[CHAVE]])</f>
        <v>0</v>
      </c>
      <c r="L968" s="162">
        <f>tabSaldoAta[[#This Row],[ESTIMATIVA]] - tabSaldoAta[[#This Row],[CONSUMO]] - tabSaldoAta[[#This Row],[CESSÃO]]</f>
        <v>110</v>
      </c>
      <c r="M968" s="92" t="s">
        <v>1551</v>
      </c>
      <c r="N968" s="93">
        <v>44021.58121527778</v>
      </c>
      <c r="O968" s="34" t="s">
        <v>1555</v>
      </c>
    </row>
    <row r="969" spans="1:15" ht="100.8" hidden="1" x14ac:dyDescent="0.3">
      <c r="A969" s="77">
        <v>136039</v>
      </c>
      <c r="B969" s="83" t="str">
        <f>VLOOKUP(tabSaldoAta[[#This Row],[CÓDIGO]],tabEstimativa[#Data],2,FALSE)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9" s="82" t="s">
        <v>1774</v>
      </c>
      <c r="D969" s="90">
        <v>130</v>
      </c>
      <c r="E969" s="91">
        <v>2019</v>
      </c>
      <c r="F969" s="78">
        <v>43971</v>
      </c>
      <c r="G969" s="264">
        <v>12</v>
      </c>
      <c r="H969" s="99">
        <v>150</v>
      </c>
      <c r="I969" s="78">
        <v>43434</v>
      </c>
      <c r="J969" s="181">
        <f>SUMIFS(tabConsumoAta[CONSUMIDO],tabConsumoAta[CÓDIGO],tabSaldoAta[[#This Row],[CÓDIGO]],tabConsumoAta[ATA],tabSaldoAta[[#This Row],[CHAVE]])</f>
        <v>35</v>
      </c>
      <c r="K969" s="181">
        <f>SUMIFS(tabAtaCessão[QUANTIDADE],tabAtaCessão[CÓDIGO],tabSaldoAta[[#This Row],[CÓDIGO]],tabAtaCessão[ATA],tabSaldoAta[[#This Row],[CHAVE]])</f>
        <v>2</v>
      </c>
      <c r="L969" s="162">
        <f>tabSaldoAta[[#This Row],[ESTIMATIVA]] - tabSaldoAta[[#This Row],[CONSUMO]] - tabSaldoAta[[#This Row],[CESSÃO]]</f>
        <v>113</v>
      </c>
      <c r="M969" s="92" t="s">
        <v>1551</v>
      </c>
      <c r="N969" s="93">
        <v>43684.621898148151</v>
      </c>
      <c r="O969" s="34" t="str">
        <f>"*"</f>
        <v>*</v>
      </c>
    </row>
    <row r="970" spans="1:15" ht="100.8" hidden="1" x14ac:dyDescent="0.3">
      <c r="A970" s="77">
        <v>136039</v>
      </c>
      <c r="B970" s="83" t="str">
        <f>VLOOKUP(tabSaldoAta[[#This Row],[CÓDIGO]],tabEstimativa[#Data],2,FALSE)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0" s="82" t="s">
        <v>3697</v>
      </c>
      <c r="D970" s="80" t="s">
        <v>3698</v>
      </c>
      <c r="E970" s="81">
        <v>2020</v>
      </c>
      <c r="F970" s="78">
        <v>44378</v>
      </c>
      <c r="G970" s="264">
        <v>12</v>
      </c>
      <c r="H970" s="99">
        <v>50</v>
      </c>
      <c r="I970" s="78">
        <v>43850</v>
      </c>
      <c r="J970" s="181">
        <f>SUMIFS(tabConsumoAta[CONSUMIDO],tabConsumoAta[CÓDIGO],tabSaldoAta[[#This Row],[CÓDIGO]],tabConsumoAta[ATA],tabSaldoAta[[#This Row],[CHAVE]])</f>
        <v>51</v>
      </c>
      <c r="K970" s="181">
        <f>SUMIFS(tabAtaCessão[QUANTIDADE],tabAtaCessão[CÓDIGO],tabSaldoAta[[#This Row],[CÓDIGO]],tabAtaCessão[ATA],tabSaldoAta[[#This Row],[CHAVE]])</f>
        <v>0</v>
      </c>
      <c r="L970" s="162">
        <f>tabSaldoAta[[#This Row],[ESTIMATIVA]] - tabSaldoAta[[#This Row],[CONSUMO]] - tabSaldoAta[[#This Row],[CESSÃO]]</f>
        <v>-1</v>
      </c>
      <c r="M970" s="92" t="s">
        <v>1551</v>
      </c>
      <c r="N970" s="93">
        <v>44021.58121527778</v>
      </c>
      <c r="O970" s="34" t="s">
        <v>1555</v>
      </c>
    </row>
    <row r="971" spans="1:15" ht="100.8" hidden="1" x14ac:dyDescent="0.3">
      <c r="A971" s="77">
        <v>136040</v>
      </c>
      <c r="B971" s="83" t="str">
        <f>VLOOKUP(tabSaldoAta[[#This Row],[CÓDIGO]],tabEstimativa[#Data],2,FALSE)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1" s="82" t="s">
        <v>1774</v>
      </c>
      <c r="D971" s="90">
        <v>130</v>
      </c>
      <c r="E971" s="91">
        <v>2019</v>
      </c>
      <c r="F971" s="78">
        <v>43971</v>
      </c>
      <c r="G971" s="264">
        <v>12</v>
      </c>
      <c r="H971" s="99">
        <v>260</v>
      </c>
      <c r="I971" s="78">
        <v>43434</v>
      </c>
      <c r="J971" s="181">
        <f>SUMIFS(tabConsumoAta[CONSUMIDO],tabConsumoAta[CÓDIGO],tabSaldoAta[[#This Row],[CÓDIGO]],tabConsumoAta[ATA],tabSaldoAta[[#This Row],[CHAVE]])</f>
        <v>60</v>
      </c>
      <c r="K971" s="181">
        <f>SUMIFS(tabAtaCessão[QUANTIDADE],tabAtaCessão[CÓDIGO],tabSaldoAta[[#This Row],[CÓDIGO]],tabAtaCessão[ATA],tabSaldoAta[[#This Row],[CHAVE]])</f>
        <v>7</v>
      </c>
      <c r="L971" s="162">
        <f>tabSaldoAta[[#This Row],[ESTIMATIVA]] - tabSaldoAta[[#This Row],[CONSUMO]] - tabSaldoAta[[#This Row],[CESSÃO]]</f>
        <v>193</v>
      </c>
      <c r="M971" s="92" t="s">
        <v>1551</v>
      </c>
      <c r="N971" s="93">
        <v>43684.621898148151</v>
      </c>
      <c r="O971" s="34" t="str">
        <f>"*"</f>
        <v>*</v>
      </c>
    </row>
    <row r="972" spans="1:15" ht="100.8" hidden="1" x14ac:dyDescent="0.3">
      <c r="A972" s="77">
        <v>136040</v>
      </c>
      <c r="B972" s="83" t="str">
        <f>VLOOKUP(tabSaldoAta[[#This Row],[CÓDIGO]],tabEstimativa[#Data],2,FALSE)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2" s="82" t="s">
        <v>3697</v>
      </c>
      <c r="D972" s="80" t="s">
        <v>3698</v>
      </c>
      <c r="E972" s="81">
        <v>2020</v>
      </c>
      <c r="F972" s="78">
        <v>44378</v>
      </c>
      <c r="G972" s="264">
        <v>12</v>
      </c>
      <c r="H972" s="99">
        <v>100</v>
      </c>
      <c r="I972" s="78">
        <v>43850</v>
      </c>
      <c r="J972" s="181">
        <f>SUMIFS(tabConsumoAta[CONSUMIDO],tabConsumoAta[CÓDIGO],tabSaldoAta[[#This Row],[CÓDIGO]],tabConsumoAta[ATA],tabSaldoAta[[#This Row],[CHAVE]])</f>
        <v>100</v>
      </c>
      <c r="K972" s="181">
        <f>SUMIFS(tabAtaCessão[QUANTIDADE],tabAtaCessão[CÓDIGO],tabSaldoAta[[#This Row],[CÓDIGO]],tabAtaCessão[ATA],tabSaldoAta[[#This Row],[CHAVE]])</f>
        <v>0</v>
      </c>
      <c r="L972" s="162">
        <f>tabSaldoAta[[#This Row],[ESTIMATIVA]] - tabSaldoAta[[#This Row],[CONSUMO]] - tabSaldoAta[[#This Row],[CESSÃO]]</f>
        <v>0</v>
      </c>
      <c r="M972" s="92" t="s">
        <v>1551</v>
      </c>
      <c r="N972" s="93">
        <v>44021.58121527778</v>
      </c>
      <c r="O972" s="34" t="s">
        <v>1555</v>
      </c>
    </row>
    <row r="973" spans="1:15" ht="28.8" hidden="1" x14ac:dyDescent="0.3">
      <c r="A973" s="77">
        <v>136082</v>
      </c>
      <c r="B973" s="83" t="str">
        <f>VLOOKUP(tabSaldoAta[[#This Row],[CÓDIGO]],tabEstimativa[#Data],2,FALSE)</f>
        <v>TOMADA PADRAO NBR 14136 COM 2 TOMADAS 2P + T DE 10A/250V DE EMBUTIR COM ESPELHO COR BRANCA PARA CAIXA 4X2.</v>
      </c>
      <c r="C973" s="82" t="s">
        <v>1768</v>
      </c>
      <c r="D973" s="90">
        <v>126</v>
      </c>
      <c r="E973" s="91">
        <v>2019</v>
      </c>
      <c r="F973" s="78">
        <v>43957</v>
      </c>
      <c r="G973" s="264">
        <v>12</v>
      </c>
      <c r="H973" s="99">
        <v>200</v>
      </c>
      <c r="I973" s="78">
        <v>43454</v>
      </c>
      <c r="J973" s="181">
        <f>SUMIFS(tabConsumoAta[CONSUMIDO],tabConsumoAta[CÓDIGO],tabSaldoAta[[#This Row],[CÓDIGO]],tabConsumoAta[ATA],tabSaldoAta[[#This Row],[CHAVE]])</f>
        <v>160</v>
      </c>
      <c r="K973" s="181">
        <f>SUMIFS(tabAtaCessão[QUANTIDADE],tabAtaCessão[CÓDIGO],tabSaldoAta[[#This Row],[CÓDIGO]],tabAtaCessão[ATA],tabSaldoAta[[#This Row],[CHAVE]])</f>
        <v>40</v>
      </c>
      <c r="L973" s="162">
        <f>tabSaldoAta[[#This Row],[ESTIMATIVA]] - tabSaldoAta[[#This Row],[CONSUMO]] - tabSaldoAta[[#This Row],[CESSÃO]]</f>
        <v>0</v>
      </c>
      <c r="M973" s="92" t="s">
        <v>1551</v>
      </c>
      <c r="N973" s="93">
        <v>43684.621898148151</v>
      </c>
      <c r="O973" s="34" t="str">
        <f>"*"</f>
        <v>*</v>
      </c>
    </row>
    <row r="974" spans="1:15" hidden="1" x14ac:dyDescent="0.3">
      <c r="A974" s="77">
        <v>136083</v>
      </c>
      <c r="B974" s="83" t="str">
        <f>VLOOKUP(tabSaldoAta[[#This Row],[CÓDIGO]],tabEstimativa[#Data],2,FALSE)</f>
        <v>TOMADA PADRAO NBR 14136 2P + T DE 10A/250V DE SOBREPOR COM CAIXA COR BRANCA.</v>
      </c>
      <c r="C974" s="82" t="s">
        <v>1768</v>
      </c>
      <c r="D974" s="90">
        <v>126</v>
      </c>
      <c r="E974" s="91">
        <v>2019</v>
      </c>
      <c r="F974" s="78">
        <v>43957</v>
      </c>
      <c r="G974" s="264">
        <v>12</v>
      </c>
      <c r="H974" s="99">
        <v>300</v>
      </c>
      <c r="I974" s="78">
        <v>43454</v>
      </c>
      <c r="J974" s="181">
        <f>SUMIFS(tabConsumoAta[CONSUMIDO],tabConsumoAta[CÓDIGO],tabSaldoAta[[#This Row],[CÓDIGO]],tabConsumoAta[ATA],tabSaldoAta[[#This Row],[CHAVE]])</f>
        <v>150</v>
      </c>
      <c r="K974" s="181">
        <f>SUMIFS(tabAtaCessão[QUANTIDADE],tabAtaCessão[CÓDIGO],tabSaldoAta[[#This Row],[CÓDIGO]],tabAtaCessão[ATA],tabSaldoAta[[#This Row],[CHAVE]])</f>
        <v>0</v>
      </c>
      <c r="L974" s="162">
        <f>tabSaldoAta[[#This Row],[ESTIMATIVA]] - tabSaldoAta[[#This Row],[CONSUMO]] - tabSaldoAta[[#This Row],[CESSÃO]]</f>
        <v>150</v>
      </c>
      <c r="M974" s="92" t="s">
        <v>1551</v>
      </c>
      <c r="N974" s="93">
        <v>43684.621898148151</v>
      </c>
      <c r="O974" s="34" t="str">
        <f>"*"</f>
        <v>*</v>
      </c>
    </row>
    <row r="975" spans="1:15" hidden="1" x14ac:dyDescent="0.3">
      <c r="A975" s="77">
        <v>136273</v>
      </c>
      <c r="B975" s="83" t="str">
        <f>VLOOKUP(tabSaldoAta[[#This Row],[CÓDIGO]],tabEstimativa[#Data],2,FALSE)</f>
        <v>PUXADOR PARA MOVEL EM ABS, BOLA GRANDE, COM PARAFUSO 3,50 X 30 MM, CABECA FLANGE, COR:</v>
      </c>
      <c r="C975" s="82" t="s">
        <v>2064</v>
      </c>
      <c r="D975" s="80" t="s">
        <v>2065</v>
      </c>
      <c r="E975" s="81">
        <v>2019</v>
      </c>
      <c r="F975" s="78">
        <v>44050</v>
      </c>
      <c r="G975" s="264">
        <v>12</v>
      </c>
      <c r="H975" s="99">
        <v>2000</v>
      </c>
      <c r="I975" s="78">
        <v>43522</v>
      </c>
      <c r="J975" s="181">
        <f>SUMIFS(tabConsumoAta[CONSUMIDO],tabConsumoAta[CÓDIGO],tabSaldoAta[[#This Row],[CÓDIGO]],tabConsumoAta[ATA],tabSaldoAta[[#This Row],[CHAVE]])</f>
        <v>1500</v>
      </c>
      <c r="K975" s="181">
        <f>SUMIFS(tabAtaCessão[QUANTIDADE],tabAtaCessão[CÓDIGO],tabSaldoAta[[#This Row],[CÓDIGO]],tabAtaCessão[ATA],tabSaldoAta[[#This Row],[CHAVE]])</f>
        <v>0</v>
      </c>
      <c r="L975" s="162">
        <f>tabSaldoAta[[#This Row],[ESTIMATIVA]] - tabSaldoAta[[#This Row],[CONSUMO]] - tabSaldoAta[[#This Row],[CESSÃO]]</f>
        <v>500</v>
      </c>
      <c r="M975" s="92" t="s">
        <v>1551</v>
      </c>
      <c r="N975" s="93">
        <v>43698.610138888886</v>
      </c>
      <c r="O975" s="34" t="s">
        <v>1555</v>
      </c>
    </row>
    <row r="976" spans="1:15" ht="28.8" hidden="1" x14ac:dyDescent="0.3">
      <c r="A976" s="77">
        <v>136553</v>
      </c>
      <c r="B976" s="83" t="str">
        <f>VLOOKUP(tabSaldoAta[[#This Row],[CÓDIGO]],tabEstimativa[#Data],2,FALSE)</f>
        <v>DOBRADICA DE PRESSAO EM ACO, CURVA, COMPLETA, PARA ARMARIOS - 35 MM, FABRICADA EM ACO ZINCADO, ABERTURA COM ANGULO DE 110°, COM PARAFUSOS E COM MOLA, SEM AMORTECEDOR.</v>
      </c>
      <c r="C976" s="82" t="s">
        <v>1957</v>
      </c>
      <c r="D976" s="90">
        <v>155</v>
      </c>
      <c r="E976" s="91">
        <v>2019</v>
      </c>
      <c r="F976" s="78">
        <v>44002</v>
      </c>
      <c r="G976" s="264">
        <v>12</v>
      </c>
      <c r="H976" s="99">
        <v>5000</v>
      </c>
      <c r="I976" s="78">
        <v>43522</v>
      </c>
      <c r="J976" s="181">
        <f>SUMIFS(tabConsumoAta[CONSUMIDO],tabConsumoAta[CÓDIGO],tabSaldoAta[[#This Row],[CÓDIGO]],tabConsumoAta[ATA],tabSaldoAta[[#This Row],[CHAVE]])</f>
        <v>3500</v>
      </c>
      <c r="K976" s="181">
        <f>SUMIFS(tabAtaCessão[QUANTIDADE],tabAtaCessão[CÓDIGO],tabSaldoAta[[#This Row],[CÓDIGO]],tabAtaCessão[ATA],tabSaldoAta[[#This Row],[CHAVE]])</f>
        <v>0</v>
      </c>
      <c r="L976" s="162">
        <f>tabSaldoAta[[#This Row],[ESTIMATIVA]] - tabSaldoAta[[#This Row],[CONSUMO]] - tabSaldoAta[[#This Row],[CESSÃO]]</f>
        <v>1500</v>
      </c>
      <c r="M976" s="92" t="s">
        <v>1551</v>
      </c>
      <c r="N976" s="93">
        <v>43698.610138888886</v>
      </c>
      <c r="O976" s="34" t="str">
        <f>"*"</f>
        <v>*</v>
      </c>
    </row>
    <row r="977" spans="1:15" ht="28.8" hidden="1" x14ac:dyDescent="0.3">
      <c r="A977" s="77">
        <v>136554</v>
      </c>
      <c r="B977" s="83" t="str">
        <f>VLOOKUP(tabSaldoAta[[#This Row],[CÓDIGO]],tabEstimativa[#Data],2,FALSE)</f>
        <v>FECHADURA DE SOBREPOR PARA GAVETA, COM CILINDRO, MEDINDO 22 MM DE CORPO, ACABAMENTO NIQUELADO E ROTACAO DA CHAVE 180º COM DOIS PONTOS DE EXTRACAO</v>
      </c>
      <c r="C977" s="82" t="s">
        <v>2064</v>
      </c>
      <c r="D977" s="80" t="s">
        <v>2065</v>
      </c>
      <c r="E977" s="81">
        <v>2019</v>
      </c>
      <c r="F977" s="78">
        <v>44050</v>
      </c>
      <c r="G977" s="264">
        <v>12</v>
      </c>
      <c r="H977" s="99">
        <v>600</v>
      </c>
      <c r="I977" s="78">
        <v>43522</v>
      </c>
      <c r="J977" s="181">
        <f>SUMIFS(tabConsumoAta[CONSUMIDO],tabConsumoAta[CÓDIGO],tabSaldoAta[[#This Row],[CÓDIGO]],tabConsumoAta[ATA],tabSaldoAta[[#This Row],[CHAVE]])</f>
        <v>600</v>
      </c>
      <c r="K977" s="181">
        <f>SUMIFS(tabAtaCessão[QUANTIDADE],tabAtaCessão[CÓDIGO],tabSaldoAta[[#This Row],[CÓDIGO]],tabAtaCessão[ATA],tabSaldoAta[[#This Row],[CHAVE]])</f>
        <v>0</v>
      </c>
      <c r="L977" s="162">
        <f>tabSaldoAta[[#This Row],[ESTIMATIVA]] - tabSaldoAta[[#This Row],[CONSUMO]] - tabSaldoAta[[#This Row],[CESSÃO]]</f>
        <v>0</v>
      </c>
      <c r="M977" s="92" t="s">
        <v>1551</v>
      </c>
      <c r="N977" s="93">
        <v>43698.610138888886</v>
      </c>
      <c r="O977" s="34" t="s">
        <v>1555</v>
      </c>
    </row>
    <row r="978" spans="1:15" ht="28.8" hidden="1" x14ac:dyDescent="0.3">
      <c r="A978" s="77">
        <v>136555</v>
      </c>
      <c r="B978" s="83" t="str">
        <f>VLOOKUP(tabSaldoAta[[#This Row],[CÓDIGO]],tabEstimativa[#Data],2,FALSE)</f>
        <v>FECHADURA DE SOBREPOR PARA GAVETA, COM CILINDRO, MEDINDO 31 MM DE CORPO, ACABAMENTO NIQUELADO E ROTACAO DA CHAVE DE 180º COM DOIS PONTOS DE EXTRACAO</v>
      </c>
      <c r="C978" s="82" t="s">
        <v>2064</v>
      </c>
      <c r="D978" s="80" t="s">
        <v>2065</v>
      </c>
      <c r="E978" s="81">
        <v>2019</v>
      </c>
      <c r="F978" s="78">
        <v>44050</v>
      </c>
      <c r="G978" s="264">
        <v>12</v>
      </c>
      <c r="H978" s="99">
        <v>1700</v>
      </c>
      <c r="I978" s="78">
        <v>43522</v>
      </c>
      <c r="J978" s="181">
        <f>SUMIFS(tabConsumoAta[CONSUMIDO],tabConsumoAta[CÓDIGO],tabSaldoAta[[#This Row],[CÓDIGO]],tabConsumoAta[ATA],tabSaldoAta[[#This Row],[CHAVE]])</f>
        <v>1300</v>
      </c>
      <c r="K978" s="181">
        <f>SUMIFS(tabAtaCessão[QUANTIDADE],tabAtaCessão[CÓDIGO],tabSaldoAta[[#This Row],[CÓDIGO]],tabAtaCessão[ATA],tabSaldoAta[[#This Row],[CHAVE]])</f>
        <v>0</v>
      </c>
      <c r="L978" s="162">
        <f>tabSaldoAta[[#This Row],[ESTIMATIVA]] - tabSaldoAta[[#This Row],[CONSUMO]] - tabSaldoAta[[#This Row],[CESSÃO]]</f>
        <v>400</v>
      </c>
      <c r="M978" s="92" t="s">
        <v>1551</v>
      </c>
      <c r="N978" s="93">
        <v>43698.610138888886</v>
      </c>
      <c r="O978" s="34" t="s">
        <v>1555</v>
      </c>
    </row>
    <row r="979" spans="1:15" hidden="1" x14ac:dyDescent="0.3">
      <c r="A979" s="77">
        <v>136556</v>
      </c>
      <c r="B979" s="83" t="str">
        <f>VLOOKUP(tabSaldoAta[[#This Row],[CÓDIGO]],tabEstimativa[#Data],2,FALSE)</f>
        <v>DOBRADICA PARA PORTA EM ACO ZINCADO, MEDIDAS 3.1/2" X 2.1/4", ESPESSURA MINIMA DE 1,5 MM</v>
      </c>
      <c r="C979" s="82" t="s">
        <v>1959</v>
      </c>
      <c r="D979" s="80" t="s">
        <v>2001</v>
      </c>
      <c r="E979" s="81">
        <v>2019</v>
      </c>
      <c r="F979" s="78">
        <v>44005</v>
      </c>
      <c r="G979" s="264">
        <v>12</v>
      </c>
      <c r="H979" s="99">
        <v>0</v>
      </c>
      <c r="I979" s="78">
        <v>0</v>
      </c>
      <c r="J979" s="181">
        <f>SUMIFS(tabConsumoAta[CONSUMIDO],tabConsumoAta[CÓDIGO],tabSaldoAta[[#This Row],[CÓDIGO]],tabConsumoAta[ATA],tabSaldoAta[[#This Row],[CHAVE]])</f>
        <v>0</v>
      </c>
      <c r="K979" s="181">
        <f>SUMIFS(tabAtaCessão[QUANTIDADE],tabAtaCessão[CÓDIGO],tabSaldoAta[[#This Row],[CÓDIGO]],tabAtaCessão[ATA],tabSaldoAta[[#This Row],[CHAVE]])</f>
        <v>0</v>
      </c>
      <c r="L979" s="162">
        <f>tabSaldoAta[[#This Row],[ESTIMATIVA]] - tabSaldoAta[[#This Row],[CONSUMO]] - tabSaldoAta[[#This Row],[CESSÃO]]</f>
        <v>0</v>
      </c>
      <c r="M979" s="92" t="s">
        <v>1551</v>
      </c>
      <c r="N979" s="93">
        <v>43698.559340277781</v>
      </c>
      <c r="O979" s="34" t="s">
        <v>1555</v>
      </c>
    </row>
    <row r="980" spans="1:15" hidden="1" x14ac:dyDescent="0.3">
      <c r="A980" s="77">
        <v>136556</v>
      </c>
      <c r="B980" s="83" t="str">
        <f>VLOOKUP(tabSaldoAta[[#This Row],[CÓDIGO]],tabEstimativa[#Data],2,FALSE)</f>
        <v>DOBRADICA PARA PORTA EM ACO ZINCADO, MEDIDAS 3.1/2" X 2.1/4", ESPESSURA MINIMA DE 1,5 MM</v>
      </c>
      <c r="C980" s="82" t="s">
        <v>1957</v>
      </c>
      <c r="D980" s="80" t="s">
        <v>2080</v>
      </c>
      <c r="E980" s="81">
        <v>2019</v>
      </c>
      <c r="F980" s="78">
        <v>44008</v>
      </c>
      <c r="G980" s="264">
        <v>12</v>
      </c>
      <c r="H980" s="99">
        <v>1300</v>
      </c>
      <c r="I980" s="78">
        <v>43522</v>
      </c>
      <c r="J980" s="181">
        <f>SUMIFS(tabConsumoAta[CONSUMIDO],tabConsumoAta[CÓDIGO],tabSaldoAta[[#This Row],[CÓDIGO]],tabConsumoAta[ATA],tabSaldoAta[[#This Row],[CHAVE]])</f>
        <v>600</v>
      </c>
      <c r="K980" s="181">
        <f>SUMIFS(tabAtaCessão[QUANTIDADE],tabAtaCessão[CÓDIGO],tabSaldoAta[[#This Row],[CÓDIGO]],tabAtaCessão[ATA],tabSaldoAta[[#This Row],[CHAVE]])</f>
        <v>21</v>
      </c>
      <c r="L980" s="162">
        <f>tabSaldoAta[[#This Row],[ESTIMATIVA]] - tabSaldoAta[[#This Row],[CONSUMO]] - tabSaldoAta[[#This Row],[CESSÃO]]</f>
        <v>679</v>
      </c>
      <c r="M980" s="92" t="s">
        <v>1551</v>
      </c>
      <c r="N980" s="93">
        <v>43698.610138888886</v>
      </c>
      <c r="O980" s="34" t="s">
        <v>1555</v>
      </c>
    </row>
    <row r="981" spans="1:15" ht="57.6" hidden="1" x14ac:dyDescent="0.3">
      <c r="A981" s="77">
        <v>136895</v>
      </c>
      <c r="B981" s="83" t="str">
        <f>VLOOKUP(tabSaldoAta[[#This Row],[CÓDIGO]],tabEstimativa[#Data],2,FALSE)</f>
        <v>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v>
      </c>
      <c r="C981" s="82" t="s">
        <v>2152</v>
      </c>
      <c r="D981" s="80" t="s">
        <v>2017</v>
      </c>
      <c r="E981" s="81">
        <v>2019</v>
      </c>
      <c r="F981" s="78">
        <v>44095</v>
      </c>
      <c r="G981" s="264">
        <v>12</v>
      </c>
      <c r="H981" s="99">
        <v>500</v>
      </c>
      <c r="I981" s="78">
        <v>43591</v>
      </c>
      <c r="J981" s="181">
        <f>SUMIFS(tabConsumoAta[CONSUMIDO],tabConsumoAta[CÓDIGO],tabSaldoAta[[#This Row],[CÓDIGO]],tabConsumoAta[ATA],tabSaldoAta[[#This Row],[CHAVE]])</f>
        <v>525</v>
      </c>
      <c r="K981" s="181">
        <f>SUMIFS(tabAtaCessão[QUANTIDADE],tabAtaCessão[CÓDIGO],tabSaldoAta[[#This Row],[CÓDIGO]],tabAtaCessão[ATA],tabSaldoAta[[#This Row],[CHAVE]])</f>
        <v>0</v>
      </c>
      <c r="L981" s="162">
        <f>tabSaldoAta[[#This Row],[ESTIMATIVA]] - tabSaldoAta[[#This Row],[CONSUMO]] - tabSaldoAta[[#This Row],[CESSÃO]]</f>
        <v>-25</v>
      </c>
      <c r="M981" s="92" t="s">
        <v>1551</v>
      </c>
      <c r="N981" s="93">
        <v>43733.423460648148</v>
      </c>
      <c r="O981" s="34" t="s">
        <v>1555</v>
      </c>
    </row>
    <row r="982" spans="1:15" ht="43.2" hidden="1" x14ac:dyDescent="0.3">
      <c r="A982" s="77">
        <v>136896</v>
      </c>
      <c r="B982" s="83" t="str">
        <f>VLOOKUP(tabSaldoAta[[#This Row],[CÓDIGO]],tabEstimativa[#Data],2,FALSE)</f>
        <v>LAMPADA LED BULBO, BASE E27, POTENCIA MAXIMA 20W, TENSAO 100-240 V, TEMPERATURA DE COR DE 4000 - 7000 K, EFICIENCIA LUMINOSA MINIMA 90 LM/W, FLUXO LUMINOSO MINIMO 1800 LM, ABERTURA DA FACHO MINIMA 140º, VIDA UTIL MINIMA 25.000 H, FP MINIMO 0,75, TAMANHO MAXIMO 14,5 X 9 CM.</v>
      </c>
      <c r="C982" s="82" t="s">
        <v>2352</v>
      </c>
      <c r="D982" s="80" t="s">
        <v>2353</v>
      </c>
      <c r="E982" s="81">
        <v>2020</v>
      </c>
      <c r="F982" s="78">
        <v>44215</v>
      </c>
      <c r="G982" s="264">
        <v>12</v>
      </c>
      <c r="H982" s="99">
        <v>1000</v>
      </c>
      <c r="I982" s="78">
        <v>43591</v>
      </c>
      <c r="J982" s="181">
        <f>SUMIFS(tabConsumoAta[CONSUMIDO],tabConsumoAta[CÓDIGO],tabSaldoAta[[#This Row],[CÓDIGO]],tabConsumoAta[ATA],tabSaldoAta[[#This Row],[CHAVE]])</f>
        <v>300</v>
      </c>
      <c r="K982" s="181">
        <f>SUMIFS(tabAtaCessão[QUANTIDADE],tabAtaCessão[CÓDIGO],tabSaldoAta[[#This Row],[CÓDIGO]],tabAtaCessão[ATA],tabSaldoAta[[#This Row],[CHAVE]])</f>
        <v>0</v>
      </c>
      <c r="L982" s="162">
        <f>tabSaldoAta[[#This Row],[ESTIMATIVA]] - tabSaldoAta[[#This Row],[CONSUMO]] - tabSaldoAta[[#This Row],[CESSÃO]]</f>
        <v>700</v>
      </c>
      <c r="M982" s="92" t="s">
        <v>1551</v>
      </c>
      <c r="N982" s="93">
        <v>43852.559814814813</v>
      </c>
      <c r="O982" s="34" t="s">
        <v>1555</v>
      </c>
    </row>
    <row r="983" spans="1:15" ht="57.6" hidden="1" x14ac:dyDescent="0.3">
      <c r="A983" s="77">
        <v>136898</v>
      </c>
      <c r="B983" s="83" t="str">
        <f>VLOOKUP(tabSaldoAta[[#This Row],[CÓDIGO]],tabEstimativa[#Data],2,FALSE)</f>
        <v>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v>
      </c>
      <c r="C983" s="82" t="s">
        <v>3322</v>
      </c>
      <c r="D983" s="80" t="s">
        <v>3323</v>
      </c>
      <c r="E983" s="81">
        <v>2020</v>
      </c>
      <c r="F983" s="78">
        <v>44225</v>
      </c>
      <c r="G983" s="264">
        <v>12</v>
      </c>
      <c r="H983" s="99">
        <v>200</v>
      </c>
      <c r="I983" s="78">
        <v>43762</v>
      </c>
      <c r="J983" s="181">
        <f>SUMIFS(tabConsumoAta[CONSUMIDO],tabConsumoAta[CÓDIGO],tabSaldoAta[[#This Row],[CÓDIGO]],tabConsumoAta[ATA],tabSaldoAta[[#This Row],[CHAVE]])</f>
        <v>100</v>
      </c>
      <c r="K983" s="181">
        <f>SUMIFS(tabAtaCessão[QUANTIDADE],tabAtaCessão[CÓDIGO],tabSaldoAta[[#This Row],[CÓDIGO]],tabAtaCessão[ATA],tabSaldoAta[[#This Row],[CHAVE]])</f>
        <v>0</v>
      </c>
      <c r="L983" s="162">
        <f>tabSaldoAta[[#This Row],[ESTIMATIVA]] - tabSaldoAta[[#This Row],[CONSUMO]] - tabSaldoAta[[#This Row],[CESSÃO]]</f>
        <v>100</v>
      </c>
      <c r="M983" s="92" t="s">
        <v>1551</v>
      </c>
      <c r="N983" s="93">
        <v>43861.705324074072</v>
      </c>
      <c r="O983" s="34" t="s">
        <v>1555</v>
      </c>
    </row>
    <row r="984" spans="1:15" ht="28.8" hidden="1" x14ac:dyDescent="0.3">
      <c r="A984" s="77">
        <v>136910</v>
      </c>
      <c r="B984" s="83" t="str">
        <f>VLOOKUP(tabSaldoAta[[#This Row],[CÓDIGO]],tabEstimativa[#Data],2,FALSE)</f>
        <v>CABO PP DE COBRE FLEXIVEL COM PRIMEIRA E SEGUNDA CAMADA EM PVC, ISOLACAO DE 750 V,  3 VIAS DE 1,5 MM, SENDO A VIA TERRA NA COR VERDE.</v>
      </c>
      <c r="C984" s="82" t="s">
        <v>2343</v>
      </c>
      <c r="D984" s="80" t="s">
        <v>2012</v>
      </c>
      <c r="E984" s="81">
        <v>2020</v>
      </c>
      <c r="F984" s="78">
        <v>44210</v>
      </c>
      <c r="G984" s="264">
        <v>12</v>
      </c>
      <c r="H984" s="99">
        <v>2000</v>
      </c>
      <c r="I984" s="78">
        <v>43733</v>
      </c>
      <c r="J984" s="181">
        <f>SUMIFS(tabConsumoAta[CONSUMIDO],tabConsumoAta[CÓDIGO],tabSaldoAta[[#This Row],[CÓDIGO]],tabConsumoAta[ATA],tabSaldoAta[[#This Row],[CHAVE]])</f>
        <v>0</v>
      </c>
      <c r="K984" s="181">
        <f>SUMIFS(tabAtaCessão[QUANTIDADE],tabAtaCessão[CÓDIGO],tabSaldoAta[[#This Row],[CÓDIGO]],tabAtaCessão[ATA],tabSaldoAta[[#This Row],[CHAVE]])</f>
        <v>0</v>
      </c>
      <c r="L984" s="162">
        <f>tabSaldoAta[[#This Row],[ESTIMATIVA]] - tabSaldoAta[[#This Row],[CONSUMO]] - tabSaldoAta[[#This Row],[CESSÃO]]</f>
        <v>2000</v>
      </c>
      <c r="M984" s="92" t="s">
        <v>1551</v>
      </c>
      <c r="N984" s="93">
        <v>43852.495069444441</v>
      </c>
      <c r="O984" s="34" t="s">
        <v>1555</v>
      </c>
    </row>
    <row r="985" spans="1:15" ht="28.8" hidden="1" x14ac:dyDescent="0.3">
      <c r="A985" s="77">
        <v>136911</v>
      </c>
      <c r="B985" s="83" t="str">
        <f>VLOOKUP(tabSaldoAta[[#This Row],[CÓDIGO]],tabEstimativa[#Data],2,FALSE)</f>
        <v>CABO PP DE COBRE FLEXIVEL COM PRIMEIRA E SEGUNDA CAMADA EM PVC, ISOLACAO DE 750 V,  3 VIAS DE 2,5 MM, SENDO A VIA TERRA NA COR VERDE.</v>
      </c>
      <c r="C985" s="82" t="s">
        <v>2343</v>
      </c>
      <c r="D985" s="253" t="s">
        <v>2012</v>
      </c>
      <c r="E985" s="254">
        <v>2020</v>
      </c>
      <c r="F985" s="78">
        <v>44210</v>
      </c>
      <c r="G985" s="264">
        <v>12</v>
      </c>
      <c r="H985" s="255">
        <v>2500</v>
      </c>
      <c r="I985" s="78">
        <v>43733</v>
      </c>
      <c r="J985" s="256">
        <f>SUMIFS(tabConsumoAta[CONSUMIDO],tabConsumoAta[CÓDIGO],tabSaldoAta[[#This Row],[CÓDIGO]],tabConsumoAta[ATA],tabSaldoAta[[#This Row],[CHAVE]])</f>
        <v>0</v>
      </c>
      <c r="K985" s="256">
        <f>SUMIFS(tabAtaCessão[QUANTIDADE],tabAtaCessão[CÓDIGO],tabSaldoAta[[#This Row],[CÓDIGO]],tabAtaCessão[ATA],tabSaldoAta[[#This Row],[CHAVE]])</f>
        <v>0</v>
      </c>
      <c r="L985" s="257">
        <f>tabSaldoAta[[#This Row],[ESTIMATIVA]] - tabSaldoAta[[#This Row],[CONSUMO]] - tabSaldoAta[[#This Row],[CESSÃO]]</f>
        <v>2500</v>
      </c>
      <c r="M985" s="258" t="s">
        <v>1551</v>
      </c>
      <c r="N985" s="259">
        <v>43852.495069444441</v>
      </c>
      <c r="O985" s="34" t="s">
        <v>1555</v>
      </c>
    </row>
    <row r="986" spans="1:15" ht="43.2" hidden="1" x14ac:dyDescent="0.3">
      <c r="A986" s="77">
        <v>136941</v>
      </c>
      <c r="B986" s="83" t="str">
        <f>VLOOKUP(tabSaldoAta[[#This Row],[CÓDIGO]],tabEstimativa[#Data],2,FALSE)</f>
        <v>PAPEL KRAFT MONOLUCIDO EM BOBINA, COR PARDA, MEDIDAS MINIMAS: 55 CM X 130 M, GRAMATURA MINIMA: 80G/M², PESO MINIMO DA BOBINA: 5,7 KG. PRODUZIDO EM FIBRAS CELULOSICAS VIRGENS NATURAIS, PURO, LISO, SEM APARAS.</v>
      </c>
      <c r="C986" s="82" t="s">
        <v>2082</v>
      </c>
      <c r="D986" s="80" t="s">
        <v>2084</v>
      </c>
      <c r="E986" s="81">
        <v>2019</v>
      </c>
      <c r="F986" s="78">
        <v>44035</v>
      </c>
      <c r="G986" s="264">
        <v>12</v>
      </c>
      <c r="H986" s="99">
        <v>2200</v>
      </c>
      <c r="I986" s="78">
        <v>43454</v>
      </c>
      <c r="J986" s="181">
        <f>SUMIFS(tabConsumoAta[CONSUMIDO],tabConsumoAta[CÓDIGO],tabSaldoAta[[#This Row],[CÓDIGO]],tabConsumoAta[ATA],tabSaldoAta[[#This Row],[CHAVE]])</f>
        <v>0</v>
      </c>
      <c r="K986" s="181">
        <f>SUMIFS(tabAtaCessão[QUANTIDADE],tabAtaCessão[CÓDIGO],tabSaldoAta[[#This Row],[CÓDIGO]],tabAtaCessão[ATA],tabSaldoAta[[#This Row],[CHAVE]])</f>
        <v>0</v>
      </c>
      <c r="L986" s="162">
        <f>tabSaldoAta[[#This Row],[ESTIMATIVA]] - tabSaldoAta[[#This Row],[CONSUMO]] - tabSaldoAta[[#This Row],[CESSÃO]]</f>
        <v>2200</v>
      </c>
      <c r="M986" s="92" t="s">
        <v>1551</v>
      </c>
      <c r="N986" s="93">
        <v>43735.612129629626</v>
      </c>
      <c r="O986" s="34" t="s">
        <v>1555</v>
      </c>
    </row>
    <row r="987" spans="1:15" ht="43.2" hidden="1" x14ac:dyDescent="0.3">
      <c r="A987" s="77">
        <v>138055</v>
      </c>
      <c r="B987" s="83" t="str">
        <f>VLOOKUP(tabSaldoAta[[#This Row],[CÓDIGO]],tabEstimativa[#Data],2,FALSE)</f>
        <v>ENGATE DE PVC BRANCO FLEXIVEL DE 40 CM, COMPOSTO POR PORCAS E NIPLE ½" EM PVC RIGIDO E ANEIS DE VEDACAO DE BORRACHA FIXOS NAS EXTREMIDADES. MATERIAL DE ACORDO COM A ABNT NBR 14878:2015 E A MARCA DEVERA SER LITOGRAFADA NO PRODUTO.</v>
      </c>
      <c r="C987" s="82" t="s">
        <v>3514</v>
      </c>
      <c r="D987" s="80" t="s">
        <v>3518</v>
      </c>
      <c r="E987" s="81">
        <v>2020</v>
      </c>
      <c r="F987" s="78">
        <v>44286</v>
      </c>
      <c r="G987" s="264">
        <v>12</v>
      </c>
      <c r="H987" s="99">
        <v>600</v>
      </c>
      <c r="I987" s="78">
        <v>43677</v>
      </c>
      <c r="J987" s="181">
        <f>SUMIFS(tabConsumoAta[CONSUMIDO],tabConsumoAta[CÓDIGO],tabSaldoAta[[#This Row],[CÓDIGO]],tabConsumoAta[ATA],tabSaldoAta[[#This Row],[CHAVE]])</f>
        <v>0</v>
      </c>
      <c r="K987" s="181">
        <f>SUMIFS(tabAtaCessão[QUANTIDADE],tabAtaCessão[CÓDIGO],tabSaldoAta[[#This Row],[CÓDIGO]],tabAtaCessão[ATA],tabSaldoAta[[#This Row],[CHAVE]])</f>
        <v>0</v>
      </c>
      <c r="L987" s="162">
        <f>tabSaldoAta[[#This Row],[ESTIMATIVA]] - tabSaldoAta[[#This Row],[CONSUMO]] - tabSaldoAta[[#This Row],[CESSÃO]]</f>
        <v>600</v>
      </c>
      <c r="M987" s="92" t="s">
        <v>1551</v>
      </c>
      <c r="N987" s="93">
        <v>43948.388298611113</v>
      </c>
      <c r="O987" s="34" t="s">
        <v>1555</v>
      </c>
    </row>
    <row r="988" spans="1:15" ht="43.2" hidden="1" x14ac:dyDescent="0.3">
      <c r="A988" s="77">
        <v>138551</v>
      </c>
      <c r="B988" s="83" t="str">
        <f>VLOOKUP(tabSaldoAta[[#This Row],[CÓDIGO]],tabEstimativa[#Data],2,FALSE)</f>
        <v>PROJETOR/REFLETOR LED COM DRIVER INCORPORADO, VIDA UTIL MIMINA DE 50.000 HS, IRC MINIMO 70, FLUXO LUMINOSO MINIMO 18.000 LM, EFICIENCIA ENERGETICA MINIMA DE 112,5 LM/W, TEMPERATURA DE COR 5000 A 6500 K, POTENCIA MAXIMA 160W, 220V/60HZ</v>
      </c>
      <c r="C988" s="82" t="s">
        <v>3451</v>
      </c>
      <c r="D988" s="80" t="s">
        <v>3452</v>
      </c>
      <c r="E988" s="81">
        <v>2020</v>
      </c>
      <c r="F988" s="78">
        <v>44238</v>
      </c>
      <c r="G988" s="264">
        <v>12</v>
      </c>
      <c r="H988" s="99">
        <v>2500</v>
      </c>
      <c r="I988" s="78">
        <v>43746</v>
      </c>
      <c r="J988" s="181">
        <f>SUMIFS(tabConsumoAta[CONSUMIDO],tabConsumoAta[CÓDIGO],tabSaldoAta[[#This Row],[CÓDIGO]],tabConsumoAta[ATA],tabSaldoAta[[#This Row],[CHAVE]])</f>
        <v>1050</v>
      </c>
      <c r="K988" s="181">
        <f>SUMIFS(tabAtaCessão[QUANTIDADE],tabAtaCessão[CÓDIGO],tabSaldoAta[[#This Row],[CÓDIGO]],tabAtaCessão[ATA],tabSaldoAta[[#This Row],[CHAVE]])</f>
        <v>0</v>
      </c>
      <c r="L988" s="162">
        <f>tabSaldoAta[[#This Row],[ESTIMATIVA]] - tabSaldoAta[[#This Row],[CONSUMO]] - tabSaldoAta[[#This Row],[CESSÃO]]</f>
        <v>1450</v>
      </c>
      <c r="M988" s="92" t="s">
        <v>1551</v>
      </c>
      <c r="N988" s="93">
        <v>43901.489618055559</v>
      </c>
      <c r="O988" s="34" t="s">
        <v>1555</v>
      </c>
    </row>
    <row r="989" spans="1:15" ht="43.2" hidden="1" x14ac:dyDescent="0.3">
      <c r="A989" s="77">
        <v>138552</v>
      </c>
      <c r="B989" s="83" t="str">
        <f>VLOOKUP(tabSaldoAta[[#This Row],[CÓDIGO]],tabEstimativa[#Data],2,FALSE)</f>
        <v>LUMINARIA PUBLICA, PARA POSTE, COM DRIVER INCORPORADO, VIDA UTIL MINIMO DE 50.000 HS, IRC MINIMO 70, FLUXO LUMINOSO MINIMO 10.500 LM, EFICIENCIA ENERGETICA MINIMA DE 105 LM/W, TEMPERATURA DE COR 5000 A 6500 K, POTENCIA MAXIMA 100W, ALIMENTACAO 220V/60HZ</v>
      </c>
      <c r="C989" s="82" t="s">
        <v>3451</v>
      </c>
      <c r="D989" s="80" t="s">
        <v>3452</v>
      </c>
      <c r="E989" s="81">
        <v>2020</v>
      </c>
      <c r="F989" s="78">
        <v>44238</v>
      </c>
      <c r="G989" s="264">
        <v>12</v>
      </c>
      <c r="H989" s="99">
        <v>500</v>
      </c>
      <c r="I989" s="78">
        <v>43746</v>
      </c>
      <c r="J989" s="181">
        <f>SUMIFS(tabConsumoAta[CONSUMIDO],tabConsumoAta[CÓDIGO],tabSaldoAta[[#This Row],[CÓDIGO]],tabConsumoAta[ATA],tabSaldoAta[[#This Row],[CHAVE]])</f>
        <v>450</v>
      </c>
      <c r="K989" s="181">
        <f>SUMIFS(tabAtaCessão[QUANTIDADE],tabAtaCessão[CÓDIGO],tabSaldoAta[[#This Row],[CÓDIGO]],tabAtaCessão[ATA],tabSaldoAta[[#This Row],[CHAVE]])</f>
        <v>0</v>
      </c>
      <c r="L989" s="162">
        <f>tabSaldoAta[[#This Row],[ESTIMATIVA]] - tabSaldoAta[[#This Row],[CONSUMO]] - tabSaldoAta[[#This Row],[CESSÃO]]</f>
        <v>50</v>
      </c>
      <c r="M989" s="92" t="s">
        <v>1551</v>
      </c>
      <c r="N989" s="93">
        <v>43902.328356481485</v>
      </c>
      <c r="O989" s="34" t="s">
        <v>1555</v>
      </c>
    </row>
    <row r="990" spans="1:15" ht="43.2" hidden="1" x14ac:dyDescent="0.3">
      <c r="A990" s="77">
        <v>138553</v>
      </c>
      <c r="B990" s="83" t="str">
        <f>VLOOKUP(tabSaldoAta[[#This Row],[CÓDIGO]],tabEstimativa[#Data],2,FALSE)</f>
        <v>LUMINARIA PUBLICA, PARA POSTE, COM DRIVER INCORPORADO, VIDA UTIL MINIMO DE 50.000 HS, IRC MINIMO 70, FLUXO LUMINOSO MINIMO 19.500 LM, EFICIENCIA ENERGETICA MINIMA DE 107 LM/W, TEMPERATURA DE COR 5000 A 6500 K, POTENCIA MAXIMA 181W, ALIMENTACAO 220V/60HZ</v>
      </c>
      <c r="C990" s="82" t="s">
        <v>3451</v>
      </c>
      <c r="D990" s="80" t="s">
        <v>3452</v>
      </c>
      <c r="E990" s="81">
        <v>2020</v>
      </c>
      <c r="F990" s="78">
        <v>44238</v>
      </c>
      <c r="G990" s="264">
        <v>12</v>
      </c>
      <c r="H990" s="99">
        <v>500</v>
      </c>
      <c r="I990" s="78">
        <v>43746</v>
      </c>
      <c r="J990" s="181">
        <f>SUMIFS(tabConsumoAta[CONSUMIDO],tabConsumoAta[CÓDIGO],tabSaldoAta[[#This Row],[CÓDIGO]],tabConsumoAta[ATA],tabSaldoAta[[#This Row],[CHAVE]])</f>
        <v>450</v>
      </c>
      <c r="K990" s="181">
        <f>SUMIFS(tabAtaCessão[QUANTIDADE],tabAtaCessão[CÓDIGO],tabSaldoAta[[#This Row],[CÓDIGO]],tabAtaCessão[ATA],tabSaldoAta[[#This Row],[CHAVE]])</f>
        <v>0</v>
      </c>
      <c r="L990" s="162">
        <f>tabSaldoAta[[#This Row],[ESTIMATIVA]] - tabSaldoAta[[#This Row],[CONSUMO]] - tabSaldoAta[[#This Row],[CESSÃO]]</f>
        <v>50</v>
      </c>
      <c r="M990" s="92" t="s">
        <v>1551</v>
      </c>
      <c r="N990" s="93">
        <v>43902.33321759259</v>
      </c>
      <c r="O990" s="34" t="s">
        <v>1555</v>
      </c>
    </row>
    <row r="991" spans="1:15" ht="43.2" hidden="1" x14ac:dyDescent="0.3">
      <c r="A991" s="77">
        <v>138554</v>
      </c>
      <c r="B991" s="83" t="str">
        <f>VLOOKUP(tabSaldoAta[[#This Row],[CÓDIGO]],tabEstimativa[#Data],2,FALSE)</f>
        <v>LUMINARIA HIGH BAY, COM DRIVER INCORPORADO, VIDA UTIL MIMINA DE 50.000 HS, IRC MINIMO 70%, FLUXO LUMINOSO MINIMO DE 18.000 LM, EFICIENCIA ENERGETICA MINIMA DE 100LM/W, TEMPERATURA DE COR 5000 A 6500 K, POTENCIA MAXIMA 200W, TENSAO 220V/60HZ</v>
      </c>
      <c r="C991" s="82" t="s">
        <v>3451</v>
      </c>
      <c r="D991" s="80" t="s">
        <v>3452</v>
      </c>
      <c r="E991" s="81">
        <v>2020</v>
      </c>
      <c r="F991" s="78">
        <v>44238</v>
      </c>
      <c r="G991" s="264">
        <v>12</v>
      </c>
      <c r="H991" s="99">
        <v>700</v>
      </c>
      <c r="I991" s="78">
        <v>43746</v>
      </c>
      <c r="J991" s="181">
        <f>SUMIFS(tabConsumoAta[CONSUMIDO],tabConsumoAta[CÓDIGO],tabSaldoAta[[#This Row],[CÓDIGO]],tabConsumoAta[ATA],tabSaldoAta[[#This Row],[CHAVE]])</f>
        <v>550</v>
      </c>
      <c r="K991" s="181">
        <f>SUMIFS(tabAtaCessão[QUANTIDADE],tabAtaCessão[CÓDIGO],tabSaldoAta[[#This Row],[CÓDIGO]],tabAtaCessão[ATA],tabSaldoAta[[#This Row],[CHAVE]])</f>
        <v>0</v>
      </c>
      <c r="L991" s="162">
        <f>tabSaldoAta[[#This Row],[ESTIMATIVA]] - tabSaldoAta[[#This Row],[CONSUMO]] - tabSaldoAta[[#This Row],[CESSÃO]]</f>
        <v>150</v>
      </c>
      <c r="M991" s="92" t="s">
        <v>1551</v>
      </c>
      <c r="N991" s="93">
        <v>43902.3280787037</v>
      </c>
      <c r="O991" s="34" t="s">
        <v>1555</v>
      </c>
    </row>
    <row r="992" spans="1:15" ht="43.2" hidden="1" x14ac:dyDescent="0.3">
      <c r="A992" s="77">
        <v>140030</v>
      </c>
      <c r="B992" s="83" t="str">
        <f>VLOOKUP(tabSaldoAta[[#This Row],[CÓDIGO]],tabEstimativa[#Data],2,FALSE)</f>
        <v>CABO (FLEXIVEL), ENCORDOAMENTO CLASSE 5, SECAO 2,5 MM²  COR VERDE, ISOLACAO NAO HALOGENADO 70ºC, 450/750 V  ANTI-CHAMA, CONFORME NBR VIGENTE E CERTIFICACAO COMPULSORIA INMETRO. ROLO COM 100 METROS.CARACTERISTICAS E NORMA TECNICA LITOGRAFADAS NO MATERIAL.</v>
      </c>
      <c r="C992" s="82" t="s">
        <v>4072</v>
      </c>
      <c r="D992" s="80" t="s">
        <v>4233</v>
      </c>
      <c r="E992" s="81">
        <v>2021</v>
      </c>
      <c r="F992" s="78">
        <v>44259</v>
      </c>
      <c r="G992" s="264">
        <v>12</v>
      </c>
      <c r="H992" s="99">
        <v>200</v>
      </c>
      <c r="I992" s="78"/>
      <c r="J992" s="181">
        <f>SUMIFS(tabConsumoAta[CONSUMIDO],tabConsumoAta[CÓDIGO],tabSaldoAta[[#This Row],[CÓDIGO]],tabConsumoAta[ATA],tabSaldoAta[[#This Row],[CHAVE]])</f>
        <v>100</v>
      </c>
      <c r="K992" s="181">
        <f>SUMIFS(tabAtaCessão[QUANTIDADE],tabAtaCessão[CÓDIGO],tabSaldoAta[[#This Row],[CÓDIGO]],tabAtaCessão[ATA],tabSaldoAta[[#This Row],[CHAVE]])</f>
        <v>0</v>
      </c>
      <c r="L992" s="162">
        <f>tabSaldoAta[[#This Row],[ESTIMATIVA]] - tabSaldoAta[[#This Row],[CONSUMO]] - tabSaldoAta[[#This Row],[CESSÃO]]</f>
        <v>100</v>
      </c>
      <c r="M992" s="92" t="s">
        <v>2063</v>
      </c>
      <c r="N992" s="93">
        <v>44392.369131944448</v>
      </c>
      <c r="O992" s="34" t="str">
        <f t="shared" ref="O992:O1023" si="4">"*"</f>
        <v>*</v>
      </c>
    </row>
    <row r="993" spans="1:15" ht="43.2" hidden="1" x14ac:dyDescent="0.3">
      <c r="A993" s="77">
        <v>140032</v>
      </c>
      <c r="B993" s="83" t="str">
        <f>VLOOKUP(tabSaldoAta[[#This Row],[CÓDIGO]],tabEstimativa[#Data],2,FALSE)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C993" s="82" t="s">
        <v>4072</v>
      </c>
      <c r="D993" s="80" t="s">
        <v>4233</v>
      </c>
      <c r="E993" s="81">
        <v>2021</v>
      </c>
      <c r="F993" s="78"/>
      <c r="G993" s="264">
        <v>12</v>
      </c>
      <c r="H993" s="99">
        <v>600</v>
      </c>
      <c r="I993" s="78"/>
      <c r="J993" s="181">
        <f>SUMIFS(tabConsumoAta[CONSUMIDO],tabConsumoAta[CÓDIGO],tabSaldoAta[[#This Row],[CÓDIGO]],tabConsumoAta[ATA],tabSaldoAta[[#This Row],[CHAVE]])</f>
        <v>400</v>
      </c>
      <c r="K993" s="181">
        <f>SUMIFS(tabAtaCessão[QUANTIDADE],tabAtaCessão[CÓDIGO],tabSaldoAta[[#This Row],[CÓDIGO]],tabAtaCessão[ATA],tabSaldoAta[[#This Row],[CHAVE]])</f>
        <v>50</v>
      </c>
      <c r="L993" s="162">
        <f>tabSaldoAta[[#This Row],[ESTIMATIVA]] - tabSaldoAta[[#This Row],[CONSUMO]] - tabSaldoAta[[#This Row],[CESSÃO]]</f>
        <v>150</v>
      </c>
      <c r="M993" s="92" t="s">
        <v>2063</v>
      </c>
      <c r="N993" s="93">
        <v>44392.367361111108</v>
      </c>
      <c r="O993" s="34" t="str">
        <f t="shared" si="4"/>
        <v>*</v>
      </c>
    </row>
    <row r="994" spans="1:15" ht="43.2" hidden="1" x14ac:dyDescent="0.3">
      <c r="A994" s="77">
        <v>140033</v>
      </c>
      <c r="B994" s="83" t="str">
        <f>VLOOKUP(tabSaldoAta[[#This Row],[CÓDIGO]],tabEstimativa[#Data],2,FALSE)</f>
        <v>CABO (FLEXIVEL), ENCORDOAMENTO CLASSE 5, SECAO 4,00 MM²  COR PRETA, ISOLACAO NAO HALOGENADO 70ºC, 450/750 V  ANTI-CHAMA, CONFORME NBR VIGENTE E CERTIFICACAO COMPULSORIA INMETRO. ROLO COM 100 METROS.CARACTERISTICAS E NORMA TECNICA LITOGRAFADAS NO MATERIAL.</v>
      </c>
      <c r="C994" s="82" t="s">
        <v>4072</v>
      </c>
      <c r="D994" s="80" t="s">
        <v>4233</v>
      </c>
      <c r="E994" s="81">
        <v>2021</v>
      </c>
      <c r="F994" s="78">
        <v>44624</v>
      </c>
      <c r="G994" s="264">
        <v>12</v>
      </c>
      <c r="H994" s="99">
        <v>400</v>
      </c>
      <c r="I994" s="78"/>
      <c r="J994" s="181">
        <f>SUMIFS(tabConsumoAta[CONSUMIDO],tabConsumoAta[CÓDIGO],tabSaldoAta[[#This Row],[CÓDIGO]],tabConsumoAta[ATA],tabSaldoAta[[#This Row],[CHAVE]])</f>
        <v>400</v>
      </c>
      <c r="K994" s="181">
        <f>SUMIFS(tabAtaCessão[QUANTIDADE],tabAtaCessão[CÓDIGO],tabSaldoAta[[#This Row],[CÓDIGO]],tabAtaCessão[ATA],tabSaldoAta[[#This Row],[CHAVE]])</f>
        <v>0</v>
      </c>
      <c r="L994" s="162">
        <f>tabSaldoAta[[#This Row],[ESTIMATIVA]] - tabSaldoAta[[#This Row],[CONSUMO]] - tabSaldoAta[[#This Row],[CESSÃO]]</f>
        <v>0</v>
      </c>
      <c r="M994" s="92" t="s">
        <v>2063</v>
      </c>
      <c r="N994" s="93">
        <v>44392.370625000003</v>
      </c>
      <c r="O994" s="34" t="str">
        <f t="shared" si="4"/>
        <v>*</v>
      </c>
    </row>
    <row r="995" spans="1:15" ht="43.2" hidden="1" x14ac:dyDescent="0.3">
      <c r="A995" s="77">
        <v>140035</v>
      </c>
      <c r="B995" s="83" t="str">
        <f>VLOOKUP(tabSaldoAta[[#This Row],[CÓDIGO]],tabEstimativa[#Data],2,FALSE)</f>
        <v>CABO (FLEXIVEL), ENCORDOAMENTO CLASSE 5, SECAO 4,00 MM²  COR VERDE, ISOLACAO NAO HALOGENADO 70ºC, 450/750 V  ANTI-CHAMA, CONFORME NBR VIGENTE E CERTIFICACAO COMPULSORIA INMETRO. ROLO COM 100 METROS.CARACTERISTICAS E NORMA TECNICA LITOGRAFADAS NO MATERIAL.</v>
      </c>
      <c r="C995" s="82" t="s">
        <v>4072</v>
      </c>
      <c r="D995" s="80" t="s">
        <v>4233</v>
      </c>
      <c r="E995" s="81">
        <v>2021</v>
      </c>
      <c r="F995" s="78">
        <v>44624</v>
      </c>
      <c r="G995" s="264">
        <v>12</v>
      </c>
      <c r="H995" s="99">
        <v>101</v>
      </c>
      <c r="I995" s="78"/>
      <c r="J995" s="181">
        <f>SUMIFS(tabConsumoAta[CONSUMIDO],tabConsumoAta[CÓDIGO],tabSaldoAta[[#This Row],[CÓDIGO]],tabConsumoAta[ATA],tabSaldoAta[[#This Row],[CHAVE]])</f>
        <v>50</v>
      </c>
      <c r="K995" s="181">
        <f>SUMIFS(tabAtaCessão[QUANTIDADE],tabAtaCessão[CÓDIGO],tabSaldoAta[[#This Row],[CÓDIGO]],tabAtaCessão[ATA],tabSaldoAta[[#This Row],[CHAVE]])</f>
        <v>0</v>
      </c>
      <c r="L995" s="162">
        <f>tabSaldoAta[[#This Row],[ESTIMATIVA]] - tabSaldoAta[[#This Row],[CONSUMO]] - tabSaldoAta[[#This Row],[CESSÃO]]</f>
        <v>51</v>
      </c>
      <c r="M995" s="92" t="s">
        <v>2063</v>
      </c>
      <c r="N995" s="93">
        <v>44392.376817129632</v>
      </c>
      <c r="O995" s="34" t="str">
        <f t="shared" si="4"/>
        <v>*</v>
      </c>
    </row>
    <row r="996" spans="1:15" ht="43.2" hidden="1" x14ac:dyDescent="0.3">
      <c r="A996" s="77">
        <v>140036</v>
      </c>
      <c r="B996" s="83" t="str">
        <f>VLOOKUP(tabSaldoAta[[#This Row],[CÓDIGO]],tabEstimativa[#Data],2,FALSE)</f>
        <v>CABO (FLEXIVEL), ENCORDOAMENTO CLASSE 5, SECAO 6,00 MM²  COR PRETA, ISOLACAO NAO HALOGENADO 70ºC, 450/750 V  ANTI-CHAMA, CONFORME NBR VIGENTE E CERTIFICACAO COMPULSORIA INMETRO. ROLO COM 100 METROS.CARACTERISTICAS E NORMA TECNICA LITOGRAFADAS NO MATERIAL.</v>
      </c>
      <c r="C996" s="82" t="s">
        <v>4072</v>
      </c>
      <c r="D996" s="80" t="s">
        <v>4233</v>
      </c>
      <c r="E996" s="81">
        <v>2021</v>
      </c>
      <c r="F996" s="78">
        <v>44624</v>
      </c>
      <c r="G996" s="264">
        <v>12</v>
      </c>
      <c r="H996" s="99">
        <v>360</v>
      </c>
      <c r="I996" s="78"/>
      <c r="J996" s="181">
        <f>SUMIFS(tabConsumoAta[CONSUMIDO],tabConsumoAta[CÓDIGO],tabSaldoAta[[#This Row],[CÓDIGO]],tabConsumoAta[ATA],tabSaldoAta[[#This Row],[CHAVE]])</f>
        <v>50</v>
      </c>
      <c r="K996" s="181">
        <f>SUMIFS(tabAtaCessão[QUANTIDADE],tabAtaCessão[CÓDIGO],tabSaldoAta[[#This Row],[CÓDIGO]],tabAtaCessão[ATA],tabSaldoAta[[#This Row],[CHAVE]])</f>
        <v>0</v>
      </c>
      <c r="L996" s="162">
        <f>tabSaldoAta[[#This Row],[ESTIMATIVA]] - tabSaldoAta[[#This Row],[CONSUMO]] - tabSaldoAta[[#This Row],[CESSÃO]]</f>
        <v>310</v>
      </c>
      <c r="M996" s="92" t="s">
        <v>2063</v>
      </c>
      <c r="N996" s="93">
        <v>44392.385625000003</v>
      </c>
      <c r="O996" s="34" t="str">
        <f t="shared" si="4"/>
        <v>*</v>
      </c>
    </row>
    <row r="997" spans="1:15" ht="43.2" hidden="1" x14ac:dyDescent="0.3">
      <c r="A997" s="77">
        <v>140038</v>
      </c>
      <c r="B997" s="83" t="str">
        <f>VLOOKUP(tabSaldoAta[[#This Row],[CÓDIGO]],tabEstimativa[#Data],2,FALSE)</f>
        <v>CABO (FLEXIVEL), ENCORDOAMENTO CLASSE 5, SECAO 6,00 MM²  COR VERDE, ISOLACAO NAO HALOGENADO 70ºC, 450/750 V  ANTI-CHAMA, CONFORME NBR VIGENTE E CERTIFICACAO COMPULSORIA INMETRO. ROLO COM 100 METROS.CARACTERISTICAS E NORMA TECNICA LITOGRAFADAS NO MATERIAL.</v>
      </c>
      <c r="C997" s="82" t="s">
        <v>4072</v>
      </c>
      <c r="D997" s="80" t="s">
        <v>4233</v>
      </c>
      <c r="E997" s="81">
        <v>2021</v>
      </c>
      <c r="F997" s="78">
        <v>44624</v>
      </c>
      <c r="G997" s="264">
        <v>12</v>
      </c>
      <c r="H997" s="99">
        <v>200</v>
      </c>
      <c r="I997" s="78"/>
      <c r="J997" s="181">
        <f>SUMIFS(tabConsumoAta[CONSUMIDO],tabConsumoAta[CÓDIGO],tabSaldoAta[[#This Row],[CÓDIGO]],tabConsumoAta[ATA],tabSaldoAta[[#This Row],[CHAVE]])</f>
        <v>50</v>
      </c>
      <c r="K997" s="181">
        <f>SUMIFS(tabAtaCessão[QUANTIDADE],tabAtaCessão[CÓDIGO],tabSaldoAta[[#This Row],[CÓDIGO]],tabAtaCessão[ATA],tabSaldoAta[[#This Row],[CHAVE]])</f>
        <v>0</v>
      </c>
      <c r="L997" s="162">
        <f>tabSaldoAta[[#This Row],[ESTIMATIVA]] - tabSaldoAta[[#This Row],[CONSUMO]] - tabSaldoAta[[#This Row],[CESSÃO]]</f>
        <v>150</v>
      </c>
      <c r="M997" s="92" t="s">
        <v>2063</v>
      </c>
      <c r="N997" s="93">
        <v>44392.386504629627</v>
      </c>
      <c r="O997" s="34" t="str">
        <f t="shared" si="4"/>
        <v>*</v>
      </c>
    </row>
    <row r="998" spans="1:15" hidden="1" x14ac:dyDescent="0.3">
      <c r="A998" s="77">
        <v>14737</v>
      </c>
      <c r="B998" s="83" t="str">
        <f>VLOOKUP(tabSaldoAta[[#This Row],[CÓDIGO]],tabEstimativa[#Data],2,FALSE)</f>
        <v>TINTA ACRILICA P/ DEMARCACAO DE SOLO - BALDE C/ 18 L - PRETA - PADRAO DER 3.09</v>
      </c>
      <c r="C998" s="82" t="s">
        <v>3766</v>
      </c>
      <c r="D998" s="80" t="s">
        <v>4241</v>
      </c>
      <c r="E998" s="81">
        <v>2021</v>
      </c>
      <c r="F998" s="78">
        <v>44406</v>
      </c>
      <c r="G998" s="264">
        <v>12</v>
      </c>
      <c r="H998" s="99">
        <v>10</v>
      </c>
      <c r="I998" s="78">
        <v>43900</v>
      </c>
      <c r="J998" s="181">
        <f>SUMIFS(tabConsumoAta[CONSUMIDO],tabConsumoAta[CÓDIGO],tabSaldoAta[[#This Row],[CÓDIGO]],tabConsumoAta[ATA],tabSaldoAta[[#This Row],[CHAVE]])</f>
        <v>11</v>
      </c>
      <c r="K998" s="181">
        <f>SUMIFS(tabAtaCessão[QUANTIDADE],tabAtaCessão[CÓDIGO],tabSaldoAta[[#This Row],[CÓDIGO]],tabAtaCessão[ATA],tabSaldoAta[[#This Row],[CHAVE]])</f>
        <v>0</v>
      </c>
      <c r="L998" s="162">
        <f>tabSaldoAta[[#This Row],[ESTIMATIVA]] - tabSaldoAta[[#This Row],[CONSUMO]] - tabSaldoAta[[#This Row],[CESSÃO]]</f>
        <v>-1</v>
      </c>
      <c r="M998" s="92" t="s">
        <v>2063</v>
      </c>
      <c r="N998" s="93">
        <v>44392.688587962963</v>
      </c>
      <c r="O998" s="34" t="str">
        <f t="shared" si="4"/>
        <v>*</v>
      </c>
    </row>
    <row r="999" spans="1:15" hidden="1" x14ac:dyDescent="0.3">
      <c r="A999" s="77">
        <v>20760</v>
      </c>
      <c r="B999" s="83" t="str">
        <f>VLOOKUP(tabSaldoAta[[#This Row],[CÓDIGO]],tabEstimativa[#Data],2,FALSE)</f>
        <v>TINTA ACRILICA P/ DEMARCACAO DE SOLO - BALDE C/ 18 LITROS - BRANCA - PADRAO DER 3.09</v>
      </c>
      <c r="C999" s="82" t="s">
        <v>3766</v>
      </c>
      <c r="D999" s="80" t="s">
        <v>4241</v>
      </c>
      <c r="E999" s="81">
        <v>2020</v>
      </c>
      <c r="F999" s="78">
        <v>44406</v>
      </c>
      <c r="G999" s="264">
        <v>12</v>
      </c>
      <c r="H999" s="99">
        <v>150</v>
      </c>
      <c r="I999" s="78">
        <v>43900</v>
      </c>
      <c r="J999" s="181">
        <f>SUMIFS(tabConsumoAta[CONSUMIDO],tabConsumoAta[CÓDIGO],tabSaldoAta[[#This Row],[CÓDIGO]],tabConsumoAta[ATA],tabSaldoAta[[#This Row],[CHAVE]])</f>
        <v>80</v>
      </c>
      <c r="K999" s="181">
        <f>SUMIFS(tabAtaCessão[QUANTIDADE],tabAtaCessão[CÓDIGO],tabSaldoAta[[#This Row],[CÓDIGO]],tabAtaCessão[ATA],tabSaldoAta[[#This Row],[CHAVE]])</f>
        <v>0</v>
      </c>
      <c r="L999" s="162">
        <f>tabSaldoAta[[#This Row],[ESTIMATIVA]] - tabSaldoAta[[#This Row],[CONSUMO]] - tabSaldoAta[[#This Row],[CESSÃO]]</f>
        <v>70</v>
      </c>
      <c r="M999" s="92" t="s">
        <v>2063</v>
      </c>
      <c r="N999" s="93">
        <v>44392.688587962963</v>
      </c>
      <c r="O999" s="34" t="str">
        <f t="shared" si="4"/>
        <v>*</v>
      </c>
    </row>
    <row r="1000" spans="1:15" hidden="1" x14ac:dyDescent="0.3">
      <c r="A1000" s="77">
        <v>69229</v>
      </c>
      <c r="B1000" s="83" t="str">
        <f>VLOOKUP(tabSaldoAta[[#This Row],[CÓDIGO]],tabEstimativa[#Data],2,FALSE)</f>
        <v>TINTA ACRILICA P/ DEMARCACAO DE SOLO - BALDE C/ 18 LITROS - AZUL - PADRAO DER 3.09</v>
      </c>
      <c r="C1000" s="82" t="s">
        <v>3766</v>
      </c>
      <c r="D1000" s="80" t="s">
        <v>4241</v>
      </c>
      <c r="E1000" s="81">
        <v>2020</v>
      </c>
      <c r="F1000" s="78">
        <v>44406</v>
      </c>
      <c r="G1000" s="264">
        <v>12</v>
      </c>
      <c r="H1000" s="99">
        <v>150</v>
      </c>
      <c r="I1000" s="78">
        <v>43900</v>
      </c>
      <c r="J1000" s="181">
        <f>SUMIFS(tabConsumoAta[CONSUMIDO],tabConsumoAta[CÓDIGO],tabSaldoAta[[#This Row],[CÓDIGO]],tabConsumoAta[ATA],tabSaldoAta[[#This Row],[CHAVE]])</f>
        <v>80</v>
      </c>
      <c r="K1000" s="181">
        <f>SUMIFS(tabAtaCessão[QUANTIDADE],tabAtaCessão[CÓDIGO],tabSaldoAta[[#This Row],[CÓDIGO]],tabAtaCessão[ATA],tabSaldoAta[[#This Row],[CHAVE]])</f>
        <v>0</v>
      </c>
      <c r="L1000" s="162">
        <f>tabSaldoAta[[#This Row],[ESTIMATIVA]] - tabSaldoAta[[#This Row],[CONSUMO]] - tabSaldoAta[[#This Row],[CESSÃO]]</f>
        <v>70</v>
      </c>
      <c r="M1000" s="92" t="s">
        <v>2063</v>
      </c>
      <c r="N1000" s="93">
        <v>44392.688587962963</v>
      </c>
      <c r="O1000" s="34" t="str">
        <f t="shared" si="4"/>
        <v>*</v>
      </c>
    </row>
    <row r="1001" spans="1:15" hidden="1" x14ac:dyDescent="0.3">
      <c r="A1001" s="77">
        <v>87586</v>
      </c>
      <c r="B1001" s="83" t="str">
        <f>VLOOKUP(tabSaldoAta[[#This Row],[CÓDIGO]],tabEstimativa[#Data],2,FALSE)</f>
        <v>TINTA ACRILICA P/ DEMARCACAO DE SOLO - BALDE C/ 18 L - VERMELHA - PADRAO DER 3.09</v>
      </c>
      <c r="C1001" s="82" t="s">
        <v>3766</v>
      </c>
      <c r="D1001" s="80" t="s">
        <v>4241</v>
      </c>
      <c r="E1001" s="81">
        <v>2020</v>
      </c>
      <c r="F1001" s="78">
        <v>43900</v>
      </c>
      <c r="G1001" s="264">
        <v>12</v>
      </c>
      <c r="H1001" s="99">
        <v>10</v>
      </c>
      <c r="I1001" s="78">
        <v>43900</v>
      </c>
      <c r="J1001" s="181">
        <f>SUMIFS(tabConsumoAta[CONSUMIDO],tabConsumoAta[CÓDIGO],tabSaldoAta[[#This Row],[CÓDIGO]],tabConsumoAta[ATA],tabSaldoAta[[#This Row],[CHAVE]])</f>
        <v>6</v>
      </c>
      <c r="K1001" s="181">
        <f>SUMIFS(tabAtaCessão[QUANTIDADE],tabAtaCessão[CÓDIGO],tabSaldoAta[[#This Row],[CÓDIGO]],tabAtaCessão[ATA],tabSaldoAta[[#This Row],[CHAVE]])</f>
        <v>0</v>
      </c>
      <c r="L1001" s="162">
        <f>tabSaldoAta[[#This Row],[ESTIMATIVA]] - tabSaldoAta[[#This Row],[CONSUMO]] - tabSaldoAta[[#This Row],[CESSÃO]]</f>
        <v>4</v>
      </c>
      <c r="M1001" s="92" t="s">
        <v>2063</v>
      </c>
      <c r="N1001" s="93">
        <v>44392.688587962963</v>
      </c>
      <c r="O1001" s="34" t="str">
        <f t="shared" si="4"/>
        <v>*</v>
      </c>
    </row>
    <row r="1002" spans="1:15" hidden="1" x14ac:dyDescent="0.3">
      <c r="A1002" s="77">
        <v>20763</v>
      </c>
      <c r="B1002" s="83" t="str">
        <f>VLOOKUP(tabSaldoAta[[#This Row],[CÓDIGO]],tabEstimativa[#Data],2,FALSE)</f>
        <v>TINTA ACRILICA P/ DEMARCACAO DO SOLO - BALDE COM 18 LITROS - AMARELA - PADRAO DER 3.09</v>
      </c>
      <c r="C1002" s="82" t="s">
        <v>3766</v>
      </c>
      <c r="D1002" s="80" t="s">
        <v>4241</v>
      </c>
      <c r="E1002" s="81">
        <v>2020</v>
      </c>
      <c r="F1002" s="78">
        <v>44406</v>
      </c>
      <c r="G1002" s="264">
        <v>12</v>
      </c>
      <c r="H1002" s="99">
        <v>50</v>
      </c>
      <c r="I1002" s="78">
        <v>43900</v>
      </c>
      <c r="J1002" s="181">
        <f>SUMIFS(tabConsumoAta[CONSUMIDO],tabConsumoAta[CÓDIGO],tabSaldoAta[[#This Row],[CÓDIGO]],tabConsumoAta[ATA],tabSaldoAta[[#This Row],[CHAVE]])</f>
        <v>45</v>
      </c>
      <c r="K1002" s="181">
        <f>SUMIFS(tabAtaCessão[QUANTIDADE],tabAtaCessão[CÓDIGO],tabSaldoAta[[#This Row],[CÓDIGO]],tabAtaCessão[ATA],tabSaldoAta[[#This Row],[CHAVE]])</f>
        <v>0</v>
      </c>
      <c r="L1002" s="162">
        <f>tabSaldoAta[[#This Row],[ESTIMATIVA]] - tabSaldoAta[[#This Row],[CONSUMO]] - tabSaldoAta[[#This Row],[CESSÃO]]</f>
        <v>5</v>
      </c>
      <c r="M1002" s="92" t="s">
        <v>2063</v>
      </c>
      <c r="N1002" s="93">
        <v>44392.688587962963</v>
      </c>
      <c r="O1002" s="34" t="str">
        <f t="shared" si="4"/>
        <v>*</v>
      </c>
    </row>
    <row r="1003" spans="1:15" hidden="1" x14ac:dyDescent="0.3">
      <c r="A1003" s="77">
        <v>23778</v>
      </c>
      <c r="B1003" s="83" t="str">
        <f>VLOOKUP(tabSaldoAta[[#This Row],[CÓDIGO]],tabEstimativa[#Data],2,FALSE)</f>
        <v>SOLVENTE P/ TINTA DE DEMARCACAO VIARIA -BALDE C/ 18 LITROS - TIPO DER 3.09</v>
      </c>
      <c r="C1003" s="82" t="s">
        <v>3766</v>
      </c>
      <c r="D1003" s="80" t="s">
        <v>4241</v>
      </c>
      <c r="E1003" s="81">
        <v>2020</v>
      </c>
      <c r="F1003" s="78">
        <v>44406</v>
      </c>
      <c r="G1003" s="264">
        <v>12</v>
      </c>
      <c r="H1003" s="99">
        <v>200</v>
      </c>
      <c r="I1003" s="78">
        <v>43900</v>
      </c>
      <c r="J1003" s="181">
        <f>SUMIFS(tabConsumoAta[CONSUMIDO],tabConsumoAta[CÓDIGO],tabSaldoAta[[#This Row],[CÓDIGO]],tabConsumoAta[ATA],tabSaldoAta[[#This Row],[CHAVE]])</f>
        <v>180</v>
      </c>
      <c r="K1003" s="181">
        <f>SUMIFS(tabAtaCessão[QUANTIDADE],tabAtaCessão[CÓDIGO],tabSaldoAta[[#This Row],[CÓDIGO]],tabAtaCessão[ATA],tabSaldoAta[[#This Row],[CHAVE]])</f>
        <v>0</v>
      </c>
      <c r="L1003" s="162">
        <f>tabSaldoAta[[#This Row],[ESTIMATIVA]] - tabSaldoAta[[#This Row],[CONSUMO]] - tabSaldoAta[[#This Row],[CESSÃO]]</f>
        <v>20</v>
      </c>
      <c r="M1003" s="92" t="s">
        <v>2063</v>
      </c>
      <c r="N1003" s="93">
        <v>44392.688587962963</v>
      </c>
      <c r="O1003" s="34" t="str">
        <f t="shared" si="4"/>
        <v>*</v>
      </c>
    </row>
    <row r="1004" spans="1:15" ht="115.2" hidden="1" x14ac:dyDescent="0.3">
      <c r="A1004" s="77">
        <v>114430</v>
      </c>
      <c r="B1004" s="83" t="str">
        <f>VLOOKUP(tabSaldoAta[[#This Row],[CÓDIGO]],tabEstimativa[#Data],2,FALSE)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1004" s="82" t="s">
        <v>3976</v>
      </c>
      <c r="D1004" s="80" t="s">
        <v>4242</v>
      </c>
      <c r="E1004" s="81">
        <v>2020</v>
      </c>
      <c r="F1004" s="78">
        <v>44407</v>
      </c>
      <c r="G1004" s="264">
        <v>12</v>
      </c>
      <c r="H1004" s="99">
        <v>300</v>
      </c>
      <c r="I1004" s="78">
        <v>43895</v>
      </c>
      <c r="J1004" s="181">
        <f>SUMIFS(tabConsumoAta[CONSUMIDO],tabConsumoAta[CÓDIGO],tabSaldoAta[[#This Row],[CÓDIGO]],tabConsumoAta[ATA],tabSaldoAta[[#This Row],[CHAVE]])</f>
        <v>190</v>
      </c>
      <c r="K1004" s="181">
        <f>SUMIFS(tabAtaCessão[QUANTIDADE],tabAtaCessão[CÓDIGO],tabSaldoAta[[#This Row],[CÓDIGO]],tabAtaCessão[ATA],tabSaldoAta[[#This Row],[CHAVE]])</f>
        <v>0</v>
      </c>
      <c r="L1004" s="162">
        <f>tabSaldoAta[[#This Row],[ESTIMATIVA]] - tabSaldoAta[[#This Row],[CONSUMO]] - tabSaldoAta[[#This Row],[CESSÃO]]</f>
        <v>110</v>
      </c>
      <c r="M1004" s="92" t="s">
        <v>2063</v>
      </c>
      <c r="N1004" s="93">
        <v>44392.688587962963</v>
      </c>
      <c r="O1004" s="34" t="str">
        <f t="shared" si="4"/>
        <v>*</v>
      </c>
    </row>
    <row r="1005" spans="1:15" ht="28.8" hidden="1" x14ac:dyDescent="0.3">
      <c r="A1005" s="77">
        <v>9413</v>
      </c>
      <c r="B1005" s="83" t="str">
        <f>VLOOKUP(tabSaldoAta[[#This Row],[CÓDIGO]],tabEstimativa[#Data],2,FALSE)</f>
        <v>SACO PLÁSTICO PARA LIXO  CAPACIDADE 100 LITROS, COR PRETA - 75 X 105 CM X 0,14 MM OU 140 MICRAS DE ESPESSURA (0,07 MM POR PAREDE). PODENDO VARIAR +/- 0,02 MM POR PAREDE.</v>
      </c>
      <c r="C1005" s="82" t="s">
        <v>3911</v>
      </c>
      <c r="D1005" s="80" t="s">
        <v>4243</v>
      </c>
      <c r="E1005" s="81">
        <v>2020</v>
      </c>
      <c r="F1005" s="78">
        <v>44410</v>
      </c>
      <c r="G1005" s="264">
        <v>12</v>
      </c>
      <c r="H1005" s="99">
        <v>20000</v>
      </c>
      <c r="I1005" s="78">
        <v>44045</v>
      </c>
      <c r="J1005" s="181">
        <f>SUMIFS(tabConsumoAta[CONSUMIDO],tabConsumoAta[CÓDIGO],tabSaldoAta[[#This Row],[CÓDIGO]],tabConsumoAta[ATA],tabSaldoAta[[#This Row],[CHAVE]])</f>
        <v>6000</v>
      </c>
      <c r="K1005" s="181">
        <f>SUMIFS(tabAtaCessão[QUANTIDADE],tabAtaCessão[CÓDIGO],tabSaldoAta[[#This Row],[CÓDIGO]],tabAtaCessão[ATA],tabSaldoAta[[#This Row],[CHAVE]])</f>
        <v>0</v>
      </c>
      <c r="L1005" s="162">
        <f>tabSaldoAta[[#This Row],[ESTIMATIVA]] - tabSaldoAta[[#This Row],[CONSUMO]] - tabSaldoAta[[#This Row],[CESSÃO]]</f>
        <v>14000</v>
      </c>
      <c r="M1005" s="92" t="s">
        <v>2063</v>
      </c>
      <c r="N1005" s="93">
        <v>44392.688587962963</v>
      </c>
      <c r="O1005" s="34" t="str">
        <f t="shared" si="4"/>
        <v>*</v>
      </c>
    </row>
    <row r="1006" spans="1:15" hidden="1" x14ac:dyDescent="0.3">
      <c r="A1006" s="77">
        <v>123146</v>
      </c>
      <c r="B1006" s="83" t="str">
        <f>VLOOKUP(tabSaldoAta[[#This Row],[CÓDIGO]],tabEstimativa[#Data],2,FALSE)</f>
        <v>CIMENTO COLANTE - SACO COM 20 KG (PARA USO INTERNO E EXTERNO)</v>
      </c>
      <c r="C1006" s="82" t="s">
        <v>3751</v>
      </c>
      <c r="D1006" s="80" t="s">
        <v>4244</v>
      </c>
      <c r="E1006" s="81">
        <v>2020</v>
      </c>
      <c r="F1006" s="78">
        <v>44418</v>
      </c>
      <c r="G1006" s="264">
        <v>12</v>
      </c>
      <c r="H1006" s="99">
        <v>6000</v>
      </c>
      <c r="I1006" s="78">
        <v>43875</v>
      </c>
      <c r="J1006" s="181">
        <f>SUMIFS(tabConsumoAta[CONSUMIDO],tabConsumoAta[CÓDIGO],tabSaldoAta[[#This Row],[CÓDIGO]],tabConsumoAta[ATA],tabSaldoAta[[#This Row],[CHAVE]])</f>
        <v>3250</v>
      </c>
      <c r="K1006" s="181">
        <f>SUMIFS(tabAtaCessão[QUANTIDADE],tabAtaCessão[CÓDIGO],tabSaldoAta[[#This Row],[CÓDIGO]],tabAtaCessão[ATA],tabSaldoAta[[#This Row],[CHAVE]])</f>
        <v>0</v>
      </c>
      <c r="L1006" s="162">
        <f>tabSaldoAta[[#This Row],[ESTIMATIVA]] - tabSaldoAta[[#This Row],[CONSUMO]] - tabSaldoAta[[#This Row],[CESSÃO]]</f>
        <v>2750</v>
      </c>
      <c r="M1006" s="92" t="s">
        <v>2063</v>
      </c>
      <c r="N1006" s="93">
        <v>44392.688587962963</v>
      </c>
      <c r="O1006" s="34" t="str">
        <f t="shared" si="4"/>
        <v>*</v>
      </c>
    </row>
    <row r="1007" spans="1:15" hidden="1" x14ac:dyDescent="0.3">
      <c r="A1007" s="77">
        <v>52946</v>
      </c>
      <c r="B1007" s="83" t="str">
        <f>VLOOKUP(tabSaldoAta[[#This Row],[CÓDIGO]],tabEstimativa[#Data],2,FALSE)</f>
        <v>CAIXILHO DE FERRO PERFILADO, BASCULANTE - MEDIDAS: 0,80 X 0,60M</v>
      </c>
      <c r="C1007" s="82" t="s">
        <v>3751</v>
      </c>
      <c r="D1007" s="80" t="s">
        <v>4244</v>
      </c>
      <c r="E1007" s="81">
        <v>2020</v>
      </c>
      <c r="F1007" s="78">
        <v>44418</v>
      </c>
      <c r="G1007" s="264">
        <v>12</v>
      </c>
      <c r="H1007" s="99">
        <v>40</v>
      </c>
      <c r="I1007" s="78">
        <v>43875</v>
      </c>
      <c r="J1007" s="181">
        <f>SUMIFS(tabConsumoAta[CONSUMIDO],tabConsumoAta[CÓDIGO],tabSaldoAta[[#This Row],[CÓDIGO]],tabConsumoAta[ATA],tabSaldoAta[[#This Row],[CHAVE]])</f>
        <v>0</v>
      </c>
      <c r="K1007" s="181">
        <f>SUMIFS(tabAtaCessão[QUANTIDADE],tabAtaCessão[CÓDIGO],tabSaldoAta[[#This Row],[CÓDIGO]],tabAtaCessão[ATA],tabSaldoAta[[#This Row],[CHAVE]])</f>
        <v>0</v>
      </c>
      <c r="L1007" s="162">
        <f>tabSaldoAta[[#This Row],[ESTIMATIVA]] - tabSaldoAta[[#This Row],[CONSUMO]] - tabSaldoAta[[#This Row],[CESSÃO]]</f>
        <v>40</v>
      </c>
      <c r="M1007" s="92" t="s">
        <v>2063</v>
      </c>
      <c r="N1007" s="93">
        <v>44392.688587962963</v>
      </c>
      <c r="O1007" s="34" t="str">
        <f t="shared" si="4"/>
        <v>*</v>
      </c>
    </row>
    <row r="1008" spans="1:15" ht="57.6" hidden="1" x14ac:dyDescent="0.3">
      <c r="A1008" s="77">
        <v>123131</v>
      </c>
      <c r="B1008" s="83" t="str">
        <f>VLOOKUP(tabSaldoAta[[#This Row],[CÓDIGO]],tabEstimativa[#Data],2,FALSE)</f>
        <v>PERFIL GUIA SUPERIOR 0,50 M DE ALTURA X 0,50 M DE LARGURA DE CIMA X 0,25 M DE LARGURA DE BAIXO X 0,8 DE BERAL, CHAPA 16 - BARRA COM 3 METROS
ESPESSURA MÍNIMA DE 1,2 MM</v>
      </c>
      <c r="C1008" s="82" t="s">
        <v>3751</v>
      </c>
      <c r="D1008" s="80" t="s">
        <v>4244</v>
      </c>
      <c r="E1008" s="81">
        <v>2020</v>
      </c>
      <c r="F1008" s="78">
        <v>44418</v>
      </c>
      <c r="G1008" s="264">
        <v>12</v>
      </c>
      <c r="H1008" s="99">
        <v>300</v>
      </c>
      <c r="I1008" s="78">
        <v>43875</v>
      </c>
      <c r="J1008" s="181">
        <f>SUMIFS(tabConsumoAta[CONSUMIDO],tabConsumoAta[CÓDIGO],tabSaldoAta[[#This Row],[CÓDIGO]],tabConsumoAta[ATA],tabSaldoAta[[#This Row],[CHAVE]])</f>
        <v>0</v>
      </c>
      <c r="K1008" s="181">
        <f>SUMIFS(tabAtaCessão[QUANTIDADE],tabAtaCessão[CÓDIGO],tabSaldoAta[[#This Row],[CÓDIGO]],tabAtaCessão[ATA],tabSaldoAta[[#This Row],[CHAVE]])</f>
        <v>0</v>
      </c>
      <c r="L1008" s="162">
        <f>tabSaldoAta[[#This Row],[ESTIMATIVA]] - tabSaldoAta[[#This Row],[CONSUMO]] - tabSaldoAta[[#This Row],[CESSÃO]]</f>
        <v>300</v>
      </c>
      <c r="M1008" s="92" t="s">
        <v>2063</v>
      </c>
      <c r="N1008" s="93">
        <v>44392.688587962963</v>
      </c>
      <c r="O1008" s="34" t="str">
        <f t="shared" si="4"/>
        <v>*</v>
      </c>
    </row>
    <row r="1009" spans="1:15" ht="57.6" hidden="1" x14ac:dyDescent="0.3">
      <c r="A1009" s="77">
        <v>123132</v>
      </c>
      <c r="B1009" s="83" t="str">
        <f>VLOOKUP(tabSaldoAta[[#This Row],[CÓDIGO]],tabEstimativa[#Data],2,FALSE)</f>
        <v>PERFIL GUIA INFERIOR - MEDIDAS: 100 CM DE LARGURA TOTAL X 2,5 CM DE ALTURA, CHAPA 16 - BARRA COM 3 METROS
ESPESSURA MÍNIMA DE 1,2 MM</v>
      </c>
      <c r="C1009" s="82" t="s">
        <v>3751</v>
      </c>
      <c r="D1009" s="80" t="s">
        <v>4244</v>
      </c>
      <c r="E1009" s="81">
        <v>2020</v>
      </c>
      <c r="F1009" s="78">
        <v>44418</v>
      </c>
      <c r="G1009" s="264">
        <v>12</v>
      </c>
      <c r="H1009" s="99">
        <v>200</v>
      </c>
      <c r="I1009" s="78">
        <v>43875</v>
      </c>
      <c r="J1009" s="181">
        <f>SUMIFS(tabConsumoAta[CONSUMIDO],tabConsumoAta[CÓDIGO],tabSaldoAta[[#This Row],[CÓDIGO]],tabConsumoAta[ATA],tabSaldoAta[[#This Row],[CHAVE]])</f>
        <v>0</v>
      </c>
      <c r="K1009" s="181">
        <f>SUMIFS(tabAtaCessão[QUANTIDADE],tabAtaCessão[CÓDIGO],tabSaldoAta[[#This Row],[CÓDIGO]],tabAtaCessão[ATA],tabSaldoAta[[#This Row],[CHAVE]])</f>
        <v>0</v>
      </c>
      <c r="L1009" s="162">
        <f>tabSaldoAta[[#This Row],[ESTIMATIVA]] - tabSaldoAta[[#This Row],[CONSUMO]] - tabSaldoAta[[#This Row],[CESSÃO]]</f>
        <v>200</v>
      </c>
      <c r="M1009" s="92" t="s">
        <v>2063</v>
      </c>
      <c r="N1009" s="93">
        <v>44392.688587962963</v>
      </c>
      <c r="O1009" s="34" t="str">
        <f t="shared" si="4"/>
        <v>*</v>
      </c>
    </row>
    <row r="1010" spans="1:15" ht="57.6" hidden="1" x14ac:dyDescent="0.3">
      <c r="A1010" s="77">
        <v>123133</v>
      </c>
      <c r="B1010" s="83" t="str">
        <f>VLOOKUP(tabSaldoAta[[#This Row],[CÓDIGO]],tabEstimativa[#Data],2,FALSE)</f>
        <v>PERFIL TAMPA GUIA SUPERIOR 0,50 M DE LARGURA COM UMA DOBRA DE 0,10 MM, CHAPA 16 - BARRA COM 3 METROS
ESPESSURA MÍNIMA DE 1,2 MM</v>
      </c>
      <c r="C1010" s="82" t="s">
        <v>3751</v>
      </c>
      <c r="D1010" s="80" t="s">
        <v>4244</v>
      </c>
      <c r="E1010" s="81">
        <v>2020</v>
      </c>
      <c r="F1010" s="78">
        <v>44418</v>
      </c>
      <c r="G1010" s="264">
        <v>12</v>
      </c>
      <c r="H1010" s="99">
        <v>300</v>
      </c>
      <c r="I1010" s="78">
        <v>43875</v>
      </c>
      <c r="J1010" s="181">
        <f>SUMIFS(tabConsumoAta[CONSUMIDO],tabConsumoAta[CÓDIGO],tabSaldoAta[[#This Row],[CÓDIGO]],tabConsumoAta[ATA],tabSaldoAta[[#This Row],[CHAVE]])</f>
        <v>0</v>
      </c>
      <c r="K1010" s="181">
        <f>SUMIFS(tabAtaCessão[QUANTIDADE],tabAtaCessão[CÓDIGO],tabSaldoAta[[#This Row],[CÓDIGO]],tabAtaCessão[ATA],tabSaldoAta[[#This Row],[CHAVE]])</f>
        <v>0</v>
      </c>
      <c r="L1010" s="162">
        <f>tabSaldoAta[[#This Row],[ESTIMATIVA]] - tabSaldoAta[[#This Row],[CONSUMO]] - tabSaldoAta[[#This Row],[CESSÃO]]</f>
        <v>300</v>
      </c>
      <c r="M1010" s="92" t="s">
        <v>2063</v>
      </c>
      <c r="N1010" s="93">
        <v>44392.688587962963</v>
      </c>
      <c r="O1010" s="34" t="str">
        <f t="shared" si="4"/>
        <v>*</v>
      </c>
    </row>
    <row r="1011" spans="1:15" hidden="1" x14ac:dyDescent="0.3">
      <c r="A1011" s="77">
        <v>14001</v>
      </c>
      <c r="B1011" s="83" t="str">
        <f>VLOOKUP(tabSaldoAta[[#This Row],[CÓDIGO]],tabEstimativa[#Data],2,FALSE)</f>
        <v>MASSA CORRIDA PVA - LATA C/ 18 LITROS</v>
      </c>
      <c r="C1011" s="82" t="s">
        <v>3776</v>
      </c>
      <c r="D1011" s="80" t="s">
        <v>4245</v>
      </c>
      <c r="E1011" s="81">
        <v>2020</v>
      </c>
      <c r="F1011" s="78">
        <v>44424</v>
      </c>
      <c r="G1011" s="264">
        <v>12</v>
      </c>
      <c r="H1011" s="72">
        <v>500</v>
      </c>
      <c r="I1011" s="78">
        <v>44308</v>
      </c>
      <c r="J1011" s="181">
        <f>SUMIFS(tabConsumoAta[CONSUMIDO],tabConsumoAta[CÓDIGO],tabSaldoAta[[#This Row],[CÓDIGO]],tabConsumoAta[ATA],tabSaldoAta[[#This Row],[CHAVE]])</f>
        <v>500</v>
      </c>
      <c r="K1011" s="181">
        <f>SUMIFS(tabAtaCessão[QUANTIDADE],tabAtaCessão[CÓDIGO],tabSaldoAta[[#This Row],[CÓDIGO]],tabAtaCessão[ATA],tabSaldoAta[[#This Row],[CHAVE]])</f>
        <v>0</v>
      </c>
      <c r="L1011" s="162">
        <f>tabSaldoAta[[#This Row],[ESTIMATIVA]] - tabSaldoAta[[#This Row],[CONSUMO]] - tabSaldoAta[[#This Row],[CESSÃO]]</f>
        <v>0</v>
      </c>
      <c r="M1011" s="92" t="s">
        <v>2063</v>
      </c>
      <c r="N1011" s="93">
        <v>44392.688587962963</v>
      </c>
      <c r="O1011" s="34" t="str">
        <f t="shared" si="4"/>
        <v>*</v>
      </c>
    </row>
    <row r="1012" spans="1:15" ht="28.8" hidden="1" x14ac:dyDescent="0.3">
      <c r="A1012" s="379">
        <v>16053</v>
      </c>
      <c r="B1012" s="83" t="str">
        <f>VLOOKUP(tabSaldoAta[[#This Row],[CÓDIGO]],tabEstimativa[#Data],2,FALSE)</f>
        <v>ADESIVO PARA CHAPISCO, CONCRETO E ARGAMASSA - BALDE COM 18 LITROS - VALIDADE MÍNIMA DE 12 MESES A PARTIR DA DATA DE ENTREGA</v>
      </c>
      <c r="C1012" s="82" t="s">
        <v>3776</v>
      </c>
      <c r="D1012" s="80" t="s">
        <v>4245</v>
      </c>
      <c r="E1012" s="81">
        <v>2020</v>
      </c>
      <c r="F1012" s="78">
        <v>44424</v>
      </c>
      <c r="G1012" s="264">
        <v>12</v>
      </c>
      <c r="H1012" s="72">
        <v>200</v>
      </c>
      <c r="I1012" s="78">
        <v>44308</v>
      </c>
      <c r="J1012" s="181">
        <f>SUMIFS(tabConsumoAta[CONSUMIDO],tabConsumoAta[CÓDIGO],tabSaldoAta[[#This Row],[CÓDIGO]],tabConsumoAta[ATA],tabSaldoAta[[#This Row],[CHAVE]])</f>
        <v>150</v>
      </c>
      <c r="K1012" s="181">
        <f>SUMIFS(tabAtaCessão[QUANTIDADE],tabAtaCessão[CÓDIGO],tabSaldoAta[[#This Row],[CÓDIGO]],tabAtaCessão[ATA],tabSaldoAta[[#This Row],[CHAVE]])</f>
        <v>0</v>
      </c>
      <c r="L1012" s="162">
        <f>tabSaldoAta[[#This Row],[ESTIMATIVA]] - tabSaldoAta[[#This Row],[CONSUMO]] - tabSaldoAta[[#This Row],[CESSÃO]]</f>
        <v>50</v>
      </c>
      <c r="M1012" s="92" t="s">
        <v>2063</v>
      </c>
      <c r="N1012" s="93">
        <v>44392.688587962963</v>
      </c>
      <c r="O1012" s="34" t="str">
        <f t="shared" si="4"/>
        <v>*</v>
      </c>
    </row>
    <row r="1013" spans="1:15" hidden="1" x14ac:dyDescent="0.3">
      <c r="A1013" s="379">
        <v>27353</v>
      </c>
      <c r="B1013" s="83" t="str">
        <f>VLOOKUP(tabSaldoAta[[#This Row],[CÓDIGO]],tabEstimativa[#Data],2,FALSE)</f>
        <v>GESSO ESTUQUE, EMBALAGEM C/ 01 KG</v>
      </c>
      <c r="C1013" s="82" t="s">
        <v>3776</v>
      </c>
      <c r="D1013" s="80" t="s">
        <v>4245</v>
      </c>
      <c r="E1013" s="81">
        <v>2020</v>
      </c>
      <c r="F1013" s="78">
        <v>44424</v>
      </c>
      <c r="G1013" s="264">
        <v>12</v>
      </c>
      <c r="H1013" s="72">
        <v>300</v>
      </c>
      <c r="I1013" s="78">
        <v>44308</v>
      </c>
      <c r="J1013" s="181">
        <f>SUMIFS(tabConsumoAta[CONSUMIDO],tabConsumoAta[CÓDIGO],tabSaldoAta[[#This Row],[CÓDIGO]],tabConsumoAta[ATA],tabSaldoAta[[#This Row],[CHAVE]])</f>
        <v>300</v>
      </c>
      <c r="K1013" s="181">
        <f>SUMIFS(tabAtaCessão[QUANTIDADE],tabAtaCessão[CÓDIGO],tabSaldoAta[[#This Row],[CÓDIGO]],tabAtaCessão[ATA],tabSaldoAta[[#This Row],[CHAVE]])</f>
        <v>0</v>
      </c>
      <c r="L1013" s="162">
        <f>tabSaldoAta[[#This Row],[ESTIMATIVA]] - tabSaldoAta[[#This Row],[CONSUMO]] - tabSaldoAta[[#This Row],[CESSÃO]]</f>
        <v>0</v>
      </c>
      <c r="M1013" s="92" t="s">
        <v>2063</v>
      </c>
      <c r="N1013" s="93">
        <v>44392.688587962963</v>
      </c>
      <c r="O1013" s="34" t="str">
        <f t="shared" si="4"/>
        <v>*</v>
      </c>
    </row>
    <row r="1014" spans="1:15" hidden="1" x14ac:dyDescent="0.3">
      <c r="A1014" s="379">
        <v>50475</v>
      </c>
      <c r="B1014" s="83" t="str">
        <f>VLOOKUP(tabSaldoAta[[#This Row],[CÓDIGO]],tabEstimativa[#Data],2,FALSE)</f>
        <v>CUMEEIRA DE BARRO COZIDO</v>
      </c>
      <c r="C1014" s="82" t="s">
        <v>3776</v>
      </c>
      <c r="D1014" s="80" t="s">
        <v>4245</v>
      </c>
      <c r="E1014" s="81">
        <v>2020</v>
      </c>
      <c r="F1014" s="78">
        <v>44424</v>
      </c>
      <c r="G1014" s="264">
        <v>12</v>
      </c>
      <c r="H1014" s="72">
        <v>0</v>
      </c>
      <c r="I1014" s="78">
        <v>44308</v>
      </c>
      <c r="J1014" s="181">
        <f>SUMIFS(tabConsumoAta[CONSUMIDO],tabConsumoAta[CÓDIGO],tabSaldoAta[[#This Row],[CÓDIGO]],tabConsumoAta[ATA],tabSaldoAta[[#This Row],[CHAVE]])</f>
        <v>0</v>
      </c>
      <c r="K1014" s="181">
        <f>SUMIFS(tabAtaCessão[QUANTIDADE],tabAtaCessão[CÓDIGO],tabSaldoAta[[#This Row],[CÓDIGO]],tabAtaCessão[ATA],tabSaldoAta[[#This Row],[CHAVE]])</f>
        <v>0</v>
      </c>
      <c r="L1014" s="162">
        <f>tabSaldoAta[[#This Row],[ESTIMATIVA]] - tabSaldoAta[[#This Row],[CONSUMO]] - tabSaldoAta[[#This Row],[CESSÃO]]</f>
        <v>0</v>
      </c>
      <c r="M1014" s="92" t="s">
        <v>2063</v>
      </c>
      <c r="N1014" s="93">
        <v>44392.688587962963</v>
      </c>
      <c r="O1014" s="34" t="str">
        <f t="shared" si="4"/>
        <v>*</v>
      </c>
    </row>
    <row r="1015" spans="1:15" ht="28.8" hidden="1" x14ac:dyDescent="0.3">
      <c r="A1015" s="379">
        <v>63839</v>
      </c>
      <c r="B1015" s="83" t="str">
        <f>VLOOKUP(tabSaldoAta[[#This Row],[CÓDIGO]],tabEstimativa[#Data],2,FALSE)</f>
        <v>COLA DE CONTATO PARA LAMINADO MELAMINICO - 2,8 KG.  VALIDADE MÍNIMA DE 12 MESES A PARTIR DA DATA DE ENTREGA</v>
      </c>
      <c r="C1015" s="82" t="s">
        <v>3776</v>
      </c>
      <c r="D1015" s="80" t="s">
        <v>4245</v>
      </c>
      <c r="E1015" s="81">
        <v>2020</v>
      </c>
      <c r="F1015" s="78">
        <v>44424</v>
      </c>
      <c r="G1015" s="264">
        <v>12</v>
      </c>
      <c r="H1015" s="72">
        <v>300</v>
      </c>
      <c r="I1015" s="78">
        <v>44308</v>
      </c>
      <c r="J1015" s="181">
        <f>SUMIFS(tabConsumoAta[CONSUMIDO],tabConsumoAta[CÓDIGO],tabSaldoAta[[#This Row],[CÓDIGO]],tabConsumoAta[ATA],tabSaldoAta[[#This Row],[CHAVE]])</f>
        <v>130</v>
      </c>
      <c r="K1015" s="181">
        <f>SUMIFS(tabAtaCessão[QUANTIDADE],tabAtaCessão[CÓDIGO],tabSaldoAta[[#This Row],[CÓDIGO]],tabAtaCessão[ATA],tabSaldoAta[[#This Row],[CHAVE]])</f>
        <v>0</v>
      </c>
      <c r="L1015" s="162">
        <f>tabSaldoAta[[#This Row],[ESTIMATIVA]] - tabSaldoAta[[#This Row],[CONSUMO]] - tabSaldoAta[[#This Row],[CESSÃO]]</f>
        <v>170</v>
      </c>
      <c r="M1015" s="92" t="s">
        <v>2063</v>
      </c>
      <c r="N1015" s="93">
        <v>44392.688587962963</v>
      </c>
      <c r="O1015" s="34" t="str">
        <f t="shared" si="4"/>
        <v>*</v>
      </c>
    </row>
    <row r="1016" spans="1:15" hidden="1" x14ac:dyDescent="0.3">
      <c r="A1016" s="379">
        <v>67375</v>
      </c>
      <c r="B1016" s="83" t="str">
        <f>VLOOKUP(tabSaldoAta[[#This Row],[CÓDIGO]],tabEstimativa[#Data],2,FALSE)</f>
        <v>CUMEEIRA DE FIBRA SINTETICA 30 GRAUS PARA TELHA ONDULADA ESP. 6 MM</v>
      </c>
      <c r="C1016" s="82" t="s">
        <v>3776</v>
      </c>
      <c r="D1016" s="80" t="s">
        <v>4245</v>
      </c>
      <c r="E1016" s="81">
        <v>2020</v>
      </c>
      <c r="F1016" s="78">
        <v>44424</v>
      </c>
      <c r="G1016" s="264">
        <v>12</v>
      </c>
      <c r="H1016" s="72">
        <v>0</v>
      </c>
      <c r="I1016" s="78">
        <v>44308</v>
      </c>
      <c r="J1016" s="181">
        <f>SUMIFS(tabConsumoAta[CONSUMIDO],tabConsumoAta[CÓDIGO],tabSaldoAta[[#This Row],[CÓDIGO]],tabConsumoAta[ATA],tabSaldoAta[[#This Row],[CHAVE]])</f>
        <v>80</v>
      </c>
      <c r="K1016" s="181">
        <f>SUMIFS(tabAtaCessão[QUANTIDADE],tabAtaCessão[CÓDIGO],tabSaldoAta[[#This Row],[CÓDIGO]],tabAtaCessão[ATA],tabSaldoAta[[#This Row],[CHAVE]])</f>
        <v>0</v>
      </c>
      <c r="L1016" s="162">
        <f>tabSaldoAta[[#This Row],[ESTIMATIVA]] - tabSaldoAta[[#This Row],[CONSUMO]] - tabSaldoAta[[#This Row],[CESSÃO]]</f>
        <v>-80</v>
      </c>
      <c r="M1016" s="92" t="s">
        <v>2063</v>
      </c>
      <c r="N1016" s="93">
        <v>44392.688587962963</v>
      </c>
      <c r="O1016" s="34" t="str">
        <f t="shared" si="4"/>
        <v>*</v>
      </c>
    </row>
    <row r="1017" spans="1:15" hidden="1" x14ac:dyDescent="0.3">
      <c r="A1017" s="379">
        <v>67376</v>
      </c>
      <c r="B1017" s="83" t="str">
        <f>VLOOKUP(tabSaldoAta[[#This Row],[CÓDIGO]],tabEstimativa[#Data],2,FALSE)</f>
        <v>CUMEEIRA DE FIBRA SINTETICA 10 GRAUS PARA TELHA ONDULADA ESP. 6 MM</v>
      </c>
      <c r="C1017" s="82" t="s">
        <v>3776</v>
      </c>
      <c r="D1017" s="80" t="s">
        <v>4245</v>
      </c>
      <c r="E1017" s="81">
        <v>2020</v>
      </c>
      <c r="F1017" s="78">
        <v>44424</v>
      </c>
      <c r="G1017" s="264">
        <v>12</v>
      </c>
      <c r="H1017" s="72">
        <v>0</v>
      </c>
      <c r="I1017" s="78">
        <v>44308</v>
      </c>
      <c r="J1017" s="181">
        <f>SUMIFS(tabConsumoAta[CONSUMIDO],tabConsumoAta[CÓDIGO],tabSaldoAta[[#This Row],[CÓDIGO]],tabConsumoAta[ATA],tabSaldoAta[[#This Row],[CHAVE]])</f>
        <v>200</v>
      </c>
      <c r="K1017" s="181">
        <f>SUMIFS(tabAtaCessão[QUANTIDADE],tabAtaCessão[CÓDIGO],tabSaldoAta[[#This Row],[CÓDIGO]],tabAtaCessão[ATA],tabSaldoAta[[#This Row],[CHAVE]])</f>
        <v>0</v>
      </c>
      <c r="L1017" s="162">
        <f>tabSaldoAta[[#This Row],[ESTIMATIVA]] - tabSaldoAta[[#This Row],[CONSUMO]] - tabSaldoAta[[#This Row],[CESSÃO]]</f>
        <v>-200</v>
      </c>
      <c r="M1017" s="92" t="s">
        <v>2063</v>
      </c>
      <c r="N1017" s="93">
        <v>44392.688587962963</v>
      </c>
      <c r="O1017" s="34" t="str">
        <f t="shared" si="4"/>
        <v>*</v>
      </c>
    </row>
    <row r="1018" spans="1:15" hidden="1" x14ac:dyDescent="0.3">
      <c r="A1018" s="379">
        <v>75324</v>
      </c>
      <c r="B1018" s="83" t="str">
        <f>VLOOKUP(tabSaldoAta[[#This Row],[CÓDIGO]],tabEstimativa[#Data],2,FALSE)</f>
        <v xml:space="preserve">CHAPA EM MDF, CRU - MED. 2,75 M X 1,83 M X 09 MM. </v>
      </c>
      <c r="C1018" s="82" t="s">
        <v>3776</v>
      </c>
      <c r="D1018" s="80" t="s">
        <v>4245</v>
      </c>
      <c r="E1018" s="81">
        <v>2020</v>
      </c>
      <c r="F1018" s="78">
        <v>44424</v>
      </c>
      <c r="G1018" s="264">
        <v>12</v>
      </c>
      <c r="H1018" s="72">
        <v>1300</v>
      </c>
      <c r="I1018" s="78">
        <v>44308</v>
      </c>
      <c r="J1018" s="181">
        <f>SUMIFS(tabConsumoAta[CONSUMIDO],tabConsumoAta[CÓDIGO],tabSaldoAta[[#This Row],[CÓDIGO]],tabConsumoAta[ATA],tabSaldoAta[[#This Row],[CHAVE]])</f>
        <v>400</v>
      </c>
      <c r="K1018" s="181">
        <f>SUMIFS(tabAtaCessão[QUANTIDADE],tabAtaCessão[CÓDIGO],tabSaldoAta[[#This Row],[CÓDIGO]],tabAtaCessão[ATA],tabSaldoAta[[#This Row],[CHAVE]])</f>
        <v>0</v>
      </c>
      <c r="L1018" s="162">
        <f>tabSaldoAta[[#This Row],[ESTIMATIVA]] - tabSaldoAta[[#This Row],[CONSUMO]] - tabSaldoAta[[#This Row],[CESSÃO]]</f>
        <v>900</v>
      </c>
      <c r="M1018" s="92" t="s">
        <v>2063</v>
      </c>
      <c r="N1018" s="93">
        <v>44392.688587962963</v>
      </c>
      <c r="O1018" s="34" t="str">
        <f t="shared" si="4"/>
        <v>*</v>
      </c>
    </row>
    <row r="1019" spans="1:15" ht="28.8" hidden="1" x14ac:dyDescent="0.3">
      <c r="A1019" s="379">
        <v>98702</v>
      </c>
      <c r="B1019" s="83" t="str">
        <f>VLOOKUP(tabSaldoAta[[#This Row],[CÓDIGO]],tabEstimativa[#Data],2,FALSE)</f>
        <v>FORRO EM PVC BRANCO LISO, REGUA DE 6 M DE COMPRIMENTO, 20 CM DE LARGURA - 10 MM DE ESPESSURA (ESPESSURA COM TOLERANCIA DE +/- 2 MM)</v>
      </c>
      <c r="C1019" s="82" t="s">
        <v>3776</v>
      </c>
      <c r="D1019" s="80" t="s">
        <v>4245</v>
      </c>
      <c r="E1019" s="81">
        <v>2020</v>
      </c>
      <c r="F1019" s="78">
        <v>44424</v>
      </c>
      <c r="G1019" s="264">
        <v>12</v>
      </c>
      <c r="H1019" s="72">
        <v>5000</v>
      </c>
      <c r="I1019" s="78">
        <v>44308</v>
      </c>
      <c r="J1019" s="181">
        <f>SUMIFS(tabConsumoAta[CONSUMIDO],tabConsumoAta[CÓDIGO],tabSaldoAta[[#This Row],[CÓDIGO]],tabConsumoAta[ATA],tabSaldoAta[[#This Row],[CHAVE]])</f>
        <v>3500</v>
      </c>
      <c r="K1019" s="181">
        <f>SUMIFS(tabAtaCessão[QUANTIDADE],tabAtaCessão[CÓDIGO],tabSaldoAta[[#This Row],[CÓDIGO]],tabAtaCessão[ATA],tabSaldoAta[[#This Row],[CHAVE]])</f>
        <v>0</v>
      </c>
      <c r="L1019" s="162">
        <f>tabSaldoAta[[#This Row],[ESTIMATIVA]] - tabSaldoAta[[#This Row],[CONSUMO]] - tabSaldoAta[[#This Row],[CESSÃO]]</f>
        <v>1500</v>
      </c>
      <c r="M1019" s="92" t="s">
        <v>2063</v>
      </c>
      <c r="N1019" s="93">
        <v>44392.688587962963</v>
      </c>
      <c r="O1019" s="34" t="str">
        <f t="shared" si="4"/>
        <v>*</v>
      </c>
    </row>
    <row r="1020" spans="1:15" hidden="1" x14ac:dyDescent="0.3">
      <c r="A1020" s="379">
        <v>98703</v>
      </c>
      <c r="B1020" s="83" t="str">
        <f>VLOOKUP(tabSaldoAta[[#This Row],[CÓDIGO]],tabEstimativa[#Data],2,FALSE)</f>
        <v>PERFIL RODAFORRO PVC BRANCO LISO, BARRA COM 6 MT</v>
      </c>
      <c r="C1020" s="82" t="s">
        <v>3776</v>
      </c>
      <c r="D1020" s="80" t="s">
        <v>4245</v>
      </c>
      <c r="E1020" s="81">
        <v>2020</v>
      </c>
      <c r="F1020" s="78">
        <v>44424</v>
      </c>
      <c r="G1020" s="264">
        <v>12</v>
      </c>
      <c r="H1020" s="72">
        <v>2000</v>
      </c>
      <c r="I1020" s="78">
        <v>44308</v>
      </c>
      <c r="J1020" s="181">
        <f>SUMIFS(tabConsumoAta[CONSUMIDO],tabConsumoAta[CÓDIGO],tabSaldoAta[[#This Row],[CÓDIGO]],tabConsumoAta[ATA],tabSaldoAta[[#This Row],[CHAVE]])</f>
        <v>300</v>
      </c>
      <c r="K1020" s="181">
        <f>SUMIFS(tabAtaCessão[QUANTIDADE],tabAtaCessão[CÓDIGO],tabSaldoAta[[#This Row],[CÓDIGO]],tabAtaCessão[ATA],tabSaldoAta[[#This Row],[CHAVE]])</f>
        <v>0</v>
      </c>
      <c r="L1020" s="162">
        <f>tabSaldoAta[[#This Row],[ESTIMATIVA]] - tabSaldoAta[[#This Row],[CONSUMO]] - tabSaldoAta[[#This Row],[CESSÃO]]</f>
        <v>1700</v>
      </c>
      <c r="M1020" s="92" t="s">
        <v>2063</v>
      </c>
      <c r="N1020" s="93">
        <v>44392.688587962963</v>
      </c>
      <c r="O1020" s="34" t="str">
        <f t="shared" si="4"/>
        <v>*</v>
      </c>
    </row>
    <row r="1021" spans="1:15" hidden="1" x14ac:dyDescent="0.3">
      <c r="A1021" s="379">
        <v>98704</v>
      </c>
      <c r="B1021" s="83" t="str">
        <f>VLOOKUP(tabSaldoAta[[#This Row],[CÓDIGO]],tabEstimativa[#Data],2,FALSE)</f>
        <v>PERFIL TIPO EMENDA PVC BRANCO LISO, BARRA COM 6 MT</v>
      </c>
      <c r="C1021" s="82" t="s">
        <v>3776</v>
      </c>
      <c r="D1021" s="80" t="s">
        <v>4245</v>
      </c>
      <c r="E1021" s="81">
        <v>2020</v>
      </c>
      <c r="F1021" s="78">
        <v>44424</v>
      </c>
      <c r="G1021" s="264">
        <v>12</v>
      </c>
      <c r="H1021" s="72">
        <v>400</v>
      </c>
      <c r="I1021" s="78">
        <v>44308</v>
      </c>
      <c r="J1021" s="181">
        <f>SUMIFS(tabConsumoAta[CONSUMIDO],tabConsumoAta[CÓDIGO],tabSaldoAta[[#This Row],[CÓDIGO]],tabConsumoAta[ATA],tabSaldoAta[[#This Row],[CHAVE]])</f>
        <v>210</v>
      </c>
      <c r="K1021" s="181">
        <f>SUMIFS(tabAtaCessão[QUANTIDADE],tabAtaCessão[CÓDIGO],tabSaldoAta[[#This Row],[CÓDIGO]],tabAtaCessão[ATA],tabSaldoAta[[#This Row],[CHAVE]])</f>
        <v>0</v>
      </c>
      <c r="L1021" s="162">
        <f>tabSaldoAta[[#This Row],[ESTIMATIVA]] - tabSaldoAta[[#This Row],[CONSUMO]] - tabSaldoAta[[#This Row],[CESSÃO]]</f>
        <v>190</v>
      </c>
      <c r="M1021" s="92" t="s">
        <v>2063</v>
      </c>
      <c r="N1021" s="93">
        <v>44392.688587962963</v>
      </c>
      <c r="O1021" s="34" t="str">
        <f t="shared" si="4"/>
        <v>*</v>
      </c>
    </row>
    <row r="1022" spans="1:15" hidden="1" x14ac:dyDescent="0.3">
      <c r="A1022" s="379">
        <v>100362</v>
      </c>
      <c r="B1022" s="83" t="str">
        <f>VLOOKUP(tabSaldoAta[[#This Row],[CÓDIGO]],tabEstimativa[#Data],2,FALSE)</f>
        <v>CIMENTO COLA AC3 - SACO C/20 KG</v>
      </c>
      <c r="C1022" s="82" t="s">
        <v>3776</v>
      </c>
      <c r="D1022" s="80" t="s">
        <v>4245</v>
      </c>
      <c r="E1022" s="81">
        <v>2020</v>
      </c>
      <c r="F1022" s="78">
        <v>44424</v>
      </c>
      <c r="G1022" s="264">
        <v>12</v>
      </c>
      <c r="H1022" s="72">
        <v>1500</v>
      </c>
      <c r="I1022" s="78">
        <v>44308</v>
      </c>
      <c r="J1022" s="181">
        <f>SUMIFS(tabConsumoAta[CONSUMIDO],tabConsumoAta[CÓDIGO],tabSaldoAta[[#This Row],[CÓDIGO]],tabConsumoAta[ATA],tabSaldoAta[[#This Row],[CHAVE]])</f>
        <v>1500</v>
      </c>
      <c r="K1022" s="181">
        <f>SUMIFS(tabAtaCessão[QUANTIDADE],tabAtaCessão[CÓDIGO],tabSaldoAta[[#This Row],[CÓDIGO]],tabAtaCessão[ATA],tabSaldoAta[[#This Row],[CHAVE]])</f>
        <v>0</v>
      </c>
      <c r="L1022" s="162">
        <f>tabSaldoAta[[#This Row],[ESTIMATIVA]] - tabSaldoAta[[#This Row],[CONSUMO]] - tabSaldoAta[[#This Row],[CESSÃO]]</f>
        <v>0</v>
      </c>
      <c r="M1022" s="92" t="s">
        <v>2063</v>
      </c>
      <c r="N1022" s="93">
        <v>44392.688587962963</v>
      </c>
      <c r="O1022" s="34" t="str">
        <f t="shared" si="4"/>
        <v>*</v>
      </c>
    </row>
    <row r="1023" spans="1:15" ht="28.8" hidden="1" x14ac:dyDescent="0.3">
      <c r="A1023" s="379">
        <v>102278</v>
      </c>
      <c r="B1023" s="83" t="str">
        <f>VLOOKUP(tabSaldoAta[[#This Row],[CÓDIGO]],tabEstimativa[#Data],2,FALSE)</f>
        <v>TUBO DE FERRO GALVANIZADO DN (DIAMETRO NOMINAL) 1/2" - DIAMETRO EXTERNO BASICO 21,3MM ESPESSURA DA PAREDE DE 2,65MM, CLASSE M - ABNT NBR 5580/02 - BARRA C/6 MT</v>
      </c>
      <c r="C1023" s="82" t="s">
        <v>3776</v>
      </c>
      <c r="D1023" s="80" t="s">
        <v>4245</v>
      </c>
      <c r="E1023" s="81">
        <v>2020</v>
      </c>
      <c r="F1023" s="78">
        <v>44424</v>
      </c>
      <c r="G1023" s="264">
        <v>12</v>
      </c>
      <c r="H1023" s="72">
        <v>100</v>
      </c>
      <c r="I1023" s="78">
        <v>44308</v>
      </c>
      <c r="J1023" s="181">
        <f>SUMIFS(tabConsumoAta[CONSUMIDO],tabConsumoAta[CÓDIGO],tabSaldoAta[[#This Row],[CÓDIGO]],tabConsumoAta[ATA],tabSaldoAta[[#This Row],[CHAVE]])</f>
        <v>0</v>
      </c>
      <c r="K1023" s="181">
        <f>SUMIFS(tabAtaCessão[QUANTIDADE],tabAtaCessão[CÓDIGO],tabSaldoAta[[#This Row],[CÓDIGO]],tabAtaCessão[ATA],tabSaldoAta[[#This Row],[CHAVE]])</f>
        <v>0</v>
      </c>
      <c r="L1023" s="162">
        <f>tabSaldoAta[[#This Row],[ESTIMATIVA]] - tabSaldoAta[[#This Row],[CONSUMO]] - tabSaldoAta[[#This Row],[CESSÃO]]</f>
        <v>100</v>
      </c>
      <c r="M1023" s="92" t="s">
        <v>2063</v>
      </c>
      <c r="N1023" s="93">
        <v>44392.688587962963</v>
      </c>
      <c r="O1023" s="34" t="str">
        <f t="shared" si="4"/>
        <v>*</v>
      </c>
    </row>
    <row r="1024" spans="1:15" ht="28.8" hidden="1" x14ac:dyDescent="0.3">
      <c r="A1024" s="379">
        <v>106375</v>
      </c>
      <c r="B1024" s="83" t="str">
        <f>VLOOKUP(tabSaldoAta[[#This Row],[CÓDIGO]],tabEstimativa[#Data],2,FALSE)</f>
        <v>TELHA EM CIMENTO REFORCADO COM FIO SINTETICO(CRFS), TIPO ONDULADA, MEDINDO 1,83 M X 1,10 M X 6 MM - CONFORME NBR 5640, 5639 E 8055</v>
      </c>
      <c r="C1024" s="82" t="s">
        <v>3776</v>
      </c>
      <c r="D1024" s="80" t="s">
        <v>4245</v>
      </c>
      <c r="E1024" s="81">
        <v>2020</v>
      </c>
      <c r="F1024" s="78">
        <v>44424</v>
      </c>
      <c r="G1024" s="264">
        <v>12</v>
      </c>
      <c r="H1024" s="72">
        <v>700</v>
      </c>
      <c r="I1024" s="78">
        <v>44308</v>
      </c>
      <c r="J1024" s="181">
        <f>SUMIFS(tabConsumoAta[CONSUMIDO],tabConsumoAta[CÓDIGO],tabSaldoAta[[#This Row],[CÓDIGO]],tabConsumoAta[ATA],tabSaldoAta[[#This Row],[CHAVE]])</f>
        <v>700</v>
      </c>
      <c r="K1024" s="181">
        <f>SUMIFS(tabAtaCessão[QUANTIDADE],tabAtaCessão[CÓDIGO],tabSaldoAta[[#This Row],[CÓDIGO]],tabAtaCessão[ATA],tabSaldoAta[[#This Row],[CHAVE]])</f>
        <v>0</v>
      </c>
      <c r="L1024" s="162">
        <f>tabSaldoAta[[#This Row],[ESTIMATIVA]] - tabSaldoAta[[#This Row],[CONSUMO]] - tabSaldoAta[[#This Row],[CESSÃO]]</f>
        <v>0</v>
      </c>
      <c r="M1024" s="92" t="s">
        <v>2063</v>
      </c>
      <c r="N1024" s="93">
        <v>44392.688587962963</v>
      </c>
      <c r="O1024" s="34" t="str">
        <f t="shared" ref="O1024:O1055" si="5">"*"</f>
        <v>*</v>
      </c>
    </row>
    <row r="1025" spans="1:15" ht="28.8" hidden="1" x14ac:dyDescent="0.3">
      <c r="A1025" s="379">
        <v>106376</v>
      </c>
      <c r="B1025" s="83" t="str">
        <f>VLOOKUP(tabSaldoAta[[#This Row],[CÓDIGO]],tabEstimativa[#Data],2,FALSE)</f>
        <v>TELHA EM CIMENTO REFORCADO COM FIO SINTETICO(CRFS), TIPO ONDULADA, MEDINDO 2,44 M X 1,10 M X 6 MM - CONFORME NBR 5640, 5639 E 8055</v>
      </c>
      <c r="C1025" s="82" t="s">
        <v>3776</v>
      </c>
      <c r="D1025" s="80" t="s">
        <v>4245</v>
      </c>
      <c r="E1025" s="81">
        <v>2020</v>
      </c>
      <c r="F1025" s="78">
        <v>44424</v>
      </c>
      <c r="G1025" s="264">
        <v>12</v>
      </c>
      <c r="H1025" s="72">
        <v>4000</v>
      </c>
      <c r="I1025" s="78">
        <v>44308</v>
      </c>
      <c r="J1025" s="181">
        <f>SUMIFS(tabConsumoAta[CONSUMIDO],tabConsumoAta[CÓDIGO],tabSaldoAta[[#This Row],[CÓDIGO]],tabConsumoAta[ATA],tabSaldoAta[[#This Row],[CHAVE]])</f>
        <v>4200</v>
      </c>
      <c r="K1025" s="181">
        <f>SUMIFS(tabAtaCessão[QUANTIDADE],tabAtaCessão[CÓDIGO],tabSaldoAta[[#This Row],[CÓDIGO]],tabAtaCessão[ATA],tabSaldoAta[[#This Row],[CHAVE]])</f>
        <v>0</v>
      </c>
      <c r="L1025" s="162">
        <f>tabSaldoAta[[#This Row],[ESTIMATIVA]] - tabSaldoAta[[#This Row],[CONSUMO]] - tabSaldoAta[[#This Row],[CESSÃO]]</f>
        <v>-200</v>
      </c>
      <c r="M1025" s="92" t="s">
        <v>2063</v>
      </c>
      <c r="N1025" s="93">
        <v>44392.688587962963</v>
      </c>
      <c r="O1025" s="34" t="str">
        <f t="shared" si="5"/>
        <v>*</v>
      </c>
    </row>
    <row r="1026" spans="1:15" ht="28.8" hidden="1" x14ac:dyDescent="0.3">
      <c r="A1026" s="379">
        <v>112064</v>
      </c>
      <c r="B1026" s="83" t="str">
        <f>VLOOKUP(tabSaldoAta[[#This Row],[CÓDIGO]],tabEstimativa[#Data],2,FALSE)</f>
        <v>CARRINHO DE MAO 150 KG ( 60 LITROS), TOTALMENTE GALVANIZADO, CHAPA 20 G (0,95 MM), PNEU E CAMARA 3,25 X 8  RODA COM ROLAMENTO, PARAFUSOS E PORCAS GALVANIZADAS, MONTADO</v>
      </c>
      <c r="C1026" s="82" t="s">
        <v>3776</v>
      </c>
      <c r="D1026" s="80" t="s">
        <v>4245</v>
      </c>
      <c r="E1026" s="81">
        <v>2020</v>
      </c>
      <c r="F1026" s="78">
        <v>44424</v>
      </c>
      <c r="G1026" s="264">
        <v>12</v>
      </c>
      <c r="H1026" s="72">
        <v>50</v>
      </c>
      <c r="I1026" s="78">
        <v>44308</v>
      </c>
      <c r="J1026" s="181">
        <f>SUMIFS(tabConsumoAta[CONSUMIDO],tabConsumoAta[CÓDIGO],tabSaldoAta[[#This Row],[CÓDIGO]],tabConsumoAta[ATA],tabSaldoAta[[#This Row],[CHAVE]])</f>
        <v>25</v>
      </c>
      <c r="K1026" s="181">
        <f>SUMIFS(tabAtaCessão[QUANTIDADE],tabAtaCessão[CÓDIGO],tabSaldoAta[[#This Row],[CÓDIGO]],tabAtaCessão[ATA],tabSaldoAta[[#This Row],[CHAVE]])</f>
        <v>0</v>
      </c>
      <c r="L1026" s="162">
        <f>tabSaldoAta[[#This Row],[ESTIMATIVA]] - tabSaldoAta[[#This Row],[CONSUMO]] - tabSaldoAta[[#This Row],[CESSÃO]]</f>
        <v>25</v>
      </c>
      <c r="M1026" s="92" t="s">
        <v>2063</v>
      </c>
      <c r="N1026" s="93">
        <v>44392.688587962963</v>
      </c>
      <c r="O1026" s="34" t="str">
        <f t="shared" si="5"/>
        <v>*</v>
      </c>
    </row>
    <row r="1027" spans="1:15" ht="43.2" hidden="1" x14ac:dyDescent="0.3">
      <c r="A1027" s="379">
        <v>114299</v>
      </c>
      <c r="B1027" s="83" t="str">
        <f>VLOOKUP(tabSaldoAta[[#This Row],[CÓDIGO]],tabEstimativa[#Data],2,FALSE)</f>
        <v>CUMEEIRA NORMAL (PARA TELHA DE CONCRETO), INCLINACAO MINIMA: 30 OU 16,40º. SOBREPOSICAO TRANSVERSAL: 10 CM. RESISTENCIA A FLEXAO: ACIMA DE 300 KG. SEGUNDO AS NORMAS TECNICAS ABNT: NBR 13858-1 / 13858-2</v>
      </c>
      <c r="C1027" s="82" t="s">
        <v>3776</v>
      </c>
      <c r="D1027" s="80" t="s">
        <v>4245</v>
      </c>
      <c r="E1027" s="81">
        <v>2020</v>
      </c>
      <c r="F1027" s="78">
        <v>44424</v>
      </c>
      <c r="G1027" s="264">
        <v>12</v>
      </c>
      <c r="H1027" s="72">
        <v>0</v>
      </c>
      <c r="I1027" s="78">
        <v>44308</v>
      </c>
      <c r="J1027" s="181">
        <f>SUMIFS(tabConsumoAta[CONSUMIDO],tabConsumoAta[CÓDIGO],tabSaldoAta[[#This Row],[CÓDIGO]],tabConsumoAta[ATA],tabSaldoAta[[#This Row],[CHAVE]])</f>
        <v>0</v>
      </c>
      <c r="K1027" s="181">
        <f>SUMIFS(tabAtaCessão[QUANTIDADE],tabAtaCessão[CÓDIGO],tabSaldoAta[[#This Row],[CÓDIGO]],tabAtaCessão[ATA],tabSaldoAta[[#This Row],[CHAVE]])</f>
        <v>0</v>
      </c>
      <c r="L1027" s="162">
        <f>tabSaldoAta[[#This Row],[ESTIMATIVA]] - tabSaldoAta[[#This Row],[CONSUMO]] - tabSaldoAta[[#This Row],[CESSÃO]]</f>
        <v>0</v>
      </c>
      <c r="M1027" s="92" t="s">
        <v>2063</v>
      </c>
      <c r="N1027" s="93">
        <v>44392.688587962963</v>
      </c>
      <c r="O1027" s="34" t="str">
        <f t="shared" si="5"/>
        <v>*</v>
      </c>
    </row>
    <row r="1028" spans="1:15" ht="43.2" hidden="1" x14ac:dyDescent="0.3">
      <c r="A1028" s="379">
        <v>121054</v>
      </c>
      <c r="B1028" s="83" t="str">
        <f>VLOOKUP(tabSaldoAta[[#This Row],[CÓDIGO]],tabEstimativa[#Data],2,FALSE)</f>
        <v>TUBO DE FERRO GALVANIZADO DN (DIAMETRO NOMINAL) 3" - DIAMETRO EXTERNO BASICO MINIMO 87,9MM E MAXIMO 89,4MM, ESPESSURA DA PAREDE DE 4MM, CLASSE M - ABNT NBR 5580/02 - BARRA COM 6 METROS.</v>
      </c>
      <c r="C1028" s="82" t="s">
        <v>3776</v>
      </c>
      <c r="D1028" s="80" t="s">
        <v>4245</v>
      </c>
      <c r="E1028" s="81">
        <v>2020</v>
      </c>
      <c r="F1028" s="78">
        <v>44424</v>
      </c>
      <c r="G1028" s="264">
        <v>12</v>
      </c>
      <c r="H1028" s="72">
        <v>100</v>
      </c>
      <c r="I1028" s="78">
        <v>44308</v>
      </c>
      <c r="J1028" s="181">
        <f>SUMIFS(tabConsumoAta[CONSUMIDO],tabConsumoAta[CÓDIGO],tabSaldoAta[[#This Row],[CÓDIGO]],tabConsumoAta[ATA],tabSaldoAta[[#This Row],[CHAVE]])</f>
        <v>50</v>
      </c>
      <c r="K1028" s="181">
        <f>SUMIFS(tabAtaCessão[QUANTIDADE],tabAtaCessão[CÓDIGO],tabSaldoAta[[#This Row],[CÓDIGO]],tabAtaCessão[ATA],tabSaldoAta[[#This Row],[CHAVE]])</f>
        <v>0</v>
      </c>
      <c r="L1028" s="162">
        <f>tabSaldoAta[[#This Row],[ESTIMATIVA]] - tabSaldoAta[[#This Row],[CONSUMO]] - tabSaldoAta[[#This Row],[CESSÃO]]</f>
        <v>50</v>
      </c>
      <c r="M1028" s="92" t="s">
        <v>2063</v>
      </c>
      <c r="N1028" s="93">
        <v>44392.688587962963</v>
      </c>
      <c r="O1028" s="34" t="str">
        <f t="shared" si="5"/>
        <v>*</v>
      </c>
    </row>
    <row r="1029" spans="1:15" hidden="1" x14ac:dyDescent="0.3">
      <c r="A1029" s="379">
        <v>127384</v>
      </c>
      <c r="B1029" s="83" t="str">
        <f>VLOOKUP(tabSaldoAta[[#This Row],[CÓDIGO]],tabEstimativa[#Data],2,FALSE)</f>
        <v>MANTA ASFALTICA, AUTO ADESIVA - MEDIDAS: 10CM DE LARGURA X 10 M DE COMPRIMENTO</v>
      </c>
      <c r="C1029" s="82" t="s">
        <v>3776</v>
      </c>
      <c r="D1029" s="80" t="s">
        <v>4245</v>
      </c>
      <c r="E1029" s="81">
        <v>2020</v>
      </c>
      <c r="F1029" s="78">
        <v>44424</v>
      </c>
      <c r="G1029" s="264">
        <v>12</v>
      </c>
      <c r="H1029" s="72">
        <v>250</v>
      </c>
      <c r="I1029" s="78">
        <v>44308</v>
      </c>
      <c r="J1029" s="181">
        <f>SUMIFS(tabConsumoAta[CONSUMIDO],tabConsumoAta[CÓDIGO],tabSaldoAta[[#This Row],[CÓDIGO]],tabConsumoAta[ATA],tabSaldoAta[[#This Row],[CHAVE]])</f>
        <v>100</v>
      </c>
      <c r="K1029" s="181">
        <f>SUMIFS(tabAtaCessão[QUANTIDADE],tabAtaCessão[CÓDIGO],tabSaldoAta[[#This Row],[CÓDIGO]],tabAtaCessão[ATA],tabSaldoAta[[#This Row],[CHAVE]])</f>
        <v>0</v>
      </c>
      <c r="L1029" s="162">
        <f>tabSaldoAta[[#This Row],[ESTIMATIVA]] - tabSaldoAta[[#This Row],[CONSUMO]] - tabSaldoAta[[#This Row],[CESSÃO]]</f>
        <v>150</v>
      </c>
      <c r="M1029" s="92" t="s">
        <v>2063</v>
      </c>
      <c r="N1029" s="93">
        <v>44392.688587962963</v>
      </c>
      <c r="O1029" s="34" t="str">
        <f t="shared" si="5"/>
        <v>*</v>
      </c>
    </row>
    <row r="1030" spans="1:15" ht="28.8" hidden="1" x14ac:dyDescent="0.3">
      <c r="A1030" s="379">
        <v>132624</v>
      </c>
      <c r="B1030" s="83" t="str">
        <f>VLOOKUP(tabSaldoAta[[#This Row],[CÓDIGO]],tabEstimativa[#Data],2,FALSE)</f>
        <v>LAVATORIO SUSPENSO INFANTIL, NA COR BRANCA, MATERAL EM LOUCA NAS DIMENSOES: 38 X 28 CM (COMPRIMENTO/LARGURA). MEDIDAS PODENDO VARIAR EM + / - 03 CM.</v>
      </c>
      <c r="C1030" s="82" t="s">
        <v>3776</v>
      </c>
      <c r="D1030" s="80" t="s">
        <v>4245</v>
      </c>
      <c r="E1030" s="81">
        <v>2020</v>
      </c>
      <c r="F1030" s="78">
        <v>44424</v>
      </c>
      <c r="G1030" s="264">
        <v>12</v>
      </c>
      <c r="H1030" s="72">
        <v>80</v>
      </c>
      <c r="I1030" s="78">
        <v>44308</v>
      </c>
      <c r="J1030" s="181">
        <f>SUMIFS(tabConsumoAta[CONSUMIDO],tabConsumoAta[CÓDIGO],tabSaldoAta[[#This Row],[CÓDIGO]],tabConsumoAta[ATA],tabSaldoAta[[#This Row],[CHAVE]])</f>
        <v>84</v>
      </c>
      <c r="K1030" s="181">
        <f>SUMIFS(tabAtaCessão[QUANTIDADE],tabAtaCessão[CÓDIGO],tabSaldoAta[[#This Row],[CÓDIGO]],tabAtaCessão[ATA],tabSaldoAta[[#This Row],[CHAVE]])</f>
        <v>0</v>
      </c>
      <c r="L1030" s="162">
        <f>tabSaldoAta[[#This Row],[ESTIMATIVA]] - tabSaldoAta[[#This Row],[CONSUMO]] - tabSaldoAta[[#This Row],[CESSÃO]]</f>
        <v>-4</v>
      </c>
      <c r="M1030" s="92" t="s">
        <v>2063</v>
      </c>
      <c r="N1030" s="93">
        <v>44392.688587962963</v>
      </c>
      <c r="O1030" s="34" t="str">
        <f t="shared" si="5"/>
        <v>*</v>
      </c>
    </row>
    <row r="1031" spans="1:15" hidden="1" x14ac:dyDescent="0.3">
      <c r="A1031" s="77">
        <v>12652</v>
      </c>
      <c r="B1031" s="83" t="s">
        <v>3389</v>
      </c>
      <c r="C1031" s="82" t="s">
        <v>3752</v>
      </c>
      <c r="D1031" s="80" t="s">
        <v>4246</v>
      </c>
      <c r="E1031" s="81">
        <v>2020</v>
      </c>
      <c r="F1031" s="78">
        <v>44428</v>
      </c>
      <c r="G1031" s="264">
        <v>12</v>
      </c>
      <c r="H1031" s="99">
        <v>7000</v>
      </c>
      <c r="I1031" s="78">
        <v>43962</v>
      </c>
      <c r="J1031" s="181">
        <f>SUMIFS(tabConsumoAta[CONSUMIDO],tabConsumoAta[CÓDIGO],tabSaldoAta[[#This Row],[CÓDIGO]],tabConsumoAta[ATA],tabSaldoAta[[#This Row],[CHAVE]])</f>
        <v>3200</v>
      </c>
      <c r="K1031" s="181">
        <f>SUMIFS(tabAtaCessão[QUANTIDADE],tabAtaCessão[CÓDIGO],tabSaldoAta[[#This Row],[CÓDIGO]],tabAtaCessão[ATA],tabSaldoAta[[#This Row],[CHAVE]])</f>
        <v>0</v>
      </c>
      <c r="L1031" s="162">
        <f>tabSaldoAta[[#This Row],[ESTIMATIVA]] - tabSaldoAta[[#This Row],[CONSUMO]] - tabSaldoAta[[#This Row],[CESSÃO]]</f>
        <v>3800</v>
      </c>
      <c r="M1031" s="92" t="s">
        <v>2063</v>
      </c>
      <c r="N1031" s="93">
        <v>44393.684849537036</v>
      </c>
      <c r="O1031" s="34" t="str">
        <f t="shared" si="5"/>
        <v>*</v>
      </c>
    </row>
    <row r="1032" spans="1:15" hidden="1" x14ac:dyDescent="0.3">
      <c r="A1032" s="77">
        <v>12654</v>
      </c>
      <c r="B1032" s="83" t="s">
        <v>2754</v>
      </c>
      <c r="C1032" s="82" t="s">
        <v>3752</v>
      </c>
      <c r="D1032" s="80" t="s">
        <v>4246</v>
      </c>
      <c r="E1032" s="81">
        <v>2020</v>
      </c>
      <c r="F1032" s="78">
        <v>44428</v>
      </c>
      <c r="G1032" s="264">
        <v>12</v>
      </c>
      <c r="H1032" s="99">
        <v>80000</v>
      </c>
      <c r="I1032" s="78">
        <v>43962</v>
      </c>
      <c r="J1032" s="181">
        <f>SUMIFS(tabConsumoAta[CONSUMIDO],tabConsumoAta[CÓDIGO],tabSaldoAta[[#This Row],[CÓDIGO]],tabConsumoAta[ATA],tabSaldoAta[[#This Row],[CHAVE]])</f>
        <v>89500</v>
      </c>
      <c r="K1032" s="181">
        <f>SUMIFS(tabAtaCessão[QUANTIDADE],tabAtaCessão[CÓDIGO],tabSaldoAta[[#This Row],[CÓDIGO]],tabAtaCessão[ATA],tabSaldoAta[[#This Row],[CHAVE]])</f>
        <v>0</v>
      </c>
      <c r="L1032" s="162">
        <f>tabSaldoAta[[#This Row],[ESTIMATIVA]] - tabSaldoAta[[#This Row],[CONSUMO]] - tabSaldoAta[[#This Row],[CESSÃO]]</f>
        <v>-9500</v>
      </c>
      <c r="M1032" s="92" t="s">
        <v>2063</v>
      </c>
      <c r="N1032" s="93">
        <v>44393.684849537036</v>
      </c>
      <c r="O1032" s="34" t="str">
        <f t="shared" si="5"/>
        <v>*</v>
      </c>
    </row>
    <row r="1033" spans="1:15" hidden="1" x14ac:dyDescent="0.3">
      <c r="A1033" s="77">
        <v>130024</v>
      </c>
      <c r="B1033" s="83" t="s">
        <v>2753</v>
      </c>
      <c r="C1033" s="82" t="s">
        <v>3752</v>
      </c>
      <c r="D1033" s="80" t="s">
        <v>4246</v>
      </c>
      <c r="E1033" s="81">
        <v>2020</v>
      </c>
      <c r="F1033" s="78">
        <v>44428</v>
      </c>
      <c r="G1033" s="264">
        <v>12</v>
      </c>
      <c r="H1033" s="99">
        <v>5000</v>
      </c>
      <c r="I1033" s="78">
        <v>43962</v>
      </c>
      <c r="J1033" s="181">
        <f>SUMIFS(tabConsumoAta[CONSUMIDO],tabConsumoAta[CÓDIGO],tabSaldoAta[[#This Row],[CÓDIGO]],tabConsumoAta[ATA],tabSaldoAta[[#This Row],[CHAVE]])</f>
        <v>5000</v>
      </c>
      <c r="K1033" s="181">
        <f>SUMIFS(tabAtaCessão[QUANTIDADE],tabAtaCessão[CÓDIGO],tabSaldoAta[[#This Row],[CÓDIGO]],tabAtaCessão[ATA],tabSaldoAta[[#This Row],[CHAVE]])</f>
        <v>0</v>
      </c>
      <c r="L1033" s="162">
        <f>tabSaldoAta[[#This Row],[ESTIMATIVA]] - tabSaldoAta[[#This Row],[CONSUMO]] - tabSaldoAta[[#This Row],[CESSÃO]]</f>
        <v>0</v>
      </c>
      <c r="M1033" s="92" t="s">
        <v>2063</v>
      </c>
      <c r="N1033" s="93">
        <v>44393.684849537036</v>
      </c>
      <c r="O1033" s="34" t="str">
        <f t="shared" si="5"/>
        <v>*</v>
      </c>
    </row>
    <row r="1034" spans="1:15" hidden="1" x14ac:dyDescent="0.3">
      <c r="A1034" s="77">
        <v>12659</v>
      </c>
      <c r="B1034" s="83" t="s">
        <v>3004</v>
      </c>
      <c r="C1034" s="82" t="s">
        <v>3752</v>
      </c>
      <c r="D1034" s="80" t="s">
        <v>4246</v>
      </c>
      <c r="E1034" s="81">
        <v>2020</v>
      </c>
      <c r="F1034" s="78">
        <v>44428</v>
      </c>
      <c r="G1034" s="264">
        <v>12</v>
      </c>
      <c r="H1034" s="99">
        <v>2800</v>
      </c>
      <c r="I1034" s="78">
        <v>43962</v>
      </c>
      <c r="J1034" s="181">
        <f>SUMIFS(tabConsumoAta[CONSUMIDO],tabConsumoAta[CÓDIGO],tabSaldoAta[[#This Row],[CÓDIGO]],tabConsumoAta[ATA],tabSaldoAta[[#This Row],[CHAVE]])</f>
        <v>1500</v>
      </c>
      <c r="K1034" s="181">
        <f>SUMIFS(tabAtaCessão[QUANTIDADE],tabAtaCessão[CÓDIGO],tabSaldoAta[[#This Row],[CÓDIGO]],tabAtaCessão[ATA],tabSaldoAta[[#This Row],[CHAVE]])</f>
        <v>0</v>
      </c>
      <c r="L1034" s="162">
        <f>tabSaldoAta[[#This Row],[ESTIMATIVA]] - tabSaldoAta[[#This Row],[CONSUMO]] - tabSaldoAta[[#This Row],[CESSÃO]]</f>
        <v>1300</v>
      </c>
      <c r="M1034" s="92" t="s">
        <v>2063</v>
      </c>
      <c r="N1034" s="93">
        <v>44393.684849537036</v>
      </c>
      <c r="O1034" s="34" t="str">
        <f t="shared" si="5"/>
        <v>*</v>
      </c>
    </row>
    <row r="1035" spans="1:15" hidden="1" x14ac:dyDescent="0.3">
      <c r="A1035" s="77">
        <v>17115</v>
      </c>
      <c r="B1035" s="83" t="s">
        <v>2854</v>
      </c>
      <c r="C1035" s="82" t="s">
        <v>3752</v>
      </c>
      <c r="D1035" s="80" t="s">
        <v>4246</v>
      </c>
      <c r="E1035" s="81">
        <v>2020</v>
      </c>
      <c r="F1035" s="78">
        <v>44428</v>
      </c>
      <c r="G1035" s="264">
        <v>12</v>
      </c>
      <c r="H1035" s="99">
        <v>10000</v>
      </c>
      <c r="I1035" s="78">
        <v>43962</v>
      </c>
      <c r="J1035" s="181">
        <f>SUMIFS(tabConsumoAta[CONSUMIDO],tabConsumoAta[CÓDIGO],tabSaldoAta[[#This Row],[CÓDIGO]],tabConsumoAta[ATA],tabSaldoAta[[#This Row],[CHAVE]])</f>
        <v>2500</v>
      </c>
      <c r="K1035" s="181">
        <f>SUMIFS(tabAtaCessão[QUANTIDADE],tabAtaCessão[CÓDIGO],tabSaldoAta[[#This Row],[CÓDIGO]],tabAtaCessão[ATA],tabSaldoAta[[#This Row],[CHAVE]])</f>
        <v>0</v>
      </c>
      <c r="L1035" s="162">
        <f>tabSaldoAta[[#This Row],[ESTIMATIVA]] - tabSaldoAta[[#This Row],[CONSUMO]] - tabSaldoAta[[#This Row],[CESSÃO]]</f>
        <v>7500</v>
      </c>
      <c r="M1035" s="92" t="s">
        <v>2063</v>
      </c>
      <c r="N1035" s="93">
        <v>44393.684849537036</v>
      </c>
      <c r="O1035" s="34" t="str">
        <f t="shared" si="5"/>
        <v>*</v>
      </c>
    </row>
    <row r="1036" spans="1:15" hidden="1" x14ac:dyDescent="0.3">
      <c r="A1036" s="77">
        <v>26504</v>
      </c>
      <c r="B1036" s="83" t="s">
        <v>138</v>
      </c>
      <c r="C1036" s="82" t="s">
        <v>3985</v>
      </c>
      <c r="D1036" s="80" t="s">
        <v>4247</v>
      </c>
      <c r="E1036" s="81">
        <v>2020</v>
      </c>
      <c r="F1036" s="78">
        <v>44432</v>
      </c>
      <c r="G1036" s="264">
        <v>12</v>
      </c>
      <c r="H1036" s="99">
        <v>2500</v>
      </c>
      <c r="I1036" s="78">
        <v>43970</v>
      </c>
      <c r="J1036" s="181">
        <f>SUMIFS(tabConsumoAta[CONSUMIDO],tabConsumoAta[CÓDIGO],tabSaldoAta[[#This Row],[CÓDIGO]],tabConsumoAta[ATA],tabSaldoAta[[#This Row],[CHAVE]])</f>
        <v>0</v>
      </c>
      <c r="K1036" s="181">
        <f>SUMIFS(tabAtaCessão[QUANTIDADE],tabAtaCessão[CÓDIGO],tabSaldoAta[[#This Row],[CÓDIGO]],tabAtaCessão[ATA],tabSaldoAta[[#This Row],[CHAVE]])</f>
        <v>0</v>
      </c>
      <c r="L1036" s="162">
        <f>tabSaldoAta[[#This Row],[ESTIMATIVA]] - tabSaldoAta[[#This Row],[CONSUMO]] - tabSaldoAta[[#This Row],[CESSÃO]]</f>
        <v>2500</v>
      </c>
      <c r="M1036" s="92" t="s">
        <v>2063</v>
      </c>
      <c r="N1036" s="93">
        <v>44393.684849537036</v>
      </c>
      <c r="O1036" s="34" t="str">
        <f t="shared" si="5"/>
        <v>*</v>
      </c>
    </row>
    <row r="1037" spans="1:15" hidden="1" x14ac:dyDescent="0.3">
      <c r="A1037" s="77">
        <v>26506</v>
      </c>
      <c r="B1037" s="83" t="s">
        <v>2401</v>
      </c>
      <c r="C1037" s="82" t="s">
        <v>3985</v>
      </c>
      <c r="D1037" s="80" t="s">
        <v>4247</v>
      </c>
      <c r="E1037" s="81">
        <v>2020</v>
      </c>
      <c r="F1037" s="78">
        <v>44432</v>
      </c>
      <c r="G1037" s="264">
        <v>12</v>
      </c>
      <c r="H1037" s="99">
        <v>2500</v>
      </c>
      <c r="I1037" s="78">
        <v>43970</v>
      </c>
      <c r="J1037" s="181">
        <f>SUMIFS(tabConsumoAta[CONSUMIDO],tabConsumoAta[CÓDIGO],tabSaldoAta[[#This Row],[CÓDIGO]],tabConsumoAta[ATA],tabSaldoAta[[#This Row],[CHAVE]])</f>
        <v>0</v>
      </c>
      <c r="K1037" s="181">
        <f>SUMIFS(tabAtaCessão[QUANTIDADE],tabAtaCessão[CÓDIGO],tabSaldoAta[[#This Row],[CÓDIGO]],tabAtaCessão[ATA],tabSaldoAta[[#This Row],[CHAVE]])</f>
        <v>0</v>
      </c>
      <c r="L1037" s="162">
        <f>tabSaldoAta[[#This Row],[ESTIMATIVA]] - tabSaldoAta[[#This Row],[CONSUMO]] - tabSaldoAta[[#This Row],[CESSÃO]]</f>
        <v>2500</v>
      </c>
      <c r="M1037" s="92" t="s">
        <v>2063</v>
      </c>
      <c r="N1037" s="93">
        <v>44393.684849537036</v>
      </c>
      <c r="O1037" s="34" t="str">
        <f t="shared" si="5"/>
        <v>*</v>
      </c>
    </row>
    <row r="1038" spans="1:15" ht="201.6" hidden="1" x14ac:dyDescent="0.3">
      <c r="A1038" s="77">
        <v>125641</v>
      </c>
      <c r="B1038" s="83" t="s">
        <v>1467</v>
      </c>
      <c r="C1038" s="82" t="s">
        <v>3853</v>
      </c>
      <c r="D1038" s="80" t="s">
        <v>4248</v>
      </c>
      <c r="E1038" s="81">
        <v>2020</v>
      </c>
      <c r="F1038" s="78">
        <v>44432</v>
      </c>
      <c r="G1038" s="264">
        <v>12</v>
      </c>
      <c r="H1038" s="99">
        <v>20000</v>
      </c>
      <c r="I1038" s="78">
        <v>43895</v>
      </c>
      <c r="J1038" s="181">
        <f>SUMIFS(tabConsumoAta[CONSUMIDO],tabConsumoAta[CÓDIGO],tabSaldoAta[[#This Row],[CÓDIGO]],tabConsumoAta[ATA],tabSaldoAta[[#This Row],[CHAVE]])</f>
        <v>26000</v>
      </c>
      <c r="K1038" s="181">
        <f>SUMIFS(tabAtaCessão[QUANTIDADE],tabAtaCessão[CÓDIGO],tabSaldoAta[[#This Row],[CÓDIGO]],tabAtaCessão[ATA],tabSaldoAta[[#This Row],[CHAVE]])</f>
        <v>0</v>
      </c>
      <c r="L1038" s="162">
        <f>tabSaldoAta[[#This Row],[ESTIMATIVA]] - tabSaldoAta[[#This Row],[CONSUMO]] - tabSaldoAta[[#This Row],[CESSÃO]]</f>
        <v>-6000</v>
      </c>
      <c r="M1038" s="92" t="s">
        <v>2063</v>
      </c>
      <c r="N1038" s="93">
        <v>44393.684849537036</v>
      </c>
      <c r="O1038" s="34" t="str">
        <f t="shared" si="5"/>
        <v>*</v>
      </c>
    </row>
    <row r="1039" spans="1:15" hidden="1" x14ac:dyDescent="0.3">
      <c r="A1039" s="77">
        <v>12922</v>
      </c>
      <c r="B1039" s="83" t="s">
        <v>176</v>
      </c>
      <c r="C1039" s="82" t="s">
        <v>3777</v>
      </c>
      <c r="D1039" s="80" t="s">
        <v>4249</v>
      </c>
      <c r="E1039" s="81">
        <v>2020</v>
      </c>
      <c r="F1039" s="78">
        <v>44446</v>
      </c>
      <c r="G1039" s="264">
        <v>12</v>
      </c>
      <c r="H1039" s="99">
        <v>100</v>
      </c>
      <c r="I1039" s="78">
        <v>43677</v>
      </c>
      <c r="J1039" s="181">
        <f>SUMIFS(tabConsumoAta[CONSUMIDO],tabConsumoAta[CÓDIGO],tabSaldoAta[[#This Row],[CÓDIGO]],tabConsumoAta[ATA],tabSaldoAta[[#This Row],[CHAVE]])</f>
        <v>0</v>
      </c>
      <c r="K1039" s="181">
        <f>SUMIFS(tabAtaCessão[QUANTIDADE],tabAtaCessão[CÓDIGO],tabSaldoAta[[#This Row],[CÓDIGO]],tabAtaCessão[ATA],tabSaldoAta[[#This Row],[CHAVE]])</f>
        <v>0</v>
      </c>
      <c r="L1039" s="162">
        <f>tabSaldoAta[[#This Row],[ESTIMATIVA]] - tabSaldoAta[[#This Row],[CONSUMO]] - tabSaldoAta[[#This Row],[CESSÃO]]</f>
        <v>100</v>
      </c>
      <c r="M1039" s="92" t="s">
        <v>2063</v>
      </c>
      <c r="N1039" s="93">
        <v>44393.684849537036</v>
      </c>
      <c r="O1039" s="34" t="str">
        <f t="shared" si="5"/>
        <v>*</v>
      </c>
    </row>
    <row r="1040" spans="1:15" hidden="1" x14ac:dyDescent="0.3">
      <c r="A1040" s="77">
        <v>13116</v>
      </c>
      <c r="B1040" s="83" t="s">
        <v>1066</v>
      </c>
      <c r="C1040" s="82" t="s">
        <v>3777</v>
      </c>
      <c r="D1040" s="80" t="s">
        <v>4249</v>
      </c>
      <c r="E1040" s="81">
        <v>2020</v>
      </c>
      <c r="F1040" s="78">
        <v>44446</v>
      </c>
      <c r="G1040" s="264">
        <v>12</v>
      </c>
      <c r="H1040" s="99">
        <v>0</v>
      </c>
      <c r="I1040" s="78">
        <v>43906</v>
      </c>
      <c r="J1040" s="181">
        <f>SUMIFS(tabConsumoAta[CONSUMIDO],tabConsumoAta[CÓDIGO],tabSaldoAta[[#This Row],[CÓDIGO]],tabConsumoAta[ATA],tabSaldoAta[[#This Row],[CHAVE]])</f>
        <v>0</v>
      </c>
      <c r="K1040" s="181">
        <f>SUMIFS(tabAtaCessão[QUANTIDADE],tabAtaCessão[CÓDIGO],tabSaldoAta[[#This Row],[CÓDIGO]],tabAtaCessão[ATA],tabSaldoAta[[#This Row],[CHAVE]])</f>
        <v>0</v>
      </c>
      <c r="L1040" s="162">
        <f>tabSaldoAta[[#This Row],[ESTIMATIVA]] - tabSaldoAta[[#This Row],[CONSUMO]] - tabSaldoAta[[#This Row],[CESSÃO]]</f>
        <v>0</v>
      </c>
      <c r="M1040" s="92" t="s">
        <v>2063</v>
      </c>
      <c r="N1040" s="93">
        <v>44393.684849537036</v>
      </c>
      <c r="O1040" s="34" t="str">
        <f t="shared" si="5"/>
        <v>*</v>
      </c>
    </row>
    <row r="1041" spans="1:15" hidden="1" x14ac:dyDescent="0.3">
      <c r="A1041" s="77">
        <v>13563</v>
      </c>
      <c r="B1041" s="83" t="s">
        <v>575</v>
      </c>
      <c r="C1041" s="82" t="s">
        <v>3777</v>
      </c>
      <c r="D1041" s="80" t="s">
        <v>4249</v>
      </c>
      <c r="E1041" s="81">
        <v>2020</v>
      </c>
      <c r="F1041" s="78">
        <v>44446</v>
      </c>
      <c r="G1041" s="264">
        <v>12</v>
      </c>
      <c r="H1041" s="99">
        <v>600</v>
      </c>
      <c r="I1041" s="78">
        <v>43906</v>
      </c>
      <c r="J1041" s="181">
        <f>SUMIFS(tabConsumoAta[CONSUMIDO],tabConsumoAta[CÓDIGO],tabSaldoAta[[#This Row],[CÓDIGO]],tabConsumoAta[ATA],tabSaldoAta[[#This Row],[CHAVE]])</f>
        <v>600</v>
      </c>
      <c r="K1041" s="181">
        <f>SUMIFS(tabAtaCessão[QUANTIDADE],tabAtaCessão[CÓDIGO],tabSaldoAta[[#This Row],[CÓDIGO]],tabAtaCessão[ATA],tabSaldoAta[[#This Row],[CHAVE]])</f>
        <v>0</v>
      </c>
      <c r="L1041" s="162">
        <f>tabSaldoAta[[#This Row],[ESTIMATIVA]] - tabSaldoAta[[#This Row],[CONSUMO]] - tabSaldoAta[[#This Row],[CESSÃO]]</f>
        <v>0</v>
      </c>
      <c r="M1041" s="92" t="s">
        <v>2063</v>
      </c>
      <c r="N1041" s="93">
        <v>44393.684849537036</v>
      </c>
      <c r="O1041" s="34" t="str">
        <f t="shared" si="5"/>
        <v>*</v>
      </c>
    </row>
    <row r="1042" spans="1:15" hidden="1" x14ac:dyDescent="0.3">
      <c r="A1042" s="77">
        <v>17422</v>
      </c>
      <c r="B1042" s="83" t="s">
        <v>78</v>
      </c>
      <c r="C1042" s="82" t="s">
        <v>3777</v>
      </c>
      <c r="D1042" s="80" t="s">
        <v>4249</v>
      </c>
      <c r="E1042" s="81">
        <v>2020</v>
      </c>
      <c r="F1042" s="78">
        <v>44446</v>
      </c>
      <c r="G1042" s="264">
        <v>12</v>
      </c>
      <c r="H1042" s="99">
        <v>40</v>
      </c>
      <c r="I1042" s="78">
        <v>43677</v>
      </c>
      <c r="J1042" s="181">
        <f>SUMIFS(tabConsumoAta[CONSUMIDO],tabConsumoAta[CÓDIGO],tabSaldoAta[[#This Row],[CÓDIGO]],tabConsumoAta[ATA],tabSaldoAta[[#This Row],[CHAVE]])</f>
        <v>30</v>
      </c>
      <c r="K1042" s="181">
        <f>SUMIFS(tabAtaCessão[QUANTIDADE],tabAtaCessão[CÓDIGO],tabSaldoAta[[#This Row],[CÓDIGO]],tabAtaCessão[ATA],tabSaldoAta[[#This Row],[CHAVE]])</f>
        <v>0</v>
      </c>
      <c r="L1042" s="162">
        <f>tabSaldoAta[[#This Row],[ESTIMATIVA]] - tabSaldoAta[[#This Row],[CONSUMO]] - tabSaldoAta[[#This Row],[CESSÃO]]</f>
        <v>10</v>
      </c>
      <c r="M1042" s="92" t="s">
        <v>2063</v>
      </c>
      <c r="N1042" s="93">
        <v>44393.684849537036</v>
      </c>
      <c r="O1042" s="34" t="str">
        <f t="shared" si="5"/>
        <v>*</v>
      </c>
    </row>
    <row r="1043" spans="1:15" hidden="1" x14ac:dyDescent="0.3">
      <c r="A1043" s="77">
        <v>17426</v>
      </c>
      <c r="B1043" s="83" t="s">
        <v>76</v>
      </c>
      <c r="C1043" s="82" t="s">
        <v>3777</v>
      </c>
      <c r="D1043" s="80" t="s">
        <v>4249</v>
      </c>
      <c r="E1043" s="81">
        <v>2020</v>
      </c>
      <c r="F1043" s="78">
        <v>44446</v>
      </c>
      <c r="G1043" s="264">
        <v>12</v>
      </c>
      <c r="H1043" s="99">
        <v>20</v>
      </c>
      <c r="I1043" s="78">
        <v>43677</v>
      </c>
      <c r="J1043" s="181">
        <f>SUMIFS(tabConsumoAta[CONSUMIDO],tabConsumoAta[CÓDIGO],tabSaldoAta[[#This Row],[CÓDIGO]],tabConsumoAta[ATA],tabSaldoAta[[#This Row],[CHAVE]])</f>
        <v>0</v>
      </c>
      <c r="K1043" s="181">
        <f>SUMIFS(tabAtaCessão[QUANTIDADE],tabAtaCessão[CÓDIGO],tabSaldoAta[[#This Row],[CÓDIGO]],tabAtaCessão[ATA],tabSaldoAta[[#This Row],[CHAVE]])</f>
        <v>0</v>
      </c>
      <c r="L1043" s="162">
        <f>tabSaldoAta[[#This Row],[ESTIMATIVA]] - tabSaldoAta[[#This Row],[CONSUMO]] - tabSaldoAta[[#This Row],[CESSÃO]]</f>
        <v>20</v>
      </c>
      <c r="M1043" s="92" t="s">
        <v>2063</v>
      </c>
      <c r="N1043" s="93">
        <v>44393.684849537036</v>
      </c>
      <c r="O1043" s="34" t="str">
        <f t="shared" si="5"/>
        <v>*</v>
      </c>
    </row>
    <row r="1044" spans="1:15" ht="28.8" hidden="1" x14ac:dyDescent="0.3">
      <c r="A1044" s="77">
        <v>25756</v>
      </c>
      <c r="B1044" s="83" t="s">
        <v>541</v>
      </c>
      <c r="C1044" s="82" t="s">
        <v>3777</v>
      </c>
      <c r="D1044" s="80" t="s">
        <v>4249</v>
      </c>
      <c r="E1044" s="81">
        <v>2020</v>
      </c>
      <c r="F1044" s="78">
        <v>44446</v>
      </c>
      <c r="G1044" s="264">
        <v>12</v>
      </c>
      <c r="H1044" s="99">
        <v>60</v>
      </c>
      <c r="I1044" s="78">
        <v>43677</v>
      </c>
      <c r="J1044" s="181">
        <f>SUMIFS(tabConsumoAta[CONSUMIDO],tabConsumoAta[CÓDIGO],tabSaldoAta[[#This Row],[CÓDIGO]],tabConsumoAta[ATA],tabSaldoAta[[#This Row],[CHAVE]])</f>
        <v>90</v>
      </c>
      <c r="K1044" s="181">
        <f>SUMIFS(tabAtaCessão[QUANTIDADE],tabAtaCessão[CÓDIGO],tabSaldoAta[[#This Row],[CÓDIGO]],tabAtaCessão[ATA],tabSaldoAta[[#This Row],[CHAVE]])</f>
        <v>0</v>
      </c>
      <c r="L1044" s="162">
        <f>tabSaldoAta[[#This Row],[ESTIMATIVA]] - tabSaldoAta[[#This Row],[CONSUMO]] - tabSaldoAta[[#This Row],[CESSÃO]]</f>
        <v>-30</v>
      </c>
      <c r="M1044" s="92" t="s">
        <v>2063</v>
      </c>
      <c r="N1044" s="93">
        <v>44393.684849537036</v>
      </c>
      <c r="O1044" s="34" t="str">
        <f t="shared" si="5"/>
        <v>*</v>
      </c>
    </row>
    <row r="1045" spans="1:15" ht="28.8" hidden="1" x14ac:dyDescent="0.3">
      <c r="A1045" s="77">
        <v>28307</v>
      </c>
      <c r="B1045" s="83" t="s">
        <v>585</v>
      </c>
      <c r="C1045" s="82" t="s">
        <v>3777</v>
      </c>
      <c r="D1045" s="80" t="s">
        <v>4249</v>
      </c>
      <c r="E1045" s="81">
        <v>2020</v>
      </c>
      <c r="F1045" s="78">
        <v>44446</v>
      </c>
      <c r="G1045" s="264">
        <v>12</v>
      </c>
      <c r="H1045" s="99">
        <v>0</v>
      </c>
      <c r="I1045" s="78">
        <v>43906</v>
      </c>
      <c r="J1045" s="181">
        <f>SUMIFS(tabConsumoAta[CONSUMIDO],tabConsumoAta[CÓDIGO],tabSaldoAta[[#This Row],[CÓDIGO]],tabConsumoAta[ATA],tabSaldoAta[[#This Row],[CHAVE]])</f>
        <v>0</v>
      </c>
      <c r="K1045" s="181">
        <f>SUMIFS(tabAtaCessão[QUANTIDADE],tabAtaCessão[CÓDIGO],tabSaldoAta[[#This Row],[CÓDIGO]],tabAtaCessão[ATA],tabSaldoAta[[#This Row],[CHAVE]])</f>
        <v>0</v>
      </c>
      <c r="L1045" s="162">
        <f>tabSaldoAta[[#This Row],[ESTIMATIVA]] - tabSaldoAta[[#This Row],[CONSUMO]] - tabSaldoAta[[#This Row],[CESSÃO]]</f>
        <v>0</v>
      </c>
      <c r="M1045" s="92" t="s">
        <v>2063</v>
      </c>
      <c r="N1045" s="93">
        <v>44393.684849537036</v>
      </c>
      <c r="O1045" s="34" t="str">
        <f t="shared" si="5"/>
        <v>*</v>
      </c>
    </row>
    <row r="1046" spans="1:15" hidden="1" x14ac:dyDescent="0.3">
      <c r="A1046" s="77">
        <v>53849</v>
      </c>
      <c r="B1046" s="83" t="s">
        <v>204</v>
      </c>
      <c r="C1046" s="82" t="s">
        <v>3777</v>
      </c>
      <c r="D1046" s="80" t="s">
        <v>4249</v>
      </c>
      <c r="E1046" s="81">
        <v>2020</v>
      </c>
      <c r="F1046" s="78">
        <v>44446</v>
      </c>
      <c r="G1046" s="264">
        <v>12</v>
      </c>
      <c r="H1046" s="99">
        <v>30</v>
      </c>
      <c r="I1046" s="78">
        <v>43677</v>
      </c>
      <c r="J1046" s="181">
        <f>SUMIFS(tabConsumoAta[CONSUMIDO],tabConsumoAta[CÓDIGO],tabSaldoAta[[#This Row],[CÓDIGO]],tabConsumoAta[ATA],tabSaldoAta[[#This Row],[CHAVE]])</f>
        <v>40</v>
      </c>
      <c r="K1046" s="181">
        <f>SUMIFS(tabAtaCessão[QUANTIDADE],tabAtaCessão[CÓDIGO],tabSaldoAta[[#This Row],[CÓDIGO]],tabAtaCessão[ATA],tabSaldoAta[[#This Row],[CHAVE]])</f>
        <v>0</v>
      </c>
      <c r="L1046" s="162">
        <f>tabSaldoAta[[#This Row],[ESTIMATIVA]] - tabSaldoAta[[#This Row],[CONSUMO]] - tabSaldoAta[[#This Row],[CESSÃO]]</f>
        <v>-10</v>
      </c>
      <c r="M1046" s="92" t="s">
        <v>2063</v>
      </c>
      <c r="N1046" s="93">
        <v>44393.684849537036</v>
      </c>
      <c r="O1046" s="34" t="str">
        <f t="shared" si="5"/>
        <v>*</v>
      </c>
    </row>
    <row r="1047" spans="1:15" hidden="1" x14ac:dyDescent="0.3">
      <c r="A1047" s="77">
        <v>60830</v>
      </c>
      <c r="B1047" s="83" t="s">
        <v>2237</v>
      </c>
      <c r="C1047" s="82" t="s">
        <v>3777</v>
      </c>
      <c r="D1047" s="80" t="s">
        <v>4249</v>
      </c>
      <c r="E1047" s="81">
        <v>2020</v>
      </c>
      <c r="F1047" s="78">
        <v>44446</v>
      </c>
      <c r="G1047" s="264">
        <v>12</v>
      </c>
      <c r="H1047" s="99">
        <v>50</v>
      </c>
      <c r="I1047" s="78">
        <v>43733</v>
      </c>
      <c r="J1047" s="181">
        <f>SUMIFS(tabConsumoAta[CONSUMIDO],tabConsumoAta[CÓDIGO],tabSaldoAta[[#This Row],[CÓDIGO]],tabConsumoAta[ATA],tabSaldoAta[[#This Row],[CHAVE]])</f>
        <v>0</v>
      </c>
      <c r="K1047" s="181">
        <f>SUMIFS(tabAtaCessão[QUANTIDADE],tabAtaCessão[CÓDIGO],tabSaldoAta[[#This Row],[CÓDIGO]],tabAtaCessão[ATA],tabSaldoAta[[#This Row],[CHAVE]])</f>
        <v>0</v>
      </c>
      <c r="L1047" s="162">
        <f>tabSaldoAta[[#This Row],[ESTIMATIVA]] - tabSaldoAta[[#This Row],[CONSUMO]] - tabSaldoAta[[#This Row],[CESSÃO]]</f>
        <v>50</v>
      </c>
      <c r="M1047" s="92" t="s">
        <v>2063</v>
      </c>
      <c r="N1047" s="93">
        <v>44393.684849537036</v>
      </c>
      <c r="O1047" s="34" t="str">
        <f t="shared" si="5"/>
        <v>*</v>
      </c>
    </row>
    <row r="1048" spans="1:15" hidden="1" x14ac:dyDescent="0.3">
      <c r="A1048" s="77">
        <v>61200</v>
      </c>
      <c r="B1048" s="83" t="s">
        <v>216</v>
      </c>
      <c r="C1048" s="82" t="s">
        <v>3777</v>
      </c>
      <c r="D1048" s="80" t="s">
        <v>4249</v>
      </c>
      <c r="E1048" s="81">
        <v>2020</v>
      </c>
      <c r="F1048" s="78">
        <v>44446</v>
      </c>
      <c r="G1048" s="264">
        <v>12</v>
      </c>
      <c r="H1048" s="99">
        <v>250</v>
      </c>
      <c r="I1048" s="78">
        <v>43677</v>
      </c>
      <c r="J1048" s="181">
        <f>SUMIFS(tabConsumoAta[CONSUMIDO],tabConsumoAta[CÓDIGO],tabSaldoAta[[#This Row],[CÓDIGO]],tabConsumoAta[ATA],tabSaldoAta[[#This Row],[CHAVE]])</f>
        <v>0</v>
      </c>
      <c r="K1048" s="181">
        <f>SUMIFS(tabAtaCessão[QUANTIDADE],tabAtaCessão[CÓDIGO],tabSaldoAta[[#This Row],[CÓDIGO]],tabAtaCessão[ATA],tabSaldoAta[[#This Row],[CHAVE]])</f>
        <v>0</v>
      </c>
      <c r="L1048" s="162">
        <f>tabSaldoAta[[#This Row],[ESTIMATIVA]] - tabSaldoAta[[#This Row],[CONSUMO]] - tabSaldoAta[[#This Row],[CESSÃO]]</f>
        <v>250</v>
      </c>
      <c r="M1048" s="92" t="s">
        <v>2063</v>
      </c>
      <c r="N1048" s="93">
        <v>44393.684849537036</v>
      </c>
      <c r="O1048" s="34" t="str">
        <f t="shared" si="5"/>
        <v>*</v>
      </c>
    </row>
    <row r="1049" spans="1:15" hidden="1" x14ac:dyDescent="0.3">
      <c r="A1049" s="77">
        <v>74976</v>
      </c>
      <c r="B1049" s="83" t="s">
        <v>178</v>
      </c>
      <c r="C1049" s="82" t="s">
        <v>3777</v>
      </c>
      <c r="D1049" s="80" t="s">
        <v>4249</v>
      </c>
      <c r="E1049" s="81">
        <v>2020</v>
      </c>
      <c r="F1049" s="78">
        <v>44446</v>
      </c>
      <c r="G1049" s="264">
        <v>12</v>
      </c>
      <c r="H1049" s="99">
        <v>400</v>
      </c>
      <c r="I1049" s="78">
        <v>43733</v>
      </c>
      <c r="J1049" s="181">
        <f>SUMIFS(tabConsumoAta[CONSUMIDO],tabConsumoAta[CÓDIGO],tabSaldoAta[[#This Row],[CÓDIGO]],tabConsumoAta[ATA],tabSaldoAta[[#This Row],[CHAVE]])</f>
        <v>400</v>
      </c>
      <c r="K1049" s="181">
        <f>SUMIFS(tabAtaCessão[QUANTIDADE],tabAtaCessão[CÓDIGO],tabSaldoAta[[#This Row],[CÓDIGO]],tabAtaCessão[ATA],tabSaldoAta[[#This Row],[CHAVE]])</f>
        <v>0</v>
      </c>
      <c r="L1049" s="162">
        <f>tabSaldoAta[[#This Row],[ESTIMATIVA]] - tabSaldoAta[[#This Row],[CONSUMO]] - tabSaldoAta[[#This Row],[CESSÃO]]</f>
        <v>0</v>
      </c>
      <c r="M1049" s="92" t="s">
        <v>2063</v>
      </c>
      <c r="N1049" s="93">
        <v>44393.684849537036</v>
      </c>
      <c r="O1049" s="34" t="str">
        <f t="shared" si="5"/>
        <v>*</v>
      </c>
    </row>
    <row r="1050" spans="1:15" hidden="1" x14ac:dyDescent="0.3">
      <c r="A1050" s="77">
        <v>103142</v>
      </c>
      <c r="B1050" s="83" t="s">
        <v>75</v>
      </c>
      <c r="C1050" s="82" t="s">
        <v>3777</v>
      </c>
      <c r="D1050" s="80" t="s">
        <v>4249</v>
      </c>
      <c r="E1050" s="81">
        <v>2020</v>
      </c>
      <c r="F1050" s="78">
        <v>44446</v>
      </c>
      <c r="G1050" s="264">
        <v>12</v>
      </c>
      <c r="H1050" s="99">
        <v>15</v>
      </c>
      <c r="I1050" s="78">
        <v>43677</v>
      </c>
      <c r="J1050" s="181">
        <f>SUMIFS(tabConsumoAta[CONSUMIDO],tabConsumoAta[CÓDIGO],tabSaldoAta[[#This Row],[CÓDIGO]],tabConsumoAta[ATA],tabSaldoAta[[#This Row],[CHAVE]])</f>
        <v>25</v>
      </c>
      <c r="K1050" s="181">
        <f>SUMIFS(tabAtaCessão[QUANTIDADE],tabAtaCessão[CÓDIGO],tabSaldoAta[[#This Row],[CÓDIGO]],tabAtaCessão[ATA],tabSaldoAta[[#This Row],[CHAVE]])</f>
        <v>0</v>
      </c>
      <c r="L1050" s="162">
        <f>tabSaldoAta[[#This Row],[ESTIMATIVA]] - tabSaldoAta[[#This Row],[CONSUMO]] - tabSaldoAta[[#This Row],[CESSÃO]]</f>
        <v>-10</v>
      </c>
      <c r="M1050" s="92" t="s">
        <v>2063</v>
      </c>
      <c r="N1050" s="93">
        <v>44393.684849537036</v>
      </c>
      <c r="O1050" s="34" t="str">
        <f t="shared" si="5"/>
        <v>*</v>
      </c>
    </row>
    <row r="1051" spans="1:15" ht="43.2" hidden="1" x14ac:dyDescent="0.3">
      <c r="A1051" s="77">
        <v>104667</v>
      </c>
      <c r="B1051" s="83" t="s">
        <v>634</v>
      </c>
      <c r="C1051" s="82" t="s">
        <v>3777</v>
      </c>
      <c r="D1051" s="80" t="s">
        <v>4249</v>
      </c>
      <c r="E1051" s="81">
        <v>2020</v>
      </c>
      <c r="F1051" s="78">
        <v>44446</v>
      </c>
      <c r="G1051" s="264">
        <v>12</v>
      </c>
      <c r="H1051" s="99">
        <v>100</v>
      </c>
      <c r="I1051" s="78">
        <v>43906</v>
      </c>
      <c r="J1051" s="181">
        <f>SUMIFS(tabConsumoAta[CONSUMIDO],tabConsumoAta[CÓDIGO],tabSaldoAta[[#This Row],[CÓDIGO]],tabConsumoAta[ATA],tabSaldoAta[[#This Row],[CHAVE]])</f>
        <v>50</v>
      </c>
      <c r="K1051" s="181">
        <f>SUMIFS(tabAtaCessão[QUANTIDADE],tabAtaCessão[CÓDIGO],tabSaldoAta[[#This Row],[CÓDIGO]],tabAtaCessão[ATA],tabSaldoAta[[#This Row],[CHAVE]])</f>
        <v>0</v>
      </c>
      <c r="L1051" s="162">
        <f>tabSaldoAta[[#This Row],[ESTIMATIVA]] - tabSaldoAta[[#This Row],[CONSUMO]] - tabSaldoAta[[#This Row],[CESSÃO]]</f>
        <v>50</v>
      </c>
      <c r="M1051" s="92" t="s">
        <v>2063</v>
      </c>
      <c r="N1051" s="93">
        <v>44393.684849537036</v>
      </c>
      <c r="O1051" s="34" t="str">
        <f t="shared" si="5"/>
        <v>*</v>
      </c>
    </row>
    <row r="1052" spans="1:15" hidden="1" x14ac:dyDescent="0.3">
      <c r="A1052" s="77">
        <v>107401</v>
      </c>
      <c r="B1052" s="83" t="s">
        <v>46</v>
      </c>
      <c r="C1052" s="82" t="s">
        <v>3777</v>
      </c>
      <c r="D1052" s="80" t="s">
        <v>4249</v>
      </c>
      <c r="E1052" s="81">
        <v>2020</v>
      </c>
      <c r="F1052" s="78">
        <v>44446</v>
      </c>
      <c r="G1052" s="264">
        <v>12</v>
      </c>
      <c r="H1052" s="99">
        <v>80</v>
      </c>
      <c r="I1052" s="78">
        <v>43677</v>
      </c>
      <c r="J1052" s="181">
        <f>SUMIFS(tabConsumoAta[CONSUMIDO],tabConsumoAta[CÓDIGO],tabSaldoAta[[#This Row],[CÓDIGO]],tabConsumoAta[ATA],tabSaldoAta[[#This Row],[CHAVE]])</f>
        <v>80</v>
      </c>
      <c r="K1052" s="181">
        <f>SUMIFS(tabAtaCessão[QUANTIDADE],tabAtaCessão[CÓDIGO],tabSaldoAta[[#This Row],[CÓDIGO]],tabAtaCessão[ATA],tabSaldoAta[[#This Row],[CHAVE]])</f>
        <v>0</v>
      </c>
      <c r="L1052" s="162">
        <f>tabSaldoAta[[#This Row],[ESTIMATIVA]] - tabSaldoAta[[#This Row],[CONSUMO]] - tabSaldoAta[[#This Row],[CESSÃO]]</f>
        <v>0</v>
      </c>
      <c r="M1052" s="92" t="s">
        <v>2063</v>
      </c>
      <c r="N1052" s="93">
        <v>44393.684849537036</v>
      </c>
      <c r="O1052" s="34" t="str">
        <f t="shared" si="5"/>
        <v>*</v>
      </c>
    </row>
    <row r="1053" spans="1:15" hidden="1" x14ac:dyDescent="0.3">
      <c r="A1053" s="77">
        <v>113581</v>
      </c>
      <c r="B1053" s="83" t="s">
        <v>196</v>
      </c>
      <c r="C1053" s="82" t="s">
        <v>3777</v>
      </c>
      <c r="D1053" s="80" t="s">
        <v>4249</v>
      </c>
      <c r="E1053" s="81">
        <v>2020</v>
      </c>
      <c r="F1053" s="78">
        <v>44446</v>
      </c>
      <c r="G1053" s="264">
        <v>12</v>
      </c>
      <c r="H1053" s="99">
        <v>450</v>
      </c>
      <c r="I1053" s="78">
        <v>43677</v>
      </c>
      <c r="J1053" s="181">
        <f>SUMIFS(tabConsumoAta[CONSUMIDO],tabConsumoAta[CÓDIGO],tabSaldoAta[[#This Row],[CÓDIGO]],tabConsumoAta[ATA],tabSaldoAta[[#This Row],[CHAVE]])</f>
        <v>200</v>
      </c>
      <c r="K1053" s="181">
        <f>SUMIFS(tabAtaCessão[QUANTIDADE],tabAtaCessão[CÓDIGO],tabSaldoAta[[#This Row],[CÓDIGO]],tabAtaCessão[ATA],tabSaldoAta[[#This Row],[CHAVE]])</f>
        <v>0</v>
      </c>
      <c r="L1053" s="162">
        <f>tabSaldoAta[[#This Row],[ESTIMATIVA]] - tabSaldoAta[[#This Row],[CONSUMO]] - tabSaldoAta[[#This Row],[CESSÃO]]</f>
        <v>250</v>
      </c>
      <c r="M1053" s="92" t="s">
        <v>2063</v>
      </c>
      <c r="N1053" s="93">
        <v>44393.684849537036</v>
      </c>
      <c r="O1053" s="34" t="str">
        <f t="shared" si="5"/>
        <v>*</v>
      </c>
    </row>
    <row r="1054" spans="1:15" hidden="1" x14ac:dyDescent="0.3">
      <c r="A1054" s="77">
        <v>133819</v>
      </c>
      <c r="B1054" s="83" t="s">
        <v>140</v>
      </c>
      <c r="C1054" s="82" t="s">
        <v>3777</v>
      </c>
      <c r="D1054" s="80" t="s">
        <v>4249</v>
      </c>
      <c r="E1054" s="81">
        <v>2020</v>
      </c>
      <c r="F1054" s="78">
        <v>44446</v>
      </c>
      <c r="G1054" s="264">
        <v>12</v>
      </c>
      <c r="H1054" s="99">
        <v>0</v>
      </c>
      <c r="I1054" s="78">
        <v>43677</v>
      </c>
      <c r="J1054" s="181">
        <f>SUMIFS(tabConsumoAta[CONSUMIDO],tabConsumoAta[CÓDIGO],tabSaldoAta[[#This Row],[CÓDIGO]],tabConsumoAta[ATA],tabSaldoAta[[#This Row],[CHAVE]])</f>
        <v>0</v>
      </c>
      <c r="K1054" s="181">
        <f>SUMIFS(tabAtaCessão[QUANTIDADE],tabAtaCessão[CÓDIGO],tabSaldoAta[[#This Row],[CÓDIGO]],tabAtaCessão[ATA],tabSaldoAta[[#This Row],[CHAVE]])</f>
        <v>0</v>
      </c>
      <c r="L1054" s="162">
        <f>tabSaldoAta[[#This Row],[ESTIMATIVA]] - tabSaldoAta[[#This Row],[CONSUMO]] - tabSaldoAta[[#This Row],[CESSÃO]]</f>
        <v>0</v>
      </c>
      <c r="M1054" s="92" t="s">
        <v>2063</v>
      </c>
      <c r="N1054" s="93">
        <v>44393.684849537036</v>
      </c>
      <c r="O1054" s="34" t="str">
        <f t="shared" si="5"/>
        <v>*</v>
      </c>
    </row>
    <row r="1055" spans="1:15" ht="28.8" hidden="1" x14ac:dyDescent="0.3">
      <c r="A1055" s="77">
        <v>134581</v>
      </c>
      <c r="B1055" s="83" t="s">
        <v>233</v>
      </c>
      <c r="C1055" s="82" t="s">
        <v>3777</v>
      </c>
      <c r="D1055" s="80" t="s">
        <v>4249</v>
      </c>
      <c r="E1055" s="81">
        <v>2020</v>
      </c>
      <c r="F1055" s="78">
        <v>44446</v>
      </c>
      <c r="G1055" s="264">
        <v>12</v>
      </c>
      <c r="H1055" s="99">
        <v>60</v>
      </c>
      <c r="I1055" s="78">
        <v>43677</v>
      </c>
      <c r="J1055" s="181">
        <f>SUMIFS(tabConsumoAta[CONSUMIDO],tabConsumoAta[CÓDIGO],tabSaldoAta[[#This Row],[CÓDIGO]],tabConsumoAta[ATA],tabSaldoAta[[#This Row],[CHAVE]])</f>
        <v>0</v>
      </c>
      <c r="K1055" s="181">
        <f>SUMIFS(tabAtaCessão[QUANTIDADE],tabAtaCessão[CÓDIGO],tabSaldoAta[[#This Row],[CÓDIGO]],tabAtaCessão[ATA],tabSaldoAta[[#This Row],[CHAVE]])</f>
        <v>0</v>
      </c>
      <c r="L1055" s="162">
        <f>tabSaldoAta[[#This Row],[ESTIMATIVA]] - tabSaldoAta[[#This Row],[CONSUMO]] - tabSaldoAta[[#This Row],[CESSÃO]]</f>
        <v>60</v>
      </c>
      <c r="M1055" s="92" t="s">
        <v>2063</v>
      </c>
      <c r="N1055" s="93">
        <v>44393.684849537036</v>
      </c>
      <c r="O1055" s="34" t="str">
        <f t="shared" si="5"/>
        <v>*</v>
      </c>
    </row>
    <row r="1056" spans="1:15" ht="43.2" hidden="1" x14ac:dyDescent="0.3">
      <c r="A1056" s="77">
        <v>134582</v>
      </c>
      <c r="B1056" s="83" t="s">
        <v>234</v>
      </c>
      <c r="C1056" s="82" t="s">
        <v>3777</v>
      </c>
      <c r="D1056" s="80" t="s">
        <v>4249</v>
      </c>
      <c r="E1056" s="81">
        <v>2020</v>
      </c>
      <c r="F1056" s="78">
        <v>44446</v>
      </c>
      <c r="G1056" s="264">
        <v>12</v>
      </c>
      <c r="H1056" s="99">
        <v>100</v>
      </c>
      <c r="I1056" s="78">
        <v>43677</v>
      </c>
      <c r="J1056" s="181">
        <f>SUMIFS(tabConsumoAta[CONSUMIDO],tabConsumoAta[CÓDIGO],tabSaldoAta[[#This Row],[CÓDIGO]],tabConsumoAta[ATA],tabSaldoAta[[#This Row],[CHAVE]])</f>
        <v>60</v>
      </c>
      <c r="K1056" s="181">
        <f>SUMIFS(tabAtaCessão[QUANTIDADE],tabAtaCessão[CÓDIGO],tabSaldoAta[[#This Row],[CÓDIGO]],tabAtaCessão[ATA],tabSaldoAta[[#This Row],[CHAVE]])</f>
        <v>0</v>
      </c>
      <c r="L1056" s="162">
        <f>tabSaldoAta[[#This Row],[ESTIMATIVA]] - tabSaldoAta[[#This Row],[CONSUMO]] - tabSaldoAta[[#This Row],[CESSÃO]]</f>
        <v>40</v>
      </c>
      <c r="M1056" s="92" t="s">
        <v>2063</v>
      </c>
      <c r="N1056" s="93">
        <v>44393.684849537036</v>
      </c>
      <c r="O1056" s="34" t="str">
        <f t="shared" ref="O1056:O1087" si="6">"*"</f>
        <v>*</v>
      </c>
    </row>
    <row r="1057" spans="1:15" ht="28.8" hidden="1" x14ac:dyDescent="0.3">
      <c r="A1057" s="77">
        <v>135299</v>
      </c>
      <c r="B1057" s="83" t="s">
        <v>102</v>
      </c>
      <c r="C1057" s="82" t="s">
        <v>3777</v>
      </c>
      <c r="D1057" s="80" t="s">
        <v>4249</v>
      </c>
      <c r="E1057" s="81">
        <v>2020</v>
      </c>
      <c r="F1057" s="78">
        <v>44446</v>
      </c>
      <c r="G1057" s="264">
        <v>12</v>
      </c>
      <c r="H1057" s="99">
        <v>50</v>
      </c>
      <c r="I1057" s="78">
        <v>43677</v>
      </c>
      <c r="J1057" s="181">
        <f>SUMIFS(tabConsumoAta[CONSUMIDO],tabConsumoAta[CÓDIGO],tabSaldoAta[[#This Row],[CÓDIGO]],tabConsumoAta[ATA],tabSaldoAta[[#This Row],[CHAVE]])</f>
        <v>0</v>
      </c>
      <c r="K1057" s="181">
        <f>SUMIFS(tabAtaCessão[QUANTIDADE],tabAtaCessão[CÓDIGO],tabSaldoAta[[#This Row],[CÓDIGO]],tabAtaCessão[ATA],tabSaldoAta[[#This Row],[CHAVE]])</f>
        <v>0</v>
      </c>
      <c r="L1057" s="162">
        <f>tabSaldoAta[[#This Row],[ESTIMATIVA]] - tabSaldoAta[[#This Row],[CONSUMO]] - tabSaldoAta[[#This Row],[CESSÃO]]</f>
        <v>50</v>
      </c>
      <c r="M1057" s="92" t="s">
        <v>2063</v>
      </c>
      <c r="N1057" s="93">
        <v>44393.684849537036</v>
      </c>
      <c r="O1057" s="34" t="str">
        <f t="shared" si="6"/>
        <v>*</v>
      </c>
    </row>
    <row r="1058" spans="1:15" hidden="1" x14ac:dyDescent="0.3">
      <c r="A1058" s="77">
        <v>135304</v>
      </c>
      <c r="B1058" s="83" t="s">
        <v>180</v>
      </c>
      <c r="C1058" s="82" t="s">
        <v>3777</v>
      </c>
      <c r="D1058" s="80" t="s">
        <v>4249</v>
      </c>
      <c r="E1058" s="81">
        <v>2020</v>
      </c>
      <c r="F1058" s="78">
        <v>44446</v>
      </c>
      <c r="G1058" s="264">
        <v>12</v>
      </c>
      <c r="H1058" s="99">
        <v>150</v>
      </c>
      <c r="I1058" s="78">
        <v>43677</v>
      </c>
      <c r="J1058" s="181">
        <f>SUMIFS(tabConsumoAta[CONSUMIDO],tabConsumoAta[CÓDIGO],tabSaldoAta[[#This Row],[CÓDIGO]],tabConsumoAta[ATA],tabSaldoAta[[#This Row],[CHAVE]])</f>
        <v>0</v>
      </c>
      <c r="K1058" s="181">
        <f>SUMIFS(tabAtaCessão[QUANTIDADE],tabAtaCessão[CÓDIGO],tabSaldoAta[[#This Row],[CÓDIGO]],tabAtaCessão[ATA],tabSaldoAta[[#This Row],[CHAVE]])</f>
        <v>0</v>
      </c>
      <c r="L1058" s="162">
        <f>tabSaldoAta[[#This Row],[ESTIMATIVA]] - tabSaldoAta[[#This Row],[CONSUMO]] - tabSaldoAta[[#This Row],[CESSÃO]]</f>
        <v>150</v>
      </c>
      <c r="M1058" s="92" t="s">
        <v>2063</v>
      </c>
      <c r="N1058" s="93">
        <v>44393.684849537036</v>
      </c>
      <c r="O1058" s="34" t="str">
        <f t="shared" si="6"/>
        <v>*</v>
      </c>
    </row>
    <row r="1059" spans="1:15" ht="28.8" hidden="1" x14ac:dyDescent="0.3">
      <c r="A1059" s="77">
        <v>138054</v>
      </c>
      <c r="B1059" s="83" t="s">
        <v>1995</v>
      </c>
      <c r="C1059" s="82" t="s">
        <v>3777</v>
      </c>
      <c r="D1059" s="80" t="s">
        <v>4249</v>
      </c>
      <c r="E1059" s="81">
        <v>2020</v>
      </c>
      <c r="F1059" s="78">
        <v>44446</v>
      </c>
      <c r="G1059" s="264">
        <v>12</v>
      </c>
      <c r="H1059" s="99">
        <v>150</v>
      </c>
      <c r="I1059" s="78">
        <v>43677</v>
      </c>
      <c r="J1059" s="181">
        <f>SUMIFS(tabConsumoAta[CONSUMIDO],tabConsumoAta[CÓDIGO],tabSaldoAta[[#This Row],[CÓDIGO]],tabConsumoAta[ATA],tabSaldoAta[[#This Row],[CHAVE]])</f>
        <v>150</v>
      </c>
      <c r="K1059" s="181">
        <f>SUMIFS(tabAtaCessão[QUANTIDADE],tabAtaCessão[CÓDIGO],tabSaldoAta[[#This Row],[CÓDIGO]],tabAtaCessão[ATA],tabSaldoAta[[#This Row],[CHAVE]])</f>
        <v>0</v>
      </c>
      <c r="L1059" s="162">
        <f>tabSaldoAta[[#This Row],[ESTIMATIVA]] - tabSaldoAta[[#This Row],[CONSUMO]] - tabSaldoAta[[#This Row],[CESSÃO]]</f>
        <v>0</v>
      </c>
      <c r="M1059" s="92" t="s">
        <v>2063</v>
      </c>
      <c r="N1059" s="93">
        <v>44393.684849537036</v>
      </c>
      <c r="O1059" s="34" t="str">
        <f t="shared" si="6"/>
        <v>*</v>
      </c>
    </row>
    <row r="1060" spans="1:15" hidden="1" x14ac:dyDescent="0.3">
      <c r="A1060" s="379">
        <v>28093</v>
      </c>
      <c r="B1060" s="83" t="str">
        <f>VLOOKUP(tabSaldoAta[[#This Row],[CÓDIGO]],tabEstimativa[#Data],2,FALSE)</f>
        <v>TRAVA DE SEGURANCA, CHAVE TETRA, P/ PORTAS</v>
      </c>
      <c r="C1060" s="82" t="s">
        <v>3780</v>
      </c>
      <c r="D1060" s="80" t="s">
        <v>4250</v>
      </c>
      <c r="E1060" s="81">
        <v>2020</v>
      </c>
      <c r="F1060" s="78">
        <v>44455</v>
      </c>
      <c r="G1060" s="264">
        <v>12</v>
      </c>
      <c r="H1060" s="99">
        <v>100</v>
      </c>
      <c r="I1060" s="78">
        <v>43963</v>
      </c>
      <c r="J1060" s="181">
        <f>SUMIFS(tabConsumoAta[CONSUMIDO],tabConsumoAta[CÓDIGO],tabSaldoAta[[#This Row],[CÓDIGO]],tabConsumoAta[ATA],tabSaldoAta[[#This Row],[CHAVE]])</f>
        <v>50</v>
      </c>
      <c r="K1060" s="181">
        <f>SUMIFS(tabAtaCessão[QUANTIDADE],tabAtaCessão[CÓDIGO],tabSaldoAta[[#This Row],[CÓDIGO]],tabAtaCessão[ATA],tabSaldoAta[[#This Row],[CHAVE]])</f>
        <v>0</v>
      </c>
      <c r="L1060" s="162">
        <f>tabSaldoAta[[#This Row],[ESTIMATIVA]] - tabSaldoAta[[#This Row],[CONSUMO]] - tabSaldoAta[[#This Row],[CESSÃO]]</f>
        <v>50</v>
      </c>
      <c r="M1060" s="92" t="s">
        <v>2063</v>
      </c>
      <c r="N1060" s="93">
        <v>44396.569930555554</v>
      </c>
      <c r="O1060" s="34" t="str">
        <f t="shared" si="6"/>
        <v>*</v>
      </c>
    </row>
    <row r="1061" spans="1:15" hidden="1" x14ac:dyDescent="0.3">
      <c r="A1061" s="379">
        <v>82995</v>
      </c>
      <c r="B1061" s="83" t="str">
        <f>VLOOKUP(tabSaldoAta[[#This Row],[CÓDIGO]],tabEstimativa[#Data],2,FALSE)</f>
        <v>GONZO COM ABAS Nº 3 (65MM)</v>
      </c>
      <c r="C1061" s="82" t="s">
        <v>3780</v>
      </c>
      <c r="D1061" s="80" t="s">
        <v>4250</v>
      </c>
      <c r="E1061" s="81">
        <v>2020</v>
      </c>
      <c r="F1061" s="78">
        <v>44455</v>
      </c>
      <c r="G1061" s="264">
        <v>12</v>
      </c>
      <c r="H1061" s="99">
        <v>700</v>
      </c>
      <c r="I1061" s="78">
        <v>43963</v>
      </c>
      <c r="J1061" s="181">
        <f>SUMIFS(tabConsumoAta[CONSUMIDO],tabConsumoAta[CÓDIGO],tabSaldoAta[[#This Row],[CÓDIGO]],tabConsumoAta[ATA],tabSaldoAta[[#This Row],[CHAVE]])</f>
        <v>700</v>
      </c>
      <c r="K1061" s="181">
        <f>SUMIFS(tabAtaCessão[QUANTIDADE],tabAtaCessão[CÓDIGO],tabSaldoAta[[#This Row],[CÓDIGO]],tabAtaCessão[ATA],tabSaldoAta[[#This Row],[CHAVE]])</f>
        <v>0</v>
      </c>
      <c r="L1061" s="162">
        <f>tabSaldoAta[[#This Row],[ESTIMATIVA]] - tabSaldoAta[[#This Row],[CONSUMO]] - tabSaldoAta[[#This Row],[CESSÃO]]</f>
        <v>0</v>
      </c>
      <c r="M1061" s="92" t="s">
        <v>2063</v>
      </c>
      <c r="N1061" s="93">
        <v>44396.569930555554</v>
      </c>
      <c r="O1061" s="34" t="str">
        <f t="shared" si="6"/>
        <v>*</v>
      </c>
    </row>
    <row r="1062" spans="1:15" hidden="1" x14ac:dyDescent="0.3">
      <c r="A1062" s="77">
        <v>105293</v>
      </c>
      <c r="B1062" s="83" t="str">
        <f>VLOOKUP(tabSaldoAta[[#This Row],[CÓDIGO]],tabEstimativa[#Data],2,FALSE)</f>
        <v>PUXADOR EXTERNO PARA ARMARIO, COM 2 PARAFUSOS - TIPO ALCA - MEDIDA: 14,5 CM X 2,5 CM</v>
      </c>
      <c r="C1062" s="82" t="s">
        <v>3780</v>
      </c>
      <c r="D1062" s="80" t="s">
        <v>4250</v>
      </c>
      <c r="E1062" s="81">
        <v>2020</v>
      </c>
      <c r="F1062" s="78">
        <v>44455</v>
      </c>
      <c r="G1062" s="264">
        <v>12</v>
      </c>
      <c r="H1062" s="99">
        <v>2200</v>
      </c>
      <c r="I1062" s="78">
        <v>43963</v>
      </c>
      <c r="J1062" s="181">
        <f>SUMIFS(tabConsumoAta[CONSUMIDO],tabConsumoAta[CÓDIGO],tabSaldoAta[[#This Row],[CÓDIGO]],tabConsumoAta[ATA],tabSaldoAta[[#This Row],[CHAVE]])</f>
        <v>0</v>
      </c>
      <c r="K1062" s="181">
        <f>SUMIFS(tabAtaCessão[QUANTIDADE],tabAtaCessão[CÓDIGO],tabSaldoAta[[#This Row],[CÓDIGO]],tabAtaCessão[ATA],tabSaldoAta[[#This Row],[CHAVE]])</f>
        <v>0</v>
      </c>
      <c r="L1062" s="162">
        <f>tabSaldoAta[[#This Row],[ESTIMATIVA]] - tabSaldoAta[[#This Row],[CONSUMO]] - tabSaldoAta[[#This Row],[CESSÃO]]</f>
        <v>2200</v>
      </c>
      <c r="M1062" s="92" t="s">
        <v>2063</v>
      </c>
      <c r="N1062" s="93">
        <v>44396.569930555554</v>
      </c>
      <c r="O1062" s="34" t="str">
        <f t="shared" si="6"/>
        <v>*</v>
      </c>
    </row>
    <row r="1063" spans="1:15" hidden="1" x14ac:dyDescent="0.3">
      <c r="A1063" s="77">
        <v>136273</v>
      </c>
      <c r="B1063" s="83" t="str">
        <f>VLOOKUP(tabSaldoAta[[#This Row],[CÓDIGO]],tabEstimativa[#Data],2,FALSE)</f>
        <v>PUXADOR PARA MOVEL EM ABS, BOLA GRANDE, COM PARAFUSO 3,50 X 30 MM, CABECA FLANGE, COR:</v>
      </c>
      <c r="C1063" s="82" t="s">
        <v>3780</v>
      </c>
      <c r="D1063" s="80" t="s">
        <v>4250</v>
      </c>
      <c r="E1063" s="81">
        <v>2020</v>
      </c>
      <c r="F1063" s="78">
        <v>44455</v>
      </c>
      <c r="G1063" s="264">
        <v>12</v>
      </c>
      <c r="H1063" s="99">
        <v>2200</v>
      </c>
      <c r="I1063" s="78">
        <v>43963</v>
      </c>
      <c r="J1063" s="181">
        <f>SUMIFS(tabConsumoAta[CONSUMIDO],tabConsumoAta[CÓDIGO],tabSaldoAta[[#This Row],[CÓDIGO]],tabConsumoAta[ATA],tabSaldoAta[[#This Row],[CHAVE]])</f>
        <v>2200</v>
      </c>
      <c r="K1063" s="181">
        <f>SUMIFS(tabAtaCessão[QUANTIDADE],tabAtaCessão[CÓDIGO],tabSaldoAta[[#This Row],[CÓDIGO]],tabAtaCessão[ATA],tabSaldoAta[[#This Row],[CHAVE]])</f>
        <v>0</v>
      </c>
      <c r="L1063" s="162">
        <f>tabSaldoAta[[#This Row],[ESTIMATIVA]] - tabSaldoAta[[#This Row],[CONSUMO]] - tabSaldoAta[[#This Row],[CESSÃO]]</f>
        <v>0</v>
      </c>
      <c r="M1063" s="92" t="s">
        <v>2063</v>
      </c>
      <c r="N1063" s="93">
        <v>44396.569930555554</v>
      </c>
      <c r="O1063" s="34" t="str">
        <f t="shared" si="6"/>
        <v>*</v>
      </c>
    </row>
    <row r="1064" spans="1:15" ht="28.8" hidden="1" x14ac:dyDescent="0.3">
      <c r="A1064" s="77">
        <v>136554</v>
      </c>
      <c r="B1064" s="83" t="str">
        <f>VLOOKUP(tabSaldoAta[[#This Row],[CÓDIGO]],tabEstimativa[#Data],2,FALSE)</f>
        <v>FECHADURA DE SOBREPOR PARA GAVETA, COM CILINDRO, MEDINDO 22 MM DE CORPO, ACABAMENTO NIQUELADO E ROTACAO DA CHAVE 180º COM DOIS PONTOS DE EXTRACAO</v>
      </c>
      <c r="C1064" s="82" t="s">
        <v>3780</v>
      </c>
      <c r="D1064" s="80" t="s">
        <v>4250</v>
      </c>
      <c r="E1064" s="81">
        <v>2020</v>
      </c>
      <c r="F1064" s="78">
        <v>44455</v>
      </c>
      <c r="G1064" s="264">
        <v>12</v>
      </c>
      <c r="H1064" s="99">
        <v>1500</v>
      </c>
      <c r="I1064" s="78">
        <v>43963</v>
      </c>
      <c r="J1064" s="181">
        <f>SUMIFS(tabConsumoAta[CONSUMIDO],tabConsumoAta[CÓDIGO],tabSaldoAta[[#This Row],[CÓDIGO]],tabConsumoAta[ATA],tabSaldoAta[[#This Row],[CHAVE]])</f>
        <v>1500</v>
      </c>
      <c r="K1064" s="181">
        <f>SUMIFS(tabAtaCessão[QUANTIDADE],tabAtaCessão[CÓDIGO],tabSaldoAta[[#This Row],[CÓDIGO]],tabAtaCessão[ATA],tabSaldoAta[[#This Row],[CHAVE]])</f>
        <v>0</v>
      </c>
      <c r="L1064" s="162">
        <f>tabSaldoAta[[#This Row],[ESTIMATIVA]] - tabSaldoAta[[#This Row],[CONSUMO]] - tabSaldoAta[[#This Row],[CESSÃO]]</f>
        <v>0</v>
      </c>
      <c r="M1064" s="92" t="s">
        <v>2063</v>
      </c>
      <c r="N1064" s="93">
        <v>44396.569930555554</v>
      </c>
      <c r="O1064" s="34" t="str">
        <f t="shared" si="6"/>
        <v>*</v>
      </c>
    </row>
    <row r="1065" spans="1:15" ht="28.8" hidden="1" x14ac:dyDescent="0.3">
      <c r="A1065" s="77">
        <v>136555</v>
      </c>
      <c r="B1065" s="83" t="str">
        <f>VLOOKUP(tabSaldoAta[[#This Row],[CÓDIGO]],tabEstimativa[#Data],2,FALSE)</f>
        <v>FECHADURA DE SOBREPOR PARA GAVETA, COM CILINDRO, MEDINDO 31 MM DE CORPO, ACABAMENTO NIQUELADO E ROTACAO DA CHAVE DE 180º COM DOIS PONTOS DE EXTRACAO</v>
      </c>
      <c r="C1065" s="82" t="s">
        <v>3780</v>
      </c>
      <c r="D1065" s="80" t="s">
        <v>4250</v>
      </c>
      <c r="E1065" s="81">
        <v>2020</v>
      </c>
      <c r="F1065" s="78">
        <v>44455</v>
      </c>
      <c r="G1065" s="264">
        <v>12</v>
      </c>
      <c r="H1065" s="99">
        <v>1700</v>
      </c>
      <c r="I1065" s="78">
        <v>43963</v>
      </c>
      <c r="J1065" s="181">
        <f>SUMIFS(tabConsumoAta[CONSUMIDO],tabConsumoAta[CÓDIGO],tabSaldoAta[[#This Row],[CÓDIGO]],tabConsumoAta[ATA],tabSaldoAta[[#This Row],[CHAVE]])</f>
        <v>0</v>
      </c>
      <c r="K1065" s="181">
        <f>SUMIFS(tabAtaCessão[QUANTIDADE],tabAtaCessão[CÓDIGO],tabSaldoAta[[#This Row],[CÓDIGO]],tabAtaCessão[ATA],tabSaldoAta[[#This Row],[CHAVE]])</f>
        <v>0</v>
      </c>
      <c r="L1065" s="162">
        <f>tabSaldoAta[[#This Row],[ESTIMATIVA]] - tabSaldoAta[[#This Row],[CONSUMO]] - tabSaldoAta[[#This Row],[CESSÃO]]</f>
        <v>1700</v>
      </c>
      <c r="M1065" s="92" t="s">
        <v>2063</v>
      </c>
      <c r="N1065" s="93">
        <v>44396.569930555554</v>
      </c>
      <c r="O1065" s="34" t="str">
        <f t="shared" si="6"/>
        <v>*</v>
      </c>
    </row>
    <row r="1066" spans="1:15" ht="86.4" hidden="1" x14ac:dyDescent="0.3">
      <c r="A1066" s="77">
        <v>102922</v>
      </c>
      <c r="B1066" s="83" t="str">
        <f>VLOOKUP(tabSaldoAta[[#This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1066" s="82" t="s">
        <v>3929</v>
      </c>
      <c r="D1066" s="80" t="s">
        <v>4232</v>
      </c>
      <c r="E1066" s="81">
        <v>2020</v>
      </c>
      <c r="F1066" s="78">
        <v>44558</v>
      </c>
      <c r="G1066" s="264">
        <v>12</v>
      </c>
      <c r="H1066" s="72">
        <v>20000</v>
      </c>
      <c r="I1066" s="78">
        <v>44110</v>
      </c>
      <c r="J1066" s="181">
        <f>SUMIFS(tabConsumoAta[CONSUMIDO],tabConsumoAta[CÓDIGO],tabSaldoAta[[#This Row],[CÓDIGO]],tabConsumoAta[ATA],tabSaldoAta[[#This Row],[CHAVE]])</f>
        <v>20000</v>
      </c>
      <c r="K1066" s="181">
        <f>SUMIFS(tabAtaCessão[QUANTIDADE],tabAtaCessão[CÓDIGO],tabSaldoAta[[#This Row],[CÓDIGO]],tabAtaCessão[ATA],tabSaldoAta[[#This Row],[CHAVE]])</f>
        <v>0</v>
      </c>
      <c r="L1066" s="162">
        <f>tabSaldoAta[[#This Row],[ESTIMATIVA]] - tabSaldoAta[[#This Row],[CONSUMO]] - tabSaldoAta[[#This Row],[CESSÃO]]</f>
        <v>0</v>
      </c>
      <c r="M1066" s="92" t="s">
        <v>2063</v>
      </c>
      <c r="N1066" s="93">
        <v>44397.418356481481</v>
      </c>
      <c r="O1066" s="34" t="str">
        <f t="shared" si="6"/>
        <v>*</v>
      </c>
    </row>
    <row r="1067" spans="1:15" ht="28.8" hidden="1" x14ac:dyDescent="0.3">
      <c r="A1067" s="77">
        <v>13905</v>
      </c>
      <c r="B1067" s="83" t="str">
        <f>VLOOKUP(tabSaldoAta[[#This Row],[CÓDIGO]],tabEstimativa[#Data],2,FALSE)</f>
        <v>LIMPADOR GERAL DE MÚLTIPLO USO - LIMPEZA INSTANTÂNEA COM 500ML - VALIDADE MÍNIMA DE 01 ANO - EMBALADO EM CAIXA DE PAPELÃO RESISTENTE DO TIPO ONDULADA DUPLA</v>
      </c>
      <c r="C1067" s="82" t="s">
        <v>3929</v>
      </c>
      <c r="D1067" s="80" t="s">
        <v>4232</v>
      </c>
      <c r="E1067" s="81">
        <v>2020</v>
      </c>
      <c r="F1067" s="78">
        <v>44558</v>
      </c>
      <c r="G1067" s="264">
        <v>12</v>
      </c>
      <c r="H1067" s="72">
        <v>0</v>
      </c>
      <c r="I1067" s="78">
        <v>44110</v>
      </c>
      <c r="J1067" s="181">
        <f>SUMIFS(tabConsumoAta[CONSUMIDO],tabConsumoAta[CÓDIGO],tabSaldoAta[[#This Row],[CÓDIGO]],tabConsumoAta[ATA],tabSaldoAta[[#This Row],[CHAVE]])</f>
        <v>0</v>
      </c>
      <c r="K1067" s="181">
        <f>SUMIFS(tabAtaCessão[QUANTIDADE],tabAtaCessão[CÓDIGO],tabSaldoAta[[#This Row],[CÓDIGO]],tabAtaCessão[ATA],tabSaldoAta[[#This Row],[CHAVE]])</f>
        <v>0</v>
      </c>
      <c r="L1067" s="162">
        <f>tabSaldoAta[[#This Row],[ESTIMATIVA]] - tabSaldoAta[[#This Row],[CONSUMO]] - tabSaldoAta[[#This Row],[CESSÃO]]</f>
        <v>0</v>
      </c>
      <c r="M1067" s="92" t="s">
        <v>2063</v>
      </c>
      <c r="N1067" s="93">
        <v>44397.418356481481</v>
      </c>
      <c r="O1067" s="34" t="str">
        <f t="shared" si="6"/>
        <v>*</v>
      </c>
    </row>
    <row r="1068" spans="1:15" ht="57.6" hidden="1" x14ac:dyDescent="0.3">
      <c r="A1068" s="77">
        <v>133021</v>
      </c>
      <c r="B1068" s="83" t="str">
        <f>VLOOKUP(tabSaldoAta[[#This Row],[CÓDIGO]],tabEstimativa[#Data],2,FALSE)</f>
        <v>PANO DE CHÃO, MEDIDAS: 45 X 75 CM (VARIAÇÃO +/- 5 CM), 100% ALGODÃO, ALVEJADO, PESO MINIMO DE 130 GRAMAS.
**APRESENTAR AMOSTRA</v>
      </c>
      <c r="C1068" s="82" t="s">
        <v>3929</v>
      </c>
      <c r="D1068" s="80" t="s">
        <v>4232</v>
      </c>
      <c r="E1068" s="81">
        <v>2020</v>
      </c>
      <c r="F1068" s="78">
        <v>44558</v>
      </c>
      <c r="G1068" s="264">
        <v>12</v>
      </c>
      <c r="H1068" s="72">
        <v>1000</v>
      </c>
      <c r="I1068" s="78">
        <v>44110</v>
      </c>
      <c r="J1068" s="181">
        <f>SUMIFS(tabConsumoAta[CONSUMIDO],tabConsumoAta[CÓDIGO],tabSaldoAta[[#This Row],[CÓDIGO]],tabConsumoAta[ATA],tabSaldoAta[[#This Row],[CHAVE]])</f>
        <v>500</v>
      </c>
      <c r="K1068" s="181">
        <f>SUMIFS(tabAtaCessão[QUANTIDADE],tabAtaCessão[CÓDIGO],tabSaldoAta[[#This Row],[CÓDIGO]],tabAtaCessão[ATA],tabSaldoAta[[#This Row],[CHAVE]])</f>
        <v>0</v>
      </c>
      <c r="L1068" s="162">
        <f>tabSaldoAta[[#This Row],[ESTIMATIVA]] - tabSaldoAta[[#This Row],[CONSUMO]] - tabSaldoAta[[#This Row],[CESSÃO]]</f>
        <v>500</v>
      </c>
      <c r="M1068" s="92" t="s">
        <v>2063</v>
      </c>
      <c r="N1068" s="93">
        <v>44397.418356481481</v>
      </c>
      <c r="O1068" s="34" t="str">
        <f t="shared" si="6"/>
        <v>*</v>
      </c>
    </row>
    <row r="1069" spans="1:15" ht="72" hidden="1" x14ac:dyDescent="0.3">
      <c r="A1069" s="77">
        <v>87465</v>
      </c>
      <c r="B1069" s="83" t="str">
        <f>VLOOKUP(tabSaldoAta[[#This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1069" s="82" t="s">
        <v>3929</v>
      </c>
      <c r="D1069" s="80" t="s">
        <v>4232</v>
      </c>
      <c r="E1069" s="81">
        <v>2020</v>
      </c>
      <c r="F1069" s="78">
        <v>44558</v>
      </c>
      <c r="G1069" s="264">
        <v>12</v>
      </c>
      <c r="H1069" s="72">
        <v>1000</v>
      </c>
      <c r="I1069" s="78">
        <v>44110</v>
      </c>
      <c r="J1069" s="181">
        <f>SUMIFS(tabConsumoAta[CONSUMIDO],tabConsumoAta[CÓDIGO],tabSaldoAta[[#This Row],[CÓDIGO]],tabConsumoAta[ATA],tabSaldoAta[[#This Row],[CHAVE]])</f>
        <v>500</v>
      </c>
      <c r="K1069" s="181">
        <f>SUMIFS(tabAtaCessão[QUANTIDADE],tabAtaCessão[CÓDIGO],tabSaldoAta[[#This Row],[CÓDIGO]],tabAtaCessão[ATA],tabSaldoAta[[#This Row],[CHAVE]])</f>
        <v>0</v>
      </c>
      <c r="L1069" s="162">
        <f>tabSaldoAta[[#This Row],[ESTIMATIVA]] - tabSaldoAta[[#This Row],[CONSUMO]] - tabSaldoAta[[#This Row],[CESSÃO]]</f>
        <v>500</v>
      </c>
      <c r="M1069" s="92" t="s">
        <v>2063</v>
      </c>
      <c r="N1069" s="93">
        <v>44397.418356481481</v>
      </c>
      <c r="O1069" s="34" t="str">
        <f t="shared" si="6"/>
        <v>*</v>
      </c>
    </row>
    <row r="1070" spans="1:15" ht="72" hidden="1" x14ac:dyDescent="0.3">
      <c r="A1070" s="77">
        <v>91669</v>
      </c>
      <c r="B1070" s="83" t="str">
        <f>VLOOKUP(tabSaldoAta[[#This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1070" s="82" t="s">
        <v>3929</v>
      </c>
      <c r="D1070" s="80" t="s">
        <v>4232</v>
      </c>
      <c r="E1070" s="81">
        <v>2020</v>
      </c>
      <c r="F1070" s="78">
        <v>44558</v>
      </c>
      <c r="G1070" s="264">
        <v>12</v>
      </c>
      <c r="H1070" s="72">
        <v>2000</v>
      </c>
      <c r="I1070" s="78">
        <v>44110</v>
      </c>
      <c r="J1070" s="181">
        <f>SUMIFS(tabConsumoAta[CONSUMIDO],tabConsumoAta[CÓDIGO],tabSaldoAta[[#This Row],[CÓDIGO]],tabConsumoAta[ATA],tabSaldoAta[[#This Row],[CHAVE]])</f>
        <v>2000</v>
      </c>
      <c r="K1070" s="181">
        <f>SUMIFS(tabAtaCessão[QUANTIDADE],tabAtaCessão[CÓDIGO],tabSaldoAta[[#This Row],[CÓDIGO]],tabAtaCessão[ATA],tabSaldoAta[[#This Row],[CHAVE]])</f>
        <v>0</v>
      </c>
      <c r="L1070" s="162">
        <f>tabSaldoAta[[#This Row],[ESTIMATIVA]] - tabSaldoAta[[#This Row],[CONSUMO]] - tabSaldoAta[[#This Row],[CESSÃO]]</f>
        <v>0</v>
      </c>
      <c r="M1070" s="92" t="s">
        <v>2063</v>
      </c>
      <c r="N1070" s="93">
        <v>44397.418356481481</v>
      </c>
      <c r="O1070" s="34" t="str">
        <f t="shared" si="6"/>
        <v>*</v>
      </c>
    </row>
    <row r="1071" spans="1:15" hidden="1" x14ac:dyDescent="0.3">
      <c r="A1071" s="379">
        <v>10392</v>
      </c>
      <c r="B1071" s="83" t="str">
        <f>VLOOKUP(tabSaldoAta[[#This Row],[CÓDIGO]],tabEstimativa[#Data],2,FALSE)</f>
        <v>CANETA MARCA TEXTO - AMARELA</v>
      </c>
      <c r="C1071" s="82" t="s">
        <v>3833</v>
      </c>
      <c r="D1071" s="80" t="s">
        <v>4255</v>
      </c>
      <c r="E1071" s="81">
        <v>2020</v>
      </c>
      <c r="F1071" s="78">
        <v>44460</v>
      </c>
      <c r="G1071" s="264">
        <v>12</v>
      </c>
      <c r="H1071" s="72">
        <v>5000</v>
      </c>
      <c r="I1071" s="78">
        <v>43892</v>
      </c>
      <c r="J1071" s="181">
        <f>SUMIFS(tabConsumoAta[CONSUMIDO],tabConsumoAta[CÓDIGO],tabSaldoAta[[#This Row],[CÓDIGO]],tabConsumoAta[ATA],tabSaldoAta[[#This Row],[CHAVE]])</f>
        <v>0</v>
      </c>
      <c r="K1071" s="181">
        <f>SUMIFS(tabAtaCessão[QUANTIDADE],tabAtaCessão[CÓDIGO],tabSaldoAta[[#This Row],[CÓDIGO]],tabAtaCessão[ATA],tabSaldoAta[[#This Row],[CHAVE]])</f>
        <v>0</v>
      </c>
      <c r="L1071" s="162">
        <f>tabSaldoAta[[#This Row],[ESTIMATIVA]] - tabSaldoAta[[#This Row],[CONSUMO]] - tabSaldoAta[[#This Row],[CESSÃO]]</f>
        <v>5000</v>
      </c>
      <c r="M1071" s="92" t="s">
        <v>2063</v>
      </c>
      <c r="N1071" s="93">
        <v>44398.436249999999</v>
      </c>
      <c r="O1071" s="34" t="str">
        <f t="shared" si="6"/>
        <v>*</v>
      </c>
    </row>
    <row r="1072" spans="1:15" hidden="1" x14ac:dyDescent="0.3">
      <c r="A1072" s="379">
        <v>10547</v>
      </c>
      <c r="B1072" s="83" t="str">
        <f>VLOOKUP(tabSaldoAta[[#This Row],[CÓDIGO]],tabEstimativa[#Data],2,FALSE)</f>
        <v>FITA ADESIVA CREPADA  - 19 MM X 50 M</v>
      </c>
      <c r="C1072" s="82" t="s">
        <v>3833</v>
      </c>
      <c r="D1072" s="80" t="s">
        <v>4255</v>
      </c>
      <c r="E1072" s="81">
        <v>2020</v>
      </c>
      <c r="F1072" s="78">
        <v>44460</v>
      </c>
      <c r="G1072" s="264">
        <v>12</v>
      </c>
      <c r="H1072" s="72">
        <v>5000</v>
      </c>
      <c r="I1072" s="78">
        <v>43892</v>
      </c>
      <c r="J1072" s="181">
        <f>SUMIFS(tabConsumoAta[CONSUMIDO],tabConsumoAta[CÓDIGO],tabSaldoAta[[#This Row],[CÓDIGO]],tabConsumoAta[ATA],tabSaldoAta[[#This Row],[CHAVE]])</f>
        <v>5000</v>
      </c>
      <c r="K1072" s="181">
        <f>SUMIFS(tabAtaCessão[QUANTIDADE],tabAtaCessão[CÓDIGO],tabSaldoAta[[#This Row],[CÓDIGO]],tabAtaCessão[ATA],tabSaldoAta[[#This Row],[CHAVE]])</f>
        <v>0</v>
      </c>
      <c r="L1072" s="162">
        <f>tabSaldoAta[[#This Row],[ESTIMATIVA]] - tabSaldoAta[[#This Row],[CONSUMO]] - tabSaldoAta[[#This Row],[CESSÃO]]</f>
        <v>0</v>
      </c>
      <c r="M1072" s="92" t="s">
        <v>2063</v>
      </c>
      <c r="N1072" s="93">
        <v>44398.436249999999</v>
      </c>
      <c r="O1072" s="34" t="str">
        <f t="shared" si="6"/>
        <v>*</v>
      </c>
    </row>
    <row r="1073" spans="1:15" hidden="1" x14ac:dyDescent="0.3">
      <c r="A1073" s="379">
        <v>11072</v>
      </c>
      <c r="B1073" s="83" t="str">
        <f>VLOOKUP(tabSaldoAta[[#This Row],[CÓDIGO]],tabEstimativa[#Data],2,FALSE)</f>
        <v>EXTRATOR DE GRAMPOS - TIPO ESPATULA</v>
      </c>
      <c r="C1073" s="82" t="s">
        <v>3833</v>
      </c>
      <c r="D1073" s="80" t="s">
        <v>4255</v>
      </c>
      <c r="E1073" s="81">
        <v>2020</v>
      </c>
      <c r="F1073" s="78">
        <v>44460</v>
      </c>
      <c r="G1073" s="264">
        <v>12</v>
      </c>
      <c r="H1073" s="72">
        <v>500</v>
      </c>
      <c r="I1073" s="78">
        <v>43892</v>
      </c>
      <c r="J1073" s="181">
        <f>SUMIFS(tabConsumoAta[CONSUMIDO],tabConsumoAta[CÓDIGO],tabSaldoAta[[#This Row],[CÓDIGO]],tabConsumoAta[ATA],tabSaldoAta[[#This Row],[CHAVE]])</f>
        <v>0</v>
      </c>
      <c r="K1073" s="181">
        <f>SUMIFS(tabAtaCessão[QUANTIDADE],tabAtaCessão[CÓDIGO],tabSaldoAta[[#This Row],[CÓDIGO]],tabAtaCessão[ATA],tabSaldoAta[[#This Row],[CHAVE]])</f>
        <v>0</v>
      </c>
      <c r="L1073" s="162">
        <f>tabSaldoAta[[#This Row],[ESTIMATIVA]] - tabSaldoAta[[#This Row],[CONSUMO]] - tabSaldoAta[[#This Row],[CESSÃO]]</f>
        <v>500</v>
      </c>
      <c r="M1073" s="92" t="s">
        <v>2063</v>
      </c>
      <c r="N1073" s="93">
        <v>44398.436249999999</v>
      </c>
      <c r="O1073" s="34" t="str">
        <f t="shared" si="6"/>
        <v>*</v>
      </c>
    </row>
    <row r="1074" spans="1:15" hidden="1" x14ac:dyDescent="0.3">
      <c r="A1074" s="379">
        <v>11109</v>
      </c>
      <c r="B1074" s="83" t="str">
        <f>VLOOKUP(tabSaldoAta[[#This Row],[CÓDIGO]],tabEstimativa[#Data],2,FALSE)</f>
        <v>CLIPS 30 MM DE COMPRIMENTO - CX C/ 100 UN</v>
      </c>
      <c r="C1074" s="82" t="s">
        <v>3833</v>
      </c>
      <c r="D1074" s="80" t="s">
        <v>4255</v>
      </c>
      <c r="E1074" s="81">
        <v>2020</v>
      </c>
      <c r="F1074" s="78">
        <v>44460</v>
      </c>
      <c r="G1074" s="264">
        <v>12</v>
      </c>
      <c r="H1074" s="72">
        <v>1000</v>
      </c>
      <c r="I1074" s="78">
        <v>43892</v>
      </c>
      <c r="J1074" s="181">
        <f>SUMIFS(tabConsumoAta[CONSUMIDO],tabConsumoAta[CÓDIGO],tabSaldoAta[[#This Row],[CÓDIGO]],tabConsumoAta[ATA],tabSaldoAta[[#This Row],[CHAVE]])</f>
        <v>0</v>
      </c>
      <c r="K1074" s="181">
        <f>SUMIFS(tabAtaCessão[QUANTIDADE],tabAtaCessão[CÓDIGO],tabSaldoAta[[#This Row],[CÓDIGO]],tabAtaCessão[ATA],tabSaldoAta[[#This Row],[CHAVE]])</f>
        <v>0</v>
      </c>
      <c r="L1074" s="162">
        <f>tabSaldoAta[[#This Row],[ESTIMATIVA]] - tabSaldoAta[[#This Row],[CONSUMO]] - tabSaldoAta[[#This Row],[CESSÃO]]</f>
        <v>1000</v>
      </c>
      <c r="M1074" s="92" t="s">
        <v>2063</v>
      </c>
      <c r="N1074" s="93">
        <v>44398.436249999999</v>
      </c>
      <c r="O1074" s="34" t="str">
        <f t="shared" si="6"/>
        <v>*</v>
      </c>
    </row>
    <row r="1075" spans="1:15" hidden="1" x14ac:dyDescent="0.3">
      <c r="A1075" s="379">
        <v>11590</v>
      </c>
      <c r="B1075" s="83" t="str">
        <f>VLOOKUP(tabSaldoAta[[#This Row],[CÓDIGO]],tabEstimativa[#Data],2,FALSE)</f>
        <v>PINCEL ATOMICO PONTA RETANGULAR, COR VERMELHA</v>
      </c>
      <c r="C1075" s="82" t="s">
        <v>3833</v>
      </c>
      <c r="D1075" s="80" t="s">
        <v>4255</v>
      </c>
      <c r="E1075" s="81">
        <v>2020</v>
      </c>
      <c r="F1075" s="78">
        <v>44460</v>
      </c>
      <c r="G1075" s="264">
        <v>12</v>
      </c>
      <c r="H1075" s="72">
        <v>5000</v>
      </c>
      <c r="I1075" s="78">
        <v>43892</v>
      </c>
      <c r="J1075" s="181">
        <f>SUMIFS(tabConsumoAta[CONSUMIDO],tabConsumoAta[CÓDIGO],tabSaldoAta[[#This Row],[CÓDIGO]],tabConsumoAta[ATA],tabSaldoAta[[#This Row],[CHAVE]])</f>
        <v>0</v>
      </c>
      <c r="K1075" s="181">
        <f>SUMIFS(tabAtaCessão[QUANTIDADE],tabAtaCessão[CÓDIGO],tabSaldoAta[[#This Row],[CÓDIGO]],tabAtaCessão[ATA],tabSaldoAta[[#This Row],[CHAVE]])</f>
        <v>0</v>
      </c>
      <c r="L1075" s="162">
        <f>tabSaldoAta[[#This Row],[ESTIMATIVA]] - tabSaldoAta[[#This Row],[CONSUMO]] - tabSaldoAta[[#This Row],[CESSÃO]]</f>
        <v>5000</v>
      </c>
      <c r="M1075" s="92" t="s">
        <v>2063</v>
      </c>
      <c r="N1075" s="93">
        <v>44398.436249999999</v>
      </c>
      <c r="O1075" s="34" t="str">
        <f t="shared" si="6"/>
        <v>*</v>
      </c>
    </row>
    <row r="1076" spans="1:15" hidden="1" x14ac:dyDescent="0.3">
      <c r="A1076" s="379">
        <v>11857</v>
      </c>
      <c r="B1076" s="83" t="str">
        <f>VLOOKUP(tabSaldoAta[[#This Row],[CÓDIGO]],tabEstimativa[#Data],2,FALSE)</f>
        <v>ENVELOPE PARDO TIPO SACO - 162 X 229MM - GRAMATURA MINIMA 80 G/M²</v>
      </c>
      <c r="C1076" s="82" t="s">
        <v>3833</v>
      </c>
      <c r="D1076" s="80" t="s">
        <v>4255</v>
      </c>
      <c r="E1076" s="81">
        <v>2020</v>
      </c>
      <c r="F1076" s="78">
        <v>44460</v>
      </c>
      <c r="G1076" s="264">
        <v>12</v>
      </c>
      <c r="H1076" s="72">
        <v>10000</v>
      </c>
      <c r="I1076" s="78">
        <v>43892</v>
      </c>
      <c r="J1076" s="181">
        <f>SUMIFS(tabConsumoAta[CONSUMIDO],tabConsumoAta[CÓDIGO],tabSaldoAta[[#This Row],[CÓDIGO]],tabConsumoAta[ATA],tabSaldoAta[[#This Row],[CHAVE]])</f>
        <v>0</v>
      </c>
      <c r="K1076" s="181">
        <f>SUMIFS(tabAtaCessão[QUANTIDADE],tabAtaCessão[CÓDIGO],tabSaldoAta[[#This Row],[CÓDIGO]],tabAtaCessão[ATA],tabSaldoAta[[#This Row],[CHAVE]])</f>
        <v>0</v>
      </c>
      <c r="L1076" s="162">
        <f>tabSaldoAta[[#This Row],[ESTIMATIVA]] - tabSaldoAta[[#This Row],[CONSUMO]] - tabSaldoAta[[#This Row],[CESSÃO]]</f>
        <v>10000</v>
      </c>
      <c r="M1076" s="92" t="s">
        <v>2063</v>
      </c>
      <c r="N1076" s="93">
        <v>44398.436249999999</v>
      </c>
      <c r="O1076" s="34" t="str">
        <f t="shared" si="6"/>
        <v>*</v>
      </c>
    </row>
    <row r="1077" spans="1:15" hidden="1" x14ac:dyDescent="0.3">
      <c r="A1077" s="379">
        <v>12018</v>
      </c>
      <c r="B1077" s="83" t="str">
        <f>VLOOKUP(tabSaldoAta[[#This Row],[CÓDIGO]],tabEstimativa[#Data],2,FALSE)</f>
        <v>LIVRO P/ REGISTRO DE CORRESPONDENCIA - 100 FOLHAS - CAPA DURA - MED. 160 X 220 MM</v>
      </c>
      <c r="C1077" s="82" t="s">
        <v>3833</v>
      </c>
      <c r="D1077" s="80" t="s">
        <v>4255</v>
      </c>
      <c r="E1077" s="81">
        <v>2020</v>
      </c>
      <c r="F1077" s="78">
        <v>44460</v>
      </c>
      <c r="G1077" s="264">
        <v>12</v>
      </c>
      <c r="H1077" s="72">
        <v>800</v>
      </c>
      <c r="I1077" s="78">
        <v>43892</v>
      </c>
      <c r="J1077" s="181">
        <f>SUMIFS(tabConsumoAta[CONSUMIDO],tabConsumoAta[CÓDIGO],tabSaldoAta[[#This Row],[CÓDIGO]],tabConsumoAta[ATA],tabSaldoAta[[#This Row],[CHAVE]])</f>
        <v>0</v>
      </c>
      <c r="K1077" s="181">
        <f>SUMIFS(tabAtaCessão[QUANTIDADE],tabAtaCessão[CÓDIGO],tabSaldoAta[[#This Row],[CÓDIGO]],tabAtaCessão[ATA],tabSaldoAta[[#This Row],[CHAVE]])</f>
        <v>0</v>
      </c>
      <c r="L1077" s="162">
        <f>tabSaldoAta[[#This Row],[ESTIMATIVA]] - tabSaldoAta[[#This Row],[CONSUMO]] - tabSaldoAta[[#This Row],[CESSÃO]]</f>
        <v>800</v>
      </c>
      <c r="M1077" s="92" t="s">
        <v>2063</v>
      </c>
      <c r="N1077" s="93">
        <v>44398.436249999999</v>
      </c>
      <c r="O1077" s="34" t="str">
        <f t="shared" si="6"/>
        <v>*</v>
      </c>
    </row>
    <row r="1078" spans="1:15" hidden="1" x14ac:dyDescent="0.3">
      <c r="A1078" s="379">
        <v>12613</v>
      </c>
      <c r="B1078" s="83" t="str">
        <f>VLOOKUP(tabSaldoAta[[#This Row],[CÓDIGO]],tabEstimativa[#Data],2,FALSE)</f>
        <v>ENVELOPE PARDO TIPO SACO 240 X 340MM- GRAMATURA MINIMA 80 G/M²</v>
      </c>
      <c r="C1078" s="82" t="s">
        <v>3833</v>
      </c>
      <c r="D1078" s="80" t="s">
        <v>4255</v>
      </c>
      <c r="E1078" s="81">
        <v>2020</v>
      </c>
      <c r="F1078" s="78">
        <v>44460</v>
      </c>
      <c r="G1078" s="264">
        <v>12</v>
      </c>
      <c r="H1078" s="72">
        <v>35000</v>
      </c>
      <c r="I1078" s="78">
        <v>43892</v>
      </c>
      <c r="J1078" s="181">
        <f>SUMIFS(tabConsumoAta[CONSUMIDO],tabConsumoAta[CÓDIGO],tabSaldoAta[[#This Row],[CÓDIGO]],tabConsumoAta[ATA],tabSaldoAta[[#This Row],[CHAVE]])</f>
        <v>0</v>
      </c>
      <c r="K1078" s="181">
        <f>SUMIFS(tabAtaCessão[QUANTIDADE],tabAtaCessão[CÓDIGO],tabSaldoAta[[#This Row],[CÓDIGO]],tabAtaCessão[ATA],tabSaldoAta[[#This Row],[CHAVE]])</f>
        <v>0</v>
      </c>
      <c r="L1078" s="162">
        <f>tabSaldoAta[[#This Row],[ESTIMATIVA]] - tabSaldoAta[[#This Row],[CONSUMO]] - tabSaldoAta[[#This Row],[CESSÃO]]</f>
        <v>35000</v>
      </c>
      <c r="M1078" s="92" t="s">
        <v>2063</v>
      </c>
      <c r="N1078" s="93">
        <v>44398.436249999999</v>
      </c>
      <c r="O1078" s="34" t="str">
        <f t="shared" si="6"/>
        <v>*</v>
      </c>
    </row>
    <row r="1079" spans="1:15" hidden="1" x14ac:dyDescent="0.3">
      <c r="A1079" s="379">
        <v>12614</v>
      </c>
      <c r="B1079" s="83" t="str">
        <f>VLOOKUP(tabSaldoAta[[#This Row],[CÓDIGO]],tabEstimativa[#Data],2,FALSE)</f>
        <v>ENVELOPE PARDO TIPO SACO 310  X 410 MM- GRAMATURA MINIMA 80 G/M²</v>
      </c>
      <c r="C1079" s="82" t="s">
        <v>3833</v>
      </c>
      <c r="D1079" s="80" t="s">
        <v>4255</v>
      </c>
      <c r="E1079" s="81">
        <v>2020</v>
      </c>
      <c r="F1079" s="78">
        <v>44460</v>
      </c>
      <c r="G1079" s="264">
        <v>12</v>
      </c>
      <c r="H1079" s="72">
        <v>22000</v>
      </c>
      <c r="I1079" s="78">
        <v>43892</v>
      </c>
      <c r="J1079" s="181">
        <f>SUMIFS(tabConsumoAta[CONSUMIDO],tabConsumoAta[CÓDIGO],tabSaldoAta[[#This Row],[CÓDIGO]],tabConsumoAta[ATA],tabSaldoAta[[#This Row],[CHAVE]])</f>
        <v>0</v>
      </c>
      <c r="K1079" s="181">
        <f>SUMIFS(tabAtaCessão[QUANTIDADE],tabAtaCessão[CÓDIGO],tabSaldoAta[[#This Row],[CÓDIGO]],tabAtaCessão[ATA],tabSaldoAta[[#This Row],[CHAVE]])</f>
        <v>0</v>
      </c>
      <c r="L1079" s="162">
        <f>tabSaldoAta[[#This Row],[ESTIMATIVA]] - tabSaldoAta[[#This Row],[CONSUMO]] - tabSaldoAta[[#This Row],[CESSÃO]]</f>
        <v>22000</v>
      </c>
      <c r="M1079" s="92" t="s">
        <v>2063</v>
      </c>
      <c r="N1079" s="93">
        <v>44398.436249999999</v>
      </c>
      <c r="O1079" s="34" t="str">
        <f t="shared" si="6"/>
        <v>*</v>
      </c>
    </row>
    <row r="1080" spans="1:15" hidden="1" x14ac:dyDescent="0.3">
      <c r="A1080" s="379">
        <v>13091</v>
      </c>
      <c r="B1080" s="83" t="str">
        <f>VLOOKUP(tabSaldoAta[[#This Row],[CÓDIGO]],tabEstimativa[#Data],2,FALSE)</f>
        <v>ETIQUETA ADESIVA - 36 X 102 MM - FOLHA C/ 24 UNIDADES - TIPO FORMULARIO CONTINUO</v>
      </c>
      <c r="C1080" s="82" t="s">
        <v>3833</v>
      </c>
      <c r="D1080" s="80" t="s">
        <v>4255</v>
      </c>
      <c r="E1080" s="81">
        <v>2020</v>
      </c>
      <c r="F1080" s="78">
        <v>44460</v>
      </c>
      <c r="G1080" s="264">
        <v>12</v>
      </c>
      <c r="H1080" s="72">
        <v>6000</v>
      </c>
      <c r="I1080" s="78">
        <v>43892</v>
      </c>
      <c r="J1080" s="181">
        <f>SUMIFS(tabConsumoAta[CONSUMIDO],tabConsumoAta[CÓDIGO],tabSaldoAta[[#This Row],[CÓDIGO]],tabConsumoAta[ATA],tabSaldoAta[[#This Row],[CHAVE]])</f>
        <v>0</v>
      </c>
      <c r="K1080" s="181">
        <f>SUMIFS(tabAtaCessão[QUANTIDADE],tabAtaCessão[CÓDIGO],tabSaldoAta[[#This Row],[CÓDIGO]],tabAtaCessão[ATA],tabSaldoAta[[#This Row],[CHAVE]])</f>
        <v>0</v>
      </c>
      <c r="L1080" s="162">
        <f>tabSaldoAta[[#This Row],[ESTIMATIVA]] - tabSaldoAta[[#This Row],[CONSUMO]] - tabSaldoAta[[#This Row],[CESSÃO]]</f>
        <v>6000</v>
      </c>
      <c r="M1080" s="92" t="s">
        <v>2063</v>
      </c>
      <c r="N1080" s="93">
        <v>44398.436249999999</v>
      </c>
      <c r="O1080" s="34" t="str">
        <f t="shared" si="6"/>
        <v>*</v>
      </c>
    </row>
    <row r="1081" spans="1:15" hidden="1" x14ac:dyDescent="0.3">
      <c r="A1081" s="379">
        <v>13768</v>
      </c>
      <c r="B1081" s="83" t="str">
        <f>VLOOKUP(tabSaldoAta[[#This Row],[CÓDIGO]],tabEstimativa[#Data],2,FALSE)</f>
        <v>CAIXA PARA ARQUIVO MORTO EM POLIONDA</v>
      </c>
      <c r="C1081" s="82" t="s">
        <v>3833</v>
      </c>
      <c r="D1081" s="80" t="s">
        <v>4255</v>
      </c>
      <c r="E1081" s="81">
        <v>2020</v>
      </c>
      <c r="F1081" s="78">
        <v>44460</v>
      </c>
      <c r="G1081" s="264">
        <v>12</v>
      </c>
      <c r="H1081" s="72">
        <v>10000</v>
      </c>
      <c r="I1081" s="78">
        <v>43892</v>
      </c>
      <c r="J1081" s="181">
        <f>SUMIFS(tabConsumoAta[CONSUMIDO],tabConsumoAta[CÓDIGO],tabSaldoAta[[#This Row],[CÓDIGO]],tabConsumoAta[ATA],tabSaldoAta[[#This Row],[CHAVE]])</f>
        <v>3000</v>
      </c>
      <c r="K1081" s="181">
        <f>SUMIFS(tabAtaCessão[QUANTIDADE],tabAtaCessão[CÓDIGO],tabSaldoAta[[#This Row],[CÓDIGO]],tabAtaCessão[ATA],tabSaldoAta[[#This Row],[CHAVE]])</f>
        <v>0</v>
      </c>
      <c r="L1081" s="162">
        <f>tabSaldoAta[[#This Row],[ESTIMATIVA]] - tabSaldoAta[[#This Row],[CONSUMO]] - tabSaldoAta[[#This Row],[CESSÃO]]</f>
        <v>7000</v>
      </c>
      <c r="M1081" s="92" t="s">
        <v>2063</v>
      </c>
      <c r="N1081" s="93">
        <v>44398.436249999999</v>
      </c>
      <c r="O1081" s="34" t="str">
        <f t="shared" si="6"/>
        <v>*</v>
      </c>
    </row>
    <row r="1082" spans="1:15" hidden="1" x14ac:dyDescent="0.3">
      <c r="A1082" s="379">
        <v>17136</v>
      </c>
      <c r="B1082" s="83" t="str">
        <f>VLOOKUP(tabSaldoAta[[#This Row],[CÓDIGO]],tabEstimativa[#Data],2,FALSE)</f>
        <v>GRAMPO 26/6, COBREADO, P/ GRAMPEADOR - CX C/ 5000 UNIDADES.</v>
      </c>
      <c r="C1082" s="82" t="s">
        <v>3833</v>
      </c>
      <c r="D1082" s="80" t="s">
        <v>4255</v>
      </c>
      <c r="E1082" s="81">
        <v>2020</v>
      </c>
      <c r="F1082" s="78">
        <v>44460</v>
      </c>
      <c r="G1082" s="264">
        <v>12</v>
      </c>
      <c r="H1082" s="72">
        <v>2000</v>
      </c>
      <c r="I1082" s="78">
        <v>43892</v>
      </c>
      <c r="J1082" s="181">
        <f>SUMIFS(tabConsumoAta[CONSUMIDO],tabConsumoAta[CÓDIGO],tabSaldoAta[[#This Row],[CÓDIGO]],tabConsumoAta[ATA],tabSaldoAta[[#This Row],[CHAVE]])</f>
        <v>1200</v>
      </c>
      <c r="K1082" s="181">
        <f>SUMIFS(tabAtaCessão[QUANTIDADE],tabAtaCessão[CÓDIGO],tabSaldoAta[[#This Row],[CÓDIGO]],tabAtaCessão[ATA],tabSaldoAta[[#This Row],[CHAVE]])</f>
        <v>0</v>
      </c>
      <c r="L1082" s="162">
        <f>tabSaldoAta[[#This Row],[ESTIMATIVA]] - tabSaldoAta[[#This Row],[CONSUMO]] - tabSaldoAta[[#This Row],[CESSÃO]]</f>
        <v>800</v>
      </c>
      <c r="M1082" s="92" t="s">
        <v>2063</v>
      </c>
      <c r="N1082" s="93">
        <v>44398.436249999999</v>
      </c>
      <c r="O1082" s="34" t="str">
        <f t="shared" si="6"/>
        <v>*</v>
      </c>
    </row>
    <row r="1083" spans="1:15" hidden="1" x14ac:dyDescent="0.3">
      <c r="A1083" s="379">
        <v>17362</v>
      </c>
      <c r="B1083" s="83" t="str">
        <f>VLOOKUP(tabSaldoAta[[#This Row],[CÓDIGO]],tabEstimativa[#Data],2,FALSE)</f>
        <v>PAPEL CELOFANE - 90 X 100 CM - AMARELO (AS MEDIDAS PODERÃO VARIAR +/- 5 CM)</v>
      </c>
      <c r="C1083" s="82" t="s">
        <v>3833</v>
      </c>
      <c r="D1083" s="80" t="s">
        <v>4255</v>
      </c>
      <c r="E1083" s="81">
        <v>2020</v>
      </c>
      <c r="F1083" s="78">
        <v>44460</v>
      </c>
      <c r="G1083" s="264">
        <v>12</v>
      </c>
      <c r="H1083" s="72">
        <v>10000</v>
      </c>
      <c r="I1083" s="78">
        <v>43892</v>
      </c>
      <c r="J1083" s="181">
        <f>SUMIFS(tabConsumoAta[CONSUMIDO],tabConsumoAta[CÓDIGO],tabSaldoAta[[#This Row],[CÓDIGO]],tabConsumoAta[ATA],tabSaldoAta[[#This Row],[CHAVE]])</f>
        <v>10000</v>
      </c>
      <c r="K1083" s="181">
        <f>SUMIFS(tabAtaCessão[QUANTIDADE],tabAtaCessão[CÓDIGO],tabSaldoAta[[#This Row],[CÓDIGO]],tabAtaCessão[ATA],tabSaldoAta[[#This Row],[CHAVE]])</f>
        <v>0</v>
      </c>
      <c r="L1083" s="162">
        <f>tabSaldoAta[[#This Row],[ESTIMATIVA]] - tabSaldoAta[[#This Row],[CONSUMO]] - tabSaldoAta[[#This Row],[CESSÃO]]</f>
        <v>0</v>
      </c>
      <c r="M1083" s="92" t="s">
        <v>2063</v>
      </c>
      <c r="N1083" s="93">
        <v>44398.436249999999</v>
      </c>
      <c r="O1083" s="34" t="str">
        <f t="shared" si="6"/>
        <v>*</v>
      </c>
    </row>
    <row r="1084" spans="1:15" hidden="1" x14ac:dyDescent="0.3">
      <c r="A1084" s="379">
        <v>17370</v>
      </c>
      <c r="B1084" s="83" t="str">
        <f>VLOOKUP(tabSaldoAta[[#This Row],[CÓDIGO]],tabEstimativa[#Data],2,FALSE)</f>
        <v>PAPEL CELOFANE - 90 X 100 CM - VERDE (AS MEDIDAS PODERÃO VARIAR +/- 5 CM)</v>
      </c>
      <c r="C1084" s="82" t="s">
        <v>3833</v>
      </c>
      <c r="D1084" s="80" t="s">
        <v>4255</v>
      </c>
      <c r="E1084" s="81">
        <v>2020</v>
      </c>
      <c r="F1084" s="78">
        <v>44460</v>
      </c>
      <c r="G1084" s="264">
        <v>12</v>
      </c>
      <c r="H1084" s="72">
        <v>10000</v>
      </c>
      <c r="I1084" s="78">
        <v>43892</v>
      </c>
      <c r="J1084" s="181">
        <f>SUMIFS(tabConsumoAta[CONSUMIDO],tabConsumoAta[CÓDIGO],tabSaldoAta[[#This Row],[CÓDIGO]],tabConsumoAta[ATA],tabSaldoAta[[#This Row],[CHAVE]])</f>
        <v>10000</v>
      </c>
      <c r="K1084" s="181">
        <f>SUMIFS(tabAtaCessão[QUANTIDADE],tabAtaCessão[CÓDIGO],tabSaldoAta[[#This Row],[CÓDIGO]],tabAtaCessão[ATA],tabSaldoAta[[#This Row],[CHAVE]])</f>
        <v>0</v>
      </c>
      <c r="L1084" s="162">
        <f>tabSaldoAta[[#This Row],[ESTIMATIVA]] - tabSaldoAta[[#This Row],[CONSUMO]] - tabSaldoAta[[#This Row],[CESSÃO]]</f>
        <v>0</v>
      </c>
      <c r="M1084" s="92" t="s">
        <v>2063</v>
      </c>
      <c r="N1084" s="93">
        <v>44398.436249999999</v>
      </c>
      <c r="O1084" s="34" t="str">
        <f t="shared" si="6"/>
        <v>*</v>
      </c>
    </row>
    <row r="1085" spans="1:15" hidden="1" x14ac:dyDescent="0.3">
      <c r="A1085" s="379">
        <v>17371</v>
      </c>
      <c r="B1085" s="83" t="str">
        <f>VLOOKUP(tabSaldoAta[[#This Row],[CÓDIGO]],tabEstimativa[#Data],2,FALSE)</f>
        <v>PAPEL CELOFANE - 90 X 100 CM - VERMELHO (AS MEDIDAS PODERÃO VARIAR +/- 5 CM)</v>
      </c>
      <c r="C1085" s="82" t="s">
        <v>3833</v>
      </c>
      <c r="D1085" s="80" t="s">
        <v>4255</v>
      </c>
      <c r="E1085" s="81">
        <v>2020</v>
      </c>
      <c r="F1085" s="78">
        <v>44460</v>
      </c>
      <c r="G1085" s="264">
        <v>12</v>
      </c>
      <c r="H1085" s="72">
        <v>10000</v>
      </c>
      <c r="I1085" s="78">
        <v>43892</v>
      </c>
      <c r="J1085" s="181">
        <f>SUMIFS(tabConsumoAta[CONSUMIDO],tabConsumoAta[CÓDIGO],tabSaldoAta[[#This Row],[CÓDIGO]],tabConsumoAta[ATA],tabSaldoAta[[#This Row],[CHAVE]])</f>
        <v>10000</v>
      </c>
      <c r="K1085" s="181">
        <f>SUMIFS(tabAtaCessão[QUANTIDADE],tabAtaCessão[CÓDIGO],tabSaldoAta[[#This Row],[CÓDIGO]],tabAtaCessão[ATA],tabSaldoAta[[#This Row],[CHAVE]])</f>
        <v>0</v>
      </c>
      <c r="L1085" s="162">
        <f>tabSaldoAta[[#This Row],[ESTIMATIVA]] - tabSaldoAta[[#This Row],[CONSUMO]] - tabSaldoAta[[#This Row],[CESSÃO]]</f>
        <v>0</v>
      </c>
      <c r="M1085" s="92" t="s">
        <v>2063</v>
      </c>
      <c r="N1085" s="93">
        <v>44398.436249999999</v>
      </c>
      <c r="O1085" s="34" t="str">
        <f t="shared" si="6"/>
        <v>*</v>
      </c>
    </row>
    <row r="1086" spans="1:15" hidden="1" x14ac:dyDescent="0.3">
      <c r="A1086" s="379">
        <v>32927</v>
      </c>
      <c r="B1086" s="83" t="str">
        <f>VLOOKUP(tabSaldoAta[[#This Row],[CÓDIGO]],tabEstimativa[#Data],2,FALSE)</f>
        <v>PAPEL CELOFANE - 90 X 100 CM - AZUL (AS MEDIDAS PODERÃO VARIAR +/- 5 CM)</v>
      </c>
      <c r="C1086" s="82" t="s">
        <v>3833</v>
      </c>
      <c r="D1086" s="80" t="s">
        <v>4255</v>
      </c>
      <c r="E1086" s="81">
        <v>2020</v>
      </c>
      <c r="F1086" s="78">
        <v>44460</v>
      </c>
      <c r="G1086" s="264">
        <v>12</v>
      </c>
      <c r="H1086" s="72">
        <v>10000</v>
      </c>
      <c r="I1086" s="78">
        <v>43892</v>
      </c>
      <c r="J1086" s="181">
        <f>SUMIFS(tabConsumoAta[CONSUMIDO],tabConsumoAta[CÓDIGO],tabSaldoAta[[#This Row],[CÓDIGO]],tabConsumoAta[ATA],tabSaldoAta[[#This Row],[CHAVE]])</f>
        <v>10000</v>
      </c>
      <c r="K1086" s="181">
        <f>SUMIFS(tabAtaCessão[QUANTIDADE],tabAtaCessão[CÓDIGO],tabSaldoAta[[#This Row],[CÓDIGO]],tabAtaCessão[ATA],tabSaldoAta[[#This Row],[CHAVE]])</f>
        <v>0</v>
      </c>
      <c r="L1086" s="162">
        <f>tabSaldoAta[[#This Row],[ESTIMATIVA]] - tabSaldoAta[[#This Row],[CONSUMO]] - tabSaldoAta[[#This Row],[CESSÃO]]</f>
        <v>0</v>
      </c>
      <c r="M1086" s="92" t="s">
        <v>2063</v>
      </c>
      <c r="N1086" s="93">
        <v>44398.436249999999</v>
      </c>
      <c r="O1086" s="34" t="str">
        <f t="shared" si="6"/>
        <v>*</v>
      </c>
    </row>
    <row r="1087" spans="1:15" hidden="1" x14ac:dyDescent="0.3">
      <c r="A1087" s="379">
        <v>46420</v>
      </c>
      <c r="B1087" s="83" t="str">
        <f>VLOOKUP(tabSaldoAta[[#This Row],[CÓDIGO]],tabEstimativa[#Data],2,FALSE)</f>
        <v>ESTILETE DE METAL C/ LAMINA ESTREITA</v>
      </c>
      <c r="C1087" s="82" t="s">
        <v>3833</v>
      </c>
      <c r="D1087" s="80" t="s">
        <v>4255</v>
      </c>
      <c r="E1087" s="81">
        <v>2020</v>
      </c>
      <c r="F1087" s="78">
        <v>44460</v>
      </c>
      <c r="G1087" s="264">
        <v>12</v>
      </c>
      <c r="H1087" s="72">
        <v>3000</v>
      </c>
      <c r="I1087" s="78">
        <v>43892</v>
      </c>
      <c r="J1087" s="181">
        <f>SUMIFS(tabConsumoAta[CONSUMIDO],tabConsumoAta[CÓDIGO],tabSaldoAta[[#This Row],[CÓDIGO]],tabConsumoAta[ATA],tabSaldoAta[[#This Row],[CHAVE]])</f>
        <v>3000</v>
      </c>
      <c r="K1087" s="181">
        <f>SUMIFS(tabAtaCessão[QUANTIDADE],tabAtaCessão[CÓDIGO],tabSaldoAta[[#This Row],[CÓDIGO]],tabAtaCessão[ATA],tabSaldoAta[[#This Row],[CHAVE]])</f>
        <v>0</v>
      </c>
      <c r="L1087" s="162">
        <f>tabSaldoAta[[#This Row],[ESTIMATIVA]] - tabSaldoAta[[#This Row],[CONSUMO]] - tabSaldoAta[[#This Row],[CESSÃO]]</f>
        <v>0</v>
      </c>
      <c r="M1087" s="92" t="s">
        <v>2063</v>
      </c>
      <c r="N1087" s="93">
        <v>44398.436249999999</v>
      </c>
      <c r="O1087" s="34" t="str">
        <f t="shared" si="6"/>
        <v>*</v>
      </c>
    </row>
    <row r="1088" spans="1:15" hidden="1" x14ac:dyDescent="0.3">
      <c r="A1088" s="379">
        <v>48901</v>
      </c>
      <c r="B1088" s="83" t="str">
        <f>VLOOKUP(tabSaldoAta[[#This Row],[CÓDIGO]],tabEstimativa[#Data],2,FALSE)</f>
        <v xml:space="preserve">PASTA MOLHA DEDO </v>
      </c>
      <c r="C1088" s="82" t="s">
        <v>3833</v>
      </c>
      <c r="D1088" s="80" t="s">
        <v>4255</v>
      </c>
      <c r="E1088" s="81">
        <v>2020</v>
      </c>
      <c r="F1088" s="78">
        <v>44460</v>
      </c>
      <c r="G1088" s="264">
        <v>12</v>
      </c>
      <c r="H1088" s="72">
        <v>100</v>
      </c>
      <c r="I1088" s="78">
        <v>43892</v>
      </c>
      <c r="J1088" s="181">
        <f>SUMIFS(tabConsumoAta[CONSUMIDO],tabConsumoAta[CÓDIGO],tabSaldoAta[[#This Row],[CÓDIGO]],tabConsumoAta[ATA],tabSaldoAta[[#This Row],[CHAVE]])</f>
        <v>0</v>
      </c>
      <c r="K1088" s="181">
        <f>SUMIFS(tabAtaCessão[QUANTIDADE],tabAtaCessão[CÓDIGO],tabSaldoAta[[#This Row],[CÓDIGO]],tabAtaCessão[ATA],tabSaldoAta[[#This Row],[CHAVE]])</f>
        <v>0</v>
      </c>
      <c r="L1088" s="162">
        <f>tabSaldoAta[[#This Row],[ESTIMATIVA]] - tabSaldoAta[[#This Row],[CONSUMO]] - tabSaldoAta[[#This Row],[CESSÃO]]</f>
        <v>100</v>
      </c>
      <c r="M1088" s="92" t="s">
        <v>2063</v>
      </c>
      <c r="N1088" s="93">
        <v>44398.436249999999</v>
      </c>
      <c r="O1088" s="34" t="str">
        <f t="shared" ref="O1088:O1119" si="7">"*"</f>
        <v>*</v>
      </c>
    </row>
    <row r="1089" spans="1:15" hidden="1" x14ac:dyDescent="0.3">
      <c r="A1089" s="379">
        <v>51579</v>
      </c>
      <c r="B1089" s="83" t="str">
        <f>VLOOKUP(tabSaldoAta[[#This Row],[CÓDIGO]],tabEstimativa[#Data],2,FALSE)</f>
        <v>GRAMPEADOR GRANDE, TAMANHO 26/6, MEDIDAS: 163 X 40 X 54 MM (VARIAÇÃO +/- 05 MM).</v>
      </c>
      <c r="C1089" s="82" t="s">
        <v>3833</v>
      </c>
      <c r="D1089" s="80" t="s">
        <v>4255</v>
      </c>
      <c r="E1089" s="81">
        <v>2020</v>
      </c>
      <c r="F1089" s="78">
        <v>44460</v>
      </c>
      <c r="G1089" s="264">
        <v>12</v>
      </c>
      <c r="H1089" s="72">
        <v>1500</v>
      </c>
      <c r="I1089" s="78">
        <v>43892</v>
      </c>
      <c r="J1089" s="181">
        <f>SUMIFS(tabConsumoAta[CONSUMIDO],tabConsumoAta[CÓDIGO],tabSaldoAta[[#This Row],[CÓDIGO]],tabConsumoAta[ATA],tabSaldoAta[[#This Row],[CHAVE]])</f>
        <v>0</v>
      </c>
      <c r="K1089" s="181">
        <f>SUMIFS(tabAtaCessão[QUANTIDADE],tabAtaCessão[CÓDIGO],tabSaldoAta[[#This Row],[CÓDIGO]],tabAtaCessão[ATA],tabSaldoAta[[#This Row],[CHAVE]])</f>
        <v>0</v>
      </c>
      <c r="L1089" s="162">
        <f>tabSaldoAta[[#This Row],[ESTIMATIVA]] - tabSaldoAta[[#This Row],[CONSUMO]] - tabSaldoAta[[#This Row],[CESSÃO]]</f>
        <v>1500</v>
      </c>
      <c r="M1089" s="92" t="s">
        <v>2063</v>
      </c>
      <c r="N1089" s="93">
        <v>44398.436249999999</v>
      </c>
      <c r="O1089" s="34" t="str">
        <f t="shared" si="7"/>
        <v>*</v>
      </c>
    </row>
    <row r="1090" spans="1:15" hidden="1" x14ac:dyDescent="0.3">
      <c r="A1090" s="379">
        <v>77755</v>
      </c>
      <c r="B1090" s="83" t="str">
        <f>VLOOKUP(tabSaldoAta[[#This Row],[CÓDIGO]],tabEstimativa[#Data],2,FALSE)</f>
        <v>PINCEL ATOMICO PONTA RETANGULAR 5 X 8 MM, CHANFRADA - COR PRETA</v>
      </c>
      <c r="C1090" s="82" t="s">
        <v>3833</v>
      </c>
      <c r="D1090" s="80" t="s">
        <v>4255</v>
      </c>
      <c r="E1090" s="81">
        <v>2020</v>
      </c>
      <c r="F1090" s="78">
        <v>44460</v>
      </c>
      <c r="G1090" s="264">
        <v>12</v>
      </c>
      <c r="H1090" s="72">
        <v>5000</v>
      </c>
      <c r="I1090" s="78">
        <v>43892</v>
      </c>
      <c r="J1090" s="181">
        <f>SUMIFS(tabConsumoAta[CONSUMIDO],tabConsumoAta[CÓDIGO],tabSaldoAta[[#This Row],[CÓDIGO]],tabConsumoAta[ATA],tabSaldoAta[[#This Row],[CHAVE]])</f>
        <v>0</v>
      </c>
      <c r="K1090" s="181">
        <f>SUMIFS(tabAtaCessão[QUANTIDADE],tabAtaCessão[CÓDIGO],tabSaldoAta[[#This Row],[CÓDIGO]],tabAtaCessão[ATA],tabSaldoAta[[#This Row],[CHAVE]])</f>
        <v>0</v>
      </c>
      <c r="L1090" s="162">
        <f>tabSaldoAta[[#This Row],[ESTIMATIVA]] - tabSaldoAta[[#This Row],[CONSUMO]] - tabSaldoAta[[#This Row],[CESSÃO]]</f>
        <v>5000</v>
      </c>
      <c r="M1090" s="92" t="s">
        <v>2063</v>
      </c>
      <c r="N1090" s="93">
        <v>44398.436249999999</v>
      </c>
      <c r="O1090" s="34" t="str">
        <f t="shared" si="7"/>
        <v>*</v>
      </c>
    </row>
    <row r="1091" spans="1:15" hidden="1" x14ac:dyDescent="0.3">
      <c r="A1091" s="379">
        <v>115765</v>
      </c>
      <c r="B1091" s="83" t="str">
        <f>VLOOKUP(tabSaldoAta[[#This Row],[CÓDIGO]],tabEstimativa[#Data],2,FALSE)</f>
        <v>PLASTICO A3 PARA PLASTIFICACAO - POLASEAL 0,05 MM- 303 X 426 - CAIXA COM 100 UNIDADES</v>
      </c>
      <c r="C1091" s="82" t="s">
        <v>3833</v>
      </c>
      <c r="D1091" s="80" t="s">
        <v>4255</v>
      </c>
      <c r="E1091" s="81">
        <v>2020</v>
      </c>
      <c r="F1091" s="78">
        <v>44460</v>
      </c>
      <c r="G1091" s="264">
        <v>12</v>
      </c>
      <c r="H1091" s="72">
        <v>2000</v>
      </c>
      <c r="I1091" s="78">
        <v>43892</v>
      </c>
      <c r="J1091" s="181">
        <f>SUMIFS(tabConsumoAta[CONSUMIDO],tabConsumoAta[CÓDIGO],tabSaldoAta[[#This Row],[CÓDIGO]],tabConsumoAta[ATA],tabSaldoAta[[#This Row],[CHAVE]])</f>
        <v>800</v>
      </c>
      <c r="K1091" s="181">
        <f>SUMIFS(tabAtaCessão[QUANTIDADE],tabAtaCessão[CÓDIGO],tabSaldoAta[[#This Row],[CÓDIGO]],tabAtaCessão[ATA],tabSaldoAta[[#This Row],[CHAVE]])</f>
        <v>0</v>
      </c>
      <c r="L1091" s="162">
        <f>tabSaldoAta[[#This Row],[ESTIMATIVA]] - tabSaldoAta[[#This Row],[CONSUMO]] - tabSaldoAta[[#This Row],[CESSÃO]]</f>
        <v>1200</v>
      </c>
      <c r="M1091" s="92" t="s">
        <v>2063</v>
      </c>
      <c r="N1091" s="93">
        <v>44398.436249999999</v>
      </c>
      <c r="O1091" s="34" t="str">
        <f t="shared" si="7"/>
        <v>*</v>
      </c>
    </row>
    <row r="1092" spans="1:15" ht="43.2" hidden="1" x14ac:dyDescent="0.3">
      <c r="A1092" s="379">
        <v>132296</v>
      </c>
      <c r="B1092" s="83" t="str">
        <f>VLOOKUP(tabSaldoAta[[#This Row],[CÓDIGO]],tabEstimativa[#Data],2,FALSE)</f>
        <v>FITA ADESIVA TRANSPARENTE, MEDINDO APROXIMADAMENTE 19MM X 50M. COMPOSICAO: FILME DE POLIPROPILENO, COM ADESIVO A BASE DE RESINA, BORRACHA SINTETICA E PIGMENTO, ADESIVO HOT MELT</v>
      </c>
      <c r="C1092" s="82" t="s">
        <v>3833</v>
      </c>
      <c r="D1092" s="80" t="s">
        <v>4255</v>
      </c>
      <c r="E1092" s="81">
        <v>2020</v>
      </c>
      <c r="F1092" s="78">
        <v>44460</v>
      </c>
      <c r="G1092" s="264">
        <v>12</v>
      </c>
      <c r="H1092" s="72">
        <v>10000</v>
      </c>
      <c r="I1092" s="78">
        <v>43892</v>
      </c>
      <c r="J1092" s="181">
        <f>SUMIFS(tabConsumoAta[CONSUMIDO],tabConsumoAta[CÓDIGO],tabSaldoAta[[#This Row],[CÓDIGO]],tabConsumoAta[ATA],tabSaldoAta[[#This Row],[CHAVE]])</f>
        <v>3500</v>
      </c>
      <c r="K1092" s="181">
        <f>SUMIFS(tabAtaCessão[QUANTIDADE],tabAtaCessão[CÓDIGO],tabSaldoAta[[#This Row],[CÓDIGO]],tabAtaCessão[ATA],tabSaldoAta[[#This Row],[CHAVE]])</f>
        <v>0</v>
      </c>
      <c r="L1092" s="162">
        <f>tabSaldoAta[[#This Row],[ESTIMATIVA]] - tabSaldoAta[[#This Row],[CONSUMO]] - tabSaldoAta[[#This Row],[CESSÃO]]</f>
        <v>6500</v>
      </c>
      <c r="M1092" s="92" t="s">
        <v>2063</v>
      </c>
      <c r="N1092" s="93">
        <v>44398.436249999999</v>
      </c>
      <c r="O1092" s="34" t="str">
        <f t="shared" si="7"/>
        <v>*</v>
      </c>
    </row>
    <row r="1093" spans="1:15" ht="43.2" hidden="1" x14ac:dyDescent="0.3">
      <c r="A1093" s="379">
        <v>132297</v>
      </c>
      <c r="B1093" s="83" t="str">
        <f>VLOOKUP(tabSaldoAta[[#This Row],[CÓDIGO]],tabEstimativa[#Data],2,FALSE)</f>
        <v>FITA ADESIVA TRANSPARENTE, MEDINDO APROXIMADAMENTE 48MM X 50M (VARIACAO +/- 05 MM) -  COMPOSICAO: FILME DE POLIPROPILENO, COM ADESIVO A BASE DE RESINA, BORRACHA SINTETICA E PIGMENTO, ADESIVO HOT MELT</v>
      </c>
      <c r="C1093" s="82" t="s">
        <v>3833</v>
      </c>
      <c r="D1093" s="80" t="s">
        <v>4255</v>
      </c>
      <c r="E1093" s="81">
        <v>2020</v>
      </c>
      <c r="F1093" s="78">
        <v>44460</v>
      </c>
      <c r="G1093" s="264">
        <v>12</v>
      </c>
      <c r="H1093" s="72">
        <v>22000</v>
      </c>
      <c r="I1093" s="78">
        <v>43892</v>
      </c>
      <c r="J1093" s="181">
        <f>SUMIFS(tabConsumoAta[CONSUMIDO],tabConsumoAta[CÓDIGO],tabSaldoAta[[#This Row],[CÓDIGO]],tabConsumoAta[ATA],tabSaldoAta[[#This Row],[CHAVE]])</f>
        <v>5000</v>
      </c>
      <c r="K1093" s="181">
        <f>SUMIFS(tabAtaCessão[QUANTIDADE],tabAtaCessão[CÓDIGO],tabSaldoAta[[#This Row],[CÓDIGO]],tabAtaCessão[ATA],tabSaldoAta[[#This Row],[CHAVE]])</f>
        <v>0</v>
      </c>
      <c r="L1093" s="162">
        <f>tabSaldoAta[[#This Row],[ESTIMATIVA]] - tabSaldoAta[[#This Row],[CONSUMO]] - tabSaldoAta[[#This Row],[CESSÃO]]</f>
        <v>17000</v>
      </c>
      <c r="M1093" s="92" t="s">
        <v>2063</v>
      </c>
      <c r="N1093" s="93">
        <v>44398.436249999999</v>
      </c>
      <c r="O1093" s="34" t="str">
        <f t="shared" si="7"/>
        <v>*</v>
      </c>
    </row>
    <row r="1094" spans="1:15" hidden="1" x14ac:dyDescent="0.3">
      <c r="A1094" s="379">
        <v>133451</v>
      </c>
      <c r="B1094" s="83" t="str">
        <f>VLOOKUP(tabSaldoAta[[#This Row],[CÓDIGO]],tabEstimativa[#Data],2,FALSE)</f>
        <v>LIVRO DE ATA, CAPA DURA, COM 100 FOLHAS - MEDIDA: 206 X 300 MM (VARIACAO +/- 6 MM)</v>
      </c>
      <c r="C1094" s="82" t="s">
        <v>3833</v>
      </c>
      <c r="D1094" s="80" t="s">
        <v>4255</v>
      </c>
      <c r="E1094" s="81">
        <v>2020</v>
      </c>
      <c r="F1094" s="78">
        <v>44460</v>
      </c>
      <c r="G1094" s="264">
        <v>12</v>
      </c>
      <c r="H1094" s="72">
        <v>0</v>
      </c>
      <c r="I1094" s="78">
        <v>43892</v>
      </c>
      <c r="J1094" s="181">
        <f>SUMIFS(tabConsumoAta[CONSUMIDO],tabConsumoAta[CÓDIGO],tabSaldoAta[[#This Row],[CÓDIGO]],tabConsumoAta[ATA],tabSaldoAta[[#This Row],[CHAVE]])</f>
        <v>0</v>
      </c>
      <c r="K1094" s="181">
        <f>SUMIFS(tabAtaCessão[QUANTIDADE],tabAtaCessão[CÓDIGO],tabSaldoAta[[#This Row],[CÓDIGO]],tabAtaCessão[ATA],tabSaldoAta[[#This Row],[CHAVE]])</f>
        <v>0</v>
      </c>
      <c r="L1094" s="162">
        <f>tabSaldoAta[[#This Row],[ESTIMATIVA]] - tabSaldoAta[[#This Row],[CONSUMO]] - tabSaldoAta[[#This Row],[CESSÃO]]</f>
        <v>0</v>
      </c>
      <c r="M1094" s="92" t="s">
        <v>2063</v>
      </c>
      <c r="N1094" s="93">
        <v>44398.436249999999</v>
      </c>
      <c r="O1094" s="34" t="str">
        <f t="shared" si="7"/>
        <v>*</v>
      </c>
    </row>
    <row r="1095" spans="1:15" hidden="1" x14ac:dyDescent="0.3">
      <c r="A1095" s="379">
        <v>135703</v>
      </c>
      <c r="B1095" s="83" t="str">
        <f>VLOOKUP(tabSaldoAta[[#This Row],[CÓDIGO]],tabEstimativa[#Data],2,FALSE)</f>
        <v>REGUA DE 30 CM EM POLIESTIRENO. COR: TRANSPARENTE, CRISTAL.</v>
      </c>
      <c r="C1095" s="82" t="s">
        <v>3833</v>
      </c>
      <c r="D1095" s="80" t="s">
        <v>4255</v>
      </c>
      <c r="E1095" s="81">
        <v>2020</v>
      </c>
      <c r="F1095" s="78">
        <v>44460</v>
      </c>
      <c r="G1095" s="264">
        <v>12</v>
      </c>
      <c r="H1095" s="72">
        <v>17800</v>
      </c>
      <c r="I1095" s="78">
        <v>43892</v>
      </c>
      <c r="J1095" s="181">
        <f>SUMIFS(tabConsumoAta[CONSUMIDO],tabConsumoAta[CÓDIGO],tabSaldoAta[[#This Row],[CÓDIGO]],tabConsumoAta[ATA],tabSaldoAta[[#This Row],[CHAVE]])</f>
        <v>0</v>
      </c>
      <c r="K1095" s="181">
        <f>SUMIFS(tabAtaCessão[QUANTIDADE],tabAtaCessão[CÓDIGO],tabSaldoAta[[#This Row],[CÓDIGO]],tabAtaCessão[ATA],tabSaldoAta[[#This Row],[CHAVE]])</f>
        <v>0</v>
      </c>
      <c r="L1095" s="162">
        <f>tabSaldoAta[[#This Row],[ESTIMATIVA]] - tabSaldoAta[[#This Row],[CONSUMO]] - tabSaldoAta[[#This Row],[CESSÃO]]</f>
        <v>17800</v>
      </c>
      <c r="M1095" s="92" t="s">
        <v>2063</v>
      </c>
      <c r="N1095" s="93">
        <v>44398.436249999999</v>
      </c>
      <c r="O1095" s="34" t="str">
        <f t="shared" si="7"/>
        <v>*</v>
      </c>
    </row>
    <row r="1096" spans="1:15" ht="43.2" hidden="1" x14ac:dyDescent="0.3">
      <c r="A1096" s="379">
        <v>136941</v>
      </c>
      <c r="B1096" s="83" t="str">
        <f>VLOOKUP(tabSaldoAta[[#This Row],[CÓDIGO]],tabEstimativa[#Data],2,FALSE)</f>
        <v>PAPEL KRAFT MONOLUCIDO EM BOBINA, COR PARDA, MEDIDAS MINIMAS: 55 CM X 130 M, GRAMATURA MINIMA: 80G/M², PESO MINIMO DA BOBINA: 5,7 KG. PRODUZIDO EM FIBRAS CELULOSICAS VIRGENS NATURAIS, PURO, LISO, SEM APARAS.</v>
      </c>
      <c r="C1096" s="82" t="s">
        <v>3833</v>
      </c>
      <c r="D1096" s="80" t="s">
        <v>4255</v>
      </c>
      <c r="E1096" s="81">
        <v>2020</v>
      </c>
      <c r="F1096" s="78">
        <v>44460</v>
      </c>
      <c r="G1096" s="264">
        <v>12</v>
      </c>
      <c r="H1096" s="72">
        <v>2200</v>
      </c>
      <c r="I1096" s="78">
        <v>43892</v>
      </c>
      <c r="J1096" s="181">
        <f>SUMIFS(tabConsumoAta[CONSUMIDO],tabConsumoAta[CÓDIGO],tabSaldoAta[[#This Row],[CÓDIGO]],tabConsumoAta[ATA],tabSaldoAta[[#This Row],[CHAVE]])</f>
        <v>200</v>
      </c>
      <c r="K1096" s="181">
        <f>SUMIFS(tabAtaCessão[QUANTIDADE],tabAtaCessão[CÓDIGO],tabSaldoAta[[#This Row],[CÓDIGO]],tabAtaCessão[ATA],tabSaldoAta[[#This Row],[CHAVE]])</f>
        <v>0</v>
      </c>
      <c r="L1096" s="162">
        <f>tabSaldoAta[[#This Row],[ESTIMATIVA]] - tabSaldoAta[[#This Row],[CONSUMO]] - tabSaldoAta[[#This Row],[CESSÃO]]</f>
        <v>2000</v>
      </c>
      <c r="M1096" s="92" t="s">
        <v>2063</v>
      </c>
      <c r="N1096" s="93">
        <v>44398.436249999999</v>
      </c>
      <c r="O1096" s="34" t="str">
        <f t="shared" si="7"/>
        <v>*</v>
      </c>
    </row>
    <row r="1097" spans="1:15" ht="100.8" hidden="1" x14ac:dyDescent="0.3">
      <c r="A1097" s="379">
        <v>138459</v>
      </c>
      <c r="B1097" s="83" t="str">
        <f>VLOOKUP(tabSaldoAta[[#This Row],[CÓDIGO]],tabEstimativa[#Data],2,FALSE)</f>
        <v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v>
      </c>
      <c r="C1097" s="82" t="s">
        <v>3833</v>
      </c>
      <c r="D1097" s="80" t="s">
        <v>4255</v>
      </c>
      <c r="E1097" s="81">
        <v>2020</v>
      </c>
      <c r="F1097" s="78">
        <v>44460</v>
      </c>
      <c r="G1097" s="264">
        <v>12</v>
      </c>
      <c r="H1097" s="72">
        <v>30000</v>
      </c>
      <c r="I1097" s="78">
        <v>43892</v>
      </c>
      <c r="J1097" s="181">
        <f>SUMIFS(tabConsumoAta[CONSUMIDO],tabConsumoAta[CÓDIGO],tabSaldoAta[[#This Row],[CÓDIGO]],tabConsumoAta[ATA],tabSaldoAta[[#This Row],[CHAVE]])</f>
        <v>0</v>
      </c>
      <c r="K1097" s="181">
        <f>SUMIFS(tabAtaCessão[QUANTIDADE],tabAtaCessão[CÓDIGO],tabSaldoAta[[#This Row],[CÓDIGO]],tabAtaCessão[ATA],tabSaldoAta[[#This Row],[CHAVE]])</f>
        <v>0</v>
      </c>
      <c r="L1097" s="162">
        <f>tabSaldoAta[[#This Row],[ESTIMATIVA]] - tabSaldoAta[[#This Row],[CONSUMO]] - tabSaldoAta[[#This Row],[CESSÃO]]</f>
        <v>30000</v>
      </c>
      <c r="M1097" s="92" t="s">
        <v>2063</v>
      </c>
      <c r="N1097" s="93">
        <v>44398.436249999999</v>
      </c>
      <c r="O1097" s="34" t="str">
        <f t="shared" si="7"/>
        <v>*</v>
      </c>
    </row>
    <row r="1098" spans="1:15" ht="100.8" hidden="1" x14ac:dyDescent="0.3">
      <c r="A1098" s="379">
        <v>138460</v>
      </c>
      <c r="B1098" s="83" t="str">
        <f>VLOOKUP(tabSaldoAta[[#This Row],[CÓDIGO]],tabEstimativa[#Data],2,FALSE)</f>
        <v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v>
      </c>
      <c r="C1098" s="82" t="s">
        <v>3833</v>
      </c>
      <c r="D1098" s="80" t="s">
        <v>4255</v>
      </c>
      <c r="E1098" s="81">
        <v>2020</v>
      </c>
      <c r="F1098" s="78">
        <v>44460</v>
      </c>
      <c r="G1098" s="264">
        <v>12</v>
      </c>
      <c r="H1098" s="72">
        <v>18000</v>
      </c>
      <c r="I1098" s="78">
        <v>43892</v>
      </c>
      <c r="J1098" s="181">
        <f>SUMIFS(tabConsumoAta[CONSUMIDO],tabConsumoAta[CÓDIGO],tabSaldoAta[[#This Row],[CÓDIGO]],tabConsumoAta[ATA],tabSaldoAta[[#This Row],[CHAVE]])</f>
        <v>0</v>
      </c>
      <c r="K1098" s="181">
        <f>SUMIFS(tabAtaCessão[QUANTIDADE],tabAtaCessão[CÓDIGO],tabSaldoAta[[#This Row],[CÓDIGO]],tabAtaCessão[ATA],tabSaldoAta[[#This Row],[CHAVE]])</f>
        <v>0</v>
      </c>
      <c r="L1098" s="162">
        <f>tabSaldoAta[[#This Row],[ESTIMATIVA]] - tabSaldoAta[[#This Row],[CONSUMO]] - tabSaldoAta[[#This Row],[CESSÃO]]</f>
        <v>18000</v>
      </c>
      <c r="M1098" s="92" t="s">
        <v>2063</v>
      </c>
      <c r="N1098" s="93">
        <v>44398.436249999999</v>
      </c>
      <c r="O1098" s="34" t="str">
        <f t="shared" si="7"/>
        <v>*</v>
      </c>
    </row>
    <row r="1099" spans="1:15" ht="43.2" hidden="1" x14ac:dyDescent="0.3">
      <c r="A1099" s="379">
        <v>138465</v>
      </c>
      <c r="B1099" s="83" t="str">
        <f>VLOOKUP(tabSaldoAta[[#This Row],[CÓDIGO]],tabEstimativa[#Data],2,FALSE)</f>
        <v xml:space="preserve">PASTA PLASTICA COM ELASTICO, SEM LOMBADA, MEDINDO 235 MM X 335 MM (VARIACAO DE +/- 2 MM). ATOXICA. ELASTICO DE BORRACHA REVESTIDO COM TECIDO TRANSPASSADO E TERMINAL PLASTICO, DE BOA QUALIDADE. COR: TRANSPARENTE/ CRISTAL. </v>
      </c>
      <c r="C1099" s="82" t="s">
        <v>3833</v>
      </c>
      <c r="D1099" s="80" t="s">
        <v>4255</v>
      </c>
      <c r="E1099" s="81">
        <v>2020</v>
      </c>
      <c r="F1099" s="78">
        <v>44460</v>
      </c>
      <c r="G1099" s="264">
        <v>12</v>
      </c>
      <c r="H1099" s="72">
        <v>9000</v>
      </c>
      <c r="I1099" s="78">
        <v>43892</v>
      </c>
      <c r="J1099" s="181">
        <f>SUMIFS(tabConsumoAta[CONSUMIDO],tabConsumoAta[CÓDIGO],tabSaldoAta[[#This Row],[CÓDIGO]],tabConsumoAta[ATA],tabSaldoAta[[#This Row],[CHAVE]])</f>
        <v>0</v>
      </c>
      <c r="K1099" s="181">
        <f>SUMIFS(tabAtaCessão[QUANTIDADE],tabAtaCessão[CÓDIGO],tabSaldoAta[[#This Row],[CÓDIGO]],tabAtaCessão[ATA],tabSaldoAta[[#This Row],[CHAVE]])</f>
        <v>0</v>
      </c>
      <c r="L1099" s="162">
        <f>tabSaldoAta[[#This Row],[ESTIMATIVA]] - tabSaldoAta[[#This Row],[CONSUMO]] - tabSaldoAta[[#This Row],[CESSÃO]]</f>
        <v>9000</v>
      </c>
      <c r="M1099" s="92" t="s">
        <v>2063</v>
      </c>
      <c r="N1099" s="93">
        <v>44398.436249999999</v>
      </c>
      <c r="O1099" s="34" t="str">
        <f t="shared" si="7"/>
        <v>*</v>
      </c>
    </row>
    <row r="1100" spans="1:15" ht="57.6" hidden="1" x14ac:dyDescent="0.3">
      <c r="A1100" s="379">
        <v>139767</v>
      </c>
      <c r="B1100" s="83" t="str">
        <f>VLOOKUP(tabSaldoAta[[#This Row],[CÓDIGO]],tabEstimativa[#Data],2,FALSE)</f>
        <v>PASTA SUSPENSA, DE POLIPROPILENO(PP-LINE), COM ESPESSURA 0,30MM, POR PAREDE (PODENDO VARIAR 0,05MM PARA +/-), NA COR AZUL, NO TAMANHO OFICIO(23,5X36,0)CM, HASTE DE POLIESTIRENO(PS), PONTEIRAS DE PLASTICO, PRENDEDORES INTERNOS DE POLIETILENO(PE), MODELO NORMAL, VISOR EM ACETATO E ETIQUETA BRANCA.</v>
      </c>
      <c r="C1100" s="82" t="s">
        <v>3833</v>
      </c>
      <c r="D1100" s="80" t="s">
        <v>4255</v>
      </c>
      <c r="E1100" s="81">
        <v>2020</v>
      </c>
      <c r="F1100" s="78">
        <v>44460</v>
      </c>
      <c r="G1100" s="264">
        <v>12</v>
      </c>
      <c r="H1100" s="72">
        <v>1000</v>
      </c>
      <c r="I1100" s="78">
        <v>43892</v>
      </c>
      <c r="J1100" s="181">
        <f>SUMIFS(tabConsumoAta[CONSUMIDO],tabConsumoAta[CÓDIGO],tabSaldoAta[[#This Row],[CÓDIGO]],tabConsumoAta[ATA],tabSaldoAta[[#This Row],[CHAVE]])</f>
        <v>0</v>
      </c>
      <c r="K1100" s="181">
        <f>SUMIFS(tabAtaCessão[QUANTIDADE],tabAtaCessão[CÓDIGO],tabSaldoAta[[#This Row],[CÓDIGO]],tabAtaCessão[ATA],tabSaldoAta[[#This Row],[CHAVE]])</f>
        <v>0</v>
      </c>
      <c r="L1100" s="162">
        <f>tabSaldoAta[[#This Row],[ESTIMATIVA]] - tabSaldoAta[[#This Row],[CONSUMO]] - tabSaldoAta[[#This Row],[CESSÃO]]</f>
        <v>1000</v>
      </c>
      <c r="M1100" s="92" t="s">
        <v>2063</v>
      </c>
      <c r="N1100" s="93">
        <v>44398.436249999999</v>
      </c>
      <c r="O1100" s="34" t="str">
        <f t="shared" si="7"/>
        <v>*</v>
      </c>
    </row>
    <row r="1101" spans="1:15" ht="72" hidden="1" x14ac:dyDescent="0.3">
      <c r="A1101" s="77">
        <v>119595</v>
      </c>
      <c r="B1101" s="83" t="str">
        <f>VLOOKUP(tabSaldoAta[[#This Row],[CÓDIGO]],tabEstimativa[#Data],2,FALSE)</f>
        <v>PAPEL HIGIÊNICO BRANCO, ROLO COM 300 METROS, FOLHA SIMPLES, MASSA UNIFORME, SEM CONTER FUROS, EXTRA LUXO, FIBRA 100% CELULÓSICAS, ROLO MEDINDO 10 CM X 300 M. EMBALADOS EM FARDOS COM PLÁSTICO RESISTENTE CONTENDO 8 ROLOS.
**APRESENTAR AMOSTRA</v>
      </c>
      <c r="C1101" s="82" t="s">
        <v>3855</v>
      </c>
      <c r="D1101" s="80" t="s">
        <v>4256</v>
      </c>
      <c r="E1101" s="81">
        <v>2020</v>
      </c>
      <c r="F1101" s="78">
        <v>44463</v>
      </c>
      <c r="G1101" s="264">
        <v>12</v>
      </c>
      <c r="H1101" s="99">
        <v>600</v>
      </c>
      <c r="I1101" s="78">
        <v>43965</v>
      </c>
      <c r="J1101" s="181">
        <f>SUMIFS(tabConsumoAta[CONSUMIDO],tabConsumoAta[CÓDIGO],tabSaldoAta[[#This Row],[CÓDIGO]],tabConsumoAta[ATA],tabSaldoAta[[#This Row],[CHAVE]])</f>
        <v>320</v>
      </c>
      <c r="K1101" s="181">
        <f>SUMIFS(tabAtaCessão[QUANTIDADE],tabAtaCessão[CÓDIGO],tabSaldoAta[[#This Row],[CÓDIGO]],tabAtaCessão[ATA],tabSaldoAta[[#This Row],[CHAVE]])</f>
        <v>0</v>
      </c>
      <c r="L1101" s="162">
        <f>tabSaldoAta[[#This Row],[ESTIMATIVA]] - tabSaldoAta[[#This Row],[CONSUMO]] - tabSaldoAta[[#This Row],[CESSÃO]]</f>
        <v>280</v>
      </c>
      <c r="M1101" s="92" t="s">
        <v>2063</v>
      </c>
      <c r="N1101" s="93">
        <v>44398.436249999999</v>
      </c>
      <c r="O1101" s="34" t="str">
        <f t="shared" si="7"/>
        <v>*</v>
      </c>
    </row>
    <row r="1102" spans="1:15" hidden="1" x14ac:dyDescent="0.3">
      <c r="A1102" s="77">
        <v>24371</v>
      </c>
      <c r="B1102" s="83" t="str">
        <f>VLOOKUP(tabSaldoAta[[#This Row],[CÓDIGO]],tabEstimativa[#Data],2,FALSE)</f>
        <v>BLOCO DE CONCRETO - 15 X 20 X 40 CM</v>
      </c>
      <c r="C1102" s="82" t="s">
        <v>3857</v>
      </c>
      <c r="D1102" s="380" t="s">
        <v>4257</v>
      </c>
      <c r="E1102" s="381">
        <v>2020</v>
      </c>
      <c r="F1102" s="78">
        <v>44470</v>
      </c>
      <c r="G1102" s="264">
        <v>12</v>
      </c>
      <c r="H1102" s="72">
        <v>50000</v>
      </c>
      <c r="I1102" s="78">
        <v>44021</v>
      </c>
      <c r="J1102" s="383">
        <f>SUMIFS(tabConsumoAta[CONSUMIDO],tabConsumoAta[CÓDIGO],tabSaldoAta[[#This Row],[CÓDIGO]],tabConsumoAta[ATA],tabSaldoAta[[#This Row],[CHAVE]])</f>
        <v>50000</v>
      </c>
      <c r="K1102" s="383">
        <f>SUMIFS(tabAtaCessão[QUANTIDADE],tabAtaCessão[CÓDIGO],tabSaldoAta[[#This Row],[CÓDIGO]],tabAtaCessão[ATA],tabSaldoAta[[#This Row],[CHAVE]])</f>
        <v>0</v>
      </c>
      <c r="L1102" s="384">
        <f>tabSaldoAta[[#This Row],[ESTIMATIVA]] - tabSaldoAta[[#This Row],[CONSUMO]] - tabSaldoAta[[#This Row],[CESSÃO]]</f>
        <v>0</v>
      </c>
      <c r="M1102" s="385" t="s">
        <v>2063</v>
      </c>
      <c r="N1102" s="386">
        <v>44398.436249999999</v>
      </c>
      <c r="O1102" s="34" t="str">
        <f t="shared" si="7"/>
        <v>*</v>
      </c>
    </row>
    <row r="1103" spans="1:15" hidden="1" x14ac:dyDescent="0.3">
      <c r="A1103" s="77">
        <v>32534</v>
      </c>
      <c r="B1103" s="83" t="str">
        <f>VLOOKUP(tabSaldoAta[[#This Row],[CÓDIGO]],tabEstimativa[#Data],2,FALSE)</f>
        <v>BLOCO DE CONCRETO - 20 X 20 X 40 CM</v>
      </c>
      <c r="C1103" s="82" t="s">
        <v>3857</v>
      </c>
      <c r="D1103" s="380" t="s">
        <v>4257</v>
      </c>
      <c r="E1103" s="381">
        <v>2020</v>
      </c>
      <c r="F1103" s="78">
        <v>44470</v>
      </c>
      <c r="G1103" s="264">
        <v>12</v>
      </c>
      <c r="H1103" s="72">
        <v>5000</v>
      </c>
      <c r="I1103" s="78">
        <v>44021</v>
      </c>
      <c r="J1103" s="383">
        <f>SUMIFS(tabConsumoAta[CONSUMIDO],tabConsumoAta[CÓDIGO],tabSaldoAta[[#This Row],[CÓDIGO]],tabConsumoAta[ATA],tabSaldoAta[[#This Row],[CHAVE]])</f>
        <v>5000</v>
      </c>
      <c r="K1103" s="383">
        <f>SUMIFS(tabAtaCessão[QUANTIDADE],tabAtaCessão[CÓDIGO],tabSaldoAta[[#This Row],[CÓDIGO]],tabAtaCessão[ATA],tabSaldoAta[[#This Row],[CHAVE]])</f>
        <v>0</v>
      </c>
      <c r="L1103" s="384">
        <f>tabSaldoAta[[#This Row],[ESTIMATIVA]] - tabSaldoAta[[#This Row],[CONSUMO]] - tabSaldoAta[[#This Row],[CESSÃO]]</f>
        <v>0</v>
      </c>
      <c r="M1103" s="385" t="s">
        <v>2063</v>
      </c>
      <c r="N1103" s="386">
        <v>44398.436249999999</v>
      </c>
      <c r="O1103" s="34" t="str">
        <f t="shared" si="7"/>
        <v>*</v>
      </c>
    </row>
    <row r="1104" spans="1:15" hidden="1" x14ac:dyDescent="0.3">
      <c r="A1104" s="77">
        <v>34801</v>
      </c>
      <c r="B1104" s="83" t="str">
        <f>VLOOKUP(tabSaldoAta[[#This Row],[CÓDIGO]],tabEstimativa[#Data],2,FALSE)</f>
        <v>BLOCO DE CONCRETO - 10 X 20 X 40 CM</v>
      </c>
      <c r="C1104" s="82" t="s">
        <v>3857</v>
      </c>
      <c r="D1104" s="380" t="s">
        <v>4257</v>
      </c>
      <c r="E1104" s="381">
        <v>2020</v>
      </c>
      <c r="F1104" s="78">
        <v>44470</v>
      </c>
      <c r="G1104" s="264">
        <v>12</v>
      </c>
      <c r="H1104" s="72">
        <v>7000</v>
      </c>
      <c r="I1104" s="78">
        <v>44021</v>
      </c>
      <c r="J1104" s="383">
        <f>SUMIFS(tabConsumoAta[CONSUMIDO],tabConsumoAta[CÓDIGO],tabSaldoAta[[#This Row],[CÓDIGO]],tabConsumoAta[ATA],tabSaldoAta[[#This Row],[CHAVE]])</f>
        <v>6000</v>
      </c>
      <c r="K1104" s="383">
        <f>SUMIFS(tabAtaCessão[QUANTIDADE],tabAtaCessão[CÓDIGO],tabSaldoAta[[#This Row],[CÓDIGO]],tabAtaCessão[ATA],tabSaldoAta[[#This Row],[CHAVE]])</f>
        <v>0</v>
      </c>
      <c r="L1104" s="384">
        <f>tabSaldoAta[[#This Row],[ESTIMATIVA]] - tabSaldoAta[[#This Row],[CONSUMO]] - tabSaldoAta[[#This Row],[CESSÃO]]</f>
        <v>1000</v>
      </c>
      <c r="M1104" s="385" t="s">
        <v>2063</v>
      </c>
      <c r="N1104" s="386">
        <v>44398.436249999999</v>
      </c>
      <c r="O1104" s="34" t="str">
        <f t="shared" si="7"/>
        <v>*</v>
      </c>
    </row>
    <row r="1105" spans="1:15" hidden="1" x14ac:dyDescent="0.3">
      <c r="A1105" s="77">
        <v>14831</v>
      </c>
      <c r="B1105" s="83" t="str">
        <f>VLOOKUP(tabSaldoAta[[#This Row],[CÓDIGO]],tabEstimativa[#Data],2,FALSE)</f>
        <v>SOQUETE DE PORCELANA E-27 PARA LÂMPADA INCANDESCENTE.</v>
      </c>
      <c r="C1105" s="82" t="s">
        <v>3862</v>
      </c>
      <c r="D1105" s="380" t="s">
        <v>4258</v>
      </c>
      <c r="E1105" s="381">
        <v>2020</v>
      </c>
      <c r="F1105" s="78">
        <v>44474</v>
      </c>
      <c r="G1105" s="264">
        <v>12</v>
      </c>
      <c r="H1105" s="382">
        <v>800</v>
      </c>
      <c r="I1105" s="78">
        <v>43847</v>
      </c>
      <c r="J1105" s="383">
        <f>SUMIFS(tabConsumoAta[CONSUMIDO],tabConsumoAta[CÓDIGO],tabSaldoAta[[#This Row],[CÓDIGO]],tabConsumoAta[ATA],tabSaldoAta[[#This Row],[CHAVE]])</f>
        <v>800</v>
      </c>
      <c r="K1105" s="383">
        <f>SUMIFS(tabAtaCessão[QUANTIDADE],tabAtaCessão[CÓDIGO],tabSaldoAta[[#This Row],[CÓDIGO]],tabAtaCessão[ATA],tabSaldoAta[[#This Row],[CHAVE]])</f>
        <v>0</v>
      </c>
      <c r="L1105" s="384">
        <f>tabSaldoAta[[#This Row],[ESTIMATIVA]] - tabSaldoAta[[#This Row],[CONSUMO]] - tabSaldoAta[[#This Row],[CESSÃO]]</f>
        <v>0</v>
      </c>
      <c r="M1105" s="385" t="s">
        <v>2063</v>
      </c>
      <c r="N1105" s="386">
        <v>44398.436249999999</v>
      </c>
      <c r="O1105" s="34" t="str">
        <f t="shared" si="7"/>
        <v>*</v>
      </c>
    </row>
    <row r="1106" spans="1:15" hidden="1" x14ac:dyDescent="0.3">
      <c r="A1106" s="77">
        <v>50797</v>
      </c>
      <c r="B1106" s="83" t="str">
        <f>VLOOKUP(tabSaldoAta[[#This Row],[CÓDIGO]],tabEstimativa[#Data],2,FALSE)</f>
        <v>CHUVEIRO ELÉTRICO AUTOMÁTICO - CORPO EM PLÁSTICO 220V/5400W.</v>
      </c>
      <c r="C1106" s="82" t="s">
        <v>3862</v>
      </c>
      <c r="D1106" s="380" t="s">
        <v>4258</v>
      </c>
      <c r="E1106" s="381">
        <v>2020</v>
      </c>
      <c r="F1106" s="78">
        <v>44474</v>
      </c>
      <c r="G1106" s="264">
        <v>12</v>
      </c>
      <c r="H1106" s="382">
        <v>320</v>
      </c>
      <c r="I1106" s="78">
        <v>43847</v>
      </c>
      <c r="J1106" s="383">
        <f>SUMIFS(tabConsumoAta[CONSUMIDO],tabConsumoAta[CÓDIGO],tabSaldoAta[[#This Row],[CÓDIGO]],tabConsumoAta[ATA],tabSaldoAta[[#This Row],[CHAVE]])</f>
        <v>0</v>
      </c>
      <c r="K1106" s="383">
        <f>SUMIFS(tabAtaCessão[QUANTIDADE],tabAtaCessão[CÓDIGO],tabSaldoAta[[#This Row],[CÓDIGO]],tabAtaCessão[ATA],tabSaldoAta[[#This Row],[CHAVE]])</f>
        <v>0</v>
      </c>
      <c r="L1106" s="384">
        <f>tabSaldoAta[[#This Row],[ESTIMATIVA]] - tabSaldoAta[[#This Row],[CONSUMO]] - tabSaldoAta[[#This Row],[CESSÃO]]</f>
        <v>320</v>
      </c>
      <c r="M1106" s="385" t="s">
        <v>2063</v>
      </c>
      <c r="N1106" s="386">
        <v>44398.436249999999</v>
      </c>
      <c r="O1106" s="34" t="str">
        <f t="shared" si="7"/>
        <v>*</v>
      </c>
    </row>
    <row r="1107" spans="1:15" hidden="1" x14ac:dyDescent="0.3">
      <c r="A1107" s="77">
        <v>107483</v>
      </c>
      <c r="B1107" s="83" t="str">
        <f>VLOOKUP(tabSaldoAta[[#This Row],[CÓDIGO]],tabEstimativa[#Data],2,FALSE)</f>
        <v>RELÊ FOTOELÉTRICO COM BASE 220 V - 1000 W - TIPO NF.</v>
      </c>
      <c r="C1107" s="82" t="s">
        <v>3862</v>
      </c>
      <c r="D1107" s="380" t="s">
        <v>4258</v>
      </c>
      <c r="E1107" s="381">
        <v>2020</v>
      </c>
      <c r="F1107" s="78">
        <v>44474</v>
      </c>
      <c r="G1107" s="264">
        <v>12</v>
      </c>
      <c r="H1107" s="382">
        <v>350</v>
      </c>
      <c r="I1107" s="78">
        <v>43847</v>
      </c>
      <c r="J1107" s="383">
        <f>SUMIFS(tabConsumoAta[CONSUMIDO],tabConsumoAta[CÓDIGO],tabSaldoAta[[#This Row],[CÓDIGO]],tabConsumoAta[ATA],tabSaldoAta[[#This Row],[CHAVE]])</f>
        <v>350</v>
      </c>
      <c r="K1107" s="383">
        <f>SUMIFS(tabAtaCessão[QUANTIDADE],tabAtaCessão[CÓDIGO],tabSaldoAta[[#This Row],[CÓDIGO]],tabAtaCessão[ATA],tabSaldoAta[[#This Row],[CHAVE]])</f>
        <v>0</v>
      </c>
      <c r="L1107" s="384">
        <f>tabSaldoAta[[#This Row],[ESTIMATIVA]] - tabSaldoAta[[#This Row],[CONSUMO]] - tabSaldoAta[[#This Row],[CESSÃO]]</f>
        <v>0</v>
      </c>
      <c r="M1107" s="385" t="s">
        <v>2063</v>
      </c>
      <c r="N1107" s="386">
        <v>44398.436249999999</v>
      </c>
      <c r="O1107" s="34" t="str">
        <f t="shared" si="7"/>
        <v>*</v>
      </c>
    </row>
    <row r="1108" spans="1:15" hidden="1" x14ac:dyDescent="0.3">
      <c r="A1108" s="77">
        <v>107889</v>
      </c>
      <c r="B1108" s="83" t="str">
        <f>VLOOKUP(tabSaldoAta[[#This Row],[CÓDIGO]],tabEstimativa[#Data],2,FALSE)</f>
        <v>CHAVE DE NÍVEL TIPO BOIA 15 A 220 V COM CONTATO REVERSÍVEL COM CABO DE 2 M.</v>
      </c>
      <c r="C1108" s="82" t="s">
        <v>3862</v>
      </c>
      <c r="D1108" s="380" t="s">
        <v>4258</v>
      </c>
      <c r="E1108" s="381">
        <v>2020</v>
      </c>
      <c r="F1108" s="78">
        <v>44474</v>
      </c>
      <c r="G1108" s="264">
        <v>12</v>
      </c>
      <c r="H1108" s="382">
        <v>350</v>
      </c>
      <c r="I1108" s="78">
        <v>43847</v>
      </c>
      <c r="J1108" s="383">
        <f>SUMIFS(tabConsumoAta[CONSUMIDO],tabConsumoAta[CÓDIGO],tabSaldoAta[[#This Row],[CÓDIGO]],tabConsumoAta[ATA],tabSaldoAta[[#This Row],[CHAVE]])</f>
        <v>350</v>
      </c>
      <c r="K1108" s="383">
        <f>SUMIFS(tabAtaCessão[QUANTIDADE],tabAtaCessão[CÓDIGO],tabSaldoAta[[#This Row],[CÓDIGO]],tabAtaCessão[ATA],tabSaldoAta[[#This Row],[CHAVE]])</f>
        <v>0</v>
      </c>
      <c r="L1108" s="384">
        <f>tabSaldoAta[[#This Row],[ESTIMATIVA]] - tabSaldoAta[[#This Row],[CONSUMO]] - tabSaldoAta[[#This Row],[CESSÃO]]</f>
        <v>0</v>
      </c>
      <c r="M1108" s="385" t="s">
        <v>2063</v>
      </c>
      <c r="N1108" s="386">
        <v>44398.436249999999</v>
      </c>
      <c r="O1108" s="34" t="str">
        <f t="shared" si="7"/>
        <v>*</v>
      </c>
    </row>
    <row r="1109" spans="1:15" hidden="1" x14ac:dyDescent="0.3">
      <c r="A1109" s="77">
        <v>112154</v>
      </c>
      <c r="B1109" s="83" t="str">
        <f>VLOOKUP(tabSaldoAta[[#This Row],[CÓDIGO]],tabEstimativa[#Data],2,FALSE)</f>
        <v>TOMADA 2P+T DE 20A/250V DE EMBUTIR COM ESPELHO PARA CAIXA 4X2, PADRAO NBR 14136</v>
      </c>
      <c r="C1109" s="82" t="s">
        <v>3862</v>
      </c>
      <c r="D1109" s="380" t="s">
        <v>4258</v>
      </c>
      <c r="E1109" s="381">
        <v>2020</v>
      </c>
      <c r="F1109" s="78">
        <v>44474</v>
      </c>
      <c r="G1109" s="264">
        <v>12</v>
      </c>
      <c r="H1109" s="382">
        <v>800</v>
      </c>
      <c r="I1109" s="78">
        <v>43847</v>
      </c>
      <c r="J1109" s="383">
        <f>SUMIFS(tabConsumoAta[CONSUMIDO],tabConsumoAta[CÓDIGO],tabSaldoAta[[#This Row],[CÓDIGO]],tabConsumoAta[ATA],tabSaldoAta[[#This Row],[CHAVE]])</f>
        <v>800</v>
      </c>
      <c r="K1109" s="383">
        <f>SUMIFS(tabAtaCessão[QUANTIDADE],tabAtaCessão[CÓDIGO],tabSaldoAta[[#This Row],[CÓDIGO]],tabAtaCessão[ATA],tabSaldoAta[[#This Row],[CHAVE]])</f>
        <v>0</v>
      </c>
      <c r="L1109" s="384">
        <f>tabSaldoAta[[#This Row],[ESTIMATIVA]] - tabSaldoAta[[#This Row],[CONSUMO]] - tabSaldoAta[[#This Row],[CESSÃO]]</f>
        <v>0</v>
      </c>
      <c r="M1109" s="385" t="s">
        <v>2063</v>
      </c>
      <c r="N1109" s="386">
        <v>44398.436249999999</v>
      </c>
      <c r="O1109" s="34" t="str">
        <f t="shared" si="7"/>
        <v>*</v>
      </c>
    </row>
    <row r="1110" spans="1:15" ht="28.8" hidden="1" x14ac:dyDescent="0.3">
      <c r="A1110" s="77">
        <v>112155</v>
      </c>
      <c r="B1110" s="83" t="str">
        <f>VLOOKUP(tabSaldoAta[[#This Row],[CÓDIGO]],tabEstimativa[#Data],2,FALSE)</f>
        <v>TOMADA COM 2 TOMADAS 2P+T DE 20A/250V DE EMBUTIR COM ESPELHO PARA CAIXA 4X2, PADRAO NBR 14136</v>
      </c>
      <c r="C1110" s="82" t="s">
        <v>3862</v>
      </c>
      <c r="D1110" s="380" t="s">
        <v>4258</v>
      </c>
      <c r="E1110" s="381">
        <v>2020</v>
      </c>
      <c r="F1110" s="78">
        <v>44474</v>
      </c>
      <c r="G1110" s="264">
        <v>12</v>
      </c>
      <c r="H1110" s="382">
        <v>300</v>
      </c>
      <c r="I1110" s="78">
        <v>43847</v>
      </c>
      <c r="J1110" s="383">
        <f>SUMIFS(tabConsumoAta[CONSUMIDO],tabConsumoAta[CÓDIGO],tabSaldoAta[[#This Row],[CÓDIGO]],tabConsumoAta[ATA],tabSaldoAta[[#This Row],[CHAVE]])</f>
        <v>150</v>
      </c>
      <c r="K1110" s="383">
        <f>SUMIFS(tabAtaCessão[QUANTIDADE],tabAtaCessão[CÓDIGO],tabSaldoAta[[#This Row],[CÓDIGO]],tabAtaCessão[ATA],tabSaldoAta[[#This Row],[CHAVE]])</f>
        <v>0</v>
      </c>
      <c r="L1110" s="384">
        <f>tabSaldoAta[[#This Row],[ESTIMATIVA]] - tabSaldoAta[[#This Row],[CONSUMO]] - tabSaldoAta[[#This Row],[CESSÃO]]</f>
        <v>150</v>
      </c>
      <c r="M1110" s="385" t="s">
        <v>2063</v>
      </c>
      <c r="N1110" s="386">
        <v>44398.436249999999</v>
      </c>
      <c r="O1110" s="34" t="str">
        <f t="shared" si="7"/>
        <v>*</v>
      </c>
    </row>
    <row r="1111" spans="1:15" hidden="1" x14ac:dyDescent="0.3">
      <c r="A1111" s="77">
        <v>112156</v>
      </c>
      <c r="B1111" s="83" t="str">
        <f>VLOOKUP(tabSaldoAta[[#This Row],[CÓDIGO]],tabEstimativa[#Data],2,FALSE)</f>
        <v>TOMADA MOVEL 2P+T NBR 14136 DE 20A/250V</v>
      </c>
      <c r="C1111" s="82" t="s">
        <v>3862</v>
      </c>
      <c r="D1111" s="380" t="s">
        <v>4258</v>
      </c>
      <c r="E1111" s="381">
        <v>2020</v>
      </c>
      <c r="F1111" s="78">
        <v>44474</v>
      </c>
      <c r="G1111" s="264">
        <v>12</v>
      </c>
      <c r="H1111" s="382">
        <v>600</v>
      </c>
      <c r="I1111" s="78">
        <v>43847</v>
      </c>
      <c r="J1111" s="383">
        <f>SUMIFS(tabConsumoAta[CONSUMIDO],tabConsumoAta[CÓDIGO],tabSaldoAta[[#This Row],[CÓDIGO]],tabConsumoAta[ATA],tabSaldoAta[[#This Row],[CHAVE]])</f>
        <v>200</v>
      </c>
      <c r="K1111" s="383">
        <f>SUMIFS(tabAtaCessão[QUANTIDADE],tabAtaCessão[CÓDIGO],tabSaldoAta[[#This Row],[CÓDIGO]],tabAtaCessão[ATA],tabSaldoAta[[#This Row],[CHAVE]])</f>
        <v>0</v>
      </c>
      <c r="L1111" s="384">
        <f>tabSaldoAta[[#This Row],[ESTIMATIVA]] - tabSaldoAta[[#This Row],[CONSUMO]] - tabSaldoAta[[#This Row],[CESSÃO]]</f>
        <v>400</v>
      </c>
      <c r="M1111" s="385" t="s">
        <v>2063</v>
      </c>
      <c r="N1111" s="386">
        <v>44398.436249999999</v>
      </c>
      <c r="O1111" s="34" t="str">
        <f t="shared" si="7"/>
        <v>*</v>
      </c>
    </row>
    <row r="1112" spans="1:15" hidden="1" x14ac:dyDescent="0.3">
      <c r="A1112" s="77">
        <v>112157</v>
      </c>
      <c r="B1112" s="83" t="str">
        <f>VLOOKUP(tabSaldoAta[[#This Row],[CÓDIGO]],tabEstimativa[#Data],2,FALSE)</f>
        <v>TOMADA 2P+T DE 20A/250V DE SOBREPOR COM CAIXA, PADRAO NBR 14136</v>
      </c>
      <c r="C1112" s="82" t="s">
        <v>3862</v>
      </c>
      <c r="D1112" s="380" t="s">
        <v>4258</v>
      </c>
      <c r="E1112" s="381">
        <v>2020</v>
      </c>
      <c r="F1112" s="78">
        <v>44474</v>
      </c>
      <c r="G1112" s="264">
        <v>12</v>
      </c>
      <c r="H1112" s="382">
        <v>200</v>
      </c>
      <c r="I1112" s="78">
        <v>43847</v>
      </c>
      <c r="J1112" s="383">
        <f>SUMIFS(tabConsumoAta[CONSUMIDO],tabConsumoAta[CÓDIGO],tabSaldoAta[[#This Row],[CÓDIGO]],tabConsumoAta[ATA],tabSaldoAta[[#This Row],[CHAVE]])</f>
        <v>50</v>
      </c>
      <c r="K1112" s="383">
        <f>SUMIFS(tabAtaCessão[QUANTIDADE],tabAtaCessão[CÓDIGO],tabSaldoAta[[#This Row],[CÓDIGO]],tabAtaCessão[ATA],tabSaldoAta[[#This Row],[CHAVE]])</f>
        <v>0</v>
      </c>
      <c r="L1112" s="384">
        <f>tabSaldoAta[[#This Row],[ESTIMATIVA]] - tabSaldoAta[[#This Row],[CONSUMO]] - tabSaldoAta[[#This Row],[CESSÃO]]</f>
        <v>150</v>
      </c>
      <c r="M1112" s="385" t="s">
        <v>2063</v>
      </c>
      <c r="N1112" s="386">
        <v>44398.436249999999</v>
      </c>
      <c r="O1112" s="34" t="str">
        <f t="shared" si="7"/>
        <v>*</v>
      </c>
    </row>
    <row r="1113" spans="1:15" hidden="1" x14ac:dyDescent="0.3">
      <c r="A1113" s="77">
        <v>116874</v>
      </c>
      <c r="B1113" s="83" t="str">
        <f>VLOOKUP(tabSaldoAta[[#This Row],[CÓDIGO]],tabEstimativa[#Data],2,FALSE)</f>
        <v>TOMADA 2P + T DE 10/250V DE EMBUTIR COM ESPELHO PARA CAIXA 4X2, PADRAO NBR 14136</v>
      </c>
      <c r="C1113" s="82" t="s">
        <v>3862</v>
      </c>
      <c r="D1113" s="380" t="s">
        <v>4258</v>
      </c>
      <c r="E1113" s="381">
        <v>2020</v>
      </c>
      <c r="F1113" s="78">
        <v>44474</v>
      </c>
      <c r="G1113" s="264">
        <v>12</v>
      </c>
      <c r="H1113" s="382">
        <v>2000</v>
      </c>
      <c r="I1113" s="78">
        <v>43847</v>
      </c>
      <c r="J1113" s="383">
        <f>SUMIFS(tabConsumoAta[CONSUMIDO],tabConsumoAta[CÓDIGO],tabSaldoAta[[#This Row],[CÓDIGO]],tabConsumoAta[ATA],tabSaldoAta[[#This Row],[CHAVE]])</f>
        <v>4500</v>
      </c>
      <c r="K1113" s="383">
        <f>SUMIFS(tabAtaCessão[QUANTIDADE],tabAtaCessão[CÓDIGO],tabSaldoAta[[#This Row],[CÓDIGO]],tabAtaCessão[ATA],tabSaldoAta[[#This Row],[CHAVE]])</f>
        <v>0</v>
      </c>
      <c r="L1113" s="384">
        <f>tabSaldoAta[[#This Row],[ESTIMATIVA]] - tabSaldoAta[[#This Row],[CONSUMO]] - tabSaldoAta[[#This Row],[CESSÃO]]</f>
        <v>-2500</v>
      </c>
      <c r="M1113" s="385" t="s">
        <v>2063</v>
      </c>
      <c r="N1113" s="386">
        <v>44398.436249999999</v>
      </c>
      <c r="O1113" s="34" t="str">
        <f t="shared" si="7"/>
        <v>*</v>
      </c>
    </row>
    <row r="1114" spans="1:15" hidden="1" x14ac:dyDescent="0.3">
      <c r="A1114" s="77">
        <v>119181</v>
      </c>
      <c r="B1114" s="83" t="str">
        <f>VLOOKUP(tabSaldoAta[[#This Row],[CÓDIGO]],tabEstimativa[#Data],2,FALSE)</f>
        <v>TOMADA MOVEL PADRAO NBR 14136 2 +T  DE 10A/250V</v>
      </c>
      <c r="C1114" s="82" t="s">
        <v>3862</v>
      </c>
      <c r="D1114" s="380" t="s">
        <v>4258</v>
      </c>
      <c r="E1114" s="381">
        <v>2020</v>
      </c>
      <c r="F1114" s="78">
        <v>44474</v>
      </c>
      <c r="G1114" s="264">
        <v>12</v>
      </c>
      <c r="H1114" s="382">
        <v>1000</v>
      </c>
      <c r="I1114" s="78">
        <v>43847</v>
      </c>
      <c r="J1114" s="383">
        <f>SUMIFS(tabConsumoAta[CONSUMIDO],tabConsumoAta[CÓDIGO],tabSaldoAta[[#This Row],[CÓDIGO]],tabConsumoAta[ATA],tabSaldoAta[[#This Row],[CHAVE]])</f>
        <v>1000</v>
      </c>
      <c r="K1114" s="383">
        <f>SUMIFS(tabAtaCessão[QUANTIDADE],tabAtaCessão[CÓDIGO],tabSaldoAta[[#This Row],[CÓDIGO]],tabAtaCessão[ATA],tabSaldoAta[[#This Row],[CHAVE]])</f>
        <v>0</v>
      </c>
      <c r="L1114" s="384">
        <f>tabSaldoAta[[#This Row],[ESTIMATIVA]] - tabSaldoAta[[#This Row],[CONSUMO]] - tabSaldoAta[[#This Row],[CESSÃO]]</f>
        <v>0</v>
      </c>
      <c r="M1114" s="385" t="s">
        <v>2063</v>
      </c>
      <c r="N1114" s="386">
        <v>44398.436249999999</v>
      </c>
      <c r="O1114" s="34" t="str">
        <f t="shared" si="7"/>
        <v>*</v>
      </c>
    </row>
    <row r="1115" spans="1:15" ht="28.8" hidden="1" x14ac:dyDescent="0.3">
      <c r="A1115" s="77">
        <v>136082</v>
      </c>
      <c r="B1115" s="83" t="str">
        <f>VLOOKUP(tabSaldoAta[[#This Row],[CÓDIGO]],tabEstimativa[#Data],2,FALSE)</f>
        <v>TOMADA PADRAO NBR 14136 COM 2 TOMADAS 2P + T DE 10A/250V DE EMBUTIR COM ESPELHO COR BRANCA PARA CAIXA 4X2.</v>
      </c>
      <c r="C1115" s="82" t="s">
        <v>3862</v>
      </c>
      <c r="D1115" s="380" t="s">
        <v>4258</v>
      </c>
      <c r="E1115" s="381">
        <v>2020</v>
      </c>
      <c r="F1115" s="78">
        <v>44474</v>
      </c>
      <c r="G1115" s="264">
        <v>12</v>
      </c>
      <c r="H1115" s="382">
        <v>450</v>
      </c>
      <c r="I1115" s="78">
        <v>43847</v>
      </c>
      <c r="J1115" s="383">
        <f>SUMIFS(tabConsumoAta[CONSUMIDO],tabConsumoAta[CÓDIGO],tabSaldoAta[[#This Row],[CÓDIGO]],tabConsumoAta[ATA],tabSaldoAta[[#This Row],[CHAVE]])</f>
        <v>450</v>
      </c>
      <c r="K1115" s="383">
        <f>SUMIFS(tabAtaCessão[QUANTIDADE],tabAtaCessão[CÓDIGO],tabSaldoAta[[#This Row],[CÓDIGO]],tabAtaCessão[ATA],tabSaldoAta[[#This Row],[CHAVE]])</f>
        <v>0</v>
      </c>
      <c r="L1115" s="384">
        <f>tabSaldoAta[[#This Row],[ESTIMATIVA]] - tabSaldoAta[[#This Row],[CONSUMO]] - tabSaldoAta[[#This Row],[CESSÃO]]</f>
        <v>0</v>
      </c>
      <c r="M1115" s="385" t="s">
        <v>2063</v>
      </c>
      <c r="N1115" s="386">
        <v>44398.436249999999</v>
      </c>
      <c r="O1115" s="34" t="str">
        <f t="shared" si="7"/>
        <v>*</v>
      </c>
    </row>
    <row r="1116" spans="1:15" hidden="1" x14ac:dyDescent="0.3">
      <c r="A1116" s="77">
        <v>136083</v>
      </c>
      <c r="B1116" s="83" t="str">
        <f>VLOOKUP(tabSaldoAta[[#This Row],[CÓDIGO]],tabEstimativa[#Data],2,FALSE)</f>
        <v>TOMADA PADRAO NBR 14136 2P + T DE 10A/250V DE SOBREPOR COM CAIXA COR BRANCA.</v>
      </c>
      <c r="C1116" s="82" t="s">
        <v>3862</v>
      </c>
      <c r="D1116" s="380" t="s">
        <v>4258</v>
      </c>
      <c r="E1116" s="381">
        <v>2020</v>
      </c>
      <c r="F1116" s="78">
        <v>44474</v>
      </c>
      <c r="G1116" s="264">
        <v>12</v>
      </c>
      <c r="H1116" s="382">
        <v>400</v>
      </c>
      <c r="I1116" s="78">
        <v>43847</v>
      </c>
      <c r="J1116" s="383">
        <f>SUMIFS(tabConsumoAta[CONSUMIDO],tabConsumoAta[CÓDIGO],tabSaldoAta[[#This Row],[CÓDIGO]],tabConsumoAta[ATA],tabSaldoAta[[#This Row],[CHAVE]])</f>
        <v>400</v>
      </c>
      <c r="K1116" s="383">
        <f>SUMIFS(tabAtaCessão[QUANTIDADE],tabAtaCessão[CÓDIGO],tabSaldoAta[[#This Row],[CÓDIGO]],tabAtaCessão[ATA],tabSaldoAta[[#This Row],[CHAVE]])</f>
        <v>0</v>
      </c>
      <c r="L1116" s="384">
        <f>tabSaldoAta[[#This Row],[ESTIMATIVA]] - tabSaldoAta[[#This Row],[CONSUMO]] - tabSaldoAta[[#This Row],[CESSÃO]]</f>
        <v>0</v>
      </c>
      <c r="M1116" s="385" t="s">
        <v>2063</v>
      </c>
      <c r="N1116" s="386">
        <v>44398.436249999999</v>
      </c>
      <c r="O1116" s="34" t="str">
        <f t="shared" si="7"/>
        <v>*</v>
      </c>
    </row>
    <row r="1117" spans="1:15" ht="28.8" hidden="1" x14ac:dyDescent="0.3">
      <c r="A1117" s="77">
        <v>134546</v>
      </c>
      <c r="B1117" s="83" t="str">
        <f>VLOOKUP(tabSaldoAta[[#This Row],[CÓDIGO]],tabEstimativa[#Data],2,FALSE)</f>
        <v>PASTILHA CERAMICA, COR AZUL CLARO (PISCINA OU CEU), MEDINDO 10 X 10 CM, ESPESSURA DE 7 MM, UNIDAS POR PONTOS DE COLA.</v>
      </c>
      <c r="C1117" s="82" t="s">
        <v>3915</v>
      </c>
      <c r="D1117" s="380" t="s">
        <v>4259</v>
      </c>
      <c r="E1117" s="381">
        <v>2020</v>
      </c>
      <c r="F1117" s="78">
        <v>44477</v>
      </c>
      <c r="G1117" s="264">
        <v>12</v>
      </c>
      <c r="H1117" s="382">
        <v>700</v>
      </c>
      <c r="I1117" s="78">
        <v>43970</v>
      </c>
      <c r="J1117" s="383">
        <f>SUMIFS(tabConsumoAta[CONSUMIDO],tabConsumoAta[CÓDIGO],tabSaldoAta[[#This Row],[CÓDIGO]],tabConsumoAta[ATA],tabSaldoAta[[#This Row],[CHAVE]])</f>
        <v>0</v>
      </c>
      <c r="K1117" s="383">
        <f>SUMIFS(tabAtaCessão[QUANTIDADE],tabAtaCessão[CÓDIGO],tabSaldoAta[[#This Row],[CÓDIGO]],tabAtaCessão[ATA],tabSaldoAta[[#This Row],[CHAVE]])</f>
        <v>0</v>
      </c>
      <c r="L1117" s="384">
        <f>tabSaldoAta[[#This Row],[ESTIMATIVA]] - tabSaldoAta[[#This Row],[CONSUMO]] - tabSaldoAta[[#This Row],[CESSÃO]]</f>
        <v>700</v>
      </c>
      <c r="M1117" s="385" t="s">
        <v>2063</v>
      </c>
      <c r="N1117" s="386">
        <v>44398.436249999999</v>
      </c>
      <c r="O1117" s="34" t="str">
        <f t="shared" si="7"/>
        <v>*</v>
      </c>
    </row>
    <row r="1118" spans="1:15" ht="28.8" hidden="1" x14ac:dyDescent="0.3">
      <c r="A1118" s="77">
        <v>134547</v>
      </c>
      <c r="B1118" s="83" t="str">
        <f>VLOOKUP(tabSaldoAta[[#This Row],[CÓDIGO]],tabEstimativa[#Data],2,FALSE)</f>
        <v>PASTILHA CERAMICA, COR AZUL ROYAL, MEDINDO 10 X 10 CM, ESPESSURA DE 7 MM, UNIDAS POR PONTOS DE COLA.</v>
      </c>
      <c r="C1118" s="82" t="s">
        <v>3915</v>
      </c>
      <c r="D1118" s="380" t="s">
        <v>4259</v>
      </c>
      <c r="E1118" s="381">
        <v>2020</v>
      </c>
      <c r="F1118" s="78">
        <v>44477</v>
      </c>
      <c r="G1118" s="264">
        <v>12</v>
      </c>
      <c r="H1118" s="382">
        <v>900</v>
      </c>
      <c r="I1118" s="78">
        <v>43970</v>
      </c>
      <c r="J1118" s="383">
        <f>SUMIFS(tabConsumoAta[CONSUMIDO],tabConsumoAta[CÓDIGO],tabSaldoAta[[#This Row],[CÓDIGO]],tabConsumoAta[ATA],tabSaldoAta[[#This Row],[CHAVE]])</f>
        <v>750</v>
      </c>
      <c r="K1118" s="383">
        <f>SUMIFS(tabAtaCessão[QUANTIDADE],tabAtaCessão[CÓDIGO],tabSaldoAta[[#This Row],[CÓDIGO]],tabAtaCessão[ATA],tabSaldoAta[[#This Row],[CHAVE]])</f>
        <v>0</v>
      </c>
      <c r="L1118" s="384">
        <f>tabSaldoAta[[#This Row],[ESTIMATIVA]] - tabSaldoAta[[#This Row],[CONSUMO]] - tabSaldoAta[[#This Row],[CESSÃO]]</f>
        <v>150</v>
      </c>
      <c r="M1118" s="385" t="s">
        <v>2063</v>
      </c>
      <c r="N1118" s="386">
        <v>44398.436249999999</v>
      </c>
      <c r="O1118" s="34" t="str">
        <f t="shared" si="7"/>
        <v>*</v>
      </c>
    </row>
    <row r="1119" spans="1:15" ht="28.8" hidden="1" x14ac:dyDescent="0.3">
      <c r="A1119" s="77">
        <v>134548</v>
      </c>
      <c r="B1119" s="83" t="str">
        <f>VLOOKUP(tabSaldoAta[[#This Row],[CÓDIGO]],tabEstimativa[#Data],2,FALSE)</f>
        <v>PASTILHA CERAMICA, COR BRANCA, MEDINDO 10 X 10 CM, ESPESSURA DE 7 MM, UNIDAS POR PONTOS DE COLA.</v>
      </c>
      <c r="C1119" s="82" t="s">
        <v>3915</v>
      </c>
      <c r="D1119" s="380" t="s">
        <v>4259</v>
      </c>
      <c r="E1119" s="381">
        <v>2020</v>
      </c>
      <c r="F1119" s="78">
        <v>44477</v>
      </c>
      <c r="G1119" s="264">
        <v>12</v>
      </c>
      <c r="H1119" s="382">
        <v>2500</v>
      </c>
      <c r="I1119" s="78">
        <v>43970</v>
      </c>
      <c r="J1119" s="383">
        <f>SUMIFS(tabConsumoAta[CONSUMIDO],tabConsumoAta[CÓDIGO],tabSaldoAta[[#This Row],[CÓDIGO]],tabConsumoAta[ATA],tabSaldoAta[[#This Row],[CHAVE]])</f>
        <v>2500</v>
      </c>
      <c r="K1119" s="383">
        <f>SUMIFS(tabAtaCessão[QUANTIDADE],tabAtaCessão[CÓDIGO],tabSaldoAta[[#This Row],[CÓDIGO]],tabAtaCessão[ATA],tabSaldoAta[[#This Row],[CHAVE]])</f>
        <v>0</v>
      </c>
      <c r="L1119" s="384">
        <f>tabSaldoAta[[#This Row],[ESTIMATIVA]] - tabSaldoAta[[#This Row],[CONSUMO]] - tabSaldoAta[[#This Row],[CESSÃO]]</f>
        <v>0</v>
      </c>
      <c r="M1119" s="385" t="s">
        <v>2063</v>
      </c>
      <c r="N1119" s="386">
        <v>44398.436249999999</v>
      </c>
      <c r="O1119" s="34" t="str">
        <f t="shared" si="7"/>
        <v>*</v>
      </c>
    </row>
    <row r="1120" spans="1:15" ht="28.8" hidden="1" x14ac:dyDescent="0.3">
      <c r="A1120" s="77">
        <v>134549</v>
      </c>
      <c r="B1120" s="83" t="str">
        <f>VLOOKUP(tabSaldoAta[[#This Row],[CÓDIGO]],tabEstimativa[#Data],2,FALSE)</f>
        <v>PASTILHA CERAMICA, COR VERDE AGUA, MEDINDO 10 X 10 CM, ESPESSURA DE 7 MM, UNIDAS POR PONTOS DE COLA.</v>
      </c>
      <c r="C1120" s="82" t="s">
        <v>3915</v>
      </c>
      <c r="D1120" s="380" t="s">
        <v>4259</v>
      </c>
      <c r="E1120" s="381">
        <v>2020</v>
      </c>
      <c r="F1120" s="78">
        <v>44477</v>
      </c>
      <c r="G1120" s="264">
        <v>12</v>
      </c>
      <c r="H1120" s="382">
        <v>700</v>
      </c>
      <c r="I1120" s="78">
        <v>43970</v>
      </c>
      <c r="J1120" s="383">
        <f>SUMIFS(tabConsumoAta[CONSUMIDO],tabConsumoAta[CÓDIGO],tabSaldoAta[[#This Row],[CÓDIGO]],tabConsumoAta[ATA],tabSaldoAta[[#This Row],[CHAVE]])</f>
        <v>700</v>
      </c>
      <c r="K1120" s="383">
        <f>SUMIFS(tabAtaCessão[QUANTIDADE],tabAtaCessão[CÓDIGO],tabSaldoAta[[#This Row],[CÓDIGO]],tabAtaCessão[ATA],tabSaldoAta[[#This Row],[CHAVE]])</f>
        <v>0</v>
      </c>
      <c r="L1120" s="384">
        <f>tabSaldoAta[[#This Row],[ESTIMATIVA]] - tabSaldoAta[[#This Row],[CONSUMO]] - tabSaldoAta[[#This Row],[CESSÃO]]</f>
        <v>0</v>
      </c>
      <c r="M1120" s="385" t="s">
        <v>2063</v>
      </c>
      <c r="N1120" s="386">
        <v>44398.436249999999</v>
      </c>
      <c r="O1120" s="34" t="str">
        <f t="shared" ref="O1120:O1156" si="8">"*"</f>
        <v>*</v>
      </c>
    </row>
    <row r="1121" spans="1:15" hidden="1" x14ac:dyDescent="0.3">
      <c r="A1121" s="77">
        <v>12847</v>
      </c>
      <c r="B1121" s="83" t="s">
        <v>207</v>
      </c>
      <c r="C1121" s="82" t="s">
        <v>3864</v>
      </c>
      <c r="D1121" s="380" t="s">
        <v>3866</v>
      </c>
      <c r="E1121" s="381">
        <v>2020</v>
      </c>
      <c r="F1121" s="78">
        <v>44497</v>
      </c>
      <c r="G1121" s="264">
        <v>12</v>
      </c>
      <c r="H1121" s="382">
        <v>3000</v>
      </c>
      <c r="I1121" s="78">
        <v>43963</v>
      </c>
      <c r="J1121" s="383">
        <f>SUMIFS(tabConsumoAta[CONSUMIDO],tabConsumoAta[CÓDIGO],tabSaldoAta[[#This Row],[CÓDIGO]],tabConsumoAta[ATA],tabSaldoAta[[#This Row],[CHAVE]])</f>
        <v>3000</v>
      </c>
      <c r="K1121" s="383">
        <f>SUMIFS(tabAtaCessão[QUANTIDADE],tabAtaCessão[CÓDIGO],tabSaldoAta[[#This Row],[CÓDIGO]],tabAtaCessão[ATA],tabSaldoAta[[#This Row],[CHAVE]])</f>
        <v>0</v>
      </c>
      <c r="L1121" s="384">
        <f>tabSaldoAta[[#This Row],[ESTIMATIVA]] - tabSaldoAta[[#This Row],[CONSUMO]] - tabSaldoAta[[#This Row],[CESSÃO]]</f>
        <v>0</v>
      </c>
      <c r="M1121" s="385" t="s">
        <v>2063</v>
      </c>
      <c r="N1121" s="386">
        <v>44398.436249999999</v>
      </c>
      <c r="O1121" s="34" t="str">
        <f t="shared" si="8"/>
        <v>*</v>
      </c>
    </row>
    <row r="1122" spans="1:15" hidden="1" x14ac:dyDescent="0.3">
      <c r="A1122" s="77">
        <v>12857</v>
      </c>
      <c r="B1122" s="83" t="s">
        <v>1394</v>
      </c>
      <c r="C1122" s="82" t="s">
        <v>3864</v>
      </c>
      <c r="D1122" s="380" t="s">
        <v>3866</v>
      </c>
      <c r="E1122" s="381">
        <v>2020</v>
      </c>
      <c r="F1122" s="78">
        <v>44497</v>
      </c>
      <c r="G1122" s="264">
        <v>12</v>
      </c>
      <c r="H1122" s="382">
        <v>300</v>
      </c>
      <c r="I1122" s="78">
        <v>43963</v>
      </c>
      <c r="J1122" s="383">
        <f>SUMIFS(tabConsumoAta[CONSUMIDO],tabConsumoAta[CÓDIGO],tabSaldoAta[[#This Row],[CÓDIGO]],tabConsumoAta[ATA],tabSaldoAta[[#This Row],[CHAVE]])</f>
        <v>250</v>
      </c>
      <c r="K1122" s="383">
        <f>SUMIFS(tabAtaCessão[QUANTIDADE],tabAtaCessão[CÓDIGO],tabSaldoAta[[#This Row],[CÓDIGO]],tabAtaCessão[ATA],tabSaldoAta[[#This Row],[CHAVE]])</f>
        <v>0</v>
      </c>
      <c r="L1122" s="384">
        <f>tabSaldoAta[[#This Row],[ESTIMATIVA]] - tabSaldoAta[[#This Row],[CONSUMO]] - tabSaldoAta[[#This Row],[CESSÃO]]</f>
        <v>50</v>
      </c>
      <c r="M1122" s="385" t="s">
        <v>2063</v>
      </c>
      <c r="N1122" s="386">
        <v>44398.436249999999</v>
      </c>
      <c r="O1122" s="34" t="str">
        <f t="shared" si="8"/>
        <v>*</v>
      </c>
    </row>
    <row r="1123" spans="1:15" hidden="1" x14ac:dyDescent="0.3">
      <c r="A1123" s="77">
        <v>13066</v>
      </c>
      <c r="B1123" s="83" t="s">
        <v>1398</v>
      </c>
      <c r="C1123" s="82" t="s">
        <v>3864</v>
      </c>
      <c r="D1123" s="380" t="s">
        <v>3866</v>
      </c>
      <c r="E1123" s="381">
        <v>2020</v>
      </c>
      <c r="F1123" s="78">
        <v>44497</v>
      </c>
      <c r="G1123" s="264">
        <v>12</v>
      </c>
      <c r="H1123" s="382">
        <v>300</v>
      </c>
      <c r="I1123" s="78">
        <v>43963</v>
      </c>
      <c r="J1123" s="383">
        <f>SUMIFS(tabConsumoAta[CONSUMIDO],tabConsumoAta[CÓDIGO],tabSaldoAta[[#This Row],[CÓDIGO]],tabConsumoAta[ATA],tabSaldoAta[[#This Row],[CHAVE]])</f>
        <v>0</v>
      </c>
      <c r="K1123" s="383">
        <f>SUMIFS(tabAtaCessão[QUANTIDADE],tabAtaCessão[CÓDIGO],tabSaldoAta[[#This Row],[CÓDIGO]],tabAtaCessão[ATA],tabSaldoAta[[#This Row],[CHAVE]])</f>
        <v>0</v>
      </c>
      <c r="L1123" s="384">
        <f>tabSaldoAta[[#This Row],[ESTIMATIVA]] - tabSaldoAta[[#This Row],[CONSUMO]] - tabSaldoAta[[#This Row],[CESSÃO]]</f>
        <v>300</v>
      </c>
      <c r="M1123" s="385" t="s">
        <v>2063</v>
      </c>
      <c r="N1123" s="386">
        <v>44398.436249999999</v>
      </c>
      <c r="O1123" s="34" t="str">
        <f t="shared" si="8"/>
        <v>*</v>
      </c>
    </row>
    <row r="1124" spans="1:15" hidden="1" x14ac:dyDescent="0.3">
      <c r="A1124" s="77">
        <v>13087</v>
      </c>
      <c r="B1124" s="83" t="s">
        <v>1401</v>
      </c>
      <c r="C1124" s="82" t="s">
        <v>3864</v>
      </c>
      <c r="D1124" s="380" t="s">
        <v>3866</v>
      </c>
      <c r="E1124" s="381">
        <v>2020</v>
      </c>
      <c r="F1124" s="78">
        <v>44497</v>
      </c>
      <c r="G1124" s="264">
        <v>12</v>
      </c>
      <c r="H1124" s="382">
        <v>300</v>
      </c>
      <c r="I1124" s="78">
        <v>43963</v>
      </c>
      <c r="J1124" s="383">
        <f>SUMIFS(tabConsumoAta[CONSUMIDO],tabConsumoAta[CÓDIGO],tabSaldoAta[[#This Row],[CÓDIGO]],tabConsumoAta[ATA],tabSaldoAta[[#This Row],[CHAVE]])</f>
        <v>0</v>
      </c>
      <c r="K1124" s="383">
        <f>SUMIFS(tabAtaCessão[QUANTIDADE],tabAtaCessão[CÓDIGO],tabSaldoAta[[#This Row],[CÓDIGO]],tabAtaCessão[ATA],tabSaldoAta[[#This Row],[CHAVE]])</f>
        <v>0</v>
      </c>
      <c r="L1124" s="384">
        <f>tabSaldoAta[[#This Row],[ESTIMATIVA]] - tabSaldoAta[[#This Row],[CONSUMO]] - tabSaldoAta[[#This Row],[CESSÃO]]</f>
        <v>300</v>
      </c>
      <c r="M1124" s="385" t="s">
        <v>2063</v>
      </c>
      <c r="N1124" s="386">
        <v>44398.436249999999</v>
      </c>
      <c r="O1124" s="34" t="str">
        <f t="shared" si="8"/>
        <v>*</v>
      </c>
    </row>
    <row r="1125" spans="1:15" hidden="1" x14ac:dyDescent="0.3">
      <c r="A1125" s="77">
        <v>13088</v>
      </c>
      <c r="B1125" s="83" t="s">
        <v>1399</v>
      </c>
      <c r="C1125" s="82" t="s">
        <v>3864</v>
      </c>
      <c r="D1125" s="380" t="s">
        <v>3866</v>
      </c>
      <c r="E1125" s="381">
        <v>2020</v>
      </c>
      <c r="F1125" s="78">
        <v>44497</v>
      </c>
      <c r="G1125" s="264">
        <v>12</v>
      </c>
      <c r="H1125" s="382">
        <v>0</v>
      </c>
      <c r="I1125" s="78">
        <v>43963</v>
      </c>
      <c r="J1125" s="383">
        <f>SUMIFS(tabConsumoAta[CONSUMIDO],tabConsumoAta[CÓDIGO],tabSaldoAta[[#This Row],[CÓDIGO]],tabConsumoAta[ATA],tabSaldoAta[[#This Row],[CHAVE]])</f>
        <v>0</v>
      </c>
      <c r="K1125" s="383">
        <f>SUMIFS(tabAtaCessão[QUANTIDADE],tabAtaCessão[CÓDIGO],tabSaldoAta[[#This Row],[CÓDIGO]],tabAtaCessão[ATA],tabSaldoAta[[#This Row],[CHAVE]])</f>
        <v>0</v>
      </c>
      <c r="L1125" s="384">
        <f>tabSaldoAta[[#This Row],[ESTIMATIVA]] - tabSaldoAta[[#This Row],[CONSUMO]] - tabSaldoAta[[#This Row],[CESSÃO]]</f>
        <v>0</v>
      </c>
      <c r="M1125" s="385" t="s">
        <v>2063</v>
      </c>
      <c r="N1125" s="386">
        <v>44398.436249999999</v>
      </c>
      <c r="O1125" s="34" t="str">
        <f t="shared" si="8"/>
        <v>*</v>
      </c>
    </row>
    <row r="1126" spans="1:15" hidden="1" x14ac:dyDescent="0.3">
      <c r="A1126" s="77">
        <v>13101</v>
      </c>
      <c r="B1126" s="83" t="s">
        <v>1431</v>
      </c>
      <c r="C1126" s="82" t="s">
        <v>3864</v>
      </c>
      <c r="D1126" s="380" t="s">
        <v>3866</v>
      </c>
      <c r="E1126" s="381">
        <v>2020</v>
      </c>
      <c r="F1126" s="78">
        <v>44497</v>
      </c>
      <c r="G1126" s="264">
        <v>12</v>
      </c>
      <c r="H1126" s="382">
        <v>0</v>
      </c>
      <c r="I1126" s="78">
        <v>43963</v>
      </c>
      <c r="J1126" s="383">
        <f>SUMIFS(tabConsumoAta[CONSUMIDO],tabConsumoAta[CÓDIGO],tabSaldoAta[[#This Row],[CÓDIGO]],tabConsumoAta[ATA],tabSaldoAta[[#This Row],[CHAVE]])</f>
        <v>0</v>
      </c>
      <c r="K1126" s="383">
        <f>SUMIFS(tabAtaCessão[QUANTIDADE],tabAtaCessão[CÓDIGO],tabSaldoAta[[#This Row],[CÓDIGO]],tabAtaCessão[ATA],tabSaldoAta[[#This Row],[CHAVE]])</f>
        <v>0</v>
      </c>
      <c r="L1126" s="384">
        <f>tabSaldoAta[[#This Row],[ESTIMATIVA]] - tabSaldoAta[[#This Row],[CONSUMO]] - tabSaldoAta[[#This Row],[CESSÃO]]</f>
        <v>0</v>
      </c>
      <c r="M1126" s="385" t="s">
        <v>2063</v>
      </c>
      <c r="N1126" s="386">
        <v>44398.436249999999</v>
      </c>
      <c r="O1126" s="34" t="str">
        <f t="shared" si="8"/>
        <v>*</v>
      </c>
    </row>
    <row r="1127" spans="1:15" hidden="1" x14ac:dyDescent="0.3">
      <c r="A1127" s="77">
        <v>13109</v>
      </c>
      <c r="B1127" s="83" t="s">
        <v>1421</v>
      </c>
      <c r="C1127" s="82" t="s">
        <v>3864</v>
      </c>
      <c r="D1127" s="380" t="s">
        <v>3866</v>
      </c>
      <c r="E1127" s="381">
        <v>2020</v>
      </c>
      <c r="F1127" s="78">
        <v>44497</v>
      </c>
      <c r="G1127" s="264">
        <v>12</v>
      </c>
      <c r="H1127" s="382">
        <v>400</v>
      </c>
      <c r="I1127" s="78">
        <v>43963</v>
      </c>
      <c r="J1127" s="383">
        <f>SUMIFS(tabConsumoAta[CONSUMIDO],tabConsumoAta[CÓDIGO],tabSaldoAta[[#This Row],[CÓDIGO]],tabConsumoAta[ATA],tabSaldoAta[[#This Row],[CHAVE]])</f>
        <v>0</v>
      </c>
      <c r="K1127" s="383">
        <f>SUMIFS(tabAtaCessão[QUANTIDADE],tabAtaCessão[CÓDIGO],tabSaldoAta[[#This Row],[CÓDIGO]],tabAtaCessão[ATA],tabSaldoAta[[#This Row],[CHAVE]])</f>
        <v>0</v>
      </c>
      <c r="L1127" s="384">
        <f>tabSaldoAta[[#This Row],[ESTIMATIVA]] - tabSaldoAta[[#This Row],[CONSUMO]] - tabSaldoAta[[#This Row],[CESSÃO]]</f>
        <v>400</v>
      </c>
      <c r="M1127" s="385" t="s">
        <v>2063</v>
      </c>
      <c r="N1127" s="386">
        <v>44398.436249999999</v>
      </c>
      <c r="O1127" s="34" t="str">
        <f t="shared" si="8"/>
        <v>*</v>
      </c>
    </row>
    <row r="1128" spans="1:15" hidden="1" x14ac:dyDescent="0.3">
      <c r="A1128" s="77">
        <v>13218</v>
      </c>
      <c r="B1128" s="83" t="s">
        <v>1402</v>
      </c>
      <c r="C1128" s="82" t="s">
        <v>3864</v>
      </c>
      <c r="D1128" s="380" t="s">
        <v>3866</v>
      </c>
      <c r="E1128" s="381">
        <v>2020</v>
      </c>
      <c r="F1128" s="78">
        <v>44497</v>
      </c>
      <c r="G1128" s="264">
        <v>12</v>
      </c>
      <c r="H1128" s="382">
        <v>0</v>
      </c>
      <c r="I1128" s="78">
        <v>43963</v>
      </c>
      <c r="J1128" s="383">
        <f>SUMIFS(tabConsumoAta[CONSUMIDO],tabConsumoAta[CÓDIGO],tabSaldoAta[[#This Row],[CÓDIGO]],tabConsumoAta[ATA],tabSaldoAta[[#This Row],[CHAVE]])</f>
        <v>0</v>
      </c>
      <c r="K1128" s="383">
        <f>SUMIFS(tabAtaCessão[QUANTIDADE],tabAtaCessão[CÓDIGO],tabSaldoAta[[#This Row],[CÓDIGO]],tabAtaCessão[ATA],tabSaldoAta[[#This Row],[CHAVE]])</f>
        <v>0</v>
      </c>
      <c r="L1128" s="384">
        <f>tabSaldoAta[[#This Row],[ESTIMATIVA]] - tabSaldoAta[[#This Row],[CONSUMO]] - tabSaldoAta[[#This Row],[CESSÃO]]</f>
        <v>0</v>
      </c>
      <c r="M1128" s="385" t="s">
        <v>2063</v>
      </c>
      <c r="N1128" s="386">
        <v>44398.436249999999</v>
      </c>
      <c r="O1128" s="34" t="str">
        <f t="shared" si="8"/>
        <v>*</v>
      </c>
    </row>
    <row r="1129" spans="1:15" hidden="1" x14ac:dyDescent="0.3">
      <c r="A1129" s="77">
        <v>17662</v>
      </c>
      <c r="B1129" s="83" t="s">
        <v>856</v>
      </c>
      <c r="C1129" s="82" t="s">
        <v>3864</v>
      </c>
      <c r="D1129" s="380" t="s">
        <v>3866</v>
      </c>
      <c r="E1129" s="381">
        <v>2020</v>
      </c>
      <c r="F1129" s="78">
        <v>44497</v>
      </c>
      <c r="G1129" s="264">
        <v>12</v>
      </c>
      <c r="H1129" s="382">
        <v>0</v>
      </c>
      <c r="I1129" s="78">
        <v>43963</v>
      </c>
      <c r="J1129" s="383">
        <f>SUMIFS(tabConsumoAta[CONSUMIDO],tabConsumoAta[CÓDIGO],tabSaldoAta[[#This Row],[CÓDIGO]],tabConsumoAta[ATA],tabSaldoAta[[#This Row],[CHAVE]])</f>
        <v>0</v>
      </c>
      <c r="K1129" s="383">
        <f>SUMIFS(tabAtaCessão[QUANTIDADE],tabAtaCessão[CÓDIGO],tabSaldoAta[[#This Row],[CÓDIGO]],tabAtaCessão[ATA],tabSaldoAta[[#This Row],[CHAVE]])</f>
        <v>0</v>
      </c>
      <c r="L1129" s="384">
        <f>tabSaldoAta[[#This Row],[ESTIMATIVA]] - tabSaldoAta[[#This Row],[CONSUMO]] - tabSaldoAta[[#This Row],[CESSÃO]]</f>
        <v>0</v>
      </c>
      <c r="M1129" s="385" t="s">
        <v>2063</v>
      </c>
      <c r="N1129" s="386">
        <v>44398.436249999999</v>
      </c>
      <c r="O1129" s="34" t="str">
        <f t="shared" si="8"/>
        <v>*</v>
      </c>
    </row>
    <row r="1130" spans="1:15" hidden="1" x14ac:dyDescent="0.3">
      <c r="A1130" s="77">
        <v>17696</v>
      </c>
      <c r="B1130" s="83" t="s">
        <v>1403</v>
      </c>
      <c r="C1130" s="82" t="s">
        <v>3864</v>
      </c>
      <c r="D1130" s="380" t="s">
        <v>3866</v>
      </c>
      <c r="E1130" s="381">
        <v>2020</v>
      </c>
      <c r="F1130" s="78">
        <v>44497</v>
      </c>
      <c r="G1130" s="264">
        <v>12</v>
      </c>
      <c r="H1130" s="382">
        <v>0</v>
      </c>
      <c r="I1130" s="78">
        <v>43963</v>
      </c>
      <c r="J1130" s="383">
        <f>SUMIFS(tabConsumoAta[CONSUMIDO],tabConsumoAta[CÓDIGO],tabSaldoAta[[#This Row],[CÓDIGO]],tabConsumoAta[ATA],tabSaldoAta[[#This Row],[CHAVE]])</f>
        <v>0</v>
      </c>
      <c r="K1130" s="383">
        <f>SUMIFS(tabAtaCessão[QUANTIDADE],tabAtaCessão[CÓDIGO],tabSaldoAta[[#This Row],[CÓDIGO]],tabAtaCessão[ATA],tabSaldoAta[[#This Row],[CHAVE]])</f>
        <v>0</v>
      </c>
      <c r="L1130" s="384">
        <f>tabSaldoAta[[#This Row],[ESTIMATIVA]] - tabSaldoAta[[#This Row],[CONSUMO]] - tabSaldoAta[[#This Row],[CESSÃO]]</f>
        <v>0</v>
      </c>
      <c r="M1130" s="385" t="s">
        <v>2063</v>
      </c>
      <c r="N1130" s="386">
        <v>44398.436249999999</v>
      </c>
      <c r="O1130" s="34" t="str">
        <f t="shared" si="8"/>
        <v>*</v>
      </c>
    </row>
    <row r="1131" spans="1:15" hidden="1" x14ac:dyDescent="0.3">
      <c r="A1131" s="77">
        <v>17698</v>
      </c>
      <c r="B1131" s="83" t="s">
        <v>857</v>
      </c>
      <c r="C1131" s="82" t="s">
        <v>3864</v>
      </c>
      <c r="D1131" s="380" t="s">
        <v>3866</v>
      </c>
      <c r="E1131" s="381">
        <v>2020</v>
      </c>
      <c r="F1131" s="78">
        <v>44497</v>
      </c>
      <c r="G1131" s="264">
        <v>12</v>
      </c>
      <c r="H1131" s="382">
        <v>200</v>
      </c>
      <c r="I1131" s="78">
        <v>43963</v>
      </c>
      <c r="J1131" s="383">
        <f>SUMIFS(tabConsumoAta[CONSUMIDO],tabConsumoAta[CÓDIGO],tabSaldoAta[[#This Row],[CÓDIGO]],tabConsumoAta[ATA],tabSaldoAta[[#This Row],[CHAVE]])</f>
        <v>0</v>
      </c>
      <c r="K1131" s="383">
        <f>SUMIFS(tabAtaCessão[QUANTIDADE],tabAtaCessão[CÓDIGO],tabSaldoAta[[#This Row],[CÓDIGO]],tabAtaCessão[ATA],tabSaldoAta[[#This Row],[CHAVE]])</f>
        <v>0</v>
      </c>
      <c r="L1131" s="384">
        <f>tabSaldoAta[[#This Row],[ESTIMATIVA]] - tabSaldoAta[[#This Row],[CONSUMO]] - tabSaldoAta[[#This Row],[CESSÃO]]</f>
        <v>200</v>
      </c>
      <c r="M1131" s="385" t="s">
        <v>2063</v>
      </c>
      <c r="N1131" s="386">
        <v>44398.436249999999</v>
      </c>
      <c r="O1131" s="34" t="str">
        <f t="shared" si="8"/>
        <v>*</v>
      </c>
    </row>
    <row r="1132" spans="1:15" hidden="1" x14ac:dyDescent="0.3">
      <c r="A1132" s="77">
        <v>24204</v>
      </c>
      <c r="B1132" s="83" t="s">
        <v>1395</v>
      </c>
      <c r="C1132" s="82" t="s">
        <v>3864</v>
      </c>
      <c r="D1132" s="380" t="s">
        <v>3866</v>
      </c>
      <c r="E1132" s="381">
        <v>2020</v>
      </c>
      <c r="F1132" s="78">
        <v>44497</v>
      </c>
      <c r="G1132" s="264">
        <v>12</v>
      </c>
      <c r="H1132" s="382">
        <v>600</v>
      </c>
      <c r="I1132" s="78">
        <v>43963</v>
      </c>
      <c r="J1132" s="383">
        <f>SUMIFS(tabConsumoAta[CONSUMIDO],tabConsumoAta[CÓDIGO],tabSaldoAta[[#This Row],[CÓDIGO]],tabConsumoAta[ATA],tabSaldoAta[[#This Row],[CHAVE]])</f>
        <v>1000</v>
      </c>
      <c r="K1132" s="383">
        <f>SUMIFS(tabAtaCessão[QUANTIDADE],tabAtaCessão[CÓDIGO],tabSaldoAta[[#This Row],[CÓDIGO]],tabAtaCessão[ATA],tabSaldoAta[[#This Row],[CHAVE]])</f>
        <v>0</v>
      </c>
      <c r="L1132" s="384">
        <f>tabSaldoAta[[#This Row],[ESTIMATIVA]] - tabSaldoAta[[#This Row],[CONSUMO]] - tabSaldoAta[[#This Row],[CESSÃO]]</f>
        <v>-400</v>
      </c>
      <c r="M1132" s="385" t="s">
        <v>2063</v>
      </c>
      <c r="N1132" s="386">
        <v>44398.436249999999</v>
      </c>
      <c r="O1132" s="34" t="str">
        <f t="shared" si="8"/>
        <v>*</v>
      </c>
    </row>
    <row r="1133" spans="1:15" hidden="1" x14ac:dyDescent="0.3">
      <c r="A1133" s="77">
        <v>35550</v>
      </c>
      <c r="B1133" s="83" t="s">
        <v>1400</v>
      </c>
      <c r="C1133" s="82" t="s">
        <v>3864</v>
      </c>
      <c r="D1133" s="380" t="s">
        <v>3866</v>
      </c>
      <c r="E1133" s="381">
        <v>2020</v>
      </c>
      <c r="F1133" s="78">
        <v>44497</v>
      </c>
      <c r="G1133" s="264">
        <v>12</v>
      </c>
      <c r="H1133" s="382">
        <v>0</v>
      </c>
      <c r="I1133" s="78">
        <v>43963</v>
      </c>
      <c r="J1133" s="383">
        <f>SUMIFS(tabConsumoAta[CONSUMIDO],tabConsumoAta[CÓDIGO],tabSaldoAta[[#This Row],[CÓDIGO]],tabConsumoAta[ATA],tabSaldoAta[[#This Row],[CHAVE]])</f>
        <v>0</v>
      </c>
      <c r="K1133" s="383">
        <f>SUMIFS(tabAtaCessão[QUANTIDADE],tabAtaCessão[CÓDIGO],tabSaldoAta[[#This Row],[CÓDIGO]],tabAtaCessão[ATA],tabSaldoAta[[#This Row],[CHAVE]])</f>
        <v>0</v>
      </c>
      <c r="L1133" s="384">
        <f>tabSaldoAta[[#This Row],[ESTIMATIVA]] - tabSaldoAta[[#This Row],[CONSUMO]] - tabSaldoAta[[#This Row],[CESSÃO]]</f>
        <v>0</v>
      </c>
      <c r="M1133" s="385" t="s">
        <v>2063</v>
      </c>
      <c r="N1133" s="386">
        <v>44398.436249999999</v>
      </c>
      <c r="O1133" s="34" t="str">
        <f t="shared" si="8"/>
        <v>*</v>
      </c>
    </row>
    <row r="1134" spans="1:15" hidden="1" x14ac:dyDescent="0.3">
      <c r="A1134" s="77">
        <v>35554</v>
      </c>
      <c r="B1134" s="83" t="s">
        <v>1404</v>
      </c>
      <c r="C1134" s="82" t="s">
        <v>3864</v>
      </c>
      <c r="D1134" s="380" t="s">
        <v>3866</v>
      </c>
      <c r="E1134" s="381">
        <v>2020</v>
      </c>
      <c r="F1134" s="78">
        <v>44497</v>
      </c>
      <c r="G1134" s="264">
        <v>12</v>
      </c>
      <c r="H1134" s="382">
        <v>0</v>
      </c>
      <c r="I1134" s="78">
        <v>43963</v>
      </c>
      <c r="J1134" s="383">
        <f>SUMIFS(tabConsumoAta[CONSUMIDO],tabConsumoAta[CÓDIGO],tabSaldoAta[[#This Row],[CÓDIGO]],tabConsumoAta[ATA],tabSaldoAta[[#This Row],[CHAVE]])</f>
        <v>0</v>
      </c>
      <c r="K1134" s="383">
        <f>SUMIFS(tabAtaCessão[QUANTIDADE],tabAtaCessão[CÓDIGO],tabSaldoAta[[#This Row],[CÓDIGO]],tabAtaCessão[ATA],tabSaldoAta[[#This Row],[CHAVE]])</f>
        <v>0</v>
      </c>
      <c r="L1134" s="384">
        <f>tabSaldoAta[[#This Row],[ESTIMATIVA]] - tabSaldoAta[[#This Row],[CONSUMO]] - tabSaldoAta[[#This Row],[CESSÃO]]</f>
        <v>0</v>
      </c>
      <c r="M1134" s="385" t="s">
        <v>2063</v>
      </c>
      <c r="N1134" s="386">
        <v>44398.436249999999</v>
      </c>
      <c r="O1134" s="34" t="str">
        <f t="shared" si="8"/>
        <v>*</v>
      </c>
    </row>
    <row r="1135" spans="1:15" hidden="1" x14ac:dyDescent="0.3">
      <c r="A1135" s="77">
        <v>35555</v>
      </c>
      <c r="B1135" s="83" t="s">
        <v>1405</v>
      </c>
      <c r="C1135" s="82" t="s">
        <v>3864</v>
      </c>
      <c r="D1135" s="380" t="s">
        <v>3866</v>
      </c>
      <c r="E1135" s="381">
        <v>2020</v>
      </c>
      <c r="F1135" s="78">
        <v>44497</v>
      </c>
      <c r="G1135" s="264">
        <v>12</v>
      </c>
      <c r="H1135" s="382">
        <v>0</v>
      </c>
      <c r="I1135" s="78">
        <v>43963</v>
      </c>
      <c r="J1135" s="383">
        <f>SUMIFS(tabConsumoAta[CONSUMIDO],tabConsumoAta[CÓDIGO],tabSaldoAta[[#This Row],[CÓDIGO]],tabConsumoAta[ATA],tabSaldoAta[[#This Row],[CHAVE]])</f>
        <v>0</v>
      </c>
      <c r="K1135" s="383">
        <f>SUMIFS(tabAtaCessão[QUANTIDADE],tabAtaCessão[CÓDIGO],tabSaldoAta[[#This Row],[CÓDIGO]],tabAtaCessão[ATA],tabSaldoAta[[#This Row],[CHAVE]])</f>
        <v>0</v>
      </c>
      <c r="L1135" s="384">
        <f>tabSaldoAta[[#This Row],[ESTIMATIVA]] - tabSaldoAta[[#This Row],[CONSUMO]] - tabSaldoAta[[#This Row],[CESSÃO]]</f>
        <v>0</v>
      </c>
      <c r="M1135" s="385" t="s">
        <v>2063</v>
      </c>
      <c r="N1135" s="386">
        <v>44398.436249999999</v>
      </c>
      <c r="O1135" s="34" t="str">
        <f t="shared" si="8"/>
        <v>*</v>
      </c>
    </row>
    <row r="1136" spans="1:15" hidden="1" x14ac:dyDescent="0.3">
      <c r="A1136" s="77">
        <v>64822</v>
      </c>
      <c r="B1136" s="83" t="s">
        <v>1413</v>
      </c>
      <c r="C1136" s="82" t="s">
        <v>3864</v>
      </c>
      <c r="D1136" s="380" t="s">
        <v>3866</v>
      </c>
      <c r="E1136" s="381">
        <v>2020</v>
      </c>
      <c r="F1136" s="78">
        <v>44497</v>
      </c>
      <c r="G1136" s="264">
        <v>12</v>
      </c>
      <c r="H1136" s="382">
        <v>30</v>
      </c>
      <c r="I1136" s="78">
        <v>43963</v>
      </c>
      <c r="J1136" s="383">
        <f>SUMIFS(tabConsumoAta[CONSUMIDO],tabConsumoAta[CÓDIGO],tabSaldoAta[[#This Row],[CÓDIGO]],tabConsumoAta[ATA],tabSaldoAta[[#This Row],[CHAVE]])</f>
        <v>30</v>
      </c>
      <c r="K1136" s="383">
        <f>SUMIFS(tabAtaCessão[QUANTIDADE],tabAtaCessão[CÓDIGO],tabSaldoAta[[#This Row],[CÓDIGO]],tabAtaCessão[ATA],tabSaldoAta[[#This Row],[CHAVE]])</f>
        <v>0</v>
      </c>
      <c r="L1136" s="384">
        <f>tabSaldoAta[[#This Row],[ESTIMATIVA]] - tabSaldoAta[[#This Row],[CONSUMO]] - tabSaldoAta[[#This Row],[CESSÃO]]</f>
        <v>0</v>
      </c>
      <c r="M1136" s="385" t="s">
        <v>2063</v>
      </c>
      <c r="N1136" s="386">
        <v>44398.436249999999</v>
      </c>
      <c r="O1136" s="34" t="str">
        <f t="shared" si="8"/>
        <v>*</v>
      </c>
    </row>
    <row r="1137" spans="1:15" hidden="1" x14ac:dyDescent="0.3">
      <c r="A1137" s="77">
        <v>71697</v>
      </c>
      <c r="B1137" s="83" t="s">
        <v>1422</v>
      </c>
      <c r="C1137" s="82" t="s">
        <v>3864</v>
      </c>
      <c r="D1137" s="380" t="s">
        <v>3866</v>
      </c>
      <c r="E1137" s="381">
        <v>2020</v>
      </c>
      <c r="F1137" s="78">
        <v>44497</v>
      </c>
      <c r="G1137" s="264">
        <v>12</v>
      </c>
      <c r="H1137" s="382">
        <v>1500</v>
      </c>
      <c r="I1137" s="78">
        <v>43963</v>
      </c>
      <c r="J1137" s="383">
        <f>SUMIFS(tabConsumoAta[CONSUMIDO],tabConsumoAta[CÓDIGO],tabSaldoAta[[#This Row],[CÓDIGO]],tabConsumoAta[ATA],tabSaldoAta[[#This Row],[CHAVE]])</f>
        <v>1500</v>
      </c>
      <c r="K1137" s="383">
        <f>SUMIFS(tabAtaCessão[QUANTIDADE],tabAtaCessão[CÓDIGO],tabSaldoAta[[#This Row],[CÓDIGO]],tabAtaCessão[ATA],tabSaldoAta[[#This Row],[CHAVE]])</f>
        <v>0</v>
      </c>
      <c r="L1137" s="384">
        <f>tabSaldoAta[[#This Row],[ESTIMATIVA]] - tabSaldoAta[[#This Row],[CONSUMO]] - tabSaldoAta[[#This Row],[CESSÃO]]</f>
        <v>0</v>
      </c>
      <c r="M1137" s="385" t="s">
        <v>2063</v>
      </c>
      <c r="N1137" s="386">
        <v>44398.436249999999</v>
      </c>
      <c r="O1137" s="34" t="str">
        <f t="shared" si="8"/>
        <v>*</v>
      </c>
    </row>
    <row r="1138" spans="1:15" hidden="1" x14ac:dyDescent="0.3">
      <c r="A1138" s="77">
        <v>88838</v>
      </c>
      <c r="B1138" s="83" t="s">
        <v>1410</v>
      </c>
      <c r="C1138" s="82" t="s">
        <v>3864</v>
      </c>
      <c r="D1138" s="380" t="s">
        <v>3866</v>
      </c>
      <c r="E1138" s="381">
        <v>2020</v>
      </c>
      <c r="F1138" s="78">
        <v>44497</v>
      </c>
      <c r="G1138" s="264">
        <v>12</v>
      </c>
      <c r="H1138" s="382">
        <v>0</v>
      </c>
      <c r="I1138" s="78">
        <v>43963</v>
      </c>
      <c r="J1138" s="383">
        <f>SUMIFS(tabConsumoAta[CONSUMIDO],tabConsumoAta[CÓDIGO],tabSaldoAta[[#This Row],[CÓDIGO]],tabConsumoAta[ATA],tabSaldoAta[[#This Row],[CHAVE]])</f>
        <v>0</v>
      </c>
      <c r="K1138" s="383">
        <f>SUMIFS(tabAtaCessão[QUANTIDADE],tabAtaCessão[CÓDIGO],tabSaldoAta[[#This Row],[CÓDIGO]],tabAtaCessão[ATA],tabSaldoAta[[#This Row],[CHAVE]])</f>
        <v>0</v>
      </c>
      <c r="L1138" s="384">
        <f>tabSaldoAta[[#This Row],[ESTIMATIVA]] - tabSaldoAta[[#This Row],[CONSUMO]] - tabSaldoAta[[#This Row],[CESSÃO]]</f>
        <v>0</v>
      </c>
      <c r="M1138" s="385" t="s">
        <v>2063</v>
      </c>
      <c r="N1138" s="386">
        <v>44398.436249999999</v>
      </c>
      <c r="O1138" s="34" t="str">
        <f t="shared" si="8"/>
        <v>*</v>
      </c>
    </row>
    <row r="1139" spans="1:15" hidden="1" x14ac:dyDescent="0.3">
      <c r="A1139" s="77">
        <v>88839</v>
      </c>
      <c r="B1139" s="83" t="s">
        <v>1416</v>
      </c>
      <c r="C1139" s="82" t="s">
        <v>3864</v>
      </c>
      <c r="D1139" s="380" t="s">
        <v>3866</v>
      </c>
      <c r="E1139" s="381">
        <v>2020</v>
      </c>
      <c r="F1139" s="78">
        <v>44497</v>
      </c>
      <c r="G1139" s="264">
        <v>12</v>
      </c>
      <c r="H1139" s="382">
        <v>60</v>
      </c>
      <c r="I1139" s="78">
        <v>43963</v>
      </c>
      <c r="J1139" s="383">
        <f>SUMIFS(tabConsumoAta[CONSUMIDO],tabConsumoAta[CÓDIGO],tabSaldoAta[[#This Row],[CÓDIGO]],tabConsumoAta[ATA],tabSaldoAta[[#This Row],[CHAVE]])</f>
        <v>90</v>
      </c>
      <c r="K1139" s="383">
        <f>SUMIFS(tabAtaCessão[QUANTIDADE],tabAtaCessão[CÓDIGO],tabSaldoAta[[#This Row],[CÓDIGO]],tabAtaCessão[ATA],tabSaldoAta[[#This Row],[CHAVE]])</f>
        <v>0</v>
      </c>
      <c r="L1139" s="384">
        <f>tabSaldoAta[[#This Row],[ESTIMATIVA]] - tabSaldoAta[[#This Row],[CONSUMO]] - tabSaldoAta[[#This Row],[CESSÃO]]</f>
        <v>-30</v>
      </c>
      <c r="M1139" s="385" t="s">
        <v>2063</v>
      </c>
      <c r="N1139" s="386">
        <v>44398.436249999999</v>
      </c>
      <c r="O1139" s="34" t="str">
        <f t="shared" si="8"/>
        <v>*</v>
      </c>
    </row>
    <row r="1140" spans="1:15" ht="72" hidden="1" x14ac:dyDescent="0.3">
      <c r="A1140" s="77">
        <v>128287</v>
      </c>
      <c r="B1140" s="83" t="s">
        <v>1484</v>
      </c>
      <c r="C1140" s="82" t="s">
        <v>3864</v>
      </c>
      <c r="D1140" s="380" t="s">
        <v>3866</v>
      </c>
      <c r="E1140" s="381">
        <v>2020</v>
      </c>
      <c r="F1140" s="78">
        <v>44497</v>
      </c>
      <c r="G1140" s="264">
        <v>12</v>
      </c>
      <c r="H1140" s="382">
        <v>600</v>
      </c>
      <c r="I1140" s="78">
        <v>43963</v>
      </c>
      <c r="J1140" s="383">
        <f>SUMIFS(tabConsumoAta[CONSUMIDO],tabConsumoAta[CÓDIGO],tabSaldoAta[[#This Row],[CÓDIGO]],tabConsumoAta[ATA],tabSaldoAta[[#This Row],[CHAVE]])</f>
        <v>750</v>
      </c>
      <c r="K1140" s="383">
        <f>SUMIFS(tabAtaCessão[QUANTIDADE],tabAtaCessão[CÓDIGO],tabSaldoAta[[#This Row],[CÓDIGO]],tabAtaCessão[ATA],tabSaldoAta[[#This Row],[CHAVE]])</f>
        <v>0</v>
      </c>
      <c r="L1140" s="384">
        <f>tabSaldoAta[[#This Row],[ESTIMATIVA]] - tabSaldoAta[[#This Row],[CONSUMO]] - tabSaldoAta[[#This Row],[CESSÃO]]</f>
        <v>-150</v>
      </c>
      <c r="M1140" s="385" t="s">
        <v>2063</v>
      </c>
      <c r="N1140" s="386">
        <v>44398.436249999999</v>
      </c>
      <c r="O1140" s="34" t="str">
        <f t="shared" si="8"/>
        <v>*</v>
      </c>
    </row>
    <row r="1141" spans="1:15" ht="100.8" hidden="1" x14ac:dyDescent="0.3">
      <c r="A1141" s="77">
        <v>135224</v>
      </c>
      <c r="B1141" s="83" t="s">
        <v>1038</v>
      </c>
      <c r="C1141" s="82" t="s">
        <v>3864</v>
      </c>
      <c r="D1141" s="380" t="s">
        <v>3866</v>
      </c>
      <c r="E1141" s="381">
        <v>2020</v>
      </c>
      <c r="F1141" s="78">
        <v>44497</v>
      </c>
      <c r="G1141" s="264">
        <v>12</v>
      </c>
      <c r="H1141" s="382">
        <v>600</v>
      </c>
      <c r="I1141" s="78">
        <v>43963</v>
      </c>
      <c r="J1141" s="383">
        <f>SUMIFS(tabConsumoAta[CONSUMIDO],tabConsumoAta[CÓDIGO],tabSaldoAta[[#This Row],[CÓDIGO]],tabConsumoAta[ATA],tabSaldoAta[[#This Row],[CHAVE]])</f>
        <v>900</v>
      </c>
      <c r="K1141" s="383">
        <f>SUMIFS(tabAtaCessão[QUANTIDADE],tabAtaCessão[CÓDIGO],tabSaldoAta[[#This Row],[CÓDIGO]],tabAtaCessão[ATA],tabSaldoAta[[#This Row],[CHAVE]])</f>
        <v>0</v>
      </c>
      <c r="L1141" s="384">
        <f>tabSaldoAta[[#This Row],[ESTIMATIVA]] - tabSaldoAta[[#This Row],[CONSUMO]] - tabSaldoAta[[#This Row],[CESSÃO]]</f>
        <v>-300</v>
      </c>
      <c r="M1141" s="385" t="s">
        <v>2063</v>
      </c>
      <c r="N1141" s="386">
        <v>44398.436249999999</v>
      </c>
      <c r="O1141" s="34" t="str">
        <f t="shared" si="8"/>
        <v>*</v>
      </c>
    </row>
    <row r="1142" spans="1:15" ht="100.8" hidden="1" x14ac:dyDescent="0.3">
      <c r="A1142" s="77">
        <v>135238</v>
      </c>
      <c r="B1142" s="83" t="s">
        <v>1042</v>
      </c>
      <c r="C1142" s="82" t="s">
        <v>3864</v>
      </c>
      <c r="D1142" s="380" t="s">
        <v>3866</v>
      </c>
      <c r="E1142" s="381">
        <v>2020</v>
      </c>
      <c r="F1142" s="78">
        <v>44497</v>
      </c>
      <c r="G1142" s="264">
        <v>12</v>
      </c>
      <c r="H1142" s="382">
        <v>600</v>
      </c>
      <c r="I1142" s="78">
        <v>43963</v>
      </c>
      <c r="J1142" s="383">
        <f>SUMIFS(tabConsumoAta[CONSUMIDO],tabConsumoAta[CÓDIGO],tabSaldoAta[[#This Row],[CÓDIGO]],tabConsumoAta[ATA],tabSaldoAta[[#This Row],[CHAVE]])</f>
        <v>625</v>
      </c>
      <c r="K1142" s="383">
        <f>SUMIFS(tabAtaCessão[QUANTIDADE],tabAtaCessão[CÓDIGO],tabSaldoAta[[#This Row],[CÓDIGO]],tabAtaCessão[ATA],tabSaldoAta[[#This Row],[CHAVE]])</f>
        <v>0</v>
      </c>
      <c r="L1142" s="384">
        <f>tabSaldoAta[[#This Row],[ESTIMATIVA]] - tabSaldoAta[[#This Row],[CONSUMO]] - tabSaldoAta[[#This Row],[CESSÃO]]</f>
        <v>-25</v>
      </c>
      <c r="M1142" s="385" t="s">
        <v>2063</v>
      </c>
      <c r="N1142" s="386">
        <v>44398.436249999999</v>
      </c>
      <c r="O1142" s="34" t="str">
        <f t="shared" si="8"/>
        <v>*</v>
      </c>
    </row>
    <row r="1143" spans="1:15" hidden="1" x14ac:dyDescent="0.3">
      <c r="A1143" s="77">
        <v>58116</v>
      </c>
      <c r="B1143" s="83" t="str">
        <f>VLOOKUP(tabSaldoAta[[#This Row],[CÓDIGO]],tabEstimativa[#Data],2,FALSE)</f>
        <v>PNEU 325 X 8 COM 02 LONAS - PARA CARRINHO DE MAO, TIPO PERU</v>
      </c>
      <c r="C1143" s="82" t="s">
        <v>4121</v>
      </c>
      <c r="D1143" s="380" t="s">
        <v>4260</v>
      </c>
      <c r="E1143" s="381">
        <v>2020</v>
      </c>
      <c r="F1143" s="78">
        <v>44504</v>
      </c>
      <c r="G1143" s="264">
        <v>12</v>
      </c>
      <c r="H1143" s="382">
        <v>0</v>
      </c>
      <c r="I1143" s="78">
        <v>44016</v>
      </c>
      <c r="J1143" s="383">
        <f>SUMIFS(tabConsumoAta[CONSUMIDO],tabConsumoAta[CÓDIGO],tabSaldoAta[[#This Row],[CÓDIGO]],tabConsumoAta[ATA],tabSaldoAta[[#This Row],[CHAVE]])</f>
        <v>100</v>
      </c>
      <c r="K1143" s="383">
        <f>SUMIFS(tabAtaCessão[QUANTIDADE],tabAtaCessão[CÓDIGO],tabSaldoAta[[#This Row],[CÓDIGO]],tabAtaCessão[ATA],tabSaldoAta[[#This Row],[CHAVE]])</f>
        <v>0</v>
      </c>
      <c r="L1143" s="384">
        <f>tabSaldoAta[[#This Row],[ESTIMATIVA]] - tabSaldoAta[[#This Row],[CONSUMO]] - tabSaldoAta[[#This Row],[CESSÃO]]</f>
        <v>-100</v>
      </c>
      <c r="M1143" s="385" t="s">
        <v>2063</v>
      </c>
      <c r="N1143" s="386">
        <v>44398.436249999999</v>
      </c>
      <c r="O1143" s="34" t="str">
        <f t="shared" si="8"/>
        <v>*</v>
      </c>
    </row>
    <row r="1144" spans="1:15" ht="244.8" hidden="1" x14ac:dyDescent="0.3">
      <c r="A1144" s="77">
        <v>130695</v>
      </c>
      <c r="B1144" s="83" t="str">
        <f>VLOOKUP(tabSaldoAta[[#This Row],[CÓDIGO]],tabEstimativa[#Data],2,FALSE)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1144" s="82" t="s">
        <v>4005</v>
      </c>
      <c r="D1144" s="380" t="s">
        <v>4262</v>
      </c>
      <c r="E1144" s="381">
        <v>2020</v>
      </c>
      <c r="F1144" s="78">
        <v>44512</v>
      </c>
      <c r="G1144" s="264">
        <v>15</v>
      </c>
      <c r="H1144" s="382">
        <v>3000</v>
      </c>
      <c r="I1144" s="78">
        <v>44061</v>
      </c>
      <c r="J1144" s="383">
        <f>SUMIFS(tabConsumoAta[CONSUMIDO],tabConsumoAta[CÓDIGO],tabSaldoAta[[#This Row],[CÓDIGO]],tabConsumoAta[ATA],tabSaldoAta[[#This Row],[CHAVE]])</f>
        <v>2000</v>
      </c>
      <c r="K1144" s="383">
        <f>SUMIFS(tabAtaCessão[QUANTIDADE],tabAtaCessão[CÓDIGO],tabSaldoAta[[#This Row],[CÓDIGO]],tabAtaCessão[ATA],tabSaldoAta[[#This Row],[CHAVE]])</f>
        <v>0</v>
      </c>
      <c r="L1144" s="384">
        <f>tabSaldoAta[[#This Row],[ESTIMATIVA]] - tabSaldoAta[[#This Row],[CONSUMO]] - tabSaldoAta[[#This Row],[CESSÃO]]</f>
        <v>1000</v>
      </c>
      <c r="M1144" s="385" t="s">
        <v>2063</v>
      </c>
      <c r="N1144" s="386">
        <v>44398.436249999999</v>
      </c>
      <c r="O1144" s="34" t="str">
        <f t="shared" si="8"/>
        <v>*</v>
      </c>
    </row>
    <row r="1145" spans="1:15" ht="72" hidden="1" x14ac:dyDescent="0.3">
      <c r="A1145" s="77">
        <v>12754</v>
      </c>
      <c r="B1145" s="83" t="str">
        <f>VLOOKUP(tabSaldoAta[[#This Row],[CÓDIGO]],tabEstimativa[#Data],2,FALSE)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1145" s="82" t="s">
        <v>3916</v>
      </c>
      <c r="D1145" s="380" t="s">
        <v>4263</v>
      </c>
      <c r="E1145" s="381">
        <v>2020</v>
      </c>
      <c r="F1145" s="78">
        <v>44515</v>
      </c>
      <c r="G1145" s="264">
        <v>12</v>
      </c>
      <c r="H1145" s="72">
        <v>1000</v>
      </c>
      <c r="I1145" s="78">
        <v>43965</v>
      </c>
      <c r="J1145" s="383">
        <f>SUMIFS(tabConsumoAta[CONSUMIDO],tabConsumoAta[CÓDIGO],tabSaldoAta[[#This Row],[CÓDIGO]],tabConsumoAta[ATA],tabSaldoAta[[#This Row],[CHAVE]])</f>
        <v>500</v>
      </c>
      <c r="K1145" s="383">
        <f>SUMIFS(tabAtaCessão[QUANTIDADE],tabAtaCessão[CÓDIGO],tabSaldoAta[[#This Row],[CÓDIGO]],tabAtaCessão[ATA],tabSaldoAta[[#This Row],[CHAVE]])</f>
        <v>0</v>
      </c>
      <c r="L1145" s="384">
        <f>tabSaldoAta[[#This Row],[ESTIMATIVA]] - tabSaldoAta[[#This Row],[CONSUMO]] - tabSaldoAta[[#This Row],[CESSÃO]]</f>
        <v>500</v>
      </c>
      <c r="M1145" s="385" t="s">
        <v>2063</v>
      </c>
      <c r="N1145" s="386">
        <v>44398.436249999999</v>
      </c>
      <c r="O1145" s="34" t="str">
        <f t="shared" si="8"/>
        <v>*</v>
      </c>
    </row>
    <row r="1146" spans="1:15" ht="100.8" hidden="1" x14ac:dyDescent="0.3">
      <c r="A1146" s="77">
        <v>14154</v>
      </c>
      <c r="B1146" s="83" t="str">
        <f>VLOOKUP(tabSaldoAta[[#This Row],[CÓDIGO]],tabEstimativa[#Data],2,FALSE)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146" s="82" t="s">
        <v>3916</v>
      </c>
      <c r="D1146" s="380" t="s">
        <v>4263</v>
      </c>
      <c r="E1146" s="381">
        <v>2020</v>
      </c>
      <c r="F1146" s="78">
        <v>44515</v>
      </c>
      <c r="G1146" s="264">
        <v>12</v>
      </c>
      <c r="H1146" s="72">
        <v>15000</v>
      </c>
      <c r="I1146" s="78">
        <v>43965</v>
      </c>
      <c r="J1146" s="383">
        <f>SUMIFS(tabConsumoAta[CONSUMIDO],tabConsumoAta[CÓDIGO],tabSaldoAta[[#This Row],[CÓDIGO]],tabConsumoAta[ATA],tabSaldoAta[[#This Row],[CHAVE]])</f>
        <v>15000</v>
      </c>
      <c r="K1146" s="383">
        <f>SUMIFS(tabAtaCessão[QUANTIDADE],tabAtaCessão[CÓDIGO],tabSaldoAta[[#This Row],[CÓDIGO]],tabAtaCessão[ATA],tabSaldoAta[[#This Row],[CHAVE]])</f>
        <v>0</v>
      </c>
      <c r="L1146" s="384">
        <f>tabSaldoAta[[#This Row],[ESTIMATIVA]] - tabSaldoAta[[#This Row],[CONSUMO]] - tabSaldoAta[[#This Row],[CESSÃO]]</f>
        <v>0</v>
      </c>
      <c r="M1146" s="385" t="s">
        <v>2063</v>
      </c>
      <c r="N1146" s="386">
        <v>44398.436249999999</v>
      </c>
      <c r="O1146" s="34" t="str">
        <f t="shared" si="8"/>
        <v>*</v>
      </c>
    </row>
    <row r="1147" spans="1:15" ht="47.25" hidden="1" customHeight="1" x14ac:dyDescent="0.3">
      <c r="A1147" s="77">
        <v>27136</v>
      </c>
      <c r="B1147" s="83" t="str">
        <f>VLOOKUP(tabSaldoAta[[#This Row],[CÓDIGO]],tabEstimativa[#Data],2,FALSE)</f>
        <v>TOUCA DE PROTECAO PARA CABELOS, TIPO COZINHEIRA, EM MATERIAL DESCARTAVEL (TNT) SANFONADA - COR BRANCA</v>
      </c>
      <c r="C1147" s="82" t="s">
        <v>3916</v>
      </c>
      <c r="D1147" s="380" t="s">
        <v>4263</v>
      </c>
      <c r="E1147" s="381">
        <v>2020</v>
      </c>
      <c r="F1147" s="78">
        <v>44515</v>
      </c>
      <c r="G1147" s="264">
        <v>12</v>
      </c>
      <c r="H1147" s="72">
        <v>150000</v>
      </c>
      <c r="I1147" s="78">
        <v>43965</v>
      </c>
      <c r="J1147" s="383">
        <f>SUMIFS(tabConsumoAta[CONSUMIDO],tabConsumoAta[CÓDIGO],tabSaldoAta[[#This Row],[CÓDIGO]],tabConsumoAta[ATA],tabSaldoAta[[#This Row],[CHAVE]])</f>
        <v>156600</v>
      </c>
      <c r="K1147" s="383">
        <f>SUMIFS(tabAtaCessão[QUANTIDADE],tabAtaCessão[CÓDIGO],tabSaldoAta[[#This Row],[CÓDIGO]],tabAtaCessão[ATA],tabSaldoAta[[#This Row],[CHAVE]])</f>
        <v>0</v>
      </c>
      <c r="L1147" s="384">
        <f>tabSaldoAta[[#This Row],[ESTIMATIVA]] - tabSaldoAta[[#This Row],[CONSUMO]] - tabSaldoAta[[#This Row],[CESSÃO]]</f>
        <v>-6600</v>
      </c>
      <c r="M1147" s="385" t="s">
        <v>2063</v>
      </c>
      <c r="N1147" s="386">
        <v>44398.436249999999</v>
      </c>
      <c r="O1147" s="34" t="str">
        <f t="shared" si="8"/>
        <v>*</v>
      </c>
    </row>
    <row r="1148" spans="1:15" ht="47.25" hidden="1" customHeight="1" x14ac:dyDescent="0.3">
      <c r="A1148" s="77">
        <v>77822</v>
      </c>
      <c r="B1148" s="83" t="str">
        <f>VLOOKUP(tabSaldoAta[[#This Row],[CÓDIGO]],tabEstimativa[#Data],2,FALSE)</f>
        <v>RODO DE ALUMINIO DE 40 CM C/ CABO DE ALUMINIO MED. 1,30 M - BORRACHA UNICA E SUBSTITUIVEL (VARIACAO +/-05 CM DO CABO)</v>
      </c>
      <c r="C1148" s="82" t="s">
        <v>3916</v>
      </c>
      <c r="D1148" s="380" t="s">
        <v>4263</v>
      </c>
      <c r="E1148" s="381">
        <v>2020</v>
      </c>
      <c r="F1148" s="78">
        <v>44515</v>
      </c>
      <c r="G1148" s="264">
        <v>12</v>
      </c>
      <c r="H1148" s="72">
        <v>30</v>
      </c>
      <c r="I1148" s="78">
        <v>43965</v>
      </c>
      <c r="J1148" s="383">
        <f>SUMIFS(tabConsumoAta[CONSUMIDO],tabConsumoAta[CÓDIGO],tabSaldoAta[[#This Row],[CÓDIGO]],tabConsumoAta[ATA],tabSaldoAta[[#This Row],[CHAVE]])</f>
        <v>0</v>
      </c>
      <c r="K1148" s="383">
        <f>SUMIFS(tabAtaCessão[QUANTIDADE],tabAtaCessão[CÓDIGO],tabSaldoAta[[#This Row],[CÓDIGO]],tabAtaCessão[ATA],tabSaldoAta[[#This Row],[CHAVE]])</f>
        <v>0</v>
      </c>
      <c r="L1148" s="384">
        <f>tabSaldoAta[[#This Row],[ESTIMATIVA]] - tabSaldoAta[[#This Row],[CONSUMO]] - tabSaldoAta[[#This Row],[CESSÃO]]</f>
        <v>30</v>
      </c>
      <c r="M1148" s="385" t="s">
        <v>2063</v>
      </c>
      <c r="N1148" s="386">
        <v>44398.436249999999</v>
      </c>
      <c r="O1148" s="34" t="str">
        <f t="shared" si="8"/>
        <v>*</v>
      </c>
    </row>
    <row r="1149" spans="1:15" hidden="1" x14ac:dyDescent="0.3">
      <c r="A1149" s="77">
        <v>81131</v>
      </c>
      <c r="B1149" s="83" t="str">
        <f>VLOOKUP(tabSaldoAta[[#This Row],[CÓDIGO]],tabEstimativa[#Data],2,FALSE)</f>
        <v>PALHA DE AÇO N° 01 - PCT ENTRE 25 A 30 GRAMAS</v>
      </c>
      <c r="C1149" s="82" t="s">
        <v>3916</v>
      </c>
      <c r="D1149" s="380" t="s">
        <v>4263</v>
      </c>
      <c r="E1149" s="381">
        <v>2020</v>
      </c>
      <c r="F1149" s="78">
        <v>44515</v>
      </c>
      <c r="G1149" s="264">
        <v>12</v>
      </c>
      <c r="H1149" s="72">
        <v>150</v>
      </c>
      <c r="I1149" s="78">
        <v>43965</v>
      </c>
      <c r="J1149" s="383">
        <f>SUMIFS(tabConsumoAta[CONSUMIDO],tabConsumoAta[CÓDIGO],tabSaldoAta[[#This Row],[CÓDIGO]],tabConsumoAta[ATA],tabSaldoAta[[#This Row],[CHAVE]])</f>
        <v>0</v>
      </c>
      <c r="K1149" s="383">
        <f>SUMIFS(tabAtaCessão[QUANTIDADE],tabAtaCessão[CÓDIGO],tabSaldoAta[[#This Row],[CÓDIGO]],tabAtaCessão[ATA],tabSaldoAta[[#This Row],[CHAVE]])</f>
        <v>0</v>
      </c>
      <c r="L1149" s="384">
        <f>tabSaldoAta[[#This Row],[ESTIMATIVA]] - tabSaldoAta[[#This Row],[CONSUMO]] - tabSaldoAta[[#This Row],[CESSÃO]]</f>
        <v>150</v>
      </c>
      <c r="M1149" s="385" t="s">
        <v>2063</v>
      </c>
      <c r="N1149" s="386">
        <v>44398.436249999999</v>
      </c>
      <c r="O1149" s="34" t="str">
        <f t="shared" si="8"/>
        <v>*</v>
      </c>
    </row>
    <row r="1150" spans="1:15" hidden="1" x14ac:dyDescent="0.3">
      <c r="A1150" s="77">
        <v>87698</v>
      </c>
      <c r="B1150" s="83" t="str">
        <f>VLOOKUP(tabSaldoAta[[#This Row],[CÓDIGO]],tabEstimativa[#Data],2,FALSE)</f>
        <v>REFIL DE BORRACHA PARA RODO DE ALUMINIO DE 60 CM</v>
      </c>
      <c r="C1150" s="82" t="s">
        <v>3916</v>
      </c>
      <c r="D1150" s="380" t="s">
        <v>4263</v>
      </c>
      <c r="E1150" s="381">
        <v>2020</v>
      </c>
      <c r="F1150" s="78">
        <v>44515</v>
      </c>
      <c r="G1150" s="264">
        <v>12</v>
      </c>
      <c r="H1150" s="72">
        <v>10</v>
      </c>
      <c r="I1150" s="78">
        <v>43965</v>
      </c>
      <c r="J1150" s="383">
        <f>SUMIFS(tabConsumoAta[CONSUMIDO],tabConsumoAta[CÓDIGO],tabSaldoAta[[#This Row],[CÓDIGO]],tabConsumoAta[ATA],tabSaldoAta[[#This Row],[CHAVE]])</f>
        <v>0</v>
      </c>
      <c r="K1150" s="383">
        <f>SUMIFS(tabAtaCessão[QUANTIDADE],tabAtaCessão[CÓDIGO],tabSaldoAta[[#This Row],[CÓDIGO]],tabAtaCessão[ATA],tabSaldoAta[[#This Row],[CHAVE]])</f>
        <v>0</v>
      </c>
      <c r="L1150" s="384">
        <f>tabSaldoAta[[#This Row],[ESTIMATIVA]] - tabSaldoAta[[#This Row],[CONSUMO]] - tabSaldoAta[[#This Row],[CESSÃO]]</f>
        <v>10</v>
      </c>
      <c r="M1150" s="385" t="s">
        <v>2063</v>
      </c>
      <c r="N1150" s="386">
        <v>44398.436249999999</v>
      </c>
      <c r="O1150" s="34" t="str">
        <f t="shared" si="8"/>
        <v>*</v>
      </c>
    </row>
    <row r="1151" spans="1:15" hidden="1" x14ac:dyDescent="0.3">
      <c r="A1151" s="77">
        <v>87699</v>
      </c>
      <c r="B1151" s="83" t="str">
        <f>VLOOKUP(tabSaldoAta[[#This Row],[CÓDIGO]],tabEstimativa[#Data],2,FALSE)</f>
        <v>REFIL DE BORRACHA PARA RODO DE ALUMINIO DE 40 CM</v>
      </c>
      <c r="C1151" s="82" t="s">
        <v>3916</v>
      </c>
      <c r="D1151" s="380" t="s">
        <v>4263</v>
      </c>
      <c r="E1151" s="381">
        <v>2020</v>
      </c>
      <c r="F1151" s="78">
        <v>44515</v>
      </c>
      <c r="G1151" s="264">
        <v>12</v>
      </c>
      <c r="H1151" s="72">
        <v>50</v>
      </c>
      <c r="I1151" s="78">
        <v>43965</v>
      </c>
      <c r="J1151" s="383">
        <f>SUMIFS(tabConsumoAta[CONSUMIDO],tabConsumoAta[CÓDIGO],tabSaldoAta[[#This Row],[CÓDIGO]],tabConsumoAta[ATA],tabSaldoAta[[#This Row],[CHAVE]])</f>
        <v>0</v>
      </c>
      <c r="K1151" s="383">
        <f>SUMIFS(tabAtaCessão[QUANTIDADE],tabAtaCessão[CÓDIGO],tabSaldoAta[[#This Row],[CÓDIGO]],tabAtaCessão[ATA],tabSaldoAta[[#This Row],[CHAVE]])</f>
        <v>0</v>
      </c>
      <c r="L1151" s="384">
        <f>tabSaldoAta[[#This Row],[ESTIMATIVA]] - tabSaldoAta[[#This Row],[CONSUMO]] - tabSaldoAta[[#This Row],[CESSÃO]]</f>
        <v>50</v>
      </c>
      <c r="M1151" s="385" t="s">
        <v>2063</v>
      </c>
      <c r="N1151" s="386">
        <v>44398.436249999999</v>
      </c>
      <c r="O1151" s="34" t="str">
        <f t="shared" si="8"/>
        <v>*</v>
      </c>
    </row>
    <row r="1152" spans="1:15" ht="57.6" hidden="1" x14ac:dyDescent="0.3">
      <c r="A1152" s="77">
        <v>134373</v>
      </c>
      <c r="B1152" s="83" t="str">
        <f>VLOOKUP(tabSaldoAta[[#This Row],[CÓDIGO]],tabEstimativa[#Data],2,FALSE)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1152" s="82" t="s">
        <v>4006</v>
      </c>
      <c r="D1152" s="380" t="s">
        <v>4264</v>
      </c>
      <c r="E1152" s="381">
        <v>2020</v>
      </c>
      <c r="F1152" s="78">
        <v>44515</v>
      </c>
      <c r="G1152" s="264">
        <v>12</v>
      </c>
      <c r="H1152" s="382">
        <v>30000</v>
      </c>
      <c r="I1152" s="78">
        <v>43970</v>
      </c>
      <c r="J1152" s="383">
        <f>SUMIFS(tabConsumoAta[CONSUMIDO],tabConsumoAta[CÓDIGO],tabSaldoAta[[#This Row],[CÓDIGO]],tabConsumoAta[ATA],tabSaldoAta[[#This Row],[CHAVE]])</f>
        <v>5000</v>
      </c>
      <c r="K1152" s="383">
        <f>SUMIFS(tabAtaCessão[QUANTIDADE],tabAtaCessão[CÓDIGO],tabSaldoAta[[#This Row],[CÓDIGO]],tabAtaCessão[ATA],tabSaldoAta[[#This Row],[CHAVE]])</f>
        <v>0</v>
      </c>
      <c r="L1152" s="384">
        <f>tabSaldoAta[[#This Row],[ESTIMATIVA]] - tabSaldoAta[[#This Row],[CONSUMO]] - tabSaldoAta[[#This Row],[CESSÃO]]</f>
        <v>25000</v>
      </c>
      <c r="M1152" s="385" t="s">
        <v>2063</v>
      </c>
      <c r="N1152" s="386">
        <v>44398.436249999999</v>
      </c>
      <c r="O1152" s="34" t="str">
        <f t="shared" si="8"/>
        <v>*</v>
      </c>
    </row>
    <row r="1153" spans="1:15" ht="72" hidden="1" x14ac:dyDescent="0.3">
      <c r="A1153" s="77">
        <v>135088</v>
      </c>
      <c r="B1153" s="83" t="str">
        <f>VLOOKUP(tabSaldoAta[[#This Row],[CÓDIGO]],tabEstimativa[#Data],2,FALSE)</f>
        <v>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v>
      </c>
      <c r="C1153" s="82" t="s">
        <v>4006</v>
      </c>
      <c r="D1153" s="380" t="s">
        <v>4264</v>
      </c>
      <c r="E1153" s="381">
        <v>2020</v>
      </c>
      <c r="F1153" s="78">
        <v>44515</v>
      </c>
      <c r="G1153" s="264">
        <v>12</v>
      </c>
      <c r="H1153" s="382">
        <v>500</v>
      </c>
      <c r="I1153" s="78">
        <v>43970</v>
      </c>
      <c r="J1153" s="383">
        <f>SUMIFS(tabConsumoAta[CONSUMIDO],tabConsumoAta[CÓDIGO],tabSaldoAta[[#This Row],[CÓDIGO]],tabConsumoAta[ATA],tabSaldoAta[[#This Row],[CHAVE]])</f>
        <v>250</v>
      </c>
      <c r="K1153" s="383">
        <f>SUMIFS(tabAtaCessão[QUANTIDADE],tabAtaCessão[CÓDIGO],tabSaldoAta[[#This Row],[CÓDIGO]],tabAtaCessão[ATA],tabSaldoAta[[#This Row],[CHAVE]])</f>
        <v>0</v>
      </c>
      <c r="L1153" s="384">
        <f>tabSaldoAta[[#This Row],[ESTIMATIVA]] - tabSaldoAta[[#This Row],[CONSUMO]] - tabSaldoAta[[#This Row],[CESSÃO]]</f>
        <v>250</v>
      </c>
      <c r="M1153" s="385" t="s">
        <v>2063</v>
      </c>
      <c r="N1153" s="386">
        <v>44398.436249999999</v>
      </c>
      <c r="O1153" s="34" t="str">
        <f t="shared" si="8"/>
        <v>*</v>
      </c>
    </row>
    <row r="1154" spans="1:15" ht="57.6" hidden="1" x14ac:dyDescent="0.3">
      <c r="A1154" s="77">
        <v>96516</v>
      </c>
      <c r="B1154" s="83" t="str">
        <f>VLOOKUP(tabSaldoAta[[#This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1154" s="82" t="s">
        <v>4011</v>
      </c>
      <c r="D1154" s="380" t="s">
        <v>4265</v>
      </c>
      <c r="E1154" s="381">
        <v>2020</v>
      </c>
      <c r="F1154" s="78">
        <v>44522</v>
      </c>
      <c r="G1154" s="264">
        <v>12</v>
      </c>
      <c r="H1154" s="72">
        <v>2100</v>
      </c>
      <c r="I1154" s="78">
        <v>43970</v>
      </c>
      <c r="J1154" s="383">
        <f>SUMIFS(tabConsumoAta[CONSUMIDO],tabConsumoAta[CÓDIGO],tabSaldoAta[[#This Row],[CÓDIGO]],tabConsumoAta[ATA],tabSaldoAta[[#This Row],[CHAVE]])</f>
        <v>0</v>
      </c>
      <c r="K1154" s="383">
        <f>SUMIFS(tabAtaCessão[QUANTIDADE],tabAtaCessão[CÓDIGO],tabSaldoAta[[#This Row],[CÓDIGO]],tabAtaCessão[ATA],tabSaldoAta[[#This Row],[CHAVE]])</f>
        <v>0</v>
      </c>
      <c r="L1154" s="384">
        <f>tabSaldoAta[[#This Row],[ESTIMATIVA]] - tabSaldoAta[[#This Row],[CONSUMO]] - tabSaldoAta[[#This Row],[CESSÃO]]</f>
        <v>2100</v>
      </c>
      <c r="M1154" s="385" t="s">
        <v>2063</v>
      </c>
      <c r="N1154" s="386">
        <v>44398.436249999999</v>
      </c>
      <c r="O1154" s="34" t="str">
        <f t="shared" si="8"/>
        <v>*</v>
      </c>
    </row>
    <row r="1155" spans="1:15" ht="100.8" hidden="1" x14ac:dyDescent="0.3">
      <c r="A1155" s="77">
        <v>98080</v>
      </c>
      <c r="B1155" s="83" t="str">
        <f>VLOOKUP(tabSaldoAta[[#This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1155" s="82" t="s">
        <v>4011</v>
      </c>
      <c r="D1155" s="380" t="s">
        <v>4265</v>
      </c>
      <c r="E1155" s="381">
        <v>2020</v>
      </c>
      <c r="F1155" s="78">
        <v>44522</v>
      </c>
      <c r="G1155" s="264">
        <v>12</v>
      </c>
      <c r="H1155" s="72">
        <v>1600</v>
      </c>
      <c r="I1155" s="78">
        <v>43970</v>
      </c>
      <c r="J1155" s="383">
        <f>SUMIFS(tabConsumoAta[CONSUMIDO],tabConsumoAta[CÓDIGO],tabSaldoAta[[#This Row],[CÓDIGO]],tabConsumoAta[ATA],tabSaldoAta[[#This Row],[CHAVE]])</f>
        <v>0</v>
      </c>
      <c r="K1155" s="383">
        <f>SUMIFS(tabAtaCessão[QUANTIDADE],tabAtaCessão[CÓDIGO],tabSaldoAta[[#This Row],[CÓDIGO]],tabAtaCessão[ATA],tabSaldoAta[[#This Row],[CHAVE]])</f>
        <v>0</v>
      </c>
      <c r="L1155" s="384">
        <f>tabSaldoAta[[#This Row],[ESTIMATIVA]] - tabSaldoAta[[#This Row],[CONSUMO]] - tabSaldoAta[[#This Row],[CESSÃO]]</f>
        <v>1600</v>
      </c>
      <c r="M1155" s="385" t="s">
        <v>2063</v>
      </c>
      <c r="N1155" s="386">
        <v>44398.436249999999</v>
      </c>
      <c r="O1155" s="34" t="str">
        <f t="shared" si="8"/>
        <v>*</v>
      </c>
    </row>
    <row r="1156" spans="1:15" ht="28.8" hidden="1" x14ac:dyDescent="0.3">
      <c r="A1156" s="77">
        <v>130572</v>
      </c>
      <c r="B1156" s="83" t="str">
        <f>VLOOKUP(tabSaldoAta[[#This Row],[CÓDIGO]],tabEstimativa[#Data],2,FALSE)</f>
        <v>LUVA DE SEGURANCA CONFECCIONADA EM LATEX NITRILICO, SEM FORRO, ACABAMENTO CLORINADO PALMA ANTIDERRAPANTE EM ALTO RELEVO, COMPRIMENTO MINIMO DE 330 MM - TAM. G</v>
      </c>
      <c r="C1156" s="82" t="s">
        <v>4011</v>
      </c>
      <c r="D1156" s="380" t="s">
        <v>4265</v>
      </c>
      <c r="E1156" s="381">
        <v>2020</v>
      </c>
      <c r="F1156" s="78">
        <v>44522</v>
      </c>
      <c r="G1156" s="264">
        <v>12</v>
      </c>
      <c r="H1156" s="72"/>
      <c r="I1156" s="78">
        <v>43970</v>
      </c>
      <c r="J1156" s="383">
        <f>SUMIFS(tabConsumoAta[CONSUMIDO],tabConsumoAta[CÓDIGO],tabSaldoAta[[#This Row],[CÓDIGO]],tabConsumoAta[ATA],tabSaldoAta[[#This Row],[CHAVE]])</f>
        <v>0</v>
      </c>
      <c r="K1156" s="383">
        <f>SUMIFS(tabAtaCessão[QUANTIDADE],tabAtaCessão[CÓDIGO],tabSaldoAta[[#This Row],[CÓDIGO]],tabAtaCessão[ATA],tabSaldoAta[[#This Row],[CHAVE]])</f>
        <v>0</v>
      </c>
      <c r="L1156" s="384">
        <f>tabSaldoAta[[#This Row],[ESTIMATIVA]] - tabSaldoAta[[#This Row],[CONSUMO]] - tabSaldoAta[[#This Row],[CESSÃO]]</f>
        <v>0</v>
      </c>
      <c r="M1156" s="385" t="s">
        <v>2063</v>
      </c>
      <c r="N1156" s="386">
        <v>44398.436249999999</v>
      </c>
      <c r="O1156" s="34" t="str">
        <f t="shared" si="8"/>
        <v>*</v>
      </c>
    </row>
    <row r="1157" spans="1:15" hidden="1" x14ac:dyDescent="0.3">
      <c r="A1157" s="77">
        <v>12835</v>
      </c>
      <c r="B1157" s="83" t="str">
        <f>VLOOKUP(tabSaldoAta[[#This Row],[CÓDIGO]],tabEstimativa[#Data],2,FALSE)</f>
        <v>ADAPTADOR DE PVC - COLA 3/4.</v>
      </c>
      <c r="C1157" s="82" t="s">
        <v>4013</v>
      </c>
      <c r="D1157" s="380" t="s">
        <v>3441</v>
      </c>
      <c r="E1157" s="381">
        <v>2020</v>
      </c>
      <c r="F1157" s="78">
        <v>44530</v>
      </c>
      <c r="G1157" s="264">
        <v>12</v>
      </c>
      <c r="H1157" s="382">
        <v>600</v>
      </c>
      <c r="I1157" s="78">
        <v>44159</v>
      </c>
      <c r="J1157" s="383">
        <f>SUMIFS(tabConsumoAta[CONSUMIDO],tabConsumoAta[CÓDIGO],tabSaldoAta[[#This Row],[CÓDIGO]],tabConsumoAta[ATA],tabSaldoAta[[#This Row],[CHAVE]])</f>
        <v>200</v>
      </c>
      <c r="K1157" s="383">
        <f>SUMIFS(tabAtaCessão[QUANTIDADE],tabAtaCessão[CÓDIGO],tabSaldoAta[[#This Row],[CÓDIGO]],tabAtaCessão[ATA],tabSaldoAta[[#This Row],[CHAVE]])</f>
        <v>0</v>
      </c>
      <c r="L1157" s="384">
        <f>tabSaldoAta[[#This Row],[ESTIMATIVA]] - tabSaldoAta[[#This Row],[CONSUMO]] - tabSaldoAta[[#This Row],[CESSÃO]]</f>
        <v>400</v>
      </c>
      <c r="M1157" s="385" t="s">
        <v>2063</v>
      </c>
      <c r="N1157" s="386">
        <v>44398.436249999999</v>
      </c>
      <c r="O1157" s="34" t="str">
        <f t="shared" ref="O1157:O1159" si="9">"*"</f>
        <v>*</v>
      </c>
    </row>
    <row r="1158" spans="1:15" hidden="1" x14ac:dyDescent="0.3">
      <c r="A1158" s="77">
        <v>28181</v>
      </c>
      <c r="B1158" s="83" t="str">
        <f>VLOOKUP(tabSaldoAta[[#This Row],[CÓDIGO]],tabEstimativa[#Data],2,FALSE)</f>
        <v>ADAPTADOR DE PVC RIGIDO DE 2" SOLDAVEL</v>
      </c>
      <c r="C1158" s="82" t="s">
        <v>4013</v>
      </c>
      <c r="D1158" s="380" t="s">
        <v>3441</v>
      </c>
      <c r="E1158" s="381">
        <v>2020</v>
      </c>
      <c r="F1158" s="78">
        <v>44530</v>
      </c>
      <c r="G1158" s="264">
        <v>12</v>
      </c>
      <c r="H1158" s="382">
        <v>20</v>
      </c>
      <c r="I1158" s="78">
        <v>43762</v>
      </c>
      <c r="J1158" s="383">
        <f>SUMIFS(tabConsumoAta[CONSUMIDO],tabConsumoAta[CÓDIGO],tabSaldoAta[[#This Row],[CÓDIGO]],tabConsumoAta[ATA],tabSaldoAta[[#This Row],[CHAVE]])</f>
        <v>0</v>
      </c>
      <c r="K1158" s="383">
        <f>SUMIFS(tabAtaCessão[QUANTIDADE],tabAtaCessão[CÓDIGO],tabSaldoAta[[#This Row],[CÓDIGO]],tabAtaCessão[ATA],tabSaldoAta[[#This Row],[CHAVE]])</f>
        <v>0</v>
      </c>
      <c r="L1158" s="384">
        <f>tabSaldoAta[[#This Row],[ESTIMATIVA]] - tabSaldoAta[[#This Row],[CONSUMO]] - tabSaldoAta[[#This Row],[CESSÃO]]</f>
        <v>20</v>
      </c>
      <c r="M1158" s="385" t="s">
        <v>2063</v>
      </c>
      <c r="N1158" s="386">
        <v>44398.436249999999</v>
      </c>
      <c r="O1158" s="34" t="str">
        <f t="shared" si="9"/>
        <v>*</v>
      </c>
    </row>
    <row r="1159" spans="1:15" ht="86.4" hidden="1" x14ac:dyDescent="0.3">
      <c r="A1159" s="77">
        <v>135414</v>
      </c>
      <c r="B1159" s="83" t="str">
        <f>VLOOKUP(tabSaldoAta[[#This Row],[CÓDIGO]],tabEstimativa[#Data],2,FALSE)</f>
        <v>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v>
      </c>
      <c r="C1159" s="82" t="s">
        <v>4013</v>
      </c>
      <c r="D1159" s="380" t="s">
        <v>3441</v>
      </c>
      <c r="E1159" s="381">
        <v>2020</v>
      </c>
      <c r="F1159" s="78">
        <v>44530</v>
      </c>
      <c r="G1159" s="264">
        <v>12</v>
      </c>
      <c r="H1159" s="382">
        <v>250</v>
      </c>
      <c r="I1159" s="78">
        <v>43733</v>
      </c>
      <c r="J1159" s="383">
        <f>SUMIFS(tabConsumoAta[CONSUMIDO],tabConsumoAta[CÓDIGO],tabSaldoAta[[#This Row],[CÓDIGO]],tabConsumoAta[ATA],tabSaldoAta[[#This Row],[CHAVE]])</f>
        <v>0</v>
      </c>
      <c r="K1159" s="383">
        <f>SUMIFS(tabAtaCessão[QUANTIDADE],tabAtaCessão[CÓDIGO],tabSaldoAta[[#This Row],[CÓDIGO]],tabAtaCessão[ATA],tabSaldoAta[[#This Row],[CHAVE]])</f>
        <v>0</v>
      </c>
      <c r="L1159" s="384">
        <f>tabSaldoAta[[#This Row],[ESTIMATIVA]] - tabSaldoAta[[#This Row],[CONSUMO]] - tabSaldoAta[[#This Row],[CESSÃO]]</f>
        <v>250</v>
      </c>
      <c r="M1159" s="385" t="s">
        <v>2063</v>
      </c>
      <c r="N1159" s="386">
        <v>44398.436249999999</v>
      </c>
      <c r="O1159" s="34" t="str">
        <f t="shared" si="9"/>
        <v>*</v>
      </c>
    </row>
    <row r="1160" spans="1:15" ht="28.8" hidden="1" x14ac:dyDescent="0.3">
      <c r="A1160" s="77">
        <v>136553</v>
      </c>
      <c r="B1160" s="83" t="str">
        <f>VLOOKUP(tabSaldoAta[[#This Row],[CÓDIGO]],tabEstimativa[#Data],2,FALSE)</f>
        <v>DOBRADICA DE PRESSAO EM ACO, CURVA, COMPLETA, PARA ARMARIOS - 35 MM, FABRICADA EM ACO ZINCADO, ABERTURA COM ANGULO DE 110°, COM PARAFUSOS E COM MOLA, SEM AMORTECEDOR.</v>
      </c>
      <c r="C1160" s="82" t="s">
        <v>4015</v>
      </c>
      <c r="D1160" s="380" t="s">
        <v>4266</v>
      </c>
      <c r="E1160" s="381">
        <v>2020</v>
      </c>
      <c r="F1160" s="78">
        <v>44530</v>
      </c>
      <c r="G1160" s="264">
        <v>12</v>
      </c>
      <c r="H1160" s="382">
        <v>5000</v>
      </c>
      <c r="I1160" s="78">
        <v>44082</v>
      </c>
      <c r="J1160" s="383">
        <f>SUMIFS(tabConsumoAta[CONSUMIDO],tabConsumoAta[CÓDIGO],tabSaldoAta[[#This Row],[CÓDIGO]],tabConsumoAta[ATA],tabSaldoAta[[#This Row],[CHAVE]])</f>
        <v>3000</v>
      </c>
      <c r="K1160" s="383">
        <f>SUMIFS(tabAtaCessão[QUANTIDADE],tabAtaCessão[CÓDIGO],tabSaldoAta[[#This Row],[CÓDIGO]],tabAtaCessão[ATA],tabSaldoAta[[#This Row],[CHAVE]])</f>
        <v>0</v>
      </c>
      <c r="L1160" s="384">
        <f>tabSaldoAta[[#This Row],[ESTIMATIVA]] - tabSaldoAta[[#This Row],[CONSUMO]] - tabSaldoAta[[#This Row],[CESSÃO]]</f>
        <v>2000</v>
      </c>
      <c r="M1160" s="385" t="s">
        <v>2063</v>
      </c>
      <c r="N1160" s="386">
        <v>44398.436249999999</v>
      </c>
      <c r="O1160" s="34" t="str">
        <f t="shared" ref="O1160:O1163" si="10">"*"</f>
        <v>*</v>
      </c>
    </row>
    <row r="1161" spans="1:15" hidden="1" x14ac:dyDescent="0.3">
      <c r="A1161" s="77">
        <v>136556</v>
      </c>
      <c r="B1161" s="83" t="str">
        <f>VLOOKUP(tabSaldoAta[[#This Row],[CÓDIGO]],tabEstimativa[#Data],2,FALSE)</f>
        <v>DOBRADICA PARA PORTA EM ACO ZINCADO, MEDIDAS 3.1/2" X 2.1/4", ESPESSURA MINIMA DE 1,5 MM</v>
      </c>
      <c r="C1161" s="82" t="s">
        <v>4015</v>
      </c>
      <c r="D1161" s="380" t="s">
        <v>4266</v>
      </c>
      <c r="E1161" s="381">
        <v>2020</v>
      </c>
      <c r="F1161" s="78">
        <v>44530</v>
      </c>
      <c r="G1161" s="264">
        <v>12</v>
      </c>
      <c r="H1161" s="382">
        <v>5000</v>
      </c>
      <c r="I1161" s="78">
        <v>44082</v>
      </c>
      <c r="J1161" s="383">
        <f>SUMIFS(tabConsumoAta[CONSUMIDO],tabConsumoAta[CÓDIGO],tabSaldoAta[[#This Row],[CÓDIGO]],tabConsumoAta[ATA],tabSaldoAta[[#This Row],[CHAVE]])</f>
        <v>0</v>
      </c>
      <c r="K1161" s="383">
        <f>SUMIFS(tabAtaCessão[QUANTIDADE],tabAtaCessão[CÓDIGO],tabSaldoAta[[#This Row],[CÓDIGO]],tabAtaCessão[ATA],tabSaldoAta[[#This Row],[CHAVE]])</f>
        <v>0</v>
      </c>
      <c r="L1161" s="384">
        <f>tabSaldoAta[[#This Row],[ESTIMATIVA]] - tabSaldoAta[[#This Row],[CONSUMO]] - tabSaldoAta[[#This Row],[CESSÃO]]</f>
        <v>5000</v>
      </c>
      <c r="M1161" s="385" t="s">
        <v>2063</v>
      </c>
      <c r="N1161" s="386">
        <v>44398.436249999999</v>
      </c>
      <c r="O1161" s="34" t="str">
        <f t="shared" si="10"/>
        <v>*</v>
      </c>
    </row>
    <row r="1162" spans="1:15" ht="28.8" hidden="1" x14ac:dyDescent="0.3">
      <c r="A1162" s="77">
        <v>122818</v>
      </c>
      <c r="B1162" s="83" t="str">
        <f>VLOOKUP(tabSaldoAta[[#This Row],[CÓDIGO]],tabEstimativa[#Data],2,FALSE)</f>
        <v>PISO DE BORRACHA MODELO I, COR AZUL, ISENTO DE SUBSTANCIAS TOXICAS COM ABSORCAO DE IMPACTOS ANTI DERRAPANTES, NA MEDIDA 335 X255 X20 MM</v>
      </c>
      <c r="C1162" s="82" t="s">
        <v>4015</v>
      </c>
      <c r="D1162" s="380" t="s">
        <v>4266</v>
      </c>
      <c r="E1162" s="381">
        <v>2020</v>
      </c>
      <c r="F1162" s="78">
        <v>44530</v>
      </c>
      <c r="G1162" s="264">
        <v>12</v>
      </c>
      <c r="H1162" s="382">
        <v>5000</v>
      </c>
      <c r="I1162" s="78">
        <v>44082</v>
      </c>
      <c r="J1162" s="383">
        <f>SUMIFS(tabConsumoAta[CONSUMIDO],tabConsumoAta[CÓDIGO],tabSaldoAta[[#This Row],[CÓDIGO]],tabConsumoAta[ATA],tabSaldoAta[[#This Row],[CHAVE]])</f>
        <v>3000</v>
      </c>
      <c r="K1162" s="383">
        <f>SUMIFS(tabAtaCessão[QUANTIDADE],tabAtaCessão[CÓDIGO],tabSaldoAta[[#This Row],[CÓDIGO]],tabAtaCessão[ATA],tabSaldoAta[[#This Row],[CHAVE]])</f>
        <v>0</v>
      </c>
      <c r="L1162" s="384">
        <f>tabSaldoAta[[#This Row],[ESTIMATIVA]] - tabSaldoAta[[#This Row],[CONSUMO]] - tabSaldoAta[[#This Row],[CESSÃO]]</f>
        <v>2000</v>
      </c>
      <c r="M1162" s="385" t="s">
        <v>2063</v>
      </c>
      <c r="N1162" s="386">
        <v>44398.436249999999</v>
      </c>
      <c r="O1162" s="34" t="str">
        <f t="shared" si="10"/>
        <v>*</v>
      </c>
    </row>
    <row r="1163" spans="1:15" hidden="1" x14ac:dyDescent="0.3">
      <c r="A1163" s="77">
        <v>125262</v>
      </c>
      <c r="B1163" s="83" t="str">
        <f>VLOOKUP(tabSaldoAta[[#This Row],[CÓDIGO]],tabEstimativa[#Data],2,FALSE)</f>
        <v>PISO DE BORRACHA MODELO I, COR: AMARELO, NA MEDIDA 335 X 255 X 20 MM.</v>
      </c>
      <c r="C1163" s="82" t="s">
        <v>4015</v>
      </c>
      <c r="D1163" s="380" t="s">
        <v>4266</v>
      </c>
      <c r="E1163" s="381">
        <v>2020</v>
      </c>
      <c r="F1163" s="78">
        <v>44530</v>
      </c>
      <c r="G1163" s="264">
        <v>12</v>
      </c>
      <c r="H1163" s="382">
        <v>1500</v>
      </c>
      <c r="I1163" s="78">
        <v>44082</v>
      </c>
      <c r="J1163" s="383">
        <f>SUMIFS(tabConsumoAta[CONSUMIDO],tabConsumoAta[CÓDIGO],tabSaldoAta[[#This Row],[CÓDIGO]],tabConsumoAta[ATA],tabSaldoAta[[#This Row],[CHAVE]])</f>
        <v>2500</v>
      </c>
      <c r="K1163" s="383">
        <f>SUMIFS(tabAtaCessão[QUANTIDADE],tabAtaCessão[CÓDIGO],tabSaldoAta[[#This Row],[CÓDIGO]],tabAtaCessão[ATA],tabSaldoAta[[#This Row],[CHAVE]])</f>
        <v>0</v>
      </c>
      <c r="L1163" s="384">
        <f>tabSaldoAta[[#This Row],[ESTIMATIVA]] - tabSaldoAta[[#This Row],[CONSUMO]] - tabSaldoAta[[#This Row],[CESSÃO]]</f>
        <v>-1000</v>
      </c>
      <c r="M1163" s="385" t="s">
        <v>2063</v>
      </c>
      <c r="N1163" s="386">
        <v>44398.436249999999</v>
      </c>
      <c r="O1163" s="34" t="str">
        <f t="shared" si="10"/>
        <v>*</v>
      </c>
    </row>
    <row r="1164" spans="1:15" hidden="1" x14ac:dyDescent="0.3">
      <c r="A1164" s="77">
        <v>12877</v>
      </c>
      <c r="B1164" s="83" t="str">
        <f>VLOOKUP(tabSaldoAta[[#This Row],[CÓDIGO]],tabEstimativa[#Data],2,FALSE)</f>
        <v>TINTA LATEX PVA BRANCO, LATA COM 18 LITROS</v>
      </c>
      <c r="C1164" s="82" t="s">
        <v>3917</v>
      </c>
      <c r="D1164" s="380" t="s">
        <v>4267</v>
      </c>
      <c r="E1164" s="381">
        <v>2020</v>
      </c>
      <c r="F1164" s="78">
        <v>44545</v>
      </c>
      <c r="G1164" s="264">
        <v>12</v>
      </c>
      <c r="H1164" s="382">
        <v>200</v>
      </c>
      <c r="I1164" s="78">
        <v>43963</v>
      </c>
      <c r="J1164" s="383">
        <f>SUMIFS(tabConsumoAta[CONSUMIDO],tabConsumoAta[CÓDIGO],tabSaldoAta[[#This Row],[CÓDIGO]],tabConsumoAta[ATA],tabSaldoAta[[#This Row],[CHAVE]])</f>
        <v>450</v>
      </c>
      <c r="K1164" s="383">
        <f>SUMIFS(tabAtaCessão[QUANTIDADE],tabAtaCessão[CÓDIGO],tabSaldoAta[[#This Row],[CÓDIGO]],tabAtaCessão[ATA],tabSaldoAta[[#This Row],[CHAVE]])</f>
        <v>0</v>
      </c>
      <c r="L1164" s="384">
        <f>tabSaldoAta[[#This Row],[ESTIMATIVA]] - tabSaldoAta[[#This Row],[CONSUMO]] - tabSaldoAta[[#This Row],[CESSÃO]]</f>
        <v>-250</v>
      </c>
      <c r="M1164" s="385" t="s">
        <v>2063</v>
      </c>
      <c r="N1164" s="386">
        <v>44398.436249999999</v>
      </c>
      <c r="O1164" s="34" t="str">
        <f>"*"</f>
        <v>*</v>
      </c>
    </row>
    <row r="1165" spans="1:15" hidden="1" x14ac:dyDescent="0.3">
      <c r="A1165" s="77">
        <v>10867</v>
      </c>
      <c r="B1165" s="83" t="str">
        <f>VLOOKUP(tabSaldoAta[[#This Row],[CÓDIGO]],tabEstimativa[#Data],2,FALSE)</f>
        <v>AÇÚCAR REFINADO AMORFO, MICROCRISTALINO, PACOTE COM 1 KG</v>
      </c>
      <c r="C1165" s="82" t="s">
        <v>4027</v>
      </c>
      <c r="D1165" s="80" t="s">
        <v>2000</v>
      </c>
      <c r="E1165" s="81">
        <v>2021</v>
      </c>
      <c r="F1165" s="78">
        <v>44580</v>
      </c>
      <c r="G1165" s="264">
        <v>12</v>
      </c>
      <c r="H1165" s="99">
        <v>35000</v>
      </c>
      <c r="I1165" s="78">
        <v>44146</v>
      </c>
      <c r="J1165" s="181">
        <f>SUMIFS(tabConsumoAta[CONSUMIDO],tabConsumoAta[CÓDIGO],tabSaldoAta[[#This Row],[CÓDIGO]],tabConsumoAta[ATA],tabSaldoAta[[#This Row],[CHAVE]])</f>
        <v>20000</v>
      </c>
      <c r="K1165" s="181">
        <f>SUMIFS(tabAtaCessão[QUANTIDADE],tabAtaCessão[CÓDIGO],tabSaldoAta[[#This Row],[CÓDIGO]],tabAtaCessão[ATA],tabSaldoAta[[#This Row],[CHAVE]])</f>
        <v>0</v>
      </c>
      <c r="L1165" s="162">
        <f>tabSaldoAta[[#This Row],[ESTIMATIVA]] - tabSaldoAta[[#This Row],[CONSUMO]] - tabSaldoAta[[#This Row],[CESSÃO]]</f>
        <v>15000</v>
      </c>
      <c r="M1165" s="92" t="s">
        <v>2063</v>
      </c>
      <c r="N1165" s="93">
        <v>44398.436249999999</v>
      </c>
      <c r="O1165" s="34" t="str">
        <f>"*"</f>
        <v>*</v>
      </c>
    </row>
    <row r="1166" spans="1:15" hidden="1" x14ac:dyDescent="0.3">
      <c r="A1166" s="77">
        <v>93139</v>
      </c>
      <c r="B1166" s="83" t="str">
        <f>VLOOKUP(tabSaldoAta[[#This Row],[CÓDIGO]],tabEstimativa[#Data],2,FALSE)</f>
        <v xml:space="preserve">FITA PLASTICA P/ ISOLAMENTO DE TRAFEGO PRETA/AMARELA - ROLO COM 100 M </v>
      </c>
      <c r="C1166" s="82" t="s">
        <v>3942</v>
      </c>
      <c r="D1166" s="80" t="s">
        <v>4268</v>
      </c>
      <c r="E1166" s="81">
        <v>2021</v>
      </c>
      <c r="F1166" s="78">
        <v>44595</v>
      </c>
      <c r="G1166" s="264">
        <v>12</v>
      </c>
      <c r="H1166" s="99">
        <v>100</v>
      </c>
      <c r="I1166" s="78">
        <v>43850</v>
      </c>
      <c r="J1166" s="181">
        <f>SUMIFS(tabConsumoAta[CONSUMIDO],tabConsumoAta[CÓDIGO],tabSaldoAta[[#This Row],[CÓDIGO]],tabConsumoAta[ATA],tabSaldoAta[[#This Row],[CHAVE]])</f>
        <v>180</v>
      </c>
      <c r="K1166" s="181">
        <f>SUMIFS(tabAtaCessão[QUANTIDADE],tabAtaCessão[CÓDIGO],tabSaldoAta[[#This Row],[CÓDIGO]],tabAtaCessão[ATA],tabSaldoAta[[#This Row],[CHAVE]])</f>
        <v>0</v>
      </c>
      <c r="L1166" s="162">
        <f>tabSaldoAta[[#This Row],[ESTIMATIVA]] - tabSaldoAta[[#This Row],[CONSUMO]] - tabSaldoAta[[#This Row],[CESSÃO]]</f>
        <v>-80</v>
      </c>
      <c r="M1166" s="92" t="s">
        <v>2063</v>
      </c>
      <c r="N1166" s="93">
        <v>44398.436249999999</v>
      </c>
      <c r="O1166" s="34" t="str">
        <f t="shared" ref="O1166:O1167" si="11">"*"</f>
        <v>*</v>
      </c>
    </row>
    <row r="1167" spans="1:15" hidden="1" x14ac:dyDescent="0.3">
      <c r="A1167" s="77">
        <v>109848</v>
      </c>
      <c r="B1167" s="83" t="str">
        <f>VLOOKUP(tabSaldoAta[[#This Row],[CÓDIGO]],tabEstimativa[#Data],2,FALSE)</f>
        <v>TEXTURA ACRILICA GRAFIATO HIDROREPELENTE NA COR BRANCA - BARRICA COM 25 KG.</v>
      </c>
      <c r="C1167" s="82" t="s">
        <v>3942</v>
      </c>
      <c r="D1167" s="80" t="s">
        <v>4268</v>
      </c>
      <c r="E1167" s="81">
        <v>2021</v>
      </c>
      <c r="F1167" s="78">
        <v>44595</v>
      </c>
      <c r="G1167" s="264">
        <v>12</v>
      </c>
      <c r="H1167" s="99">
        <v>120</v>
      </c>
      <c r="I1167" s="78">
        <v>43850</v>
      </c>
      <c r="J1167" s="181">
        <f>SUMIFS(tabConsumoAta[CONSUMIDO],tabConsumoAta[CÓDIGO],tabSaldoAta[[#This Row],[CÓDIGO]],tabConsumoAta[ATA],tabSaldoAta[[#This Row],[CHAVE]])</f>
        <v>120</v>
      </c>
      <c r="K1167" s="181">
        <f>SUMIFS(tabAtaCessão[QUANTIDADE],tabAtaCessão[CÓDIGO],tabSaldoAta[[#This Row],[CÓDIGO]],tabAtaCessão[ATA],tabSaldoAta[[#This Row],[CHAVE]])</f>
        <v>0</v>
      </c>
      <c r="L1167" s="162">
        <f>tabSaldoAta[[#This Row],[ESTIMATIVA]] - tabSaldoAta[[#This Row],[CONSUMO]] - tabSaldoAta[[#This Row],[CESSÃO]]</f>
        <v>0</v>
      </c>
      <c r="M1167" s="92" t="s">
        <v>2063</v>
      </c>
      <c r="N1167" s="93">
        <v>44398.436249999999</v>
      </c>
      <c r="O1167" s="34" t="str">
        <f t="shared" si="11"/>
        <v>*</v>
      </c>
    </row>
    <row r="1168" spans="1:15" hidden="1" x14ac:dyDescent="0.3">
      <c r="A1168" s="77">
        <v>10302</v>
      </c>
      <c r="B1168" s="83" t="str">
        <f>VLOOKUP(tabSaldoAta[[#This Row],[CÓDIGO]],tabEstimativa[#Data],2,FALSE)</f>
        <v>PAPEL P/ REPROGRAFIA 210 X 297 MM - AMARELO GR 75GR</v>
      </c>
      <c r="C1168" s="82" t="s">
        <v>4149</v>
      </c>
      <c r="D1168" s="80">
        <v>143</v>
      </c>
      <c r="E1168" s="81">
        <v>2021</v>
      </c>
      <c r="F1168" s="78">
        <v>44701</v>
      </c>
      <c r="G1168" s="264">
        <v>12</v>
      </c>
      <c r="H1168" s="99">
        <v>3000</v>
      </c>
      <c r="I1168" s="78">
        <v>43818</v>
      </c>
      <c r="J1168" s="181">
        <f>SUMIFS(tabConsumoAta[CONSUMIDO],tabConsumoAta[CÓDIGO],tabSaldoAta[[#This Row],[CÓDIGO]],tabConsumoAta[ATA],tabSaldoAta[[#This Row],[CHAVE]])</f>
        <v>0</v>
      </c>
      <c r="K1168" s="181">
        <f>SUMIFS(tabAtaCessão[QUANTIDADE],tabAtaCessão[CÓDIGO],tabSaldoAta[[#This Row],[CÓDIGO]],tabAtaCessão[ATA],tabSaldoAta[[#This Row],[CHAVE]])</f>
        <v>0</v>
      </c>
      <c r="L1168" s="162">
        <f>tabSaldoAta[[#This Row],[ESTIMATIVA]] - tabSaldoAta[[#This Row],[CONSUMO]] - tabSaldoAta[[#This Row],[CESSÃO]]</f>
        <v>3000</v>
      </c>
      <c r="M1168" s="92" t="s">
        <v>2063</v>
      </c>
      <c r="N1168" s="93">
        <v>44405.645150462966</v>
      </c>
      <c r="O1168" s="34" t="str">
        <f t="shared" ref="O1168:O1169" si="12">"*"</f>
        <v>*</v>
      </c>
    </row>
    <row r="1169" spans="1:15" hidden="1" x14ac:dyDescent="0.3">
      <c r="A1169" s="77">
        <v>10359</v>
      </c>
      <c r="B1169" s="83" t="str">
        <f>VLOOKUP(tabSaldoAta[[#This Row],[CÓDIGO]],tabEstimativa[#Data],2,FALSE)</f>
        <v xml:space="preserve">LEITE EM PO INTEGRAL INSTANTANEO ENRIQUECIDO </v>
      </c>
      <c r="C1169" s="82" t="s">
        <v>4078</v>
      </c>
      <c r="D1169" s="80">
        <v>81</v>
      </c>
      <c r="E1169" s="81">
        <v>2021</v>
      </c>
      <c r="F1169" s="78">
        <v>44637</v>
      </c>
      <c r="G1169" s="264">
        <v>12</v>
      </c>
      <c r="H1169" s="99">
        <v>3000</v>
      </c>
      <c r="I1169" s="78">
        <v>44159</v>
      </c>
      <c r="J1169" s="181">
        <f>SUMIFS(tabConsumoAta[CONSUMIDO],tabConsumoAta[CÓDIGO],tabSaldoAta[[#This Row],[CÓDIGO]],tabConsumoAta[ATA],tabSaldoAta[[#This Row],[CHAVE]])</f>
        <v>3000</v>
      </c>
      <c r="K1169" s="181">
        <f>SUMIFS(tabAtaCessão[QUANTIDADE],tabAtaCessão[CÓDIGO],tabSaldoAta[[#This Row],[CÓDIGO]],tabAtaCessão[ATA],tabSaldoAta[[#This Row],[CHAVE]])</f>
        <v>0</v>
      </c>
      <c r="L1169" s="162">
        <f>tabSaldoAta[[#This Row],[ESTIMATIVA]] - tabSaldoAta[[#This Row],[CONSUMO]] - tabSaldoAta[[#This Row],[CESSÃO]]</f>
        <v>0</v>
      </c>
      <c r="M1169" s="92" t="s">
        <v>2063</v>
      </c>
      <c r="N1169" s="93">
        <v>44405.645150462966</v>
      </c>
      <c r="O1169" s="34" t="str">
        <f t="shared" si="12"/>
        <v>*</v>
      </c>
    </row>
    <row r="1170" spans="1:15" hidden="1" x14ac:dyDescent="0.3">
      <c r="A1170" s="77">
        <v>10412</v>
      </c>
      <c r="B1170" s="83" t="str">
        <f>VLOOKUP(tabSaldoAta[[#This Row],[CÓDIGO]],tabEstimativa[#Data],2,FALSE)</f>
        <v>MARGARINA VEGETAL COM SAL – LIPIDEOS TOTAIS: MÍNIMO 75% E MÁXIMO 85%.</v>
      </c>
      <c r="C1170" s="82" t="s">
        <v>4139</v>
      </c>
      <c r="D1170" s="80">
        <v>137</v>
      </c>
      <c r="E1170" s="81">
        <v>2021</v>
      </c>
      <c r="F1170" s="78">
        <v>44693</v>
      </c>
      <c r="G1170" s="264">
        <v>12</v>
      </c>
      <c r="H1170" s="99">
        <v>1500</v>
      </c>
      <c r="I1170" s="78">
        <v>43742</v>
      </c>
      <c r="J1170" s="181">
        <f>SUMIFS(tabConsumoAta[CONSUMIDO],tabConsumoAta[CÓDIGO],tabSaldoAta[[#This Row],[CÓDIGO]],tabConsumoAta[ATA],tabSaldoAta[[#This Row],[CHAVE]])</f>
        <v>1100</v>
      </c>
      <c r="K1170" s="181">
        <f>SUMIFS(tabAtaCessão[QUANTIDADE],tabAtaCessão[CÓDIGO],tabSaldoAta[[#This Row],[CÓDIGO]],tabAtaCessão[ATA],tabSaldoAta[[#This Row],[CHAVE]])</f>
        <v>0</v>
      </c>
      <c r="L1170" s="162">
        <f>tabSaldoAta[[#This Row],[ESTIMATIVA]] - tabSaldoAta[[#This Row],[CONSUMO]] - tabSaldoAta[[#This Row],[CESSÃO]]</f>
        <v>400</v>
      </c>
      <c r="M1170" s="92" t="s">
        <v>2063</v>
      </c>
      <c r="N1170" s="93">
        <v>44405.645150462966</v>
      </c>
      <c r="O1170" s="34" t="str">
        <f>"*"</f>
        <v>*</v>
      </c>
    </row>
    <row r="1171" spans="1:15" hidden="1" x14ac:dyDescent="0.3">
      <c r="A1171" s="77">
        <v>10719</v>
      </c>
      <c r="B1171" s="83" t="str">
        <f>VLOOKUP(tabSaldoAta[[#This Row],[CÓDIGO]],tabEstimativa[#Data],2,FALSE)</f>
        <v>CAFÉ TORRADO E MOÍDO, PACOTE COM 500 GRAMAS - EMBALAGEM TIJOLINHO</v>
      </c>
      <c r="C1171" s="82" t="s">
        <v>4122</v>
      </c>
      <c r="D1171" s="80">
        <v>85</v>
      </c>
      <c r="E1171" s="81">
        <v>2021</v>
      </c>
      <c r="F1171" s="78">
        <v>44643</v>
      </c>
      <c r="G1171" s="264">
        <v>12</v>
      </c>
      <c r="H1171" s="99">
        <v>60000</v>
      </c>
      <c r="I1171" s="78">
        <v>44169</v>
      </c>
      <c r="J1171" s="181">
        <f>SUMIFS(tabConsumoAta[CONSUMIDO],tabConsumoAta[CÓDIGO],tabSaldoAta[[#This Row],[CÓDIGO]],tabConsumoAta[ATA],tabSaldoAta[[#This Row],[CHAVE]])</f>
        <v>23000</v>
      </c>
      <c r="K1171" s="181">
        <f>SUMIFS(tabAtaCessão[QUANTIDADE],tabAtaCessão[CÓDIGO],tabSaldoAta[[#This Row],[CÓDIGO]],tabAtaCessão[ATA],tabSaldoAta[[#This Row],[CHAVE]])</f>
        <v>0</v>
      </c>
      <c r="L1171" s="162">
        <f>tabSaldoAta[[#This Row],[ESTIMATIVA]] - tabSaldoAta[[#This Row],[CONSUMO]] - tabSaldoAta[[#This Row],[CESSÃO]]</f>
        <v>37000</v>
      </c>
      <c r="M1171" s="92" t="s">
        <v>2063</v>
      </c>
      <c r="N1171" s="93">
        <v>44405.645150462966</v>
      </c>
      <c r="O1171" s="34" t="str">
        <f t="shared" ref="O1171:O1172" si="13">"*"</f>
        <v>*</v>
      </c>
    </row>
    <row r="1172" spans="1:15" hidden="1" x14ac:dyDescent="0.3">
      <c r="A1172" s="77">
        <v>10867</v>
      </c>
      <c r="B1172" s="83" t="str">
        <f>VLOOKUP(tabSaldoAta[[#This Row],[CÓDIGO]],tabEstimativa[#Data],2,FALSE)</f>
        <v>AÇÚCAR REFINADO AMORFO, MICROCRISTALINO, PACOTE COM 1 KG</v>
      </c>
      <c r="C1172" s="82" t="s">
        <v>4027</v>
      </c>
      <c r="D1172" s="80">
        <v>16</v>
      </c>
      <c r="E1172" s="81">
        <v>2021</v>
      </c>
      <c r="F1172" s="78">
        <v>44580</v>
      </c>
      <c r="G1172" s="264">
        <v>12</v>
      </c>
      <c r="H1172" s="99">
        <v>35000</v>
      </c>
      <c r="I1172" s="78">
        <v>44146</v>
      </c>
      <c r="J1172" s="181">
        <f>SUMIFS(tabConsumoAta[CONSUMIDO],tabConsumoAta[CÓDIGO],tabSaldoAta[[#This Row],[CÓDIGO]],tabConsumoAta[ATA],tabSaldoAta[[#This Row],[CHAVE]])</f>
        <v>20000</v>
      </c>
      <c r="K1172" s="181">
        <f>SUMIFS(tabAtaCessão[QUANTIDADE],tabAtaCessão[CÓDIGO],tabSaldoAta[[#This Row],[CÓDIGO]],tabAtaCessão[ATA],tabSaldoAta[[#This Row],[CHAVE]])</f>
        <v>0</v>
      </c>
      <c r="L1172" s="162">
        <f>tabSaldoAta[[#This Row],[ESTIMATIVA]] - tabSaldoAta[[#This Row],[CONSUMO]] - tabSaldoAta[[#This Row],[CESSÃO]]</f>
        <v>15000</v>
      </c>
      <c r="M1172" s="92" t="s">
        <v>2063</v>
      </c>
      <c r="N1172" s="93">
        <v>44405.645150462966</v>
      </c>
      <c r="O1172" s="34" t="str">
        <f t="shared" si="13"/>
        <v>*</v>
      </c>
    </row>
    <row r="1173" spans="1:15" hidden="1" x14ac:dyDescent="0.3">
      <c r="A1173" s="77">
        <v>11448</v>
      </c>
      <c r="B1173" s="83" t="str">
        <f>VLOOKUP(tabSaldoAta[[#This Row],[CÓDIGO]],tabEstimativa[#Data],2,FALSE)</f>
        <v>CORRETIVO LÍQUIDO A BASE DE ÁGUA - FRASCO COM 18 ML.</v>
      </c>
      <c r="C1173" s="82" t="s">
        <v>4149</v>
      </c>
      <c r="D1173" s="80">
        <v>143</v>
      </c>
      <c r="E1173" s="81">
        <v>2021</v>
      </c>
      <c r="F1173" s="78">
        <v>44701</v>
      </c>
      <c r="G1173" s="264">
        <v>12</v>
      </c>
      <c r="H1173" s="99">
        <v>1500</v>
      </c>
      <c r="I1173" s="78">
        <v>43818</v>
      </c>
      <c r="J1173" s="181">
        <f>SUMIFS(tabConsumoAta[CONSUMIDO],tabConsumoAta[CÓDIGO],tabSaldoAta[[#This Row],[CÓDIGO]],tabConsumoAta[ATA],tabSaldoAta[[#This Row],[CHAVE]])</f>
        <v>250</v>
      </c>
      <c r="K1173" s="181">
        <f>SUMIFS(tabAtaCessão[QUANTIDADE],tabAtaCessão[CÓDIGO],tabSaldoAta[[#This Row],[CÓDIGO]],tabAtaCessão[ATA],tabSaldoAta[[#This Row],[CHAVE]])</f>
        <v>0</v>
      </c>
      <c r="L1173" s="162">
        <f>tabSaldoAta[[#This Row],[ESTIMATIVA]] - tabSaldoAta[[#This Row],[CONSUMO]] - tabSaldoAta[[#This Row],[CESSÃO]]</f>
        <v>1250</v>
      </c>
      <c r="M1173" s="92" t="s">
        <v>2063</v>
      </c>
      <c r="N1173" s="93">
        <v>44405.645150462966</v>
      </c>
      <c r="O1173" s="34" t="str">
        <f>"*"</f>
        <v>*</v>
      </c>
    </row>
    <row r="1174" spans="1:15" hidden="1" x14ac:dyDescent="0.3">
      <c r="A1174" s="77">
        <v>12623</v>
      </c>
      <c r="B1174" s="83" t="str">
        <f>VLOOKUP(tabSaldoAta[[#This Row],[CÓDIGO]],tabEstimativa[#Data],2,FALSE)</f>
        <v>CARTOLINA - BRANCA - 50 X 66 CM – 180 G/M2   (VARIAÇÃO +/- 05 CM)</v>
      </c>
      <c r="C1174" s="82" t="s">
        <v>4149</v>
      </c>
      <c r="D1174" s="80">
        <v>143</v>
      </c>
      <c r="E1174" s="81">
        <v>2021</v>
      </c>
      <c r="F1174" s="78">
        <v>44701</v>
      </c>
      <c r="G1174" s="264">
        <v>12</v>
      </c>
      <c r="H1174" s="99">
        <v>40000</v>
      </c>
      <c r="I1174" s="78">
        <v>43818</v>
      </c>
      <c r="J1174" s="181">
        <f>SUMIFS(tabConsumoAta[CONSUMIDO],tabConsumoAta[CÓDIGO],tabSaldoAta[[#This Row],[CÓDIGO]],tabConsumoAta[ATA],tabSaldoAta[[#This Row],[CHAVE]])</f>
        <v>44000</v>
      </c>
      <c r="K1174" s="181">
        <f>SUMIFS(tabAtaCessão[QUANTIDADE],tabAtaCessão[CÓDIGO],tabSaldoAta[[#This Row],[CÓDIGO]],tabAtaCessão[ATA],tabSaldoAta[[#This Row],[CHAVE]])</f>
        <v>0</v>
      </c>
      <c r="L1174" s="162">
        <f>tabSaldoAta[[#This Row],[ESTIMATIVA]] - tabSaldoAta[[#This Row],[CONSUMO]] - tabSaldoAta[[#This Row],[CESSÃO]]</f>
        <v>-4000</v>
      </c>
      <c r="M1174" s="92" t="s">
        <v>2063</v>
      </c>
      <c r="N1174" s="93">
        <v>44405.645150462966</v>
      </c>
      <c r="O1174" s="34" t="str">
        <f t="shared" ref="O1174:O1175" si="14">"*"</f>
        <v>*</v>
      </c>
    </row>
    <row r="1175" spans="1:15" hidden="1" x14ac:dyDescent="0.3">
      <c r="A1175" s="77">
        <v>12635</v>
      </c>
      <c r="B1175" s="83" t="str">
        <f>VLOOKUP(tabSaldoAta[[#This Row],[CÓDIGO]],tabEstimativa[#Data],2,FALSE)</f>
        <v xml:space="preserve">CARTOLINA - AMARELA - 50 X 66 CM - 180 G/M2     (VARIAÇÃO +/- 05 CM)  </v>
      </c>
      <c r="C1175" s="82" t="s">
        <v>4149</v>
      </c>
      <c r="D1175" s="80">
        <v>143</v>
      </c>
      <c r="E1175" s="81">
        <v>2021</v>
      </c>
      <c r="F1175" s="78">
        <v>44701</v>
      </c>
      <c r="G1175" s="264">
        <v>12</v>
      </c>
      <c r="H1175" s="99">
        <v>25000</v>
      </c>
      <c r="I1175" s="78">
        <v>43818</v>
      </c>
      <c r="J1175" s="181">
        <f>SUMIFS(tabConsumoAta[CONSUMIDO],tabConsumoAta[CÓDIGO],tabSaldoAta[[#This Row],[CÓDIGO]],tabConsumoAta[ATA],tabSaldoAta[[#This Row],[CHAVE]])</f>
        <v>10000</v>
      </c>
      <c r="K1175" s="181">
        <f>SUMIFS(tabAtaCessão[QUANTIDADE],tabAtaCessão[CÓDIGO],tabSaldoAta[[#This Row],[CÓDIGO]],tabAtaCessão[ATA],tabSaldoAta[[#This Row],[CHAVE]])</f>
        <v>0</v>
      </c>
      <c r="L1175" s="162">
        <f>tabSaldoAta[[#This Row],[ESTIMATIVA]] - tabSaldoAta[[#This Row],[CONSUMO]] - tabSaldoAta[[#This Row],[CESSÃO]]</f>
        <v>15000</v>
      </c>
      <c r="M1175" s="92" t="s">
        <v>2063</v>
      </c>
      <c r="N1175" s="93">
        <v>44405.645150462966</v>
      </c>
      <c r="O1175" s="34" t="str">
        <f t="shared" si="14"/>
        <v>*</v>
      </c>
    </row>
    <row r="1176" spans="1:15" ht="28.8" hidden="1" x14ac:dyDescent="0.3">
      <c r="A1176" s="77">
        <v>12673</v>
      </c>
      <c r="B1176" s="83" t="str">
        <f>VLOOKUP(tabSaldoAta[[#This Row],[CÓDIGO]],tabEstimativa[#Data],2,FALSE)</f>
        <v>VASSOURA DE PELO DE 40 CM, COM CABO EM MADEIRA, MEDINDO NO MINIMO: 1,15 M DE COMPRIMENTO X 2,5 CM DE DIAMETRO</v>
      </c>
      <c r="C1176" s="82" t="s">
        <v>3962</v>
      </c>
      <c r="D1176" s="80">
        <v>35</v>
      </c>
      <c r="E1176" s="81">
        <v>2021</v>
      </c>
      <c r="F1176" s="78">
        <v>44600</v>
      </c>
      <c r="G1176" s="264">
        <v>12</v>
      </c>
      <c r="H1176" s="99">
        <v>100</v>
      </c>
      <c r="I1176" s="78">
        <v>44256</v>
      </c>
      <c r="J1176" s="181">
        <f>SUMIFS(tabConsumoAta[CONSUMIDO],tabConsumoAta[CÓDIGO],tabSaldoAta[[#This Row],[CÓDIGO]],tabConsumoAta[ATA],tabSaldoAta[[#This Row],[CHAVE]])</f>
        <v>0</v>
      </c>
      <c r="K1176" s="181">
        <f>SUMIFS(tabAtaCessão[QUANTIDADE],tabAtaCessão[CÓDIGO],tabSaldoAta[[#This Row],[CÓDIGO]],tabAtaCessão[ATA],tabSaldoAta[[#This Row],[CHAVE]])</f>
        <v>0</v>
      </c>
      <c r="L1176" s="162">
        <f>tabSaldoAta[[#This Row],[ESTIMATIVA]] - tabSaldoAta[[#This Row],[CONSUMO]] - tabSaldoAta[[#This Row],[CESSÃO]]</f>
        <v>100</v>
      </c>
      <c r="M1176" s="92" t="s">
        <v>2063</v>
      </c>
      <c r="N1176" s="93">
        <v>44405.645150462966</v>
      </c>
      <c r="O1176" s="34" t="str">
        <f>"*"</f>
        <v>*</v>
      </c>
    </row>
    <row r="1177" spans="1:15" ht="43.2" hidden="1" x14ac:dyDescent="0.3">
      <c r="A1177" s="77">
        <v>12763</v>
      </c>
      <c r="B1177" s="83" t="str">
        <f>VLOOKUP(tabSaldoAta[[#This Row],[CÓDIGO]],tabEstimativa[#Data],2,FALSE)</f>
        <v>CAL HIDRATADA - SACO COM 20 KG - TIPO CH - III - PLASTICIDADE MAIOR OU IGUAL A 110, NBR 7175 - VALIDADE MÍNIMA DE 12 MESES - O MATERIAL DEVERÁ SER ENTREGUE EM LOTE PALETIZADO PROTEGIDO COM FILME PLÁSTICO.</v>
      </c>
      <c r="C1177" s="82" t="s">
        <v>4100</v>
      </c>
      <c r="D1177" s="80">
        <v>105</v>
      </c>
      <c r="E1177" s="81">
        <v>2021</v>
      </c>
      <c r="F1177" s="78">
        <v>44658</v>
      </c>
      <c r="G1177" s="264">
        <v>12</v>
      </c>
      <c r="H1177" s="99">
        <v>700</v>
      </c>
      <c r="I1177" s="78">
        <v>44082</v>
      </c>
      <c r="J1177" s="181">
        <f>SUMIFS(tabConsumoAta[CONSUMIDO],tabConsumoAta[CÓDIGO],tabSaldoAta[[#This Row],[CÓDIGO]],tabConsumoAta[ATA],tabSaldoAta[[#This Row],[CHAVE]])</f>
        <v>400</v>
      </c>
      <c r="K1177" s="181">
        <f>SUMIFS(tabAtaCessão[QUANTIDADE],tabAtaCessão[CÓDIGO],tabSaldoAta[[#This Row],[CÓDIGO]],tabAtaCessão[ATA],tabSaldoAta[[#This Row],[CHAVE]])</f>
        <v>0</v>
      </c>
      <c r="L1177" s="162">
        <f>tabSaldoAta[[#This Row],[ESTIMATIVA]] - tabSaldoAta[[#This Row],[CONSUMO]] - tabSaldoAta[[#This Row],[CESSÃO]]</f>
        <v>300</v>
      </c>
      <c r="M1177" s="92" t="s">
        <v>2063</v>
      </c>
      <c r="N1177" s="93">
        <v>44405.645150462966</v>
      </c>
      <c r="O1177" s="34" t="str">
        <f>"*"</f>
        <v>*</v>
      </c>
    </row>
    <row r="1178" spans="1:15" hidden="1" x14ac:dyDescent="0.3">
      <c r="A1178" s="77">
        <v>13063</v>
      </c>
      <c r="B1178" s="83" t="str">
        <f>VLOOKUP(tabSaldoAta[[#This Row],[CÓDIGO]],tabEstimativa[#Data],2,FALSE)</f>
        <v>COLA PARA TUBO PVC - 75 GRAMAS</v>
      </c>
      <c r="C1178" s="82" t="s">
        <v>4236</v>
      </c>
      <c r="D1178" s="80">
        <v>161</v>
      </c>
      <c r="E1178" s="81">
        <v>2021</v>
      </c>
      <c r="F1178" s="78">
        <v>44748</v>
      </c>
      <c r="G1178" s="264">
        <v>12</v>
      </c>
      <c r="H1178" s="99">
        <v>1500</v>
      </c>
      <c r="I1178" s="78">
        <v>44182</v>
      </c>
      <c r="J1178" s="181">
        <f>SUMIFS(tabConsumoAta[CONSUMIDO],tabConsumoAta[CÓDIGO],tabSaldoAta[[#This Row],[CÓDIGO]],tabConsumoAta[ATA],tabSaldoAta[[#This Row],[CHAVE]])</f>
        <v>1500</v>
      </c>
      <c r="K1178" s="181">
        <f>SUMIFS(tabAtaCessão[QUANTIDADE],tabAtaCessão[CÓDIGO],tabSaldoAta[[#This Row],[CÓDIGO]],tabAtaCessão[ATA],tabSaldoAta[[#This Row],[CHAVE]])</f>
        <v>0</v>
      </c>
      <c r="L1178" s="162">
        <f>tabSaldoAta[[#This Row],[ESTIMATIVA]] - tabSaldoAta[[#This Row],[CONSUMO]] - tabSaldoAta[[#This Row],[CESSÃO]]</f>
        <v>0</v>
      </c>
      <c r="M1178" s="92" t="s">
        <v>2063</v>
      </c>
      <c r="N1178" s="93">
        <v>44405.645150462966</v>
      </c>
      <c r="O1178" s="34" t="str">
        <f t="shared" ref="O1178:O1179" si="15">"*"</f>
        <v>*</v>
      </c>
    </row>
    <row r="1179" spans="1:15" hidden="1" x14ac:dyDescent="0.3">
      <c r="A1179" s="77">
        <v>13064</v>
      </c>
      <c r="B1179" s="83" t="str">
        <f>VLOOKUP(tabSaldoAta[[#This Row],[CÓDIGO]],tabEstimativa[#Data],2,FALSE)</f>
        <v>FITA DE TEFLON - 18 MM X 25 METROS.</v>
      </c>
      <c r="C1179" s="82" t="s">
        <v>4236</v>
      </c>
      <c r="D1179" s="80">
        <v>161</v>
      </c>
      <c r="E1179" s="81">
        <v>2021</v>
      </c>
      <c r="F1179" s="78">
        <v>44748</v>
      </c>
      <c r="G1179" s="264">
        <v>12</v>
      </c>
      <c r="H1179" s="99">
        <v>2000</v>
      </c>
      <c r="I1179" s="78">
        <v>44182</v>
      </c>
      <c r="J1179" s="181">
        <f>SUMIFS(tabConsumoAta[CONSUMIDO],tabConsumoAta[CÓDIGO],tabSaldoAta[[#This Row],[CÓDIGO]],tabConsumoAta[ATA],tabSaldoAta[[#This Row],[CHAVE]])</f>
        <v>3500</v>
      </c>
      <c r="K1179" s="181">
        <f>SUMIFS(tabAtaCessão[QUANTIDADE],tabAtaCessão[CÓDIGO],tabSaldoAta[[#This Row],[CÓDIGO]],tabAtaCessão[ATA],tabSaldoAta[[#This Row],[CHAVE]])</f>
        <v>0</v>
      </c>
      <c r="L1179" s="162">
        <f>tabSaldoAta[[#This Row],[ESTIMATIVA]] - tabSaldoAta[[#This Row],[CONSUMO]] - tabSaldoAta[[#This Row],[CESSÃO]]</f>
        <v>-1500</v>
      </c>
      <c r="M1179" s="92" t="s">
        <v>2063</v>
      </c>
      <c r="N1179" s="93">
        <v>44405.645150462966</v>
      </c>
      <c r="O1179" s="34" t="str">
        <f t="shared" si="15"/>
        <v>*</v>
      </c>
    </row>
    <row r="1180" spans="1:15" hidden="1" x14ac:dyDescent="0.3">
      <c r="A1180" s="77">
        <v>13120</v>
      </c>
      <c r="B1180" s="83" t="str">
        <f>VLOOKUP(tabSaldoAta[[#This Row],[CÓDIGO]],tabEstimativa[#Data],2,FALSE)</f>
        <v>REGISTRO DE GAVETA - 3/4" SEM CANOPLA</v>
      </c>
      <c r="C1180" s="82" t="s">
        <v>4236</v>
      </c>
      <c r="D1180" s="80">
        <v>161</v>
      </c>
      <c r="E1180" s="81">
        <v>2021</v>
      </c>
      <c r="F1180" s="78">
        <v>44748</v>
      </c>
      <c r="G1180" s="264">
        <v>12</v>
      </c>
      <c r="H1180" s="99">
        <v>50</v>
      </c>
      <c r="I1180" s="78">
        <v>44182</v>
      </c>
      <c r="J1180" s="181">
        <f>SUMIFS(tabConsumoAta[CONSUMIDO],tabConsumoAta[CÓDIGO],tabSaldoAta[[#This Row],[CÓDIGO]],tabConsumoAta[ATA],tabSaldoAta[[#This Row],[CHAVE]])</f>
        <v>0</v>
      </c>
      <c r="K1180" s="181">
        <f>SUMIFS(tabAtaCessão[QUANTIDADE],tabAtaCessão[CÓDIGO],tabSaldoAta[[#This Row],[CÓDIGO]],tabAtaCessão[ATA],tabSaldoAta[[#This Row],[CHAVE]])</f>
        <v>0</v>
      </c>
      <c r="L1180" s="162">
        <f>tabSaldoAta[[#This Row],[ESTIMATIVA]] - tabSaldoAta[[#This Row],[CONSUMO]] - tabSaldoAta[[#This Row],[CESSÃO]]</f>
        <v>50</v>
      </c>
      <c r="M1180" s="92" t="s">
        <v>2063</v>
      </c>
      <c r="N1180" s="93">
        <v>44405.645150462966</v>
      </c>
      <c r="O1180" s="34" t="str">
        <f>"*"</f>
        <v>*</v>
      </c>
    </row>
    <row r="1181" spans="1:15" hidden="1" x14ac:dyDescent="0.3">
      <c r="A1181" s="77">
        <v>13165</v>
      </c>
      <c r="B1181" s="83" t="str">
        <f>VLOOKUP(tabSaldoAta[[#This Row],[CÓDIGO]],tabEstimativa[#Data],2,FALSE)</f>
        <v>TORNEIRA DE PRESSÃO EM LATÃO CROMADO 1/2" X 18 CM - PARA PIA. OBS.: SEM ADAPTADOR.</v>
      </c>
      <c r="C1181" s="82" t="s">
        <v>4236</v>
      </c>
      <c r="D1181" s="80">
        <v>161</v>
      </c>
      <c r="E1181" s="81">
        <v>2021</v>
      </c>
      <c r="F1181" s="78">
        <v>44748</v>
      </c>
      <c r="G1181" s="264">
        <v>12</v>
      </c>
      <c r="H1181" s="99">
        <v>500</v>
      </c>
      <c r="I1181" s="78">
        <v>44182</v>
      </c>
      <c r="J1181" s="181">
        <f>SUMIFS(tabConsumoAta[CONSUMIDO],tabConsumoAta[CÓDIGO],tabSaldoAta[[#This Row],[CÓDIGO]],tabConsumoAta[ATA],tabSaldoAta[[#This Row],[CHAVE]])</f>
        <v>500</v>
      </c>
      <c r="K1181" s="181">
        <f>SUMIFS(tabAtaCessão[QUANTIDADE],tabAtaCessão[CÓDIGO],tabSaldoAta[[#This Row],[CÓDIGO]],tabAtaCessão[ATA],tabSaldoAta[[#This Row],[CHAVE]])</f>
        <v>0</v>
      </c>
      <c r="L1181" s="162">
        <f>tabSaldoAta[[#This Row],[ESTIMATIVA]] - tabSaldoAta[[#This Row],[CONSUMO]] - tabSaldoAta[[#This Row],[CESSÃO]]</f>
        <v>0</v>
      </c>
      <c r="M1181" s="92" t="s">
        <v>2063</v>
      </c>
      <c r="N1181" s="93">
        <v>44405.645150462966</v>
      </c>
      <c r="O1181" s="34" t="str">
        <f>"*"</f>
        <v>*</v>
      </c>
    </row>
    <row r="1182" spans="1:15" hidden="1" x14ac:dyDescent="0.3">
      <c r="A1182" s="77">
        <v>13192</v>
      </c>
      <c r="B1182" s="83" t="str">
        <f>VLOOKUP(tabSaldoAta[[#This Row],[CÓDIGO]],tabEstimativa[#Data],2,FALSE)</f>
        <v>VASO SANITÁRIO SIFONADO CONVENCIONAL DE LOUÇA PADRÃO POPULAR NA COR BRANCA</v>
      </c>
      <c r="C1182" s="82" t="s">
        <v>4236</v>
      </c>
      <c r="D1182" s="80">
        <v>161</v>
      </c>
      <c r="E1182" s="81">
        <v>2021</v>
      </c>
      <c r="F1182" s="78">
        <v>44748</v>
      </c>
      <c r="G1182" s="264">
        <v>12</v>
      </c>
      <c r="H1182" s="99">
        <v>50</v>
      </c>
      <c r="I1182" s="78">
        <v>44182</v>
      </c>
      <c r="J1182" s="181">
        <f>SUMIFS(tabConsumoAta[CONSUMIDO],tabConsumoAta[CÓDIGO],tabSaldoAta[[#This Row],[CÓDIGO]],tabConsumoAta[ATA],tabSaldoAta[[#This Row],[CHAVE]])</f>
        <v>0</v>
      </c>
      <c r="K1182" s="181">
        <f>SUMIFS(tabAtaCessão[QUANTIDADE],tabAtaCessão[CÓDIGO],tabSaldoAta[[#This Row],[CÓDIGO]],tabAtaCessão[ATA],tabSaldoAta[[#This Row],[CHAVE]])</f>
        <v>0</v>
      </c>
      <c r="L1182" s="162">
        <f>tabSaldoAta[[#This Row],[ESTIMATIVA]] - tabSaldoAta[[#This Row],[CONSUMO]] - tabSaldoAta[[#This Row],[CESSÃO]]</f>
        <v>50</v>
      </c>
      <c r="M1182" s="92" t="s">
        <v>2063</v>
      </c>
      <c r="N1182" s="93">
        <v>44405.645150462966</v>
      </c>
      <c r="O1182" s="34" t="str">
        <f t="shared" ref="O1182:O1183" si="16">"*"</f>
        <v>*</v>
      </c>
    </row>
    <row r="1183" spans="1:15" hidden="1" x14ac:dyDescent="0.3">
      <c r="A1183" s="77">
        <v>13199</v>
      </c>
      <c r="B1183" s="83" t="str">
        <f>VLOOKUP(tabSaldoAta[[#This Row],[CÓDIGO]],tabEstimativa[#Data],2,FALSE)</f>
        <v>DOBRADICA DE FERRO POLIDO 2.1/2"</v>
      </c>
      <c r="C1183" s="82" t="s">
        <v>4108</v>
      </c>
      <c r="D1183" s="80">
        <v>75</v>
      </c>
      <c r="E1183" s="81">
        <v>2021</v>
      </c>
      <c r="F1183" s="78">
        <v>44635</v>
      </c>
      <c r="G1183" s="264">
        <v>12</v>
      </c>
      <c r="H1183" s="99">
        <v>60</v>
      </c>
      <c r="I1183" s="78">
        <v>43875</v>
      </c>
      <c r="J1183" s="181">
        <f>SUMIFS(tabConsumoAta[CONSUMIDO],tabConsumoAta[CÓDIGO],tabSaldoAta[[#This Row],[CÓDIGO]],tabConsumoAta[ATA],tabSaldoAta[[#This Row],[CHAVE]])</f>
        <v>0</v>
      </c>
      <c r="K1183" s="181">
        <f>SUMIFS(tabAtaCessão[QUANTIDADE],tabAtaCessão[CÓDIGO],tabSaldoAta[[#This Row],[CÓDIGO]],tabAtaCessão[ATA],tabSaldoAta[[#This Row],[CHAVE]])</f>
        <v>0</v>
      </c>
      <c r="L1183" s="162">
        <f>tabSaldoAta[[#This Row],[ESTIMATIVA]] - tabSaldoAta[[#This Row],[CONSUMO]] - tabSaldoAta[[#This Row],[CESSÃO]]</f>
        <v>60</v>
      </c>
      <c r="M1183" s="92" t="s">
        <v>2063</v>
      </c>
      <c r="N1183" s="93">
        <v>44405.645150462966</v>
      </c>
      <c r="O1183" s="34" t="str">
        <f t="shared" si="16"/>
        <v>*</v>
      </c>
    </row>
    <row r="1184" spans="1:15" ht="28.8" hidden="1" x14ac:dyDescent="0.3">
      <c r="A1184" s="77">
        <v>14121</v>
      </c>
      <c r="B1184" s="83" t="str">
        <f>VLOOKUP(tabSaldoAta[[#This Row],[CÓDIGO]],tabEstimativa[#Data],2,FALSE)</f>
        <v>SACO PLÁSTICO PARA LIXO - 50 L, COR PRETA - 63 X 80 CM X 0,12 MM OU 120 MICRAS DE ESPESSURA (0,06 MM POR PAREDE). PODENDO VARIAR +/- 0,02 MM POR PAREDE.</v>
      </c>
      <c r="C1184" s="82" t="s">
        <v>4097</v>
      </c>
      <c r="D1184" s="80">
        <v>93</v>
      </c>
      <c r="E1184" s="81">
        <v>2021</v>
      </c>
      <c r="F1184" s="78">
        <v>44649</v>
      </c>
      <c r="G1184" s="264">
        <v>12</v>
      </c>
      <c r="H1184" s="99">
        <v>14000</v>
      </c>
      <c r="I1184" s="78">
        <v>43752</v>
      </c>
      <c r="J1184" s="181">
        <f>SUMIFS(tabConsumoAta[CONSUMIDO],tabConsumoAta[CÓDIGO],tabSaldoAta[[#This Row],[CÓDIGO]],tabConsumoAta[ATA],tabSaldoAta[[#This Row],[CHAVE]])</f>
        <v>9000</v>
      </c>
      <c r="K1184" s="181">
        <f>SUMIFS(tabAtaCessão[QUANTIDADE],tabAtaCessão[CÓDIGO],tabSaldoAta[[#This Row],[CÓDIGO]],tabAtaCessão[ATA],tabSaldoAta[[#This Row],[CHAVE]])</f>
        <v>0</v>
      </c>
      <c r="L1184" s="162">
        <f>tabSaldoAta[[#This Row],[ESTIMATIVA]] - tabSaldoAta[[#This Row],[CONSUMO]] - tabSaldoAta[[#This Row],[CESSÃO]]</f>
        <v>5000</v>
      </c>
      <c r="M1184" s="92" t="s">
        <v>2063</v>
      </c>
      <c r="N1184" s="93">
        <v>44405.645150462966</v>
      </c>
      <c r="O1184" s="34" t="str">
        <f>"*"</f>
        <v>*</v>
      </c>
    </row>
    <row r="1185" spans="1:15" hidden="1" x14ac:dyDescent="0.3">
      <c r="A1185" s="77">
        <v>14784</v>
      </c>
      <c r="B1185" s="83" t="str">
        <f>VLOOKUP(tabSaldoAta[[#This Row],[CÓDIGO]],tabEstimativa[#Data],2,FALSE)</f>
        <v>CURVA 90 GRAUS DE ACO CARBONO GALVANIZADO P/ ELETRODUTO</v>
      </c>
      <c r="C1185" s="82" t="s">
        <v>4046</v>
      </c>
      <c r="D1185" s="80">
        <v>58</v>
      </c>
      <c r="E1185" s="81">
        <v>2021</v>
      </c>
      <c r="F1185" s="78">
        <v>44622</v>
      </c>
      <c r="G1185" s="264">
        <v>12</v>
      </c>
      <c r="H1185" s="99">
        <v>300</v>
      </c>
      <c r="I1185" s="78">
        <v>44097</v>
      </c>
      <c r="J1185" s="181">
        <f>SUMIFS(tabConsumoAta[CONSUMIDO],tabConsumoAta[CÓDIGO],tabSaldoAta[[#This Row],[CÓDIGO]],tabConsumoAta[ATA],tabSaldoAta[[#This Row],[CHAVE]])</f>
        <v>450</v>
      </c>
      <c r="K1185" s="181">
        <f>SUMIFS(tabAtaCessão[QUANTIDADE],tabAtaCessão[CÓDIGO],tabSaldoAta[[#This Row],[CÓDIGO]],tabAtaCessão[ATA],tabSaldoAta[[#This Row],[CHAVE]])</f>
        <v>0</v>
      </c>
      <c r="L1185" s="162">
        <f>tabSaldoAta[[#This Row],[ESTIMATIVA]] - tabSaldoAta[[#This Row],[CONSUMO]] - tabSaldoAta[[#This Row],[CESSÃO]]</f>
        <v>-150</v>
      </c>
      <c r="M1185" s="92" t="s">
        <v>2063</v>
      </c>
      <c r="N1185" s="93">
        <v>44405.645150462966</v>
      </c>
      <c r="O1185" s="34" t="str">
        <f>"*"</f>
        <v>*</v>
      </c>
    </row>
    <row r="1186" spans="1:15" hidden="1" x14ac:dyDescent="0.3">
      <c r="A1186" s="77">
        <v>15085</v>
      </c>
      <c r="B1186" s="83" t="str">
        <f>VLOOKUP(tabSaldoAta[[#This Row],[CÓDIGO]],tabEstimativa[#Data],2,FALSE)</f>
        <v>PINO PARA TORNEIRA - 1/2" VEDANTE.</v>
      </c>
      <c r="C1186" s="82" t="s">
        <v>4236</v>
      </c>
      <c r="D1186" s="80">
        <v>161</v>
      </c>
      <c r="E1186" s="81">
        <v>2021</v>
      </c>
      <c r="F1186" s="78">
        <v>44748</v>
      </c>
      <c r="G1186" s="264">
        <v>12</v>
      </c>
      <c r="H1186" s="99">
        <v>0</v>
      </c>
      <c r="I1186" s="78">
        <v>44182</v>
      </c>
      <c r="J1186" s="181">
        <f>SUMIFS(tabConsumoAta[CONSUMIDO],tabConsumoAta[CÓDIGO],tabSaldoAta[[#This Row],[CÓDIGO]],tabConsumoAta[ATA],tabSaldoAta[[#This Row],[CHAVE]])</f>
        <v>0</v>
      </c>
      <c r="K1186" s="181">
        <f>SUMIFS(tabAtaCessão[QUANTIDADE],tabAtaCessão[CÓDIGO],tabSaldoAta[[#This Row],[CÓDIGO]],tabAtaCessão[ATA],tabSaldoAta[[#This Row],[CHAVE]])</f>
        <v>0</v>
      </c>
      <c r="L1186" s="162">
        <f>tabSaldoAta[[#This Row],[ESTIMATIVA]] - tabSaldoAta[[#This Row],[CONSUMO]] - tabSaldoAta[[#This Row],[CESSÃO]]</f>
        <v>0</v>
      </c>
      <c r="M1186" s="92" t="s">
        <v>2063</v>
      </c>
      <c r="N1186" s="93">
        <v>44405.645150462966</v>
      </c>
      <c r="O1186" s="34" t="str">
        <f>"*"</f>
        <v>*</v>
      </c>
    </row>
    <row r="1187" spans="1:15" hidden="1" x14ac:dyDescent="0.3">
      <c r="A1187" s="77">
        <v>15267</v>
      </c>
      <c r="B1187" s="83" t="str">
        <f>VLOOKUP(tabSaldoAta[[#This Row],[CÓDIGO]],tabEstimativa[#Data],2,FALSE)</f>
        <v>CONECTOR TIPO SPLIT BOLT-SIMPLES / SIMPLES P/ 2 CABOS DE COBRE DE 10MM2</v>
      </c>
      <c r="C1187" s="82" t="s">
        <v>4046</v>
      </c>
      <c r="D1187" s="80">
        <v>58</v>
      </c>
      <c r="E1187" s="81">
        <v>2021</v>
      </c>
      <c r="F1187" s="78">
        <v>44622</v>
      </c>
      <c r="G1187" s="264">
        <v>12</v>
      </c>
      <c r="H1187" s="99">
        <v>0</v>
      </c>
      <c r="I1187" s="78">
        <v>44097</v>
      </c>
      <c r="J1187" s="181">
        <f>SUMIFS(tabConsumoAta[CONSUMIDO],tabConsumoAta[CÓDIGO],tabSaldoAta[[#This Row],[CÓDIGO]],tabConsumoAta[ATA],tabSaldoAta[[#This Row],[CHAVE]])</f>
        <v>0</v>
      </c>
      <c r="K1187" s="181">
        <f>SUMIFS(tabAtaCessão[QUANTIDADE],tabAtaCessão[CÓDIGO],tabSaldoAta[[#This Row],[CÓDIGO]],tabAtaCessão[ATA],tabSaldoAta[[#This Row],[CHAVE]])</f>
        <v>0</v>
      </c>
      <c r="L1187" s="162">
        <f>tabSaldoAta[[#This Row],[ESTIMATIVA]] - tabSaldoAta[[#This Row],[CONSUMO]] - tabSaldoAta[[#This Row],[CESSÃO]]</f>
        <v>0</v>
      </c>
      <c r="M1187" s="92" t="s">
        <v>2063</v>
      </c>
      <c r="N1187" s="93">
        <v>44405.645150462966</v>
      </c>
      <c r="O1187" s="34" t="str">
        <f>"*"</f>
        <v>*</v>
      </c>
    </row>
    <row r="1188" spans="1:15" ht="28.8" hidden="1" x14ac:dyDescent="0.3">
      <c r="A1188" s="77">
        <v>15668</v>
      </c>
      <c r="B1188" s="83" t="str">
        <f>VLOOKUP(tabSaldoAta[[#This Row],[CÓDIGO]],tabEstimativa[#Data],2,FALSE)</f>
        <v>TERMINAL DE COMPRESSÃO TIPO OLHAL PARA CABO DE COBRE 120 MM² COM 1 FURO DE FIXAÇÃO DE COMPRESSÃO.</v>
      </c>
      <c r="C1188" s="82" t="s">
        <v>4046</v>
      </c>
      <c r="D1188" s="80">
        <v>58</v>
      </c>
      <c r="E1188" s="81">
        <v>2021</v>
      </c>
      <c r="F1188" s="78">
        <v>44622</v>
      </c>
      <c r="G1188" s="264">
        <v>12</v>
      </c>
      <c r="H1188" s="99">
        <v>0</v>
      </c>
      <c r="I1188" s="78">
        <v>44097</v>
      </c>
      <c r="J1188" s="181">
        <f>SUMIFS(tabConsumoAta[CONSUMIDO],tabConsumoAta[CÓDIGO],tabSaldoAta[[#This Row],[CÓDIGO]],tabConsumoAta[ATA],tabSaldoAta[[#This Row],[CHAVE]])</f>
        <v>0</v>
      </c>
      <c r="K1188" s="181">
        <f>SUMIFS(tabAtaCessão[QUANTIDADE],tabAtaCessão[CÓDIGO],tabSaldoAta[[#This Row],[CÓDIGO]],tabAtaCessão[ATA],tabSaldoAta[[#This Row],[CHAVE]])</f>
        <v>0</v>
      </c>
      <c r="L1188" s="162">
        <f>tabSaldoAta[[#This Row],[ESTIMATIVA]] - tabSaldoAta[[#This Row],[CONSUMO]] - tabSaldoAta[[#This Row],[CESSÃO]]</f>
        <v>0</v>
      </c>
      <c r="M1188" s="92" t="s">
        <v>2063</v>
      </c>
      <c r="N1188" s="93">
        <v>44405.645150462966</v>
      </c>
      <c r="O1188" s="34" t="str">
        <f t="shared" ref="O1188:O1189" si="17">"*"</f>
        <v>*</v>
      </c>
    </row>
    <row r="1189" spans="1:15" ht="28.8" hidden="1" x14ac:dyDescent="0.3">
      <c r="A1189" s="77">
        <v>15672</v>
      </c>
      <c r="B1189" s="83" t="str">
        <f>VLOOKUP(tabSaldoAta[[#This Row],[CÓDIGO]],tabEstimativa[#Data],2,FALSE)</f>
        <v>TERMINAL DE COMPRESSÃO TIPO OLHAL PARA CABO DE COBRE 240 MM² COM 1 FURO DE FIXAÇÃO DE COMPRESSÃO.</v>
      </c>
      <c r="C1189" s="82" t="s">
        <v>4046</v>
      </c>
      <c r="D1189" s="80">
        <v>58</v>
      </c>
      <c r="E1189" s="81">
        <v>2021</v>
      </c>
      <c r="F1189" s="78">
        <v>44622</v>
      </c>
      <c r="G1189" s="264">
        <v>12</v>
      </c>
      <c r="H1189" s="99">
        <v>0</v>
      </c>
      <c r="I1189" s="78">
        <v>44097</v>
      </c>
      <c r="J1189" s="181">
        <f>SUMIFS(tabConsumoAta[CONSUMIDO],tabConsumoAta[CÓDIGO],tabSaldoAta[[#This Row],[CÓDIGO]],tabConsumoAta[ATA],tabSaldoAta[[#This Row],[CHAVE]])</f>
        <v>0</v>
      </c>
      <c r="K1189" s="181">
        <f>SUMIFS(tabAtaCessão[QUANTIDADE],tabAtaCessão[CÓDIGO],tabSaldoAta[[#This Row],[CÓDIGO]],tabAtaCessão[ATA],tabSaldoAta[[#This Row],[CHAVE]])</f>
        <v>0</v>
      </c>
      <c r="L1189" s="162">
        <f>tabSaldoAta[[#This Row],[ESTIMATIVA]] - tabSaldoAta[[#This Row],[CONSUMO]] - tabSaldoAta[[#This Row],[CESSÃO]]</f>
        <v>0</v>
      </c>
      <c r="M1189" s="92" t="s">
        <v>2063</v>
      </c>
      <c r="N1189" s="93">
        <v>44405.645150462966</v>
      </c>
      <c r="O1189" s="34" t="str">
        <f t="shared" si="17"/>
        <v>*</v>
      </c>
    </row>
    <row r="1190" spans="1:15" hidden="1" x14ac:dyDescent="0.3">
      <c r="A1190" s="77">
        <v>17454</v>
      </c>
      <c r="B1190" s="83" t="str">
        <f>VLOOKUP(tabSaldoAta[[#This Row],[CÓDIGO]],tabEstimativa[#Data],2,FALSE)</f>
        <v>PAPEL ESPELHO - 65 X 50 CM - ROSA (VARIAÇÃO +/- 05 CM).</v>
      </c>
      <c r="C1190" s="82" t="s">
        <v>4149</v>
      </c>
      <c r="D1190" s="80">
        <v>143</v>
      </c>
      <c r="E1190" s="81">
        <v>2021</v>
      </c>
      <c r="F1190" s="78">
        <v>44701</v>
      </c>
      <c r="G1190" s="264">
        <v>12</v>
      </c>
      <c r="H1190" s="99">
        <v>12000</v>
      </c>
      <c r="I1190" s="78">
        <v>43818</v>
      </c>
      <c r="J1190" s="181">
        <f>SUMIFS(tabConsumoAta[CONSUMIDO],tabConsumoAta[CÓDIGO],tabSaldoAta[[#This Row],[CÓDIGO]],tabConsumoAta[ATA],tabSaldoAta[[#This Row],[CHAVE]])</f>
        <v>0</v>
      </c>
      <c r="K1190" s="181">
        <f>SUMIFS(tabAtaCessão[QUANTIDADE],tabAtaCessão[CÓDIGO],tabSaldoAta[[#This Row],[CÓDIGO]],tabAtaCessão[ATA],tabSaldoAta[[#This Row],[CHAVE]])</f>
        <v>0</v>
      </c>
      <c r="L1190" s="162">
        <f>tabSaldoAta[[#This Row],[ESTIMATIVA]] - tabSaldoAta[[#This Row],[CONSUMO]] - tabSaldoAta[[#This Row],[CESSÃO]]</f>
        <v>12000</v>
      </c>
      <c r="M1190" s="92" t="s">
        <v>2063</v>
      </c>
      <c r="N1190" s="93">
        <v>44405.645150462966</v>
      </c>
      <c r="O1190" s="34" t="str">
        <f>"*"</f>
        <v>*</v>
      </c>
    </row>
    <row r="1191" spans="1:15" hidden="1" x14ac:dyDescent="0.3">
      <c r="A1191" s="77">
        <v>23687</v>
      </c>
      <c r="B1191" s="83" t="str">
        <f>VLOOKUP(tabSaldoAta[[#This Row],[CÓDIGO]],tabEstimativa[#Data],2,FALSE)</f>
        <v>CARTOLINA - AZUL CLARO - 50 X 66 CM - 180 G/M2     (VARIAÇÃO +/- 05 CM).</v>
      </c>
      <c r="C1191" s="82" t="s">
        <v>4149</v>
      </c>
      <c r="D1191" s="80">
        <v>143</v>
      </c>
      <c r="E1191" s="81">
        <v>2021</v>
      </c>
      <c r="F1191" s="78">
        <v>44701</v>
      </c>
      <c r="G1191" s="264">
        <v>12</v>
      </c>
      <c r="H1191" s="99">
        <v>25000</v>
      </c>
      <c r="I1191" s="78">
        <v>43818</v>
      </c>
      <c r="J1191" s="181">
        <f>SUMIFS(tabConsumoAta[CONSUMIDO],tabConsumoAta[CÓDIGO],tabSaldoAta[[#This Row],[CÓDIGO]],tabConsumoAta[ATA],tabSaldoAta[[#This Row],[CHAVE]])</f>
        <v>10000</v>
      </c>
      <c r="K1191" s="181">
        <f>SUMIFS(tabAtaCessão[QUANTIDADE],tabAtaCessão[CÓDIGO],tabSaldoAta[[#This Row],[CÓDIGO]],tabAtaCessão[ATA],tabSaldoAta[[#This Row],[CHAVE]])</f>
        <v>0</v>
      </c>
      <c r="L1191" s="162">
        <f>tabSaldoAta[[#This Row],[ESTIMATIVA]] - tabSaldoAta[[#This Row],[CONSUMO]] - tabSaldoAta[[#This Row],[CESSÃO]]</f>
        <v>15000</v>
      </c>
      <c r="M1191" s="92" t="s">
        <v>2063</v>
      </c>
      <c r="N1191" s="93">
        <v>44405.645150462966</v>
      </c>
      <c r="O1191" s="34" t="str">
        <f t="shared" ref="O1191:O1192" si="18">"*"</f>
        <v>*</v>
      </c>
    </row>
    <row r="1192" spans="1:15" hidden="1" x14ac:dyDescent="0.3">
      <c r="A1192" s="77">
        <v>23692</v>
      </c>
      <c r="B1192" s="83" t="str">
        <f>VLOOKUP(tabSaldoAta[[#This Row],[CÓDIGO]],tabEstimativa[#Data],2,FALSE)</f>
        <v>CARTOLINA - ROSA - 50 X 66 CM - 180 G/M2   (VARIAÇÃO +/- 05 CM).</v>
      </c>
      <c r="C1192" s="82" t="s">
        <v>4149</v>
      </c>
      <c r="D1192" s="80">
        <v>143</v>
      </c>
      <c r="E1192" s="81">
        <v>2021</v>
      </c>
      <c r="F1192" s="78">
        <v>44701</v>
      </c>
      <c r="G1192" s="264">
        <v>12</v>
      </c>
      <c r="H1192" s="99">
        <v>25000</v>
      </c>
      <c r="I1192" s="78">
        <v>43818</v>
      </c>
      <c r="J1192" s="181">
        <f>SUMIFS(tabConsumoAta[CONSUMIDO],tabConsumoAta[CÓDIGO],tabSaldoAta[[#This Row],[CÓDIGO]],tabConsumoAta[ATA],tabSaldoAta[[#This Row],[CHAVE]])</f>
        <v>10000</v>
      </c>
      <c r="K1192" s="181">
        <f>SUMIFS(tabAtaCessão[QUANTIDADE],tabAtaCessão[CÓDIGO],tabSaldoAta[[#This Row],[CÓDIGO]],tabAtaCessão[ATA],tabSaldoAta[[#This Row],[CHAVE]])</f>
        <v>0</v>
      </c>
      <c r="L1192" s="162">
        <f>tabSaldoAta[[#This Row],[ESTIMATIVA]] - tabSaldoAta[[#This Row],[CONSUMO]] - tabSaldoAta[[#This Row],[CESSÃO]]</f>
        <v>15000</v>
      </c>
      <c r="M1192" s="92" t="s">
        <v>2063</v>
      </c>
      <c r="N1192" s="93">
        <v>44405.645150462966</v>
      </c>
      <c r="O1192" s="34" t="str">
        <f t="shared" si="18"/>
        <v>*</v>
      </c>
    </row>
    <row r="1193" spans="1:15" ht="28.8" hidden="1" x14ac:dyDescent="0.3">
      <c r="A1193" s="77">
        <v>23846</v>
      </c>
      <c r="B1193" s="83" t="str">
        <f>VLOOKUP(tabSaldoAta[[#This Row],[CÓDIGO]],tabEstimativa[#Data],2,FALSE)</f>
        <v>PAPEL CARTAO - 50 X 70 CM - AMARELO (MEDIDAS PODERAO VARIAR +/- 5 CM)  COR VIVA, VIBRANTE, UNIFORME E SEM MANCHAS.</v>
      </c>
      <c r="C1193" s="82" t="s">
        <v>4149</v>
      </c>
      <c r="D1193" s="80">
        <v>143</v>
      </c>
      <c r="E1193" s="81">
        <v>2021</v>
      </c>
      <c r="F1193" s="78">
        <v>44701</v>
      </c>
      <c r="G1193" s="264">
        <v>12</v>
      </c>
      <c r="H1193" s="99">
        <v>25000</v>
      </c>
      <c r="I1193" s="78">
        <v>43818</v>
      </c>
      <c r="J1193" s="181">
        <f>SUMIFS(tabConsumoAta[CONSUMIDO],tabConsumoAta[CÓDIGO],tabSaldoAta[[#This Row],[CÓDIGO]],tabConsumoAta[ATA],tabSaldoAta[[#This Row],[CHAVE]])</f>
        <v>0</v>
      </c>
      <c r="K1193" s="181">
        <f>SUMIFS(tabAtaCessão[QUANTIDADE],tabAtaCessão[CÓDIGO],tabSaldoAta[[#This Row],[CÓDIGO]],tabAtaCessão[ATA],tabSaldoAta[[#This Row],[CHAVE]])</f>
        <v>0</v>
      </c>
      <c r="L1193" s="162">
        <f>tabSaldoAta[[#This Row],[ESTIMATIVA]] - tabSaldoAta[[#This Row],[CONSUMO]] - tabSaldoAta[[#This Row],[CESSÃO]]</f>
        <v>25000</v>
      </c>
      <c r="M1193" s="92" t="s">
        <v>2063</v>
      </c>
      <c r="N1193" s="93">
        <v>44405.645150462966</v>
      </c>
      <c r="O1193" s="34" t="str">
        <f t="shared" ref="O1193:O1199" si="19">"*"</f>
        <v>*</v>
      </c>
    </row>
    <row r="1194" spans="1:15" ht="28.8" hidden="1" x14ac:dyDescent="0.3">
      <c r="A1194" s="77">
        <v>23862</v>
      </c>
      <c r="B1194" s="83" t="str">
        <f>VLOOKUP(tabSaldoAta[[#This Row],[CÓDIGO]],tabEstimativa[#Data],2,FALSE)</f>
        <v>PAPEL CARTAO - 50 X 70 CM - VERMELHO (MEDIDAS PODERAO VARIAR +/- 5 CM)                COR VIVA, VIBRANTE, UNIFORME E SEM MANCHAS.</v>
      </c>
      <c r="C1194" s="82" t="s">
        <v>4149</v>
      </c>
      <c r="D1194" s="80">
        <v>143</v>
      </c>
      <c r="E1194" s="81">
        <v>2021</v>
      </c>
      <c r="F1194" s="78">
        <v>44701</v>
      </c>
      <c r="G1194" s="264">
        <v>12</v>
      </c>
      <c r="H1194" s="99">
        <v>25000</v>
      </c>
      <c r="I1194" s="78">
        <v>43818</v>
      </c>
      <c r="J1194" s="181">
        <f>SUMIFS(tabConsumoAta[CONSUMIDO],tabConsumoAta[CÓDIGO],tabSaldoAta[[#This Row],[CÓDIGO]],tabConsumoAta[ATA],tabSaldoAta[[#This Row],[CHAVE]])</f>
        <v>0</v>
      </c>
      <c r="K1194" s="181">
        <f>SUMIFS(tabAtaCessão[QUANTIDADE],tabAtaCessão[CÓDIGO],tabSaldoAta[[#This Row],[CÓDIGO]],tabAtaCessão[ATA],tabSaldoAta[[#This Row],[CHAVE]])</f>
        <v>0</v>
      </c>
      <c r="L1194" s="162">
        <f>tabSaldoAta[[#This Row],[ESTIMATIVA]] - tabSaldoAta[[#This Row],[CONSUMO]] - tabSaldoAta[[#This Row],[CESSÃO]]</f>
        <v>25000</v>
      </c>
      <c r="M1194" s="92" t="s">
        <v>2063</v>
      </c>
      <c r="N1194" s="93">
        <v>44405.645150462966</v>
      </c>
      <c r="O1194" s="34" t="str">
        <f t="shared" si="19"/>
        <v>*</v>
      </c>
    </row>
    <row r="1195" spans="1:15" ht="28.8" hidden="1" x14ac:dyDescent="0.3">
      <c r="A1195" s="77">
        <v>23875</v>
      </c>
      <c r="B1195" s="83" t="str">
        <f>VLOOKUP(tabSaldoAta[[#This Row],[CÓDIGO]],tabEstimativa[#Data],2,FALSE)</f>
        <v>PAPEL CARTAO - 50 X 70 CM - LARANJA (MEDIDAS PODERAO VARIAR +/- 5 CM)                COR VIVA, VIBRANTE, UNIFORME E SEM MANCHAS.</v>
      </c>
      <c r="C1195" s="82" t="s">
        <v>4149</v>
      </c>
      <c r="D1195" s="80">
        <v>143</v>
      </c>
      <c r="E1195" s="81">
        <v>2021</v>
      </c>
      <c r="F1195" s="78">
        <v>44701</v>
      </c>
      <c r="G1195" s="264">
        <v>12</v>
      </c>
      <c r="H1195" s="99">
        <v>25000</v>
      </c>
      <c r="I1195" s="78">
        <v>43818</v>
      </c>
      <c r="J1195" s="181">
        <f>SUMIFS(tabConsumoAta[CONSUMIDO],tabConsumoAta[CÓDIGO],tabSaldoAta[[#This Row],[CÓDIGO]],tabConsumoAta[ATA],tabSaldoAta[[#This Row],[CHAVE]])</f>
        <v>0</v>
      </c>
      <c r="K1195" s="181">
        <f>SUMIFS(tabAtaCessão[QUANTIDADE],tabAtaCessão[CÓDIGO],tabSaldoAta[[#This Row],[CÓDIGO]],tabAtaCessão[ATA],tabSaldoAta[[#This Row],[CHAVE]])</f>
        <v>0</v>
      </c>
      <c r="L1195" s="162">
        <f>tabSaldoAta[[#This Row],[ESTIMATIVA]] - tabSaldoAta[[#This Row],[CONSUMO]] - tabSaldoAta[[#This Row],[CESSÃO]]</f>
        <v>25000</v>
      </c>
      <c r="M1195" s="92" t="s">
        <v>2063</v>
      </c>
      <c r="N1195" s="93">
        <v>44405.645150462966</v>
      </c>
      <c r="O1195" s="34" t="str">
        <f t="shared" si="19"/>
        <v>*</v>
      </c>
    </row>
    <row r="1196" spans="1:15" ht="28.8" hidden="1" x14ac:dyDescent="0.3">
      <c r="A1196" s="77">
        <v>23986</v>
      </c>
      <c r="B1196" s="83" t="str">
        <f>VLOOKUP(tabSaldoAta[[#This Row],[CÓDIGO]],tabEstimativa[#Data],2,FALSE)</f>
        <v>PAPEL CREPOM - RL C/ 48 X 200 CM - AMARELO OURO  COR VIVA, VIBRANTE, UNIFORME E SEM MANCHAS (VARIACAO +/- 5 CM).</v>
      </c>
      <c r="C1196" s="82" t="s">
        <v>4149</v>
      </c>
      <c r="D1196" s="80">
        <v>143</v>
      </c>
      <c r="E1196" s="81">
        <v>2021</v>
      </c>
      <c r="F1196" s="78">
        <v>44701</v>
      </c>
      <c r="G1196" s="264">
        <v>12</v>
      </c>
      <c r="H1196" s="99">
        <v>10000</v>
      </c>
      <c r="I1196" s="78">
        <v>43818</v>
      </c>
      <c r="J1196" s="181">
        <f>SUMIFS(tabConsumoAta[CONSUMIDO],tabConsumoAta[CÓDIGO],tabSaldoAta[[#This Row],[CÓDIGO]],tabConsumoAta[ATA],tabSaldoAta[[#This Row],[CHAVE]])</f>
        <v>0</v>
      </c>
      <c r="K1196" s="181">
        <f>SUMIFS(tabAtaCessão[QUANTIDADE],tabAtaCessão[CÓDIGO],tabSaldoAta[[#This Row],[CÓDIGO]],tabAtaCessão[ATA],tabSaldoAta[[#This Row],[CHAVE]])</f>
        <v>0</v>
      </c>
      <c r="L1196" s="162">
        <f>tabSaldoAta[[#This Row],[ESTIMATIVA]] - tabSaldoAta[[#This Row],[CONSUMO]] - tabSaldoAta[[#This Row],[CESSÃO]]</f>
        <v>10000</v>
      </c>
      <c r="M1196" s="92" t="s">
        <v>2063</v>
      </c>
      <c r="N1196" s="93">
        <v>44405.645150462966</v>
      </c>
      <c r="O1196" s="34" t="str">
        <f t="shared" si="19"/>
        <v>*</v>
      </c>
    </row>
    <row r="1197" spans="1:15" ht="28.8" hidden="1" x14ac:dyDescent="0.3">
      <c r="A1197" s="77">
        <v>23989</v>
      </c>
      <c r="B1197" s="83" t="str">
        <f>VLOOKUP(tabSaldoAta[[#This Row],[CÓDIGO]],tabEstimativa[#Data],2,FALSE)</f>
        <v xml:space="preserve">PAPEL CREPOM - RL C/ 48 X 200 CM - LARANJA  COR VIVA, VIBRANTE, UNIFORME E SEM MANCHAS (VARIACAO +/- 5 CM).  </v>
      </c>
      <c r="C1197" s="82" t="s">
        <v>4149</v>
      </c>
      <c r="D1197" s="80">
        <v>143</v>
      </c>
      <c r="E1197" s="81">
        <v>2021</v>
      </c>
      <c r="F1197" s="78">
        <v>44701</v>
      </c>
      <c r="G1197" s="264">
        <v>12</v>
      </c>
      <c r="H1197" s="99">
        <v>10000</v>
      </c>
      <c r="I1197" s="78">
        <v>43818</v>
      </c>
      <c r="J1197" s="181">
        <f>SUMIFS(tabConsumoAta[CONSUMIDO],tabConsumoAta[CÓDIGO],tabSaldoAta[[#This Row],[CÓDIGO]],tabConsumoAta[ATA],tabSaldoAta[[#This Row],[CHAVE]])</f>
        <v>0</v>
      </c>
      <c r="K1197" s="181">
        <f>SUMIFS(tabAtaCessão[QUANTIDADE],tabAtaCessão[CÓDIGO],tabSaldoAta[[#This Row],[CÓDIGO]],tabAtaCessão[ATA],tabSaldoAta[[#This Row],[CHAVE]])</f>
        <v>0</v>
      </c>
      <c r="L1197" s="162">
        <f>tabSaldoAta[[#This Row],[ESTIMATIVA]] - tabSaldoAta[[#This Row],[CONSUMO]] - tabSaldoAta[[#This Row],[CESSÃO]]</f>
        <v>10000</v>
      </c>
      <c r="M1197" s="92" t="s">
        <v>2063</v>
      </c>
      <c r="N1197" s="93">
        <v>44405.645150462966</v>
      </c>
      <c r="O1197" s="34" t="str">
        <f t="shared" si="19"/>
        <v>*</v>
      </c>
    </row>
    <row r="1198" spans="1:15" ht="28.8" hidden="1" x14ac:dyDescent="0.3">
      <c r="A1198" s="77">
        <v>23993</v>
      </c>
      <c r="B1198" s="83" t="str">
        <f>VLOOKUP(tabSaldoAta[[#This Row],[CÓDIGO]],tabEstimativa[#Data],2,FALSE)</f>
        <v xml:space="preserve">PAPEL CREPOM - RL C/ 48 X 200 CM - ROSA COR VIVA, VIBRANTE, UNIFORME E SEM MANCHAS (VARIACAO +/- 5 CM). </v>
      </c>
      <c r="C1198" s="82" t="s">
        <v>4149</v>
      </c>
      <c r="D1198" s="80">
        <v>143</v>
      </c>
      <c r="E1198" s="81">
        <v>2021</v>
      </c>
      <c r="F1198" s="78">
        <v>44701</v>
      </c>
      <c r="G1198" s="264">
        <v>12</v>
      </c>
      <c r="H1198" s="99">
        <v>10000</v>
      </c>
      <c r="I1198" s="78">
        <v>43818</v>
      </c>
      <c r="J1198" s="181">
        <f>SUMIFS(tabConsumoAta[CONSUMIDO],tabConsumoAta[CÓDIGO],tabSaldoAta[[#This Row],[CÓDIGO]],tabConsumoAta[ATA],tabSaldoAta[[#This Row],[CHAVE]])</f>
        <v>0</v>
      </c>
      <c r="K1198" s="181">
        <f>SUMIFS(tabAtaCessão[QUANTIDADE],tabAtaCessão[CÓDIGO],tabSaldoAta[[#This Row],[CÓDIGO]],tabAtaCessão[ATA],tabSaldoAta[[#This Row],[CHAVE]])</f>
        <v>0</v>
      </c>
      <c r="L1198" s="162">
        <f>tabSaldoAta[[#This Row],[ESTIMATIVA]] - tabSaldoAta[[#This Row],[CONSUMO]] - tabSaldoAta[[#This Row],[CESSÃO]]</f>
        <v>10000</v>
      </c>
      <c r="M1198" s="92" t="s">
        <v>2063</v>
      </c>
      <c r="N1198" s="93">
        <v>44405.645150462966</v>
      </c>
      <c r="O1198" s="34" t="str">
        <f t="shared" si="19"/>
        <v>*</v>
      </c>
    </row>
    <row r="1199" spans="1:15" ht="28.8" hidden="1" x14ac:dyDescent="0.3">
      <c r="A1199" s="77">
        <v>23996</v>
      </c>
      <c r="B1199" s="83" t="str">
        <f>VLOOKUP(tabSaldoAta[[#This Row],[CÓDIGO]],tabEstimativa[#Data],2,FALSE)</f>
        <v xml:space="preserve">PAPEL CREPOM - RL C/ 48 X 200 CM - VERMELHO   COR VIVA, VIBRANTE, UNIFORME E SEM MANCHAS (VARIACAO +/- 5 CM). </v>
      </c>
      <c r="C1199" s="82" t="s">
        <v>4149</v>
      </c>
      <c r="D1199" s="80">
        <v>143</v>
      </c>
      <c r="E1199" s="81">
        <v>2021</v>
      </c>
      <c r="F1199" s="78">
        <v>44701</v>
      </c>
      <c r="G1199" s="264">
        <v>12</v>
      </c>
      <c r="H1199" s="99">
        <v>10000</v>
      </c>
      <c r="I1199" s="78">
        <v>43818</v>
      </c>
      <c r="J1199" s="181">
        <f>SUMIFS(tabConsumoAta[CONSUMIDO],tabConsumoAta[CÓDIGO],tabSaldoAta[[#This Row],[CÓDIGO]],tabConsumoAta[ATA],tabSaldoAta[[#This Row],[CHAVE]])</f>
        <v>0</v>
      </c>
      <c r="K1199" s="181">
        <f>SUMIFS(tabAtaCessão[QUANTIDADE],tabAtaCessão[CÓDIGO],tabSaldoAta[[#This Row],[CÓDIGO]],tabAtaCessão[ATA],tabSaldoAta[[#This Row],[CHAVE]])</f>
        <v>0</v>
      </c>
      <c r="L1199" s="162">
        <f>tabSaldoAta[[#This Row],[ESTIMATIVA]] - tabSaldoAta[[#This Row],[CONSUMO]] - tabSaldoAta[[#This Row],[CESSÃO]]</f>
        <v>10000</v>
      </c>
      <c r="M1199" s="92" t="s">
        <v>2063</v>
      </c>
      <c r="N1199" s="93">
        <v>44405.645150462966</v>
      </c>
      <c r="O1199" s="34" t="str">
        <f t="shared" si="19"/>
        <v>*</v>
      </c>
    </row>
    <row r="1200" spans="1:15" ht="28.8" hidden="1" x14ac:dyDescent="0.3">
      <c r="A1200" s="77">
        <v>24476</v>
      </c>
      <c r="B1200" s="83" t="str">
        <f>VLOOKUP(tabSaldoAta[[#This Row],[CÓDIGO]],tabEstimativa[#Data],2,FALSE)</f>
        <v xml:space="preserve">PAPEL CREPOM - RL C/ 48 X 200 CM - AZUL ESCURO  COR VIVA, VIBRANTE, UNIFORME E SEM MANCHAS (VARIACAO +/- 5 CM). </v>
      </c>
      <c r="C1200" s="82" t="s">
        <v>4149</v>
      </c>
      <c r="D1200" s="80">
        <v>143</v>
      </c>
      <c r="E1200" s="81">
        <v>2021</v>
      </c>
      <c r="F1200" s="78">
        <v>44701</v>
      </c>
      <c r="G1200" s="264">
        <v>12</v>
      </c>
      <c r="H1200" s="99">
        <v>10000</v>
      </c>
      <c r="I1200" s="78">
        <v>43818</v>
      </c>
      <c r="J1200" s="181">
        <f>SUMIFS(tabConsumoAta[CONSUMIDO],tabConsumoAta[CÓDIGO],tabSaldoAta[[#This Row],[CÓDIGO]],tabConsumoAta[ATA],tabSaldoAta[[#This Row],[CHAVE]])</f>
        <v>0</v>
      </c>
      <c r="K1200" s="181">
        <f>SUMIFS(tabAtaCessão[QUANTIDADE],tabAtaCessão[CÓDIGO],tabSaldoAta[[#This Row],[CÓDIGO]],tabAtaCessão[ATA],tabSaldoAta[[#This Row],[CHAVE]])</f>
        <v>0</v>
      </c>
      <c r="L1200" s="162">
        <f>tabSaldoAta[[#This Row],[ESTIMATIVA]] - tabSaldoAta[[#This Row],[CONSUMO]] - tabSaldoAta[[#This Row],[CESSÃO]]</f>
        <v>10000</v>
      </c>
      <c r="M1200" s="92" t="s">
        <v>2063</v>
      </c>
      <c r="N1200" s="93">
        <v>44405.645150462966</v>
      </c>
      <c r="O1200" s="34" t="str">
        <f t="shared" ref="O1200:O1201" si="20">"*"</f>
        <v>*</v>
      </c>
    </row>
    <row r="1201" spans="1:15" ht="28.8" hidden="1" x14ac:dyDescent="0.3">
      <c r="A1201" s="77">
        <v>24477</v>
      </c>
      <c r="B1201" s="83" t="str">
        <f>VLOOKUP(tabSaldoAta[[#This Row],[CÓDIGO]],tabEstimativa[#Data],2,FALSE)</f>
        <v xml:space="preserve">PAPEL CREPOM - RL C/ 48 X 200 CM - VERDE ESCURO  COR VIVA, VIBRANTE, UNIFORME E SEM MANCHAS (VARIACAO +/- 5 CM). </v>
      </c>
      <c r="C1201" s="82" t="s">
        <v>4149</v>
      </c>
      <c r="D1201" s="80">
        <v>143</v>
      </c>
      <c r="E1201" s="81">
        <v>2021</v>
      </c>
      <c r="F1201" s="78">
        <v>44701</v>
      </c>
      <c r="G1201" s="264">
        <v>12</v>
      </c>
      <c r="H1201" s="99">
        <v>10000</v>
      </c>
      <c r="I1201" s="78">
        <v>43818</v>
      </c>
      <c r="J1201" s="181">
        <f>SUMIFS(tabConsumoAta[CONSUMIDO],tabConsumoAta[CÓDIGO],tabSaldoAta[[#This Row],[CÓDIGO]],tabConsumoAta[ATA],tabSaldoAta[[#This Row],[CHAVE]])</f>
        <v>0</v>
      </c>
      <c r="K1201" s="181">
        <f>SUMIFS(tabAtaCessão[QUANTIDADE],tabAtaCessão[CÓDIGO],tabSaldoAta[[#This Row],[CÓDIGO]],tabAtaCessão[ATA],tabSaldoAta[[#This Row],[CHAVE]])</f>
        <v>0</v>
      </c>
      <c r="L1201" s="162">
        <f>tabSaldoAta[[#This Row],[ESTIMATIVA]] - tabSaldoAta[[#This Row],[CONSUMO]] - tabSaldoAta[[#This Row],[CESSÃO]]</f>
        <v>10000</v>
      </c>
      <c r="M1201" s="92" t="s">
        <v>2063</v>
      </c>
      <c r="N1201" s="93">
        <v>44405.645150462966</v>
      </c>
      <c r="O1201" s="34" t="str">
        <f t="shared" si="20"/>
        <v>*</v>
      </c>
    </row>
    <row r="1202" spans="1:15" ht="28.8" hidden="1" x14ac:dyDescent="0.3">
      <c r="A1202" s="77">
        <v>25559</v>
      </c>
      <c r="B1202" s="83" t="str">
        <f>VLOOKUP(tabSaldoAta[[#This Row],[CÓDIGO]],tabEstimativa[#Data],2,FALSE)</f>
        <v>PAPEL LAMINADO - 50 X 60 CM - DOURADO - AS MEDIDAS PODERAO VARIAR +/- 5 CM  COR VIVA, VIBRANTE, UNIFORME E SEM MANCHAS.</v>
      </c>
      <c r="C1202" s="82" t="s">
        <v>4149</v>
      </c>
      <c r="D1202" s="80">
        <v>143</v>
      </c>
      <c r="E1202" s="81">
        <v>2021</v>
      </c>
      <c r="F1202" s="78">
        <v>44701</v>
      </c>
      <c r="G1202" s="264">
        <v>12</v>
      </c>
      <c r="H1202" s="99">
        <v>10000</v>
      </c>
      <c r="I1202" s="78">
        <v>43818</v>
      </c>
      <c r="J1202" s="181">
        <f>SUMIFS(tabConsumoAta[CONSUMIDO],tabConsumoAta[CÓDIGO],tabSaldoAta[[#This Row],[CÓDIGO]],tabConsumoAta[ATA],tabSaldoAta[[#This Row],[CHAVE]])</f>
        <v>0</v>
      </c>
      <c r="K1202" s="181">
        <f>SUMIFS(tabAtaCessão[QUANTIDADE],tabAtaCessão[CÓDIGO],tabSaldoAta[[#This Row],[CÓDIGO]],tabAtaCessão[ATA],tabSaldoAta[[#This Row],[CHAVE]])</f>
        <v>0</v>
      </c>
      <c r="L1202" s="162">
        <f>tabSaldoAta[[#This Row],[ESTIMATIVA]] - tabSaldoAta[[#This Row],[CONSUMO]] - tabSaldoAta[[#This Row],[CESSÃO]]</f>
        <v>10000</v>
      </c>
      <c r="M1202" s="92" t="s">
        <v>2063</v>
      </c>
      <c r="N1202" s="93">
        <v>44405.645150462966</v>
      </c>
      <c r="O1202" s="34" t="str">
        <f>"*"</f>
        <v>*</v>
      </c>
    </row>
    <row r="1203" spans="1:15" hidden="1" x14ac:dyDescent="0.3">
      <c r="A1203" s="77">
        <v>26215</v>
      </c>
      <c r="B1203" s="83" t="str">
        <f>VLOOKUP(tabSaldoAta[[#This Row],[CÓDIGO]],tabEstimativa[#Data],2,FALSE)</f>
        <v>CHAPA DE MADEIRA COMPENSADA NAVAL C/ 2,20 X 1,60 M ESP.</v>
      </c>
      <c r="C1203" s="82" t="s">
        <v>4123</v>
      </c>
      <c r="D1203" s="80">
        <v>90</v>
      </c>
      <c r="E1203" s="81">
        <v>2021</v>
      </c>
      <c r="F1203" s="78">
        <v>44647</v>
      </c>
      <c r="G1203" s="264">
        <v>12</v>
      </c>
      <c r="H1203" s="99">
        <v>50</v>
      </c>
      <c r="I1203" s="78">
        <v>44159</v>
      </c>
      <c r="J1203" s="181">
        <f>SUMIFS(tabConsumoAta[CONSUMIDO],tabConsumoAta[CÓDIGO],tabSaldoAta[[#This Row],[CÓDIGO]],tabConsumoAta[ATA],tabSaldoAta[[#This Row],[CHAVE]])</f>
        <v>0</v>
      </c>
      <c r="K1203" s="181">
        <f>SUMIFS(tabAtaCessão[QUANTIDADE],tabAtaCessão[CÓDIGO],tabSaldoAta[[#This Row],[CÓDIGO]],tabAtaCessão[ATA],tabSaldoAta[[#This Row],[CHAVE]])</f>
        <v>0</v>
      </c>
      <c r="L1203" s="162">
        <f>tabSaldoAta[[#This Row],[ESTIMATIVA]] - tabSaldoAta[[#This Row],[CONSUMO]] - tabSaldoAta[[#This Row],[CESSÃO]]</f>
        <v>50</v>
      </c>
      <c r="M1203" s="92" t="s">
        <v>2063</v>
      </c>
      <c r="N1203" s="93">
        <v>44405.645150462966</v>
      </c>
      <c r="O1203" s="34" t="str">
        <f t="shared" ref="O1203:O1204" si="21">"*"</f>
        <v>*</v>
      </c>
    </row>
    <row r="1204" spans="1:15" hidden="1" x14ac:dyDescent="0.3">
      <c r="A1204" s="77">
        <v>26282</v>
      </c>
      <c r="B1204" s="83" t="str">
        <f>VLOOKUP(tabSaldoAta[[#This Row],[CÓDIGO]],tabEstimativa[#Data],2,FALSE)</f>
        <v>CAIXILHO DE FERRO PERFILADO - DE CORRER - 1,20 X 2,00 M</v>
      </c>
      <c r="C1204" s="82" t="s">
        <v>4100</v>
      </c>
      <c r="D1204" s="80">
        <v>105</v>
      </c>
      <c r="E1204" s="81">
        <v>2021</v>
      </c>
      <c r="F1204" s="78">
        <v>44658</v>
      </c>
      <c r="G1204" s="264">
        <v>12</v>
      </c>
      <c r="H1204" s="99">
        <v>0</v>
      </c>
      <c r="I1204" s="78">
        <v>44082</v>
      </c>
      <c r="J1204" s="181">
        <f>SUMIFS(tabConsumoAta[CONSUMIDO],tabConsumoAta[CÓDIGO],tabSaldoAta[[#This Row],[CÓDIGO]],tabConsumoAta[ATA],tabSaldoAta[[#This Row],[CHAVE]])</f>
        <v>0</v>
      </c>
      <c r="K1204" s="181">
        <f>SUMIFS(tabAtaCessão[QUANTIDADE],tabAtaCessão[CÓDIGO],tabSaldoAta[[#This Row],[CÓDIGO]],tabAtaCessão[ATA],tabSaldoAta[[#This Row],[CHAVE]])</f>
        <v>0</v>
      </c>
      <c r="L1204" s="162">
        <f>tabSaldoAta[[#This Row],[ESTIMATIVA]] - tabSaldoAta[[#This Row],[CONSUMO]] - tabSaldoAta[[#This Row],[CESSÃO]]</f>
        <v>0</v>
      </c>
      <c r="M1204" s="92" t="s">
        <v>2063</v>
      </c>
      <c r="N1204" s="93">
        <v>44405.645150462966</v>
      </c>
      <c r="O1204" s="34" t="str">
        <f t="shared" si="21"/>
        <v>*</v>
      </c>
    </row>
    <row r="1205" spans="1:15" ht="28.8" hidden="1" x14ac:dyDescent="0.3">
      <c r="A1205" s="77">
        <v>27137</v>
      </c>
      <c r="B1205" s="83" t="str">
        <f>VLOOKUP(tabSaldoAta[[#This Row],[CÓDIGO]],tabEstimativa[#Data],2,FALSE)</f>
        <v>PAPEL LAMINADO - 50 X 60 CM - VERDE   COR VIVA, VIBRANTE, UNIFORME E SEM MANCHAS (VARIACAO +/- 5 CM).</v>
      </c>
      <c r="C1205" s="82" t="s">
        <v>4149</v>
      </c>
      <c r="D1205" s="80">
        <v>143</v>
      </c>
      <c r="E1205" s="81">
        <v>2021</v>
      </c>
      <c r="F1205" s="78">
        <v>44701</v>
      </c>
      <c r="G1205" s="264">
        <v>12</v>
      </c>
      <c r="H1205" s="99">
        <v>10000</v>
      </c>
      <c r="I1205" s="78">
        <v>43818</v>
      </c>
      <c r="J1205" s="181">
        <f>SUMIFS(tabConsumoAta[CONSUMIDO],tabConsumoAta[CÓDIGO],tabSaldoAta[[#This Row],[CÓDIGO]],tabConsumoAta[ATA],tabSaldoAta[[#This Row],[CHAVE]])</f>
        <v>0</v>
      </c>
      <c r="K1205" s="181">
        <f>SUMIFS(tabAtaCessão[QUANTIDADE],tabAtaCessão[CÓDIGO],tabSaldoAta[[#This Row],[CÓDIGO]],tabAtaCessão[ATA],tabSaldoAta[[#This Row],[CHAVE]])</f>
        <v>0</v>
      </c>
      <c r="L1205" s="162">
        <f>tabSaldoAta[[#This Row],[ESTIMATIVA]] - tabSaldoAta[[#This Row],[CONSUMO]] - tabSaldoAta[[#This Row],[CESSÃO]]</f>
        <v>10000</v>
      </c>
      <c r="M1205" s="92" t="s">
        <v>2063</v>
      </c>
      <c r="N1205" s="93">
        <v>44405.645150462966</v>
      </c>
      <c r="O1205" s="34" t="str">
        <f t="shared" ref="O1205:O1208" si="22">"*"</f>
        <v>*</v>
      </c>
    </row>
    <row r="1206" spans="1:15" ht="28.8" hidden="1" x14ac:dyDescent="0.3">
      <c r="A1206" s="77">
        <v>27138</v>
      </c>
      <c r="B1206" s="83" t="str">
        <f>VLOOKUP(tabSaldoAta[[#This Row],[CÓDIGO]],tabEstimativa[#Data],2,FALSE)</f>
        <v>PAPEL LAMINADO - 50 X 60 CM - AZUL  COR VIVA, VIBRANTE, UNIFORME E SEM MANCHAS (VARIACAO +/- 5 CM).</v>
      </c>
      <c r="C1206" s="82" t="s">
        <v>4149</v>
      </c>
      <c r="D1206" s="80">
        <v>143</v>
      </c>
      <c r="E1206" s="81">
        <v>2021</v>
      </c>
      <c r="F1206" s="78">
        <v>44701</v>
      </c>
      <c r="G1206" s="264">
        <v>12</v>
      </c>
      <c r="H1206" s="99">
        <v>10000</v>
      </c>
      <c r="I1206" s="78">
        <v>43818</v>
      </c>
      <c r="J1206" s="181">
        <f>SUMIFS(tabConsumoAta[CONSUMIDO],tabConsumoAta[CÓDIGO],tabSaldoAta[[#This Row],[CÓDIGO]],tabConsumoAta[ATA],tabSaldoAta[[#This Row],[CHAVE]])</f>
        <v>0</v>
      </c>
      <c r="K1206" s="181">
        <f>SUMIFS(tabAtaCessão[QUANTIDADE],tabAtaCessão[CÓDIGO],tabSaldoAta[[#This Row],[CÓDIGO]],tabAtaCessão[ATA],tabSaldoAta[[#This Row],[CHAVE]])</f>
        <v>0</v>
      </c>
      <c r="L1206" s="162">
        <f>tabSaldoAta[[#This Row],[ESTIMATIVA]] - tabSaldoAta[[#This Row],[CONSUMO]] - tabSaldoAta[[#This Row],[CESSÃO]]</f>
        <v>10000</v>
      </c>
      <c r="M1206" s="92" t="s">
        <v>2063</v>
      </c>
      <c r="N1206" s="93">
        <v>44405.645150462966</v>
      </c>
      <c r="O1206" s="34" t="str">
        <f t="shared" si="22"/>
        <v>*</v>
      </c>
    </row>
    <row r="1207" spans="1:15" ht="28.8" hidden="1" x14ac:dyDescent="0.3">
      <c r="A1207" s="77">
        <v>27139</v>
      </c>
      <c r="B1207" s="83" t="str">
        <f>VLOOKUP(tabSaldoAta[[#This Row],[CÓDIGO]],tabEstimativa[#Data],2,FALSE)</f>
        <v>PAPEL LAMINADO - 50 X 60 CM - VERMELHO COR VIVA, VIBRANTE, UNIFORME E SEM MANCHAS (VARIACAO +/- 5 CM).</v>
      </c>
      <c r="C1207" s="82" t="s">
        <v>4149</v>
      </c>
      <c r="D1207" s="80">
        <v>143</v>
      </c>
      <c r="E1207" s="81">
        <v>2021</v>
      </c>
      <c r="F1207" s="78">
        <v>44701</v>
      </c>
      <c r="G1207" s="264">
        <v>12</v>
      </c>
      <c r="H1207" s="99">
        <v>10000</v>
      </c>
      <c r="I1207" s="78">
        <v>43818</v>
      </c>
      <c r="J1207" s="181">
        <f>SUMIFS(tabConsumoAta[CONSUMIDO],tabConsumoAta[CÓDIGO],tabSaldoAta[[#This Row],[CÓDIGO]],tabConsumoAta[ATA],tabSaldoAta[[#This Row],[CHAVE]])</f>
        <v>0</v>
      </c>
      <c r="K1207" s="181">
        <f>SUMIFS(tabAtaCessão[QUANTIDADE],tabAtaCessão[CÓDIGO],tabSaldoAta[[#This Row],[CÓDIGO]],tabAtaCessão[ATA],tabSaldoAta[[#This Row],[CHAVE]])</f>
        <v>0</v>
      </c>
      <c r="L1207" s="162">
        <f>tabSaldoAta[[#This Row],[ESTIMATIVA]] - tabSaldoAta[[#This Row],[CONSUMO]] - tabSaldoAta[[#This Row],[CESSÃO]]</f>
        <v>10000</v>
      </c>
      <c r="M1207" s="92" t="s">
        <v>2063</v>
      </c>
      <c r="N1207" s="93">
        <v>44405.645150462966</v>
      </c>
      <c r="O1207" s="34" t="str">
        <f t="shared" si="22"/>
        <v>*</v>
      </c>
    </row>
    <row r="1208" spans="1:15" ht="28.8" hidden="1" x14ac:dyDescent="0.3">
      <c r="A1208" s="77">
        <v>27140</v>
      </c>
      <c r="B1208" s="83" t="str">
        <f>VLOOKUP(tabSaldoAta[[#This Row],[CÓDIGO]],tabEstimativa[#Data],2,FALSE)</f>
        <v>PAPEL LAMINADO - 50 X 60 CM - PRATA           COR VIVA, VIBRANTE, UNIFORME E SEM MANCHAS (VARIACAO +/- 5 CM).</v>
      </c>
      <c r="C1208" s="82" t="s">
        <v>4149</v>
      </c>
      <c r="D1208" s="80">
        <v>143</v>
      </c>
      <c r="E1208" s="81">
        <v>2021</v>
      </c>
      <c r="F1208" s="78">
        <v>44701</v>
      </c>
      <c r="G1208" s="264">
        <v>12</v>
      </c>
      <c r="H1208" s="99">
        <v>10000</v>
      </c>
      <c r="I1208" s="78">
        <v>43818</v>
      </c>
      <c r="J1208" s="181">
        <f>SUMIFS(tabConsumoAta[CONSUMIDO],tabConsumoAta[CÓDIGO],tabSaldoAta[[#This Row],[CÓDIGO]],tabConsumoAta[ATA],tabSaldoAta[[#This Row],[CHAVE]])</f>
        <v>0</v>
      </c>
      <c r="K1208" s="181">
        <f>SUMIFS(tabAtaCessão[QUANTIDADE],tabAtaCessão[CÓDIGO],tabSaldoAta[[#This Row],[CÓDIGO]],tabAtaCessão[ATA],tabSaldoAta[[#This Row],[CHAVE]])</f>
        <v>0</v>
      </c>
      <c r="L1208" s="162">
        <f>tabSaldoAta[[#This Row],[ESTIMATIVA]] - tabSaldoAta[[#This Row],[CONSUMO]] - tabSaldoAta[[#This Row],[CESSÃO]]</f>
        <v>10000</v>
      </c>
      <c r="M1208" s="92" t="s">
        <v>2063</v>
      </c>
      <c r="N1208" s="93">
        <v>44405.645150462966</v>
      </c>
      <c r="O1208" s="34" t="str">
        <f t="shared" si="22"/>
        <v>*</v>
      </c>
    </row>
    <row r="1209" spans="1:15" ht="28.8" hidden="1" x14ac:dyDescent="0.3">
      <c r="A1209" s="77">
        <v>27760</v>
      </c>
      <c r="B1209" s="83" t="str">
        <f>VLOOKUP(tabSaldoAta[[#This Row],[CÓDIGO]],tabEstimativa[#Data],2,FALSE)</f>
        <v>REGISTRO DE GAVETA EM LIGA DE COBRE DE 1.1/2"- S/ CANOPLA - DE ACORDO COM A NORMA ABNT NBR 15705 E A MARCA, MEDIDA E NORMA DEVERÃO VIR LITOGRAFADA NA PEÇA</v>
      </c>
      <c r="C1209" s="82" t="s">
        <v>4236</v>
      </c>
      <c r="D1209" s="80">
        <v>161</v>
      </c>
      <c r="E1209" s="81">
        <v>2021</v>
      </c>
      <c r="F1209" s="78">
        <v>44748</v>
      </c>
      <c r="G1209" s="264">
        <v>12</v>
      </c>
      <c r="H1209" s="99">
        <v>50</v>
      </c>
      <c r="I1209" s="78">
        <v>44182</v>
      </c>
      <c r="J1209" s="181">
        <f>SUMIFS(tabConsumoAta[CONSUMIDO],tabConsumoAta[CÓDIGO],tabSaldoAta[[#This Row],[CÓDIGO]],tabConsumoAta[ATA],tabSaldoAta[[#This Row],[CHAVE]])</f>
        <v>0</v>
      </c>
      <c r="K1209" s="181">
        <f>SUMIFS(tabAtaCessão[QUANTIDADE],tabAtaCessão[CÓDIGO],tabSaldoAta[[#This Row],[CÓDIGO]],tabAtaCessão[ATA],tabSaldoAta[[#This Row],[CHAVE]])</f>
        <v>0</v>
      </c>
      <c r="L1209" s="162">
        <f>tabSaldoAta[[#This Row],[ESTIMATIVA]] - tabSaldoAta[[#This Row],[CONSUMO]] - tabSaldoAta[[#This Row],[CESSÃO]]</f>
        <v>50</v>
      </c>
      <c r="M1209" s="92" t="s">
        <v>2063</v>
      </c>
      <c r="N1209" s="93">
        <v>44405.645150462966</v>
      </c>
      <c r="O1209" s="34" t="str">
        <f>"*"</f>
        <v>*</v>
      </c>
    </row>
    <row r="1210" spans="1:15" ht="28.8" hidden="1" x14ac:dyDescent="0.3">
      <c r="A1210" s="77">
        <v>29956</v>
      </c>
      <c r="B1210" s="83" t="str">
        <f>VLOOKUP(tabSaldoAta[[#This Row],[CÓDIGO]],tabEstimativa[#Data],2,FALSE)</f>
        <v xml:space="preserve">PAPEL CAMURCA - 60 X 40 CM - BRANCO       COR VIVA, VIBRANTE, UNIFORME E SEM MANCHAS (VARIACAO +/- 5 CM). </v>
      </c>
      <c r="C1210" s="82" t="s">
        <v>4149</v>
      </c>
      <c r="D1210" s="80">
        <v>143</v>
      </c>
      <c r="E1210" s="81">
        <v>2021</v>
      </c>
      <c r="F1210" s="78">
        <v>44701</v>
      </c>
      <c r="G1210" s="264">
        <v>12</v>
      </c>
      <c r="H1210" s="99">
        <v>10000</v>
      </c>
      <c r="I1210" s="78">
        <v>43818</v>
      </c>
      <c r="J1210" s="181">
        <f>SUMIFS(tabConsumoAta[CONSUMIDO],tabConsumoAta[CÓDIGO],tabSaldoAta[[#This Row],[CÓDIGO]],tabConsumoAta[ATA],tabSaldoAta[[#This Row],[CHAVE]])</f>
        <v>5000</v>
      </c>
      <c r="K1210" s="181">
        <f>SUMIFS(tabAtaCessão[QUANTIDADE],tabAtaCessão[CÓDIGO],tabSaldoAta[[#This Row],[CÓDIGO]],tabAtaCessão[ATA],tabSaldoAta[[#This Row],[CHAVE]])</f>
        <v>0</v>
      </c>
      <c r="L1210" s="162">
        <f>tabSaldoAta[[#This Row],[ESTIMATIVA]] - tabSaldoAta[[#This Row],[CONSUMO]] - tabSaldoAta[[#This Row],[CESSÃO]]</f>
        <v>5000</v>
      </c>
      <c r="M1210" s="92" t="s">
        <v>2063</v>
      </c>
      <c r="N1210" s="93">
        <v>44405.645150462966</v>
      </c>
      <c r="O1210" s="34" t="str">
        <f t="shared" ref="O1210:O1215" si="23">"*"</f>
        <v>*</v>
      </c>
    </row>
    <row r="1211" spans="1:15" ht="28.8" hidden="1" x14ac:dyDescent="0.3">
      <c r="A1211" s="77">
        <v>29959</v>
      </c>
      <c r="B1211" s="83" t="str">
        <f>VLOOKUP(tabSaldoAta[[#This Row],[CÓDIGO]],tabEstimativa[#Data],2,FALSE)</f>
        <v xml:space="preserve">PAPEL CAMURCA - 60 X 40 CM - PRETO  COR VIVA, VIBRANTE, UNIFORME E SEM MANCHAS (VARIACAO +/- 5 CM). </v>
      </c>
      <c r="C1211" s="82" t="s">
        <v>4149</v>
      </c>
      <c r="D1211" s="80">
        <v>143</v>
      </c>
      <c r="E1211" s="81">
        <v>2021</v>
      </c>
      <c r="F1211" s="78">
        <v>44701</v>
      </c>
      <c r="G1211" s="264">
        <v>12</v>
      </c>
      <c r="H1211" s="99">
        <v>10000</v>
      </c>
      <c r="I1211" s="78">
        <v>43818</v>
      </c>
      <c r="J1211" s="181">
        <f>SUMIFS(tabConsumoAta[CONSUMIDO],tabConsumoAta[CÓDIGO],tabSaldoAta[[#This Row],[CÓDIGO]],tabConsumoAta[ATA],tabSaldoAta[[#This Row],[CHAVE]])</f>
        <v>0</v>
      </c>
      <c r="K1211" s="181">
        <f>SUMIFS(tabAtaCessão[QUANTIDADE],tabAtaCessão[CÓDIGO],tabSaldoAta[[#This Row],[CÓDIGO]],tabAtaCessão[ATA],tabSaldoAta[[#This Row],[CHAVE]])</f>
        <v>0</v>
      </c>
      <c r="L1211" s="162">
        <f>tabSaldoAta[[#This Row],[ESTIMATIVA]] - tabSaldoAta[[#This Row],[CONSUMO]] - tabSaldoAta[[#This Row],[CESSÃO]]</f>
        <v>10000</v>
      </c>
      <c r="M1211" s="92" t="s">
        <v>2063</v>
      </c>
      <c r="N1211" s="93">
        <v>44405.645150462966</v>
      </c>
      <c r="O1211" s="34" t="str">
        <f t="shared" si="23"/>
        <v>*</v>
      </c>
    </row>
    <row r="1212" spans="1:15" ht="28.8" hidden="1" x14ac:dyDescent="0.3">
      <c r="A1212" s="77">
        <v>29961</v>
      </c>
      <c r="B1212" s="83" t="str">
        <f>VLOOKUP(tabSaldoAta[[#This Row],[CÓDIGO]],tabEstimativa[#Data],2,FALSE)</f>
        <v xml:space="preserve">PAPEL CAMURCA - 60 X 40 CM - VERMELHO COR VIVA, VIBRANTE, UNIFORME E SEM MANCHAS (VARIACAO +/- 5 CM). </v>
      </c>
      <c r="C1212" s="82" t="s">
        <v>4149</v>
      </c>
      <c r="D1212" s="80">
        <v>143</v>
      </c>
      <c r="E1212" s="81">
        <v>2021</v>
      </c>
      <c r="F1212" s="78">
        <v>44701</v>
      </c>
      <c r="G1212" s="264">
        <v>12</v>
      </c>
      <c r="H1212" s="99">
        <v>10000</v>
      </c>
      <c r="I1212" s="78">
        <v>43818</v>
      </c>
      <c r="J1212" s="181">
        <f>SUMIFS(tabConsumoAta[CONSUMIDO],tabConsumoAta[CÓDIGO],tabSaldoAta[[#This Row],[CÓDIGO]],tabConsumoAta[ATA],tabSaldoAta[[#This Row],[CHAVE]])</f>
        <v>0</v>
      </c>
      <c r="K1212" s="181">
        <f>SUMIFS(tabAtaCessão[QUANTIDADE],tabAtaCessão[CÓDIGO],tabSaldoAta[[#This Row],[CÓDIGO]],tabAtaCessão[ATA],tabSaldoAta[[#This Row],[CHAVE]])</f>
        <v>0</v>
      </c>
      <c r="L1212" s="162">
        <f>tabSaldoAta[[#This Row],[ESTIMATIVA]] - tabSaldoAta[[#This Row],[CONSUMO]] - tabSaldoAta[[#This Row],[CESSÃO]]</f>
        <v>10000</v>
      </c>
      <c r="M1212" s="92" t="s">
        <v>2063</v>
      </c>
      <c r="N1212" s="93">
        <v>44405.645150462966</v>
      </c>
      <c r="O1212" s="34" t="str">
        <f t="shared" si="23"/>
        <v>*</v>
      </c>
    </row>
    <row r="1213" spans="1:15" ht="28.8" hidden="1" x14ac:dyDescent="0.3">
      <c r="A1213" s="77">
        <v>29962</v>
      </c>
      <c r="B1213" s="83" t="str">
        <f>VLOOKUP(tabSaldoAta[[#This Row],[CÓDIGO]],tabEstimativa[#Data],2,FALSE)</f>
        <v xml:space="preserve">PAPEL CAMURCA - 60 X 40 CM - MARROM      COR VIVA, VIBRANTE, UNIFORME E SEM MANCHAS (VARIACAO +/- 5 CM).  </v>
      </c>
      <c r="C1213" s="82" t="s">
        <v>4149</v>
      </c>
      <c r="D1213" s="80">
        <v>143</v>
      </c>
      <c r="E1213" s="81">
        <v>2021</v>
      </c>
      <c r="F1213" s="78">
        <v>44701</v>
      </c>
      <c r="G1213" s="264">
        <v>12</v>
      </c>
      <c r="H1213" s="99">
        <v>10000</v>
      </c>
      <c r="I1213" s="78">
        <v>43818</v>
      </c>
      <c r="J1213" s="181">
        <f>SUMIFS(tabConsumoAta[CONSUMIDO],tabConsumoAta[CÓDIGO],tabSaldoAta[[#This Row],[CÓDIGO]],tabConsumoAta[ATA],tabSaldoAta[[#This Row],[CHAVE]])</f>
        <v>0</v>
      </c>
      <c r="K1213" s="181">
        <f>SUMIFS(tabAtaCessão[QUANTIDADE],tabAtaCessão[CÓDIGO],tabSaldoAta[[#This Row],[CÓDIGO]],tabAtaCessão[ATA],tabSaldoAta[[#This Row],[CHAVE]])</f>
        <v>0</v>
      </c>
      <c r="L1213" s="162">
        <f>tabSaldoAta[[#This Row],[ESTIMATIVA]] - tabSaldoAta[[#This Row],[CONSUMO]] - tabSaldoAta[[#This Row],[CESSÃO]]</f>
        <v>10000</v>
      </c>
      <c r="M1213" s="92" t="s">
        <v>2063</v>
      </c>
      <c r="N1213" s="93">
        <v>44405.645150462966</v>
      </c>
      <c r="O1213" s="34" t="str">
        <f t="shared" si="23"/>
        <v>*</v>
      </c>
    </row>
    <row r="1214" spans="1:15" ht="28.8" hidden="1" x14ac:dyDescent="0.3">
      <c r="A1214" s="77">
        <v>29964</v>
      </c>
      <c r="B1214" s="83" t="str">
        <f>VLOOKUP(tabSaldoAta[[#This Row],[CÓDIGO]],tabEstimativa[#Data],2,FALSE)</f>
        <v>PAPEL CAMURCA - 60 X 40 - ROSA - AS MEDIDAS PODERAO VARIAR +/- 5 CM  COR VIVA, VIBRANTE, UNIFORME E SEM MANCHAS.</v>
      </c>
      <c r="C1214" s="82" t="s">
        <v>4149</v>
      </c>
      <c r="D1214" s="80">
        <v>143</v>
      </c>
      <c r="E1214" s="81">
        <v>2021</v>
      </c>
      <c r="F1214" s="78">
        <v>44701</v>
      </c>
      <c r="G1214" s="264">
        <v>12</v>
      </c>
      <c r="H1214" s="99">
        <v>10000</v>
      </c>
      <c r="I1214" s="78">
        <v>43818</v>
      </c>
      <c r="J1214" s="181">
        <f>SUMIFS(tabConsumoAta[CONSUMIDO],tabConsumoAta[CÓDIGO],tabSaldoAta[[#This Row],[CÓDIGO]],tabConsumoAta[ATA],tabSaldoAta[[#This Row],[CHAVE]])</f>
        <v>0</v>
      </c>
      <c r="K1214" s="181">
        <f>SUMIFS(tabAtaCessão[QUANTIDADE],tabAtaCessão[CÓDIGO],tabSaldoAta[[#This Row],[CÓDIGO]],tabAtaCessão[ATA],tabSaldoAta[[#This Row],[CHAVE]])</f>
        <v>0</v>
      </c>
      <c r="L1214" s="162">
        <f>tabSaldoAta[[#This Row],[ESTIMATIVA]] - tabSaldoAta[[#This Row],[CONSUMO]] - tabSaldoAta[[#This Row],[CESSÃO]]</f>
        <v>10000</v>
      </c>
      <c r="M1214" s="92" t="s">
        <v>2063</v>
      </c>
      <c r="N1214" s="93">
        <v>44405.645150462966</v>
      </c>
      <c r="O1214" s="34" t="str">
        <f t="shared" si="23"/>
        <v>*</v>
      </c>
    </row>
    <row r="1215" spans="1:15" ht="28.8" hidden="1" x14ac:dyDescent="0.3">
      <c r="A1215" s="77">
        <v>30165</v>
      </c>
      <c r="B1215" s="83" t="str">
        <f>VLOOKUP(tabSaldoAta[[#This Row],[CÓDIGO]],tabEstimativa[#Data],2,FALSE)</f>
        <v>PAPEL CARTAO - 50 X 70 CM - AZUL ESCURO (MEDIDAS PODERAO VARIAR +/- 5 CM)  COR VIVA, VIBRANTE, UNIFORME E SEM MANCHAS.</v>
      </c>
      <c r="C1215" s="82" t="s">
        <v>4149</v>
      </c>
      <c r="D1215" s="80">
        <v>143</v>
      </c>
      <c r="E1215" s="81">
        <v>2021</v>
      </c>
      <c r="F1215" s="78">
        <v>44701</v>
      </c>
      <c r="G1215" s="264">
        <v>12</v>
      </c>
      <c r="H1215" s="99">
        <v>25000</v>
      </c>
      <c r="I1215" s="78">
        <v>43818</v>
      </c>
      <c r="J1215" s="181">
        <f>SUMIFS(tabConsumoAta[CONSUMIDO],tabConsumoAta[CÓDIGO],tabSaldoAta[[#This Row],[CÓDIGO]],tabConsumoAta[ATA],tabSaldoAta[[#This Row],[CHAVE]])</f>
        <v>0</v>
      </c>
      <c r="K1215" s="181">
        <f>SUMIFS(tabAtaCessão[QUANTIDADE],tabAtaCessão[CÓDIGO],tabSaldoAta[[#This Row],[CÓDIGO]],tabAtaCessão[ATA],tabSaldoAta[[#This Row],[CHAVE]])</f>
        <v>0</v>
      </c>
      <c r="L1215" s="162">
        <f>tabSaldoAta[[#This Row],[ESTIMATIVA]] - tabSaldoAta[[#This Row],[CONSUMO]] - tabSaldoAta[[#This Row],[CESSÃO]]</f>
        <v>25000</v>
      </c>
      <c r="M1215" s="92" t="s">
        <v>2063</v>
      </c>
      <c r="N1215" s="93">
        <v>44405.645150462966</v>
      </c>
      <c r="O1215" s="34" t="str">
        <f t="shared" si="23"/>
        <v>*</v>
      </c>
    </row>
    <row r="1216" spans="1:15" ht="28.8" hidden="1" x14ac:dyDescent="0.3">
      <c r="A1216" s="77">
        <v>32933</v>
      </c>
      <c r="B1216" s="83" t="str">
        <f>VLOOKUP(tabSaldoAta[[#This Row],[CÓDIGO]],tabEstimativa[#Data],2,FALSE)</f>
        <v>PAPEL CARTAO - 50 X 70 CM - VERDE ESCURO (MEDIDAS PODERAO VARIAR +/- 5 CM)                                                                         COR VIVA, VIBRANTE, UNIFORME E SEM MANCHAS.</v>
      </c>
      <c r="C1216" s="82" t="s">
        <v>4149</v>
      </c>
      <c r="D1216" s="80">
        <v>143</v>
      </c>
      <c r="E1216" s="81">
        <v>2021</v>
      </c>
      <c r="F1216" s="78">
        <v>44701</v>
      </c>
      <c r="G1216" s="264">
        <v>12</v>
      </c>
      <c r="H1216" s="99">
        <v>25000</v>
      </c>
      <c r="I1216" s="78">
        <v>43818</v>
      </c>
      <c r="J1216" s="181">
        <f>SUMIFS(tabConsumoAta[CONSUMIDO],tabConsumoAta[CÓDIGO],tabSaldoAta[[#This Row],[CÓDIGO]],tabConsumoAta[ATA],tabSaldoAta[[#This Row],[CHAVE]])</f>
        <v>0</v>
      </c>
      <c r="K1216" s="181">
        <f>SUMIFS(tabAtaCessão[QUANTIDADE],tabAtaCessão[CÓDIGO],tabSaldoAta[[#This Row],[CÓDIGO]],tabAtaCessão[ATA],tabSaldoAta[[#This Row],[CHAVE]])</f>
        <v>0</v>
      </c>
      <c r="L1216" s="162">
        <f>tabSaldoAta[[#This Row],[ESTIMATIVA]] - tabSaldoAta[[#This Row],[CONSUMO]] - tabSaldoAta[[#This Row],[CESSÃO]]</f>
        <v>25000</v>
      </c>
      <c r="M1216" s="92" t="s">
        <v>2063</v>
      </c>
      <c r="N1216" s="93">
        <v>44405.645150462966</v>
      </c>
      <c r="O1216" s="34" t="str">
        <f t="shared" ref="O1216:O1217" si="24">"*"</f>
        <v>*</v>
      </c>
    </row>
    <row r="1217" spans="1:15" hidden="1" x14ac:dyDescent="0.3">
      <c r="A1217" s="77">
        <v>34214</v>
      </c>
      <c r="B1217" s="83" t="str">
        <f>VLOOKUP(tabSaldoAta[[#This Row],[CÓDIGO]],tabEstimativa[#Data],2,FALSE)</f>
        <v>CAIXILHO DE FERRO PERFILADO DE CORRER, S/ GRADE - MEDIDAS:1,20 X 1,50M</v>
      </c>
      <c r="C1217" s="82" t="s">
        <v>4100</v>
      </c>
      <c r="D1217" s="80">
        <v>105</v>
      </c>
      <c r="E1217" s="81">
        <v>2021</v>
      </c>
      <c r="F1217" s="78">
        <v>44658</v>
      </c>
      <c r="G1217" s="264">
        <v>12</v>
      </c>
      <c r="H1217" s="99">
        <v>0</v>
      </c>
      <c r="I1217" s="78">
        <v>44082</v>
      </c>
      <c r="J1217" s="181">
        <f>SUMIFS(tabConsumoAta[CONSUMIDO],tabConsumoAta[CÓDIGO],tabSaldoAta[[#This Row],[CÓDIGO]],tabConsumoAta[ATA],tabSaldoAta[[#This Row],[CHAVE]])</f>
        <v>0</v>
      </c>
      <c r="K1217" s="181">
        <f>SUMIFS(tabAtaCessão[QUANTIDADE],tabAtaCessão[CÓDIGO],tabSaldoAta[[#This Row],[CÓDIGO]],tabAtaCessão[ATA],tabSaldoAta[[#This Row],[CHAVE]])</f>
        <v>0</v>
      </c>
      <c r="L1217" s="162">
        <f>tabSaldoAta[[#This Row],[ESTIMATIVA]] - tabSaldoAta[[#This Row],[CONSUMO]] - tabSaldoAta[[#This Row],[CESSÃO]]</f>
        <v>0</v>
      </c>
      <c r="M1217" s="92" t="s">
        <v>2063</v>
      </c>
      <c r="N1217" s="93">
        <v>44405.645150462966</v>
      </c>
      <c r="O1217" s="34" t="str">
        <f t="shared" si="24"/>
        <v>*</v>
      </c>
    </row>
    <row r="1218" spans="1:15" ht="28.8" hidden="1" x14ac:dyDescent="0.3">
      <c r="A1218" s="77">
        <v>35224</v>
      </c>
      <c r="B1218" s="83" t="str">
        <f>VLOOKUP(tabSaldoAta[[#This Row],[CÓDIGO]],tabEstimativa[#Data],2,FALSE)</f>
        <v>REGISTRO DE GAVETA EM LIGA DE COBRE - 1" - S/ CANOPLA - DE ACORDO COM A NORMA ABNT NBR 15705 E A MARCA, MEDIDA E NORMA DEVERÃO VIR LITOGRAFADA NA PEÇA</v>
      </c>
      <c r="C1218" s="82" t="s">
        <v>4236</v>
      </c>
      <c r="D1218" s="80">
        <v>161</v>
      </c>
      <c r="E1218" s="81">
        <v>2021</v>
      </c>
      <c r="F1218" s="78">
        <v>44748</v>
      </c>
      <c r="G1218" s="264">
        <v>12</v>
      </c>
      <c r="H1218" s="99">
        <v>20</v>
      </c>
      <c r="I1218" s="78">
        <v>44182</v>
      </c>
      <c r="J1218" s="181">
        <f>SUMIFS(tabConsumoAta[CONSUMIDO],tabConsumoAta[CÓDIGO],tabSaldoAta[[#This Row],[CÓDIGO]],tabConsumoAta[ATA],tabSaldoAta[[#This Row],[CHAVE]])</f>
        <v>20</v>
      </c>
      <c r="K1218" s="181">
        <f>SUMIFS(tabAtaCessão[QUANTIDADE],tabAtaCessão[CÓDIGO],tabSaldoAta[[#This Row],[CÓDIGO]],tabAtaCessão[ATA],tabSaldoAta[[#This Row],[CHAVE]])</f>
        <v>0</v>
      </c>
      <c r="L1218" s="162">
        <f>tabSaldoAta[[#This Row],[ESTIMATIVA]] - tabSaldoAta[[#This Row],[CONSUMO]] - tabSaldoAta[[#This Row],[CESSÃO]]</f>
        <v>0</v>
      </c>
      <c r="M1218" s="92" t="s">
        <v>2063</v>
      </c>
      <c r="N1218" s="93">
        <v>44405.645150462966</v>
      </c>
      <c r="O1218" s="34" t="str">
        <f t="shared" ref="O1218:O1223" si="25">"*"</f>
        <v>*</v>
      </c>
    </row>
    <row r="1219" spans="1:15" ht="28.8" hidden="1" x14ac:dyDescent="0.3">
      <c r="A1219" s="77">
        <v>35256</v>
      </c>
      <c r="B1219" s="83" t="str">
        <f>VLOOKUP(tabSaldoAta[[#This Row],[CÓDIGO]],tabEstimativa[#Data],2,FALSE)</f>
        <v>CANTONEIRA EM ALUMÍNIO - 10 MM DE VÃO - BARRA COM 3 METROS (PARA ACABAMENTO EM PAREDES DE AZULEJO GROSSO).</v>
      </c>
      <c r="C1219" s="82" t="s">
        <v>4108</v>
      </c>
      <c r="D1219" s="80">
        <v>75</v>
      </c>
      <c r="E1219" s="81">
        <v>2021</v>
      </c>
      <c r="F1219" s="78">
        <v>44635</v>
      </c>
      <c r="G1219" s="264">
        <v>12</v>
      </c>
      <c r="H1219" s="99">
        <v>200</v>
      </c>
      <c r="I1219" s="78">
        <v>43971</v>
      </c>
      <c r="J1219" s="181">
        <f>SUMIFS(tabConsumoAta[CONSUMIDO],tabConsumoAta[CÓDIGO],tabSaldoAta[[#This Row],[CÓDIGO]],tabConsumoAta[ATA],tabSaldoAta[[#This Row],[CHAVE]])</f>
        <v>0</v>
      </c>
      <c r="K1219" s="181">
        <f>SUMIFS(tabAtaCessão[QUANTIDADE],tabAtaCessão[CÓDIGO],tabSaldoAta[[#This Row],[CÓDIGO]],tabAtaCessão[ATA],tabSaldoAta[[#This Row],[CHAVE]])</f>
        <v>0</v>
      </c>
      <c r="L1219" s="162">
        <f>tabSaldoAta[[#This Row],[ESTIMATIVA]] - tabSaldoAta[[#This Row],[CONSUMO]] - tabSaldoAta[[#This Row],[CESSÃO]]</f>
        <v>200</v>
      </c>
      <c r="M1219" s="92" t="s">
        <v>2063</v>
      </c>
      <c r="N1219" s="93">
        <v>44405.645150462966</v>
      </c>
      <c r="O1219" s="34" t="str">
        <f t="shared" si="25"/>
        <v>*</v>
      </c>
    </row>
    <row r="1220" spans="1:15" hidden="1" x14ac:dyDescent="0.3">
      <c r="A1220" s="77">
        <v>42566</v>
      </c>
      <c r="B1220" s="83" t="str">
        <f>VLOOKUP(tabSaldoAta[[#This Row],[CÓDIGO]],tabEstimativa[#Data],2,FALSE)</f>
        <v>FOLHA DE PORTA - EM IMBUIA - 0,92 X 2,10 M</v>
      </c>
      <c r="C1220" s="82" t="s">
        <v>4151</v>
      </c>
      <c r="D1220" s="80">
        <v>145</v>
      </c>
      <c r="E1220" s="81">
        <v>2021</v>
      </c>
      <c r="F1220" s="78">
        <v>44707</v>
      </c>
      <c r="G1220" s="264">
        <v>12</v>
      </c>
      <c r="H1220" s="99">
        <v>30</v>
      </c>
      <c r="I1220" s="78">
        <v>44159</v>
      </c>
      <c r="J1220" s="181">
        <f>SUMIFS(tabConsumoAta[CONSUMIDO],tabConsumoAta[CÓDIGO],tabSaldoAta[[#This Row],[CÓDIGO]],tabConsumoAta[ATA],tabSaldoAta[[#This Row],[CHAVE]])</f>
        <v>0</v>
      </c>
      <c r="K1220" s="181">
        <f>SUMIFS(tabAtaCessão[QUANTIDADE],tabAtaCessão[CÓDIGO],tabSaldoAta[[#This Row],[CÓDIGO]],tabAtaCessão[ATA],tabSaldoAta[[#This Row],[CHAVE]])</f>
        <v>0</v>
      </c>
      <c r="L1220" s="162">
        <f>tabSaldoAta[[#This Row],[ESTIMATIVA]] - tabSaldoAta[[#This Row],[CONSUMO]] - tabSaldoAta[[#This Row],[CESSÃO]]</f>
        <v>30</v>
      </c>
      <c r="M1220" s="92" t="s">
        <v>2063</v>
      </c>
      <c r="N1220" s="93">
        <v>44405.645150462966</v>
      </c>
      <c r="O1220" s="34" t="str">
        <f t="shared" si="25"/>
        <v>*</v>
      </c>
    </row>
    <row r="1221" spans="1:15" hidden="1" x14ac:dyDescent="0.3">
      <c r="A1221" s="77">
        <v>47447</v>
      </c>
      <c r="B1221" s="83" t="str">
        <f>VLOOKUP(tabSaldoAta[[#This Row],[CÓDIGO]],tabEstimativa[#Data],2,FALSE)</f>
        <v>CARTOLINA - VERDE CLARO - 50 X 66 CM - GRAMATURA 180G/M2 (VARIAÇÃO +/- 05 CM).</v>
      </c>
      <c r="C1221" s="82" t="s">
        <v>4149</v>
      </c>
      <c r="D1221" s="80">
        <v>143</v>
      </c>
      <c r="E1221" s="81">
        <v>2021</v>
      </c>
      <c r="F1221" s="78">
        <v>44701</v>
      </c>
      <c r="G1221" s="264">
        <v>12</v>
      </c>
      <c r="H1221" s="99">
        <v>25000</v>
      </c>
      <c r="I1221" s="78">
        <v>43818</v>
      </c>
      <c r="J1221" s="181">
        <f>SUMIFS(tabConsumoAta[CONSUMIDO],tabConsumoAta[CÓDIGO],tabSaldoAta[[#This Row],[CÓDIGO]],tabConsumoAta[ATA],tabSaldoAta[[#This Row],[CHAVE]])</f>
        <v>10000</v>
      </c>
      <c r="K1221" s="181">
        <f>SUMIFS(tabAtaCessão[QUANTIDADE],tabAtaCessão[CÓDIGO],tabSaldoAta[[#This Row],[CÓDIGO]],tabAtaCessão[ATA],tabSaldoAta[[#This Row],[CHAVE]])</f>
        <v>0</v>
      </c>
      <c r="L1221" s="162">
        <f>tabSaldoAta[[#This Row],[ESTIMATIVA]] - tabSaldoAta[[#This Row],[CONSUMO]] - tabSaldoAta[[#This Row],[CESSÃO]]</f>
        <v>15000</v>
      </c>
      <c r="M1221" s="92" t="s">
        <v>2063</v>
      </c>
      <c r="N1221" s="93">
        <v>44405.645150462966</v>
      </c>
      <c r="O1221" s="34" t="str">
        <f t="shared" si="25"/>
        <v>*</v>
      </c>
    </row>
    <row r="1222" spans="1:15" hidden="1" x14ac:dyDescent="0.3">
      <c r="A1222" s="77">
        <v>49033</v>
      </c>
      <c r="B1222" s="83" t="str">
        <f>VLOOKUP(tabSaldoAta[[#This Row],[CÓDIGO]],tabEstimativa[#Data],2,FALSE)</f>
        <v>FOLHA DE PORTA EM IMBUIA - MED: 0,82 X 2,10 M</v>
      </c>
      <c r="C1222" s="82" t="s">
        <v>4151</v>
      </c>
      <c r="D1222" s="80">
        <v>145</v>
      </c>
      <c r="E1222" s="81">
        <v>2021</v>
      </c>
      <c r="F1222" s="78">
        <v>44707</v>
      </c>
      <c r="G1222" s="264">
        <v>12</v>
      </c>
      <c r="H1222" s="99">
        <v>40</v>
      </c>
      <c r="I1222" s="78">
        <v>44159</v>
      </c>
      <c r="J1222" s="181">
        <f>SUMIFS(tabConsumoAta[CONSUMIDO],tabConsumoAta[CÓDIGO],tabSaldoAta[[#This Row],[CÓDIGO]],tabConsumoAta[ATA],tabSaldoAta[[#This Row],[CHAVE]])</f>
        <v>0</v>
      </c>
      <c r="K1222" s="181">
        <f>SUMIFS(tabAtaCessão[QUANTIDADE],tabAtaCessão[CÓDIGO],tabSaldoAta[[#This Row],[CÓDIGO]],tabAtaCessão[ATA],tabSaldoAta[[#This Row],[CHAVE]])</f>
        <v>0</v>
      </c>
      <c r="L1222" s="162">
        <f>tabSaldoAta[[#This Row],[ESTIMATIVA]] - tabSaldoAta[[#This Row],[CONSUMO]] - tabSaldoAta[[#This Row],[CESSÃO]]</f>
        <v>40</v>
      </c>
      <c r="M1222" s="92" t="s">
        <v>2063</v>
      </c>
      <c r="N1222" s="93">
        <v>44405.645150462966</v>
      </c>
      <c r="O1222" s="34" t="str">
        <f t="shared" si="25"/>
        <v>*</v>
      </c>
    </row>
    <row r="1223" spans="1:15" hidden="1" x14ac:dyDescent="0.3">
      <c r="A1223" s="77">
        <v>50591</v>
      </c>
      <c r="B1223" s="83" t="str">
        <f>VLOOKUP(tabSaldoAta[[#This Row],[CÓDIGO]],tabEstimativa[#Data],2,FALSE)</f>
        <v>FOLHA DE PORTA EM IMBUIA - MED: 0,72 X 2,10 M</v>
      </c>
      <c r="C1223" s="82" t="s">
        <v>4151</v>
      </c>
      <c r="D1223" s="80">
        <v>145</v>
      </c>
      <c r="E1223" s="81">
        <v>2021</v>
      </c>
      <c r="F1223" s="78">
        <v>44707</v>
      </c>
      <c r="G1223" s="264">
        <v>12</v>
      </c>
      <c r="H1223" s="99">
        <v>0</v>
      </c>
      <c r="I1223" s="78">
        <v>44159</v>
      </c>
      <c r="J1223" s="181">
        <f>SUMIFS(tabConsumoAta[CONSUMIDO],tabConsumoAta[CÓDIGO],tabSaldoAta[[#This Row],[CÓDIGO]],tabConsumoAta[ATA],tabSaldoAta[[#This Row],[CHAVE]])</f>
        <v>0</v>
      </c>
      <c r="K1223" s="181">
        <f>SUMIFS(tabAtaCessão[QUANTIDADE],tabAtaCessão[CÓDIGO],tabSaldoAta[[#This Row],[CÓDIGO]],tabAtaCessão[ATA],tabSaldoAta[[#This Row],[CHAVE]])</f>
        <v>0</v>
      </c>
      <c r="L1223" s="162">
        <f>tabSaldoAta[[#This Row],[ESTIMATIVA]] - tabSaldoAta[[#This Row],[CONSUMO]] - tabSaldoAta[[#This Row],[CESSÃO]]</f>
        <v>0</v>
      </c>
      <c r="M1223" s="92" t="s">
        <v>2063</v>
      </c>
      <c r="N1223" s="93">
        <v>44405.645150462966</v>
      </c>
      <c r="O1223" s="34" t="str">
        <f t="shared" si="25"/>
        <v>*</v>
      </c>
    </row>
    <row r="1224" spans="1:15" hidden="1" x14ac:dyDescent="0.3">
      <c r="A1224" s="77">
        <v>56519</v>
      </c>
      <c r="B1224" s="83" t="str">
        <f>VLOOKUP(tabSaldoAta[[#This Row],[CÓDIGO]],tabEstimativa[#Data],2,FALSE)</f>
        <v>FOLHA DE PORTA TIPO MEXICANA - MED.: 0,82 X 2,10 M</v>
      </c>
      <c r="C1224" s="82" t="s">
        <v>4151</v>
      </c>
      <c r="D1224" s="80">
        <v>145</v>
      </c>
      <c r="E1224" s="81">
        <v>2021</v>
      </c>
      <c r="F1224" s="78">
        <v>44707</v>
      </c>
      <c r="G1224" s="264">
        <v>12</v>
      </c>
      <c r="H1224" s="99">
        <v>30</v>
      </c>
      <c r="I1224" s="78">
        <v>44159</v>
      </c>
      <c r="J1224" s="181">
        <f>SUMIFS(tabConsumoAta[CONSUMIDO],tabConsumoAta[CÓDIGO],tabSaldoAta[[#This Row],[CÓDIGO]],tabConsumoAta[ATA],tabSaldoAta[[#This Row],[CHAVE]])</f>
        <v>0</v>
      </c>
      <c r="K1224" s="181">
        <f>SUMIFS(tabAtaCessão[QUANTIDADE],tabAtaCessão[CÓDIGO],tabSaldoAta[[#This Row],[CÓDIGO]],tabAtaCessão[ATA],tabSaldoAta[[#This Row],[CHAVE]])</f>
        <v>0</v>
      </c>
      <c r="L1224" s="162">
        <f>tabSaldoAta[[#This Row],[ESTIMATIVA]] - tabSaldoAta[[#This Row],[CONSUMO]] - tabSaldoAta[[#This Row],[CESSÃO]]</f>
        <v>30</v>
      </c>
      <c r="M1224" s="92" t="s">
        <v>2063</v>
      </c>
      <c r="N1224" s="93">
        <v>44405.645150462966</v>
      </c>
      <c r="O1224" s="34" t="str">
        <f t="shared" ref="O1224:O1225" si="26">"*"</f>
        <v>*</v>
      </c>
    </row>
    <row r="1225" spans="1:15" hidden="1" x14ac:dyDescent="0.3">
      <c r="A1225" s="77">
        <v>56520</v>
      </c>
      <c r="B1225" s="83" t="str">
        <f>VLOOKUP(tabSaldoAta[[#This Row],[CÓDIGO]],tabEstimativa[#Data],2,FALSE)</f>
        <v>FOLHA DE PORTA TIPO MEXICANA - MED.: 0,92 X 2,10 M</v>
      </c>
      <c r="C1225" s="82" t="s">
        <v>4151</v>
      </c>
      <c r="D1225" s="80">
        <v>145</v>
      </c>
      <c r="E1225" s="81">
        <v>2021</v>
      </c>
      <c r="F1225" s="78">
        <v>44707</v>
      </c>
      <c r="G1225" s="264">
        <v>12</v>
      </c>
      <c r="H1225" s="99">
        <v>50</v>
      </c>
      <c r="I1225" s="78">
        <v>44159</v>
      </c>
      <c r="J1225" s="181">
        <f>SUMIFS(tabConsumoAta[CONSUMIDO],tabConsumoAta[CÓDIGO],tabSaldoAta[[#This Row],[CÓDIGO]],tabConsumoAta[ATA],tabSaldoAta[[#This Row],[CHAVE]])</f>
        <v>0</v>
      </c>
      <c r="K1225" s="181">
        <f>SUMIFS(tabAtaCessão[QUANTIDADE],tabAtaCessão[CÓDIGO],tabSaldoAta[[#This Row],[CÓDIGO]],tabAtaCessão[ATA],tabSaldoAta[[#This Row],[CHAVE]])</f>
        <v>0</v>
      </c>
      <c r="L1225" s="162">
        <f>tabSaldoAta[[#This Row],[ESTIMATIVA]] - tabSaldoAta[[#This Row],[CONSUMO]] - tabSaldoAta[[#This Row],[CESSÃO]]</f>
        <v>50</v>
      </c>
      <c r="M1225" s="92" t="s">
        <v>2063</v>
      </c>
      <c r="N1225" s="93">
        <v>44405.645150462966</v>
      </c>
      <c r="O1225" s="34" t="str">
        <f t="shared" si="26"/>
        <v>*</v>
      </c>
    </row>
    <row r="1226" spans="1:15" hidden="1" x14ac:dyDescent="0.3">
      <c r="A1226" s="77">
        <v>60889</v>
      </c>
      <c r="B1226" s="83" t="str">
        <f>VLOOKUP(tabSaldoAta[[#This Row],[CÓDIGO]],tabEstimativa[#Data],2,FALSE)</f>
        <v>ELETRODUTO DE FERRO GALVANIZADO - 3/4"</v>
      </c>
      <c r="C1226" s="82" t="s">
        <v>4046</v>
      </c>
      <c r="D1226" s="80">
        <v>58</v>
      </c>
      <c r="E1226" s="81">
        <v>2021</v>
      </c>
      <c r="F1226" s="78">
        <v>44622</v>
      </c>
      <c r="G1226" s="264">
        <v>12</v>
      </c>
      <c r="H1226" s="99">
        <v>200</v>
      </c>
      <c r="I1226" s="78">
        <v>44097</v>
      </c>
      <c r="J1226" s="181">
        <f>SUMIFS(tabConsumoAta[CONSUMIDO],tabConsumoAta[CÓDIGO],tabSaldoAta[[#This Row],[CÓDIGO]],tabConsumoAta[ATA],tabSaldoAta[[#This Row],[CHAVE]])</f>
        <v>250</v>
      </c>
      <c r="K1226" s="181">
        <f>SUMIFS(tabAtaCessão[QUANTIDADE],tabAtaCessão[CÓDIGO],tabSaldoAta[[#This Row],[CÓDIGO]],tabAtaCessão[ATA],tabSaldoAta[[#This Row],[CHAVE]])</f>
        <v>0</v>
      </c>
      <c r="L1226" s="162">
        <f>tabSaldoAta[[#This Row],[ESTIMATIVA]] - tabSaldoAta[[#This Row],[CONSUMO]] - tabSaldoAta[[#This Row],[CESSÃO]]</f>
        <v>-50</v>
      </c>
      <c r="M1226" s="92" t="s">
        <v>2063</v>
      </c>
      <c r="N1226" s="93">
        <v>44405.645150462966</v>
      </c>
      <c r="O1226" s="34" t="str">
        <f t="shared" ref="O1226:O1236" si="27">"*"</f>
        <v>*</v>
      </c>
    </row>
    <row r="1227" spans="1:15" hidden="1" x14ac:dyDescent="0.3">
      <c r="A1227" s="77">
        <v>65173</v>
      </c>
      <c r="B1227" s="83" t="str">
        <f>VLOOKUP(tabSaldoAta[[#This Row],[CÓDIGO]],tabEstimativa[#Data],2,FALSE)</f>
        <v>REPARO COMPLETO UNIVERSAL PARA DESCARGA -  CAIXA  ACOPLADA</v>
      </c>
      <c r="C1227" s="82" t="s">
        <v>4236</v>
      </c>
      <c r="D1227" s="80">
        <v>161</v>
      </c>
      <c r="E1227" s="81">
        <v>2021</v>
      </c>
      <c r="F1227" s="78">
        <v>44748</v>
      </c>
      <c r="G1227" s="264">
        <v>12</v>
      </c>
      <c r="H1227" s="99">
        <v>150</v>
      </c>
      <c r="I1227" s="78">
        <v>44182</v>
      </c>
      <c r="J1227" s="181">
        <f>SUMIFS(tabConsumoAta[CONSUMIDO],tabConsumoAta[CÓDIGO],tabSaldoAta[[#This Row],[CÓDIGO]],tabConsumoAta[ATA],tabSaldoAta[[#This Row],[CHAVE]])</f>
        <v>150</v>
      </c>
      <c r="K1227" s="181">
        <f>SUMIFS(tabAtaCessão[QUANTIDADE],tabAtaCessão[CÓDIGO],tabSaldoAta[[#This Row],[CÓDIGO]],tabAtaCessão[ATA],tabSaldoAta[[#This Row],[CHAVE]])</f>
        <v>0</v>
      </c>
      <c r="L1227" s="162">
        <f>tabSaldoAta[[#This Row],[ESTIMATIVA]] - tabSaldoAta[[#This Row],[CONSUMO]] - tabSaldoAta[[#This Row],[CESSÃO]]</f>
        <v>0</v>
      </c>
      <c r="M1227" s="92" t="s">
        <v>2063</v>
      </c>
      <c r="N1227" s="93">
        <v>44405.645150462966</v>
      </c>
      <c r="O1227" s="34" t="str">
        <f t="shared" si="27"/>
        <v>*</v>
      </c>
    </row>
    <row r="1228" spans="1:15" ht="43.2" hidden="1" x14ac:dyDescent="0.3">
      <c r="A1228" s="77">
        <v>70379</v>
      </c>
      <c r="B1228" s="83" t="str">
        <f>VLOOKUP(tabSaldoAta[[#This Row],[CÓDIGO]],tabEstimativa[#Data],2,FALSE)</f>
        <v>PAPEL SULFITE, GRAMATURA 75G/M2, FORMATO A3, MEDINDO (297X420)MM, ALVURA MINIMA DE 90%,CONFORME NORMA ISO, OPACIDADE MINIMA DE 87%, UMIDADE ENTRE 3,5%(+/-1,0),CONFORME NORMA TAPPI, CORTE ROTATIVO,PH ALCALINO,EMBALAGEM BOPP, COR BRANCA</v>
      </c>
      <c r="C1228" s="82" t="s">
        <v>4149</v>
      </c>
      <c r="D1228" s="80">
        <v>143</v>
      </c>
      <c r="E1228" s="81">
        <v>2021</v>
      </c>
      <c r="F1228" s="78">
        <v>44701</v>
      </c>
      <c r="G1228" s="264">
        <v>12</v>
      </c>
      <c r="H1228" s="99">
        <v>1500</v>
      </c>
      <c r="I1228" s="78">
        <v>43818</v>
      </c>
      <c r="J1228" s="181">
        <f>SUMIFS(tabConsumoAta[CONSUMIDO],tabConsumoAta[CÓDIGO],tabSaldoAta[[#This Row],[CÓDIGO]],tabConsumoAta[ATA],tabSaldoAta[[#This Row],[CHAVE]])</f>
        <v>1500</v>
      </c>
      <c r="K1228" s="181">
        <f>SUMIFS(tabAtaCessão[QUANTIDADE],tabAtaCessão[CÓDIGO],tabSaldoAta[[#This Row],[CÓDIGO]],tabAtaCessão[ATA],tabSaldoAta[[#This Row],[CHAVE]])</f>
        <v>0</v>
      </c>
      <c r="L1228" s="162">
        <f>tabSaldoAta[[#This Row],[ESTIMATIVA]] - tabSaldoAta[[#This Row],[CONSUMO]] - tabSaldoAta[[#This Row],[CESSÃO]]</f>
        <v>0</v>
      </c>
      <c r="M1228" s="92" t="s">
        <v>2063</v>
      </c>
      <c r="N1228" s="93">
        <v>44405.645150462966</v>
      </c>
      <c r="O1228" s="34" t="str">
        <f t="shared" si="27"/>
        <v>*</v>
      </c>
    </row>
    <row r="1229" spans="1:15" hidden="1" x14ac:dyDescent="0.3">
      <c r="A1229" s="77">
        <v>74907</v>
      </c>
      <c r="B1229" s="83" t="str">
        <f>VLOOKUP(tabSaldoAta[[#This Row],[CÓDIGO]],tabEstimativa[#Data],2,FALSE)</f>
        <v>VIGA DE GARAPEIRA BRUTA - MEDIDAS: 06 CM X 16 CM X 5,50 M</v>
      </c>
      <c r="C1229" s="82" t="s">
        <v>4151</v>
      </c>
      <c r="D1229" s="80">
        <v>145</v>
      </c>
      <c r="E1229" s="81">
        <v>2021</v>
      </c>
      <c r="F1229" s="78">
        <v>44707</v>
      </c>
      <c r="G1229" s="264">
        <v>12</v>
      </c>
      <c r="H1229" s="99">
        <v>200</v>
      </c>
      <c r="I1229" s="78">
        <v>44159</v>
      </c>
      <c r="J1229" s="181">
        <f>SUMIFS(tabConsumoAta[CONSUMIDO],tabConsumoAta[CÓDIGO],tabSaldoAta[[#This Row],[CÓDIGO]],tabConsumoAta[ATA],tabSaldoAta[[#This Row],[CHAVE]])</f>
        <v>0</v>
      </c>
      <c r="K1229" s="181">
        <f>SUMIFS(tabAtaCessão[QUANTIDADE],tabAtaCessão[CÓDIGO],tabSaldoAta[[#This Row],[CÓDIGO]],tabAtaCessão[ATA],tabSaldoAta[[#This Row],[CHAVE]])</f>
        <v>0</v>
      </c>
      <c r="L1229" s="162">
        <f>tabSaldoAta[[#This Row],[ESTIMATIVA]] - tabSaldoAta[[#This Row],[CONSUMO]] - tabSaldoAta[[#This Row],[CESSÃO]]</f>
        <v>200</v>
      </c>
      <c r="M1229" s="92" t="s">
        <v>2063</v>
      </c>
      <c r="N1229" s="93">
        <v>44405.645150462966</v>
      </c>
      <c r="O1229" s="34" t="str">
        <f t="shared" si="27"/>
        <v>*</v>
      </c>
    </row>
    <row r="1230" spans="1:15" hidden="1" x14ac:dyDescent="0.3">
      <c r="A1230" s="77">
        <v>75334</v>
      </c>
      <c r="B1230" s="83" t="str">
        <f>VLOOKUP(tabSaldoAta[[#This Row],[CÓDIGO]],tabEstimativa[#Data],2,FALSE)</f>
        <v xml:space="preserve">CHAPA EM MDF, BRANCO, 02 FACES - MED. 2,75 M X 1,83 M X 15 MM. </v>
      </c>
      <c r="C1230" s="82" t="s">
        <v>4152</v>
      </c>
      <c r="D1230" s="80">
        <v>131</v>
      </c>
      <c r="E1230" s="81">
        <v>2021</v>
      </c>
      <c r="F1230" s="78">
        <v>44687</v>
      </c>
      <c r="G1230" s="264">
        <v>12</v>
      </c>
      <c r="H1230" s="99">
        <v>1500</v>
      </c>
      <c r="I1230" s="78">
        <v>44224</v>
      </c>
      <c r="J1230" s="181">
        <f>SUMIFS(tabConsumoAta[CONSUMIDO],tabConsumoAta[CÓDIGO],tabSaldoAta[[#This Row],[CÓDIGO]],tabConsumoAta[ATA],tabSaldoAta[[#This Row],[CHAVE]])</f>
        <v>500</v>
      </c>
      <c r="K1230" s="181">
        <f>SUMIFS(tabAtaCessão[QUANTIDADE],tabAtaCessão[CÓDIGO],tabSaldoAta[[#This Row],[CÓDIGO]],tabAtaCessão[ATA],tabSaldoAta[[#This Row],[CHAVE]])</f>
        <v>0</v>
      </c>
      <c r="L1230" s="162">
        <f>tabSaldoAta[[#This Row],[ESTIMATIVA]] - tabSaldoAta[[#This Row],[CONSUMO]] - tabSaldoAta[[#This Row],[CESSÃO]]</f>
        <v>1000</v>
      </c>
      <c r="M1230" s="92" t="s">
        <v>2063</v>
      </c>
      <c r="N1230" s="93">
        <v>44405.645150462966</v>
      </c>
      <c r="O1230" s="34" t="str">
        <f t="shared" si="27"/>
        <v>*</v>
      </c>
    </row>
    <row r="1231" spans="1:15" ht="28.8" hidden="1" x14ac:dyDescent="0.3">
      <c r="A1231" s="77">
        <v>75938</v>
      </c>
      <c r="B1231" s="83" t="str">
        <f>VLOOKUP(tabSaldoAta[[#This Row],[CÓDIGO]],tabEstimativa[#Data],2,FALSE)</f>
        <v xml:space="preserve">PAPEL CAMURCA - 60 X 40 CM - AMARELO     COR VIVA, VIBRANTE, UNIFORME E SEM MANCHAS (VARIACAO +/- 5 CM). </v>
      </c>
      <c r="C1231" s="82" t="s">
        <v>4149</v>
      </c>
      <c r="D1231" s="80">
        <v>143</v>
      </c>
      <c r="E1231" s="81">
        <v>2021</v>
      </c>
      <c r="F1231" s="78">
        <v>44701</v>
      </c>
      <c r="G1231" s="264">
        <v>12</v>
      </c>
      <c r="H1231" s="99">
        <v>10000</v>
      </c>
      <c r="I1231" s="78">
        <v>43818</v>
      </c>
      <c r="J1231" s="181">
        <f>SUMIFS(tabConsumoAta[CONSUMIDO],tabConsumoAta[CÓDIGO],tabSaldoAta[[#This Row],[CÓDIGO]],tabConsumoAta[ATA],tabSaldoAta[[#This Row],[CHAVE]])</f>
        <v>0</v>
      </c>
      <c r="K1231" s="181">
        <f>SUMIFS(tabAtaCessão[QUANTIDADE],tabAtaCessão[CÓDIGO],tabSaldoAta[[#This Row],[CÓDIGO]],tabAtaCessão[ATA],tabSaldoAta[[#This Row],[CHAVE]])</f>
        <v>0</v>
      </c>
      <c r="L1231" s="162">
        <f>tabSaldoAta[[#This Row],[ESTIMATIVA]] - tabSaldoAta[[#This Row],[CONSUMO]] - tabSaldoAta[[#This Row],[CESSÃO]]</f>
        <v>10000</v>
      </c>
      <c r="M1231" s="92" t="s">
        <v>2063</v>
      </c>
      <c r="N1231" s="93">
        <v>44405.645150462966</v>
      </c>
      <c r="O1231" s="34" t="str">
        <f t="shared" si="27"/>
        <v>*</v>
      </c>
    </row>
    <row r="1232" spans="1:15" hidden="1" x14ac:dyDescent="0.3">
      <c r="A1232" s="77">
        <v>76583</v>
      </c>
      <c r="B1232" s="83" t="str">
        <f>VLOOKUP(tabSaldoAta[[#This Row],[CÓDIGO]],tabEstimativa[#Data],2,FALSE)</f>
        <v>CHAPA DE MADEIRA COMPENSADO LAMINADO DE VIROLA - MEDIDAS: 2,20 M X 1,60 M X 15 MM</v>
      </c>
      <c r="C1232" s="82" t="s">
        <v>4123</v>
      </c>
      <c r="D1232" s="80">
        <v>90</v>
      </c>
      <c r="E1232" s="81">
        <v>2021</v>
      </c>
      <c r="F1232" s="78">
        <v>44647</v>
      </c>
      <c r="G1232" s="264">
        <v>12</v>
      </c>
      <c r="H1232" s="99">
        <v>0</v>
      </c>
      <c r="I1232" s="78">
        <v>44159</v>
      </c>
      <c r="J1232" s="181">
        <f>SUMIFS(tabConsumoAta[CONSUMIDO],tabConsumoAta[CÓDIGO],tabSaldoAta[[#This Row],[CÓDIGO]],tabConsumoAta[ATA],tabSaldoAta[[#This Row],[CHAVE]])</f>
        <v>80</v>
      </c>
      <c r="K1232" s="181">
        <f>SUMIFS(tabAtaCessão[QUANTIDADE],tabAtaCessão[CÓDIGO],tabSaldoAta[[#This Row],[CÓDIGO]],tabAtaCessão[ATA],tabSaldoAta[[#This Row],[CHAVE]])</f>
        <v>0</v>
      </c>
      <c r="L1232" s="162">
        <f>tabSaldoAta[[#This Row],[ESTIMATIVA]] - tabSaldoAta[[#This Row],[CONSUMO]] - tabSaldoAta[[#This Row],[CESSÃO]]</f>
        <v>-80</v>
      </c>
      <c r="M1232" s="92" t="s">
        <v>2063</v>
      </c>
      <c r="N1232" s="93">
        <v>44405.645150462966</v>
      </c>
      <c r="O1232" s="34" t="str">
        <f t="shared" si="27"/>
        <v>*</v>
      </c>
    </row>
    <row r="1233" spans="1:15" ht="28.8" hidden="1" x14ac:dyDescent="0.3">
      <c r="A1233" s="77">
        <v>77110</v>
      </c>
      <c r="B1233" s="83" t="str">
        <f>VLOOKUP(tabSaldoAta[[#This Row],[CÓDIGO]],tabEstimativa[#Data],2,FALSE)</f>
        <v>CAP EM PVC DE 1 PARA ÁGUA MARROM - 32MM, DE ACORDO COM NBR 5648 E A MARCA, MEDIDA E NBR DEVERÃO VIR LITOGRAFADA NA PEÇA</v>
      </c>
      <c r="C1233" s="82" t="s">
        <v>4236</v>
      </c>
      <c r="D1233" s="80">
        <v>161</v>
      </c>
      <c r="E1233" s="81">
        <v>2021</v>
      </c>
      <c r="F1233" s="78">
        <v>44748</v>
      </c>
      <c r="G1233" s="264">
        <v>12</v>
      </c>
      <c r="H1233" s="99">
        <v>0</v>
      </c>
      <c r="I1233" s="78">
        <v>44182</v>
      </c>
      <c r="J1233" s="181">
        <f>SUMIFS(tabConsumoAta[CONSUMIDO],tabConsumoAta[CÓDIGO],tabSaldoAta[[#This Row],[CÓDIGO]],tabConsumoAta[ATA],tabSaldoAta[[#This Row],[CHAVE]])</f>
        <v>0</v>
      </c>
      <c r="K1233" s="181">
        <f>SUMIFS(tabAtaCessão[QUANTIDADE],tabAtaCessão[CÓDIGO],tabSaldoAta[[#This Row],[CÓDIGO]],tabAtaCessão[ATA],tabSaldoAta[[#This Row],[CHAVE]])</f>
        <v>0</v>
      </c>
      <c r="L1233" s="162">
        <f>tabSaldoAta[[#This Row],[ESTIMATIVA]] - tabSaldoAta[[#This Row],[CONSUMO]] - tabSaldoAta[[#This Row],[CESSÃO]]</f>
        <v>0</v>
      </c>
      <c r="M1233" s="92" t="s">
        <v>2063</v>
      </c>
      <c r="N1233" s="93">
        <v>44405.645150462966</v>
      </c>
      <c r="O1233" s="34" t="str">
        <f t="shared" si="27"/>
        <v>*</v>
      </c>
    </row>
    <row r="1234" spans="1:15" hidden="1" x14ac:dyDescent="0.3">
      <c r="A1234" s="77">
        <v>77556</v>
      </c>
      <c r="B1234" s="83" t="str">
        <f>VLOOKUP(tabSaldoAta[[#This Row],[CÓDIGO]],tabEstimativa[#Data],2,FALSE)</f>
        <v>VIGA DE GARAPEIRA BRUTA - MEDIDAS: 06 CM X 16 CM X 4,50 M</v>
      </c>
      <c r="C1234" s="82" t="s">
        <v>4151</v>
      </c>
      <c r="D1234" s="80">
        <v>145</v>
      </c>
      <c r="E1234" s="81">
        <v>2021</v>
      </c>
      <c r="F1234" s="78">
        <v>44707</v>
      </c>
      <c r="G1234" s="264">
        <v>12</v>
      </c>
      <c r="H1234" s="99">
        <v>100</v>
      </c>
      <c r="I1234" s="78">
        <v>44159</v>
      </c>
      <c r="J1234" s="181">
        <f>SUMIFS(tabConsumoAta[CONSUMIDO],tabConsumoAta[CÓDIGO],tabSaldoAta[[#This Row],[CÓDIGO]],tabConsumoAta[ATA],tabSaldoAta[[#This Row],[CHAVE]])</f>
        <v>0</v>
      </c>
      <c r="K1234" s="181">
        <f>SUMIFS(tabAtaCessão[QUANTIDADE],tabAtaCessão[CÓDIGO],tabSaldoAta[[#This Row],[CÓDIGO]],tabAtaCessão[ATA],tabSaldoAta[[#This Row],[CHAVE]])</f>
        <v>0</v>
      </c>
      <c r="L1234" s="162">
        <f>tabSaldoAta[[#This Row],[ESTIMATIVA]] - tabSaldoAta[[#This Row],[CONSUMO]] - tabSaldoAta[[#This Row],[CESSÃO]]</f>
        <v>100</v>
      </c>
      <c r="M1234" s="92" t="s">
        <v>2063</v>
      </c>
      <c r="N1234" s="93">
        <v>44405.645150462966</v>
      </c>
      <c r="O1234" s="34" t="str">
        <f t="shared" si="27"/>
        <v>*</v>
      </c>
    </row>
    <row r="1235" spans="1:15" hidden="1" x14ac:dyDescent="0.3">
      <c r="A1235" s="77">
        <v>77562</v>
      </c>
      <c r="B1235" s="83" t="str">
        <f>VLOOKUP(tabSaldoAta[[#This Row],[CÓDIGO]],tabEstimativa[#Data],2,FALSE)</f>
        <v>SARRAFO DE CEDRINHO DE 1ª, 25 X 100 M/M, BRUTO DE 4,00 M COMPRIMENTO</v>
      </c>
      <c r="C1235" s="82" t="s">
        <v>4151</v>
      </c>
      <c r="D1235" s="80">
        <v>145</v>
      </c>
      <c r="E1235" s="81">
        <v>2021</v>
      </c>
      <c r="F1235" s="78">
        <v>44707</v>
      </c>
      <c r="G1235" s="264">
        <v>12</v>
      </c>
      <c r="H1235" s="99">
        <v>5000</v>
      </c>
      <c r="I1235" s="78">
        <v>44159</v>
      </c>
      <c r="J1235" s="181">
        <f>SUMIFS(tabConsumoAta[CONSUMIDO],tabConsumoAta[CÓDIGO],tabSaldoAta[[#This Row],[CÓDIGO]],tabConsumoAta[ATA],tabSaldoAta[[#This Row],[CHAVE]])</f>
        <v>0</v>
      </c>
      <c r="K1235" s="181">
        <f>SUMIFS(tabAtaCessão[QUANTIDADE],tabAtaCessão[CÓDIGO],tabSaldoAta[[#This Row],[CÓDIGO]],tabAtaCessão[ATA],tabSaldoAta[[#This Row],[CHAVE]])</f>
        <v>0</v>
      </c>
      <c r="L1235" s="162">
        <f>tabSaldoAta[[#This Row],[ESTIMATIVA]] - tabSaldoAta[[#This Row],[CONSUMO]] - tabSaldoAta[[#This Row],[CESSÃO]]</f>
        <v>5000</v>
      </c>
      <c r="M1235" s="92" t="s">
        <v>2063</v>
      </c>
      <c r="N1235" s="93">
        <v>44405.645150462966</v>
      </c>
      <c r="O1235" s="34" t="str">
        <f t="shared" si="27"/>
        <v>*</v>
      </c>
    </row>
    <row r="1236" spans="1:15" hidden="1" x14ac:dyDescent="0.3">
      <c r="A1236" s="77">
        <v>78307</v>
      </c>
      <c r="B1236" s="83" t="str">
        <f>VLOOKUP(tabSaldoAta[[#This Row],[CÓDIGO]],tabEstimativa[#Data],2,FALSE)</f>
        <v>FOLHA DE PORTA DE IMBUIA - MED. 1,02 X 2,10 M</v>
      </c>
      <c r="C1236" s="82" t="s">
        <v>4151</v>
      </c>
      <c r="D1236" s="80">
        <v>145</v>
      </c>
      <c r="E1236" s="81">
        <v>2021</v>
      </c>
      <c r="F1236" s="78">
        <v>44707</v>
      </c>
      <c r="G1236" s="264">
        <v>12</v>
      </c>
      <c r="H1236" s="99">
        <v>0</v>
      </c>
      <c r="I1236" s="78">
        <v>44159</v>
      </c>
      <c r="J1236" s="181">
        <f>SUMIFS(tabConsumoAta[CONSUMIDO],tabConsumoAta[CÓDIGO],tabSaldoAta[[#This Row],[CÓDIGO]],tabConsumoAta[ATA],tabSaldoAta[[#This Row],[CHAVE]])</f>
        <v>0</v>
      </c>
      <c r="K1236" s="181">
        <f>SUMIFS(tabAtaCessão[QUANTIDADE],tabAtaCessão[CÓDIGO],tabSaldoAta[[#This Row],[CÓDIGO]],tabAtaCessão[ATA],tabSaldoAta[[#This Row],[CHAVE]])</f>
        <v>0</v>
      </c>
      <c r="L1236" s="162">
        <f>tabSaldoAta[[#This Row],[ESTIMATIVA]] - tabSaldoAta[[#This Row],[CONSUMO]] - tabSaldoAta[[#This Row],[CESSÃO]]</f>
        <v>0</v>
      </c>
      <c r="M1236" s="92" t="s">
        <v>2063</v>
      </c>
      <c r="N1236" s="93">
        <v>44405.645150462966</v>
      </c>
      <c r="O1236" s="34" t="str">
        <f t="shared" si="27"/>
        <v>*</v>
      </c>
    </row>
    <row r="1237" spans="1:15" hidden="1" x14ac:dyDescent="0.3">
      <c r="A1237" s="77">
        <v>81563</v>
      </c>
      <c r="B1237" s="83" t="str">
        <f>VLOOKUP(tabSaldoAta[[#This Row],[CÓDIGO]],tabEstimativa[#Data],2,FALSE)</f>
        <v>REPARO P/ VALVULA DE DESCARGA - MARCA LORENZETTI - P-20</v>
      </c>
      <c r="C1237" s="82" t="s">
        <v>4236</v>
      </c>
      <c r="D1237" s="80">
        <v>161</v>
      </c>
      <c r="E1237" s="81">
        <v>2021</v>
      </c>
      <c r="F1237" s="78">
        <v>44748</v>
      </c>
      <c r="G1237" s="264">
        <v>12</v>
      </c>
      <c r="H1237" s="99">
        <v>0</v>
      </c>
      <c r="I1237" s="78">
        <v>44182</v>
      </c>
      <c r="J1237" s="181">
        <f>SUMIFS(tabConsumoAta[CONSUMIDO],tabConsumoAta[CÓDIGO],tabSaldoAta[[#This Row],[CÓDIGO]],tabConsumoAta[ATA],tabSaldoAta[[#This Row],[CHAVE]])</f>
        <v>0</v>
      </c>
      <c r="K1237" s="181">
        <f>SUMIFS(tabAtaCessão[QUANTIDADE],tabAtaCessão[CÓDIGO],tabSaldoAta[[#This Row],[CÓDIGO]],tabAtaCessão[ATA],tabSaldoAta[[#This Row],[CHAVE]])</f>
        <v>0</v>
      </c>
      <c r="L1237" s="162">
        <f>tabSaldoAta[[#This Row],[ESTIMATIVA]] - tabSaldoAta[[#This Row],[CONSUMO]] - tabSaldoAta[[#This Row],[CESSÃO]]</f>
        <v>0</v>
      </c>
      <c r="M1237" s="92" t="s">
        <v>2063</v>
      </c>
      <c r="N1237" s="93">
        <v>44405.645150462966</v>
      </c>
      <c r="O1237" s="34" t="str">
        <f t="shared" ref="O1237:O1239" si="28">"*"</f>
        <v>*</v>
      </c>
    </row>
    <row r="1238" spans="1:15" hidden="1" x14ac:dyDescent="0.3">
      <c r="A1238" s="77">
        <v>81564</v>
      </c>
      <c r="B1238" s="83" t="str">
        <f>VLOOKUP(tabSaldoAta[[#This Row],[CÓDIGO]],tabEstimativa[#Data],2,FALSE)</f>
        <v>REPARO P/ VALVULA DE DESCARGA - MARCA LORENZETTI - P-21</v>
      </c>
      <c r="C1238" s="82" t="s">
        <v>4236</v>
      </c>
      <c r="D1238" s="80">
        <v>161</v>
      </c>
      <c r="E1238" s="81">
        <v>2021</v>
      </c>
      <c r="F1238" s="78">
        <v>44748</v>
      </c>
      <c r="G1238" s="264">
        <v>12</v>
      </c>
      <c r="H1238" s="99">
        <v>0</v>
      </c>
      <c r="I1238" s="78">
        <v>44182</v>
      </c>
      <c r="J1238" s="181">
        <f>SUMIFS(tabConsumoAta[CONSUMIDO],tabConsumoAta[CÓDIGO],tabSaldoAta[[#This Row],[CÓDIGO]],tabConsumoAta[ATA],tabSaldoAta[[#This Row],[CHAVE]])</f>
        <v>0</v>
      </c>
      <c r="K1238" s="181">
        <f>SUMIFS(tabAtaCessão[QUANTIDADE],tabAtaCessão[CÓDIGO],tabSaldoAta[[#This Row],[CÓDIGO]],tabAtaCessão[ATA],tabSaldoAta[[#This Row],[CHAVE]])</f>
        <v>0</v>
      </c>
      <c r="L1238" s="162">
        <f>tabSaldoAta[[#This Row],[ESTIMATIVA]] - tabSaldoAta[[#This Row],[CONSUMO]] - tabSaldoAta[[#This Row],[CESSÃO]]</f>
        <v>0</v>
      </c>
      <c r="M1238" s="92" t="s">
        <v>2063</v>
      </c>
      <c r="N1238" s="93">
        <v>44405.645150462966</v>
      </c>
      <c r="O1238" s="34" t="str">
        <f t="shared" si="28"/>
        <v>*</v>
      </c>
    </row>
    <row r="1239" spans="1:15" hidden="1" x14ac:dyDescent="0.3">
      <c r="A1239" s="77">
        <v>81565</v>
      </c>
      <c r="B1239" s="83" t="str">
        <f>VLOOKUP(tabSaldoAta[[#This Row],[CÓDIGO]],tabEstimativa[#Data],2,FALSE)</f>
        <v>REPARO P/ VALVULA DE DESCARGA - MARCA LORENZETTI - P-41</v>
      </c>
      <c r="C1239" s="82" t="s">
        <v>4236</v>
      </c>
      <c r="D1239" s="80">
        <v>161</v>
      </c>
      <c r="E1239" s="81">
        <v>2021</v>
      </c>
      <c r="F1239" s="78">
        <v>44748</v>
      </c>
      <c r="G1239" s="264">
        <v>12</v>
      </c>
      <c r="H1239" s="99">
        <v>20</v>
      </c>
      <c r="I1239" s="78">
        <v>44182</v>
      </c>
      <c r="J1239" s="181">
        <f>SUMIFS(tabConsumoAta[CONSUMIDO],tabConsumoAta[CÓDIGO],tabSaldoAta[[#This Row],[CÓDIGO]],tabConsumoAta[ATA],tabSaldoAta[[#This Row],[CHAVE]])</f>
        <v>0</v>
      </c>
      <c r="K1239" s="181">
        <f>SUMIFS(tabAtaCessão[QUANTIDADE],tabAtaCessão[CÓDIGO],tabSaldoAta[[#This Row],[CÓDIGO]],tabAtaCessão[ATA],tabSaldoAta[[#This Row],[CHAVE]])</f>
        <v>0</v>
      </c>
      <c r="L1239" s="162">
        <f>tabSaldoAta[[#This Row],[ESTIMATIVA]] - tabSaldoAta[[#This Row],[CONSUMO]] - tabSaldoAta[[#This Row],[CESSÃO]]</f>
        <v>20</v>
      </c>
      <c r="M1239" s="92" t="s">
        <v>2063</v>
      </c>
      <c r="N1239" s="93">
        <v>44405.645150462966</v>
      </c>
      <c r="O1239" s="34" t="str">
        <f t="shared" si="28"/>
        <v>*</v>
      </c>
    </row>
    <row r="1240" spans="1:15" hidden="1" x14ac:dyDescent="0.3">
      <c r="A1240" s="77">
        <v>88740</v>
      </c>
      <c r="B1240" s="83" t="str">
        <f>VLOOKUP(tabSaldoAta[[#This Row],[CÓDIGO]],tabEstimativa[#Data],2,FALSE)</f>
        <v xml:space="preserve">DISJUNTOR NORMA DIN CURVA C PADRÃO, BIPOLAR, 63 AMPERES. </v>
      </c>
      <c r="C1240" s="82" t="s">
        <v>3964</v>
      </c>
      <c r="D1240" s="80">
        <v>39</v>
      </c>
      <c r="E1240" s="81">
        <v>2021</v>
      </c>
      <c r="F1240" s="78">
        <v>44602</v>
      </c>
      <c r="G1240" s="264">
        <v>12</v>
      </c>
      <c r="H1240" s="99">
        <v>0</v>
      </c>
      <c r="I1240" s="78">
        <v>44097</v>
      </c>
      <c r="J1240" s="181">
        <f>SUMIFS(tabConsumoAta[CONSUMIDO],tabConsumoAta[CÓDIGO],tabSaldoAta[[#This Row],[CÓDIGO]],tabConsumoAta[ATA],tabSaldoAta[[#This Row],[CHAVE]])</f>
        <v>0</v>
      </c>
      <c r="K1240" s="181">
        <f>SUMIFS(tabAtaCessão[QUANTIDADE],tabAtaCessão[CÓDIGO],tabSaldoAta[[#This Row],[CÓDIGO]],tabAtaCessão[ATA],tabSaldoAta[[#This Row],[CHAVE]])</f>
        <v>0</v>
      </c>
      <c r="L1240" s="162">
        <f>tabSaldoAta[[#This Row],[ESTIMATIVA]] - tabSaldoAta[[#This Row],[CONSUMO]] - tabSaldoAta[[#This Row],[CESSÃO]]</f>
        <v>0</v>
      </c>
      <c r="M1240" s="92" t="s">
        <v>2063</v>
      </c>
      <c r="N1240" s="93">
        <v>44405.645150462966</v>
      </c>
      <c r="O1240" s="34" t="str">
        <f>"*"</f>
        <v>*</v>
      </c>
    </row>
    <row r="1241" spans="1:15" hidden="1" x14ac:dyDescent="0.3">
      <c r="A1241" s="77">
        <v>88744</v>
      </c>
      <c r="B1241" s="83" t="str">
        <f>VLOOKUP(tabSaldoAta[[#This Row],[CÓDIGO]],tabEstimativa[#Data],2,FALSE)</f>
        <v>DISJUNTOR NORMA DIN CURVA C PADRAO, TRIPOLAR, 63 AMPERES</v>
      </c>
      <c r="C1241" s="82" t="s">
        <v>3964</v>
      </c>
      <c r="D1241" s="80">
        <v>39</v>
      </c>
      <c r="E1241" s="81">
        <v>2021</v>
      </c>
      <c r="F1241" s="78">
        <v>44602</v>
      </c>
      <c r="G1241" s="264">
        <v>12</v>
      </c>
      <c r="H1241" s="99">
        <v>30</v>
      </c>
      <c r="I1241" s="78">
        <v>44097</v>
      </c>
      <c r="J1241" s="181">
        <f>SUMIFS(tabConsumoAta[CONSUMIDO],tabConsumoAta[CÓDIGO],tabSaldoAta[[#This Row],[CÓDIGO]],tabConsumoAta[ATA],tabSaldoAta[[#This Row],[CHAVE]])</f>
        <v>30</v>
      </c>
      <c r="K1241" s="181">
        <f>SUMIFS(tabAtaCessão[QUANTIDADE],tabAtaCessão[CÓDIGO],tabSaldoAta[[#This Row],[CÓDIGO]],tabAtaCessão[ATA],tabSaldoAta[[#This Row],[CHAVE]])</f>
        <v>0</v>
      </c>
      <c r="L1241" s="162">
        <f>tabSaldoAta[[#This Row],[ESTIMATIVA]] - tabSaldoAta[[#This Row],[CONSUMO]] - tabSaldoAta[[#This Row],[CESSÃO]]</f>
        <v>0</v>
      </c>
      <c r="M1241" s="92" t="s">
        <v>2063</v>
      </c>
      <c r="N1241" s="93">
        <v>44405.645150462966</v>
      </c>
      <c r="O1241" s="34" t="str">
        <f t="shared" ref="O1241:O1243" si="29">"*"</f>
        <v>*</v>
      </c>
    </row>
    <row r="1242" spans="1:15" hidden="1" x14ac:dyDescent="0.3">
      <c r="A1242" s="77">
        <v>88745</v>
      </c>
      <c r="B1242" s="83" t="str">
        <f>VLOOKUP(tabSaldoAta[[#This Row],[CÓDIGO]],tabEstimativa[#Data],2,FALSE)</f>
        <v xml:space="preserve">DISJUNTOR NORMA DIN CURVA C PADRÃO, TRIPOLAR, 80 AMPERES. </v>
      </c>
      <c r="C1242" s="82" t="s">
        <v>3964</v>
      </c>
      <c r="D1242" s="80">
        <v>39</v>
      </c>
      <c r="E1242" s="81">
        <v>2021</v>
      </c>
      <c r="F1242" s="78">
        <v>44602</v>
      </c>
      <c r="G1242" s="264">
        <v>12</v>
      </c>
      <c r="H1242" s="99">
        <v>50</v>
      </c>
      <c r="I1242" s="78">
        <v>44097</v>
      </c>
      <c r="J1242" s="181">
        <f>SUMIFS(tabConsumoAta[CONSUMIDO],tabConsumoAta[CÓDIGO],tabSaldoAta[[#This Row],[CÓDIGO]],tabConsumoAta[ATA],tabSaldoAta[[#This Row],[CHAVE]])</f>
        <v>25</v>
      </c>
      <c r="K1242" s="181">
        <f>SUMIFS(tabAtaCessão[QUANTIDADE],tabAtaCessão[CÓDIGO],tabSaldoAta[[#This Row],[CÓDIGO]],tabAtaCessão[ATA],tabSaldoAta[[#This Row],[CHAVE]])</f>
        <v>0</v>
      </c>
      <c r="L1242" s="162">
        <f>tabSaldoAta[[#This Row],[ESTIMATIVA]] - tabSaldoAta[[#This Row],[CONSUMO]] - tabSaldoAta[[#This Row],[CESSÃO]]</f>
        <v>25</v>
      </c>
      <c r="M1242" s="92" t="s">
        <v>2063</v>
      </c>
      <c r="N1242" s="93">
        <v>44405.645150462966</v>
      </c>
      <c r="O1242" s="34" t="str">
        <f t="shared" si="29"/>
        <v>*</v>
      </c>
    </row>
    <row r="1243" spans="1:15" hidden="1" x14ac:dyDescent="0.3">
      <c r="A1243" s="77">
        <v>88746</v>
      </c>
      <c r="B1243" s="83" t="str">
        <f>VLOOKUP(tabSaldoAta[[#This Row],[CÓDIGO]],tabEstimativa[#Data],2,FALSE)</f>
        <v>DISJUNTOR NORMA DIN CURVA C PADRAO, TRIPOLAR, 100 AMPERES</v>
      </c>
      <c r="C1243" s="82" t="s">
        <v>3964</v>
      </c>
      <c r="D1243" s="80">
        <v>39</v>
      </c>
      <c r="E1243" s="81">
        <v>2021</v>
      </c>
      <c r="F1243" s="78">
        <v>44602</v>
      </c>
      <c r="G1243" s="264">
        <v>12</v>
      </c>
      <c r="H1243" s="99">
        <v>0</v>
      </c>
      <c r="I1243" s="78">
        <v>44097</v>
      </c>
      <c r="J1243" s="181">
        <f>SUMIFS(tabConsumoAta[CONSUMIDO],tabConsumoAta[CÓDIGO],tabSaldoAta[[#This Row],[CÓDIGO]],tabConsumoAta[ATA],tabSaldoAta[[#This Row],[CHAVE]])</f>
        <v>0</v>
      </c>
      <c r="K1243" s="181">
        <f>SUMIFS(tabAtaCessão[QUANTIDADE],tabAtaCessão[CÓDIGO],tabSaldoAta[[#This Row],[CÓDIGO]],tabAtaCessão[ATA],tabSaldoAta[[#This Row],[CHAVE]])</f>
        <v>0</v>
      </c>
      <c r="L1243" s="162">
        <f>tabSaldoAta[[#This Row],[ESTIMATIVA]] - tabSaldoAta[[#This Row],[CONSUMO]] - tabSaldoAta[[#This Row],[CESSÃO]]</f>
        <v>0</v>
      </c>
      <c r="M1243" s="92" t="s">
        <v>2063</v>
      </c>
      <c r="N1243" s="93">
        <v>44405.645150462966</v>
      </c>
      <c r="O1243" s="34" t="str">
        <f t="shared" si="29"/>
        <v>*</v>
      </c>
    </row>
    <row r="1244" spans="1:15" hidden="1" x14ac:dyDescent="0.3">
      <c r="A1244" s="77">
        <v>91811</v>
      </c>
      <c r="B1244" s="83" t="str">
        <f>VLOOKUP(tabSaldoAta[[#This Row],[CÓDIGO]],tabEstimativa[#Data],2,FALSE)</f>
        <v xml:space="preserve">VASSOURA DE PIACAVA N° 05 </v>
      </c>
      <c r="C1244" s="82" t="s">
        <v>3962</v>
      </c>
      <c r="D1244" s="80">
        <v>35</v>
      </c>
      <c r="E1244" s="81">
        <v>2021</v>
      </c>
      <c r="F1244" s="78">
        <v>44600</v>
      </c>
      <c r="G1244" s="264">
        <v>12</v>
      </c>
      <c r="H1244" s="99">
        <v>135</v>
      </c>
      <c r="I1244" s="78">
        <v>44243</v>
      </c>
      <c r="J1244" s="181">
        <f>SUMIFS(tabConsumoAta[CONSUMIDO],tabConsumoAta[CÓDIGO],tabSaldoAta[[#This Row],[CÓDIGO]],tabConsumoAta[ATA],tabSaldoAta[[#This Row],[CHAVE]])</f>
        <v>100</v>
      </c>
      <c r="K1244" s="181">
        <f>SUMIFS(tabAtaCessão[QUANTIDADE],tabAtaCessão[CÓDIGO],tabSaldoAta[[#This Row],[CÓDIGO]],tabAtaCessão[ATA],tabSaldoAta[[#This Row],[CHAVE]])</f>
        <v>0</v>
      </c>
      <c r="L1244" s="162">
        <f>tabSaldoAta[[#This Row],[ESTIMATIVA]] - tabSaldoAta[[#This Row],[CONSUMO]] - tabSaldoAta[[#This Row],[CESSÃO]]</f>
        <v>35</v>
      </c>
      <c r="M1244" s="92" t="s">
        <v>2063</v>
      </c>
      <c r="N1244" s="93">
        <v>44405.645150462966</v>
      </c>
      <c r="O1244" s="34" t="str">
        <f t="shared" ref="O1244:O1245" si="30">"*"</f>
        <v>*</v>
      </c>
    </row>
    <row r="1245" spans="1:15" hidden="1" x14ac:dyDescent="0.3">
      <c r="A1245" s="77">
        <v>91868</v>
      </c>
      <c r="B1245" s="83" t="str">
        <f>VLOOKUP(tabSaldoAta[[#This Row],[CÓDIGO]],tabEstimativa[#Data],2,FALSE)</f>
        <v>VASSOURAO DE PIACAVA TIPO PREFEITURA - 40 CM</v>
      </c>
      <c r="C1245" s="82" t="s">
        <v>3962</v>
      </c>
      <c r="D1245" s="80">
        <v>35</v>
      </c>
      <c r="E1245" s="81">
        <v>2021</v>
      </c>
      <c r="F1245" s="78">
        <v>44600</v>
      </c>
      <c r="G1245" s="264">
        <v>12</v>
      </c>
      <c r="H1245" s="99">
        <v>100</v>
      </c>
      <c r="I1245" s="78">
        <v>44256</v>
      </c>
      <c r="J1245" s="181">
        <f>SUMIFS(tabConsumoAta[CONSUMIDO],tabConsumoAta[CÓDIGO],tabSaldoAta[[#This Row],[CÓDIGO]],tabConsumoAta[ATA],tabSaldoAta[[#This Row],[CHAVE]])</f>
        <v>0</v>
      </c>
      <c r="K1245" s="181">
        <f>SUMIFS(tabAtaCessão[QUANTIDADE],tabAtaCessão[CÓDIGO],tabSaldoAta[[#This Row],[CÓDIGO]],tabAtaCessão[ATA],tabSaldoAta[[#This Row],[CHAVE]])</f>
        <v>0</v>
      </c>
      <c r="L1245" s="162">
        <f>tabSaldoAta[[#This Row],[ESTIMATIVA]] - tabSaldoAta[[#This Row],[CONSUMO]] - tabSaldoAta[[#This Row],[CESSÃO]]</f>
        <v>100</v>
      </c>
      <c r="M1245" s="92" t="s">
        <v>2063</v>
      </c>
      <c r="N1245" s="93">
        <v>44405.645150462966</v>
      </c>
      <c r="O1245" s="34" t="str">
        <f t="shared" si="30"/>
        <v>*</v>
      </c>
    </row>
    <row r="1246" spans="1:15" hidden="1" x14ac:dyDescent="0.3">
      <c r="A1246" s="77">
        <v>92907</v>
      </c>
      <c r="B1246" s="83" t="str">
        <f>VLOOKUP(tabSaldoAta[[#This Row],[CÓDIGO]],tabEstimativa[#Data],2,FALSE)</f>
        <v>PAPEL SULFITE A4, 210 X 297, 75G, NA COR ROSA - PACOTE COM 500 FOLHAS</v>
      </c>
      <c r="C1246" s="82" t="s">
        <v>4149</v>
      </c>
      <c r="D1246" s="80">
        <v>143</v>
      </c>
      <c r="E1246" s="81">
        <v>2021</v>
      </c>
      <c r="F1246" s="78">
        <v>44701</v>
      </c>
      <c r="G1246" s="264">
        <v>12</v>
      </c>
      <c r="H1246" s="99">
        <v>3000</v>
      </c>
      <c r="I1246" s="78">
        <v>43818</v>
      </c>
      <c r="J1246" s="181">
        <f>SUMIFS(tabConsumoAta[CONSUMIDO],tabConsumoAta[CÓDIGO],tabSaldoAta[[#This Row],[CÓDIGO]],tabConsumoAta[ATA],tabSaldoAta[[#This Row],[CHAVE]])</f>
        <v>0</v>
      </c>
      <c r="K1246" s="181">
        <f>SUMIFS(tabAtaCessão[QUANTIDADE],tabAtaCessão[CÓDIGO],tabSaldoAta[[#This Row],[CÓDIGO]],tabAtaCessão[ATA],tabSaldoAta[[#This Row],[CHAVE]])</f>
        <v>0</v>
      </c>
      <c r="L1246" s="162">
        <f>tabSaldoAta[[#This Row],[ESTIMATIVA]] - tabSaldoAta[[#This Row],[CONSUMO]] - tabSaldoAta[[#This Row],[CESSÃO]]</f>
        <v>3000</v>
      </c>
      <c r="M1246" s="92" t="s">
        <v>2063</v>
      </c>
      <c r="N1246" s="93">
        <v>44405.645150462966</v>
      </c>
      <c r="O1246" s="34" t="str">
        <f t="shared" ref="O1246:O1248" si="31">"*"</f>
        <v>*</v>
      </c>
    </row>
    <row r="1247" spans="1:15" hidden="1" x14ac:dyDescent="0.3">
      <c r="A1247" s="77">
        <v>92908</v>
      </c>
      <c r="B1247" s="83" t="str">
        <f>VLOOKUP(tabSaldoAta[[#This Row],[CÓDIGO]],tabEstimativa[#Data],2,FALSE)</f>
        <v>PAPEL SULFITE A4, 210 X 297, 75G, NA COR AZUL - PACOTE COM 500 FOLHAS</v>
      </c>
      <c r="C1247" s="82" t="s">
        <v>4149</v>
      </c>
      <c r="D1247" s="80">
        <v>143</v>
      </c>
      <c r="E1247" s="81">
        <v>2021</v>
      </c>
      <c r="F1247" s="78">
        <v>44701</v>
      </c>
      <c r="G1247" s="264">
        <v>12</v>
      </c>
      <c r="H1247" s="99">
        <v>3000</v>
      </c>
      <c r="I1247" s="78">
        <v>43818</v>
      </c>
      <c r="J1247" s="181">
        <f>SUMIFS(tabConsumoAta[CONSUMIDO],tabConsumoAta[CÓDIGO],tabSaldoAta[[#This Row],[CÓDIGO]],tabConsumoAta[ATA],tabSaldoAta[[#This Row],[CHAVE]])</f>
        <v>0</v>
      </c>
      <c r="K1247" s="181">
        <f>SUMIFS(tabAtaCessão[QUANTIDADE],tabAtaCessão[CÓDIGO],tabSaldoAta[[#This Row],[CÓDIGO]],tabAtaCessão[ATA],tabSaldoAta[[#This Row],[CHAVE]])</f>
        <v>0</v>
      </c>
      <c r="L1247" s="162">
        <f>tabSaldoAta[[#This Row],[ESTIMATIVA]] - tabSaldoAta[[#This Row],[CONSUMO]] - tabSaldoAta[[#This Row],[CESSÃO]]</f>
        <v>3000</v>
      </c>
      <c r="M1247" s="92" t="s">
        <v>2063</v>
      </c>
      <c r="N1247" s="93">
        <v>44405.645150462966</v>
      </c>
      <c r="O1247" s="34" t="str">
        <f t="shared" si="31"/>
        <v>*</v>
      </c>
    </row>
    <row r="1248" spans="1:15" hidden="1" x14ac:dyDescent="0.3">
      <c r="A1248" s="77">
        <v>93139</v>
      </c>
      <c r="B1248" s="83" t="str">
        <f>VLOOKUP(tabSaldoAta[[#This Row],[CÓDIGO]],tabEstimativa[#Data],2,FALSE)</f>
        <v xml:space="preserve">FITA PLASTICA P/ ISOLAMENTO DE TRAFEGO PRETA/AMARELA - ROLO COM 100 M </v>
      </c>
      <c r="C1248" s="82" t="s">
        <v>3942</v>
      </c>
      <c r="D1248" s="80">
        <v>31</v>
      </c>
      <c r="E1248" s="81">
        <v>2021</v>
      </c>
      <c r="F1248" s="78">
        <v>44595</v>
      </c>
      <c r="G1248" s="264">
        <v>12</v>
      </c>
      <c r="H1248" s="99">
        <v>100</v>
      </c>
      <c r="I1248" s="78">
        <v>43850</v>
      </c>
      <c r="J1248" s="181">
        <f>SUMIFS(tabConsumoAta[CONSUMIDO],tabConsumoAta[CÓDIGO],tabSaldoAta[[#This Row],[CÓDIGO]],tabConsumoAta[ATA],tabSaldoAta[[#This Row],[CHAVE]])</f>
        <v>180</v>
      </c>
      <c r="K1248" s="181">
        <f>SUMIFS(tabAtaCessão[QUANTIDADE],tabAtaCessão[CÓDIGO],tabSaldoAta[[#This Row],[CÓDIGO]],tabAtaCessão[ATA],tabSaldoAta[[#This Row],[CHAVE]])</f>
        <v>0</v>
      </c>
      <c r="L1248" s="162">
        <f>tabSaldoAta[[#This Row],[ESTIMATIVA]] - tabSaldoAta[[#This Row],[CONSUMO]] - tabSaldoAta[[#This Row],[CESSÃO]]</f>
        <v>-80</v>
      </c>
      <c r="M1248" s="92" t="s">
        <v>2063</v>
      </c>
      <c r="N1248" s="93">
        <v>44405.645150462966</v>
      </c>
      <c r="O1248" s="34" t="str">
        <f t="shared" si="31"/>
        <v>*</v>
      </c>
    </row>
    <row r="1249" spans="1:15" ht="28.8" hidden="1" x14ac:dyDescent="0.3">
      <c r="A1249" s="77">
        <v>93325</v>
      </c>
      <c r="B1249" s="83" t="str">
        <f>VLOOKUP(tabSaldoAta[[#This Row],[CÓDIGO]],tabEstimativa[#Data],2,FALSE)</f>
        <v xml:space="preserve">PAPEL DE SEDA - 48 X 60 CM - AMARELO  COR VIVA, VIBRANTE, UNIFORME E SEM MANCHAS (VARIACAO +/- 5 CM). </v>
      </c>
      <c r="C1249" s="82" t="s">
        <v>4149</v>
      </c>
      <c r="D1249" s="80">
        <v>143</v>
      </c>
      <c r="E1249" s="81">
        <v>2021</v>
      </c>
      <c r="F1249" s="78">
        <v>44701</v>
      </c>
      <c r="G1249" s="264">
        <v>12</v>
      </c>
      <c r="H1249" s="99">
        <v>10000</v>
      </c>
      <c r="I1249" s="78">
        <v>43818</v>
      </c>
      <c r="J1249" s="181">
        <f>SUMIFS(tabConsumoAta[CONSUMIDO],tabConsumoAta[CÓDIGO],tabSaldoAta[[#This Row],[CÓDIGO]],tabConsumoAta[ATA],tabSaldoAta[[#This Row],[CHAVE]])</f>
        <v>0</v>
      </c>
      <c r="K1249" s="181">
        <f>SUMIFS(tabAtaCessão[QUANTIDADE],tabAtaCessão[CÓDIGO],tabSaldoAta[[#This Row],[CÓDIGO]],tabAtaCessão[ATA],tabSaldoAta[[#This Row],[CHAVE]])</f>
        <v>0</v>
      </c>
      <c r="L1249" s="162">
        <f>tabSaldoAta[[#This Row],[ESTIMATIVA]] - tabSaldoAta[[#This Row],[CONSUMO]] - tabSaldoAta[[#This Row],[CESSÃO]]</f>
        <v>10000</v>
      </c>
      <c r="M1249" s="92" t="s">
        <v>2063</v>
      </c>
      <c r="N1249" s="93">
        <v>44405.645150462966</v>
      </c>
      <c r="O1249" s="34" t="str">
        <f t="shared" ref="O1249:O1254" si="32">"*"</f>
        <v>*</v>
      </c>
    </row>
    <row r="1250" spans="1:15" ht="28.8" hidden="1" x14ac:dyDescent="0.3">
      <c r="A1250" s="77">
        <v>93327</v>
      </c>
      <c r="B1250" s="83" t="str">
        <f>VLOOKUP(tabSaldoAta[[#This Row],[CÓDIGO]],tabEstimativa[#Data],2,FALSE)</f>
        <v xml:space="preserve">PAPEL DE SEDA - 48 X 60 CM - AZUL ESCURO                                                                                     COR VIVA, VIBRANTE, UNIFORME E SEM MANCHAS (VARIACAO +/- 5 CM). </v>
      </c>
      <c r="C1250" s="82" t="s">
        <v>4149</v>
      </c>
      <c r="D1250" s="80">
        <v>143</v>
      </c>
      <c r="E1250" s="81">
        <v>2021</v>
      </c>
      <c r="F1250" s="78">
        <v>44701</v>
      </c>
      <c r="G1250" s="264">
        <v>12</v>
      </c>
      <c r="H1250" s="99">
        <v>10000</v>
      </c>
      <c r="I1250" s="78">
        <v>43818</v>
      </c>
      <c r="J1250" s="181">
        <f>SUMIFS(tabConsumoAta[CONSUMIDO],tabConsumoAta[CÓDIGO],tabSaldoAta[[#This Row],[CÓDIGO]],tabConsumoAta[ATA],tabSaldoAta[[#This Row],[CHAVE]])</f>
        <v>0</v>
      </c>
      <c r="K1250" s="181">
        <f>SUMIFS(tabAtaCessão[QUANTIDADE],tabAtaCessão[CÓDIGO],tabSaldoAta[[#This Row],[CÓDIGO]],tabAtaCessão[ATA],tabSaldoAta[[#This Row],[CHAVE]])</f>
        <v>0</v>
      </c>
      <c r="L1250" s="162">
        <f>tabSaldoAta[[#This Row],[ESTIMATIVA]] - tabSaldoAta[[#This Row],[CONSUMO]] - tabSaldoAta[[#This Row],[CESSÃO]]</f>
        <v>10000</v>
      </c>
      <c r="M1250" s="92" t="s">
        <v>2063</v>
      </c>
      <c r="N1250" s="93">
        <v>44405.645150462966</v>
      </c>
      <c r="O1250" s="34" t="str">
        <f t="shared" si="32"/>
        <v>*</v>
      </c>
    </row>
    <row r="1251" spans="1:15" ht="28.8" hidden="1" x14ac:dyDescent="0.3">
      <c r="A1251" s="77">
        <v>93329</v>
      </c>
      <c r="B1251" s="83" t="str">
        <f>VLOOKUP(tabSaldoAta[[#This Row],[CÓDIGO]],tabEstimativa[#Data],2,FALSE)</f>
        <v xml:space="preserve">PAPEL DE SEDA - 48 X 60 CM - LARANJA          COR VIVA, VIBRANTE, UNIFORME E SEM MANCHAS (VARIACAO +/- 5 CM). </v>
      </c>
      <c r="C1251" s="82" t="s">
        <v>4149</v>
      </c>
      <c r="D1251" s="80">
        <v>143</v>
      </c>
      <c r="E1251" s="81">
        <v>2021</v>
      </c>
      <c r="F1251" s="78">
        <v>44701</v>
      </c>
      <c r="G1251" s="264">
        <v>12</v>
      </c>
      <c r="H1251" s="99">
        <v>10000</v>
      </c>
      <c r="I1251" s="78">
        <v>43818</v>
      </c>
      <c r="J1251" s="181">
        <f>SUMIFS(tabConsumoAta[CONSUMIDO],tabConsumoAta[CÓDIGO],tabSaldoAta[[#This Row],[CÓDIGO]],tabConsumoAta[ATA],tabSaldoAta[[#This Row],[CHAVE]])</f>
        <v>0</v>
      </c>
      <c r="K1251" s="181">
        <f>SUMIFS(tabAtaCessão[QUANTIDADE],tabAtaCessão[CÓDIGO],tabSaldoAta[[#This Row],[CÓDIGO]],tabAtaCessão[ATA],tabSaldoAta[[#This Row],[CHAVE]])</f>
        <v>0</v>
      </c>
      <c r="L1251" s="162">
        <f>tabSaldoAta[[#This Row],[ESTIMATIVA]] - tabSaldoAta[[#This Row],[CONSUMO]] - tabSaldoAta[[#This Row],[CESSÃO]]</f>
        <v>10000</v>
      </c>
      <c r="M1251" s="92" t="s">
        <v>2063</v>
      </c>
      <c r="N1251" s="93">
        <v>44405.645150462966</v>
      </c>
      <c r="O1251" s="34" t="str">
        <f t="shared" si="32"/>
        <v>*</v>
      </c>
    </row>
    <row r="1252" spans="1:15" ht="28.8" hidden="1" x14ac:dyDescent="0.3">
      <c r="A1252" s="77">
        <v>93332</v>
      </c>
      <c r="B1252" s="83" t="str">
        <f>VLOOKUP(tabSaldoAta[[#This Row],[CÓDIGO]],tabEstimativa[#Data],2,FALSE)</f>
        <v>PAPEL DE SEDA - 48 X 60 CM - ROSA - AS MEDIDAS PODERAO VARIAR +/- 5 CM                  COR VIVA, VIBRANTE, UNIFORME E SEM MANCHAS (VARIACAO +/- 5 CM).</v>
      </c>
      <c r="C1252" s="82" t="s">
        <v>4149</v>
      </c>
      <c r="D1252" s="80">
        <v>143</v>
      </c>
      <c r="E1252" s="81">
        <v>2021</v>
      </c>
      <c r="F1252" s="78">
        <v>44701</v>
      </c>
      <c r="G1252" s="264">
        <v>12</v>
      </c>
      <c r="H1252" s="99">
        <v>10000</v>
      </c>
      <c r="I1252" s="78">
        <v>43818</v>
      </c>
      <c r="J1252" s="181">
        <f>SUMIFS(tabConsumoAta[CONSUMIDO],tabConsumoAta[CÓDIGO],tabSaldoAta[[#This Row],[CÓDIGO]],tabConsumoAta[ATA],tabSaldoAta[[#This Row],[CHAVE]])</f>
        <v>0</v>
      </c>
      <c r="K1252" s="181">
        <f>SUMIFS(tabAtaCessão[QUANTIDADE],tabAtaCessão[CÓDIGO],tabSaldoAta[[#This Row],[CÓDIGO]],tabAtaCessão[ATA],tabSaldoAta[[#This Row],[CHAVE]])</f>
        <v>0</v>
      </c>
      <c r="L1252" s="162">
        <f>tabSaldoAta[[#This Row],[ESTIMATIVA]] - tabSaldoAta[[#This Row],[CONSUMO]] - tabSaldoAta[[#This Row],[CESSÃO]]</f>
        <v>10000</v>
      </c>
      <c r="M1252" s="92" t="s">
        <v>2063</v>
      </c>
      <c r="N1252" s="93">
        <v>44405.645150462966</v>
      </c>
      <c r="O1252" s="34" t="str">
        <f t="shared" si="32"/>
        <v>*</v>
      </c>
    </row>
    <row r="1253" spans="1:15" ht="28.8" hidden="1" x14ac:dyDescent="0.3">
      <c r="A1253" s="77">
        <v>93334</v>
      </c>
      <c r="B1253" s="83" t="str">
        <f>VLOOKUP(tabSaldoAta[[#This Row],[CÓDIGO]],tabEstimativa[#Data],2,FALSE)</f>
        <v xml:space="preserve">PAPEL DE SEDA - 48 X 60 CM - VERDE ESCURO                                                                                     COR VIVA, VIBRANTE, UNIFORME E SEM MANCHAS (VARIACAO +/- 5 CM). </v>
      </c>
      <c r="C1253" s="82" t="s">
        <v>4149</v>
      </c>
      <c r="D1253" s="80">
        <v>143</v>
      </c>
      <c r="E1253" s="81">
        <v>2021</v>
      </c>
      <c r="F1253" s="78">
        <v>44701</v>
      </c>
      <c r="G1253" s="264">
        <v>12</v>
      </c>
      <c r="H1253" s="99">
        <v>10000</v>
      </c>
      <c r="I1253" s="78">
        <v>43818</v>
      </c>
      <c r="J1253" s="181">
        <f>SUMIFS(tabConsumoAta[CONSUMIDO],tabConsumoAta[CÓDIGO],tabSaldoAta[[#This Row],[CÓDIGO]],tabConsumoAta[ATA],tabSaldoAta[[#This Row],[CHAVE]])</f>
        <v>0</v>
      </c>
      <c r="K1253" s="181">
        <f>SUMIFS(tabAtaCessão[QUANTIDADE],tabAtaCessão[CÓDIGO],tabSaldoAta[[#This Row],[CÓDIGO]],tabAtaCessão[ATA],tabSaldoAta[[#This Row],[CHAVE]])</f>
        <v>0</v>
      </c>
      <c r="L1253" s="162">
        <f>tabSaldoAta[[#This Row],[ESTIMATIVA]] - tabSaldoAta[[#This Row],[CONSUMO]] - tabSaldoAta[[#This Row],[CESSÃO]]</f>
        <v>10000</v>
      </c>
      <c r="M1253" s="92" t="s">
        <v>2063</v>
      </c>
      <c r="N1253" s="93">
        <v>44405.645150462966</v>
      </c>
      <c r="O1253" s="34" t="str">
        <f t="shared" si="32"/>
        <v>*</v>
      </c>
    </row>
    <row r="1254" spans="1:15" ht="28.8" hidden="1" x14ac:dyDescent="0.3">
      <c r="A1254" s="77">
        <v>93335</v>
      </c>
      <c r="B1254" s="83" t="str">
        <f>VLOOKUP(tabSaldoAta[[#This Row],[CÓDIGO]],tabEstimativa[#Data],2,FALSE)</f>
        <v>PAPEL DE SEDA - 48 X 60 CM - VERMELHO     COR VIVA, VIBRANTE, UNIFORME E SEM MANCHAS (VARIACAO +/- 5 CM).</v>
      </c>
      <c r="C1254" s="82" t="s">
        <v>4149</v>
      </c>
      <c r="D1254" s="80">
        <v>143</v>
      </c>
      <c r="E1254" s="81">
        <v>2021</v>
      </c>
      <c r="F1254" s="78">
        <v>44701</v>
      </c>
      <c r="G1254" s="264">
        <v>12</v>
      </c>
      <c r="H1254" s="99">
        <v>10000</v>
      </c>
      <c r="I1254" s="78">
        <v>43818</v>
      </c>
      <c r="J1254" s="181">
        <f>SUMIFS(tabConsumoAta[CONSUMIDO],tabConsumoAta[CÓDIGO],tabSaldoAta[[#This Row],[CÓDIGO]],tabConsumoAta[ATA],tabSaldoAta[[#This Row],[CHAVE]])</f>
        <v>0</v>
      </c>
      <c r="K1254" s="181">
        <f>SUMIFS(tabAtaCessão[QUANTIDADE],tabAtaCessão[CÓDIGO],tabSaldoAta[[#This Row],[CÓDIGO]],tabAtaCessão[ATA],tabSaldoAta[[#This Row],[CHAVE]])</f>
        <v>0</v>
      </c>
      <c r="L1254" s="162">
        <f>tabSaldoAta[[#This Row],[ESTIMATIVA]] - tabSaldoAta[[#This Row],[CONSUMO]] - tabSaldoAta[[#This Row],[CESSÃO]]</f>
        <v>10000</v>
      </c>
      <c r="M1254" s="92" t="s">
        <v>2063</v>
      </c>
      <c r="N1254" s="93">
        <v>44405.645150462966</v>
      </c>
      <c r="O1254" s="34" t="str">
        <f t="shared" si="32"/>
        <v>*</v>
      </c>
    </row>
    <row r="1255" spans="1:15" ht="28.8" hidden="1" x14ac:dyDescent="0.3">
      <c r="A1255" s="77">
        <v>93453</v>
      </c>
      <c r="B1255" s="83" t="str">
        <f>VLOOKUP(tabSaldoAta[[#This Row],[CÓDIGO]],tabEstimativa[#Data],2,FALSE)</f>
        <v>PAPEL ESPELHO BRILHANTE (DOBRADURA), MEDINDO 48 X 66 CM - COR: AMARELA  COR VIVA, VIBRANTE, UNIFORME E SEM MANCHAS (VARIACAO +/- 5 CM).</v>
      </c>
      <c r="C1255" s="82" t="s">
        <v>4149</v>
      </c>
      <c r="D1255" s="80">
        <v>143</v>
      </c>
      <c r="E1255" s="81">
        <v>2021</v>
      </c>
      <c r="F1255" s="78">
        <v>44701</v>
      </c>
      <c r="G1255" s="264">
        <v>12</v>
      </c>
      <c r="H1255" s="99">
        <v>14000</v>
      </c>
      <c r="I1255" s="78">
        <v>43818</v>
      </c>
      <c r="J1255" s="181">
        <f>SUMIFS(tabConsumoAta[CONSUMIDO],tabConsumoAta[CÓDIGO],tabSaldoAta[[#This Row],[CÓDIGO]],tabConsumoAta[ATA],tabSaldoAta[[#This Row],[CHAVE]])</f>
        <v>0</v>
      </c>
      <c r="K1255" s="181">
        <f>SUMIFS(tabAtaCessão[QUANTIDADE],tabAtaCessão[CÓDIGO],tabSaldoAta[[#This Row],[CÓDIGO]],tabAtaCessão[ATA],tabSaldoAta[[#This Row],[CHAVE]])</f>
        <v>0</v>
      </c>
      <c r="L1255" s="162">
        <f>tabSaldoAta[[#This Row],[ESTIMATIVA]] - tabSaldoAta[[#This Row],[CONSUMO]] - tabSaldoAta[[#This Row],[CESSÃO]]</f>
        <v>14000</v>
      </c>
      <c r="M1255" s="92" t="s">
        <v>2063</v>
      </c>
      <c r="N1255" s="93">
        <v>44405.645150462966</v>
      </c>
      <c r="O1255" s="34" t="str">
        <f t="shared" ref="O1255:O1259" si="33">"*"</f>
        <v>*</v>
      </c>
    </row>
    <row r="1256" spans="1:15" ht="28.8" hidden="1" x14ac:dyDescent="0.3">
      <c r="A1256" s="77">
        <v>93454</v>
      </c>
      <c r="B1256" s="83" t="str">
        <f>VLOOKUP(tabSaldoAta[[#This Row],[CÓDIGO]],tabEstimativa[#Data],2,FALSE)</f>
        <v>PAPEL ESPELHO BRILHANTE (DOBRADURA), MEDINDO 48 X 66 CM - COR: AZUL ESCURO   COR VIVA, VIBRANTE, UNIFORME E SEM MANCHAS (VARIACAO +/- 5 CM).</v>
      </c>
      <c r="C1256" s="82" t="s">
        <v>4149</v>
      </c>
      <c r="D1256" s="80">
        <v>143</v>
      </c>
      <c r="E1256" s="81">
        <v>2021</v>
      </c>
      <c r="F1256" s="78">
        <v>44701</v>
      </c>
      <c r="G1256" s="264">
        <v>12</v>
      </c>
      <c r="H1256" s="99">
        <v>14000</v>
      </c>
      <c r="I1256" s="78">
        <v>43818</v>
      </c>
      <c r="J1256" s="181">
        <f>SUMIFS(tabConsumoAta[CONSUMIDO],tabConsumoAta[CÓDIGO],tabSaldoAta[[#This Row],[CÓDIGO]],tabConsumoAta[ATA],tabSaldoAta[[#This Row],[CHAVE]])</f>
        <v>0</v>
      </c>
      <c r="K1256" s="181">
        <f>SUMIFS(tabAtaCessão[QUANTIDADE],tabAtaCessão[CÓDIGO],tabSaldoAta[[#This Row],[CÓDIGO]],tabAtaCessão[ATA],tabSaldoAta[[#This Row],[CHAVE]])</f>
        <v>0</v>
      </c>
      <c r="L1256" s="162">
        <f>tabSaldoAta[[#This Row],[ESTIMATIVA]] - tabSaldoAta[[#This Row],[CONSUMO]] - tabSaldoAta[[#This Row],[CESSÃO]]</f>
        <v>14000</v>
      </c>
      <c r="M1256" s="92" t="s">
        <v>2063</v>
      </c>
      <c r="N1256" s="93">
        <v>44405.645150462966</v>
      </c>
      <c r="O1256" s="34" t="str">
        <f t="shared" si="33"/>
        <v>*</v>
      </c>
    </row>
    <row r="1257" spans="1:15" ht="28.8" hidden="1" x14ac:dyDescent="0.3">
      <c r="A1257" s="77">
        <v>93456</v>
      </c>
      <c r="B1257" s="83" t="str">
        <f>VLOOKUP(tabSaldoAta[[#This Row],[CÓDIGO]],tabEstimativa[#Data],2,FALSE)</f>
        <v>PAPEL ESPELHO BRILHANTE (DOBRADURA), MEDINDO 48 X 66 CM - COR: LARANJA - AS MEDIDAS PODERAO VARIAR +/- 5 CM   COR VIVA, VIBRANTE, UNIFORME E SEM MANCHAS.</v>
      </c>
      <c r="C1257" s="82" t="s">
        <v>4149</v>
      </c>
      <c r="D1257" s="80">
        <v>143</v>
      </c>
      <c r="E1257" s="81">
        <v>2021</v>
      </c>
      <c r="F1257" s="78">
        <v>44701</v>
      </c>
      <c r="G1257" s="264">
        <v>12</v>
      </c>
      <c r="H1257" s="99">
        <v>14000</v>
      </c>
      <c r="I1257" s="78">
        <v>43818</v>
      </c>
      <c r="J1257" s="181">
        <f>SUMIFS(tabConsumoAta[CONSUMIDO],tabConsumoAta[CÓDIGO],tabSaldoAta[[#This Row],[CÓDIGO]],tabConsumoAta[ATA],tabSaldoAta[[#This Row],[CHAVE]])</f>
        <v>0</v>
      </c>
      <c r="K1257" s="181">
        <f>SUMIFS(tabAtaCessão[QUANTIDADE],tabAtaCessão[CÓDIGO],tabSaldoAta[[#This Row],[CÓDIGO]],tabAtaCessão[ATA],tabSaldoAta[[#This Row],[CHAVE]])</f>
        <v>0</v>
      </c>
      <c r="L1257" s="162">
        <f>tabSaldoAta[[#This Row],[ESTIMATIVA]] - tabSaldoAta[[#This Row],[CONSUMO]] - tabSaldoAta[[#This Row],[CESSÃO]]</f>
        <v>14000</v>
      </c>
      <c r="M1257" s="92" t="s">
        <v>2063</v>
      </c>
      <c r="N1257" s="93">
        <v>44405.645150462966</v>
      </c>
      <c r="O1257" s="34" t="str">
        <f t="shared" si="33"/>
        <v>*</v>
      </c>
    </row>
    <row r="1258" spans="1:15" ht="28.8" hidden="1" x14ac:dyDescent="0.3">
      <c r="A1258" s="77">
        <v>93461</v>
      </c>
      <c r="B1258" s="83" t="str">
        <f>VLOOKUP(tabSaldoAta[[#This Row],[CÓDIGO]],tabEstimativa[#Data],2,FALSE)</f>
        <v>PAPEL ESPELHO BRILHANTE (DOBRADURA), MEDINDO 48 X 66 CM - COR: VERDE ESCURO COR VIVA, VIBRANTE, UNIFORME E SEM MANCHAS (VARIACAO +/- 5 CM).</v>
      </c>
      <c r="C1258" s="82" t="s">
        <v>4149</v>
      </c>
      <c r="D1258" s="80">
        <v>143</v>
      </c>
      <c r="E1258" s="81">
        <v>2021</v>
      </c>
      <c r="F1258" s="78">
        <v>44701</v>
      </c>
      <c r="G1258" s="264">
        <v>12</v>
      </c>
      <c r="H1258" s="99">
        <v>14000</v>
      </c>
      <c r="I1258" s="78">
        <v>43818</v>
      </c>
      <c r="J1258" s="181">
        <f>SUMIFS(tabConsumoAta[CONSUMIDO],tabConsumoAta[CÓDIGO],tabSaldoAta[[#This Row],[CÓDIGO]],tabConsumoAta[ATA],tabSaldoAta[[#This Row],[CHAVE]])</f>
        <v>0</v>
      </c>
      <c r="K1258" s="181">
        <f>SUMIFS(tabAtaCessão[QUANTIDADE],tabAtaCessão[CÓDIGO],tabSaldoAta[[#This Row],[CÓDIGO]],tabAtaCessão[ATA],tabSaldoAta[[#This Row],[CHAVE]])</f>
        <v>0</v>
      </c>
      <c r="L1258" s="162">
        <f>tabSaldoAta[[#This Row],[ESTIMATIVA]] - tabSaldoAta[[#This Row],[CONSUMO]] - tabSaldoAta[[#This Row],[CESSÃO]]</f>
        <v>14000</v>
      </c>
      <c r="M1258" s="92" t="s">
        <v>2063</v>
      </c>
      <c r="N1258" s="93">
        <v>44405.645150462966</v>
      </c>
      <c r="O1258" s="34" t="str">
        <f t="shared" si="33"/>
        <v>*</v>
      </c>
    </row>
    <row r="1259" spans="1:15" ht="28.8" hidden="1" x14ac:dyDescent="0.3">
      <c r="A1259" s="77">
        <v>93462</v>
      </c>
      <c r="B1259" s="83" t="str">
        <f>VLOOKUP(tabSaldoAta[[#This Row],[CÓDIGO]],tabEstimativa[#Data],2,FALSE)</f>
        <v>PAPEL ESPELHO BRILHANTE (DOBRADURA), MEDINDO 48 X 66 CM - COR: VERMELHA   COR VIVA, VIBRANTE, UNIFORME E SEM MANCHAS (VARIACAO +/- 5 CM).</v>
      </c>
      <c r="C1259" s="82" t="s">
        <v>4149</v>
      </c>
      <c r="D1259" s="80">
        <v>143</v>
      </c>
      <c r="E1259" s="81">
        <v>2021</v>
      </c>
      <c r="F1259" s="78">
        <v>44701</v>
      </c>
      <c r="G1259" s="264">
        <v>12</v>
      </c>
      <c r="H1259" s="99">
        <v>14000</v>
      </c>
      <c r="I1259" s="78">
        <v>43818</v>
      </c>
      <c r="J1259" s="181">
        <f>SUMIFS(tabConsumoAta[CONSUMIDO],tabConsumoAta[CÓDIGO],tabSaldoAta[[#This Row],[CÓDIGO]],tabConsumoAta[ATA],tabSaldoAta[[#This Row],[CHAVE]])</f>
        <v>0</v>
      </c>
      <c r="K1259" s="181">
        <f>SUMIFS(tabAtaCessão[QUANTIDADE],tabAtaCessão[CÓDIGO],tabSaldoAta[[#This Row],[CÓDIGO]],tabAtaCessão[ATA],tabSaldoAta[[#This Row],[CHAVE]])</f>
        <v>0</v>
      </c>
      <c r="L1259" s="162">
        <f>tabSaldoAta[[#This Row],[ESTIMATIVA]] - tabSaldoAta[[#This Row],[CONSUMO]] - tabSaldoAta[[#This Row],[CESSÃO]]</f>
        <v>14000</v>
      </c>
      <c r="M1259" s="92" t="s">
        <v>2063</v>
      </c>
      <c r="N1259" s="93">
        <v>44405.645150462966</v>
      </c>
      <c r="O1259" s="34" t="str">
        <f t="shared" si="33"/>
        <v>*</v>
      </c>
    </row>
    <row r="1260" spans="1:15" hidden="1" x14ac:dyDescent="0.3">
      <c r="A1260" s="77">
        <v>99787</v>
      </c>
      <c r="B1260" s="83" t="str">
        <f>VLOOKUP(tabSaldoAta[[#This Row],[CÓDIGO]],tabEstimativa[#Data],2,FALSE)</f>
        <v>ELETRODUTO DE ACO CARBONO GALVANIZADO A FOGO - DIAMETRO 1 1/2" - BARRA COM 3 M</v>
      </c>
      <c r="C1260" s="82" t="s">
        <v>4046</v>
      </c>
      <c r="D1260" s="80">
        <v>58</v>
      </c>
      <c r="E1260" s="81">
        <v>2021</v>
      </c>
      <c r="F1260" s="78">
        <v>44622</v>
      </c>
      <c r="G1260" s="264">
        <v>12</v>
      </c>
      <c r="H1260" s="99">
        <v>0</v>
      </c>
      <c r="I1260" s="78">
        <v>44097</v>
      </c>
      <c r="J1260" s="181">
        <f>SUMIFS(tabConsumoAta[CONSUMIDO],tabConsumoAta[CÓDIGO],tabSaldoAta[[#This Row],[CÓDIGO]],tabConsumoAta[ATA],tabSaldoAta[[#This Row],[CHAVE]])</f>
        <v>50</v>
      </c>
      <c r="K1260" s="181">
        <f>SUMIFS(tabAtaCessão[QUANTIDADE],tabAtaCessão[CÓDIGO],tabSaldoAta[[#This Row],[CÓDIGO]],tabAtaCessão[ATA],tabSaldoAta[[#This Row],[CHAVE]])</f>
        <v>0</v>
      </c>
      <c r="L1260" s="162">
        <f>tabSaldoAta[[#This Row],[ESTIMATIVA]] - tabSaldoAta[[#This Row],[CONSUMO]] - tabSaldoAta[[#This Row],[CESSÃO]]</f>
        <v>-50</v>
      </c>
      <c r="M1260" s="92" t="s">
        <v>2063</v>
      </c>
      <c r="N1260" s="93">
        <v>44405.645150462966</v>
      </c>
      <c r="O1260" s="34" t="str">
        <f>"*"</f>
        <v>*</v>
      </c>
    </row>
    <row r="1261" spans="1:15" ht="28.8" hidden="1" x14ac:dyDescent="0.3">
      <c r="A1261" s="77">
        <v>101891</v>
      </c>
      <c r="B1261" s="83" t="str">
        <f>VLOOKUP(tabSaldoAta[[#This Row],[CÓDIGO]],tabEstimativa[#Data],2,FALSE)</f>
        <v>DISPOSITIVO DE PROTECAO CONTRA SOBRETENSOES TRANSITORIAS, TENSAO NOMINAL MINIMA 220V, CORRENTE MINIMA DE SURTO 40KA (8/20US) PADRAO IEC (CONF. NORMA ABNT 5410)</v>
      </c>
      <c r="C1261" s="82" t="s">
        <v>4046</v>
      </c>
      <c r="D1261" s="80">
        <v>58</v>
      </c>
      <c r="E1261" s="81">
        <v>2021</v>
      </c>
      <c r="F1261" s="78">
        <v>44622</v>
      </c>
      <c r="G1261" s="264">
        <v>12</v>
      </c>
      <c r="H1261" s="99">
        <v>20</v>
      </c>
      <c r="I1261" s="78">
        <v>44097</v>
      </c>
      <c r="J1261" s="181">
        <f>SUMIFS(tabConsumoAta[CONSUMIDO],tabConsumoAta[CÓDIGO],tabSaldoAta[[#This Row],[CÓDIGO]],tabConsumoAta[ATA],tabSaldoAta[[#This Row],[CHAVE]])</f>
        <v>20</v>
      </c>
      <c r="K1261" s="181">
        <f>SUMIFS(tabAtaCessão[QUANTIDADE],tabAtaCessão[CÓDIGO],tabSaldoAta[[#This Row],[CÓDIGO]],tabAtaCessão[ATA],tabSaldoAta[[#This Row],[CHAVE]])</f>
        <v>0</v>
      </c>
      <c r="L1261" s="162">
        <f>tabSaldoAta[[#This Row],[ESTIMATIVA]] - tabSaldoAta[[#This Row],[CONSUMO]] - tabSaldoAta[[#This Row],[CESSÃO]]</f>
        <v>0</v>
      </c>
      <c r="M1261" s="92" t="s">
        <v>2063</v>
      </c>
      <c r="N1261" s="93">
        <v>44405.645150462966</v>
      </c>
      <c r="O1261" s="34" t="str">
        <f>"*"</f>
        <v>*</v>
      </c>
    </row>
    <row r="1262" spans="1:15" ht="28.8" hidden="1" x14ac:dyDescent="0.3">
      <c r="A1262" s="77">
        <v>102820</v>
      </c>
      <c r="B1262" s="83" t="str">
        <f>VLOOKUP(tabSaldoAta[[#This Row],[CÓDIGO]],tabEstimativa[#Data],2,FALSE)</f>
        <v>DISJUNTOR TRIPOLAR IN = 125A, TENSÃO MÍNIMA DE OPERAÇÃO 240V, CURVA C, NBR 60947-2 - CATEGORIA "A".</v>
      </c>
      <c r="C1262" s="82" t="s">
        <v>3964</v>
      </c>
      <c r="D1262" s="80">
        <v>39</v>
      </c>
      <c r="E1262" s="81">
        <v>2021</v>
      </c>
      <c r="F1262" s="78">
        <v>44602</v>
      </c>
      <c r="G1262" s="264">
        <v>12</v>
      </c>
      <c r="H1262" s="99">
        <v>0</v>
      </c>
      <c r="I1262" s="78">
        <v>44097</v>
      </c>
      <c r="J1262" s="181">
        <f>SUMIFS(tabConsumoAta[CONSUMIDO],tabConsumoAta[CÓDIGO],tabSaldoAta[[#This Row],[CÓDIGO]],tabConsumoAta[ATA],tabSaldoAta[[#This Row],[CHAVE]])</f>
        <v>0</v>
      </c>
      <c r="K1262" s="181">
        <f>SUMIFS(tabAtaCessão[QUANTIDADE],tabAtaCessão[CÓDIGO],tabSaldoAta[[#This Row],[CÓDIGO]],tabAtaCessão[ATA],tabSaldoAta[[#This Row],[CHAVE]])</f>
        <v>0</v>
      </c>
      <c r="L1262" s="162">
        <f>tabSaldoAta[[#This Row],[ESTIMATIVA]] - tabSaldoAta[[#This Row],[CONSUMO]] - tabSaldoAta[[#This Row],[CESSÃO]]</f>
        <v>0</v>
      </c>
      <c r="M1262" s="92" t="s">
        <v>2063</v>
      </c>
      <c r="N1262" s="93">
        <v>44405.645150462966</v>
      </c>
      <c r="O1262" s="34" t="str">
        <f>"*"</f>
        <v>*</v>
      </c>
    </row>
    <row r="1263" spans="1:15" ht="43.2" hidden="1" x14ac:dyDescent="0.3">
      <c r="A1263" s="77">
        <v>109251</v>
      </c>
      <c r="B1263" s="83" t="str">
        <f>VLOOKUP(tabSaldoAta[[#This Row],[CÓDIGO]],tabEstimativa[#Data],2,FALSE)</f>
        <v>SACO PLÁSTICO PARA LIXO, COR AZUL, CAPACIDADE DE VOLUME DE 100 LITROS, NAS MEDIDAS 75 CM DE LARG X 105 CM DE ALT X 0,14 MM OU  140 MICRAS DE ESPESSURA (0,07 MM POR PAREDE) - PACOTE COM 100 UNIDADES. PODENDO VARIAR +/- 0,02 MM POR PAREDE</v>
      </c>
      <c r="C1263" s="82" t="s">
        <v>4097</v>
      </c>
      <c r="D1263" s="80">
        <v>93</v>
      </c>
      <c r="E1263" s="81">
        <v>2021</v>
      </c>
      <c r="F1263" s="78">
        <v>44649</v>
      </c>
      <c r="G1263" s="264">
        <v>12</v>
      </c>
      <c r="H1263" s="99">
        <v>0</v>
      </c>
      <c r="I1263" s="78">
        <v>43392</v>
      </c>
      <c r="J1263" s="181">
        <f>SUMIFS(tabConsumoAta[CONSUMIDO],tabConsumoAta[CÓDIGO],tabSaldoAta[[#This Row],[CÓDIGO]],tabConsumoAta[ATA],tabSaldoAta[[#This Row],[CHAVE]])</f>
        <v>4000</v>
      </c>
      <c r="K1263" s="181">
        <f>SUMIFS(tabAtaCessão[QUANTIDADE],tabAtaCessão[CÓDIGO],tabSaldoAta[[#This Row],[CÓDIGO]],tabAtaCessão[ATA],tabSaldoAta[[#This Row],[CHAVE]])</f>
        <v>0</v>
      </c>
      <c r="L1263" s="162">
        <f>tabSaldoAta[[#This Row],[ESTIMATIVA]] - tabSaldoAta[[#This Row],[CONSUMO]] - tabSaldoAta[[#This Row],[CESSÃO]]</f>
        <v>-4000</v>
      </c>
      <c r="M1263" s="92" t="s">
        <v>2063</v>
      </c>
      <c r="N1263" s="93">
        <v>44405.645150462966</v>
      </c>
      <c r="O1263" s="34" t="str">
        <f t="shared" ref="O1263:O1264" si="34">"*"</f>
        <v>*</v>
      </c>
    </row>
    <row r="1264" spans="1:15" hidden="1" x14ac:dyDescent="0.3">
      <c r="A1264" s="77">
        <v>109848</v>
      </c>
      <c r="B1264" s="83" t="str">
        <f>VLOOKUP(tabSaldoAta[[#This Row],[CÓDIGO]],tabEstimativa[#Data],2,FALSE)</f>
        <v>TEXTURA ACRILICA GRAFIATO HIDROREPELENTE NA COR BRANCA - BARRICA COM 25 KG.</v>
      </c>
      <c r="C1264" s="82" t="s">
        <v>3942</v>
      </c>
      <c r="D1264" s="80">
        <v>31</v>
      </c>
      <c r="E1264" s="81">
        <v>2021</v>
      </c>
      <c r="F1264" s="78">
        <v>44595</v>
      </c>
      <c r="G1264" s="264">
        <v>12</v>
      </c>
      <c r="H1264" s="99">
        <v>120</v>
      </c>
      <c r="I1264" s="78">
        <v>43850</v>
      </c>
      <c r="J1264" s="181">
        <f>SUMIFS(tabConsumoAta[CONSUMIDO],tabConsumoAta[CÓDIGO],tabSaldoAta[[#This Row],[CÓDIGO]],tabConsumoAta[ATA],tabSaldoAta[[#This Row],[CHAVE]])</f>
        <v>120</v>
      </c>
      <c r="K1264" s="181">
        <f>SUMIFS(tabAtaCessão[QUANTIDADE],tabAtaCessão[CÓDIGO],tabSaldoAta[[#This Row],[CÓDIGO]],tabAtaCessão[ATA],tabSaldoAta[[#This Row],[CHAVE]])</f>
        <v>0</v>
      </c>
      <c r="L1264" s="162">
        <f>tabSaldoAta[[#This Row],[ESTIMATIVA]] - tabSaldoAta[[#This Row],[CONSUMO]] - tabSaldoAta[[#This Row],[CESSÃO]]</f>
        <v>0</v>
      </c>
      <c r="M1264" s="92" t="s">
        <v>2063</v>
      </c>
      <c r="N1264" s="93">
        <v>44405.645150462966</v>
      </c>
      <c r="O1264" s="34" t="str">
        <f t="shared" si="34"/>
        <v>*</v>
      </c>
    </row>
    <row r="1265" spans="1:15" ht="28.8" hidden="1" x14ac:dyDescent="0.3">
      <c r="A1265" s="77">
        <v>109944</v>
      </c>
      <c r="B1265" s="83" t="str">
        <f>VLOOKUP(tabSaldoAta[[#This Row],[CÓDIGO]],tabEstimativa[#Data],2,FALSE)</f>
        <v>CHAPA DE LAMINADO MELAMINICO  PARA LOUSA LISA QUADRICULADA (5X5CM) DE FUNDO BRANCO ACABAMENTO BRILHANTE C/ 3,08 X 1,25 M ESP =1,0MM. COR PADRAO: BRANCOLINE</v>
      </c>
      <c r="C1265" s="82" t="s">
        <v>4123</v>
      </c>
      <c r="D1265" s="80">
        <v>90</v>
      </c>
      <c r="E1265" s="81">
        <v>2021</v>
      </c>
      <c r="F1265" s="78">
        <v>44648</v>
      </c>
      <c r="G1265" s="264">
        <v>12</v>
      </c>
      <c r="H1265" s="99">
        <v>500</v>
      </c>
      <c r="I1265" s="78">
        <v>44159</v>
      </c>
      <c r="J1265" s="181">
        <f>SUMIFS(tabConsumoAta[CONSUMIDO],tabConsumoAta[CÓDIGO],tabSaldoAta[[#This Row],[CÓDIGO]],tabConsumoAta[ATA],tabSaldoAta[[#This Row],[CHAVE]])</f>
        <v>510</v>
      </c>
      <c r="K1265" s="181">
        <f>SUMIFS(tabAtaCessão[QUANTIDADE],tabAtaCessão[CÓDIGO],tabSaldoAta[[#This Row],[CÓDIGO]],tabAtaCessão[ATA],tabSaldoAta[[#This Row],[CHAVE]])</f>
        <v>0</v>
      </c>
      <c r="L1265" s="162">
        <f>tabSaldoAta[[#This Row],[ESTIMATIVA]] - tabSaldoAta[[#This Row],[CONSUMO]] - tabSaldoAta[[#This Row],[CESSÃO]]</f>
        <v>-10</v>
      </c>
      <c r="M1265" s="92" t="s">
        <v>2063</v>
      </c>
      <c r="N1265" s="93">
        <v>44405.645150462966</v>
      </c>
      <c r="O1265" s="34" t="str">
        <f t="shared" ref="O1265:O1276" si="35">"*"</f>
        <v>*</v>
      </c>
    </row>
    <row r="1266" spans="1:15" ht="43.2" hidden="1" x14ac:dyDescent="0.3">
      <c r="A1266" s="77">
        <v>111524</v>
      </c>
      <c r="B1266" s="83" t="str">
        <f>VLOOKUP(tabSaldoAta[[#This Row],[CÓDIGO]],tabEstimativa[#Data],2,FALSE)</f>
        <v>TORNEIRA EM METAL CROMADO, PARA PIA DE COZINHA BICA MÓVEL COM AREJADOR, TIPO PAREDE COM CANOPLA C50. MEDIDA DA ROSCA 1/2 POLEGADAS COM REDUÇÃO 3/4 POLEGADAS. EM FORMATO PESCOÇO DE GANSO.</v>
      </c>
      <c r="C1266" s="82" t="s">
        <v>4236</v>
      </c>
      <c r="D1266" s="80">
        <v>161</v>
      </c>
      <c r="E1266" s="81">
        <v>2021</v>
      </c>
      <c r="F1266" s="78">
        <v>44748</v>
      </c>
      <c r="G1266" s="264">
        <v>12</v>
      </c>
      <c r="H1266" s="99">
        <v>400</v>
      </c>
      <c r="I1266" s="78">
        <v>44182</v>
      </c>
      <c r="J1266" s="181">
        <f>SUMIFS(tabConsumoAta[CONSUMIDO],tabConsumoAta[CÓDIGO],tabSaldoAta[[#This Row],[CÓDIGO]],tabConsumoAta[ATA],tabSaldoAta[[#This Row],[CHAVE]])</f>
        <v>600</v>
      </c>
      <c r="K1266" s="181">
        <f>SUMIFS(tabAtaCessão[QUANTIDADE],tabAtaCessão[CÓDIGO],tabSaldoAta[[#This Row],[CÓDIGO]],tabAtaCessão[ATA],tabSaldoAta[[#This Row],[CHAVE]])</f>
        <v>0</v>
      </c>
      <c r="L1266" s="162">
        <f>tabSaldoAta[[#This Row],[ESTIMATIVA]] - tabSaldoAta[[#This Row],[CONSUMO]] - tabSaldoAta[[#This Row],[CESSÃO]]</f>
        <v>-200</v>
      </c>
      <c r="M1266" s="92" t="s">
        <v>2063</v>
      </c>
      <c r="N1266" s="93">
        <v>44405.645150462966</v>
      </c>
      <c r="O1266" s="34" t="str">
        <f t="shared" si="35"/>
        <v>*</v>
      </c>
    </row>
    <row r="1267" spans="1:15" ht="72" hidden="1" x14ac:dyDescent="0.3">
      <c r="A1267" s="77">
        <v>112109</v>
      </c>
      <c r="B1267"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1267" s="82" t="s">
        <v>4022</v>
      </c>
      <c r="D1267" s="80">
        <v>2</v>
      </c>
      <c r="E1267" s="81">
        <v>2021</v>
      </c>
      <c r="F1267" s="78">
        <v>44376</v>
      </c>
      <c r="G1267" s="264">
        <v>12</v>
      </c>
      <c r="H1267" s="99">
        <v>18000</v>
      </c>
      <c r="I1267" s="78">
        <v>43937</v>
      </c>
      <c r="J1267" s="181">
        <f>SUMIFS(tabConsumoAta[CONSUMIDO],tabConsumoAta[CÓDIGO],tabSaldoAta[[#This Row],[CÓDIGO]],tabConsumoAta[ATA],tabSaldoAta[[#This Row],[CHAVE]])</f>
        <v>16346</v>
      </c>
      <c r="K1267" s="181">
        <f>SUMIFS(tabAtaCessão[QUANTIDADE],tabAtaCessão[CÓDIGO],tabSaldoAta[[#This Row],[CÓDIGO]],tabAtaCessão[ATA],tabSaldoAta[[#This Row],[CHAVE]])</f>
        <v>0</v>
      </c>
      <c r="L1267" s="162">
        <f>tabSaldoAta[[#This Row],[ESTIMATIVA]] - tabSaldoAta[[#This Row],[CONSUMO]] - tabSaldoAta[[#This Row],[CESSÃO]]</f>
        <v>1654</v>
      </c>
      <c r="M1267" s="92" t="s">
        <v>2063</v>
      </c>
      <c r="N1267" s="93">
        <v>44405.645150462966</v>
      </c>
      <c r="O1267" s="34" t="str">
        <f t="shared" si="35"/>
        <v>*</v>
      </c>
    </row>
    <row r="1268" spans="1:15" hidden="1" x14ac:dyDescent="0.3">
      <c r="A1268" s="77">
        <v>113634</v>
      </c>
      <c r="B1268" s="83" t="str">
        <f>VLOOKUP(tabSaldoAta[[#This Row],[CÓDIGO]],tabEstimativa[#Data],2,FALSE)</f>
        <v>CAIXA DE PASSAGEM EM CHAPA METALICA DE SOBREPOR</v>
      </c>
      <c r="C1268" s="82" t="s">
        <v>4046</v>
      </c>
      <c r="D1268" s="80">
        <v>58</v>
      </c>
      <c r="E1268" s="81">
        <v>2021</v>
      </c>
      <c r="F1268" s="78">
        <v>44622</v>
      </c>
      <c r="G1268" s="264">
        <v>12</v>
      </c>
      <c r="H1268" s="99">
        <v>0</v>
      </c>
      <c r="I1268" s="78">
        <v>44097</v>
      </c>
      <c r="J1268" s="181">
        <f>SUMIFS(tabConsumoAta[CONSUMIDO],tabConsumoAta[CÓDIGO],tabSaldoAta[[#This Row],[CÓDIGO]],tabConsumoAta[ATA],tabSaldoAta[[#This Row],[CHAVE]])</f>
        <v>0</v>
      </c>
      <c r="K1268" s="181">
        <f>SUMIFS(tabAtaCessão[QUANTIDADE],tabAtaCessão[CÓDIGO],tabSaldoAta[[#This Row],[CÓDIGO]],tabAtaCessão[ATA],tabSaldoAta[[#This Row],[CHAVE]])</f>
        <v>0</v>
      </c>
      <c r="L1268" s="162">
        <f>tabSaldoAta[[#This Row],[ESTIMATIVA]] - tabSaldoAta[[#This Row],[CONSUMO]] - tabSaldoAta[[#This Row],[CESSÃO]]</f>
        <v>0</v>
      </c>
      <c r="M1268" s="92" t="s">
        <v>2063</v>
      </c>
      <c r="N1268" s="93">
        <v>44405.645150462966</v>
      </c>
      <c r="O1268" s="34" t="str">
        <f t="shared" si="35"/>
        <v>*</v>
      </c>
    </row>
    <row r="1269" spans="1:15" hidden="1" x14ac:dyDescent="0.3">
      <c r="A1269" s="77">
        <v>115841</v>
      </c>
      <c r="B1269" s="83" t="str">
        <f>VLOOKUP(tabSaldoAta[[#This Row],[CÓDIGO]],tabEstimativa[#Data],2,FALSE)</f>
        <v>VITRO DE CORRER EM ALUMINIO COM VIDROS E GRADE EM ALUMINIO FOSCO MEDINDO: 1,50 X 1,20M</v>
      </c>
      <c r="C1269" s="82" t="s">
        <v>4100</v>
      </c>
      <c r="D1269" s="80">
        <v>105</v>
      </c>
      <c r="E1269" s="81">
        <v>2021</v>
      </c>
      <c r="F1269" s="78">
        <v>44658</v>
      </c>
      <c r="G1269" s="264">
        <v>12</v>
      </c>
      <c r="H1269" s="99">
        <v>30</v>
      </c>
      <c r="I1269" s="78">
        <v>43875</v>
      </c>
      <c r="J1269" s="181">
        <f>SUMIFS(tabConsumoAta[CONSUMIDO],tabConsumoAta[CÓDIGO],tabSaldoAta[[#This Row],[CÓDIGO]],tabConsumoAta[ATA],tabSaldoAta[[#This Row],[CHAVE]])</f>
        <v>0</v>
      </c>
      <c r="K1269" s="181">
        <f>SUMIFS(tabAtaCessão[QUANTIDADE],tabAtaCessão[CÓDIGO],tabSaldoAta[[#This Row],[CÓDIGO]],tabAtaCessão[ATA],tabSaldoAta[[#This Row],[CHAVE]])</f>
        <v>0</v>
      </c>
      <c r="L1269" s="162">
        <f>tabSaldoAta[[#This Row],[ESTIMATIVA]] - tabSaldoAta[[#This Row],[CONSUMO]] - tabSaldoAta[[#This Row],[CESSÃO]]</f>
        <v>30</v>
      </c>
      <c r="M1269" s="92" t="s">
        <v>2063</v>
      </c>
      <c r="N1269" s="93">
        <v>44405.645150462966</v>
      </c>
      <c r="O1269" s="34" t="str">
        <f t="shared" si="35"/>
        <v>*</v>
      </c>
    </row>
    <row r="1270" spans="1:15" hidden="1" x14ac:dyDescent="0.3">
      <c r="A1270" s="77">
        <v>118427</v>
      </c>
      <c r="B1270" s="83" t="str">
        <f>VLOOKUP(tabSaldoAta[[#This Row],[CÓDIGO]],tabEstimativa[#Data],2,FALSE)</f>
        <v>TÁBUA DE CAMBARÁ DE 1ª, 25 X 300 MM, BRUTA, PEÇAS ENTRE 4,00 E 5,00 METROS COMPRIMENTO.</v>
      </c>
      <c r="C1270" s="82" t="s">
        <v>4151</v>
      </c>
      <c r="D1270" s="80">
        <v>145</v>
      </c>
      <c r="E1270" s="81">
        <v>2021</v>
      </c>
      <c r="F1270" s="78">
        <v>44707</v>
      </c>
      <c r="G1270" s="264">
        <v>12</v>
      </c>
      <c r="H1270" s="99">
        <v>3000</v>
      </c>
      <c r="I1270" s="78">
        <v>44159</v>
      </c>
      <c r="J1270" s="181">
        <f>SUMIFS(tabConsumoAta[CONSUMIDO],tabConsumoAta[CÓDIGO],tabSaldoAta[[#This Row],[CÓDIGO]],tabConsumoAta[ATA],tabSaldoAta[[#This Row],[CHAVE]])</f>
        <v>3000</v>
      </c>
      <c r="K1270" s="181">
        <f>SUMIFS(tabAtaCessão[QUANTIDADE],tabAtaCessão[CÓDIGO],tabSaldoAta[[#This Row],[CÓDIGO]],tabAtaCessão[ATA],tabSaldoAta[[#This Row],[CHAVE]])</f>
        <v>0</v>
      </c>
      <c r="L1270" s="162">
        <f>tabSaldoAta[[#This Row],[ESTIMATIVA]] - tabSaldoAta[[#This Row],[CONSUMO]] - tabSaldoAta[[#This Row],[CESSÃO]]</f>
        <v>0</v>
      </c>
      <c r="M1270" s="92" t="s">
        <v>2063</v>
      </c>
      <c r="N1270" s="93">
        <v>44405.645150462966</v>
      </c>
      <c r="O1270" s="34" t="str">
        <f t="shared" si="35"/>
        <v>*</v>
      </c>
    </row>
    <row r="1271" spans="1:15" ht="43.2" hidden="1" x14ac:dyDescent="0.3">
      <c r="A1271" s="77">
        <v>119554</v>
      </c>
      <c r="B1271" s="83" t="str">
        <f>VLOOKUP(tabSaldoAta[[#This Row],[CÓDIGO]],tabEstimativa[#Data],2,FALSE)</f>
        <v>CHAPA EM MDF ALTO BRILHO - MEDIDAS: 2,75 X 1,86 M X 15 MM DE ESPESSURA. NA COR BRANCO NEVE. O MATERIAL DEVERÁ SER ENTREGUE EM FARDOS LACRADOS E AS CHAPAS PROTEGIDAS COM PELÍCULAS PROTETORAS EM CADA CHAPA.</v>
      </c>
      <c r="C1271" s="82" t="s">
        <v>4152</v>
      </c>
      <c r="D1271" s="80">
        <v>131</v>
      </c>
      <c r="E1271" s="81">
        <v>2021</v>
      </c>
      <c r="F1271" s="78">
        <v>44687</v>
      </c>
      <c r="G1271" s="264">
        <v>12</v>
      </c>
      <c r="H1271" s="99">
        <v>300</v>
      </c>
      <c r="I1271" s="78">
        <v>44224</v>
      </c>
      <c r="J1271" s="181">
        <f>SUMIFS(tabConsumoAta[CONSUMIDO],tabConsumoAta[CÓDIGO],tabSaldoAta[[#This Row],[CÓDIGO]],tabConsumoAta[ATA],tabSaldoAta[[#This Row],[CHAVE]])</f>
        <v>150</v>
      </c>
      <c r="K1271" s="181">
        <f>SUMIFS(tabAtaCessão[QUANTIDADE],tabAtaCessão[CÓDIGO],tabSaldoAta[[#This Row],[CÓDIGO]],tabAtaCessão[ATA],tabSaldoAta[[#This Row],[CHAVE]])</f>
        <v>0</v>
      </c>
      <c r="L1271" s="162">
        <f>tabSaldoAta[[#This Row],[ESTIMATIVA]] - tabSaldoAta[[#This Row],[CONSUMO]] - tabSaldoAta[[#This Row],[CESSÃO]]</f>
        <v>150</v>
      </c>
      <c r="M1271" s="92" t="s">
        <v>2063</v>
      </c>
      <c r="N1271" s="93">
        <v>44405.645150462966</v>
      </c>
      <c r="O1271" s="34" t="str">
        <f t="shared" si="35"/>
        <v>*</v>
      </c>
    </row>
    <row r="1272" spans="1:15" ht="43.2" hidden="1" x14ac:dyDescent="0.3">
      <c r="A1272" s="77">
        <v>119621</v>
      </c>
      <c r="B1272" s="83" t="str">
        <f>VLOOKUP(tabSaldoAta[[#This Row],[CÓDIGO]],tabEstimativa[#Data],2,FALSE)</f>
        <v>CHAPA EM MDF ALTO BRILHO - MEDIDAS: 2,75 X 1,86 M X 06 MM DE ESPESSURA. NA COR BRANCO NEVE. O MATERIAL DEVERÁ SER ENTREGUE EM FARDOS LACRADOS E AS CHAPAS PROTEGIDAS COM PELÍCULAS PROTETORAS EM CADA CHAPA.</v>
      </c>
      <c r="C1272" s="82" t="s">
        <v>4152</v>
      </c>
      <c r="D1272" s="80">
        <v>131</v>
      </c>
      <c r="E1272" s="81">
        <v>2021</v>
      </c>
      <c r="F1272" s="78">
        <v>44687</v>
      </c>
      <c r="G1272" s="264">
        <v>12</v>
      </c>
      <c r="H1272" s="99">
        <v>700</v>
      </c>
      <c r="I1272" s="78">
        <v>44224</v>
      </c>
      <c r="J1272" s="181">
        <f>SUMIFS(tabConsumoAta[CONSUMIDO],tabConsumoAta[CÓDIGO],tabSaldoAta[[#This Row],[CÓDIGO]],tabConsumoAta[ATA],tabSaldoAta[[#This Row],[CHAVE]])</f>
        <v>0</v>
      </c>
      <c r="K1272" s="181">
        <f>SUMIFS(tabAtaCessão[QUANTIDADE],tabAtaCessão[CÓDIGO],tabSaldoAta[[#This Row],[CÓDIGO]],tabAtaCessão[ATA],tabSaldoAta[[#This Row],[CHAVE]])</f>
        <v>0</v>
      </c>
      <c r="L1272" s="162">
        <f>tabSaldoAta[[#This Row],[ESTIMATIVA]] - tabSaldoAta[[#This Row],[CONSUMO]] - tabSaldoAta[[#This Row],[CESSÃO]]</f>
        <v>700</v>
      </c>
      <c r="M1272" s="92" t="s">
        <v>2063</v>
      </c>
      <c r="N1272" s="93">
        <v>44405.645150462966</v>
      </c>
      <c r="O1272" s="34" t="str">
        <f t="shared" si="35"/>
        <v>*</v>
      </c>
    </row>
    <row r="1273" spans="1:15" ht="28.8" hidden="1" x14ac:dyDescent="0.3">
      <c r="A1273" s="77">
        <v>124261</v>
      </c>
      <c r="B1273" s="83" t="str">
        <f>VLOOKUP(tabSaldoAta[[#This Row],[CÓDIGO]],tabEstimativa[#Data],2,FALSE)</f>
        <v xml:space="preserve">PAPEL CAMURCA - 60 X 40 CM - AZUL              CLARO    COR VIVA, VIBRANTE, UNIFORME E SEM MANCHAS (VARIACAO +/- 5 CM). </v>
      </c>
      <c r="C1273" s="82" t="s">
        <v>4149</v>
      </c>
      <c r="D1273" s="80">
        <v>143</v>
      </c>
      <c r="E1273" s="81">
        <v>2021</v>
      </c>
      <c r="F1273" s="78">
        <v>44701</v>
      </c>
      <c r="G1273" s="264">
        <v>12</v>
      </c>
      <c r="H1273" s="99">
        <v>10000</v>
      </c>
      <c r="I1273" s="78">
        <v>43818</v>
      </c>
      <c r="J1273" s="181">
        <f>SUMIFS(tabConsumoAta[CONSUMIDO],tabConsumoAta[CÓDIGO],tabSaldoAta[[#This Row],[CÓDIGO]],tabConsumoAta[ATA],tabSaldoAta[[#This Row],[CHAVE]])</f>
        <v>0</v>
      </c>
      <c r="K1273" s="181">
        <f>SUMIFS(tabAtaCessão[QUANTIDADE],tabAtaCessão[CÓDIGO],tabSaldoAta[[#This Row],[CÓDIGO]],tabAtaCessão[ATA],tabSaldoAta[[#This Row],[CHAVE]])</f>
        <v>0</v>
      </c>
      <c r="L1273" s="162">
        <f>tabSaldoAta[[#This Row],[ESTIMATIVA]] - tabSaldoAta[[#This Row],[CONSUMO]] - tabSaldoAta[[#This Row],[CESSÃO]]</f>
        <v>10000</v>
      </c>
      <c r="M1273" s="92" t="s">
        <v>2063</v>
      </c>
      <c r="N1273" s="93">
        <v>44405.645150462966</v>
      </c>
      <c r="O1273" s="34" t="str">
        <f t="shared" si="35"/>
        <v>*</v>
      </c>
    </row>
    <row r="1274" spans="1:15" ht="28.8" hidden="1" x14ac:dyDescent="0.3">
      <c r="A1274" s="77">
        <v>129961</v>
      </c>
      <c r="B1274" s="83" t="str">
        <f>VLOOKUP(tabSaldoAta[[#This Row],[CÓDIGO]],tabEstimativa[#Data],2,FALSE)</f>
        <v>DISJUNTOR TRIPOLAR IN 350 A, TENSAO MINIMA DE OPERACAO 220 V, CURVA C, NBR 60947-2, CATEGORIA A</v>
      </c>
      <c r="C1274" s="82" t="s">
        <v>3964</v>
      </c>
      <c r="D1274" s="80">
        <v>39</v>
      </c>
      <c r="E1274" s="81">
        <v>2021</v>
      </c>
      <c r="F1274" s="78">
        <v>44602</v>
      </c>
      <c r="G1274" s="264">
        <v>12</v>
      </c>
      <c r="H1274" s="99">
        <v>0</v>
      </c>
      <c r="I1274" s="78">
        <v>44097</v>
      </c>
      <c r="J1274" s="181">
        <f>SUMIFS(tabConsumoAta[CONSUMIDO],tabConsumoAta[CÓDIGO],tabSaldoAta[[#This Row],[CÓDIGO]],tabConsumoAta[ATA],tabSaldoAta[[#This Row],[CHAVE]])</f>
        <v>0</v>
      </c>
      <c r="K1274" s="181">
        <f>SUMIFS(tabAtaCessão[QUANTIDADE],tabAtaCessão[CÓDIGO],tabSaldoAta[[#This Row],[CÓDIGO]],tabAtaCessão[ATA],tabSaldoAta[[#This Row],[CHAVE]])</f>
        <v>0</v>
      </c>
      <c r="L1274" s="162">
        <f>tabSaldoAta[[#This Row],[ESTIMATIVA]] - tabSaldoAta[[#This Row],[CONSUMO]] - tabSaldoAta[[#This Row],[CESSÃO]]</f>
        <v>0</v>
      </c>
      <c r="M1274" s="92" t="s">
        <v>2063</v>
      </c>
      <c r="N1274" s="93">
        <v>44405.645150462966</v>
      </c>
      <c r="O1274" s="34" t="str">
        <f t="shared" si="35"/>
        <v>*</v>
      </c>
    </row>
    <row r="1275" spans="1:15" ht="28.8" hidden="1" x14ac:dyDescent="0.3">
      <c r="A1275" s="77">
        <v>130624</v>
      </c>
      <c r="B1275" s="83" t="str">
        <f>VLOOKUP(tabSaldoAta[[#This Row],[CÓDIGO]],tabEstimativa[#Data],2,FALSE)</f>
        <v>PAPEL CRIATIVO FLUORESCENTE, TIPO LUMIPAPER, 5 CORES VIBRANTES, COLORIDO NAS DUAS FACES, TAMANHO A4 (210 X 297 MM), GRAMATURA: 75 G/M² - PACOTE COM 50 FOLHAS  (VARIAÇÃO +/- 05 CM).</v>
      </c>
      <c r="C1275" s="82" t="s">
        <v>4149</v>
      </c>
      <c r="D1275" s="80">
        <v>143</v>
      </c>
      <c r="E1275" s="81">
        <v>2021</v>
      </c>
      <c r="F1275" s="78">
        <v>44701</v>
      </c>
      <c r="G1275" s="264">
        <v>12</v>
      </c>
      <c r="H1275" s="99">
        <v>32000</v>
      </c>
      <c r="I1275" s="78">
        <v>43818</v>
      </c>
      <c r="J1275" s="181">
        <f>SUMIFS(tabConsumoAta[CONSUMIDO],tabConsumoAta[CÓDIGO],tabSaldoAta[[#This Row],[CÓDIGO]],tabConsumoAta[ATA],tabSaldoAta[[#This Row],[CHAVE]])</f>
        <v>25000</v>
      </c>
      <c r="K1275" s="181">
        <f>SUMIFS(tabAtaCessão[QUANTIDADE],tabAtaCessão[CÓDIGO],tabSaldoAta[[#This Row],[CÓDIGO]],tabAtaCessão[ATA],tabSaldoAta[[#This Row],[CHAVE]])</f>
        <v>0</v>
      </c>
      <c r="L1275" s="162">
        <f>tabSaldoAta[[#This Row],[ESTIMATIVA]] - tabSaldoAta[[#This Row],[CONSUMO]] - tabSaldoAta[[#This Row],[CESSÃO]]</f>
        <v>7000</v>
      </c>
      <c r="M1275" s="92" t="s">
        <v>2063</v>
      </c>
      <c r="N1275" s="93">
        <v>44405.645150462966</v>
      </c>
      <c r="O1275" s="34" t="str">
        <f t="shared" si="35"/>
        <v>*</v>
      </c>
    </row>
    <row r="1276" spans="1:15" ht="57.6" hidden="1" x14ac:dyDescent="0.3">
      <c r="A1276" s="77">
        <v>132303</v>
      </c>
      <c r="B1276" s="83" t="str">
        <f>VLOOKUP(tabSaldoAta[[#This Row],[CÓDIGO]],tabEstimativa[#Data],2,FALSE)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1276" s="82" t="s">
        <v>4149</v>
      </c>
      <c r="D1276" s="80">
        <v>143</v>
      </c>
      <c r="E1276" s="81">
        <v>2021</v>
      </c>
      <c r="F1276" s="78">
        <v>44701</v>
      </c>
      <c r="G1276" s="264">
        <v>12</v>
      </c>
      <c r="H1276" s="99">
        <v>25000</v>
      </c>
      <c r="I1276" s="78">
        <v>43818</v>
      </c>
      <c r="J1276" s="181">
        <f>SUMIFS(tabConsumoAta[CONSUMIDO],tabConsumoAta[CÓDIGO],tabSaldoAta[[#This Row],[CÓDIGO]],tabConsumoAta[ATA],tabSaldoAta[[#This Row],[CHAVE]])</f>
        <v>15000</v>
      </c>
      <c r="K1276" s="181">
        <f>SUMIFS(tabAtaCessão[QUANTIDADE],tabAtaCessão[CÓDIGO],tabSaldoAta[[#This Row],[CÓDIGO]],tabAtaCessão[ATA],tabSaldoAta[[#This Row],[CHAVE]])</f>
        <v>0</v>
      </c>
      <c r="L1276" s="162">
        <f>tabSaldoAta[[#This Row],[ESTIMATIVA]] - tabSaldoAta[[#This Row],[CONSUMO]] - tabSaldoAta[[#This Row],[CESSÃO]]</f>
        <v>10000</v>
      </c>
      <c r="M1276" s="92" t="s">
        <v>2063</v>
      </c>
      <c r="N1276" s="93">
        <v>44405.645150462966</v>
      </c>
      <c r="O1276" s="34" t="str">
        <f t="shared" si="35"/>
        <v>*</v>
      </c>
    </row>
    <row r="1277" spans="1:15" ht="43.2" hidden="1" x14ac:dyDescent="0.3">
      <c r="A1277" s="77">
        <v>133301</v>
      </c>
      <c r="B1277" s="83" t="str">
        <f>VLOOKUP(tabSaldoAta[[#This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C1277" s="82" t="s">
        <v>4046</v>
      </c>
      <c r="D1277" s="80">
        <v>58</v>
      </c>
      <c r="E1277" s="81">
        <v>2021</v>
      </c>
      <c r="F1277" s="78">
        <v>44622</v>
      </c>
      <c r="G1277" s="264">
        <v>12</v>
      </c>
      <c r="H1277" s="99">
        <v>0</v>
      </c>
      <c r="I1277" s="78">
        <v>44097</v>
      </c>
      <c r="J1277" s="181">
        <f>SUMIFS(tabConsumoAta[CONSUMIDO],tabConsumoAta[CÓDIGO],tabSaldoAta[[#This Row],[CÓDIGO]],tabConsumoAta[ATA],tabSaldoAta[[#This Row],[CHAVE]])</f>
        <v>0</v>
      </c>
      <c r="K1277" s="181">
        <f>SUMIFS(tabAtaCessão[QUANTIDADE],tabAtaCessão[CÓDIGO],tabSaldoAta[[#This Row],[CÓDIGO]],tabAtaCessão[ATA],tabSaldoAta[[#This Row],[CHAVE]])</f>
        <v>0</v>
      </c>
      <c r="L1277" s="162">
        <f>tabSaldoAta[[#This Row],[ESTIMATIVA]] - tabSaldoAta[[#This Row],[CONSUMO]] - tabSaldoAta[[#This Row],[CESSÃO]]</f>
        <v>0</v>
      </c>
      <c r="M1277" s="92" t="s">
        <v>2063</v>
      </c>
      <c r="N1277" s="93">
        <v>44405.645150462966</v>
      </c>
      <c r="O1277" s="34" t="str">
        <f t="shared" ref="O1277:O1278" si="36">"*"</f>
        <v>*</v>
      </c>
    </row>
    <row r="1278" spans="1:15" ht="115.2" hidden="1" x14ac:dyDescent="0.3">
      <c r="A1278" s="77">
        <v>133371</v>
      </c>
      <c r="B1278" s="83" t="str">
        <f>VLOOKUP(tabSaldoAta[[#This Row],[CÓDIGO]],tabEstimativa[#Data],2,FALSE)</f>
        <v>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v>
      </c>
      <c r="C1278" s="82" t="s">
        <v>4108</v>
      </c>
      <c r="D1278" s="80">
        <v>75</v>
      </c>
      <c r="E1278" s="81">
        <v>2021</v>
      </c>
      <c r="F1278" s="78">
        <v>44635</v>
      </c>
      <c r="G1278" s="264">
        <v>12</v>
      </c>
      <c r="H1278" s="99">
        <v>800</v>
      </c>
      <c r="I1278" s="78">
        <v>43762</v>
      </c>
      <c r="J1278" s="181">
        <f>SUMIFS(tabConsumoAta[CONSUMIDO],tabConsumoAta[CÓDIGO],tabSaldoAta[[#This Row],[CÓDIGO]],tabConsumoAta[ATA],tabSaldoAta[[#This Row],[CHAVE]])</f>
        <v>800</v>
      </c>
      <c r="K1278" s="181">
        <f>SUMIFS(tabAtaCessão[QUANTIDADE],tabAtaCessão[CÓDIGO],tabSaldoAta[[#This Row],[CÓDIGO]],tabAtaCessão[ATA],tabSaldoAta[[#This Row],[CHAVE]])</f>
        <v>0</v>
      </c>
      <c r="L1278" s="162">
        <f>tabSaldoAta[[#This Row],[ESTIMATIVA]] - tabSaldoAta[[#This Row],[CONSUMO]] - tabSaldoAta[[#This Row],[CESSÃO]]</f>
        <v>0</v>
      </c>
      <c r="M1278" s="92" t="s">
        <v>2063</v>
      </c>
      <c r="N1278" s="93">
        <v>44405.645150462966</v>
      </c>
      <c r="O1278" s="34" t="str">
        <f t="shared" si="36"/>
        <v>*</v>
      </c>
    </row>
    <row r="1279" spans="1:15" ht="28.8" hidden="1" x14ac:dyDescent="0.3">
      <c r="A1279" s="77">
        <v>133843</v>
      </c>
      <c r="B1279" s="83" t="str">
        <f>VLOOKUP(tabSaldoAta[[#This Row],[CÓDIGO]],tabEstimativa[#Data],2,FALSE)</f>
        <v>CARTOLINA DUPLA FACE / COLOR SET AMARELA (COR VIVA, VIBRANTE, UNIFORME E SEM MANCHAS) - 48 X 66 CM (VARIACAO +/- 5 CM).</v>
      </c>
      <c r="C1279" s="82" t="s">
        <v>4149</v>
      </c>
      <c r="D1279" s="80">
        <v>143</v>
      </c>
      <c r="E1279" s="81">
        <v>2021</v>
      </c>
      <c r="F1279" s="78">
        <v>44701</v>
      </c>
      <c r="G1279" s="264">
        <v>12</v>
      </c>
      <c r="H1279" s="99">
        <v>25000</v>
      </c>
      <c r="I1279" s="78">
        <v>43818</v>
      </c>
      <c r="J1279" s="181">
        <f>SUMIFS(tabConsumoAta[CONSUMIDO],tabConsumoAta[CÓDIGO],tabSaldoAta[[#This Row],[CÓDIGO]],tabConsumoAta[ATA],tabSaldoAta[[#This Row],[CHAVE]])</f>
        <v>10000</v>
      </c>
      <c r="K1279" s="181">
        <f>SUMIFS(tabAtaCessão[QUANTIDADE],tabAtaCessão[CÓDIGO],tabSaldoAta[[#This Row],[CÓDIGO]],tabAtaCessão[ATA],tabSaldoAta[[#This Row],[CHAVE]])</f>
        <v>0</v>
      </c>
      <c r="L1279" s="162">
        <f>tabSaldoAta[[#This Row],[ESTIMATIVA]] - tabSaldoAta[[#This Row],[CONSUMO]] - tabSaldoAta[[#This Row],[CESSÃO]]</f>
        <v>15000</v>
      </c>
      <c r="M1279" s="92" t="s">
        <v>2063</v>
      </c>
      <c r="N1279" s="93">
        <v>44405.645150462966</v>
      </c>
      <c r="O1279" s="34" t="str">
        <f t="shared" ref="O1279:O1286" si="37">"*"</f>
        <v>*</v>
      </c>
    </row>
    <row r="1280" spans="1:15" ht="28.8" hidden="1" x14ac:dyDescent="0.3">
      <c r="A1280" s="77">
        <v>133844</v>
      </c>
      <c r="B1280" s="83" t="str">
        <f>VLOOKUP(tabSaldoAta[[#This Row],[CÓDIGO]],tabEstimativa[#Data],2,FALSE)</f>
        <v>CARTOLINA DUPLA FACE / COLOR SET AZUL ESCURO (COR VIVA, VIBRANTE, UNIFORME E SEM MANCHAS) - 48 X 66 CM (VARIACAO +/- 5 CM).</v>
      </c>
      <c r="C1280" s="82" t="s">
        <v>4149</v>
      </c>
      <c r="D1280" s="80">
        <v>143</v>
      </c>
      <c r="E1280" s="81">
        <v>2021</v>
      </c>
      <c r="F1280" s="78">
        <v>44701</v>
      </c>
      <c r="G1280" s="264">
        <v>12</v>
      </c>
      <c r="H1280" s="99">
        <v>25000</v>
      </c>
      <c r="I1280" s="78">
        <v>43818</v>
      </c>
      <c r="J1280" s="181">
        <f>SUMIFS(tabConsumoAta[CONSUMIDO],tabConsumoAta[CÓDIGO],tabSaldoAta[[#This Row],[CÓDIGO]],tabConsumoAta[ATA],tabSaldoAta[[#This Row],[CHAVE]])</f>
        <v>10000</v>
      </c>
      <c r="K1280" s="181">
        <f>SUMIFS(tabAtaCessão[QUANTIDADE],tabAtaCessão[CÓDIGO],tabSaldoAta[[#This Row],[CÓDIGO]],tabAtaCessão[ATA],tabSaldoAta[[#This Row],[CHAVE]])</f>
        <v>0</v>
      </c>
      <c r="L1280" s="162">
        <f>tabSaldoAta[[#This Row],[ESTIMATIVA]] - tabSaldoAta[[#This Row],[CONSUMO]] - tabSaldoAta[[#This Row],[CESSÃO]]</f>
        <v>15000</v>
      </c>
      <c r="M1280" s="92" t="s">
        <v>2063</v>
      </c>
      <c r="N1280" s="93">
        <v>44405.645150462966</v>
      </c>
      <c r="O1280" s="34" t="str">
        <f t="shared" si="37"/>
        <v>*</v>
      </c>
    </row>
    <row r="1281" spans="1:15" ht="28.8" hidden="1" x14ac:dyDescent="0.3">
      <c r="A1281" s="77">
        <v>133845</v>
      </c>
      <c r="B1281" s="83" t="str">
        <f>VLOOKUP(tabSaldoAta[[#This Row],[CÓDIGO]],tabEstimativa[#Data],2,FALSE)</f>
        <v>CARTOLINA DUPLA FACE / COLOR SET LARANJA (COR VIVA, VIBRANTE, UNIFORME E SEM MANCHAS) - 48 X 66 CM (VARIACAO +/- 5 CM).</v>
      </c>
      <c r="C1281" s="82" t="s">
        <v>4149</v>
      </c>
      <c r="D1281" s="80">
        <v>143</v>
      </c>
      <c r="E1281" s="81">
        <v>2021</v>
      </c>
      <c r="F1281" s="78">
        <v>44701</v>
      </c>
      <c r="G1281" s="264">
        <v>12</v>
      </c>
      <c r="H1281" s="99">
        <v>25000</v>
      </c>
      <c r="I1281" s="78">
        <v>43818</v>
      </c>
      <c r="J1281" s="181">
        <f>SUMIFS(tabConsumoAta[CONSUMIDO],tabConsumoAta[CÓDIGO],tabSaldoAta[[#This Row],[CÓDIGO]],tabConsumoAta[ATA],tabSaldoAta[[#This Row],[CHAVE]])</f>
        <v>10000</v>
      </c>
      <c r="K1281" s="181">
        <f>SUMIFS(tabAtaCessão[QUANTIDADE],tabAtaCessão[CÓDIGO],tabSaldoAta[[#This Row],[CÓDIGO]],tabAtaCessão[ATA],tabSaldoAta[[#This Row],[CHAVE]])</f>
        <v>0</v>
      </c>
      <c r="L1281" s="162">
        <f>tabSaldoAta[[#This Row],[ESTIMATIVA]] - tabSaldoAta[[#This Row],[CONSUMO]] - tabSaldoAta[[#This Row],[CESSÃO]]</f>
        <v>15000</v>
      </c>
      <c r="M1281" s="92" t="s">
        <v>2063</v>
      </c>
      <c r="N1281" s="93">
        <v>44405.645150462966</v>
      </c>
      <c r="O1281" s="34" t="str">
        <f t="shared" si="37"/>
        <v>*</v>
      </c>
    </row>
    <row r="1282" spans="1:15" ht="28.8" hidden="1" x14ac:dyDescent="0.3">
      <c r="A1282" s="77">
        <v>133846</v>
      </c>
      <c r="B1282" s="83" t="str">
        <f>VLOOKUP(tabSaldoAta[[#This Row],[CÓDIGO]],tabEstimativa[#Data],2,FALSE)</f>
        <v>CARTOLINA DUPLA FACE / COLOR SET MARROM (COR VIVA, VIBRANTE, UNIFORME E SEM MANCHAS) - 48 X 66 CM (VARIACAO +/- 5 CM).</v>
      </c>
      <c r="C1282" s="82" t="s">
        <v>4149</v>
      </c>
      <c r="D1282" s="80">
        <v>143</v>
      </c>
      <c r="E1282" s="81">
        <v>2021</v>
      </c>
      <c r="F1282" s="78">
        <v>44701</v>
      </c>
      <c r="G1282" s="264">
        <v>12</v>
      </c>
      <c r="H1282" s="99">
        <v>25000</v>
      </c>
      <c r="I1282" s="78">
        <v>43818</v>
      </c>
      <c r="J1282" s="181">
        <f>SUMIFS(tabConsumoAta[CONSUMIDO],tabConsumoAta[CÓDIGO],tabSaldoAta[[#This Row],[CÓDIGO]],tabConsumoAta[ATA],tabSaldoAta[[#This Row],[CHAVE]])</f>
        <v>10000</v>
      </c>
      <c r="K1282" s="181">
        <f>SUMIFS(tabAtaCessão[QUANTIDADE],tabAtaCessão[CÓDIGO],tabSaldoAta[[#This Row],[CÓDIGO]],tabAtaCessão[ATA],tabSaldoAta[[#This Row],[CHAVE]])</f>
        <v>0</v>
      </c>
      <c r="L1282" s="162">
        <f>tabSaldoAta[[#This Row],[ESTIMATIVA]] - tabSaldoAta[[#This Row],[CONSUMO]] - tabSaldoAta[[#This Row],[CESSÃO]]</f>
        <v>15000</v>
      </c>
      <c r="M1282" s="92" t="s">
        <v>2063</v>
      </c>
      <c r="N1282" s="93">
        <v>44405.645150462966</v>
      </c>
      <c r="O1282" s="34" t="str">
        <f t="shared" si="37"/>
        <v>*</v>
      </c>
    </row>
    <row r="1283" spans="1:15" ht="28.8" hidden="1" x14ac:dyDescent="0.3">
      <c r="A1283" s="77">
        <v>133847</v>
      </c>
      <c r="B1283" s="83" t="str">
        <f>VLOOKUP(tabSaldoAta[[#This Row],[CÓDIGO]],tabEstimativa[#Data],2,FALSE)</f>
        <v>CARTOLINA DUPLA FACE / COLOR SET PRETA (COR VIVA, VIBRANTE, UNIFORME E SEM MANCHAS) - 48 X 66 CM (VARIACAO +/- 5 CM).</v>
      </c>
      <c r="C1283" s="82" t="s">
        <v>4149</v>
      </c>
      <c r="D1283" s="80">
        <v>143</v>
      </c>
      <c r="E1283" s="81">
        <v>2021</v>
      </c>
      <c r="F1283" s="78">
        <v>44701</v>
      </c>
      <c r="G1283" s="264">
        <v>12</v>
      </c>
      <c r="H1283" s="99">
        <v>25000</v>
      </c>
      <c r="I1283" s="78">
        <v>43818</v>
      </c>
      <c r="J1283" s="181">
        <f>SUMIFS(tabConsumoAta[CONSUMIDO],tabConsumoAta[CÓDIGO],tabSaldoAta[[#This Row],[CÓDIGO]],tabConsumoAta[ATA],tabSaldoAta[[#This Row],[CHAVE]])</f>
        <v>10000</v>
      </c>
      <c r="K1283" s="181">
        <f>SUMIFS(tabAtaCessão[QUANTIDADE],tabAtaCessão[CÓDIGO],tabSaldoAta[[#This Row],[CÓDIGO]],tabAtaCessão[ATA],tabSaldoAta[[#This Row],[CHAVE]])</f>
        <v>0</v>
      </c>
      <c r="L1283" s="162">
        <f>tabSaldoAta[[#This Row],[ESTIMATIVA]] - tabSaldoAta[[#This Row],[CONSUMO]] - tabSaldoAta[[#This Row],[CESSÃO]]</f>
        <v>15000</v>
      </c>
      <c r="M1283" s="92" t="s">
        <v>2063</v>
      </c>
      <c r="N1283" s="93">
        <v>44405.645150462966</v>
      </c>
      <c r="O1283" s="34" t="str">
        <f t="shared" si="37"/>
        <v>*</v>
      </c>
    </row>
    <row r="1284" spans="1:15" ht="28.8" hidden="1" x14ac:dyDescent="0.3">
      <c r="A1284" s="77">
        <v>133848</v>
      </c>
      <c r="B1284" s="83" t="str">
        <f>VLOOKUP(tabSaldoAta[[#This Row],[CÓDIGO]],tabEstimativa[#Data],2,FALSE)</f>
        <v>CARTOLINA DUPLA FACE / COLOR SET ROSA (COR VIVA, VIBRANTE, UNIFORME E SEM MANCHAS) - 48 X 66 CM (VARIACAO +/- 5 CM).</v>
      </c>
      <c r="C1284" s="82" t="s">
        <v>4149</v>
      </c>
      <c r="D1284" s="80">
        <v>143</v>
      </c>
      <c r="E1284" s="81">
        <v>2021</v>
      </c>
      <c r="F1284" s="78">
        <v>44701</v>
      </c>
      <c r="G1284" s="264">
        <v>12</v>
      </c>
      <c r="H1284" s="99">
        <v>25000</v>
      </c>
      <c r="I1284" s="78">
        <v>43818</v>
      </c>
      <c r="J1284" s="181">
        <f>SUMIFS(tabConsumoAta[CONSUMIDO],tabConsumoAta[CÓDIGO],tabSaldoAta[[#This Row],[CÓDIGO]],tabConsumoAta[ATA],tabSaldoAta[[#This Row],[CHAVE]])</f>
        <v>10000</v>
      </c>
      <c r="K1284" s="181">
        <f>SUMIFS(tabAtaCessão[QUANTIDADE],tabAtaCessão[CÓDIGO],tabSaldoAta[[#This Row],[CÓDIGO]],tabAtaCessão[ATA],tabSaldoAta[[#This Row],[CHAVE]])</f>
        <v>0</v>
      </c>
      <c r="L1284" s="162">
        <f>tabSaldoAta[[#This Row],[ESTIMATIVA]] - tabSaldoAta[[#This Row],[CONSUMO]] - tabSaldoAta[[#This Row],[CESSÃO]]</f>
        <v>15000</v>
      </c>
      <c r="M1284" s="92" t="s">
        <v>2063</v>
      </c>
      <c r="N1284" s="93">
        <v>44405.645150462966</v>
      </c>
      <c r="O1284" s="34" t="str">
        <f t="shared" si="37"/>
        <v>*</v>
      </c>
    </row>
    <row r="1285" spans="1:15" ht="28.8" hidden="1" x14ac:dyDescent="0.3">
      <c r="A1285" s="77">
        <v>133849</v>
      </c>
      <c r="B1285" s="83" t="str">
        <f>VLOOKUP(tabSaldoAta[[#This Row],[CÓDIGO]],tabEstimativa[#Data],2,FALSE)</f>
        <v>CARTOLINA DUPLA FACE / COLOR SET VERDE ESCURO (COR VIVA, VIBRANTE, UNIFORME E SEM MANCHAS) - 48 X 66 CM (VARIACAO +/- 5 CM).</v>
      </c>
      <c r="C1285" s="82" t="s">
        <v>4149</v>
      </c>
      <c r="D1285" s="80">
        <v>143</v>
      </c>
      <c r="E1285" s="81">
        <v>2021</v>
      </c>
      <c r="F1285" s="78">
        <v>44701</v>
      </c>
      <c r="G1285" s="264">
        <v>12</v>
      </c>
      <c r="H1285" s="99">
        <v>25000</v>
      </c>
      <c r="I1285" s="78">
        <v>43818</v>
      </c>
      <c r="J1285" s="181">
        <f>SUMIFS(tabConsumoAta[CONSUMIDO],tabConsumoAta[CÓDIGO],tabSaldoAta[[#This Row],[CÓDIGO]],tabConsumoAta[ATA],tabSaldoAta[[#This Row],[CHAVE]])</f>
        <v>10000</v>
      </c>
      <c r="K1285" s="181">
        <f>SUMIFS(tabAtaCessão[QUANTIDADE],tabAtaCessão[CÓDIGO],tabSaldoAta[[#This Row],[CÓDIGO]],tabAtaCessão[ATA],tabSaldoAta[[#This Row],[CHAVE]])</f>
        <v>0</v>
      </c>
      <c r="L1285" s="162">
        <f>tabSaldoAta[[#This Row],[ESTIMATIVA]] - tabSaldoAta[[#This Row],[CONSUMO]] - tabSaldoAta[[#This Row],[CESSÃO]]</f>
        <v>15000</v>
      </c>
      <c r="M1285" s="92" t="s">
        <v>2063</v>
      </c>
      <c r="N1285" s="93">
        <v>44405.645150462966</v>
      </c>
      <c r="O1285" s="34" t="str">
        <f t="shared" si="37"/>
        <v>*</v>
      </c>
    </row>
    <row r="1286" spans="1:15" ht="28.8" hidden="1" x14ac:dyDescent="0.3">
      <c r="A1286" s="77">
        <v>133850</v>
      </c>
      <c r="B1286" s="83" t="str">
        <f>VLOOKUP(tabSaldoAta[[#This Row],[CÓDIGO]],tabEstimativa[#Data],2,FALSE)</f>
        <v>CARTOLINA DUPLA FACE / COLOR SET VERMELHA (COR VIVA, VIBRANTE, UNIFORME E SEM MANCHAS) - 48 X 66 CM (VARIACAO +/- 5 CM).</v>
      </c>
      <c r="C1286" s="82" t="s">
        <v>4149</v>
      </c>
      <c r="D1286" s="80">
        <v>143</v>
      </c>
      <c r="E1286" s="81">
        <v>2021</v>
      </c>
      <c r="F1286" s="78">
        <v>44701</v>
      </c>
      <c r="G1286" s="264">
        <v>12</v>
      </c>
      <c r="H1286" s="99">
        <v>25000</v>
      </c>
      <c r="I1286" s="78">
        <v>43818</v>
      </c>
      <c r="J1286" s="181">
        <f>SUMIFS(tabConsumoAta[CONSUMIDO],tabConsumoAta[CÓDIGO],tabSaldoAta[[#This Row],[CÓDIGO]],tabConsumoAta[ATA],tabSaldoAta[[#This Row],[CHAVE]])</f>
        <v>10000</v>
      </c>
      <c r="K1286" s="181">
        <f>SUMIFS(tabAtaCessão[QUANTIDADE],tabAtaCessão[CÓDIGO],tabSaldoAta[[#This Row],[CÓDIGO]],tabAtaCessão[ATA],tabSaldoAta[[#This Row],[CHAVE]])</f>
        <v>0</v>
      </c>
      <c r="L1286" s="162">
        <f>tabSaldoAta[[#This Row],[ESTIMATIVA]] - tabSaldoAta[[#This Row],[CONSUMO]] - tabSaldoAta[[#This Row],[CESSÃO]]</f>
        <v>15000</v>
      </c>
      <c r="M1286" s="92" t="s">
        <v>2063</v>
      </c>
      <c r="N1286" s="93">
        <v>44405.645150462966</v>
      </c>
      <c r="O1286" s="34" t="str">
        <f t="shared" si="37"/>
        <v>*</v>
      </c>
    </row>
    <row r="1287" spans="1:15" ht="57.6" hidden="1" x14ac:dyDescent="0.3">
      <c r="A1287" s="77">
        <v>134246</v>
      </c>
      <c r="B1287" s="83" t="str">
        <f>VLOOKUP(tabSaldoAta[[#This Row],[CÓDIGO]],tabEstimativa[#Data],2,FALSE)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1287" s="82" t="s">
        <v>4093</v>
      </c>
      <c r="D1287" s="80">
        <v>78</v>
      </c>
      <c r="E1287" s="81">
        <v>2021</v>
      </c>
      <c r="F1287" s="78">
        <v>44636</v>
      </c>
      <c r="G1287" s="264">
        <v>12</v>
      </c>
      <c r="H1287" s="99">
        <v>1400</v>
      </c>
      <c r="I1287" s="78">
        <v>44146</v>
      </c>
      <c r="J1287" s="181">
        <f>SUMIFS(tabConsumoAta[CONSUMIDO],tabConsumoAta[CÓDIGO],tabSaldoAta[[#This Row],[CÓDIGO]],tabConsumoAta[ATA],tabSaldoAta[[#This Row],[CHAVE]])</f>
        <v>1100</v>
      </c>
      <c r="K1287" s="181">
        <f>SUMIFS(tabAtaCessão[QUANTIDADE],tabAtaCessão[CÓDIGO],tabSaldoAta[[#This Row],[CÓDIGO]],tabAtaCessão[ATA],tabSaldoAta[[#This Row],[CHAVE]])</f>
        <v>0</v>
      </c>
      <c r="L1287" s="162">
        <f>tabSaldoAta[[#This Row],[ESTIMATIVA]] - tabSaldoAta[[#This Row],[CONSUMO]] - tabSaldoAta[[#This Row],[CESSÃO]]</f>
        <v>300</v>
      </c>
      <c r="M1287" s="92" t="s">
        <v>2063</v>
      </c>
      <c r="N1287" s="93">
        <v>44405.645150462966</v>
      </c>
      <c r="O1287" s="34" t="str">
        <f>"*"</f>
        <v>*</v>
      </c>
    </row>
    <row r="1288" spans="1:15" hidden="1" x14ac:dyDescent="0.3">
      <c r="A1288" s="77">
        <v>134556</v>
      </c>
      <c r="B1288" s="83" t="str">
        <f>VLOOKUP(tabSaldoAta[[#This Row],[CÓDIGO]],tabEstimativa[#Data],2,FALSE)</f>
        <v>FITA DE BORDA CARVALHO MALVA OU SIMILAR, MEDINDO: 22 MM X 0,45 MM X 20 M.</v>
      </c>
      <c r="C1288" s="82" t="s">
        <v>4151</v>
      </c>
      <c r="D1288" s="80">
        <v>145</v>
      </c>
      <c r="E1288" s="81">
        <v>2021</v>
      </c>
      <c r="F1288" s="78">
        <v>44707</v>
      </c>
      <c r="G1288" s="264">
        <v>12</v>
      </c>
      <c r="H1288" s="99">
        <v>40</v>
      </c>
      <c r="I1288" s="78">
        <v>44159</v>
      </c>
      <c r="J1288" s="181">
        <f>SUMIFS(tabConsumoAta[CONSUMIDO],tabConsumoAta[CÓDIGO],tabSaldoAta[[#This Row],[CÓDIGO]],tabConsumoAta[ATA],tabSaldoAta[[#This Row],[CHAVE]])</f>
        <v>150</v>
      </c>
      <c r="K1288" s="181">
        <f>SUMIFS(tabAtaCessão[QUANTIDADE],tabAtaCessão[CÓDIGO],tabSaldoAta[[#This Row],[CÓDIGO]],tabAtaCessão[ATA],tabSaldoAta[[#This Row],[CHAVE]])</f>
        <v>0</v>
      </c>
      <c r="L1288" s="162">
        <f>tabSaldoAta[[#This Row],[ESTIMATIVA]] - tabSaldoAta[[#This Row],[CONSUMO]] - tabSaldoAta[[#This Row],[CESSÃO]]</f>
        <v>-110</v>
      </c>
      <c r="M1288" s="92" t="s">
        <v>2063</v>
      </c>
      <c r="N1288" s="93">
        <v>44405.645150462966</v>
      </c>
      <c r="O1288" s="34" t="str">
        <f>"*"</f>
        <v>*</v>
      </c>
    </row>
    <row r="1289" spans="1:15" ht="43.2" hidden="1" x14ac:dyDescent="0.3">
      <c r="A1289" s="77">
        <v>136896</v>
      </c>
      <c r="B1289" s="83" t="str">
        <f>VLOOKUP(tabSaldoAta[[#This Row],[CÓDIGO]],tabEstimativa[#Data],2,FALSE)</f>
        <v>LAMPADA LED BULBO, BASE E27, POTENCIA MAXIMA 20W, TENSAO 100-240 V, TEMPERATURA DE COR DE 4000 - 7000 K, EFICIENCIA LUMINOSA MINIMA 90 LM/W, FLUXO LUMINOSO MINIMO 1800 LM, ABERTURA DA FACHO MINIMA 140º, VIDA UTIL MINIMA 25.000 H, FP MINIMO 0,75, TAMANHO MAXIMO 14,5 X 9 CM.</v>
      </c>
      <c r="C1289" s="82" t="s">
        <v>3964</v>
      </c>
      <c r="D1289" s="80">
        <v>39</v>
      </c>
      <c r="E1289" s="81">
        <v>2021</v>
      </c>
      <c r="F1289" s="78">
        <v>44602</v>
      </c>
      <c r="G1289" s="264">
        <v>12</v>
      </c>
      <c r="H1289" s="99">
        <v>1000</v>
      </c>
      <c r="I1289" s="78">
        <v>44097</v>
      </c>
      <c r="J1289" s="181">
        <f>SUMIFS(tabConsumoAta[CONSUMIDO],tabConsumoAta[CÓDIGO],tabSaldoAta[[#This Row],[CÓDIGO]],tabConsumoAta[ATA],tabSaldoAta[[#This Row],[CHAVE]])</f>
        <v>2000</v>
      </c>
      <c r="K1289" s="181">
        <f>SUMIFS(tabAtaCessão[QUANTIDADE],tabAtaCessão[CÓDIGO],tabSaldoAta[[#This Row],[CÓDIGO]],tabAtaCessão[ATA],tabSaldoAta[[#This Row],[CHAVE]])</f>
        <v>0</v>
      </c>
      <c r="L1289" s="162">
        <f>tabSaldoAta[[#This Row],[ESTIMATIVA]] - tabSaldoAta[[#This Row],[CONSUMO]] - tabSaldoAta[[#This Row],[CESSÃO]]</f>
        <v>-1000</v>
      </c>
      <c r="M1289" s="92" t="s">
        <v>2063</v>
      </c>
      <c r="N1289" s="93">
        <v>44405.645150462966</v>
      </c>
      <c r="O1289" s="34" t="str">
        <f t="shared" ref="O1289:O1290" si="38">"*"</f>
        <v>*</v>
      </c>
    </row>
    <row r="1290" spans="1:15" ht="57.6" hidden="1" x14ac:dyDescent="0.3">
      <c r="A1290" s="77">
        <v>136898</v>
      </c>
      <c r="B1290" s="83" t="str">
        <f>VLOOKUP(tabSaldoAta[[#This Row],[CÓDIGO]],tabEstimativa[#Data],2,FALSE)</f>
        <v>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v>
      </c>
      <c r="C1290" s="82" t="s">
        <v>3964</v>
      </c>
      <c r="D1290" s="80">
        <v>39</v>
      </c>
      <c r="E1290" s="81">
        <v>2021</v>
      </c>
      <c r="F1290" s="78">
        <v>44602</v>
      </c>
      <c r="G1290" s="264">
        <v>12</v>
      </c>
      <c r="H1290" s="99">
        <v>100</v>
      </c>
      <c r="I1290" s="78">
        <v>44097</v>
      </c>
      <c r="J1290" s="181">
        <f>SUMIFS(tabConsumoAta[CONSUMIDO],tabConsumoAta[CÓDIGO],tabSaldoAta[[#This Row],[CÓDIGO]],tabConsumoAta[ATA],tabSaldoAta[[#This Row],[CHAVE]])</f>
        <v>150</v>
      </c>
      <c r="K1290" s="181">
        <f>SUMIFS(tabAtaCessão[QUANTIDADE],tabAtaCessão[CÓDIGO],tabSaldoAta[[#This Row],[CÓDIGO]],tabAtaCessão[ATA],tabSaldoAta[[#This Row],[CHAVE]])</f>
        <v>0</v>
      </c>
      <c r="L1290" s="162">
        <f>tabSaldoAta[[#This Row],[ESTIMATIVA]] - tabSaldoAta[[#This Row],[CONSUMO]] - tabSaldoAta[[#This Row],[CESSÃO]]</f>
        <v>-50</v>
      </c>
      <c r="M1290" s="92" t="s">
        <v>2063</v>
      </c>
      <c r="N1290" s="93">
        <v>44405.645150462966</v>
      </c>
      <c r="O1290" s="34" t="str">
        <f t="shared" si="38"/>
        <v>*</v>
      </c>
    </row>
    <row r="1291" spans="1:15" ht="43.2" hidden="1" x14ac:dyDescent="0.3">
      <c r="A1291" s="77">
        <v>138551</v>
      </c>
      <c r="B1291" s="83" t="str">
        <f>VLOOKUP(tabSaldoAta[[#This Row],[CÓDIGO]],tabEstimativa[#Data],2,FALSE)</f>
        <v>PROJETOR/REFLETOR LED COM DRIVER INCORPORADO, VIDA UTIL MIMINA DE 50.000 HS, IRC MINIMO 70, FLUXO LUMINOSO MINIMO 18.000 LM, EFICIENCIA ENERGETICA MINIMA DE 112,5 LM/W, TEMPERATURA DE COR 5000 A 6500 K, POTENCIA MAXIMA 160W, 220V/60HZ</v>
      </c>
      <c r="C1291" s="82" t="s">
        <v>4073</v>
      </c>
      <c r="D1291" s="80">
        <v>79</v>
      </c>
      <c r="E1291" s="81">
        <v>2021</v>
      </c>
      <c r="F1291" s="78">
        <v>44636</v>
      </c>
      <c r="G1291" s="264">
        <v>12</v>
      </c>
      <c r="H1291" s="99">
        <v>1000</v>
      </c>
      <c r="I1291" s="78">
        <v>44146</v>
      </c>
      <c r="J1291" s="181">
        <f>SUMIFS(tabConsumoAta[CONSUMIDO],tabConsumoAta[CÓDIGO],tabSaldoAta[[#This Row],[CÓDIGO]],tabConsumoAta[ATA],tabSaldoAta[[#This Row],[CHAVE]])</f>
        <v>999</v>
      </c>
      <c r="K1291" s="181">
        <f>SUMIFS(tabAtaCessão[QUANTIDADE],tabAtaCessão[CÓDIGO],tabSaldoAta[[#This Row],[CÓDIGO]],tabAtaCessão[ATA],tabSaldoAta[[#This Row],[CHAVE]])</f>
        <v>0</v>
      </c>
      <c r="L1291" s="162">
        <f>tabSaldoAta[[#This Row],[ESTIMATIVA]] - tabSaldoAta[[#This Row],[CONSUMO]] - tabSaldoAta[[#This Row],[CESSÃO]]</f>
        <v>1</v>
      </c>
      <c r="M1291" s="92" t="s">
        <v>2063</v>
      </c>
      <c r="N1291" s="93">
        <v>44405.645150462966</v>
      </c>
      <c r="O1291" s="34" t="str">
        <f t="shared" ref="O1291:O1294" si="39">"*"</f>
        <v>*</v>
      </c>
    </row>
    <row r="1292" spans="1:15" ht="43.2" hidden="1" x14ac:dyDescent="0.3">
      <c r="A1292" s="77">
        <v>138552</v>
      </c>
      <c r="B1292" s="83" t="str">
        <f>VLOOKUP(tabSaldoAta[[#This Row],[CÓDIGO]],tabEstimativa[#Data],2,FALSE)</f>
        <v>LUMINARIA PUBLICA, PARA POSTE, COM DRIVER INCORPORADO, VIDA UTIL MINIMO DE 50.000 HS, IRC MINIMO 70, FLUXO LUMINOSO MINIMO 10.500 LM, EFICIENCIA ENERGETICA MINIMA DE 105 LM/W, TEMPERATURA DE COR 5000 A 6500 K, POTENCIA MAXIMA 100W, ALIMENTACAO 220V/60HZ</v>
      </c>
      <c r="C1292" s="82" t="s">
        <v>4073</v>
      </c>
      <c r="D1292" s="80">
        <v>79</v>
      </c>
      <c r="E1292" s="81">
        <v>2021</v>
      </c>
      <c r="F1292" s="78">
        <v>44636</v>
      </c>
      <c r="G1292" s="264">
        <v>12</v>
      </c>
      <c r="H1292" s="99">
        <v>700</v>
      </c>
      <c r="I1292" s="78">
        <v>44146</v>
      </c>
      <c r="J1292" s="181">
        <f>SUMIFS(tabConsumoAta[CONSUMIDO],tabConsumoAta[CÓDIGO],tabSaldoAta[[#This Row],[CÓDIGO]],tabConsumoAta[ATA],tabSaldoAta[[#This Row],[CHAVE]])</f>
        <v>700</v>
      </c>
      <c r="K1292" s="181">
        <f>SUMIFS(tabAtaCessão[QUANTIDADE],tabAtaCessão[CÓDIGO],tabSaldoAta[[#This Row],[CÓDIGO]],tabAtaCessão[ATA],tabSaldoAta[[#This Row],[CHAVE]])</f>
        <v>0</v>
      </c>
      <c r="L1292" s="162">
        <f>tabSaldoAta[[#This Row],[ESTIMATIVA]] - tabSaldoAta[[#This Row],[CONSUMO]] - tabSaldoAta[[#This Row],[CESSÃO]]</f>
        <v>0</v>
      </c>
      <c r="M1292" s="92" t="s">
        <v>2063</v>
      </c>
      <c r="N1292" s="93">
        <v>44405.645150462966</v>
      </c>
      <c r="O1292" s="34" t="str">
        <f t="shared" si="39"/>
        <v>*</v>
      </c>
    </row>
    <row r="1293" spans="1:15" ht="43.2" hidden="1" x14ac:dyDescent="0.3">
      <c r="A1293" s="77">
        <v>138553</v>
      </c>
      <c r="B1293" s="83" t="str">
        <f>VLOOKUP(tabSaldoAta[[#This Row],[CÓDIGO]],tabEstimativa[#Data],2,FALSE)</f>
        <v>LUMINARIA PUBLICA, PARA POSTE, COM DRIVER INCORPORADO, VIDA UTIL MINIMO DE 50.000 HS, IRC MINIMO 70, FLUXO LUMINOSO MINIMO 19.500 LM, EFICIENCIA ENERGETICA MINIMA DE 107 LM/W, TEMPERATURA DE COR 5000 A 6500 K, POTENCIA MAXIMA 181W, ALIMENTACAO 220V/60HZ</v>
      </c>
      <c r="C1293" s="82" t="s">
        <v>4073</v>
      </c>
      <c r="D1293" s="80">
        <v>79</v>
      </c>
      <c r="E1293" s="81">
        <v>2021</v>
      </c>
      <c r="F1293" s="78">
        <v>44636</v>
      </c>
      <c r="G1293" s="264">
        <v>12</v>
      </c>
      <c r="H1293" s="99">
        <v>700</v>
      </c>
      <c r="I1293" s="78">
        <v>44146</v>
      </c>
      <c r="J1293" s="181">
        <f>SUMIFS(tabConsumoAta[CONSUMIDO],tabConsumoAta[CÓDIGO],tabSaldoAta[[#This Row],[CÓDIGO]],tabConsumoAta[ATA],tabSaldoAta[[#This Row],[CHAVE]])</f>
        <v>700</v>
      </c>
      <c r="K1293" s="181">
        <f>SUMIFS(tabAtaCessão[QUANTIDADE],tabAtaCessão[CÓDIGO],tabSaldoAta[[#This Row],[CÓDIGO]],tabAtaCessão[ATA],tabSaldoAta[[#This Row],[CHAVE]])</f>
        <v>0</v>
      </c>
      <c r="L1293" s="162">
        <f>tabSaldoAta[[#This Row],[ESTIMATIVA]] - tabSaldoAta[[#This Row],[CONSUMO]] - tabSaldoAta[[#This Row],[CESSÃO]]</f>
        <v>0</v>
      </c>
      <c r="M1293" s="92" t="s">
        <v>2063</v>
      </c>
      <c r="N1293" s="93">
        <v>44405.645150462966</v>
      </c>
      <c r="O1293" s="34" t="str">
        <f t="shared" si="39"/>
        <v>*</v>
      </c>
    </row>
    <row r="1294" spans="1:15" ht="43.2" hidden="1" x14ac:dyDescent="0.3">
      <c r="A1294" s="77">
        <v>138554</v>
      </c>
      <c r="B1294" s="83" t="str">
        <f>VLOOKUP(tabSaldoAta[[#This Row],[CÓDIGO]],tabEstimativa[#Data],2,FALSE)</f>
        <v>LUMINARIA HIGH BAY, COM DRIVER INCORPORADO, VIDA UTIL MIMINA DE 50.000 HS, IRC MINIMO 70%, FLUXO LUMINOSO MINIMO DE 18.000 LM, EFICIENCIA ENERGETICA MINIMA DE 100LM/W, TEMPERATURA DE COR 5000 A 6500 K, POTENCIA MAXIMA 200W, TENSAO 220V/60HZ</v>
      </c>
      <c r="C1294" s="82" t="s">
        <v>4073</v>
      </c>
      <c r="D1294" s="80">
        <v>79</v>
      </c>
      <c r="E1294" s="81">
        <v>2021</v>
      </c>
      <c r="F1294" s="78">
        <v>44636</v>
      </c>
      <c r="G1294" s="264">
        <v>12</v>
      </c>
      <c r="H1294" s="99">
        <v>700</v>
      </c>
      <c r="I1294" s="78">
        <v>44146</v>
      </c>
      <c r="J1294" s="181">
        <f>SUMIFS(tabConsumoAta[CONSUMIDO],tabConsumoAta[CÓDIGO],tabSaldoAta[[#This Row],[CÓDIGO]],tabConsumoAta[ATA],tabSaldoAta[[#This Row],[CHAVE]])</f>
        <v>700</v>
      </c>
      <c r="K1294" s="181">
        <f>SUMIFS(tabAtaCessão[QUANTIDADE],tabAtaCessão[CÓDIGO],tabSaldoAta[[#This Row],[CÓDIGO]],tabAtaCessão[ATA],tabSaldoAta[[#This Row],[CHAVE]])</f>
        <v>0</v>
      </c>
      <c r="L1294" s="162">
        <f>tabSaldoAta[[#This Row],[ESTIMATIVA]] - tabSaldoAta[[#This Row],[CONSUMO]] - tabSaldoAta[[#This Row],[CESSÃO]]</f>
        <v>0</v>
      </c>
      <c r="M1294" s="92" t="s">
        <v>2063</v>
      </c>
      <c r="N1294" s="93">
        <v>44405.645150462966</v>
      </c>
      <c r="O1294" s="34" t="str">
        <f t="shared" si="39"/>
        <v>*</v>
      </c>
    </row>
    <row r="1295" spans="1:15" ht="86.4" hidden="1" x14ac:dyDescent="0.3">
      <c r="A1295" s="77">
        <v>139957</v>
      </c>
      <c r="B1295" s="83" t="str">
        <f>VLOOKUP(tabSaldoAta[[#This Row],[CÓDIGO]],tabEstimativa[#Data],2,FALSE)</f>
        <v>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1295" s="82" t="s">
        <v>4100</v>
      </c>
      <c r="D1295" s="80">
        <v>105</v>
      </c>
      <c r="E1295" s="81">
        <v>2021</v>
      </c>
      <c r="F1295" s="78">
        <v>44658</v>
      </c>
      <c r="G1295" s="264">
        <v>12</v>
      </c>
      <c r="H1295" s="99">
        <v>5000</v>
      </c>
      <c r="I1295" s="78">
        <v>44082</v>
      </c>
      <c r="J1295" s="181">
        <f>SUMIFS(tabConsumoAta[CONSUMIDO],tabConsumoAta[CÓDIGO],tabSaldoAta[[#This Row],[CÓDIGO]],tabConsumoAta[ATA],tabSaldoAta[[#This Row],[CHAVE]])</f>
        <v>4500</v>
      </c>
      <c r="K1295" s="181">
        <f>SUMIFS(tabAtaCessão[QUANTIDADE],tabAtaCessão[CÓDIGO],tabSaldoAta[[#This Row],[CÓDIGO]],tabAtaCessão[ATA],tabSaldoAta[[#This Row],[CHAVE]])</f>
        <v>0</v>
      </c>
      <c r="L1295" s="162">
        <f>tabSaldoAta[[#This Row],[ESTIMATIVA]] - tabSaldoAta[[#This Row],[CONSUMO]] - tabSaldoAta[[#This Row],[CESSÃO]]</f>
        <v>500</v>
      </c>
      <c r="M1295" s="92" t="s">
        <v>2063</v>
      </c>
      <c r="N1295" s="93">
        <v>44405.645150462966</v>
      </c>
      <c r="O1295" s="34" t="str">
        <f t="shared" ref="O1295:O1323" si="40">"*"</f>
        <v>*</v>
      </c>
    </row>
    <row r="1296" spans="1:15" ht="115.2" hidden="1" x14ac:dyDescent="0.3">
      <c r="A1296" s="77">
        <v>139958</v>
      </c>
      <c r="B1296" s="83" t="str">
        <f>VLOOKUP(tabSaldoAta[[#This Row],[CÓDIGO]],tabEstimativa[#Data],2,FALSE)</f>
        <v>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1296" s="82" t="s">
        <v>4100</v>
      </c>
      <c r="D1296" s="80">
        <v>105</v>
      </c>
      <c r="E1296" s="81">
        <v>2021</v>
      </c>
      <c r="F1296" s="78">
        <v>44658</v>
      </c>
      <c r="G1296" s="264">
        <v>12</v>
      </c>
      <c r="H1296" s="99">
        <v>4500</v>
      </c>
      <c r="I1296" s="78">
        <v>44082</v>
      </c>
      <c r="J1296" s="181">
        <f>SUMIFS(tabConsumoAta[CONSUMIDO],tabConsumoAta[CÓDIGO],tabSaldoAta[[#This Row],[CÓDIGO]],tabConsumoAta[ATA],tabSaldoAta[[#This Row],[CHAVE]])</f>
        <v>2160.86</v>
      </c>
      <c r="K1296" s="181">
        <f>SUMIFS(tabAtaCessão[QUANTIDADE],tabAtaCessão[CÓDIGO],tabSaldoAta[[#This Row],[CÓDIGO]],tabAtaCessão[ATA],tabSaldoAta[[#This Row],[CHAVE]])</f>
        <v>0</v>
      </c>
      <c r="L1296" s="162">
        <f>tabSaldoAta[[#This Row],[ESTIMATIVA]] - tabSaldoAta[[#This Row],[CONSUMO]] - tabSaldoAta[[#This Row],[CESSÃO]]</f>
        <v>2339.14</v>
      </c>
      <c r="M1296" s="92" t="s">
        <v>2063</v>
      </c>
      <c r="N1296" s="93">
        <v>44405.645150462966</v>
      </c>
      <c r="O1296" s="34" t="str">
        <f t="shared" si="40"/>
        <v>*</v>
      </c>
    </row>
    <row r="1297" spans="1:15" ht="43.2" hidden="1" x14ac:dyDescent="0.3">
      <c r="A1297" s="77">
        <v>140028</v>
      </c>
      <c r="B1297" s="83" t="str">
        <f>VLOOKUP(tabSaldoAta[[#This Row],[CÓDIGO]],tabEstimativa[#Data],2,FALSE)</f>
        <v>CABO (FLEXIVEL), ENCORDOAMENTO CLASSE 5, SECAO 1,5 MM²  COR PRETA, ISOLACAO NAO HALOGENADO 70ºC, 450/750 V  ANTI-CHAMA, CONFORME NBR VIGENTE E CERTIFICACAO COMPULSORIA INMETRO. ROLO COM 100 METROS.CARACTERISTICAS E NORMA TECNICA LITOGRAFADAS NO MATERIAL.</v>
      </c>
      <c r="C1297" s="82" t="s">
        <v>4072</v>
      </c>
      <c r="D1297" s="80">
        <v>61</v>
      </c>
      <c r="E1297" s="81">
        <v>2021</v>
      </c>
      <c r="F1297" s="78">
        <v>44624</v>
      </c>
      <c r="G1297" s="264">
        <v>12</v>
      </c>
      <c r="H1297" s="99">
        <v>0</v>
      </c>
      <c r="I1297" s="78">
        <v>44147</v>
      </c>
      <c r="J1297" s="181">
        <f>SUMIFS(tabConsumoAta[CONSUMIDO],tabConsumoAta[CÓDIGO],tabSaldoAta[[#This Row],[CÓDIGO]],tabConsumoAta[ATA],tabSaldoAta[[#This Row],[CHAVE]])</f>
        <v>0</v>
      </c>
      <c r="K1297" s="181">
        <f>SUMIFS(tabAtaCessão[QUANTIDADE],tabAtaCessão[CÓDIGO],tabSaldoAta[[#This Row],[CÓDIGO]],tabAtaCessão[ATA],tabSaldoAta[[#This Row],[CHAVE]])</f>
        <v>0</v>
      </c>
      <c r="L1297" s="162">
        <f>tabSaldoAta[[#This Row],[ESTIMATIVA]] - tabSaldoAta[[#This Row],[CONSUMO]] - tabSaldoAta[[#This Row],[CESSÃO]]</f>
        <v>0</v>
      </c>
      <c r="M1297" s="92" t="s">
        <v>2063</v>
      </c>
      <c r="N1297" s="93">
        <v>44405.645150462966</v>
      </c>
      <c r="O1297" s="34" t="str">
        <f t="shared" si="40"/>
        <v>*</v>
      </c>
    </row>
    <row r="1298" spans="1:15" ht="43.2" hidden="1" x14ac:dyDescent="0.3">
      <c r="A1298" s="77">
        <v>140030</v>
      </c>
      <c r="B1298" s="83" t="str">
        <f>VLOOKUP(tabSaldoAta[[#This Row],[CÓDIGO]],tabEstimativa[#Data],2,FALSE)</f>
        <v>CABO (FLEXIVEL), ENCORDOAMENTO CLASSE 5, SECAO 2,5 MM²  COR VERDE, ISOLACAO NAO HALOGENADO 70ºC, 450/750 V  ANTI-CHAMA, CONFORME NBR VIGENTE E CERTIFICACAO COMPULSORIA INMETRO. ROLO COM 100 METROS.CARACTERISTICAS E NORMA TECNICA LITOGRAFADAS NO MATERIAL.</v>
      </c>
      <c r="C1298" s="82" t="s">
        <v>4072</v>
      </c>
      <c r="D1298" s="80">
        <v>61</v>
      </c>
      <c r="E1298" s="81">
        <v>2021</v>
      </c>
      <c r="F1298" s="78">
        <v>44624</v>
      </c>
      <c r="G1298" s="264">
        <v>12</v>
      </c>
      <c r="H1298" s="99">
        <v>200</v>
      </c>
      <c r="I1298" s="78">
        <v>44147</v>
      </c>
      <c r="J1298" s="181">
        <f>SUMIFS(tabConsumoAta[CONSUMIDO],tabConsumoAta[CÓDIGO],tabSaldoAta[[#This Row],[CÓDIGO]],tabConsumoAta[ATA],tabSaldoAta[[#This Row],[CHAVE]])</f>
        <v>100</v>
      </c>
      <c r="K1298" s="181">
        <f>SUMIFS(tabAtaCessão[QUANTIDADE],tabAtaCessão[CÓDIGO],tabSaldoAta[[#This Row],[CÓDIGO]],tabAtaCessão[ATA],tabSaldoAta[[#This Row],[CHAVE]])</f>
        <v>0</v>
      </c>
      <c r="L1298" s="162">
        <f>tabSaldoAta[[#This Row],[ESTIMATIVA]] - tabSaldoAta[[#This Row],[CONSUMO]] - tabSaldoAta[[#This Row],[CESSÃO]]</f>
        <v>100</v>
      </c>
      <c r="M1298" s="92" t="s">
        <v>2063</v>
      </c>
      <c r="N1298" s="93">
        <v>44405.645150462966</v>
      </c>
      <c r="O1298" s="34" t="str">
        <f t="shared" si="40"/>
        <v>*</v>
      </c>
    </row>
    <row r="1299" spans="1:15" ht="43.2" hidden="1" x14ac:dyDescent="0.3">
      <c r="A1299" s="77">
        <v>140032</v>
      </c>
      <c r="B1299" s="83" t="str">
        <f>VLOOKUP(tabSaldoAta[[#This Row],[CÓDIGO]],tabEstimativa[#Data],2,FALSE)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C1299" s="82" t="s">
        <v>4072</v>
      </c>
      <c r="D1299" s="80">
        <v>61</v>
      </c>
      <c r="E1299" s="81">
        <v>2021</v>
      </c>
      <c r="F1299" s="78">
        <v>44624</v>
      </c>
      <c r="G1299" s="264">
        <v>12</v>
      </c>
      <c r="H1299" s="99">
        <v>600</v>
      </c>
      <c r="I1299" s="78">
        <v>44147</v>
      </c>
      <c r="J1299" s="181">
        <f>SUMIFS(tabConsumoAta[CONSUMIDO],tabConsumoAta[CÓDIGO],tabSaldoAta[[#This Row],[CÓDIGO]],tabConsumoAta[ATA],tabSaldoAta[[#This Row],[CHAVE]])</f>
        <v>400</v>
      </c>
      <c r="K1299" s="181">
        <f>SUMIFS(tabAtaCessão[QUANTIDADE],tabAtaCessão[CÓDIGO],tabSaldoAta[[#This Row],[CÓDIGO]],tabAtaCessão[ATA],tabSaldoAta[[#This Row],[CHAVE]])</f>
        <v>50</v>
      </c>
      <c r="L1299" s="162">
        <f>tabSaldoAta[[#This Row],[ESTIMATIVA]] - tabSaldoAta[[#This Row],[CONSUMO]] - tabSaldoAta[[#This Row],[CESSÃO]]</f>
        <v>150</v>
      </c>
      <c r="M1299" s="92" t="s">
        <v>2063</v>
      </c>
      <c r="N1299" s="93">
        <v>44405.645150462966</v>
      </c>
      <c r="O1299" s="34" t="str">
        <f t="shared" si="40"/>
        <v>*</v>
      </c>
    </row>
    <row r="1300" spans="1:15" ht="43.2" hidden="1" x14ac:dyDescent="0.3">
      <c r="A1300" s="77">
        <v>140033</v>
      </c>
      <c r="B1300" s="83" t="str">
        <f>VLOOKUP(tabSaldoAta[[#This Row],[CÓDIGO]],tabEstimativa[#Data],2,FALSE)</f>
        <v>CABO (FLEXIVEL), ENCORDOAMENTO CLASSE 5, SECAO 4,00 MM²  COR PRETA, ISOLACAO NAO HALOGENADO 70ºC, 450/750 V  ANTI-CHAMA, CONFORME NBR VIGENTE E CERTIFICACAO COMPULSORIA INMETRO. ROLO COM 100 METROS.CARACTERISTICAS E NORMA TECNICA LITOGRAFADAS NO MATERIAL.</v>
      </c>
      <c r="C1300" s="82" t="s">
        <v>4072</v>
      </c>
      <c r="D1300" s="80">
        <v>61</v>
      </c>
      <c r="E1300" s="81">
        <v>2021</v>
      </c>
      <c r="F1300" s="78">
        <v>44624</v>
      </c>
      <c r="G1300" s="264">
        <v>12</v>
      </c>
      <c r="H1300" s="99">
        <v>400</v>
      </c>
      <c r="I1300" s="78">
        <v>44147</v>
      </c>
      <c r="J1300" s="181">
        <f>SUMIFS(tabConsumoAta[CONSUMIDO],tabConsumoAta[CÓDIGO],tabSaldoAta[[#This Row],[CÓDIGO]],tabConsumoAta[ATA],tabSaldoAta[[#This Row],[CHAVE]])</f>
        <v>400</v>
      </c>
      <c r="K1300" s="181">
        <f>SUMIFS(tabAtaCessão[QUANTIDADE],tabAtaCessão[CÓDIGO],tabSaldoAta[[#This Row],[CÓDIGO]],tabAtaCessão[ATA],tabSaldoAta[[#This Row],[CHAVE]])</f>
        <v>0</v>
      </c>
      <c r="L1300" s="162">
        <f>tabSaldoAta[[#This Row],[ESTIMATIVA]] - tabSaldoAta[[#This Row],[CONSUMO]] - tabSaldoAta[[#This Row],[CESSÃO]]</f>
        <v>0</v>
      </c>
      <c r="M1300" s="92" t="s">
        <v>2063</v>
      </c>
      <c r="N1300" s="93">
        <v>44405.645150462966</v>
      </c>
      <c r="O1300" s="34" t="str">
        <f t="shared" si="40"/>
        <v>*</v>
      </c>
    </row>
    <row r="1301" spans="1:15" ht="43.2" hidden="1" x14ac:dyDescent="0.3">
      <c r="A1301" s="77">
        <v>140035</v>
      </c>
      <c r="B1301" s="83" t="str">
        <f>VLOOKUP(tabSaldoAta[[#This Row],[CÓDIGO]],tabEstimativa[#Data],2,FALSE)</f>
        <v>CABO (FLEXIVEL), ENCORDOAMENTO CLASSE 5, SECAO 4,00 MM²  COR VERDE, ISOLACAO NAO HALOGENADO 70ºC, 450/750 V  ANTI-CHAMA, CONFORME NBR VIGENTE E CERTIFICACAO COMPULSORIA INMETRO. ROLO COM 100 METROS.CARACTERISTICAS E NORMA TECNICA LITOGRAFADAS NO MATERIAL.</v>
      </c>
      <c r="C1301" s="82" t="s">
        <v>4072</v>
      </c>
      <c r="D1301" s="80">
        <v>61</v>
      </c>
      <c r="E1301" s="81">
        <v>2021</v>
      </c>
      <c r="F1301" s="78">
        <v>44624</v>
      </c>
      <c r="G1301" s="264">
        <v>12</v>
      </c>
      <c r="H1301" s="99">
        <v>101</v>
      </c>
      <c r="I1301" s="78">
        <v>44147</v>
      </c>
      <c r="J1301" s="181">
        <f>SUMIFS(tabConsumoAta[CONSUMIDO],tabConsumoAta[CÓDIGO],tabSaldoAta[[#This Row],[CÓDIGO]],tabConsumoAta[ATA],tabSaldoAta[[#This Row],[CHAVE]])</f>
        <v>50</v>
      </c>
      <c r="K1301" s="181">
        <f>SUMIFS(tabAtaCessão[QUANTIDADE],tabAtaCessão[CÓDIGO],tabSaldoAta[[#This Row],[CÓDIGO]],tabAtaCessão[ATA],tabSaldoAta[[#This Row],[CHAVE]])</f>
        <v>0</v>
      </c>
      <c r="L1301" s="162">
        <f>tabSaldoAta[[#This Row],[ESTIMATIVA]] - tabSaldoAta[[#This Row],[CONSUMO]] - tabSaldoAta[[#This Row],[CESSÃO]]</f>
        <v>51</v>
      </c>
      <c r="M1301" s="92" t="s">
        <v>2063</v>
      </c>
      <c r="N1301" s="93">
        <v>44405.645150462966</v>
      </c>
      <c r="O1301" s="34" t="str">
        <f t="shared" si="40"/>
        <v>*</v>
      </c>
    </row>
    <row r="1302" spans="1:15" ht="43.2" hidden="1" x14ac:dyDescent="0.3">
      <c r="A1302" s="77">
        <v>140036</v>
      </c>
      <c r="B1302" s="83" t="str">
        <f>VLOOKUP(tabSaldoAta[[#This Row],[CÓDIGO]],tabEstimativa[#Data],2,FALSE)</f>
        <v>CABO (FLEXIVEL), ENCORDOAMENTO CLASSE 5, SECAO 6,00 MM²  COR PRETA, ISOLACAO NAO HALOGENADO 70ºC, 450/750 V  ANTI-CHAMA, CONFORME NBR VIGENTE E CERTIFICACAO COMPULSORIA INMETRO. ROLO COM 100 METROS.CARACTERISTICAS E NORMA TECNICA LITOGRAFADAS NO MATERIAL.</v>
      </c>
      <c r="C1302" s="82" t="s">
        <v>4072</v>
      </c>
      <c r="D1302" s="80">
        <v>61</v>
      </c>
      <c r="E1302" s="81">
        <v>2021</v>
      </c>
      <c r="F1302" s="78">
        <v>44624</v>
      </c>
      <c r="G1302" s="264">
        <v>12</v>
      </c>
      <c r="H1302" s="99">
        <v>360</v>
      </c>
      <c r="I1302" s="78">
        <v>44147</v>
      </c>
      <c r="J1302" s="181">
        <f>SUMIFS(tabConsumoAta[CONSUMIDO],tabConsumoAta[CÓDIGO],tabSaldoAta[[#This Row],[CÓDIGO]],tabConsumoAta[ATA],tabSaldoAta[[#This Row],[CHAVE]])</f>
        <v>50</v>
      </c>
      <c r="K1302" s="181">
        <f>SUMIFS(tabAtaCessão[QUANTIDADE],tabAtaCessão[CÓDIGO],tabSaldoAta[[#This Row],[CÓDIGO]],tabAtaCessão[ATA],tabSaldoAta[[#This Row],[CHAVE]])</f>
        <v>0</v>
      </c>
      <c r="L1302" s="162">
        <f>tabSaldoAta[[#This Row],[ESTIMATIVA]] - tabSaldoAta[[#This Row],[CONSUMO]] - tabSaldoAta[[#This Row],[CESSÃO]]</f>
        <v>310</v>
      </c>
      <c r="M1302" s="92" t="s">
        <v>2063</v>
      </c>
      <c r="N1302" s="93">
        <v>44405.645150462966</v>
      </c>
      <c r="O1302" s="34" t="str">
        <f t="shared" si="40"/>
        <v>*</v>
      </c>
    </row>
    <row r="1303" spans="1:15" ht="43.2" hidden="1" x14ac:dyDescent="0.3">
      <c r="A1303" s="77">
        <v>140038</v>
      </c>
      <c r="B1303" s="83" t="str">
        <f>VLOOKUP(tabSaldoAta[[#This Row],[CÓDIGO]],tabEstimativa[#Data],2,FALSE)</f>
        <v>CABO (FLEXIVEL), ENCORDOAMENTO CLASSE 5, SECAO 6,00 MM²  COR VERDE, ISOLACAO NAO HALOGENADO 70ºC, 450/750 V  ANTI-CHAMA, CONFORME NBR VIGENTE E CERTIFICACAO COMPULSORIA INMETRO. ROLO COM 100 METROS.CARACTERISTICAS E NORMA TECNICA LITOGRAFADAS NO MATERIAL.</v>
      </c>
      <c r="C1303" s="82" t="s">
        <v>4072</v>
      </c>
      <c r="D1303" s="80">
        <v>61</v>
      </c>
      <c r="E1303" s="81">
        <v>2021</v>
      </c>
      <c r="F1303" s="78">
        <v>44624</v>
      </c>
      <c r="G1303" s="264">
        <v>12</v>
      </c>
      <c r="H1303" s="99">
        <v>200</v>
      </c>
      <c r="I1303" s="78">
        <v>44147</v>
      </c>
      <c r="J1303" s="181">
        <f>SUMIFS(tabConsumoAta[CONSUMIDO],tabConsumoAta[CÓDIGO],tabSaldoAta[[#This Row],[CÓDIGO]],tabConsumoAta[ATA],tabSaldoAta[[#This Row],[CHAVE]])</f>
        <v>50</v>
      </c>
      <c r="K1303" s="181">
        <f>SUMIFS(tabAtaCessão[QUANTIDADE],tabAtaCessão[CÓDIGO],tabSaldoAta[[#This Row],[CÓDIGO]],tabAtaCessão[ATA],tabSaldoAta[[#This Row],[CHAVE]])</f>
        <v>0</v>
      </c>
      <c r="L1303" s="162">
        <f>tabSaldoAta[[#This Row],[ESTIMATIVA]] - tabSaldoAta[[#This Row],[CONSUMO]] - tabSaldoAta[[#This Row],[CESSÃO]]</f>
        <v>150</v>
      </c>
      <c r="M1303" s="92" t="s">
        <v>2063</v>
      </c>
      <c r="N1303" s="93">
        <v>44405.645150462966</v>
      </c>
      <c r="O1303" s="34" t="str">
        <f t="shared" si="40"/>
        <v>*</v>
      </c>
    </row>
    <row r="1304" spans="1:15" ht="43.2" hidden="1" x14ac:dyDescent="0.3">
      <c r="A1304" s="77">
        <v>140042</v>
      </c>
      <c r="B1304" s="83" t="str">
        <f>VLOOKUP(tabSaldoAta[[#This Row],[CÓDIGO]],tabEstimativa[#Data],2,FALSE)</f>
        <v>CABO (FLEXIVEL), ENCORDOAMENTO CLASSE 5, SECAO 16,0 MM²  COR PRETA, ISOLACAO NAO HALOGENADO 70ºC, 450/750 V  ANTI-CHAMA, CONFORME NBR VIGENTE E CERTIFICACAO COMPULSORIA INMETRO. CARACTERISTICAS E NORMA TECNICA LITOGRAFADAS NO MATERIAL.</v>
      </c>
      <c r="C1304" s="82" t="s">
        <v>4072</v>
      </c>
      <c r="D1304" s="80">
        <v>61</v>
      </c>
      <c r="E1304" s="81">
        <v>2021</v>
      </c>
      <c r="F1304" s="78">
        <v>44624</v>
      </c>
      <c r="G1304" s="264">
        <v>12</v>
      </c>
      <c r="H1304" s="99">
        <v>10000</v>
      </c>
      <c r="I1304" s="78">
        <v>44147</v>
      </c>
      <c r="J1304" s="181">
        <f>SUMIFS(tabConsumoAta[CONSUMIDO],tabConsumoAta[CÓDIGO],tabSaldoAta[[#This Row],[CÓDIGO]],tabConsumoAta[ATA],tabSaldoAta[[#This Row],[CHAVE]])</f>
        <v>0</v>
      </c>
      <c r="K1304" s="181">
        <f>SUMIFS(tabAtaCessão[QUANTIDADE],tabAtaCessão[CÓDIGO],tabSaldoAta[[#This Row],[CÓDIGO]],tabAtaCessão[ATA],tabSaldoAta[[#This Row],[CHAVE]])</f>
        <v>0</v>
      </c>
      <c r="L1304" s="162">
        <f>tabSaldoAta[[#This Row],[ESTIMATIVA]] - tabSaldoAta[[#This Row],[CONSUMO]] - tabSaldoAta[[#This Row],[CESSÃO]]</f>
        <v>10000</v>
      </c>
      <c r="M1304" s="92" t="s">
        <v>2063</v>
      </c>
      <c r="N1304" s="93">
        <v>44405.645150462966</v>
      </c>
      <c r="O1304" s="34" t="str">
        <f t="shared" si="40"/>
        <v>*</v>
      </c>
    </row>
    <row r="1305" spans="1:15" ht="43.2" hidden="1" x14ac:dyDescent="0.3">
      <c r="A1305" s="77">
        <v>140043</v>
      </c>
      <c r="B1305" s="83" t="str">
        <f>VLOOKUP(tabSaldoAta[[#This Row],[CÓDIGO]],tabEstimativa[#Data],2,FALSE)</f>
        <v>CABO (FLEXIVEL), ENCORDOAMENTO CLASSE 5, SECAO 16,0 MM²  COR VERDE, ISOLACAO NAO HALOGENADO 70ºC, 450/750 V  ANTI-CHAMA, CONFORME NBR VIGENTE E CERTIFICACAO COMPULSORIA INMETRO. CARACTERISTICAS E NORMA TECNICA LITOGRAFADAS NO MATERIAL.</v>
      </c>
      <c r="C1305" s="82" t="s">
        <v>4072</v>
      </c>
      <c r="D1305" s="80">
        <v>61</v>
      </c>
      <c r="E1305" s="81">
        <v>2021</v>
      </c>
      <c r="F1305" s="78">
        <v>44624</v>
      </c>
      <c r="G1305" s="264">
        <v>12</v>
      </c>
      <c r="H1305" s="99">
        <v>4000</v>
      </c>
      <c r="I1305" s="78">
        <v>44147</v>
      </c>
      <c r="J1305" s="181">
        <f>SUMIFS(tabConsumoAta[CONSUMIDO],tabConsumoAta[CÓDIGO],tabSaldoAta[[#This Row],[CÓDIGO]],tabConsumoAta[ATA],tabSaldoAta[[#This Row],[CHAVE]])</f>
        <v>0</v>
      </c>
      <c r="K1305" s="181">
        <f>SUMIFS(tabAtaCessão[QUANTIDADE],tabAtaCessão[CÓDIGO],tabSaldoAta[[#This Row],[CÓDIGO]],tabAtaCessão[ATA],tabSaldoAta[[#This Row],[CHAVE]])</f>
        <v>0</v>
      </c>
      <c r="L1305" s="162">
        <f>tabSaldoAta[[#This Row],[ESTIMATIVA]] - tabSaldoAta[[#This Row],[CONSUMO]] - tabSaldoAta[[#This Row],[CESSÃO]]</f>
        <v>4000</v>
      </c>
      <c r="M1305" s="92" t="s">
        <v>2063</v>
      </c>
      <c r="N1305" s="93">
        <v>44405.645150462966</v>
      </c>
      <c r="O1305" s="34" t="str">
        <f t="shared" si="40"/>
        <v>*</v>
      </c>
    </row>
    <row r="1306" spans="1:15" ht="43.2" hidden="1" x14ac:dyDescent="0.3">
      <c r="A1306" s="77">
        <v>140047</v>
      </c>
      <c r="B1306" s="83" t="str">
        <f>VLOOKUP(tabSaldoAta[[#This Row],[CÓDIGO]],tabEstimativa[#Data],2,FALSE)</f>
        <v>CABO (FLEXIVEL), ENCORDOAMENTO CLASSE 5, SECAO 120,0 MM²  COR VERDE, ISOLACAO NAO HALOGENADO 70ºC, 450/750 V  ANTI-CHAMA, CONFORME NBR VIGENTE E CERTIFICACAO COMPULSORIA INMETRO. ROLO COM 100 METROS.CARACTERISTICAS E NORMA TECNICA LITOGRAFADAS NO MATERIAL.</v>
      </c>
      <c r="C1306" s="82" t="s">
        <v>4072</v>
      </c>
      <c r="D1306" s="80">
        <v>61</v>
      </c>
      <c r="E1306" s="81">
        <v>2021</v>
      </c>
      <c r="F1306" s="78">
        <v>44624</v>
      </c>
      <c r="G1306" s="264">
        <v>12</v>
      </c>
      <c r="H1306" s="99">
        <v>0</v>
      </c>
      <c r="I1306" s="78">
        <v>44147</v>
      </c>
      <c r="J1306" s="181">
        <f>SUMIFS(tabConsumoAta[CONSUMIDO],tabConsumoAta[CÓDIGO],tabSaldoAta[[#This Row],[CÓDIGO]],tabConsumoAta[ATA],tabSaldoAta[[#This Row],[CHAVE]])</f>
        <v>0</v>
      </c>
      <c r="K1306" s="181">
        <f>SUMIFS(tabAtaCessão[QUANTIDADE],tabAtaCessão[CÓDIGO],tabSaldoAta[[#This Row],[CÓDIGO]],tabAtaCessão[ATA],tabSaldoAta[[#This Row],[CHAVE]])</f>
        <v>0</v>
      </c>
      <c r="L1306" s="162">
        <f>tabSaldoAta[[#This Row],[ESTIMATIVA]] - tabSaldoAta[[#This Row],[CONSUMO]] - tabSaldoAta[[#This Row],[CESSÃO]]</f>
        <v>0</v>
      </c>
      <c r="M1306" s="92" t="s">
        <v>2063</v>
      </c>
      <c r="N1306" s="93">
        <v>44405.645150462966</v>
      </c>
      <c r="O1306" s="34" t="str">
        <f t="shared" si="40"/>
        <v>*</v>
      </c>
    </row>
    <row r="1307" spans="1:15" ht="43.2" hidden="1" x14ac:dyDescent="0.3">
      <c r="A1307" s="77">
        <v>140048</v>
      </c>
      <c r="B1307" s="83" t="str">
        <f>VLOOKUP(tabSaldoAta[[#This Row],[CÓDIGO]],tabEstimativa[#Data],2,FALSE)</f>
        <v>CABO FLEXIVEL, ENCORDOAMENTO CLASSE 5, SECAO 10,00 MM²  COR PRETA, ISOLACAO HEPR 90ºC, 0,6/1KV E COBERTURA NAO HALOGENADA,  ANTI-CHAMA CONFORME NBR VIGENTE E CERTIFICACAO COMPULSORIA INMETRO.CARACTERISTICAS E NORMA TECNICA LITOGRAFADAS NO MATERIAL.</v>
      </c>
      <c r="C1307" s="82" t="s">
        <v>4072</v>
      </c>
      <c r="D1307" s="80">
        <v>61</v>
      </c>
      <c r="E1307" s="81">
        <v>2021</v>
      </c>
      <c r="F1307" s="78">
        <v>44624</v>
      </c>
      <c r="G1307" s="264">
        <v>12</v>
      </c>
      <c r="H1307" s="99">
        <v>6000</v>
      </c>
      <c r="I1307" s="78">
        <v>44147</v>
      </c>
      <c r="J1307" s="181">
        <f>SUMIFS(tabConsumoAta[CONSUMIDO],tabConsumoAta[CÓDIGO],tabSaldoAta[[#This Row],[CÓDIGO]],tabConsumoAta[ATA],tabSaldoAta[[#This Row],[CHAVE]])</f>
        <v>0</v>
      </c>
      <c r="K1307" s="181">
        <f>SUMIFS(tabAtaCessão[QUANTIDADE],tabAtaCessão[CÓDIGO],tabSaldoAta[[#This Row],[CÓDIGO]],tabAtaCessão[ATA],tabSaldoAta[[#This Row],[CHAVE]])</f>
        <v>0</v>
      </c>
      <c r="L1307" s="162">
        <f>tabSaldoAta[[#This Row],[ESTIMATIVA]] - tabSaldoAta[[#This Row],[CONSUMO]] - tabSaldoAta[[#This Row],[CESSÃO]]</f>
        <v>6000</v>
      </c>
      <c r="M1307" s="92" t="s">
        <v>2063</v>
      </c>
      <c r="N1307" s="93">
        <v>44405.645150462966</v>
      </c>
      <c r="O1307" s="34" t="str">
        <f t="shared" si="40"/>
        <v>*</v>
      </c>
    </row>
    <row r="1308" spans="1:15" ht="43.2" hidden="1" x14ac:dyDescent="0.3">
      <c r="A1308" s="77">
        <v>140049</v>
      </c>
      <c r="B1308" s="83" t="str">
        <f>VLOOKUP(tabSaldoAta[[#This Row],[CÓDIGO]],tabEstimativa[#Data],2,FALSE)</f>
        <v>CABO FLEXIVEL, ENCORDOAMENTO CLASSE 5, SECAO 10,00 MM²  COR AZUL CLARO, ISOLACAO HEPR 90ºC, 0,6/1KV E COBERTURA NAO HALOGENADA,  ANTI-CHAMA CONFORME NBR VIGENTE E CERTIFICACAO COMPULSORIA INMETRO.CARACTERISTICAS E NORMA TECNICA LITOGRAFADAS NO MATERIAL.</v>
      </c>
      <c r="C1308" s="82" t="s">
        <v>4072</v>
      </c>
      <c r="D1308" s="80">
        <v>61</v>
      </c>
      <c r="E1308" s="81">
        <v>2021</v>
      </c>
      <c r="F1308" s="78">
        <v>44624</v>
      </c>
      <c r="G1308" s="264">
        <v>12</v>
      </c>
      <c r="H1308" s="99">
        <v>1200</v>
      </c>
      <c r="I1308" s="78">
        <v>44147</v>
      </c>
      <c r="J1308" s="181">
        <f>SUMIFS(tabConsumoAta[CONSUMIDO],tabConsumoAta[CÓDIGO],tabSaldoAta[[#This Row],[CÓDIGO]],tabConsumoAta[ATA],tabSaldoAta[[#This Row],[CHAVE]])</f>
        <v>0</v>
      </c>
      <c r="K1308" s="181">
        <f>SUMIFS(tabAtaCessão[QUANTIDADE],tabAtaCessão[CÓDIGO],tabSaldoAta[[#This Row],[CÓDIGO]],tabAtaCessão[ATA],tabSaldoAta[[#This Row],[CHAVE]])</f>
        <v>0</v>
      </c>
      <c r="L1308" s="162">
        <f>tabSaldoAta[[#This Row],[ESTIMATIVA]] - tabSaldoAta[[#This Row],[CONSUMO]] - tabSaldoAta[[#This Row],[CESSÃO]]</f>
        <v>1200</v>
      </c>
      <c r="M1308" s="92" t="s">
        <v>2063</v>
      </c>
      <c r="N1308" s="93">
        <v>44405.645150462966</v>
      </c>
      <c r="O1308" s="34" t="str">
        <f t="shared" si="40"/>
        <v>*</v>
      </c>
    </row>
    <row r="1309" spans="1:15" ht="43.2" hidden="1" x14ac:dyDescent="0.3">
      <c r="A1309" s="77">
        <v>140050</v>
      </c>
      <c r="B1309" s="83" t="str">
        <f>VLOOKUP(tabSaldoAta[[#This Row],[CÓDIGO]],tabEstimativa[#Data],2,FALSE)</f>
        <v>CABO FLEXIVEL, ENCORDOAMENTO CLASSE 5, SECAO 10,00 MM²  COR VERDE, ISOLACAO HEPR 90ºC, 0,6/1KV E COBERTURA NAO HALOGENADA,  ANTI-CHAMA CONFORME NBR VIGENTE E CERTIFICACAO COMPULSORIA INMETRO.CARACTERISTICAS E NORMA TECNICA LITOGRAFADAS NO MATERIAL.</v>
      </c>
      <c r="C1309" s="82" t="s">
        <v>4072</v>
      </c>
      <c r="D1309" s="80">
        <v>61</v>
      </c>
      <c r="E1309" s="81">
        <v>2021</v>
      </c>
      <c r="F1309" s="78">
        <v>44624</v>
      </c>
      <c r="G1309" s="264">
        <v>12</v>
      </c>
      <c r="H1309" s="99">
        <v>1200</v>
      </c>
      <c r="I1309" s="78">
        <v>44147</v>
      </c>
      <c r="J1309" s="181">
        <f>SUMIFS(tabConsumoAta[CONSUMIDO],tabConsumoAta[CÓDIGO],tabSaldoAta[[#This Row],[CÓDIGO]],tabConsumoAta[ATA],tabSaldoAta[[#This Row],[CHAVE]])</f>
        <v>0</v>
      </c>
      <c r="K1309" s="181">
        <f>SUMIFS(tabAtaCessão[QUANTIDADE],tabAtaCessão[CÓDIGO],tabSaldoAta[[#This Row],[CÓDIGO]],tabAtaCessão[ATA],tabSaldoAta[[#This Row],[CHAVE]])</f>
        <v>0</v>
      </c>
      <c r="L1309" s="162">
        <f>tabSaldoAta[[#This Row],[ESTIMATIVA]] - tabSaldoAta[[#This Row],[CONSUMO]] - tabSaldoAta[[#This Row],[CESSÃO]]</f>
        <v>1200</v>
      </c>
      <c r="M1309" s="92" t="s">
        <v>2063</v>
      </c>
      <c r="N1309" s="93">
        <v>44405.645150462966</v>
      </c>
      <c r="O1309" s="34" t="str">
        <f t="shared" si="40"/>
        <v>*</v>
      </c>
    </row>
    <row r="1310" spans="1:15" ht="43.2" hidden="1" x14ac:dyDescent="0.3">
      <c r="A1310" s="77">
        <v>140051</v>
      </c>
      <c r="B1310" s="83" t="str">
        <f>VLOOKUP(tabSaldoAta[[#This Row],[CÓDIGO]],tabEstimativa[#Data],2,FALSE)</f>
        <v>CABO FLEXIVEL, ENCORDOAMENTO CLASSE 5, SECAO 16,00 MM²  COR AZUL, ISOLACAO HEPR 90ºC, 0,6/1KV E COBERTURA NAO HALOGENADA,  ANTI-CHAMA CONFORME NBR VIGENTE E CERTIFICACAO COMPULSORIA INMETRO.CARACTERISTICAS E NORMA TECNICA LITOGRAFADAS NO MATERIAL.</v>
      </c>
      <c r="C1310" s="82" t="s">
        <v>4072</v>
      </c>
      <c r="D1310" s="80">
        <v>61</v>
      </c>
      <c r="E1310" s="81">
        <v>2021</v>
      </c>
      <c r="F1310" s="78">
        <v>44624</v>
      </c>
      <c r="G1310" s="264">
        <v>12</v>
      </c>
      <c r="H1310" s="99">
        <v>900</v>
      </c>
      <c r="I1310" s="78">
        <v>44147</v>
      </c>
      <c r="J1310" s="181">
        <f>SUMIFS(tabConsumoAta[CONSUMIDO],tabConsumoAta[CÓDIGO],tabSaldoAta[[#This Row],[CÓDIGO]],tabConsumoAta[ATA],tabSaldoAta[[#This Row],[CHAVE]])</f>
        <v>500</v>
      </c>
      <c r="K1310" s="181">
        <f>SUMIFS(tabAtaCessão[QUANTIDADE],tabAtaCessão[CÓDIGO],tabSaldoAta[[#This Row],[CÓDIGO]],tabAtaCessão[ATA],tabSaldoAta[[#This Row],[CHAVE]])</f>
        <v>0</v>
      </c>
      <c r="L1310" s="162">
        <f>tabSaldoAta[[#This Row],[ESTIMATIVA]] - tabSaldoAta[[#This Row],[CONSUMO]] - tabSaldoAta[[#This Row],[CESSÃO]]</f>
        <v>400</v>
      </c>
      <c r="M1310" s="92" t="s">
        <v>2063</v>
      </c>
      <c r="N1310" s="93">
        <v>44405.645150462966</v>
      </c>
      <c r="O1310" s="34" t="str">
        <f t="shared" si="40"/>
        <v>*</v>
      </c>
    </row>
    <row r="1311" spans="1:15" ht="43.2" hidden="1" x14ac:dyDescent="0.3">
      <c r="A1311" s="77">
        <v>140052</v>
      </c>
      <c r="B1311" s="83" t="str">
        <f>VLOOKUP(tabSaldoAta[[#This Row],[CÓDIGO]],tabEstimativa[#Data],2,FALSE)</f>
        <v>CABO FLEXIVEL, ENCORDOAMENTO CLASSE 5, SECAO 25,00 MM²  COR PRETA, ISOLACAO HEPR 90ºC, 0,6/1KV E COBERTURA NAO HALOGENADA,  ANTI-CHAMA CONFORME NBR VIGENTE E CERTIFICACAO COMPULSORIA INMETRO.CARACTERISTICAS E NORMA TECNICA LITOGRAFADAS NO MATERIAL.</v>
      </c>
      <c r="C1311" s="82" t="s">
        <v>4072</v>
      </c>
      <c r="D1311" s="80">
        <v>61</v>
      </c>
      <c r="E1311" s="81">
        <v>2021</v>
      </c>
      <c r="F1311" s="78">
        <v>44624</v>
      </c>
      <c r="G1311" s="264">
        <v>12</v>
      </c>
      <c r="H1311" s="99">
        <v>1200</v>
      </c>
      <c r="I1311" s="78">
        <v>44147</v>
      </c>
      <c r="J1311" s="181">
        <f>SUMIFS(tabConsumoAta[CONSUMIDO],tabConsumoAta[CÓDIGO],tabSaldoAta[[#This Row],[CÓDIGO]],tabConsumoAta[ATA],tabSaldoAta[[#This Row],[CHAVE]])</f>
        <v>0</v>
      </c>
      <c r="K1311" s="181">
        <f>SUMIFS(tabAtaCessão[QUANTIDADE],tabAtaCessão[CÓDIGO],tabSaldoAta[[#This Row],[CÓDIGO]],tabAtaCessão[ATA],tabSaldoAta[[#This Row],[CHAVE]])</f>
        <v>0</v>
      </c>
      <c r="L1311" s="162">
        <f>tabSaldoAta[[#This Row],[ESTIMATIVA]] - tabSaldoAta[[#This Row],[CONSUMO]] - tabSaldoAta[[#This Row],[CESSÃO]]</f>
        <v>1200</v>
      </c>
      <c r="M1311" s="92" t="s">
        <v>2063</v>
      </c>
      <c r="N1311" s="93">
        <v>44405.645150462966</v>
      </c>
      <c r="O1311" s="34" t="str">
        <f t="shared" si="40"/>
        <v>*</v>
      </c>
    </row>
    <row r="1312" spans="1:15" ht="43.2" hidden="1" x14ac:dyDescent="0.3">
      <c r="A1312" s="77">
        <v>140053</v>
      </c>
      <c r="B1312" s="83" t="str">
        <f>VLOOKUP(tabSaldoAta[[#This Row],[CÓDIGO]],tabEstimativa[#Data],2,FALSE)</f>
        <v>CABO FLEXIVEL, ENCORDOAMENTO CLASSE 5, SECAO 25,00 MM²  COR VERDE, ISOLACAO HEPR 90ºC, 0,6/1KV E COBERTURA NAO HALOGENADA,  ANTI-CHAMA CONFORME NBR VIGENTE E CERTIFICACAO COMPULSORIA INMETRO.CARACTERISTICAS E NORMA TECNICA LITOGRAFADAS NO MATERIAL.</v>
      </c>
      <c r="C1312" s="82" t="s">
        <v>4072</v>
      </c>
      <c r="D1312" s="80">
        <v>61</v>
      </c>
      <c r="E1312" s="81">
        <v>2021</v>
      </c>
      <c r="F1312" s="78">
        <v>44624</v>
      </c>
      <c r="G1312" s="264">
        <v>12</v>
      </c>
      <c r="H1312" s="99">
        <v>500</v>
      </c>
      <c r="I1312" s="78">
        <v>44147</v>
      </c>
      <c r="J1312" s="181">
        <f>SUMIFS(tabConsumoAta[CONSUMIDO],tabConsumoAta[CÓDIGO],tabSaldoAta[[#This Row],[CÓDIGO]],tabConsumoAta[ATA],tabSaldoAta[[#This Row],[CHAVE]])</f>
        <v>200</v>
      </c>
      <c r="K1312" s="181">
        <f>SUMIFS(tabAtaCessão[QUANTIDADE],tabAtaCessão[CÓDIGO],tabSaldoAta[[#This Row],[CÓDIGO]],tabAtaCessão[ATA],tabSaldoAta[[#This Row],[CHAVE]])</f>
        <v>0</v>
      </c>
      <c r="L1312" s="162">
        <f>tabSaldoAta[[#This Row],[ESTIMATIVA]] - tabSaldoAta[[#This Row],[CONSUMO]] - tabSaldoAta[[#This Row],[CESSÃO]]</f>
        <v>300</v>
      </c>
      <c r="M1312" s="92" t="s">
        <v>2063</v>
      </c>
      <c r="N1312" s="93">
        <v>44405.645150462966</v>
      </c>
      <c r="O1312" s="34" t="str">
        <f t="shared" si="40"/>
        <v>*</v>
      </c>
    </row>
    <row r="1313" spans="1:15" ht="43.2" hidden="1" x14ac:dyDescent="0.3">
      <c r="A1313" s="77">
        <v>140054</v>
      </c>
      <c r="B1313" s="83" t="str">
        <f>VLOOKUP(tabSaldoAta[[#This Row],[CÓDIGO]],tabEstimativa[#Data],2,FALSE)</f>
        <v>CABO FLEXIVEL, ENCORDOAMENTO CLASSE 5, SECAO 35,00 MM²  COR VERDE, ISOLACAO HEPR 90ºC, 0,6/1KV E COBERTURA NAO HALOGENADA,  ANTI-CHAMA CONFORME NBR VIGENTE E CERTIFICACAO COMPULSORIA INMETRO.CARACTERISTICAS E NORMA TECNICA LITOGRAFADAS NO MATERIAL.</v>
      </c>
      <c r="C1313" s="82" t="s">
        <v>4072</v>
      </c>
      <c r="D1313" s="80">
        <v>61</v>
      </c>
      <c r="E1313" s="81">
        <v>2021</v>
      </c>
      <c r="F1313" s="78">
        <v>44624</v>
      </c>
      <c r="G1313" s="264">
        <v>12</v>
      </c>
      <c r="H1313" s="99">
        <v>300</v>
      </c>
      <c r="I1313" s="78">
        <v>44147</v>
      </c>
      <c r="J1313" s="181">
        <f>SUMIFS(tabConsumoAta[CONSUMIDO],tabConsumoAta[CÓDIGO],tabSaldoAta[[#This Row],[CÓDIGO]],tabConsumoAta[ATA],tabSaldoAta[[#This Row],[CHAVE]])</f>
        <v>0</v>
      </c>
      <c r="K1313" s="181">
        <f>SUMIFS(tabAtaCessão[QUANTIDADE],tabAtaCessão[CÓDIGO],tabSaldoAta[[#This Row],[CÓDIGO]],tabAtaCessão[ATA],tabSaldoAta[[#This Row],[CHAVE]])</f>
        <v>0</v>
      </c>
      <c r="L1313" s="162">
        <f>tabSaldoAta[[#This Row],[ESTIMATIVA]] - tabSaldoAta[[#This Row],[CONSUMO]] - tabSaldoAta[[#This Row],[CESSÃO]]</f>
        <v>300</v>
      </c>
      <c r="M1313" s="92" t="s">
        <v>2063</v>
      </c>
      <c r="N1313" s="93">
        <v>44405.645150462966</v>
      </c>
      <c r="O1313" s="34" t="str">
        <f t="shared" si="40"/>
        <v>*</v>
      </c>
    </row>
    <row r="1314" spans="1:15" ht="43.2" hidden="1" x14ac:dyDescent="0.3">
      <c r="A1314" s="77">
        <v>140055</v>
      </c>
      <c r="B1314" s="83" t="str">
        <f>VLOOKUP(tabSaldoAta[[#This Row],[CÓDIGO]],tabEstimativa[#Data],2,FALSE)</f>
        <v>CABO FLEXIVEL, ENCORDOAMENTO CLASSE 5, SECAO 35,00 MM²  COR PRETA, ISOLACAO HEPR 90ºC, 0,6/1KV E COBERTURA NAO HALOGENADA,  ANTI-CHAMA CONFORME NBR VIGENTE E CERTIFICACAO COMPULSORIA INMETRO.CARACTERISTICAS E NORMA TECNICA LITOGRAFADAS NO MATERIAL.</v>
      </c>
      <c r="C1314" s="82" t="s">
        <v>4072</v>
      </c>
      <c r="D1314" s="80">
        <v>61</v>
      </c>
      <c r="E1314" s="81">
        <v>2021</v>
      </c>
      <c r="F1314" s="78">
        <v>44624</v>
      </c>
      <c r="G1314" s="264">
        <v>12</v>
      </c>
      <c r="H1314" s="99">
        <v>400</v>
      </c>
      <c r="I1314" s="78">
        <v>44147</v>
      </c>
      <c r="J1314" s="181">
        <f>SUMIFS(tabConsumoAta[CONSUMIDO],tabConsumoAta[CÓDIGO],tabSaldoAta[[#This Row],[CÓDIGO]],tabConsumoAta[ATA],tabSaldoAta[[#This Row],[CHAVE]])</f>
        <v>0</v>
      </c>
      <c r="K1314" s="181">
        <f>SUMIFS(tabAtaCessão[QUANTIDADE],tabAtaCessão[CÓDIGO],tabSaldoAta[[#This Row],[CÓDIGO]],tabAtaCessão[ATA],tabSaldoAta[[#This Row],[CHAVE]])</f>
        <v>0</v>
      </c>
      <c r="L1314" s="162">
        <f>tabSaldoAta[[#This Row],[ESTIMATIVA]] - tabSaldoAta[[#This Row],[CONSUMO]] - tabSaldoAta[[#This Row],[CESSÃO]]</f>
        <v>400</v>
      </c>
      <c r="M1314" s="92" t="s">
        <v>2063</v>
      </c>
      <c r="N1314" s="93">
        <v>44405.645150462966</v>
      </c>
      <c r="O1314" s="34" t="str">
        <f t="shared" si="40"/>
        <v>*</v>
      </c>
    </row>
    <row r="1315" spans="1:15" ht="43.2" hidden="1" x14ac:dyDescent="0.3">
      <c r="A1315" s="77">
        <v>140056</v>
      </c>
      <c r="B1315" s="83" t="str">
        <f>VLOOKUP(tabSaldoAta[[#This Row],[CÓDIGO]],tabEstimativa[#Data],2,FALSE)</f>
        <v>CABO FLEXIVEL, ENCORDOAMENTO CLASSE 5, SECAO 35,00 MM²  COR AZUL CLARO, ISOLACAO HEPR 90ºC, 0,6/1KV E COBERTURA NAO HALOGENADA,  ANTI-CHAMA CONFORME NBR VIGENTE E CERTIFICACAO COMPULSORIA INMETRO.CARACTERISTICAS E NORMA TECNICA LITOGRAFADAS NO MATERIAL.</v>
      </c>
      <c r="C1315" s="82" t="s">
        <v>4072</v>
      </c>
      <c r="D1315" s="80">
        <v>61</v>
      </c>
      <c r="E1315" s="81">
        <v>2021</v>
      </c>
      <c r="F1315" s="78">
        <v>44624</v>
      </c>
      <c r="G1315" s="264">
        <v>12</v>
      </c>
      <c r="H1315" s="99">
        <v>300</v>
      </c>
      <c r="I1315" s="78">
        <v>44147</v>
      </c>
      <c r="J1315" s="181">
        <f>SUMIFS(tabConsumoAta[CONSUMIDO],tabConsumoAta[CÓDIGO],tabSaldoAta[[#This Row],[CÓDIGO]],tabConsumoAta[ATA],tabSaldoAta[[#This Row],[CHAVE]])</f>
        <v>300</v>
      </c>
      <c r="K1315" s="181">
        <f>SUMIFS(tabAtaCessão[QUANTIDADE],tabAtaCessão[CÓDIGO],tabSaldoAta[[#This Row],[CÓDIGO]],tabAtaCessão[ATA],tabSaldoAta[[#This Row],[CHAVE]])</f>
        <v>0</v>
      </c>
      <c r="L1315" s="162">
        <f>tabSaldoAta[[#This Row],[ESTIMATIVA]] - tabSaldoAta[[#This Row],[CONSUMO]] - tabSaldoAta[[#This Row],[CESSÃO]]</f>
        <v>0</v>
      </c>
      <c r="M1315" s="92" t="s">
        <v>2063</v>
      </c>
      <c r="N1315" s="93">
        <v>44405.645150462966</v>
      </c>
      <c r="O1315" s="34" t="str">
        <f t="shared" si="40"/>
        <v>*</v>
      </c>
    </row>
    <row r="1316" spans="1:15" ht="43.2" hidden="1" x14ac:dyDescent="0.3">
      <c r="A1316" s="77">
        <v>140057</v>
      </c>
      <c r="B1316" s="83" t="str">
        <f>VLOOKUP(tabSaldoAta[[#This Row],[CÓDIGO]],tabEstimativa[#Data],2,FALSE)</f>
        <v>CABO FLEXIVEL, ENCORDOAMENTO CLASSE 5, SECAO 50,00 MM²  COR PRETA, ISOLACAO HEPR 90ºC, 0,6/1KV E COBERTURA NAO HALOGENADA,  ANTI-CHAMA CONFORME NBR VIGENTE E CERTIFICACAO COMPULSORIA INMETRO.CARACTERISTICAS E NORMA TECNICA LITOGRAFADAS NO MATERIAL.</v>
      </c>
      <c r="C1316" s="82" t="s">
        <v>4072</v>
      </c>
      <c r="D1316" s="80">
        <v>61</v>
      </c>
      <c r="E1316" s="81">
        <v>2021</v>
      </c>
      <c r="F1316" s="78">
        <v>44624</v>
      </c>
      <c r="G1316" s="264">
        <v>12</v>
      </c>
      <c r="H1316" s="99">
        <v>300</v>
      </c>
      <c r="I1316" s="78">
        <v>44147</v>
      </c>
      <c r="J1316" s="181">
        <f>SUMIFS(tabConsumoAta[CONSUMIDO],tabConsumoAta[CÓDIGO],tabSaldoAta[[#This Row],[CÓDIGO]],tabConsumoAta[ATA],tabSaldoAta[[#This Row],[CHAVE]])</f>
        <v>0</v>
      </c>
      <c r="K1316" s="181">
        <f>SUMIFS(tabAtaCessão[QUANTIDADE],tabAtaCessão[CÓDIGO],tabSaldoAta[[#This Row],[CÓDIGO]],tabAtaCessão[ATA],tabSaldoAta[[#This Row],[CHAVE]])</f>
        <v>0</v>
      </c>
      <c r="L1316" s="162">
        <f>tabSaldoAta[[#This Row],[ESTIMATIVA]] - tabSaldoAta[[#This Row],[CONSUMO]] - tabSaldoAta[[#This Row],[CESSÃO]]</f>
        <v>300</v>
      </c>
      <c r="M1316" s="92" t="s">
        <v>2063</v>
      </c>
      <c r="N1316" s="93">
        <v>44405.645150462966</v>
      </c>
      <c r="O1316" s="34" t="str">
        <f t="shared" si="40"/>
        <v>*</v>
      </c>
    </row>
    <row r="1317" spans="1:15" ht="43.2" hidden="1" x14ac:dyDescent="0.3">
      <c r="A1317" s="77">
        <v>140058</v>
      </c>
      <c r="B1317" s="83" t="str">
        <f>VLOOKUP(tabSaldoAta[[#This Row],[CÓDIGO]],tabEstimativa[#Data],2,FALSE)</f>
        <v>CABO FLEXIVEL, ENCORDOAMENTO CLASSE 5, SECAO 70,00 MM²  COR AZUL CLARO, ISOLACAO HEPR 90ºC, 0,6/1KV E COBERTURA NAO HALOGENADA,  ANTI-CHAMA CONFORME NBR VIGENTE E CERTIFICACAO COMPULSORIA INMETRO.CARACTERISTICAS E NORMA TECNICA LITOGRAFADAS NO MATERIAL.</v>
      </c>
      <c r="C1317" s="82" t="s">
        <v>4072</v>
      </c>
      <c r="D1317" s="80">
        <v>61</v>
      </c>
      <c r="E1317" s="81">
        <v>2021</v>
      </c>
      <c r="F1317" s="78">
        <v>44624</v>
      </c>
      <c r="G1317" s="264">
        <v>12</v>
      </c>
      <c r="H1317" s="99">
        <v>0</v>
      </c>
      <c r="I1317" s="78">
        <v>44147</v>
      </c>
      <c r="J1317" s="181">
        <f>SUMIFS(tabConsumoAta[CONSUMIDO],tabConsumoAta[CÓDIGO],tabSaldoAta[[#This Row],[CÓDIGO]],tabConsumoAta[ATA],tabSaldoAta[[#This Row],[CHAVE]])</f>
        <v>0</v>
      </c>
      <c r="K1317" s="181">
        <f>SUMIFS(tabAtaCessão[QUANTIDADE],tabAtaCessão[CÓDIGO],tabSaldoAta[[#This Row],[CÓDIGO]],tabAtaCessão[ATA],tabSaldoAta[[#This Row],[CHAVE]])</f>
        <v>0</v>
      </c>
      <c r="L1317" s="162">
        <f>tabSaldoAta[[#This Row],[ESTIMATIVA]] - tabSaldoAta[[#This Row],[CONSUMO]] - tabSaldoAta[[#This Row],[CESSÃO]]</f>
        <v>0</v>
      </c>
      <c r="M1317" s="92" t="s">
        <v>2063</v>
      </c>
      <c r="N1317" s="93">
        <v>44405.645150462966</v>
      </c>
      <c r="O1317" s="34" t="str">
        <f t="shared" si="40"/>
        <v>*</v>
      </c>
    </row>
    <row r="1318" spans="1:15" ht="43.2" hidden="1" x14ac:dyDescent="0.3">
      <c r="A1318" s="77">
        <v>140059</v>
      </c>
      <c r="B1318" s="83" t="str">
        <f>VLOOKUP(tabSaldoAta[[#This Row],[CÓDIGO]],tabEstimativa[#Data],2,FALSE)</f>
        <v>CABO FLEXIVEL, ENCORDOAMENTO CLASSE 5, SECAO 70,00 MM²  COR PRETA, ISOLACAO HEPR 90ºC, 0,6/1KV E COBERTURA NAO HALOGENADA,  ANTI-CHAMA CONFORME NBR VIGENTE E CERTIFICACAO COMPULSORIA INMETRO.CARACTERISTICAS E NORMA TECNICA LITOGRAFADAS NO MATERIAL.</v>
      </c>
      <c r="C1318" s="82" t="s">
        <v>4072</v>
      </c>
      <c r="D1318" s="80">
        <v>61</v>
      </c>
      <c r="E1318" s="81">
        <v>2021</v>
      </c>
      <c r="F1318" s="78">
        <v>44624</v>
      </c>
      <c r="G1318" s="264">
        <v>12</v>
      </c>
      <c r="H1318" s="99">
        <v>400</v>
      </c>
      <c r="I1318" s="78">
        <v>44147</v>
      </c>
      <c r="J1318" s="181">
        <f>SUMIFS(tabConsumoAta[CONSUMIDO],tabConsumoAta[CÓDIGO],tabSaldoAta[[#This Row],[CÓDIGO]],tabConsumoAta[ATA],tabSaldoAta[[#This Row],[CHAVE]])</f>
        <v>400</v>
      </c>
      <c r="K1318" s="181">
        <f>SUMIFS(tabAtaCessão[QUANTIDADE],tabAtaCessão[CÓDIGO],tabSaldoAta[[#This Row],[CÓDIGO]],tabAtaCessão[ATA],tabSaldoAta[[#This Row],[CHAVE]])</f>
        <v>0</v>
      </c>
      <c r="L1318" s="162">
        <f>tabSaldoAta[[#This Row],[ESTIMATIVA]] - tabSaldoAta[[#This Row],[CONSUMO]] - tabSaldoAta[[#This Row],[CESSÃO]]</f>
        <v>0</v>
      </c>
      <c r="M1318" s="92" t="s">
        <v>2063</v>
      </c>
      <c r="N1318" s="93">
        <v>44405.645150462966</v>
      </c>
      <c r="O1318" s="34" t="str">
        <f t="shared" si="40"/>
        <v>*</v>
      </c>
    </row>
    <row r="1319" spans="1:15" ht="43.2" hidden="1" x14ac:dyDescent="0.3">
      <c r="A1319" s="77">
        <v>140060</v>
      </c>
      <c r="B1319" s="83" t="str">
        <f>VLOOKUP(tabSaldoAta[[#This Row],[CÓDIGO]],tabEstimativa[#Data],2,FALSE)</f>
        <v>CABO FLEXIVEL, ENCORDOAMENTO CLASSE 5, SECAO 95,00 MM²  COR PRETA, ISOLACAO HEPR 90ºC, 0,6/1KV E COBERTURA NAO HALOGENADA,  ANTI-CHAMA CONFORME NBR VIGENTE E CERTIFICACAO COMPULSORIA INMETRO.CARACTERISTICAS E NORMA TECNICA LITOGRAFADAS NO MATERIAL.</v>
      </c>
      <c r="C1319" s="82" t="s">
        <v>4072</v>
      </c>
      <c r="D1319" s="80">
        <v>61</v>
      </c>
      <c r="E1319" s="81">
        <v>2021</v>
      </c>
      <c r="F1319" s="78">
        <v>44624</v>
      </c>
      <c r="G1319" s="264">
        <v>12</v>
      </c>
      <c r="H1319" s="99">
        <v>300</v>
      </c>
      <c r="I1319" s="78">
        <v>44147</v>
      </c>
      <c r="J1319" s="181">
        <f>SUMIFS(tabConsumoAta[CONSUMIDO],tabConsumoAta[CÓDIGO],tabSaldoAta[[#This Row],[CÓDIGO]],tabConsumoAta[ATA],tabSaldoAta[[#This Row],[CHAVE]])</f>
        <v>0</v>
      </c>
      <c r="K1319" s="181">
        <f>SUMIFS(tabAtaCessão[QUANTIDADE],tabAtaCessão[CÓDIGO],tabSaldoAta[[#This Row],[CÓDIGO]],tabAtaCessão[ATA],tabSaldoAta[[#This Row],[CHAVE]])</f>
        <v>0</v>
      </c>
      <c r="L1319" s="162">
        <f>tabSaldoAta[[#This Row],[ESTIMATIVA]] - tabSaldoAta[[#This Row],[CONSUMO]] - tabSaldoAta[[#This Row],[CESSÃO]]</f>
        <v>300</v>
      </c>
      <c r="M1319" s="92" t="s">
        <v>2063</v>
      </c>
      <c r="N1319" s="93">
        <v>44405.645150462966</v>
      </c>
      <c r="O1319" s="34" t="str">
        <f t="shared" si="40"/>
        <v>*</v>
      </c>
    </row>
    <row r="1320" spans="1:15" ht="43.2" hidden="1" x14ac:dyDescent="0.3">
      <c r="A1320" s="77">
        <v>140061</v>
      </c>
      <c r="B1320" s="83" t="str">
        <f>VLOOKUP(tabSaldoAta[[#This Row],[CÓDIGO]],tabEstimativa[#Data],2,FALSE)</f>
        <v>CABO FLEXIVEL, ENCORDOAMENTO CLASSE 5, SECAO 120,00 MM²  COR PRETA, ISOLACAO HEPR 90ºC, 0,6/1KV E COBERTURA NAO HALOGENADA,  ANTI-CHAMA CONFORME NBR VIGENTE E CERTIFICACAO COMPULSORIA INMETRO.CARACTERISTICAS E NORMA TECNICA LITOGRAFADAS NO MATERIAL.</v>
      </c>
      <c r="C1320" s="82" t="s">
        <v>4072</v>
      </c>
      <c r="D1320" s="80">
        <v>61</v>
      </c>
      <c r="E1320" s="81">
        <v>2021</v>
      </c>
      <c r="F1320" s="78">
        <v>44624</v>
      </c>
      <c r="G1320" s="264">
        <v>12</v>
      </c>
      <c r="H1320" s="99">
        <v>0</v>
      </c>
      <c r="I1320" s="78">
        <v>44147</v>
      </c>
      <c r="J1320" s="181">
        <f>SUMIFS(tabConsumoAta[CONSUMIDO],tabConsumoAta[CÓDIGO],tabSaldoAta[[#This Row],[CÓDIGO]],tabConsumoAta[ATA],tabSaldoAta[[#This Row],[CHAVE]])</f>
        <v>0</v>
      </c>
      <c r="K1320" s="181">
        <f>SUMIFS(tabAtaCessão[QUANTIDADE],tabAtaCessão[CÓDIGO],tabSaldoAta[[#This Row],[CÓDIGO]],tabAtaCessão[ATA],tabSaldoAta[[#This Row],[CHAVE]])</f>
        <v>0</v>
      </c>
      <c r="L1320" s="162">
        <f>tabSaldoAta[[#This Row],[ESTIMATIVA]] - tabSaldoAta[[#This Row],[CONSUMO]] - tabSaldoAta[[#This Row],[CESSÃO]]</f>
        <v>0</v>
      </c>
      <c r="M1320" s="92" t="s">
        <v>2063</v>
      </c>
      <c r="N1320" s="93">
        <v>44405.645150462966</v>
      </c>
      <c r="O1320" s="34" t="str">
        <f t="shared" si="40"/>
        <v>*</v>
      </c>
    </row>
    <row r="1321" spans="1:15" ht="43.2" hidden="1" x14ac:dyDescent="0.3">
      <c r="A1321" s="77">
        <v>140063</v>
      </c>
      <c r="B1321" s="83" t="str">
        <f>VLOOKUP(tabSaldoAta[[#This Row],[CÓDIGO]],tabEstimativa[#Data],2,FALSE)</f>
        <v>CABO MULTIPOLAR FLEXIVEL, ENCORDOAMENTO CLASSE 5, 3 X 2.5 MM² ISOLACAO HEPR ISOL. 0,6/1KV E COBERTURA NAO HALOGENADA, ANTI-CHAMA CONFORME NBR VIGENTE E CERTIFICACAO COMPULSORIA INMETRO. ROLO COM 100 METROS.CARACTERISTICAS E NORMA TECNICA LITOGRAFADAS NO MATERIAL.</v>
      </c>
      <c r="C1321" s="82" t="s">
        <v>4072</v>
      </c>
      <c r="D1321" s="80">
        <v>61</v>
      </c>
      <c r="E1321" s="81">
        <v>2021</v>
      </c>
      <c r="F1321" s="78">
        <v>44624</v>
      </c>
      <c r="G1321" s="264">
        <v>12</v>
      </c>
      <c r="H1321" s="99">
        <v>5000</v>
      </c>
      <c r="I1321" s="78">
        <v>44147</v>
      </c>
      <c r="J1321" s="181">
        <f>SUMIFS(tabConsumoAta[CONSUMIDO],tabConsumoAta[CÓDIGO],tabSaldoAta[[#This Row],[CÓDIGO]],tabConsumoAta[ATA],tabSaldoAta[[#This Row],[CHAVE]])</f>
        <v>0</v>
      </c>
      <c r="K1321" s="181">
        <f>SUMIFS(tabAtaCessão[QUANTIDADE],tabAtaCessão[CÓDIGO],tabSaldoAta[[#This Row],[CÓDIGO]],tabAtaCessão[ATA],tabSaldoAta[[#This Row],[CHAVE]])</f>
        <v>0</v>
      </c>
      <c r="L1321" s="162">
        <f>tabSaldoAta[[#This Row],[ESTIMATIVA]] - tabSaldoAta[[#This Row],[CONSUMO]] - tabSaldoAta[[#This Row],[CESSÃO]]</f>
        <v>5000</v>
      </c>
      <c r="M1321" s="92" t="s">
        <v>2063</v>
      </c>
      <c r="N1321" s="93">
        <v>44405.645150462966</v>
      </c>
      <c r="O1321" s="34" t="str">
        <f t="shared" si="40"/>
        <v>*</v>
      </c>
    </row>
    <row r="1322" spans="1:15" ht="43.2" hidden="1" x14ac:dyDescent="0.3">
      <c r="A1322" s="77">
        <v>140241</v>
      </c>
      <c r="B1322" s="83" t="str">
        <f>VLOOKUP(tabSaldoAta[[#This Row],[CÓDIGO]],tabEstimativa[#Data],2,FALSE)</f>
        <v>CABO MULTIPOLAR FLEXIVEL, ENCORDOAMENTO CLASSE 5, 3 X 1.5 MM² ISOLACAO HEPR ISOL. 0,6/1KV E COBERTURA NAO HALOGENADA, ANTI-CHAMA CONFORME NBR VIGENTE E CERTIFICACAO COMPULSORIA INMETRO. ROLO COM 100 METROS.CARACTERISTICAS E NORMA TECNICA LITOGRAFADAS NO MATERIAL.</v>
      </c>
      <c r="C1322" s="82" t="s">
        <v>4072</v>
      </c>
      <c r="D1322" s="80">
        <v>61</v>
      </c>
      <c r="E1322" s="81">
        <v>2021</v>
      </c>
      <c r="F1322" s="78">
        <v>44624</v>
      </c>
      <c r="G1322" s="264">
        <v>12</v>
      </c>
      <c r="H1322" s="99">
        <v>900</v>
      </c>
      <c r="I1322" s="78">
        <v>44147</v>
      </c>
      <c r="J1322" s="181">
        <f>SUMIFS(tabConsumoAta[CONSUMIDO],tabConsumoAta[CÓDIGO],tabSaldoAta[[#This Row],[CÓDIGO]],tabConsumoAta[ATA],tabSaldoAta[[#This Row],[CHAVE]])</f>
        <v>0</v>
      </c>
      <c r="K1322" s="181">
        <f>SUMIFS(tabAtaCessão[QUANTIDADE],tabAtaCessão[CÓDIGO],tabSaldoAta[[#This Row],[CÓDIGO]],tabAtaCessão[ATA],tabSaldoAta[[#This Row],[CHAVE]])</f>
        <v>0</v>
      </c>
      <c r="L1322" s="162">
        <f>tabSaldoAta[[#This Row],[ESTIMATIVA]] - tabSaldoAta[[#This Row],[CONSUMO]] - tabSaldoAta[[#This Row],[CESSÃO]]</f>
        <v>900</v>
      </c>
      <c r="M1322" s="92" t="s">
        <v>2063</v>
      </c>
      <c r="N1322" s="93">
        <v>44405.645150462966</v>
      </c>
      <c r="O1322" s="34" t="str">
        <f t="shared" si="40"/>
        <v>*</v>
      </c>
    </row>
    <row r="1323" spans="1:15" ht="43.2" hidden="1" x14ac:dyDescent="0.3">
      <c r="A1323" s="77">
        <v>140242</v>
      </c>
      <c r="B1323" s="83" t="str">
        <f>VLOOKUP(tabSaldoAta[[#This Row],[CÓDIGO]],tabEstimativa[#Data],2,FALSE)</f>
        <v>CABO FLEXIVEL, ENCORDOAMENTO CLASSE 5, SECAO 25,00 MM²  COR AZUL CLARO, ISOLACAO HEPR 90ºC, 0,6/1KV E COBERTURA NAO HALOGENADA,  ANTI-CHAMA CONFORME NBR VIGENTE E CERTIFICACAO COMPULSORIA INMETRO.CARACTERISTICAS E NORMA TECNICA LITOGRAFADAS NO MATERIAL.</v>
      </c>
      <c r="C1323" s="82" t="s">
        <v>4072</v>
      </c>
      <c r="D1323" s="80">
        <v>61</v>
      </c>
      <c r="E1323" s="81">
        <v>2021</v>
      </c>
      <c r="F1323" s="78">
        <v>44624</v>
      </c>
      <c r="G1323" s="264">
        <v>12</v>
      </c>
      <c r="H1323" s="99">
        <v>800</v>
      </c>
      <c r="I1323" s="78">
        <v>44147</v>
      </c>
      <c r="J1323" s="181">
        <f>SUMIFS(tabConsumoAta[CONSUMIDO],tabConsumoAta[CÓDIGO],tabSaldoAta[[#This Row],[CÓDIGO]],tabConsumoAta[ATA],tabSaldoAta[[#This Row],[CHAVE]])</f>
        <v>0</v>
      </c>
      <c r="K1323" s="181">
        <f>SUMIFS(tabAtaCessão[QUANTIDADE],tabAtaCessão[CÓDIGO],tabSaldoAta[[#This Row],[CÓDIGO]],tabAtaCessão[ATA],tabSaldoAta[[#This Row],[CHAVE]])</f>
        <v>0</v>
      </c>
      <c r="L1323" s="162">
        <f>tabSaldoAta[[#This Row],[ESTIMATIVA]] - tabSaldoAta[[#This Row],[CONSUMO]] - tabSaldoAta[[#This Row],[CESSÃO]]</f>
        <v>800</v>
      </c>
      <c r="M1323" s="92" t="s">
        <v>2063</v>
      </c>
      <c r="N1323" s="93">
        <v>44405.645150462966</v>
      </c>
      <c r="O1323" s="34" t="str">
        <f t="shared" si="40"/>
        <v>*</v>
      </c>
    </row>
  </sheetData>
  <sortState xmlns:xlrd2="http://schemas.microsoft.com/office/spreadsheetml/2017/richdata2" ref="A3:O997">
    <sortCondition ref="A2:A997"/>
  </sortState>
  <mergeCells count="1">
    <mergeCell ref="A1:O1"/>
  </mergeCells>
  <conditionalFormatting sqref="F3:F1036 F1066:F1070">
    <cfRule type="cellIs" dxfId="135" priority="12" operator="lessThan">
      <formula>TODAY()</formula>
    </cfRule>
  </conditionalFormatting>
  <conditionalFormatting sqref="A1012:A1030">
    <cfRule type="expression" dxfId="134" priority="9" stopIfTrue="1">
      <formula>$AN1012="sim"</formula>
    </cfRule>
  </conditionalFormatting>
  <conditionalFormatting sqref="A1012:A1030">
    <cfRule type="duplicateValues" dxfId="133" priority="1306"/>
  </conditionalFormatting>
  <conditionalFormatting sqref="F1037">
    <cfRule type="cellIs" dxfId="132" priority="6" operator="lessThan">
      <formula>TODAY()</formula>
    </cfRule>
  </conditionalFormatting>
  <conditionalFormatting sqref="A1060:A1065">
    <cfRule type="expression" dxfId="131" priority="4" stopIfTrue="1">
      <formula>$AO1060="sim"</formula>
    </cfRule>
  </conditionalFormatting>
  <conditionalFormatting sqref="A1060:A1065">
    <cfRule type="duplicateValues" dxfId="130" priority="5"/>
  </conditionalFormatting>
  <conditionalFormatting sqref="I39:I43">
    <cfRule type="expression" dxfId="129" priority="3">
      <formula>(L39-I39) &lt; 150</formula>
    </cfRule>
  </conditionalFormatting>
  <conditionalFormatting sqref="A1071:A1100">
    <cfRule type="expression" dxfId="128" priority="1" stopIfTrue="1">
      <formula>$AO1071="sim"</formula>
    </cfRule>
  </conditionalFormatting>
  <conditionalFormatting sqref="A1071:A1100">
    <cfRule type="duplicateValues" dxfId="127" priority="2"/>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09745" r:id="rId4" name="btnSdoAtaCons">
          <controlPr defaultSize="0" autoLine="0" r:id="rId5">
            <anchor moveWithCells="1">
              <from>
                <xdr:col>3</xdr:col>
                <xdr:colOff>434340</xdr:colOff>
                <xdr:row>0</xdr:row>
                <xdr:rowOff>99060</xdr:rowOff>
              </from>
              <to>
                <xdr:col>7</xdr:col>
                <xdr:colOff>289560</xdr:colOff>
                <xdr:row>0</xdr:row>
                <xdr:rowOff>480060</xdr:rowOff>
              </to>
            </anchor>
          </controlPr>
        </control>
      </mc:Choice>
      <mc:Fallback>
        <control shapeId="409745" r:id="rId4" name="btnSdoAtaCons"/>
      </mc:Fallback>
    </mc:AlternateContent>
    <mc:AlternateContent xmlns:mc="http://schemas.openxmlformats.org/markup-compatibility/2006">
      <mc:Choice Requires="x14">
        <control shapeId="380835" r:id="rId6" name="btnSdoAtaFilCód">
          <controlPr defaultSize="0" autoLine="0" r:id="rId7">
            <anchor moveWithCells="1">
              <from>
                <xdr:col>1</xdr:col>
                <xdr:colOff>2125980</xdr:colOff>
                <xdr:row>0</xdr:row>
                <xdr:rowOff>99060</xdr:rowOff>
              </from>
              <to>
                <xdr:col>1</xdr:col>
                <xdr:colOff>4663440</xdr:colOff>
                <xdr:row>0</xdr:row>
                <xdr:rowOff>480060</xdr:rowOff>
              </to>
            </anchor>
          </controlPr>
        </control>
      </mc:Choice>
      <mc:Fallback>
        <control shapeId="380835" r:id="rId6" name="btnSdoAtaFilCód"/>
      </mc:Fallback>
    </mc:AlternateContent>
    <mc:AlternateContent xmlns:mc="http://schemas.openxmlformats.org/markup-compatibility/2006">
      <mc:Choice Requires="x14">
        <control shapeId="380826" r:id="rId8" name="btnSdoAtaOrdena">
          <controlPr defaultSize="0" autoLine="0" r:id="rId9">
            <anchor moveWithCells="1">
              <from>
                <xdr:col>0</xdr:col>
                <xdr:colOff>190500</xdr:colOff>
                <xdr:row>0</xdr:row>
                <xdr:rowOff>99060</xdr:rowOff>
              </from>
              <to>
                <xdr:col>1</xdr:col>
                <xdr:colOff>2019300</xdr:colOff>
                <xdr:row>0</xdr:row>
                <xdr:rowOff>480060</xdr:rowOff>
              </to>
            </anchor>
          </controlPr>
        </control>
      </mc:Choice>
      <mc:Fallback>
        <control shapeId="380826" r:id="rId8" name="btnSdoAtaOrdena"/>
      </mc:Fallback>
    </mc:AlternateContent>
    <mc:AlternateContent xmlns:mc="http://schemas.openxmlformats.org/markup-compatibility/2006">
      <mc:Choice Requires="x14">
        <control shapeId="380898" r:id="rId10" name="btnSdoAtaEst">
          <controlPr defaultSize="0" autoLine="0" r:id="rId11">
            <anchor moveWithCells="1">
              <from>
                <xdr:col>1</xdr:col>
                <xdr:colOff>4762500</xdr:colOff>
                <xdr:row>0</xdr:row>
                <xdr:rowOff>99060</xdr:rowOff>
              </from>
              <to>
                <xdr:col>3</xdr:col>
                <xdr:colOff>327660</xdr:colOff>
                <xdr:row>0</xdr:row>
                <xdr:rowOff>480060</xdr:rowOff>
              </to>
            </anchor>
          </controlPr>
        </control>
      </mc:Choice>
      <mc:Fallback>
        <control shapeId="380898" r:id="rId10" name="btnSdoAtaEst"/>
      </mc:Fallback>
    </mc:AlternateContent>
    <mc:AlternateContent xmlns:mc="http://schemas.openxmlformats.org/markup-compatibility/2006">
      <mc:Choice Requires="x14">
        <control shapeId="409808" r:id="rId12" name="btnSdoAtaCessão">
          <controlPr defaultSize="0" autoLine="0" r:id="rId13">
            <anchor moveWithCells="1">
              <from>
                <xdr:col>7</xdr:col>
                <xdr:colOff>396240</xdr:colOff>
                <xdr:row>0</xdr:row>
                <xdr:rowOff>99060</xdr:rowOff>
              </from>
              <to>
                <xdr:col>10</xdr:col>
                <xdr:colOff>670560</xdr:colOff>
                <xdr:row>0</xdr:row>
                <xdr:rowOff>480060</xdr:rowOff>
              </to>
            </anchor>
          </controlPr>
        </control>
      </mc:Choice>
      <mc:Fallback>
        <control shapeId="409808" r:id="rId12" name="btnSdoAtaCessão"/>
      </mc:Fallback>
    </mc:AlternateContent>
  </controls>
  <tableParts count="1">
    <tablePart r:id="rId1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07"/>
  <dimension ref="A1:I163"/>
  <sheetViews>
    <sheetView workbookViewId="0">
      <selection activeCell="G4" sqref="G4"/>
    </sheetView>
  </sheetViews>
  <sheetFormatPr defaultRowHeight="14.4" x14ac:dyDescent="0.3"/>
  <cols>
    <col min="1" max="1" width="9.109375"/>
    <col min="2" max="2" width="10.33203125" customWidth="1"/>
    <col min="3" max="3" width="68.5546875" customWidth="1"/>
    <col min="4" max="4" width="88.33203125" customWidth="1"/>
    <col min="5" max="5" width="10.44140625" bestFit="1" customWidth="1"/>
    <col min="6" max="6" width="14.44140625" bestFit="1" customWidth="1"/>
    <col min="7" max="7" width="16.33203125" customWidth="1"/>
    <col min="8" max="8" width="17.33203125" customWidth="1"/>
    <col min="9" max="9" width="5.109375" customWidth="1"/>
  </cols>
  <sheetData>
    <row r="1" spans="1:9" ht="36.75" customHeight="1" x14ac:dyDescent="0.3">
      <c r="A1" s="404"/>
      <c r="B1" s="404"/>
      <c r="C1" s="404"/>
      <c r="D1" s="404"/>
      <c r="E1" s="404"/>
      <c r="F1" s="404"/>
      <c r="G1" s="404"/>
      <c r="H1" s="404"/>
      <c r="I1" s="404"/>
    </row>
    <row r="2" spans="1:9" x14ac:dyDescent="0.3">
      <c r="A2" s="21" t="s">
        <v>1866</v>
      </c>
      <c r="B2" s="244" t="s">
        <v>0</v>
      </c>
      <c r="C2" s="21" t="s">
        <v>1</v>
      </c>
      <c r="D2" s="21" t="s">
        <v>2126</v>
      </c>
      <c r="E2" s="5" t="s">
        <v>1519</v>
      </c>
      <c r="F2" s="184" t="s">
        <v>2127</v>
      </c>
      <c r="G2" s="21" t="s">
        <v>1549</v>
      </c>
      <c r="H2" s="21" t="s">
        <v>1550</v>
      </c>
      <c r="I2" s="24" t="s">
        <v>1552</v>
      </c>
    </row>
    <row r="3" spans="1:9" x14ac:dyDescent="0.3">
      <c r="A3" s="190" t="s">
        <v>1694</v>
      </c>
      <c r="B3" s="189">
        <v>12685</v>
      </c>
      <c r="C3" s="24" t="str">
        <f>IFERROR(VLOOKUP(tabAtaCessão[[#This Row],[CÓDIGO]],tabEstimativa[#Data],2,FALSE),"")</f>
        <v>ÁGUA SANITÁRIA, FRASCO COM 01 LITRO</v>
      </c>
      <c r="D3" s="187" t="s">
        <v>2170</v>
      </c>
      <c r="E3" s="12">
        <v>43742</v>
      </c>
      <c r="F3" s="188">
        <f>69220-40200</f>
        <v>29020</v>
      </c>
      <c r="G3" s="186" t="s">
        <v>1551</v>
      </c>
      <c r="H3" s="185">
        <v>43742.607673611114</v>
      </c>
      <c r="I3" s="5" t="str">
        <f t="shared" ref="I3:I34" si="0">"*"</f>
        <v>*</v>
      </c>
    </row>
    <row r="4" spans="1:9" x14ac:dyDescent="0.3">
      <c r="A4" s="190" t="s">
        <v>1694</v>
      </c>
      <c r="B4" s="189">
        <v>12685</v>
      </c>
      <c r="C4" s="24" t="str">
        <f>IFERROR(VLOOKUP(tabAtaCessão[[#This Row],[CÓDIGO]],tabEstimativa[#Data],2,FALSE),"")</f>
        <v>ÁGUA SANITÁRIA, FRASCO COM 01 LITRO</v>
      </c>
      <c r="D4" s="187" t="s">
        <v>2170</v>
      </c>
      <c r="E4" s="12">
        <v>43749</v>
      </c>
      <c r="F4" s="188">
        <v>1500</v>
      </c>
      <c r="G4" s="186" t="s">
        <v>2063</v>
      </c>
      <c r="H4" s="185">
        <v>43749.656331018516</v>
      </c>
      <c r="I4" s="5" t="str">
        <f t="shared" si="0"/>
        <v>*</v>
      </c>
    </row>
    <row r="5" spans="1:9" x14ac:dyDescent="0.3">
      <c r="A5" s="190" t="s">
        <v>1694</v>
      </c>
      <c r="B5" s="189">
        <v>12685</v>
      </c>
      <c r="C5" s="24" t="str">
        <f>IFERROR(VLOOKUP(tabAtaCessão[[#This Row],[CÓDIGO]],tabEstimativa[#Data],2,FALSE),"")</f>
        <v>ÁGUA SANITÁRIA, FRASCO COM 01 LITRO</v>
      </c>
      <c r="D5" s="187" t="s">
        <v>2320</v>
      </c>
      <c r="E5" s="12">
        <v>43774</v>
      </c>
      <c r="F5" s="188">
        <v>1700</v>
      </c>
      <c r="G5" s="186" t="s">
        <v>2063</v>
      </c>
      <c r="H5" s="185">
        <v>43790.492083333331</v>
      </c>
      <c r="I5" s="5" t="str">
        <f t="shared" si="0"/>
        <v>*</v>
      </c>
    </row>
    <row r="6" spans="1:9" x14ac:dyDescent="0.3">
      <c r="A6" s="190" t="s">
        <v>1694</v>
      </c>
      <c r="B6" s="189">
        <v>91669</v>
      </c>
      <c r="C6" s="24" t="str">
        <f>IFERROR(VLOOKUP(tabAtaCessão[[#This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D6" s="187" t="s">
        <v>2174</v>
      </c>
      <c r="E6" s="12">
        <v>43745</v>
      </c>
      <c r="F6" s="188">
        <v>3000</v>
      </c>
      <c r="G6" s="186" t="s">
        <v>1551</v>
      </c>
      <c r="H6" s="185">
        <v>43745.560659722221</v>
      </c>
      <c r="I6" s="5" t="str">
        <f t="shared" si="0"/>
        <v>*</v>
      </c>
    </row>
    <row r="7" spans="1:9" x14ac:dyDescent="0.3">
      <c r="A7" s="190" t="s">
        <v>1694</v>
      </c>
      <c r="B7" s="189">
        <v>102922</v>
      </c>
      <c r="C7" s="24" t="str">
        <f>IFERROR(VLOOKUP(tabAtaCessão[[#This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D7" s="187" t="s">
        <v>2170</v>
      </c>
      <c r="E7" s="12">
        <v>43745</v>
      </c>
      <c r="F7" s="188">
        <v>10580</v>
      </c>
      <c r="G7" s="186" t="s">
        <v>2196</v>
      </c>
      <c r="H7" s="185">
        <v>43760.670474537037</v>
      </c>
      <c r="I7" s="5" t="str">
        <f t="shared" si="0"/>
        <v>*</v>
      </c>
    </row>
    <row r="8" spans="1:9" x14ac:dyDescent="0.3">
      <c r="A8" s="190" t="s">
        <v>1694</v>
      </c>
      <c r="B8" s="189">
        <v>102922</v>
      </c>
      <c r="C8" s="24" t="str">
        <f>IFERROR(VLOOKUP(tabAtaCessão[[#This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D8" s="187" t="s">
        <v>2205</v>
      </c>
      <c r="E8" s="12">
        <v>43760</v>
      </c>
      <c r="F8" s="188">
        <v>20200</v>
      </c>
      <c r="G8" s="186" t="s">
        <v>2196</v>
      </c>
      <c r="H8" s="185">
        <v>43760.670474537037</v>
      </c>
      <c r="I8" s="5" t="str">
        <f t="shared" si="0"/>
        <v>*</v>
      </c>
    </row>
    <row r="9" spans="1:9" x14ac:dyDescent="0.3">
      <c r="A9" s="190" t="s">
        <v>1713</v>
      </c>
      <c r="B9" s="189">
        <v>50591</v>
      </c>
      <c r="C9" s="24" t="str">
        <f>IFERROR(VLOOKUP(tabAtaCessão[[#This Row],[CÓDIGO]],tabEstimativa[#Data],2,FALSE),"")</f>
        <v>FOLHA DE PORTA EM IMBUIA - MED: 0,72 X 2,10 M</v>
      </c>
      <c r="D9" s="187" t="s">
        <v>2128</v>
      </c>
      <c r="E9" s="12">
        <v>43718</v>
      </c>
      <c r="F9" s="188">
        <v>2</v>
      </c>
      <c r="G9" s="186" t="s">
        <v>1551</v>
      </c>
      <c r="H9" s="185">
        <v>43734.640902777777</v>
      </c>
      <c r="I9" s="5" t="str">
        <f t="shared" si="0"/>
        <v>*</v>
      </c>
    </row>
    <row r="10" spans="1:9" x14ac:dyDescent="0.3">
      <c r="A10" s="190" t="s">
        <v>1713</v>
      </c>
      <c r="B10" s="189">
        <v>50591</v>
      </c>
      <c r="C10" s="24" t="str">
        <f>IFERROR(VLOOKUP(tabAtaCessão[[#This Row],[CÓDIGO]],tabEstimativa[#Data],2,FALSE),"")</f>
        <v>FOLHA DE PORTA EM IMBUIA - MED: 0,72 X 2,10 M</v>
      </c>
      <c r="D10" s="187" t="s">
        <v>2128</v>
      </c>
      <c r="E10" s="12">
        <v>43731</v>
      </c>
      <c r="F10" s="188">
        <v>2</v>
      </c>
      <c r="G10" s="186" t="s">
        <v>2063</v>
      </c>
      <c r="H10" s="185">
        <v>43731.710532407407</v>
      </c>
      <c r="I10" s="5" t="str">
        <f t="shared" si="0"/>
        <v>*</v>
      </c>
    </row>
    <row r="11" spans="1:9" x14ac:dyDescent="0.3">
      <c r="A11" s="190" t="s">
        <v>1713</v>
      </c>
      <c r="B11" s="189">
        <v>50591</v>
      </c>
      <c r="C11" s="24" t="str">
        <f>IFERROR(VLOOKUP(tabAtaCessão[[#This Row],[CÓDIGO]],tabEstimativa[#Data],2,FALSE),"")</f>
        <v>FOLHA DE PORTA EM IMBUIA - MED: 0,72 X 2,10 M</v>
      </c>
      <c r="D11" s="187" t="s">
        <v>2128</v>
      </c>
      <c r="E11" s="12">
        <v>43767</v>
      </c>
      <c r="F11" s="188">
        <v>10</v>
      </c>
      <c r="G11" s="186" t="s">
        <v>1551</v>
      </c>
      <c r="H11" s="185">
        <v>43767.620682870373</v>
      </c>
      <c r="I11" s="5" t="str">
        <f t="shared" si="0"/>
        <v>*</v>
      </c>
    </row>
    <row r="12" spans="1:9" x14ac:dyDescent="0.3">
      <c r="A12" s="190" t="s">
        <v>1713</v>
      </c>
      <c r="B12" s="189">
        <v>56520</v>
      </c>
      <c r="C12" s="24" t="str">
        <f>IFERROR(VLOOKUP(tabAtaCessão[[#This Row],[CÓDIGO]],tabEstimativa[#Data],2,FALSE),"")</f>
        <v>FOLHA DE PORTA TIPO MEXICANA - MED.: 0,92 X 2,10 M</v>
      </c>
      <c r="D12" s="187" t="s">
        <v>2174</v>
      </c>
      <c r="E12" s="12">
        <v>43815</v>
      </c>
      <c r="F12" s="188">
        <v>5</v>
      </c>
      <c r="G12" s="186" t="s">
        <v>1551</v>
      </c>
      <c r="H12" s="185">
        <v>43815.571504629632</v>
      </c>
      <c r="I12" s="5" t="str">
        <f t="shared" si="0"/>
        <v>*</v>
      </c>
    </row>
    <row r="13" spans="1:9" x14ac:dyDescent="0.3">
      <c r="A13" s="190" t="s">
        <v>1713</v>
      </c>
      <c r="B13" s="189">
        <v>56520</v>
      </c>
      <c r="C13" s="24" t="str">
        <f>IFERROR(VLOOKUP(tabAtaCessão[[#This Row],[CÓDIGO]],tabEstimativa[#Data],2,FALSE),"")</f>
        <v>FOLHA DE PORTA TIPO MEXICANA - MED.: 0,92 X 2,10 M</v>
      </c>
      <c r="D13" s="187" t="s">
        <v>2346</v>
      </c>
      <c r="E13" s="12">
        <v>43847</v>
      </c>
      <c r="F13" s="188">
        <v>2</v>
      </c>
      <c r="G13" s="186" t="s">
        <v>1551</v>
      </c>
      <c r="H13" s="185">
        <v>43847.661377314813</v>
      </c>
      <c r="I13" s="5" t="str">
        <f t="shared" si="0"/>
        <v>*</v>
      </c>
    </row>
    <row r="14" spans="1:9" x14ac:dyDescent="0.3">
      <c r="A14" s="190" t="s">
        <v>1713</v>
      </c>
      <c r="B14" s="189">
        <v>56520</v>
      </c>
      <c r="C14" s="24" t="str">
        <f>IFERROR(VLOOKUP(tabAtaCessão[[#This Row],[CÓDIGO]],tabEstimativa[#Data],2,FALSE),"")</f>
        <v>FOLHA DE PORTA TIPO MEXICANA - MED.: 0,92 X 2,10 M</v>
      </c>
      <c r="D14" s="187" t="s">
        <v>2128</v>
      </c>
      <c r="E14" s="12">
        <v>47440</v>
      </c>
      <c r="F14" s="188">
        <v>2</v>
      </c>
      <c r="G14" s="186" t="s">
        <v>1551</v>
      </c>
      <c r="H14" s="185">
        <v>43815.574745370373</v>
      </c>
      <c r="I14" s="5" t="str">
        <f t="shared" si="0"/>
        <v>*</v>
      </c>
    </row>
    <row r="15" spans="1:9" x14ac:dyDescent="0.3">
      <c r="A15" s="190" t="s">
        <v>1713</v>
      </c>
      <c r="B15" s="189">
        <v>56520</v>
      </c>
      <c r="C15" s="24" t="str">
        <f>IFERROR(VLOOKUP(tabAtaCessão[[#This Row],[CÓDIGO]],tabEstimativa[#Data],2,FALSE),"")</f>
        <v>FOLHA DE PORTA TIPO MEXICANA - MED.: 0,92 X 2,10 M</v>
      </c>
      <c r="D15" s="187" t="s">
        <v>2128</v>
      </c>
      <c r="E15" s="12">
        <v>47440</v>
      </c>
      <c r="F15" s="188">
        <v>2</v>
      </c>
      <c r="G15" s="186" t="s">
        <v>1551</v>
      </c>
      <c r="H15" s="185">
        <v>43815.574745370373</v>
      </c>
      <c r="I15" s="5" t="str">
        <f t="shared" si="0"/>
        <v>*</v>
      </c>
    </row>
    <row r="16" spans="1:9" x14ac:dyDescent="0.3">
      <c r="A16" s="190" t="s">
        <v>1713</v>
      </c>
      <c r="B16" s="189">
        <v>98359</v>
      </c>
      <c r="C16" s="24" t="str">
        <f>IFERROR(VLOOKUP(tabAtaCessão[[#This Row],[CÓDIGO]],tabEstimativa[#Data],2,FALSE),"")</f>
        <v>FITA DE BORDA EM PVC TEXTURIZADA, 22MM - ROLO COM 300 MTS NA COR BRANCA, ESPESSURA DE 0,45 MM.</v>
      </c>
      <c r="D16" s="187" t="s">
        <v>2175</v>
      </c>
      <c r="E16" s="12">
        <v>43745</v>
      </c>
      <c r="F16" s="188">
        <v>1</v>
      </c>
      <c r="G16" s="186" t="s">
        <v>1551</v>
      </c>
      <c r="H16" s="185">
        <v>43745.39503472222</v>
      </c>
      <c r="I16" s="5" t="str">
        <f t="shared" si="0"/>
        <v>*</v>
      </c>
    </row>
    <row r="17" spans="1:9" x14ac:dyDescent="0.3">
      <c r="A17" s="190" t="s">
        <v>1713</v>
      </c>
      <c r="B17" s="189">
        <v>98359</v>
      </c>
      <c r="C17" s="24" t="str">
        <f>IFERROR(VLOOKUP(tabAtaCessão[[#This Row],[CÓDIGO]],tabEstimativa[#Data],2,FALSE),"")</f>
        <v>FITA DE BORDA EM PVC TEXTURIZADA, 22MM - ROLO COM 300 MTS NA COR BRANCA, ESPESSURA DE 0,45 MM.</v>
      </c>
      <c r="D17" s="187" t="s">
        <v>2174</v>
      </c>
      <c r="E17" s="12">
        <v>43745</v>
      </c>
      <c r="F17" s="188">
        <v>10</v>
      </c>
      <c r="G17" s="186" t="s">
        <v>1551</v>
      </c>
      <c r="H17" s="185">
        <v>43745.394583333335</v>
      </c>
      <c r="I17" s="5" t="str">
        <f t="shared" si="0"/>
        <v>*</v>
      </c>
    </row>
    <row r="18" spans="1:9" x14ac:dyDescent="0.3">
      <c r="A18" s="190" t="s">
        <v>1713</v>
      </c>
      <c r="B18" s="189">
        <v>109944</v>
      </c>
      <c r="C18" s="24" t="str">
        <f>IFERROR(VLOOKUP(tabAtaCessão[[#This Row],[CÓDIGO]],tabEstimativa[#Data],2,FALSE),"")</f>
        <v>CHAPA DE LAMINADO MELAMINICO  PARA LOUSA LISA QUADRICULADA (5X5CM) DE FUNDO BRANCO ACABAMENTO BRILHANTE C/ 3,08 X 1,25 M ESP =1,0MM. COR PADRAO: BRANCOLINE</v>
      </c>
      <c r="D18" s="187" t="s">
        <v>2170</v>
      </c>
      <c r="E18" s="12">
        <v>43742</v>
      </c>
      <c r="F18" s="188">
        <f>500-338</f>
        <v>162</v>
      </c>
      <c r="G18" s="186" t="s">
        <v>1551</v>
      </c>
      <c r="H18" s="185">
        <v>43742.626631944448</v>
      </c>
      <c r="I18" s="5" t="str">
        <f t="shared" si="0"/>
        <v>*</v>
      </c>
    </row>
    <row r="19" spans="1:9" x14ac:dyDescent="0.3">
      <c r="A19" s="190" t="s">
        <v>3552</v>
      </c>
      <c r="B19" s="189">
        <v>87348</v>
      </c>
      <c r="C19" s="24" t="str">
        <f>IFERROR(VLOOKUP(tabAtaCessão[[#This Row],[CÓDIGO]],tabEstimativa[#Data],2,FALSE),"")</f>
        <v xml:space="preserve">FERRO CHATO 1/2" X 1/4" - BARRA C/ 06 METROS. </v>
      </c>
      <c r="D19" s="187" t="s">
        <v>3634</v>
      </c>
      <c r="E19" s="12">
        <v>44001</v>
      </c>
      <c r="F19" s="188">
        <v>140</v>
      </c>
      <c r="G19" s="186" t="s">
        <v>1551</v>
      </c>
      <c r="H19" s="185">
        <v>44001.486203703702</v>
      </c>
      <c r="I19" s="5" t="str">
        <f t="shared" si="0"/>
        <v>*</v>
      </c>
    </row>
    <row r="20" spans="1:9" x14ac:dyDescent="0.3">
      <c r="A20" s="190" t="s">
        <v>3552</v>
      </c>
      <c r="B20" s="189">
        <v>101867</v>
      </c>
      <c r="C20" s="24" t="str">
        <f>IFERROR(VLOOKUP(tabAtaCessão[[#This Row],[CÓDIGO]],tabEstimativa[#Data],2,FALSE),"")</f>
        <v xml:space="preserve">TUBO DE FERRO GALVANIZADO DN (DIAMETRO NOMINAL) 2" - DIAMETRO EXTERNO BÁSICO 59,6 MM ESPESSURA DA PAREDE DE 3,75MM, CLASSE M - ABNT NBR 5580/02 - BARRA COM 6 METROS. </v>
      </c>
      <c r="D20" s="187" t="s">
        <v>4115</v>
      </c>
      <c r="E20" s="12">
        <v>44313</v>
      </c>
      <c r="F20" s="188">
        <v>80</v>
      </c>
      <c r="G20" s="186" t="s">
        <v>2063</v>
      </c>
      <c r="H20" s="185">
        <v>44313.462569444448</v>
      </c>
      <c r="I20" s="5" t="str">
        <f t="shared" si="0"/>
        <v>*</v>
      </c>
    </row>
    <row r="21" spans="1:9" x14ac:dyDescent="0.3">
      <c r="A21" s="190" t="s">
        <v>3552</v>
      </c>
      <c r="B21" s="189">
        <v>102276</v>
      </c>
      <c r="C21" s="24" t="str">
        <f>IFERROR(VLOOKUP(tabAtaCessão[[#This Row],[CÓDIGO]],tabEstimativa[#Data],2,FALSE),"")</f>
        <v xml:space="preserve">TUBO DE FERRO GALVANIZADO DN (DIAMETRO NOMINAL) 1.1/2" - DIAMETRO EXTERNO BÁSICO 48,3MM ESPESSURA DA PAREDE DE 3,35MM, CLASSE M - ABNT NBR 5580/02 - BARRA COM 6 METROS. </v>
      </c>
      <c r="D21" s="187" t="s">
        <v>4115</v>
      </c>
      <c r="E21" s="12">
        <v>44313</v>
      </c>
      <c r="F21" s="188">
        <v>15</v>
      </c>
      <c r="G21" s="186" t="s">
        <v>2063</v>
      </c>
      <c r="H21" s="185">
        <v>44313.461006944446</v>
      </c>
      <c r="I21" s="5" t="str">
        <f t="shared" si="0"/>
        <v>*</v>
      </c>
    </row>
    <row r="22" spans="1:9" x14ac:dyDescent="0.3">
      <c r="A22" s="190" t="s">
        <v>1757</v>
      </c>
      <c r="B22" s="189">
        <v>119407</v>
      </c>
      <c r="C22" s="24" t="str">
        <f>IFERROR(VLOOKUP(tabAtaCessão[[#This Row],[CÓDIGO]],tabEstimativa[#Data],2,FALSE),"")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D22" s="187" t="s">
        <v>2345</v>
      </c>
      <c r="E22" s="12">
        <v>43847</v>
      </c>
      <c r="F22" s="188">
        <v>1640</v>
      </c>
      <c r="G22" s="186" t="s">
        <v>1551</v>
      </c>
      <c r="H22" s="185">
        <v>43847.656145833331</v>
      </c>
      <c r="I22" s="5" t="str">
        <f t="shared" si="0"/>
        <v>*</v>
      </c>
    </row>
    <row r="23" spans="1:9" x14ac:dyDescent="0.3">
      <c r="A23" s="190" t="s">
        <v>3564</v>
      </c>
      <c r="B23" s="189">
        <v>110578</v>
      </c>
      <c r="C23" s="24" t="str">
        <f>IFERROR(VLOOKUP(tabAtaCessão[[#This Row],[CÓDIGO]],tabEstimativa[#Data],2,FALSE),"")</f>
        <v>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v>
      </c>
      <c r="D23" s="187" t="s">
        <v>4033</v>
      </c>
      <c r="E23" s="12">
        <v>44256</v>
      </c>
      <c r="F23" s="188">
        <v>700</v>
      </c>
      <c r="G23" s="186" t="s">
        <v>2063</v>
      </c>
      <c r="H23" s="185">
        <v>44256.6952662037</v>
      </c>
      <c r="I23" s="5" t="str">
        <f t="shared" si="0"/>
        <v>*</v>
      </c>
    </row>
    <row r="24" spans="1:9" x14ac:dyDescent="0.3">
      <c r="A24" s="190" t="s">
        <v>1761</v>
      </c>
      <c r="B24" s="189">
        <v>112109</v>
      </c>
      <c r="C24" s="24" t="str">
        <f>IFERROR(VLOOKUP(tabAtaCessão[[#This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D24" s="187" t="s">
        <v>3481</v>
      </c>
      <c r="E24" s="12">
        <v>43907</v>
      </c>
      <c r="F24" s="188">
        <v>1840</v>
      </c>
      <c r="G24" s="186" t="s">
        <v>1551</v>
      </c>
      <c r="H24" s="185">
        <v>43907.380196759259</v>
      </c>
      <c r="I24" s="5" t="str">
        <f t="shared" si="0"/>
        <v>*</v>
      </c>
    </row>
    <row r="25" spans="1:9" ht="28.8" x14ac:dyDescent="0.3">
      <c r="A25" s="190" t="s">
        <v>3590</v>
      </c>
      <c r="B25" s="189">
        <v>19842</v>
      </c>
      <c r="C25" s="24" t="str">
        <f>IFERROR(VLOOKUP(tabAtaCessão[[#This Row],[CÓDIGO]],tabEstimativa[#Data],2,FALSE),"")</f>
        <v>PROTETOR DE CABELO TIPO REDE EM NYLON PRETA.
EMBALAGEM INDIVIDUAL</v>
      </c>
      <c r="D25" s="187" t="s">
        <v>4031</v>
      </c>
      <c r="E25" s="12">
        <v>44256</v>
      </c>
      <c r="F25" s="188">
        <v>7000</v>
      </c>
      <c r="G25" s="186" t="s">
        <v>2063</v>
      </c>
      <c r="H25" s="185">
        <v>44256.693206018521</v>
      </c>
      <c r="I25" s="5" t="str">
        <f t="shared" si="0"/>
        <v>*</v>
      </c>
    </row>
    <row r="26" spans="1:9" x14ac:dyDescent="0.3">
      <c r="A26" s="190" t="s">
        <v>1768</v>
      </c>
      <c r="B26" s="189">
        <v>14754</v>
      </c>
      <c r="C26" s="24" t="str">
        <f>IFERROR(VLOOKUP(tabAtaCessão[[#This Row],[CÓDIGO]],tabEstimativa[#Data],2,FALSE),"")</f>
        <v>FITA ISOLANTE 19 MM X 10 M DE AUTO FUSAO (ALTA TENSAO) -PRETA</v>
      </c>
      <c r="D26" s="187" t="s">
        <v>2170</v>
      </c>
      <c r="E26" s="12">
        <v>43745</v>
      </c>
      <c r="F26" s="188">
        <v>38</v>
      </c>
      <c r="G26" s="186" t="s">
        <v>1551</v>
      </c>
      <c r="H26" s="185">
        <v>43745.415023148147</v>
      </c>
      <c r="I26" s="5" t="str">
        <f t="shared" si="0"/>
        <v>*</v>
      </c>
    </row>
    <row r="27" spans="1:9" x14ac:dyDescent="0.3">
      <c r="A27" s="190" t="s">
        <v>1768</v>
      </c>
      <c r="B27" s="189">
        <v>14754</v>
      </c>
      <c r="C27" s="24" t="str">
        <f>IFERROR(VLOOKUP(tabAtaCessão[[#This Row],[CÓDIGO]],tabEstimativa[#Data],2,FALSE),"")</f>
        <v>FITA ISOLANTE 19 MM X 10 M DE AUTO FUSAO (ALTA TENSAO) -PRETA</v>
      </c>
      <c r="D27" s="187" t="s">
        <v>3537</v>
      </c>
      <c r="E27" s="12">
        <v>43948</v>
      </c>
      <c r="F27" s="188">
        <v>30</v>
      </c>
      <c r="G27" s="186" t="s">
        <v>1551</v>
      </c>
      <c r="H27" s="185">
        <v>43948.501875000002</v>
      </c>
      <c r="I27" s="5" t="str">
        <f t="shared" si="0"/>
        <v>*</v>
      </c>
    </row>
    <row r="28" spans="1:9" x14ac:dyDescent="0.3">
      <c r="A28" s="190" t="s">
        <v>1768</v>
      </c>
      <c r="B28" s="189">
        <v>64302</v>
      </c>
      <c r="C28" s="24" t="str">
        <f>IFERROR(VLOOKUP(tabAtaCessão[[#This Row],[CÓDIGO]],tabEstimativa[#Data],2,FALSE),"")</f>
        <v>CABO FLEXIVEL - 6 MM² - PRETO</v>
      </c>
      <c r="D28" s="187" t="s">
        <v>2128</v>
      </c>
      <c r="E28" s="12">
        <v>43899</v>
      </c>
      <c r="F28" s="188">
        <v>200</v>
      </c>
      <c r="G28" s="186" t="s">
        <v>1551</v>
      </c>
      <c r="H28" s="185">
        <v>43899.376851851855</v>
      </c>
      <c r="I28" s="5" t="str">
        <f t="shared" si="0"/>
        <v>*</v>
      </c>
    </row>
    <row r="29" spans="1:9" x14ac:dyDescent="0.3">
      <c r="A29" s="190" t="s">
        <v>1768</v>
      </c>
      <c r="B29" s="189">
        <v>92111</v>
      </c>
      <c r="C29" s="24" t="str">
        <f>IFERROR(VLOOKUP(tabAtaCessão[[#This Row],[CÓDIGO]],tabEstimativa[#Data],2,FALSE),"")</f>
        <v>CABO FLEXIVEL 25MM, 1KV - COR PRETO</v>
      </c>
      <c r="D29" s="187" t="s">
        <v>2128</v>
      </c>
      <c r="E29" s="12">
        <v>43733</v>
      </c>
      <c r="F29" s="188">
        <v>200</v>
      </c>
      <c r="G29" s="186" t="s">
        <v>1551</v>
      </c>
      <c r="H29" s="185">
        <v>43733.591111111113</v>
      </c>
      <c r="I29" s="5" t="str">
        <f t="shared" si="0"/>
        <v>*</v>
      </c>
    </row>
    <row r="30" spans="1:9" x14ac:dyDescent="0.3">
      <c r="A30" s="190" t="s">
        <v>1768</v>
      </c>
      <c r="B30" s="189">
        <v>116874</v>
      </c>
      <c r="C30" s="24" t="str">
        <f>IFERROR(VLOOKUP(tabAtaCessão[[#This Row],[CÓDIGO]],tabEstimativa[#Data],2,FALSE),"")</f>
        <v>TOMADA 2P + T DE 10/250V DE EMBUTIR COM ESPELHO PARA CAIXA 4X2, PADRAO NBR 14136</v>
      </c>
      <c r="D30" s="187" t="s">
        <v>2128</v>
      </c>
      <c r="E30" s="12">
        <v>43899</v>
      </c>
      <c r="F30" s="188">
        <v>25</v>
      </c>
      <c r="G30" s="186" t="s">
        <v>1551</v>
      </c>
      <c r="H30" s="185">
        <v>43899.377546296295</v>
      </c>
      <c r="I30" s="5" t="str">
        <f t="shared" si="0"/>
        <v>*</v>
      </c>
    </row>
    <row r="31" spans="1:9" x14ac:dyDescent="0.3">
      <c r="A31" s="190" t="s">
        <v>1768</v>
      </c>
      <c r="B31" s="189">
        <v>119181</v>
      </c>
      <c r="C31" s="24" t="str">
        <f>IFERROR(VLOOKUP(tabAtaCessão[[#This Row],[CÓDIGO]],tabEstimativa[#Data],2,FALSE),"")</f>
        <v>TOMADA MOVEL PADRAO NBR 14136 2 +T  DE 10A/250V</v>
      </c>
      <c r="D31" s="187" t="s">
        <v>2175</v>
      </c>
      <c r="E31" s="12">
        <v>43745</v>
      </c>
      <c r="F31" s="188">
        <v>50</v>
      </c>
      <c r="G31" s="186" t="s">
        <v>1551</v>
      </c>
      <c r="H31" s="185">
        <v>43745.564444444448</v>
      </c>
      <c r="I31" s="5" t="str">
        <f t="shared" si="0"/>
        <v>*</v>
      </c>
    </row>
    <row r="32" spans="1:9" x14ac:dyDescent="0.3">
      <c r="A32" s="190" t="s">
        <v>1768</v>
      </c>
      <c r="B32" s="189">
        <v>136082</v>
      </c>
      <c r="C32" s="24" t="str">
        <f>IFERROR(VLOOKUP(tabAtaCessão[[#This Row],[CÓDIGO]],tabEstimativa[#Data],2,FALSE),"")</f>
        <v>TOMADA PADRAO NBR 14136 COM 2 TOMADAS 2P + T DE 10A/250V DE EMBUTIR COM ESPELHO COR BRANCA PARA CAIXA 4X2.</v>
      </c>
      <c r="D32" s="187" t="s">
        <v>2175</v>
      </c>
      <c r="E32" s="12">
        <v>43745</v>
      </c>
      <c r="F32" s="188">
        <v>40</v>
      </c>
      <c r="G32" s="186" t="s">
        <v>1551</v>
      </c>
      <c r="H32" s="185">
        <v>43745.565937500003</v>
      </c>
      <c r="I32" s="5" t="str">
        <f t="shared" si="0"/>
        <v>*</v>
      </c>
    </row>
    <row r="33" spans="1:9" x14ac:dyDescent="0.3">
      <c r="A33" s="190" t="s">
        <v>1780</v>
      </c>
      <c r="B33" s="189">
        <v>97965</v>
      </c>
      <c r="C33" s="24" t="str">
        <f>IFERROR(VLOOKUP(tabAtaCessão[[#This Row],[CÓDIGO]],tabEstimativa[#Data],2,FALSE),"")</f>
        <v xml:space="preserve">COLA HOTMELT, BRANCA, GRANULADA - PARA COLADEIRA DE FITA DE BORDO AM 753B - SACO COM 25 KG. </v>
      </c>
      <c r="D33" s="187" t="s">
        <v>2128</v>
      </c>
      <c r="E33" s="12">
        <v>43699</v>
      </c>
      <c r="F33" s="188">
        <v>1</v>
      </c>
      <c r="G33" s="186" t="s">
        <v>1551</v>
      </c>
      <c r="H33" s="185">
        <v>43745.44636574074</v>
      </c>
      <c r="I33" s="5" t="str">
        <f t="shared" si="0"/>
        <v>*</v>
      </c>
    </row>
    <row r="34" spans="1:9" x14ac:dyDescent="0.3">
      <c r="A34" s="190" t="s">
        <v>1780</v>
      </c>
      <c r="B34" s="189">
        <v>119621</v>
      </c>
      <c r="C34" s="24" t="str">
        <f>IFERROR(VLOOKUP(tabAtaCessão[[#This Row],[CÓDIGO]],tabEstimativa[#Data],2,FALSE),"")</f>
        <v>CHAPA EM MDF ALTO BRILHO - MEDIDAS: 2,75 X 1,86 M X 06 MM DE ESPESSURA. NA COR BRANCO NEVE. O MATERIAL DEVERÁ SER ENTREGUE EM FARDOS LACRADOS E AS CHAPAS PROTEGIDAS COM PELÍCULAS PROTETORAS EM CADA CHAPA.</v>
      </c>
      <c r="D34" s="187" t="s">
        <v>2128</v>
      </c>
      <c r="E34" s="12">
        <v>43699</v>
      </c>
      <c r="F34" s="188">
        <v>3</v>
      </c>
      <c r="G34" s="186" t="s">
        <v>1551</v>
      </c>
      <c r="H34" s="185">
        <v>43745.44636574074</v>
      </c>
      <c r="I34" s="5" t="str">
        <f t="shared" si="0"/>
        <v>*</v>
      </c>
    </row>
    <row r="35" spans="1:9" x14ac:dyDescent="0.3">
      <c r="A35" s="190" t="s">
        <v>1716</v>
      </c>
      <c r="B35" s="189">
        <v>87465</v>
      </c>
      <c r="C35" s="24" t="str">
        <f>IFERROR(VLOOKUP(tabAtaCessão[[#This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D35" s="187" t="s">
        <v>2345</v>
      </c>
      <c r="E35" s="12">
        <v>43847</v>
      </c>
      <c r="F35" s="188">
        <v>405</v>
      </c>
      <c r="G35" s="186" t="s">
        <v>1551</v>
      </c>
      <c r="H35" s="185">
        <v>43847.662928240738</v>
      </c>
      <c r="I35" s="5" t="str">
        <f t="shared" ref="I35:I66" si="1">"*"</f>
        <v>*</v>
      </c>
    </row>
    <row r="36" spans="1:9" x14ac:dyDescent="0.3">
      <c r="A36" s="190" t="s">
        <v>1774</v>
      </c>
      <c r="B36" s="189">
        <v>72052</v>
      </c>
      <c r="C36" s="24" t="str">
        <f>IFERROR(VLOOKUP(tabAtaCessão[[#This Row],[CÓDIGO]],tabEstimativa[#Data],2,FALSE),"")</f>
        <v>VERNIZ MARITIMO , GALÃO COM 3.600 ML BRILHANTE -  ABNT NBR 11702/1992 - TIPO 4.2.10.</v>
      </c>
      <c r="D36" s="187" t="s">
        <v>2170</v>
      </c>
      <c r="E36" s="12">
        <v>43524</v>
      </c>
      <c r="F36" s="188">
        <v>32</v>
      </c>
      <c r="G36" s="186" t="s">
        <v>1551</v>
      </c>
      <c r="H36" s="185">
        <v>43865.696666666663</v>
      </c>
      <c r="I36" s="5" t="str">
        <f t="shared" si="1"/>
        <v>*</v>
      </c>
    </row>
    <row r="37" spans="1:9" x14ac:dyDescent="0.3">
      <c r="A37" s="190" t="s">
        <v>1774</v>
      </c>
      <c r="B37" s="189">
        <v>93139</v>
      </c>
      <c r="C37" s="24" t="str">
        <f>IFERROR(VLOOKUP(tabAtaCessão[[#This Row],[CÓDIGO]],tabEstimativa[#Data],2,FALSE),"")</f>
        <v xml:space="preserve">FITA PLASTICA P/ ISOLAMENTO DE TRAFEGO PRETA/AMARELA - ROLO COM 100 M </v>
      </c>
      <c r="D37" s="187" t="s">
        <v>2207</v>
      </c>
      <c r="E37" s="12">
        <v>43763</v>
      </c>
      <c r="F37" s="188">
        <v>10</v>
      </c>
      <c r="G37" s="186" t="s">
        <v>2063</v>
      </c>
      <c r="H37" s="185">
        <v>43767.372291666667</v>
      </c>
      <c r="I37" s="5" t="str">
        <f t="shared" si="1"/>
        <v>*</v>
      </c>
    </row>
    <row r="38" spans="1:9" x14ac:dyDescent="0.3">
      <c r="A38" s="190" t="s">
        <v>1774</v>
      </c>
      <c r="B38" s="189">
        <v>109848</v>
      </c>
      <c r="C38" s="24" t="str">
        <f>IFERROR(VLOOKUP(tabAtaCessão[[#This Row],[CÓDIGO]],tabEstimativa[#Data],2,FALSE),"")</f>
        <v>TEXTURA ACRILICA GRAFIATO HIDROREPELENTE NA COR BRANCA - BARRICA COM 25 KG.</v>
      </c>
      <c r="D38" s="187" t="s">
        <v>2188</v>
      </c>
      <c r="E38" s="12">
        <v>43745</v>
      </c>
      <c r="F38" s="188">
        <v>34</v>
      </c>
      <c r="G38" s="186" t="s">
        <v>1551</v>
      </c>
      <c r="H38" s="185">
        <v>43745.664386574077</v>
      </c>
      <c r="I38" s="5" t="str">
        <f t="shared" si="1"/>
        <v>*</v>
      </c>
    </row>
    <row r="39" spans="1:9" x14ac:dyDescent="0.3">
      <c r="A39" s="190" t="s">
        <v>1774</v>
      </c>
      <c r="B39" s="189">
        <v>128288</v>
      </c>
      <c r="C39" s="24" t="str">
        <f>IFERROR(VLOOKUP(tabAtaCessão[[#This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D39" s="187" t="s">
        <v>2170</v>
      </c>
      <c r="E39" s="12">
        <v>43524</v>
      </c>
      <c r="F39" s="188">
        <v>9</v>
      </c>
      <c r="G39" s="186" t="s">
        <v>1551</v>
      </c>
      <c r="H39" s="185">
        <v>43865.695706018516</v>
      </c>
      <c r="I39" s="5" t="str">
        <f t="shared" si="1"/>
        <v>*</v>
      </c>
    </row>
    <row r="40" spans="1:9" x14ac:dyDescent="0.3">
      <c r="A40" s="190" t="s">
        <v>1774</v>
      </c>
      <c r="B40" s="189">
        <v>128288</v>
      </c>
      <c r="C40" s="24" t="str">
        <f>IFERROR(VLOOKUP(tabAtaCessão[[#This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D40" s="187" t="s">
        <v>2175</v>
      </c>
      <c r="E40" s="12">
        <v>43745</v>
      </c>
      <c r="F40" s="188">
        <v>1</v>
      </c>
      <c r="G40" s="186" t="s">
        <v>1551</v>
      </c>
      <c r="H40" s="185">
        <v>43745.656793981485</v>
      </c>
      <c r="I40" s="5" t="str">
        <f t="shared" si="1"/>
        <v>*</v>
      </c>
    </row>
    <row r="41" spans="1:9" x14ac:dyDescent="0.3">
      <c r="A41" s="190" t="s">
        <v>1774</v>
      </c>
      <c r="B41" s="189">
        <v>136037</v>
      </c>
      <c r="C41" s="24" t="str">
        <f>IFERROR(VLOOKUP(tabAtaCessão[[#This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1" s="187" t="s">
        <v>2207</v>
      </c>
      <c r="E41" s="12">
        <v>43763</v>
      </c>
      <c r="F41" s="188">
        <v>10</v>
      </c>
      <c r="G41" s="186" t="s">
        <v>2063</v>
      </c>
      <c r="H41" s="185">
        <v>43767.372291666667</v>
      </c>
      <c r="I41" s="5" t="str">
        <f t="shared" si="1"/>
        <v>*</v>
      </c>
    </row>
    <row r="42" spans="1:9" x14ac:dyDescent="0.3">
      <c r="A42" s="190" t="s">
        <v>1774</v>
      </c>
      <c r="B42" s="189">
        <v>136037</v>
      </c>
      <c r="C42" s="24" t="str">
        <f>IFERROR(VLOOKUP(tabAtaCessão[[#This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2" s="187" t="s">
        <v>3488</v>
      </c>
      <c r="E42" s="12">
        <v>43908</v>
      </c>
      <c r="F42" s="188">
        <v>5</v>
      </c>
      <c r="G42" s="186" t="s">
        <v>1551</v>
      </c>
      <c r="H42" s="185">
        <v>43908.674618055556</v>
      </c>
      <c r="I42" s="5" t="str">
        <f t="shared" si="1"/>
        <v>*</v>
      </c>
    </row>
    <row r="43" spans="1:9" x14ac:dyDescent="0.3">
      <c r="A43" s="190" t="s">
        <v>1774</v>
      </c>
      <c r="B43" s="189">
        <v>136038</v>
      </c>
      <c r="C43" s="24" t="str">
        <f>IFERROR(VLOOKUP(tabAtaCessão[[#This Row],[CÓDIGO]],tabEstimativa[#Data],2,FALSE),"")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3" s="187" t="s">
        <v>2207</v>
      </c>
      <c r="E43" s="12">
        <v>43763</v>
      </c>
      <c r="F43" s="188">
        <v>10</v>
      </c>
      <c r="G43" s="186" t="s">
        <v>2063</v>
      </c>
      <c r="H43" s="185">
        <v>43767.372291666667</v>
      </c>
      <c r="I43" s="5" t="str">
        <f t="shared" si="1"/>
        <v>*</v>
      </c>
    </row>
    <row r="44" spans="1:9" x14ac:dyDescent="0.3">
      <c r="A44" s="190" t="s">
        <v>1774</v>
      </c>
      <c r="B44" s="189">
        <v>136039</v>
      </c>
      <c r="C44" s="24" t="str">
        <f>IFERROR(VLOOKUP(tabAtaCessão[[#This Row],[CÓDIGO]],tabEstimativa[#Data],2,FALSE),"")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4" s="187" t="s">
        <v>3489</v>
      </c>
      <c r="E44" s="12">
        <v>43908</v>
      </c>
      <c r="F44" s="188">
        <v>2</v>
      </c>
      <c r="G44" s="186" t="s">
        <v>1551</v>
      </c>
      <c r="H44" s="185">
        <v>43908.675254629627</v>
      </c>
      <c r="I44" s="5" t="str">
        <f t="shared" si="1"/>
        <v>*</v>
      </c>
    </row>
    <row r="45" spans="1:9" x14ac:dyDescent="0.3">
      <c r="A45" s="190" t="s">
        <v>1774</v>
      </c>
      <c r="B45" s="189">
        <v>136040</v>
      </c>
      <c r="C45" s="24" t="str">
        <f>IFERROR(VLOOKUP(tabAtaCessão[[#This Row],[CÓDIGO]],tabEstimativa[#Data],2,FALSE),"")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5" s="187" t="s">
        <v>3488</v>
      </c>
      <c r="E45" s="12">
        <v>43908</v>
      </c>
      <c r="F45" s="188">
        <v>7</v>
      </c>
      <c r="G45" s="186" t="s">
        <v>1551</v>
      </c>
      <c r="H45" s="185">
        <v>43908.675659722219</v>
      </c>
      <c r="I45" s="5" t="str">
        <f t="shared" si="1"/>
        <v>*</v>
      </c>
    </row>
    <row r="46" spans="1:9" x14ac:dyDescent="0.3">
      <c r="A46" s="190" t="s">
        <v>1784</v>
      </c>
      <c r="B46" s="189">
        <v>91868</v>
      </c>
      <c r="C46" s="24" t="str">
        <f>IFERROR(VLOOKUP(tabAtaCessão[[#This Row],[CÓDIGO]],tabEstimativa[#Data],2,FALSE),"")</f>
        <v>VASSOURAO DE PIACAVA TIPO PREFEITURA - 40 CM</v>
      </c>
      <c r="D46" s="187" t="s">
        <v>3538</v>
      </c>
      <c r="E46" s="12">
        <v>43948</v>
      </c>
      <c r="F46" s="188">
        <v>4</v>
      </c>
      <c r="G46" s="186" t="s">
        <v>2063</v>
      </c>
      <c r="H46" s="185">
        <v>44256.54792824074</v>
      </c>
      <c r="I46" s="5" t="str">
        <f t="shared" si="1"/>
        <v>*</v>
      </c>
    </row>
    <row r="47" spans="1:9" x14ac:dyDescent="0.3">
      <c r="A47" s="190" t="s">
        <v>2039</v>
      </c>
      <c r="B47" s="189">
        <v>96516</v>
      </c>
      <c r="C47" s="24" t="str">
        <f>IFERROR(VLOOKUP(tabAtaCessão[[#This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7" s="187" t="s">
        <v>2182</v>
      </c>
      <c r="E47" s="12">
        <v>43745</v>
      </c>
      <c r="F47" s="188">
        <v>374</v>
      </c>
      <c r="G47" s="186" t="s">
        <v>1551</v>
      </c>
      <c r="H47" s="185">
        <v>43745.48400462963</v>
      </c>
      <c r="I47" s="5" t="str">
        <f t="shared" si="1"/>
        <v>*</v>
      </c>
    </row>
    <row r="48" spans="1:9" x14ac:dyDescent="0.3">
      <c r="A48" s="190" t="s">
        <v>2039</v>
      </c>
      <c r="B48" s="189">
        <v>96516</v>
      </c>
      <c r="C48" s="24" t="str">
        <f>IFERROR(VLOOKUP(tabAtaCessão[[#This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8" s="187" t="s">
        <v>3578</v>
      </c>
      <c r="E48" s="12">
        <v>43966</v>
      </c>
      <c r="F48" s="188">
        <v>100</v>
      </c>
      <c r="G48" s="186" t="s">
        <v>1551</v>
      </c>
      <c r="H48" s="185">
        <v>43966.558541666665</v>
      </c>
      <c r="I48" s="5" t="str">
        <f t="shared" si="1"/>
        <v>*</v>
      </c>
    </row>
    <row r="49" spans="1:9" x14ac:dyDescent="0.3">
      <c r="A49" s="190" t="s">
        <v>2039</v>
      </c>
      <c r="B49" s="189">
        <v>98080</v>
      </c>
      <c r="C49" s="24" t="str">
        <f>IFERROR(VLOOKUP(tabAtaCessão[[#This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9" s="187" t="s">
        <v>2180</v>
      </c>
      <c r="E49" s="12">
        <v>43745</v>
      </c>
      <c r="F49" s="188">
        <v>338</v>
      </c>
      <c r="G49" s="186" t="s">
        <v>1551</v>
      </c>
      <c r="H49" s="185">
        <v>43745.482025462959</v>
      </c>
      <c r="I49" s="5" t="str">
        <f t="shared" si="1"/>
        <v>*</v>
      </c>
    </row>
    <row r="50" spans="1:9" x14ac:dyDescent="0.3">
      <c r="A50" s="190" t="s">
        <v>2039</v>
      </c>
      <c r="B50" s="189">
        <v>98080</v>
      </c>
      <c r="C50" s="24" t="str">
        <f>IFERROR(VLOOKUP(tabAtaCessão[[#This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50" s="187" t="s">
        <v>3578</v>
      </c>
      <c r="E50" s="12">
        <v>43966</v>
      </c>
      <c r="F50" s="188">
        <v>100</v>
      </c>
      <c r="G50" s="186" t="s">
        <v>1551</v>
      </c>
      <c r="H50" s="185">
        <v>43966.558541666665</v>
      </c>
      <c r="I50" s="5" t="str">
        <f t="shared" si="1"/>
        <v>*</v>
      </c>
    </row>
    <row r="51" spans="1:9" x14ac:dyDescent="0.3">
      <c r="A51" s="190" t="s">
        <v>1719</v>
      </c>
      <c r="B51" s="189">
        <v>63839</v>
      </c>
      <c r="C51" s="24" t="str">
        <f>IFERROR(VLOOKUP(tabAtaCessão[[#This Row],[CÓDIGO]],tabEstimativa[#Data],2,FALSE),"")</f>
        <v>COLA DE CONTATO PARA LAMINADO MELAMINICO - 2,8 KG.  VALIDADE MÍNIMA DE 12 MESES A PARTIR DA DATA DE ENTREGA</v>
      </c>
      <c r="D51" s="187" t="s">
        <v>2128</v>
      </c>
      <c r="E51" s="12">
        <v>43731</v>
      </c>
      <c r="F51" s="188">
        <v>2</v>
      </c>
      <c r="G51" s="186" t="s">
        <v>2063</v>
      </c>
      <c r="H51" s="185">
        <v>43731.710902777777</v>
      </c>
      <c r="I51" s="5" t="str">
        <f t="shared" si="1"/>
        <v>*</v>
      </c>
    </row>
    <row r="52" spans="1:9" x14ac:dyDescent="0.3">
      <c r="A52" s="190" t="s">
        <v>1959</v>
      </c>
      <c r="B52" s="189">
        <v>52946</v>
      </c>
      <c r="C52" s="24" t="str">
        <f>IFERROR(VLOOKUP(tabAtaCessão[[#This Row],[CÓDIGO]],tabEstimativa[#Data],2,FALSE),"")</f>
        <v>CAIXILHO DE FERRO PERFILADO, BASCULANTE - MEDIDAS: 0,80 X 0,60M</v>
      </c>
      <c r="D52" s="187" t="s">
        <v>2171</v>
      </c>
      <c r="E52" s="12">
        <v>43742</v>
      </c>
      <c r="F52" s="188">
        <v>4</v>
      </c>
      <c r="G52" s="186" t="s">
        <v>1551</v>
      </c>
      <c r="H52" s="185">
        <v>43745.642233796294</v>
      </c>
      <c r="I52" s="5" t="str">
        <f t="shared" si="1"/>
        <v>*</v>
      </c>
    </row>
    <row r="53" spans="1:9" x14ac:dyDescent="0.3">
      <c r="A53" s="190" t="s">
        <v>1959</v>
      </c>
      <c r="B53" s="189">
        <v>115841</v>
      </c>
      <c r="C53" s="24" t="str">
        <f>IFERROR(VLOOKUP(tabAtaCessão[[#This Row],[CÓDIGO]],tabEstimativa[#Data],2,FALSE),"")</f>
        <v>VITRO DE CORRER EM ALUMINIO COM VIDROS E GRADE EM ALUMINIO FOSCO MEDINDO: 1,50 X 1,20M</v>
      </c>
      <c r="D53" s="187" t="s">
        <v>2171</v>
      </c>
      <c r="E53" s="12">
        <v>43745</v>
      </c>
      <c r="F53" s="188">
        <v>3</v>
      </c>
      <c r="G53" s="186" t="s">
        <v>1551</v>
      </c>
      <c r="H53" s="185">
        <v>43745.578252314815</v>
      </c>
      <c r="I53" s="5" t="str">
        <f t="shared" si="1"/>
        <v>*</v>
      </c>
    </row>
    <row r="54" spans="1:9" x14ac:dyDescent="0.3">
      <c r="A54" s="190" t="s">
        <v>1959</v>
      </c>
      <c r="B54" s="189">
        <v>115841</v>
      </c>
      <c r="C54" s="24" t="str">
        <f>IFERROR(VLOOKUP(tabAtaCessão[[#This Row],[CÓDIGO]],tabEstimativa[#Data],2,FALSE),"")</f>
        <v>VITRO DE CORRER EM ALUMINIO COM VIDROS E GRADE EM ALUMINIO FOSCO MEDINDO: 1,50 X 1,20M</v>
      </c>
      <c r="D54" s="187" t="s">
        <v>2207</v>
      </c>
      <c r="E54" s="12">
        <v>43773</v>
      </c>
      <c r="F54" s="188">
        <v>11</v>
      </c>
      <c r="G54" s="186" t="s">
        <v>1551</v>
      </c>
      <c r="H54" s="185">
        <v>43774.310995370368</v>
      </c>
      <c r="I54" s="5" t="str">
        <f t="shared" si="1"/>
        <v>*</v>
      </c>
    </row>
    <row r="55" spans="1:9" x14ac:dyDescent="0.3">
      <c r="A55" s="190" t="s">
        <v>1959</v>
      </c>
      <c r="B55" s="189">
        <v>123146</v>
      </c>
      <c r="C55" s="24" t="str">
        <f>IFERROR(VLOOKUP(tabAtaCessão[[#This Row],[CÓDIGO]],tabEstimativa[#Data],2,FALSE),"")</f>
        <v>CIMENTO COLANTE - SACO COM 20 KG (PARA USO INTERNO E EXTERNO)</v>
      </c>
      <c r="D55" s="187" t="s">
        <v>2128</v>
      </c>
      <c r="E55" s="12">
        <v>43731</v>
      </c>
      <c r="F55" s="188">
        <v>30</v>
      </c>
      <c r="G55" s="186" t="s">
        <v>2063</v>
      </c>
      <c r="H55" s="185">
        <v>43731.711898148147</v>
      </c>
      <c r="I55" s="5" t="str">
        <f t="shared" si="1"/>
        <v>*</v>
      </c>
    </row>
    <row r="56" spans="1:9" x14ac:dyDescent="0.3">
      <c r="A56" s="190" t="s">
        <v>1957</v>
      </c>
      <c r="B56" s="189">
        <v>15436</v>
      </c>
      <c r="C56" s="24" t="str">
        <f>IFERROR(VLOOKUP(tabAtaCessão[[#This Row],[CÓDIGO]],tabEstimativa[#Data],2,FALSE),"")</f>
        <v>FECHADURA DE EMBUTIR C/ TAMBOR - EXTERNA</v>
      </c>
      <c r="D56" s="187" t="s">
        <v>2128</v>
      </c>
      <c r="E56" s="12">
        <v>43731</v>
      </c>
      <c r="F56" s="188">
        <v>10</v>
      </c>
      <c r="G56" s="186" t="s">
        <v>2063</v>
      </c>
      <c r="H56" s="185">
        <v>43731.711631944447</v>
      </c>
      <c r="I56" s="5" t="str">
        <f t="shared" si="1"/>
        <v>*</v>
      </c>
    </row>
    <row r="57" spans="1:9" x14ac:dyDescent="0.3">
      <c r="A57" s="190" t="s">
        <v>1957</v>
      </c>
      <c r="B57" s="189">
        <v>15436</v>
      </c>
      <c r="C57" s="24" t="str">
        <f>IFERROR(VLOOKUP(tabAtaCessão[[#This Row],[CÓDIGO]],tabEstimativa[#Data],2,FALSE),"")</f>
        <v>FECHADURA DE EMBUTIR C/ TAMBOR - EXTERNA</v>
      </c>
      <c r="D57" s="187" t="s">
        <v>2170</v>
      </c>
      <c r="E57" s="12">
        <v>43745</v>
      </c>
      <c r="F57" s="188">
        <v>122</v>
      </c>
      <c r="G57" s="186" t="s">
        <v>1551</v>
      </c>
      <c r="H57" s="185">
        <v>43747.573287037034</v>
      </c>
      <c r="I57" s="5" t="str">
        <f t="shared" si="1"/>
        <v>*</v>
      </c>
    </row>
    <row r="58" spans="1:9" x14ac:dyDescent="0.3">
      <c r="A58" s="190" t="s">
        <v>1957</v>
      </c>
      <c r="B58" s="189">
        <v>15436</v>
      </c>
      <c r="C58" s="24" t="str">
        <f>IFERROR(VLOOKUP(tabAtaCessão[[#This Row],[CÓDIGO]],tabEstimativa[#Data],2,FALSE),"")</f>
        <v>FECHADURA DE EMBUTIR C/ TAMBOR - EXTERNA</v>
      </c>
      <c r="D58" s="187" t="s">
        <v>3362</v>
      </c>
      <c r="E58" s="12">
        <v>43874</v>
      </c>
      <c r="F58" s="188">
        <v>30</v>
      </c>
      <c r="G58" s="186" t="s">
        <v>1551</v>
      </c>
      <c r="H58" s="185">
        <v>43874.620358796295</v>
      </c>
      <c r="I58" s="5" t="str">
        <f t="shared" si="1"/>
        <v>*</v>
      </c>
    </row>
    <row r="59" spans="1:9" x14ac:dyDescent="0.3">
      <c r="A59" s="190" t="s">
        <v>1957</v>
      </c>
      <c r="B59" s="189">
        <v>15436</v>
      </c>
      <c r="C59" s="24" t="str">
        <f>IFERROR(VLOOKUP(tabAtaCessão[[#This Row],[CÓDIGO]],tabEstimativa[#Data],2,FALSE),"")</f>
        <v>FECHADURA DE EMBUTIR C/ TAMBOR - EXTERNA</v>
      </c>
      <c r="D59" s="187" t="s">
        <v>3536</v>
      </c>
      <c r="E59" s="12">
        <v>43948</v>
      </c>
      <c r="F59" s="188">
        <v>1</v>
      </c>
      <c r="G59" s="186" t="s">
        <v>1551</v>
      </c>
      <c r="H59" s="185">
        <v>43948.487557870372</v>
      </c>
      <c r="I59" s="5" t="str">
        <f t="shared" si="1"/>
        <v>*</v>
      </c>
    </row>
    <row r="60" spans="1:9" x14ac:dyDescent="0.3">
      <c r="A60" s="190" t="s">
        <v>1957</v>
      </c>
      <c r="B60" s="189">
        <v>15436</v>
      </c>
      <c r="C60" s="24" t="str">
        <f>IFERROR(VLOOKUP(tabAtaCessão[[#This Row],[CÓDIGO]],tabEstimativa[#Data],2,FALSE),"")</f>
        <v>FECHADURA DE EMBUTIR C/ TAMBOR - EXTERNA</v>
      </c>
      <c r="D60" s="187" t="s">
        <v>3535</v>
      </c>
      <c r="E60" s="12">
        <v>43948</v>
      </c>
      <c r="F60" s="188">
        <v>120</v>
      </c>
      <c r="G60" s="186" t="s">
        <v>1551</v>
      </c>
      <c r="H60" s="185">
        <v>43948.485821759263</v>
      </c>
      <c r="I60" s="5" t="str">
        <f t="shared" si="1"/>
        <v>*</v>
      </c>
    </row>
    <row r="61" spans="1:9" x14ac:dyDescent="0.3">
      <c r="A61" s="190" t="s">
        <v>1957</v>
      </c>
      <c r="B61" s="189">
        <v>17704</v>
      </c>
      <c r="C61" s="24" t="str">
        <f>IFERROR(VLOOKUP(tabAtaCessão[[#This Row],[CÓDIGO]],tabEstimativa[#Data],2,FALSE),"")</f>
        <v>CADEADO DE LATÃO - 40 MM</v>
      </c>
      <c r="D61" s="187" t="s">
        <v>3535</v>
      </c>
      <c r="E61" s="12">
        <v>43948</v>
      </c>
      <c r="F61" s="188">
        <v>30</v>
      </c>
      <c r="G61" s="186" t="s">
        <v>1551</v>
      </c>
      <c r="H61" s="185">
        <v>43948.473460648151</v>
      </c>
      <c r="I61" s="5" t="str">
        <f t="shared" si="1"/>
        <v>*</v>
      </c>
    </row>
    <row r="62" spans="1:9" x14ac:dyDescent="0.3">
      <c r="A62" s="190" t="s">
        <v>1957</v>
      </c>
      <c r="B62" s="189">
        <v>136556</v>
      </c>
      <c r="C62" s="24" t="str">
        <f>IFERROR(VLOOKUP(tabAtaCessão[[#This Row],[CÓDIGO]],tabEstimativa[#Data],2,FALSE),"")</f>
        <v>DOBRADICA PARA PORTA EM ACO ZINCADO, MEDIDAS 3.1/2" X 2.1/4", ESPESSURA MINIMA DE 1,5 MM</v>
      </c>
      <c r="D62" s="187" t="s">
        <v>2171</v>
      </c>
      <c r="E62" s="12">
        <v>43745</v>
      </c>
      <c r="F62" s="188">
        <v>21</v>
      </c>
      <c r="G62" s="186" t="s">
        <v>1551</v>
      </c>
      <c r="H62" s="185">
        <v>43745.38449074074</v>
      </c>
      <c r="I62" s="5" t="str">
        <f t="shared" si="1"/>
        <v>*</v>
      </c>
    </row>
    <row r="63" spans="1:9" x14ac:dyDescent="0.3">
      <c r="A63" s="190" t="s">
        <v>1958</v>
      </c>
      <c r="B63" s="189">
        <v>13563</v>
      </c>
      <c r="C63" s="24" t="str">
        <f>IFERROR(VLOOKUP(tabAtaCessão[[#This Row],[CÓDIGO]],tabEstimativa[#Data],2,FALSE),"")</f>
        <v>PINO PARA TORNEIRA - 3/4" VEDANTE.</v>
      </c>
      <c r="D63" s="187" t="s">
        <v>2174</v>
      </c>
      <c r="E63" s="12">
        <v>43745</v>
      </c>
      <c r="F63" s="188">
        <v>400</v>
      </c>
      <c r="G63" s="186" t="s">
        <v>1551</v>
      </c>
      <c r="H63" s="185">
        <v>43745.549837962964</v>
      </c>
      <c r="I63" s="5" t="str">
        <f t="shared" si="1"/>
        <v>*</v>
      </c>
    </row>
    <row r="64" spans="1:9" x14ac:dyDescent="0.3">
      <c r="A64" s="190" t="s">
        <v>1722</v>
      </c>
      <c r="B64" s="189">
        <v>13109</v>
      </c>
      <c r="C64" s="24" t="str">
        <f>IFERROR(VLOOKUP(tabAtaCessão[[#This Row],[CÓDIGO]],tabEstimativa[#Data],2,FALSE),"")</f>
        <v>LIXA P/ FERRO E METAIS EM FOLHA DE 225 X 275 MM N° 60</v>
      </c>
      <c r="D64" s="187" t="s">
        <v>2179</v>
      </c>
      <c r="E64" s="12">
        <v>43745</v>
      </c>
      <c r="F64" s="188">
        <v>50</v>
      </c>
      <c r="G64" s="186" t="s">
        <v>1551</v>
      </c>
      <c r="H64" s="185">
        <v>43745.47587962963</v>
      </c>
      <c r="I64" s="5" t="str">
        <f t="shared" si="1"/>
        <v>*</v>
      </c>
    </row>
    <row r="65" spans="1:9" x14ac:dyDescent="0.3">
      <c r="A65" s="190" t="s">
        <v>1722</v>
      </c>
      <c r="B65" s="189">
        <v>13186</v>
      </c>
      <c r="C65" s="24" t="str">
        <f>IFERROR(VLOOKUP(tabAtaCessão[[#This Row],[CÓDIGO]],tabEstimativa[#Data],2,FALSE),"")</f>
        <v>COLA PARA MADEIRA - FRASCO COM 01 LITRO.</v>
      </c>
      <c r="D65" s="187" t="s">
        <v>2170</v>
      </c>
      <c r="E65" s="12">
        <v>43742</v>
      </c>
      <c r="F65" s="188">
        <v>40</v>
      </c>
      <c r="G65" s="186" t="s">
        <v>1551</v>
      </c>
      <c r="H65" s="185">
        <v>43742.700324074074</v>
      </c>
      <c r="I65" s="5" t="str">
        <f t="shared" si="1"/>
        <v>*</v>
      </c>
    </row>
    <row r="66" spans="1:9" x14ac:dyDescent="0.3">
      <c r="A66" s="190" t="s">
        <v>1722</v>
      </c>
      <c r="B66" s="189">
        <v>81455</v>
      </c>
      <c r="C66" s="24" t="str">
        <f>IFERROR(VLOOKUP(tabAtaCessão[[#This Row],[CÓDIGO]],tabEstimativa[#Data],2,FALSE),"")</f>
        <v>DISCO DE CORTE 7" X 1/8" X 7/8" (DIAM.EXT X ESPESSURA X DIAM. FURO) - CONFORME NORMAS ABNT.</v>
      </c>
      <c r="D66" s="187" t="s">
        <v>2128</v>
      </c>
      <c r="E66" s="12">
        <v>43699</v>
      </c>
      <c r="F66" s="188">
        <v>100</v>
      </c>
      <c r="G66" s="186" t="s">
        <v>1551</v>
      </c>
      <c r="H66" s="185">
        <v>43745.460752314815</v>
      </c>
      <c r="I66" s="5" t="str">
        <f t="shared" si="1"/>
        <v>*</v>
      </c>
    </row>
    <row r="67" spans="1:9" x14ac:dyDescent="0.3">
      <c r="A67" s="190" t="s">
        <v>1722</v>
      </c>
      <c r="B67" s="189">
        <v>81493</v>
      </c>
      <c r="C67" s="24" t="str">
        <f>IFERROR(VLOOKUP(tabAtaCessão[[#This Row],[CÓDIGO]],tabEstimativa[#Data],2,FALSE),"")</f>
        <v>MASSA PLÁSTICA A BASE DE RECURSOS POLIÉSTERES - LATA COM 700 G.</v>
      </c>
      <c r="D67" s="187" t="s">
        <v>2128</v>
      </c>
      <c r="E67" s="12">
        <v>43693</v>
      </c>
      <c r="F67" s="188">
        <v>10</v>
      </c>
      <c r="G67" s="186" t="s">
        <v>1551</v>
      </c>
      <c r="H67" s="185">
        <v>43745.461354166669</v>
      </c>
      <c r="I67" s="5" t="str">
        <f t="shared" ref="I67:I98" si="2">"*"</f>
        <v>*</v>
      </c>
    </row>
    <row r="68" spans="1:9" x14ac:dyDescent="0.3">
      <c r="A68" s="190" t="s">
        <v>1722</v>
      </c>
      <c r="B68" s="189">
        <v>122305</v>
      </c>
      <c r="C68" s="24" t="str">
        <f>IFERROR(VLOOKUP(tabAtaCessão[[#This Row],[CÓDIGO]],tabEstimativa[#Data],2,FALSE),"")</f>
        <v>DISCO DE CORTE 4 1/2" DE DIAMETRO EXTERNO, 1/8 MM DE ESPESSURA E 7/8" DE DIAMETRO DE FURO</v>
      </c>
      <c r="D68" s="187" t="s">
        <v>2128</v>
      </c>
      <c r="E68" s="12">
        <v>43699</v>
      </c>
      <c r="F68" s="188">
        <v>100</v>
      </c>
      <c r="G68" s="186" t="s">
        <v>1551</v>
      </c>
      <c r="H68" s="185">
        <v>43745.46020833333</v>
      </c>
      <c r="I68" s="5" t="str">
        <f t="shared" si="2"/>
        <v>*</v>
      </c>
    </row>
    <row r="69" spans="1:9" x14ac:dyDescent="0.3">
      <c r="A69" s="190" t="s">
        <v>3322</v>
      </c>
      <c r="B69" s="189">
        <v>129961</v>
      </c>
      <c r="C69" s="24" t="str">
        <f>IFERROR(VLOOKUP(tabAtaCessão[[#This Row],[CÓDIGO]],tabEstimativa[#Data],2,FALSE),"")</f>
        <v>DISJUNTOR TRIPOLAR IN 350 A, TENSAO MINIMA DE OPERACAO 220 V, CURVA C, NBR 60947-2, CATEGORIA A</v>
      </c>
      <c r="D69" s="187" t="s">
        <v>3349</v>
      </c>
      <c r="E69" s="12">
        <v>43873</v>
      </c>
      <c r="F69" s="188">
        <v>3</v>
      </c>
      <c r="G69" s="186" t="s">
        <v>1551</v>
      </c>
      <c r="H69" s="185">
        <v>43873.367106481484</v>
      </c>
      <c r="I69" s="5" t="str">
        <f t="shared" si="2"/>
        <v>*</v>
      </c>
    </row>
    <row r="70" spans="1:9" x14ac:dyDescent="0.3">
      <c r="A70" s="190" t="s">
        <v>2073</v>
      </c>
      <c r="B70" s="189">
        <v>12818</v>
      </c>
      <c r="C70" s="24" t="str">
        <f>IFERROR(VLOOKUP(tabAtaCessão[[#This Row],[CÓDIGO]],tabEstimativa[#Data],2,FALSE),"")</f>
        <v>CORANTE PARA COLORIR TINTA LÁTEX - VERDE - 50 ML, ABNT NBR 11702/1992 - TIPO 4.5.11.</v>
      </c>
      <c r="D70" s="187" t="s">
        <v>2128</v>
      </c>
      <c r="E70" s="12">
        <v>43745</v>
      </c>
      <c r="F70" s="188">
        <v>25</v>
      </c>
      <c r="G70" s="186" t="s">
        <v>2063</v>
      </c>
      <c r="H70" s="185">
        <v>43745.700115740743</v>
      </c>
      <c r="I70" s="5" t="str">
        <f t="shared" si="2"/>
        <v>*</v>
      </c>
    </row>
    <row r="71" spans="1:9" x14ac:dyDescent="0.3">
      <c r="A71" s="190" t="s">
        <v>2073</v>
      </c>
      <c r="B71" s="189">
        <v>12857</v>
      </c>
      <c r="C71" s="24" t="str">
        <f>IFERROR(VLOOKUP(tabAtaCessão[[#This Row],[CÓDIGO]],tabEstimativa[#Data],2,FALSE),"")</f>
        <v>TRINCHA PARA PINTURA - 3", COM CERDAS 100% NATURAIS</v>
      </c>
      <c r="D71" s="187" t="s">
        <v>2189</v>
      </c>
      <c r="E71" s="12">
        <v>43753</v>
      </c>
      <c r="F71" s="188">
        <v>100</v>
      </c>
      <c r="G71" s="186" t="s">
        <v>2063</v>
      </c>
      <c r="H71" s="185">
        <v>43753.399780092594</v>
      </c>
      <c r="I71" s="5" t="str">
        <f t="shared" si="2"/>
        <v>*</v>
      </c>
    </row>
    <row r="72" spans="1:9" x14ac:dyDescent="0.3">
      <c r="A72" s="190" t="s">
        <v>2073</v>
      </c>
      <c r="B72" s="189">
        <v>12877</v>
      </c>
      <c r="C72" s="24" t="str">
        <f>IFERROR(VLOOKUP(tabAtaCessão[[#This Row],[CÓDIGO]],tabEstimativa[#Data],2,FALSE),"")</f>
        <v>TINTA LATEX PVA BRANCO, LATA COM 18 LITROS</v>
      </c>
      <c r="D72" s="187" t="s">
        <v>2128</v>
      </c>
      <c r="E72" s="12">
        <v>43899</v>
      </c>
      <c r="F72" s="188">
        <v>10</v>
      </c>
      <c r="G72" s="186" t="s">
        <v>1551</v>
      </c>
      <c r="H72" s="185">
        <v>43899.375879629632</v>
      </c>
      <c r="I72" s="5" t="str">
        <f t="shared" si="2"/>
        <v>*</v>
      </c>
    </row>
    <row r="73" spans="1:9" x14ac:dyDescent="0.3">
      <c r="A73" s="190" t="s">
        <v>2073</v>
      </c>
      <c r="B73" s="189">
        <v>27479</v>
      </c>
      <c r="C73" s="24" t="str">
        <f>IFERROR(VLOOKUP(tabAtaCessão[[#This Row],[CÓDIGO]],tabEstimativa[#Data],2,FALSE),"")</f>
        <v>PRIMER ANTICORROSIVO, SECAGEM RAPIDA, COR CINZA, GL C/ 3,6ML</v>
      </c>
      <c r="D73" s="187" t="s">
        <v>2128</v>
      </c>
      <c r="E73" s="12">
        <v>43899</v>
      </c>
      <c r="F73" s="188">
        <v>2</v>
      </c>
      <c r="G73" s="186" t="s">
        <v>1551</v>
      </c>
      <c r="H73" s="185">
        <v>43899.373379629629</v>
      </c>
      <c r="I73" s="5" t="str">
        <f t="shared" si="2"/>
        <v>*</v>
      </c>
    </row>
    <row r="74" spans="1:9" x14ac:dyDescent="0.3">
      <c r="A74" s="190" t="s">
        <v>2073</v>
      </c>
      <c r="B74" s="189">
        <v>135238</v>
      </c>
      <c r="C74" s="24" t="str">
        <f>IFERROR(VLOOKUP(tabAtaCessão[[#This Row],[CÓDIGO]],tabEstimativa[#Data],2,FALSE),"")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74" s="187" t="s">
        <v>2128</v>
      </c>
      <c r="E74" s="12">
        <v>43713</v>
      </c>
      <c r="F74" s="188">
        <v>15</v>
      </c>
      <c r="G74" s="186" t="s">
        <v>1551</v>
      </c>
      <c r="H74" s="185">
        <v>43714.594872685186</v>
      </c>
      <c r="I74" s="5" t="str">
        <f t="shared" si="2"/>
        <v>*</v>
      </c>
    </row>
    <row r="75" spans="1:9" x14ac:dyDescent="0.3">
      <c r="A75" s="190" t="s">
        <v>2066</v>
      </c>
      <c r="B75" s="189">
        <v>54550</v>
      </c>
      <c r="C75" s="24" t="str">
        <f>IFERROR(VLOOKUP(tabAtaCessão[[#This Row],[CÓDIGO]],tabEstimativa[#Data],2,FALSE),"")</f>
        <v>TUBO DE FERRO METALON - 40 X 40 X 1,5MM - BARRA COM 6 METROS</v>
      </c>
      <c r="D75" s="187" t="s">
        <v>3535</v>
      </c>
      <c r="E75" s="12">
        <v>43948</v>
      </c>
      <c r="F75" s="188">
        <v>100</v>
      </c>
      <c r="G75" s="186" t="s">
        <v>1551</v>
      </c>
      <c r="H75" s="185">
        <v>43948.585370370369</v>
      </c>
      <c r="I75" s="5" t="str">
        <f t="shared" si="2"/>
        <v>*</v>
      </c>
    </row>
    <row r="76" spans="1:9" x14ac:dyDescent="0.3">
      <c r="A76" s="190" t="s">
        <v>2066</v>
      </c>
      <c r="B76" s="189">
        <v>111336</v>
      </c>
      <c r="C76" s="24" t="str">
        <f>IFERROR(VLOOKUP(tabAtaCessão[[#This Row],[CÓDIGO]],tabEstimativa[#Data],2,FALSE),"")</f>
        <v>TUBO QUADRADO DE METALON 100 X 100 X 2 MM - BARRA COM 06 METROS</v>
      </c>
      <c r="D76" s="187" t="s">
        <v>3496</v>
      </c>
      <c r="E76" s="12">
        <v>43929</v>
      </c>
      <c r="F76" s="188">
        <v>60</v>
      </c>
      <c r="G76" s="186" t="s">
        <v>2063</v>
      </c>
      <c r="H76" s="185">
        <v>43929.730416666665</v>
      </c>
      <c r="I76" s="5" t="str">
        <f t="shared" si="2"/>
        <v>*</v>
      </c>
    </row>
    <row r="77" spans="1:9" x14ac:dyDescent="0.3">
      <c r="A77" s="190" t="s">
        <v>2066</v>
      </c>
      <c r="B77" s="189">
        <v>115060</v>
      </c>
      <c r="C77" s="24" t="str">
        <f>IFERROR(VLOOKUP(tabAtaCessão[[#This Row],[CÓDIGO]],tabEstimativa[#Data],2,FALSE),"")</f>
        <v>CHAPA DE ACO INOX, BLANQUE: 430, ESPESSURA: 1,5MM, COMPRIMENTO: 2,00M E LARGURA: 1,20M</v>
      </c>
      <c r="D77" s="187" t="s">
        <v>3598</v>
      </c>
      <c r="E77" s="12">
        <v>43997</v>
      </c>
      <c r="F77" s="188">
        <v>2</v>
      </c>
      <c r="G77" s="186" t="s">
        <v>1551</v>
      </c>
      <c r="H77" s="185">
        <v>43997.588703703703</v>
      </c>
      <c r="I77" s="5" t="str">
        <f t="shared" si="2"/>
        <v>*</v>
      </c>
    </row>
    <row r="78" spans="1:9" x14ac:dyDescent="0.3">
      <c r="A78" s="190" t="s">
        <v>1698</v>
      </c>
      <c r="B78" s="189">
        <v>13059</v>
      </c>
      <c r="C78" s="24" t="str">
        <f>IFERROR(VLOOKUP(tabAtaCessão[[#This Row],[CÓDIGO]],tabEstimativa[#Data],2,FALSE),"")</f>
        <v>LAMPADA LUZ MISTA 250W X 230V- BASE E27</v>
      </c>
      <c r="D78" s="187" t="s">
        <v>2175</v>
      </c>
      <c r="E78" s="12">
        <v>43745</v>
      </c>
      <c r="F78" s="188">
        <v>200</v>
      </c>
      <c r="G78" s="186" t="s">
        <v>1551</v>
      </c>
      <c r="H78" s="185">
        <v>43745.472708333335</v>
      </c>
      <c r="I78" s="5" t="str">
        <f t="shared" si="2"/>
        <v>*</v>
      </c>
    </row>
    <row r="79" spans="1:9" x14ac:dyDescent="0.3">
      <c r="A79" s="190" t="s">
        <v>1698</v>
      </c>
      <c r="B79" s="189">
        <v>13060</v>
      </c>
      <c r="C79" s="24" t="str">
        <f>IFERROR(VLOOKUP(tabAtaCessão[[#This Row],[CÓDIGO]],tabEstimativa[#Data],2,FALSE),"")</f>
        <v>LAMPADA LUZ MISTA 250W X 230V- BASE E40</v>
      </c>
      <c r="D79" s="187" t="s">
        <v>2175</v>
      </c>
      <c r="E79" s="12">
        <v>43745</v>
      </c>
      <c r="F79" s="188">
        <v>100</v>
      </c>
      <c r="G79" s="186" t="s">
        <v>1551</v>
      </c>
      <c r="H79" s="185">
        <v>43745.474606481483</v>
      </c>
      <c r="I79" s="5" t="str">
        <f t="shared" si="2"/>
        <v>*</v>
      </c>
    </row>
    <row r="80" spans="1:9" x14ac:dyDescent="0.3">
      <c r="A80" s="190" t="s">
        <v>1698</v>
      </c>
      <c r="B80" s="189">
        <v>88718</v>
      </c>
      <c r="C80" s="24" t="str">
        <f>IFERROR(VLOOKUP(tabAtaCessão[[#This Row],[CÓDIGO]],tabEstimativa[#Data],2,FALSE),"")</f>
        <v>DISJUNTOR NORMA DIN CURVA B PADRAO, BIPOLAR, 10 AMPERES</v>
      </c>
      <c r="D80" s="187" t="s">
        <v>2171</v>
      </c>
      <c r="E80" s="12">
        <v>43745</v>
      </c>
      <c r="F80" s="188">
        <v>8</v>
      </c>
      <c r="G80" s="186" t="s">
        <v>1551</v>
      </c>
      <c r="H80" s="185">
        <v>43745.365983796299</v>
      </c>
      <c r="I80" s="5" t="str">
        <f t="shared" si="2"/>
        <v>*</v>
      </c>
    </row>
    <row r="81" spans="1:9" x14ac:dyDescent="0.3">
      <c r="A81" s="190" t="s">
        <v>1698</v>
      </c>
      <c r="B81" s="189">
        <v>88719</v>
      </c>
      <c r="C81" s="24" t="str">
        <f>IFERROR(VLOOKUP(tabAtaCessão[[#This Row],[CÓDIGO]],tabEstimativa[#Data],2,FALSE),"")</f>
        <v>DISJUNTOR NORMA DIN CURVA B PADRAO, BIPOLAR, 20 AMPERES</v>
      </c>
      <c r="D81" s="187" t="s">
        <v>2171</v>
      </c>
      <c r="E81" s="12">
        <v>43745</v>
      </c>
      <c r="F81" s="188">
        <v>3</v>
      </c>
      <c r="G81" s="186" t="s">
        <v>1551</v>
      </c>
      <c r="H81" s="185">
        <v>43745.642476851855</v>
      </c>
      <c r="I81" s="5" t="str">
        <f t="shared" si="2"/>
        <v>*</v>
      </c>
    </row>
    <row r="82" spans="1:9" x14ac:dyDescent="0.3">
      <c r="A82" s="190" t="s">
        <v>1698</v>
      </c>
      <c r="B82" s="189">
        <v>88719</v>
      </c>
      <c r="C82" s="24" t="str">
        <f>IFERROR(VLOOKUP(tabAtaCessão[[#This Row],[CÓDIGO]],tabEstimativa[#Data],2,FALSE),"")</f>
        <v>DISJUNTOR NORMA DIN CURVA B PADRAO, BIPOLAR, 20 AMPERES</v>
      </c>
      <c r="D82" s="187" t="s">
        <v>2186</v>
      </c>
      <c r="E82" s="12">
        <v>43745</v>
      </c>
      <c r="F82" s="188">
        <v>22</v>
      </c>
      <c r="G82" s="186" t="s">
        <v>1551</v>
      </c>
      <c r="H82" s="185">
        <v>43745.642233796294</v>
      </c>
      <c r="I82" s="5" t="str">
        <f t="shared" si="2"/>
        <v>*</v>
      </c>
    </row>
    <row r="83" spans="1:9" x14ac:dyDescent="0.3">
      <c r="A83" s="190" t="s">
        <v>1698</v>
      </c>
      <c r="B83" s="189">
        <v>88729</v>
      </c>
      <c r="C83" s="24" t="str">
        <f>IFERROR(VLOOKUP(tabAtaCessão[[#This Row],[CÓDIGO]],tabEstimativa[#Data],2,FALSE),"")</f>
        <v>DISJUNTOR NORMA DIN CURVA C PADRAO, BIPOLAR, 40 AMPERES</v>
      </c>
      <c r="D83" s="187" t="s">
        <v>2171</v>
      </c>
      <c r="E83" s="12">
        <v>43745</v>
      </c>
      <c r="F83" s="188">
        <v>8</v>
      </c>
      <c r="G83" s="186" t="s">
        <v>1551</v>
      </c>
      <c r="H83" s="185">
        <v>43745.380046296297</v>
      </c>
      <c r="I83" s="5" t="str">
        <f t="shared" si="2"/>
        <v>*</v>
      </c>
    </row>
    <row r="84" spans="1:9" x14ac:dyDescent="0.3">
      <c r="A84" s="190" t="s">
        <v>1698</v>
      </c>
      <c r="B84" s="189">
        <v>88746</v>
      </c>
      <c r="C84" s="24" t="str">
        <f>IFERROR(VLOOKUP(tabAtaCessão[[#This Row],[CÓDIGO]],tabEstimativa[#Data],2,FALSE),"")</f>
        <v>DISJUNTOR NORMA DIN CURVA C PADRAO, TRIPOLAR, 100 AMPERES</v>
      </c>
      <c r="D84" s="187" t="s">
        <v>2171</v>
      </c>
      <c r="E84" s="12">
        <v>43755</v>
      </c>
      <c r="F84" s="188">
        <v>2</v>
      </c>
      <c r="G84" s="186" t="s">
        <v>2196</v>
      </c>
      <c r="H84" s="185">
        <v>43755.437986111108</v>
      </c>
      <c r="I84" s="5" t="str">
        <f t="shared" si="2"/>
        <v>*</v>
      </c>
    </row>
    <row r="85" spans="1:9" x14ac:dyDescent="0.3">
      <c r="A85" s="190" t="s">
        <v>1698</v>
      </c>
      <c r="B85" s="189">
        <v>110888</v>
      </c>
      <c r="C85" s="24" t="str">
        <f>IFERROR(VLOOKUP(tabAtaCessão[[#This Row],[CÓDIGO]],tabEstimativa[#Data],2,FALSE),"")</f>
        <v>DISJUNTOR TRIPOLAR IN = 225 A, TENSAO MINIMA DE OPERACAO 240V, CURVA C, NBR 60947-2 - CATEGORIA "A"</v>
      </c>
      <c r="D85" s="187" t="s">
        <v>2172</v>
      </c>
      <c r="E85" s="12">
        <v>43745</v>
      </c>
      <c r="F85" s="188">
        <v>3</v>
      </c>
      <c r="G85" s="186" t="s">
        <v>1551</v>
      </c>
      <c r="H85" s="185">
        <v>43745.380046296297</v>
      </c>
      <c r="I85" s="5" t="str">
        <f t="shared" si="2"/>
        <v>*</v>
      </c>
    </row>
    <row r="86" spans="1:9" x14ac:dyDescent="0.3">
      <c r="A86" s="190" t="s">
        <v>1698</v>
      </c>
      <c r="B86" s="189">
        <v>121292</v>
      </c>
      <c r="C86" s="24" t="str">
        <f>IFERROR(VLOOKUP(tabAtaCessão[[#This Row],[CÓDIGO]],tabEstimativa[#Data],2,FALSE),"")</f>
        <v>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v>
      </c>
      <c r="D86" s="187" t="s">
        <v>2175</v>
      </c>
      <c r="E86" s="12">
        <v>43745</v>
      </c>
      <c r="F86" s="188">
        <v>30</v>
      </c>
      <c r="G86" s="186" t="s">
        <v>1551</v>
      </c>
      <c r="H86" s="185">
        <v>43745.477893518517</v>
      </c>
      <c r="I86" s="5" t="str">
        <f t="shared" si="2"/>
        <v>*</v>
      </c>
    </row>
    <row r="87" spans="1:9" x14ac:dyDescent="0.3">
      <c r="A87" s="190" t="s">
        <v>1663</v>
      </c>
      <c r="B87" s="189">
        <v>29435</v>
      </c>
      <c r="C87" s="24" t="str">
        <f>IFERROR(VLOOKUP(tabAtaCessão[[#This Row],[CÓDIGO]],tabEstimativa[#Data],2,FALSE),"")</f>
        <v>LAVATORIO DE LOUÇA COM COLUNA - 52 X 42 CM</v>
      </c>
      <c r="D87" s="187" t="s">
        <v>2128</v>
      </c>
      <c r="E87" s="12">
        <v>43731</v>
      </c>
      <c r="F87" s="188">
        <v>10</v>
      </c>
      <c r="G87" s="186" t="s">
        <v>2063</v>
      </c>
      <c r="H87" s="185">
        <v>43731.713078703702</v>
      </c>
      <c r="I87" s="5" t="str">
        <f t="shared" si="2"/>
        <v>*</v>
      </c>
    </row>
    <row r="88" spans="1:9" x14ac:dyDescent="0.3">
      <c r="A88" s="190" t="s">
        <v>1663</v>
      </c>
      <c r="B88" s="189">
        <v>29435</v>
      </c>
      <c r="C88" s="24" t="str">
        <f>IFERROR(VLOOKUP(tabAtaCessão[[#This Row],[CÓDIGO]],tabEstimativa[#Data],2,FALSE),"")</f>
        <v>LAVATORIO DE LOUÇA COM COLUNA - 52 X 42 CM</v>
      </c>
      <c r="D88" s="187" t="s">
        <v>2128</v>
      </c>
      <c r="E88" s="12">
        <v>43767</v>
      </c>
      <c r="F88" s="188">
        <v>2</v>
      </c>
      <c r="G88" s="186" t="s">
        <v>1551</v>
      </c>
      <c r="H88" s="185">
        <v>43767.632685185185</v>
      </c>
      <c r="I88" s="5" t="str">
        <f t="shared" si="2"/>
        <v>*</v>
      </c>
    </row>
    <row r="89" spans="1:9" x14ac:dyDescent="0.3">
      <c r="A89" s="190" t="s">
        <v>1663</v>
      </c>
      <c r="B89" s="189">
        <v>53446</v>
      </c>
      <c r="C89" s="24" t="str">
        <f>IFERROR(VLOOKUP(tabAtaCessão[[#This Row],[CÓDIGO]],tabEstimativa[#Data],2,FALSE),"")</f>
        <v>REJUNTE BRANCO - SACO COM 1 KG</v>
      </c>
      <c r="D89" s="187" t="s">
        <v>2128</v>
      </c>
      <c r="E89" s="12">
        <v>43713</v>
      </c>
      <c r="F89" s="188">
        <v>30</v>
      </c>
      <c r="G89" s="186" t="s">
        <v>1551</v>
      </c>
      <c r="H89" s="185">
        <v>43714.614340277774</v>
      </c>
      <c r="I89" s="5" t="str">
        <f t="shared" si="2"/>
        <v>*</v>
      </c>
    </row>
    <row r="90" spans="1:9" x14ac:dyDescent="0.3">
      <c r="A90" s="190" t="s">
        <v>2144</v>
      </c>
      <c r="B90" s="189">
        <v>35256</v>
      </c>
      <c r="C90" s="24" t="str">
        <f>IFERROR(VLOOKUP(tabAtaCessão[[#This Row],[CÓDIGO]],tabEstimativa[#Data],2,FALSE),"")</f>
        <v>CANTONEIRA EM ALUMÍNIO - 10 MM DE VÃO - BARRA COM 3 METROS (PARA ACABAMENTO EM PAREDES DE AZULEJO GROSSO).</v>
      </c>
      <c r="D90" s="187" t="s">
        <v>2242</v>
      </c>
      <c r="E90" s="12">
        <v>43781</v>
      </c>
      <c r="F90" s="188">
        <v>82</v>
      </c>
      <c r="G90" s="186" t="s">
        <v>1551</v>
      </c>
      <c r="H90" s="185">
        <v>43781.457071759258</v>
      </c>
      <c r="I90" s="5" t="str">
        <f t="shared" si="2"/>
        <v>*</v>
      </c>
    </row>
    <row r="91" spans="1:9" x14ac:dyDescent="0.3">
      <c r="A91" s="190" t="s">
        <v>2144</v>
      </c>
      <c r="B91" s="189">
        <v>59942</v>
      </c>
      <c r="C91" s="24" t="str">
        <f>IFERROR(VLOOKUP(tabAtaCessão[[#This Row],[CÓDIGO]],tabEstimativa[#Data],2,FALSE),"")</f>
        <v>BARRA/FIO REDONDO DE AÇO CA 50 PARA CONSTRUÇÃO NBR 7480 - 5/16" - BARRA COM 12 METROS.</v>
      </c>
      <c r="D91" s="187" t="s">
        <v>2242</v>
      </c>
      <c r="E91" s="12">
        <v>43781</v>
      </c>
      <c r="F91" s="188">
        <v>82</v>
      </c>
      <c r="G91" s="186" t="s">
        <v>1551</v>
      </c>
      <c r="H91" s="185">
        <v>43781.455335648148</v>
      </c>
      <c r="I91" s="5" t="str">
        <f t="shared" si="2"/>
        <v>*</v>
      </c>
    </row>
    <row r="92" spans="1:9" x14ac:dyDescent="0.3">
      <c r="A92" s="190" t="s">
        <v>2144</v>
      </c>
      <c r="B92" s="189">
        <v>64604</v>
      </c>
      <c r="C92" s="24" t="str">
        <f>IFERROR(VLOOKUP(tabAtaCessão[[#This Row],[CÓDIGO]],tabEstimativa[#Data],2,FALSE),"")</f>
        <v>BARRA/FIO REDONDO PARA CONSTRUCAO, DE ACO CA50 - 1/4"</v>
      </c>
      <c r="D92" s="187" t="s">
        <v>2242</v>
      </c>
      <c r="E92" s="12">
        <v>43781</v>
      </c>
      <c r="F92" s="188">
        <v>6</v>
      </c>
      <c r="G92" s="186" t="s">
        <v>1551</v>
      </c>
      <c r="H92" s="185">
        <v>43781.457071759258</v>
      </c>
      <c r="I92" s="5" t="str">
        <f t="shared" si="2"/>
        <v>*</v>
      </c>
    </row>
    <row r="93" spans="1:9" x14ac:dyDescent="0.3">
      <c r="A93" s="190" t="s">
        <v>2144</v>
      </c>
      <c r="B93" s="189">
        <v>64604</v>
      </c>
      <c r="C93" s="24" t="str">
        <f>IFERROR(VLOOKUP(tabAtaCessão[[#This Row],[CÓDIGO]],tabEstimativa[#Data],2,FALSE),"")</f>
        <v>BARRA/FIO REDONDO PARA CONSTRUCAO, DE ACO CA50 - 1/4"</v>
      </c>
      <c r="D93" s="187" t="s">
        <v>3355</v>
      </c>
      <c r="E93" s="12">
        <v>43874</v>
      </c>
      <c r="F93" s="188">
        <v>200</v>
      </c>
      <c r="G93" s="186" t="s">
        <v>1551</v>
      </c>
      <c r="H93" s="185">
        <v>43874.339212962965</v>
      </c>
      <c r="I93" s="5" t="str">
        <f t="shared" si="2"/>
        <v>*</v>
      </c>
    </row>
    <row r="94" spans="1:9" x14ac:dyDescent="0.3">
      <c r="A94" s="190" t="s">
        <v>2144</v>
      </c>
      <c r="B94" s="189">
        <v>64625</v>
      </c>
      <c r="C94" s="24" t="str">
        <f>IFERROR(VLOOKUP(tabAtaCessão[[#This Row],[CÓDIGO]],tabEstimativa[#Data],2,FALSE),"")</f>
        <v>FERRO CHATO - 1" X 1/4" - BARRA COM 06 METROS</v>
      </c>
      <c r="D94" s="187" t="s">
        <v>2174</v>
      </c>
      <c r="E94" s="12">
        <v>43763</v>
      </c>
      <c r="F94" s="188">
        <f>400-221</f>
        <v>179</v>
      </c>
      <c r="G94" s="186" t="s">
        <v>2206</v>
      </c>
      <c r="H94" s="185">
        <v>43763.591516203705</v>
      </c>
      <c r="I94" s="5" t="str">
        <f t="shared" si="2"/>
        <v>*</v>
      </c>
    </row>
    <row r="95" spans="1:9" x14ac:dyDescent="0.3">
      <c r="A95" s="190" t="s">
        <v>2144</v>
      </c>
      <c r="B95" s="189">
        <v>64627</v>
      </c>
      <c r="C95" s="24" t="str">
        <f>IFERROR(VLOOKUP(tabAtaCessão[[#This Row],[CÓDIGO]],tabEstimativa[#Data],2,FALSE),"")</f>
        <v>FERRO REDONDO - 1/2" - MECANICO - BARRA COM 06 METROS</v>
      </c>
      <c r="D95" s="187" t="s">
        <v>2242</v>
      </c>
      <c r="E95" s="12">
        <v>43781</v>
      </c>
      <c r="F95" s="188">
        <v>232</v>
      </c>
      <c r="G95" s="186" t="s">
        <v>1551</v>
      </c>
      <c r="H95" s="185">
        <v>43781.457071759258</v>
      </c>
      <c r="I95" s="5" t="str">
        <f t="shared" si="2"/>
        <v>*</v>
      </c>
    </row>
    <row r="96" spans="1:9" x14ac:dyDescent="0.3">
      <c r="A96" s="190" t="s">
        <v>2144</v>
      </c>
      <c r="B96" s="189">
        <v>64627</v>
      </c>
      <c r="C96" s="24" t="str">
        <f>IFERROR(VLOOKUP(tabAtaCessão[[#This Row],[CÓDIGO]],tabEstimativa[#Data],2,FALSE),"")</f>
        <v>FERRO REDONDO - 1/2" - MECANICO - BARRA COM 06 METROS</v>
      </c>
      <c r="D96" s="187" t="s">
        <v>3356</v>
      </c>
      <c r="E96" s="12">
        <v>43874</v>
      </c>
      <c r="F96" s="188">
        <v>25</v>
      </c>
      <c r="G96" s="186" t="s">
        <v>1551</v>
      </c>
      <c r="H96" s="185">
        <v>43874.478865740741</v>
      </c>
      <c r="I96" s="5" t="str">
        <f t="shared" si="2"/>
        <v>*</v>
      </c>
    </row>
    <row r="97" spans="1:9" x14ac:dyDescent="0.3">
      <c r="A97" s="190" t="s">
        <v>2144</v>
      </c>
      <c r="B97" s="189">
        <v>64627</v>
      </c>
      <c r="C97" s="24" t="str">
        <f>IFERROR(VLOOKUP(tabAtaCessão[[#This Row],[CÓDIGO]],tabEstimativa[#Data],2,FALSE),"")</f>
        <v>FERRO REDONDO - 1/2" - MECANICO - BARRA COM 06 METROS</v>
      </c>
      <c r="D97" s="187" t="s">
        <v>3356</v>
      </c>
      <c r="E97" s="12">
        <v>43892</v>
      </c>
      <c r="F97" s="188">
        <v>70</v>
      </c>
      <c r="G97" s="186" t="s">
        <v>1551</v>
      </c>
      <c r="H97" s="185">
        <v>43892.412824074076</v>
      </c>
      <c r="I97" s="5" t="str">
        <f t="shared" si="2"/>
        <v>*</v>
      </c>
    </row>
    <row r="98" spans="1:9" x14ac:dyDescent="0.3">
      <c r="A98" s="190" t="s">
        <v>2164</v>
      </c>
      <c r="B98" s="189">
        <v>26504</v>
      </c>
      <c r="C98" s="24" t="str">
        <f>IFERROR(VLOOKUP(tabAtaCessão[[#This Row],[CÓDIGO]],tabEstimativa[#Data],2,FALSE),"")</f>
        <v>ENCOSTO EM MADEIRA  EM LAMINADO MELAMINICO 10MM LISO 30 X 16CM - VERDE CLARO</v>
      </c>
      <c r="D98" s="187" t="s">
        <v>2340</v>
      </c>
      <c r="E98" s="12">
        <v>43839</v>
      </c>
      <c r="F98" s="188">
        <v>150</v>
      </c>
      <c r="G98" s="186" t="s">
        <v>1551</v>
      </c>
      <c r="H98" s="185">
        <v>43846.485023148147</v>
      </c>
      <c r="I98" s="5" t="str">
        <f t="shared" si="2"/>
        <v>*</v>
      </c>
    </row>
    <row r="99" spans="1:9" x14ac:dyDescent="0.3">
      <c r="A99" s="190" t="s">
        <v>2164</v>
      </c>
      <c r="B99" s="189">
        <v>26506</v>
      </c>
      <c r="C99" s="24" t="str">
        <f>IFERROR(VLOOKUP(tabAtaCessão[[#This Row],[CÓDIGO]],tabEstimativa[#Data],2,FALSE),"")</f>
        <v>ASSENTO EM MADEIRA  REVESTIDO C/ LAMINADO MELAMINICO 10 MM LISO 29,5 X 29,5 CM - VERDE CLARO</v>
      </c>
      <c r="D99" s="187" t="s">
        <v>2340</v>
      </c>
      <c r="E99" s="12">
        <v>43839</v>
      </c>
      <c r="F99" s="188">
        <v>150</v>
      </c>
      <c r="G99" s="186" t="s">
        <v>1551</v>
      </c>
      <c r="H99" s="185">
        <v>43846.484444444446</v>
      </c>
      <c r="I99" s="5" t="str">
        <f t="shared" ref="I99:I130" si="3">"*"</f>
        <v>*</v>
      </c>
    </row>
    <row r="100" spans="1:9" x14ac:dyDescent="0.3">
      <c r="A100" s="190" t="s">
        <v>2202</v>
      </c>
      <c r="B100" s="189">
        <v>67939</v>
      </c>
      <c r="C100" s="24" t="str">
        <f>IFERROR(VLOOKUP(tabAtaCessão[[#This Row],[CÓDIGO]],tabEstimativa[#Data],2,FALSE),"")</f>
        <v>GUARNICAO PARA PORTA 0,92 X 2,10 M</v>
      </c>
      <c r="D100" s="187" t="s">
        <v>3488</v>
      </c>
      <c r="E100" s="12">
        <v>43908</v>
      </c>
      <c r="F100" s="188">
        <v>2</v>
      </c>
      <c r="G100" s="186" t="s">
        <v>1551</v>
      </c>
      <c r="H100" s="185">
        <v>43908.676168981481</v>
      </c>
      <c r="I100" s="5" t="str">
        <f t="shared" si="3"/>
        <v>*</v>
      </c>
    </row>
    <row r="101" spans="1:9" x14ac:dyDescent="0.3">
      <c r="A101" s="190" t="s">
        <v>2202</v>
      </c>
      <c r="B101" s="189">
        <v>67939</v>
      </c>
      <c r="C101" s="24" t="str">
        <f>IFERROR(VLOOKUP(tabAtaCessão[[#This Row],[CÓDIGO]],tabEstimativa[#Data],2,FALSE),"")</f>
        <v>GUARNICAO PARA PORTA 0,92 X 2,10 M</v>
      </c>
      <c r="D101" s="187" t="s">
        <v>3641</v>
      </c>
      <c r="E101" s="12">
        <v>44004</v>
      </c>
      <c r="F101" s="188">
        <v>2</v>
      </c>
      <c r="G101" s="186" t="s">
        <v>1551</v>
      </c>
      <c r="H101" s="185">
        <v>44004.593206018515</v>
      </c>
      <c r="I101" s="5" t="str">
        <f t="shared" si="3"/>
        <v>*</v>
      </c>
    </row>
    <row r="102" spans="1:9" x14ac:dyDescent="0.3">
      <c r="A102" s="190" t="s">
        <v>2202</v>
      </c>
      <c r="B102" s="189">
        <v>74911</v>
      </c>
      <c r="C102" s="24" t="str">
        <f>IFERROR(VLOOKUP(tabAtaCessão[[#This Row],[CÓDIGO]],tabEstimativa[#Data],2,FALSE),"")</f>
        <v>VIGA DE GARAPEIRA BRUTA - 6 X 12 CM X 4,50 M COMPRIMENTO.</v>
      </c>
      <c r="D102" s="187" t="s">
        <v>2241</v>
      </c>
      <c r="E102" s="12">
        <v>43773</v>
      </c>
      <c r="F102" s="188">
        <v>18</v>
      </c>
      <c r="G102" s="186" t="s">
        <v>1551</v>
      </c>
      <c r="H102" s="185">
        <v>43774.328425925924</v>
      </c>
      <c r="I102" s="5" t="str">
        <f t="shared" si="3"/>
        <v>*</v>
      </c>
    </row>
    <row r="103" spans="1:9" x14ac:dyDescent="0.3">
      <c r="A103" s="190" t="s">
        <v>2202</v>
      </c>
      <c r="B103" s="189">
        <v>74911</v>
      </c>
      <c r="C103" s="24" t="str">
        <f>IFERROR(VLOOKUP(tabAtaCessão[[#This Row],[CÓDIGO]],tabEstimativa[#Data],2,FALSE),"")</f>
        <v>VIGA DE GARAPEIRA BRUTA - 6 X 12 CM X 4,50 M COMPRIMENTO.</v>
      </c>
      <c r="D103" s="187" t="s">
        <v>3539</v>
      </c>
      <c r="E103" s="12">
        <v>43948</v>
      </c>
      <c r="F103" s="188">
        <v>13</v>
      </c>
      <c r="G103" s="186" t="s">
        <v>1551</v>
      </c>
      <c r="H103" s="185">
        <v>43948.592581018522</v>
      </c>
      <c r="I103" s="5" t="str">
        <f t="shared" si="3"/>
        <v>*</v>
      </c>
    </row>
    <row r="104" spans="1:9" x14ac:dyDescent="0.3">
      <c r="A104" s="190" t="s">
        <v>2249</v>
      </c>
      <c r="B104" s="189">
        <v>24371</v>
      </c>
      <c r="C104" s="24" t="str">
        <f>IFERROR(VLOOKUP(tabAtaCessão[[#This Row],[CÓDIGO]],tabEstimativa[#Data],2,FALSE),"")</f>
        <v>BLOCO DE CONCRETO - 15 X 20 X 40 CM</v>
      </c>
      <c r="D104" s="187" t="s">
        <v>3709</v>
      </c>
      <c r="E104" s="12">
        <v>44033</v>
      </c>
      <c r="F104" s="188">
        <f>30000-11090</f>
        <v>18910</v>
      </c>
      <c r="G104" s="186" t="s">
        <v>3710</v>
      </c>
      <c r="H104" s="185">
        <v>44033.64266203704</v>
      </c>
      <c r="I104" s="5" t="str">
        <f t="shared" si="3"/>
        <v>*</v>
      </c>
    </row>
    <row r="105" spans="1:9" x14ac:dyDescent="0.3">
      <c r="A105" s="190" t="s">
        <v>2356</v>
      </c>
      <c r="B105" s="189">
        <v>87465</v>
      </c>
      <c r="C105" s="24" t="str">
        <f>IFERROR(VLOOKUP(tabAtaCessão[[#This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D105" s="187" t="s">
        <v>2170</v>
      </c>
      <c r="E105" s="12">
        <v>44145</v>
      </c>
      <c r="F105" s="188">
        <v>500</v>
      </c>
      <c r="G105" s="186" t="s">
        <v>2063</v>
      </c>
      <c r="H105" s="185">
        <v>44145.559710648151</v>
      </c>
      <c r="I105" s="5" t="str">
        <f t="shared" si="3"/>
        <v>*</v>
      </c>
    </row>
    <row r="106" spans="1:9" ht="28.8" x14ac:dyDescent="0.3">
      <c r="A106" s="190" t="s">
        <v>2356</v>
      </c>
      <c r="B106" s="189">
        <v>133021</v>
      </c>
      <c r="C106" s="24" t="str">
        <f>IFERROR(VLOOKUP(tabAtaCessão[[#This Row],[CÓDIGO]],tabEstimativa[#Data],2,FALSE),"")</f>
        <v>PANO DE CHÃO, MEDIDAS: 45 X 75 CM (VARIAÇÃO +/- 5 CM), 100% ALGODÃO, ALVEJADO, PESO MINIMO DE 130 GRAMAS.
**APRESENTAR AMOSTRA</v>
      </c>
      <c r="D106" s="187" t="s">
        <v>3746</v>
      </c>
      <c r="E106" s="12">
        <v>44069</v>
      </c>
      <c r="F106" s="188">
        <v>200</v>
      </c>
      <c r="G106" s="186" t="s">
        <v>2063</v>
      </c>
      <c r="H106" s="185">
        <v>44070.687141203707</v>
      </c>
      <c r="I106" s="5" t="str">
        <f t="shared" si="3"/>
        <v>*</v>
      </c>
    </row>
    <row r="107" spans="1:9" x14ac:dyDescent="0.3">
      <c r="A107" s="190" t="s">
        <v>2356</v>
      </c>
      <c r="B107" s="189">
        <v>133021</v>
      </c>
      <c r="C107" s="24" t="str">
        <f>IFERROR(VLOOKUP(tabAtaCessão[[#This Row],[CÓDIGO]],tabEstimativa[#Data],2,FALSE),"")</f>
        <v>PANO DE CHÃO, MEDIDAS: 45 X 75 CM (VARIAÇÃO +/- 5 CM), 100% ALGODÃO, ALVEJADO, PESO MINIMO DE 130 GRAMAS.
**APRESENTAR AMOSTRA</v>
      </c>
      <c r="D107" s="187" t="s">
        <v>2170</v>
      </c>
      <c r="E107" s="12">
        <v>44145</v>
      </c>
      <c r="F107" s="188">
        <v>700</v>
      </c>
      <c r="G107" s="186" t="s">
        <v>2063</v>
      </c>
      <c r="H107" s="185">
        <v>44145.560902777775</v>
      </c>
      <c r="I107" s="5" t="str">
        <f t="shared" si="3"/>
        <v>*</v>
      </c>
    </row>
    <row r="108" spans="1:9" x14ac:dyDescent="0.3">
      <c r="A108" s="190" t="s">
        <v>2338</v>
      </c>
      <c r="B108" s="189">
        <v>134544</v>
      </c>
      <c r="C108" s="24" t="str">
        <f>IFERROR(VLOOKUP(tabAtaCessão[[#This Row],[CÓDIGO]],tabEstimativa[#Data],2,FALSE),"")</f>
        <v>REVESTIMENTO CERAMICO, BRANCO BRILHANTE, 32 X 56 CM (VARIACAO +/- 2 CM).</v>
      </c>
      <c r="D108" s="187" t="s">
        <v>2128</v>
      </c>
      <c r="E108" s="12">
        <v>43899</v>
      </c>
      <c r="F108" s="188">
        <v>25</v>
      </c>
      <c r="G108" s="186" t="s">
        <v>1551</v>
      </c>
      <c r="H108" s="185">
        <v>43899.375393518516</v>
      </c>
      <c r="I108" s="5" t="str">
        <f t="shared" si="3"/>
        <v>*</v>
      </c>
    </row>
    <row r="109" spans="1:9" x14ac:dyDescent="0.3">
      <c r="A109" s="190" t="s">
        <v>1567</v>
      </c>
      <c r="B109" s="189">
        <v>14001</v>
      </c>
      <c r="C109" s="24" t="str">
        <f>IFERROR(VLOOKUP(tabAtaCessão[[#This Row],[CÓDIGO]],tabEstimativa[#Data],2,FALSE),"")</f>
        <v>MASSA CORRIDA PVA - LATA C/ 18 LITROS</v>
      </c>
      <c r="D109" s="187" t="s">
        <v>2128</v>
      </c>
      <c r="E109" s="12">
        <v>43699</v>
      </c>
      <c r="F109" s="188">
        <v>10</v>
      </c>
      <c r="G109" s="186" t="s">
        <v>1551</v>
      </c>
      <c r="H109" s="185">
        <v>43745.457870370374</v>
      </c>
      <c r="I109" s="5" t="str">
        <f t="shared" si="3"/>
        <v>*</v>
      </c>
    </row>
    <row r="110" spans="1:9" x14ac:dyDescent="0.3">
      <c r="A110" s="190" t="s">
        <v>1567</v>
      </c>
      <c r="B110" s="189">
        <v>14001</v>
      </c>
      <c r="C110" s="24" t="str">
        <f>IFERROR(VLOOKUP(tabAtaCessão[[#This Row],[CÓDIGO]],tabEstimativa[#Data],2,FALSE),"")</f>
        <v>MASSA CORRIDA PVA - LATA C/ 18 LITROS</v>
      </c>
      <c r="D110" s="187" t="s">
        <v>2128</v>
      </c>
      <c r="E110" s="12">
        <v>43712</v>
      </c>
      <c r="F110" s="188">
        <v>10</v>
      </c>
      <c r="G110" s="186" t="s">
        <v>1551</v>
      </c>
      <c r="H110" s="185">
        <v>43714.642696759256</v>
      </c>
      <c r="I110" s="5" t="str">
        <f t="shared" si="3"/>
        <v>*</v>
      </c>
    </row>
    <row r="111" spans="1:9" x14ac:dyDescent="0.3">
      <c r="A111" s="190" t="s">
        <v>1567</v>
      </c>
      <c r="B111" s="189">
        <v>14001</v>
      </c>
      <c r="C111" s="24" t="str">
        <f>IFERROR(VLOOKUP(tabAtaCessão[[#This Row],[CÓDIGO]],tabEstimativa[#Data],2,FALSE),"")</f>
        <v>MASSA CORRIDA PVA - LATA C/ 18 LITROS</v>
      </c>
      <c r="D111" s="187" t="s">
        <v>2178</v>
      </c>
      <c r="E111" s="12">
        <v>43745</v>
      </c>
      <c r="F111" s="188">
        <v>84</v>
      </c>
      <c r="G111" s="186" t="s">
        <v>1551</v>
      </c>
      <c r="H111" s="185">
        <v>43745.656793981485</v>
      </c>
      <c r="I111" s="5" t="str">
        <f t="shared" si="3"/>
        <v>*</v>
      </c>
    </row>
    <row r="112" spans="1:9" x14ac:dyDescent="0.3">
      <c r="A112" s="190" t="s">
        <v>1567</v>
      </c>
      <c r="B112" s="189">
        <v>27353</v>
      </c>
      <c r="C112" s="24" t="str">
        <f>IFERROR(VLOOKUP(tabAtaCessão[[#This Row],[CÓDIGO]],tabEstimativa[#Data],2,FALSE),"")</f>
        <v>GESSO ESTUQUE, EMBALAGEM C/ 01 KG</v>
      </c>
      <c r="D112" s="187" t="s">
        <v>2128</v>
      </c>
      <c r="E112" s="12">
        <v>43699</v>
      </c>
      <c r="F112" s="188">
        <v>20</v>
      </c>
      <c r="G112" s="186" t="s">
        <v>1551</v>
      </c>
      <c r="H112" s="185">
        <v>43745.45894675926</v>
      </c>
      <c r="I112" s="5" t="str">
        <f t="shared" si="3"/>
        <v>*</v>
      </c>
    </row>
    <row r="113" spans="1:9" x14ac:dyDescent="0.3">
      <c r="A113" s="190" t="s">
        <v>1567</v>
      </c>
      <c r="B113" s="189">
        <v>27353</v>
      </c>
      <c r="C113" s="24" t="str">
        <f>IFERROR(VLOOKUP(tabAtaCessão[[#This Row],[CÓDIGO]],tabEstimativa[#Data],2,FALSE),"")</f>
        <v>GESSO ESTUQUE, EMBALAGEM C/ 01 KG</v>
      </c>
      <c r="D113" s="187" t="s">
        <v>2128</v>
      </c>
      <c r="E113" s="12">
        <v>43731</v>
      </c>
      <c r="F113" s="188">
        <v>30</v>
      </c>
      <c r="G113" s="186" t="s">
        <v>2063</v>
      </c>
      <c r="H113" s="185">
        <v>43731.714270833334</v>
      </c>
      <c r="I113" s="5" t="str">
        <f t="shared" si="3"/>
        <v>*</v>
      </c>
    </row>
    <row r="114" spans="1:9" x14ac:dyDescent="0.3">
      <c r="A114" s="190" t="s">
        <v>1567</v>
      </c>
      <c r="B114" s="189">
        <v>27353</v>
      </c>
      <c r="C114" s="24" t="str">
        <f>IFERROR(VLOOKUP(tabAtaCessão[[#This Row],[CÓDIGO]],tabEstimativa[#Data],2,FALSE),"")</f>
        <v>GESSO ESTUQUE, EMBALAGEM C/ 01 KG</v>
      </c>
      <c r="D114" s="187" t="s">
        <v>2128</v>
      </c>
      <c r="E114" s="12">
        <v>43767</v>
      </c>
      <c r="F114" s="188">
        <v>40</v>
      </c>
      <c r="G114" s="186" t="s">
        <v>1551</v>
      </c>
      <c r="H114" s="185">
        <v>43767.627592592595</v>
      </c>
      <c r="I114" s="5" t="str">
        <f t="shared" si="3"/>
        <v>*</v>
      </c>
    </row>
    <row r="115" spans="1:9" x14ac:dyDescent="0.3">
      <c r="A115" s="190" t="s">
        <v>1567</v>
      </c>
      <c r="B115" s="189">
        <v>27353</v>
      </c>
      <c r="C115" s="24" t="str">
        <f>IFERROR(VLOOKUP(tabAtaCessão[[#This Row],[CÓDIGO]],tabEstimativa[#Data],2,FALSE),"")</f>
        <v>GESSO ESTUQUE, EMBALAGEM C/ 01 KG</v>
      </c>
      <c r="D115" s="187" t="s">
        <v>2175</v>
      </c>
      <c r="E115" s="12">
        <v>43789</v>
      </c>
      <c r="F115" s="188">
        <v>40</v>
      </c>
      <c r="G115" s="186" t="s">
        <v>1551</v>
      </c>
      <c r="H115" s="185">
        <v>43815.579745370371</v>
      </c>
      <c r="I115" s="5" t="str">
        <f t="shared" si="3"/>
        <v>*</v>
      </c>
    </row>
    <row r="116" spans="1:9" x14ac:dyDescent="0.3">
      <c r="A116" s="190" t="s">
        <v>1567</v>
      </c>
      <c r="B116" s="189">
        <v>78509</v>
      </c>
      <c r="C116" s="24" t="str">
        <f>IFERROR(VLOOKUP(tabAtaCessão[[#This Row],[CÓDIGO]],tabEstimativa[#Data],2,FALSE),"")</f>
        <v>TANQUE DE CONCRETO PRE-MOLDADO P/ LAVAGEM DE ROUPAS DE 0,70 X 0,70M</v>
      </c>
      <c r="D116" s="187" t="s">
        <v>2241</v>
      </c>
      <c r="E116" s="12">
        <v>43773</v>
      </c>
      <c r="F116" s="188">
        <v>1</v>
      </c>
      <c r="G116" s="186" t="s">
        <v>1551</v>
      </c>
      <c r="H116" s="185">
        <v>43774.329016203701</v>
      </c>
      <c r="I116" s="5" t="str">
        <f t="shared" si="3"/>
        <v>*</v>
      </c>
    </row>
    <row r="117" spans="1:9" x14ac:dyDescent="0.3">
      <c r="A117" s="190" t="s">
        <v>1567</v>
      </c>
      <c r="B117" s="189">
        <v>78509</v>
      </c>
      <c r="C117" s="24" t="str">
        <f>IFERROR(VLOOKUP(tabAtaCessão[[#This Row],[CÓDIGO]],tabEstimativa[#Data],2,FALSE),"")</f>
        <v>TANQUE DE CONCRETO PRE-MOLDADO P/ LAVAGEM DE ROUPAS DE 0,70 X 0,70M</v>
      </c>
      <c r="D117" s="187" t="s">
        <v>2347</v>
      </c>
      <c r="E117" s="12">
        <v>43847</v>
      </c>
      <c r="F117" s="188">
        <v>1</v>
      </c>
      <c r="G117" s="186" t="s">
        <v>1551</v>
      </c>
      <c r="H117" s="185">
        <v>43847.666354166664</v>
      </c>
      <c r="I117" s="5" t="str">
        <f t="shared" si="3"/>
        <v>*</v>
      </c>
    </row>
    <row r="118" spans="1:9" x14ac:dyDescent="0.3">
      <c r="A118" s="190" t="s">
        <v>1567</v>
      </c>
      <c r="B118" s="189">
        <v>102000</v>
      </c>
      <c r="C118" s="24" t="str">
        <f>IFERROR(VLOOKUP(tabAtaCessão[[#This Row],[CÓDIGO]],tabEstimativa[#Data],2,FALSE),"")</f>
        <v>PISO DE CONCRETO, TIPO INTERTRAVADO RETANGULAR, COR NATURAL, DIMENSOES: 200 X 100 MM, ESPESSURA 60 MM, RESISTENCIA DE 35 MPA</v>
      </c>
      <c r="D118" s="187" t="s">
        <v>2189</v>
      </c>
      <c r="E118" s="12">
        <v>43781</v>
      </c>
      <c r="F118" s="188">
        <v>2000</v>
      </c>
      <c r="G118" s="186" t="s">
        <v>2063</v>
      </c>
      <c r="H118" s="185">
        <v>43787.383738425924</v>
      </c>
      <c r="I118" s="5" t="str">
        <f t="shared" si="3"/>
        <v>*</v>
      </c>
    </row>
    <row r="119" spans="1:9" x14ac:dyDescent="0.3">
      <c r="A119" s="190" t="s">
        <v>1567</v>
      </c>
      <c r="B119" s="189">
        <v>112064</v>
      </c>
      <c r="C119" s="24" t="str">
        <f>IFERROR(VLOOKUP(tabAtaCessão[[#This Row],[CÓDIGO]],tabEstimativa[#Data],2,FALSE),"")</f>
        <v>CARRINHO DE MAO 150 KG ( 60 LITROS), TOTALMENTE GALVANIZADO, CHAPA 20 G (0,95 MM), PNEU E CAMARA 3,25 X 8  RODA COM ROLAMENTO, PARAFUSOS E PORCAS GALVANIZADAS, MONTADO</v>
      </c>
      <c r="D119" s="187" t="s">
        <v>2128</v>
      </c>
      <c r="E119" s="12">
        <v>43767</v>
      </c>
      <c r="F119" s="188">
        <v>5</v>
      </c>
      <c r="G119" s="186" t="s">
        <v>1551</v>
      </c>
      <c r="H119" s="185">
        <v>43767.629027777781</v>
      </c>
      <c r="I119" s="5" t="str">
        <f t="shared" si="3"/>
        <v>*</v>
      </c>
    </row>
    <row r="120" spans="1:9" x14ac:dyDescent="0.3">
      <c r="A120" s="190" t="s">
        <v>1567</v>
      </c>
      <c r="B120" s="189">
        <v>115840</v>
      </c>
      <c r="C120" s="24" t="str">
        <f>IFERROR(VLOOKUP(tabAtaCessão[[#This Row],[CÓDIGO]],tabEstimativa[#Data],2,FALSE),"")</f>
        <v>VITRO DE CORRER EM ALUMINIO COM VIDROS E GRADE EM ALUMINIO FOSCO MEDINDO: 2,00 X 1,20M</v>
      </c>
      <c r="D120" s="187" t="s">
        <v>2175</v>
      </c>
      <c r="E120" s="12">
        <v>43745</v>
      </c>
      <c r="F120" s="188">
        <v>1</v>
      </c>
      <c r="G120" s="186" t="s">
        <v>1551</v>
      </c>
      <c r="H120" s="185">
        <v>43745.577233796299</v>
      </c>
      <c r="I120" s="5" t="str">
        <f t="shared" si="3"/>
        <v>*</v>
      </c>
    </row>
    <row r="121" spans="1:9" x14ac:dyDescent="0.3">
      <c r="A121" s="190" t="s">
        <v>1567</v>
      </c>
      <c r="B121" s="189">
        <v>115840</v>
      </c>
      <c r="C121" s="24" t="str">
        <f>IFERROR(VLOOKUP(tabAtaCessão[[#This Row],[CÓDIGO]],tabEstimativa[#Data],2,FALSE),"")</f>
        <v>VITRO DE CORRER EM ALUMINIO COM VIDROS E GRADE EM ALUMINIO FOSCO MEDINDO: 2,00 X 1,20M</v>
      </c>
      <c r="D121" s="187" t="s">
        <v>2128</v>
      </c>
      <c r="E121" s="12">
        <v>43787</v>
      </c>
      <c r="F121" s="188">
        <v>1</v>
      </c>
      <c r="G121" s="186" t="s">
        <v>1551</v>
      </c>
      <c r="H121" s="185">
        <v>43808.5940625</v>
      </c>
      <c r="I121" s="5" t="str">
        <f t="shared" si="3"/>
        <v>*</v>
      </c>
    </row>
    <row r="122" spans="1:9" x14ac:dyDescent="0.3">
      <c r="A122" s="190" t="s">
        <v>1567</v>
      </c>
      <c r="B122" s="189">
        <v>127384</v>
      </c>
      <c r="C122" s="24" t="str">
        <f>IFERROR(VLOOKUP(tabAtaCessão[[#This Row],[CÓDIGO]],tabEstimativa[#Data],2,FALSE),"")</f>
        <v>MANTA ASFALTICA, AUTO ADESIVA - MEDIDAS: 10CM DE LARGURA X 10 M DE COMPRIMENTO</v>
      </c>
      <c r="D122" s="187" t="s">
        <v>2183</v>
      </c>
      <c r="E122" s="12">
        <v>43745</v>
      </c>
      <c r="F122" s="188">
        <v>13</v>
      </c>
      <c r="G122" s="186" t="s">
        <v>1551</v>
      </c>
      <c r="H122" s="185">
        <v>43745.491585648146</v>
      </c>
      <c r="I122" s="5" t="str">
        <f t="shared" si="3"/>
        <v>*</v>
      </c>
    </row>
    <row r="123" spans="1:9" x14ac:dyDescent="0.3">
      <c r="A123" s="190" t="s">
        <v>1567</v>
      </c>
      <c r="B123" s="189">
        <v>127384</v>
      </c>
      <c r="C123" s="24" t="str">
        <f>IFERROR(VLOOKUP(tabAtaCessão[[#This Row],[CÓDIGO]],tabEstimativa[#Data],2,FALSE),"")</f>
        <v>MANTA ASFALTICA, AUTO ADESIVA - MEDIDAS: 10CM DE LARGURA X 10 M DE COMPRIMENTO</v>
      </c>
      <c r="D123" s="187" t="s">
        <v>2128</v>
      </c>
      <c r="E123" s="12">
        <v>43767</v>
      </c>
      <c r="F123" s="188">
        <v>20</v>
      </c>
      <c r="G123" s="186" t="s">
        <v>1551</v>
      </c>
      <c r="H123" s="185">
        <v>43767.631215277775</v>
      </c>
      <c r="I123" s="5" t="str">
        <f t="shared" si="3"/>
        <v>*</v>
      </c>
    </row>
    <row r="124" spans="1:9" x14ac:dyDescent="0.3">
      <c r="A124" s="190" t="s">
        <v>1567</v>
      </c>
      <c r="B124" s="189">
        <v>127384</v>
      </c>
      <c r="C124" s="24" t="str">
        <f>IFERROR(VLOOKUP(tabAtaCessão[[#This Row],[CÓDIGO]],tabEstimativa[#Data],2,FALSE),"")</f>
        <v>MANTA ASFALTICA, AUTO ADESIVA - MEDIDAS: 10CM DE LARGURA X 10 M DE COMPRIMENTO</v>
      </c>
      <c r="D124" s="187" t="s">
        <v>2128</v>
      </c>
      <c r="E124" s="12">
        <v>43787</v>
      </c>
      <c r="F124" s="188">
        <v>10</v>
      </c>
      <c r="G124" s="186" t="s">
        <v>1551</v>
      </c>
      <c r="H124" s="185">
        <v>43808.595092592594</v>
      </c>
      <c r="I124" s="5" t="str">
        <f t="shared" si="3"/>
        <v>*</v>
      </c>
    </row>
    <row r="125" spans="1:9" x14ac:dyDescent="0.3">
      <c r="A125" s="190" t="s">
        <v>1567</v>
      </c>
      <c r="B125" s="189">
        <v>130634</v>
      </c>
      <c r="C125" s="24" t="str">
        <f>IFERROR(VLOOKUP(tabAtaCessão[[#This Row],[CÓDIGO]],tabEstimativa[#Data],2,FALSE),"")</f>
        <v>ISOPOR PARA FORRO, COM APLICACAO DE MASSA ACRILICA (IMPERMEAVEL), COR BRANCO, DIMENSAO: 625 X 1250 X 20 MM - VARIACAO: +/- 10 MM</v>
      </c>
      <c r="D125" s="187" t="s">
        <v>2341</v>
      </c>
      <c r="E125" s="12">
        <v>43846</v>
      </c>
      <c r="F125" s="188">
        <v>50</v>
      </c>
      <c r="G125" s="186" t="s">
        <v>1551</v>
      </c>
      <c r="H125" s="185">
        <v>43846.493472222224</v>
      </c>
      <c r="I125" s="5" t="str">
        <f t="shared" si="3"/>
        <v>*</v>
      </c>
    </row>
    <row r="126" spans="1:9" x14ac:dyDescent="0.3">
      <c r="A126" s="190" t="s">
        <v>1567</v>
      </c>
      <c r="B126" s="189">
        <v>132769</v>
      </c>
      <c r="C126" s="24" t="str">
        <f>IFERROR(VLOOKUP(tabAtaCessão[[#This Row],[CÓDIGO]],tabEstimativa[#Data],2,FALSE),"")</f>
        <v>ADESIVO SELANTE PARA VEDACAO/CALAFETACAO  DE CALHAS RUFOS E AFINS,  A BASE DE POLIURETANO - TUBO DE 350 A 400 GRAMAS</v>
      </c>
      <c r="D126" s="187" t="s">
        <v>2170</v>
      </c>
      <c r="E126" s="12">
        <v>43742</v>
      </c>
      <c r="F126" s="188">
        <v>20</v>
      </c>
      <c r="G126" s="186" t="s">
        <v>1551</v>
      </c>
      <c r="H126" s="185">
        <v>43742.603101851855</v>
      </c>
      <c r="I126" s="5" t="str">
        <f t="shared" si="3"/>
        <v>*</v>
      </c>
    </row>
    <row r="127" spans="1:9" x14ac:dyDescent="0.3">
      <c r="A127" s="190" t="s">
        <v>1567</v>
      </c>
      <c r="B127" s="189">
        <v>132769</v>
      </c>
      <c r="C127" s="24" t="str">
        <f>IFERROR(VLOOKUP(tabAtaCessão[[#This Row],[CÓDIGO]],tabEstimativa[#Data],2,FALSE),"")</f>
        <v>ADESIVO SELANTE PARA VEDACAO/CALAFETACAO  DE CALHAS RUFOS E AFINS,  A BASE DE POLIURETANO - TUBO DE 350 A 400 GRAMAS</v>
      </c>
      <c r="D127" s="187" t="s">
        <v>2128</v>
      </c>
      <c r="E127" s="12">
        <v>43787</v>
      </c>
      <c r="F127" s="188">
        <v>15</v>
      </c>
      <c r="G127" s="186" t="s">
        <v>1551</v>
      </c>
      <c r="H127" s="185">
        <v>43808.571388888886</v>
      </c>
      <c r="I127" s="5" t="str">
        <f t="shared" si="3"/>
        <v>*</v>
      </c>
    </row>
    <row r="128" spans="1:9" x14ac:dyDescent="0.3">
      <c r="A128" s="190" t="s">
        <v>3462</v>
      </c>
      <c r="B128" s="189">
        <v>14662</v>
      </c>
      <c r="C128" s="24" t="str">
        <f>IFERROR(VLOOKUP(tabAtaCessão[[#This Row],[CÓDIGO]],tabEstimativa[#Data],2,FALSE),"")</f>
        <v>CIMENTO COMUM CPII-32 - SACO COM 50 KG - O MATERIAL DEVERÁ SER ENTREGUE EM LOTE PALETIZADO PROTEGIDO COM FILME PLÁSTICO - VALIDADE MÍNIMA DE 3 MESES.</v>
      </c>
      <c r="D128" s="187" t="s">
        <v>3728</v>
      </c>
      <c r="E128" s="12">
        <v>44047</v>
      </c>
      <c r="F128" s="188">
        <v>3000</v>
      </c>
      <c r="G128" s="186" t="s">
        <v>3710</v>
      </c>
      <c r="H128" s="185">
        <v>44047.615358796298</v>
      </c>
      <c r="I128" s="5" t="str">
        <f t="shared" si="3"/>
        <v>*</v>
      </c>
    </row>
    <row r="129" spans="1:9" x14ac:dyDescent="0.3">
      <c r="A129" s="190" t="s">
        <v>1730</v>
      </c>
      <c r="B129" s="189">
        <v>20135</v>
      </c>
      <c r="C129" s="24" t="str">
        <f>IFERROR(VLOOKUP(tabAtaCessão[[#This Row],[CÓDIGO]],tabEstimativa[#Data],2,FALSE),"")</f>
        <v>CHAPA DE AÇO CARBONO GALVANIZADO ZINCADO N° 22 ESP=0,80 MM -2 X 1.</v>
      </c>
      <c r="D129" s="187" t="s">
        <v>2204</v>
      </c>
      <c r="E129" s="12">
        <v>43760</v>
      </c>
      <c r="F129" s="188">
        <v>250</v>
      </c>
      <c r="G129" s="186" t="s">
        <v>2196</v>
      </c>
      <c r="H129" s="185">
        <v>43760.640185185184</v>
      </c>
      <c r="I129" s="5" t="str">
        <f t="shared" si="3"/>
        <v>*</v>
      </c>
    </row>
    <row r="130" spans="1:9" x14ac:dyDescent="0.3">
      <c r="A130" s="190" t="s">
        <v>1730</v>
      </c>
      <c r="B130" s="189">
        <v>64610</v>
      </c>
      <c r="C130" s="24" t="str">
        <f>IFERROR(VLOOKUP(tabAtaCessão[[#This Row],[CÓDIGO]],tabEstimativa[#Data],2,FALSE),"")</f>
        <v>CHAPA DE AÇO CARBONO GALVANIZADO ZINCADO N. 24 - ESP = 0,64 MM - 2 X 1.</v>
      </c>
      <c r="D130" s="187" t="s">
        <v>2128</v>
      </c>
      <c r="E130" s="12">
        <v>43720</v>
      </c>
      <c r="F130" s="188">
        <v>10</v>
      </c>
      <c r="G130" s="186" t="s">
        <v>1551</v>
      </c>
      <c r="H130" s="185">
        <v>43720.369571759256</v>
      </c>
      <c r="I130" s="5" t="str">
        <f t="shared" si="3"/>
        <v>*</v>
      </c>
    </row>
    <row r="131" spans="1:9" x14ac:dyDescent="0.3">
      <c r="A131" s="190" t="s">
        <v>1730</v>
      </c>
      <c r="B131" s="189">
        <v>64610</v>
      </c>
      <c r="C131" s="24" t="str">
        <f>IFERROR(VLOOKUP(tabAtaCessão[[#This Row],[CÓDIGO]],tabEstimativa[#Data],2,FALSE),"")</f>
        <v>CHAPA DE AÇO CARBONO GALVANIZADO ZINCADO N. 24 - ESP = 0,64 MM - 2 X 1.</v>
      </c>
      <c r="D131" s="187" t="s">
        <v>2175</v>
      </c>
      <c r="E131" s="12">
        <v>43760</v>
      </c>
      <c r="F131" s="188">
        <v>85</v>
      </c>
      <c r="G131" s="186" t="s">
        <v>2196</v>
      </c>
      <c r="H131" s="185">
        <v>43760.640185185184</v>
      </c>
      <c r="I131" s="5" t="str">
        <f t="shared" ref="I131:I163" si="4">"*"</f>
        <v>*</v>
      </c>
    </row>
    <row r="132" spans="1:9" x14ac:dyDescent="0.3">
      <c r="A132" s="190" t="s">
        <v>4072</v>
      </c>
      <c r="B132" s="189">
        <v>140032</v>
      </c>
      <c r="C132" s="24" t="str">
        <f>IFERROR(VLOOKUP(tabAtaCessão[[#This Row],[CÓDIGO]],tabEstimativa[#Data],2,FALSE),"")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D132" s="187" t="s">
        <v>4404</v>
      </c>
      <c r="E132" s="12">
        <v>44595</v>
      </c>
      <c r="F132" s="188">
        <v>50</v>
      </c>
      <c r="G132" s="186" t="s">
        <v>2063</v>
      </c>
      <c r="H132" s="185">
        <v>44595.332268518519</v>
      </c>
      <c r="I132" s="5" t="str">
        <f t="shared" si="4"/>
        <v>*</v>
      </c>
    </row>
    <row r="133" spans="1:9" x14ac:dyDescent="0.3">
      <c r="A133" s="190" t="s">
        <v>3482</v>
      </c>
      <c r="B133" s="189">
        <v>115282</v>
      </c>
      <c r="C133" s="24" t="str">
        <f>IFERROR(VLOOKUP(tabAtaCessão[[#This Row],[CÓDIGO]],tabEstimativa[#Data],2,FALSE),"")</f>
        <v>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v>
      </c>
      <c r="D133" s="187" t="s">
        <v>4034</v>
      </c>
      <c r="E133" s="12">
        <v>44256</v>
      </c>
      <c r="F133" s="188">
        <v>10</v>
      </c>
      <c r="G133" s="186" t="s">
        <v>2063</v>
      </c>
      <c r="H133" s="185">
        <v>44256.695902777778</v>
      </c>
      <c r="I133" s="5" t="str">
        <f t="shared" si="4"/>
        <v>*</v>
      </c>
    </row>
    <row r="134" spans="1:9" x14ac:dyDescent="0.3">
      <c r="A134" s="190" t="s">
        <v>1740</v>
      </c>
      <c r="B134" s="189">
        <v>14921</v>
      </c>
      <c r="C134" s="24" t="str">
        <f>IFERROR(VLOOKUP(tabAtaCessão[[#This Row],[CÓDIGO]],tabEstimativa[#Data],2,FALSE),"")</f>
        <v xml:space="preserve">FITA ISOLANTE 19 MM X 20 M. </v>
      </c>
      <c r="D134" s="187" t="s">
        <v>2322</v>
      </c>
      <c r="E134" s="12">
        <v>43808</v>
      </c>
      <c r="F134" s="188">
        <v>9</v>
      </c>
      <c r="G134" s="186" t="s">
        <v>1551</v>
      </c>
      <c r="H134" s="185">
        <v>43808.576851851853</v>
      </c>
      <c r="I134" s="5" t="str">
        <f t="shared" si="4"/>
        <v>*</v>
      </c>
    </row>
    <row r="135" spans="1:9" x14ac:dyDescent="0.3">
      <c r="A135" s="190" t="s">
        <v>1740</v>
      </c>
      <c r="B135" s="189">
        <v>14921</v>
      </c>
      <c r="C135" s="24" t="str">
        <f>IFERROR(VLOOKUP(tabAtaCessão[[#This Row],[CÓDIGO]],tabEstimativa[#Data],2,FALSE),"")</f>
        <v xml:space="preserve">FITA ISOLANTE 19 MM X 20 M. </v>
      </c>
      <c r="D135" s="187" t="s">
        <v>2345</v>
      </c>
      <c r="E135" s="12">
        <v>43847</v>
      </c>
      <c r="F135" s="188">
        <v>160</v>
      </c>
      <c r="G135" s="186" t="s">
        <v>1551</v>
      </c>
      <c r="H135" s="185">
        <v>43847.658020833333</v>
      </c>
      <c r="I135" s="5" t="str">
        <f t="shared" si="4"/>
        <v>*</v>
      </c>
    </row>
    <row r="136" spans="1:9" x14ac:dyDescent="0.3">
      <c r="A136" s="190" t="s">
        <v>1740</v>
      </c>
      <c r="B136" s="189">
        <v>40251</v>
      </c>
      <c r="C136" s="24" t="str">
        <f>IFERROR(VLOOKUP(tabAtaCessão[[#This Row],[CÓDIGO]],tabEstimativa[#Data],2,FALSE),"")</f>
        <v>DISCO DIAMANTADO (SECO) - DIAMETRO EXTERNO 110 MM E FURO 20 MM - CONFORME NORMAS ABNT</v>
      </c>
      <c r="D136" s="187" t="s">
        <v>2171</v>
      </c>
      <c r="E136" s="12">
        <v>43747</v>
      </c>
      <c r="F136" s="188">
        <v>15</v>
      </c>
      <c r="G136" s="186" t="s">
        <v>1551</v>
      </c>
      <c r="H136" s="185">
        <v>43747.561805555553</v>
      </c>
      <c r="I136" s="5" t="str">
        <f t="shared" si="4"/>
        <v>*</v>
      </c>
    </row>
    <row r="137" spans="1:9" x14ac:dyDescent="0.3">
      <c r="A137" s="190" t="s">
        <v>1740</v>
      </c>
      <c r="B137" s="189">
        <v>122305</v>
      </c>
      <c r="C137" s="24" t="str">
        <f>IFERROR(VLOOKUP(tabAtaCessão[[#This Row],[CÓDIGO]],tabEstimativa[#Data],2,FALSE),"")</f>
        <v>DISCO DE CORTE 4 1/2" DE DIAMETRO EXTERNO, 1/8 MM DE ESPESSURA E 7/8" DE DIAMETRO DE FURO</v>
      </c>
      <c r="D137" s="187" t="s">
        <v>2170</v>
      </c>
      <c r="E137" s="12">
        <v>43865</v>
      </c>
      <c r="F137" s="188">
        <f>2000-1370</f>
        <v>630</v>
      </c>
      <c r="G137" s="186" t="s">
        <v>1551</v>
      </c>
      <c r="H137" s="185">
        <v>43865.56689814815</v>
      </c>
      <c r="I137" s="5" t="str">
        <f t="shared" si="4"/>
        <v>*</v>
      </c>
    </row>
    <row r="138" spans="1:9" x14ac:dyDescent="0.3">
      <c r="A138" s="190" t="s">
        <v>1743</v>
      </c>
      <c r="B138" s="189">
        <v>113611</v>
      </c>
      <c r="C138" s="24" t="str">
        <f>IFERROR(VLOOKUP(tabAtaCessão[[#This Row],[CÓDIGO]],tabEstimativa[#Data],2,FALSE),"")</f>
        <v>ASSENTO PARA VASO SANITÁRIO EM POLIURETANO EXPANDIDO COM TAMPA EM POLIPROPILENO, FIXAÇÃO COM ELEMENTOS DE PLÁSTICO COM POSSIBILIDADE DE AJUSTE EM TODAS AS DIREÇÕES</v>
      </c>
      <c r="D138" s="187" t="s">
        <v>2128</v>
      </c>
      <c r="E138" s="12">
        <v>43699</v>
      </c>
      <c r="F138" s="188">
        <v>25</v>
      </c>
      <c r="G138" s="186" t="s">
        <v>1551</v>
      </c>
      <c r="H138" s="185">
        <v>43745.459490740737</v>
      </c>
      <c r="I138" s="5" t="str">
        <f t="shared" si="4"/>
        <v>*</v>
      </c>
    </row>
    <row r="139" spans="1:9" x14ac:dyDescent="0.3">
      <c r="A139" s="190" t="s">
        <v>1705</v>
      </c>
      <c r="B139" s="189">
        <v>42566</v>
      </c>
      <c r="C139" s="24" t="str">
        <f>IFERROR(VLOOKUP(tabAtaCessão[[#This Row],[CÓDIGO]],tabEstimativa[#Data],2,FALSE),"")</f>
        <v>FOLHA DE PORTA - EM IMBUIA - 0,92 X 2,10 M</v>
      </c>
      <c r="D139" s="187" t="s">
        <v>2128</v>
      </c>
      <c r="E139" s="12">
        <v>43712</v>
      </c>
      <c r="F139" s="188">
        <v>5</v>
      </c>
      <c r="G139" s="186" t="s">
        <v>1551</v>
      </c>
      <c r="H139" s="185">
        <v>43714.637430555558</v>
      </c>
      <c r="I139" s="5" t="str">
        <f t="shared" si="4"/>
        <v>*</v>
      </c>
    </row>
    <row r="140" spans="1:9" x14ac:dyDescent="0.3">
      <c r="A140" s="190" t="s">
        <v>1705</v>
      </c>
      <c r="B140" s="189">
        <v>42566</v>
      </c>
      <c r="C140" s="24" t="str">
        <f>IFERROR(VLOOKUP(tabAtaCessão[[#This Row],[CÓDIGO]],tabEstimativa[#Data],2,FALSE),"")</f>
        <v>FOLHA DE PORTA - EM IMBUIA - 0,92 X 2,10 M</v>
      </c>
      <c r="D140" s="187" t="s">
        <v>2128</v>
      </c>
      <c r="E140" s="12">
        <v>43731</v>
      </c>
      <c r="F140" s="188">
        <v>2</v>
      </c>
      <c r="G140" s="186" t="s">
        <v>2063</v>
      </c>
      <c r="H140" s="185">
        <v>43731.711238425924</v>
      </c>
      <c r="I140" s="5" t="str">
        <f t="shared" si="4"/>
        <v>*</v>
      </c>
    </row>
    <row r="141" spans="1:9" x14ac:dyDescent="0.3">
      <c r="A141" s="190" t="s">
        <v>1705</v>
      </c>
      <c r="B141" s="189">
        <v>42566</v>
      </c>
      <c r="C141" s="24" t="str">
        <f>IFERROR(VLOOKUP(tabAtaCessão[[#This Row],[CÓDIGO]],tabEstimativa[#Data],2,FALSE),"")</f>
        <v>FOLHA DE PORTA - EM IMBUIA - 0,92 X 2,10 M</v>
      </c>
      <c r="D141" s="187" t="s">
        <v>2187</v>
      </c>
      <c r="E141" s="12">
        <v>43745</v>
      </c>
      <c r="F141" s="188">
        <v>4</v>
      </c>
      <c r="G141" s="186" t="s">
        <v>1551</v>
      </c>
      <c r="H141" s="185">
        <v>43745.652465277781</v>
      </c>
      <c r="I141" s="5" t="str">
        <f t="shared" si="4"/>
        <v>*</v>
      </c>
    </row>
    <row r="142" spans="1:9" x14ac:dyDescent="0.3">
      <c r="A142" s="190" t="s">
        <v>1705</v>
      </c>
      <c r="B142" s="189">
        <v>42566</v>
      </c>
      <c r="C142" s="24" t="str">
        <f>IFERROR(VLOOKUP(tabAtaCessão[[#This Row],[CÓDIGO]],tabEstimativa[#Data],2,FALSE),"")</f>
        <v>FOLHA DE PORTA - EM IMBUIA - 0,92 X 2,10 M</v>
      </c>
      <c r="D142" s="187" t="s">
        <v>2170</v>
      </c>
      <c r="E142" s="12">
        <v>43745</v>
      </c>
      <c r="F142" s="188">
        <v>32</v>
      </c>
      <c r="G142" s="186" t="s">
        <v>1551</v>
      </c>
      <c r="H142" s="185">
        <v>43747.573287037034</v>
      </c>
      <c r="I142" s="5" t="str">
        <f t="shared" si="4"/>
        <v>*</v>
      </c>
    </row>
    <row r="143" spans="1:9" x14ac:dyDescent="0.3">
      <c r="A143" s="190" t="s">
        <v>1705</v>
      </c>
      <c r="B143" s="189">
        <v>42566</v>
      </c>
      <c r="C143" s="24" t="str">
        <f>IFERROR(VLOOKUP(tabAtaCessão[[#This Row],[CÓDIGO]],tabEstimativa[#Data],2,FALSE),"")</f>
        <v>FOLHA DE PORTA - EM IMBUIA - 0,92 X 2,10 M</v>
      </c>
      <c r="D143" s="187" t="s">
        <v>2128</v>
      </c>
      <c r="E143" s="12">
        <v>43767</v>
      </c>
      <c r="F143" s="188">
        <v>5</v>
      </c>
      <c r="G143" s="186" t="s">
        <v>1551</v>
      </c>
      <c r="H143" s="185">
        <v>43767.621979166666</v>
      </c>
      <c r="I143" s="5" t="str">
        <f t="shared" si="4"/>
        <v>*</v>
      </c>
    </row>
    <row r="144" spans="1:9" x14ac:dyDescent="0.3">
      <c r="A144" s="190" t="s">
        <v>1705</v>
      </c>
      <c r="B144" s="189">
        <v>42566</v>
      </c>
      <c r="C144" s="24" t="str">
        <f>IFERROR(VLOOKUP(tabAtaCessão[[#This Row],[CÓDIGO]],tabEstimativa[#Data],2,FALSE),"")</f>
        <v>FOLHA DE PORTA - EM IMBUIA - 0,92 X 2,10 M</v>
      </c>
      <c r="D144" s="187" t="s">
        <v>2128</v>
      </c>
      <c r="E144" s="12">
        <v>43787</v>
      </c>
      <c r="F144" s="188">
        <v>2</v>
      </c>
      <c r="G144" s="186" t="s">
        <v>1551</v>
      </c>
      <c r="H144" s="185">
        <v>43808.590243055558</v>
      </c>
      <c r="I144" s="5" t="str">
        <f t="shared" si="4"/>
        <v>*</v>
      </c>
    </row>
    <row r="145" spans="1:9" x14ac:dyDescent="0.3">
      <c r="A145" s="190" t="s">
        <v>1705</v>
      </c>
      <c r="B145" s="189">
        <v>49033</v>
      </c>
      <c r="C145" s="24" t="str">
        <f>IFERROR(VLOOKUP(tabAtaCessão[[#This Row],[CÓDIGO]],tabEstimativa[#Data],2,FALSE),"")</f>
        <v>FOLHA DE PORTA EM IMBUIA - MED: 0,82 X 2,10 M</v>
      </c>
      <c r="D145" s="187" t="s">
        <v>2128</v>
      </c>
      <c r="E145" s="12">
        <v>43712</v>
      </c>
      <c r="F145" s="188">
        <v>2</v>
      </c>
      <c r="G145" s="186" t="s">
        <v>1551</v>
      </c>
      <c r="H145" s="185">
        <v>43714.638240740744</v>
      </c>
      <c r="I145" s="5" t="str">
        <f t="shared" si="4"/>
        <v>*</v>
      </c>
    </row>
    <row r="146" spans="1:9" x14ac:dyDescent="0.3">
      <c r="A146" s="190" t="s">
        <v>1705</v>
      </c>
      <c r="B146" s="189">
        <v>49033</v>
      </c>
      <c r="C146" s="24" t="str">
        <f>IFERROR(VLOOKUP(tabAtaCessão[[#This Row],[CÓDIGO]],tabEstimativa[#Data],2,FALSE),"")</f>
        <v>FOLHA DE PORTA EM IMBUIA - MED: 0,82 X 2,10 M</v>
      </c>
      <c r="D146" s="187" t="s">
        <v>2348</v>
      </c>
      <c r="E146" s="12">
        <v>43850</v>
      </c>
      <c r="F146" s="188">
        <v>19</v>
      </c>
      <c r="G146" s="186" t="s">
        <v>1551</v>
      </c>
      <c r="H146" s="185">
        <v>43850.428171296298</v>
      </c>
      <c r="I146" s="5" t="str">
        <f t="shared" si="4"/>
        <v>*</v>
      </c>
    </row>
    <row r="147" spans="1:9" x14ac:dyDescent="0.3">
      <c r="A147" s="190" t="s">
        <v>1705</v>
      </c>
      <c r="B147" s="189">
        <v>56519</v>
      </c>
      <c r="C147" s="24" t="str">
        <f>IFERROR(VLOOKUP(tabAtaCessão[[#This Row],[CÓDIGO]],tabEstimativa[#Data],2,FALSE),"")</f>
        <v>FOLHA DE PORTA TIPO MEXICANA - MED.: 0,82 X 2,10 M</v>
      </c>
      <c r="D147" s="187" t="s">
        <v>2128</v>
      </c>
      <c r="E147" s="12">
        <v>43712</v>
      </c>
      <c r="F147" s="188">
        <v>2</v>
      </c>
      <c r="G147" s="186" t="s">
        <v>1551</v>
      </c>
      <c r="H147" s="185">
        <v>43714.641134259262</v>
      </c>
      <c r="I147" s="5" t="str">
        <f t="shared" si="4"/>
        <v>*</v>
      </c>
    </row>
    <row r="148" spans="1:9" x14ac:dyDescent="0.3">
      <c r="A148" s="190" t="s">
        <v>1705</v>
      </c>
      <c r="B148" s="189">
        <v>56520</v>
      </c>
      <c r="C148" s="24" t="str">
        <f>IFERROR(VLOOKUP(tabAtaCessão[[#This Row],[CÓDIGO]],tabEstimativa[#Data],2,FALSE),"")</f>
        <v>FOLHA DE PORTA TIPO MEXICANA - MED.: 0,92 X 2,10 M</v>
      </c>
      <c r="D148" s="187" t="s">
        <v>2178</v>
      </c>
      <c r="E148" s="12">
        <v>43745</v>
      </c>
      <c r="F148" s="188">
        <v>12</v>
      </c>
      <c r="G148" s="186" t="s">
        <v>1551</v>
      </c>
      <c r="H148" s="185">
        <v>43745.46607638889</v>
      </c>
      <c r="I148" s="5" t="str">
        <f t="shared" si="4"/>
        <v>*</v>
      </c>
    </row>
    <row r="149" spans="1:9" x14ac:dyDescent="0.3">
      <c r="A149" s="190" t="s">
        <v>1705</v>
      </c>
      <c r="B149" s="189">
        <v>74907</v>
      </c>
      <c r="C149" s="24" t="str">
        <f>IFERROR(VLOOKUP(tabAtaCessão[[#This Row],[CÓDIGO]],tabEstimativa[#Data],2,FALSE),"")</f>
        <v>VIGA DE GARAPEIRA BRUTA - MEDIDAS: 06 CM X 16 CM X 5,50 M</v>
      </c>
      <c r="D149" s="187" t="s">
        <v>2185</v>
      </c>
      <c r="E149" s="12">
        <v>43745</v>
      </c>
      <c r="F149" s="188">
        <v>60</v>
      </c>
      <c r="G149" s="186" t="s">
        <v>1551</v>
      </c>
      <c r="H149" s="185">
        <v>43745.577233796299</v>
      </c>
      <c r="I149" s="5" t="str">
        <f t="shared" si="4"/>
        <v>*</v>
      </c>
    </row>
    <row r="150" spans="1:9" x14ac:dyDescent="0.3">
      <c r="A150" s="190" t="s">
        <v>1705</v>
      </c>
      <c r="B150" s="189">
        <v>78307</v>
      </c>
      <c r="C150" s="24" t="str">
        <f>IFERROR(VLOOKUP(tabAtaCessão[[#This Row],[CÓDIGO]],tabEstimativa[#Data],2,FALSE),"")</f>
        <v>FOLHA DE PORTA DE IMBUIA - MED. 1,02 X 2,10 M</v>
      </c>
      <c r="D150" s="187" t="s">
        <v>2128</v>
      </c>
      <c r="E150" s="12">
        <v>43699</v>
      </c>
      <c r="F150" s="188">
        <v>2</v>
      </c>
      <c r="G150" s="186" t="s">
        <v>1551</v>
      </c>
      <c r="H150" s="185">
        <v>43745.440509259257</v>
      </c>
      <c r="I150" s="5" t="str">
        <f t="shared" si="4"/>
        <v>*</v>
      </c>
    </row>
    <row r="151" spans="1:9" x14ac:dyDescent="0.3">
      <c r="A151" s="190" t="s">
        <v>3516</v>
      </c>
      <c r="B151" s="189">
        <v>74907</v>
      </c>
      <c r="C151" s="24" t="str">
        <f>IFERROR(VLOOKUP(tabAtaCessão[[#This Row],[CÓDIGO]],tabEstimativa[#Data],2,FALSE),"")</f>
        <v>VIGA DE GARAPEIRA BRUTA - MEDIDAS: 06 CM X 16 CM X 5,50 M</v>
      </c>
      <c r="D151" s="187" t="s">
        <v>3711</v>
      </c>
      <c r="E151" s="12">
        <v>44033</v>
      </c>
      <c r="F151" s="188">
        <f>300-151</f>
        <v>149</v>
      </c>
      <c r="G151" s="186" t="s">
        <v>3710</v>
      </c>
      <c r="H151" s="185">
        <v>44033.653287037036</v>
      </c>
      <c r="I151" s="5" t="str">
        <f t="shared" si="4"/>
        <v>*</v>
      </c>
    </row>
    <row r="152" spans="1:9" x14ac:dyDescent="0.3">
      <c r="A152" s="190" t="s">
        <v>2343</v>
      </c>
      <c r="B152" s="189">
        <v>101891</v>
      </c>
      <c r="C152" s="24" t="str">
        <f>IFERROR(VLOOKUP(tabAtaCessão[[#This Row],[CÓDIGO]],tabEstimativa[#Data],2,FALSE),"")</f>
        <v>DISPOSITIVO DE PROTECAO CONTRA SOBRETENSOES TRANSITORIAS, TENSAO NOMINAL MINIMA 220V, CORRENTE MINIMA DE SURTO 40KA (8/20US) PADRAO IEC (CONF. NORMA ABNT 5410)</v>
      </c>
      <c r="D152" s="187" t="s">
        <v>3720</v>
      </c>
      <c r="E152" s="12">
        <v>44040</v>
      </c>
      <c r="F152" s="188">
        <v>10</v>
      </c>
      <c r="G152" s="186" t="s">
        <v>3710</v>
      </c>
      <c r="H152" s="185">
        <v>44040.45107638889</v>
      </c>
      <c r="I152" s="5" t="str">
        <f t="shared" si="4"/>
        <v>*</v>
      </c>
    </row>
    <row r="153" spans="1:9" x14ac:dyDescent="0.3">
      <c r="A153" s="190" t="s">
        <v>2343</v>
      </c>
      <c r="B153" s="189">
        <v>133301</v>
      </c>
      <c r="C153" s="24" t="str">
        <f>IFERROR(VLOOKUP(tabAtaCessão[[#This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D153" s="187" t="s">
        <v>3769</v>
      </c>
      <c r="E153" s="12">
        <v>44096</v>
      </c>
      <c r="F153" s="188">
        <v>250</v>
      </c>
      <c r="G153" s="186" t="s">
        <v>2063</v>
      </c>
      <c r="H153" s="185">
        <v>44096.42560185185</v>
      </c>
      <c r="I153" s="5" t="str">
        <f t="shared" si="4"/>
        <v>*</v>
      </c>
    </row>
    <row r="154" spans="1:9" x14ac:dyDescent="0.3">
      <c r="A154" s="190" t="s">
        <v>2343</v>
      </c>
      <c r="B154" s="189">
        <v>133301</v>
      </c>
      <c r="C154" s="24" t="str">
        <f>IFERROR(VLOOKUP(tabAtaCessão[[#This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D154" s="187" t="s">
        <v>2170</v>
      </c>
      <c r="E154" s="12">
        <v>44145</v>
      </c>
      <c r="F154" s="188">
        <v>400</v>
      </c>
      <c r="G154" s="186" t="s">
        <v>2063</v>
      </c>
      <c r="H154" s="185">
        <v>44145.562280092592</v>
      </c>
      <c r="I154" s="5" t="str">
        <f t="shared" si="4"/>
        <v>*</v>
      </c>
    </row>
    <row r="155" spans="1:9" x14ac:dyDescent="0.3">
      <c r="A155" s="190" t="s">
        <v>1570</v>
      </c>
      <c r="B155" s="189">
        <v>23993</v>
      </c>
      <c r="C155" s="24" t="str">
        <f>IFERROR(VLOOKUP(tabAtaCessão[[#This Row],[CÓDIGO]],tabEstimativa[#Data],2,FALSE),"")</f>
        <v xml:space="preserve">PAPEL CREPOM - RL C/ 48 X 200 CM - ROSA COR VIVA, VIBRANTE, UNIFORME E SEM MANCHAS (VARIACAO +/- 5 CM). </v>
      </c>
      <c r="D155" s="187" t="s">
        <v>2184</v>
      </c>
      <c r="E155" s="12">
        <v>43745</v>
      </c>
      <c r="F155" s="188">
        <v>50</v>
      </c>
      <c r="G155" s="186" t="s">
        <v>1551</v>
      </c>
      <c r="H155" s="185">
        <v>43745.500011574077</v>
      </c>
      <c r="I155" s="5" t="str">
        <f t="shared" si="4"/>
        <v>*</v>
      </c>
    </row>
    <row r="156" spans="1:9" x14ac:dyDescent="0.3">
      <c r="A156" s="190" t="s">
        <v>3533</v>
      </c>
      <c r="B156" s="189">
        <v>17132</v>
      </c>
      <c r="C156" s="24" t="str">
        <f>IFERROR(VLOOKUP(tabAtaCessão[[#This Row],[CÓDIGO]],tabEstimativa[#Data],2,FALSE),"")</f>
        <v>ELASTICO - EMBALAGEM COM 100GR</v>
      </c>
      <c r="D156" s="187" t="s">
        <v>2170</v>
      </c>
      <c r="E156" s="12">
        <v>44145</v>
      </c>
      <c r="F156" s="188">
        <v>200</v>
      </c>
      <c r="G156" s="186" t="s">
        <v>2063</v>
      </c>
      <c r="H156" s="185">
        <v>44145.559050925927</v>
      </c>
      <c r="I156" s="5" t="str">
        <f t="shared" si="4"/>
        <v>*</v>
      </c>
    </row>
    <row r="157" spans="1:9" x14ac:dyDescent="0.3">
      <c r="A157" s="190" t="s">
        <v>3533</v>
      </c>
      <c r="B157" s="189">
        <v>23687</v>
      </c>
      <c r="C157" s="24" t="str">
        <f>IFERROR(VLOOKUP(tabAtaCessão[[#This Row],[CÓDIGO]],tabEstimativa[#Data],2,FALSE),"")</f>
        <v>CARTOLINA - AZUL CLARO - 50 X 66 CM - 180 G/M2     (VARIAÇÃO +/- 05 CM).</v>
      </c>
      <c r="D157" s="187" t="s">
        <v>4032</v>
      </c>
      <c r="E157" s="12">
        <v>44256</v>
      </c>
      <c r="F157" s="188">
        <v>8500</v>
      </c>
      <c r="G157" s="186" t="s">
        <v>2063</v>
      </c>
      <c r="H157" s="185">
        <v>44256.694733796299</v>
      </c>
      <c r="I157" s="5" t="str">
        <f t="shared" si="4"/>
        <v>*</v>
      </c>
    </row>
    <row r="158" spans="1:9" x14ac:dyDescent="0.3">
      <c r="A158" s="190" t="s">
        <v>3533</v>
      </c>
      <c r="B158" s="189">
        <v>47447</v>
      </c>
      <c r="C158" s="24" t="str">
        <f>IFERROR(VLOOKUP(tabAtaCessão[[#This Row],[CÓDIGO]],tabEstimativa[#Data],2,FALSE),"")</f>
        <v>CARTOLINA - VERDE CLARO - 50 X 66 CM - GRAMATURA 180G/M2 (VARIAÇÃO +/- 05 CM).</v>
      </c>
      <c r="D158" s="187" t="s">
        <v>4032</v>
      </c>
      <c r="E158" s="12">
        <v>44256</v>
      </c>
      <c r="F158" s="188">
        <v>7500</v>
      </c>
      <c r="G158" s="186" t="s">
        <v>2063</v>
      </c>
      <c r="H158" s="185">
        <v>44256.694733796299</v>
      </c>
      <c r="I158" s="5" t="str">
        <f t="shared" si="4"/>
        <v>*</v>
      </c>
    </row>
    <row r="159" spans="1:9" x14ac:dyDescent="0.3">
      <c r="A159" s="190" t="s">
        <v>3533</v>
      </c>
      <c r="B159" s="189">
        <v>63385</v>
      </c>
      <c r="C159" s="24" t="str">
        <f>IFERROR(VLOOKUP(tabAtaCessão[[#This Row],[CÓDIGO]],tabEstimativa[#Data],2,FALSE),"")</f>
        <v>PAPEL SULFITE - 66 X 96 CM  120 G/M2 - BRANCO  (VARIACAO +/- 5 CM).</v>
      </c>
      <c r="D159" s="187" t="s">
        <v>2170</v>
      </c>
      <c r="E159" s="12">
        <v>44145</v>
      </c>
      <c r="F159" s="188">
        <v>500</v>
      </c>
      <c r="G159" s="186" t="s">
        <v>2063</v>
      </c>
      <c r="H159" s="185">
        <v>44145.559050925927</v>
      </c>
      <c r="I159" s="5" t="str">
        <f t="shared" si="4"/>
        <v>*</v>
      </c>
    </row>
    <row r="160" spans="1:9" x14ac:dyDescent="0.3">
      <c r="A160" s="190" t="s">
        <v>3533</v>
      </c>
      <c r="B160" s="189">
        <v>133843</v>
      </c>
      <c r="C160" s="24" t="str">
        <f>IFERROR(VLOOKUP(tabAtaCessão[[#This Row],[CÓDIGO]],tabEstimativa[#Data],2,FALSE),"")</f>
        <v>CARTOLINA DUPLA FACE / COLOR SET AMARELA (COR VIVA, VIBRANTE, UNIFORME E SEM MANCHAS) - 48 X 66 CM (VARIACAO +/- 5 CM).</v>
      </c>
      <c r="D160" s="187" t="s">
        <v>3577</v>
      </c>
      <c r="E160" s="12">
        <v>43966</v>
      </c>
      <c r="F160" s="188">
        <v>8000</v>
      </c>
      <c r="G160" s="186" t="s">
        <v>1551</v>
      </c>
      <c r="H160" s="185">
        <v>43966.475682870368</v>
      </c>
      <c r="I160" s="5" t="str">
        <f t="shared" si="4"/>
        <v>*</v>
      </c>
    </row>
    <row r="161" spans="1:9" x14ac:dyDescent="0.3">
      <c r="A161" s="190" t="s">
        <v>3533</v>
      </c>
      <c r="B161" s="189">
        <v>133845</v>
      </c>
      <c r="C161" s="24" t="str">
        <f>IFERROR(VLOOKUP(tabAtaCessão[[#This Row],[CÓDIGO]],tabEstimativa[#Data],2,FALSE),"")</f>
        <v>CARTOLINA DUPLA FACE / COLOR SET LARANJA (COR VIVA, VIBRANTE, UNIFORME E SEM MANCHAS) - 48 X 66 CM (VARIACAO +/- 5 CM).</v>
      </c>
      <c r="D161" s="187" t="s">
        <v>3577</v>
      </c>
      <c r="E161" s="12">
        <v>43966</v>
      </c>
      <c r="F161" s="188">
        <v>8000</v>
      </c>
      <c r="G161" s="186" t="s">
        <v>1551</v>
      </c>
      <c r="H161" s="185">
        <v>43966.477881944447</v>
      </c>
      <c r="I161" s="5" t="str">
        <f t="shared" si="4"/>
        <v>*</v>
      </c>
    </row>
    <row r="162" spans="1:9" x14ac:dyDescent="0.3">
      <c r="A162" s="190" t="s">
        <v>3533</v>
      </c>
      <c r="B162" s="189">
        <v>133847</v>
      </c>
      <c r="C162" s="24" t="str">
        <f>IFERROR(VLOOKUP(tabAtaCessão[[#This Row],[CÓDIGO]],tabEstimativa[#Data],2,FALSE),"")</f>
        <v>CARTOLINA DUPLA FACE / COLOR SET PRETA (COR VIVA, VIBRANTE, UNIFORME E SEM MANCHAS) - 48 X 66 CM (VARIACAO +/- 5 CM).</v>
      </c>
      <c r="D162" s="187" t="s">
        <v>3577</v>
      </c>
      <c r="E162" s="12">
        <v>43966</v>
      </c>
      <c r="F162" s="188">
        <v>8000</v>
      </c>
      <c r="G162" s="186" t="s">
        <v>1551</v>
      </c>
      <c r="H162" s="185">
        <v>43966.477881944447</v>
      </c>
      <c r="I162" s="5" t="str">
        <f t="shared" si="4"/>
        <v>*</v>
      </c>
    </row>
    <row r="163" spans="1:9" x14ac:dyDescent="0.3">
      <c r="A163" s="190" t="s">
        <v>3533</v>
      </c>
      <c r="B163" s="189">
        <v>133848</v>
      </c>
      <c r="C163" s="24" t="str">
        <f>IFERROR(VLOOKUP(tabAtaCessão[[#This Row],[CÓDIGO]],tabEstimativa[#Data],2,FALSE),"")</f>
        <v>CARTOLINA DUPLA FACE / COLOR SET ROSA (COR VIVA, VIBRANTE, UNIFORME E SEM MANCHAS) - 48 X 66 CM (VARIACAO +/- 5 CM).</v>
      </c>
      <c r="D163" s="187" t="s">
        <v>3577</v>
      </c>
      <c r="E163" s="12">
        <v>43966</v>
      </c>
      <c r="F163" s="188">
        <v>8000</v>
      </c>
      <c r="G163" s="186" t="s">
        <v>1551</v>
      </c>
      <c r="H163" s="185">
        <v>43966.477881944447</v>
      </c>
      <c r="I163" s="5" t="str">
        <f t="shared" si="4"/>
        <v>*</v>
      </c>
    </row>
  </sheetData>
  <sheetProtection sheet="1" objects="1" scenarios="1"/>
  <sortState xmlns:xlrd2="http://schemas.microsoft.com/office/spreadsheetml/2017/richdata2" ref="A3:I163">
    <sortCondition ref="A2:A163"/>
    <sortCondition ref="B2:B163"/>
    <sortCondition ref="E2:E163"/>
  </sortState>
  <mergeCells count="1">
    <mergeCell ref="A1:I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42369" r:id="rId4" name="btn_CessaoVolSdo">
          <controlPr locked="0" defaultSize="0" autoLine="0" r:id="rId5">
            <anchor moveWithCells="1">
              <from>
                <xdr:col>0</xdr:col>
                <xdr:colOff>60960</xdr:colOff>
                <xdr:row>0</xdr:row>
                <xdr:rowOff>38100</xdr:rowOff>
              </from>
              <to>
                <xdr:col>2</xdr:col>
                <xdr:colOff>632460</xdr:colOff>
                <xdr:row>0</xdr:row>
                <xdr:rowOff>419100</xdr:rowOff>
              </to>
            </anchor>
          </controlPr>
        </control>
      </mc:Choice>
      <mc:Fallback>
        <control shapeId="442369" r:id="rId4" name="btn_CessaoVolSdo"/>
      </mc:Fallback>
    </mc:AlternateContent>
    <mc:AlternateContent xmlns:mc="http://schemas.openxmlformats.org/markup-compatibility/2006">
      <mc:Choice Requires="x14">
        <control shapeId="442372" r:id="rId6" name="btn_CessaoReord">
          <controlPr locked="0" defaultSize="0" autoLine="0" r:id="rId7">
            <anchor moveWithCells="1">
              <from>
                <xdr:col>2</xdr:col>
                <xdr:colOff>739140</xdr:colOff>
                <xdr:row>0</xdr:row>
                <xdr:rowOff>38100</xdr:rowOff>
              </from>
              <to>
                <xdr:col>2</xdr:col>
                <xdr:colOff>2644140</xdr:colOff>
                <xdr:row>0</xdr:row>
                <xdr:rowOff>419100</xdr:rowOff>
              </to>
            </anchor>
          </controlPr>
        </control>
      </mc:Choice>
      <mc:Fallback>
        <control shapeId="442372" r:id="rId6" name="btn_CessaoReord"/>
      </mc:Fallback>
    </mc:AlternateContent>
    <mc:AlternateContent xmlns:mc="http://schemas.openxmlformats.org/markup-compatibility/2006">
      <mc:Choice Requires="x14">
        <control shapeId="442380" r:id="rId8" name="btn_CessaoDesblock">
          <controlPr locked="0" defaultSize="0" autoLine="0" r:id="rId9">
            <anchor moveWithCells="1">
              <from>
                <xdr:col>2</xdr:col>
                <xdr:colOff>2743200</xdr:colOff>
                <xdr:row>0</xdr:row>
                <xdr:rowOff>38100</xdr:rowOff>
              </from>
              <to>
                <xdr:col>2</xdr:col>
                <xdr:colOff>4648200</xdr:colOff>
                <xdr:row>0</xdr:row>
                <xdr:rowOff>419100</xdr:rowOff>
              </to>
            </anchor>
          </controlPr>
        </control>
      </mc:Choice>
      <mc:Fallback>
        <control shapeId="442380" r:id="rId8" name="btn_CessaoDesblock"/>
      </mc:Fallback>
    </mc:AlternateContent>
    <mc:AlternateContent xmlns:mc="http://schemas.openxmlformats.org/markup-compatibility/2006">
      <mc:Choice Requires="x14">
        <control shapeId="442381" r:id="rId10" name="btn_CessaoAdd">
          <controlPr locked="0" defaultSize="0" autoLine="0" r:id="rId11">
            <anchor moveWithCells="1">
              <from>
                <xdr:col>3</xdr:col>
                <xdr:colOff>45720</xdr:colOff>
                <xdr:row>0</xdr:row>
                <xdr:rowOff>38100</xdr:rowOff>
              </from>
              <to>
                <xdr:col>3</xdr:col>
                <xdr:colOff>1950720</xdr:colOff>
                <xdr:row>0</xdr:row>
                <xdr:rowOff>419100</xdr:rowOff>
              </to>
            </anchor>
          </controlPr>
        </control>
      </mc:Choice>
      <mc:Fallback>
        <control shapeId="442381" r:id="rId10" name="btn_CessaoAdd"/>
      </mc:Fallback>
    </mc:AlternateContent>
    <mc:AlternateContent xmlns:mc="http://schemas.openxmlformats.org/markup-compatibility/2006">
      <mc:Choice Requires="x14">
        <control shapeId="442382" r:id="rId12" name="btn_CessaoFilCód">
          <controlPr locked="0" defaultSize="0" autoLine="0" r:id="rId13">
            <anchor moveWithCells="1">
              <from>
                <xdr:col>3</xdr:col>
                <xdr:colOff>2057400</xdr:colOff>
                <xdr:row>0</xdr:row>
                <xdr:rowOff>38100</xdr:rowOff>
              </from>
              <to>
                <xdr:col>3</xdr:col>
                <xdr:colOff>3962400</xdr:colOff>
                <xdr:row>0</xdr:row>
                <xdr:rowOff>419100</xdr:rowOff>
              </to>
            </anchor>
          </controlPr>
        </control>
      </mc:Choice>
      <mc:Fallback>
        <control shapeId="442382" r:id="rId12" name="btn_CessaoFilCód"/>
      </mc:Fallback>
    </mc:AlternateContent>
  </controls>
  <tableParts count="1">
    <tablePart r:id="rId1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08"/>
  <dimension ref="A1:R8133"/>
  <sheetViews>
    <sheetView workbookViewId="0">
      <pane ySplit="2" topLeftCell="A3089" activePane="bottomLeft" state="frozen"/>
      <selection pane="bottomLeft" activeCell="C3108" sqref="C3108"/>
    </sheetView>
  </sheetViews>
  <sheetFormatPr defaultRowHeight="14.4" x14ac:dyDescent="0.3"/>
  <cols>
    <col min="1" max="1" width="12.5546875" customWidth="1"/>
    <col min="2" max="2" width="78" customWidth="1"/>
    <col min="3" max="3" width="11.6640625" bestFit="1" customWidth="1"/>
    <col min="4" max="4" width="10.33203125" bestFit="1" customWidth="1"/>
    <col min="5" max="5" width="7.6640625" bestFit="1" customWidth="1"/>
    <col min="6" max="6" width="9.33203125" bestFit="1" customWidth="1"/>
    <col min="7" max="7" width="10.109375" bestFit="1" customWidth="1"/>
    <col min="8" max="8" width="10.44140625" bestFit="1" customWidth="1"/>
    <col min="9" max="9" width="12.5546875" bestFit="1" customWidth="1"/>
    <col min="10" max="10" width="5.44140625" bestFit="1" customWidth="1"/>
    <col min="11" max="11" width="11" bestFit="1" customWidth="1"/>
    <col min="12" max="12" width="44.33203125" customWidth="1"/>
    <col min="13" max="13" width="11" bestFit="1" customWidth="1"/>
    <col min="14" max="15" width="26" hidden="1" customWidth="1"/>
    <col min="16" max="16" width="10.5546875" customWidth="1"/>
    <col min="17" max="17" width="4.44140625" customWidth="1"/>
    <col min="18" max="18" width="4.44140625" bestFit="1" customWidth="1"/>
  </cols>
  <sheetData>
    <row r="1" spans="1:18" ht="39.75" customHeight="1" x14ac:dyDescent="0.3">
      <c r="A1" s="404"/>
      <c r="B1" s="404"/>
      <c r="C1" s="404"/>
      <c r="D1" s="404"/>
      <c r="E1" s="404"/>
      <c r="F1" s="404"/>
      <c r="G1" s="404"/>
      <c r="H1" s="404"/>
      <c r="I1" s="404"/>
      <c r="J1" s="404"/>
      <c r="K1" s="404"/>
      <c r="L1" s="404"/>
      <c r="M1" s="404"/>
      <c r="N1" s="404"/>
      <c r="O1" s="404"/>
      <c r="P1" s="404"/>
      <c r="Q1" s="404"/>
      <c r="R1" s="404"/>
    </row>
    <row r="2" spans="1:18" x14ac:dyDescent="0.3">
      <c r="A2" s="47" t="s">
        <v>0</v>
      </c>
      <c r="B2" s="53" t="s">
        <v>1</v>
      </c>
      <c r="C2" s="161" t="s">
        <v>1293</v>
      </c>
      <c r="D2" s="158" t="s">
        <v>1866</v>
      </c>
      <c r="E2" s="47" t="s">
        <v>1176</v>
      </c>
      <c r="F2" s="250" t="s">
        <v>1177</v>
      </c>
      <c r="G2" s="34" t="s">
        <v>1178</v>
      </c>
      <c r="H2" s="49" t="s">
        <v>2103</v>
      </c>
      <c r="I2" s="49" t="s">
        <v>2104</v>
      </c>
      <c r="J2" s="34" t="s">
        <v>2107</v>
      </c>
      <c r="K2" s="34" t="s">
        <v>2106</v>
      </c>
      <c r="L2" s="34" t="s">
        <v>2331</v>
      </c>
      <c r="M2" s="157" t="s">
        <v>2105</v>
      </c>
      <c r="N2" s="157" t="s">
        <v>2330</v>
      </c>
      <c r="O2" s="157" t="s">
        <v>2332</v>
      </c>
      <c r="P2" s="161" t="s">
        <v>1519</v>
      </c>
      <c r="Q2" s="165" t="s">
        <v>2109</v>
      </c>
      <c r="R2" s="34" t="s">
        <v>1552</v>
      </c>
    </row>
    <row r="3" spans="1:18" x14ac:dyDescent="0.3">
      <c r="A3" s="247">
        <v>13063</v>
      </c>
      <c r="B3" s="47" t="s">
        <v>2784</v>
      </c>
      <c r="C3" s="34" t="str">
        <f>IFERROR(VLOOKUP(tabConsumoAta[[#This Row],[CÓDIGO]],tabEstimativa[#Data],14,FALSE),"")</f>
        <v>Aguardando</v>
      </c>
      <c r="D3" s="157" t="s">
        <v>4236</v>
      </c>
      <c r="E3" s="157">
        <v>161</v>
      </c>
      <c r="F3" s="34">
        <v>2021</v>
      </c>
      <c r="G3" s="78">
        <f>IFERROR(VLOOKUP(tabConsumoAta[[#This Row],[ATA]],tabAtas[#Data],4,FALSE),"")</f>
        <v>44748</v>
      </c>
      <c r="H3" s="163">
        <f>SUMIFS(tabSaldoAta[ESTIMATIVA],tabSaldoAta[CÓDIGO],tabConsumoAta[[#This Row],[CÓDIGO]],tabSaldoAta[CHAVE],tabConsumoAta[[#This Row],[ATA]])</f>
        <v>3000</v>
      </c>
      <c r="I3" s="164">
        <v>1000</v>
      </c>
      <c r="J3" s="159">
        <v>1</v>
      </c>
      <c r="K3" s="251"/>
      <c r="L3" s="246" t="s">
        <v>4479</v>
      </c>
      <c r="M3" s="160" t="s">
        <v>4525</v>
      </c>
      <c r="N3" s="160" t="s">
        <v>4526</v>
      </c>
      <c r="O3" s="249" t="s">
        <v>4524</v>
      </c>
      <c r="P3" s="248">
        <v>0</v>
      </c>
      <c r="Q3" s="166" t="str">
        <f>IF(COUNTIFS(tabAtas_Bloqueios[CÓDIGO],tabConsumoAta[[#This Row],[CÓDIGO]],tabAtas_Bloqueios[CHAVE],tabConsumoAta[[#This Row],[ATA]],tabAtas_Bloqueios[INATIVO],"") &gt; 0,"X","")</f>
        <v/>
      </c>
      <c r="R3" s="158" t="s">
        <v>1555</v>
      </c>
    </row>
    <row r="4" spans="1:18" x14ac:dyDescent="0.3">
      <c r="A4" s="247">
        <v>13165</v>
      </c>
      <c r="B4" s="47" t="s">
        <v>2384</v>
      </c>
      <c r="C4" s="34" t="str">
        <f>IFERROR(VLOOKUP(tabConsumoAta[[#This Row],[CÓDIGO]],tabEstimativa[#Data],14,FALSE),"")</f>
        <v>Aguardando</v>
      </c>
      <c r="D4" s="157" t="s">
        <v>4236</v>
      </c>
      <c r="E4" s="157">
        <v>161</v>
      </c>
      <c r="F4" s="34">
        <v>2021</v>
      </c>
      <c r="G4" s="78">
        <f>IFERROR(VLOOKUP(tabConsumoAta[[#This Row],[ATA]],tabAtas[#Data],4,FALSE),"")</f>
        <v>44748</v>
      </c>
      <c r="H4" s="163">
        <f>SUMIFS(tabSaldoAta[ESTIMATIVA],tabSaldoAta[CÓDIGO],tabConsumoAta[[#This Row],[CÓDIGO]],tabSaldoAta[CHAVE],tabConsumoAta[[#This Row],[ATA]])</f>
        <v>1000</v>
      </c>
      <c r="I4" s="164">
        <v>250</v>
      </c>
      <c r="J4" s="159">
        <v>2</v>
      </c>
      <c r="K4" s="251"/>
      <c r="L4" s="246" t="s">
        <v>4302</v>
      </c>
      <c r="M4" s="160" t="s">
        <v>4525</v>
      </c>
      <c r="N4" s="160" t="s">
        <v>4526</v>
      </c>
      <c r="O4" s="249" t="s">
        <v>4524</v>
      </c>
      <c r="P4" s="248">
        <v>0</v>
      </c>
      <c r="Q4" s="166" t="str">
        <f>IF(COUNTIFS(tabAtas_Bloqueios[CÓDIGO],tabConsumoAta[[#This Row],[CÓDIGO]],tabAtas_Bloqueios[CHAVE],tabConsumoAta[[#This Row],[ATA]],tabAtas_Bloqueios[INATIVO],"") &gt; 0,"X","")</f>
        <v/>
      </c>
      <c r="R4" s="158" t="s">
        <v>1555</v>
      </c>
    </row>
    <row r="5" spans="1:18" x14ac:dyDescent="0.3">
      <c r="A5" s="247">
        <v>127384</v>
      </c>
      <c r="B5" s="47" t="s">
        <v>1979</v>
      </c>
      <c r="C5" s="34" t="str">
        <f>IFERROR(VLOOKUP(tabConsumoAta[[#This Row],[CÓDIGO]],tabEstimativa[#Data],14,FALSE),"")</f>
        <v>Aguardando</v>
      </c>
      <c r="D5" s="157" t="s">
        <v>4355</v>
      </c>
      <c r="E5" s="157">
        <v>173</v>
      </c>
      <c r="F5" s="34">
        <v>2021</v>
      </c>
      <c r="G5" s="78" t="str">
        <f>IFERROR(VLOOKUP(tabConsumoAta[[#This Row],[ATA]],tabAtas[#Data],4,FALSE),"")</f>
        <v/>
      </c>
      <c r="H5" s="163">
        <f>SUMIFS(tabSaldoAta[ESTIMATIVA],tabSaldoAta[CÓDIGO],tabConsumoAta[[#This Row],[CÓDIGO]],tabSaldoAta[CHAVE],tabConsumoAta[[#This Row],[ATA]])</f>
        <v>0</v>
      </c>
      <c r="I5" s="164">
        <v>34</v>
      </c>
      <c r="J5" s="159">
        <v>3</v>
      </c>
      <c r="K5" s="251"/>
      <c r="L5" s="246" t="s">
        <v>2981</v>
      </c>
      <c r="M5" s="160" t="s">
        <v>4525</v>
      </c>
      <c r="N5" s="160" t="s">
        <v>4526</v>
      </c>
      <c r="O5" s="249" t="s">
        <v>4524</v>
      </c>
      <c r="P5" s="248">
        <v>0</v>
      </c>
      <c r="Q5" s="166" t="str">
        <f>IF(COUNTIFS(tabAtas_Bloqueios[CÓDIGO],tabConsumoAta[[#This Row],[CÓDIGO]],tabAtas_Bloqueios[CHAVE],tabConsumoAta[[#This Row],[ATA]],tabAtas_Bloqueios[INATIVO],"") &gt; 0,"X","")</f>
        <v/>
      </c>
      <c r="R5" s="158" t="s">
        <v>1555</v>
      </c>
    </row>
    <row r="6" spans="1:18" x14ac:dyDescent="0.3">
      <c r="A6" s="247">
        <v>130695</v>
      </c>
      <c r="B6" s="47" t="s">
        <v>2499</v>
      </c>
      <c r="C6" s="34" t="str">
        <f>IFERROR(VLOOKUP(tabConsumoAta[[#This Row],[CÓDIGO]],tabEstimativa[#Data],14,FALSE),"")</f>
        <v>Aguardando</v>
      </c>
      <c r="D6" s="157" t="s">
        <v>4347</v>
      </c>
      <c r="E6" s="157">
        <v>203</v>
      </c>
      <c r="F6" s="34">
        <v>2021</v>
      </c>
      <c r="G6" s="78" t="str">
        <f>IFERROR(VLOOKUP(tabConsumoAta[[#This Row],[ATA]],tabAtas[#Data],4,FALSE),"")</f>
        <v/>
      </c>
      <c r="H6" s="163">
        <f>SUMIFS(tabSaldoAta[ESTIMATIVA],tabSaldoAta[CÓDIGO],tabConsumoAta[[#This Row],[CÓDIGO]],tabSaldoAta[CHAVE],tabConsumoAta[[#This Row],[ATA]])</f>
        <v>0</v>
      </c>
      <c r="I6" s="164">
        <v>2000</v>
      </c>
      <c r="J6" s="159">
        <v>4</v>
      </c>
      <c r="K6" s="251"/>
      <c r="L6" s="246" t="s">
        <v>4348</v>
      </c>
      <c r="M6" s="160" t="s">
        <v>4525</v>
      </c>
      <c r="N6" s="160" t="s">
        <v>4526</v>
      </c>
      <c r="O6" s="249" t="s">
        <v>4524</v>
      </c>
      <c r="P6" s="248">
        <v>0</v>
      </c>
      <c r="Q6" s="166" t="str">
        <f>IF(COUNTIFS(tabAtas_Bloqueios[CÓDIGO],tabConsumoAta[[#This Row],[CÓDIGO]],tabAtas_Bloqueios[CHAVE],tabConsumoAta[[#This Row],[ATA]],tabAtas_Bloqueios[INATIVO],"") &gt; 0,"X","")</f>
        <v/>
      </c>
      <c r="R6" s="158" t="s">
        <v>1555</v>
      </c>
    </row>
    <row r="7" spans="1:18" x14ac:dyDescent="0.3">
      <c r="A7" s="247">
        <v>80385</v>
      </c>
      <c r="B7" s="47" t="s">
        <v>100</v>
      </c>
      <c r="C7" s="34" t="str">
        <f>IFERROR(VLOOKUP(tabConsumoAta[[#This Row],[CÓDIGO]],tabEstimativa[#Data],14,FALSE),"")</f>
        <v>Aguardando</v>
      </c>
      <c r="D7" s="157" t="s">
        <v>4356</v>
      </c>
      <c r="E7" s="157">
        <v>208</v>
      </c>
      <c r="F7" s="34">
        <v>2021</v>
      </c>
      <c r="G7" s="78" t="str">
        <f>IFERROR(VLOOKUP(tabConsumoAta[[#This Row],[ATA]],tabAtas[#Data],4,FALSE),"")</f>
        <v/>
      </c>
      <c r="H7" s="163">
        <f>SUMIFS(tabSaldoAta[ESTIMATIVA],tabSaldoAta[CÓDIGO],tabConsumoAta[[#This Row],[CÓDIGO]],tabSaldoAta[CHAVE],tabConsumoAta[[#This Row],[ATA]])</f>
        <v>0</v>
      </c>
      <c r="I7" s="164">
        <v>50</v>
      </c>
      <c r="J7" s="159">
        <v>5</v>
      </c>
      <c r="K7" s="251"/>
      <c r="L7" s="246" t="s">
        <v>2423</v>
      </c>
      <c r="M7" s="160" t="s">
        <v>4525</v>
      </c>
      <c r="N7" s="160" t="s">
        <v>4526</v>
      </c>
      <c r="O7" s="249" t="s">
        <v>4524</v>
      </c>
      <c r="P7" s="248">
        <v>0</v>
      </c>
      <c r="Q7" s="166" t="str">
        <f>IF(COUNTIFS(tabAtas_Bloqueios[CÓDIGO],tabConsumoAta[[#This Row],[CÓDIGO]],tabAtas_Bloqueios[CHAVE],tabConsumoAta[[#This Row],[ATA]],tabAtas_Bloqueios[INATIVO],"") &gt; 0,"X","")</f>
        <v/>
      </c>
      <c r="R7" s="158" t="s">
        <v>1555</v>
      </c>
    </row>
    <row r="8" spans="1:18" x14ac:dyDescent="0.3">
      <c r="A8" s="247">
        <v>12891</v>
      </c>
      <c r="B8" s="47" t="s">
        <v>4527</v>
      </c>
      <c r="C8" s="34" t="str">
        <f>IFERROR(VLOOKUP(tabConsumoAta[[#This Row],[CÓDIGO]],tabEstimativa[#Data],14,FALSE),"")</f>
        <v>Aguardando</v>
      </c>
      <c r="D8" s="157" t="s">
        <v>4356</v>
      </c>
      <c r="E8" s="157">
        <v>208</v>
      </c>
      <c r="F8" s="34">
        <v>2021</v>
      </c>
      <c r="G8" s="78" t="str">
        <f>IFERROR(VLOOKUP(tabConsumoAta[[#This Row],[ATA]],tabAtas[#Data],4,FALSE),"")</f>
        <v/>
      </c>
      <c r="H8" s="163">
        <f>SUMIFS(tabSaldoAta[ESTIMATIVA],tabSaldoAta[CÓDIGO],tabConsumoAta[[#This Row],[CÓDIGO]],tabSaldoAta[CHAVE],tabConsumoAta[[#This Row],[ATA]])</f>
        <v>0</v>
      </c>
      <c r="I8" s="164">
        <v>100</v>
      </c>
      <c r="J8" s="159">
        <v>6</v>
      </c>
      <c r="K8" s="251"/>
      <c r="L8" s="246" t="s">
        <v>4360</v>
      </c>
      <c r="M8" s="160" t="s">
        <v>4525</v>
      </c>
      <c r="N8" s="160" t="s">
        <v>4526</v>
      </c>
      <c r="O8" s="249" t="s">
        <v>4524</v>
      </c>
      <c r="P8" s="248">
        <v>0</v>
      </c>
      <c r="Q8" s="166" t="str">
        <f>IF(COUNTIFS(tabAtas_Bloqueios[CÓDIGO],tabConsumoAta[[#This Row],[CÓDIGO]],tabAtas_Bloqueios[CHAVE],tabConsumoAta[[#This Row],[ATA]],tabAtas_Bloqueios[INATIVO],"") &gt; 0,"X","")</f>
        <v/>
      </c>
      <c r="R8" s="158" t="s">
        <v>1555</v>
      </c>
    </row>
    <row r="9" spans="1:18" x14ac:dyDescent="0.3">
      <c r="A9" s="247">
        <v>28184</v>
      </c>
      <c r="B9" s="47" t="s">
        <v>4307</v>
      </c>
      <c r="C9" s="34" t="str">
        <f>IFERROR(VLOOKUP(tabConsumoAta[[#This Row],[CÓDIGO]],tabEstimativa[#Data],14,FALSE),"")</f>
        <v>Aguardando</v>
      </c>
      <c r="D9" s="157" t="s">
        <v>4356</v>
      </c>
      <c r="E9" s="157">
        <v>208</v>
      </c>
      <c r="F9" s="34">
        <v>2021</v>
      </c>
      <c r="G9" s="78" t="str">
        <f>IFERROR(VLOOKUP(tabConsumoAta[[#This Row],[ATA]],tabAtas[#Data],4,FALSE),"")</f>
        <v/>
      </c>
      <c r="H9" s="163">
        <f>SUMIFS(tabSaldoAta[ESTIMATIVA],tabSaldoAta[CÓDIGO],tabConsumoAta[[#This Row],[CÓDIGO]],tabSaldoAta[CHAVE],tabConsumoAta[[#This Row],[ATA]])</f>
        <v>0</v>
      </c>
      <c r="I9" s="164">
        <v>460</v>
      </c>
      <c r="J9" s="159">
        <v>7</v>
      </c>
      <c r="K9" s="251"/>
      <c r="L9" s="246" t="s">
        <v>4360</v>
      </c>
      <c r="M9" s="160" t="s">
        <v>4525</v>
      </c>
      <c r="N9" s="160" t="s">
        <v>4526</v>
      </c>
      <c r="O9" s="249" t="s">
        <v>4524</v>
      </c>
      <c r="P9" s="248">
        <v>0</v>
      </c>
      <c r="Q9" s="166" t="str">
        <f>IF(COUNTIFS(tabAtas_Bloqueios[CÓDIGO],tabConsumoAta[[#This Row],[CÓDIGO]],tabAtas_Bloqueios[CHAVE],tabConsumoAta[[#This Row],[ATA]],tabAtas_Bloqueios[INATIVO],"") &gt; 0,"X","")</f>
        <v/>
      </c>
      <c r="R9" s="158" t="s">
        <v>1555</v>
      </c>
    </row>
    <row r="10" spans="1:18" x14ac:dyDescent="0.3">
      <c r="A10" s="247">
        <v>95121</v>
      </c>
      <c r="B10" s="47" t="s">
        <v>3743</v>
      </c>
      <c r="C10" s="34" t="str">
        <f>IFERROR(VLOOKUP(tabConsumoAta[[#This Row],[CÓDIGO]],tabEstimativa[#Data],14,FALSE),"")</f>
        <v>Aguardando</v>
      </c>
      <c r="D10" s="157" t="s">
        <v>4356</v>
      </c>
      <c r="E10" s="157">
        <v>208</v>
      </c>
      <c r="F10" s="34">
        <v>2021</v>
      </c>
      <c r="G10" s="78" t="str">
        <f>IFERROR(VLOOKUP(tabConsumoAta[[#This Row],[ATA]],tabAtas[#Data],4,FALSE),"")</f>
        <v/>
      </c>
      <c r="H10" s="163">
        <f>SUMIFS(tabSaldoAta[ESTIMATIVA],tabSaldoAta[CÓDIGO],tabConsumoAta[[#This Row],[CÓDIGO]],tabSaldoAta[CHAVE],tabConsumoAta[[#This Row],[ATA]])</f>
        <v>0</v>
      </c>
      <c r="I10" s="164">
        <v>150</v>
      </c>
      <c r="J10" s="159">
        <v>8</v>
      </c>
      <c r="K10" s="251"/>
      <c r="L10" s="246" t="s">
        <v>4360</v>
      </c>
      <c r="M10" s="160" t="s">
        <v>4525</v>
      </c>
      <c r="N10" s="160" t="s">
        <v>4526</v>
      </c>
      <c r="O10" s="249" t="s">
        <v>4524</v>
      </c>
      <c r="P10" s="248">
        <v>0</v>
      </c>
      <c r="Q10" s="166" t="str">
        <f>IF(COUNTIFS(tabAtas_Bloqueios[CÓDIGO],tabConsumoAta[[#This Row],[CÓDIGO]],tabAtas_Bloqueios[CHAVE],tabConsumoAta[[#This Row],[ATA]],tabAtas_Bloqueios[INATIVO],"") &gt; 0,"X","")</f>
        <v/>
      </c>
      <c r="R10" s="158" t="s">
        <v>1555</v>
      </c>
    </row>
    <row r="11" spans="1:18" x14ac:dyDescent="0.3">
      <c r="A11" s="247">
        <v>12821</v>
      </c>
      <c r="B11" s="47" t="s">
        <v>8</v>
      </c>
      <c r="C11" s="34" t="str">
        <f>IFERROR(VLOOKUP(tabConsumoAta[[#This Row],[CÓDIGO]],tabEstimativa[#Data],14,FALSE),"")</f>
        <v>Aguardando</v>
      </c>
      <c r="D11" s="157" t="s">
        <v>4356</v>
      </c>
      <c r="E11" s="157">
        <v>208</v>
      </c>
      <c r="F11" s="34">
        <v>2021</v>
      </c>
      <c r="G11" s="78" t="str">
        <f>IFERROR(VLOOKUP(tabConsumoAta[[#This Row],[ATA]],tabAtas[#Data],4,FALSE),"")</f>
        <v/>
      </c>
      <c r="H11" s="163">
        <f>SUMIFS(tabSaldoAta[ESTIMATIVA],tabSaldoAta[CÓDIGO],tabConsumoAta[[#This Row],[CÓDIGO]],tabSaldoAta[CHAVE],tabConsumoAta[[#This Row],[ATA]])</f>
        <v>0</v>
      </c>
      <c r="I11" s="164">
        <v>50</v>
      </c>
      <c r="J11" s="159">
        <v>9</v>
      </c>
      <c r="K11" s="251"/>
      <c r="L11" s="246" t="s">
        <v>3778</v>
      </c>
      <c r="M11" s="160" t="s">
        <v>4525</v>
      </c>
      <c r="N11" s="160" t="s">
        <v>4526</v>
      </c>
      <c r="O11" s="249" t="s">
        <v>4524</v>
      </c>
      <c r="P11" s="248">
        <v>0</v>
      </c>
      <c r="Q11" s="166" t="str">
        <f>IF(COUNTIFS(tabAtas_Bloqueios[CÓDIGO],tabConsumoAta[[#This Row],[CÓDIGO]],tabAtas_Bloqueios[CHAVE],tabConsumoAta[[#This Row],[ATA]],tabAtas_Bloqueios[INATIVO],"") &gt; 0,"X","")</f>
        <v/>
      </c>
      <c r="R11" s="158" t="s">
        <v>1555</v>
      </c>
    </row>
    <row r="12" spans="1:18" x14ac:dyDescent="0.3">
      <c r="A12" s="247">
        <v>95209</v>
      </c>
      <c r="B12" s="47" t="s">
        <v>245</v>
      </c>
      <c r="C12" s="34" t="str">
        <f>IFERROR(VLOOKUP(tabConsumoAta[[#This Row],[CÓDIGO]],tabEstimativa[#Data],14,FALSE),"")</f>
        <v>Aguardando</v>
      </c>
      <c r="D12" s="157" t="s">
        <v>4356</v>
      </c>
      <c r="E12" s="157">
        <v>208</v>
      </c>
      <c r="F12" s="34">
        <v>2021</v>
      </c>
      <c r="G12" s="78" t="str">
        <f>IFERROR(VLOOKUP(tabConsumoAta[[#This Row],[ATA]],tabAtas[#Data],4,FALSE),"")</f>
        <v/>
      </c>
      <c r="H12" s="163">
        <f>SUMIFS(tabSaldoAta[ESTIMATIVA],tabSaldoAta[CÓDIGO],tabConsumoAta[[#This Row],[CÓDIGO]],tabSaldoAta[CHAVE],tabConsumoAta[[#This Row],[ATA]])</f>
        <v>0</v>
      </c>
      <c r="I12" s="164">
        <v>100</v>
      </c>
      <c r="J12" s="159">
        <v>10</v>
      </c>
      <c r="K12" s="251"/>
      <c r="L12" s="246" t="s">
        <v>3778</v>
      </c>
      <c r="M12" s="160" t="s">
        <v>4525</v>
      </c>
      <c r="N12" s="160" t="s">
        <v>4526</v>
      </c>
      <c r="O12" s="249" t="s">
        <v>4524</v>
      </c>
      <c r="P12" s="248">
        <v>0</v>
      </c>
      <c r="Q12" s="166" t="str">
        <f>IF(COUNTIFS(tabAtas_Bloqueios[CÓDIGO],tabConsumoAta[[#This Row],[CÓDIGO]],tabAtas_Bloqueios[CHAVE],tabConsumoAta[[#This Row],[ATA]],tabAtas_Bloqueios[INATIVO],"") &gt; 0,"X","")</f>
        <v/>
      </c>
      <c r="R12" s="158" t="s">
        <v>1555</v>
      </c>
    </row>
    <row r="13" spans="1:18" x14ac:dyDescent="0.3">
      <c r="A13" s="247">
        <v>76583</v>
      </c>
      <c r="B13" s="47" t="s">
        <v>93</v>
      </c>
      <c r="C13" s="34" t="str">
        <f>IFERROR(VLOOKUP(tabConsumoAta[[#This Row],[CÓDIGO]],tabEstimativa[#Data],14,FALSE),"")</f>
        <v>Aguardando</v>
      </c>
      <c r="D13" s="157" t="s">
        <v>4523</v>
      </c>
      <c r="E13" s="157">
        <v>95</v>
      </c>
      <c r="F13" s="34">
        <v>2022</v>
      </c>
      <c r="G13" s="78" t="str">
        <f>IFERROR(VLOOKUP(tabConsumoAta[[#This Row],[ATA]],tabAtas[#Data],4,FALSE),"")</f>
        <v/>
      </c>
      <c r="H13" s="163">
        <f>SUMIFS(tabSaldoAta[ESTIMATIVA],tabSaldoAta[CÓDIGO],tabConsumoAta[[#This Row],[CÓDIGO]],tabSaldoAta[CHAVE],tabConsumoAta[[#This Row],[ATA]])</f>
        <v>0</v>
      </c>
      <c r="I13" s="164">
        <v>66</v>
      </c>
      <c r="J13" s="159">
        <v>11</v>
      </c>
      <c r="K13" s="251"/>
      <c r="L13" s="246" t="s">
        <v>4066</v>
      </c>
      <c r="M13" s="160" t="s">
        <v>4525</v>
      </c>
      <c r="N13" s="160" t="s">
        <v>4526</v>
      </c>
      <c r="O13" s="249" t="s">
        <v>4524</v>
      </c>
      <c r="P13" s="248">
        <v>0</v>
      </c>
      <c r="Q13" s="166" t="str">
        <f>IF(COUNTIFS(tabAtas_Bloqueios[CÓDIGO],tabConsumoAta[[#This Row],[CÓDIGO]],tabAtas_Bloqueios[CHAVE],tabConsumoAta[[#This Row],[ATA]],tabAtas_Bloqueios[INATIVO],"") &gt; 0,"X","")</f>
        <v/>
      </c>
      <c r="R13" s="158" t="s">
        <v>1555</v>
      </c>
    </row>
    <row r="14" spans="1:18" x14ac:dyDescent="0.3">
      <c r="A14" s="247">
        <v>35224</v>
      </c>
      <c r="B14" s="47" t="s">
        <v>4173</v>
      </c>
      <c r="C14" s="34" t="str">
        <f>IFERROR(VLOOKUP(tabConsumoAta[[#This Row],[CÓDIGO]],tabEstimativa[#Data],14,FALSE),"")</f>
        <v>Aguardando</v>
      </c>
      <c r="D14" s="157" t="s">
        <v>4236</v>
      </c>
      <c r="E14" s="157">
        <v>161</v>
      </c>
      <c r="F14" s="34">
        <v>2021</v>
      </c>
      <c r="G14" s="78">
        <f>IFERROR(VLOOKUP(tabConsumoAta[[#This Row],[ATA]],tabAtas[#Data],4,FALSE),"")</f>
        <v>44748</v>
      </c>
      <c r="H14" s="163">
        <f>SUMIFS(tabSaldoAta[ESTIMATIVA],tabSaldoAta[CÓDIGO],tabConsumoAta[[#This Row],[CÓDIGO]],tabSaldoAta[CHAVE],tabConsumoAta[[#This Row],[ATA]])</f>
        <v>40</v>
      </c>
      <c r="I14" s="164">
        <v>20</v>
      </c>
      <c r="J14" s="159">
        <v>1</v>
      </c>
      <c r="K14" s="251">
        <v>7831</v>
      </c>
      <c r="L14" s="246" t="s">
        <v>4519</v>
      </c>
      <c r="M14" s="160" t="s">
        <v>4521</v>
      </c>
      <c r="N14" s="160" t="s">
        <v>4522</v>
      </c>
      <c r="O14" s="249" t="s">
        <v>4520</v>
      </c>
      <c r="P14" s="248">
        <v>0</v>
      </c>
      <c r="Q14" s="166" t="str">
        <f>IF(COUNTIFS(tabAtas_Bloqueios[CÓDIGO],tabConsumoAta[[#This Row],[CÓDIGO]],tabAtas_Bloqueios[CHAVE],tabConsumoAta[[#This Row],[ATA]],tabAtas_Bloqueios[INATIVO],"") &gt; 0,"X","")</f>
        <v/>
      </c>
      <c r="R14" s="158" t="s">
        <v>1555</v>
      </c>
    </row>
    <row r="15" spans="1:18" x14ac:dyDescent="0.3">
      <c r="A15" s="247">
        <v>13064</v>
      </c>
      <c r="B15" s="47" t="s">
        <v>2780</v>
      </c>
      <c r="C15" s="34" t="str">
        <f>IFERROR(VLOOKUP(tabConsumoAta[[#This Row],[CÓDIGO]],tabEstimativa[#Data],14,FALSE),"")</f>
        <v>Aguardando</v>
      </c>
      <c r="D15" s="157" t="s">
        <v>4236</v>
      </c>
      <c r="E15" s="157">
        <v>161</v>
      </c>
      <c r="F15" s="34">
        <v>2021</v>
      </c>
      <c r="G15" s="78">
        <f>IFERROR(VLOOKUP(tabConsumoAta[[#This Row],[ATA]],tabAtas[#Data],4,FALSE),"")</f>
        <v>44748</v>
      </c>
      <c r="H15" s="163">
        <f>SUMIFS(tabSaldoAta[ESTIMATIVA],tabSaldoAta[CÓDIGO],tabConsumoAta[[#This Row],[CÓDIGO]],tabSaldoAta[CHAVE],tabConsumoAta[[#This Row],[ATA]])</f>
        <v>4000</v>
      </c>
      <c r="I15" s="164">
        <v>1500</v>
      </c>
      <c r="J15" s="159">
        <v>2</v>
      </c>
      <c r="K15" s="251">
        <v>7832</v>
      </c>
      <c r="L15" s="246" t="s">
        <v>4302</v>
      </c>
      <c r="M15" s="160" t="s">
        <v>4521</v>
      </c>
      <c r="N15" s="160" t="s">
        <v>4522</v>
      </c>
      <c r="O15" s="249" t="s">
        <v>4520</v>
      </c>
      <c r="P15" s="248">
        <v>0</v>
      </c>
      <c r="Q15" s="166" t="str">
        <f>IF(COUNTIFS(tabAtas_Bloqueios[CÓDIGO],tabConsumoAta[[#This Row],[CÓDIGO]],tabAtas_Bloqueios[CHAVE],tabConsumoAta[[#This Row],[ATA]],tabAtas_Bloqueios[INATIVO],"") &gt; 0,"X","")</f>
        <v/>
      </c>
      <c r="R15" s="158" t="s">
        <v>1555</v>
      </c>
    </row>
    <row r="16" spans="1:18" x14ac:dyDescent="0.3">
      <c r="A16" s="247">
        <v>111524</v>
      </c>
      <c r="B16" s="47" t="s">
        <v>2781</v>
      </c>
      <c r="C16" s="34" t="str">
        <f>IFERROR(VLOOKUP(tabConsumoAta[[#This Row],[CÓDIGO]],tabEstimativa[#Data],14,FALSE),"")</f>
        <v>Aguardando</v>
      </c>
      <c r="D16" s="157" t="s">
        <v>4236</v>
      </c>
      <c r="E16" s="157">
        <v>161</v>
      </c>
      <c r="F16" s="34">
        <v>2021</v>
      </c>
      <c r="G16" s="78">
        <f>IFERROR(VLOOKUP(tabConsumoAta[[#This Row],[ATA]],tabAtas[#Data],4,FALSE),"")</f>
        <v>44748</v>
      </c>
      <c r="H16" s="163">
        <f>SUMIFS(tabSaldoAta[ESTIMATIVA],tabSaldoAta[CÓDIGO],tabConsumoAta[[#This Row],[CÓDIGO]],tabSaldoAta[CHAVE],tabConsumoAta[[#This Row],[ATA]])</f>
        <v>800</v>
      </c>
      <c r="I16" s="164">
        <v>200</v>
      </c>
      <c r="J16" s="159">
        <v>3</v>
      </c>
      <c r="K16" s="251">
        <v>7835</v>
      </c>
      <c r="L16" s="246" t="s">
        <v>4302</v>
      </c>
      <c r="M16" s="160" t="s">
        <v>4521</v>
      </c>
      <c r="N16" s="160" t="s">
        <v>4522</v>
      </c>
      <c r="O16" s="249" t="s">
        <v>4520</v>
      </c>
      <c r="P16" s="248">
        <v>0</v>
      </c>
      <c r="Q16" s="166" t="str">
        <f>IF(COUNTIFS(tabAtas_Bloqueios[CÓDIGO],tabConsumoAta[[#This Row],[CÓDIGO]],tabAtas_Bloqueios[CHAVE],tabConsumoAta[[#This Row],[ATA]],tabAtas_Bloqueios[INATIVO],"") &gt; 0,"X","")</f>
        <v/>
      </c>
      <c r="R16" s="158" t="s">
        <v>1555</v>
      </c>
    </row>
    <row r="17" spans="1:18" x14ac:dyDescent="0.3">
      <c r="A17" s="247">
        <v>100362</v>
      </c>
      <c r="B17" s="47" t="s">
        <v>387</v>
      </c>
      <c r="C17" s="34" t="str">
        <f>IFERROR(VLOOKUP(tabConsumoAta[[#This Row],[CÓDIGO]],tabEstimativa[#Data],14,FALSE),"")</f>
        <v>Aguardando</v>
      </c>
      <c r="D17" s="157" t="s">
        <v>4355</v>
      </c>
      <c r="E17" s="157">
        <v>173</v>
      </c>
      <c r="F17" s="34">
        <v>2021</v>
      </c>
      <c r="G17" s="78" t="str">
        <f>IFERROR(VLOOKUP(tabConsumoAta[[#This Row],[ATA]],tabAtas[#Data],4,FALSE),"")</f>
        <v/>
      </c>
      <c r="H17" s="163">
        <f>SUMIFS(tabSaldoAta[ESTIMATIVA],tabSaldoAta[CÓDIGO],tabConsumoAta[[#This Row],[CÓDIGO]],tabSaldoAta[CHAVE],tabConsumoAta[[#This Row],[ATA]])</f>
        <v>0</v>
      </c>
      <c r="I17" s="164">
        <v>4000</v>
      </c>
      <c r="J17" s="159">
        <v>4</v>
      </c>
      <c r="K17" s="251">
        <v>7841</v>
      </c>
      <c r="L17" s="246" t="s">
        <v>3913</v>
      </c>
      <c r="M17" s="160" t="s">
        <v>4521</v>
      </c>
      <c r="N17" s="160" t="s">
        <v>4522</v>
      </c>
      <c r="O17" s="249" t="s">
        <v>4520</v>
      </c>
      <c r="P17" s="248">
        <v>0</v>
      </c>
      <c r="Q17" s="166" t="str">
        <f>IF(COUNTIFS(tabAtas_Bloqueios[CÓDIGO],tabConsumoAta[[#This Row],[CÓDIGO]],tabAtas_Bloqueios[CHAVE],tabConsumoAta[[#This Row],[ATA]],tabAtas_Bloqueios[INATIVO],"") &gt; 0,"X","")</f>
        <v/>
      </c>
      <c r="R17" s="158" t="s">
        <v>1555</v>
      </c>
    </row>
    <row r="18" spans="1:18" x14ac:dyDescent="0.3">
      <c r="A18" s="247">
        <v>67375</v>
      </c>
      <c r="B18" s="47" t="s">
        <v>3169</v>
      </c>
      <c r="C18" s="34" t="str">
        <f>IFERROR(VLOOKUP(tabConsumoAta[[#This Row],[CÓDIGO]],tabEstimativa[#Data],14,FALSE),"")</f>
        <v>Aguardando</v>
      </c>
      <c r="D18" s="157" t="s">
        <v>4355</v>
      </c>
      <c r="E18" s="157">
        <v>173</v>
      </c>
      <c r="F18" s="34">
        <v>2021</v>
      </c>
      <c r="G18" s="78" t="str">
        <f>IFERROR(VLOOKUP(tabConsumoAta[[#This Row],[ATA]],tabAtas[#Data],4,FALSE),"")</f>
        <v/>
      </c>
      <c r="H18" s="163">
        <f>SUMIFS(tabSaldoAta[ESTIMATIVA],tabSaldoAta[CÓDIGO],tabConsumoAta[[#This Row],[CÓDIGO]],tabSaldoAta[CHAVE],tabConsumoAta[[#This Row],[ATA]])</f>
        <v>0</v>
      </c>
      <c r="I18" s="164">
        <v>50</v>
      </c>
      <c r="J18" s="159">
        <v>5</v>
      </c>
      <c r="K18" s="251">
        <v>7843</v>
      </c>
      <c r="L18" s="246" t="s">
        <v>2775</v>
      </c>
      <c r="M18" s="160" t="s">
        <v>4521</v>
      </c>
      <c r="N18" s="160" t="s">
        <v>4522</v>
      </c>
      <c r="O18" s="249" t="s">
        <v>4520</v>
      </c>
      <c r="P18" s="248">
        <v>0</v>
      </c>
      <c r="Q18" s="166" t="str">
        <f>IF(COUNTIFS(tabAtas_Bloqueios[CÓDIGO],tabConsumoAta[[#This Row],[CÓDIGO]],tabAtas_Bloqueios[CHAVE],tabConsumoAta[[#This Row],[ATA]],tabAtas_Bloqueios[INATIVO],"") &gt; 0,"X","")</f>
        <v/>
      </c>
      <c r="R18" s="158" t="s">
        <v>1555</v>
      </c>
    </row>
    <row r="19" spans="1:18" x14ac:dyDescent="0.3">
      <c r="A19" s="247">
        <v>98702</v>
      </c>
      <c r="B19" s="47" t="s">
        <v>2958</v>
      </c>
      <c r="C19" s="34" t="str">
        <f>IFERROR(VLOOKUP(tabConsumoAta[[#This Row],[CÓDIGO]],tabEstimativa[#Data],14,FALSE),"")</f>
        <v>Aguardando</v>
      </c>
      <c r="D19" s="157" t="s">
        <v>4355</v>
      </c>
      <c r="E19" s="157">
        <v>173</v>
      </c>
      <c r="F19" s="34">
        <v>2021</v>
      </c>
      <c r="G19" s="78" t="str">
        <f>IFERROR(VLOOKUP(tabConsumoAta[[#This Row],[ATA]],tabAtas[#Data],4,FALSE),"")</f>
        <v/>
      </c>
      <c r="H19" s="163">
        <f>SUMIFS(tabSaldoAta[ESTIMATIVA],tabSaldoAta[CÓDIGO],tabConsumoAta[[#This Row],[CÓDIGO]],tabSaldoAta[CHAVE],tabConsumoAta[[#This Row],[ATA]])</f>
        <v>0</v>
      </c>
      <c r="I19" s="164">
        <v>6000</v>
      </c>
      <c r="J19" s="159">
        <v>6</v>
      </c>
      <c r="K19" s="251">
        <v>7846</v>
      </c>
      <c r="L19" s="246" t="s">
        <v>2775</v>
      </c>
      <c r="M19" s="160" t="s">
        <v>4521</v>
      </c>
      <c r="N19" s="160" t="s">
        <v>4522</v>
      </c>
      <c r="O19" s="249" t="s">
        <v>4520</v>
      </c>
      <c r="P19" s="248">
        <v>0</v>
      </c>
      <c r="Q19" s="166" t="str">
        <f>IF(COUNTIFS(tabAtas_Bloqueios[CÓDIGO],tabConsumoAta[[#This Row],[CÓDIGO]],tabAtas_Bloqueios[CHAVE],tabConsumoAta[[#This Row],[ATA]],tabAtas_Bloqueios[INATIVO],"") &gt; 0,"X","")</f>
        <v/>
      </c>
      <c r="R19" s="158" t="s">
        <v>1555</v>
      </c>
    </row>
    <row r="20" spans="1:18" x14ac:dyDescent="0.3">
      <c r="A20" s="247">
        <v>106375</v>
      </c>
      <c r="B20" s="47" t="s">
        <v>2774</v>
      </c>
      <c r="C20" s="34" t="str">
        <f>IFERROR(VLOOKUP(tabConsumoAta[[#This Row],[CÓDIGO]],tabEstimativa[#Data],14,FALSE),"")</f>
        <v>Aguardando</v>
      </c>
      <c r="D20" s="157" t="s">
        <v>4355</v>
      </c>
      <c r="E20" s="157">
        <v>173</v>
      </c>
      <c r="F20" s="34">
        <v>2021</v>
      </c>
      <c r="G20" s="78" t="str">
        <f>IFERROR(VLOOKUP(tabConsumoAta[[#This Row],[ATA]],tabAtas[#Data],4,FALSE),"")</f>
        <v/>
      </c>
      <c r="H20" s="163">
        <f>SUMIFS(tabSaldoAta[ESTIMATIVA],tabSaldoAta[CÓDIGO],tabConsumoAta[[#This Row],[CÓDIGO]],tabSaldoAta[CHAVE],tabConsumoAta[[#This Row],[ATA]])</f>
        <v>0</v>
      </c>
      <c r="I20" s="164">
        <v>250</v>
      </c>
      <c r="J20" s="159">
        <v>7</v>
      </c>
      <c r="K20" s="251">
        <v>7843</v>
      </c>
      <c r="L20" s="246" t="s">
        <v>2775</v>
      </c>
      <c r="M20" s="160" t="s">
        <v>4521</v>
      </c>
      <c r="N20" s="160" t="s">
        <v>4522</v>
      </c>
      <c r="O20" s="249" t="s">
        <v>4520</v>
      </c>
      <c r="P20" s="248">
        <v>0</v>
      </c>
      <c r="Q20" s="166" t="str">
        <f>IF(COUNTIFS(tabAtas_Bloqueios[CÓDIGO],tabConsumoAta[[#This Row],[CÓDIGO]],tabAtas_Bloqueios[CHAVE],tabConsumoAta[[#This Row],[ATA]],tabAtas_Bloqueios[INATIVO],"") &gt; 0,"X","")</f>
        <v/>
      </c>
      <c r="R20" s="158" t="s">
        <v>1555</v>
      </c>
    </row>
    <row r="21" spans="1:18" x14ac:dyDescent="0.3">
      <c r="A21" s="247">
        <v>106376</v>
      </c>
      <c r="B21" s="47" t="s">
        <v>2841</v>
      </c>
      <c r="C21" s="34" t="str">
        <f>IFERROR(VLOOKUP(tabConsumoAta[[#This Row],[CÓDIGO]],tabEstimativa[#Data],14,FALSE),"")</f>
        <v>Aguardando</v>
      </c>
      <c r="D21" s="157" t="s">
        <v>4355</v>
      </c>
      <c r="E21" s="157">
        <v>173</v>
      </c>
      <c r="F21" s="34">
        <v>2021</v>
      </c>
      <c r="G21" s="78" t="str">
        <f>IFERROR(VLOOKUP(tabConsumoAta[[#This Row],[ATA]],tabAtas[#Data],4,FALSE),"")</f>
        <v/>
      </c>
      <c r="H21" s="163">
        <f>SUMIFS(tabSaldoAta[ESTIMATIVA],tabSaldoAta[CÓDIGO],tabConsumoAta[[#This Row],[CÓDIGO]],tabSaldoAta[CHAVE],tabConsumoAta[[#This Row],[ATA]])</f>
        <v>0</v>
      </c>
      <c r="I21" s="164">
        <v>1500</v>
      </c>
      <c r="J21" s="159">
        <v>8</v>
      </c>
      <c r="K21" s="251">
        <v>7843</v>
      </c>
      <c r="L21" s="246" t="s">
        <v>2775</v>
      </c>
      <c r="M21" s="160" t="s">
        <v>4521</v>
      </c>
      <c r="N21" s="160" t="s">
        <v>4522</v>
      </c>
      <c r="O21" s="249" t="s">
        <v>4520</v>
      </c>
      <c r="P21" s="248">
        <v>0</v>
      </c>
      <c r="Q21" s="166" t="str">
        <f>IF(COUNTIFS(tabAtas_Bloqueios[CÓDIGO],tabConsumoAta[[#This Row],[CÓDIGO]],tabAtas_Bloqueios[CHAVE],tabConsumoAta[[#This Row],[ATA]],tabAtas_Bloqueios[INATIVO],"") &gt; 0,"X","")</f>
        <v/>
      </c>
      <c r="R21" s="158" t="s">
        <v>1555</v>
      </c>
    </row>
    <row r="22" spans="1:18" x14ac:dyDescent="0.3">
      <c r="A22" s="247">
        <v>17115</v>
      </c>
      <c r="B22" s="47" t="s">
        <v>2854</v>
      </c>
      <c r="C22" s="34" t="str">
        <f>IFERROR(VLOOKUP(tabConsumoAta[[#This Row],[CÓDIGO]],tabEstimativa[#Data],14,FALSE),"")</f>
        <v>Aguardando</v>
      </c>
      <c r="D22" s="157" t="s">
        <v>4369</v>
      </c>
      <c r="E22" s="157">
        <v>186</v>
      </c>
      <c r="F22" s="34">
        <v>2021</v>
      </c>
      <c r="G22" s="78" t="str">
        <f>IFERROR(VLOOKUP(tabConsumoAta[[#This Row],[ATA]],tabAtas[#Data],4,FALSE),"")</f>
        <v/>
      </c>
      <c r="H22" s="163">
        <f>SUMIFS(tabSaldoAta[ESTIMATIVA],tabSaldoAta[CÓDIGO],tabConsumoAta[[#This Row],[CÓDIGO]],tabSaldoAta[CHAVE],tabConsumoAta[[#This Row],[ATA]])</f>
        <v>0</v>
      </c>
      <c r="I22" s="164">
        <v>3000</v>
      </c>
      <c r="J22" s="159">
        <v>9</v>
      </c>
      <c r="K22" s="251">
        <v>7860</v>
      </c>
      <c r="L22" s="246" t="s">
        <v>4455</v>
      </c>
      <c r="M22" s="160" t="s">
        <v>4521</v>
      </c>
      <c r="N22" s="160" t="s">
        <v>4522</v>
      </c>
      <c r="O22" s="249" t="s">
        <v>4520</v>
      </c>
      <c r="P22" s="248">
        <v>0</v>
      </c>
      <c r="Q22" s="166" t="str">
        <f>IF(COUNTIFS(tabAtas_Bloqueios[CÓDIGO],tabConsumoAta[[#This Row],[CÓDIGO]],tabAtas_Bloqueios[CHAVE],tabConsumoAta[[#This Row],[ATA]],tabAtas_Bloqueios[INATIVO],"") &gt; 0,"X","")</f>
        <v/>
      </c>
      <c r="R22" s="158" t="s">
        <v>1555</v>
      </c>
    </row>
    <row r="23" spans="1:18" x14ac:dyDescent="0.3">
      <c r="A23" s="247">
        <v>125641</v>
      </c>
      <c r="B23" s="47" t="s">
        <v>3159</v>
      </c>
      <c r="C23" s="34" t="str">
        <f>IFERROR(VLOOKUP(tabConsumoAta[[#This Row],[CÓDIGO]],tabEstimativa[#Data],14,FALSE),"")</f>
        <v>Aguardando</v>
      </c>
      <c r="D23" s="157" t="s">
        <v>4369</v>
      </c>
      <c r="E23" s="157">
        <v>186</v>
      </c>
      <c r="F23" s="34">
        <v>2021</v>
      </c>
      <c r="G23" s="78" t="str">
        <f>IFERROR(VLOOKUP(tabConsumoAta[[#This Row],[ATA]],tabAtas[#Data],4,FALSE),"")</f>
        <v/>
      </c>
      <c r="H23" s="163">
        <f>SUMIFS(tabSaldoAta[ESTIMATIVA],tabSaldoAta[CÓDIGO],tabConsumoAta[[#This Row],[CÓDIGO]],tabSaldoAta[CHAVE],tabConsumoAta[[#This Row],[ATA]])</f>
        <v>0</v>
      </c>
      <c r="I23" s="164">
        <v>20000</v>
      </c>
      <c r="J23" s="159">
        <v>10</v>
      </c>
      <c r="K23" s="251">
        <v>7849</v>
      </c>
      <c r="L23" s="246" t="s">
        <v>3157</v>
      </c>
      <c r="M23" s="160" t="s">
        <v>4521</v>
      </c>
      <c r="N23" s="160" t="s">
        <v>4522</v>
      </c>
      <c r="O23" s="249" t="s">
        <v>4520</v>
      </c>
      <c r="P23" s="248">
        <v>0</v>
      </c>
      <c r="Q23" s="166" t="str">
        <f>IF(COUNTIFS(tabAtas_Bloqueios[CÓDIGO],tabConsumoAta[[#This Row],[CÓDIGO]],tabAtas_Bloqueios[CHAVE],tabConsumoAta[[#This Row],[ATA]],tabAtas_Bloqueios[INATIVO],"") &gt; 0,"X","")</f>
        <v/>
      </c>
      <c r="R23" s="158" t="s">
        <v>1555</v>
      </c>
    </row>
    <row r="24" spans="1:18" x14ac:dyDescent="0.3">
      <c r="A24" s="247">
        <v>110578</v>
      </c>
      <c r="B24" s="47" t="s">
        <v>3034</v>
      </c>
      <c r="C24" s="34" t="str">
        <f>IFERROR(VLOOKUP(tabConsumoAta[[#This Row],[CÓDIGO]],tabEstimativa[#Data],14,FALSE),"")</f>
        <v>Aguardando</v>
      </c>
      <c r="D24" s="157" t="s">
        <v>4369</v>
      </c>
      <c r="E24" s="157">
        <v>186</v>
      </c>
      <c r="F24" s="34">
        <v>2021</v>
      </c>
      <c r="G24" s="78" t="str">
        <f>IFERROR(VLOOKUP(tabConsumoAta[[#This Row],[ATA]],tabAtas[#Data],4,FALSE),"")</f>
        <v/>
      </c>
      <c r="H24" s="163">
        <f>SUMIFS(tabSaldoAta[ESTIMATIVA],tabSaldoAta[CÓDIGO],tabConsumoAta[[#This Row],[CÓDIGO]],tabSaldoAta[CHAVE],tabConsumoAta[[#This Row],[ATA]])</f>
        <v>0</v>
      </c>
      <c r="I24" s="164">
        <v>200</v>
      </c>
      <c r="J24" s="159">
        <v>11</v>
      </c>
      <c r="K24" s="251">
        <v>7862</v>
      </c>
      <c r="L24" s="246" t="s">
        <v>4348</v>
      </c>
      <c r="M24" s="160" t="s">
        <v>4521</v>
      </c>
      <c r="N24" s="160" t="s">
        <v>4522</v>
      </c>
      <c r="O24" s="249" t="s">
        <v>4520</v>
      </c>
      <c r="P24" s="248">
        <v>0</v>
      </c>
      <c r="Q24" s="166" t="str">
        <f>IF(COUNTIFS(tabAtas_Bloqueios[CÓDIGO],tabConsumoAta[[#This Row],[CÓDIGO]],tabAtas_Bloqueios[CHAVE],tabConsumoAta[[#This Row],[ATA]],tabAtas_Bloqueios[INATIVO],"") &gt; 0,"X","")</f>
        <v/>
      </c>
      <c r="R24" s="158" t="s">
        <v>1555</v>
      </c>
    </row>
    <row r="25" spans="1:18" x14ac:dyDescent="0.3">
      <c r="A25" s="247">
        <v>12659</v>
      </c>
      <c r="B25" s="47" t="s">
        <v>3004</v>
      </c>
      <c r="C25" s="34" t="str">
        <f>IFERROR(VLOOKUP(tabConsumoAta[[#This Row],[CÓDIGO]],tabEstimativa[#Data],14,FALSE),"")</f>
        <v>Aguardando</v>
      </c>
      <c r="D25" s="157" t="s">
        <v>4369</v>
      </c>
      <c r="E25" s="157">
        <v>186</v>
      </c>
      <c r="F25" s="34">
        <v>2021</v>
      </c>
      <c r="G25" s="78" t="str">
        <f>IFERROR(VLOOKUP(tabConsumoAta[[#This Row],[ATA]],tabAtas[#Data],4,FALSE),"")</f>
        <v/>
      </c>
      <c r="H25" s="163">
        <f>SUMIFS(tabSaldoAta[ESTIMATIVA],tabSaldoAta[CÓDIGO],tabConsumoAta[[#This Row],[CÓDIGO]],tabSaldoAta[CHAVE],tabConsumoAta[[#This Row],[ATA]])</f>
        <v>0</v>
      </c>
      <c r="I25" s="164">
        <v>1300</v>
      </c>
      <c r="J25" s="159">
        <v>12</v>
      </c>
      <c r="K25" s="251">
        <v>7853</v>
      </c>
      <c r="L25" s="246" t="s">
        <v>4396</v>
      </c>
      <c r="M25" s="160" t="s">
        <v>4521</v>
      </c>
      <c r="N25" s="160" t="s">
        <v>4522</v>
      </c>
      <c r="O25" s="249" t="s">
        <v>4520</v>
      </c>
      <c r="P25" s="248">
        <v>0</v>
      </c>
      <c r="Q25" s="166" t="str">
        <f>IF(COUNTIFS(tabAtas_Bloqueios[CÓDIGO],tabConsumoAta[[#This Row],[CÓDIGO]],tabAtas_Bloqueios[CHAVE],tabConsumoAta[[#This Row],[ATA]],tabAtas_Bloqueios[INATIVO],"") &gt; 0,"X","")</f>
        <v/>
      </c>
      <c r="R25" s="158" t="s">
        <v>1555</v>
      </c>
    </row>
    <row r="26" spans="1:18" x14ac:dyDescent="0.3">
      <c r="A26" s="247">
        <v>24371</v>
      </c>
      <c r="B26" s="47" t="s">
        <v>29</v>
      </c>
      <c r="C26" s="34" t="str">
        <f>IFERROR(VLOOKUP(tabConsumoAta[[#This Row],[CÓDIGO]],tabEstimativa[#Data],14,FALSE),"")</f>
        <v>Aguardando</v>
      </c>
      <c r="D26" s="157" t="s">
        <v>4379</v>
      </c>
      <c r="E26" s="157">
        <v>199</v>
      </c>
      <c r="F26" s="34">
        <v>2021</v>
      </c>
      <c r="G26" s="78" t="str">
        <f>IFERROR(VLOOKUP(tabConsumoAta[[#This Row],[ATA]],tabAtas[#Data],4,FALSE),"")</f>
        <v/>
      </c>
      <c r="H26" s="163">
        <f>SUMIFS(tabSaldoAta[ESTIMATIVA],tabSaldoAta[CÓDIGO],tabConsumoAta[[#This Row],[CÓDIGO]],tabSaldoAta[CHAVE],tabConsumoAta[[#This Row],[ATA]])</f>
        <v>0</v>
      </c>
      <c r="I26" s="164">
        <v>35000</v>
      </c>
      <c r="J26" s="159">
        <v>13</v>
      </c>
      <c r="K26" s="251">
        <v>7854</v>
      </c>
      <c r="L26" s="246" t="s">
        <v>2424</v>
      </c>
      <c r="M26" s="160" t="s">
        <v>4521</v>
      </c>
      <c r="N26" s="160" t="s">
        <v>4522</v>
      </c>
      <c r="O26" s="249" t="s">
        <v>4520</v>
      </c>
      <c r="P26" s="248">
        <v>0</v>
      </c>
      <c r="Q26" s="166" t="str">
        <f>IF(COUNTIFS(tabAtas_Bloqueios[CÓDIGO],tabConsumoAta[[#This Row],[CÓDIGO]],tabAtas_Bloqueios[CHAVE],tabConsumoAta[[#This Row],[ATA]],tabAtas_Bloqueios[INATIVO],"") &gt; 0,"X","")</f>
        <v/>
      </c>
      <c r="R26" s="158" t="s">
        <v>1555</v>
      </c>
    </row>
    <row r="27" spans="1:18" x14ac:dyDescent="0.3">
      <c r="A27" s="247">
        <v>32534</v>
      </c>
      <c r="B27" s="47" t="s">
        <v>30</v>
      </c>
      <c r="C27" s="34" t="str">
        <f>IFERROR(VLOOKUP(tabConsumoAta[[#This Row],[CÓDIGO]],tabEstimativa[#Data],14,FALSE),"")</f>
        <v>Aguardando</v>
      </c>
      <c r="D27" s="157" t="s">
        <v>4379</v>
      </c>
      <c r="E27" s="157">
        <v>199</v>
      </c>
      <c r="F27" s="34">
        <v>2021</v>
      </c>
      <c r="G27" s="78" t="str">
        <f>IFERROR(VLOOKUP(tabConsumoAta[[#This Row],[ATA]],tabAtas[#Data],4,FALSE),"")</f>
        <v/>
      </c>
      <c r="H27" s="163">
        <f>SUMIFS(tabSaldoAta[ESTIMATIVA],tabSaldoAta[CÓDIGO],tabConsumoAta[[#This Row],[CÓDIGO]],tabSaldoAta[CHAVE],tabConsumoAta[[#This Row],[ATA]])</f>
        <v>0</v>
      </c>
      <c r="I27" s="164">
        <v>5000</v>
      </c>
      <c r="J27" s="159">
        <v>14</v>
      </c>
      <c r="K27" s="251">
        <v>7855</v>
      </c>
      <c r="L27" s="246" t="s">
        <v>2424</v>
      </c>
      <c r="M27" s="160" t="s">
        <v>4521</v>
      </c>
      <c r="N27" s="160" t="s">
        <v>4522</v>
      </c>
      <c r="O27" s="249" t="s">
        <v>4520</v>
      </c>
      <c r="P27" s="248">
        <v>0</v>
      </c>
      <c r="Q27" s="166" t="str">
        <f>IF(COUNTIFS(tabAtas_Bloqueios[CÓDIGO],tabConsumoAta[[#This Row],[CÓDIGO]],tabAtas_Bloqueios[CHAVE],tabConsumoAta[[#This Row],[ATA]],tabAtas_Bloqueios[INATIVO],"") &gt; 0,"X","")</f>
        <v/>
      </c>
      <c r="R27" s="158" t="s">
        <v>1555</v>
      </c>
    </row>
    <row r="28" spans="1:18" x14ac:dyDescent="0.3">
      <c r="A28" s="247">
        <v>113611</v>
      </c>
      <c r="B28" s="47" t="s">
        <v>3377</v>
      </c>
      <c r="C28" s="34" t="str">
        <f>IFERROR(VLOOKUP(tabConsumoAta[[#This Row],[CÓDIGO]],tabEstimativa[#Data],14,FALSE),"")</f>
        <v>Aguardando</v>
      </c>
      <c r="D28" s="157" t="s">
        <v>4356</v>
      </c>
      <c r="E28" s="157">
        <v>208</v>
      </c>
      <c r="F28" s="34">
        <v>2021</v>
      </c>
      <c r="G28" s="78" t="str">
        <f>IFERROR(VLOOKUP(tabConsumoAta[[#This Row],[ATA]],tabAtas[#Data],4,FALSE),"")</f>
        <v/>
      </c>
      <c r="H28" s="163">
        <f>SUMIFS(tabSaldoAta[ESTIMATIVA],tabSaldoAta[CÓDIGO],tabConsumoAta[[#This Row],[CÓDIGO]],tabSaldoAta[CHAVE],tabConsumoAta[[#This Row],[ATA]])</f>
        <v>0</v>
      </c>
      <c r="I28" s="164">
        <v>520</v>
      </c>
      <c r="J28" s="159">
        <v>15</v>
      </c>
      <c r="K28" s="251">
        <v>7836</v>
      </c>
      <c r="L28" s="246" t="s">
        <v>2423</v>
      </c>
      <c r="M28" s="160" t="s">
        <v>4521</v>
      </c>
      <c r="N28" s="160" t="s">
        <v>4522</v>
      </c>
      <c r="O28" s="249" t="s">
        <v>4520</v>
      </c>
      <c r="P28" s="248">
        <v>0</v>
      </c>
      <c r="Q28" s="166" t="str">
        <f>IF(COUNTIFS(tabAtas_Bloqueios[CÓDIGO],tabConsumoAta[[#This Row],[CÓDIGO]],tabAtas_Bloqueios[CHAVE],tabConsumoAta[[#This Row],[ATA]],tabAtas_Bloqueios[INATIVO],"") &gt; 0,"X","")</f>
        <v/>
      </c>
      <c r="R28" s="158" t="s">
        <v>1555</v>
      </c>
    </row>
    <row r="29" spans="1:18" x14ac:dyDescent="0.3">
      <c r="A29" s="247">
        <v>102588</v>
      </c>
      <c r="B29" s="47" t="s">
        <v>158</v>
      </c>
      <c r="C29" s="34" t="str">
        <f>IFERROR(VLOOKUP(tabConsumoAta[[#This Row],[CÓDIGO]],tabEstimativa[#Data],14,FALSE),"")</f>
        <v>Suspenso</v>
      </c>
      <c r="D29" s="157" t="s">
        <v>4356</v>
      </c>
      <c r="E29" s="157">
        <v>208</v>
      </c>
      <c r="F29" s="34">
        <v>2021</v>
      </c>
      <c r="G29" s="78" t="str">
        <f>IFERROR(VLOOKUP(tabConsumoAta[[#This Row],[ATA]],tabAtas[#Data],4,FALSE),"")</f>
        <v/>
      </c>
      <c r="H29" s="163">
        <f>SUMIFS(tabSaldoAta[ESTIMATIVA],tabSaldoAta[CÓDIGO],tabConsumoAta[[#This Row],[CÓDIGO]],tabSaldoAta[CHAVE],tabConsumoAta[[#This Row],[ATA]])</f>
        <v>0</v>
      </c>
      <c r="I29" s="164">
        <v>120</v>
      </c>
      <c r="J29" s="159">
        <v>16</v>
      </c>
      <c r="K29" s="251">
        <v>7836</v>
      </c>
      <c r="L29" s="246" t="s">
        <v>2423</v>
      </c>
      <c r="M29" s="160" t="s">
        <v>4521</v>
      </c>
      <c r="N29" s="160" t="s">
        <v>4522</v>
      </c>
      <c r="O29" s="249" t="s">
        <v>4520</v>
      </c>
      <c r="P29" s="248">
        <v>0</v>
      </c>
      <c r="Q29" s="166" t="str">
        <f>IF(COUNTIFS(tabAtas_Bloqueios[CÓDIGO],tabConsumoAta[[#This Row],[CÓDIGO]],tabAtas_Bloqueios[CHAVE],tabConsumoAta[[#This Row],[ATA]],tabAtas_Bloqueios[INATIVO],"") &gt; 0,"X","")</f>
        <v/>
      </c>
      <c r="R29" s="158" t="s">
        <v>1555</v>
      </c>
    </row>
    <row r="30" spans="1:18" x14ac:dyDescent="0.3">
      <c r="A30" s="247">
        <v>135301</v>
      </c>
      <c r="B30" s="47" t="s">
        <v>101</v>
      </c>
      <c r="C30" s="34" t="str">
        <f>IFERROR(VLOOKUP(tabConsumoAta[[#This Row],[CÓDIGO]],tabEstimativa[#Data],14,FALSE),"")</f>
        <v>Aguardando</v>
      </c>
      <c r="D30" s="157" t="s">
        <v>4356</v>
      </c>
      <c r="E30" s="157">
        <v>208</v>
      </c>
      <c r="F30" s="34">
        <v>2021</v>
      </c>
      <c r="G30" s="78" t="str">
        <f>IFERROR(VLOOKUP(tabConsumoAta[[#This Row],[ATA]],tabAtas[#Data],4,FALSE),"")</f>
        <v/>
      </c>
      <c r="H30" s="163">
        <f>SUMIFS(tabSaldoAta[ESTIMATIVA],tabSaldoAta[CÓDIGO],tabConsumoAta[[#This Row],[CÓDIGO]],tabSaldoAta[CHAVE],tabConsumoAta[[#This Row],[ATA]])</f>
        <v>0</v>
      </c>
      <c r="I30" s="164">
        <v>200</v>
      </c>
      <c r="J30" s="159">
        <v>17</v>
      </c>
      <c r="K30" s="251">
        <v>7839</v>
      </c>
      <c r="L30" s="246" t="s">
        <v>4360</v>
      </c>
      <c r="M30" s="160" t="s">
        <v>4521</v>
      </c>
      <c r="N30" s="160" t="s">
        <v>4522</v>
      </c>
      <c r="O30" s="249" t="s">
        <v>4520</v>
      </c>
      <c r="P30" s="248">
        <v>0</v>
      </c>
      <c r="Q30" s="166" t="str">
        <f>IF(COUNTIFS(tabAtas_Bloqueios[CÓDIGO],tabConsumoAta[[#This Row],[CÓDIGO]],tabAtas_Bloqueios[CHAVE],tabConsumoAta[[#This Row],[ATA]],tabAtas_Bloqueios[INATIVO],"") &gt; 0,"X","")</f>
        <v/>
      </c>
      <c r="R30" s="158" t="s">
        <v>1555</v>
      </c>
    </row>
    <row r="31" spans="1:18" x14ac:dyDescent="0.3">
      <c r="A31" s="247">
        <v>63031</v>
      </c>
      <c r="B31" s="47" t="s">
        <v>2382</v>
      </c>
      <c r="C31" s="34" t="str">
        <f>IFERROR(VLOOKUP(tabConsumoAta[[#This Row],[CÓDIGO]],tabEstimativa[#Data],14,FALSE),"")</f>
        <v>Aguardando</v>
      </c>
      <c r="D31" s="157" t="s">
        <v>4356</v>
      </c>
      <c r="E31" s="157">
        <v>208</v>
      </c>
      <c r="F31" s="34">
        <v>2021</v>
      </c>
      <c r="G31" s="78" t="str">
        <f>IFERROR(VLOOKUP(tabConsumoAta[[#This Row],[ATA]],tabAtas[#Data],4,FALSE),"")</f>
        <v/>
      </c>
      <c r="H31" s="163">
        <f>SUMIFS(tabSaldoAta[ESTIMATIVA],tabSaldoAta[CÓDIGO],tabConsumoAta[[#This Row],[CÓDIGO]],tabSaldoAta[CHAVE],tabConsumoAta[[#This Row],[ATA]])</f>
        <v>0</v>
      </c>
      <c r="I31" s="164">
        <v>1000</v>
      </c>
      <c r="J31" s="159">
        <v>18</v>
      </c>
      <c r="K31" s="251">
        <v>7840</v>
      </c>
      <c r="L31" s="246" t="s">
        <v>3778</v>
      </c>
      <c r="M31" s="160" t="s">
        <v>4521</v>
      </c>
      <c r="N31" s="160" t="s">
        <v>4522</v>
      </c>
      <c r="O31" s="249" t="s">
        <v>4520</v>
      </c>
      <c r="P31" s="248">
        <v>0</v>
      </c>
      <c r="Q31" s="166" t="str">
        <f>IF(COUNTIFS(tabAtas_Bloqueios[CÓDIGO],tabConsumoAta[[#This Row],[CÓDIGO]],tabAtas_Bloqueios[CHAVE],tabConsumoAta[[#This Row],[ATA]],tabAtas_Bloqueios[INATIVO],"") &gt; 0,"X","")</f>
        <v/>
      </c>
      <c r="R31" s="158" t="s">
        <v>1555</v>
      </c>
    </row>
    <row r="32" spans="1:18" x14ac:dyDescent="0.3">
      <c r="A32" s="247">
        <v>80390</v>
      </c>
      <c r="B32" s="47" t="s">
        <v>244</v>
      </c>
      <c r="C32" s="34" t="str">
        <f>IFERROR(VLOOKUP(tabConsumoAta[[#This Row],[CÓDIGO]],tabEstimativa[#Data],14,FALSE),"")</f>
        <v>Aguardando</v>
      </c>
      <c r="D32" s="157" t="s">
        <v>4356</v>
      </c>
      <c r="E32" s="157">
        <v>208</v>
      </c>
      <c r="F32" s="34">
        <v>2021</v>
      </c>
      <c r="G32" s="78" t="str">
        <f>IFERROR(VLOOKUP(tabConsumoAta[[#This Row],[ATA]],tabAtas[#Data],4,FALSE),"")</f>
        <v/>
      </c>
      <c r="H32" s="163">
        <f>SUMIFS(tabSaldoAta[ESTIMATIVA],tabSaldoAta[CÓDIGO],tabConsumoAta[[#This Row],[CÓDIGO]],tabSaldoAta[CHAVE],tabConsumoAta[[#This Row],[ATA]])</f>
        <v>0</v>
      </c>
      <c r="I32" s="164">
        <v>150</v>
      </c>
      <c r="J32" s="159">
        <v>19</v>
      </c>
      <c r="K32" s="251">
        <v>7840</v>
      </c>
      <c r="L32" s="246" t="s">
        <v>3778</v>
      </c>
      <c r="M32" s="160" t="s">
        <v>4521</v>
      </c>
      <c r="N32" s="160" t="s">
        <v>4522</v>
      </c>
      <c r="O32" s="249" t="s">
        <v>4520</v>
      </c>
      <c r="P32" s="248">
        <v>0</v>
      </c>
      <c r="Q32" s="166" t="str">
        <f>IF(COUNTIFS(tabAtas_Bloqueios[CÓDIGO],tabConsumoAta[[#This Row],[CÓDIGO]],tabAtas_Bloqueios[CHAVE],tabConsumoAta[[#This Row],[ATA]],tabAtas_Bloqueios[INATIVO],"") &gt; 0,"X","")</f>
        <v/>
      </c>
      <c r="R32" s="158" t="s">
        <v>1555</v>
      </c>
    </row>
    <row r="33" spans="1:18" x14ac:dyDescent="0.3">
      <c r="A33" s="247">
        <v>138055</v>
      </c>
      <c r="B33" s="47" t="s">
        <v>1996</v>
      </c>
      <c r="C33" s="34" t="str">
        <f>IFERROR(VLOOKUP(tabConsumoAta[[#This Row],[CÓDIGO]],tabEstimativa[#Data],14,FALSE),"")</f>
        <v>Aguardando</v>
      </c>
      <c r="D33" s="157" t="s">
        <v>4356</v>
      </c>
      <c r="E33" s="157">
        <v>208</v>
      </c>
      <c r="F33" s="34">
        <v>2021</v>
      </c>
      <c r="G33" s="78" t="str">
        <f>IFERROR(VLOOKUP(tabConsumoAta[[#This Row],[ATA]],tabAtas[#Data],4,FALSE),"")</f>
        <v/>
      </c>
      <c r="H33" s="163">
        <f>SUMIFS(tabSaldoAta[ESTIMATIVA],tabSaldoAta[CÓDIGO],tabConsumoAta[[#This Row],[CÓDIGO]],tabSaldoAta[CHAVE],tabConsumoAta[[#This Row],[ATA]])</f>
        <v>0</v>
      </c>
      <c r="I33" s="164">
        <v>500</v>
      </c>
      <c r="J33" s="159">
        <v>20</v>
      </c>
      <c r="K33" s="251">
        <v>7840</v>
      </c>
      <c r="L33" s="246" t="s">
        <v>3778</v>
      </c>
      <c r="M33" s="160" t="s">
        <v>4521</v>
      </c>
      <c r="N33" s="160" t="s">
        <v>4522</v>
      </c>
      <c r="O33" s="249" t="s">
        <v>4520</v>
      </c>
      <c r="P33" s="248">
        <v>0</v>
      </c>
      <c r="Q33" s="166" t="str">
        <f>IF(COUNTIFS(tabAtas_Bloqueios[CÓDIGO],tabConsumoAta[[#This Row],[CÓDIGO]],tabAtas_Bloqueios[CHAVE],tabConsumoAta[[#This Row],[ATA]],tabAtas_Bloqueios[INATIVO],"") &gt; 0,"X","")</f>
        <v/>
      </c>
      <c r="R33" s="158" t="s">
        <v>1555</v>
      </c>
    </row>
    <row r="34" spans="1:18" x14ac:dyDescent="0.3">
      <c r="A34" s="247">
        <v>134556</v>
      </c>
      <c r="B34" s="47" t="s">
        <v>379</v>
      </c>
      <c r="C34" s="34" t="str">
        <f>IFERROR(VLOOKUP(tabConsumoAta[[#This Row],[CÓDIGO]],tabEstimativa[#Data],14,FALSE),"")</f>
        <v>Aguardando</v>
      </c>
      <c r="D34" s="157" t="s">
        <v>4523</v>
      </c>
      <c r="E34" s="157">
        <v>95</v>
      </c>
      <c r="F34" s="34">
        <v>2022</v>
      </c>
      <c r="G34" s="78" t="str">
        <f>IFERROR(VLOOKUP(tabConsumoAta[[#This Row],[ATA]],tabAtas[#Data],4,FALSE),"")</f>
        <v/>
      </c>
      <c r="H34" s="163">
        <f>SUMIFS(tabSaldoAta[ESTIMATIVA],tabSaldoAta[CÓDIGO],tabConsumoAta[[#This Row],[CÓDIGO]],tabSaldoAta[CHAVE],tabConsumoAta[[#This Row],[ATA]])</f>
        <v>0</v>
      </c>
      <c r="I34" s="164">
        <v>80</v>
      </c>
      <c r="J34" s="159">
        <v>21</v>
      </c>
      <c r="K34" s="251">
        <v>7856</v>
      </c>
      <c r="L34" s="246" t="s">
        <v>4066</v>
      </c>
      <c r="M34" s="160" t="s">
        <v>4521</v>
      </c>
      <c r="N34" s="160" t="s">
        <v>4522</v>
      </c>
      <c r="O34" s="249" t="s">
        <v>4520</v>
      </c>
      <c r="P34" s="248">
        <v>0</v>
      </c>
      <c r="Q34" s="166" t="str">
        <f>IF(COUNTIFS(tabAtas_Bloqueios[CÓDIGO],tabConsumoAta[[#This Row],[CÓDIGO]],tabAtas_Bloqueios[CHAVE],tabConsumoAta[[#This Row],[ATA]],tabAtas_Bloqueios[INATIVO],"") &gt; 0,"X","")</f>
        <v/>
      </c>
      <c r="R34" s="158" t="s">
        <v>1555</v>
      </c>
    </row>
    <row r="35" spans="1:18" x14ac:dyDescent="0.3">
      <c r="A35" s="247">
        <v>77562</v>
      </c>
      <c r="B35" s="47" t="s">
        <v>211</v>
      </c>
      <c r="C35" s="34" t="str">
        <f>IFERROR(VLOOKUP(tabConsumoAta[[#This Row],[CÓDIGO]],tabEstimativa[#Data],14,FALSE),"")</f>
        <v>Aguardando</v>
      </c>
      <c r="D35" s="157" t="s">
        <v>4523</v>
      </c>
      <c r="E35" s="157">
        <v>95</v>
      </c>
      <c r="F35" s="34">
        <v>2022</v>
      </c>
      <c r="G35" s="78" t="str">
        <f>IFERROR(VLOOKUP(tabConsumoAta[[#This Row],[ATA]],tabAtas[#Data],4,FALSE),"")</f>
        <v/>
      </c>
      <c r="H35" s="163">
        <f>SUMIFS(tabSaldoAta[ESTIMATIVA],tabSaldoAta[CÓDIGO],tabConsumoAta[[#This Row],[CÓDIGO]],tabSaldoAta[CHAVE],tabConsumoAta[[#This Row],[ATA]])</f>
        <v>0</v>
      </c>
      <c r="I35" s="164">
        <v>3000</v>
      </c>
      <c r="J35" s="159">
        <v>22</v>
      </c>
      <c r="K35" s="251">
        <v>7857</v>
      </c>
      <c r="L35" s="246" t="s">
        <v>3854</v>
      </c>
      <c r="M35" s="160" t="s">
        <v>4521</v>
      </c>
      <c r="N35" s="160" t="s">
        <v>4522</v>
      </c>
      <c r="O35" s="249" t="s">
        <v>4520</v>
      </c>
      <c r="P35" s="248">
        <v>0</v>
      </c>
      <c r="Q35" s="166" t="str">
        <f>IF(COUNTIFS(tabAtas_Bloqueios[CÓDIGO],tabConsumoAta[[#This Row],[CÓDIGO]],tabAtas_Bloqueios[CHAVE],tabConsumoAta[[#This Row],[ATA]],tabAtas_Bloqueios[INATIVO],"") &gt; 0,"X","")</f>
        <v/>
      </c>
      <c r="R35" s="158" t="s">
        <v>1555</v>
      </c>
    </row>
    <row r="36" spans="1:18" x14ac:dyDescent="0.3">
      <c r="A36" s="247">
        <v>135301</v>
      </c>
      <c r="B36" s="47" t="s">
        <v>101</v>
      </c>
      <c r="C36" s="34" t="str">
        <f>IFERROR(VLOOKUP(tabConsumoAta[[#This Row],[CÓDIGO]],tabEstimativa[#Data],14,FALSE),"")</f>
        <v>Aguardando</v>
      </c>
      <c r="D36" s="157" t="s">
        <v>4356</v>
      </c>
      <c r="E36" s="157">
        <v>208</v>
      </c>
      <c r="F36" s="34">
        <v>2021</v>
      </c>
      <c r="G36" s="78" t="str">
        <f>IFERROR(VLOOKUP(tabConsumoAta[[#This Row],[ATA]],tabAtas[#Data],4,FALSE),"")</f>
        <v/>
      </c>
      <c r="H36" s="163">
        <f>SUMIFS(tabSaldoAta[ESTIMATIVA],tabSaldoAta[CÓDIGO],tabConsumoAta[[#This Row],[CÓDIGO]],tabSaldoAta[CHAVE],tabConsumoAta[[#This Row],[ATA]])</f>
        <v>0</v>
      </c>
      <c r="I36" s="164">
        <v>200</v>
      </c>
      <c r="J36" s="159">
        <v>1</v>
      </c>
      <c r="K36" s="251">
        <v>7182</v>
      </c>
      <c r="L36" s="246" t="s">
        <v>4360</v>
      </c>
      <c r="M36" s="160" t="s">
        <v>4507</v>
      </c>
      <c r="N36" s="160" t="s">
        <v>4508</v>
      </c>
      <c r="O36" s="249" t="s">
        <v>4506</v>
      </c>
      <c r="P36" s="248">
        <v>0</v>
      </c>
      <c r="Q36" s="166" t="str">
        <f>IF(COUNTIFS(tabAtas_Bloqueios[CÓDIGO],tabConsumoAta[[#This Row],[CÓDIGO]],tabAtas_Bloqueios[CHAVE],tabConsumoAta[[#This Row],[ATA]],tabAtas_Bloqueios[INATIVO],"") &gt; 0,"X","")</f>
        <v/>
      </c>
      <c r="R36" s="158" t="s">
        <v>1555</v>
      </c>
    </row>
    <row r="37" spans="1:18" x14ac:dyDescent="0.3">
      <c r="A37" s="247">
        <v>10867</v>
      </c>
      <c r="B37" s="47" t="s">
        <v>2983</v>
      </c>
      <c r="C37" s="34" t="str">
        <f>IFERROR(VLOOKUP(tabConsumoAta[[#This Row],[CÓDIGO]],tabEstimativa[#Data],14,FALSE),"")</f>
        <v>Aguardando</v>
      </c>
      <c r="D37" s="157" t="s">
        <v>4362</v>
      </c>
      <c r="E37" s="157">
        <v>218</v>
      </c>
      <c r="F37" s="34">
        <v>2021</v>
      </c>
      <c r="G37" s="78" t="str">
        <f>IFERROR(VLOOKUP(tabConsumoAta[[#This Row],[ATA]],tabAtas[#Data],4,FALSE),"")</f>
        <v/>
      </c>
      <c r="H37" s="163">
        <f>SUMIFS(tabSaldoAta[ESTIMATIVA],tabSaldoAta[CÓDIGO],tabConsumoAta[[#This Row],[CÓDIGO]],tabSaldoAta[CHAVE],tabConsumoAta[[#This Row],[ATA]])</f>
        <v>0</v>
      </c>
      <c r="I37" s="164">
        <v>15000</v>
      </c>
      <c r="J37" s="159">
        <v>2</v>
      </c>
      <c r="K37" s="251">
        <v>7183</v>
      </c>
      <c r="L37" s="246" t="s">
        <v>2661</v>
      </c>
      <c r="M37" s="160" t="s">
        <v>4507</v>
      </c>
      <c r="N37" s="160" t="s">
        <v>4508</v>
      </c>
      <c r="O37" s="249" t="s">
        <v>4506</v>
      </c>
      <c r="P37" s="248">
        <v>0</v>
      </c>
      <c r="Q37" s="166" t="str">
        <f>IF(COUNTIFS(tabAtas_Bloqueios[CÓDIGO],tabConsumoAta[[#This Row],[CÓDIGO]],tabAtas_Bloqueios[CHAVE],tabConsumoAta[[#This Row],[ATA]],tabAtas_Bloqueios[INATIVO],"") &gt; 0,"X","")</f>
        <v/>
      </c>
      <c r="R37" s="158" t="s">
        <v>1555</v>
      </c>
    </row>
    <row r="38" spans="1:18" x14ac:dyDescent="0.3">
      <c r="A38" s="247">
        <v>14154</v>
      </c>
      <c r="B38" s="47" t="s">
        <v>2978</v>
      </c>
      <c r="C38" s="34" t="str">
        <f>IFERROR(VLOOKUP(tabConsumoAta[[#This Row],[CÓDIGO]],tabEstimativa[#Data],14,FALSE),"")</f>
        <v>Aguardando</v>
      </c>
      <c r="D38" s="157" t="s">
        <v>4397</v>
      </c>
      <c r="E38" s="157">
        <v>4</v>
      </c>
      <c r="F38" s="34">
        <v>2022</v>
      </c>
      <c r="G38" s="78" t="str">
        <f>IFERROR(VLOOKUP(tabConsumoAta[[#This Row],[ATA]],tabAtas[#Data],4,FALSE),"")</f>
        <v/>
      </c>
      <c r="H38" s="163">
        <f>SUMIFS(tabSaldoAta[ESTIMATIVA],tabSaldoAta[CÓDIGO],tabConsumoAta[[#This Row],[CÓDIGO]],tabSaldoAta[CHAVE],tabConsumoAta[[#This Row],[ATA]])</f>
        <v>0</v>
      </c>
      <c r="I38" s="164">
        <v>5000</v>
      </c>
      <c r="J38" s="159">
        <v>3</v>
      </c>
      <c r="K38" s="251">
        <v>7184</v>
      </c>
      <c r="L38" s="246" t="s">
        <v>4455</v>
      </c>
      <c r="M38" s="160" t="s">
        <v>4507</v>
      </c>
      <c r="N38" s="160" t="s">
        <v>4508</v>
      </c>
      <c r="O38" s="249" t="s">
        <v>4506</v>
      </c>
      <c r="P38" s="248">
        <v>0</v>
      </c>
      <c r="Q38" s="166" t="str">
        <f>IF(COUNTIFS(tabAtas_Bloqueios[CÓDIGO],tabConsumoAta[[#This Row],[CÓDIGO]],tabAtas_Bloqueios[CHAVE],tabConsumoAta[[#This Row],[ATA]],tabAtas_Bloqueios[INATIVO],"") &gt; 0,"X","")</f>
        <v/>
      </c>
      <c r="R38" s="158" t="s">
        <v>1555</v>
      </c>
    </row>
    <row r="39" spans="1:18" x14ac:dyDescent="0.3">
      <c r="A39" s="247">
        <v>27136</v>
      </c>
      <c r="B39" s="47" t="s">
        <v>2850</v>
      </c>
      <c r="C39" s="34" t="str">
        <f>IFERROR(VLOOKUP(tabConsumoAta[[#This Row],[CÓDIGO]],tabEstimativa[#Data],14,FALSE),"")</f>
        <v>Aguardando</v>
      </c>
      <c r="D39" s="157" t="s">
        <v>4397</v>
      </c>
      <c r="E39" s="157">
        <v>4</v>
      </c>
      <c r="F39" s="34">
        <v>2022</v>
      </c>
      <c r="G39" s="78" t="str">
        <f>IFERROR(VLOOKUP(tabConsumoAta[[#This Row],[ATA]],tabAtas[#Data],4,FALSE),"")</f>
        <v/>
      </c>
      <c r="H39" s="163">
        <f>SUMIFS(tabSaldoAta[ESTIMATIVA],tabSaldoAta[CÓDIGO],tabConsumoAta[[#This Row],[CÓDIGO]],tabSaldoAta[CHAVE],tabConsumoAta[[#This Row],[ATA]])</f>
        <v>0</v>
      </c>
      <c r="I39" s="164">
        <v>42000</v>
      </c>
      <c r="J39" s="159">
        <v>4</v>
      </c>
      <c r="K39" s="251">
        <v>7185</v>
      </c>
      <c r="L39" s="246" t="s">
        <v>4467</v>
      </c>
      <c r="M39" s="160" t="s">
        <v>4507</v>
      </c>
      <c r="N39" s="160" t="s">
        <v>4508</v>
      </c>
      <c r="O39" s="249" t="s">
        <v>4506</v>
      </c>
      <c r="P39" s="248">
        <v>0</v>
      </c>
      <c r="Q39" s="166" t="str">
        <f>IF(COUNTIFS(tabAtas_Bloqueios[CÓDIGO],tabConsumoAta[[#This Row],[CÓDIGO]],tabAtas_Bloqueios[CHAVE],tabConsumoAta[[#This Row],[ATA]],tabAtas_Bloqueios[INATIVO],"") &gt; 0,"X","")</f>
        <v/>
      </c>
      <c r="R39" s="158" t="s">
        <v>1555</v>
      </c>
    </row>
    <row r="40" spans="1:18" x14ac:dyDescent="0.3">
      <c r="A40" s="247">
        <v>91669</v>
      </c>
      <c r="B40" s="47" t="s">
        <v>3076</v>
      </c>
      <c r="C40" s="34" t="str">
        <f>IFERROR(VLOOKUP(tabConsumoAta[[#This Row],[CÓDIGO]],tabEstimativa[#Data],14,FALSE),"")</f>
        <v>Aguardando</v>
      </c>
      <c r="D40" s="157" t="s">
        <v>4397</v>
      </c>
      <c r="E40" s="157">
        <v>4</v>
      </c>
      <c r="F40" s="34">
        <v>2022</v>
      </c>
      <c r="G40" s="78" t="str">
        <f>IFERROR(VLOOKUP(tabConsumoAta[[#This Row],[ATA]],tabAtas[#Data],4,FALSE),"")</f>
        <v/>
      </c>
      <c r="H40" s="163">
        <f>SUMIFS(tabSaldoAta[ESTIMATIVA],tabSaldoAta[CÓDIGO],tabConsumoAta[[#This Row],[CÓDIGO]],tabSaldoAta[CHAVE],tabConsumoAta[[#This Row],[ATA]])</f>
        <v>0</v>
      </c>
      <c r="I40" s="164">
        <v>2000</v>
      </c>
      <c r="J40" s="159">
        <v>5</v>
      </c>
      <c r="K40" s="251">
        <v>7187</v>
      </c>
      <c r="L40" s="246" t="s">
        <v>4348</v>
      </c>
      <c r="M40" s="160" t="s">
        <v>4507</v>
      </c>
      <c r="N40" s="160" t="s">
        <v>4508</v>
      </c>
      <c r="O40" s="249" t="s">
        <v>4506</v>
      </c>
      <c r="P40" s="248">
        <v>0</v>
      </c>
      <c r="Q40" s="166" t="str">
        <f>IF(COUNTIFS(tabAtas_Bloqueios[CÓDIGO],tabConsumoAta[[#This Row],[CÓDIGO]],tabAtas_Bloqueios[CHAVE],tabConsumoAta[[#This Row],[ATA]],tabAtas_Bloqueios[INATIVO],"") &gt; 0,"X","")</f>
        <v/>
      </c>
      <c r="R40" s="158" t="s">
        <v>1555</v>
      </c>
    </row>
    <row r="41" spans="1:18" x14ac:dyDescent="0.3">
      <c r="A41" s="247">
        <v>4680</v>
      </c>
      <c r="B41" s="47" t="s">
        <v>1434</v>
      </c>
      <c r="C41" s="34" t="str">
        <f>IFERROR(VLOOKUP(tabConsumoAta[[#This Row],[CÓDIGO]],tabEstimativa[#Data],14,FALSE),"")</f>
        <v>Aguardando</v>
      </c>
      <c r="D41" s="157" t="s">
        <v>4509</v>
      </c>
      <c r="E41" s="157">
        <v>8</v>
      </c>
      <c r="F41" s="34">
        <v>2000</v>
      </c>
      <c r="G41" s="78" t="str">
        <f>IFERROR(VLOOKUP(tabConsumoAta[[#This Row],[ATA]],tabAtas[#Data],4,FALSE),"")</f>
        <v/>
      </c>
      <c r="H41" s="163">
        <f>SUMIFS(tabSaldoAta[ESTIMATIVA],tabSaldoAta[CÓDIGO],tabConsumoAta[[#This Row],[CÓDIGO]],tabSaldoAta[CHAVE],tabConsumoAta[[#This Row],[ATA]])</f>
        <v>0</v>
      </c>
      <c r="I41" s="164">
        <v>4000</v>
      </c>
      <c r="J41" s="159">
        <v>6</v>
      </c>
      <c r="K41" s="251">
        <v>7188</v>
      </c>
      <c r="L41" s="246" t="s">
        <v>3738</v>
      </c>
      <c r="M41" s="160" t="s">
        <v>4507</v>
      </c>
      <c r="N41" s="160" t="s">
        <v>4508</v>
      </c>
      <c r="O41" s="249" t="s">
        <v>4506</v>
      </c>
      <c r="P41" s="248">
        <v>0</v>
      </c>
      <c r="Q41" s="166" t="str">
        <f>IF(COUNTIFS(tabAtas_Bloqueios[CÓDIGO],tabConsumoAta[[#This Row],[CÓDIGO]],tabAtas_Bloqueios[CHAVE],tabConsumoAta[[#This Row],[ATA]],tabAtas_Bloqueios[INATIVO],"") &gt; 0,"X","")</f>
        <v/>
      </c>
      <c r="R41" s="158" t="s">
        <v>1555</v>
      </c>
    </row>
    <row r="42" spans="1:18" x14ac:dyDescent="0.3">
      <c r="A42" s="247">
        <v>27136</v>
      </c>
      <c r="B42" s="47" t="s">
        <v>2850</v>
      </c>
      <c r="C42" s="34" t="str">
        <f>IFERROR(VLOOKUP(tabConsumoAta[[#This Row],[CÓDIGO]],tabEstimativa[#Data],14,FALSE),"")</f>
        <v>Aguardando</v>
      </c>
      <c r="D42" s="157" t="s">
        <v>4397</v>
      </c>
      <c r="E42" s="157">
        <v>4</v>
      </c>
      <c r="F42" s="34">
        <v>2022</v>
      </c>
      <c r="G42" s="78" t="str">
        <f>IFERROR(VLOOKUP(tabConsumoAta[[#This Row],[ATA]],tabAtas[#Data],4,FALSE),"")</f>
        <v/>
      </c>
      <c r="H42" s="163">
        <f>SUMIFS(tabSaldoAta[ESTIMATIVA],tabSaldoAta[CÓDIGO],tabConsumoAta[[#This Row],[CÓDIGO]],tabSaldoAta[CHAVE],tabConsumoAta[[#This Row],[ATA]])</f>
        <v>0</v>
      </c>
      <c r="I42" s="164">
        <v>40000</v>
      </c>
      <c r="J42" s="159">
        <v>1</v>
      </c>
      <c r="K42" s="251">
        <v>6947</v>
      </c>
      <c r="L42" s="246" t="s">
        <v>4467</v>
      </c>
      <c r="M42" s="160" t="s">
        <v>4503</v>
      </c>
      <c r="N42" s="160" t="s">
        <v>4504</v>
      </c>
      <c r="O42" s="249" t="s">
        <v>4502</v>
      </c>
      <c r="P42" s="248">
        <v>0</v>
      </c>
      <c r="Q42" s="166" t="str">
        <f>IF(COUNTIFS(tabAtas_Bloqueios[CÓDIGO],tabConsumoAta[[#This Row],[CÓDIGO]],tabAtas_Bloqueios[CHAVE],tabConsumoAta[[#This Row],[ATA]],tabAtas_Bloqueios[INATIVO],"") &gt; 0,"X","")</f>
        <v/>
      </c>
      <c r="R42" s="158" t="s">
        <v>1555</v>
      </c>
    </row>
    <row r="43" spans="1:18" x14ac:dyDescent="0.3">
      <c r="A43" s="247">
        <v>10412</v>
      </c>
      <c r="B43" s="47" t="s">
        <v>2660</v>
      </c>
      <c r="C43" s="34" t="str">
        <f>IFERROR(VLOOKUP(tabConsumoAta[[#This Row],[CÓDIGO]],tabEstimativa[#Data],14,FALSE),"")</f>
        <v>Aguardando</v>
      </c>
      <c r="D43" s="157" t="s">
        <v>4497</v>
      </c>
      <c r="E43" s="157">
        <v>82</v>
      </c>
      <c r="F43" s="34">
        <v>2022</v>
      </c>
      <c r="G43" s="78" t="str">
        <f>IFERROR(VLOOKUP(tabConsumoAta[[#This Row],[ATA]],tabAtas[#Data],4,FALSE),"")</f>
        <v/>
      </c>
      <c r="H43" s="163">
        <f>SUMIFS(tabSaldoAta[ESTIMATIVA],tabSaldoAta[CÓDIGO],tabConsumoAta[[#This Row],[CÓDIGO]],tabSaldoAta[CHAVE],tabConsumoAta[[#This Row],[ATA]])</f>
        <v>0</v>
      </c>
      <c r="I43" s="164">
        <v>240</v>
      </c>
      <c r="J43" s="159">
        <v>1</v>
      </c>
      <c r="K43" s="251">
        <v>7119</v>
      </c>
      <c r="L43" s="246" t="s">
        <v>4498</v>
      </c>
      <c r="M43" s="160" t="s">
        <v>4500</v>
      </c>
      <c r="N43" s="160" t="s">
        <v>4501</v>
      </c>
      <c r="O43" s="249" t="s">
        <v>4499</v>
      </c>
      <c r="P43" s="248">
        <v>0</v>
      </c>
      <c r="Q43" s="166" t="str">
        <f>IF(COUNTIFS(tabAtas_Bloqueios[CÓDIGO],tabConsumoAta[[#This Row],[CÓDIGO]],tabAtas_Bloqueios[CHAVE],tabConsumoAta[[#This Row],[ATA]],tabAtas_Bloqueios[INATIVO],"") &gt; 0,"X","")</f>
        <v/>
      </c>
      <c r="R43" s="158" t="s">
        <v>1555</v>
      </c>
    </row>
    <row r="44" spans="1:18" x14ac:dyDescent="0.3">
      <c r="A44" s="247">
        <v>63991</v>
      </c>
      <c r="B44" s="47" t="s">
        <v>3119</v>
      </c>
      <c r="C44" s="34" t="str">
        <f>IFERROR(VLOOKUP(tabConsumoAta[[#This Row],[CÓDIGO]],tabEstimativa[#Data],14,FALSE),"")</f>
        <v/>
      </c>
      <c r="D44" s="157" t="s">
        <v>1560</v>
      </c>
      <c r="E44" s="157"/>
      <c r="F44" s="34"/>
      <c r="G44" s="78" t="str">
        <f>IFERROR(VLOOKUP(tabConsumoAta[[#This Row],[ATA]],tabAtas[#Data],4,FALSE),"")</f>
        <v/>
      </c>
      <c r="H44" s="163">
        <f>SUMIFS(tabSaldoAta[ESTIMATIVA],tabSaldoAta[CÓDIGO],tabConsumoAta[[#This Row],[CÓDIGO]],tabSaldoAta[CHAVE],tabConsumoAta[[#This Row],[ATA]])</f>
        <v>0</v>
      </c>
      <c r="I44" s="164">
        <v>5000</v>
      </c>
      <c r="J44" s="159">
        <v>1</v>
      </c>
      <c r="K44" s="251">
        <v>7120</v>
      </c>
      <c r="L44" s="246" t="s">
        <v>1560</v>
      </c>
      <c r="M44" s="160" t="s">
        <v>4494</v>
      </c>
      <c r="N44" s="160" t="s">
        <v>4495</v>
      </c>
      <c r="O44" s="249" t="s">
        <v>4493</v>
      </c>
      <c r="P44" s="248">
        <v>0</v>
      </c>
      <c r="Q44" s="166" t="str">
        <f>IF(COUNTIFS(tabAtas_Bloqueios[CÓDIGO],tabConsumoAta[[#This Row],[CÓDIGO]],tabAtas_Bloqueios[CHAVE],tabConsumoAta[[#This Row],[ATA]],tabAtas_Bloqueios[INATIVO],"") &gt; 0,"X","")</f>
        <v/>
      </c>
      <c r="R44" s="158" t="s">
        <v>1555</v>
      </c>
    </row>
    <row r="45" spans="1:18" x14ac:dyDescent="0.3">
      <c r="A45" s="391">
        <v>81807</v>
      </c>
      <c r="B45" s="47" t="s">
        <v>3910</v>
      </c>
      <c r="C45" s="34" t="str">
        <f>IFERROR(VLOOKUP(tabConsumoAta[[#This Row],[CÓDIGO]],tabEstimativa[#Data],14,FALSE),"")</f>
        <v>Aguardando</v>
      </c>
      <c r="D45" s="157" t="s">
        <v>4356</v>
      </c>
      <c r="E45" s="157">
        <v>208</v>
      </c>
      <c r="F45" s="34">
        <v>2021</v>
      </c>
      <c r="G45" s="78" t="str">
        <f>IFERROR(VLOOKUP(tabConsumoAta[[#This Row],[ATA]],tabAtas[#Data],4,FALSE),"")</f>
        <v/>
      </c>
      <c r="H45" s="392">
        <f>SUMIFS(tabSaldoAta[ESTIMATIVA],tabSaldoAta[CÓDIGO],tabConsumoAta[[#This Row],[CÓDIGO]],tabSaldoAta[CHAVE],tabConsumoAta[[#This Row],[ATA]])</f>
        <v>0</v>
      </c>
      <c r="I45" s="393">
        <v>25</v>
      </c>
      <c r="J45" s="394">
        <v>1</v>
      </c>
      <c r="K45" s="395">
        <v>6116</v>
      </c>
      <c r="L45" s="396" t="s">
        <v>2423</v>
      </c>
      <c r="M45" s="397" t="s">
        <v>4487</v>
      </c>
      <c r="N45" s="397" t="s">
        <v>4488</v>
      </c>
      <c r="O45" s="398" t="s">
        <v>4486</v>
      </c>
      <c r="P45" s="399">
        <v>0</v>
      </c>
      <c r="Q45" s="400" t="str">
        <f>IF(COUNTIFS(tabAtas_Bloqueios[CÓDIGO],tabConsumoAta[[#This Row],[CÓDIGO]],tabAtas_Bloqueios[CHAVE],tabConsumoAta[[#This Row],[ATA]],tabAtas_Bloqueios[INATIVO],"") &gt; 0,"X","")</f>
        <v/>
      </c>
      <c r="R45" s="401" t="s">
        <v>1555</v>
      </c>
    </row>
    <row r="46" spans="1:18" x14ac:dyDescent="0.3">
      <c r="A46" s="391">
        <v>102922</v>
      </c>
      <c r="B46" s="47" t="s">
        <v>4399</v>
      </c>
      <c r="C46" s="34" t="str">
        <f>IFERROR(VLOOKUP(tabConsumoAta[[#This Row],[CÓDIGO]],tabEstimativa[#Data],14,FALSE),"")</f>
        <v>Aguardando</v>
      </c>
      <c r="D46" s="157" t="s">
        <v>4397</v>
      </c>
      <c r="E46" s="157">
        <v>4</v>
      </c>
      <c r="F46" s="34">
        <v>2022</v>
      </c>
      <c r="G46" s="78" t="str">
        <f>IFERROR(VLOOKUP(tabConsumoAta[[#This Row],[ATA]],tabAtas[#Data],4,FALSE),"")</f>
        <v/>
      </c>
      <c r="H46" s="392">
        <f>SUMIFS(tabSaldoAta[ESTIMATIVA],tabSaldoAta[CÓDIGO],tabConsumoAta[[#This Row],[CÓDIGO]],tabSaldoAta[CHAVE],tabConsumoAta[[#This Row],[ATA]])</f>
        <v>0</v>
      </c>
      <c r="I46" s="393">
        <v>10000</v>
      </c>
      <c r="J46" s="394">
        <v>2</v>
      </c>
      <c r="K46" s="395">
        <v>6118</v>
      </c>
      <c r="L46" s="396" t="s">
        <v>4398</v>
      </c>
      <c r="M46" s="397" t="s">
        <v>4487</v>
      </c>
      <c r="N46" s="397" t="s">
        <v>4488</v>
      </c>
      <c r="O46" s="398" t="s">
        <v>4486</v>
      </c>
      <c r="P46" s="399">
        <v>0</v>
      </c>
      <c r="Q46" s="400" t="str">
        <f>IF(COUNTIFS(tabAtas_Bloqueios[CÓDIGO],tabConsumoAta[[#This Row],[CÓDIGO]],tabAtas_Bloqueios[CHAVE],tabConsumoAta[[#This Row],[ATA]],tabAtas_Bloqueios[INATIVO],"") &gt; 0,"X","")</f>
        <v/>
      </c>
      <c r="R46" s="401" t="s">
        <v>1555</v>
      </c>
    </row>
    <row r="47" spans="1:18" x14ac:dyDescent="0.3">
      <c r="A47" s="391">
        <v>133021</v>
      </c>
      <c r="B47" s="47" t="s">
        <v>3253</v>
      </c>
      <c r="C47" s="34" t="str">
        <f>IFERROR(VLOOKUP(tabConsumoAta[[#This Row],[CÓDIGO]],tabEstimativa[#Data],14,FALSE),"")</f>
        <v>Aguardando</v>
      </c>
      <c r="D47" s="157" t="s">
        <v>4397</v>
      </c>
      <c r="E47" s="157">
        <v>4</v>
      </c>
      <c r="F47" s="34">
        <v>2022</v>
      </c>
      <c r="G47" s="78" t="str">
        <f>IFERROR(VLOOKUP(tabConsumoAta[[#This Row],[ATA]],tabAtas[#Data],4,FALSE),"")</f>
        <v/>
      </c>
      <c r="H47" s="392">
        <f>SUMIFS(tabSaldoAta[ESTIMATIVA],tabSaldoAta[CÓDIGO],tabConsumoAta[[#This Row],[CÓDIGO]],tabSaldoAta[CHAVE],tabConsumoAta[[#This Row],[ATA]])</f>
        <v>0</v>
      </c>
      <c r="I47" s="393">
        <v>400</v>
      </c>
      <c r="J47" s="394">
        <v>3</v>
      </c>
      <c r="K47" s="395">
        <v>6119</v>
      </c>
      <c r="L47" s="396" t="s">
        <v>4396</v>
      </c>
      <c r="M47" s="397" t="s">
        <v>4487</v>
      </c>
      <c r="N47" s="397" t="s">
        <v>4488</v>
      </c>
      <c r="O47" s="398" t="s">
        <v>4486</v>
      </c>
      <c r="P47" s="399">
        <v>0</v>
      </c>
      <c r="Q47" s="400" t="str">
        <f>IF(COUNTIFS(tabAtas_Bloqueios[CÓDIGO],tabConsumoAta[[#This Row],[CÓDIGO]],tabAtas_Bloqueios[CHAVE],tabConsumoAta[[#This Row],[ATA]],tabAtas_Bloqueios[INATIVO],"") &gt; 0,"X","")</f>
        <v/>
      </c>
      <c r="R47" s="401" t="s">
        <v>1555</v>
      </c>
    </row>
    <row r="48" spans="1:18" x14ac:dyDescent="0.3">
      <c r="A48" s="391">
        <v>140059</v>
      </c>
      <c r="B48" s="47" t="s">
        <v>3892</v>
      </c>
      <c r="C48" s="34" t="str">
        <f>IFERROR(VLOOKUP(tabConsumoAta[[#This Row],[CÓDIGO]],tabEstimativa[#Data],14,FALSE),"")</f>
        <v>Aguardando</v>
      </c>
      <c r="D48" s="157" t="s">
        <v>4489</v>
      </c>
      <c r="E48" s="157">
        <v>62</v>
      </c>
      <c r="F48" s="34">
        <v>2022</v>
      </c>
      <c r="G48" s="78" t="str">
        <f>IFERROR(VLOOKUP(tabConsumoAta[[#This Row],[ATA]],tabAtas[#Data],4,FALSE),"")</f>
        <v/>
      </c>
      <c r="H48" s="392">
        <f>SUMIFS(tabSaldoAta[ESTIMATIVA],tabSaldoAta[CÓDIGO],tabConsumoAta[[#This Row],[CÓDIGO]],tabSaldoAta[CHAVE],tabConsumoAta[[#This Row],[ATA]])</f>
        <v>0</v>
      </c>
      <c r="I48" s="393">
        <v>150</v>
      </c>
      <c r="J48" s="394">
        <v>4</v>
      </c>
      <c r="K48" s="395">
        <v>6121</v>
      </c>
      <c r="L48" s="396" t="s">
        <v>4490</v>
      </c>
      <c r="M48" s="397" t="s">
        <v>4487</v>
      </c>
      <c r="N48" s="397" t="s">
        <v>4488</v>
      </c>
      <c r="O48" s="398" t="s">
        <v>4486</v>
      </c>
      <c r="P48" s="399">
        <v>0</v>
      </c>
      <c r="Q48" s="400" t="str">
        <f>IF(COUNTIFS(tabAtas_Bloqueios[CÓDIGO],tabConsumoAta[[#This Row],[CÓDIGO]],tabAtas_Bloqueios[CHAVE],tabConsumoAta[[#This Row],[ATA]],tabAtas_Bloqueios[INATIVO],"") &gt; 0,"X","")</f>
        <v/>
      </c>
      <c r="R48" s="401" t="s">
        <v>1555</v>
      </c>
    </row>
    <row r="49" spans="1:18" x14ac:dyDescent="0.3">
      <c r="A49" s="391">
        <v>10719</v>
      </c>
      <c r="B49" s="47" t="s">
        <v>2785</v>
      </c>
      <c r="C49" s="34" t="str">
        <f>IFERROR(VLOOKUP(tabConsumoAta[[#This Row],[CÓDIGO]],tabEstimativa[#Data],14,FALSE),"")</f>
        <v>Aguardando</v>
      </c>
      <c r="D49" s="157" t="s">
        <v>4491</v>
      </c>
      <c r="E49" s="157">
        <v>75</v>
      </c>
      <c r="F49" s="34">
        <v>2022</v>
      </c>
      <c r="G49" s="78" t="str">
        <f>IFERROR(VLOOKUP(tabConsumoAta[[#This Row],[ATA]],tabAtas[#Data],4,FALSE),"")</f>
        <v/>
      </c>
      <c r="H49" s="392">
        <f>SUMIFS(tabSaldoAta[ESTIMATIVA],tabSaldoAta[CÓDIGO],tabConsumoAta[[#This Row],[CÓDIGO]],tabSaldoAta[CHAVE],tabConsumoAta[[#This Row],[ATA]])</f>
        <v>0</v>
      </c>
      <c r="I49" s="393">
        <v>30000</v>
      </c>
      <c r="J49" s="394">
        <v>5</v>
      </c>
      <c r="K49" s="395">
        <v>6123</v>
      </c>
      <c r="L49" s="396" t="s">
        <v>4492</v>
      </c>
      <c r="M49" s="397" t="s">
        <v>4487</v>
      </c>
      <c r="N49" s="397" t="s">
        <v>4488</v>
      </c>
      <c r="O49" s="398" t="s">
        <v>4486</v>
      </c>
      <c r="P49" s="399">
        <v>0</v>
      </c>
      <c r="Q49" s="400" t="str">
        <f>IF(COUNTIFS(tabAtas_Bloqueios[CÓDIGO],tabConsumoAta[[#This Row],[CÓDIGO]],tabAtas_Bloqueios[CHAVE],tabConsumoAta[[#This Row],[ATA]],tabAtas_Bloqueios[INATIVO],"") &gt; 0,"X","")</f>
        <v/>
      </c>
      <c r="R49" s="401" t="s">
        <v>1555</v>
      </c>
    </row>
    <row r="50" spans="1:18" x14ac:dyDescent="0.3">
      <c r="A50" s="247">
        <v>13063</v>
      </c>
      <c r="B50" s="47" t="s">
        <v>2784</v>
      </c>
      <c r="C50" s="34" t="str">
        <f>IFERROR(VLOOKUP(tabConsumoAta[[#This Row],[CÓDIGO]],tabEstimativa[#Data],14,FALSE),"")</f>
        <v>Aguardando</v>
      </c>
      <c r="D50" s="157" t="s">
        <v>4236</v>
      </c>
      <c r="E50" s="157">
        <v>161</v>
      </c>
      <c r="F50" s="34">
        <v>2021</v>
      </c>
      <c r="G50" s="78">
        <f>IFERROR(VLOOKUP(tabConsumoAta[[#This Row],[ATA]],tabAtas[#Data],4,FALSE),"")</f>
        <v>44748</v>
      </c>
      <c r="H50" s="163">
        <f>SUMIFS(tabSaldoAta[ESTIMATIVA],tabSaldoAta[CÓDIGO],tabConsumoAta[[#This Row],[CÓDIGO]],tabSaldoAta[CHAVE],tabConsumoAta[[#This Row],[ATA]])</f>
        <v>3000</v>
      </c>
      <c r="I50" s="164">
        <v>500</v>
      </c>
      <c r="J50" s="159">
        <v>1</v>
      </c>
      <c r="K50" s="251">
        <v>5636</v>
      </c>
      <c r="L50" s="246" t="s">
        <v>4479</v>
      </c>
      <c r="M50" s="160" t="s">
        <v>4481</v>
      </c>
      <c r="N50" s="160" t="s">
        <v>4482</v>
      </c>
      <c r="O50" s="249" t="s">
        <v>4480</v>
      </c>
      <c r="P50" s="248">
        <v>0</v>
      </c>
      <c r="Q50" s="166" t="str">
        <f>IF(COUNTIFS(tabAtas_Bloqueios[CÓDIGO],tabConsumoAta[[#This Row],[CÓDIGO]],tabAtas_Bloqueios[CHAVE],tabConsumoAta[[#This Row],[ATA]],tabAtas_Bloqueios[INATIVO],"") &gt; 0,"X","")</f>
        <v/>
      </c>
      <c r="R50" s="158" t="s">
        <v>1555</v>
      </c>
    </row>
    <row r="51" spans="1:18" x14ac:dyDescent="0.3">
      <c r="A51" s="247">
        <v>13064</v>
      </c>
      <c r="B51" s="47" t="s">
        <v>2780</v>
      </c>
      <c r="C51" s="34" t="str">
        <f>IFERROR(VLOOKUP(tabConsumoAta[[#This Row],[CÓDIGO]],tabEstimativa[#Data],14,FALSE),"")</f>
        <v>Aguardando</v>
      </c>
      <c r="D51" s="157" t="s">
        <v>4236</v>
      </c>
      <c r="E51" s="157">
        <v>161</v>
      </c>
      <c r="F51" s="34">
        <v>2021</v>
      </c>
      <c r="G51" s="78">
        <f>IFERROR(VLOOKUP(tabConsumoAta[[#This Row],[ATA]],tabAtas[#Data],4,FALSE),"")</f>
        <v>44748</v>
      </c>
      <c r="H51" s="163">
        <f>SUMIFS(tabSaldoAta[ESTIMATIVA],tabSaldoAta[CÓDIGO],tabConsumoAta[[#This Row],[CÓDIGO]],tabSaldoAta[CHAVE],tabConsumoAta[[#This Row],[ATA]])</f>
        <v>4000</v>
      </c>
      <c r="I51" s="164">
        <v>1000</v>
      </c>
      <c r="J51" s="159">
        <v>2</v>
      </c>
      <c r="K51" s="251">
        <v>5637</v>
      </c>
      <c r="L51" s="246" t="s">
        <v>4302</v>
      </c>
      <c r="M51" s="160" t="s">
        <v>4481</v>
      </c>
      <c r="N51" s="160" t="s">
        <v>4482</v>
      </c>
      <c r="O51" s="249" t="s">
        <v>4480</v>
      </c>
      <c r="P51" s="248">
        <v>0</v>
      </c>
      <c r="Q51" s="166" t="str">
        <f>IF(COUNTIFS(tabAtas_Bloqueios[CÓDIGO],tabConsumoAta[[#This Row],[CÓDIGO]],tabAtas_Bloqueios[CHAVE],tabConsumoAta[[#This Row],[ATA]],tabAtas_Bloqueios[INATIVO],"") &gt; 0,"X","")</f>
        <v/>
      </c>
      <c r="R51" s="158" t="s">
        <v>1555</v>
      </c>
    </row>
    <row r="52" spans="1:18" x14ac:dyDescent="0.3">
      <c r="A52" s="247">
        <v>65173</v>
      </c>
      <c r="B52" s="47" t="s">
        <v>198</v>
      </c>
      <c r="C52" s="34" t="str">
        <f>IFERROR(VLOOKUP(tabConsumoAta[[#This Row],[CÓDIGO]],tabEstimativa[#Data],14,FALSE),"")</f>
        <v>Aguardando</v>
      </c>
      <c r="D52" s="157" t="s">
        <v>4236</v>
      </c>
      <c r="E52" s="157">
        <v>161</v>
      </c>
      <c r="F52" s="34">
        <v>2021</v>
      </c>
      <c r="G52" s="78">
        <f>IFERROR(VLOOKUP(tabConsumoAta[[#This Row],[ATA]],tabAtas[#Data],4,FALSE),"")</f>
        <v>44748</v>
      </c>
      <c r="H52" s="163">
        <f>SUMIFS(tabSaldoAta[ESTIMATIVA],tabSaldoAta[CÓDIGO],tabConsumoAta[[#This Row],[CÓDIGO]],tabSaldoAta[CHAVE],tabConsumoAta[[#This Row],[ATA]])</f>
        <v>300</v>
      </c>
      <c r="I52" s="164">
        <v>110</v>
      </c>
      <c r="J52" s="159">
        <v>3</v>
      </c>
      <c r="K52" s="251">
        <v>5637</v>
      </c>
      <c r="L52" s="246" t="s">
        <v>4302</v>
      </c>
      <c r="M52" s="160" t="s">
        <v>4481</v>
      </c>
      <c r="N52" s="160" t="s">
        <v>4482</v>
      </c>
      <c r="O52" s="249" t="s">
        <v>4480</v>
      </c>
      <c r="P52" s="248">
        <v>0</v>
      </c>
      <c r="Q52" s="166" t="str">
        <f>IF(COUNTIFS(tabAtas_Bloqueios[CÓDIGO],tabConsumoAta[[#This Row],[CÓDIGO]],tabAtas_Bloqueios[CHAVE],tabConsumoAta[[#This Row],[ATA]],tabAtas_Bloqueios[INATIVO],"") &gt; 0,"X","")</f>
        <v/>
      </c>
      <c r="R52" s="158" t="s">
        <v>1555</v>
      </c>
    </row>
    <row r="53" spans="1:18" x14ac:dyDescent="0.3">
      <c r="A53" s="247">
        <v>111524</v>
      </c>
      <c r="B53" s="47" t="s">
        <v>2781</v>
      </c>
      <c r="C53" s="34" t="str">
        <f>IFERROR(VLOOKUP(tabConsumoAta[[#This Row],[CÓDIGO]],tabEstimativa[#Data],14,FALSE),"")</f>
        <v>Aguardando</v>
      </c>
      <c r="D53" s="157" t="s">
        <v>4236</v>
      </c>
      <c r="E53" s="157">
        <v>161</v>
      </c>
      <c r="F53" s="34">
        <v>2021</v>
      </c>
      <c r="G53" s="78">
        <f>IFERROR(VLOOKUP(tabConsumoAta[[#This Row],[ATA]],tabAtas[#Data],4,FALSE),"")</f>
        <v>44748</v>
      </c>
      <c r="H53" s="163">
        <f>SUMIFS(tabSaldoAta[ESTIMATIVA],tabSaldoAta[CÓDIGO],tabConsumoAta[[#This Row],[CÓDIGO]],tabSaldoAta[CHAVE],tabConsumoAta[[#This Row],[ATA]])</f>
        <v>800</v>
      </c>
      <c r="I53" s="164">
        <v>200</v>
      </c>
      <c r="J53" s="159">
        <v>4</v>
      </c>
      <c r="K53" s="251">
        <v>5637</v>
      </c>
      <c r="L53" s="246" t="s">
        <v>4302</v>
      </c>
      <c r="M53" s="160" t="s">
        <v>4481</v>
      </c>
      <c r="N53" s="160" t="s">
        <v>4482</v>
      </c>
      <c r="O53" s="249" t="s">
        <v>4480</v>
      </c>
      <c r="P53" s="248">
        <v>0</v>
      </c>
      <c r="Q53" s="166" t="str">
        <f>IF(COUNTIFS(tabAtas_Bloqueios[CÓDIGO],tabConsumoAta[[#This Row],[CÓDIGO]],tabAtas_Bloqueios[CHAVE],tabConsumoAta[[#This Row],[ATA]],tabAtas_Bloqueios[INATIVO],"") &gt; 0,"X","")</f>
        <v/>
      </c>
      <c r="R53" s="158" t="s">
        <v>1555</v>
      </c>
    </row>
    <row r="54" spans="1:18" x14ac:dyDescent="0.3">
      <c r="A54" s="247">
        <v>127384</v>
      </c>
      <c r="B54" s="47" t="s">
        <v>1979</v>
      </c>
      <c r="C54" s="34" t="str">
        <f>IFERROR(VLOOKUP(tabConsumoAta[[#This Row],[CÓDIGO]],tabEstimativa[#Data],14,FALSE),"")</f>
        <v>Aguardando</v>
      </c>
      <c r="D54" s="157" t="s">
        <v>4355</v>
      </c>
      <c r="E54" s="157">
        <v>173</v>
      </c>
      <c r="F54" s="34">
        <v>2021</v>
      </c>
      <c r="G54" s="78" t="str">
        <f>IFERROR(VLOOKUP(tabConsumoAta[[#This Row],[ATA]],tabAtas[#Data],4,FALSE),"")</f>
        <v/>
      </c>
      <c r="H54" s="163">
        <f>SUMIFS(tabSaldoAta[ESTIMATIVA],tabSaldoAta[CÓDIGO],tabConsumoAta[[#This Row],[CÓDIGO]],tabSaldoAta[CHAVE],tabConsumoAta[[#This Row],[ATA]])</f>
        <v>0</v>
      </c>
      <c r="I54" s="164">
        <v>100</v>
      </c>
      <c r="J54" s="159">
        <v>5</v>
      </c>
      <c r="K54" s="251">
        <v>5638</v>
      </c>
      <c r="L54" s="246" t="s">
        <v>2981</v>
      </c>
      <c r="M54" s="160" t="s">
        <v>4481</v>
      </c>
      <c r="N54" s="160" t="s">
        <v>4482</v>
      </c>
      <c r="O54" s="249" t="s">
        <v>4480</v>
      </c>
      <c r="P54" s="248">
        <v>0</v>
      </c>
      <c r="Q54" s="166" t="str">
        <f>IF(COUNTIFS(tabAtas_Bloqueios[CÓDIGO],tabConsumoAta[[#This Row],[CÓDIGO]],tabAtas_Bloqueios[CHAVE],tabConsumoAta[[#This Row],[ATA]],tabAtas_Bloqueios[INATIVO],"") &gt; 0,"X","")</f>
        <v/>
      </c>
      <c r="R54" s="158" t="s">
        <v>1555</v>
      </c>
    </row>
    <row r="55" spans="1:18" x14ac:dyDescent="0.3">
      <c r="A55" s="247">
        <v>106375</v>
      </c>
      <c r="B55" s="47" t="s">
        <v>2774</v>
      </c>
      <c r="C55" s="34" t="str">
        <f>IFERROR(VLOOKUP(tabConsumoAta[[#This Row],[CÓDIGO]],tabEstimativa[#Data],14,FALSE),"")</f>
        <v>Aguardando</v>
      </c>
      <c r="D55" s="157" t="s">
        <v>4355</v>
      </c>
      <c r="E55" s="157">
        <v>173</v>
      </c>
      <c r="F55" s="34">
        <v>2021</v>
      </c>
      <c r="G55" s="78" t="str">
        <f>IFERROR(VLOOKUP(tabConsumoAta[[#This Row],[ATA]],tabAtas[#Data],4,FALSE),"")</f>
        <v/>
      </c>
      <c r="H55" s="163">
        <f>SUMIFS(tabSaldoAta[ESTIMATIVA],tabSaldoAta[CÓDIGO],tabConsumoAta[[#This Row],[CÓDIGO]],tabSaldoAta[CHAVE],tabConsumoAta[[#This Row],[ATA]])</f>
        <v>0</v>
      </c>
      <c r="I55" s="164">
        <v>100</v>
      </c>
      <c r="J55" s="159">
        <v>6</v>
      </c>
      <c r="K55" s="251">
        <v>5639</v>
      </c>
      <c r="L55" s="246" t="s">
        <v>2775</v>
      </c>
      <c r="M55" s="160" t="s">
        <v>4481</v>
      </c>
      <c r="N55" s="160" t="s">
        <v>4482</v>
      </c>
      <c r="O55" s="249" t="s">
        <v>4480</v>
      </c>
      <c r="P55" s="248">
        <v>0</v>
      </c>
      <c r="Q55" s="166" t="str">
        <f>IF(COUNTIFS(tabAtas_Bloqueios[CÓDIGO],tabConsumoAta[[#This Row],[CÓDIGO]],tabAtas_Bloqueios[CHAVE],tabConsumoAta[[#This Row],[ATA]],tabAtas_Bloqueios[INATIVO],"") &gt; 0,"X","")</f>
        <v/>
      </c>
      <c r="R55" s="158" t="s">
        <v>1555</v>
      </c>
    </row>
    <row r="56" spans="1:18" x14ac:dyDescent="0.3">
      <c r="A56" s="247">
        <v>130024</v>
      </c>
      <c r="B56" s="47" t="s">
        <v>2753</v>
      </c>
      <c r="C56" s="34" t="str">
        <f>IFERROR(VLOOKUP(tabConsumoAta[[#This Row],[CÓDIGO]],tabEstimativa[#Data],14,FALSE),"")</f>
        <v>Aguardando</v>
      </c>
      <c r="D56" s="157" t="s">
        <v>4369</v>
      </c>
      <c r="E56" s="157">
        <v>186</v>
      </c>
      <c r="F56" s="34">
        <v>2021</v>
      </c>
      <c r="G56" s="78" t="str">
        <f>IFERROR(VLOOKUP(tabConsumoAta[[#This Row],[ATA]],tabAtas[#Data],4,FALSE),"")</f>
        <v/>
      </c>
      <c r="H56" s="163">
        <f>SUMIFS(tabSaldoAta[ESTIMATIVA],tabSaldoAta[CÓDIGO],tabConsumoAta[[#This Row],[CÓDIGO]],tabSaldoAta[CHAVE],tabConsumoAta[[#This Row],[ATA]])</f>
        <v>0</v>
      </c>
      <c r="I56" s="164">
        <v>4000</v>
      </c>
      <c r="J56" s="159">
        <v>7</v>
      </c>
      <c r="K56" s="251">
        <v>5641</v>
      </c>
      <c r="L56" s="246" t="s">
        <v>4396</v>
      </c>
      <c r="M56" s="160" t="s">
        <v>4481</v>
      </c>
      <c r="N56" s="160" t="s">
        <v>4482</v>
      </c>
      <c r="O56" s="249" t="s">
        <v>4480</v>
      </c>
      <c r="P56" s="248">
        <v>0</v>
      </c>
      <c r="Q56" s="166" t="str">
        <f>IF(COUNTIFS(tabAtas_Bloqueios[CÓDIGO],tabConsumoAta[[#This Row],[CÓDIGO]],tabAtas_Bloqueios[CHAVE],tabConsumoAta[[#This Row],[ATA]],tabAtas_Bloqueios[INATIVO],"") &gt; 0,"X","")</f>
        <v/>
      </c>
      <c r="R56" s="158" t="s">
        <v>1555</v>
      </c>
    </row>
    <row r="57" spans="1:18" x14ac:dyDescent="0.3">
      <c r="A57" s="247">
        <v>12659</v>
      </c>
      <c r="B57" s="47" t="s">
        <v>3004</v>
      </c>
      <c r="C57" s="34" t="str">
        <f>IFERROR(VLOOKUP(tabConsumoAta[[#This Row],[CÓDIGO]],tabEstimativa[#Data],14,FALSE),"")</f>
        <v>Aguardando</v>
      </c>
      <c r="D57" s="157" t="s">
        <v>4369</v>
      </c>
      <c r="E57" s="157">
        <v>186</v>
      </c>
      <c r="F57" s="34">
        <v>2021</v>
      </c>
      <c r="G57" s="78" t="str">
        <f>IFERROR(VLOOKUP(tabConsumoAta[[#This Row],[ATA]],tabAtas[#Data],4,FALSE),"")</f>
        <v/>
      </c>
      <c r="H57" s="163">
        <f>SUMIFS(tabSaldoAta[ESTIMATIVA],tabSaldoAta[CÓDIGO],tabConsumoAta[[#This Row],[CÓDIGO]],tabSaldoAta[CHAVE],tabConsumoAta[[#This Row],[ATA]])</f>
        <v>0</v>
      </c>
      <c r="I57" s="164">
        <v>800</v>
      </c>
      <c r="J57" s="159">
        <v>1</v>
      </c>
      <c r="K57" s="251">
        <v>5425</v>
      </c>
      <c r="L57" s="246" t="s">
        <v>4396</v>
      </c>
      <c r="M57" s="160" t="s">
        <v>4477</v>
      </c>
      <c r="N57" s="160" t="s">
        <v>4478</v>
      </c>
      <c r="O57" s="249" t="s">
        <v>4476</v>
      </c>
      <c r="P57" s="248">
        <v>44676</v>
      </c>
      <c r="Q57" s="166" t="str">
        <f>IF(COUNTIFS(tabAtas_Bloqueios[CÓDIGO],tabConsumoAta[[#This Row],[CÓDIGO]],tabAtas_Bloqueios[CHAVE],tabConsumoAta[[#This Row],[ATA]],tabAtas_Bloqueios[INATIVO],"") &gt; 0,"X","")</f>
        <v/>
      </c>
      <c r="R57" s="158" t="s">
        <v>1555</v>
      </c>
    </row>
    <row r="58" spans="1:18" x14ac:dyDescent="0.3">
      <c r="A58" s="247">
        <v>136825</v>
      </c>
      <c r="B58" s="47" t="s">
        <v>4472</v>
      </c>
      <c r="C58" s="34" t="str">
        <f>IFERROR(VLOOKUP(tabConsumoAta[[#This Row],[CÓDIGO]],tabEstimativa[#Data],14,FALSE),"")</f>
        <v/>
      </c>
      <c r="D58" s="157" t="s">
        <v>1560</v>
      </c>
      <c r="E58" s="157"/>
      <c r="F58" s="34"/>
      <c r="G58" s="78" t="str">
        <f>IFERROR(VLOOKUP(tabConsumoAta[[#This Row],[ATA]],tabAtas[#Data],4,FALSE),"")</f>
        <v/>
      </c>
      <c r="H58" s="163">
        <f>SUMIFS(tabSaldoAta[ESTIMATIVA],tabSaldoAta[CÓDIGO],tabConsumoAta[[#This Row],[CÓDIGO]],tabSaldoAta[CHAVE],tabConsumoAta[[#This Row],[ATA]])</f>
        <v>0</v>
      </c>
      <c r="I58" s="164">
        <v>4</v>
      </c>
      <c r="J58" s="159">
        <v>1</v>
      </c>
      <c r="K58" s="251">
        <v>4345</v>
      </c>
      <c r="L58" s="246" t="s">
        <v>1560</v>
      </c>
      <c r="M58" s="160" t="s">
        <v>4473</v>
      </c>
      <c r="N58" s="160" t="s">
        <v>4474</v>
      </c>
      <c r="O58" s="249" t="s">
        <v>4471</v>
      </c>
      <c r="P58" s="248">
        <v>0</v>
      </c>
      <c r="Q58" s="166" t="str">
        <f>IF(COUNTIFS(tabAtas_Bloqueios[CÓDIGO],tabConsumoAta[[#This Row],[CÓDIGO]],tabAtas_Bloqueios[CHAVE],tabConsumoAta[[#This Row],[ATA]],tabAtas_Bloqueios[INATIVO],"") &gt; 0,"X","")</f>
        <v/>
      </c>
      <c r="R58" s="158" t="s">
        <v>1555</v>
      </c>
    </row>
    <row r="59" spans="1:18" x14ac:dyDescent="0.3">
      <c r="A59" s="247">
        <v>136826</v>
      </c>
      <c r="B59" s="47" t="s">
        <v>4475</v>
      </c>
      <c r="C59" s="34" t="str">
        <f>IFERROR(VLOOKUP(tabConsumoAta[[#This Row],[CÓDIGO]],tabEstimativa[#Data],14,FALSE),"")</f>
        <v/>
      </c>
      <c r="D59" s="157" t="s">
        <v>1560</v>
      </c>
      <c r="E59" s="157"/>
      <c r="F59" s="34"/>
      <c r="G59" s="78" t="str">
        <f>IFERROR(VLOOKUP(tabConsumoAta[[#This Row],[ATA]],tabAtas[#Data],4,FALSE),"")</f>
        <v/>
      </c>
      <c r="H59" s="163">
        <f>SUMIFS(tabSaldoAta[ESTIMATIVA],tabSaldoAta[CÓDIGO],tabConsumoAta[[#This Row],[CÓDIGO]],tabSaldoAta[CHAVE],tabConsumoAta[[#This Row],[ATA]])</f>
        <v>0</v>
      </c>
      <c r="I59" s="164">
        <v>2</v>
      </c>
      <c r="J59" s="159">
        <v>2</v>
      </c>
      <c r="K59" s="251">
        <v>4345</v>
      </c>
      <c r="L59" s="246" t="s">
        <v>1560</v>
      </c>
      <c r="M59" s="160" t="s">
        <v>4473</v>
      </c>
      <c r="N59" s="160" t="s">
        <v>4474</v>
      </c>
      <c r="O59" s="249" t="s">
        <v>4471</v>
      </c>
      <c r="P59" s="248">
        <v>0</v>
      </c>
      <c r="Q59" s="166" t="str">
        <f>IF(COUNTIFS(tabAtas_Bloqueios[CÓDIGO],tabConsumoAta[[#This Row],[CÓDIGO]],tabAtas_Bloqueios[CHAVE],tabConsumoAta[[#This Row],[ATA]],tabAtas_Bloqueios[INATIVO],"") &gt; 0,"X","")</f>
        <v/>
      </c>
      <c r="R59" s="158" t="s">
        <v>1555</v>
      </c>
    </row>
    <row r="60" spans="1:18" x14ac:dyDescent="0.3">
      <c r="A60" s="247">
        <v>125641</v>
      </c>
      <c r="B60" s="47" t="s">
        <v>3159</v>
      </c>
      <c r="C60" s="34" t="str">
        <f>IFERROR(VLOOKUP(tabConsumoAta[[#This Row],[CÓDIGO]],tabEstimativa[#Data],14,FALSE),"")</f>
        <v>Aguardando</v>
      </c>
      <c r="D60" s="157" t="s">
        <v>4369</v>
      </c>
      <c r="E60" s="157">
        <v>186</v>
      </c>
      <c r="F60" s="34">
        <v>2021</v>
      </c>
      <c r="G60" s="78" t="str">
        <f>IFERROR(VLOOKUP(tabConsumoAta[[#This Row],[ATA]],tabAtas[#Data],4,FALSE),"")</f>
        <v/>
      </c>
      <c r="H60" s="163">
        <f>SUMIFS(tabSaldoAta[ESTIMATIVA],tabSaldoAta[CÓDIGO],tabConsumoAta[[#This Row],[CÓDIGO]],tabSaldoAta[CHAVE],tabConsumoAta[[#This Row],[ATA]])</f>
        <v>0</v>
      </c>
      <c r="I60" s="164">
        <v>10000</v>
      </c>
      <c r="J60" s="159">
        <v>1</v>
      </c>
      <c r="K60" s="251">
        <v>4351</v>
      </c>
      <c r="L60" s="246" t="s">
        <v>3157</v>
      </c>
      <c r="M60" s="160" t="s">
        <v>4469</v>
      </c>
      <c r="N60" s="160" t="s">
        <v>4470</v>
      </c>
      <c r="O60" s="249" t="s">
        <v>4468</v>
      </c>
      <c r="P60" s="248">
        <v>0</v>
      </c>
      <c r="Q60" s="166" t="str">
        <f>IF(COUNTIFS(tabAtas_Bloqueios[CÓDIGO],tabConsumoAta[[#This Row],[CÓDIGO]],tabAtas_Bloqueios[CHAVE],tabConsumoAta[[#This Row],[ATA]],tabAtas_Bloqueios[INATIVO],"") &gt; 0,"X","")</f>
        <v/>
      </c>
      <c r="R60" s="158" t="s">
        <v>1555</v>
      </c>
    </row>
    <row r="61" spans="1:18" x14ac:dyDescent="0.3">
      <c r="A61" s="247">
        <v>127384</v>
      </c>
      <c r="B61" s="47" t="s">
        <v>1979</v>
      </c>
      <c r="C61" s="34" t="str">
        <f>IFERROR(VLOOKUP(tabConsumoAta[[#This Row],[CÓDIGO]],tabEstimativa[#Data],14,FALSE),"")</f>
        <v>Aguardando</v>
      </c>
      <c r="D61" s="157" t="s">
        <v>4355</v>
      </c>
      <c r="E61" s="157">
        <v>173</v>
      </c>
      <c r="F61" s="34">
        <v>2021</v>
      </c>
      <c r="G61" s="78" t="str">
        <f>IFERROR(VLOOKUP(tabConsumoAta[[#This Row],[ATA]],tabAtas[#Data],4,FALSE),"")</f>
        <v/>
      </c>
      <c r="H61" s="163">
        <f>SUMIFS(tabSaldoAta[ESTIMATIVA],tabSaldoAta[CÓDIGO],tabConsumoAta[[#This Row],[CÓDIGO]],tabSaldoAta[CHAVE],tabConsumoAta[[#This Row],[ATA]])</f>
        <v>0</v>
      </c>
      <c r="I61" s="164">
        <v>100</v>
      </c>
      <c r="J61" s="159">
        <v>1</v>
      </c>
      <c r="K61" s="251">
        <v>4059</v>
      </c>
      <c r="L61" s="246" t="s">
        <v>2981</v>
      </c>
      <c r="M61" s="160" t="s">
        <v>4465</v>
      </c>
      <c r="N61" s="160" t="s">
        <v>4466</v>
      </c>
      <c r="O61" s="249" t="s">
        <v>4464</v>
      </c>
      <c r="P61" s="248">
        <v>0</v>
      </c>
      <c r="Q61" s="166" t="str">
        <f>IF(COUNTIFS(tabAtas_Bloqueios[CÓDIGO],tabConsumoAta[[#This Row],[CÓDIGO]],tabAtas_Bloqueios[CHAVE],tabConsumoAta[[#This Row],[ATA]],tabAtas_Bloqueios[INATIVO],"") &gt; 0,"X","")</f>
        <v/>
      </c>
      <c r="R61" s="158" t="s">
        <v>1555</v>
      </c>
    </row>
    <row r="62" spans="1:18" x14ac:dyDescent="0.3">
      <c r="A62" s="247">
        <v>80385</v>
      </c>
      <c r="B62" s="47" t="s">
        <v>100</v>
      </c>
      <c r="C62" s="34" t="str">
        <f>IFERROR(VLOOKUP(tabConsumoAta[[#This Row],[CÓDIGO]],tabEstimativa[#Data],14,FALSE),"")</f>
        <v>Aguardando</v>
      </c>
      <c r="D62" s="157" t="s">
        <v>4356</v>
      </c>
      <c r="E62" s="157">
        <v>208</v>
      </c>
      <c r="F62" s="34">
        <v>2021</v>
      </c>
      <c r="G62" s="78" t="str">
        <f>IFERROR(VLOOKUP(tabConsumoAta[[#This Row],[ATA]],tabAtas[#Data],4,FALSE),"")</f>
        <v/>
      </c>
      <c r="H62" s="163">
        <f>SUMIFS(tabSaldoAta[ESTIMATIVA],tabSaldoAta[CÓDIGO],tabConsumoAta[[#This Row],[CÓDIGO]],tabSaldoAta[CHAVE],tabConsumoAta[[#This Row],[ATA]])</f>
        <v>0</v>
      </c>
      <c r="I62" s="164">
        <v>20</v>
      </c>
      <c r="J62" s="159">
        <v>2</v>
      </c>
      <c r="K62" s="251">
        <v>4060</v>
      </c>
      <c r="L62" s="246" t="s">
        <v>2423</v>
      </c>
      <c r="M62" s="160" t="s">
        <v>4465</v>
      </c>
      <c r="N62" s="160" t="s">
        <v>4466</v>
      </c>
      <c r="O62" s="249" t="s">
        <v>4464</v>
      </c>
      <c r="P62" s="248">
        <v>0</v>
      </c>
      <c r="Q62" s="166" t="str">
        <f>IF(COUNTIFS(tabAtas_Bloqueios[CÓDIGO],tabConsumoAta[[#This Row],[CÓDIGO]],tabAtas_Bloqueios[CHAVE],tabConsumoAta[[#This Row],[ATA]],tabAtas_Bloqueios[INATIVO],"") &gt; 0,"X","")</f>
        <v/>
      </c>
      <c r="R62" s="158" t="s">
        <v>1555</v>
      </c>
    </row>
    <row r="63" spans="1:18" x14ac:dyDescent="0.3">
      <c r="A63" s="247">
        <v>80390</v>
      </c>
      <c r="B63" s="47" t="s">
        <v>244</v>
      </c>
      <c r="C63" s="34" t="str">
        <f>IFERROR(VLOOKUP(tabConsumoAta[[#This Row],[CÓDIGO]],tabEstimativa[#Data],14,FALSE),"")</f>
        <v>Aguardando</v>
      </c>
      <c r="D63" s="157" t="s">
        <v>4356</v>
      </c>
      <c r="E63" s="157">
        <v>208</v>
      </c>
      <c r="F63" s="34">
        <v>2021</v>
      </c>
      <c r="G63" s="78" t="str">
        <f>IFERROR(VLOOKUP(tabConsumoAta[[#This Row],[ATA]],tabAtas[#Data],4,FALSE),"")</f>
        <v/>
      </c>
      <c r="H63" s="163">
        <f>SUMIFS(tabSaldoAta[ESTIMATIVA],tabSaldoAta[CÓDIGO],tabConsumoAta[[#This Row],[CÓDIGO]],tabSaldoAta[CHAVE],tabConsumoAta[[#This Row],[ATA]])</f>
        <v>0</v>
      </c>
      <c r="I63" s="164">
        <v>20</v>
      </c>
      <c r="J63" s="159">
        <v>3</v>
      </c>
      <c r="K63" s="251">
        <v>4064</v>
      </c>
      <c r="L63" s="246" t="s">
        <v>3778</v>
      </c>
      <c r="M63" s="160" t="s">
        <v>4465</v>
      </c>
      <c r="N63" s="160" t="s">
        <v>4466</v>
      </c>
      <c r="O63" s="249" t="s">
        <v>4464</v>
      </c>
      <c r="P63" s="248">
        <v>0</v>
      </c>
      <c r="Q63" s="166" t="str">
        <f>IF(COUNTIFS(tabAtas_Bloqueios[CÓDIGO],tabConsumoAta[[#This Row],[CÓDIGO]],tabAtas_Bloqueios[CHAVE],tabConsumoAta[[#This Row],[ATA]],tabAtas_Bloqueios[INATIVO],"") &gt; 0,"X","")</f>
        <v/>
      </c>
      <c r="R63" s="158" t="s">
        <v>1555</v>
      </c>
    </row>
    <row r="64" spans="1:18" x14ac:dyDescent="0.3">
      <c r="A64" s="247">
        <v>27136</v>
      </c>
      <c r="B64" s="47" t="s">
        <v>2850</v>
      </c>
      <c r="C64" s="34" t="str">
        <f>IFERROR(VLOOKUP(tabConsumoAta[[#This Row],[CÓDIGO]],tabEstimativa[#Data],14,FALSE),"")</f>
        <v>Aguardando</v>
      </c>
      <c r="D64" s="157" t="s">
        <v>4397</v>
      </c>
      <c r="E64" s="157">
        <v>4</v>
      </c>
      <c r="F64" s="34">
        <v>2022</v>
      </c>
      <c r="G64" s="78" t="str">
        <f>IFERROR(VLOOKUP(tabConsumoAta[[#This Row],[ATA]],tabAtas[#Data],4,FALSE),"")</f>
        <v/>
      </c>
      <c r="H64" s="163">
        <f>SUMIFS(tabSaldoAta[ESTIMATIVA],tabSaldoAta[CÓDIGO],tabConsumoAta[[#This Row],[CÓDIGO]],tabSaldoAta[CHAVE],tabConsumoAta[[#This Row],[ATA]])</f>
        <v>0</v>
      </c>
      <c r="I64" s="164">
        <v>50000</v>
      </c>
      <c r="J64" s="159">
        <v>4</v>
      </c>
      <c r="K64" s="251">
        <v>4065</v>
      </c>
      <c r="L64" s="246" t="s">
        <v>4467</v>
      </c>
      <c r="M64" s="160" t="s">
        <v>4465</v>
      </c>
      <c r="N64" s="160" t="s">
        <v>4466</v>
      </c>
      <c r="O64" s="249" t="s">
        <v>4464</v>
      </c>
      <c r="P64" s="248">
        <v>0</v>
      </c>
      <c r="Q64" s="166" t="str">
        <f>IF(COUNTIFS(tabAtas_Bloqueios[CÓDIGO],tabConsumoAta[[#This Row],[CÓDIGO]],tabAtas_Bloqueios[CHAVE],tabConsumoAta[[#This Row],[ATA]],tabAtas_Bloqueios[INATIVO],"") &gt; 0,"X","")</f>
        <v/>
      </c>
      <c r="R64" s="158" t="s">
        <v>1555</v>
      </c>
    </row>
    <row r="65" spans="1:18" x14ac:dyDescent="0.3">
      <c r="A65" s="247">
        <v>91669</v>
      </c>
      <c r="B65" s="47" t="s">
        <v>3076</v>
      </c>
      <c r="C65" s="34" t="str">
        <f>IFERROR(VLOOKUP(tabConsumoAta[[#This Row],[CÓDIGO]],tabEstimativa[#Data],14,FALSE),"")</f>
        <v>Aguardando</v>
      </c>
      <c r="D65" s="157" t="s">
        <v>4397</v>
      </c>
      <c r="E65" s="157">
        <v>4</v>
      </c>
      <c r="F65" s="34">
        <v>2022</v>
      </c>
      <c r="G65" s="78" t="str">
        <f>IFERROR(VLOOKUP(tabConsumoAta[[#This Row],[ATA]],tabAtas[#Data],4,FALSE),"")</f>
        <v/>
      </c>
      <c r="H65" s="163">
        <f>SUMIFS(tabSaldoAta[ESTIMATIVA],tabSaldoAta[CÓDIGO],tabConsumoAta[[#This Row],[CÓDIGO]],tabSaldoAta[CHAVE],tabConsumoAta[[#This Row],[ATA]])</f>
        <v>0</v>
      </c>
      <c r="I65" s="164">
        <v>1000</v>
      </c>
      <c r="J65" s="159">
        <v>5</v>
      </c>
      <c r="K65" s="251">
        <v>4066</v>
      </c>
      <c r="L65" s="246" t="s">
        <v>4348</v>
      </c>
      <c r="M65" s="160" t="s">
        <v>4465</v>
      </c>
      <c r="N65" s="160" t="s">
        <v>4466</v>
      </c>
      <c r="O65" s="249" t="s">
        <v>4464</v>
      </c>
      <c r="P65" s="248">
        <v>0</v>
      </c>
      <c r="Q65" s="166" t="str">
        <f>IF(COUNTIFS(tabAtas_Bloqueios[CÓDIGO],tabConsumoAta[[#This Row],[CÓDIGO]],tabAtas_Bloqueios[CHAVE],tabConsumoAta[[#This Row],[ATA]],tabAtas_Bloqueios[INATIVO],"") &gt; 0,"X","")</f>
        <v/>
      </c>
      <c r="R65" s="158" t="s">
        <v>1555</v>
      </c>
    </row>
    <row r="66" spans="1:18" x14ac:dyDescent="0.3">
      <c r="A66" s="247">
        <v>64625</v>
      </c>
      <c r="B66" s="47" t="s">
        <v>142</v>
      </c>
      <c r="C66" s="34" t="str">
        <f>IFERROR(VLOOKUP(tabConsumoAta[[#This Row],[CÓDIGO]],tabEstimativa[#Data],14,FALSE),"")</f>
        <v>Suspenso</v>
      </c>
      <c r="D66" s="157" t="s">
        <v>4433</v>
      </c>
      <c r="E66" s="157">
        <v>10</v>
      </c>
      <c r="F66" s="34">
        <v>2022</v>
      </c>
      <c r="G66" s="78" t="str">
        <f>IFERROR(VLOOKUP(tabConsumoAta[[#This Row],[ATA]],tabAtas[#Data],4,FALSE),"")</f>
        <v/>
      </c>
      <c r="H66" s="163">
        <f>SUMIFS(tabSaldoAta[ESTIMATIVA],tabSaldoAta[CÓDIGO],tabConsumoAta[[#This Row],[CÓDIGO]],tabSaldoAta[CHAVE],tabConsumoAta[[#This Row],[ATA]])</f>
        <v>0</v>
      </c>
      <c r="I66" s="164">
        <v>150</v>
      </c>
      <c r="J66" s="159">
        <v>6</v>
      </c>
      <c r="K66" s="251">
        <v>4067</v>
      </c>
      <c r="L66" s="246" t="s">
        <v>4434</v>
      </c>
      <c r="M66" s="160" t="s">
        <v>4465</v>
      </c>
      <c r="N66" s="160" t="s">
        <v>4466</v>
      </c>
      <c r="O66" s="249" t="s">
        <v>4464</v>
      </c>
      <c r="P66" s="248">
        <v>0</v>
      </c>
      <c r="Q66" s="166" t="str">
        <f>IF(COUNTIFS(tabAtas_Bloqueios[CÓDIGO],tabConsumoAta[[#This Row],[CÓDIGO]],tabAtas_Bloqueios[CHAVE],tabConsumoAta[[#This Row],[ATA]],tabAtas_Bloqueios[INATIVO],"") &gt; 0,"X","")</f>
        <v/>
      </c>
      <c r="R66" s="158" t="s">
        <v>1555</v>
      </c>
    </row>
    <row r="67" spans="1:18" x14ac:dyDescent="0.3">
      <c r="A67" s="247">
        <v>29956</v>
      </c>
      <c r="B67" s="47" t="s">
        <v>2458</v>
      </c>
      <c r="C67" s="34" t="str">
        <f>IFERROR(VLOOKUP(tabConsumoAta[[#This Row],[CÓDIGO]],tabEstimativa[#Data],14,FALSE),"")</f>
        <v>Aguardando</v>
      </c>
      <c r="D67" s="157" t="s">
        <v>4149</v>
      </c>
      <c r="E67" s="157">
        <v>143</v>
      </c>
      <c r="F67" s="34">
        <v>2021</v>
      </c>
      <c r="G67" s="78">
        <f>IFERROR(VLOOKUP(tabConsumoAta[[#This Row],[ATA]],tabAtas[#Data],4,FALSE),"")</f>
        <v>44701</v>
      </c>
      <c r="H67" s="163">
        <f>SUMIFS(tabSaldoAta[ESTIMATIVA],tabSaldoAta[CÓDIGO],tabConsumoAta[[#This Row],[CÓDIGO]],tabSaldoAta[CHAVE],tabConsumoAta[[#This Row],[ATA]])</f>
        <v>10000</v>
      </c>
      <c r="I67" s="164">
        <v>5000</v>
      </c>
      <c r="J67" s="159">
        <v>1</v>
      </c>
      <c r="K67" s="251">
        <v>3397</v>
      </c>
      <c r="L67" s="246" t="s">
        <v>4254</v>
      </c>
      <c r="M67" s="160" t="s">
        <v>4462</v>
      </c>
      <c r="N67" s="160" t="s">
        <v>4463</v>
      </c>
      <c r="O67" s="249" t="s">
        <v>4461</v>
      </c>
      <c r="P67" s="248">
        <v>0</v>
      </c>
      <c r="Q67" s="166" t="str">
        <f>IF(COUNTIFS(tabAtas_Bloqueios[CÓDIGO],tabConsumoAta[[#This Row],[CÓDIGO]],tabAtas_Bloqueios[CHAVE],tabConsumoAta[[#This Row],[ATA]],tabAtas_Bloqueios[INATIVO],"") &gt; 0,"X","")</f>
        <v/>
      </c>
      <c r="R67" s="158" t="s">
        <v>1555</v>
      </c>
    </row>
    <row r="68" spans="1:18" x14ac:dyDescent="0.3">
      <c r="A68" s="247">
        <v>70379</v>
      </c>
      <c r="B68" s="47" t="s">
        <v>2801</v>
      </c>
      <c r="C68" s="34" t="str">
        <f>IFERROR(VLOOKUP(tabConsumoAta[[#This Row],[CÓDIGO]],tabEstimativa[#Data],14,FALSE),"")</f>
        <v>Aguardando</v>
      </c>
      <c r="D68" s="157" t="s">
        <v>4149</v>
      </c>
      <c r="E68" s="157">
        <v>143</v>
      </c>
      <c r="F68" s="34">
        <v>2021</v>
      </c>
      <c r="G68" s="78">
        <f>IFERROR(VLOOKUP(tabConsumoAta[[#This Row],[ATA]],tabAtas[#Data],4,FALSE),"")</f>
        <v>44701</v>
      </c>
      <c r="H68" s="163">
        <f>SUMIFS(tabSaldoAta[ESTIMATIVA],tabSaldoAta[CÓDIGO],tabConsumoAta[[#This Row],[CÓDIGO]],tabSaldoAta[CHAVE],tabConsumoAta[[#This Row],[ATA]])</f>
        <v>1500</v>
      </c>
      <c r="I68" s="164">
        <v>1500</v>
      </c>
      <c r="J68" s="159">
        <v>2</v>
      </c>
      <c r="K68" s="251">
        <v>3400</v>
      </c>
      <c r="L68" s="246" t="s">
        <v>2802</v>
      </c>
      <c r="M68" s="160" t="s">
        <v>4462</v>
      </c>
      <c r="N68" s="160" t="s">
        <v>4463</v>
      </c>
      <c r="O68" s="249" t="s">
        <v>4461</v>
      </c>
      <c r="P68" s="248">
        <v>0</v>
      </c>
      <c r="Q68" s="166" t="str">
        <f>IF(COUNTIFS(tabAtas_Bloqueios[CÓDIGO],tabConsumoAta[[#This Row],[CÓDIGO]],tabAtas_Bloqueios[CHAVE],tabConsumoAta[[#This Row],[ATA]],tabAtas_Bloqueios[INATIVO],"") &gt; 0,"X","")</f>
        <v/>
      </c>
      <c r="R68" s="158" t="s">
        <v>1555</v>
      </c>
    </row>
    <row r="69" spans="1:18" x14ac:dyDescent="0.3">
      <c r="A69" s="247">
        <v>134247</v>
      </c>
      <c r="B69" s="47" t="s">
        <v>1419</v>
      </c>
      <c r="C69" s="34" t="str">
        <f>IFERROR(VLOOKUP(tabConsumoAta[[#This Row],[CÓDIGO]],tabEstimativa[#Data],14,FALSE),"")</f>
        <v>Aguardando</v>
      </c>
      <c r="D69" s="157" t="s">
        <v>4387</v>
      </c>
      <c r="E69" s="157">
        <v>180</v>
      </c>
      <c r="F69" s="34">
        <v>2021</v>
      </c>
      <c r="G69" s="78" t="str">
        <f>IFERROR(VLOOKUP(tabConsumoAta[[#This Row],[ATA]],tabAtas[#Data],4,FALSE),"")</f>
        <v/>
      </c>
      <c r="H69" s="163">
        <f>SUMIFS(tabSaldoAta[ESTIMATIVA],tabSaldoAta[CÓDIGO],tabConsumoAta[[#This Row],[CÓDIGO]],tabSaldoAta[CHAVE],tabConsumoAta[[#This Row],[ATA]])</f>
        <v>0</v>
      </c>
      <c r="I69" s="164">
        <v>200</v>
      </c>
      <c r="J69" s="159">
        <v>3</v>
      </c>
      <c r="K69" s="251">
        <v>3404</v>
      </c>
      <c r="L69" s="246" t="s">
        <v>4336</v>
      </c>
      <c r="M69" s="160" t="s">
        <v>4462</v>
      </c>
      <c r="N69" s="160" t="s">
        <v>4463</v>
      </c>
      <c r="O69" s="249" t="s">
        <v>4461</v>
      </c>
      <c r="P69" s="248">
        <v>0</v>
      </c>
      <c r="Q69" s="166" t="str">
        <f>IF(COUNTIFS(tabAtas_Bloqueios[CÓDIGO],tabConsumoAta[[#This Row],[CÓDIGO]],tabAtas_Bloqueios[CHAVE],tabConsumoAta[[#This Row],[ATA]],tabAtas_Bloqueios[INATIVO],"") &gt; 0,"X","")</f>
        <v/>
      </c>
      <c r="R69" s="158" t="s">
        <v>1555</v>
      </c>
    </row>
    <row r="70" spans="1:18" x14ac:dyDescent="0.3">
      <c r="A70" s="247">
        <v>138055</v>
      </c>
      <c r="B70" s="47" t="s">
        <v>1996</v>
      </c>
      <c r="C70" s="34" t="str">
        <f>IFERROR(VLOOKUP(tabConsumoAta[[#This Row],[CÓDIGO]],tabEstimativa[#Data],14,FALSE),"")</f>
        <v>Aguardando</v>
      </c>
      <c r="D70" s="157" t="s">
        <v>4356</v>
      </c>
      <c r="E70" s="157">
        <v>208</v>
      </c>
      <c r="F70" s="34">
        <v>2021</v>
      </c>
      <c r="G70" s="78" t="str">
        <f>IFERROR(VLOOKUP(tabConsumoAta[[#This Row],[ATA]],tabAtas[#Data],4,FALSE),"")</f>
        <v/>
      </c>
      <c r="H70" s="163">
        <f>SUMIFS(tabSaldoAta[ESTIMATIVA],tabSaldoAta[CÓDIGO],tabConsumoAta[[#This Row],[CÓDIGO]],tabSaldoAta[CHAVE],tabConsumoAta[[#This Row],[ATA]])</f>
        <v>0</v>
      </c>
      <c r="I70" s="164">
        <v>500</v>
      </c>
      <c r="J70" s="159">
        <v>4</v>
      </c>
      <c r="K70" s="251">
        <v>3405</v>
      </c>
      <c r="L70" s="246" t="s">
        <v>3778</v>
      </c>
      <c r="M70" s="160" t="s">
        <v>4462</v>
      </c>
      <c r="N70" s="160" t="s">
        <v>4463</v>
      </c>
      <c r="O70" s="249" t="s">
        <v>4461</v>
      </c>
      <c r="P70" s="248">
        <v>0</v>
      </c>
      <c r="Q70" s="166" t="str">
        <f>IF(COUNTIFS(tabAtas_Bloqueios[CÓDIGO],tabConsumoAta[[#This Row],[CÓDIGO]],tabAtas_Bloqueios[CHAVE],tabConsumoAta[[#This Row],[ATA]],tabAtas_Bloqueios[INATIVO],"") &gt; 0,"X","")</f>
        <v/>
      </c>
      <c r="R70" s="158" t="s">
        <v>1555</v>
      </c>
    </row>
    <row r="71" spans="1:18" x14ac:dyDescent="0.3">
      <c r="A71" s="247">
        <v>4680</v>
      </c>
      <c r="B71" s="47" t="s">
        <v>1434</v>
      </c>
      <c r="C71" s="34" t="str">
        <f>IFERROR(VLOOKUP(tabConsumoAta[[#This Row],[CÓDIGO]],tabEstimativa[#Data],14,FALSE),"")</f>
        <v>Aguardando</v>
      </c>
      <c r="D71" s="157" t="s">
        <v>4337</v>
      </c>
      <c r="E71" s="157">
        <v>167</v>
      </c>
      <c r="F71" s="34">
        <v>2021</v>
      </c>
      <c r="G71" s="78" t="str">
        <f>IFERROR(VLOOKUP(tabConsumoAta[[#This Row],[ATA]],tabAtas[#Data],4,FALSE),"")</f>
        <v/>
      </c>
      <c r="H71" s="163">
        <f>SUMIFS(tabSaldoAta[ESTIMATIVA],tabSaldoAta[CÓDIGO],tabConsumoAta[[#This Row],[CÓDIGO]],tabSaldoAta[CHAVE],tabConsumoAta[[#This Row],[ATA]])</f>
        <v>0</v>
      </c>
      <c r="I71" s="164">
        <v>10000</v>
      </c>
      <c r="J71" s="159">
        <v>5</v>
      </c>
      <c r="K71" s="251">
        <v>3406</v>
      </c>
      <c r="L71" s="246" t="s">
        <v>3738</v>
      </c>
      <c r="M71" s="160" t="s">
        <v>4462</v>
      </c>
      <c r="N71" s="160" t="s">
        <v>4463</v>
      </c>
      <c r="O71" s="249" t="s">
        <v>4461</v>
      </c>
      <c r="P71" s="248">
        <v>0</v>
      </c>
      <c r="Q71" s="166" t="str">
        <f>IF(COUNTIFS(tabAtas_Bloqueios[CÓDIGO],tabConsumoAta[[#This Row],[CÓDIGO]],tabAtas_Bloqueios[CHAVE],tabConsumoAta[[#This Row],[ATA]],tabAtas_Bloqueios[INATIVO],"") &gt; 0,"X","")</f>
        <v/>
      </c>
      <c r="R71" s="158" t="s">
        <v>1555</v>
      </c>
    </row>
    <row r="72" spans="1:18" x14ac:dyDescent="0.3">
      <c r="A72" s="247">
        <v>23846</v>
      </c>
      <c r="B72" s="47" t="s">
        <v>2489</v>
      </c>
      <c r="C72" s="34" t="str">
        <f>IFERROR(VLOOKUP(tabConsumoAta[[#This Row],[CÓDIGO]],tabEstimativa[#Data],14,FALSE),"")</f>
        <v>Aguardando</v>
      </c>
      <c r="D72" s="157"/>
      <c r="E72" s="157"/>
      <c r="F72" s="34"/>
      <c r="G72" s="78" t="str">
        <f>IFERROR(VLOOKUP(tabConsumoAta[[#This Row],[ATA]],tabAtas[#Data],4,FALSE),"")</f>
        <v/>
      </c>
      <c r="H72" s="163">
        <f>SUMIFS(tabSaldoAta[ESTIMATIVA],tabSaldoAta[CÓDIGO],tabConsumoAta[[#This Row],[CÓDIGO]],tabSaldoAta[CHAVE],tabConsumoAta[[#This Row],[ATA]])</f>
        <v>0</v>
      </c>
      <c r="I72" s="164">
        <v>8000</v>
      </c>
      <c r="J72" s="159">
        <v>1</v>
      </c>
      <c r="K72" s="251">
        <v>4931</v>
      </c>
      <c r="L72" s="246" t="s">
        <v>1560</v>
      </c>
      <c r="M72" s="160" t="s">
        <v>4457</v>
      </c>
      <c r="N72" s="160" t="s">
        <v>4458</v>
      </c>
      <c r="O72" s="249" t="s">
        <v>4456</v>
      </c>
      <c r="P72" s="248">
        <v>44636</v>
      </c>
      <c r="Q72" s="166" t="str">
        <f>IF(COUNTIFS(tabAtas_Bloqueios[CÓDIGO],tabConsumoAta[[#This Row],[CÓDIGO]],tabAtas_Bloqueios[CHAVE],tabConsumoAta[[#This Row],[ATA]],tabAtas_Bloqueios[INATIVO],"") &gt; 0,"X","")</f>
        <v/>
      </c>
      <c r="R72" s="158" t="s">
        <v>1555</v>
      </c>
    </row>
    <row r="73" spans="1:18" x14ac:dyDescent="0.3">
      <c r="A73" s="247">
        <v>23862</v>
      </c>
      <c r="B73" s="47" t="s">
        <v>2464</v>
      </c>
      <c r="C73" s="34" t="str">
        <f>IFERROR(VLOOKUP(tabConsumoAta[[#This Row],[CÓDIGO]],tabEstimativa[#Data],14,FALSE),"")</f>
        <v>Aguardando</v>
      </c>
      <c r="D73" s="157"/>
      <c r="E73" s="157"/>
      <c r="F73" s="34"/>
      <c r="G73" s="78" t="str">
        <f>IFERROR(VLOOKUP(tabConsumoAta[[#This Row],[ATA]],tabAtas[#Data],4,FALSE),"")</f>
        <v/>
      </c>
      <c r="H73" s="163">
        <f>SUMIFS(tabSaldoAta[ESTIMATIVA],tabSaldoAta[CÓDIGO],tabConsumoAta[[#This Row],[CÓDIGO]],tabSaldoAta[CHAVE],tabConsumoAta[[#This Row],[ATA]])</f>
        <v>0</v>
      </c>
      <c r="I73" s="164">
        <v>10000</v>
      </c>
      <c r="J73" s="159">
        <v>2</v>
      </c>
      <c r="K73" s="251">
        <v>4931</v>
      </c>
      <c r="L73" s="246" t="s">
        <v>1560</v>
      </c>
      <c r="M73" s="160" t="s">
        <v>4457</v>
      </c>
      <c r="N73" s="160" t="s">
        <v>4458</v>
      </c>
      <c r="O73" s="249" t="s">
        <v>4456</v>
      </c>
      <c r="P73" s="248">
        <v>44636</v>
      </c>
      <c r="Q73" s="166" t="str">
        <f>IF(COUNTIFS(tabAtas_Bloqueios[CÓDIGO],tabConsumoAta[[#This Row],[CÓDIGO]],tabAtas_Bloqueios[CHAVE],tabConsumoAta[[#This Row],[ATA]],tabAtas_Bloqueios[INATIVO],"") &gt; 0,"X","")</f>
        <v/>
      </c>
      <c r="R73" s="158" t="s">
        <v>1555</v>
      </c>
    </row>
    <row r="74" spans="1:18" x14ac:dyDescent="0.3">
      <c r="A74" s="247">
        <v>23875</v>
      </c>
      <c r="B74" s="47" t="s">
        <v>2463</v>
      </c>
      <c r="C74" s="34" t="str">
        <f>IFERROR(VLOOKUP(tabConsumoAta[[#This Row],[CÓDIGO]],tabEstimativa[#Data],14,FALSE),"")</f>
        <v>Aguardando</v>
      </c>
      <c r="D74" s="157"/>
      <c r="E74" s="157"/>
      <c r="F74" s="34"/>
      <c r="G74" s="78" t="str">
        <f>IFERROR(VLOOKUP(tabConsumoAta[[#This Row],[ATA]],tabAtas[#Data],4,FALSE),"")</f>
        <v/>
      </c>
      <c r="H74" s="163">
        <f>SUMIFS(tabSaldoAta[ESTIMATIVA],tabSaldoAta[CÓDIGO],tabConsumoAta[[#This Row],[CÓDIGO]],tabSaldoAta[CHAVE],tabConsumoAta[[#This Row],[ATA]])</f>
        <v>0</v>
      </c>
      <c r="I74" s="164">
        <v>10000</v>
      </c>
      <c r="J74" s="159">
        <v>3</v>
      </c>
      <c r="K74" s="251">
        <v>4931</v>
      </c>
      <c r="L74" s="246" t="s">
        <v>1560</v>
      </c>
      <c r="M74" s="160" t="s">
        <v>4457</v>
      </c>
      <c r="N74" s="160" t="s">
        <v>4458</v>
      </c>
      <c r="O74" s="249" t="s">
        <v>4456</v>
      </c>
      <c r="P74" s="248">
        <v>44636</v>
      </c>
      <c r="Q74" s="166" t="str">
        <f>IF(COUNTIFS(tabAtas_Bloqueios[CÓDIGO],tabConsumoAta[[#This Row],[CÓDIGO]],tabAtas_Bloqueios[CHAVE],tabConsumoAta[[#This Row],[ATA]],tabAtas_Bloqueios[INATIVO],"") &gt; 0,"X","")</f>
        <v/>
      </c>
      <c r="R74" s="158" t="s">
        <v>1555</v>
      </c>
    </row>
    <row r="75" spans="1:18" x14ac:dyDescent="0.3">
      <c r="A75" s="247">
        <v>30165</v>
      </c>
      <c r="B75" s="47" t="s">
        <v>2490</v>
      </c>
      <c r="C75" s="34" t="str">
        <f>IFERROR(VLOOKUP(tabConsumoAta[[#This Row],[CÓDIGO]],tabEstimativa[#Data],14,FALSE),"")</f>
        <v>Aguardando</v>
      </c>
      <c r="D75" s="157"/>
      <c r="E75" s="157"/>
      <c r="F75" s="34"/>
      <c r="G75" s="78" t="str">
        <f>IFERROR(VLOOKUP(tabConsumoAta[[#This Row],[ATA]],tabAtas[#Data],4,FALSE),"")</f>
        <v/>
      </c>
      <c r="H75" s="163">
        <f>SUMIFS(tabSaldoAta[ESTIMATIVA],tabSaldoAta[CÓDIGO],tabConsumoAta[[#This Row],[CÓDIGO]],tabSaldoAta[CHAVE],tabConsumoAta[[#This Row],[ATA]])</f>
        <v>0</v>
      </c>
      <c r="I75" s="164">
        <v>8000</v>
      </c>
      <c r="J75" s="159">
        <v>4</v>
      </c>
      <c r="K75" s="251">
        <v>4931</v>
      </c>
      <c r="L75" s="246" t="s">
        <v>1560</v>
      </c>
      <c r="M75" s="160" t="s">
        <v>4457</v>
      </c>
      <c r="N75" s="160" t="s">
        <v>4458</v>
      </c>
      <c r="O75" s="249" t="s">
        <v>4456</v>
      </c>
      <c r="P75" s="248">
        <v>44636</v>
      </c>
      <c r="Q75" s="166" t="str">
        <f>IF(COUNTIFS(tabAtas_Bloqueios[CÓDIGO],tabConsumoAta[[#This Row],[CÓDIGO]],tabAtas_Bloqueios[CHAVE],tabConsumoAta[[#This Row],[ATA]],tabAtas_Bloqueios[INATIVO],"") &gt; 0,"X","")</f>
        <v/>
      </c>
      <c r="R75" s="158" t="s">
        <v>1555</v>
      </c>
    </row>
    <row r="76" spans="1:18" x14ac:dyDescent="0.3">
      <c r="A76" s="247">
        <v>32933</v>
      </c>
      <c r="B76" s="47" t="s">
        <v>2491</v>
      </c>
      <c r="C76" s="34" t="str">
        <f>IFERROR(VLOOKUP(tabConsumoAta[[#This Row],[CÓDIGO]],tabEstimativa[#Data],14,FALSE),"")</f>
        <v>Aguardando</v>
      </c>
      <c r="D76" s="157"/>
      <c r="E76" s="157"/>
      <c r="F76" s="34"/>
      <c r="G76" s="78" t="str">
        <f>IFERROR(VLOOKUP(tabConsumoAta[[#This Row],[ATA]],tabAtas[#Data],4,FALSE),"")</f>
        <v/>
      </c>
      <c r="H76" s="163">
        <f>SUMIFS(tabSaldoAta[ESTIMATIVA],tabSaldoAta[CÓDIGO],tabConsumoAta[[#This Row],[CÓDIGO]],tabSaldoAta[CHAVE],tabConsumoAta[[#This Row],[ATA]])</f>
        <v>0</v>
      </c>
      <c r="I76" s="164">
        <v>8000</v>
      </c>
      <c r="J76" s="159">
        <v>5</v>
      </c>
      <c r="K76" s="251">
        <v>4931</v>
      </c>
      <c r="L76" s="246" t="s">
        <v>1560</v>
      </c>
      <c r="M76" s="160" t="s">
        <v>4457</v>
      </c>
      <c r="N76" s="160" t="s">
        <v>4458</v>
      </c>
      <c r="O76" s="249" t="s">
        <v>4456</v>
      </c>
      <c r="P76" s="248">
        <v>44636</v>
      </c>
      <c r="Q76" s="166" t="str">
        <f>IF(COUNTIFS(tabAtas_Bloqueios[CÓDIGO],tabConsumoAta[[#This Row],[CÓDIGO]],tabAtas_Bloqueios[CHAVE],tabConsumoAta[[#This Row],[ATA]],tabAtas_Bloqueios[INATIVO],"") &gt; 0,"X","")</f>
        <v/>
      </c>
      <c r="R76" s="158" t="s">
        <v>1555</v>
      </c>
    </row>
    <row r="77" spans="1:18" x14ac:dyDescent="0.3">
      <c r="A77" s="247">
        <v>133847</v>
      </c>
      <c r="B77" s="47" t="s">
        <v>2449</v>
      </c>
      <c r="C77" s="34" t="str">
        <f>IFERROR(VLOOKUP(tabConsumoAta[[#This Row],[CÓDIGO]],tabEstimativa[#Data],14,FALSE),"")</f>
        <v>Aguardando</v>
      </c>
      <c r="D77" s="157"/>
      <c r="E77" s="157"/>
      <c r="F77" s="34"/>
      <c r="G77" s="78" t="str">
        <f>IFERROR(VLOOKUP(tabConsumoAta[[#This Row],[ATA]],tabAtas[#Data],4,FALSE),"")</f>
        <v/>
      </c>
      <c r="H77" s="163">
        <f>SUMIFS(tabSaldoAta[ESTIMATIVA],tabSaldoAta[CÓDIGO],tabConsumoAta[[#This Row],[CÓDIGO]],tabSaldoAta[CHAVE],tabConsumoAta[[#This Row],[ATA]])</f>
        <v>0</v>
      </c>
      <c r="I77" s="164">
        <v>10000</v>
      </c>
      <c r="J77" s="159">
        <v>6</v>
      </c>
      <c r="K77" s="251">
        <v>4932</v>
      </c>
      <c r="L77" s="246" t="s">
        <v>1560</v>
      </c>
      <c r="M77" s="160" t="s">
        <v>4457</v>
      </c>
      <c r="N77" s="160" t="s">
        <v>4458</v>
      </c>
      <c r="O77" s="249" t="s">
        <v>4456</v>
      </c>
      <c r="P77" s="248">
        <v>44636</v>
      </c>
      <c r="Q77" s="166" t="str">
        <f>IF(COUNTIFS(tabAtas_Bloqueios[CÓDIGO],tabConsumoAta[[#This Row],[CÓDIGO]],tabAtas_Bloqueios[CHAVE],tabConsumoAta[[#This Row],[ATA]],tabAtas_Bloqueios[INATIVO],"") &gt; 0,"X","")</f>
        <v/>
      </c>
      <c r="R77" s="158" t="s">
        <v>1555</v>
      </c>
    </row>
    <row r="78" spans="1:18" x14ac:dyDescent="0.3">
      <c r="A78" s="247">
        <v>133850</v>
      </c>
      <c r="B78" s="47" t="s">
        <v>2451</v>
      </c>
      <c r="C78" s="34" t="str">
        <f>IFERROR(VLOOKUP(tabConsumoAta[[#This Row],[CÓDIGO]],tabEstimativa[#Data],14,FALSE),"")</f>
        <v>Aguardando</v>
      </c>
      <c r="D78" s="157"/>
      <c r="E78" s="157"/>
      <c r="F78" s="34"/>
      <c r="G78" s="78" t="str">
        <f>IFERROR(VLOOKUP(tabConsumoAta[[#This Row],[ATA]],tabAtas[#Data],4,FALSE),"")</f>
        <v/>
      </c>
      <c r="H78" s="163">
        <f>SUMIFS(tabSaldoAta[ESTIMATIVA],tabSaldoAta[CÓDIGO],tabConsumoAta[[#This Row],[CÓDIGO]],tabSaldoAta[CHAVE],tabConsumoAta[[#This Row],[ATA]])</f>
        <v>0</v>
      </c>
      <c r="I78" s="164">
        <v>8000</v>
      </c>
      <c r="J78" s="159">
        <v>7</v>
      </c>
      <c r="K78" s="251">
        <v>4932</v>
      </c>
      <c r="L78" s="246" t="s">
        <v>1560</v>
      </c>
      <c r="M78" s="160" t="s">
        <v>4457</v>
      </c>
      <c r="N78" s="160" t="s">
        <v>4458</v>
      </c>
      <c r="O78" s="249" t="s">
        <v>4456</v>
      </c>
      <c r="P78" s="248">
        <v>44636</v>
      </c>
      <c r="Q78" s="166" t="str">
        <f>IF(COUNTIFS(tabAtas_Bloqueios[CÓDIGO],tabConsumoAta[[#This Row],[CÓDIGO]],tabAtas_Bloqueios[CHAVE],tabConsumoAta[[#This Row],[ATA]],tabAtas_Bloqueios[INATIVO],"") &gt; 0,"X","")</f>
        <v/>
      </c>
      <c r="R78" s="158" t="s">
        <v>1555</v>
      </c>
    </row>
    <row r="79" spans="1:18" x14ac:dyDescent="0.3">
      <c r="A79" s="247">
        <v>12623</v>
      </c>
      <c r="B79" s="47" t="s">
        <v>3090</v>
      </c>
      <c r="C79" s="34" t="str">
        <f>IFERROR(VLOOKUP(tabConsumoAta[[#This Row],[CÓDIGO]],tabEstimativa[#Data],14,FALSE),"")</f>
        <v>Aguardando</v>
      </c>
      <c r="D79" s="157"/>
      <c r="E79" s="157"/>
      <c r="F79" s="34"/>
      <c r="G79" s="78" t="str">
        <f>IFERROR(VLOOKUP(tabConsumoAta[[#This Row],[ATA]],tabAtas[#Data],4,FALSE),"")</f>
        <v/>
      </c>
      <c r="H79" s="163">
        <f>SUMIFS(tabSaldoAta[ESTIMATIVA],tabSaldoAta[CÓDIGO],tabConsumoAta[[#This Row],[CÓDIGO]],tabSaldoAta[CHAVE],tabConsumoAta[[#This Row],[ATA]])</f>
        <v>0</v>
      </c>
      <c r="I79" s="164">
        <v>80000</v>
      </c>
      <c r="J79" s="159">
        <v>8</v>
      </c>
      <c r="K79" s="251">
        <v>4931</v>
      </c>
      <c r="L79" s="246" t="s">
        <v>1560</v>
      </c>
      <c r="M79" s="160" t="s">
        <v>4457</v>
      </c>
      <c r="N79" s="160" t="s">
        <v>4458</v>
      </c>
      <c r="O79" s="249" t="s">
        <v>4456</v>
      </c>
      <c r="P79" s="248">
        <v>44636</v>
      </c>
      <c r="Q79" s="166" t="str">
        <f>IF(COUNTIFS(tabAtas_Bloqueios[CÓDIGO],tabConsumoAta[[#This Row],[CÓDIGO]],tabAtas_Bloqueios[CHAVE],tabConsumoAta[[#This Row],[ATA]],tabAtas_Bloqueios[INATIVO],"") &gt; 0,"X","")</f>
        <v/>
      </c>
      <c r="R79" s="158" t="s">
        <v>1555</v>
      </c>
    </row>
    <row r="80" spans="1:18" x14ac:dyDescent="0.3">
      <c r="A80" s="247">
        <v>23687</v>
      </c>
      <c r="B80" s="47" t="s">
        <v>3092</v>
      </c>
      <c r="C80" s="34" t="str">
        <f>IFERROR(VLOOKUP(tabConsumoAta[[#This Row],[CÓDIGO]],tabEstimativa[#Data],14,FALSE),"")</f>
        <v>Aguardando</v>
      </c>
      <c r="D80" s="157"/>
      <c r="E80" s="157"/>
      <c r="F80" s="34"/>
      <c r="G80" s="78" t="str">
        <f>IFERROR(VLOOKUP(tabConsumoAta[[#This Row],[ATA]],tabAtas[#Data],4,FALSE),"")</f>
        <v/>
      </c>
      <c r="H80" s="163">
        <f>SUMIFS(tabSaldoAta[ESTIMATIVA],tabSaldoAta[CÓDIGO],tabConsumoAta[[#This Row],[CÓDIGO]],tabSaldoAta[CHAVE],tabConsumoAta[[#This Row],[ATA]])</f>
        <v>0</v>
      </c>
      <c r="I80" s="164">
        <v>20000</v>
      </c>
      <c r="J80" s="159">
        <v>9</v>
      </c>
      <c r="K80" s="251">
        <v>4931</v>
      </c>
      <c r="L80" s="246" t="s">
        <v>1560</v>
      </c>
      <c r="M80" s="160" t="s">
        <v>4457</v>
      </c>
      <c r="N80" s="160" t="s">
        <v>4458</v>
      </c>
      <c r="O80" s="249" t="s">
        <v>4456</v>
      </c>
      <c r="P80" s="248">
        <v>44636</v>
      </c>
      <c r="Q80" s="166" t="str">
        <f>IF(COUNTIFS(tabAtas_Bloqueios[CÓDIGO],tabConsumoAta[[#This Row],[CÓDIGO]],tabAtas_Bloqueios[CHAVE],tabConsumoAta[[#This Row],[ATA]],tabAtas_Bloqueios[INATIVO],"") &gt; 0,"X","")</f>
        <v/>
      </c>
      <c r="R80" s="158" t="s">
        <v>1555</v>
      </c>
    </row>
    <row r="81" spans="1:18" x14ac:dyDescent="0.3">
      <c r="A81" s="247">
        <v>47447</v>
      </c>
      <c r="B81" s="47" t="s">
        <v>3094</v>
      </c>
      <c r="C81" s="34" t="str">
        <f>IFERROR(VLOOKUP(tabConsumoAta[[#This Row],[CÓDIGO]],tabEstimativa[#Data],14,FALSE),"")</f>
        <v>Aguardando</v>
      </c>
      <c r="D81" s="157"/>
      <c r="E81" s="157"/>
      <c r="F81" s="34"/>
      <c r="G81" s="78" t="str">
        <f>IFERROR(VLOOKUP(tabConsumoAta[[#This Row],[ATA]],tabAtas[#Data],4,FALSE),"")</f>
        <v/>
      </c>
      <c r="H81" s="163">
        <f>SUMIFS(tabSaldoAta[ESTIMATIVA],tabSaldoAta[CÓDIGO],tabConsumoAta[[#This Row],[CÓDIGO]],tabSaldoAta[CHAVE],tabConsumoAta[[#This Row],[ATA]])</f>
        <v>0</v>
      </c>
      <c r="I81" s="164">
        <v>15000</v>
      </c>
      <c r="J81" s="159">
        <v>10</v>
      </c>
      <c r="K81" s="251">
        <v>4931</v>
      </c>
      <c r="L81" s="246" t="s">
        <v>1560</v>
      </c>
      <c r="M81" s="160" t="s">
        <v>4457</v>
      </c>
      <c r="N81" s="160" t="s">
        <v>4458</v>
      </c>
      <c r="O81" s="249" t="s">
        <v>4456</v>
      </c>
      <c r="P81" s="248">
        <v>44636</v>
      </c>
      <c r="Q81" s="166" t="str">
        <f>IF(COUNTIFS(tabAtas_Bloqueios[CÓDIGO],tabConsumoAta[[#This Row],[CÓDIGO]],tabAtas_Bloqueios[CHAVE],tabConsumoAta[[#This Row],[ATA]],tabAtas_Bloqueios[INATIVO],"") &gt; 0,"X","")</f>
        <v/>
      </c>
      <c r="R81" s="158" t="s">
        <v>1555</v>
      </c>
    </row>
    <row r="82" spans="1:18" x14ac:dyDescent="0.3">
      <c r="A82" s="247">
        <v>11418</v>
      </c>
      <c r="B82" s="47" t="s">
        <v>2543</v>
      </c>
      <c r="C82" s="34" t="str">
        <f>IFERROR(VLOOKUP(tabConsumoAta[[#This Row],[CÓDIGO]],tabEstimativa[#Data],14,FALSE),"")</f>
        <v/>
      </c>
      <c r="D82" s="157"/>
      <c r="E82" s="157"/>
      <c r="F82" s="34"/>
      <c r="G82" s="78" t="str">
        <f>IFERROR(VLOOKUP(tabConsumoAta[[#This Row],[ATA]],tabAtas[#Data],4,FALSE),"")</f>
        <v/>
      </c>
      <c r="H82" s="163">
        <f>SUMIFS(tabSaldoAta[ESTIMATIVA],tabSaldoAta[CÓDIGO],tabConsumoAta[[#This Row],[CÓDIGO]],tabSaldoAta[CHAVE],tabConsumoAta[[#This Row],[ATA]])</f>
        <v>0</v>
      </c>
      <c r="I82" s="164">
        <v>10000</v>
      </c>
      <c r="J82" s="159">
        <v>11</v>
      </c>
      <c r="K82" s="251">
        <v>4924</v>
      </c>
      <c r="L82" s="246" t="s">
        <v>1560</v>
      </c>
      <c r="M82" s="160" t="s">
        <v>4457</v>
      </c>
      <c r="N82" s="160" t="s">
        <v>4458</v>
      </c>
      <c r="O82" s="249" t="s">
        <v>4456</v>
      </c>
      <c r="P82" s="248">
        <v>44636</v>
      </c>
      <c r="Q82" s="166" t="str">
        <f>IF(COUNTIFS(tabAtas_Bloqueios[CÓDIGO],tabConsumoAta[[#This Row],[CÓDIGO]],tabAtas_Bloqueios[CHAVE],tabConsumoAta[[#This Row],[ATA]],tabAtas_Bloqueios[INATIVO],"") &gt; 0,"X","")</f>
        <v/>
      </c>
      <c r="R82" s="158" t="s">
        <v>1555</v>
      </c>
    </row>
    <row r="83" spans="1:18" x14ac:dyDescent="0.3">
      <c r="A83" s="247">
        <v>11509</v>
      </c>
      <c r="B83" s="47" t="s">
        <v>2544</v>
      </c>
      <c r="C83" s="34" t="str">
        <f>IFERROR(VLOOKUP(tabConsumoAta[[#This Row],[CÓDIGO]],tabEstimativa[#Data],14,FALSE),"")</f>
        <v/>
      </c>
      <c r="D83" s="157"/>
      <c r="E83" s="157"/>
      <c r="F83" s="34"/>
      <c r="G83" s="78" t="str">
        <f>IFERROR(VLOOKUP(tabConsumoAta[[#This Row],[ATA]],tabAtas[#Data],4,FALSE),"")</f>
        <v/>
      </c>
      <c r="H83" s="163">
        <f>SUMIFS(tabSaldoAta[ESTIMATIVA],tabSaldoAta[CÓDIGO],tabConsumoAta[[#This Row],[CÓDIGO]],tabSaldoAta[CHAVE],tabConsumoAta[[#This Row],[ATA]])</f>
        <v>0</v>
      </c>
      <c r="I83" s="164">
        <v>10000</v>
      </c>
      <c r="J83" s="159">
        <v>12</v>
      </c>
      <c r="K83" s="251">
        <v>4924</v>
      </c>
      <c r="L83" s="246" t="s">
        <v>1560</v>
      </c>
      <c r="M83" s="160" t="s">
        <v>4457</v>
      </c>
      <c r="N83" s="160" t="s">
        <v>4458</v>
      </c>
      <c r="O83" s="249" t="s">
        <v>4456</v>
      </c>
      <c r="P83" s="248">
        <v>44636</v>
      </c>
      <c r="Q83" s="166" t="str">
        <f>IF(COUNTIFS(tabAtas_Bloqueios[CÓDIGO],tabConsumoAta[[#This Row],[CÓDIGO]],tabAtas_Bloqueios[CHAVE],tabConsumoAta[[#This Row],[ATA]],tabAtas_Bloqueios[INATIVO],"") &gt; 0,"X","")</f>
        <v/>
      </c>
      <c r="R83" s="158" t="s">
        <v>1555</v>
      </c>
    </row>
    <row r="84" spans="1:18" x14ac:dyDescent="0.3">
      <c r="A84" s="247">
        <v>13539</v>
      </c>
      <c r="B84" s="47" t="s">
        <v>3144</v>
      </c>
      <c r="C84" s="34" t="str">
        <f>IFERROR(VLOOKUP(tabConsumoAta[[#This Row],[CÓDIGO]],tabEstimativa[#Data],14,FALSE),"")</f>
        <v/>
      </c>
      <c r="D84" s="157"/>
      <c r="E84" s="157"/>
      <c r="F84" s="34"/>
      <c r="G84" s="78" t="str">
        <f>IFERROR(VLOOKUP(tabConsumoAta[[#This Row],[ATA]],tabAtas[#Data],4,FALSE),"")</f>
        <v/>
      </c>
      <c r="H84" s="163">
        <f>SUMIFS(tabSaldoAta[ESTIMATIVA],tabSaldoAta[CÓDIGO],tabConsumoAta[[#This Row],[CÓDIGO]],tabSaldoAta[CHAVE],tabConsumoAta[[#This Row],[ATA]])</f>
        <v>0</v>
      </c>
      <c r="I84" s="164">
        <v>2000</v>
      </c>
      <c r="J84" s="159">
        <v>13</v>
      </c>
      <c r="K84" s="251">
        <v>4931</v>
      </c>
      <c r="L84" s="246" t="s">
        <v>1560</v>
      </c>
      <c r="M84" s="160" t="s">
        <v>4457</v>
      </c>
      <c r="N84" s="160" t="s">
        <v>4458</v>
      </c>
      <c r="O84" s="249" t="s">
        <v>4456</v>
      </c>
      <c r="P84" s="248">
        <v>44636</v>
      </c>
      <c r="Q84" s="166" t="str">
        <f>IF(COUNTIFS(tabAtas_Bloqueios[CÓDIGO],tabConsumoAta[[#This Row],[CÓDIGO]],tabAtas_Bloqueios[CHAVE],tabConsumoAta[[#This Row],[ATA]],tabAtas_Bloqueios[INATIVO],"") &gt; 0,"X","")</f>
        <v/>
      </c>
      <c r="R84" s="158" t="s">
        <v>1555</v>
      </c>
    </row>
    <row r="85" spans="1:18" x14ac:dyDescent="0.3">
      <c r="A85" s="247">
        <v>16512</v>
      </c>
      <c r="B85" s="47" t="s">
        <v>4168</v>
      </c>
      <c r="C85" s="34" t="str">
        <f>IFERROR(VLOOKUP(tabConsumoAta[[#This Row],[CÓDIGO]],tabEstimativa[#Data],14,FALSE),"")</f>
        <v/>
      </c>
      <c r="D85" s="157"/>
      <c r="E85" s="157"/>
      <c r="F85" s="34"/>
      <c r="G85" s="78" t="str">
        <f>IFERROR(VLOOKUP(tabConsumoAta[[#This Row],[ATA]],tabAtas[#Data],4,FALSE),"")</f>
        <v/>
      </c>
      <c r="H85" s="163">
        <f>SUMIFS(tabSaldoAta[ESTIMATIVA],tabSaldoAta[CÓDIGO],tabConsumoAta[[#This Row],[CÓDIGO]],tabSaldoAta[CHAVE],tabConsumoAta[[#This Row],[ATA]])</f>
        <v>0</v>
      </c>
      <c r="I85" s="164">
        <v>1000</v>
      </c>
      <c r="J85" s="159">
        <v>14</v>
      </c>
      <c r="K85" s="251">
        <v>4931</v>
      </c>
      <c r="L85" s="246" t="s">
        <v>1560</v>
      </c>
      <c r="M85" s="160" t="s">
        <v>4457</v>
      </c>
      <c r="N85" s="160" t="s">
        <v>4458</v>
      </c>
      <c r="O85" s="249" t="s">
        <v>4456</v>
      </c>
      <c r="P85" s="248">
        <v>44636</v>
      </c>
      <c r="Q85" s="166" t="str">
        <f>IF(COUNTIFS(tabAtas_Bloqueios[CÓDIGO],tabConsumoAta[[#This Row],[CÓDIGO]],tabAtas_Bloqueios[CHAVE],tabConsumoAta[[#This Row],[ATA]],tabAtas_Bloqueios[INATIVO],"") &gt; 0,"X","")</f>
        <v/>
      </c>
      <c r="R85" s="158" t="s">
        <v>1555</v>
      </c>
    </row>
    <row r="86" spans="1:18" x14ac:dyDescent="0.3">
      <c r="A86" s="247">
        <v>29952</v>
      </c>
      <c r="B86" s="47" t="s">
        <v>2572</v>
      </c>
      <c r="C86" s="34" t="str">
        <f>IFERROR(VLOOKUP(tabConsumoAta[[#This Row],[CÓDIGO]],tabEstimativa[#Data],14,FALSE),"")</f>
        <v/>
      </c>
      <c r="D86" s="157"/>
      <c r="E86" s="157"/>
      <c r="F86" s="34"/>
      <c r="G86" s="78" t="str">
        <f>IFERROR(VLOOKUP(tabConsumoAta[[#This Row],[ATA]],tabAtas[#Data],4,FALSE),"")</f>
        <v/>
      </c>
      <c r="H86" s="163">
        <f>SUMIFS(tabSaldoAta[ESTIMATIVA],tabSaldoAta[CÓDIGO],tabConsumoAta[[#This Row],[CÓDIGO]],tabSaldoAta[CHAVE],tabConsumoAta[[#This Row],[ATA]])</f>
        <v>0</v>
      </c>
      <c r="I86" s="164">
        <v>1500</v>
      </c>
      <c r="J86" s="159">
        <v>15</v>
      </c>
      <c r="K86" s="251">
        <v>4931</v>
      </c>
      <c r="L86" s="246" t="s">
        <v>1560</v>
      </c>
      <c r="M86" s="160" t="s">
        <v>4457</v>
      </c>
      <c r="N86" s="160" t="s">
        <v>4458</v>
      </c>
      <c r="O86" s="249" t="s">
        <v>4456</v>
      </c>
      <c r="P86" s="248">
        <v>44636</v>
      </c>
      <c r="Q86" s="166" t="str">
        <f>IF(COUNTIFS(tabAtas_Bloqueios[CÓDIGO],tabConsumoAta[[#This Row],[CÓDIGO]],tabAtas_Bloqueios[CHAVE],tabConsumoAta[[#This Row],[ATA]],tabAtas_Bloqueios[INATIVO],"") &gt; 0,"X","")</f>
        <v/>
      </c>
      <c r="R86" s="158" t="s">
        <v>1555</v>
      </c>
    </row>
    <row r="87" spans="1:18" x14ac:dyDescent="0.3">
      <c r="A87" s="247">
        <v>54682</v>
      </c>
      <c r="B87" s="47" t="s">
        <v>3407</v>
      </c>
      <c r="C87" s="34" t="str">
        <f>IFERROR(VLOOKUP(tabConsumoAta[[#This Row],[CÓDIGO]],tabEstimativa[#Data],14,FALSE),"")</f>
        <v/>
      </c>
      <c r="D87" s="157"/>
      <c r="E87" s="157"/>
      <c r="F87" s="34"/>
      <c r="G87" s="78" t="str">
        <f>IFERROR(VLOOKUP(tabConsumoAta[[#This Row],[ATA]],tabAtas[#Data],4,FALSE),"")</f>
        <v/>
      </c>
      <c r="H87" s="163">
        <f>SUMIFS(tabSaldoAta[ESTIMATIVA],tabSaldoAta[CÓDIGO],tabConsumoAta[[#This Row],[CÓDIGO]],tabSaldoAta[CHAVE],tabConsumoAta[[#This Row],[ATA]])</f>
        <v>0</v>
      </c>
      <c r="I87" s="164">
        <v>2000</v>
      </c>
      <c r="J87" s="159">
        <v>16</v>
      </c>
      <c r="K87" s="251">
        <v>4931</v>
      </c>
      <c r="L87" s="246" t="s">
        <v>1560</v>
      </c>
      <c r="M87" s="160" t="s">
        <v>4457</v>
      </c>
      <c r="N87" s="160" t="s">
        <v>4458</v>
      </c>
      <c r="O87" s="249" t="s">
        <v>4456</v>
      </c>
      <c r="P87" s="248">
        <v>44636</v>
      </c>
      <c r="Q87" s="166" t="str">
        <f>IF(COUNTIFS(tabAtas_Bloqueios[CÓDIGO],tabConsumoAta[[#This Row],[CÓDIGO]],tabAtas_Bloqueios[CHAVE],tabConsumoAta[[#This Row],[ATA]],tabAtas_Bloqueios[INATIVO],"") &gt; 0,"X","")</f>
        <v/>
      </c>
      <c r="R87" s="158" t="s">
        <v>1555</v>
      </c>
    </row>
    <row r="88" spans="1:18" x14ac:dyDescent="0.3">
      <c r="A88" s="247">
        <v>78643</v>
      </c>
      <c r="B88" s="47" t="s">
        <v>2589</v>
      </c>
      <c r="C88" s="34" t="str">
        <f>IFERROR(VLOOKUP(tabConsumoAta[[#This Row],[CÓDIGO]],tabEstimativa[#Data],14,FALSE),"")</f>
        <v/>
      </c>
      <c r="D88" s="157"/>
      <c r="E88" s="157"/>
      <c r="F88" s="34"/>
      <c r="G88" s="78" t="str">
        <f>IFERROR(VLOOKUP(tabConsumoAta[[#This Row],[ATA]],tabAtas[#Data],4,FALSE),"")</f>
        <v/>
      </c>
      <c r="H88" s="163">
        <f>SUMIFS(tabSaldoAta[ESTIMATIVA],tabSaldoAta[CÓDIGO],tabConsumoAta[[#This Row],[CÓDIGO]],tabSaldoAta[CHAVE],tabConsumoAta[[#This Row],[ATA]])</f>
        <v>0</v>
      </c>
      <c r="I88" s="164">
        <v>1500</v>
      </c>
      <c r="J88" s="159">
        <v>17</v>
      </c>
      <c r="K88" s="251">
        <v>4932</v>
      </c>
      <c r="L88" s="246" t="s">
        <v>1560</v>
      </c>
      <c r="M88" s="160" t="s">
        <v>4457</v>
      </c>
      <c r="N88" s="160" t="s">
        <v>4458</v>
      </c>
      <c r="O88" s="249" t="s">
        <v>4456</v>
      </c>
      <c r="P88" s="248">
        <v>44636</v>
      </c>
      <c r="Q88" s="166" t="str">
        <f>IF(COUNTIFS(tabAtas_Bloqueios[CÓDIGO],tabConsumoAta[[#This Row],[CÓDIGO]],tabAtas_Bloqueios[CHAVE],tabConsumoAta[[#This Row],[ATA]],tabAtas_Bloqueios[INATIVO],"") &gt; 0,"X","")</f>
        <v/>
      </c>
      <c r="R88" s="158" t="s">
        <v>1555</v>
      </c>
    </row>
    <row r="89" spans="1:18" x14ac:dyDescent="0.3">
      <c r="A89" s="247">
        <v>78646</v>
      </c>
      <c r="B89" s="47" t="s">
        <v>2590</v>
      </c>
      <c r="C89" s="34" t="str">
        <f>IFERROR(VLOOKUP(tabConsumoAta[[#This Row],[CÓDIGO]],tabEstimativa[#Data],14,FALSE),"")</f>
        <v/>
      </c>
      <c r="D89" s="157"/>
      <c r="E89" s="157"/>
      <c r="F89" s="34"/>
      <c r="G89" s="78" t="str">
        <f>IFERROR(VLOOKUP(tabConsumoAta[[#This Row],[ATA]],tabAtas[#Data],4,FALSE),"")</f>
        <v/>
      </c>
      <c r="H89" s="163">
        <f>SUMIFS(tabSaldoAta[ESTIMATIVA],tabSaldoAta[CÓDIGO],tabConsumoAta[[#This Row],[CÓDIGO]],tabSaldoAta[CHAVE],tabConsumoAta[[#This Row],[ATA]])</f>
        <v>0</v>
      </c>
      <c r="I89" s="164">
        <v>2800</v>
      </c>
      <c r="J89" s="159">
        <v>18</v>
      </c>
      <c r="K89" s="251">
        <v>4932</v>
      </c>
      <c r="L89" s="246" t="s">
        <v>1560</v>
      </c>
      <c r="M89" s="160" t="s">
        <v>4457</v>
      </c>
      <c r="N89" s="160" t="s">
        <v>4458</v>
      </c>
      <c r="O89" s="249" t="s">
        <v>4456</v>
      </c>
      <c r="P89" s="248">
        <v>44636</v>
      </c>
      <c r="Q89" s="166" t="str">
        <f>IF(COUNTIFS(tabAtas_Bloqueios[CÓDIGO],tabConsumoAta[[#This Row],[CÓDIGO]],tabAtas_Bloqueios[CHAVE],tabConsumoAta[[#This Row],[ATA]],tabAtas_Bloqueios[INATIVO],"") &gt; 0,"X","")</f>
        <v/>
      </c>
      <c r="R89" s="158" t="s">
        <v>1555</v>
      </c>
    </row>
    <row r="90" spans="1:18" x14ac:dyDescent="0.3">
      <c r="A90" s="247">
        <v>80874</v>
      </c>
      <c r="B90" s="47" t="s">
        <v>2592</v>
      </c>
      <c r="C90" s="34" t="str">
        <f>IFERROR(VLOOKUP(tabConsumoAta[[#This Row],[CÓDIGO]],tabEstimativa[#Data],14,FALSE),"")</f>
        <v/>
      </c>
      <c r="D90" s="157"/>
      <c r="E90" s="157"/>
      <c r="F90" s="34"/>
      <c r="G90" s="78" t="str">
        <f>IFERROR(VLOOKUP(tabConsumoAta[[#This Row],[ATA]],tabAtas[#Data],4,FALSE),"")</f>
        <v/>
      </c>
      <c r="H90" s="163">
        <f>SUMIFS(tabSaldoAta[ESTIMATIVA],tabSaldoAta[CÓDIGO],tabConsumoAta[[#This Row],[CÓDIGO]],tabSaldoAta[CHAVE],tabConsumoAta[[#This Row],[ATA]])</f>
        <v>0</v>
      </c>
      <c r="I90" s="164">
        <v>2800</v>
      </c>
      <c r="J90" s="159">
        <v>19</v>
      </c>
      <c r="K90" s="251">
        <v>4932</v>
      </c>
      <c r="L90" s="246" t="s">
        <v>1560</v>
      </c>
      <c r="M90" s="160" t="s">
        <v>4457</v>
      </c>
      <c r="N90" s="160" t="s">
        <v>4458</v>
      </c>
      <c r="O90" s="249" t="s">
        <v>4456</v>
      </c>
      <c r="P90" s="248">
        <v>44636</v>
      </c>
      <c r="Q90" s="166" t="str">
        <f>IF(COUNTIFS(tabAtas_Bloqueios[CÓDIGO],tabConsumoAta[[#This Row],[CÓDIGO]],tabAtas_Bloqueios[CHAVE],tabConsumoAta[[#This Row],[ATA]],tabAtas_Bloqueios[INATIVO],"") &gt; 0,"X","")</f>
        <v/>
      </c>
      <c r="R90" s="158" t="s">
        <v>1555</v>
      </c>
    </row>
    <row r="91" spans="1:18" x14ac:dyDescent="0.3">
      <c r="A91" s="247">
        <v>83627</v>
      </c>
      <c r="B91" s="47" t="s">
        <v>2567</v>
      </c>
      <c r="C91" s="34" t="str">
        <f>IFERROR(VLOOKUP(tabConsumoAta[[#This Row],[CÓDIGO]],tabEstimativa[#Data],14,FALSE),"")</f>
        <v/>
      </c>
      <c r="D91" s="157"/>
      <c r="E91" s="157"/>
      <c r="F91" s="34"/>
      <c r="G91" s="78" t="str">
        <f>IFERROR(VLOOKUP(tabConsumoAta[[#This Row],[ATA]],tabAtas[#Data],4,FALSE),"")</f>
        <v/>
      </c>
      <c r="H91" s="163">
        <f>SUMIFS(tabSaldoAta[ESTIMATIVA],tabSaldoAta[CÓDIGO],tabConsumoAta[[#This Row],[CÓDIGO]],tabSaldoAta[CHAVE],tabConsumoAta[[#This Row],[ATA]])</f>
        <v>0</v>
      </c>
      <c r="I91" s="164">
        <v>100000</v>
      </c>
      <c r="J91" s="159">
        <v>20</v>
      </c>
      <c r="K91" s="251">
        <v>4932</v>
      </c>
      <c r="L91" s="246" t="s">
        <v>1560</v>
      </c>
      <c r="M91" s="160" t="s">
        <v>4457</v>
      </c>
      <c r="N91" s="160" t="s">
        <v>4458</v>
      </c>
      <c r="O91" s="249" t="s">
        <v>4456</v>
      </c>
      <c r="P91" s="248">
        <v>44636</v>
      </c>
      <c r="Q91" s="166" t="str">
        <f>IF(COUNTIFS(tabAtas_Bloqueios[CÓDIGO],tabConsumoAta[[#This Row],[CÓDIGO]],tabAtas_Bloqueios[CHAVE],tabConsumoAta[[#This Row],[ATA]],tabAtas_Bloqueios[INATIVO],"") &gt; 0,"X","")</f>
        <v/>
      </c>
      <c r="R91" s="158" t="s">
        <v>1555</v>
      </c>
    </row>
    <row r="92" spans="1:18" x14ac:dyDescent="0.3">
      <c r="A92" s="247">
        <v>84878</v>
      </c>
      <c r="B92" s="47" t="s">
        <v>2558</v>
      </c>
      <c r="C92" s="34" t="str">
        <f>IFERROR(VLOOKUP(tabConsumoAta[[#This Row],[CÓDIGO]],tabEstimativa[#Data],14,FALSE),"")</f>
        <v/>
      </c>
      <c r="D92" s="157"/>
      <c r="E92" s="157"/>
      <c r="F92" s="34"/>
      <c r="G92" s="78" t="str">
        <f>IFERROR(VLOOKUP(tabConsumoAta[[#This Row],[ATA]],tabAtas[#Data],4,FALSE),"")</f>
        <v/>
      </c>
      <c r="H92" s="163">
        <f>SUMIFS(tabSaldoAta[ESTIMATIVA],tabSaldoAta[CÓDIGO],tabConsumoAta[[#This Row],[CÓDIGO]],tabSaldoAta[CHAVE],tabConsumoAta[[#This Row],[ATA]])</f>
        <v>0</v>
      </c>
      <c r="I92" s="164">
        <v>20000</v>
      </c>
      <c r="J92" s="159">
        <v>21</v>
      </c>
      <c r="K92" s="251">
        <v>4931</v>
      </c>
      <c r="L92" s="246" t="s">
        <v>1560</v>
      </c>
      <c r="M92" s="160" t="s">
        <v>4457</v>
      </c>
      <c r="N92" s="160" t="s">
        <v>4458</v>
      </c>
      <c r="O92" s="249" t="s">
        <v>4456</v>
      </c>
      <c r="P92" s="248">
        <v>44636</v>
      </c>
      <c r="Q92" s="166" t="str">
        <f>IF(COUNTIFS(tabAtas_Bloqueios[CÓDIGO],tabConsumoAta[[#This Row],[CÓDIGO]],tabAtas_Bloqueios[CHAVE],tabConsumoAta[[#This Row],[ATA]],tabAtas_Bloqueios[INATIVO],"") &gt; 0,"X","")</f>
        <v/>
      </c>
      <c r="R92" s="158" t="s">
        <v>1555</v>
      </c>
    </row>
    <row r="93" spans="1:18" x14ac:dyDescent="0.3">
      <c r="A93" s="247">
        <v>106697</v>
      </c>
      <c r="B93" s="47" t="s">
        <v>2591</v>
      </c>
      <c r="C93" s="34" t="str">
        <f>IFERROR(VLOOKUP(tabConsumoAta[[#This Row],[CÓDIGO]],tabEstimativa[#Data],14,FALSE),"")</f>
        <v/>
      </c>
      <c r="D93" s="157"/>
      <c r="E93" s="157"/>
      <c r="F93" s="34"/>
      <c r="G93" s="78" t="str">
        <f>IFERROR(VLOOKUP(tabConsumoAta[[#This Row],[ATA]],tabAtas[#Data],4,FALSE),"")</f>
        <v/>
      </c>
      <c r="H93" s="163">
        <f>SUMIFS(tabSaldoAta[ESTIMATIVA],tabSaldoAta[CÓDIGO],tabConsumoAta[[#This Row],[CÓDIGO]],tabSaldoAta[CHAVE],tabConsumoAta[[#This Row],[ATA]])</f>
        <v>0</v>
      </c>
      <c r="I93" s="164">
        <v>2800</v>
      </c>
      <c r="J93" s="159">
        <v>22</v>
      </c>
      <c r="K93" s="251">
        <v>4932</v>
      </c>
      <c r="L93" s="246" t="s">
        <v>1560</v>
      </c>
      <c r="M93" s="160" t="s">
        <v>4457</v>
      </c>
      <c r="N93" s="160" t="s">
        <v>4458</v>
      </c>
      <c r="O93" s="249" t="s">
        <v>4456</v>
      </c>
      <c r="P93" s="248">
        <v>44636</v>
      </c>
      <c r="Q93" s="166" t="str">
        <f>IF(COUNTIFS(tabAtas_Bloqueios[CÓDIGO],tabConsumoAta[[#This Row],[CÓDIGO]],tabAtas_Bloqueios[CHAVE],tabConsumoAta[[#This Row],[ATA]],tabAtas_Bloqueios[INATIVO],"") &gt; 0,"X","")</f>
        <v/>
      </c>
      <c r="R93" s="158" t="s">
        <v>1555</v>
      </c>
    </row>
    <row r="94" spans="1:18" x14ac:dyDescent="0.3">
      <c r="A94" s="247">
        <v>131917</v>
      </c>
      <c r="B94" s="47" t="s">
        <v>2519</v>
      </c>
      <c r="C94" s="34" t="str">
        <f>IFERROR(VLOOKUP(tabConsumoAta[[#This Row],[CÓDIGO]],tabEstimativa[#Data],14,FALSE),"")</f>
        <v/>
      </c>
      <c r="D94" s="157" t="s">
        <v>1560</v>
      </c>
      <c r="E94" s="157"/>
      <c r="F94" s="34"/>
      <c r="G94" s="78" t="str">
        <f>IFERROR(VLOOKUP(tabConsumoAta[[#This Row],[ATA]],tabAtas[#Data],4,FALSE),"")</f>
        <v/>
      </c>
      <c r="H94" s="163">
        <f>SUMIFS(tabSaldoAta[ESTIMATIVA],tabSaldoAta[CÓDIGO],tabConsumoAta[[#This Row],[CÓDIGO]],tabSaldoAta[CHAVE],tabConsumoAta[[#This Row],[ATA]])</f>
        <v>0</v>
      </c>
      <c r="I94" s="164">
        <v>8000</v>
      </c>
      <c r="J94" s="159">
        <v>23</v>
      </c>
      <c r="K94" s="251">
        <v>4924</v>
      </c>
      <c r="L94" s="246" t="s">
        <v>1560</v>
      </c>
      <c r="M94" s="160" t="s">
        <v>4457</v>
      </c>
      <c r="N94" s="160" t="s">
        <v>4458</v>
      </c>
      <c r="O94" s="249" t="s">
        <v>4456</v>
      </c>
      <c r="P94" s="248">
        <v>44636</v>
      </c>
      <c r="Q94" s="166" t="str">
        <f>IF(COUNTIFS(tabAtas_Bloqueios[CÓDIGO],tabConsumoAta[[#This Row],[CÓDIGO]],tabAtas_Bloqueios[CHAVE],tabConsumoAta[[#This Row],[ATA]],tabAtas_Bloqueios[INATIVO],"") &gt; 0,"X","")</f>
        <v/>
      </c>
      <c r="R94" s="158" t="s">
        <v>1555</v>
      </c>
    </row>
    <row r="95" spans="1:18" x14ac:dyDescent="0.3">
      <c r="A95" s="247">
        <v>131926</v>
      </c>
      <c r="B95" s="47" t="s">
        <v>2526</v>
      </c>
      <c r="C95" s="34" t="str">
        <f>IFERROR(VLOOKUP(tabConsumoAta[[#This Row],[CÓDIGO]],tabEstimativa[#Data],14,FALSE),"")</f>
        <v/>
      </c>
      <c r="D95" s="157" t="s">
        <v>1560</v>
      </c>
      <c r="E95" s="157"/>
      <c r="F95" s="34"/>
      <c r="G95" s="78" t="str">
        <f>IFERROR(VLOOKUP(tabConsumoAta[[#This Row],[ATA]],tabAtas[#Data],4,FALSE),"")</f>
        <v/>
      </c>
      <c r="H95" s="163">
        <f>SUMIFS(tabSaldoAta[ESTIMATIVA],tabSaldoAta[CÓDIGO],tabConsumoAta[[#This Row],[CÓDIGO]],tabSaldoAta[CHAVE],tabConsumoAta[[#This Row],[ATA]])</f>
        <v>0</v>
      </c>
      <c r="I95" s="164">
        <v>12000</v>
      </c>
      <c r="J95" s="159">
        <v>24</v>
      </c>
      <c r="K95" s="251">
        <v>4925</v>
      </c>
      <c r="L95" s="246" t="s">
        <v>1560</v>
      </c>
      <c r="M95" s="160" t="s">
        <v>4457</v>
      </c>
      <c r="N95" s="160" t="s">
        <v>4458</v>
      </c>
      <c r="O95" s="249" t="s">
        <v>4456</v>
      </c>
      <c r="P95" s="248">
        <v>44636</v>
      </c>
      <c r="Q95" s="166" t="str">
        <f>IF(COUNTIFS(tabAtas_Bloqueios[CÓDIGO],tabConsumoAta[[#This Row],[CÓDIGO]],tabAtas_Bloqueios[CHAVE],tabConsumoAta[[#This Row],[ATA]],tabAtas_Bloqueios[INATIVO],"") &gt; 0,"X","")</f>
        <v/>
      </c>
      <c r="R95" s="158" t="s">
        <v>1555</v>
      </c>
    </row>
    <row r="96" spans="1:18" x14ac:dyDescent="0.3">
      <c r="A96" s="247">
        <v>131927</v>
      </c>
      <c r="B96" s="47" t="s">
        <v>2527</v>
      </c>
      <c r="C96" s="34" t="str">
        <f>IFERROR(VLOOKUP(tabConsumoAta[[#This Row],[CÓDIGO]],tabEstimativa[#Data],14,FALSE),"")</f>
        <v/>
      </c>
      <c r="D96" s="157" t="s">
        <v>1560</v>
      </c>
      <c r="E96" s="157"/>
      <c r="F96" s="34"/>
      <c r="G96" s="78" t="str">
        <f>IFERROR(VLOOKUP(tabConsumoAta[[#This Row],[ATA]],tabAtas[#Data],4,FALSE),"")</f>
        <v/>
      </c>
      <c r="H96" s="163">
        <f>SUMIFS(tabSaldoAta[ESTIMATIVA],tabSaldoAta[CÓDIGO],tabConsumoAta[[#This Row],[CÓDIGO]],tabSaldoAta[CHAVE],tabConsumoAta[[#This Row],[ATA]])</f>
        <v>0</v>
      </c>
      <c r="I96" s="164">
        <v>9000</v>
      </c>
      <c r="J96" s="159">
        <v>25</v>
      </c>
      <c r="K96" s="251">
        <v>4925</v>
      </c>
      <c r="L96" s="246" t="s">
        <v>1560</v>
      </c>
      <c r="M96" s="160" t="s">
        <v>4457</v>
      </c>
      <c r="N96" s="160" t="s">
        <v>4458</v>
      </c>
      <c r="O96" s="249" t="s">
        <v>4456</v>
      </c>
      <c r="P96" s="248">
        <v>44636</v>
      </c>
      <c r="Q96" s="166" t="str">
        <f>IF(COUNTIFS(tabAtas_Bloqueios[CÓDIGO],tabConsumoAta[[#This Row],[CÓDIGO]],tabAtas_Bloqueios[CHAVE],tabConsumoAta[[#This Row],[ATA]],tabAtas_Bloqueios[INATIVO],"") &gt; 0,"X","")</f>
        <v/>
      </c>
      <c r="R96" s="158" t="s">
        <v>1555</v>
      </c>
    </row>
    <row r="97" spans="1:18" x14ac:dyDescent="0.3">
      <c r="A97" s="247">
        <v>131935</v>
      </c>
      <c r="B97" s="47" t="s">
        <v>2528</v>
      </c>
      <c r="C97" s="34" t="str">
        <f>IFERROR(VLOOKUP(tabConsumoAta[[#This Row],[CÓDIGO]],tabEstimativa[#Data],14,FALSE),"")</f>
        <v/>
      </c>
      <c r="D97" s="157" t="s">
        <v>1560</v>
      </c>
      <c r="E97" s="157"/>
      <c r="F97" s="34"/>
      <c r="G97" s="78" t="str">
        <f>IFERROR(VLOOKUP(tabConsumoAta[[#This Row],[ATA]],tabAtas[#Data],4,FALSE),"")</f>
        <v/>
      </c>
      <c r="H97" s="163">
        <f>SUMIFS(tabSaldoAta[ESTIMATIVA],tabSaldoAta[CÓDIGO],tabConsumoAta[[#This Row],[CÓDIGO]],tabSaldoAta[CHAVE],tabConsumoAta[[#This Row],[ATA]])</f>
        <v>0</v>
      </c>
      <c r="I97" s="164">
        <v>10000</v>
      </c>
      <c r="J97" s="159">
        <v>26</v>
      </c>
      <c r="K97" s="251">
        <v>4925</v>
      </c>
      <c r="L97" s="246" t="s">
        <v>1560</v>
      </c>
      <c r="M97" s="160" t="s">
        <v>4457</v>
      </c>
      <c r="N97" s="160" t="s">
        <v>4458</v>
      </c>
      <c r="O97" s="249" t="s">
        <v>4456</v>
      </c>
      <c r="P97" s="248">
        <v>44636</v>
      </c>
      <c r="Q97" s="166" t="str">
        <f>IF(COUNTIFS(tabAtas_Bloqueios[CÓDIGO],tabConsumoAta[[#This Row],[CÓDIGO]],tabAtas_Bloqueios[CHAVE],tabConsumoAta[[#This Row],[ATA]],tabAtas_Bloqueios[INATIVO],"") &gt; 0,"X","")</f>
        <v/>
      </c>
      <c r="R97" s="158" t="s">
        <v>1555</v>
      </c>
    </row>
    <row r="98" spans="1:18" x14ac:dyDescent="0.3">
      <c r="A98" s="247">
        <v>131937</v>
      </c>
      <c r="B98" s="47" t="s">
        <v>2531</v>
      </c>
      <c r="C98" s="34" t="str">
        <f>IFERROR(VLOOKUP(tabConsumoAta[[#This Row],[CÓDIGO]],tabEstimativa[#Data],14,FALSE),"")</f>
        <v/>
      </c>
      <c r="D98" s="157" t="s">
        <v>1560</v>
      </c>
      <c r="E98" s="157"/>
      <c r="F98" s="34"/>
      <c r="G98" s="78" t="str">
        <f>IFERROR(VLOOKUP(tabConsumoAta[[#This Row],[ATA]],tabAtas[#Data],4,FALSE),"")</f>
        <v/>
      </c>
      <c r="H98" s="163">
        <f>SUMIFS(tabSaldoAta[ESTIMATIVA],tabSaldoAta[CÓDIGO],tabConsumoAta[[#This Row],[CÓDIGO]],tabSaldoAta[CHAVE],tabConsumoAta[[#This Row],[ATA]])</f>
        <v>0</v>
      </c>
      <c r="I98" s="164">
        <v>2000</v>
      </c>
      <c r="J98" s="159">
        <v>27</v>
      </c>
      <c r="K98" s="251">
        <v>4924</v>
      </c>
      <c r="L98" s="246" t="s">
        <v>1560</v>
      </c>
      <c r="M98" s="160" t="s">
        <v>4457</v>
      </c>
      <c r="N98" s="160" t="s">
        <v>4458</v>
      </c>
      <c r="O98" s="249" t="s">
        <v>4456</v>
      </c>
      <c r="P98" s="248">
        <v>44636</v>
      </c>
      <c r="Q98" s="166" t="str">
        <f>IF(COUNTIFS(tabAtas_Bloqueios[CÓDIGO],tabConsumoAta[[#This Row],[CÓDIGO]],tabAtas_Bloqueios[CHAVE],tabConsumoAta[[#This Row],[ATA]],tabAtas_Bloqueios[INATIVO],"") &gt; 0,"X","")</f>
        <v/>
      </c>
      <c r="R98" s="158" t="s">
        <v>1555</v>
      </c>
    </row>
    <row r="99" spans="1:18" x14ac:dyDescent="0.3">
      <c r="A99" s="247">
        <v>132300</v>
      </c>
      <c r="B99" s="47" t="s">
        <v>2585</v>
      </c>
      <c r="C99" s="34" t="str">
        <f>IFERROR(VLOOKUP(tabConsumoAta[[#This Row],[CÓDIGO]],tabEstimativa[#Data],14,FALSE),"")</f>
        <v/>
      </c>
      <c r="D99" s="157"/>
      <c r="E99" s="157"/>
      <c r="F99" s="34"/>
      <c r="G99" s="78" t="str">
        <f>IFERROR(VLOOKUP(tabConsumoAta[[#This Row],[ATA]],tabAtas[#Data],4,FALSE),"")</f>
        <v/>
      </c>
      <c r="H99" s="163">
        <f>SUMIFS(tabSaldoAta[ESTIMATIVA],tabSaldoAta[CÓDIGO],tabConsumoAta[[#This Row],[CÓDIGO]],tabSaldoAta[CHAVE],tabConsumoAta[[#This Row],[ATA]])</f>
        <v>0</v>
      </c>
      <c r="I99" s="164">
        <v>15000</v>
      </c>
      <c r="J99" s="159">
        <v>28</v>
      </c>
      <c r="K99" s="251">
        <v>4933</v>
      </c>
      <c r="L99" s="246" t="s">
        <v>1560</v>
      </c>
      <c r="M99" s="160" t="s">
        <v>4457</v>
      </c>
      <c r="N99" s="160" t="s">
        <v>4458</v>
      </c>
      <c r="O99" s="249" t="s">
        <v>4456</v>
      </c>
      <c r="P99" s="248">
        <v>44636</v>
      </c>
      <c r="Q99" s="166" t="str">
        <f>IF(COUNTIFS(tabAtas_Bloqueios[CÓDIGO],tabConsumoAta[[#This Row],[CÓDIGO]],tabAtas_Bloqueios[CHAVE],tabConsumoAta[[#This Row],[ATA]],tabAtas_Bloqueios[INATIVO],"") &gt; 0,"X","")</f>
        <v/>
      </c>
      <c r="R99" s="158" t="s">
        <v>1555</v>
      </c>
    </row>
    <row r="100" spans="1:18" x14ac:dyDescent="0.3">
      <c r="A100" s="247">
        <v>132646</v>
      </c>
      <c r="B100" s="47" t="s">
        <v>2539</v>
      </c>
      <c r="C100" s="34" t="str">
        <f>IFERROR(VLOOKUP(tabConsumoAta[[#This Row],[CÓDIGO]],tabEstimativa[#Data],14,FALSE),"")</f>
        <v/>
      </c>
      <c r="D100" s="157"/>
      <c r="E100" s="157"/>
      <c r="F100" s="34"/>
      <c r="G100" s="78" t="str">
        <f>IFERROR(VLOOKUP(tabConsumoAta[[#This Row],[ATA]],tabAtas[#Data],4,FALSE),"")</f>
        <v/>
      </c>
      <c r="H100" s="163">
        <f>SUMIFS(tabSaldoAta[ESTIMATIVA],tabSaldoAta[CÓDIGO],tabConsumoAta[[#This Row],[CÓDIGO]],tabSaldoAta[CHAVE],tabConsumoAta[[#This Row],[ATA]])</f>
        <v>0</v>
      </c>
      <c r="I100" s="164">
        <v>15000</v>
      </c>
      <c r="J100" s="159">
        <v>29</v>
      </c>
      <c r="K100" s="251">
        <v>4925</v>
      </c>
      <c r="L100" s="246" t="s">
        <v>1560</v>
      </c>
      <c r="M100" s="160" t="s">
        <v>4457</v>
      </c>
      <c r="N100" s="160" t="s">
        <v>4458</v>
      </c>
      <c r="O100" s="249" t="s">
        <v>4456</v>
      </c>
      <c r="P100" s="248">
        <v>44636</v>
      </c>
      <c r="Q100" s="166" t="str">
        <f>IF(COUNTIFS(tabAtas_Bloqueios[CÓDIGO],tabConsumoAta[[#This Row],[CÓDIGO]],tabAtas_Bloqueios[CHAVE],tabConsumoAta[[#This Row],[ATA]],tabAtas_Bloqueios[INATIVO],"") &gt; 0,"X","")</f>
        <v/>
      </c>
      <c r="R100" s="158" t="s">
        <v>1555</v>
      </c>
    </row>
    <row r="101" spans="1:18" x14ac:dyDescent="0.3">
      <c r="A101" s="247">
        <v>132647</v>
      </c>
      <c r="B101" s="47" t="s">
        <v>2540</v>
      </c>
      <c r="C101" s="34" t="str">
        <f>IFERROR(VLOOKUP(tabConsumoAta[[#This Row],[CÓDIGO]],tabEstimativa[#Data],14,FALSE),"")</f>
        <v/>
      </c>
      <c r="D101" s="157"/>
      <c r="E101" s="157"/>
      <c r="F101" s="34"/>
      <c r="G101" s="78" t="str">
        <f>IFERROR(VLOOKUP(tabConsumoAta[[#This Row],[ATA]],tabAtas[#Data],4,FALSE),"")</f>
        <v/>
      </c>
      <c r="H101" s="163">
        <f>SUMIFS(tabSaldoAta[ESTIMATIVA],tabSaldoAta[CÓDIGO],tabConsumoAta[[#This Row],[CÓDIGO]],tabSaldoAta[CHAVE],tabConsumoAta[[#This Row],[ATA]])</f>
        <v>0</v>
      </c>
      <c r="I101" s="164">
        <v>10000</v>
      </c>
      <c r="J101" s="159">
        <v>30</v>
      </c>
      <c r="K101" s="251">
        <v>4924</v>
      </c>
      <c r="L101" s="246" t="s">
        <v>1560</v>
      </c>
      <c r="M101" s="160" t="s">
        <v>4457</v>
      </c>
      <c r="N101" s="160" t="s">
        <v>4458</v>
      </c>
      <c r="O101" s="249" t="s">
        <v>4456</v>
      </c>
      <c r="P101" s="248">
        <v>44636</v>
      </c>
      <c r="Q101" s="166" t="str">
        <f>IF(COUNTIFS(tabAtas_Bloqueios[CÓDIGO],tabConsumoAta[[#This Row],[CÓDIGO]],tabAtas_Bloqueios[CHAVE],tabConsumoAta[[#This Row],[ATA]],tabAtas_Bloqueios[INATIVO],"") &gt; 0,"X","")</f>
        <v/>
      </c>
      <c r="R101" s="158" t="s">
        <v>1555</v>
      </c>
    </row>
    <row r="102" spans="1:18" x14ac:dyDescent="0.3">
      <c r="A102" s="247">
        <v>132649</v>
      </c>
      <c r="B102" s="47" t="s">
        <v>2541</v>
      </c>
      <c r="C102" s="34" t="str">
        <f>IFERROR(VLOOKUP(tabConsumoAta[[#This Row],[CÓDIGO]],tabEstimativa[#Data],14,FALSE),"")</f>
        <v/>
      </c>
      <c r="D102" s="157"/>
      <c r="E102" s="157"/>
      <c r="F102" s="34"/>
      <c r="G102" s="78" t="str">
        <f>IFERROR(VLOOKUP(tabConsumoAta[[#This Row],[ATA]],tabAtas[#Data],4,FALSE),"")</f>
        <v/>
      </c>
      <c r="H102" s="163">
        <f>SUMIFS(tabSaldoAta[ESTIMATIVA],tabSaldoAta[CÓDIGO],tabConsumoAta[[#This Row],[CÓDIGO]],tabSaldoAta[CHAVE],tabConsumoAta[[#This Row],[ATA]])</f>
        <v>0</v>
      </c>
      <c r="I102" s="164">
        <v>8000</v>
      </c>
      <c r="J102" s="159">
        <v>31</v>
      </c>
      <c r="K102" s="251">
        <v>4924</v>
      </c>
      <c r="L102" s="246" t="s">
        <v>1560</v>
      </c>
      <c r="M102" s="160" t="s">
        <v>4457</v>
      </c>
      <c r="N102" s="160" t="s">
        <v>4458</v>
      </c>
      <c r="O102" s="249" t="s">
        <v>4456</v>
      </c>
      <c r="P102" s="248">
        <v>44636</v>
      </c>
      <c r="Q102" s="166" t="str">
        <f>IF(COUNTIFS(tabAtas_Bloqueios[CÓDIGO],tabConsumoAta[[#This Row],[CÓDIGO]],tabAtas_Bloqueios[CHAVE],tabConsumoAta[[#This Row],[ATA]],tabAtas_Bloqueios[INATIVO],"") &gt; 0,"X","")</f>
        <v/>
      </c>
      <c r="R102" s="158" t="s">
        <v>1555</v>
      </c>
    </row>
    <row r="103" spans="1:18" x14ac:dyDescent="0.3">
      <c r="A103" s="247">
        <v>132655</v>
      </c>
      <c r="B103" s="47" t="s">
        <v>4459</v>
      </c>
      <c r="C103" s="34" t="str">
        <f>IFERROR(VLOOKUP(tabConsumoAta[[#This Row],[CÓDIGO]],tabEstimativa[#Data],14,FALSE),"")</f>
        <v/>
      </c>
      <c r="D103" s="157"/>
      <c r="E103" s="157"/>
      <c r="F103" s="34"/>
      <c r="G103" s="78" t="str">
        <f>IFERROR(VLOOKUP(tabConsumoAta[[#This Row],[ATA]],tabAtas[#Data],4,FALSE),"")</f>
        <v/>
      </c>
      <c r="H103" s="163">
        <f>SUMIFS(tabSaldoAta[ESTIMATIVA],tabSaldoAta[CÓDIGO],tabConsumoAta[[#This Row],[CÓDIGO]],tabSaldoAta[CHAVE],tabConsumoAta[[#This Row],[ATA]])</f>
        <v>0</v>
      </c>
      <c r="I103" s="164">
        <v>18000</v>
      </c>
      <c r="J103" s="159">
        <v>32</v>
      </c>
      <c r="K103" s="251">
        <v>4924</v>
      </c>
      <c r="L103" s="246" t="s">
        <v>1560</v>
      </c>
      <c r="M103" s="160" t="s">
        <v>4457</v>
      </c>
      <c r="N103" s="160" t="s">
        <v>4458</v>
      </c>
      <c r="O103" s="249" t="s">
        <v>4456</v>
      </c>
      <c r="P103" s="248">
        <v>44636</v>
      </c>
      <c r="Q103" s="166" t="str">
        <f>IF(COUNTIFS(tabAtas_Bloqueios[CÓDIGO],tabConsumoAta[[#This Row],[CÓDIGO]],tabAtas_Bloqueios[CHAVE],tabConsumoAta[[#This Row],[ATA]],tabAtas_Bloqueios[INATIVO],"") &gt; 0,"X","")</f>
        <v/>
      </c>
      <c r="R103" s="158" t="s">
        <v>1555</v>
      </c>
    </row>
    <row r="104" spans="1:18" x14ac:dyDescent="0.3">
      <c r="A104" s="247">
        <v>132656</v>
      </c>
      <c r="B104" s="47" t="s">
        <v>4460</v>
      </c>
      <c r="C104" s="34" t="str">
        <f>IFERROR(VLOOKUP(tabConsumoAta[[#This Row],[CÓDIGO]],tabEstimativa[#Data],14,FALSE),"")</f>
        <v/>
      </c>
      <c r="D104" s="157"/>
      <c r="E104" s="157"/>
      <c r="F104" s="34"/>
      <c r="G104" s="78" t="str">
        <f>IFERROR(VLOOKUP(tabConsumoAta[[#This Row],[ATA]],tabAtas[#Data],4,FALSE),"")</f>
        <v/>
      </c>
      <c r="H104" s="163">
        <f>SUMIFS(tabSaldoAta[ESTIMATIVA],tabSaldoAta[CÓDIGO],tabConsumoAta[[#This Row],[CÓDIGO]],tabSaldoAta[CHAVE],tabConsumoAta[[#This Row],[ATA]])</f>
        <v>0</v>
      </c>
      <c r="I104" s="164">
        <v>18000</v>
      </c>
      <c r="J104" s="159">
        <v>33</v>
      </c>
      <c r="K104" s="251">
        <v>4924</v>
      </c>
      <c r="L104" s="246" t="s">
        <v>1560</v>
      </c>
      <c r="M104" s="160" t="s">
        <v>4457</v>
      </c>
      <c r="N104" s="160" t="s">
        <v>4458</v>
      </c>
      <c r="O104" s="249" t="s">
        <v>4456</v>
      </c>
      <c r="P104" s="248">
        <v>44636</v>
      </c>
      <c r="Q104" s="166" t="str">
        <f>IF(COUNTIFS(tabAtas_Bloqueios[CÓDIGO],tabConsumoAta[[#This Row],[CÓDIGO]],tabAtas_Bloqueios[CHAVE],tabConsumoAta[[#This Row],[ATA]],tabAtas_Bloqueios[INATIVO],"") &gt; 0,"X","")</f>
        <v/>
      </c>
      <c r="R104" s="158" t="s">
        <v>1555</v>
      </c>
    </row>
    <row r="105" spans="1:18" x14ac:dyDescent="0.3">
      <c r="A105" s="247">
        <v>135297</v>
      </c>
      <c r="B105" s="47" t="s">
        <v>2523</v>
      </c>
      <c r="C105" s="34" t="str">
        <f>IFERROR(VLOOKUP(tabConsumoAta[[#This Row],[CÓDIGO]],tabEstimativa[#Data],14,FALSE),"")</f>
        <v/>
      </c>
      <c r="D105" s="157" t="s">
        <v>1560</v>
      </c>
      <c r="E105" s="157"/>
      <c r="F105" s="34"/>
      <c r="G105" s="78" t="str">
        <f>IFERROR(VLOOKUP(tabConsumoAta[[#This Row],[ATA]],tabAtas[#Data],4,FALSE),"")</f>
        <v/>
      </c>
      <c r="H105" s="163">
        <f>SUMIFS(tabSaldoAta[ESTIMATIVA],tabSaldoAta[CÓDIGO],tabConsumoAta[[#This Row],[CÓDIGO]],tabSaldoAta[CHAVE],tabConsumoAta[[#This Row],[ATA]])</f>
        <v>0</v>
      </c>
      <c r="I105" s="164">
        <v>15000</v>
      </c>
      <c r="J105" s="159">
        <v>34</v>
      </c>
      <c r="K105" s="251">
        <v>4927</v>
      </c>
      <c r="L105" s="246" t="s">
        <v>1560</v>
      </c>
      <c r="M105" s="160" t="s">
        <v>4457</v>
      </c>
      <c r="N105" s="160" t="s">
        <v>4458</v>
      </c>
      <c r="O105" s="249" t="s">
        <v>4456</v>
      </c>
      <c r="P105" s="248">
        <v>44636</v>
      </c>
      <c r="Q105" s="166" t="str">
        <f>IF(COUNTIFS(tabAtas_Bloqueios[CÓDIGO],tabConsumoAta[[#This Row],[CÓDIGO]],tabAtas_Bloqueios[CHAVE],tabConsumoAta[[#This Row],[ATA]],tabAtas_Bloqueios[INATIVO],"") &gt; 0,"X","")</f>
        <v/>
      </c>
      <c r="R105" s="158" t="s">
        <v>1555</v>
      </c>
    </row>
    <row r="106" spans="1:18" x14ac:dyDescent="0.3">
      <c r="A106" s="247">
        <v>136408</v>
      </c>
      <c r="B106" s="47" t="s">
        <v>3146</v>
      </c>
      <c r="C106" s="34" t="str">
        <f>IFERROR(VLOOKUP(tabConsumoAta[[#This Row],[CÓDIGO]],tabEstimativa[#Data],14,FALSE),"")</f>
        <v/>
      </c>
      <c r="D106" s="157"/>
      <c r="E106" s="157"/>
      <c r="F106" s="34"/>
      <c r="G106" s="78" t="str">
        <f>IFERROR(VLOOKUP(tabConsumoAta[[#This Row],[ATA]],tabAtas[#Data],4,FALSE),"")</f>
        <v/>
      </c>
      <c r="H106" s="163">
        <f>SUMIFS(tabSaldoAta[ESTIMATIVA],tabSaldoAta[CÓDIGO],tabConsumoAta[[#This Row],[CÓDIGO]],tabSaldoAta[CHAVE],tabConsumoAta[[#This Row],[ATA]])</f>
        <v>0</v>
      </c>
      <c r="I106" s="164">
        <v>9000</v>
      </c>
      <c r="J106" s="159">
        <v>35</v>
      </c>
      <c r="K106" s="251">
        <v>4932</v>
      </c>
      <c r="L106" s="246" t="s">
        <v>1560</v>
      </c>
      <c r="M106" s="160" t="s">
        <v>4457</v>
      </c>
      <c r="N106" s="160" t="s">
        <v>4458</v>
      </c>
      <c r="O106" s="249" t="s">
        <v>4456</v>
      </c>
      <c r="P106" s="248">
        <v>44636</v>
      </c>
      <c r="Q106" s="166" t="str">
        <f>IF(COUNTIFS(tabAtas_Bloqueios[CÓDIGO],tabConsumoAta[[#This Row],[CÓDIGO]],tabAtas_Bloqueios[CHAVE],tabConsumoAta[[#This Row],[ATA]],tabAtas_Bloqueios[INATIVO],"") &gt; 0,"X","")</f>
        <v/>
      </c>
      <c r="R106" s="158" t="s">
        <v>1555</v>
      </c>
    </row>
    <row r="107" spans="1:18" x14ac:dyDescent="0.3">
      <c r="A107" s="247">
        <v>138451</v>
      </c>
      <c r="B107" s="47" t="s">
        <v>3148</v>
      </c>
      <c r="C107" s="34" t="str">
        <f>IFERROR(VLOOKUP(tabConsumoAta[[#This Row],[CÓDIGO]],tabEstimativa[#Data],14,FALSE),"")</f>
        <v/>
      </c>
      <c r="D107" s="157" t="s">
        <v>1560</v>
      </c>
      <c r="E107" s="157"/>
      <c r="F107" s="34"/>
      <c r="G107" s="78" t="str">
        <f>IFERROR(VLOOKUP(tabConsumoAta[[#This Row],[ATA]],tabAtas[#Data],4,FALSE),"")</f>
        <v/>
      </c>
      <c r="H107" s="163">
        <f>SUMIFS(tabSaldoAta[ESTIMATIVA],tabSaldoAta[CÓDIGO],tabConsumoAta[[#This Row],[CÓDIGO]],tabSaldoAta[CHAVE],tabConsumoAta[[#This Row],[ATA]])</f>
        <v>0</v>
      </c>
      <c r="I107" s="164">
        <v>30000</v>
      </c>
      <c r="J107" s="159">
        <v>36</v>
      </c>
      <c r="K107" s="251">
        <v>4925</v>
      </c>
      <c r="L107" s="246" t="s">
        <v>1560</v>
      </c>
      <c r="M107" s="160" t="s">
        <v>4457</v>
      </c>
      <c r="N107" s="160" t="s">
        <v>4458</v>
      </c>
      <c r="O107" s="249" t="s">
        <v>4456</v>
      </c>
      <c r="P107" s="248">
        <v>44636</v>
      </c>
      <c r="Q107" s="166" t="str">
        <f>IF(COUNTIFS(tabAtas_Bloqueios[CÓDIGO],tabConsumoAta[[#This Row],[CÓDIGO]],tabAtas_Bloqueios[CHAVE],tabConsumoAta[[#This Row],[ATA]],tabAtas_Bloqueios[INATIVO],"") &gt; 0,"X","")</f>
        <v/>
      </c>
      <c r="R107" s="158" t="s">
        <v>1555</v>
      </c>
    </row>
    <row r="108" spans="1:18" x14ac:dyDescent="0.3">
      <c r="A108" s="247">
        <v>138456</v>
      </c>
      <c r="B108" s="47" t="s">
        <v>3410</v>
      </c>
      <c r="C108" s="34" t="str">
        <f>IFERROR(VLOOKUP(tabConsumoAta[[#This Row],[CÓDIGO]],tabEstimativa[#Data],14,FALSE),"")</f>
        <v/>
      </c>
      <c r="D108" s="157"/>
      <c r="E108" s="157"/>
      <c r="F108" s="34"/>
      <c r="G108" s="78" t="str">
        <f>IFERROR(VLOOKUP(tabConsumoAta[[#This Row],[ATA]],tabAtas[#Data],4,FALSE),"")</f>
        <v/>
      </c>
      <c r="H108" s="163">
        <f>SUMIFS(tabSaldoAta[ESTIMATIVA],tabSaldoAta[CÓDIGO],tabConsumoAta[[#This Row],[CÓDIGO]],tabSaldoAta[CHAVE],tabConsumoAta[[#This Row],[ATA]])</f>
        <v>0</v>
      </c>
      <c r="I108" s="164">
        <v>15000</v>
      </c>
      <c r="J108" s="159">
        <v>37</v>
      </c>
      <c r="K108" s="251">
        <v>4929</v>
      </c>
      <c r="L108" s="246" t="s">
        <v>1560</v>
      </c>
      <c r="M108" s="160" t="s">
        <v>4457</v>
      </c>
      <c r="N108" s="160" t="s">
        <v>4458</v>
      </c>
      <c r="O108" s="249" t="s">
        <v>4456</v>
      </c>
      <c r="P108" s="248">
        <v>44636</v>
      </c>
      <c r="Q108" s="166" t="str">
        <f>IF(COUNTIFS(tabAtas_Bloqueios[CÓDIGO],tabConsumoAta[[#This Row],[CÓDIGO]],tabAtas_Bloqueios[CHAVE],tabConsumoAta[[#This Row],[ATA]],tabAtas_Bloqueios[INATIVO],"") &gt; 0,"X","")</f>
        <v/>
      </c>
      <c r="R108" s="158" t="s">
        <v>1555</v>
      </c>
    </row>
    <row r="109" spans="1:18" x14ac:dyDescent="0.3">
      <c r="A109" s="247">
        <v>138461</v>
      </c>
      <c r="B109" s="47" t="s">
        <v>3413</v>
      </c>
      <c r="C109" s="34" t="str">
        <f>IFERROR(VLOOKUP(tabConsumoAta[[#This Row],[CÓDIGO]],tabEstimativa[#Data],14,FALSE),"")</f>
        <v/>
      </c>
      <c r="D109" s="157" t="s">
        <v>1560</v>
      </c>
      <c r="E109" s="157"/>
      <c r="F109" s="34"/>
      <c r="G109" s="78" t="str">
        <f>IFERROR(VLOOKUP(tabConsumoAta[[#This Row],[ATA]],tabAtas[#Data],4,FALSE),"")</f>
        <v/>
      </c>
      <c r="H109" s="163">
        <f>SUMIFS(tabSaldoAta[ESTIMATIVA],tabSaldoAta[CÓDIGO],tabConsumoAta[[#This Row],[CÓDIGO]],tabSaldoAta[CHAVE],tabConsumoAta[[#This Row],[ATA]])</f>
        <v>0</v>
      </c>
      <c r="I109" s="164">
        <v>8000</v>
      </c>
      <c r="J109" s="159">
        <v>38</v>
      </c>
      <c r="K109" s="251">
        <v>4926</v>
      </c>
      <c r="L109" s="246" t="s">
        <v>1560</v>
      </c>
      <c r="M109" s="160" t="s">
        <v>4457</v>
      </c>
      <c r="N109" s="160" t="s">
        <v>4458</v>
      </c>
      <c r="O109" s="249" t="s">
        <v>4456</v>
      </c>
      <c r="P109" s="248">
        <v>44636</v>
      </c>
      <c r="Q109" s="166" t="str">
        <f>IF(COUNTIFS(tabAtas_Bloqueios[CÓDIGO],tabConsumoAta[[#This Row],[CÓDIGO]],tabAtas_Bloqueios[CHAVE],tabConsumoAta[[#This Row],[ATA]],tabAtas_Bloqueios[INATIVO],"") &gt; 0,"X","")</f>
        <v/>
      </c>
      <c r="R109" s="158" t="s">
        <v>1555</v>
      </c>
    </row>
    <row r="110" spans="1:18" x14ac:dyDescent="0.3">
      <c r="A110" s="247">
        <v>138462</v>
      </c>
      <c r="B110" s="47" t="s">
        <v>3948</v>
      </c>
      <c r="C110" s="34" t="str">
        <f>IFERROR(VLOOKUP(tabConsumoAta[[#This Row],[CÓDIGO]],tabEstimativa[#Data],14,FALSE),"")</f>
        <v/>
      </c>
      <c r="D110" s="157"/>
      <c r="E110" s="157"/>
      <c r="F110" s="34"/>
      <c r="G110" s="78" t="str">
        <f>IFERROR(VLOOKUP(tabConsumoAta[[#This Row],[ATA]],tabAtas[#Data],4,FALSE),"")</f>
        <v/>
      </c>
      <c r="H110" s="163">
        <f>SUMIFS(tabSaldoAta[ESTIMATIVA],tabSaldoAta[CÓDIGO],tabConsumoAta[[#This Row],[CÓDIGO]],tabSaldoAta[CHAVE],tabConsumoAta[[#This Row],[ATA]])</f>
        <v>0</v>
      </c>
      <c r="I110" s="164">
        <v>10000</v>
      </c>
      <c r="J110" s="159">
        <v>39</v>
      </c>
      <c r="K110" s="251">
        <v>4933</v>
      </c>
      <c r="L110" s="246" t="s">
        <v>1560</v>
      </c>
      <c r="M110" s="160" t="s">
        <v>4457</v>
      </c>
      <c r="N110" s="160" t="s">
        <v>4458</v>
      </c>
      <c r="O110" s="249" t="s">
        <v>4456</v>
      </c>
      <c r="P110" s="248">
        <v>44636</v>
      </c>
      <c r="Q110" s="166" t="str">
        <f>IF(COUNTIFS(tabAtas_Bloqueios[CÓDIGO],tabConsumoAta[[#This Row],[CÓDIGO]],tabAtas_Bloqueios[CHAVE],tabConsumoAta[[#This Row],[ATA]],tabAtas_Bloqueios[INATIVO],"") &gt; 0,"X","")</f>
        <v/>
      </c>
      <c r="R110" s="158" t="s">
        <v>1555</v>
      </c>
    </row>
    <row r="111" spans="1:18" x14ac:dyDescent="0.3">
      <c r="A111" s="247">
        <v>138463</v>
      </c>
      <c r="B111" s="47" t="s">
        <v>3149</v>
      </c>
      <c r="C111" s="34" t="str">
        <f>IFERROR(VLOOKUP(tabConsumoAta[[#This Row],[CÓDIGO]],tabEstimativa[#Data],14,FALSE),"")</f>
        <v/>
      </c>
      <c r="D111" s="157" t="s">
        <v>1560</v>
      </c>
      <c r="E111" s="157"/>
      <c r="F111" s="34"/>
      <c r="G111" s="78" t="str">
        <f>IFERROR(VLOOKUP(tabConsumoAta[[#This Row],[ATA]],tabAtas[#Data],4,FALSE),"")</f>
        <v/>
      </c>
      <c r="H111" s="163">
        <f>SUMIFS(tabSaldoAta[ESTIMATIVA],tabSaldoAta[CÓDIGO],tabConsumoAta[[#This Row],[CÓDIGO]],tabSaldoAta[CHAVE],tabConsumoAta[[#This Row],[ATA]])</f>
        <v>0</v>
      </c>
      <c r="I111" s="164">
        <v>12000</v>
      </c>
      <c r="J111" s="159">
        <v>40</v>
      </c>
      <c r="K111" s="251">
        <v>4926</v>
      </c>
      <c r="L111" s="246" t="s">
        <v>1560</v>
      </c>
      <c r="M111" s="160" t="s">
        <v>4457</v>
      </c>
      <c r="N111" s="160" t="s">
        <v>4458</v>
      </c>
      <c r="O111" s="249" t="s">
        <v>4456</v>
      </c>
      <c r="P111" s="248">
        <v>44636</v>
      </c>
      <c r="Q111" s="166" t="str">
        <f>IF(COUNTIFS(tabAtas_Bloqueios[CÓDIGO],tabConsumoAta[[#This Row],[CÓDIGO]],tabAtas_Bloqueios[CHAVE],tabConsumoAta[[#This Row],[ATA]],tabAtas_Bloqueios[INATIVO],"") &gt; 0,"X","")</f>
        <v/>
      </c>
      <c r="R111" s="158" t="s">
        <v>1555</v>
      </c>
    </row>
    <row r="112" spans="1:18" x14ac:dyDescent="0.3">
      <c r="A112" s="247">
        <v>138471</v>
      </c>
      <c r="B112" s="47" t="s">
        <v>3151</v>
      </c>
      <c r="C112" s="34" t="str">
        <f>IFERROR(VLOOKUP(tabConsumoAta[[#This Row],[CÓDIGO]],tabEstimativa[#Data],14,FALSE),"")</f>
        <v/>
      </c>
      <c r="D112" s="157"/>
      <c r="E112" s="157"/>
      <c r="F112" s="34"/>
      <c r="G112" s="78" t="str">
        <f>IFERROR(VLOOKUP(tabConsumoAta[[#This Row],[ATA]],tabAtas[#Data],4,FALSE),"")</f>
        <v/>
      </c>
      <c r="H112" s="163">
        <f>SUMIFS(tabSaldoAta[ESTIMATIVA],tabSaldoAta[CÓDIGO],tabConsumoAta[[#This Row],[CÓDIGO]],tabSaldoAta[CHAVE],tabConsumoAta[[#This Row],[ATA]])</f>
        <v>0</v>
      </c>
      <c r="I112" s="164">
        <v>4000</v>
      </c>
      <c r="J112" s="159">
        <v>41</v>
      </c>
      <c r="K112" s="251">
        <v>4933</v>
      </c>
      <c r="L112" s="246" t="s">
        <v>1560</v>
      </c>
      <c r="M112" s="160" t="s">
        <v>4457</v>
      </c>
      <c r="N112" s="160" t="s">
        <v>4458</v>
      </c>
      <c r="O112" s="249" t="s">
        <v>4456</v>
      </c>
      <c r="P112" s="248">
        <v>44636</v>
      </c>
      <c r="Q112" s="166" t="str">
        <f>IF(COUNTIFS(tabAtas_Bloqueios[CÓDIGO],tabConsumoAta[[#This Row],[CÓDIGO]],tabAtas_Bloqueios[CHAVE],tabConsumoAta[[#This Row],[ATA]],tabAtas_Bloqueios[INATIVO],"") &gt; 0,"X","")</f>
        <v/>
      </c>
      <c r="R112" s="158" t="s">
        <v>1555</v>
      </c>
    </row>
    <row r="113" spans="1:18" x14ac:dyDescent="0.3">
      <c r="A113" s="247">
        <v>139141</v>
      </c>
      <c r="B113" s="47" t="s">
        <v>3671</v>
      </c>
      <c r="C113" s="34" t="str">
        <f>IFERROR(VLOOKUP(tabConsumoAta[[#This Row],[CÓDIGO]],tabEstimativa[#Data],14,FALSE),"")</f>
        <v/>
      </c>
      <c r="D113" s="157" t="s">
        <v>1560</v>
      </c>
      <c r="E113" s="157"/>
      <c r="F113" s="34"/>
      <c r="G113" s="78" t="str">
        <f>IFERROR(VLOOKUP(tabConsumoAta[[#This Row],[ATA]],tabAtas[#Data],4,FALSE),"")</f>
        <v/>
      </c>
      <c r="H113" s="163">
        <f>SUMIFS(tabSaldoAta[ESTIMATIVA],tabSaldoAta[CÓDIGO],tabConsumoAta[[#This Row],[CÓDIGO]],tabSaldoAta[CHAVE],tabConsumoAta[[#This Row],[ATA]])</f>
        <v>0</v>
      </c>
      <c r="I113" s="164">
        <v>2500</v>
      </c>
      <c r="J113" s="159">
        <v>42</v>
      </c>
      <c r="K113" s="251">
        <v>4924</v>
      </c>
      <c r="L113" s="246" t="s">
        <v>1560</v>
      </c>
      <c r="M113" s="160" t="s">
        <v>4457</v>
      </c>
      <c r="N113" s="160" t="s">
        <v>4458</v>
      </c>
      <c r="O113" s="249" t="s">
        <v>4456</v>
      </c>
      <c r="P113" s="248">
        <v>44636</v>
      </c>
      <c r="Q113" s="166" t="str">
        <f>IF(COUNTIFS(tabAtas_Bloqueios[CÓDIGO],tabConsumoAta[[#This Row],[CÓDIGO]],tabAtas_Bloqueios[CHAVE],tabConsumoAta[[#This Row],[ATA]],tabAtas_Bloqueios[INATIVO],"") &gt; 0,"X","")</f>
        <v/>
      </c>
      <c r="R113" s="158" t="s">
        <v>1555</v>
      </c>
    </row>
    <row r="114" spans="1:18" x14ac:dyDescent="0.3">
      <c r="A114" s="247">
        <v>139142</v>
      </c>
      <c r="B114" s="47" t="s">
        <v>3674</v>
      </c>
      <c r="C114" s="34" t="str">
        <f>IFERROR(VLOOKUP(tabConsumoAta[[#This Row],[CÓDIGO]],tabEstimativa[#Data],14,FALSE),"")</f>
        <v/>
      </c>
      <c r="D114" s="157" t="s">
        <v>1560</v>
      </c>
      <c r="E114" s="157"/>
      <c r="F114" s="34"/>
      <c r="G114" s="78" t="str">
        <f>IFERROR(VLOOKUP(tabConsumoAta[[#This Row],[ATA]],tabAtas[#Data],4,FALSE),"")</f>
        <v/>
      </c>
      <c r="H114" s="163">
        <f>SUMIFS(tabSaldoAta[ESTIMATIVA],tabSaldoAta[CÓDIGO],tabConsumoAta[[#This Row],[CÓDIGO]],tabSaldoAta[CHAVE],tabConsumoAta[[#This Row],[ATA]])</f>
        <v>0</v>
      </c>
      <c r="I114" s="164">
        <v>2500</v>
      </c>
      <c r="J114" s="159">
        <v>43</v>
      </c>
      <c r="K114" s="251">
        <v>4924</v>
      </c>
      <c r="L114" s="246" t="s">
        <v>1560</v>
      </c>
      <c r="M114" s="160" t="s">
        <v>4457</v>
      </c>
      <c r="N114" s="160" t="s">
        <v>4458</v>
      </c>
      <c r="O114" s="249" t="s">
        <v>4456</v>
      </c>
      <c r="P114" s="248">
        <v>44636</v>
      </c>
      <c r="Q114" s="166" t="str">
        <f>IF(COUNTIFS(tabAtas_Bloqueios[CÓDIGO],tabConsumoAta[[#This Row],[CÓDIGO]],tabAtas_Bloqueios[CHAVE],tabConsumoAta[[#This Row],[ATA]],tabAtas_Bloqueios[INATIVO],"") &gt; 0,"X","")</f>
        <v/>
      </c>
      <c r="R114" s="158" t="s">
        <v>1555</v>
      </c>
    </row>
    <row r="115" spans="1:18" x14ac:dyDescent="0.3">
      <c r="A115" s="247">
        <v>139143</v>
      </c>
      <c r="B115" s="47" t="s">
        <v>3675</v>
      </c>
      <c r="C115" s="34" t="str">
        <f>IFERROR(VLOOKUP(tabConsumoAta[[#This Row],[CÓDIGO]],tabEstimativa[#Data],14,FALSE),"")</f>
        <v/>
      </c>
      <c r="D115" s="157" t="s">
        <v>1560</v>
      </c>
      <c r="E115" s="157"/>
      <c r="F115" s="34"/>
      <c r="G115" s="78" t="str">
        <f>IFERROR(VLOOKUP(tabConsumoAta[[#This Row],[ATA]],tabAtas[#Data],4,FALSE),"")</f>
        <v/>
      </c>
      <c r="H115" s="163">
        <f>SUMIFS(tabSaldoAta[ESTIMATIVA],tabSaldoAta[CÓDIGO],tabConsumoAta[[#This Row],[CÓDIGO]],tabSaldoAta[CHAVE],tabConsumoAta[[#This Row],[ATA]])</f>
        <v>0</v>
      </c>
      <c r="I115" s="164">
        <v>2500</v>
      </c>
      <c r="J115" s="159">
        <v>44</v>
      </c>
      <c r="K115" s="251">
        <v>4924</v>
      </c>
      <c r="L115" s="246" t="s">
        <v>1560</v>
      </c>
      <c r="M115" s="160" t="s">
        <v>4457</v>
      </c>
      <c r="N115" s="160" t="s">
        <v>4458</v>
      </c>
      <c r="O115" s="249" t="s">
        <v>4456</v>
      </c>
      <c r="P115" s="248">
        <v>44636</v>
      </c>
      <c r="Q115" s="166" t="str">
        <f>IF(COUNTIFS(tabAtas_Bloqueios[CÓDIGO],tabConsumoAta[[#This Row],[CÓDIGO]],tabAtas_Bloqueios[CHAVE],tabConsumoAta[[#This Row],[ATA]],tabAtas_Bloqueios[INATIVO],"") &gt; 0,"X","")</f>
        <v/>
      </c>
      <c r="R115" s="158" t="s">
        <v>1555</v>
      </c>
    </row>
    <row r="116" spans="1:18" x14ac:dyDescent="0.3">
      <c r="A116" s="247">
        <v>105259</v>
      </c>
      <c r="B116" s="47" t="s">
        <v>3276</v>
      </c>
      <c r="C116" s="34" t="str">
        <f>IFERROR(VLOOKUP(tabConsumoAta[[#This Row],[CÓDIGO]],tabEstimativa[#Data],14,FALSE),"")</f>
        <v/>
      </c>
      <c r="D116" s="157"/>
      <c r="E116" s="157"/>
      <c r="F116" s="34"/>
      <c r="G116" s="78" t="str">
        <f>IFERROR(VLOOKUP(tabConsumoAta[[#This Row],[ATA]],tabAtas[#Data],4,FALSE),"")</f>
        <v/>
      </c>
      <c r="H116" s="163">
        <f>SUMIFS(tabSaldoAta[ESTIMATIVA],tabSaldoAta[CÓDIGO],tabConsumoAta[[#This Row],[CÓDIGO]],tabSaldoAta[CHAVE],tabConsumoAta[[#This Row],[ATA]])</f>
        <v>0</v>
      </c>
      <c r="I116" s="164">
        <v>2000</v>
      </c>
      <c r="J116" s="159">
        <v>45</v>
      </c>
      <c r="K116" s="251">
        <v>4932</v>
      </c>
      <c r="L116" s="246" t="s">
        <v>1560</v>
      </c>
      <c r="M116" s="160" t="s">
        <v>4457</v>
      </c>
      <c r="N116" s="160" t="s">
        <v>4458</v>
      </c>
      <c r="O116" s="249" t="s">
        <v>4456</v>
      </c>
      <c r="P116" s="248">
        <v>44636</v>
      </c>
      <c r="Q116" s="166" t="str">
        <f>IF(COUNTIFS(tabAtas_Bloqueios[CÓDIGO],tabConsumoAta[[#This Row],[CÓDIGO]],tabAtas_Bloqueios[CHAVE],tabConsumoAta[[#This Row],[ATA]],tabAtas_Bloqueios[INATIVO],"") &gt; 0,"X","")</f>
        <v/>
      </c>
      <c r="R116" s="158" t="s">
        <v>1555</v>
      </c>
    </row>
    <row r="117" spans="1:18" x14ac:dyDescent="0.3">
      <c r="A117" s="247">
        <v>136564</v>
      </c>
      <c r="B117" s="47" t="s">
        <v>3121</v>
      </c>
      <c r="C117" s="34" t="str">
        <f>IFERROR(VLOOKUP(tabConsumoAta[[#This Row],[CÓDIGO]],tabEstimativa[#Data],14,FALSE),"")</f>
        <v/>
      </c>
      <c r="D117" s="157"/>
      <c r="E117" s="157"/>
      <c r="F117" s="34"/>
      <c r="G117" s="78" t="str">
        <f>IFERROR(VLOOKUP(tabConsumoAta[[#This Row],[ATA]],tabAtas[#Data],4,FALSE),"")</f>
        <v/>
      </c>
      <c r="H117" s="163">
        <f>SUMIFS(tabSaldoAta[ESTIMATIVA],tabSaldoAta[CÓDIGO],tabConsumoAta[[#This Row],[CÓDIGO]],tabSaldoAta[CHAVE],tabConsumoAta[[#This Row],[ATA]])</f>
        <v>0</v>
      </c>
      <c r="I117" s="164">
        <v>15250</v>
      </c>
      <c r="J117" s="159">
        <v>46</v>
      </c>
      <c r="K117" s="251">
        <v>4935</v>
      </c>
      <c r="L117" s="246" t="s">
        <v>1560</v>
      </c>
      <c r="M117" s="160" t="s">
        <v>4457</v>
      </c>
      <c r="N117" s="160" t="s">
        <v>4458</v>
      </c>
      <c r="O117" s="249" t="s">
        <v>4456</v>
      </c>
      <c r="P117" s="248">
        <v>44636</v>
      </c>
      <c r="Q117" s="166" t="str">
        <f>IF(COUNTIFS(tabAtas_Bloqueios[CÓDIGO],tabConsumoAta[[#This Row],[CÓDIGO]],tabAtas_Bloqueios[CHAVE],tabConsumoAta[[#This Row],[ATA]],tabAtas_Bloqueios[INATIVO],"") &gt; 0,"X","")</f>
        <v/>
      </c>
      <c r="R117" s="158" t="s">
        <v>1555</v>
      </c>
    </row>
    <row r="118" spans="1:18" x14ac:dyDescent="0.3">
      <c r="A118" s="247">
        <v>81370</v>
      </c>
      <c r="B118" s="47" t="s">
        <v>2632</v>
      </c>
      <c r="C118" s="34" t="str">
        <f>IFERROR(VLOOKUP(tabConsumoAta[[#This Row],[CÓDIGO]],tabEstimativa[#Data],14,FALSE),"")</f>
        <v/>
      </c>
      <c r="D118" s="157" t="s">
        <v>1560</v>
      </c>
      <c r="E118" s="157"/>
      <c r="F118" s="34"/>
      <c r="G118" s="78" t="str">
        <f>IFERROR(VLOOKUP(tabConsumoAta[[#This Row],[ATA]],tabAtas[#Data],4,FALSE),"")</f>
        <v/>
      </c>
      <c r="H118" s="163">
        <f>SUMIFS(tabSaldoAta[ESTIMATIVA],tabSaldoAta[CÓDIGO],tabConsumoAta[[#This Row],[CÓDIGO]],tabSaldoAta[CHAVE],tabConsumoAta[[#This Row],[ATA]])</f>
        <v>0</v>
      </c>
      <c r="I118" s="164">
        <v>2500</v>
      </c>
      <c r="J118" s="159">
        <v>47</v>
      </c>
      <c r="K118" s="251">
        <v>4937</v>
      </c>
      <c r="L118" s="246" t="s">
        <v>1560</v>
      </c>
      <c r="M118" s="160" t="s">
        <v>4457</v>
      </c>
      <c r="N118" s="160" t="s">
        <v>4458</v>
      </c>
      <c r="O118" s="249" t="s">
        <v>4456</v>
      </c>
      <c r="P118" s="248">
        <v>44636</v>
      </c>
      <c r="Q118" s="166" t="str">
        <f>IF(COUNTIFS(tabAtas_Bloqueios[CÓDIGO],tabConsumoAta[[#This Row],[CÓDIGO]],tabAtas_Bloqueios[CHAVE],tabConsumoAta[[#This Row],[ATA]],tabAtas_Bloqueios[INATIVO],"") &gt; 0,"X","")</f>
        <v/>
      </c>
      <c r="R118" s="158" t="s">
        <v>1555</v>
      </c>
    </row>
    <row r="119" spans="1:18" x14ac:dyDescent="0.3">
      <c r="A119" s="247">
        <v>81371</v>
      </c>
      <c r="B119" s="47" t="s">
        <v>2630</v>
      </c>
      <c r="C119" s="34" t="str">
        <f>IFERROR(VLOOKUP(tabConsumoAta[[#This Row],[CÓDIGO]],tabEstimativa[#Data],14,FALSE),"")</f>
        <v/>
      </c>
      <c r="D119" s="157"/>
      <c r="E119" s="157"/>
      <c r="F119" s="34"/>
      <c r="G119" s="78" t="str">
        <f>IFERROR(VLOOKUP(tabConsumoAta[[#This Row],[ATA]],tabAtas[#Data],4,FALSE),"")</f>
        <v/>
      </c>
      <c r="H119" s="163">
        <f>SUMIFS(tabSaldoAta[ESTIMATIVA],tabSaldoAta[CÓDIGO],tabConsumoAta[[#This Row],[CÓDIGO]],tabSaldoAta[CHAVE],tabConsumoAta[[#This Row],[ATA]])</f>
        <v>0</v>
      </c>
      <c r="I119" s="164">
        <v>2500</v>
      </c>
      <c r="J119" s="159">
        <v>48</v>
      </c>
      <c r="K119" s="251">
        <v>4937</v>
      </c>
      <c r="L119" s="246" t="s">
        <v>1560</v>
      </c>
      <c r="M119" s="160" t="s">
        <v>4457</v>
      </c>
      <c r="N119" s="160" t="s">
        <v>4458</v>
      </c>
      <c r="O119" s="249" t="s">
        <v>4456</v>
      </c>
      <c r="P119" s="248">
        <v>44636</v>
      </c>
      <c r="Q119" s="166" t="str">
        <f>IF(COUNTIFS(tabAtas_Bloqueios[CÓDIGO],tabConsumoAta[[#This Row],[CÓDIGO]],tabAtas_Bloqueios[CHAVE],tabConsumoAta[[#This Row],[ATA]],tabAtas_Bloqueios[INATIVO],"") &gt; 0,"X","")</f>
        <v/>
      </c>
      <c r="R119" s="158" t="s">
        <v>1555</v>
      </c>
    </row>
    <row r="120" spans="1:18" x14ac:dyDescent="0.3">
      <c r="A120" s="247">
        <v>132400</v>
      </c>
      <c r="B120" s="47" t="s">
        <v>2631</v>
      </c>
      <c r="C120" s="34" t="str">
        <f>IFERROR(VLOOKUP(tabConsumoAta[[#This Row],[CÓDIGO]],tabEstimativa[#Data],14,FALSE),"")</f>
        <v/>
      </c>
      <c r="D120" s="157"/>
      <c r="E120" s="157"/>
      <c r="F120" s="34"/>
      <c r="G120" s="78" t="str">
        <f>IFERROR(VLOOKUP(tabConsumoAta[[#This Row],[ATA]],tabAtas[#Data],4,FALSE),"")</f>
        <v/>
      </c>
      <c r="H120" s="163">
        <f>SUMIFS(tabSaldoAta[ESTIMATIVA],tabSaldoAta[CÓDIGO],tabConsumoAta[[#This Row],[CÓDIGO]],tabSaldoAta[CHAVE],tabConsumoAta[[#This Row],[ATA]])</f>
        <v>0</v>
      </c>
      <c r="I120" s="164">
        <v>2500</v>
      </c>
      <c r="J120" s="159">
        <v>49</v>
      </c>
      <c r="K120" s="251">
        <v>4937</v>
      </c>
      <c r="L120" s="246" t="s">
        <v>1560</v>
      </c>
      <c r="M120" s="160" t="s">
        <v>4457</v>
      </c>
      <c r="N120" s="160" t="s">
        <v>4458</v>
      </c>
      <c r="O120" s="249" t="s">
        <v>4456</v>
      </c>
      <c r="P120" s="248">
        <v>44636</v>
      </c>
      <c r="Q120" s="166" t="str">
        <f>IF(COUNTIFS(tabAtas_Bloqueios[CÓDIGO],tabConsumoAta[[#This Row],[CÓDIGO]],tabAtas_Bloqueios[CHAVE],tabConsumoAta[[#This Row],[ATA]],tabAtas_Bloqueios[INATIVO],"") &gt; 0,"X","")</f>
        <v/>
      </c>
      <c r="R120" s="158" t="s">
        <v>1555</v>
      </c>
    </row>
    <row r="121" spans="1:18" x14ac:dyDescent="0.3">
      <c r="A121" s="247">
        <v>10392</v>
      </c>
      <c r="B121" s="47" t="s">
        <v>2542</v>
      </c>
      <c r="C121" s="34" t="str">
        <f>IFERROR(VLOOKUP(tabConsumoAta[[#This Row],[CÓDIGO]],tabEstimativa[#Data],14,FALSE),"")</f>
        <v>Suspenso</v>
      </c>
      <c r="D121" s="157"/>
      <c r="E121" s="157"/>
      <c r="F121" s="34"/>
      <c r="G121" s="78" t="str">
        <f>IFERROR(VLOOKUP(tabConsumoAta[[#This Row],[ATA]],tabAtas[#Data],4,FALSE),"")</f>
        <v/>
      </c>
      <c r="H121" s="163">
        <f>SUMIFS(tabSaldoAta[ESTIMATIVA],tabSaldoAta[CÓDIGO],tabConsumoAta[[#This Row],[CÓDIGO]],tabSaldoAta[CHAVE],tabConsumoAta[[#This Row],[ATA]])</f>
        <v>0</v>
      </c>
      <c r="I121" s="164">
        <v>6000</v>
      </c>
      <c r="J121" s="159">
        <v>50</v>
      </c>
      <c r="K121" s="251">
        <v>4924</v>
      </c>
      <c r="L121" s="246" t="s">
        <v>1560</v>
      </c>
      <c r="M121" s="160" t="s">
        <v>4457</v>
      </c>
      <c r="N121" s="160" t="s">
        <v>4458</v>
      </c>
      <c r="O121" s="249" t="s">
        <v>4456</v>
      </c>
      <c r="P121" s="248">
        <v>44636</v>
      </c>
      <c r="Q121" s="166" t="str">
        <f>IF(COUNTIFS(tabAtas_Bloqueios[CÓDIGO],tabConsumoAta[[#This Row],[CÓDIGO]],tabAtas_Bloqueios[CHAVE],tabConsumoAta[[#This Row],[ATA]],tabAtas_Bloqueios[INATIVO],"") &gt; 0,"X","")</f>
        <v/>
      </c>
      <c r="R121" s="158" t="s">
        <v>1555</v>
      </c>
    </row>
    <row r="122" spans="1:18" x14ac:dyDescent="0.3">
      <c r="A122" s="247">
        <v>10547</v>
      </c>
      <c r="B122" s="47" t="s">
        <v>2580</v>
      </c>
      <c r="C122" s="34" t="str">
        <f>IFERROR(VLOOKUP(tabConsumoAta[[#This Row],[CÓDIGO]],tabEstimativa[#Data],14,FALSE),"")</f>
        <v>Suspenso</v>
      </c>
      <c r="D122" s="157"/>
      <c r="E122" s="157"/>
      <c r="F122" s="34"/>
      <c r="G122" s="78" t="str">
        <f>IFERROR(VLOOKUP(tabConsumoAta[[#This Row],[ATA]],tabAtas[#Data],4,FALSE),"")</f>
        <v/>
      </c>
      <c r="H122" s="163">
        <f>SUMIFS(tabSaldoAta[ESTIMATIVA],tabSaldoAta[CÓDIGO],tabConsumoAta[[#This Row],[CÓDIGO]],tabSaldoAta[CHAVE],tabConsumoAta[[#This Row],[ATA]])</f>
        <v>0</v>
      </c>
      <c r="I122" s="164">
        <v>15000</v>
      </c>
      <c r="J122" s="159">
        <v>51</v>
      </c>
      <c r="K122" s="251">
        <v>4931</v>
      </c>
      <c r="L122" s="246" t="s">
        <v>1560</v>
      </c>
      <c r="M122" s="160" t="s">
        <v>4457</v>
      </c>
      <c r="N122" s="160" t="s">
        <v>4458</v>
      </c>
      <c r="O122" s="249" t="s">
        <v>4456</v>
      </c>
      <c r="P122" s="248">
        <v>44636</v>
      </c>
      <c r="Q122" s="166" t="str">
        <f>IF(COUNTIFS(tabAtas_Bloqueios[CÓDIGO],tabConsumoAta[[#This Row],[CÓDIGO]],tabAtas_Bloqueios[CHAVE],tabConsumoAta[[#This Row],[ATA]],tabAtas_Bloqueios[INATIVO],"") &gt; 0,"X","")</f>
        <v/>
      </c>
      <c r="R122" s="158" t="s">
        <v>1555</v>
      </c>
    </row>
    <row r="123" spans="1:18" x14ac:dyDescent="0.3">
      <c r="A123" s="247">
        <v>11590</v>
      </c>
      <c r="B123" s="47" t="s">
        <v>2548</v>
      </c>
      <c r="C123" s="34" t="str">
        <f>IFERROR(VLOOKUP(tabConsumoAta[[#This Row],[CÓDIGO]],tabEstimativa[#Data],14,FALSE),"")</f>
        <v>Suspenso</v>
      </c>
      <c r="D123" s="157"/>
      <c r="E123" s="157"/>
      <c r="F123" s="34"/>
      <c r="G123" s="78" t="str">
        <f>IFERROR(VLOOKUP(tabConsumoAta[[#This Row],[ATA]],tabAtas[#Data],4,FALSE),"")</f>
        <v/>
      </c>
      <c r="H123" s="163">
        <f>SUMIFS(tabSaldoAta[ESTIMATIVA],tabSaldoAta[CÓDIGO],tabConsumoAta[[#This Row],[CÓDIGO]],tabSaldoAta[CHAVE],tabConsumoAta[[#This Row],[ATA]])</f>
        <v>0</v>
      </c>
      <c r="I123" s="164">
        <v>1500</v>
      </c>
      <c r="J123" s="159">
        <v>52</v>
      </c>
      <c r="K123" s="251">
        <v>4924</v>
      </c>
      <c r="L123" s="246" t="s">
        <v>1560</v>
      </c>
      <c r="M123" s="160" t="s">
        <v>4457</v>
      </c>
      <c r="N123" s="160" t="s">
        <v>4458</v>
      </c>
      <c r="O123" s="249" t="s">
        <v>4456</v>
      </c>
      <c r="P123" s="248">
        <v>44636</v>
      </c>
      <c r="Q123" s="166" t="str">
        <f>IF(COUNTIFS(tabAtas_Bloqueios[CÓDIGO],tabConsumoAta[[#This Row],[CÓDIGO]],tabAtas_Bloqueios[CHAVE],tabConsumoAta[[#This Row],[ATA]],tabAtas_Bloqueios[INATIVO],"") &gt; 0,"X","")</f>
        <v/>
      </c>
      <c r="R123" s="158" t="s">
        <v>1555</v>
      </c>
    </row>
    <row r="124" spans="1:18" x14ac:dyDescent="0.3">
      <c r="A124" s="247">
        <v>12613</v>
      </c>
      <c r="B124" s="47" t="s">
        <v>2560</v>
      </c>
      <c r="C124" s="34" t="str">
        <f>IFERROR(VLOOKUP(tabConsumoAta[[#This Row],[CÓDIGO]],tabEstimativa[#Data],14,FALSE),"")</f>
        <v>Suspenso</v>
      </c>
      <c r="D124" s="157"/>
      <c r="E124" s="157"/>
      <c r="F124" s="34"/>
      <c r="G124" s="78" t="str">
        <f>IFERROR(VLOOKUP(tabConsumoAta[[#This Row],[ATA]],tabAtas[#Data],4,FALSE),"")</f>
        <v/>
      </c>
      <c r="H124" s="163">
        <f>SUMIFS(tabSaldoAta[ESTIMATIVA],tabSaldoAta[CÓDIGO],tabConsumoAta[[#This Row],[CÓDIGO]],tabSaldoAta[CHAVE],tabConsumoAta[[#This Row],[ATA]])</f>
        <v>0</v>
      </c>
      <c r="I124" s="164">
        <v>20000</v>
      </c>
      <c r="J124" s="159">
        <v>53</v>
      </c>
      <c r="K124" s="251">
        <v>4931</v>
      </c>
      <c r="L124" s="246" t="s">
        <v>1560</v>
      </c>
      <c r="M124" s="160" t="s">
        <v>4457</v>
      </c>
      <c r="N124" s="160" t="s">
        <v>4458</v>
      </c>
      <c r="O124" s="249" t="s">
        <v>4456</v>
      </c>
      <c r="P124" s="248">
        <v>44636</v>
      </c>
      <c r="Q124" s="166" t="str">
        <f>IF(COUNTIFS(tabAtas_Bloqueios[CÓDIGO],tabConsumoAta[[#This Row],[CÓDIGO]],tabAtas_Bloqueios[CHAVE],tabConsumoAta[[#This Row],[ATA]],tabAtas_Bloqueios[INATIVO],"") &gt; 0,"X","")</f>
        <v/>
      </c>
      <c r="R124" s="158" t="s">
        <v>1555</v>
      </c>
    </row>
    <row r="125" spans="1:18" x14ac:dyDescent="0.3">
      <c r="A125" s="247">
        <v>13091</v>
      </c>
      <c r="B125" s="47" t="s">
        <v>2576</v>
      </c>
      <c r="C125" s="34" t="str">
        <f>IFERROR(VLOOKUP(tabConsumoAta[[#This Row],[CÓDIGO]],tabEstimativa[#Data],14,FALSE),"")</f>
        <v>Suspenso</v>
      </c>
      <c r="D125" s="157"/>
      <c r="E125" s="157"/>
      <c r="F125" s="34"/>
      <c r="G125" s="78" t="str">
        <f>IFERROR(VLOOKUP(tabConsumoAta[[#This Row],[ATA]],tabAtas[#Data],4,FALSE),"")</f>
        <v/>
      </c>
      <c r="H125" s="163">
        <f>SUMIFS(tabSaldoAta[ESTIMATIVA],tabSaldoAta[CÓDIGO],tabConsumoAta[[#This Row],[CÓDIGO]],tabSaldoAta[CHAVE],tabConsumoAta[[#This Row],[ATA]])</f>
        <v>0</v>
      </c>
      <c r="I125" s="164">
        <v>2000</v>
      </c>
      <c r="J125" s="159">
        <v>54</v>
      </c>
      <c r="K125" s="251">
        <v>4932</v>
      </c>
      <c r="L125" s="246" t="s">
        <v>1560</v>
      </c>
      <c r="M125" s="160" t="s">
        <v>4457</v>
      </c>
      <c r="N125" s="160" t="s">
        <v>4458</v>
      </c>
      <c r="O125" s="249" t="s">
        <v>4456</v>
      </c>
      <c r="P125" s="248">
        <v>44636</v>
      </c>
      <c r="Q125" s="166" t="str">
        <f>IF(COUNTIFS(tabAtas_Bloqueios[CÓDIGO],tabConsumoAta[[#This Row],[CÓDIGO]],tabAtas_Bloqueios[CHAVE],tabConsumoAta[[#This Row],[ATA]],tabAtas_Bloqueios[INATIVO],"") &gt; 0,"X","")</f>
        <v/>
      </c>
      <c r="R125" s="158" t="s">
        <v>1555</v>
      </c>
    </row>
    <row r="126" spans="1:18" x14ac:dyDescent="0.3">
      <c r="A126" s="247">
        <v>132296</v>
      </c>
      <c r="B126" s="47" t="s">
        <v>2581</v>
      </c>
      <c r="C126" s="34" t="str">
        <f>IFERROR(VLOOKUP(tabConsumoAta[[#This Row],[CÓDIGO]],tabEstimativa[#Data],14,FALSE),"")</f>
        <v>Suspenso</v>
      </c>
      <c r="D126" s="157"/>
      <c r="E126" s="157"/>
      <c r="F126" s="34"/>
      <c r="G126" s="78" t="str">
        <f>IFERROR(VLOOKUP(tabConsumoAta[[#This Row],[ATA]],tabAtas[#Data],4,FALSE),"")</f>
        <v/>
      </c>
      <c r="H126" s="163">
        <f>SUMIFS(tabSaldoAta[ESTIMATIVA],tabSaldoAta[CÓDIGO],tabConsumoAta[[#This Row],[CÓDIGO]],tabSaldoAta[CHAVE],tabConsumoAta[[#This Row],[ATA]])</f>
        <v>0</v>
      </c>
      <c r="I126" s="164">
        <v>10000</v>
      </c>
      <c r="J126" s="159">
        <v>55</v>
      </c>
      <c r="K126" s="251">
        <v>4932</v>
      </c>
      <c r="L126" s="246" t="s">
        <v>1560</v>
      </c>
      <c r="M126" s="160" t="s">
        <v>4457</v>
      </c>
      <c r="N126" s="160" t="s">
        <v>4458</v>
      </c>
      <c r="O126" s="249" t="s">
        <v>4456</v>
      </c>
      <c r="P126" s="248">
        <v>44636</v>
      </c>
      <c r="Q126" s="166" t="str">
        <f>IF(COUNTIFS(tabAtas_Bloqueios[CÓDIGO],tabConsumoAta[[#This Row],[CÓDIGO]],tabAtas_Bloqueios[CHAVE],tabConsumoAta[[#This Row],[ATA]],tabAtas_Bloqueios[INATIVO],"") &gt; 0,"X","")</f>
        <v/>
      </c>
      <c r="R126" s="158" t="s">
        <v>1555</v>
      </c>
    </row>
    <row r="127" spans="1:18" x14ac:dyDescent="0.3">
      <c r="A127" s="247">
        <v>132297</v>
      </c>
      <c r="B127" s="47" t="s">
        <v>2582</v>
      </c>
      <c r="C127" s="34" t="str">
        <f>IFERROR(VLOOKUP(tabConsumoAta[[#This Row],[CÓDIGO]],tabEstimativa[#Data],14,FALSE),"")</f>
        <v>Suspenso</v>
      </c>
      <c r="D127" s="157"/>
      <c r="E127" s="157"/>
      <c r="F127" s="34"/>
      <c r="G127" s="78" t="str">
        <f>IFERROR(VLOOKUP(tabConsumoAta[[#This Row],[ATA]],tabAtas[#Data],4,FALSE),"")</f>
        <v/>
      </c>
      <c r="H127" s="163">
        <f>SUMIFS(tabSaldoAta[ESTIMATIVA],tabSaldoAta[CÓDIGO],tabConsumoAta[[#This Row],[CÓDIGO]],tabSaldoAta[CHAVE],tabConsumoAta[[#This Row],[ATA]])</f>
        <v>0</v>
      </c>
      <c r="I127" s="164">
        <v>8000</v>
      </c>
      <c r="J127" s="159">
        <v>56</v>
      </c>
      <c r="K127" s="251">
        <v>4932</v>
      </c>
      <c r="L127" s="246" t="s">
        <v>1560</v>
      </c>
      <c r="M127" s="160" t="s">
        <v>4457</v>
      </c>
      <c r="N127" s="160" t="s">
        <v>4458</v>
      </c>
      <c r="O127" s="249" t="s">
        <v>4456</v>
      </c>
      <c r="P127" s="248">
        <v>44636</v>
      </c>
      <c r="Q127" s="166" t="str">
        <f>IF(COUNTIFS(tabAtas_Bloqueios[CÓDIGO],tabConsumoAta[[#This Row],[CÓDIGO]],tabAtas_Bloqueios[CHAVE],tabConsumoAta[[#This Row],[ATA]],tabAtas_Bloqueios[INATIVO],"") &gt; 0,"X","")</f>
        <v/>
      </c>
      <c r="R127" s="158" t="s">
        <v>1555</v>
      </c>
    </row>
    <row r="128" spans="1:18" x14ac:dyDescent="0.3">
      <c r="A128" s="247">
        <v>138459</v>
      </c>
      <c r="B128" s="47" t="s">
        <v>3411</v>
      </c>
      <c r="C128" s="34" t="str">
        <f>IFERROR(VLOOKUP(tabConsumoAta[[#This Row],[CÓDIGO]],tabEstimativa[#Data],14,FALSE),"")</f>
        <v>Suspenso</v>
      </c>
      <c r="D128" s="157"/>
      <c r="E128" s="157"/>
      <c r="F128" s="34"/>
      <c r="G128" s="78" t="str">
        <f>IFERROR(VLOOKUP(tabConsumoAta[[#This Row],[ATA]],tabAtas[#Data],4,FALSE),"")</f>
        <v/>
      </c>
      <c r="H128" s="163">
        <f>SUMIFS(tabSaldoAta[ESTIMATIVA],tabSaldoAta[CÓDIGO],tabConsumoAta[[#This Row],[CÓDIGO]],tabSaldoAta[CHAVE],tabConsumoAta[[#This Row],[ATA]])</f>
        <v>0</v>
      </c>
      <c r="I128" s="164">
        <v>30000</v>
      </c>
      <c r="J128" s="159">
        <v>57</v>
      </c>
      <c r="K128" s="251">
        <v>4926</v>
      </c>
      <c r="L128" s="246" t="s">
        <v>1560</v>
      </c>
      <c r="M128" s="160" t="s">
        <v>4457</v>
      </c>
      <c r="N128" s="160" t="s">
        <v>4458</v>
      </c>
      <c r="O128" s="249" t="s">
        <v>4456</v>
      </c>
      <c r="P128" s="248">
        <v>44636</v>
      </c>
      <c r="Q128" s="166" t="str">
        <f>IF(COUNTIFS(tabAtas_Bloqueios[CÓDIGO],tabConsumoAta[[#This Row],[CÓDIGO]],tabAtas_Bloqueios[CHAVE],tabConsumoAta[[#This Row],[ATA]],tabAtas_Bloqueios[INATIVO],"") &gt; 0,"X","")</f>
        <v/>
      </c>
      <c r="R128" s="158" t="s">
        <v>1555</v>
      </c>
    </row>
    <row r="129" spans="1:18" x14ac:dyDescent="0.3">
      <c r="A129" s="247">
        <v>125269</v>
      </c>
      <c r="B129" s="47" t="s">
        <v>3120</v>
      </c>
      <c r="C129" s="34" t="str">
        <f>IFERROR(VLOOKUP(tabConsumoAta[[#This Row],[CÓDIGO]],tabEstimativa[#Data],14,FALSE),"")</f>
        <v>Aguardando</v>
      </c>
      <c r="D129" s="157"/>
      <c r="E129" s="157"/>
      <c r="F129" s="34"/>
      <c r="G129" s="78" t="str">
        <f>IFERROR(VLOOKUP(tabConsumoAta[[#This Row],[ATA]],tabAtas[#Data],4,FALSE),"")</f>
        <v/>
      </c>
      <c r="H129" s="163">
        <f>SUMIFS(tabSaldoAta[ESTIMATIVA],tabSaldoAta[CÓDIGO],tabConsumoAta[[#This Row],[CÓDIGO]],tabSaldoAta[CHAVE],tabConsumoAta[[#This Row],[ATA]])</f>
        <v>0</v>
      </c>
      <c r="I129" s="164">
        <v>1000</v>
      </c>
      <c r="J129" s="159">
        <v>58</v>
      </c>
      <c r="K129" s="251">
        <v>4935</v>
      </c>
      <c r="L129" s="246" t="s">
        <v>1560</v>
      </c>
      <c r="M129" s="160" t="s">
        <v>4457</v>
      </c>
      <c r="N129" s="160" t="s">
        <v>4458</v>
      </c>
      <c r="O129" s="249" t="s">
        <v>4456</v>
      </c>
      <c r="P129" s="248">
        <v>44636</v>
      </c>
      <c r="Q129" s="166" t="str">
        <f>IF(COUNTIFS(tabAtas_Bloqueios[CÓDIGO],tabConsumoAta[[#This Row],[CÓDIGO]],tabAtas_Bloqueios[CHAVE],tabConsumoAta[[#This Row],[ATA]],tabAtas_Bloqueios[INATIVO],"") &gt; 0,"X","")</f>
        <v/>
      </c>
      <c r="R129" s="158" t="s">
        <v>1555</v>
      </c>
    </row>
    <row r="130" spans="1:18" x14ac:dyDescent="0.3">
      <c r="A130" s="247">
        <v>63385</v>
      </c>
      <c r="B130" s="47" t="s">
        <v>2452</v>
      </c>
      <c r="C130" s="34" t="str">
        <f>IFERROR(VLOOKUP(tabConsumoAta[[#This Row],[CÓDIGO]],tabEstimativa[#Data],14,FALSE),"")</f>
        <v>Suspenso</v>
      </c>
      <c r="D130" s="157"/>
      <c r="E130" s="157"/>
      <c r="F130" s="34"/>
      <c r="G130" s="78" t="str">
        <f>IFERROR(VLOOKUP(tabConsumoAta[[#This Row],[ATA]],tabAtas[#Data],4,FALSE),"")</f>
        <v/>
      </c>
      <c r="H130" s="163">
        <f>SUMIFS(tabSaldoAta[ESTIMATIVA],tabSaldoAta[CÓDIGO],tabConsumoAta[[#This Row],[CÓDIGO]],tabSaldoAta[CHAVE],tabConsumoAta[[#This Row],[ATA]])</f>
        <v>0</v>
      </c>
      <c r="I130" s="164">
        <v>20000</v>
      </c>
      <c r="J130" s="159">
        <v>59</v>
      </c>
      <c r="K130" s="251">
        <v>4931</v>
      </c>
      <c r="L130" s="246" t="s">
        <v>1560</v>
      </c>
      <c r="M130" s="160" t="s">
        <v>4457</v>
      </c>
      <c r="N130" s="160" t="s">
        <v>4458</v>
      </c>
      <c r="O130" s="249" t="s">
        <v>4456</v>
      </c>
      <c r="P130" s="248">
        <v>44636</v>
      </c>
      <c r="Q130" s="166" t="str">
        <f>IF(COUNTIFS(tabAtas_Bloqueios[CÓDIGO],tabConsumoAta[[#This Row],[CÓDIGO]],tabAtas_Bloqueios[CHAVE],tabConsumoAta[[#This Row],[ATA]],tabAtas_Bloqueios[INATIVO],"") &gt; 0,"X","")</f>
        <v/>
      </c>
      <c r="R130" s="158" t="s">
        <v>1555</v>
      </c>
    </row>
    <row r="131" spans="1:18" x14ac:dyDescent="0.3">
      <c r="A131" s="247">
        <v>12763</v>
      </c>
      <c r="B131" s="47" t="s">
        <v>3025</v>
      </c>
      <c r="C131" s="34" t="str">
        <f>IFERROR(VLOOKUP(tabConsumoAta[[#This Row],[CÓDIGO]],tabEstimativa[#Data],14,FALSE),"")</f>
        <v>Aguardando</v>
      </c>
      <c r="D131" s="157" t="s">
        <v>4100</v>
      </c>
      <c r="E131" s="157">
        <v>105</v>
      </c>
      <c r="F131" s="34">
        <v>2021</v>
      </c>
      <c r="G131" s="78">
        <f>IFERROR(VLOOKUP(tabConsumoAta[[#This Row],[ATA]],tabAtas[#Data],4,FALSE),"")</f>
        <v>44658</v>
      </c>
      <c r="H131" s="163">
        <f>SUMIFS(tabSaldoAta[ESTIMATIVA],tabSaldoAta[CÓDIGO],tabConsumoAta[[#This Row],[CÓDIGO]],tabSaldoAta[CHAVE],tabConsumoAta[[#This Row],[ATA]])</f>
        <v>700</v>
      </c>
      <c r="I131" s="164">
        <v>400</v>
      </c>
      <c r="J131" s="159">
        <v>1</v>
      </c>
      <c r="K131" s="251">
        <v>3192</v>
      </c>
      <c r="L131" s="246" t="s">
        <v>3239</v>
      </c>
      <c r="M131" s="160" t="s">
        <v>4451</v>
      </c>
      <c r="N131" s="160" t="s">
        <v>4452</v>
      </c>
      <c r="O131" s="249" t="s">
        <v>4450</v>
      </c>
      <c r="P131" s="248">
        <v>0</v>
      </c>
      <c r="Q131" s="166" t="str">
        <f>IF(COUNTIFS(tabAtas_Bloqueios[CÓDIGO],tabConsumoAta[[#This Row],[CÓDIGO]],tabAtas_Bloqueios[CHAVE],tabConsumoAta[[#This Row],[ATA]],tabAtas_Bloqueios[INATIVO],"") &gt; 0,"X","")</f>
        <v/>
      </c>
      <c r="R131" s="158" t="s">
        <v>1555</v>
      </c>
    </row>
    <row r="132" spans="1:18" x14ac:dyDescent="0.3">
      <c r="A132" s="247">
        <v>51579</v>
      </c>
      <c r="B132" s="47" t="s">
        <v>2799</v>
      </c>
      <c r="C132" s="34" t="str">
        <f>IFERROR(VLOOKUP(tabConsumoAta[[#This Row],[CÓDIGO]],tabEstimativa[#Data],14,FALSE),"")</f>
        <v>Suspenso</v>
      </c>
      <c r="D132" s="157" t="s">
        <v>4149</v>
      </c>
      <c r="E132" s="157">
        <v>143</v>
      </c>
      <c r="F132" s="34">
        <v>2021</v>
      </c>
      <c r="G132" s="78">
        <f>IFERROR(VLOOKUP(tabConsumoAta[[#This Row],[ATA]],tabAtas[#Data],4,FALSE),"")</f>
        <v>44701</v>
      </c>
      <c r="H132" s="163">
        <f>SUMIFS(tabSaldoAta[ESTIMATIVA],tabSaldoAta[CÓDIGO],tabConsumoAta[[#This Row],[CÓDIGO]],tabSaldoAta[CHAVE],tabConsumoAta[[#This Row],[ATA]])</f>
        <v>0</v>
      </c>
      <c r="I132" s="164">
        <v>1000</v>
      </c>
      <c r="J132" s="159">
        <v>2</v>
      </c>
      <c r="K132" s="251">
        <v>3213</v>
      </c>
      <c r="L132" s="246" t="s">
        <v>4453</v>
      </c>
      <c r="M132" s="160" t="s">
        <v>4451</v>
      </c>
      <c r="N132" s="160" t="s">
        <v>4452</v>
      </c>
      <c r="O132" s="249" t="s">
        <v>4450</v>
      </c>
      <c r="P132" s="248">
        <v>0</v>
      </c>
      <c r="Q132" s="166" t="str">
        <f>IF(COUNTIFS(tabAtas_Bloqueios[CÓDIGO],tabConsumoAta[[#This Row],[CÓDIGO]],tabAtas_Bloqueios[CHAVE],tabConsumoAta[[#This Row],[ATA]],tabAtas_Bloqueios[INATIVO],"") &gt; 0,"X","")</f>
        <v/>
      </c>
      <c r="R132" s="158" t="s">
        <v>1555</v>
      </c>
    </row>
    <row r="133" spans="1:18" x14ac:dyDescent="0.3">
      <c r="A133" s="247">
        <v>12659</v>
      </c>
      <c r="B133" s="47" t="s">
        <v>3004</v>
      </c>
      <c r="C133" s="34" t="str">
        <f>IFERROR(VLOOKUP(tabConsumoAta[[#This Row],[CÓDIGO]],tabEstimativa[#Data],14,FALSE),"")</f>
        <v>Aguardando</v>
      </c>
      <c r="D133" s="157" t="s">
        <v>4369</v>
      </c>
      <c r="E133" s="157">
        <v>186</v>
      </c>
      <c r="F133" s="34">
        <v>2021</v>
      </c>
      <c r="G133" s="78" t="str">
        <f>IFERROR(VLOOKUP(tabConsumoAta[[#This Row],[ATA]],tabAtas[#Data],4,FALSE),"")</f>
        <v/>
      </c>
      <c r="H133" s="163">
        <f>SUMIFS(tabSaldoAta[ESTIMATIVA],tabSaldoAta[CÓDIGO],tabConsumoAta[[#This Row],[CÓDIGO]],tabSaldoAta[CHAVE],tabConsumoAta[[#This Row],[ATA]])</f>
        <v>0</v>
      </c>
      <c r="I133" s="164">
        <v>500</v>
      </c>
      <c r="J133" s="159">
        <v>3</v>
      </c>
      <c r="K133" s="251">
        <v>3215</v>
      </c>
      <c r="L133" s="246" t="s">
        <v>4396</v>
      </c>
      <c r="M133" s="160" t="s">
        <v>4451</v>
      </c>
      <c r="N133" s="160" t="s">
        <v>4452</v>
      </c>
      <c r="O133" s="249" t="s">
        <v>4450</v>
      </c>
      <c r="P133" s="248">
        <v>0</v>
      </c>
      <c r="Q133" s="166" t="str">
        <f>IF(COUNTIFS(tabAtas_Bloqueios[CÓDIGO],tabConsumoAta[[#This Row],[CÓDIGO]],tabAtas_Bloqueios[CHAVE],tabConsumoAta[[#This Row],[ATA]],tabAtas_Bloqueios[INATIVO],"") &gt; 0,"X","")</f>
        <v/>
      </c>
      <c r="R133" s="158" t="s">
        <v>1555</v>
      </c>
    </row>
    <row r="134" spans="1:18" x14ac:dyDescent="0.3">
      <c r="A134" s="247">
        <v>113611</v>
      </c>
      <c r="B134" s="47" t="s">
        <v>3377</v>
      </c>
      <c r="C134" s="34" t="str">
        <f>IFERROR(VLOOKUP(tabConsumoAta[[#This Row],[CÓDIGO]],tabEstimativa[#Data],14,FALSE),"")</f>
        <v>Aguardando</v>
      </c>
      <c r="D134" s="157" t="s">
        <v>4356</v>
      </c>
      <c r="E134" s="157">
        <v>208</v>
      </c>
      <c r="F134" s="34">
        <v>2021</v>
      </c>
      <c r="G134" s="78" t="str">
        <f>IFERROR(VLOOKUP(tabConsumoAta[[#This Row],[ATA]],tabAtas[#Data],4,FALSE),"")</f>
        <v/>
      </c>
      <c r="H134" s="163">
        <f>SUMIFS(tabSaldoAta[ESTIMATIVA],tabSaldoAta[CÓDIGO],tabConsumoAta[[#This Row],[CÓDIGO]],tabSaldoAta[CHAVE],tabConsumoAta[[#This Row],[ATA]])</f>
        <v>0</v>
      </c>
      <c r="I134" s="164">
        <v>500</v>
      </c>
      <c r="J134" s="159">
        <v>4</v>
      </c>
      <c r="K134" s="251">
        <v>3217</v>
      </c>
      <c r="L134" s="246" t="s">
        <v>4454</v>
      </c>
      <c r="M134" s="160" t="s">
        <v>4451</v>
      </c>
      <c r="N134" s="160" t="s">
        <v>4452</v>
      </c>
      <c r="O134" s="249" t="s">
        <v>4450</v>
      </c>
      <c r="P134" s="248">
        <v>0</v>
      </c>
      <c r="Q134" s="166" t="str">
        <f>IF(COUNTIFS(tabAtas_Bloqueios[CÓDIGO],tabConsumoAta[[#This Row],[CÓDIGO]],tabAtas_Bloqueios[CHAVE],tabConsumoAta[[#This Row],[ATA]],tabAtas_Bloqueios[INATIVO],"") &gt; 0,"X","")</f>
        <v/>
      </c>
      <c r="R134" s="158" t="s">
        <v>1555</v>
      </c>
    </row>
    <row r="135" spans="1:18" x14ac:dyDescent="0.3">
      <c r="A135" s="247">
        <v>14154</v>
      </c>
      <c r="B135" s="47" t="s">
        <v>2978</v>
      </c>
      <c r="C135" s="34" t="str">
        <f>IFERROR(VLOOKUP(tabConsumoAta[[#This Row],[CÓDIGO]],tabEstimativa[#Data],14,FALSE),"")</f>
        <v>Aguardando</v>
      </c>
      <c r="D135" s="157" t="s">
        <v>4397</v>
      </c>
      <c r="E135" s="157">
        <v>4</v>
      </c>
      <c r="F135" s="34">
        <v>2022</v>
      </c>
      <c r="G135" s="78" t="str">
        <f>IFERROR(VLOOKUP(tabConsumoAta[[#This Row],[ATA]],tabAtas[#Data],4,FALSE),"")</f>
        <v/>
      </c>
      <c r="H135" s="163">
        <f>SUMIFS(tabSaldoAta[ESTIMATIVA],tabSaldoAta[CÓDIGO],tabConsumoAta[[#This Row],[CÓDIGO]],tabSaldoAta[CHAVE],tabConsumoAta[[#This Row],[ATA]])</f>
        <v>0</v>
      </c>
      <c r="I135" s="164">
        <v>4000</v>
      </c>
      <c r="J135" s="159">
        <v>5</v>
      </c>
      <c r="K135" s="251">
        <v>3218</v>
      </c>
      <c r="L135" s="246" t="s">
        <v>4455</v>
      </c>
      <c r="M135" s="160" t="s">
        <v>4451</v>
      </c>
      <c r="N135" s="160" t="s">
        <v>4452</v>
      </c>
      <c r="O135" s="249" t="s">
        <v>4450</v>
      </c>
      <c r="P135" s="248">
        <v>0</v>
      </c>
      <c r="Q135" s="166" t="str">
        <f>IF(COUNTIFS(tabAtas_Bloqueios[CÓDIGO],tabConsumoAta[[#This Row],[CÓDIGO]],tabAtas_Bloqueios[CHAVE],tabConsumoAta[[#This Row],[ATA]],tabAtas_Bloqueios[INATIVO],"") &gt; 0,"X","")</f>
        <v/>
      </c>
      <c r="R135" s="158" t="s">
        <v>1555</v>
      </c>
    </row>
    <row r="136" spans="1:18" x14ac:dyDescent="0.3">
      <c r="A136" s="247">
        <v>10867</v>
      </c>
      <c r="B136" s="47" t="s">
        <v>2983</v>
      </c>
      <c r="C136" s="34" t="str">
        <f>IFERROR(VLOOKUP(tabConsumoAta[[#This Row],[CÓDIGO]],tabEstimativa[#Data],14,FALSE),"")</f>
        <v>Aguardando</v>
      </c>
      <c r="D136" s="157" t="s">
        <v>4362</v>
      </c>
      <c r="E136" s="157">
        <v>218</v>
      </c>
      <c r="F136" s="34">
        <v>2021</v>
      </c>
      <c r="G136" s="78" t="str">
        <f>IFERROR(VLOOKUP(tabConsumoAta[[#This Row],[ATA]],tabAtas[#Data],4,FALSE),"")</f>
        <v/>
      </c>
      <c r="H136" s="163">
        <f>SUMIFS(tabSaldoAta[ESTIMATIVA],tabSaldoAta[CÓDIGO],tabConsumoAta[[#This Row],[CÓDIGO]],tabSaldoAta[CHAVE],tabConsumoAta[[#This Row],[ATA]])</f>
        <v>0</v>
      </c>
      <c r="I136" s="164">
        <v>15000</v>
      </c>
      <c r="J136" s="159">
        <v>1</v>
      </c>
      <c r="K136" s="251">
        <v>3062</v>
      </c>
      <c r="L136" s="246" t="s">
        <v>2661</v>
      </c>
      <c r="M136" s="160" t="s">
        <v>4448</v>
      </c>
      <c r="N136" s="160" t="s">
        <v>4449</v>
      </c>
      <c r="O136" s="249" t="s">
        <v>4447</v>
      </c>
      <c r="P136" s="248">
        <v>0</v>
      </c>
      <c r="Q136" s="166" t="str">
        <f>IF(COUNTIFS(tabAtas_Bloqueios[CÓDIGO],tabConsumoAta[[#This Row],[CÓDIGO]],tabAtas_Bloqueios[CHAVE],tabConsumoAta[[#This Row],[ATA]],tabAtas_Bloqueios[INATIVO],"") &gt; 0,"X","")</f>
        <v/>
      </c>
      <c r="R136" s="158" t="s">
        <v>1555</v>
      </c>
    </row>
    <row r="137" spans="1:18" x14ac:dyDescent="0.3">
      <c r="A137" s="247">
        <v>100362</v>
      </c>
      <c r="B137" s="47" t="s">
        <v>387</v>
      </c>
      <c r="C137" s="34" t="str">
        <f>IFERROR(VLOOKUP(tabConsumoAta[[#This Row],[CÓDIGO]],tabEstimativa[#Data],14,FALSE),"")</f>
        <v>Aguardando</v>
      </c>
      <c r="D137" s="157" t="s">
        <v>4355</v>
      </c>
      <c r="E137" s="157">
        <v>173</v>
      </c>
      <c r="F137" s="34">
        <v>2021</v>
      </c>
      <c r="G137" s="78" t="str">
        <f>IFERROR(VLOOKUP(tabConsumoAta[[#This Row],[ATA]],tabAtas[#Data],4,FALSE),"")</f>
        <v/>
      </c>
      <c r="H137" s="163">
        <f>SUMIFS(tabSaldoAta[ESTIMATIVA],tabSaldoAta[CÓDIGO],tabConsumoAta[[#This Row],[CÓDIGO]],tabSaldoAta[CHAVE],tabConsumoAta[[#This Row],[ATA]])</f>
        <v>0</v>
      </c>
      <c r="I137" s="164">
        <v>1500</v>
      </c>
      <c r="J137" s="159">
        <v>1</v>
      </c>
      <c r="K137" s="251">
        <v>2643</v>
      </c>
      <c r="L137" s="246" t="s">
        <v>3913</v>
      </c>
      <c r="M137" s="160" t="s">
        <v>4445</v>
      </c>
      <c r="N137" s="160" t="s">
        <v>4446</v>
      </c>
      <c r="O137" s="249" t="s">
        <v>4444</v>
      </c>
      <c r="P137" s="248">
        <v>44603</v>
      </c>
      <c r="Q137" s="166" t="str">
        <f>IF(COUNTIFS(tabAtas_Bloqueios[CÓDIGO],tabConsumoAta[[#This Row],[CÓDIGO]],tabAtas_Bloqueios[CHAVE],tabConsumoAta[[#This Row],[ATA]],tabAtas_Bloqueios[INATIVO],"") &gt; 0,"X","")</f>
        <v/>
      </c>
      <c r="R137" s="158" t="s">
        <v>1555</v>
      </c>
    </row>
    <row r="138" spans="1:18" x14ac:dyDescent="0.3">
      <c r="A138" s="247">
        <v>60889</v>
      </c>
      <c r="B138" s="47" t="s">
        <v>136</v>
      </c>
      <c r="C138" s="34" t="str">
        <f>IFERROR(VLOOKUP(tabConsumoAta[[#This Row],[CÓDIGO]],tabEstimativa[#Data],14,FALSE),"")</f>
        <v>Aguardando</v>
      </c>
      <c r="D138" s="157"/>
      <c r="E138" s="157"/>
      <c r="F138" s="34"/>
      <c r="G138" s="78" t="str">
        <f>IFERROR(VLOOKUP(tabConsumoAta[[#This Row],[ATA]],tabAtas[#Data],4,FALSE),"")</f>
        <v/>
      </c>
      <c r="H138" s="163">
        <f>SUMIFS(tabSaldoAta[ESTIMATIVA],tabSaldoAta[CÓDIGO],tabConsumoAta[[#This Row],[CÓDIGO]],tabSaldoAta[CHAVE],tabConsumoAta[[#This Row],[ATA]])</f>
        <v>0</v>
      </c>
      <c r="I138" s="164">
        <v>1500</v>
      </c>
      <c r="J138" s="159">
        <v>1</v>
      </c>
      <c r="K138" s="251">
        <v>2608</v>
      </c>
      <c r="L138" s="246" t="s">
        <v>1560</v>
      </c>
      <c r="M138" s="160" t="s">
        <v>4436</v>
      </c>
      <c r="N138" s="160" t="s">
        <v>4437</v>
      </c>
      <c r="O138" s="249" t="s">
        <v>4435</v>
      </c>
      <c r="P138" s="248">
        <v>0</v>
      </c>
      <c r="Q138" s="166" t="str">
        <f>IF(COUNTIFS(tabAtas_Bloqueios[CÓDIGO],tabConsumoAta[[#This Row],[CÓDIGO]],tabAtas_Bloqueios[CHAVE],tabConsumoAta[[#This Row],[ATA]],tabAtas_Bloqueios[INATIVO],"") &gt; 0,"X","")</f>
        <v/>
      </c>
      <c r="R138" s="158" t="s">
        <v>1555</v>
      </c>
    </row>
    <row r="139" spans="1:18" x14ac:dyDescent="0.3">
      <c r="A139" s="247">
        <v>99787</v>
      </c>
      <c r="B139" s="47" t="s">
        <v>2225</v>
      </c>
      <c r="C139" s="34" t="str">
        <f>IFERROR(VLOOKUP(tabConsumoAta[[#This Row],[CÓDIGO]],tabEstimativa[#Data],14,FALSE),"")</f>
        <v>Aguardando</v>
      </c>
      <c r="D139" s="157"/>
      <c r="E139" s="157"/>
      <c r="F139" s="34"/>
      <c r="G139" s="78" t="str">
        <f>IFERROR(VLOOKUP(tabConsumoAta[[#This Row],[ATA]],tabAtas[#Data],4,FALSE),"")</f>
        <v/>
      </c>
      <c r="H139" s="163">
        <f>SUMIFS(tabSaldoAta[ESTIMATIVA],tabSaldoAta[CÓDIGO],tabConsumoAta[[#This Row],[CÓDIGO]],tabSaldoAta[CHAVE],tabConsumoAta[[#This Row],[ATA]])</f>
        <v>0</v>
      </c>
      <c r="I139" s="164">
        <v>50</v>
      </c>
      <c r="J139" s="159">
        <v>2</v>
      </c>
      <c r="K139" s="251">
        <v>2608</v>
      </c>
      <c r="L139" s="246" t="s">
        <v>1560</v>
      </c>
      <c r="M139" s="160" t="s">
        <v>4436</v>
      </c>
      <c r="N139" s="160" t="s">
        <v>4437</v>
      </c>
      <c r="O139" s="249" t="s">
        <v>4435</v>
      </c>
      <c r="P139" s="248">
        <v>0</v>
      </c>
      <c r="Q139" s="166" t="str">
        <f>IF(COUNTIFS(tabAtas_Bloqueios[CÓDIGO],tabConsumoAta[[#This Row],[CÓDIGO]],tabAtas_Bloqueios[CHAVE],tabConsumoAta[[#This Row],[ATA]],tabAtas_Bloqueios[INATIVO],"") &gt; 0,"X","")</f>
        <v/>
      </c>
      <c r="R139" s="158" t="s">
        <v>1555</v>
      </c>
    </row>
    <row r="140" spans="1:18" x14ac:dyDescent="0.3">
      <c r="A140" s="247">
        <v>14784</v>
      </c>
      <c r="B140" s="47" t="s">
        <v>2223</v>
      </c>
      <c r="C140" s="34" t="str">
        <f>IFERROR(VLOOKUP(tabConsumoAta[[#This Row],[CÓDIGO]],tabEstimativa[#Data],14,FALSE),"")</f>
        <v>Aguardando</v>
      </c>
      <c r="D140" s="157"/>
      <c r="E140" s="157"/>
      <c r="F140" s="34"/>
      <c r="G140" s="78" t="str">
        <f>IFERROR(VLOOKUP(tabConsumoAta[[#This Row],[ATA]],tabAtas[#Data],4,FALSE),"")</f>
        <v/>
      </c>
      <c r="H140" s="163">
        <f>SUMIFS(tabSaldoAta[ESTIMATIVA],tabSaldoAta[CÓDIGO],tabConsumoAta[[#This Row],[CÓDIGO]],tabSaldoAta[CHAVE],tabConsumoAta[[#This Row],[ATA]])</f>
        <v>0</v>
      </c>
      <c r="I140" s="164">
        <v>100</v>
      </c>
      <c r="J140" s="159">
        <v>3</v>
      </c>
      <c r="K140" s="251">
        <v>2608</v>
      </c>
      <c r="L140" s="246" t="s">
        <v>1560</v>
      </c>
      <c r="M140" s="160" t="s">
        <v>4436</v>
      </c>
      <c r="N140" s="160" t="s">
        <v>4437</v>
      </c>
      <c r="O140" s="249" t="s">
        <v>4435</v>
      </c>
      <c r="P140" s="248">
        <v>0</v>
      </c>
      <c r="Q140" s="166" t="str">
        <f>IF(COUNTIFS(tabAtas_Bloqueios[CÓDIGO],tabConsumoAta[[#This Row],[CÓDIGO]],tabAtas_Bloqueios[CHAVE],tabConsumoAta[[#This Row],[ATA]],tabAtas_Bloqueios[INATIVO],"") &gt; 0,"X","")</f>
        <v/>
      </c>
      <c r="R140" s="158" t="s">
        <v>1555</v>
      </c>
    </row>
    <row r="141" spans="1:18" x14ac:dyDescent="0.3">
      <c r="A141" s="247">
        <v>118427</v>
      </c>
      <c r="B141" s="47" t="s">
        <v>2830</v>
      </c>
      <c r="C141" s="34" t="str">
        <f>IFERROR(VLOOKUP(tabConsumoAta[[#This Row],[CÓDIGO]],tabEstimativa[#Data],14,FALSE),"")</f>
        <v>Aguardando</v>
      </c>
      <c r="D141" s="157"/>
      <c r="E141" s="157"/>
      <c r="F141" s="34"/>
      <c r="G141" s="78" t="str">
        <f>IFERROR(VLOOKUP(tabConsumoAta[[#This Row],[ATA]],tabAtas[#Data],4,FALSE),"")</f>
        <v/>
      </c>
      <c r="H141" s="163">
        <f>SUMIFS(tabSaldoAta[ESTIMATIVA],tabSaldoAta[CÓDIGO],tabConsumoAta[[#This Row],[CÓDIGO]],tabSaldoAta[CHAVE],tabConsumoAta[[#This Row],[ATA]])</f>
        <v>0</v>
      </c>
      <c r="I141" s="164">
        <v>2000</v>
      </c>
      <c r="J141" s="159">
        <v>4</v>
      </c>
      <c r="K141" s="251">
        <v>2589</v>
      </c>
      <c r="L141" s="246" t="s">
        <v>1560</v>
      </c>
      <c r="M141" s="160" t="s">
        <v>4436</v>
      </c>
      <c r="N141" s="160" t="s">
        <v>4437</v>
      </c>
      <c r="O141" s="249" t="s">
        <v>4435</v>
      </c>
      <c r="P141" s="248">
        <v>0</v>
      </c>
      <c r="Q141" s="166" t="str">
        <f>IF(COUNTIFS(tabAtas_Bloqueios[CÓDIGO],tabConsumoAta[[#This Row],[CÓDIGO]],tabAtas_Bloqueios[CHAVE],tabConsumoAta[[#This Row],[ATA]],tabAtas_Bloqueios[INATIVO],"") &gt; 0,"X","")</f>
        <v/>
      </c>
      <c r="R141" s="158" t="s">
        <v>1555</v>
      </c>
    </row>
    <row r="142" spans="1:18" x14ac:dyDescent="0.3">
      <c r="A142" s="247">
        <v>106038</v>
      </c>
      <c r="B142" s="47" t="s">
        <v>3540</v>
      </c>
      <c r="C142" s="34" t="str">
        <f>IFERROR(VLOOKUP(tabConsumoAta[[#This Row],[CÓDIGO]],tabEstimativa[#Data],14,FALSE),"")</f>
        <v/>
      </c>
      <c r="D142" s="157" t="s">
        <v>1560</v>
      </c>
      <c r="E142" s="157"/>
      <c r="F142" s="34"/>
      <c r="G142" s="78" t="str">
        <f>IFERROR(VLOOKUP(tabConsumoAta[[#This Row],[ATA]],tabAtas[#Data],4,FALSE),"")</f>
        <v/>
      </c>
      <c r="H142" s="163">
        <f>SUMIFS(tabSaldoAta[ESTIMATIVA],tabSaldoAta[CÓDIGO],tabConsumoAta[[#This Row],[CÓDIGO]],tabSaldoAta[CHAVE],tabConsumoAta[[#This Row],[ATA]])</f>
        <v>0</v>
      </c>
      <c r="I142" s="164"/>
      <c r="J142" s="159">
        <v>5</v>
      </c>
      <c r="K142" s="251"/>
      <c r="L142" s="246" t="s">
        <v>1560</v>
      </c>
      <c r="M142" s="160" t="s">
        <v>4436</v>
      </c>
      <c r="N142" s="160" t="s">
        <v>4437</v>
      </c>
      <c r="O142" s="249" t="s">
        <v>4435</v>
      </c>
      <c r="P142" s="248">
        <v>0</v>
      </c>
      <c r="Q142" s="166" t="str">
        <f>IF(COUNTIFS(tabAtas_Bloqueios[CÓDIGO],tabConsumoAta[[#This Row],[CÓDIGO]],tabAtas_Bloqueios[CHAVE],tabConsumoAta[[#This Row],[ATA]],tabAtas_Bloqueios[INATIVO],"") &gt; 0,"X","")</f>
        <v/>
      </c>
      <c r="R142" s="158" t="s">
        <v>1555</v>
      </c>
    </row>
    <row r="143" spans="1:18" x14ac:dyDescent="0.3">
      <c r="A143" s="247">
        <v>141615</v>
      </c>
      <c r="B143" s="47" t="s">
        <v>4223</v>
      </c>
      <c r="C143" s="34" t="str">
        <f>IFERROR(VLOOKUP(tabConsumoAta[[#This Row],[CÓDIGO]],tabEstimativa[#Data],14,FALSE),"")</f>
        <v/>
      </c>
      <c r="D143" s="157" t="s">
        <v>1560</v>
      </c>
      <c r="E143" s="157"/>
      <c r="F143" s="34"/>
      <c r="G143" s="78" t="str">
        <f>IFERROR(VLOOKUP(tabConsumoAta[[#This Row],[ATA]],tabAtas[#Data],4,FALSE),"")</f>
        <v/>
      </c>
      <c r="H143" s="163">
        <f>SUMIFS(tabSaldoAta[ESTIMATIVA],tabSaldoAta[CÓDIGO],tabConsumoAta[[#This Row],[CÓDIGO]],tabSaldoAta[CHAVE],tabConsumoAta[[#This Row],[ATA]])</f>
        <v>0</v>
      </c>
      <c r="I143" s="164"/>
      <c r="J143" s="159">
        <v>6</v>
      </c>
      <c r="K143" s="251"/>
      <c r="L143" s="246" t="s">
        <v>1560</v>
      </c>
      <c r="M143" s="160" t="s">
        <v>4436</v>
      </c>
      <c r="N143" s="160" t="s">
        <v>4437</v>
      </c>
      <c r="O143" s="249" t="s">
        <v>4435</v>
      </c>
      <c r="P143" s="248">
        <v>0</v>
      </c>
      <c r="Q143" s="166" t="str">
        <f>IF(COUNTIFS(tabAtas_Bloqueios[CÓDIGO],tabConsumoAta[[#This Row],[CÓDIGO]],tabAtas_Bloqueios[CHAVE],tabConsumoAta[[#This Row],[ATA]],tabAtas_Bloqueios[INATIVO],"") &gt; 0,"X","")</f>
        <v/>
      </c>
      <c r="R143" s="158" t="s">
        <v>1555</v>
      </c>
    </row>
    <row r="144" spans="1:18" x14ac:dyDescent="0.3">
      <c r="A144" s="247">
        <v>60973</v>
      </c>
      <c r="B144" s="47" t="s">
        <v>2920</v>
      </c>
      <c r="C144" s="34" t="str">
        <f>IFERROR(VLOOKUP(tabConsumoAta[[#This Row],[CÓDIGO]],tabEstimativa[#Data],14,FALSE),"")</f>
        <v/>
      </c>
      <c r="D144" s="157" t="s">
        <v>1560</v>
      </c>
      <c r="E144" s="157"/>
      <c r="F144" s="34"/>
      <c r="G144" s="78" t="str">
        <f>IFERROR(VLOOKUP(tabConsumoAta[[#This Row],[ATA]],tabAtas[#Data],4,FALSE),"")</f>
        <v/>
      </c>
      <c r="H144" s="163">
        <f>SUMIFS(tabSaldoAta[ESTIMATIVA],tabSaldoAta[CÓDIGO],tabConsumoAta[[#This Row],[CÓDIGO]],tabSaldoAta[CHAVE],tabConsumoAta[[#This Row],[ATA]])</f>
        <v>0</v>
      </c>
      <c r="I144" s="164">
        <v>60</v>
      </c>
      <c r="J144" s="159">
        <v>7</v>
      </c>
      <c r="K144" s="251">
        <v>2185</v>
      </c>
      <c r="L144" s="246" t="s">
        <v>1560</v>
      </c>
      <c r="M144" s="160" t="s">
        <v>4436</v>
      </c>
      <c r="N144" s="160" t="s">
        <v>4437</v>
      </c>
      <c r="O144" s="249" t="s">
        <v>4435</v>
      </c>
      <c r="P144" s="248">
        <v>0</v>
      </c>
      <c r="Q144" s="166" t="str">
        <f>IF(COUNTIFS(tabAtas_Bloqueios[CÓDIGO],tabConsumoAta[[#This Row],[CÓDIGO]],tabAtas_Bloqueios[CHAVE],tabConsumoAta[[#This Row],[ATA]],tabAtas_Bloqueios[INATIVO],"") &gt; 0,"X","")</f>
        <v/>
      </c>
      <c r="R144" s="158" t="s">
        <v>1555</v>
      </c>
    </row>
    <row r="145" spans="1:18" x14ac:dyDescent="0.3">
      <c r="A145" s="247">
        <v>14001</v>
      </c>
      <c r="B145" s="47" t="s">
        <v>179</v>
      </c>
      <c r="C145" s="34" t="str">
        <f>IFERROR(VLOOKUP(tabConsumoAta[[#This Row],[CÓDIGO]],tabEstimativa[#Data],14,FALSE),"")</f>
        <v>Aguardando</v>
      </c>
      <c r="D145" s="157" t="s">
        <v>4416</v>
      </c>
      <c r="E145" s="157">
        <v>174</v>
      </c>
      <c r="F145" s="34">
        <v>2000</v>
      </c>
      <c r="G145" s="78" t="str">
        <f>IFERROR(VLOOKUP(tabConsumoAta[[#This Row],[ATA]],tabAtas[#Data],4,FALSE),"")</f>
        <v/>
      </c>
      <c r="H145" s="163">
        <f>SUMIFS(tabSaldoAta[ESTIMATIVA],tabSaldoAta[CÓDIGO],tabConsumoAta[[#This Row],[CÓDIGO]],tabSaldoAta[CHAVE],tabConsumoAta[[#This Row],[ATA]])</f>
        <v>0</v>
      </c>
      <c r="I145" s="164">
        <v>100</v>
      </c>
      <c r="J145" s="159">
        <v>8</v>
      </c>
      <c r="K145" s="251">
        <v>2189</v>
      </c>
      <c r="L145" s="246" t="s">
        <v>3738</v>
      </c>
      <c r="M145" s="160" t="s">
        <v>4436</v>
      </c>
      <c r="N145" s="160" t="s">
        <v>4437</v>
      </c>
      <c r="O145" s="249" t="s">
        <v>4435</v>
      </c>
      <c r="P145" s="248">
        <v>0</v>
      </c>
      <c r="Q145" s="166" t="str">
        <f>IF(COUNTIFS(tabAtas_Bloqueios[CÓDIGO],tabConsumoAta[[#This Row],[CÓDIGO]],tabAtas_Bloqueios[CHAVE],tabConsumoAta[[#This Row],[ATA]],tabAtas_Bloqueios[INATIVO],"") &gt; 0,"X","")</f>
        <v/>
      </c>
      <c r="R145" s="158" t="s">
        <v>1555</v>
      </c>
    </row>
    <row r="146" spans="1:18" x14ac:dyDescent="0.3">
      <c r="A146" s="247">
        <v>74911</v>
      </c>
      <c r="B146" s="47" t="s">
        <v>2957</v>
      </c>
      <c r="C146" s="34" t="str">
        <f>IFERROR(VLOOKUP(tabConsumoAta[[#This Row],[CÓDIGO]],tabEstimativa[#Data],14,FALSE),"")</f>
        <v>Inativo</v>
      </c>
      <c r="D146" s="157" t="s">
        <v>4438</v>
      </c>
      <c r="E146" s="157">
        <v>194</v>
      </c>
      <c r="F146" s="34">
        <v>2000</v>
      </c>
      <c r="G146" s="78" t="str">
        <f>IFERROR(VLOOKUP(tabConsumoAta[[#This Row],[ATA]],tabAtas[#Data],4,FALSE),"")</f>
        <v/>
      </c>
      <c r="H146" s="163">
        <f>SUMIFS(tabSaldoAta[ESTIMATIVA],tabSaldoAta[CÓDIGO],tabConsumoAta[[#This Row],[CÓDIGO]],tabSaldoAta[CHAVE],tabConsumoAta[[#This Row],[ATA]])</f>
        <v>0</v>
      </c>
      <c r="I146" s="164">
        <v>100</v>
      </c>
      <c r="J146" s="159">
        <v>9</v>
      </c>
      <c r="K146" s="251">
        <v>2589</v>
      </c>
      <c r="L146" s="246" t="s">
        <v>3738</v>
      </c>
      <c r="M146" s="160" t="s">
        <v>4436</v>
      </c>
      <c r="N146" s="160" t="s">
        <v>4437</v>
      </c>
      <c r="O146" s="249" t="s">
        <v>4435</v>
      </c>
      <c r="P146" s="248">
        <v>0</v>
      </c>
      <c r="Q146" s="166" t="str">
        <f>IF(COUNTIFS(tabAtas_Bloqueios[CÓDIGO],tabConsumoAta[[#This Row],[CÓDIGO]],tabAtas_Bloqueios[CHAVE],tabConsumoAta[[#This Row],[ATA]],tabAtas_Bloqueios[INATIVO],"") &gt; 0,"X","")</f>
        <v/>
      </c>
      <c r="R146" s="158" t="s">
        <v>1555</v>
      </c>
    </row>
    <row r="147" spans="1:18" x14ac:dyDescent="0.3">
      <c r="A147" s="247">
        <v>77557</v>
      </c>
      <c r="B147" s="47" t="s">
        <v>2756</v>
      </c>
      <c r="C147" s="34" t="str">
        <f>IFERROR(VLOOKUP(tabConsumoAta[[#This Row],[CÓDIGO]],tabEstimativa[#Data],14,FALSE),"")</f>
        <v>Inativo</v>
      </c>
      <c r="D147" s="157" t="s">
        <v>4438</v>
      </c>
      <c r="E147" s="157">
        <v>194</v>
      </c>
      <c r="F147" s="34">
        <v>2000</v>
      </c>
      <c r="G147" s="78" t="str">
        <f>IFERROR(VLOOKUP(tabConsumoAta[[#This Row],[ATA]],tabAtas[#Data],4,FALSE),"")</f>
        <v/>
      </c>
      <c r="H147" s="163">
        <f>SUMIFS(tabSaldoAta[ESTIMATIVA],tabSaldoAta[CÓDIGO],tabConsumoAta[[#This Row],[CÓDIGO]],tabSaldoAta[CHAVE],tabConsumoAta[[#This Row],[ATA]])</f>
        <v>0</v>
      </c>
      <c r="I147" s="164">
        <v>50</v>
      </c>
      <c r="J147" s="159">
        <v>10</v>
      </c>
      <c r="K147" s="251">
        <v>2589</v>
      </c>
      <c r="L147" s="246" t="s">
        <v>3738</v>
      </c>
      <c r="M147" s="160" t="s">
        <v>4436</v>
      </c>
      <c r="N147" s="160" t="s">
        <v>4437</v>
      </c>
      <c r="O147" s="249" t="s">
        <v>4435</v>
      </c>
      <c r="P147" s="248">
        <v>0</v>
      </c>
      <c r="Q147" s="166" t="str">
        <f>IF(COUNTIFS(tabAtas_Bloqueios[CÓDIGO],tabConsumoAta[[#This Row],[CÓDIGO]],tabAtas_Bloqueios[CHAVE],tabConsumoAta[[#This Row],[ATA]],tabAtas_Bloqueios[INATIVO],"") &gt; 0,"X","")</f>
        <v/>
      </c>
      <c r="R147" s="158" t="s">
        <v>1555</v>
      </c>
    </row>
    <row r="148" spans="1:18" x14ac:dyDescent="0.3">
      <c r="A148" s="247">
        <v>134546</v>
      </c>
      <c r="B148" s="47" t="s">
        <v>189</v>
      </c>
      <c r="C148" s="34" t="str">
        <f>IFERROR(VLOOKUP(tabConsumoAta[[#This Row],[CÓDIGO]],tabEstimativa[#Data],14,FALSE),"")</f>
        <v>Aguardando</v>
      </c>
      <c r="D148" s="157" t="s">
        <v>4422</v>
      </c>
      <c r="E148" s="157">
        <v>237</v>
      </c>
      <c r="F148" s="34">
        <v>2000</v>
      </c>
      <c r="G148" s="78" t="str">
        <f>IFERROR(VLOOKUP(tabConsumoAta[[#This Row],[ATA]],tabAtas[#Data],4,FALSE),"")</f>
        <v/>
      </c>
      <c r="H148" s="163">
        <f>SUMIFS(tabSaldoAta[ESTIMATIVA],tabSaldoAta[CÓDIGO],tabConsumoAta[[#This Row],[CÓDIGO]],tabSaldoAta[CHAVE],tabConsumoAta[[#This Row],[ATA]])</f>
        <v>0</v>
      </c>
      <c r="I148" s="164">
        <v>600</v>
      </c>
      <c r="J148" s="159">
        <v>11</v>
      </c>
      <c r="K148" s="251">
        <v>2190</v>
      </c>
      <c r="L148" s="246" t="s">
        <v>3738</v>
      </c>
      <c r="M148" s="160" t="s">
        <v>4436</v>
      </c>
      <c r="N148" s="160" t="s">
        <v>4437</v>
      </c>
      <c r="O148" s="249" t="s">
        <v>4435</v>
      </c>
      <c r="P148" s="248">
        <v>0</v>
      </c>
      <c r="Q148" s="166" t="str">
        <f>IF(COUNTIFS(tabAtas_Bloqueios[CÓDIGO],tabConsumoAta[[#This Row],[CÓDIGO]],tabAtas_Bloqueios[CHAVE],tabConsumoAta[[#This Row],[ATA]],tabAtas_Bloqueios[INATIVO],"") &gt; 0,"X","")</f>
        <v/>
      </c>
      <c r="R148" s="158" t="s">
        <v>1555</v>
      </c>
    </row>
    <row r="149" spans="1:18" x14ac:dyDescent="0.3">
      <c r="A149" s="247">
        <v>134547</v>
      </c>
      <c r="B149" s="47" t="s">
        <v>2805</v>
      </c>
      <c r="C149" s="34" t="str">
        <f>IFERROR(VLOOKUP(tabConsumoAta[[#This Row],[CÓDIGO]],tabEstimativa[#Data],14,FALSE),"")</f>
        <v>Aguardando</v>
      </c>
      <c r="D149" s="157" t="s">
        <v>4422</v>
      </c>
      <c r="E149" s="157">
        <v>237</v>
      </c>
      <c r="F149" s="34">
        <v>2000</v>
      </c>
      <c r="G149" s="78" t="str">
        <f>IFERROR(VLOOKUP(tabConsumoAta[[#This Row],[ATA]],tabAtas[#Data],4,FALSE),"")</f>
        <v/>
      </c>
      <c r="H149" s="163">
        <f>SUMIFS(tabSaldoAta[ESTIMATIVA],tabSaldoAta[CÓDIGO],tabConsumoAta[[#This Row],[CÓDIGO]],tabSaldoAta[CHAVE],tabConsumoAta[[#This Row],[ATA]])</f>
        <v>0</v>
      </c>
      <c r="I149" s="164">
        <v>600</v>
      </c>
      <c r="J149" s="159">
        <v>12</v>
      </c>
      <c r="K149" s="251">
        <v>2190</v>
      </c>
      <c r="L149" s="246" t="s">
        <v>3738</v>
      </c>
      <c r="M149" s="160" t="s">
        <v>4436</v>
      </c>
      <c r="N149" s="160" t="s">
        <v>4437</v>
      </c>
      <c r="O149" s="249" t="s">
        <v>4435</v>
      </c>
      <c r="P149" s="248">
        <v>0</v>
      </c>
      <c r="Q149" s="166" t="str">
        <f>IF(COUNTIFS(tabAtas_Bloqueios[CÓDIGO],tabConsumoAta[[#This Row],[CÓDIGO]],tabAtas_Bloqueios[CHAVE],tabConsumoAta[[#This Row],[ATA]],tabAtas_Bloqueios[INATIVO],"") &gt; 0,"X","")</f>
        <v/>
      </c>
      <c r="R149" s="158" t="s">
        <v>1555</v>
      </c>
    </row>
    <row r="150" spans="1:18" x14ac:dyDescent="0.3">
      <c r="A150" s="247">
        <v>17696</v>
      </c>
      <c r="B150" s="47" t="s">
        <v>1403</v>
      </c>
      <c r="C150" s="34" t="str">
        <f>IFERROR(VLOOKUP(tabConsumoAta[[#This Row],[CÓDIGO]],tabEstimativa[#Data],14,FALSE),"")</f>
        <v>Suspenso</v>
      </c>
      <c r="D150" s="157" t="s">
        <v>4439</v>
      </c>
      <c r="E150" s="157">
        <v>254</v>
      </c>
      <c r="F150" s="34">
        <v>2000</v>
      </c>
      <c r="G150" s="78" t="str">
        <f>IFERROR(VLOOKUP(tabConsumoAta[[#This Row],[ATA]],tabAtas[#Data],4,FALSE),"")</f>
        <v/>
      </c>
      <c r="H150" s="163">
        <f>SUMIFS(tabSaldoAta[ESTIMATIVA],tabSaldoAta[CÓDIGO],tabConsumoAta[[#This Row],[CÓDIGO]],tabSaldoAta[CHAVE],tabConsumoAta[[#This Row],[ATA]])</f>
        <v>0</v>
      </c>
      <c r="I150" s="164">
        <v>40</v>
      </c>
      <c r="J150" s="159">
        <v>13</v>
      </c>
      <c r="K150" s="251">
        <v>2185</v>
      </c>
      <c r="L150" s="246" t="s">
        <v>3738</v>
      </c>
      <c r="M150" s="160" t="s">
        <v>4436</v>
      </c>
      <c r="N150" s="160" t="s">
        <v>4437</v>
      </c>
      <c r="O150" s="249" t="s">
        <v>4435</v>
      </c>
      <c r="P150" s="248">
        <v>0</v>
      </c>
      <c r="Q150" s="166" t="str">
        <f>IF(COUNTIFS(tabAtas_Bloqueios[CÓDIGO],tabConsumoAta[[#This Row],[CÓDIGO]],tabAtas_Bloqueios[CHAVE],tabConsumoAta[[#This Row],[ATA]],tabAtas_Bloqueios[INATIVO],"") &gt; 0,"X","")</f>
        <v/>
      </c>
      <c r="R150" s="158" t="s">
        <v>1555</v>
      </c>
    </row>
    <row r="151" spans="1:18" x14ac:dyDescent="0.3">
      <c r="A151" s="247">
        <v>58706</v>
      </c>
      <c r="B151" s="47" t="s">
        <v>2759</v>
      </c>
      <c r="C151" s="34" t="str">
        <f>IFERROR(VLOOKUP(tabConsumoAta[[#This Row],[CÓDIGO]],tabEstimativa[#Data],14,FALSE),"")</f>
        <v>Aguardando</v>
      </c>
      <c r="D151" s="157" t="s">
        <v>4423</v>
      </c>
      <c r="E151" s="157">
        <v>257</v>
      </c>
      <c r="F151" s="34">
        <v>2000</v>
      </c>
      <c r="G151" s="78" t="str">
        <f>IFERROR(VLOOKUP(tabConsumoAta[[#This Row],[ATA]],tabAtas[#Data],4,FALSE),"")</f>
        <v/>
      </c>
      <c r="H151" s="163">
        <f>SUMIFS(tabSaldoAta[ESTIMATIVA],tabSaldoAta[CÓDIGO],tabConsumoAta[[#This Row],[CÓDIGO]],tabSaldoAta[CHAVE],tabConsumoAta[[#This Row],[ATA]])</f>
        <v>0</v>
      </c>
      <c r="I151" s="164">
        <v>300</v>
      </c>
      <c r="J151" s="159">
        <v>14</v>
      </c>
      <c r="K151" s="251">
        <v>2589</v>
      </c>
      <c r="L151" s="246" t="s">
        <v>3738</v>
      </c>
      <c r="M151" s="160" t="s">
        <v>4436</v>
      </c>
      <c r="N151" s="160" t="s">
        <v>4437</v>
      </c>
      <c r="O151" s="249" t="s">
        <v>4435</v>
      </c>
      <c r="P151" s="248">
        <v>0</v>
      </c>
      <c r="Q151" s="166" t="str">
        <f>IF(COUNTIFS(tabAtas_Bloqueios[CÓDIGO],tabConsumoAta[[#This Row],[CÓDIGO]],tabAtas_Bloqueios[CHAVE],tabConsumoAta[[#This Row],[ATA]],tabAtas_Bloqueios[INATIVO],"") &gt; 0,"X","")</f>
        <v/>
      </c>
      <c r="R151" s="158" t="s">
        <v>1555</v>
      </c>
    </row>
    <row r="152" spans="1:18" x14ac:dyDescent="0.3">
      <c r="A152" s="247">
        <v>12877</v>
      </c>
      <c r="B152" s="47" t="s">
        <v>1415</v>
      </c>
      <c r="C152" s="34" t="str">
        <f>IFERROR(VLOOKUP(tabConsumoAta[[#This Row],[CÓDIGO]],tabEstimativa[#Data],14,FALSE),"")</f>
        <v>Aguardando</v>
      </c>
      <c r="D152" s="157" t="s">
        <v>4440</v>
      </c>
      <c r="E152" s="157">
        <v>304</v>
      </c>
      <c r="F152" s="34">
        <v>2000</v>
      </c>
      <c r="G152" s="78" t="str">
        <f>IFERROR(VLOOKUP(tabConsumoAta[[#This Row],[ATA]],tabAtas[#Data],4,FALSE),"")</f>
        <v/>
      </c>
      <c r="H152" s="163">
        <f>SUMIFS(tabSaldoAta[ESTIMATIVA],tabSaldoAta[CÓDIGO],tabConsumoAta[[#This Row],[CÓDIGO]],tabSaldoAta[CHAVE],tabConsumoAta[[#This Row],[ATA]])</f>
        <v>0</v>
      </c>
      <c r="I152" s="164"/>
      <c r="J152" s="159">
        <v>15</v>
      </c>
      <c r="K152" s="251"/>
      <c r="L152" s="246" t="s">
        <v>3738</v>
      </c>
      <c r="M152" s="160" t="s">
        <v>4436</v>
      </c>
      <c r="N152" s="160" t="s">
        <v>4437</v>
      </c>
      <c r="O152" s="249" t="s">
        <v>4435</v>
      </c>
      <c r="P152" s="248">
        <v>0</v>
      </c>
      <c r="Q152" s="166" t="str">
        <f>IF(COUNTIFS(tabAtas_Bloqueios[CÓDIGO],tabConsumoAta[[#This Row],[CÓDIGO]],tabAtas_Bloqueios[CHAVE],tabConsumoAta[[#This Row],[ATA]],tabAtas_Bloqueios[INATIVO],"") &gt; 0,"X","")</f>
        <v/>
      </c>
      <c r="R152" s="158" t="s">
        <v>1555</v>
      </c>
    </row>
    <row r="153" spans="1:18" x14ac:dyDescent="0.3">
      <c r="A153" s="247">
        <v>109848</v>
      </c>
      <c r="B153" s="47" t="s">
        <v>222</v>
      </c>
      <c r="C153" s="34" t="str">
        <f>IFERROR(VLOOKUP(tabConsumoAta[[#This Row],[CÓDIGO]],tabEstimativa[#Data],14,FALSE),"")</f>
        <v>Aguardando</v>
      </c>
      <c r="D153" s="157" t="s">
        <v>4441</v>
      </c>
      <c r="E153" s="157">
        <v>31</v>
      </c>
      <c r="F153" s="34">
        <v>2000</v>
      </c>
      <c r="G153" s="78" t="str">
        <f>IFERROR(VLOOKUP(tabConsumoAta[[#This Row],[ATA]],tabAtas[#Data],4,FALSE),"")</f>
        <v/>
      </c>
      <c r="H153" s="163">
        <f>SUMIFS(tabSaldoAta[ESTIMATIVA],tabSaldoAta[CÓDIGO],tabConsumoAta[[#This Row],[CÓDIGO]],tabSaldoAta[CHAVE],tabConsumoAta[[#This Row],[ATA]])</f>
        <v>0</v>
      </c>
      <c r="I153" s="164">
        <v>40</v>
      </c>
      <c r="J153" s="159">
        <v>16</v>
      </c>
      <c r="K153" s="251">
        <v>2591</v>
      </c>
      <c r="L153" s="246" t="s">
        <v>3738</v>
      </c>
      <c r="M153" s="160" t="s">
        <v>4436</v>
      </c>
      <c r="N153" s="160" t="s">
        <v>4437</v>
      </c>
      <c r="O153" s="249" t="s">
        <v>4435</v>
      </c>
      <c r="P153" s="248">
        <v>0</v>
      </c>
      <c r="Q153" s="166" t="str">
        <f>IF(COUNTIFS(tabAtas_Bloqueios[CÓDIGO],tabConsumoAta[[#This Row],[CÓDIGO]],tabAtas_Bloqueios[CHAVE],tabConsumoAta[[#This Row],[ATA]],tabAtas_Bloqueios[INATIVO],"") &gt; 0,"X","")</f>
        <v/>
      </c>
      <c r="R153" s="158" t="s">
        <v>1555</v>
      </c>
    </row>
    <row r="154" spans="1:18" x14ac:dyDescent="0.3">
      <c r="A154" s="247">
        <v>130634</v>
      </c>
      <c r="B154" s="47" t="s">
        <v>1980</v>
      </c>
      <c r="C154" s="34" t="str">
        <f>IFERROR(VLOOKUP(tabConsumoAta[[#This Row],[CÓDIGO]],tabEstimativa[#Data],14,FALSE),"")</f>
        <v>Aguardando</v>
      </c>
      <c r="D154" s="157" t="s">
        <v>3745</v>
      </c>
      <c r="E154" s="157">
        <v>47</v>
      </c>
      <c r="F154" s="34">
        <v>2000</v>
      </c>
      <c r="G154" s="78" t="str">
        <f>IFERROR(VLOOKUP(tabConsumoAta[[#This Row],[ATA]],tabAtas[#Data],4,FALSE),"")</f>
        <v/>
      </c>
      <c r="H154" s="163">
        <f>SUMIFS(tabSaldoAta[ESTIMATIVA],tabSaldoAta[CÓDIGO],tabConsumoAta[[#This Row],[CÓDIGO]],tabSaldoAta[CHAVE],tabConsumoAta[[#This Row],[ATA]])</f>
        <v>0</v>
      </c>
      <c r="I154" s="164">
        <v>500</v>
      </c>
      <c r="J154" s="159">
        <v>17</v>
      </c>
      <c r="K154" s="251">
        <v>2191</v>
      </c>
      <c r="L154" s="246" t="s">
        <v>3738</v>
      </c>
      <c r="M154" s="160" t="s">
        <v>4436</v>
      </c>
      <c r="N154" s="160" t="s">
        <v>4437</v>
      </c>
      <c r="O154" s="249" t="s">
        <v>4435</v>
      </c>
      <c r="P154" s="248">
        <v>0</v>
      </c>
      <c r="Q154" s="166" t="str">
        <f>IF(COUNTIFS(tabAtas_Bloqueios[CÓDIGO],tabConsumoAta[[#This Row],[CÓDIGO]],tabAtas_Bloqueios[CHAVE],tabConsumoAta[[#This Row],[ATA]],tabAtas_Bloqueios[INATIVO],"") &gt; 0,"X","")</f>
        <v/>
      </c>
      <c r="R154" s="158" t="s">
        <v>1555</v>
      </c>
    </row>
    <row r="155" spans="1:18" x14ac:dyDescent="0.3">
      <c r="A155" s="247">
        <v>125269</v>
      </c>
      <c r="B155" s="47" t="s">
        <v>3120</v>
      </c>
      <c r="C155" s="34" t="str">
        <f>IFERROR(VLOOKUP(tabConsumoAta[[#This Row],[CÓDIGO]],tabEstimativa[#Data],14,FALSE),"")</f>
        <v>Aguardando</v>
      </c>
      <c r="D155" s="157" t="s">
        <v>4442</v>
      </c>
      <c r="E155" s="157">
        <v>51</v>
      </c>
      <c r="F155" s="34">
        <v>2000</v>
      </c>
      <c r="G155" s="78" t="str">
        <f>IFERROR(VLOOKUP(tabConsumoAta[[#This Row],[ATA]],tabAtas[#Data],4,FALSE),"")</f>
        <v/>
      </c>
      <c r="H155" s="163">
        <f>SUMIFS(tabSaldoAta[ESTIMATIVA],tabSaldoAta[CÓDIGO],tabConsumoAta[[#This Row],[CÓDIGO]],tabSaldoAta[CHAVE],tabConsumoAta[[#This Row],[ATA]])</f>
        <v>0</v>
      </c>
      <c r="I155" s="164"/>
      <c r="J155" s="159">
        <v>18</v>
      </c>
      <c r="K155" s="251"/>
      <c r="L155" s="246" t="s">
        <v>3738</v>
      </c>
      <c r="M155" s="160" t="s">
        <v>4436</v>
      </c>
      <c r="N155" s="160" t="s">
        <v>4437</v>
      </c>
      <c r="O155" s="249" t="s">
        <v>4435</v>
      </c>
      <c r="P155" s="248">
        <v>0</v>
      </c>
      <c r="Q155" s="166" t="str">
        <f>IF(COUNTIFS(tabAtas_Bloqueios[CÓDIGO],tabConsumoAta[[#This Row],[CÓDIGO]],tabAtas_Bloqueios[CHAVE],tabConsumoAta[[#This Row],[ATA]],tabAtas_Bloqueios[INATIVO],"") &gt; 0,"X","")</f>
        <v/>
      </c>
      <c r="R155" s="158" t="s">
        <v>1555</v>
      </c>
    </row>
    <row r="156" spans="1:18" x14ac:dyDescent="0.3">
      <c r="A156" s="247">
        <v>12856</v>
      </c>
      <c r="B156" s="47" t="s">
        <v>3069</v>
      </c>
      <c r="C156" s="34" t="str">
        <f>IFERROR(VLOOKUP(tabConsumoAta[[#This Row],[CÓDIGO]],tabEstimativa[#Data],14,FALSE),"")</f>
        <v>Suspenso</v>
      </c>
      <c r="D156" s="157" t="s">
        <v>4429</v>
      </c>
      <c r="E156" s="157">
        <v>88</v>
      </c>
      <c r="F156" s="34">
        <v>2000</v>
      </c>
      <c r="G156" s="78" t="str">
        <f>IFERROR(VLOOKUP(tabConsumoAta[[#This Row],[ATA]],tabAtas[#Data],4,FALSE),"")</f>
        <v/>
      </c>
      <c r="H156" s="163">
        <f>SUMIFS(tabSaldoAta[ESTIMATIVA],tabSaldoAta[CÓDIGO],tabConsumoAta[[#This Row],[CÓDIGO]],tabSaldoAta[CHAVE],tabConsumoAta[[#This Row],[ATA]])</f>
        <v>0</v>
      </c>
      <c r="I156" s="164"/>
      <c r="J156" s="159">
        <v>19</v>
      </c>
      <c r="K156" s="251"/>
      <c r="L156" s="246" t="s">
        <v>3738</v>
      </c>
      <c r="M156" s="160" t="s">
        <v>4436</v>
      </c>
      <c r="N156" s="160" t="s">
        <v>4437</v>
      </c>
      <c r="O156" s="249" t="s">
        <v>4435</v>
      </c>
      <c r="P156" s="248">
        <v>0</v>
      </c>
      <c r="Q156" s="166" t="str">
        <f>IF(COUNTIFS(tabAtas_Bloqueios[CÓDIGO],tabConsumoAta[[#This Row],[CÓDIGO]],tabAtas_Bloqueios[CHAVE],tabConsumoAta[[#This Row],[ATA]],tabAtas_Bloqueios[INATIVO],"") &gt; 0,"X","")</f>
        <v/>
      </c>
      <c r="R156" s="158" t="s">
        <v>1555</v>
      </c>
    </row>
    <row r="157" spans="1:18" x14ac:dyDescent="0.3">
      <c r="A157" s="247">
        <v>81455</v>
      </c>
      <c r="B157" s="47" t="s">
        <v>2772</v>
      </c>
      <c r="C157" s="34" t="str">
        <f>IFERROR(VLOOKUP(tabConsumoAta[[#This Row],[CÓDIGO]],tabEstimativa[#Data],14,FALSE),"")</f>
        <v>Suspenso</v>
      </c>
      <c r="D157" s="157" t="s">
        <v>4429</v>
      </c>
      <c r="E157" s="157">
        <v>88</v>
      </c>
      <c r="F157" s="34">
        <v>2000</v>
      </c>
      <c r="G157" s="78" t="str">
        <f>IFERROR(VLOOKUP(tabConsumoAta[[#This Row],[ATA]],tabAtas[#Data],4,FALSE),"")</f>
        <v/>
      </c>
      <c r="H157" s="163">
        <f>SUMIFS(tabSaldoAta[ESTIMATIVA],tabSaldoAta[CÓDIGO],tabConsumoAta[[#This Row],[CÓDIGO]],tabSaldoAta[CHAVE],tabConsumoAta[[#This Row],[ATA]])</f>
        <v>0</v>
      </c>
      <c r="I157" s="164">
        <v>200</v>
      </c>
      <c r="J157" s="159">
        <v>20</v>
      </c>
      <c r="K157" s="251">
        <v>2187</v>
      </c>
      <c r="L157" s="246" t="s">
        <v>3738</v>
      </c>
      <c r="M157" s="160" t="s">
        <v>4436</v>
      </c>
      <c r="N157" s="160" t="s">
        <v>4437</v>
      </c>
      <c r="O157" s="249" t="s">
        <v>4435</v>
      </c>
      <c r="P157" s="248">
        <v>0</v>
      </c>
      <c r="Q157" s="166" t="str">
        <f>IF(COUNTIFS(tabAtas_Bloqueios[CÓDIGO],tabConsumoAta[[#This Row],[CÓDIGO]],tabAtas_Bloqueios[CHAVE],tabConsumoAta[[#This Row],[ATA]],tabAtas_Bloqueios[INATIVO],"") &gt; 0,"X","")</f>
        <v/>
      </c>
      <c r="R157" s="158" t="s">
        <v>1555</v>
      </c>
    </row>
    <row r="158" spans="1:18" x14ac:dyDescent="0.3">
      <c r="A158" s="247">
        <v>130624</v>
      </c>
      <c r="B158" s="47" t="s">
        <v>2473</v>
      </c>
      <c r="C158" s="34" t="str">
        <f>IFERROR(VLOOKUP(tabConsumoAta[[#This Row],[CÓDIGO]],tabEstimativa[#Data],14,FALSE),"")</f>
        <v>Aguardando</v>
      </c>
      <c r="D158" s="157" t="s">
        <v>4149</v>
      </c>
      <c r="E158" s="157">
        <v>143</v>
      </c>
      <c r="F158" s="34">
        <v>2021</v>
      </c>
      <c r="G158" s="78">
        <f>IFERROR(VLOOKUP(tabConsumoAta[[#This Row],[ATA]],tabAtas[#Data],4,FALSE),"")</f>
        <v>44701</v>
      </c>
      <c r="H158" s="163">
        <f>SUMIFS(tabSaldoAta[ESTIMATIVA],tabSaldoAta[CÓDIGO],tabConsumoAta[[#This Row],[CÓDIGO]],tabSaldoAta[CHAVE],tabConsumoAta[[#This Row],[ATA]])</f>
        <v>32000</v>
      </c>
      <c r="I158" s="164">
        <v>25000</v>
      </c>
      <c r="J158" s="159">
        <v>1</v>
      </c>
      <c r="K158" s="251">
        <v>2088</v>
      </c>
      <c r="L158" s="246" t="s">
        <v>3096</v>
      </c>
      <c r="M158" s="160" t="s">
        <v>4431</v>
      </c>
      <c r="N158" s="160" t="s">
        <v>4432</v>
      </c>
      <c r="O158" s="249" t="s">
        <v>4430</v>
      </c>
      <c r="P158" s="248">
        <v>0</v>
      </c>
      <c r="Q158" s="166" t="str">
        <f>IF(COUNTIFS(tabAtas_Bloqueios[CÓDIGO],tabConsumoAta[[#This Row],[CÓDIGO]],tabAtas_Bloqueios[CHAVE],tabConsumoAta[[#This Row],[ATA]],tabAtas_Bloqueios[INATIVO],"") &gt; 0,"X","")</f>
        <v/>
      </c>
      <c r="R158" s="158" t="s">
        <v>1555</v>
      </c>
    </row>
    <row r="159" spans="1:18" x14ac:dyDescent="0.3">
      <c r="A159" s="247">
        <v>102922</v>
      </c>
      <c r="B159" s="47" t="s">
        <v>4399</v>
      </c>
      <c r="C159" s="34" t="str">
        <f>IFERROR(VLOOKUP(tabConsumoAta[[#This Row],[CÓDIGO]],tabEstimativa[#Data],14,FALSE),"")</f>
        <v>Aguardando</v>
      </c>
      <c r="D159" s="157" t="s">
        <v>4397</v>
      </c>
      <c r="E159" s="157">
        <v>4</v>
      </c>
      <c r="F159" s="34">
        <v>2022</v>
      </c>
      <c r="G159" s="78" t="str">
        <f>IFERROR(VLOOKUP(tabConsumoAta[[#This Row],[ATA]],tabAtas[#Data],4,FALSE),"")</f>
        <v/>
      </c>
      <c r="H159" s="163">
        <f>SUMIFS(tabSaldoAta[ESTIMATIVA],tabSaldoAta[CÓDIGO],tabConsumoAta[[#This Row],[CÓDIGO]],tabSaldoAta[CHAVE],tabConsumoAta[[#This Row],[ATA]])</f>
        <v>0</v>
      </c>
      <c r="I159" s="164">
        <v>5000</v>
      </c>
      <c r="J159" s="159">
        <v>2</v>
      </c>
      <c r="K159" s="251">
        <v>2089</v>
      </c>
      <c r="L159" s="246" t="s">
        <v>4398</v>
      </c>
      <c r="M159" s="160" t="s">
        <v>4431</v>
      </c>
      <c r="N159" s="160" t="s">
        <v>4432</v>
      </c>
      <c r="O159" s="249" t="s">
        <v>4430</v>
      </c>
      <c r="P159" s="248">
        <v>0</v>
      </c>
      <c r="Q159" s="166" t="str">
        <f>IF(COUNTIFS(tabAtas_Bloqueios[CÓDIGO],tabConsumoAta[[#This Row],[CÓDIGO]],tabAtas_Bloqueios[CHAVE],tabConsumoAta[[#This Row],[ATA]],tabAtas_Bloqueios[INATIVO],"") &gt; 0,"X","")</f>
        <v/>
      </c>
      <c r="R159" s="158" t="s">
        <v>1555</v>
      </c>
    </row>
    <row r="160" spans="1:18" x14ac:dyDescent="0.3">
      <c r="A160" s="247">
        <v>64625</v>
      </c>
      <c r="B160" s="47" t="s">
        <v>142</v>
      </c>
      <c r="C160" s="34" t="str">
        <f>IFERROR(VLOOKUP(tabConsumoAta[[#This Row],[CÓDIGO]],tabEstimativa[#Data],14,FALSE),"")</f>
        <v>Suspenso</v>
      </c>
      <c r="D160" s="157" t="s">
        <v>4433</v>
      </c>
      <c r="E160" s="157">
        <v>10</v>
      </c>
      <c r="F160" s="34">
        <v>2022</v>
      </c>
      <c r="G160" s="78" t="str">
        <f>IFERROR(VLOOKUP(tabConsumoAta[[#This Row],[ATA]],tabAtas[#Data],4,FALSE),"")</f>
        <v/>
      </c>
      <c r="H160" s="163">
        <f>SUMIFS(tabSaldoAta[ESTIMATIVA],tabSaldoAta[CÓDIGO],tabConsumoAta[[#This Row],[CÓDIGO]],tabSaldoAta[CHAVE],tabConsumoAta[[#This Row],[ATA]])</f>
        <v>0</v>
      </c>
      <c r="I160" s="164">
        <v>100</v>
      </c>
      <c r="J160" s="159">
        <v>3</v>
      </c>
      <c r="K160" s="251">
        <v>2090</v>
      </c>
      <c r="L160" s="246" t="s">
        <v>4434</v>
      </c>
      <c r="M160" s="160" t="s">
        <v>4431</v>
      </c>
      <c r="N160" s="160" t="s">
        <v>4432</v>
      </c>
      <c r="O160" s="249" t="s">
        <v>4430</v>
      </c>
      <c r="P160" s="248">
        <v>0</v>
      </c>
      <c r="Q160" s="166" t="str">
        <f>IF(COUNTIFS(tabAtas_Bloqueios[CÓDIGO],tabConsumoAta[[#This Row],[CÓDIGO]],tabAtas_Bloqueios[CHAVE],tabConsumoAta[[#This Row],[ATA]],tabAtas_Bloqueios[INATIVO],"") &gt; 0,"X","")</f>
        <v/>
      </c>
      <c r="R160" s="158" t="s">
        <v>1555</v>
      </c>
    </row>
    <row r="161" spans="1:18" x14ac:dyDescent="0.3">
      <c r="A161" s="247">
        <v>93139</v>
      </c>
      <c r="B161" s="47" t="s">
        <v>150</v>
      </c>
      <c r="C161" s="34" t="str">
        <f>IFERROR(VLOOKUP(tabConsumoAta[[#This Row],[CÓDIGO]],tabEstimativa[#Data],14,FALSE),"")</f>
        <v>Aguardando</v>
      </c>
      <c r="D161" s="157" t="s">
        <v>3942</v>
      </c>
      <c r="E161" s="157">
        <v>31</v>
      </c>
      <c r="F161" s="34">
        <v>2021</v>
      </c>
      <c r="G161" s="78">
        <f>IFERROR(VLOOKUP(tabConsumoAta[[#This Row],[ATA]],tabAtas[#Data],4,FALSE),"")</f>
        <v>44595</v>
      </c>
      <c r="H161" s="163">
        <f>SUMIFS(tabSaldoAta[ESTIMATIVA],tabSaldoAta[CÓDIGO],tabConsumoAta[[#This Row],[CÓDIGO]],tabSaldoAta[CHAVE],tabConsumoAta[[#This Row],[ATA]])</f>
        <v>200</v>
      </c>
      <c r="I161" s="164">
        <v>80</v>
      </c>
      <c r="J161" s="159">
        <v>1</v>
      </c>
      <c r="K161" s="251">
        <v>1456</v>
      </c>
      <c r="L161" s="246" t="s">
        <v>4092</v>
      </c>
      <c r="M161" s="160" t="s">
        <v>4393</v>
      </c>
      <c r="N161" s="160" t="s">
        <v>4394</v>
      </c>
      <c r="O161" s="249" t="s">
        <v>4392</v>
      </c>
      <c r="P161" s="248">
        <v>0</v>
      </c>
      <c r="Q161" s="166" t="str">
        <f>IF(COUNTIFS(tabAtas_Bloqueios[CÓDIGO],tabConsumoAta[[#This Row],[CÓDIGO]],tabAtas_Bloqueios[CHAVE],tabConsumoAta[[#This Row],[ATA]],tabAtas_Bloqueios[INATIVO],"") &gt; 0,"X","")</f>
        <v/>
      </c>
      <c r="R161" s="158" t="s">
        <v>1555</v>
      </c>
    </row>
    <row r="162" spans="1:18" x14ac:dyDescent="0.3">
      <c r="A162" s="247">
        <v>14784</v>
      </c>
      <c r="B162" s="47" t="s">
        <v>2223</v>
      </c>
      <c r="C162" s="34" t="str">
        <f>IFERROR(VLOOKUP(tabConsumoAta[[#This Row],[CÓDIGO]],tabEstimativa[#Data],14,FALSE),"")</f>
        <v>Aguardando</v>
      </c>
      <c r="D162" s="157" t="s">
        <v>4046</v>
      </c>
      <c r="E162" s="157">
        <v>58</v>
      </c>
      <c r="F162" s="34">
        <v>2021</v>
      </c>
      <c r="G162" s="78">
        <f>IFERROR(VLOOKUP(tabConsumoAta[[#This Row],[ATA]],tabAtas[#Data],4,FALSE),"")</f>
        <v>44622</v>
      </c>
      <c r="H162" s="163">
        <f>SUMIFS(tabSaldoAta[ESTIMATIVA],tabSaldoAta[CÓDIGO],tabConsumoAta[[#This Row],[CÓDIGO]],tabSaldoAta[CHAVE],tabConsumoAta[[#This Row],[ATA]])</f>
        <v>300</v>
      </c>
      <c r="I162" s="164">
        <v>150</v>
      </c>
      <c r="J162" s="159">
        <v>2</v>
      </c>
      <c r="K162" s="251">
        <v>1457</v>
      </c>
      <c r="L162" s="246" t="s">
        <v>3965</v>
      </c>
      <c r="M162" s="160" t="s">
        <v>4393</v>
      </c>
      <c r="N162" s="160" t="s">
        <v>4394</v>
      </c>
      <c r="O162" s="249" t="s">
        <v>4392</v>
      </c>
      <c r="P162" s="248">
        <v>0</v>
      </c>
      <c r="Q162" s="166" t="str">
        <f>IF(COUNTIFS(tabAtas_Bloqueios[CÓDIGO],tabConsumoAta[[#This Row],[CÓDIGO]],tabAtas_Bloqueios[CHAVE],tabConsumoAta[[#This Row],[ATA]],tabAtas_Bloqueios[INATIVO],"") &gt; 0,"X","")</f>
        <v/>
      </c>
      <c r="R162" s="158" t="s">
        <v>1555</v>
      </c>
    </row>
    <row r="163" spans="1:18" x14ac:dyDescent="0.3">
      <c r="A163" s="247">
        <v>140053</v>
      </c>
      <c r="B163" s="47" t="s">
        <v>3886</v>
      </c>
      <c r="C163" s="34" t="str">
        <f>IFERROR(VLOOKUP(tabConsumoAta[[#This Row],[CÓDIGO]],tabEstimativa[#Data],14,FALSE),"")</f>
        <v>Aguardando</v>
      </c>
      <c r="D163" s="157" t="s">
        <v>4072</v>
      </c>
      <c r="E163" s="157">
        <v>61</v>
      </c>
      <c r="F163" s="34">
        <v>2021</v>
      </c>
      <c r="G163" s="78">
        <f>IFERROR(VLOOKUP(tabConsumoAta[[#This Row],[ATA]],tabAtas[#Data],4,FALSE),"")</f>
        <v>44624</v>
      </c>
      <c r="H163" s="163">
        <f>SUMIFS(tabSaldoAta[ESTIMATIVA],tabSaldoAta[CÓDIGO],tabConsumoAta[[#This Row],[CÓDIGO]],tabSaldoAta[CHAVE],tabConsumoAta[[#This Row],[ATA]])</f>
        <v>500</v>
      </c>
      <c r="I163" s="164">
        <v>200</v>
      </c>
      <c r="J163" s="159">
        <v>3</v>
      </c>
      <c r="K163" s="251">
        <v>1458</v>
      </c>
      <c r="L163" s="246" t="s">
        <v>2862</v>
      </c>
      <c r="M163" s="160" t="s">
        <v>4393</v>
      </c>
      <c r="N163" s="160" t="s">
        <v>4394</v>
      </c>
      <c r="O163" s="249" t="s">
        <v>4392</v>
      </c>
      <c r="P163" s="248">
        <v>0</v>
      </c>
      <c r="Q163" s="166" t="str">
        <f>IF(COUNTIFS(tabAtas_Bloqueios[CÓDIGO],tabConsumoAta[[#This Row],[CÓDIGO]],tabAtas_Bloqueios[CHAVE],tabConsumoAta[[#This Row],[ATA]],tabAtas_Bloqueios[INATIVO],"") &gt; 0,"X","")</f>
        <v/>
      </c>
      <c r="R163" s="158" t="s">
        <v>1555</v>
      </c>
    </row>
    <row r="164" spans="1:18" x14ac:dyDescent="0.3">
      <c r="A164" s="247">
        <v>133371</v>
      </c>
      <c r="B164" s="47" t="s">
        <v>2778</v>
      </c>
      <c r="C164" s="34" t="str">
        <f>IFERROR(VLOOKUP(tabConsumoAta[[#This Row],[CÓDIGO]],tabEstimativa[#Data],14,FALSE),"")</f>
        <v>Aguardando</v>
      </c>
      <c r="D164" s="157" t="s">
        <v>4108</v>
      </c>
      <c r="E164" s="157">
        <v>75</v>
      </c>
      <c r="F164" s="34">
        <v>2021</v>
      </c>
      <c r="G164" s="78">
        <f>IFERROR(VLOOKUP(tabConsumoAta[[#This Row],[ATA]],tabAtas[#Data],4,FALSE),"")</f>
        <v>44635</v>
      </c>
      <c r="H164" s="163">
        <f>SUMIFS(tabSaldoAta[ESTIMATIVA],tabSaldoAta[CÓDIGO],tabConsumoAta[[#This Row],[CÓDIGO]],tabSaldoAta[CHAVE],tabConsumoAta[[#This Row],[ATA]])</f>
        <v>800</v>
      </c>
      <c r="I164" s="164">
        <v>300</v>
      </c>
      <c r="J164" s="159">
        <v>4</v>
      </c>
      <c r="K164" s="251">
        <v>1459</v>
      </c>
      <c r="L164" s="246" t="s">
        <v>4109</v>
      </c>
      <c r="M164" s="160" t="s">
        <v>4393</v>
      </c>
      <c r="N164" s="160" t="s">
        <v>4394</v>
      </c>
      <c r="O164" s="249" t="s">
        <v>4392</v>
      </c>
      <c r="P164" s="248">
        <v>0</v>
      </c>
      <c r="Q164" s="166" t="str">
        <f>IF(COUNTIFS(tabAtas_Bloqueios[CÓDIGO],tabConsumoAta[[#This Row],[CÓDIGO]],tabAtas_Bloqueios[CHAVE],tabConsumoAta[[#This Row],[ATA]],tabAtas_Bloqueios[INATIVO],"") &gt; 0,"X","")</f>
        <v/>
      </c>
      <c r="R164" s="158" t="s">
        <v>1555</v>
      </c>
    </row>
    <row r="165" spans="1:18" x14ac:dyDescent="0.3">
      <c r="A165" s="247">
        <v>134246</v>
      </c>
      <c r="B165" s="47" t="s">
        <v>2005</v>
      </c>
      <c r="C165" s="34" t="str">
        <f>IFERROR(VLOOKUP(tabConsumoAta[[#This Row],[CÓDIGO]],tabEstimativa[#Data],14,FALSE),"")</f>
        <v>Aguardando</v>
      </c>
      <c r="D165" s="157" t="s">
        <v>4093</v>
      </c>
      <c r="E165" s="157">
        <v>78</v>
      </c>
      <c r="F165" s="34">
        <v>2021</v>
      </c>
      <c r="G165" s="78">
        <f>IFERROR(VLOOKUP(tabConsumoAta[[#This Row],[ATA]],tabAtas[#Data],4,FALSE),"")</f>
        <v>44636</v>
      </c>
      <c r="H165" s="163">
        <f>SUMIFS(tabSaldoAta[ESTIMATIVA],tabSaldoAta[CÓDIGO],tabConsumoAta[[#This Row],[CÓDIGO]],tabSaldoAta[CHAVE],tabConsumoAta[[#This Row],[ATA]])</f>
        <v>1400</v>
      </c>
      <c r="I165" s="164">
        <v>400</v>
      </c>
      <c r="J165" s="159">
        <v>5</v>
      </c>
      <c r="K165" s="251">
        <v>1461</v>
      </c>
      <c r="L165" s="246" t="s">
        <v>4336</v>
      </c>
      <c r="M165" s="160" t="s">
        <v>4393</v>
      </c>
      <c r="N165" s="160" t="s">
        <v>4394</v>
      </c>
      <c r="O165" s="249" t="s">
        <v>4392</v>
      </c>
      <c r="P165" s="248">
        <v>0</v>
      </c>
      <c r="Q165" s="166" t="str">
        <f>IF(COUNTIFS(tabAtas_Bloqueios[CÓDIGO],tabConsumoAta[[#This Row],[CÓDIGO]],tabAtas_Bloqueios[CHAVE],tabConsumoAta[[#This Row],[ATA]],tabAtas_Bloqueios[INATIVO],"") &gt; 0,"X","")</f>
        <v/>
      </c>
      <c r="R165" s="158" t="s">
        <v>1555</v>
      </c>
    </row>
    <row r="166" spans="1:18" x14ac:dyDescent="0.3">
      <c r="A166" s="247">
        <v>10719</v>
      </c>
      <c r="B166" s="47" t="s">
        <v>2785</v>
      </c>
      <c r="C166" s="34" t="str">
        <f>IFERROR(VLOOKUP(tabConsumoAta[[#This Row],[CÓDIGO]],tabEstimativa[#Data],14,FALSE),"")</f>
        <v>Aguardando</v>
      </c>
      <c r="D166" s="157" t="s">
        <v>4122</v>
      </c>
      <c r="E166" s="157">
        <v>85</v>
      </c>
      <c r="F166" s="34">
        <v>2021</v>
      </c>
      <c r="G166" s="78">
        <f>IFERROR(VLOOKUP(tabConsumoAta[[#This Row],[ATA]],tabAtas[#Data],4,FALSE),"")</f>
        <v>44643</v>
      </c>
      <c r="H166" s="163">
        <f>SUMIFS(tabSaldoAta[ESTIMATIVA],tabSaldoAta[CÓDIGO],tabConsumoAta[[#This Row],[CÓDIGO]],tabSaldoAta[CHAVE],tabConsumoAta[[#This Row],[ATA]])</f>
        <v>60000</v>
      </c>
      <c r="I166" s="164"/>
      <c r="J166" s="159">
        <v>6</v>
      </c>
      <c r="K166" s="251"/>
      <c r="L166" s="246" t="s">
        <v>3712</v>
      </c>
      <c r="M166" s="160" t="s">
        <v>4393</v>
      </c>
      <c r="N166" s="160" t="s">
        <v>4394</v>
      </c>
      <c r="O166" s="249" t="s">
        <v>4392</v>
      </c>
      <c r="P166" s="248">
        <v>0</v>
      </c>
      <c r="Q166" s="166" t="str">
        <f>IF(COUNTIFS(tabAtas_Bloqueios[CÓDIGO],tabConsumoAta[[#This Row],[CÓDIGO]],tabAtas_Bloqueios[CHAVE],tabConsumoAta[[#This Row],[ATA]],tabAtas_Bloqueios[INATIVO],"") &gt; 0,"X","")</f>
        <v/>
      </c>
      <c r="R166" s="158" t="s">
        <v>1555</v>
      </c>
    </row>
    <row r="167" spans="1:18" x14ac:dyDescent="0.3">
      <c r="A167" s="247">
        <v>76583</v>
      </c>
      <c r="B167" s="47" t="s">
        <v>93</v>
      </c>
      <c r="C167" s="34" t="str">
        <f>IFERROR(VLOOKUP(tabConsumoAta[[#This Row],[CÓDIGO]],tabEstimativa[#Data],14,FALSE),"")</f>
        <v>Aguardando</v>
      </c>
      <c r="D167" s="157" t="s">
        <v>4123</v>
      </c>
      <c r="E167" s="157">
        <v>90</v>
      </c>
      <c r="F167" s="34">
        <v>2021</v>
      </c>
      <c r="G167" s="78">
        <f>IFERROR(VLOOKUP(tabConsumoAta[[#This Row],[ATA]],tabAtas[#Data],4,FALSE),"")</f>
        <v>44647</v>
      </c>
      <c r="H167" s="163">
        <f>SUMIFS(tabSaldoAta[ESTIMATIVA],tabSaldoAta[CÓDIGO],tabConsumoAta[[#This Row],[CÓDIGO]],tabSaldoAta[CHAVE],tabConsumoAta[[#This Row],[ATA]])</f>
        <v>0</v>
      </c>
      <c r="I167" s="164">
        <v>80</v>
      </c>
      <c r="J167" s="159">
        <v>7</v>
      </c>
      <c r="K167" s="251">
        <v>1464</v>
      </c>
      <c r="L167" s="246" t="s">
        <v>4395</v>
      </c>
      <c r="M167" s="160" t="s">
        <v>4393</v>
      </c>
      <c r="N167" s="160" t="s">
        <v>4394</v>
      </c>
      <c r="O167" s="249" t="s">
        <v>4392</v>
      </c>
      <c r="P167" s="248">
        <v>0</v>
      </c>
      <c r="Q167" s="166" t="str">
        <f>IF(COUNTIFS(tabAtas_Bloqueios[CÓDIGO],tabConsumoAta[[#This Row],[CÓDIGO]],tabAtas_Bloqueios[CHAVE],tabConsumoAta[[#This Row],[ATA]],tabAtas_Bloqueios[INATIVO],"") &gt; 0,"X","")</f>
        <v/>
      </c>
      <c r="R167" s="158" t="s">
        <v>1555</v>
      </c>
    </row>
    <row r="168" spans="1:18" x14ac:dyDescent="0.3">
      <c r="A168" s="247">
        <v>139957</v>
      </c>
      <c r="B168" s="47" t="s">
        <v>3756</v>
      </c>
      <c r="C168" s="34" t="str">
        <f>IFERROR(VLOOKUP(tabConsumoAta[[#This Row],[CÓDIGO]],tabEstimativa[#Data],14,FALSE),"")</f>
        <v>Aguardando</v>
      </c>
      <c r="D168" s="157" t="s">
        <v>4100</v>
      </c>
      <c r="E168" s="157">
        <v>105</v>
      </c>
      <c r="F168" s="34">
        <v>2021</v>
      </c>
      <c r="G168" s="78">
        <f>IFERROR(VLOOKUP(tabConsumoAta[[#This Row],[ATA]],tabAtas[#Data],4,FALSE),"")</f>
        <v>44658</v>
      </c>
      <c r="H168" s="163">
        <f>SUMIFS(tabSaldoAta[ESTIMATIVA],tabSaldoAta[CÓDIGO],tabConsumoAta[[#This Row],[CÓDIGO]],tabSaldoAta[CHAVE],tabConsumoAta[[#This Row],[ATA]])</f>
        <v>5000</v>
      </c>
      <c r="I168" s="164">
        <v>1000</v>
      </c>
      <c r="J168" s="159">
        <v>8</v>
      </c>
      <c r="K168" s="251">
        <v>1466</v>
      </c>
      <c r="L168" s="246" t="s">
        <v>3239</v>
      </c>
      <c r="M168" s="160" t="s">
        <v>4393</v>
      </c>
      <c r="N168" s="160" t="s">
        <v>4394</v>
      </c>
      <c r="O168" s="249" t="s">
        <v>4392</v>
      </c>
      <c r="P168" s="248">
        <v>0</v>
      </c>
      <c r="Q168" s="166" t="str">
        <f>IF(COUNTIFS(tabAtas_Bloqueios[CÓDIGO],tabConsumoAta[[#This Row],[CÓDIGO]],tabAtas_Bloqueios[CHAVE],tabConsumoAta[[#This Row],[ATA]],tabAtas_Bloqueios[INATIVO],"") &gt; 0,"X","")</f>
        <v/>
      </c>
      <c r="R168" s="158" t="s">
        <v>1555</v>
      </c>
    </row>
    <row r="169" spans="1:18" x14ac:dyDescent="0.3">
      <c r="A169" s="247">
        <v>12659</v>
      </c>
      <c r="B169" s="47" t="s">
        <v>3004</v>
      </c>
      <c r="C169" s="34" t="str">
        <f>IFERROR(VLOOKUP(tabConsumoAta[[#This Row],[CÓDIGO]],tabEstimativa[#Data],14,FALSE),"")</f>
        <v>Aguardando</v>
      </c>
      <c r="D169" s="157" t="s">
        <v>4369</v>
      </c>
      <c r="E169" s="157">
        <v>186</v>
      </c>
      <c r="F169" s="34">
        <v>2021</v>
      </c>
      <c r="G169" s="78" t="str">
        <f>IFERROR(VLOOKUP(tabConsumoAta[[#This Row],[ATA]],tabAtas[#Data],4,FALSE),"")</f>
        <v/>
      </c>
      <c r="H169" s="163">
        <f>SUMIFS(tabSaldoAta[ESTIMATIVA],tabSaldoAta[CÓDIGO],tabConsumoAta[[#This Row],[CÓDIGO]],tabSaldoAta[CHAVE],tabConsumoAta[[#This Row],[ATA]])</f>
        <v>0</v>
      </c>
      <c r="I169" s="164">
        <v>500</v>
      </c>
      <c r="J169" s="159">
        <v>9</v>
      </c>
      <c r="K169" s="251">
        <v>1467</v>
      </c>
      <c r="L169" s="246" t="s">
        <v>4396</v>
      </c>
      <c r="M169" s="160" t="s">
        <v>4393</v>
      </c>
      <c r="N169" s="160" t="s">
        <v>4394</v>
      </c>
      <c r="O169" s="249" t="s">
        <v>4392</v>
      </c>
      <c r="P169" s="248">
        <v>0</v>
      </c>
      <c r="Q169" s="166" t="str">
        <f>IF(COUNTIFS(tabAtas_Bloqueios[CÓDIGO],tabConsumoAta[[#This Row],[CÓDIGO]],tabAtas_Bloqueios[CHAVE],tabConsumoAta[[#This Row],[ATA]],tabAtas_Bloqueios[INATIVO],"") &gt; 0,"X","")</f>
        <v/>
      </c>
      <c r="R169" s="158" t="s">
        <v>1555</v>
      </c>
    </row>
    <row r="170" spans="1:18" x14ac:dyDescent="0.3">
      <c r="A170" s="247">
        <v>102922</v>
      </c>
      <c r="B170" s="47" t="s">
        <v>4399</v>
      </c>
      <c r="C170" s="34" t="str">
        <f>IFERROR(VLOOKUP(tabConsumoAta[[#This Row],[CÓDIGO]],tabEstimativa[#Data],14,FALSE),"")</f>
        <v>Aguardando</v>
      </c>
      <c r="D170" s="157" t="s">
        <v>4397</v>
      </c>
      <c r="E170" s="157">
        <v>4</v>
      </c>
      <c r="F170" s="34">
        <v>2022</v>
      </c>
      <c r="G170" s="78" t="str">
        <f>IFERROR(VLOOKUP(tabConsumoAta[[#This Row],[ATA]],tabAtas[#Data],4,FALSE),"")</f>
        <v/>
      </c>
      <c r="H170" s="163">
        <f>SUMIFS(tabSaldoAta[ESTIMATIVA],tabSaldoAta[CÓDIGO],tabConsumoAta[[#This Row],[CÓDIGO]],tabSaldoAta[CHAVE],tabConsumoAta[[#This Row],[ATA]])</f>
        <v>0</v>
      </c>
      <c r="I170" s="164">
        <v>5000</v>
      </c>
      <c r="J170" s="159">
        <v>10</v>
      </c>
      <c r="K170" s="251">
        <v>1469</v>
      </c>
      <c r="L170" s="246" t="s">
        <v>4398</v>
      </c>
      <c r="M170" s="160" t="s">
        <v>4393</v>
      </c>
      <c r="N170" s="160" t="s">
        <v>4394</v>
      </c>
      <c r="O170" s="249" t="s">
        <v>4392</v>
      </c>
      <c r="P170" s="248">
        <v>0</v>
      </c>
      <c r="Q170" s="166" t="str">
        <f>IF(COUNTIFS(tabAtas_Bloqueios[CÓDIGO],tabConsumoAta[[#This Row],[CÓDIGO]],tabAtas_Bloqueios[CHAVE],tabConsumoAta[[#This Row],[ATA]],tabAtas_Bloqueios[INATIVO],"") &gt; 0,"X","")</f>
        <v/>
      </c>
      <c r="R170" s="158" t="s">
        <v>1555</v>
      </c>
    </row>
    <row r="171" spans="1:18" x14ac:dyDescent="0.3">
      <c r="A171" s="247">
        <v>133021</v>
      </c>
      <c r="B171" s="47" t="s">
        <v>3253</v>
      </c>
      <c r="C171" s="34" t="str">
        <f>IFERROR(VLOOKUP(tabConsumoAta[[#This Row],[CÓDIGO]],tabEstimativa[#Data],14,FALSE),"")</f>
        <v>Aguardando</v>
      </c>
      <c r="D171" s="157" t="s">
        <v>4397</v>
      </c>
      <c r="E171" s="157">
        <v>4</v>
      </c>
      <c r="F171" s="34">
        <v>2022</v>
      </c>
      <c r="G171" s="78" t="str">
        <f>IFERROR(VLOOKUP(tabConsumoAta[[#This Row],[ATA]],tabAtas[#Data],4,FALSE),"")</f>
        <v/>
      </c>
      <c r="H171" s="163">
        <f>SUMIFS(tabSaldoAta[ESTIMATIVA],tabSaldoAta[CÓDIGO],tabConsumoAta[[#This Row],[CÓDIGO]],tabSaldoAta[CHAVE],tabConsumoAta[[#This Row],[ATA]])</f>
        <v>0</v>
      </c>
      <c r="I171" s="164">
        <v>400</v>
      </c>
      <c r="J171" s="159">
        <v>11</v>
      </c>
      <c r="K171" s="251">
        <v>1471</v>
      </c>
      <c r="L171" s="246" t="s">
        <v>4396</v>
      </c>
      <c r="M171" s="160" t="s">
        <v>4393</v>
      </c>
      <c r="N171" s="160" t="s">
        <v>4394</v>
      </c>
      <c r="O171" s="249" t="s">
        <v>4392</v>
      </c>
      <c r="P171" s="248">
        <v>0</v>
      </c>
      <c r="Q171" s="166" t="str">
        <f>IF(COUNTIFS(tabAtas_Bloqueios[CÓDIGO],tabConsumoAta[[#This Row],[CÓDIGO]],tabAtas_Bloqueios[CHAVE],tabConsumoAta[[#This Row],[ATA]],tabAtas_Bloqueios[INATIVO],"") &gt; 0,"X","")</f>
        <v/>
      </c>
      <c r="R171" s="158" t="s">
        <v>1555</v>
      </c>
    </row>
    <row r="172" spans="1:18" x14ac:dyDescent="0.3">
      <c r="A172" s="247">
        <v>89194</v>
      </c>
      <c r="B172" s="47" t="s">
        <v>4401</v>
      </c>
      <c r="C172" s="34" t="str">
        <f>IFERROR(VLOOKUP(tabConsumoAta[[#This Row],[CÓDIGO]],tabEstimativa[#Data],14,FALSE),"")</f>
        <v/>
      </c>
      <c r="D172" s="157" t="s">
        <v>1560</v>
      </c>
      <c r="E172" s="157"/>
      <c r="F172" s="34"/>
      <c r="G172" s="78" t="str">
        <f>IFERROR(VLOOKUP(tabConsumoAta[[#This Row],[ATA]],tabAtas[#Data],4,FALSE),"")</f>
        <v/>
      </c>
      <c r="H172" s="163">
        <f>SUMIFS(tabSaldoAta[ESTIMATIVA],tabSaldoAta[CÓDIGO],tabConsumoAta[[#This Row],[CÓDIGO]],tabSaldoAta[CHAVE],tabConsumoAta[[#This Row],[ATA]])</f>
        <v>0</v>
      </c>
      <c r="I172" s="164">
        <v>1000</v>
      </c>
      <c r="J172" s="159">
        <v>1</v>
      </c>
      <c r="K172" s="251">
        <v>1454</v>
      </c>
      <c r="L172" s="246" t="s">
        <v>1560</v>
      </c>
      <c r="M172" s="160" t="s">
        <v>4402</v>
      </c>
      <c r="N172" s="160" t="s">
        <v>4403</v>
      </c>
      <c r="O172" s="249" t="s">
        <v>4400</v>
      </c>
      <c r="P172" s="248">
        <v>0</v>
      </c>
      <c r="Q172" s="166" t="str">
        <f>IF(COUNTIFS(tabAtas_Bloqueios[CÓDIGO],tabConsumoAta[[#This Row],[CÓDIGO]],tabAtas_Bloqueios[CHAVE],tabConsumoAta[[#This Row],[ATA]],tabAtas_Bloqueios[INATIVO],"") &gt; 0,"X","")</f>
        <v/>
      </c>
      <c r="R172" s="158" t="s">
        <v>1555</v>
      </c>
    </row>
    <row r="173" spans="1:18" x14ac:dyDescent="0.3">
      <c r="A173" s="247">
        <v>109848</v>
      </c>
      <c r="B173" s="47" t="s">
        <v>222</v>
      </c>
      <c r="C173" s="34" t="str">
        <f>IFERROR(VLOOKUP(tabConsumoAta[[#This Row],[CÓDIGO]],tabEstimativa[#Data],14,FALSE),"")</f>
        <v>Aguardando</v>
      </c>
      <c r="D173" s="157" t="s">
        <v>3942</v>
      </c>
      <c r="E173" s="157">
        <v>31</v>
      </c>
      <c r="F173" s="34">
        <v>2021</v>
      </c>
      <c r="G173" s="78">
        <f>IFERROR(VLOOKUP(tabConsumoAta[[#This Row],[ATA]],tabAtas[#Data],4,FALSE),"")</f>
        <v>44595</v>
      </c>
      <c r="H173" s="163">
        <f>SUMIFS(tabSaldoAta[ESTIMATIVA],tabSaldoAta[CÓDIGO],tabConsumoAta[[#This Row],[CÓDIGO]],tabSaldoAta[CHAVE],tabConsumoAta[[#This Row],[ATA]])</f>
        <v>240</v>
      </c>
      <c r="I173" s="164"/>
      <c r="J173" s="159">
        <v>1</v>
      </c>
      <c r="K173" s="251"/>
      <c r="L173" s="246" t="s">
        <v>3456</v>
      </c>
      <c r="M173" s="160" t="s">
        <v>4406</v>
      </c>
      <c r="N173" s="160" t="s">
        <v>4407</v>
      </c>
      <c r="O173" s="249" t="s">
        <v>4405</v>
      </c>
      <c r="P173" s="248">
        <v>0</v>
      </c>
      <c r="Q173" s="166" t="str">
        <f>IF(COUNTIFS(tabAtas_Bloqueios[CÓDIGO],tabConsumoAta[[#This Row],[CÓDIGO]],tabAtas_Bloqueios[CHAVE],tabConsumoAta[[#This Row],[ATA]],tabAtas_Bloqueios[INATIVO],"") &gt; 0,"X","")</f>
        <v/>
      </c>
      <c r="R173" s="158" t="s">
        <v>1555</v>
      </c>
    </row>
    <row r="174" spans="1:18" x14ac:dyDescent="0.3">
      <c r="A174" s="247">
        <v>136898</v>
      </c>
      <c r="B174" s="47" t="s">
        <v>3324</v>
      </c>
      <c r="C174" s="34" t="str">
        <f>IFERROR(VLOOKUP(tabConsumoAta[[#This Row],[CÓDIGO]],tabEstimativa[#Data],14,FALSE),"")</f>
        <v>Aguardando</v>
      </c>
      <c r="D174" s="157" t="s">
        <v>3964</v>
      </c>
      <c r="E174" s="157">
        <v>39</v>
      </c>
      <c r="F174" s="34">
        <v>2021</v>
      </c>
      <c r="G174" s="78">
        <f>IFERROR(VLOOKUP(tabConsumoAta[[#This Row],[ATA]],tabAtas[#Data],4,FALSE),"")</f>
        <v>44602</v>
      </c>
      <c r="H174" s="163">
        <f>SUMIFS(tabSaldoAta[ESTIMATIVA],tabSaldoAta[CÓDIGO],tabConsumoAta[[#This Row],[CÓDIGO]],tabSaldoAta[CHAVE],tabConsumoAta[[#This Row],[ATA]])</f>
        <v>100</v>
      </c>
      <c r="I174" s="164">
        <v>50</v>
      </c>
      <c r="J174" s="159">
        <v>2</v>
      </c>
      <c r="K174" s="251">
        <v>1912</v>
      </c>
      <c r="L174" s="246" t="s">
        <v>3965</v>
      </c>
      <c r="M174" s="160" t="s">
        <v>4406</v>
      </c>
      <c r="N174" s="160" t="s">
        <v>4407</v>
      </c>
      <c r="O174" s="249" t="s">
        <v>4405</v>
      </c>
      <c r="P174" s="248">
        <v>0</v>
      </c>
      <c r="Q174" s="166" t="str">
        <f>IF(COUNTIFS(tabAtas_Bloqueios[CÓDIGO],tabConsumoAta[[#This Row],[CÓDIGO]],tabAtas_Bloqueios[CHAVE],tabConsumoAta[[#This Row],[ATA]],tabAtas_Bloqueios[INATIVO],"") &gt; 0,"X","")</f>
        <v/>
      </c>
      <c r="R174" s="158" t="s">
        <v>1555</v>
      </c>
    </row>
    <row r="175" spans="1:18" x14ac:dyDescent="0.3">
      <c r="A175" s="247">
        <v>134556</v>
      </c>
      <c r="B175" s="47" t="s">
        <v>379</v>
      </c>
      <c r="C175" s="34" t="str">
        <f>IFERROR(VLOOKUP(tabConsumoAta[[#This Row],[CÓDIGO]],tabEstimativa[#Data],14,FALSE),"")</f>
        <v>Aguardando</v>
      </c>
      <c r="D175" s="157" t="s">
        <v>4151</v>
      </c>
      <c r="E175" s="157">
        <v>145</v>
      </c>
      <c r="F175" s="34">
        <v>2021</v>
      </c>
      <c r="G175" s="78">
        <f>IFERROR(VLOOKUP(tabConsumoAta[[#This Row],[ATA]],tabAtas[#Data],4,FALSE),"")</f>
        <v>44707</v>
      </c>
      <c r="H175" s="163">
        <f>SUMIFS(tabSaldoAta[ESTIMATIVA],tabSaldoAta[CÓDIGO],tabConsumoAta[[#This Row],[CÓDIGO]],tabSaldoAta[CHAVE],tabConsumoAta[[#This Row],[ATA]])</f>
        <v>40</v>
      </c>
      <c r="I175" s="164">
        <v>100</v>
      </c>
      <c r="J175" s="159">
        <v>3</v>
      </c>
      <c r="K175" s="251">
        <v>1914</v>
      </c>
      <c r="L175" s="246" t="s">
        <v>4395</v>
      </c>
      <c r="M175" s="160" t="s">
        <v>4406</v>
      </c>
      <c r="N175" s="160" t="s">
        <v>4407</v>
      </c>
      <c r="O175" s="249" t="s">
        <v>4405</v>
      </c>
      <c r="P175" s="248">
        <v>0</v>
      </c>
      <c r="Q175" s="166" t="str">
        <f>IF(COUNTIFS(tabAtas_Bloqueios[CÓDIGO],tabConsumoAta[[#This Row],[CÓDIGO]],tabAtas_Bloqueios[CHAVE],tabConsumoAta[[#This Row],[ATA]],tabAtas_Bloqueios[INATIVO],"") &gt; 0,"X","")</f>
        <v/>
      </c>
      <c r="R175" s="158" t="s">
        <v>1555</v>
      </c>
    </row>
    <row r="176" spans="1:18" x14ac:dyDescent="0.3">
      <c r="A176" s="247">
        <v>49254</v>
      </c>
      <c r="B176" s="47" t="s">
        <v>2835</v>
      </c>
      <c r="C176" s="34" t="str">
        <f>IFERROR(VLOOKUP(tabConsumoAta[[#This Row],[CÓDIGO]],tabEstimativa[#Data],14,FALSE),"")</f>
        <v/>
      </c>
      <c r="D176" s="157" t="s">
        <v>1560</v>
      </c>
      <c r="E176" s="157"/>
      <c r="F176" s="34"/>
      <c r="G176" s="78" t="str">
        <f>IFERROR(VLOOKUP(tabConsumoAta[[#This Row],[ATA]],tabAtas[#Data],4,FALSE),"")</f>
        <v/>
      </c>
      <c r="H176" s="163">
        <f>SUMIFS(tabSaldoAta[ESTIMATIVA],tabSaldoAta[CÓDIGO],tabConsumoAta[[#This Row],[CÓDIGO]],tabSaldoAta[CHAVE],tabConsumoAta[[#This Row],[ATA]])</f>
        <v>0</v>
      </c>
      <c r="I176" s="164">
        <v>300</v>
      </c>
      <c r="J176" s="159">
        <v>4</v>
      </c>
      <c r="K176" s="251">
        <v>1917</v>
      </c>
      <c r="L176" s="246" t="s">
        <v>1560</v>
      </c>
      <c r="M176" s="160" t="s">
        <v>4406</v>
      </c>
      <c r="N176" s="160" t="s">
        <v>4407</v>
      </c>
      <c r="O176" s="249" t="s">
        <v>4405</v>
      </c>
      <c r="P176" s="248">
        <v>0</v>
      </c>
      <c r="Q176" s="166" t="str">
        <f>IF(COUNTIFS(tabAtas_Bloqueios[CÓDIGO],tabConsumoAta[[#This Row],[CÓDIGO]],tabAtas_Bloqueios[CHAVE],tabConsumoAta[[#This Row],[ATA]],tabAtas_Bloqueios[INATIVO],"") &gt; 0,"X","")</f>
        <v/>
      </c>
      <c r="R176" s="158" t="s">
        <v>1555</v>
      </c>
    </row>
    <row r="177" spans="1:18" x14ac:dyDescent="0.3">
      <c r="A177" s="247">
        <v>63252</v>
      </c>
      <c r="B177" s="47" t="s">
        <v>3301</v>
      </c>
      <c r="C177" s="34" t="str">
        <f>IFERROR(VLOOKUP(tabConsumoAta[[#This Row],[CÓDIGO]],tabEstimativa[#Data],14,FALSE),"")</f>
        <v/>
      </c>
      <c r="D177" s="157" t="s">
        <v>1560</v>
      </c>
      <c r="E177" s="157"/>
      <c r="F177" s="34"/>
      <c r="G177" s="78" t="str">
        <f>IFERROR(VLOOKUP(tabConsumoAta[[#This Row],[ATA]],tabAtas[#Data],4,FALSE),"")</f>
        <v/>
      </c>
      <c r="H177" s="163">
        <f>SUMIFS(tabSaldoAta[ESTIMATIVA],tabSaldoAta[CÓDIGO],tabConsumoAta[[#This Row],[CÓDIGO]],tabSaldoAta[CHAVE],tabConsumoAta[[#This Row],[ATA]])</f>
        <v>0</v>
      </c>
      <c r="I177" s="164">
        <v>50</v>
      </c>
      <c r="J177" s="159">
        <v>5</v>
      </c>
      <c r="K177" s="251">
        <v>1918</v>
      </c>
      <c r="L177" s="246" t="s">
        <v>1560</v>
      </c>
      <c r="M177" s="160" t="s">
        <v>4406</v>
      </c>
      <c r="N177" s="160" t="s">
        <v>4407</v>
      </c>
      <c r="O177" s="249" t="s">
        <v>4405</v>
      </c>
      <c r="P177" s="248">
        <v>0</v>
      </c>
      <c r="Q177" s="166" t="str">
        <f>IF(COUNTIFS(tabAtas_Bloqueios[CÓDIGO],tabConsumoAta[[#This Row],[CÓDIGO]],tabAtas_Bloqueios[CHAVE],tabConsumoAta[[#This Row],[ATA]],tabAtas_Bloqueios[INATIVO],"") &gt; 0,"X","")</f>
        <v/>
      </c>
      <c r="R177" s="158" t="s">
        <v>1555</v>
      </c>
    </row>
    <row r="178" spans="1:18" x14ac:dyDescent="0.3">
      <c r="A178" s="247">
        <v>37528</v>
      </c>
      <c r="B178" s="47" t="s">
        <v>2212</v>
      </c>
      <c r="C178" s="34" t="str">
        <f>IFERROR(VLOOKUP(tabConsumoAta[[#This Row],[CÓDIGO]],tabEstimativa[#Data],14,FALSE),"")</f>
        <v>Suspenso</v>
      </c>
      <c r="D178" s="157" t="s">
        <v>4408</v>
      </c>
      <c r="E178" s="157">
        <v>104</v>
      </c>
      <c r="F178" s="34">
        <v>2000</v>
      </c>
      <c r="G178" s="78" t="str">
        <f>IFERROR(VLOOKUP(tabConsumoAta[[#This Row],[ATA]],tabAtas[#Data],4,FALSE),"")</f>
        <v/>
      </c>
      <c r="H178" s="163">
        <f>SUMIFS(tabSaldoAta[ESTIMATIVA],tabSaldoAta[CÓDIGO],tabConsumoAta[[#This Row],[CÓDIGO]],tabSaldoAta[CHAVE],tabConsumoAta[[#This Row],[ATA]])</f>
        <v>0</v>
      </c>
      <c r="I178" s="164">
        <v>300</v>
      </c>
      <c r="J178" s="159">
        <v>6</v>
      </c>
      <c r="K178" s="251">
        <v>1920</v>
      </c>
      <c r="L178" s="246" t="s">
        <v>3738</v>
      </c>
      <c r="M178" s="160" t="s">
        <v>4406</v>
      </c>
      <c r="N178" s="160" t="s">
        <v>4407</v>
      </c>
      <c r="O178" s="249" t="s">
        <v>4405</v>
      </c>
      <c r="P178" s="248">
        <v>0</v>
      </c>
      <c r="Q178" s="166" t="str">
        <f>IF(COUNTIFS(tabAtas_Bloqueios[CÓDIGO],tabConsumoAta[[#This Row],[CÓDIGO]],tabAtas_Bloqueios[CHAVE],tabConsumoAta[[#This Row],[ATA]],tabAtas_Bloqueios[INATIVO],"") &gt; 0,"X","")</f>
        <v/>
      </c>
      <c r="R178" s="158" t="s">
        <v>1555</v>
      </c>
    </row>
    <row r="179" spans="1:18" x14ac:dyDescent="0.3">
      <c r="A179" s="247">
        <v>44398</v>
      </c>
      <c r="B179" s="47" t="s">
        <v>3067</v>
      </c>
      <c r="C179" s="34" t="str">
        <f>IFERROR(VLOOKUP(tabConsumoAta[[#This Row],[CÓDIGO]],tabEstimativa[#Data],14,FALSE),"")</f>
        <v>Suspenso</v>
      </c>
      <c r="D179" s="157" t="s">
        <v>4408</v>
      </c>
      <c r="E179" s="157">
        <v>104</v>
      </c>
      <c r="F179" s="34">
        <v>2000</v>
      </c>
      <c r="G179" s="78" t="str">
        <f>IFERROR(VLOOKUP(tabConsumoAta[[#This Row],[ATA]],tabAtas[#Data],4,FALSE),"")</f>
        <v/>
      </c>
      <c r="H179" s="163">
        <f>SUMIFS(tabSaldoAta[ESTIMATIVA],tabSaldoAta[CÓDIGO],tabConsumoAta[[#This Row],[CÓDIGO]],tabSaldoAta[CHAVE],tabConsumoAta[[#This Row],[ATA]])</f>
        <v>0</v>
      </c>
      <c r="I179" s="164">
        <v>500</v>
      </c>
      <c r="J179" s="159">
        <v>7</v>
      </c>
      <c r="K179" s="251">
        <v>1921</v>
      </c>
      <c r="L179" s="246" t="s">
        <v>3738</v>
      </c>
      <c r="M179" s="160" t="s">
        <v>4406</v>
      </c>
      <c r="N179" s="160" t="s">
        <v>4407</v>
      </c>
      <c r="O179" s="249" t="s">
        <v>4405</v>
      </c>
      <c r="P179" s="248">
        <v>0</v>
      </c>
      <c r="Q179" s="166" t="str">
        <f>IF(COUNTIFS(tabAtas_Bloqueios[CÓDIGO],tabConsumoAta[[#This Row],[CÓDIGO]],tabAtas_Bloqueios[CHAVE],tabConsumoAta[[#This Row],[ATA]],tabAtas_Bloqueios[INATIVO],"") &gt; 0,"X","")</f>
        <v/>
      </c>
      <c r="R179" s="158" t="s">
        <v>1555</v>
      </c>
    </row>
    <row r="180" spans="1:18" x14ac:dyDescent="0.3">
      <c r="A180" s="247">
        <v>64626</v>
      </c>
      <c r="B180" s="47" t="s">
        <v>143</v>
      </c>
      <c r="C180" s="34" t="str">
        <f>IFERROR(VLOOKUP(tabConsumoAta[[#This Row],[CÓDIGO]],tabEstimativa[#Data],14,FALSE),"")</f>
        <v>Suspenso</v>
      </c>
      <c r="D180" s="157" t="s">
        <v>4408</v>
      </c>
      <c r="E180" s="157">
        <v>104</v>
      </c>
      <c r="F180" s="34">
        <v>2000</v>
      </c>
      <c r="G180" s="78" t="str">
        <f>IFERROR(VLOOKUP(tabConsumoAta[[#This Row],[ATA]],tabAtas[#Data],4,FALSE),"")</f>
        <v/>
      </c>
      <c r="H180" s="163">
        <f>SUMIFS(tabSaldoAta[ESTIMATIVA],tabSaldoAta[CÓDIGO],tabConsumoAta[[#This Row],[CÓDIGO]],tabSaldoAta[CHAVE],tabConsumoAta[[#This Row],[ATA]])</f>
        <v>0</v>
      </c>
      <c r="I180" s="164">
        <v>1500</v>
      </c>
      <c r="J180" s="159">
        <v>8</v>
      </c>
      <c r="K180" s="251">
        <v>1921</v>
      </c>
      <c r="L180" s="246" t="s">
        <v>3738</v>
      </c>
      <c r="M180" s="160" t="s">
        <v>4406</v>
      </c>
      <c r="N180" s="160" t="s">
        <v>4407</v>
      </c>
      <c r="O180" s="249" t="s">
        <v>4405</v>
      </c>
      <c r="P180" s="248">
        <v>0</v>
      </c>
      <c r="Q180" s="166" t="str">
        <f>IF(COUNTIFS(tabAtas_Bloqueios[CÓDIGO],tabConsumoAta[[#This Row],[CÓDIGO]],tabAtas_Bloqueios[CHAVE],tabConsumoAta[[#This Row],[ATA]],tabAtas_Bloqueios[INATIVO],"") &gt; 0,"X","")</f>
        <v/>
      </c>
      <c r="R180" s="158" t="s">
        <v>1555</v>
      </c>
    </row>
    <row r="181" spans="1:18" x14ac:dyDescent="0.3">
      <c r="A181" s="247">
        <v>102276</v>
      </c>
      <c r="B181" s="47" t="s">
        <v>3068</v>
      </c>
      <c r="C181" s="34" t="str">
        <f>IFERROR(VLOOKUP(tabConsumoAta[[#This Row],[CÓDIGO]],tabEstimativa[#Data],14,FALSE),"")</f>
        <v>Suspenso</v>
      </c>
      <c r="D181" s="157" t="s">
        <v>4408</v>
      </c>
      <c r="E181" s="157">
        <v>104</v>
      </c>
      <c r="F181" s="34">
        <v>2000</v>
      </c>
      <c r="G181" s="78" t="str">
        <f>IFERROR(VLOOKUP(tabConsumoAta[[#This Row],[ATA]],tabAtas[#Data],4,FALSE),"")</f>
        <v/>
      </c>
      <c r="H181" s="163">
        <f>SUMIFS(tabSaldoAta[ESTIMATIVA],tabSaldoAta[CÓDIGO],tabConsumoAta[[#This Row],[CÓDIGO]],tabSaldoAta[CHAVE],tabConsumoAta[[#This Row],[ATA]])</f>
        <v>0</v>
      </c>
      <c r="I181" s="164">
        <v>50</v>
      </c>
      <c r="J181" s="159">
        <v>9</v>
      </c>
      <c r="K181" s="251">
        <v>1921</v>
      </c>
      <c r="L181" s="246" t="s">
        <v>3738</v>
      </c>
      <c r="M181" s="160" t="s">
        <v>4406</v>
      </c>
      <c r="N181" s="160" t="s">
        <v>4407</v>
      </c>
      <c r="O181" s="249" t="s">
        <v>4405</v>
      </c>
      <c r="P181" s="248">
        <v>0</v>
      </c>
      <c r="Q181" s="166" t="str">
        <f>IF(COUNTIFS(tabAtas_Bloqueios[CÓDIGO],tabConsumoAta[[#This Row],[CÓDIGO]],tabAtas_Bloqueios[CHAVE],tabConsumoAta[[#This Row],[ATA]],tabAtas_Bloqueios[INATIVO],"") &gt; 0,"X","")</f>
        <v/>
      </c>
      <c r="R181" s="158" t="s">
        <v>1555</v>
      </c>
    </row>
    <row r="182" spans="1:18" x14ac:dyDescent="0.3">
      <c r="A182" s="247">
        <v>121126</v>
      </c>
      <c r="B182" s="47" t="s">
        <v>3511</v>
      </c>
      <c r="C182" s="34" t="str">
        <f>IFERROR(VLOOKUP(tabConsumoAta[[#This Row],[CÓDIGO]],tabEstimativa[#Data],14,FALSE),"")</f>
        <v>Suspenso</v>
      </c>
      <c r="D182" s="157" t="s">
        <v>4409</v>
      </c>
      <c r="E182" s="157">
        <v>111</v>
      </c>
      <c r="F182" s="34">
        <v>2000</v>
      </c>
      <c r="G182" s="78" t="str">
        <f>IFERROR(VLOOKUP(tabConsumoAta[[#This Row],[ATA]],tabAtas[#Data],4,FALSE),"")</f>
        <v/>
      </c>
      <c r="H182" s="163">
        <f>SUMIFS(tabSaldoAta[ESTIMATIVA],tabSaldoAta[CÓDIGO],tabConsumoAta[[#This Row],[CÓDIGO]],tabSaldoAta[CHAVE],tabConsumoAta[[#This Row],[ATA]])</f>
        <v>0</v>
      </c>
      <c r="I182" s="164">
        <v>80000</v>
      </c>
      <c r="J182" s="159">
        <v>10</v>
      </c>
      <c r="K182" s="251">
        <v>1923</v>
      </c>
      <c r="L182" s="246" t="s">
        <v>3738</v>
      </c>
      <c r="M182" s="160" t="s">
        <v>4406</v>
      </c>
      <c r="N182" s="160" t="s">
        <v>4407</v>
      </c>
      <c r="O182" s="249" t="s">
        <v>4405</v>
      </c>
      <c r="P182" s="248">
        <v>0</v>
      </c>
      <c r="Q182" s="166" t="str">
        <f>IF(COUNTIFS(tabAtas_Bloqueios[CÓDIGO],tabConsumoAta[[#This Row],[CÓDIGO]],tabAtas_Bloqueios[CHAVE],tabConsumoAta[[#This Row],[ATA]],tabAtas_Bloqueios[INATIVO],"") &gt; 0,"X","")</f>
        <v/>
      </c>
      <c r="R182" s="158" t="s">
        <v>1555</v>
      </c>
    </row>
    <row r="183" spans="1:18" x14ac:dyDescent="0.3">
      <c r="A183" s="247">
        <v>115807</v>
      </c>
      <c r="B183" s="47" t="s">
        <v>2847</v>
      </c>
      <c r="C183" s="34" t="str">
        <f>IFERROR(VLOOKUP(tabConsumoAta[[#This Row],[CÓDIGO]],tabEstimativa[#Data],14,FALSE),"")</f>
        <v>Aguardando</v>
      </c>
      <c r="D183" s="157" t="s">
        <v>4410</v>
      </c>
      <c r="E183" s="157">
        <v>115</v>
      </c>
      <c r="F183" s="34">
        <v>2000</v>
      </c>
      <c r="G183" s="78" t="str">
        <f>IFERROR(VLOOKUP(tabConsumoAta[[#This Row],[ATA]],tabAtas[#Data],4,FALSE),"")</f>
        <v/>
      </c>
      <c r="H183" s="163">
        <f>SUMIFS(tabSaldoAta[ESTIMATIVA],tabSaldoAta[CÓDIGO],tabConsumoAta[[#This Row],[CÓDIGO]],tabSaldoAta[CHAVE],tabConsumoAta[[#This Row],[ATA]])</f>
        <v>0</v>
      </c>
      <c r="I183" s="164">
        <v>300</v>
      </c>
      <c r="J183" s="159">
        <v>11</v>
      </c>
      <c r="K183" s="251">
        <v>2590</v>
      </c>
      <c r="L183" s="246" t="s">
        <v>3738</v>
      </c>
      <c r="M183" s="160" t="s">
        <v>4406</v>
      </c>
      <c r="N183" s="160" t="s">
        <v>4407</v>
      </c>
      <c r="O183" s="249" t="s">
        <v>4405</v>
      </c>
      <c r="P183" s="248">
        <v>0</v>
      </c>
      <c r="Q183" s="166" t="str">
        <f>IF(COUNTIFS(tabAtas_Bloqueios[CÓDIGO],tabConsumoAta[[#This Row],[CÓDIGO]],tabAtas_Bloqueios[CHAVE],tabConsumoAta[[#This Row],[ATA]],tabAtas_Bloqueios[INATIVO],"") &gt; 0,"X","")</f>
        <v/>
      </c>
      <c r="R183" s="158" t="s">
        <v>1555</v>
      </c>
    </row>
    <row r="184" spans="1:18" x14ac:dyDescent="0.3">
      <c r="A184" s="247">
        <v>14885</v>
      </c>
      <c r="B184" s="47" t="s">
        <v>137</v>
      </c>
      <c r="C184" s="34" t="str">
        <f>IFERROR(VLOOKUP(tabConsumoAta[[#This Row],[CÓDIGO]],tabEstimativa[#Data],14,FALSE),"")</f>
        <v>Suspenso</v>
      </c>
      <c r="D184" s="157" t="s">
        <v>4411</v>
      </c>
      <c r="E184" s="157">
        <v>126</v>
      </c>
      <c r="F184" s="34">
        <v>2000</v>
      </c>
      <c r="G184" s="78" t="str">
        <f>IFERROR(VLOOKUP(tabConsumoAta[[#This Row],[ATA]],tabAtas[#Data],4,FALSE),"")</f>
        <v/>
      </c>
      <c r="H184" s="163">
        <f>SUMIFS(tabSaldoAta[ESTIMATIVA],tabSaldoAta[CÓDIGO],tabConsumoAta[[#This Row],[CÓDIGO]],tabSaldoAta[CHAVE],tabConsumoAta[[#This Row],[ATA]])</f>
        <v>0</v>
      </c>
      <c r="I184" s="164">
        <v>50</v>
      </c>
      <c r="J184" s="159">
        <v>12</v>
      </c>
      <c r="K184" s="251">
        <v>1912</v>
      </c>
      <c r="L184" s="246" t="s">
        <v>3738</v>
      </c>
      <c r="M184" s="160" t="s">
        <v>4406</v>
      </c>
      <c r="N184" s="160" t="s">
        <v>4407</v>
      </c>
      <c r="O184" s="249" t="s">
        <v>4405</v>
      </c>
      <c r="P184" s="248">
        <v>0</v>
      </c>
      <c r="Q184" s="166" t="str">
        <f>IF(COUNTIFS(tabAtas_Bloqueios[CÓDIGO],tabConsumoAta[[#This Row],[CÓDIGO]],tabAtas_Bloqueios[CHAVE],tabConsumoAta[[#This Row],[ATA]],tabAtas_Bloqueios[INATIVO],"") &gt; 0,"X","")</f>
        <v/>
      </c>
      <c r="R184" s="158" t="s">
        <v>1555</v>
      </c>
    </row>
    <row r="185" spans="1:18" x14ac:dyDescent="0.3">
      <c r="A185" s="247">
        <v>14887</v>
      </c>
      <c r="B185" s="47" t="s">
        <v>3062</v>
      </c>
      <c r="C185" s="34" t="str">
        <f>IFERROR(VLOOKUP(tabConsumoAta[[#This Row],[CÓDIGO]],tabEstimativa[#Data],14,FALSE),"")</f>
        <v>Suspenso</v>
      </c>
      <c r="D185" s="157" t="s">
        <v>4411</v>
      </c>
      <c r="E185" s="157">
        <v>126</v>
      </c>
      <c r="F185" s="34">
        <v>2000</v>
      </c>
      <c r="G185" s="78" t="str">
        <f>IFERROR(VLOOKUP(tabConsumoAta[[#This Row],[ATA]],tabAtas[#Data],4,FALSE),"")</f>
        <v/>
      </c>
      <c r="H185" s="163">
        <f>SUMIFS(tabSaldoAta[ESTIMATIVA],tabSaldoAta[CÓDIGO],tabConsumoAta[[#This Row],[CÓDIGO]],tabSaldoAta[CHAVE],tabConsumoAta[[#This Row],[ATA]])</f>
        <v>0</v>
      </c>
      <c r="I185" s="164">
        <v>100</v>
      </c>
      <c r="J185" s="159">
        <v>13</v>
      </c>
      <c r="K185" s="251">
        <v>1912</v>
      </c>
      <c r="L185" s="246" t="s">
        <v>3738</v>
      </c>
      <c r="M185" s="160" t="s">
        <v>4406</v>
      </c>
      <c r="N185" s="160" t="s">
        <v>4407</v>
      </c>
      <c r="O185" s="249" t="s">
        <v>4405</v>
      </c>
      <c r="P185" s="248">
        <v>0</v>
      </c>
      <c r="Q185" s="166" t="str">
        <f>IF(COUNTIFS(tabAtas_Bloqueios[CÓDIGO],tabConsumoAta[[#This Row],[CÓDIGO]],tabAtas_Bloqueios[CHAVE],tabConsumoAta[[#This Row],[ATA]],tabAtas_Bloqueios[INATIVO],"") &gt; 0,"X","")</f>
        <v/>
      </c>
      <c r="R185" s="158" t="s">
        <v>1555</v>
      </c>
    </row>
    <row r="186" spans="1:18" x14ac:dyDescent="0.3">
      <c r="A186" s="247">
        <v>128288</v>
      </c>
      <c r="B186" s="47" t="s">
        <v>3204</v>
      </c>
      <c r="C186" s="34" t="str">
        <f>IFERROR(VLOOKUP(tabConsumoAta[[#This Row],[CÓDIGO]],tabEstimativa[#Data],14,FALSE),"")</f>
        <v>Aguardando</v>
      </c>
      <c r="D186" s="157" t="s">
        <v>4412</v>
      </c>
      <c r="E186" s="157">
        <v>143</v>
      </c>
      <c r="F186" s="34">
        <v>2000</v>
      </c>
      <c r="G186" s="78" t="str">
        <f>IFERROR(VLOOKUP(tabConsumoAta[[#This Row],[ATA]],tabAtas[#Data],4,FALSE),"")</f>
        <v/>
      </c>
      <c r="H186" s="163">
        <f>SUMIFS(tabSaldoAta[ESTIMATIVA],tabSaldoAta[CÓDIGO],tabConsumoAta[[#This Row],[CÓDIGO]],tabSaldoAta[CHAVE],tabConsumoAta[[#This Row],[ATA]])</f>
        <v>0</v>
      </c>
      <c r="I186" s="164">
        <v>20</v>
      </c>
      <c r="J186" s="159">
        <v>14</v>
      </c>
      <c r="K186" s="251">
        <v>2594</v>
      </c>
      <c r="L186" s="246" t="s">
        <v>3738</v>
      </c>
      <c r="M186" s="160" t="s">
        <v>4406</v>
      </c>
      <c r="N186" s="160" t="s">
        <v>4407</v>
      </c>
      <c r="O186" s="249" t="s">
        <v>4405</v>
      </c>
      <c r="P186" s="248">
        <v>0</v>
      </c>
      <c r="Q186" s="166" t="str">
        <f>IF(COUNTIFS(tabAtas_Bloqueios[CÓDIGO],tabConsumoAta[[#This Row],[CÓDIGO]],tabAtas_Bloqueios[CHAVE],tabConsumoAta[[#This Row],[ATA]],tabAtas_Bloqueios[INATIVO],"") &gt; 0,"X","")</f>
        <v/>
      </c>
      <c r="R186" s="158" t="s">
        <v>1555</v>
      </c>
    </row>
    <row r="187" spans="1:18" x14ac:dyDescent="0.3">
      <c r="A187" s="247">
        <v>20760</v>
      </c>
      <c r="B187" s="47" t="s">
        <v>2389</v>
      </c>
      <c r="C187" s="34" t="str">
        <f>IFERROR(VLOOKUP(tabConsumoAta[[#This Row],[CÓDIGO]],tabEstimativa[#Data],14,FALSE),"")</f>
        <v>Suspenso</v>
      </c>
      <c r="D187" s="157" t="s">
        <v>4413</v>
      </c>
      <c r="E187" s="157">
        <v>156</v>
      </c>
      <c r="F187" s="34">
        <v>2000</v>
      </c>
      <c r="G187" s="78" t="str">
        <f>IFERROR(VLOOKUP(tabConsumoAta[[#This Row],[ATA]],tabAtas[#Data],4,FALSE),"")</f>
        <v/>
      </c>
      <c r="H187" s="163">
        <f>SUMIFS(tabSaldoAta[ESTIMATIVA],tabSaldoAta[CÓDIGO],tabConsumoAta[[#This Row],[CÓDIGO]],tabSaldoAta[CHAVE],tabConsumoAta[[#This Row],[ATA]])</f>
        <v>0</v>
      </c>
      <c r="I187" s="164">
        <v>30</v>
      </c>
      <c r="J187" s="159">
        <v>15</v>
      </c>
      <c r="K187" s="251">
        <v>2592</v>
      </c>
      <c r="L187" s="246" t="s">
        <v>3738</v>
      </c>
      <c r="M187" s="160" t="s">
        <v>4406</v>
      </c>
      <c r="N187" s="160" t="s">
        <v>4407</v>
      </c>
      <c r="O187" s="249" t="s">
        <v>4405</v>
      </c>
      <c r="P187" s="248">
        <v>0</v>
      </c>
      <c r="Q187" s="166" t="str">
        <f>IF(COUNTIFS(tabAtas_Bloqueios[CÓDIGO],tabConsumoAta[[#This Row],[CÓDIGO]],tabAtas_Bloqueios[CHAVE],tabConsumoAta[[#This Row],[ATA]],tabAtas_Bloqueios[INATIVO],"") &gt; 0,"X","")</f>
        <v/>
      </c>
      <c r="R187" s="158" t="s">
        <v>1555</v>
      </c>
    </row>
    <row r="188" spans="1:18" x14ac:dyDescent="0.3">
      <c r="A188" s="247">
        <v>114430</v>
      </c>
      <c r="B188" s="47" t="s">
        <v>2662</v>
      </c>
      <c r="C188" s="34" t="str">
        <f>IFERROR(VLOOKUP(tabConsumoAta[[#This Row],[CÓDIGO]],tabEstimativa[#Data],14,FALSE),"")</f>
        <v>Suspenso</v>
      </c>
      <c r="D188" s="157" t="s">
        <v>4414</v>
      </c>
      <c r="E188" s="157">
        <v>158</v>
      </c>
      <c r="F188" s="34">
        <v>2000</v>
      </c>
      <c r="G188" s="78" t="str">
        <f>IFERROR(VLOOKUP(tabConsumoAta[[#This Row],[ATA]],tabAtas[#Data],4,FALSE),"")</f>
        <v/>
      </c>
      <c r="H188" s="163">
        <f>SUMIFS(tabSaldoAta[ESTIMATIVA],tabSaldoAta[CÓDIGO],tabConsumoAta[[#This Row],[CÓDIGO]],tabSaldoAta[CHAVE],tabConsumoAta[[#This Row],[ATA]])</f>
        <v>0</v>
      </c>
      <c r="I188" s="164">
        <v>50</v>
      </c>
      <c r="J188" s="159">
        <v>16</v>
      </c>
      <c r="K188" s="251">
        <v>1924</v>
      </c>
      <c r="L188" s="246" t="s">
        <v>3738</v>
      </c>
      <c r="M188" s="160" t="s">
        <v>4406</v>
      </c>
      <c r="N188" s="160" t="s">
        <v>4407</v>
      </c>
      <c r="O188" s="249" t="s">
        <v>4405</v>
      </c>
      <c r="P188" s="248">
        <v>0</v>
      </c>
      <c r="Q188" s="166" t="str">
        <f>IF(COUNTIFS(tabAtas_Bloqueios[CÓDIGO],tabConsumoAta[[#This Row],[CÓDIGO]],tabAtas_Bloqueios[CHAVE],tabConsumoAta[[#This Row],[ATA]],tabAtas_Bloqueios[INATIVO],"") &gt; 0,"X","")</f>
        <v/>
      </c>
      <c r="R188" s="158" t="s">
        <v>1555</v>
      </c>
    </row>
    <row r="189" spans="1:18" x14ac:dyDescent="0.3">
      <c r="A189" s="247">
        <v>9413</v>
      </c>
      <c r="B189" s="47" t="s">
        <v>3708</v>
      </c>
      <c r="C189" s="34" t="str">
        <f>IFERROR(VLOOKUP(tabConsumoAta[[#This Row],[CÓDIGO]],tabEstimativa[#Data],14,FALSE),"")</f>
        <v>Suspenso</v>
      </c>
      <c r="D189" s="157" t="s">
        <v>4415</v>
      </c>
      <c r="E189" s="157">
        <v>159</v>
      </c>
      <c r="F189" s="34">
        <v>2000</v>
      </c>
      <c r="G189" s="78" t="str">
        <f>IFERROR(VLOOKUP(tabConsumoAta[[#This Row],[ATA]],tabAtas[#Data],4,FALSE),"")</f>
        <v/>
      </c>
      <c r="H189" s="163">
        <f>SUMIFS(tabSaldoAta[ESTIMATIVA],tabSaldoAta[CÓDIGO],tabConsumoAta[[#This Row],[CÓDIGO]],tabSaldoAta[CHAVE],tabConsumoAta[[#This Row],[ATA]])</f>
        <v>0</v>
      </c>
      <c r="I189" s="164">
        <v>10000</v>
      </c>
      <c r="J189" s="159">
        <v>17</v>
      </c>
      <c r="K189" s="251">
        <v>1919</v>
      </c>
      <c r="L189" s="246" t="s">
        <v>3738</v>
      </c>
      <c r="M189" s="160" t="s">
        <v>4406</v>
      </c>
      <c r="N189" s="160" t="s">
        <v>4407</v>
      </c>
      <c r="O189" s="249" t="s">
        <v>4405</v>
      </c>
      <c r="P189" s="248">
        <v>0</v>
      </c>
      <c r="Q189" s="166" t="str">
        <f>IF(COUNTIFS(tabAtas_Bloqueios[CÓDIGO],tabConsumoAta[[#This Row],[CÓDIGO]],tabAtas_Bloqueios[CHAVE],tabConsumoAta[[#This Row],[ATA]],tabAtas_Bloqueios[INATIVO],"") &gt; 0,"X","")</f>
        <v/>
      </c>
      <c r="R189" s="158" t="s">
        <v>1555</v>
      </c>
    </row>
    <row r="190" spans="1:18" x14ac:dyDescent="0.3">
      <c r="A190" s="247">
        <v>81493</v>
      </c>
      <c r="B190" s="47" t="s">
        <v>2858</v>
      </c>
      <c r="C190" s="34" t="str">
        <f>IFERROR(VLOOKUP(tabConsumoAta[[#This Row],[CÓDIGO]],tabEstimativa[#Data],14,FALSE),"")</f>
        <v>Aguardando</v>
      </c>
      <c r="D190" s="157" t="s">
        <v>3806</v>
      </c>
      <c r="E190" s="157">
        <v>16</v>
      </c>
      <c r="F190" s="34">
        <v>2000</v>
      </c>
      <c r="G190" s="78" t="str">
        <f>IFERROR(VLOOKUP(tabConsumoAta[[#This Row],[ATA]],tabAtas[#Data],4,FALSE),"")</f>
        <v/>
      </c>
      <c r="H190" s="163">
        <f>SUMIFS(tabSaldoAta[ESTIMATIVA],tabSaldoAta[CÓDIGO],tabConsumoAta[[#This Row],[CÓDIGO]],tabSaldoAta[CHAVE],tabConsumoAta[[#This Row],[ATA]])</f>
        <v>0</v>
      </c>
      <c r="I190" s="164">
        <v>80</v>
      </c>
      <c r="J190" s="159">
        <v>18</v>
      </c>
      <c r="K190" s="251">
        <v>2593</v>
      </c>
      <c r="L190" s="246" t="s">
        <v>3738</v>
      </c>
      <c r="M190" s="160" t="s">
        <v>4406</v>
      </c>
      <c r="N190" s="160" t="s">
        <v>4407</v>
      </c>
      <c r="O190" s="249" t="s">
        <v>4405</v>
      </c>
      <c r="P190" s="248">
        <v>0</v>
      </c>
      <c r="Q190" s="166" t="str">
        <f>IF(COUNTIFS(tabAtas_Bloqueios[CÓDIGO],tabConsumoAta[[#This Row],[CÓDIGO]],tabAtas_Bloqueios[CHAVE],tabConsumoAta[[#This Row],[ATA]],tabAtas_Bloqueios[INATIVO],"") &gt; 0,"X","")</f>
        <v/>
      </c>
      <c r="R190" s="158" t="s">
        <v>1555</v>
      </c>
    </row>
    <row r="191" spans="1:18" x14ac:dyDescent="0.3">
      <c r="A191" s="247">
        <v>63839</v>
      </c>
      <c r="B191" s="47" t="s">
        <v>2367</v>
      </c>
      <c r="C191" s="34" t="str">
        <f>IFERROR(VLOOKUP(tabConsumoAta[[#This Row],[CÓDIGO]],tabEstimativa[#Data],14,FALSE),"")</f>
        <v>Aguardando</v>
      </c>
      <c r="D191" s="157" t="s">
        <v>4416</v>
      </c>
      <c r="E191" s="157">
        <v>174</v>
      </c>
      <c r="F191" s="34">
        <v>2000</v>
      </c>
      <c r="G191" s="78" t="str">
        <f>IFERROR(VLOOKUP(tabConsumoAta[[#This Row],[ATA]],tabAtas[#Data],4,FALSE),"")</f>
        <v/>
      </c>
      <c r="H191" s="163">
        <f>SUMIFS(tabSaldoAta[ESTIMATIVA],tabSaldoAta[CÓDIGO],tabConsumoAta[[#This Row],[CÓDIGO]],tabSaldoAta[CHAVE],tabConsumoAta[[#This Row],[ATA]])</f>
        <v>0</v>
      </c>
      <c r="I191" s="164">
        <v>120</v>
      </c>
      <c r="J191" s="159">
        <v>19</v>
      </c>
      <c r="K191" s="251">
        <v>1914</v>
      </c>
      <c r="L191" s="246" t="s">
        <v>3738</v>
      </c>
      <c r="M191" s="160" t="s">
        <v>4406</v>
      </c>
      <c r="N191" s="160" t="s">
        <v>4407</v>
      </c>
      <c r="O191" s="249" t="s">
        <v>4405</v>
      </c>
      <c r="P191" s="248">
        <v>0</v>
      </c>
      <c r="Q191" s="166" t="str">
        <f>IF(COUNTIFS(tabAtas_Bloqueios[CÓDIGO],tabConsumoAta[[#This Row],[CÓDIGO]],tabAtas_Bloqueios[CHAVE],tabConsumoAta[[#This Row],[ATA]],tabAtas_Bloqueios[INATIVO],"") &gt; 0,"X","")</f>
        <v/>
      </c>
      <c r="R191" s="158" t="s">
        <v>1555</v>
      </c>
    </row>
    <row r="192" spans="1:18" x14ac:dyDescent="0.3">
      <c r="A192" s="247">
        <v>12652</v>
      </c>
      <c r="B192" s="47" t="s">
        <v>3389</v>
      </c>
      <c r="C192" s="34" t="str">
        <f>IFERROR(VLOOKUP(tabConsumoAta[[#This Row],[CÓDIGO]],tabEstimativa[#Data],14,FALSE),"")</f>
        <v>Aguardando</v>
      </c>
      <c r="D192" s="157" t="s">
        <v>4417</v>
      </c>
      <c r="E192" s="157">
        <v>178</v>
      </c>
      <c r="F192" s="34">
        <v>2000</v>
      </c>
      <c r="G192" s="78" t="str">
        <f>IFERROR(VLOOKUP(tabConsumoAta[[#This Row],[ATA]],tabAtas[#Data],4,FALSE),"")</f>
        <v/>
      </c>
      <c r="H192" s="163">
        <f>SUMIFS(tabSaldoAta[ESTIMATIVA],tabSaldoAta[CÓDIGO],tabConsumoAta[[#This Row],[CÓDIGO]],tabSaldoAta[CHAVE],tabConsumoAta[[#This Row],[ATA]])</f>
        <v>0</v>
      </c>
      <c r="I192" s="164">
        <v>1000</v>
      </c>
      <c r="J192" s="159">
        <v>20</v>
      </c>
      <c r="K192" s="251">
        <v>1984</v>
      </c>
      <c r="L192" s="246" t="s">
        <v>3738</v>
      </c>
      <c r="M192" s="160" t="s">
        <v>4406</v>
      </c>
      <c r="N192" s="160" t="s">
        <v>4407</v>
      </c>
      <c r="O192" s="249" t="s">
        <v>4405</v>
      </c>
      <c r="P192" s="248">
        <v>0</v>
      </c>
      <c r="Q192" s="166" t="str">
        <f>IF(COUNTIFS(tabAtas_Bloqueios[CÓDIGO],tabConsumoAta[[#This Row],[CÓDIGO]],tabAtas_Bloqueios[CHAVE],tabConsumoAta[[#This Row],[ATA]],tabAtas_Bloqueios[INATIVO],"") &gt; 0,"X","")</f>
        <v/>
      </c>
      <c r="R192" s="158" t="s">
        <v>1555</v>
      </c>
    </row>
    <row r="193" spans="1:18" x14ac:dyDescent="0.3">
      <c r="A193" s="247">
        <v>12654</v>
      </c>
      <c r="B193" s="47" t="s">
        <v>2754</v>
      </c>
      <c r="C193" s="34" t="str">
        <f>IFERROR(VLOOKUP(tabConsumoAta[[#This Row],[CÓDIGO]],tabEstimativa[#Data],14,FALSE),"")</f>
        <v>Aguardando</v>
      </c>
      <c r="D193" s="157" t="s">
        <v>4417</v>
      </c>
      <c r="E193" s="157">
        <v>178</v>
      </c>
      <c r="F193" s="34">
        <v>2000</v>
      </c>
      <c r="G193" s="78" t="str">
        <f>IFERROR(VLOOKUP(tabConsumoAta[[#This Row],[ATA]],tabAtas[#Data],4,FALSE),"")</f>
        <v/>
      </c>
      <c r="H193" s="163">
        <f>SUMIFS(tabSaldoAta[ESTIMATIVA],tabSaldoAta[CÓDIGO],tabConsumoAta[[#This Row],[CÓDIGO]],tabSaldoAta[CHAVE],tabConsumoAta[[#This Row],[ATA]])</f>
        <v>0</v>
      </c>
      <c r="I193" s="164">
        <v>40000</v>
      </c>
      <c r="J193" s="159">
        <v>21</v>
      </c>
      <c r="K193" s="251">
        <v>1984</v>
      </c>
      <c r="L193" s="246" t="s">
        <v>3738</v>
      </c>
      <c r="M193" s="160" t="s">
        <v>4406</v>
      </c>
      <c r="N193" s="160" t="s">
        <v>4407</v>
      </c>
      <c r="O193" s="249" t="s">
        <v>4405</v>
      </c>
      <c r="P193" s="248">
        <v>0</v>
      </c>
      <c r="Q193" s="166" t="str">
        <f>IF(COUNTIFS(tabAtas_Bloqueios[CÓDIGO],tabConsumoAta[[#This Row],[CÓDIGO]],tabAtas_Bloqueios[CHAVE],tabConsumoAta[[#This Row],[ATA]],tabAtas_Bloqueios[INATIVO],"") &gt; 0,"X","")</f>
        <v/>
      </c>
      <c r="R193" s="158" t="s">
        <v>1555</v>
      </c>
    </row>
    <row r="194" spans="1:18" x14ac:dyDescent="0.3">
      <c r="A194" s="247">
        <v>61200</v>
      </c>
      <c r="B194" s="47" t="s">
        <v>216</v>
      </c>
      <c r="C194" s="34" t="str">
        <f>IFERROR(VLOOKUP(tabConsumoAta[[#This Row],[CÓDIGO]],tabEstimativa[#Data],14,FALSE),"")</f>
        <v>Suspenso</v>
      </c>
      <c r="D194" s="157" t="s">
        <v>4418</v>
      </c>
      <c r="E194" s="157">
        <v>191</v>
      </c>
      <c r="F194" s="34">
        <v>2000</v>
      </c>
      <c r="G194" s="78" t="str">
        <f>IFERROR(VLOOKUP(tabConsumoAta[[#This Row],[ATA]],tabAtas[#Data],4,FALSE),"")</f>
        <v/>
      </c>
      <c r="H194" s="163">
        <f>SUMIFS(tabSaldoAta[ESTIMATIVA],tabSaldoAta[CÓDIGO],tabConsumoAta[[#This Row],[CÓDIGO]],tabSaldoAta[CHAVE],tabConsumoAta[[#This Row],[ATA]])</f>
        <v>0</v>
      </c>
      <c r="I194" s="164">
        <v>50</v>
      </c>
      <c r="J194" s="159">
        <v>22</v>
      </c>
      <c r="K194" s="251">
        <v>1927</v>
      </c>
      <c r="L194" s="246" t="s">
        <v>3738</v>
      </c>
      <c r="M194" s="160" t="s">
        <v>4406</v>
      </c>
      <c r="N194" s="160" t="s">
        <v>4407</v>
      </c>
      <c r="O194" s="249" t="s">
        <v>4405</v>
      </c>
      <c r="P194" s="248">
        <v>0</v>
      </c>
      <c r="Q194" s="166" t="str">
        <f>IF(COUNTIFS(tabAtas_Bloqueios[CÓDIGO],tabConsumoAta[[#This Row],[CÓDIGO]],tabAtas_Bloqueios[CHAVE],tabConsumoAta[[#This Row],[ATA]],tabAtas_Bloqueios[INATIVO],"") &gt; 0,"X","")</f>
        <v/>
      </c>
      <c r="R194" s="158" t="s">
        <v>1555</v>
      </c>
    </row>
    <row r="195" spans="1:18" x14ac:dyDescent="0.3">
      <c r="A195" s="247">
        <v>132232</v>
      </c>
      <c r="B195" s="47" t="s">
        <v>149</v>
      </c>
      <c r="C195" s="34" t="str">
        <f>IFERROR(VLOOKUP(tabConsumoAta[[#This Row],[CÓDIGO]],tabEstimativa[#Data],14,FALSE),"")</f>
        <v>Suspenso</v>
      </c>
      <c r="D195" s="157" t="s">
        <v>4419</v>
      </c>
      <c r="E195" s="157">
        <v>198</v>
      </c>
      <c r="F195" s="34">
        <v>2000</v>
      </c>
      <c r="G195" s="78" t="str">
        <f>IFERROR(VLOOKUP(tabConsumoAta[[#This Row],[ATA]],tabAtas[#Data],4,FALSE),"")</f>
        <v/>
      </c>
      <c r="H195" s="163">
        <f>SUMIFS(tabSaldoAta[ESTIMATIVA],tabSaldoAta[CÓDIGO],tabConsumoAta[[#This Row],[CÓDIGO]],tabSaldoAta[CHAVE],tabConsumoAta[[#This Row],[ATA]])</f>
        <v>0</v>
      </c>
      <c r="I195" s="164">
        <v>30</v>
      </c>
      <c r="J195" s="159">
        <v>23</v>
      </c>
      <c r="K195" s="251">
        <v>1928</v>
      </c>
      <c r="L195" s="246" t="s">
        <v>3738</v>
      </c>
      <c r="M195" s="160" t="s">
        <v>4406</v>
      </c>
      <c r="N195" s="160" t="s">
        <v>4407</v>
      </c>
      <c r="O195" s="249" t="s">
        <v>4405</v>
      </c>
      <c r="P195" s="248">
        <v>0</v>
      </c>
      <c r="Q195" s="166" t="str">
        <f>IF(COUNTIFS(tabAtas_Bloqueios[CÓDIGO],tabConsumoAta[[#This Row],[CÓDIGO]],tabAtas_Bloqueios[CHAVE],tabConsumoAta[[#This Row],[ATA]],tabAtas_Bloqueios[INATIVO],"") &gt; 0,"X","")</f>
        <v/>
      </c>
      <c r="R195" s="158" t="s">
        <v>1555</v>
      </c>
    </row>
    <row r="196" spans="1:18" x14ac:dyDescent="0.3">
      <c r="A196" s="247">
        <v>111336</v>
      </c>
      <c r="B196" s="47" t="s">
        <v>243</v>
      </c>
      <c r="C196" s="34" t="str">
        <f>IFERROR(VLOOKUP(tabConsumoAta[[#This Row],[CÓDIGO]],tabEstimativa[#Data],14,FALSE),"")</f>
        <v>Suspenso</v>
      </c>
      <c r="D196" s="157" t="s">
        <v>4419</v>
      </c>
      <c r="E196" s="157">
        <v>198</v>
      </c>
      <c r="F196" s="34">
        <v>2000</v>
      </c>
      <c r="G196" s="78" t="str">
        <f>IFERROR(VLOOKUP(tabConsumoAta[[#This Row],[ATA]],tabAtas[#Data],4,FALSE),"")</f>
        <v/>
      </c>
      <c r="H196" s="163">
        <f>SUMIFS(tabSaldoAta[ESTIMATIVA],tabSaldoAta[CÓDIGO],tabConsumoAta[[#This Row],[CÓDIGO]],tabSaldoAta[CHAVE],tabConsumoAta[[#This Row],[ATA]])</f>
        <v>0</v>
      </c>
      <c r="I196" s="164">
        <v>300</v>
      </c>
      <c r="J196" s="159">
        <v>24</v>
      </c>
      <c r="K196" s="251">
        <v>1921</v>
      </c>
      <c r="L196" s="246" t="s">
        <v>3738</v>
      </c>
      <c r="M196" s="160" t="s">
        <v>4406</v>
      </c>
      <c r="N196" s="160" t="s">
        <v>4407</v>
      </c>
      <c r="O196" s="249" t="s">
        <v>4405</v>
      </c>
      <c r="P196" s="248">
        <v>0</v>
      </c>
      <c r="Q196" s="166" t="str">
        <f>IF(COUNTIFS(tabAtas_Bloqueios[CÓDIGO],tabConsumoAta[[#This Row],[CÓDIGO]],tabAtas_Bloqueios[CHAVE],tabConsumoAta[[#This Row],[ATA]],tabAtas_Bloqueios[INATIVO],"") &gt; 0,"X","")</f>
        <v/>
      </c>
      <c r="R196" s="158" t="s">
        <v>1555</v>
      </c>
    </row>
    <row r="197" spans="1:18" x14ac:dyDescent="0.3">
      <c r="A197" s="247">
        <v>105293</v>
      </c>
      <c r="B197" s="47" t="s">
        <v>1427</v>
      </c>
      <c r="C197" s="34" t="str">
        <f>IFERROR(VLOOKUP(tabConsumoAta[[#This Row],[CÓDIGO]],tabEstimativa[#Data],14,FALSE),"")</f>
        <v>Suspenso</v>
      </c>
      <c r="D197" s="157" t="s">
        <v>4420</v>
      </c>
      <c r="E197" s="157">
        <v>206</v>
      </c>
      <c r="F197" s="34">
        <v>2000</v>
      </c>
      <c r="G197" s="78" t="str">
        <f>IFERROR(VLOOKUP(tabConsumoAta[[#This Row],[ATA]],tabAtas[#Data],4,FALSE),"")</f>
        <v/>
      </c>
      <c r="H197" s="163">
        <f>SUMIFS(tabSaldoAta[ESTIMATIVA],tabSaldoAta[CÓDIGO],tabConsumoAta[[#This Row],[CÓDIGO]],tabSaldoAta[CHAVE],tabConsumoAta[[#This Row],[ATA]])</f>
        <v>0</v>
      </c>
      <c r="I197" s="164">
        <v>200</v>
      </c>
      <c r="J197" s="159">
        <v>25</v>
      </c>
      <c r="K197" s="251">
        <v>1929</v>
      </c>
      <c r="L197" s="246" t="s">
        <v>3738</v>
      </c>
      <c r="M197" s="160" t="s">
        <v>4406</v>
      </c>
      <c r="N197" s="160" t="s">
        <v>4407</v>
      </c>
      <c r="O197" s="249" t="s">
        <v>4405</v>
      </c>
      <c r="P197" s="248">
        <v>0</v>
      </c>
      <c r="Q197" s="166" t="str">
        <f>IF(COUNTIFS(tabAtas_Bloqueios[CÓDIGO],tabConsumoAta[[#This Row],[CÓDIGO]],tabAtas_Bloqueios[CHAVE],tabConsumoAta[[#This Row],[ATA]],tabAtas_Bloqueios[INATIVO],"") &gt; 0,"X","")</f>
        <v/>
      </c>
      <c r="R197" s="158" t="s">
        <v>1555</v>
      </c>
    </row>
    <row r="198" spans="1:18" x14ac:dyDescent="0.3">
      <c r="A198" s="247">
        <v>136555</v>
      </c>
      <c r="B198" s="47" t="s">
        <v>1847</v>
      </c>
      <c r="C198" s="34" t="str">
        <f>IFERROR(VLOOKUP(tabConsumoAta[[#This Row],[CÓDIGO]],tabEstimativa[#Data],14,FALSE),"")</f>
        <v>Suspenso</v>
      </c>
      <c r="D198" s="157" t="s">
        <v>4420</v>
      </c>
      <c r="E198" s="157">
        <v>206</v>
      </c>
      <c r="F198" s="34">
        <v>2000</v>
      </c>
      <c r="G198" s="78" t="str">
        <f>IFERROR(VLOOKUP(tabConsumoAta[[#This Row],[ATA]],tabAtas[#Data],4,FALSE),"")</f>
        <v/>
      </c>
      <c r="H198" s="163">
        <f>SUMIFS(tabSaldoAta[ESTIMATIVA],tabSaldoAta[CÓDIGO],tabConsumoAta[[#This Row],[CÓDIGO]],tabSaldoAta[CHAVE],tabConsumoAta[[#This Row],[ATA]])</f>
        <v>0</v>
      </c>
      <c r="I198" s="164">
        <v>100</v>
      </c>
      <c r="J198" s="159">
        <v>26</v>
      </c>
      <c r="K198" s="251">
        <v>1929</v>
      </c>
      <c r="L198" s="246" t="s">
        <v>3738</v>
      </c>
      <c r="M198" s="160" t="s">
        <v>4406</v>
      </c>
      <c r="N198" s="160" t="s">
        <v>4407</v>
      </c>
      <c r="O198" s="249" t="s">
        <v>4405</v>
      </c>
      <c r="P198" s="248">
        <v>0</v>
      </c>
      <c r="Q198" s="166" t="str">
        <f>IF(COUNTIFS(tabAtas_Bloqueios[CÓDIGO],tabConsumoAta[[#This Row],[CÓDIGO]],tabAtas_Bloqueios[CHAVE],tabConsumoAta[[#This Row],[ATA]],tabAtas_Bloqueios[INATIVO],"") &gt; 0,"X","")</f>
        <v/>
      </c>
      <c r="R198" s="158" t="s">
        <v>1555</v>
      </c>
    </row>
    <row r="199" spans="1:18" x14ac:dyDescent="0.3">
      <c r="A199" s="247">
        <v>64625</v>
      </c>
      <c r="B199" s="47" t="s">
        <v>142</v>
      </c>
      <c r="C199" s="34" t="str">
        <f>IFERROR(VLOOKUP(tabConsumoAta[[#This Row],[CÓDIGO]],tabEstimativa[#Data],14,FALSE),"")</f>
        <v>Suspenso</v>
      </c>
      <c r="D199" s="157" t="s">
        <v>4421</v>
      </c>
      <c r="E199" s="157">
        <v>233</v>
      </c>
      <c r="F199" s="34">
        <v>2000</v>
      </c>
      <c r="G199" s="78" t="str">
        <f>IFERROR(VLOOKUP(tabConsumoAta[[#This Row],[ATA]],tabAtas[#Data],4,FALSE),"")</f>
        <v/>
      </c>
      <c r="H199" s="163">
        <f>SUMIFS(tabSaldoAta[ESTIMATIVA],tabSaldoAta[CÓDIGO],tabConsumoAta[[#This Row],[CÓDIGO]],tabSaldoAta[CHAVE],tabConsumoAta[[#This Row],[ATA]])</f>
        <v>0</v>
      </c>
      <c r="I199" s="164"/>
      <c r="J199" s="159">
        <v>27</v>
      </c>
      <c r="K199" s="251"/>
      <c r="L199" s="246" t="s">
        <v>3738</v>
      </c>
      <c r="M199" s="160" t="s">
        <v>4406</v>
      </c>
      <c r="N199" s="160" t="s">
        <v>4407</v>
      </c>
      <c r="O199" s="249" t="s">
        <v>4405</v>
      </c>
      <c r="P199" s="248">
        <v>0</v>
      </c>
      <c r="Q199" s="166" t="str">
        <f>IF(COUNTIFS(tabAtas_Bloqueios[CÓDIGO],tabConsumoAta[[#This Row],[CÓDIGO]],tabAtas_Bloqueios[CHAVE],tabConsumoAta[[#This Row],[ATA]],tabAtas_Bloqueios[INATIVO],"") &gt; 0,"X","")</f>
        <v/>
      </c>
      <c r="R199" s="158" t="s">
        <v>1555</v>
      </c>
    </row>
    <row r="200" spans="1:18" x14ac:dyDescent="0.3">
      <c r="A200" s="247">
        <v>134548</v>
      </c>
      <c r="B200" s="47" t="s">
        <v>2422</v>
      </c>
      <c r="C200" s="34" t="str">
        <f>IFERROR(VLOOKUP(tabConsumoAta[[#This Row],[CÓDIGO]],tabEstimativa[#Data],14,FALSE),"")</f>
        <v>Aguardando</v>
      </c>
      <c r="D200" s="157" t="s">
        <v>4422</v>
      </c>
      <c r="E200" s="157">
        <v>237</v>
      </c>
      <c r="F200" s="34">
        <v>2000</v>
      </c>
      <c r="G200" s="78" t="str">
        <f>IFERROR(VLOOKUP(tabConsumoAta[[#This Row],[ATA]],tabAtas[#Data],4,FALSE),"")</f>
        <v/>
      </c>
      <c r="H200" s="163">
        <f>SUMIFS(tabSaldoAta[ESTIMATIVA],tabSaldoAta[CÓDIGO],tabConsumoAta[[#This Row],[CÓDIGO]],tabSaldoAta[CHAVE],tabConsumoAta[[#This Row],[ATA]])</f>
        <v>0</v>
      </c>
      <c r="I200" s="164">
        <v>2000</v>
      </c>
      <c r="J200" s="159">
        <v>28</v>
      </c>
      <c r="K200" s="251">
        <v>1962</v>
      </c>
      <c r="L200" s="246" t="s">
        <v>3738</v>
      </c>
      <c r="M200" s="160" t="s">
        <v>4406</v>
      </c>
      <c r="N200" s="160" t="s">
        <v>4407</v>
      </c>
      <c r="O200" s="249" t="s">
        <v>4405</v>
      </c>
      <c r="P200" s="248">
        <v>0</v>
      </c>
      <c r="Q200" s="166" t="str">
        <f>IF(COUNTIFS(tabAtas_Bloqueios[CÓDIGO],tabConsumoAta[[#This Row],[CÓDIGO]],tabAtas_Bloqueios[CHAVE],tabConsumoAta[[#This Row],[ATA]],tabAtas_Bloqueios[INATIVO],"") &gt; 0,"X","")</f>
        <v/>
      </c>
      <c r="R200" s="158" t="s">
        <v>1555</v>
      </c>
    </row>
    <row r="201" spans="1:18" x14ac:dyDescent="0.3">
      <c r="A201" s="247">
        <v>58706</v>
      </c>
      <c r="B201" s="47" t="s">
        <v>2759</v>
      </c>
      <c r="C201" s="34" t="str">
        <f>IFERROR(VLOOKUP(tabConsumoAta[[#This Row],[CÓDIGO]],tabEstimativa[#Data],14,FALSE),"")</f>
        <v>Aguardando</v>
      </c>
      <c r="D201" s="157" t="s">
        <v>4423</v>
      </c>
      <c r="E201" s="157">
        <v>257</v>
      </c>
      <c r="F201" s="34">
        <v>2000</v>
      </c>
      <c r="G201" s="78" t="str">
        <f>IFERROR(VLOOKUP(tabConsumoAta[[#This Row],[ATA]],tabAtas[#Data],4,FALSE),"")</f>
        <v/>
      </c>
      <c r="H201" s="163">
        <f>SUMIFS(tabSaldoAta[ESTIMATIVA],tabSaldoAta[CÓDIGO],tabConsumoAta[[#This Row],[CÓDIGO]],tabSaldoAta[CHAVE],tabConsumoAta[[#This Row],[ATA]])</f>
        <v>0</v>
      </c>
      <c r="I201" s="164"/>
      <c r="J201" s="159">
        <v>29</v>
      </c>
      <c r="K201" s="251"/>
      <c r="L201" s="246" t="s">
        <v>3738</v>
      </c>
      <c r="M201" s="160" t="s">
        <v>4406</v>
      </c>
      <c r="N201" s="160" t="s">
        <v>4407</v>
      </c>
      <c r="O201" s="249" t="s">
        <v>4405</v>
      </c>
      <c r="P201" s="248">
        <v>0</v>
      </c>
      <c r="Q201" s="166" t="str">
        <f>IF(COUNTIFS(tabAtas_Bloqueios[CÓDIGO],tabConsumoAta[[#This Row],[CÓDIGO]],tabAtas_Bloqueios[CHAVE],tabConsumoAta[[#This Row],[ATA]],tabAtas_Bloqueios[INATIVO],"") &gt; 0,"X","")</f>
        <v/>
      </c>
      <c r="R201" s="158" t="s">
        <v>1555</v>
      </c>
    </row>
    <row r="202" spans="1:18" x14ac:dyDescent="0.3">
      <c r="A202" s="247">
        <v>12754</v>
      </c>
      <c r="B202" s="47" t="s">
        <v>2986</v>
      </c>
      <c r="C202" s="34" t="str">
        <f>IFERROR(VLOOKUP(tabConsumoAta[[#This Row],[CÓDIGO]],tabEstimativa[#Data],14,FALSE),"")</f>
        <v>Aguardando</v>
      </c>
      <c r="D202" s="157" t="s">
        <v>4424</v>
      </c>
      <c r="E202" s="157">
        <v>275</v>
      </c>
      <c r="F202" s="34">
        <v>2000</v>
      </c>
      <c r="G202" s="78" t="str">
        <f>IFERROR(VLOOKUP(tabConsumoAta[[#This Row],[ATA]],tabAtas[#Data],4,FALSE),"")</f>
        <v/>
      </c>
      <c r="H202" s="163">
        <f>SUMIFS(tabSaldoAta[ESTIMATIVA],tabSaldoAta[CÓDIGO],tabConsumoAta[[#This Row],[CÓDIGO]],tabSaldoAta[CHAVE],tabConsumoAta[[#This Row],[ATA]])</f>
        <v>0</v>
      </c>
      <c r="I202" s="164">
        <v>1000</v>
      </c>
      <c r="J202" s="159">
        <v>30</v>
      </c>
      <c r="K202" s="251">
        <v>1919</v>
      </c>
      <c r="L202" s="246" t="s">
        <v>3738</v>
      </c>
      <c r="M202" s="160" t="s">
        <v>4406</v>
      </c>
      <c r="N202" s="160" t="s">
        <v>4407</v>
      </c>
      <c r="O202" s="249" t="s">
        <v>4405</v>
      </c>
      <c r="P202" s="248">
        <v>0</v>
      </c>
      <c r="Q202" s="166" t="str">
        <f>IF(COUNTIFS(tabAtas_Bloqueios[CÓDIGO],tabConsumoAta[[#This Row],[CÓDIGO]],tabAtas_Bloqueios[CHAVE],tabConsumoAta[[#This Row],[ATA]],tabAtas_Bloqueios[INATIVO],"") &gt; 0,"X","")</f>
        <v/>
      </c>
      <c r="R202" s="158" t="s">
        <v>1555</v>
      </c>
    </row>
    <row r="203" spans="1:18" x14ac:dyDescent="0.3">
      <c r="A203" s="247">
        <v>135088</v>
      </c>
      <c r="B203" s="47" t="s">
        <v>1827</v>
      </c>
      <c r="C203" s="34" t="str">
        <f>IFERROR(VLOOKUP(tabConsumoAta[[#This Row],[CÓDIGO]],tabEstimativa[#Data],14,FALSE),"")</f>
        <v>Aguardando</v>
      </c>
      <c r="D203" s="157" t="s">
        <v>4425</v>
      </c>
      <c r="E203" s="157">
        <v>281</v>
      </c>
      <c r="F203" s="34">
        <v>2000</v>
      </c>
      <c r="G203" s="78" t="str">
        <f>IFERROR(VLOOKUP(tabConsumoAta[[#This Row],[ATA]],tabAtas[#Data],4,FALSE),"")</f>
        <v/>
      </c>
      <c r="H203" s="163">
        <f>SUMIFS(tabSaldoAta[ESTIMATIVA],tabSaldoAta[CÓDIGO],tabConsumoAta[[#This Row],[CÓDIGO]],tabSaldoAta[CHAVE],tabConsumoAta[[#This Row],[ATA]])</f>
        <v>0</v>
      </c>
      <c r="I203" s="164">
        <v>600</v>
      </c>
      <c r="J203" s="159">
        <v>31</v>
      </c>
      <c r="K203" s="251">
        <v>1912</v>
      </c>
      <c r="L203" s="246" t="s">
        <v>3738</v>
      </c>
      <c r="M203" s="160" t="s">
        <v>4406</v>
      </c>
      <c r="N203" s="160" t="s">
        <v>4407</v>
      </c>
      <c r="O203" s="249" t="s">
        <v>4405</v>
      </c>
      <c r="P203" s="248">
        <v>0</v>
      </c>
      <c r="Q203" s="166" t="str">
        <f>IF(COUNTIFS(tabAtas_Bloqueios[CÓDIGO],tabConsumoAta[[#This Row],[CÓDIGO]],tabAtas_Bloqueios[CHAVE],tabConsumoAta[[#This Row],[ATA]],tabAtas_Bloqueios[INATIVO],"") &gt; 0,"X","")</f>
        <v/>
      </c>
      <c r="R203" s="158" t="s">
        <v>1555</v>
      </c>
    </row>
    <row r="204" spans="1:18" x14ac:dyDescent="0.3">
      <c r="A204" s="247">
        <v>127664</v>
      </c>
      <c r="B204" s="47" t="s">
        <v>1969</v>
      </c>
      <c r="C204" s="34" t="str">
        <f>IFERROR(VLOOKUP(tabConsumoAta[[#This Row],[CÓDIGO]],tabEstimativa[#Data],14,FALSE),"")</f>
        <v>Aguardando</v>
      </c>
      <c r="D204" s="157" t="s">
        <v>4426</v>
      </c>
      <c r="E204" s="157">
        <v>33</v>
      </c>
      <c r="F204" s="34">
        <v>2000</v>
      </c>
      <c r="G204" s="78" t="str">
        <f>IFERROR(VLOOKUP(tabConsumoAta[[#This Row],[ATA]],tabAtas[#Data],4,FALSE),"")</f>
        <v/>
      </c>
      <c r="H204" s="163">
        <f>SUMIFS(tabSaldoAta[ESTIMATIVA],tabSaldoAta[CÓDIGO],tabConsumoAta[[#This Row],[CÓDIGO]],tabSaldoAta[CHAVE],tabConsumoAta[[#This Row],[ATA]])</f>
        <v>0</v>
      </c>
      <c r="I204" s="164">
        <v>2000</v>
      </c>
      <c r="J204" s="159">
        <v>32</v>
      </c>
      <c r="K204" s="251">
        <v>1985</v>
      </c>
      <c r="L204" s="246" t="s">
        <v>3738</v>
      </c>
      <c r="M204" s="160" t="s">
        <v>4406</v>
      </c>
      <c r="N204" s="160" t="s">
        <v>4407</v>
      </c>
      <c r="O204" s="249" t="s">
        <v>4405</v>
      </c>
      <c r="P204" s="248">
        <v>0</v>
      </c>
      <c r="Q204" s="166" t="str">
        <f>IF(COUNTIFS(tabAtas_Bloqueios[CÓDIGO],tabConsumoAta[[#This Row],[CÓDIGO]],tabAtas_Bloqueios[CHAVE],tabConsumoAta[[#This Row],[ATA]],tabAtas_Bloqueios[INATIVO],"") &gt; 0,"X","")</f>
        <v/>
      </c>
      <c r="R204" s="158" t="s">
        <v>1555</v>
      </c>
    </row>
    <row r="205" spans="1:18" x14ac:dyDescent="0.3">
      <c r="A205" s="247">
        <v>130634</v>
      </c>
      <c r="B205" s="47" t="s">
        <v>1980</v>
      </c>
      <c r="C205" s="34" t="str">
        <f>IFERROR(VLOOKUP(tabConsumoAta[[#This Row],[CÓDIGO]],tabEstimativa[#Data],14,FALSE),"")</f>
        <v>Aguardando</v>
      </c>
      <c r="D205" s="157" t="s">
        <v>3745</v>
      </c>
      <c r="E205" s="157">
        <v>47</v>
      </c>
      <c r="F205" s="34">
        <v>2000</v>
      </c>
      <c r="G205" s="78" t="str">
        <f>IFERROR(VLOOKUP(tabConsumoAta[[#This Row],[ATA]],tabAtas[#Data],4,FALSE),"")</f>
        <v/>
      </c>
      <c r="H205" s="163">
        <f>SUMIFS(tabSaldoAta[ESTIMATIVA],tabSaldoAta[CÓDIGO],tabConsumoAta[[#This Row],[CÓDIGO]],tabSaldoAta[CHAVE],tabConsumoAta[[#This Row],[ATA]])</f>
        <v>0</v>
      </c>
      <c r="I205" s="164"/>
      <c r="J205" s="159">
        <v>33</v>
      </c>
      <c r="K205" s="251"/>
      <c r="L205" s="246" t="s">
        <v>3738</v>
      </c>
      <c r="M205" s="160" t="s">
        <v>4406</v>
      </c>
      <c r="N205" s="160" t="s">
        <v>4407</v>
      </c>
      <c r="O205" s="249" t="s">
        <v>4405</v>
      </c>
      <c r="P205" s="248">
        <v>0</v>
      </c>
      <c r="Q205" s="166" t="str">
        <f>IF(COUNTIFS(tabAtas_Bloqueios[CÓDIGO],tabConsumoAta[[#This Row],[CÓDIGO]],tabAtas_Bloqueios[CHAVE],tabConsumoAta[[#This Row],[ATA]],tabAtas_Bloqueios[INATIVO],"") &gt; 0,"X","")</f>
        <v/>
      </c>
      <c r="R205" s="158" t="s">
        <v>1555</v>
      </c>
    </row>
    <row r="206" spans="1:18" x14ac:dyDescent="0.3">
      <c r="A206" s="247">
        <v>102000</v>
      </c>
      <c r="B206" s="47" t="s">
        <v>2643</v>
      </c>
      <c r="C206" s="34" t="str">
        <f>IFERROR(VLOOKUP(tabConsumoAta[[#This Row],[CÓDIGO]],tabEstimativa[#Data],14,FALSE),"")</f>
        <v>Aguardando</v>
      </c>
      <c r="D206" s="157" t="s">
        <v>4427</v>
      </c>
      <c r="E206" s="157">
        <v>54</v>
      </c>
      <c r="F206" s="34">
        <v>2000</v>
      </c>
      <c r="G206" s="78" t="str">
        <f>IFERROR(VLOOKUP(tabConsumoAta[[#This Row],[ATA]],tabAtas[#Data],4,FALSE),"")</f>
        <v/>
      </c>
      <c r="H206" s="163">
        <f>SUMIFS(tabSaldoAta[ESTIMATIVA],tabSaldoAta[CÓDIGO],tabConsumoAta[[#This Row],[CÓDIGO]],tabSaldoAta[CHAVE],tabConsumoAta[[#This Row],[ATA]])</f>
        <v>0</v>
      </c>
      <c r="I206" s="164">
        <v>1000</v>
      </c>
      <c r="J206" s="159">
        <v>34</v>
      </c>
      <c r="K206" s="251">
        <v>1965</v>
      </c>
      <c r="L206" s="246" t="s">
        <v>3738</v>
      </c>
      <c r="M206" s="160" t="s">
        <v>4406</v>
      </c>
      <c r="N206" s="160" t="s">
        <v>4407</v>
      </c>
      <c r="O206" s="249" t="s">
        <v>4405</v>
      </c>
      <c r="P206" s="248">
        <v>0</v>
      </c>
      <c r="Q206" s="166" t="str">
        <f>IF(COUNTIFS(tabAtas_Bloqueios[CÓDIGO],tabConsumoAta[[#This Row],[CÓDIGO]],tabAtas_Bloqueios[CHAVE],tabConsumoAta[[#This Row],[ATA]],tabAtas_Bloqueios[INATIVO],"") &gt; 0,"X","")</f>
        <v/>
      </c>
      <c r="R206" s="158" t="s">
        <v>1555</v>
      </c>
    </row>
    <row r="207" spans="1:18" x14ac:dyDescent="0.3">
      <c r="A207" s="247">
        <v>115282</v>
      </c>
      <c r="B207" s="47" t="s">
        <v>3302</v>
      </c>
      <c r="C207" s="34" t="str">
        <f>IFERROR(VLOOKUP(tabConsumoAta[[#This Row],[CÓDIGO]],tabEstimativa[#Data],14,FALSE),"")</f>
        <v>Suspenso</v>
      </c>
      <c r="D207" s="157" t="s">
        <v>4428</v>
      </c>
      <c r="E207" s="157">
        <v>64</v>
      </c>
      <c r="F207" s="34">
        <v>2000</v>
      </c>
      <c r="G207" s="78" t="str">
        <f>IFERROR(VLOOKUP(tabConsumoAta[[#This Row],[ATA]],tabAtas[#Data],4,FALSE),"")</f>
        <v/>
      </c>
      <c r="H207" s="163">
        <f>SUMIFS(tabSaldoAta[ESTIMATIVA],tabSaldoAta[CÓDIGO],tabConsumoAta[[#This Row],[CÓDIGO]],tabSaldoAta[CHAVE],tabConsumoAta[[#This Row],[ATA]])</f>
        <v>0</v>
      </c>
      <c r="I207" s="164">
        <v>200</v>
      </c>
      <c r="J207" s="159">
        <v>35</v>
      </c>
      <c r="K207" s="251">
        <v>1966</v>
      </c>
      <c r="L207" s="246" t="s">
        <v>3738</v>
      </c>
      <c r="M207" s="160" t="s">
        <v>4406</v>
      </c>
      <c r="N207" s="160" t="s">
        <v>4407</v>
      </c>
      <c r="O207" s="249" t="s">
        <v>4405</v>
      </c>
      <c r="P207" s="248">
        <v>0</v>
      </c>
      <c r="Q207" s="166" t="str">
        <f>IF(COUNTIFS(tabAtas_Bloqueios[CÓDIGO],tabConsumoAta[[#This Row],[CÓDIGO]],tabAtas_Bloqueios[CHAVE],tabConsumoAta[[#This Row],[ATA]],tabAtas_Bloqueios[INATIVO],"") &gt; 0,"X","")</f>
        <v/>
      </c>
      <c r="R207" s="158" t="s">
        <v>1555</v>
      </c>
    </row>
    <row r="208" spans="1:18" x14ac:dyDescent="0.3">
      <c r="A208" s="247">
        <v>12856</v>
      </c>
      <c r="B208" s="47" t="s">
        <v>3069</v>
      </c>
      <c r="C208" s="34" t="str">
        <f>IFERROR(VLOOKUP(tabConsumoAta[[#This Row],[CÓDIGO]],tabEstimativa[#Data],14,FALSE),"")</f>
        <v>Suspenso</v>
      </c>
      <c r="D208" s="157" t="s">
        <v>4429</v>
      </c>
      <c r="E208" s="157">
        <v>88</v>
      </c>
      <c r="F208" s="34">
        <v>2000</v>
      </c>
      <c r="G208" s="78" t="str">
        <f>IFERROR(VLOOKUP(tabConsumoAta[[#This Row],[ATA]],tabAtas[#Data],4,FALSE),"")</f>
        <v/>
      </c>
      <c r="H208" s="163">
        <f>SUMIFS(tabSaldoAta[ESTIMATIVA],tabSaldoAta[CÓDIGO],tabConsumoAta[[#This Row],[CÓDIGO]],tabSaldoAta[CHAVE],tabConsumoAta[[#This Row],[ATA]])</f>
        <v>0</v>
      </c>
      <c r="I208" s="164">
        <v>5000</v>
      </c>
      <c r="J208" s="159">
        <v>36</v>
      </c>
      <c r="K208" s="251">
        <v>2434</v>
      </c>
      <c r="L208" s="246" t="s">
        <v>3738</v>
      </c>
      <c r="M208" s="160" t="s">
        <v>4406</v>
      </c>
      <c r="N208" s="160" t="s">
        <v>4407</v>
      </c>
      <c r="O208" s="249" t="s">
        <v>4405</v>
      </c>
      <c r="P208" s="248">
        <v>0</v>
      </c>
      <c r="Q208" s="166" t="str">
        <f>IF(COUNTIFS(tabAtas_Bloqueios[CÓDIGO],tabConsumoAta[[#This Row],[CÓDIGO]],tabAtas_Bloqueios[CHAVE],tabConsumoAta[[#This Row],[ATA]],tabAtas_Bloqueios[INATIVO],"") &gt; 0,"X","")</f>
        <v/>
      </c>
      <c r="R208" s="158" t="s">
        <v>1555</v>
      </c>
    </row>
    <row r="209" spans="1:18" x14ac:dyDescent="0.3">
      <c r="A209" s="247">
        <v>81455</v>
      </c>
      <c r="B209" s="47" t="s">
        <v>2772</v>
      </c>
      <c r="C209" s="34" t="str">
        <f>IFERROR(VLOOKUP(tabConsumoAta[[#This Row],[CÓDIGO]],tabEstimativa[#Data],14,FALSE),"")</f>
        <v>Suspenso</v>
      </c>
      <c r="D209" s="157" t="s">
        <v>4429</v>
      </c>
      <c r="E209" s="157">
        <v>88</v>
      </c>
      <c r="F209" s="34">
        <v>2000</v>
      </c>
      <c r="G209" s="78" t="str">
        <f>IFERROR(VLOOKUP(tabConsumoAta[[#This Row],[ATA]],tabAtas[#Data],4,FALSE),"")</f>
        <v/>
      </c>
      <c r="H209" s="163">
        <f>SUMIFS(tabSaldoAta[ESTIMATIVA],tabSaldoAta[CÓDIGO],tabConsumoAta[[#This Row],[CÓDIGO]],tabSaldoAta[CHAVE],tabConsumoAta[[#This Row],[ATA]])</f>
        <v>0</v>
      </c>
      <c r="I209" s="164"/>
      <c r="J209" s="159">
        <v>37</v>
      </c>
      <c r="K209" s="251"/>
      <c r="L209" s="246" t="s">
        <v>3738</v>
      </c>
      <c r="M209" s="160" t="s">
        <v>4406</v>
      </c>
      <c r="N209" s="160" t="s">
        <v>4407</v>
      </c>
      <c r="O209" s="249" t="s">
        <v>4405</v>
      </c>
      <c r="P209" s="248">
        <v>0</v>
      </c>
      <c r="Q209" s="166" t="str">
        <f>IF(COUNTIFS(tabAtas_Bloqueios[CÓDIGO],tabConsumoAta[[#This Row],[CÓDIGO]],tabAtas_Bloqueios[CHAVE],tabConsumoAta[[#This Row],[ATA]],tabAtas_Bloqueios[INATIVO],"") &gt; 0,"X","")</f>
        <v/>
      </c>
      <c r="R209" s="158" t="s">
        <v>1555</v>
      </c>
    </row>
    <row r="210" spans="1:18" x14ac:dyDescent="0.3">
      <c r="A210" s="247">
        <v>134247</v>
      </c>
      <c r="B210" s="47" t="s">
        <v>1419</v>
      </c>
      <c r="C210" s="34" t="str">
        <f>IFERROR(VLOOKUP(tabConsumoAta[[#This Row],[CÓDIGO]],tabEstimativa[#Data],14,FALSE),"")</f>
        <v>Aguardando</v>
      </c>
      <c r="D210" s="157" t="s">
        <v>4387</v>
      </c>
      <c r="E210" s="157">
        <v>180</v>
      </c>
      <c r="F210" s="34">
        <v>2021</v>
      </c>
      <c r="G210" s="78" t="str">
        <f>IFERROR(VLOOKUP(tabConsumoAta[[#This Row],[ATA]],tabAtas[#Data],4,FALSE),"")</f>
        <v/>
      </c>
      <c r="H210" s="163">
        <f>SUMIFS(tabSaldoAta[ESTIMATIVA],tabSaldoAta[CÓDIGO],tabConsumoAta[[#This Row],[CÓDIGO]],tabSaldoAta[CHAVE],tabConsumoAta[[#This Row],[ATA]])</f>
        <v>0</v>
      </c>
      <c r="I210" s="164">
        <v>200</v>
      </c>
      <c r="J210" s="159">
        <v>1</v>
      </c>
      <c r="K210" s="251">
        <v>761</v>
      </c>
      <c r="L210" s="246" t="s">
        <v>4336</v>
      </c>
      <c r="M210" s="160" t="s">
        <v>4389</v>
      </c>
      <c r="N210" s="160" t="s">
        <v>4390</v>
      </c>
      <c r="O210" s="249" t="s">
        <v>4388</v>
      </c>
      <c r="P210" s="248">
        <v>0</v>
      </c>
      <c r="Q210" s="166" t="str">
        <f>IF(COUNTIFS(tabAtas_Bloqueios[CÓDIGO],tabConsumoAta[[#This Row],[CÓDIGO]],tabAtas_Bloqueios[CHAVE],tabConsumoAta[[#This Row],[ATA]],tabAtas_Bloqueios[INATIVO],"") &gt; 0,"X","")</f>
        <v/>
      </c>
      <c r="R210" s="158" t="s">
        <v>1555</v>
      </c>
    </row>
    <row r="211" spans="1:18" x14ac:dyDescent="0.3">
      <c r="A211" s="247">
        <v>10359</v>
      </c>
      <c r="B211" s="47" t="s">
        <v>1417</v>
      </c>
      <c r="C211" s="34" t="str">
        <f>IFERROR(VLOOKUP(tabConsumoAta[[#This Row],[CÓDIGO]],tabEstimativa[#Data],14,FALSE),"")</f>
        <v>Aguardando</v>
      </c>
      <c r="D211" s="157" t="s">
        <v>4078</v>
      </c>
      <c r="E211" s="157">
        <v>81</v>
      </c>
      <c r="F211" s="34">
        <v>2021</v>
      </c>
      <c r="G211" s="78">
        <f>IFERROR(VLOOKUP(tabConsumoAta[[#This Row],[ATA]],tabAtas[#Data],4,FALSE),"")</f>
        <v>44637</v>
      </c>
      <c r="H211" s="163">
        <f>SUMIFS(tabSaldoAta[ESTIMATIVA],tabSaldoAta[CÓDIGO],tabConsumoAta[[#This Row],[CÓDIGO]],tabSaldoAta[CHAVE],tabConsumoAta[[#This Row],[ATA]])</f>
        <v>3000</v>
      </c>
      <c r="I211" s="164">
        <v>750</v>
      </c>
      <c r="J211" s="159">
        <v>1</v>
      </c>
      <c r="K211" s="251">
        <v>467</v>
      </c>
      <c r="L211" s="246" t="s">
        <v>2655</v>
      </c>
      <c r="M211" s="160" t="s">
        <v>4384</v>
      </c>
      <c r="N211" s="160" t="s">
        <v>4385</v>
      </c>
      <c r="O211" s="249" t="s">
        <v>4383</v>
      </c>
      <c r="P211" s="248">
        <v>0</v>
      </c>
      <c r="Q211" s="166" t="str">
        <f>IF(COUNTIFS(tabAtas_Bloqueios[CÓDIGO],tabConsumoAta[[#This Row],[CÓDIGO]],tabAtas_Bloqueios[CHAVE],tabConsumoAta[[#This Row],[ATA]],tabAtas_Bloqueios[INATIVO],"") &gt; 0,"X","")</f>
        <v/>
      </c>
      <c r="R211" s="158" t="s">
        <v>1555</v>
      </c>
    </row>
    <row r="212" spans="1:18" x14ac:dyDescent="0.3">
      <c r="A212" s="247">
        <v>32534</v>
      </c>
      <c r="B212" s="47" t="s">
        <v>30</v>
      </c>
      <c r="C212" s="34" t="str">
        <f>IFERROR(VLOOKUP(tabConsumoAta[[#This Row],[CÓDIGO]],tabEstimativa[#Data],14,FALSE),"")</f>
        <v>Aguardando</v>
      </c>
      <c r="D212" s="157" t="s">
        <v>4379</v>
      </c>
      <c r="E212" s="157">
        <v>199</v>
      </c>
      <c r="F212" s="34">
        <v>2021</v>
      </c>
      <c r="G212" s="78" t="str">
        <f>IFERROR(VLOOKUP(tabConsumoAta[[#This Row],[ATA]],tabAtas[#Data],4,FALSE),"")</f>
        <v/>
      </c>
      <c r="H212" s="163">
        <f>SUMIFS(tabSaldoAta[ESTIMATIVA],tabSaldoAta[CÓDIGO],tabConsumoAta[[#This Row],[CÓDIGO]],tabSaldoAta[CHAVE],tabConsumoAta[[#This Row],[ATA]])</f>
        <v>0</v>
      </c>
      <c r="I212" s="164">
        <v>2500</v>
      </c>
      <c r="J212" s="159">
        <v>1</v>
      </c>
      <c r="K212" s="251">
        <v>11</v>
      </c>
      <c r="L212" s="246" t="s">
        <v>2424</v>
      </c>
      <c r="M212" s="160" t="s">
        <v>4381</v>
      </c>
      <c r="N212" s="160" t="s">
        <v>4382</v>
      </c>
      <c r="O212" s="249" t="s">
        <v>4380</v>
      </c>
      <c r="P212" s="248">
        <v>0</v>
      </c>
      <c r="Q212" s="166" t="str">
        <f>IF(COUNTIFS(tabAtas_Bloqueios[CÓDIGO],tabConsumoAta[[#This Row],[CÓDIGO]],tabAtas_Bloqueios[CHAVE],tabConsumoAta[[#This Row],[ATA]],tabAtas_Bloqueios[INATIVO],"") &gt; 0,"X","")</f>
        <v/>
      </c>
      <c r="R212" s="158" t="s">
        <v>1555</v>
      </c>
    </row>
    <row r="213" spans="1:18" x14ac:dyDescent="0.3">
      <c r="A213" s="247">
        <v>136898</v>
      </c>
      <c r="B213" s="47" t="s">
        <v>3324</v>
      </c>
      <c r="C213" s="34" t="str">
        <f>IFERROR(VLOOKUP(tabConsumoAta[[#This Row],[CÓDIGO]],tabEstimativa[#Data],14,FALSE),"")</f>
        <v>Aguardando</v>
      </c>
      <c r="D213" s="157" t="s">
        <v>3964</v>
      </c>
      <c r="E213" s="157">
        <v>39</v>
      </c>
      <c r="F213" s="34">
        <v>2021</v>
      </c>
      <c r="G213" s="78">
        <f>IFERROR(VLOOKUP(tabConsumoAta[[#This Row],[ATA]],tabAtas[#Data],4,FALSE),"")</f>
        <v>44602</v>
      </c>
      <c r="H213" s="163">
        <f>SUMIFS(tabSaldoAta[ESTIMATIVA],tabSaldoAta[CÓDIGO],tabConsumoAta[[#This Row],[CÓDIGO]],tabSaldoAta[CHAVE],tabConsumoAta[[#This Row],[ATA]])</f>
        <v>100</v>
      </c>
      <c r="I213" s="164">
        <v>100</v>
      </c>
      <c r="J213" s="159">
        <v>1</v>
      </c>
      <c r="K213" s="251">
        <v>15997</v>
      </c>
      <c r="L213" s="246" t="s">
        <v>3965</v>
      </c>
      <c r="M213" s="160" t="s">
        <v>4376</v>
      </c>
      <c r="N213" s="160" t="s">
        <v>4377</v>
      </c>
      <c r="O213" s="249" t="s">
        <v>4375</v>
      </c>
      <c r="P213" s="248">
        <v>0</v>
      </c>
      <c r="Q213" s="166" t="str">
        <f>IF(COUNTIFS(tabAtas_Bloqueios[CÓDIGO],tabConsumoAta[[#This Row],[CÓDIGO]],tabAtas_Bloqueios[CHAVE],tabConsumoAta[[#This Row],[ATA]],tabAtas_Bloqueios[INATIVO],"") &gt; 0,"X","")</f>
        <v/>
      </c>
      <c r="R213" s="158" t="s">
        <v>1555</v>
      </c>
    </row>
    <row r="214" spans="1:18" x14ac:dyDescent="0.3">
      <c r="A214" s="247">
        <v>14662</v>
      </c>
      <c r="B214" s="47" t="s">
        <v>2859</v>
      </c>
      <c r="C214" s="34" t="str">
        <f>IFERROR(VLOOKUP(tabConsumoAta[[#This Row],[CÓDIGO]],tabEstimativa[#Data],14,FALSE),"")</f>
        <v>Aguardando</v>
      </c>
      <c r="D214" s="157" t="s">
        <v>4370</v>
      </c>
      <c r="E214" s="157">
        <v>209</v>
      </c>
      <c r="F214" s="34">
        <v>2021</v>
      </c>
      <c r="G214" s="78" t="str">
        <f>IFERROR(VLOOKUP(tabConsumoAta[[#This Row],[ATA]],tabAtas[#Data],4,FALSE),"")</f>
        <v/>
      </c>
      <c r="H214" s="163">
        <f>SUMIFS(tabSaldoAta[ESTIMATIVA],tabSaldoAta[CÓDIGO],tabConsumoAta[[#This Row],[CÓDIGO]],tabSaldoAta[CHAVE],tabConsumoAta[[#This Row],[ATA]])</f>
        <v>0</v>
      </c>
      <c r="I214" s="164">
        <v>2500</v>
      </c>
      <c r="J214" s="159">
        <v>1</v>
      </c>
      <c r="K214" s="251">
        <v>15876</v>
      </c>
      <c r="L214" s="246" t="s">
        <v>4371</v>
      </c>
      <c r="M214" s="160" t="s">
        <v>4373</v>
      </c>
      <c r="N214" s="160" t="s">
        <v>4374</v>
      </c>
      <c r="O214" s="249" t="s">
        <v>4372</v>
      </c>
      <c r="P214" s="248">
        <v>0</v>
      </c>
      <c r="Q214" s="166" t="str">
        <f>IF(COUNTIFS(tabAtas_Bloqueios[CÓDIGO],tabConsumoAta[[#This Row],[CÓDIGO]],tabAtas_Bloqueios[CHAVE],tabConsumoAta[[#This Row],[ATA]],tabAtas_Bloqueios[INATIVO],"") &gt; 0,"X","")</f>
        <v/>
      </c>
      <c r="R214" s="158" t="s">
        <v>1555</v>
      </c>
    </row>
    <row r="215" spans="1:18" x14ac:dyDescent="0.3">
      <c r="A215" s="247">
        <v>125641</v>
      </c>
      <c r="B215" s="47" t="s">
        <v>3159</v>
      </c>
      <c r="C215" s="34" t="str">
        <f>IFERROR(VLOOKUP(tabConsumoAta[[#This Row],[CÓDIGO]],tabEstimativa[#Data],14,FALSE),"")</f>
        <v>Aguardando</v>
      </c>
      <c r="D215" s="157" t="s">
        <v>4369</v>
      </c>
      <c r="E215" s="157">
        <v>186</v>
      </c>
      <c r="F215" s="34">
        <v>2021</v>
      </c>
      <c r="G215" s="78" t="str">
        <f>IFERROR(VLOOKUP(tabConsumoAta[[#This Row],[ATA]],tabAtas[#Data],4,FALSE),"")</f>
        <v/>
      </c>
      <c r="H215" s="163">
        <f>SUMIFS(tabSaldoAta[ESTIMATIVA],tabSaldoAta[CÓDIGO],tabConsumoAta[[#This Row],[CÓDIGO]],tabSaldoAta[CHAVE],tabConsumoAta[[#This Row],[ATA]])</f>
        <v>0</v>
      </c>
      <c r="I215" s="164">
        <v>8000</v>
      </c>
      <c r="J215" s="159">
        <v>1</v>
      </c>
      <c r="K215" s="251">
        <v>15617</v>
      </c>
      <c r="L215" s="246" t="s">
        <v>3157</v>
      </c>
      <c r="M215" s="160" t="s">
        <v>4367</v>
      </c>
      <c r="N215" s="160" t="s">
        <v>4368</v>
      </c>
      <c r="O215" s="249" t="s">
        <v>4366</v>
      </c>
      <c r="P215" s="248">
        <v>0</v>
      </c>
      <c r="Q215" s="166" t="str">
        <f>IF(COUNTIFS(tabAtas_Bloqueios[CÓDIGO],tabConsumoAta[[#This Row],[CÓDIGO]],tabAtas_Bloqueios[CHAVE],tabConsumoAta[[#This Row],[ATA]],tabAtas_Bloqueios[INATIVO],"") &gt; 0,"X","")</f>
        <v/>
      </c>
      <c r="R215" s="158" t="s">
        <v>1555</v>
      </c>
    </row>
    <row r="216" spans="1:18" x14ac:dyDescent="0.3">
      <c r="A216" s="247">
        <v>10867</v>
      </c>
      <c r="B216" s="47" t="s">
        <v>2983</v>
      </c>
      <c r="C216" s="34" t="str">
        <f>IFERROR(VLOOKUP(tabConsumoAta[[#This Row],[CÓDIGO]],tabEstimativa[#Data],14,FALSE),"")</f>
        <v>Aguardando</v>
      </c>
      <c r="D216" s="157" t="s">
        <v>4362</v>
      </c>
      <c r="E216" s="157">
        <v>218</v>
      </c>
      <c r="F216" s="34">
        <v>2021</v>
      </c>
      <c r="G216" s="78" t="str">
        <f>IFERROR(VLOOKUP(tabConsumoAta[[#This Row],[ATA]],tabAtas[#Data],4,FALSE),"")</f>
        <v/>
      </c>
      <c r="H216" s="163">
        <f>SUMIFS(tabSaldoAta[ESTIMATIVA],tabSaldoAta[CÓDIGO],tabConsumoAta[[#This Row],[CÓDIGO]],tabSaldoAta[CHAVE],tabConsumoAta[[#This Row],[ATA]])</f>
        <v>0</v>
      </c>
      <c r="I216" s="164">
        <v>10000</v>
      </c>
      <c r="J216" s="159">
        <v>1</v>
      </c>
      <c r="K216" s="251">
        <v>15308</v>
      </c>
      <c r="L216" s="246" t="s">
        <v>4107</v>
      </c>
      <c r="M216" s="160" t="s">
        <v>4364</v>
      </c>
      <c r="N216" s="160" t="s">
        <v>4365</v>
      </c>
      <c r="O216" s="249" t="s">
        <v>4363</v>
      </c>
      <c r="P216" s="248">
        <v>0</v>
      </c>
      <c r="Q216" s="166" t="str">
        <f>IF(COUNTIFS(tabAtas_Bloqueios[CÓDIGO],tabConsumoAta[[#This Row],[CÓDIGO]],tabAtas_Bloqueios[CHAVE],tabConsumoAta[[#This Row],[ATA]],tabAtas_Bloqueios[INATIVO],"") &gt; 0,"X","")</f>
        <v/>
      </c>
      <c r="R216" s="158" t="s">
        <v>1555</v>
      </c>
    </row>
    <row r="217" spans="1:18" x14ac:dyDescent="0.3">
      <c r="A217" s="247">
        <v>80385</v>
      </c>
      <c r="B217" s="47" t="s">
        <v>100</v>
      </c>
      <c r="C217" s="34" t="str">
        <f>IFERROR(VLOOKUP(tabConsumoAta[[#This Row],[CÓDIGO]],tabEstimativa[#Data],14,FALSE),"")</f>
        <v>Aguardando</v>
      </c>
      <c r="D217" s="157" t="s">
        <v>4356</v>
      </c>
      <c r="E217" s="157">
        <v>208</v>
      </c>
      <c r="F217" s="34">
        <v>2021</v>
      </c>
      <c r="G217" s="78" t="str">
        <f>IFERROR(VLOOKUP(tabConsumoAta[[#This Row],[ATA]],tabAtas[#Data],4,FALSE),"")</f>
        <v/>
      </c>
      <c r="H217" s="163">
        <f>SUMIFS(tabSaldoAta[ESTIMATIVA],tabSaldoAta[CÓDIGO],tabConsumoAta[[#This Row],[CÓDIGO]],tabSaldoAta[CHAVE],tabConsumoAta[[#This Row],[ATA]])</f>
        <v>0</v>
      </c>
      <c r="I217" s="164">
        <v>20</v>
      </c>
      <c r="J217" s="159">
        <v>1</v>
      </c>
      <c r="K217" s="251">
        <v>15236</v>
      </c>
      <c r="L217" s="246" t="s">
        <v>2423</v>
      </c>
      <c r="M217" s="160" t="s">
        <v>4358</v>
      </c>
      <c r="N217" s="160" t="s">
        <v>4359</v>
      </c>
      <c r="O217" s="249" t="s">
        <v>4357</v>
      </c>
      <c r="P217" s="248">
        <v>0</v>
      </c>
      <c r="Q217" s="166" t="str">
        <f>IF(COUNTIFS(tabAtas_Bloqueios[CÓDIGO],tabConsumoAta[[#This Row],[CÓDIGO]],tabAtas_Bloqueios[CHAVE],tabConsumoAta[[#This Row],[ATA]],tabAtas_Bloqueios[INATIVO],"") &gt; 0,"X","")</f>
        <v/>
      </c>
      <c r="R217" s="158" t="s">
        <v>1555</v>
      </c>
    </row>
    <row r="218" spans="1:18" x14ac:dyDescent="0.3">
      <c r="A218" s="247">
        <v>102588</v>
      </c>
      <c r="B218" s="47" t="s">
        <v>158</v>
      </c>
      <c r="C218" s="34" t="str">
        <f>IFERROR(VLOOKUP(tabConsumoAta[[#This Row],[CÓDIGO]],tabEstimativa[#Data],14,FALSE),"")</f>
        <v>Suspenso</v>
      </c>
      <c r="D218" s="157" t="s">
        <v>4356</v>
      </c>
      <c r="E218" s="157">
        <v>208</v>
      </c>
      <c r="F218" s="34">
        <v>2021</v>
      </c>
      <c r="G218" s="78" t="str">
        <f>IFERROR(VLOOKUP(tabConsumoAta[[#This Row],[ATA]],tabAtas[#Data],4,FALSE),"")</f>
        <v/>
      </c>
      <c r="H218" s="163">
        <f>SUMIFS(tabSaldoAta[ESTIMATIVA],tabSaldoAta[CÓDIGO],tabConsumoAta[[#This Row],[CÓDIGO]],tabSaldoAta[CHAVE],tabConsumoAta[[#This Row],[ATA]])</f>
        <v>0</v>
      </c>
      <c r="I218" s="164">
        <v>50</v>
      </c>
      <c r="J218" s="159">
        <v>2</v>
      </c>
      <c r="K218" s="251">
        <v>15236</v>
      </c>
      <c r="L218" s="246" t="s">
        <v>2423</v>
      </c>
      <c r="M218" s="160" t="s">
        <v>4358</v>
      </c>
      <c r="N218" s="160" t="s">
        <v>4359</v>
      </c>
      <c r="O218" s="249" t="s">
        <v>4357</v>
      </c>
      <c r="P218" s="248">
        <v>0</v>
      </c>
      <c r="Q218" s="166" t="str">
        <f>IF(COUNTIFS(tabAtas_Bloqueios[CÓDIGO],tabConsumoAta[[#This Row],[CÓDIGO]],tabAtas_Bloqueios[CHAVE],tabConsumoAta[[#This Row],[ATA]],tabAtas_Bloqueios[INATIVO],"") &gt; 0,"X","")</f>
        <v/>
      </c>
      <c r="R218" s="158" t="s">
        <v>1555</v>
      </c>
    </row>
    <row r="219" spans="1:18" x14ac:dyDescent="0.3">
      <c r="A219" s="247">
        <v>63277</v>
      </c>
      <c r="B219" s="47" t="s">
        <v>4304</v>
      </c>
      <c r="C219" s="34" t="str">
        <f>IFERROR(VLOOKUP(tabConsumoAta[[#This Row],[CÓDIGO]],tabEstimativa[#Data],14,FALSE),"")</f>
        <v>Inativo</v>
      </c>
      <c r="D219" s="157" t="s">
        <v>4356</v>
      </c>
      <c r="E219" s="157">
        <v>208</v>
      </c>
      <c r="F219" s="34">
        <v>2021</v>
      </c>
      <c r="G219" s="78" t="str">
        <f>IFERROR(VLOOKUP(tabConsumoAta[[#This Row],[ATA]],tabAtas[#Data],4,FALSE),"")</f>
        <v/>
      </c>
      <c r="H219" s="163">
        <f>SUMIFS(tabSaldoAta[ESTIMATIVA],tabSaldoAta[CÓDIGO],tabConsumoAta[[#This Row],[CÓDIGO]],tabSaldoAta[CHAVE],tabConsumoAta[[#This Row],[ATA]])</f>
        <v>0</v>
      </c>
      <c r="I219" s="164">
        <v>80</v>
      </c>
      <c r="J219" s="159">
        <v>3</v>
      </c>
      <c r="K219" s="251">
        <v>15237</v>
      </c>
      <c r="L219" s="246" t="s">
        <v>4360</v>
      </c>
      <c r="M219" s="160" t="s">
        <v>4358</v>
      </c>
      <c r="N219" s="160" t="s">
        <v>4359</v>
      </c>
      <c r="O219" s="249" t="s">
        <v>4357</v>
      </c>
      <c r="P219" s="248">
        <v>0</v>
      </c>
      <c r="Q219" s="166" t="str">
        <f>IF(COUNTIFS(tabAtas_Bloqueios[CÓDIGO],tabConsumoAta[[#This Row],[CÓDIGO]],tabAtas_Bloqueios[CHAVE],tabConsumoAta[[#This Row],[ATA]],tabAtas_Bloqueios[INATIVO],"") &gt; 0,"X","")</f>
        <v/>
      </c>
      <c r="R219" s="158" t="s">
        <v>1555</v>
      </c>
    </row>
    <row r="220" spans="1:18" x14ac:dyDescent="0.3">
      <c r="A220" s="247">
        <v>13559</v>
      </c>
      <c r="B220" s="47" t="s">
        <v>238</v>
      </c>
      <c r="C220" s="34" t="str">
        <f>IFERROR(VLOOKUP(tabConsumoAta[[#This Row],[CÓDIGO]],tabEstimativa[#Data],14,FALSE),"")</f>
        <v>Aguardando</v>
      </c>
      <c r="D220" s="157" t="s">
        <v>4356</v>
      </c>
      <c r="E220" s="157">
        <v>208</v>
      </c>
      <c r="F220" s="34">
        <v>2021</v>
      </c>
      <c r="G220" s="78" t="str">
        <f>IFERROR(VLOOKUP(tabConsumoAta[[#This Row],[ATA]],tabAtas[#Data],4,FALSE),"")</f>
        <v/>
      </c>
      <c r="H220" s="163">
        <f>SUMIFS(tabSaldoAta[ESTIMATIVA],tabSaldoAta[CÓDIGO],tabConsumoAta[[#This Row],[CÓDIGO]],tabSaldoAta[CHAVE],tabConsumoAta[[#This Row],[ATA]])</f>
        <v>0</v>
      </c>
      <c r="I220" s="164">
        <v>50</v>
      </c>
      <c r="J220" s="159">
        <v>4</v>
      </c>
      <c r="K220" s="251">
        <v>15239</v>
      </c>
      <c r="L220" s="246" t="s">
        <v>4361</v>
      </c>
      <c r="M220" s="160" t="s">
        <v>4358</v>
      </c>
      <c r="N220" s="160" t="s">
        <v>4359</v>
      </c>
      <c r="O220" s="249" t="s">
        <v>4357</v>
      </c>
      <c r="P220" s="248">
        <v>0</v>
      </c>
      <c r="Q220" s="166" t="str">
        <f>IF(COUNTIFS(tabAtas_Bloqueios[CÓDIGO],tabConsumoAta[[#This Row],[CÓDIGO]],tabAtas_Bloqueios[CHAVE],tabConsumoAta[[#This Row],[ATA]],tabAtas_Bloqueios[INATIVO],"") &gt; 0,"X","")</f>
        <v/>
      </c>
      <c r="R220" s="158" t="s">
        <v>1555</v>
      </c>
    </row>
    <row r="221" spans="1:18" x14ac:dyDescent="0.3">
      <c r="A221" s="247">
        <v>115805</v>
      </c>
      <c r="B221" s="47" t="s">
        <v>4305</v>
      </c>
      <c r="C221" s="34" t="str">
        <f>IFERROR(VLOOKUP(tabConsumoAta[[#This Row],[CÓDIGO]],tabEstimativa[#Data],14,FALSE),"")</f>
        <v>Inativo</v>
      </c>
      <c r="D221" s="157" t="s">
        <v>4356</v>
      </c>
      <c r="E221" s="157">
        <v>208</v>
      </c>
      <c r="F221" s="34">
        <v>2021</v>
      </c>
      <c r="G221" s="78" t="str">
        <f>IFERROR(VLOOKUP(tabConsumoAta[[#This Row],[ATA]],tabAtas[#Data],4,FALSE),"")</f>
        <v/>
      </c>
      <c r="H221" s="163">
        <f>SUMIFS(tabSaldoAta[ESTIMATIVA],tabSaldoAta[CÓDIGO],tabConsumoAta[[#This Row],[CÓDIGO]],tabSaldoAta[CHAVE],tabConsumoAta[[#This Row],[ATA]])</f>
        <v>0</v>
      </c>
      <c r="I221" s="164">
        <v>150</v>
      </c>
      <c r="J221" s="159">
        <v>5</v>
      </c>
      <c r="K221" s="251">
        <v>15240</v>
      </c>
      <c r="L221" s="246" t="s">
        <v>3778</v>
      </c>
      <c r="M221" s="160" t="s">
        <v>4358</v>
      </c>
      <c r="N221" s="160" t="s">
        <v>4359</v>
      </c>
      <c r="O221" s="249" t="s">
        <v>4357</v>
      </c>
      <c r="P221" s="248">
        <v>0</v>
      </c>
      <c r="Q221" s="166" t="str">
        <f>IF(COUNTIFS(tabAtas_Bloqueios[CÓDIGO],tabConsumoAta[[#This Row],[CÓDIGO]],tabAtas_Bloqueios[CHAVE],tabConsumoAta[[#This Row],[ATA]],tabAtas_Bloqueios[INATIVO],"") &gt; 0,"X","")</f>
        <v/>
      </c>
      <c r="R221" s="158" t="s">
        <v>1555</v>
      </c>
    </row>
    <row r="222" spans="1:18" x14ac:dyDescent="0.3">
      <c r="A222" s="247">
        <v>118427</v>
      </c>
      <c r="B222" s="47" t="s">
        <v>2830</v>
      </c>
      <c r="C222" s="34" t="str">
        <f>IFERROR(VLOOKUP(tabConsumoAta[[#This Row],[CÓDIGO]],tabEstimativa[#Data],14,FALSE),"")</f>
        <v>Aguardando</v>
      </c>
      <c r="D222" s="157" t="s">
        <v>4151</v>
      </c>
      <c r="E222" s="157">
        <v>145</v>
      </c>
      <c r="F222" s="34">
        <v>2021</v>
      </c>
      <c r="G222" s="78">
        <f>IFERROR(VLOOKUP(tabConsumoAta[[#This Row],[ATA]],tabAtas[#Data],4,FALSE),"")</f>
        <v>44707</v>
      </c>
      <c r="H222" s="163">
        <f>SUMIFS(tabSaldoAta[ESTIMATIVA],tabSaldoAta[CÓDIGO],tabConsumoAta[[#This Row],[CÓDIGO]],tabSaldoAta[CHAVE],tabConsumoAta[[#This Row],[ATA]])</f>
        <v>3000</v>
      </c>
      <c r="I222" s="164">
        <v>3000</v>
      </c>
      <c r="J222" s="159">
        <v>1</v>
      </c>
      <c r="K222" s="251">
        <v>14847</v>
      </c>
      <c r="L222" s="246" t="s">
        <v>3854</v>
      </c>
      <c r="M222" s="160" t="s">
        <v>4353</v>
      </c>
      <c r="N222" s="160" t="s">
        <v>4354</v>
      </c>
      <c r="O222" s="249" t="s">
        <v>4352</v>
      </c>
      <c r="P222" s="248">
        <v>0</v>
      </c>
      <c r="Q222" s="166" t="str">
        <f>IF(COUNTIFS(tabAtas_Bloqueios[CÓDIGO],tabConsumoAta[[#This Row],[CÓDIGO]],tabAtas_Bloqueios[CHAVE],tabConsumoAta[[#This Row],[ATA]],tabAtas_Bloqueios[INATIVO],"") &gt; 0,"X","")</f>
        <v/>
      </c>
      <c r="R222" s="158" t="s">
        <v>1555</v>
      </c>
    </row>
    <row r="223" spans="1:18" x14ac:dyDescent="0.3">
      <c r="A223" s="247">
        <v>127384</v>
      </c>
      <c r="B223" s="47" t="s">
        <v>1979</v>
      </c>
      <c r="C223" s="34" t="str">
        <f>IFERROR(VLOOKUP(tabConsumoAta[[#This Row],[CÓDIGO]],tabEstimativa[#Data],14,FALSE),"")</f>
        <v>Aguardando</v>
      </c>
      <c r="D223" s="157" t="s">
        <v>4355</v>
      </c>
      <c r="E223" s="157">
        <v>173</v>
      </c>
      <c r="F223" s="34">
        <v>2021</v>
      </c>
      <c r="G223" s="78" t="str">
        <f>IFERROR(VLOOKUP(tabConsumoAta[[#This Row],[ATA]],tabAtas[#Data],4,FALSE),"")</f>
        <v/>
      </c>
      <c r="H223" s="163">
        <f>SUMIFS(tabSaldoAta[ESTIMATIVA],tabSaldoAta[CÓDIGO],tabConsumoAta[[#This Row],[CÓDIGO]],tabSaldoAta[CHAVE],tabConsumoAta[[#This Row],[ATA]])</f>
        <v>0</v>
      </c>
      <c r="I223" s="164">
        <v>100</v>
      </c>
      <c r="J223" s="159">
        <v>2</v>
      </c>
      <c r="K223" s="251">
        <v>14848</v>
      </c>
      <c r="L223" s="246" t="s">
        <v>2981</v>
      </c>
      <c r="M223" s="160" t="s">
        <v>4353</v>
      </c>
      <c r="N223" s="160" t="s">
        <v>4354</v>
      </c>
      <c r="O223" s="249" t="s">
        <v>4352</v>
      </c>
      <c r="P223" s="248">
        <v>0</v>
      </c>
      <c r="Q223" s="166" t="str">
        <f>IF(COUNTIFS(tabAtas_Bloqueios[CÓDIGO],tabConsumoAta[[#This Row],[CÓDIGO]],tabAtas_Bloqueios[CHAVE],tabConsumoAta[[#This Row],[ATA]],tabAtas_Bloqueios[INATIVO],"") &gt; 0,"X","")</f>
        <v/>
      </c>
      <c r="R223" s="158" t="s">
        <v>1555</v>
      </c>
    </row>
    <row r="224" spans="1:18" x14ac:dyDescent="0.3">
      <c r="A224" s="247">
        <v>130695</v>
      </c>
      <c r="B224" s="47" t="s">
        <v>2499</v>
      </c>
      <c r="C224" s="34" t="str">
        <f>IFERROR(VLOOKUP(tabConsumoAta[[#This Row],[CÓDIGO]],tabEstimativa[#Data],14,FALSE),"")</f>
        <v>Aguardando</v>
      </c>
      <c r="D224" s="157" t="s">
        <v>4347</v>
      </c>
      <c r="E224" s="157">
        <v>203</v>
      </c>
      <c r="F224" s="34">
        <v>2021</v>
      </c>
      <c r="G224" s="78" t="str">
        <f>IFERROR(VLOOKUP(tabConsumoAta[[#This Row],[ATA]],tabAtas[#Data],4,FALSE),"")</f>
        <v/>
      </c>
      <c r="H224" s="163">
        <f>SUMIFS(tabSaldoAta[ESTIMATIVA],tabSaldoAta[CÓDIGO],tabConsumoAta[[#This Row],[CÓDIGO]],tabSaldoAta[CHAVE],tabConsumoAta[[#This Row],[ATA]])</f>
        <v>0</v>
      </c>
      <c r="I224" s="164">
        <v>2500</v>
      </c>
      <c r="J224" s="159">
        <v>1</v>
      </c>
      <c r="K224" s="251">
        <v>14723</v>
      </c>
      <c r="L224" s="246" t="s">
        <v>4348</v>
      </c>
      <c r="M224" s="160" t="s">
        <v>4350</v>
      </c>
      <c r="N224" s="160" t="s">
        <v>4351</v>
      </c>
      <c r="O224" s="249" t="s">
        <v>4349</v>
      </c>
      <c r="P224" s="248">
        <v>0</v>
      </c>
      <c r="Q224" s="166" t="str">
        <f>IF(COUNTIFS(tabAtas_Bloqueios[CÓDIGO],tabConsumoAta[[#This Row],[CÓDIGO]],tabAtas_Bloqueios[CHAVE],tabConsumoAta[[#This Row],[ATA]],tabAtas_Bloqueios[INATIVO],"") &gt; 0,"X","")</f>
        <v/>
      </c>
      <c r="R224" s="158" t="s">
        <v>1555</v>
      </c>
    </row>
    <row r="225" spans="1:18" x14ac:dyDescent="0.3">
      <c r="A225" s="247">
        <v>109944</v>
      </c>
      <c r="B225" s="47" t="s">
        <v>90</v>
      </c>
      <c r="C225" s="34" t="str">
        <f>IFERROR(VLOOKUP(tabConsumoAta[[#This Row],[CÓDIGO]],tabEstimativa[#Data],14,FALSE),"")</f>
        <v>Aguardando</v>
      </c>
      <c r="D225" s="157" t="s">
        <v>4123</v>
      </c>
      <c r="E225" s="157">
        <v>90</v>
      </c>
      <c r="F225" s="34">
        <v>2021</v>
      </c>
      <c r="G225" s="78">
        <f>IFERROR(VLOOKUP(tabConsumoAta[[#This Row],[ATA]],tabAtas[#Data],4,FALSE),"")</f>
        <v>44647</v>
      </c>
      <c r="H225" s="163">
        <f>SUMIFS(tabSaldoAta[ESTIMATIVA],tabSaldoAta[CÓDIGO],tabConsumoAta[[#This Row],[CÓDIGO]],tabSaldoAta[CHAVE],tabConsumoAta[[#This Row],[ATA]])</f>
        <v>500</v>
      </c>
      <c r="I225" s="164">
        <v>510</v>
      </c>
      <c r="J225" s="159">
        <v>1</v>
      </c>
      <c r="K225" s="251">
        <v>14534</v>
      </c>
      <c r="L225" s="246" t="s">
        <v>4343</v>
      </c>
      <c r="M225" s="160" t="s">
        <v>4345</v>
      </c>
      <c r="N225" s="160" t="s">
        <v>4346</v>
      </c>
      <c r="O225" s="249" t="s">
        <v>4344</v>
      </c>
      <c r="P225" s="248">
        <v>0</v>
      </c>
      <c r="Q225" s="166" t="str">
        <f>IF(COUNTIFS(tabAtas_Bloqueios[CÓDIGO],tabConsumoAta[[#This Row],[CÓDIGO]],tabAtas_Bloqueios[CHAVE],tabConsumoAta[[#This Row],[ATA]],tabAtas_Bloqueios[INATIVO],"") &gt; 0,"X","")</f>
        <v/>
      </c>
      <c r="R225" s="158" t="s">
        <v>1555</v>
      </c>
    </row>
    <row r="226" spans="1:18" x14ac:dyDescent="0.3">
      <c r="A226" s="247">
        <v>83838</v>
      </c>
      <c r="B226" s="47" t="s">
        <v>2903</v>
      </c>
      <c r="C226" s="34" t="str">
        <f>IFERROR(VLOOKUP(tabConsumoAta[[#This Row],[CÓDIGO]],tabEstimativa[#Data],14,FALSE),"")</f>
        <v>Aguardando</v>
      </c>
      <c r="D226" s="157"/>
      <c r="E226" s="157"/>
      <c r="F226" s="34"/>
      <c r="G226" s="78" t="str">
        <f>IFERROR(VLOOKUP(tabConsumoAta[[#This Row],[ATA]],tabAtas[#Data],4,FALSE),"")</f>
        <v/>
      </c>
      <c r="H226" s="163">
        <f>SUMIFS(tabSaldoAta[ESTIMATIVA],tabSaldoAta[CÓDIGO],tabConsumoAta[[#This Row],[CÓDIGO]],tabSaldoAta[CHAVE],tabConsumoAta[[#This Row],[ATA]])</f>
        <v>0</v>
      </c>
      <c r="I226" s="164">
        <v>16000</v>
      </c>
      <c r="J226" s="159">
        <v>1</v>
      </c>
      <c r="K226" s="251">
        <v>13690</v>
      </c>
      <c r="L226" s="246" t="s">
        <v>1560</v>
      </c>
      <c r="M226" s="160" t="s">
        <v>4339</v>
      </c>
      <c r="N226" s="160" t="s">
        <v>4340</v>
      </c>
      <c r="O226" s="249" t="s">
        <v>4338</v>
      </c>
      <c r="P226" s="248">
        <v>44484</v>
      </c>
      <c r="Q226" s="166" t="str">
        <f>IF(COUNTIFS(tabAtas_Bloqueios[CÓDIGO],tabConsumoAta[[#This Row],[CÓDIGO]],tabAtas_Bloqueios[CHAVE],tabConsumoAta[[#This Row],[ATA]],tabAtas_Bloqueios[INATIVO],"") &gt; 0,"X","")</f>
        <v/>
      </c>
      <c r="R226" s="158" t="s">
        <v>1555</v>
      </c>
    </row>
    <row r="227" spans="1:18" x14ac:dyDescent="0.3">
      <c r="A227" s="247">
        <v>83839</v>
      </c>
      <c r="B227" s="47" t="s">
        <v>2905</v>
      </c>
      <c r="C227" s="34" t="str">
        <f>IFERROR(VLOOKUP(tabConsumoAta[[#This Row],[CÓDIGO]],tabEstimativa[#Data],14,FALSE),"")</f>
        <v>Aguardando</v>
      </c>
      <c r="D227" s="157"/>
      <c r="E227" s="157"/>
      <c r="F227" s="34"/>
      <c r="G227" s="78" t="str">
        <f>IFERROR(VLOOKUP(tabConsumoAta[[#This Row],[ATA]],tabAtas[#Data],4,FALSE),"")</f>
        <v/>
      </c>
      <c r="H227" s="163">
        <f>SUMIFS(tabSaldoAta[ESTIMATIVA],tabSaldoAta[CÓDIGO],tabConsumoAta[[#This Row],[CÓDIGO]],tabSaldoAta[CHAVE],tabConsumoAta[[#This Row],[ATA]])</f>
        <v>0</v>
      </c>
      <c r="I227" s="164">
        <v>6000</v>
      </c>
      <c r="J227" s="159">
        <v>2</v>
      </c>
      <c r="K227" s="251">
        <v>13690</v>
      </c>
      <c r="L227" s="246" t="s">
        <v>1560</v>
      </c>
      <c r="M227" s="160" t="s">
        <v>4339</v>
      </c>
      <c r="N227" s="160" t="s">
        <v>4340</v>
      </c>
      <c r="O227" s="249" t="s">
        <v>4338</v>
      </c>
      <c r="P227" s="248">
        <v>44484</v>
      </c>
      <c r="Q227" s="166" t="str">
        <f>IF(COUNTIFS(tabAtas_Bloqueios[CÓDIGO],tabConsumoAta[[#This Row],[CÓDIGO]],tabAtas_Bloqueios[CHAVE],tabConsumoAta[[#This Row],[ATA]],tabAtas_Bloqueios[INATIVO],"") &gt; 0,"X","")</f>
        <v/>
      </c>
      <c r="R227" s="158" t="s">
        <v>1555</v>
      </c>
    </row>
    <row r="228" spans="1:18" x14ac:dyDescent="0.3">
      <c r="A228" s="247">
        <v>12754</v>
      </c>
      <c r="B228" s="47" t="s">
        <v>2986</v>
      </c>
      <c r="C228" s="34" t="str">
        <f>IFERROR(VLOOKUP(tabConsumoAta[[#This Row],[CÓDIGO]],tabEstimativa[#Data],14,FALSE),"")</f>
        <v>Aguardando</v>
      </c>
      <c r="D228" s="157" t="s">
        <v>3916</v>
      </c>
      <c r="E228" s="157">
        <v>275</v>
      </c>
      <c r="F228" s="34">
        <v>2020</v>
      </c>
      <c r="G228" s="78">
        <f>IFERROR(VLOOKUP(tabConsumoAta[[#This Row],[ATA]],tabAtas[#Data],4,FALSE),"")</f>
        <v>44515</v>
      </c>
      <c r="H228" s="163">
        <f>SUMIFS(tabSaldoAta[ESTIMATIVA],tabSaldoAta[CÓDIGO],tabConsumoAta[[#This Row],[CÓDIGO]],tabSaldoAta[CHAVE],tabConsumoAta[[#This Row],[ATA]])</f>
        <v>1000</v>
      </c>
      <c r="I228" s="164"/>
      <c r="J228" s="159">
        <v>1</v>
      </c>
      <c r="K228" s="251"/>
      <c r="L228" s="246" t="s">
        <v>3753</v>
      </c>
      <c r="M228" s="160" t="s">
        <v>4334</v>
      </c>
      <c r="N228" s="160" t="s">
        <v>4335</v>
      </c>
      <c r="O228" s="249" t="s">
        <v>4333</v>
      </c>
      <c r="P228" s="248">
        <v>0</v>
      </c>
      <c r="Q228" s="166" t="str">
        <f>IF(COUNTIFS(tabAtas_Bloqueios[CÓDIGO],tabConsumoAta[[#This Row],[CÓDIGO]],tabAtas_Bloqueios[CHAVE],tabConsumoAta[[#This Row],[ATA]],tabAtas_Bloqueios[INATIVO],"") &gt; 0,"X","")</f>
        <v/>
      </c>
      <c r="R228" s="158" t="s">
        <v>1555</v>
      </c>
    </row>
    <row r="229" spans="1:18" x14ac:dyDescent="0.3">
      <c r="A229" s="247">
        <v>12685</v>
      </c>
      <c r="B229" s="47" t="s">
        <v>2872</v>
      </c>
      <c r="C229" s="34" t="str">
        <f>IFERROR(VLOOKUP(tabConsumoAta[[#This Row],[CÓDIGO]],tabEstimativa[#Data],14,FALSE),"")</f>
        <v>Aguardando</v>
      </c>
      <c r="D229" s="157" t="s">
        <v>3929</v>
      </c>
      <c r="E229" s="157">
        <v>308</v>
      </c>
      <c r="F229" s="34">
        <v>2020</v>
      </c>
      <c r="G229" s="78">
        <f>IFERROR(VLOOKUP(tabConsumoAta[[#This Row],[ATA]],tabAtas[#Data],4,FALSE),"")</f>
        <v>44558</v>
      </c>
      <c r="H229" s="163">
        <f>SUMIFS(tabSaldoAta[ESTIMATIVA],tabSaldoAta[CÓDIGO],tabConsumoAta[[#This Row],[CÓDIGO]],tabSaldoAta[CHAVE],tabConsumoAta[[#This Row],[ATA]])</f>
        <v>20000</v>
      </c>
      <c r="I229" s="164">
        <v>200</v>
      </c>
      <c r="J229" s="159">
        <v>2</v>
      </c>
      <c r="K229" s="251">
        <v>13358</v>
      </c>
      <c r="L229" s="246" t="s">
        <v>3961</v>
      </c>
      <c r="M229" s="160" t="s">
        <v>4334</v>
      </c>
      <c r="N229" s="160" t="s">
        <v>4335</v>
      </c>
      <c r="O229" s="249" t="s">
        <v>4333</v>
      </c>
      <c r="P229" s="248">
        <v>0</v>
      </c>
      <c r="Q229" s="166" t="str">
        <f>IF(COUNTIFS(tabAtas_Bloqueios[CÓDIGO],tabConsumoAta[[#This Row],[CÓDIGO]],tabAtas_Bloqueios[CHAVE],tabConsumoAta[[#This Row],[ATA]],tabAtas_Bloqueios[INATIVO],"") &gt; 0,"X","")</f>
        <v/>
      </c>
      <c r="R229" s="158" t="s">
        <v>1555</v>
      </c>
    </row>
    <row r="230" spans="1:18" x14ac:dyDescent="0.3">
      <c r="A230" s="247">
        <v>75334</v>
      </c>
      <c r="B230" s="47" t="s">
        <v>2845</v>
      </c>
      <c r="C230" s="34" t="str">
        <f>IFERROR(VLOOKUP(tabConsumoAta[[#This Row],[CÓDIGO]],tabEstimativa[#Data],14,FALSE),"")</f>
        <v>Aguardando</v>
      </c>
      <c r="D230" s="157"/>
      <c r="E230" s="157"/>
      <c r="F230" s="34"/>
      <c r="G230" s="78" t="str">
        <f>IFERROR(VLOOKUP(tabConsumoAta[[#This Row],[ATA]],tabAtas[#Data],4,FALSE),"")</f>
        <v/>
      </c>
      <c r="H230" s="163">
        <f>SUMIFS(tabSaldoAta[ESTIMATIVA],tabSaldoAta[CÓDIGO],tabConsumoAta[[#This Row],[CÓDIGO]],tabSaldoAta[CHAVE],tabConsumoAta[[#This Row],[ATA]])</f>
        <v>0</v>
      </c>
      <c r="I230" s="164">
        <v>600</v>
      </c>
      <c r="J230" s="159">
        <v>1</v>
      </c>
      <c r="K230" s="251">
        <v>13141</v>
      </c>
      <c r="L230" s="246" t="s">
        <v>1560</v>
      </c>
      <c r="M230" s="160" t="s">
        <v>4331</v>
      </c>
      <c r="N230" s="160" t="s">
        <v>4332</v>
      </c>
      <c r="O230" s="249" t="s">
        <v>4330</v>
      </c>
      <c r="P230" s="248">
        <v>0</v>
      </c>
      <c r="Q230" s="166" t="str">
        <f>IF(COUNTIFS(tabAtas_Bloqueios[CÓDIGO],tabConsumoAta[[#This Row],[CÓDIGO]],tabAtas_Bloqueios[CHAVE],tabConsumoAta[[#This Row],[ATA]],tabAtas_Bloqueios[INATIVO],"") &gt; 0,"X","")</f>
        <v/>
      </c>
      <c r="R230" s="158" t="s">
        <v>1555</v>
      </c>
    </row>
    <row r="231" spans="1:18" x14ac:dyDescent="0.3">
      <c r="A231" s="247">
        <v>119554</v>
      </c>
      <c r="B231" s="47" t="s">
        <v>2848</v>
      </c>
      <c r="C231" s="34" t="str">
        <f>IFERROR(VLOOKUP(tabConsumoAta[[#This Row],[CÓDIGO]],tabEstimativa[#Data],14,FALSE),"")</f>
        <v>Aguardando</v>
      </c>
      <c r="D231" s="157"/>
      <c r="E231" s="157"/>
      <c r="F231" s="34"/>
      <c r="G231" s="78" t="str">
        <f>IFERROR(VLOOKUP(tabConsumoAta[[#This Row],[ATA]],tabAtas[#Data],4,FALSE),"")</f>
        <v/>
      </c>
      <c r="H231" s="163">
        <f>SUMIFS(tabSaldoAta[ESTIMATIVA],tabSaldoAta[CÓDIGO],tabConsumoAta[[#This Row],[CÓDIGO]],tabSaldoAta[CHAVE],tabConsumoAta[[#This Row],[ATA]])</f>
        <v>0</v>
      </c>
      <c r="I231" s="164">
        <v>400</v>
      </c>
      <c r="J231" s="159">
        <v>2</v>
      </c>
      <c r="K231" s="251">
        <v>13141</v>
      </c>
      <c r="L231" s="246" t="s">
        <v>1560</v>
      </c>
      <c r="M231" s="160" t="s">
        <v>4331</v>
      </c>
      <c r="N231" s="160" t="s">
        <v>4332</v>
      </c>
      <c r="O231" s="249" t="s">
        <v>4330</v>
      </c>
      <c r="P231" s="248">
        <v>0</v>
      </c>
      <c r="Q231" s="166" t="str">
        <f>IF(COUNTIFS(tabAtas_Bloqueios[CÓDIGO],tabConsumoAta[[#This Row],[CÓDIGO]],tabAtas_Bloqueios[CHAVE],tabConsumoAta[[#This Row],[ATA]],tabAtas_Bloqueios[INATIVO],"") &gt; 0,"X","")</f>
        <v/>
      </c>
      <c r="R231" s="158" t="s">
        <v>1555</v>
      </c>
    </row>
    <row r="232" spans="1:18" x14ac:dyDescent="0.3">
      <c r="A232" s="247">
        <v>4680</v>
      </c>
      <c r="B232" s="47" t="s">
        <v>1434</v>
      </c>
      <c r="C232" s="34" t="str">
        <f>IFERROR(VLOOKUP(tabConsumoAta[[#This Row],[CÓDIGO]],tabEstimativa[#Data],14,FALSE),"")</f>
        <v>Aguardando</v>
      </c>
      <c r="D232" s="157" t="s">
        <v>4337</v>
      </c>
      <c r="E232" s="157">
        <v>167</v>
      </c>
      <c r="F232" s="34">
        <v>2021</v>
      </c>
      <c r="G232" s="78" t="str">
        <f>IFERROR(VLOOKUP(tabConsumoAta[[#This Row],[ATA]],tabAtas[#Data],4,FALSE),"")</f>
        <v/>
      </c>
      <c r="H232" s="163">
        <f>SUMIFS(tabSaldoAta[ESTIMATIVA],tabSaldoAta[CÓDIGO],tabConsumoAta[[#This Row],[CÓDIGO]],tabSaldoAta[CHAVE],tabConsumoAta[[#This Row],[ATA]])</f>
        <v>0</v>
      </c>
      <c r="I232" s="164">
        <v>4000</v>
      </c>
      <c r="J232" s="159">
        <v>3</v>
      </c>
      <c r="K232" s="251">
        <v>13142</v>
      </c>
      <c r="L232" s="246" t="s">
        <v>3738</v>
      </c>
      <c r="M232" s="160" t="s">
        <v>4331</v>
      </c>
      <c r="N232" s="160" t="s">
        <v>4332</v>
      </c>
      <c r="O232" s="249" t="s">
        <v>4330</v>
      </c>
      <c r="P232" s="248">
        <v>0</v>
      </c>
      <c r="Q232" s="166" t="str">
        <f>IF(COUNTIFS(tabAtas_Bloqueios[CÓDIGO],tabConsumoAta[[#This Row],[CÓDIGO]],tabAtas_Bloqueios[CHAVE],tabConsumoAta[[#This Row],[ATA]],tabAtas_Bloqueios[INATIVO],"") &gt; 0,"X","")</f>
        <v/>
      </c>
      <c r="R232" s="158" t="s">
        <v>1555</v>
      </c>
    </row>
    <row r="233" spans="1:18" x14ac:dyDescent="0.3">
      <c r="A233" s="247">
        <v>118577</v>
      </c>
      <c r="B233" s="47" t="s">
        <v>3610</v>
      </c>
      <c r="C233" s="34" t="str">
        <f>IFERROR(VLOOKUP(tabConsumoAta[[#This Row],[CÓDIGO]],tabEstimativa[#Data],14,FALSE),"")</f>
        <v>Suspenso</v>
      </c>
      <c r="D233" s="157"/>
      <c r="E233" s="157"/>
      <c r="F233" s="34"/>
      <c r="G233" s="78" t="str">
        <f>IFERROR(VLOOKUP(tabConsumoAta[[#This Row],[ATA]],tabAtas[#Data],4,FALSE),"")</f>
        <v/>
      </c>
      <c r="H233" s="163">
        <f>SUMIFS(tabSaldoAta[ESTIMATIVA],tabSaldoAta[CÓDIGO],tabConsumoAta[[#This Row],[CÓDIGO]],tabSaldoAta[CHAVE],tabConsumoAta[[#This Row],[ATA]])</f>
        <v>0</v>
      </c>
      <c r="I233" s="164">
        <v>400</v>
      </c>
      <c r="J233" s="159">
        <v>4</v>
      </c>
      <c r="K233" s="251">
        <v>13144</v>
      </c>
      <c r="L233" s="246" t="s">
        <v>1560</v>
      </c>
      <c r="M233" s="160" t="s">
        <v>4331</v>
      </c>
      <c r="N233" s="160" t="s">
        <v>4332</v>
      </c>
      <c r="O233" s="249" t="s">
        <v>4330</v>
      </c>
      <c r="P233" s="248">
        <v>0</v>
      </c>
      <c r="Q233" s="166" t="str">
        <f>IF(COUNTIFS(tabAtas_Bloqueios[CÓDIGO],tabConsumoAta[[#This Row],[CÓDIGO]],tabAtas_Bloqueios[CHAVE],tabConsumoAta[[#This Row],[ATA]],tabAtas_Bloqueios[INATIVO],"") &gt; 0,"X","")</f>
        <v/>
      </c>
      <c r="R233" s="158" t="s">
        <v>1555</v>
      </c>
    </row>
    <row r="234" spans="1:18" x14ac:dyDescent="0.3">
      <c r="A234" s="247">
        <v>133811</v>
      </c>
      <c r="B234" s="47" t="s">
        <v>2937</v>
      </c>
      <c r="C234" s="34" t="str">
        <f>IFERROR(VLOOKUP(tabConsumoAta[[#This Row],[CÓDIGO]],tabEstimativa[#Data],14,FALSE),"")</f>
        <v/>
      </c>
      <c r="D234" s="157"/>
      <c r="E234" s="157"/>
      <c r="F234" s="34"/>
      <c r="G234" s="78" t="str">
        <f>IFERROR(VLOOKUP(tabConsumoAta[[#This Row],[ATA]],tabAtas[#Data],4,FALSE),"")</f>
        <v/>
      </c>
      <c r="H234" s="163">
        <f>SUMIFS(tabSaldoAta[ESTIMATIVA],tabSaldoAta[CÓDIGO],tabConsumoAta[[#This Row],[CÓDIGO]],tabSaldoAta[CHAVE],tabConsumoAta[[#This Row],[ATA]])</f>
        <v>0</v>
      </c>
      <c r="I234" s="164">
        <v>1200</v>
      </c>
      <c r="J234" s="159">
        <v>5</v>
      </c>
      <c r="K234" s="251">
        <v>13147</v>
      </c>
      <c r="L234" s="246" t="s">
        <v>1560</v>
      </c>
      <c r="M234" s="160" t="s">
        <v>4331</v>
      </c>
      <c r="N234" s="160" t="s">
        <v>4332</v>
      </c>
      <c r="O234" s="249" t="s">
        <v>4330</v>
      </c>
      <c r="P234" s="248">
        <v>0</v>
      </c>
      <c r="Q234" s="166" t="str">
        <f>IF(COUNTIFS(tabAtas_Bloqueios[CÓDIGO],tabConsumoAta[[#This Row],[CÓDIGO]],tabAtas_Bloqueios[CHAVE],tabConsumoAta[[#This Row],[ATA]],tabAtas_Bloqueios[INATIVO],"") &gt; 0,"X","")</f>
        <v/>
      </c>
      <c r="R234" s="158" t="s">
        <v>1555</v>
      </c>
    </row>
    <row r="235" spans="1:18" x14ac:dyDescent="0.3">
      <c r="A235" s="247">
        <v>14831</v>
      </c>
      <c r="B235" s="47" t="s">
        <v>2843</v>
      </c>
      <c r="C235" s="34" t="str">
        <f>IFERROR(VLOOKUP(tabConsumoAta[[#This Row],[CÓDIGO]],tabEstimativa[#Data],14,FALSE),"")</f>
        <v>Inativo</v>
      </c>
      <c r="D235" s="157" t="s">
        <v>3862</v>
      </c>
      <c r="E235" s="157">
        <v>228</v>
      </c>
      <c r="F235" s="34">
        <v>2020</v>
      </c>
      <c r="G235" s="78">
        <f>IFERROR(VLOOKUP(tabConsumoAta[[#This Row],[ATA]],tabAtas[#Data],4,FALSE),"")</f>
        <v>44474</v>
      </c>
      <c r="H235" s="163">
        <f>SUMIFS(tabSaldoAta[ESTIMATIVA],tabSaldoAta[CÓDIGO],tabConsumoAta[[#This Row],[CÓDIGO]],tabSaldoAta[CHAVE],tabConsumoAta[[#This Row],[ATA]])</f>
        <v>800</v>
      </c>
      <c r="I235" s="164">
        <v>670</v>
      </c>
      <c r="J235" s="159">
        <v>1</v>
      </c>
      <c r="K235" s="251">
        <v>12758</v>
      </c>
      <c r="L235" s="246" t="s">
        <v>3863</v>
      </c>
      <c r="M235" s="160" t="s">
        <v>4326</v>
      </c>
      <c r="N235" s="160" t="s">
        <v>4327</v>
      </c>
      <c r="O235" s="249" t="s">
        <v>4325</v>
      </c>
      <c r="P235" s="248">
        <v>44462</v>
      </c>
      <c r="Q235" s="166" t="str">
        <f>IF(COUNTIFS(tabAtas_Bloqueios[CÓDIGO],tabConsumoAta[[#This Row],[CÓDIGO]],tabAtas_Bloqueios[CHAVE],tabConsumoAta[[#This Row],[ATA]],tabAtas_Bloqueios[INATIVO],"") &gt; 0,"X","")</f>
        <v/>
      </c>
      <c r="R235" s="158" t="s">
        <v>1555</v>
      </c>
    </row>
    <row r="236" spans="1:18" x14ac:dyDescent="0.3">
      <c r="A236" s="247">
        <v>107483</v>
      </c>
      <c r="B236" s="47" t="s">
        <v>2998</v>
      </c>
      <c r="C236" s="34" t="str">
        <f>IFERROR(VLOOKUP(tabConsumoAta[[#This Row],[CÓDIGO]],tabEstimativa[#Data],14,FALSE),"")</f>
        <v>Inativo</v>
      </c>
      <c r="D236" s="157" t="s">
        <v>3862</v>
      </c>
      <c r="E236" s="157">
        <v>228</v>
      </c>
      <c r="F236" s="34">
        <v>2020</v>
      </c>
      <c r="G236" s="78">
        <f>IFERROR(VLOOKUP(tabConsumoAta[[#This Row],[ATA]],tabAtas[#Data],4,FALSE),"")</f>
        <v>44474</v>
      </c>
      <c r="H236" s="163">
        <f>SUMIFS(tabSaldoAta[ESTIMATIVA],tabSaldoAta[CÓDIGO],tabConsumoAta[[#This Row],[CÓDIGO]],tabSaldoAta[CHAVE],tabConsumoAta[[#This Row],[ATA]])</f>
        <v>350</v>
      </c>
      <c r="I236" s="164">
        <v>100</v>
      </c>
      <c r="J236" s="159">
        <v>2</v>
      </c>
      <c r="K236" s="251">
        <v>12758</v>
      </c>
      <c r="L236" s="246" t="s">
        <v>3863</v>
      </c>
      <c r="M236" s="160" t="s">
        <v>4326</v>
      </c>
      <c r="N236" s="160" t="s">
        <v>4327</v>
      </c>
      <c r="O236" s="249" t="s">
        <v>4325</v>
      </c>
      <c r="P236" s="248">
        <v>44462</v>
      </c>
      <c r="Q236" s="166" t="str">
        <f>IF(COUNTIFS(tabAtas_Bloqueios[CÓDIGO],tabConsumoAta[[#This Row],[CÓDIGO]],tabAtas_Bloqueios[CHAVE],tabConsumoAta[[#This Row],[ATA]],tabAtas_Bloqueios[INATIVO],"") &gt; 0,"X","")</f>
        <v/>
      </c>
      <c r="R236" s="158" t="s">
        <v>1555</v>
      </c>
    </row>
    <row r="237" spans="1:18" x14ac:dyDescent="0.3">
      <c r="A237" s="247">
        <v>112154</v>
      </c>
      <c r="B237" s="47" t="s">
        <v>231</v>
      </c>
      <c r="C237" s="34" t="str">
        <f>IFERROR(VLOOKUP(tabConsumoAta[[#This Row],[CÓDIGO]],tabEstimativa[#Data],14,FALSE),"")</f>
        <v>Inativo</v>
      </c>
      <c r="D237" s="157" t="s">
        <v>3862</v>
      </c>
      <c r="E237" s="157">
        <v>228</v>
      </c>
      <c r="F237" s="34">
        <v>2020</v>
      </c>
      <c r="G237" s="78">
        <f>IFERROR(VLOOKUP(tabConsumoAta[[#This Row],[ATA]],tabAtas[#Data],4,FALSE),"")</f>
        <v>44474</v>
      </c>
      <c r="H237" s="163">
        <f>SUMIFS(tabSaldoAta[ESTIMATIVA],tabSaldoAta[CÓDIGO],tabConsumoAta[[#This Row],[CÓDIGO]],tabSaldoAta[CHAVE],tabConsumoAta[[#This Row],[ATA]])</f>
        <v>800</v>
      </c>
      <c r="I237" s="164">
        <v>300</v>
      </c>
      <c r="J237" s="159">
        <v>3</v>
      </c>
      <c r="K237" s="251">
        <v>12758</v>
      </c>
      <c r="L237" s="246" t="s">
        <v>3863</v>
      </c>
      <c r="M237" s="160" t="s">
        <v>4326</v>
      </c>
      <c r="N237" s="160" t="s">
        <v>4327</v>
      </c>
      <c r="O237" s="249" t="s">
        <v>4325</v>
      </c>
      <c r="P237" s="248">
        <v>44462</v>
      </c>
      <c r="Q237" s="166" t="str">
        <f>IF(COUNTIFS(tabAtas_Bloqueios[CÓDIGO],tabConsumoAta[[#This Row],[CÓDIGO]],tabAtas_Bloqueios[CHAVE],tabConsumoAta[[#This Row],[ATA]],tabAtas_Bloqueios[INATIVO],"") &gt; 0,"X","")</f>
        <v/>
      </c>
      <c r="R237" s="158" t="s">
        <v>1555</v>
      </c>
    </row>
    <row r="238" spans="1:18" x14ac:dyDescent="0.3">
      <c r="A238" s="247">
        <v>112155</v>
      </c>
      <c r="B238" s="47" t="s">
        <v>227</v>
      </c>
      <c r="C238" s="34" t="str">
        <f>IFERROR(VLOOKUP(tabConsumoAta[[#This Row],[CÓDIGO]],tabEstimativa[#Data],14,FALSE),"")</f>
        <v>Inativo</v>
      </c>
      <c r="D238" s="157" t="s">
        <v>3862</v>
      </c>
      <c r="E238" s="157">
        <v>228</v>
      </c>
      <c r="F238" s="34">
        <v>2020</v>
      </c>
      <c r="G238" s="78">
        <f>IFERROR(VLOOKUP(tabConsumoAta[[#This Row],[ATA]],tabAtas[#Data],4,FALSE),"")</f>
        <v>44474</v>
      </c>
      <c r="H238" s="163">
        <f>SUMIFS(tabSaldoAta[ESTIMATIVA],tabSaldoAta[CÓDIGO],tabConsumoAta[[#This Row],[CÓDIGO]],tabSaldoAta[CHAVE],tabConsumoAta[[#This Row],[ATA]])</f>
        <v>300</v>
      </c>
      <c r="I238" s="164">
        <v>100</v>
      </c>
      <c r="J238" s="159">
        <v>4</v>
      </c>
      <c r="K238" s="251">
        <v>12758</v>
      </c>
      <c r="L238" s="246" t="s">
        <v>3863</v>
      </c>
      <c r="M238" s="160" t="s">
        <v>4326</v>
      </c>
      <c r="N238" s="160" t="s">
        <v>4327</v>
      </c>
      <c r="O238" s="249" t="s">
        <v>4325</v>
      </c>
      <c r="P238" s="248">
        <v>44462</v>
      </c>
      <c r="Q238" s="166" t="str">
        <f>IF(COUNTIFS(tabAtas_Bloqueios[CÓDIGO],tabConsumoAta[[#This Row],[CÓDIGO]],tabAtas_Bloqueios[CHAVE],tabConsumoAta[[#This Row],[ATA]],tabAtas_Bloqueios[INATIVO],"") &gt; 0,"X","")</f>
        <v/>
      </c>
      <c r="R238" s="158" t="s">
        <v>1555</v>
      </c>
    </row>
    <row r="239" spans="1:18" x14ac:dyDescent="0.3">
      <c r="A239" s="247">
        <v>116874</v>
      </c>
      <c r="B239" s="47" t="s">
        <v>230</v>
      </c>
      <c r="C239" s="34" t="str">
        <f>IFERROR(VLOOKUP(tabConsumoAta[[#This Row],[CÓDIGO]],tabEstimativa[#Data],14,FALSE),"")</f>
        <v>Inativo</v>
      </c>
      <c r="D239" s="157" t="s">
        <v>3862</v>
      </c>
      <c r="E239" s="157">
        <v>228</v>
      </c>
      <c r="F239" s="34">
        <v>2020</v>
      </c>
      <c r="G239" s="78">
        <f>IFERROR(VLOOKUP(tabConsumoAta[[#This Row],[ATA]],tabAtas[#Data],4,FALSE),"")</f>
        <v>44474</v>
      </c>
      <c r="H239" s="163">
        <f>SUMIFS(tabSaldoAta[ESTIMATIVA],tabSaldoAta[CÓDIGO],tabConsumoAta[[#This Row],[CÓDIGO]],tabSaldoAta[CHAVE],tabConsumoAta[[#This Row],[ATA]])</f>
        <v>2000</v>
      </c>
      <c r="I239" s="164">
        <v>2500</v>
      </c>
      <c r="J239" s="159">
        <v>5</v>
      </c>
      <c r="K239" s="251">
        <v>12775</v>
      </c>
      <c r="L239" s="246" t="s">
        <v>3863</v>
      </c>
      <c r="M239" s="160" t="s">
        <v>4326</v>
      </c>
      <c r="N239" s="160" t="s">
        <v>4327</v>
      </c>
      <c r="O239" s="249" t="s">
        <v>4325</v>
      </c>
      <c r="P239" s="248">
        <v>44462</v>
      </c>
      <c r="Q239" s="166" t="str">
        <f>IF(COUNTIFS(tabAtas_Bloqueios[CÓDIGO],tabConsumoAta[[#This Row],[CÓDIGO]],tabAtas_Bloqueios[CHAVE],tabConsumoAta[[#This Row],[ATA]],tabAtas_Bloqueios[INATIVO],"") &gt; 0,"X","")</f>
        <v/>
      </c>
      <c r="R239" s="158" t="s">
        <v>1555</v>
      </c>
    </row>
    <row r="240" spans="1:18" x14ac:dyDescent="0.3">
      <c r="A240" s="247">
        <v>119181</v>
      </c>
      <c r="B240" s="47" t="s">
        <v>228</v>
      </c>
      <c r="C240" s="34" t="str">
        <f>IFERROR(VLOOKUP(tabConsumoAta[[#This Row],[CÓDIGO]],tabEstimativa[#Data],14,FALSE),"")</f>
        <v>Inativo</v>
      </c>
      <c r="D240" s="157" t="s">
        <v>3862</v>
      </c>
      <c r="E240" s="157">
        <v>228</v>
      </c>
      <c r="F240" s="34">
        <v>2020</v>
      </c>
      <c r="G240" s="78">
        <f>IFERROR(VLOOKUP(tabConsumoAta[[#This Row],[ATA]],tabAtas[#Data],4,FALSE),"")</f>
        <v>44474</v>
      </c>
      <c r="H240" s="163">
        <f>SUMIFS(tabSaldoAta[ESTIMATIVA],tabSaldoAta[CÓDIGO],tabConsumoAta[[#This Row],[CÓDIGO]],tabSaldoAta[CHAVE],tabConsumoAta[[#This Row],[ATA]])</f>
        <v>1000</v>
      </c>
      <c r="I240" s="164">
        <v>800</v>
      </c>
      <c r="J240" s="159">
        <v>6</v>
      </c>
      <c r="K240" s="251">
        <v>12758</v>
      </c>
      <c r="L240" s="246" t="s">
        <v>3863</v>
      </c>
      <c r="M240" s="160" t="s">
        <v>4326</v>
      </c>
      <c r="N240" s="160" t="s">
        <v>4327</v>
      </c>
      <c r="O240" s="249" t="s">
        <v>4325</v>
      </c>
      <c r="P240" s="248">
        <v>44462</v>
      </c>
      <c r="Q240" s="166" t="str">
        <f>IF(COUNTIFS(tabAtas_Bloqueios[CÓDIGO],tabConsumoAta[[#This Row],[CÓDIGO]],tabAtas_Bloqueios[CHAVE],tabConsumoAta[[#This Row],[ATA]],tabAtas_Bloqueios[INATIVO],"") &gt; 0,"X","")</f>
        <v/>
      </c>
      <c r="R240" s="158" t="s">
        <v>1555</v>
      </c>
    </row>
    <row r="241" spans="1:18" x14ac:dyDescent="0.3">
      <c r="A241" s="247">
        <v>136082</v>
      </c>
      <c r="B241" s="47" t="s">
        <v>1108</v>
      </c>
      <c r="C241" s="34" t="str">
        <f>IFERROR(VLOOKUP(tabConsumoAta[[#This Row],[CÓDIGO]],tabEstimativa[#Data],14,FALSE),"")</f>
        <v>Inativo</v>
      </c>
      <c r="D241" s="157" t="s">
        <v>3862</v>
      </c>
      <c r="E241" s="157">
        <v>228</v>
      </c>
      <c r="F241" s="34">
        <v>2020</v>
      </c>
      <c r="G241" s="78">
        <f>IFERROR(VLOOKUP(tabConsumoAta[[#This Row],[ATA]],tabAtas[#Data],4,FALSE),"")</f>
        <v>44474</v>
      </c>
      <c r="H241" s="163">
        <f>SUMIFS(tabSaldoAta[ESTIMATIVA],tabSaldoAta[CÓDIGO],tabConsumoAta[[#This Row],[CÓDIGO]],tabSaldoAta[CHAVE],tabConsumoAta[[#This Row],[ATA]])</f>
        <v>450</v>
      </c>
      <c r="I241" s="164">
        <v>400</v>
      </c>
      <c r="J241" s="159">
        <v>7</v>
      </c>
      <c r="K241" s="251">
        <v>12758</v>
      </c>
      <c r="L241" s="246" t="s">
        <v>3863</v>
      </c>
      <c r="M241" s="160" t="s">
        <v>4326</v>
      </c>
      <c r="N241" s="160" t="s">
        <v>4327</v>
      </c>
      <c r="O241" s="249" t="s">
        <v>4325</v>
      </c>
      <c r="P241" s="248">
        <v>44462</v>
      </c>
      <c r="Q241" s="166" t="str">
        <f>IF(COUNTIFS(tabAtas_Bloqueios[CÓDIGO],tabConsumoAta[[#This Row],[CÓDIGO]],tabAtas_Bloqueios[CHAVE],tabConsumoAta[[#This Row],[ATA]],tabAtas_Bloqueios[INATIVO],"") &gt; 0,"X","")</f>
        <v/>
      </c>
      <c r="R241" s="158" t="s">
        <v>1555</v>
      </c>
    </row>
    <row r="242" spans="1:18" x14ac:dyDescent="0.3">
      <c r="A242" s="247">
        <v>134373</v>
      </c>
      <c r="B242" s="47" t="s">
        <v>2813</v>
      </c>
      <c r="C242" s="34" t="str">
        <f>IFERROR(VLOOKUP(tabConsumoAta[[#This Row],[CÓDIGO]],tabEstimativa[#Data],14,FALSE),"")</f>
        <v>Aguardando</v>
      </c>
      <c r="D242" s="157" t="s">
        <v>4006</v>
      </c>
      <c r="E242" s="157">
        <v>281</v>
      </c>
      <c r="F242" s="34">
        <v>2020</v>
      </c>
      <c r="G242" s="78">
        <f>IFERROR(VLOOKUP(tabConsumoAta[[#This Row],[ATA]],tabAtas[#Data],4,FALSE),"")</f>
        <v>44515</v>
      </c>
      <c r="H242" s="163">
        <f>SUMIFS(tabSaldoAta[ESTIMATIVA],tabSaldoAta[CÓDIGO],tabConsumoAta[[#This Row],[CÓDIGO]],tabSaldoAta[CHAVE],tabConsumoAta[[#This Row],[ATA]])</f>
        <v>30000</v>
      </c>
      <c r="I242" s="164">
        <v>5000</v>
      </c>
      <c r="J242" s="159">
        <v>8</v>
      </c>
      <c r="K242" s="251">
        <v>12759</v>
      </c>
      <c r="L242" s="246" t="s">
        <v>4328</v>
      </c>
      <c r="M242" s="160" t="s">
        <v>4326</v>
      </c>
      <c r="N242" s="160" t="s">
        <v>4327</v>
      </c>
      <c r="O242" s="249" t="s">
        <v>4325</v>
      </c>
      <c r="P242" s="248">
        <v>44462</v>
      </c>
      <c r="Q242" s="166" t="str">
        <f>IF(COUNTIFS(tabAtas_Bloqueios[CÓDIGO],tabConsumoAta[[#This Row],[CÓDIGO]],tabAtas_Bloqueios[CHAVE],tabConsumoAta[[#This Row],[ATA]],tabAtas_Bloqueios[INATIVO],"") &gt; 0,"X","")</f>
        <v/>
      </c>
      <c r="R242" s="158" t="s">
        <v>1555</v>
      </c>
    </row>
    <row r="243" spans="1:18" x14ac:dyDescent="0.3">
      <c r="A243" s="247">
        <v>135088</v>
      </c>
      <c r="B243" s="47" t="s">
        <v>1827</v>
      </c>
      <c r="C243" s="34" t="str">
        <f>IFERROR(VLOOKUP(tabConsumoAta[[#This Row],[CÓDIGO]],tabEstimativa[#Data],14,FALSE),"")</f>
        <v>Aguardando</v>
      </c>
      <c r="D243" s="157" t="s">
        <v>4006</v>
      </c>
      <c r="E243" s="157">
        <v>281</v>
      </c>
      <c r="F243" s="34">
        <v>2020</v>
      </c>
      <c r="G243" s="78">
        <f>IFERROR(VLOOKUP(tabConsumoAta[[#This Row],[ATA]],tabAtas[#Data],4,FALSE),"")</f>
        <v>44515</v>
      </c>
      <c r="H243" s="163">
        <f>SUMIFS(tabSaldoAta[ESTIMATIVA],tabSaldoAta[CÓDIGO],tabConsumoAta[[#This Row],[CÓDIGO]],tabSaldoAta[CHAVE],tabConsumoAta[[#This Row],[ATA]])</f>
        <v>500</v>
      </c>
      <c r="I243" s="164">
        <v>250</v>
      </c>
      <c r="J243" s="159">
        <v>9</v>
      </c>
      <c r="K243" s="251">
        <v>12759</v>
      </c>
      <c r="L243" s="246" t="s">
        <v>4328</v>
      </c>
      <c r="M243" s="160" t="s">
        <v>4326</v>
      </c>
      <c r="N243" s="160" t="s">
        <v>4327</v>
      </c>
      <c r="O243" s="249" t="s">
        <v>4325</v>
      </c>
      <c r="P243" s="248">
        <v>44462</v>
      </c>
      <c r="Q243" s="166" t="str">
        <f>IF(COUNTIFS(tabAtas_Bloqueios[CÓDIGO],tabConsumoAta[[#This Row],[CÓDIGO]],tabAtas_Bloqueios[CHAVE],tabConsumoAta[[#This Row],[ATA]],tabAtas_Bloqueios[INATIVO],"") &gt; 0,"X","")</f>
        <v/>
      </c>
      <c r="R243" s="158" t="s">
        <v>1555</v>
      </c>
    </row>
    <row r="244" spans="1:18" x14ac:dyDescent="0.3">
      <c r="A244" s="247">
        <v>136896</v>
      </c>
      <c r="B244" s="47" t="s">
        <v>1830</v>
      </c>
      <c r="C244" s="34" t="str">
        <f>IFERROR(VLOOKUP(tabConsumoAta[[#This Row],[CÓDIGO]],tabEstimativa[#Data],14,FALSE),"")</f>
        <v>Aguardando</v>
      </c>
      <c r="D244" s="157" t="s">
        <v>3964</v>
      </c>
      <c r="E244" s="157">
        <v>39</v>
      </c>
      <c r="F244" s="34">
        <v>2021</v>
      </c>
      <c r="G244" s="78">
        <f>IFERROR(VLOOKUP(tabConsumoAta[[#This Row],[ATA]],tabAtas[#Data],4,FALSE),"")</f>
        <v>44602</v>
      </c>
      <c r="H244" s="163">
        <f>SUMIFS(tabSaldoAta[ESTIMATIVA],tabSaldoAta[CÓDIGO],tabConsumoAta[[#This Row],[CÓDIGO]],tabSaldoAta[CHAVE],tabConsumoAta[[#This Row],[ATA]])</f>
        <v>1000</v>
      </c>
      <c r="I244" s="164">
        <v>1500</v>
      </c>
      <c r="J244" s="159">
        <v>10</v>
      </c>
      <c r="K244" s="251">
        <v>12777</v>
      </c>
      <c r="L244" s="246" t="s">
        <v>4137</v>
      </c>
      <c r="M244" s="160" t="s">
        <v>4326</v>
      </c>
      <c r="N244" s="160" t="s">
        <v>4327</v>
      </c>
      <c r="O244" s="249" t="s">
        <v>4325</v>
      </c>
      <c r="P244" s="248">
        <v>44462</v>
      </c>
      <c r="Q244" s="166" t="str">
        <f>IF(COUNTIFS(tabAtas_Bloqueios[CÓDIGO],tabConsumoAta[[#This Row],[CÓDIGO]],tabAtas_Bloqueios[CHAVE],tabConsumoAta[[#This Row],[ATA]],tabAtas_Bloqueios[INATIVO],"") &gt; 0,"X","")</f>
        <v/>
      </c>
      <c r="R244" s="158" t="s">
        <v>1555</v>
      </c>
    </row>
    <row r="245" spans="1:18" x14ac:dyDescent="0.3">
      <c r="A245" s="247">
        <v>88744</v>
      </c>
      <c r="B245" s="47" t="s">
        <v>125</v>
      </c>
      <c r="C245" s="34" t="str">
        <f>IFERROR(VLOOKUP(tabConsumoAta[[#This Row],[CÓDIGO]],tabEstimativa[#Data],14,FALSE),"")</f>
        <v>Aguardando</v>
      </c>
      <c r="D245" s="157" t="s">
        <v>3964</v>
      </c>
      <c r="E245" s="157">
        <v>39</v>
      </c>
      <c r="F245" s="34">
        <v>2021</v>
      </c>
      <c r="G245" s="78">
        <f>IFERROR(VLOOKUP(tabConsumoAta[[#This Row],[ATA]],tabAtas[#Data],4,FALSE),"")</f>
        <v>44602</v>
      </c>
      <c r="H245" s="163">
        <f>SUMIFS(tabSaldoAta[ESTIMATIVA],tabSaldoAta[CÓDIGO],tabConsumoAta[[#This Row],[CÓDIGO]],tabSaldoAta[CHAVE],tabConsumoAta[[#This Row],[ATA]])</f>
        <v>30</v>
      </c>
      <c r="I245" s="164">
        <v>30</v>
      </c>
      <c r="J245" s="159">
        <v>11</v>
      </c>
      <c r="K245" s="251">
        <v>12763</v>
      </c>
      <c r="L245" s="246" t="s">
        <v>3965</v>
      </c>
      <c r="M245" s="160" t="s">
        <v>4326</v>
      </c>
      <c r="N245" s="160" t="s">
        <v>4327</v>
      </c>
      <c r="O245" s="249" t="s">
        <v>4325</v>
      </c>
      <c r="P245" s="248">
        <v>44462</v>
      </c>
      <c r="Q245" s="166" t="str">
        <f>IF(COUNTIFS(tabAtas_Bloqueios[CÓDIGO],tabConsumoAta[[#This Row],[CÓDIGO]],tabAtas_Bloqueios[CHAVE],tabConsumoAta[[#This Row],[ATA]],tabAtas_Bloqueios[INATIVO],"") &gt; 0,"X","")</f>
        <v/>
      </c>
      <c r="R245" s="158" t="s">
        <v>1555</v>
      </c>
    </row>
    <row r="246" spans="1:18" x14ac:dyDescent="0.3">
      <c r="A246" s="247">
        <v>101891</v>
      </c>
      <c r="B246" s="47" t="s">
        <v>2224</v>
      </c>
      <c r="C246" s="34" t="str">
        <f>IFERROR(VLOOKUP(tabConsumoAta[[#This Row],[CÓDIGO]],tabEstimativa[#Data],14,FALSE),"")</f>
        <v>Aguardando</v>
      </c>
      <c r="D246" s="157" t="s">
        <v>4046</v>
      </c>
      <c r="E246" s="157">
        <v>58</v>
      </c>
      <c r="F246" s="34">
        <v>2021</v>
      </c>
      <c r="G246" s="78">
        <f>IFERROR(VLOOKUP(tabConsumoAta[[#This Row],[ATA]],tabAtas[#Data],4,FALSE),"")</f>
        <v>44622</v>
      </c>
      <c r="H246" s="163">
        <f>SUMIFS(tabSaldoAta[ESTIMATIVA],tabSaldoAta[CÓDIGO],tabConsumoAta[[#This Row],[CÓDIGO]],tabSaldoAta[CHAVE],tabConsumoAta[[#This Row],[ATA]])</f>
        <v>20</v>
      </c>
      <c r="I246" s="164">
        <v>20</v>
      </c>
      <c r="J246" s="159">
        <v>12</v>
      </c>
      <c r="K246" s="251">
        <v>12764</v>
      </c>
      <c r="L246" s="246" t="s">
        <v>3863</v>
      </c>
      <c r="M246" s="160" t="s">
        <v>4326</v>
      </c>
      <c r="N246" s="160" t="s">
        <v>4327</v>
      </c>
      <c r="O246" s="249" t="s">
        <v>4325</v>
      </c>
      <c r="P246" s="248">
        <v>44462</v>
      </c>
      <c r="Q246" s="166" t="str">
        <f>IF(COUNTIFS(tabAtas_Bloqueios[CÓDIGO],tabConsumoAta[[#This Row],[CÓDIGO]],tabAtas_Bloqueios[CHAVE],tabConsumoAta[[#This Row],[ATA]],tabAtas_Bloqueios[INATIVO],"") &gt; 0,"X","")</f>
        <v/>
      </c>
      <c r="R246" s="158" t="s">
        <v>1555</v>
      </c>
    </row>
    <row r="247" spans="1:18" x14ac:dyDescent="0.3">
      <c r="A247" s="247">
        <v>60889</v>
      </c>
      <c r="B247" s="47" t="s">
        <v>136</v>
      </c>
      <c r="C247" s="34" t="str">
        <f>IFERROR(VLOOKUP(tabConsumoAta[[#This Row],[CÓDIGO]],tabEstimativa[#Data],14,FALSE),"")</f>
        <v>Aguardando</v>
      </c>
      <c r="D247" s="157"/>
      <c r="E247" s="157"/>
      <c r="F247" s="34"/>
      <c r="G247" s="78" t="str">
        <f>IFERROR(VLOOKUP(tabConsumoAta[[#This Row],[ATA]],tabAtas[#Data],4,FALSE),"")</f>
        <v/>
      </c>
      <c r="H247" s="163">
        <f>SUMIFS(tabSaldoAta[ESTIMATIVA],tabSaldoAta[CÓDIGO],tabConsumoAta[[#This Row],[CÓDIGO]],tabSaldoAta[CHAVE],tabConsumoAta[[#This Row],[ATA]])</f>
        <v>0</v>
      </c>
      <c r="I247" s="164">
        <v>1500</v>
      </c>
      <c r="J247" s="159">
        <v>13</v>
      </c>
      <c r="K247" s="251">
        <v>12854</v>
      </c>
      <c r="L247" s="246" t="s">
        <v>1560</v>
      </c>
      <c r="M247" s="160" t="s">
        <v>4326</v>
      </c>
      <c r="N247" s="160" t="s">
        <v>4327</v>
      </c>
      <c r="O247" s="249" t="s">
        <v>4325</v>
      </c>
      <c r="P247" s="248">
        <v>44462</v>
      </c>
      <c r="Q247" s="166" t="str">
        <f>IF(COUNTIFS(tabAtas_Bloqueios[CÓDIGO],tabConsumoAta[[#This Row],[CÓDIGO]],tabAtas_Bloqueios[CHAVE],tabConsumoAta[[#This Row],[ATA]],tabAtas_Bloqueios[INATIVO],"") &gt; 0,"X","")</f>
        <v/>
      </c>
      <c r="R247" s="158" t="s">
        <v>1555</v>
      </c>
    </row>
    <row r="248" spans="1:18" x14ac:dyDescent="0.3">
      <c r="A248" s="247">
        <v>99787</v>
      </c>
      <c r="B248" s="47" t="s">
        <v>2225</v>
      </c>
      <c r="C248" s="34" t="str">
        <f>IFERROR(VLOOKUP(tabConsumoAta[[#This Row],[CÓDIGO]],tabEstimativa[#Data],14,FALSE),"")</f>
        <v>Aguardando</v>
      </c>
      <c r="D248" s="157" t="s">
        <v>4046</v>
      </c>
      <c r="E248" s="157">
        <v>58</v>
      </c>
      <c r="F248" s="34">
        <v>2021</v>
      </c>
      <c r="G248" s="78">
        <f>IFERROR(VLOOKUP(tabConsumoAta[[#This Row],[ATA]],tabAtas[#Data],4,FALSE),"")</f>
        <v>44622</v>
      </c>
      <c r="H248" s="163">
        <f>SUMIFS(tabSaldoAta[ESTIMATIVA],tabSaldoAta[CÓDIGO],tabConsumoAta[[#This Row],[CÓDIGO]],tabSaldoAta[CHAVE],tabConsumoAta[[#This Row],[ATA]])</f>
        <v>0</v>
      </c>
      <c r="I248" s="164">
        <v>50</v>
      </c>
      <c r="J248" s="159">
        <v>14</v>
      </c>
      <c r="K248" s="251">
        <v>12767</v>
      </c>
      <c r="L248" s="246" t="s">
        <v>4329</v>
      </c>
      <c r="M248" s="160" t="s">
        <v>4326</v>
      </c>
      <c r="N248" s="160" t="s">
        <v>4327</v>
      </c>
      <c r="O248" s="249" t="s">
        <v>4325</v>
      </c>
      <c r="P248" s="248">
        <v>44462</v>
      </c>
      <c r="Q248" s="166" t="str">
        <f>IF(COUNTIFS(tabAtas_Bloqueios[CÓDIGO],tabConsumoAta[[#This Row],[CÓDIGO]],tabAtas_Bloqueios[CHAVE],tabConsumoAta[[#This Row],[ATA]],tabAtas_Bloqueios[INATIVO],"") &gt; 0,"X","")</f>
        <v/>
      </c>
      <c r="R248" s="158" t="s">
        <v>1555</v>
      </c>
    </row>
    <row r="249" spans="1:18" x14ac:dyDescent="0.3">
      <c r="A249" s="247">
        <v>14784</v>
      </c>
      <c r="B249" s="47" t="s">
        <v>2223</v>
      </c>
      <c r="C249" s="34" t="str">
        <f>IFERROR(VLOOKUP(tabConsumoAta[[#This Row],[CÓDIGO]],tabEstimativa[#Data],14,FALSE),"")</f>
        <v>Aguardando</v>
      </c>
      <c r="D249" s="157" t="s">
        <v>4046</v>
      </c>
      <c r="E249" s="157">
        <v>58</v>
      </c>
      <c r="F249" s="34">
        <v>2021</v>
      </c>
      <c r="G249" s="78">
        <f>IFERROR(VLOOKUP(tabConsumoAta[[#This Row],[ATA]],tabAtas[#Data],4,FALSE),"")</f>
        <v>44622</v>
      </c>
      <c r="H249" s="163">
        <f>SUMIFS(tabSaldoAta[ESTIMATIVA],tabSaldoAta[CÓDIGO],tabConsumoAta[[#This Row],[CÓDIGO]],tabSaldoAta[CHAVE],tabConsumoAta[[#This Row],[ATA]])</f>
        <v>300</v>
      </c>
      <c r="I249" s="164">
        <v>150</v>
      </c>
      <c r="J249" s="159">
        <v>15</v>
      </c>
      <c r="K249" s="251">
        <v>12770</v>
      </c>
      <c r="L249" s="246" t="s">
        <v>3965</v>
      </c>
      <c r="M249" s="160" t="s">
        <v>4326</v>
      </c>
      <c r="N249" s="160" t="s">
        <v>4327</v>
      </c>
      <c r="O249" s="249" t="s">
        <v>4325</v>
      </c>
      <c r="P249" s="248">
        <v>44462</v>
      </c>
      <c r="Q249" s="166" t="str">
        <f>IF(COUNTIFS(tabAtas_Bloqueios[CÓDIGO],tabConsumoAta[[#This Row],[CÓDIGO]],tabAtas_Bloqueios[CHAVE],tabConsumoAta[[#This Row],[ATA]],tabAtas_Bloqueios[INATIVO],"") &gt; 0,"X","")</f>
        <v/>
      </c>
      <c r="R249" s="158" t="s">
        <v>1555</v>
      </c>
    </row>
    <row r="250" spans="1:18" x14ac:dyDescent="0.3">
      <c r="A250" s="247">
        <v>140030</v>
      </c>
      <c r="B250" s="47" t="s">
        <v>3873</v>
      </c>
      <c r="C250" s="34" t="str">
        <f>IFERROR(VLOOKUP(tabConsumoAta[[#This Row],[CÓDIGO]],tabEstimativa[#Data],14,FALSE),"")</f>
        <v>Aguardando</v>
      </c>
      <c r="D250" s="157" t="s">
        <v>4072</v>
      </c>
      <c r="E250" s="157">
        <v>61</v>
      </c>
      <c r="F250" s="34">
        <v>2021</v>
      </c>
      <c r="G250" s="78">
        <f>IFERROR(VLOOKUP(tabConsumoAta[[#This Row],[ATA]],tabAtas[#Data],4,FALSE),"")</f>
        <v>44624</v>
      </c>
      <c r="H250" s="163">
        <f>SUMIFS(tabSaldoAta[ESTIMATIVA],tabSaldoAta[CÓDIGO],tabConsumoAta[[#This Row],[CÓDIGO]],tabSaldoAta[CHAVE],tabConsumoAta[[#This Row],[ATA]])</f>
        <v>400</v>
      </c>
      <c r="I250" s="164">
        <v>50</v>
      </c>
      <c r="J250" s="159">
        <v>16</v>
      </c>
      <c r="K250" s="251">
        <v>12772</v>
      </c>
      <c r="L250" s="246" t="s">
        <v>2862</v>
      </c>
      <c r="M250" s="160" t="s">
        <v>4326</v>
      </c>
      <c r="N250" s="160" t="s">
        <v>4327</v>
      </c>
      <c r="O250" s="249" t="s">
        <v>4325</v>
      </c>
      <c r="P250" s="248">
        <v>44462</v>
      </c>
      <c r="Q250" s="166" t="str">
        <f>IF(COUNTIFS(tabAtas_Bloqueios[CÓDIGO],tabConsumoAta[[#This Row],[CÓDIGO]],tabAtas_Bloqueios[CHAVE],tabConsumoAta[[#This Row],[ATA]],tabAtas_Bloqueios[INATIVO],"") &gt; 0,"X","")</f>
        <v/>
      </c>
      <c r="R250" s="158" t="s">
        <v>1555</v>
      </c>
    </row>
    <row r="251" spans="1:18" x14ac:dyDescent="0.3">
      <c r="A251" s="247">
        <v>140032</v>
      </c>
      <c r="B251" s="47" t="s">
        <v>3874</v>
      </c>
      <c r="C251" s="34" t="str">
        <f>IFERROR(VLOOKUP(tabConsumoAta[[#This Row],[CÓDIGO]],tabEstimativa[#Data],14,FALSE),"")</f>
        <v>Aguardando</v>
      </c>
      <c r="D251" s="157" t="s">
        <v>4072</v>
      </c>
      <c r="E251" s="157">
        <v>61</v>
      </c>
      <c r="F251" s="34">
        <v>2021</v>
      </c>
      <c r="G251" s="78">
        <f>IFERROR(VLOOKUP(tabConsumoAta[[#This Row],[ATA]],tabAtas[#Data],4,FALSE),"")</f>
        <v>44624</v>
      </c>
      <c r="H251" s="163">
        <f>SUMIFS(tabSaldoAta[ESTIMATIVA],tabSaldoAta[CÓDIGO],tabConsumoAta[[#This Row],[CÓDIGO]],tabSaldoAta[CHAVE],tabConsumoAta[[#This Row],[ATA]])</f>
        <v>1200</v>
      </c>
      <c r="I251" s="164">
        <v>200</v>
      </c>
      <c r="J251" s="159">
        <v>17</v>
      </c>
      <c r="K251" s="251">
        <v>12772</v>
      </c>
      <c r="L251" s="246" t="s">
        <v>2862</v>
      </c>
      <c r="M251" s="160" t="s">
        <v>4326</v>
      </c>
      <c r="N251" s="160" t="s">
        <v>4327</v>
      </c>
      <c r="O251" s="249" t="s">
        <v>4325</v>
      </c>
      <c r="P251" s="248">
        <v>44462</v>
      </c>
      <c r="Q251" s="166" t="str">
        <f>IF(COUNTIFS(tabAtas_Bloqueios[CÓDIGO],tabConsumoAta[[#This Row],[CÓDIGO]],tabAtas_Bloqueios[CHAVE],tabConsumoAta[[#This Row],[ATA]],tabAtas_Bloqueios[INATIVO],"") &gt; 0,"X","")</f>
        <v/>
      </c>
      <c r="R251" s="158" t="s">
        <v>1555</v>
      </c>
    </row>
    <row r="252" spans="1:18" x14ac:dyDescent="0.3">
      <c r="A252" s="247">
        <v>140033</v>
      </c>
      <c r="B252" s="47" t="s">
        <v>3875</v>
      </c>
      <c r="C252" s="34" t="str">
        <f>IFERROR(VLOOKUP(tabConsumoAta[[#This Row],[CÓDIGO]],tabEstimativa[#Data],14,FALSE),"")</f>
        <v>Aguardando</v>
      </c>
      <c r="D252" s="157" t="s">
        <v>4072</v>
      </c>
      <c r="E252" s="157">
        <v>61</v>
      </c>
      <c r="F252" s="34">
        <v>2021</v>
      </c>
      <c r="G252" s="78">
        <f>IFERROR(VLOOKUP(tabConsumoAta[[#This Row],[ATA]],tabAtas[#Data],4,FALSE),"")</f>
        <v>44624</v>
      </c>
      <c r="H252" s="163">
        <f>SUMIFS(tabSaldoAta[ESTIMATIVA],tabSaldoAta[CÓDIGO],tabConsumoAta[[#This Row],[CÓDIGO]],tabSaldoAta[CHAVE],tabConsumoAta[[#This Row],[ATA]])</f>
        <v>800</v>
      </c>
      <c r="I252" s="164">
        <v>400</v>
      </c>
      <c r="J252" s="159">
        <v>18</v>
      </c>
      <c r="K252" s="251">
        <v>12772</v>
      </c>
      <c r="L252" s="246" t="s">
        <v>2862</v>
      </c>
      <c r="M252" s="160" t="s">
        <v>4326</v>
      </c>
      <c r="N252" s="160" t="s">
        <v>4327</v>
      </c>
      <c r="O252" s="249" t="s">
        <v>4325</v>
      </c>
      <c r="P252" s="248">
        <v>44462</v>
      </c>
      <c r="Q252" s="166" t="str">
        <f>IF(COUNTIFS(tabAtas_Bloqueios[CÓDIGO],tabConsumoAta[[#This Row],[CÓDIGO]],tabAtas_Bloqueios[CHAVE],tabConsumoAta[[#This Row],[ATA]],tabAtas_Bloqueios[INATIVO],"") &gt; 0,"X","")</f>
        <v/>
      </c>
      <c r="R252" s="158" t="s">
        <v>1555</v>
      </c>
    </row>
    <row r="253" spans="1:18" x14ac:dyDescent="0.3">
      <c r="A253" s="247">
        <v>140035</v>
      </c>
      <c r="B253" s="47" t="s">
        <v>3876</v>
      </c>
      <c r="C253" s="34" t="str">
        <f>IFERROR(VLOOKUP(tabConsumoAta[[#This Row],[CÓDIGO]],tabEstimativa[#Data],14,FALSE),"")</f>
        <v>Aguardando</v>
      </c>
      <c r="D253" s="157" t="s">
        <v>4072</v>
      </c>
      <c r="E253" s="157">
        <v>61</v>
      </c>
      <c r="F253" s="34">
        <v>2021</v>
      </c>
      <c r="G253" s="78">
        <f>IFERROR(VLOOKUP(tabConsumoAta[[#This Row],[ATA]],tabAtas[#Data],4,FALSE),"")</f>
        <v>44624</v>
      </c>
      <c r="H253" s="163">
        <f>SUMIFS(tabSaldoAta[ESTIMATIVA],tabSaldoAta[CÓDIGO],tabConsumoAta[[#This Row],[CÓDIGO]],tabSaldoAta[CHAVE],tabConsumoAta[[#This Row],[ATA]])</f>
        <v>202</v>
      </c>
      <c r="I253" s="164">
        <v>50</v>
      </c>
      <c r="J253" s="159">
        <v>19</v>
      </c>
      <c r="K253" s="251">
        <v>12772</v>
      </c>
      <c r="L253" s="246" t="s">
        <v>2862</v>
      </c>
      <c r="M253" s="160" t="s">
        <v>4326</v>
      </c>
      <c r="N253" s="160" t="s">
        <v>4327</v>
      </c>
      <c r="O253" s="249" t="s">
        <v>4325</v>
      </c>
      <c r="P253" s="248">
        <v>44462</v>
      </c>
      <c r="Q253" s="166" t="str">
        <f>IF(COUNTIFS(tabAtas_Bloqueios[CÓDIGO],tabConsumoAta[[#This Row],[CÓDIGO]],tabAtas_Bloqueios[CHAVE],tabConsumoAta[[#This Row],[ATA]],tabAtas_Bloqueios[INATIVO],"") &gt; 0,"X","")</f>
        <v/>
      </c>
      <c r="R253" s="158" t="s">
        <v>1555</v>
      </c>
    </row>
    <row r="254" spans="1:18" x14ac:dyDescent="0.3">
      <c r="A254" s="247">
        <v>138552</v>
      </c>
      <c r="B254" s="47" t="s">
        <v>3454</v>
      </c>
      <c r="C254" s="34" t="str">
        <f>IFERROR(VLOOKUP(tabConsumoAta[[#This Row],[CÓDIGO]],tabEstimativa[#Data],14,FALSE),"")</f>
        <v>Aguardando</v>
      </c>
      <c r="D254" s="157" t="s">
        <v>4073</v>
      </c>
      <c r="E254" s="157">
        <v>79</v>
      </c>
      <c r="F254" s="34">
        <v>2021</v>
      </c>
      <c r="G254" s="78">
        <f>IFERROR(VLOOKUP(tabConsumoAta[[#This Row],[ATA]],tabAtas[#Data],4,FALSE),"")</f>
        <v>44636</v>
      </c>
      <c r="H254" s="163">
        <f>SUMIFS(tabSaldoAta[ESTIMATIVA],tabSaldoAta[CÓDIGO],tabConsumoAta[[#This Row],[CÓDIGO]],tabSaldoAta[CHAVE],tabConsumoAta[[#This Row],[ATA]])</f>
        <v>700</v>
      </c>
      <c r="I254" s="164">
        <v>180</v>
      </c>
      <c r="J254" s="159">
        <v>20</v>
      </c>
      <c r="K254" s="251">
        <v>12774</v>
      </c>
      <c r="L254" s="246" t="s">
        <v>4074</v>
      </c>
      <c r="M254" s="160" t="s">
        <v>4326</v>
      </c>
      <c r="N254" s="160" t="s">
        <v>4327</v>
      </c>
      <c r="O254" s="249" t="s">
        <v>4325</v>
      </c>
      <c r="P254" s="248">
        <v>44462</v>
      </c>
      <c r="Q254" s="166" t="str">
        <f>IF(COUNTIFS(tabAtas_Bloqueios[CÓDIGO],tabConsumoAta[[#This Row],[CÓDIGO]],tabAtas_Bloqueios[CHAVE],tabConsumoAta[[#This Row],[ATA]],tabAtas_Bloqueios[INATIVO],"") &gt; 0,"X","")</f>
        <v/>
      </c>
      <c r="R254" s="158" t="s">
        <v>1555</v>
      </c>
    </row>
    <row r="255" spans="1:18" x14ac:dyDescent="0.3">
      <c r="A255" s="247">
        <v>138553</v>
      </c>
      <c r="B255" s="47" t="s">
        <v>3455</v>
      </c>
      <c r="C255" s="34" t="str">
        <f>IFERROR(VLOOKUP(tabConsumoAta[[#This Row],[CÓDIGO]],tabEstimativa[#Data],14,FALSE),"")</f>
        <v>Aguardando</v>
      </c>
      <c r="D255" s="157" t="s">
        <v>4073</v>
      </c>
      <c r="E255" s="157">
        <v>79</v>
      </c>
      <c r="F255" s="34">
        <v>2021</v>
      </c>
      <c r="G255" s="78">
        <f>IFERROR(VLOOKUP(tabConsumoAta[[#This Row],[ATA]],tabAtas[#Data],4,FALSE),"")</f>
        <v>44636</v>
      </c>
      <c r="H255" s="163">
        <f>SUMIFS(tabSaldoAta[ESTIMATIVA],tabSaldoAta[CÓDIGO],tabConsumoAta[[#This Row],[CÓDIGO]],tabSaldoAta[CHAVE],tabConsumoAta[[#This Row],[ATA]])</f>
        <v>700</v>
      </c>
      <c r="I255" s="164">
        <v>180</v>
      </c>
      <c r="J255" s="159">
        <v>21</v>
      </c>
      <c r="K255" s="251">
        <v>12851</v>
      </c>
      <c r="L255" s="246" t="s">
        <v>4074</v>
      </c>
      <c r="M255" s="160" t="s">
        <v>4326</v>
      </c>
      <c r="N255" s="160" t="s">
        <v>4327</v>
      </c>
      <c r="O255" s="249" t="s">
        <v>4325</v>
      </c>
      <c r="P255" s="248">
        <v>44462</v>
      </c>
      <c r="Q255" s="166" t="str">
        <f>IF(COUNTIFS(tabAtas_Bloqueios[CÓDIGO],tabConsumoAta[[#This Row],[CÓDIGO]],tabAtas_Bloqueios[CHAVE],tabConsumoAta[[#This Row],[ATA]],tabAtas_Bloqueios[INATIVO],"") &gt; 0,"X","")</f>
        <v/>
      </c>
      <c r="R255" s="158" t="s">
        <v>1555</v>
      </c>
    </row>
    <row r="256" spans="1:18" x14ac:dyDescent="0.3">
      <c r="A256" s="247">
        <v>34801</v>
      </c>
      <c r="B256" s="47" t="s">
        <v>28</v>
      </c>
      <c r="C256" s="34" t="str">
        <f>IFERROR(VLOOKUP(tabConsumoAta[[#This Row],[CÓDIGO]],tabEstimativa[#Data],14,FALSE),"")</f>
        <v>Aguardando</v>
      </c>
      <c r="D256" s="157" t="s">
        <v>3857</v>
      </c>
      <c r="E256" s="157">
        <v>224</v>
      </c>
      <c r="F256" s="34">
        <v>2020</v>
      </c>
      <c r="G256" s="78">
        <f>IFERROR(VLOOKUP(tabConsumoAta[[#This Row],[ATA]],tabAtas[#Data],4,FALSE),"")</f>
        <v>44470</v>
      </c>
      <c r="H256" s="163">
        <f>SUMIFS(tabSaldoAta[ESTIMATIVA],tabSaldoAta[CÓDIGO],tabConsumoAta[[#This Row],[CÓDIGO]],tabSaldoAta[CHAVE],tabConsumoAta[[#This Row],[ATA]])</f>
        <v>7000</v>
      </c>
      <c r="I256" s="164">
        <v>1000</v>
      </c>
      <c r="J256" s="159">
        <v>1</v>
      </c>
      <c r="K256" s="251">
        <v>12927</v>
      </c>
      <c r="L256" s="246" t="s">
        <v>3870</v>
      </c>
      <c r="M256" s="160" t="s">
        <v>4321</v>
      </c>
      <c r="N256" s="160" t="s">
        <v>4322</v>
      </c>
      <c r="O256" s="249" t="s">
        <v>4320</v>
      </c>
      <c r="P256" s="248">
        <v>44466</v>
      </c>
      <c r="Q256" s="166" t="str">
        <f>IF(COUNTIFS(tabAtas_Bloqueios[CÓDIGO],tabConsumoAta[[#This Row],[CÓDIGO]],tabAtas_Bloqueios[CHAVE],tabConsumoAta[[#This Row],[ATA]],tabAtas_Bloqueios[INATIVO],"") &gt; 0,"X","")</f>
        <v/>
      </c>
      <c r="R256" s="158" t="s">
        <v>1555</v>
      </c>
    </row>
    <row r="257" spans="1:18" x14ac:dyDescent="0.3">
      <c r="A257" s="247">
        <v>134547</v>
      </c>
      <c r="B257" s="47" t="s">
        <v>2805</v>
      </c>
      <c r="C257" s="34" t="str">
        <f>IFERROR(VLOOKUP(tabConsumoAta[[#This Row],[CÓDIGO]],tabEstimativa[#Data],14,FALSE),"")</f>
        <v>Aguardando</v>
      </c>
      <c r="D257" s="157" t="s">
        <v>3915</v>
      </c>
      <c r="E257" s="157">
        <v>237</v>
      </c>
      <c r="F257" s="34">
        <v>2020</v>
      </c>
      <c r="G257" s="78">
        <f>IFERROR(VLOOKUP(tabConsumoAta[[#This Row],[ATA]],tabAtas[#Data],4,FALSE),"")</f>
        <v>44477</v>
      </c>
      <c r="H257" s="163">
        <f>SUMIFS(tabSaldoAta[ESTIMATIVA],tabSaldoAta[CÓDIGO],tabConsumoAta[[#This Row],[CÓDIGO]],tabSaldoAta[CHAVE],tabConsumoAta[[#This Row],[ATA]])</f>
        <v>900</v>
      </c>
      <c r="I257" s="164">
        <v>400</v>
      </c>
      <c r="J257" s="159">
        <v>2</v>
      </c>
      <c r="K257" s="251">
        <v>12928</v>
      </c>
      <c r="L257" s="246" t="s">
        <v>2963</v>
      </c>
      <c r="M257" s="160" t="s">
        <v>4321</v>
      </c>
      <c r="N257" s="160" t="s">
        <v>4322</v>
      </c>
      <c r="O257" s="249" t="s">
        <v>4320</v>
      </c>
      <c r="P257" s="248">
        <v>44466</v>
      </c>
      <c r="Q257" s="166" t="str">
        <f>IF(COUNTIFS(tabAtas_Bloqueios[CÓDIGO],tabConsumoAta[[#This Row],[CÓDIGO]],tabAtas_Bloqueios[CHAVE],tabConsumoAta[[#This Row],[ATA]],tabAtas_Bloqueios[INATIVO],"") &gt; 0,"X","")</f>
        <v/>
      </c>
      <c r="R257" s="158" t="s">
        <v>1555</v>
      </c>
    </row>
    <row r="258" spans="1:18" x14ac:dyDescent="0.3">
      <c r="A258" s="247">
        <v>134549</v>
      </c>
      <c r="B258" s="47" t="s">
        <v>3044</v>
      </c>
      <c r="C258" s="34" t="str">
        <f>IFERROR(VLOOKUP(tabConsumoAta[[#This Row],[CÓDIGO]],tabEstimativa[#Data],14,FALSE),"")</f>
        <v>Aguardando</v>
      </c>
      <c r="D258" s="157" t="s">
        <v>3915</v>
      </c>
      <c r="E258" s="157">
        <v>237</v>
      </c>
      <c r="F258" s="34">
        <v>2020</v>
      </c>
      <c r="G258" s="78">
        <f>IFERROR(VLOOKUP(tabConsumoAta[[#This Row],[ATA]],tabAtas[#Data],4,FALSE),"")</f>
        <v>44477</v>
      </c>
      <c r="H258" s="163">
        <f>SUMIFS(tabSaldoAta[ESTIMATIVA],tabSaldoAta[CÓDIGO],tabConsumoAta[[#This Row],[CÓDIGO]],tabSaldoAta[CHAVE],tabConsumoAta[[#This Row],[ATA]])</f>
        <v>700</v>
      </c>
      <c r="I258" s="164">
        <v>350</v>
      </c>
      <c r="J258" s="159">
        <v>3</v>
      </c>
      <c r="K258" s="251">
        <v>12928</v>
      </c>
      <c r="L258" s="246" t="s">
        <v>2963</v>
      </c>
      <c r="M258" s="160" t="s">
        <v>4321</v>
      </c>
      <c r="N258" s="160" t="s">
        <v>4322</v>
      </c>
      <c r="O258" s="249" t="s">
        <v>4320</v>
      </c>
      <c r="P258" s="248">
        <v>44466</v>
      </c>
      <c r="Q258" s="166" t="str">
        <f>IF(COUNTIFS(tabAtas_Bloqueios[CÓDIGO],tabConsumoAta[[#This Row],[CÓDIGO]],tabAtas_Bloqueios[CHAVE],tabConsumoAta[[#This Row],[ATA]],tabAtas_Bloqueios[INATIVO],"") &gt; 0,"X","")</f>
        <v/>
      </c>
      <c r="R258" s="158" t="s">
        <v>1555</v>
      </c>
    </row>
    <row r="259" spans="1:18" x14ac:dyDescent="0.3">
      <c r="A259" s="247">
        <v>128287</v>
      </c>
      <c r="B259" s="47" t="s">
        <v>3038</v>
      </c>
      <c r="C259" s="34" t="str">
        <f>IFERROR(VLOOKUP(tabConsumoAta[[#This Row],[CÓDIGO]],tabEstimativa[#Data],14,FALSE),"")</f>
        <v>Suspenso</v>
      </c>
      <c r="D259" s="157" t="s">
        <v>3864</v>
      </c>
      <c r="E259" s="157">
        <v>254</v>
      </c>
      <c r="F259" s="34">
        <v>2020</v>
      </c>
      <c r="G259" s="78">
        <f>IFERROR(VLOOKUP(tabConsumoAta[[#This Row],[ATA]],tabAtas[#Data],4,FALSE),"")</f>
        <v>44497</v>
      </c>
      <c r="H259" s="163">
        <f>SUMIFS(tabSaldoAta[ESTIMATIVA],tabSaldoAta[CÓDIGO],tabConsumoAta[[#This Row],[CÓDIGO]],tabSaldoAta[CHAVE],tabConsumoAta[[#This Row],[ATA]])</f>
        <v>600</v>
      </c>
      <c r="I259" s="164">
        <v>150</v>
      </c>
      <c r="J259" s="159">
        <v>4</v>
      </c>
      <c r="K259" s="251">
        <v>12952</v>
      </c>
      <c r="L259" s="246" t="s">
        <v>3456</v>
      </c>
      <c r="M259" s="160" t="s">
        <v>4321</v>
      </c>
      <c r="N259" s="160" t="s">
        <v>4322</v>
      </c>
      <c r="O259" s="249" t="s">
        <v>4320</v>
      </c>
      <c r="P259" s="248">
        <v>44466</v>
      </c>
      <c r="Q259" s="166" t="str">
        <f>IF(COUNTIFS(tabAtas_Bloqueios[CÓDIGO],tabConsumoAta[[#This Row],[CÓDIGO]],tabAtas_Bloqueios[CHAVE],tabConsumoAta[[#This Row],[ATA]],tabAtas_Bloqueios[INATIVO],"") &gt; 0,"X","")</f>
        <v/>
      </c>
      <c r="R259" s="158" t="s">
        <v>1555</v>
      </c>
    </row>
    <row r="260" spans="1:18" x14ac:dyDescent="0.3">
      <c r="A260" s="247">
        <v>88839</v>
      </c>
      <c r="B260" s="47" t="s">
        <v>1416</v>
      </c>
      <c r="C260" s="34" t="str">
        <f>IFERROR(VLOOKUP(tabConsumoAta[[#This Row],[CÓDIGO]],tabEstimativa[#Data],14,FALSE),"")</f>
        <v>Suspenso</v>
      </c>
      <c r="D260" s="157" t="s">
        <v>3864</v>
      </c>
      <c r="E260" s="157">
        <v>254</v>
      </c>
      <c r="F260" s="34">
        <v>2020</v>
      </c>
      <c r="G260" s="78">
        <f>IFERROR(VLOOKUP(tabConsumoAta[[#This Row],[ATA]],tabAtas[#Data],4,FALSE),"")</f>
        <v>44497</v>
      </c>
      <c r="H260" s="163">
        <f>SUMIFS(tabSaldoAta[ESTIMATIVA],tabSaldoAta[CÓDIGO],tabConsumoAta[[#This Row],[CÓDIGO]],tabSaldoAta[CHAVE],tabConsumoAta[[#This Row],[ATA]])</f>
        <v>60</v>
      </c>
      <c r="I260" s="164">
        <v>30</v>
      </c>
      <c r="J260" s="159">
        <v>5</v>
      </c>
      <c r="K260" s="251">
        <v>12951</v>
      </c>
      <c r="L260" s="246" t="s">
        <v>3075</v>
      </c>
      <c r="M260" s="160" t="s">
        <v>4321</v>
      </c>
      <c r="N260" s="160" t="s">
        <v>4322</v>
      </c>
      <c r="O260" s="249" t="s">
        <v>4320</v>
      </c>
      <c r="P260" s="248">
        <v>44466</v>
      </c>
      <c r="Q260" s="166" t="str">
        <f>IF(COUNTIFS(tabAtas_Bloqueios[CÓDIGO],tabConsumoAta[[#This Row],[CÓDIGO]],tabAtas_Bloqueios[CHAVE],tabConsumoAta[[#This Row],[ATA]],tabAtas_Bloqueios[INATIVO],"") &gt; 0,"X","")</f>
        <v/>
      </c>
      <c r="R260" s="158" t="s">
        <v>1555</v>
      </c>
    </row>
    <row r="261" spans="1:18" x14ac:dyDescent="0.3">
      <c r="A261" s="247">
        <v>12835</v>
      </c>
      <c r="B261" s="47" t="s">
        <v>4301</v>
      </c>
      <c r="C261" s="34" t="str">
        <f>IFERROR(VLOOKUP(tabConsumoAta[[#This Row],[CÓDIGO]],tabEstimativa[#Data],14,FALSE),"")</f>
        <v>Aguardando</v>
      </c>
      <c r="D261" s="157" t="s">
        <v>4013</v>
      </c>
      <c r="E261" s="157">
        <v>293</v>
      </c>
      <c r="F261" s="34">
        <v>2020</v>
      </c>
      <c r="G261" s="78">
        <f>IFERROR(VLOOKUP(tabConsumoAta[[#This Row],[ATA]],tabAtas[#Data],4,FALSE),"")</f>
        <v>44530</v>
      </c>
      <c r="H261" s="163">
        <f>SUMIFS(tabSaldoAta[ESTIMATIVA],tabSaldoAta[CÓDIGO],tabConsumoAta[[#This Row],[CÓDIGO]],tabSaldoAta[CHAVE],tabConsumoAta[[#This Row],[ATA]])</f>
        <v>600</v>
      </c>
      <c r="I261" s="164">
        <v>200</v>
      </c>
      <c r="J261" s="159">
        <v>6</v>
      </c>
      <c r="K261" s="251">
        <v>12955</v>
      </c>
      <c r="L261" s="246" t="s">
        <v>4300</v>
      </c>
      <c r="M261" s="160" t="s">
        <v>4321</v>
      </c>
      <c r="N261" s="160" t="s">
        <v>4322</v>
      </c>
      <c r="O261" s="249" t="s">
        <v>4320</v>
      </c>
      <c r="P261" s="248">
        <v>44466</v>
      </c>
      <c r="Q261" s="166" t="str">
        <f>IF(COUNTIFS(tabAtas_Bloqueios[CÓDIGO],tabConsumoAta[[#This Row],[CÓDIGO]],tabAtas_Bloqueios[CHAVE],tabConsumoAta[[#This Row],[ATA]],tabAtas_Bloqueios[INATIVO],"") &gt; 0,"X","")</f>
        <v/>
      </c>
      <c r="R261" s="158" t="s">
        <v>1555</v>
      </c>
    </row>
    <row r="262" spans="1:18" x14ac:dyDescent="0.3">
      <c r="A262" s="247">
        <v>136553</v>
      </c>
      <c r="B262" s="47" t="s">
        <v>1848</v>
      </c>
      <c r="C262" s="34" t="str">
        <f>IFERROR(VLOOKUP(tabConsumoAta[[#This Row],[CÓDIGO]],tabEstimativa[#Data],14,FALSE),"")</f>
        <v>Aguardando</v>
      </c>
      <c r="D262" s="157" t="s">
        <v>4015</v>
      </c>
      <c r="E262" s="157">
        <v>296</v>
      </c>
      <c r="F262" s="34">
        <v>2020</v>
      </c>
      <c r="G262" s="78">
        <f>IFERROR(VLOOKUP(tabConsumoAta[[#This Row],[ATA]],tabAtas[#Data],4,FALSE),"")</f>
        <v>44530</v>
      </c>
      <c r="H262" s="163">
        <f>SUMIFS(tabSaldoAta[ESTIMATIVA],tabSaldoAta[CÓDIGO],tabConsumoAta[[#This Row],[CÓDIGO]],tabSaldoAta[CHAVE],tabConsumoAta[[#This Row],[ATA]])</f>
        <v>5000</v>
      </c>
      <c r="I262" s="164">
        <v>1500</v>
      </c>
      <c r="J262" s="159">
        <v>7</v>
      </c>
      <c r="K262" s="251">
        <v>13064</v>
      </c>
      <c r="L262" s="246" t="s">
        <v>2963</v>
      </c>
      <c r="M262" s="160" t="s">
        <v>4321</v>
      </c>
      <c r="N262" s="160" t="s">
        <v>4322</v>
      </c>
      <c r="O262" s="249" t="s">
        <v>4320</v>
      </c>
      <c r="P262" s="248">
        <v>44466</v>
      </c>
      <c r="Q262" s="166" t="str">
        <f>IF(COUNTIFS(tabAtas_Bloqueios[CÓDIGO],tabConsumoAta[[#This Row],[CÓDIGO]],tabAtas_Bloqueios[CHAVE],tabConsumoAta[[#This Row],[ATA]],tabAtas_Bloqueios[INATIVO],"") &gt; 0,"X","")</f>
        <v/>
      </c>
      <c r="R262" s="158" t="s">
        <v>1555</v>
      </c>
    </row>
    <row r="263" spans="1:18" x14ac:dyDescent="0.3">
      <c r="A263" s="247">
        <v>60889</v>
      </c>
      <c r="B263" s="47" t="s">
        <v>136</v>
      </c>
      <c r="C263" s="34" t="str">
        <f>IFERROR(VLOOKUP(tabConsumoAta[[#This Row],[CÓDIGO]],tabEstimativa[#Data],14,FALSE),"")</f>
        <v>Aguardando</v>
      </c>
      <c r="D263" s="157" t="s">
        <v>4046</v>
      </c>
      <c r="E263" s="157">
        <v>58</v>
      </c>
      <c r="F263" s="34">
        <v>2021</v>
      </c>
      <c r="G263" s="78">
        <f>IFERROR(VLOOKUP(tabConsumoAta[[#This Row],[ATA]],tabAtas[#Data],4,FALSE),"")</f>
        <v>44622</v>
      </c>
      <c r="H263" s="163">
        <f>SUMIFS(tabSaldoAta[ESTIMATIVA],tabSaldoAta[CÓDIGO],tabConsumoAta[[#This Row],[CÓDIGO]],tabSaldoAta[CHAVE],tabConsumoAta[[#This Row],[ATA]])</f>
        <v>200</v>
      </c>
      <c r="I263" s="164">
        <v>250</v>
      </c>
      <c r="J263" s="159">
        <v>8</v>
      </c>
      <c r="K263" s="251">
        <v>12975</v>
      </c>
      <c r="L263" s="246" t="s">
        <v>4329</v>
      </c>
      <c r="M263" s="160" t="s">
        <v>4321</v>
      </c>
      <c r="N263" s="160" t="s">
        <v>4322</v>
      </c>
      <c r="O263" s="249" t="s">
        <v>4320</v>
      </c>
      <c r="P263" s="248">
        <v>44466</v>
      </c>
      <c r="Q263" s="166" t="str">
        <f>IF(COUNTIFS(tabAtas_Bloqueios[CÓDIGO],tabConsumoAta[[#This Row],[CÓDIGO]],tabAtas_Bloqueios[CHAVE],tabConsumoAta[[#This Row],[ATA]],tabAtas_Bloqueios[INATIVO],"") &gt; 0,"X","")</f>
        <v/>
      </c>
      <c r="R263" s="158" t="s">
        <v>1555</v>
      </c>
    </row>
    <row r="264" spans="1:18" x14ac:dyDescent="0.3">
      <c r="A264" s="247">
        <v>134246</v>
      </c>
      <c r="B264" s="47" t="s">
        <v>2005</v>
      </c>
      <c r="C264" s="34" t="str">
        <f>IFERROR(VLOOKUP(tabConsumoAta[[#This Row],[CÓDIGO]],tabEstimativa[#Data],14,FALSE),"")</f>
        <v>Aguardando</v>
      </c>
      <c r="D264" s="157" t="s">
        <v>4093</v>
      </c>
      <c r="E264" s="157">
        <v>78</v>
      </c>
      <c r="F264" s="34">
        <v>2021</v>
      </c>
      <c r="G264" s="78">
        <f>IFERROR(VLOOKUP(tabConsumoAta[[#This Row],[ATA]],tabAtas[#Data],4,FALSE),"")</f>
        <v>44636</v>
      </c>
      <c r="H264" s="163">
        <f>SUMIFS(tabSaldoAta[ESTIMATIVA],tabSaldoAta[CÓDIGO],tabConsumoAta[[#This Row],[CÓDIGO]],tabSaldoAta[CHAVE],tabConsumoAta[[#This Row],[ATA]])</f>
        <v>1400</v>
      </c>
      <c r="I264" s="164">
        <v>350</v>
      </c>
      <c r="J264" s="159">
        <v>9</v>
      </c>
      <c r="K264" s="251">
        <v>12980</v>
      </c>
      <c r="L264" s="246" t="s">
        <v>4336</v>
      </c>
      <c r="M264" s="160" t="s">
        <v>4321</v>
      </c>
      <c r="N264" s="160" t="s">
        <v>4322</v>
      </c>
      <c r="O264" s="249" t="s">
        <v>4320</v>
      </c>
      <c r="P264" s="248">
        <v>44466</v>
      </c>
      <c r="Q264" s="166" t="str">
        <f>IF(COUNTIFS(tabAtas_Bloqueios[CÓDIGO],tabConsumoAta[[#This Row],[CÓDIGO]],tabAtas_Bloqueios[CHAVE],tabConsumoAta[[#This Row],[ATA]],tabAtas_Bloqueios[INATIVO],"") &gt; 0,"X","")</f>
        <v/>
      </c>
      <c r="R264" s="158" t="s">
        <v>1555</v>
      </c>
    </row>
    <row r="265" spans="1:18" x14ac:dyDescent="0.3">
      <c r="A265" s="247">
        <v>14121</v>
      </c>
      <c r="B265" s="47" t="s">
        <v>4138</v>
      </c>
      <c r="C265" s="34" t="str">
        <f>IFERROR(VLOOKUP(tabConsumoAta[[#This Row],[CÓDIGO]],tabEstimativa[#Data],14,FALSE),"")</f>
        <v>Aguardando</v>
      </c>
      <c r="D265" s="157" t="s">
        <v>4097</v>
      </c>
      <c r="E265" s="157">
        <v>93</v>
      </c>
      <c r="F265" s="34">
        <v>2021</v>
      </c>
      <c r="G265" s="78">
        <f>IFERROR(VLOOKUP(tabConsumoAta[[#This Row],[ATA]],tabAtas[#Data],4,FALSE),"")</f>
        <v>44649</v>
      </c>
      <c r="H265" s="163">
        <f>SUMIFS(tabSaldoAta[ESTIMATIVA],tabSaldoAta[CÓDIGO],tabConsumoAta[[#This Row],[CÓDIGO]],tabSaldoAta[CHAVE],tabConsumoAta[[#This Row],[ATA]])</f>
        <v>14000</v>
      </c>
      <c r="I265" s="164">
        <v>4800</v>
      </c>
      <c r="J265" s="159">
        <v>10</v>
      </c>
      <c r="K265" s="251">
        <v>13032</v>
      </c>
      <c r="L265" s="246" t="s">
        <v>4098</v>
      </c>
      <c r="M265" s="160" t="s">
        <v>4321</v>
      </c>
      <c r="N265" s="160" t="s">
        <v>4322</v>
      </c>
      <c r="O265" s="249" t="s">
        <v>4320</v>
      </c>
      <c r="P265" s="248">
        <v>44466</v>
      </c>
      <c r="Q265" s="166" t="str">
        <f>IF(COUNTIFS(tabAtas_Bloqueios[CÓDIGO],tabConsumoAta[[#This Row],[CÓDIGO]],tabAtas_Bloqueios[CHAVE],tabConsumoAta[[#This Row],[ATA]],tabAtas_Bloqueios[INATIVO],"") &gt; 0,"X","")</f>
        <v/>
      </c>
      <c r="R265" s="158" t="s">
        <v>1555</v>
      </c>
    </row>
    <row r="266" spans="1:18" x14ac:dyDescent="0.3">
      <c r="A266" s="247">
        <v>134556</v>
      </c>
      <c r="B266" s="47" t="s">
        <v>379</v>
      </c>
      <c r="C266" s="34" t="str">
        <f>IFERROR(VLOOKUP(tabConsumoAta[[#This Row],[CÓDIGO]],tabEstimativa[#Data],14,FALSE),"")</f>
        <v>Aguardando</v>
      </c>
      <c r="D266" s="157" t="s">
        <v>4151</v>
      </c>
      <c r="E266" s="157">
        <v>145</v>
      </c>
      <c r="F266" s="34">
        <v>2021</v>
      </c>
      <c r="G266" s="78">
        <f>IFERROR(VLOOKUP(tabConsumoAta[[#This Row],[ATA]],tabAtas[#Data],4,FALSE),"")</f>
        <v>44707</v>
      </c>
      <c r="H266" s="163">
        <f>SUMIFS(tabSaldoAta[ESTIMATIVA],tabSaldoAta[CÓDIGO],tabConsumoAta[[#This Row],[CÓDIGO]],tabSaldoAta[CHAVE],tabConsumoAta[[#This Row],[ATA]])</f>
        <v>40</v>
      </c>
      <c r="I266" s="164">
        <v>20</v>
      </c>
      <c r="J266" s="159">
        <v>11</v>
      </c>
      <c r="K266" s="251">
        <v>13045</v>
      </c>
      <c r="L266" s="246" t="s">
        <v>4066</v>
      </c>
      <c r="M266" s="160" t="s">
        <v>4321</v>
      </c>
      <c r="N266" s="160" t="s">
        <v>4322</v>
      </c>
      <c r="O266" s="249" t="s">
        <v>4320</v>
      </c>
      <c r="P266" s="248">
        <v>44466</v>
      </c>
      <c r="Q266" s="166" t="str">
        <f>IF(COUNTIFS(tabAtas_Bloqueios[CÓDIGO],tabConsumoAta[[#This Row],[CÓDIGO]],tabAtas_Bloqueios[CHAVE],tabConsumoAta[[#This Row],[ATA]],tabAtas_Bloqueios[INATIVO],"") &gt; 0,"X","")</f>
        <v/>
      </c>
      <c r="R266" s="158" t="s">
        <v>1555</v>
      </c>
    </row>
    <row r="267" spans="1:18" x14ac:dyDescent="0.3">
      <c r="A267" s="247">
        <v>13064</v>
      </c>
      <c r="B267" s="47" t="s">
        <v>2780</v>
      </c>
      <c r="C267" s="34" t="str">
        <f>IFERROR(VLOOKUP(tabConsumoAta[[#This Row],[CÓDIGO]],tabEstimativa[#Data],14,FALSE),"")</f>
        <v>Aguardando</v>
      </c>
      <c r="D267" s="157" t="s">
        <v>4236</v>
      </c>
      <c r="E267" s="157">
        <v>161</v>
      </c>
      <c r="F267" s="34">
        <v>2021</v>
      </c>
      <c r="G267" s="78">
        <f>IFERROR(VLOOKUP(tabConsumoAta[[#This Row],[ATA]],tabAtas[#Data],4,FALSE),"")</f>
        <v>44748</v>
      </c>
      <c r="H267" s="163">
        <f>SUMIFS(tabSaldoAta[ESTIMATIVA],tabSaldoAta[CÓDIGO],tabConsumoAta[[#This Row],[CÓDIGO]],tabSaldoAta[CHAVE],tabConsumoAta[[#This Row],[ATA]])</f>
        <v>4000</v>
      </c>
      <c r="I267" s="164">
        <v>1000</v>
      </c>
      <c r="J267" s="159">
        <v>12</v>
      </c>
      <c r="K267" s="251">
        <v>13056</v>
      </c>
      <c r="L267" s="246" t="s">
        <v>4302</v>
      </c>
      <c r="M267" s="160" t="s">
        <v>4321</v>
      </c>
      <c r="N267" s="160" t="s">
        <v>4322</v>
      </c>
      <c r="O267" s="249" t="s">
        <v>4320</v>
      </c>
      <c r="P267" s="248">
        <v>44466</v>
      </c>
      <c r="Q267" s="166" t="str">
        <f>IF(COUNTIFS(tabAtas_Bloqueios[CÓDIGO],tabConsumoAta[[#This Row],[CÓDIGO]],tabAtas_Bloqueios[CHAVE],tabConsumoAta[[#This Row],[ATA]],tabAtas_Bloqueios[INATIVO],"") &gt; 0,"X","")</f>
        <v/>
      </c>
      <c r="R267" s="158" t="s">
        <v>1555</v>
      </c>
    </row>
    <row r="268" spans="1:18" x14ac:dyDescent="0.3">
      <c r="A268" s="247">
        <v>13165</v>
      </c>
      <c r="B268" s="47" t="s">
        <v>2384</v>
      </c>
      <c r="C268" s="34" t="str">
        <f>IFERROR(VLOOKUP(tabConsumoAta[[#This Row],[CÓDIGO]],tabEstimativa[#Data],14,FALSE),"")</f>
        <v>Aguardando</v>
      </c>
      <c r="D268" s="157" t="s">
        <v>4236</v>
      </c>
      <c r="E268" s="157">
        <v>161</v>
      </c>
      <c r="F268" s="34">
        <v>2021</v>
      </c>
      <c r="G268" s="78">
        <f>IFERROR(VLOOKUP(tabConsumoAta[[#This Row],[ATA]],tabAtas[#Data],4,FALSE),"")</f>
        <v>44748</v>
      </c>
      <c r="H268" s="163">
        <f>SUMIFS(tabSaldoAta[ESTIMATIVA],tabSaldoAta[CÓDIGO],tabConsumoAta[[#This Row],[CÓDIGO]],tabSaldoAta[CHAVE],tabConsumoAta[[#This Row],[ATA]])</f>
        <v>1000</v>
      </c>
      <c r="I268" s="164">
        <v>250</v>
      </c>
      <c r="J268" s="159">
        <v>13</v>
      </c>
      <c r="K268" s="251">
        <v>13056</v>
      </c>
      <c r="L268" s="246" t="s">
        <v>4302</v>
      </c>
      <c r="M268" s="160" t="s">
        <v>4321</v>
      </c>
      <c r="N268" s="160" t="s">
        <v>4322</v>
      </c>
      <c r="O268" s="249" t="s">
        <v>4320</v>
      </c>
      <c r="P268" s="248">
        <v>44466</v>
      </c>
      <c r="Q268" s="166" t="str">
        <f>IF(COUNTIFS(tabAtas_Bloqueios[CÓDIGO],tabConsumoAta[[#This Row],[CÓDIGO]],tabAtas_Bloqueios[CHAVE],tabConsumoAta[[#This Row],[ATA]],tabAtas_Bloqueios[INATIVO],"") &gt; 0,"X","")</f>
        <v/>
      </c>
      <c r="R268" s="158" t="s">
        <v>1555</v>
      </c>
    </row>
    <row r="269" spans="1:18" x14ac:dyDescent="0.3">
      <c r="A269" s="247">
        <v>65173</v>
      </c>
      <c r="B269" s="47" t="s">
        <v>198</v>
      </c>
      <c r="C269" s="34" t="str">
        <f>IFERROR(VLOOKUP(tabConsumoAta[[#This Row],[CÓDIGO]],tabEstimativa[#Data],14,FALSE),"")</f>
        <v>Aguardando</v>
      </c>
      <c r="D269" s="157" t="s">
        <v>4236</v>
      </c>
      <c r="E269" s="157">
        <v>161</v>
      </c>
      <c r="F269" s="34">
        <v>2021</v>
      </c>
      <c r="G269" s="78">
        <f>IFERROR(VLOOKUP(tabConsumoAta[[#This Row],[ATA]],tabAtas[#Data],4,FALSE),"")</f>
        <v>44748</v>
      </c>
      <c r="H269" s="163">
        <f>SUMIFS(tabSaldoAta[ESTIMATIVA],tabSaldoAta[CÓDIGO],tabConsumoAta[[#This Row],[CÓDIGO]],tabSaldoAta[CHAVE],tabConsumoAta[[#This Row],[ATA]])</f>
        <v>300</v>
      </c>
      <c r="I269" s="164">
        <v>40</v>
      </c>
      <c r="J269" s="159">
        <v>14</v>
      </c>
      <c r="K269" s="251">
        <v>13056</v>
      </c>
      <c r="L269" s="246" t="s">
        <v>4302</v>
      </c>
      <c r="M269" s="160" t="s">
        <v>4321</v>
      </c>
      <c r="N269" s="160" t="s">
        <v>4322</v>
      </c>
      <c r="O269" s="249" t="s">
        <v>4320</v>
      </c>
      <c r="P269" s="248">
        <v>44466</v>
      </c>
      <c r="Q269" s="166" t="str">
        <f>IF(COUNTIFS(tabAtas_Bloqueios[CÓDIGO],tabConsumoAta[[#This Row],[CÓDIGO]],tabAtas_Bloqueios[CHAVE],tabConsumoAta[[#This Row],[ATA]],tabAtas_Bloqueios[INATIVO],"") &gt; 0,"X","")</f>
        <v/>
      </c>
      <c r="R269" s="158" t="s">
        <v>1555</v>
      </c>
    </row>
    <row r="270" spans="1:18" x14ac:dyDescent="0.3">
      <c r="A270" s="247">
        <v>111524</v>
      </c>
      <c r="B270" s="47" t="s">
        <v>2781</v>
      </c>
      <c r="C270" s="34" t="str">
        <f>IFERROR(VLOOKUP(tabConsumoAta[[#This Row],[CÓDIGO]],tabEstimativa[#Data],14,FALSE),"")</f>
        <v>Aguardando</v>
      </c>
      <c r="D270" s="157" t="s">
        <v>4236</v>
      </c>
      <c r="E270" s="157">
        <v>161</v>
      </c>
      <c r="F270" s="34">
        <v>2021</v>
      </c>
      <c r="G270" s="78">
        <f>IFERROR(VLOOKUP(tabConsumoAta[[#This Row],[ATA]],tabAtas[#Data],4,FALSE),"")</f>
        <v>44748</v>
      </c>
      <c r="H270" s="163">
        <f>SUMIFS(tabSaldoAta[ESTIMATIVA],tabSaldoAta[CÓDIGO],tabConsumoAta[[#This Row],[CÓDIGO]],tabSaldoAta[CHAVE],tabConsumoAta[[#This Row],[ATA]])</f>
        <v>800</v>
      </c>
      <c r="I270" s="164">
        <v>200</v>
      </c>
      <c r="J270" s="159">
        <v>15</v>
      </c>
      <c r="K270" s="251">
        <v>13056</v>
      </c>
      <c r="L270" s="246" t="s">
        <v>4302</v>
      </c>
      <c r="M270" s="160" t="s">
        <v>4321</v>
      </c>
      <c r="N270" s="160" t="s">
        <v>4322</v>
      </c>
      <c r="O270" s="249" t="s">
        <v>4320</v>
      </c>
      <c r="P270" s="248">
        <v>44466</v>
      </c>
      <c r="Q270" s="166" t="str">
        <f>IF(COUNTIFS(tabAtas_Bloqueios[CÓDIGO],tabConsumoAta[[#This Row],[CÓDIGO]],tabAtas_Bloqueios[CHAVE],tabConsumoAta[[#This Row],[ATA]],tabAtas_Bloqueios[INATIVO],"") &gt; 0,"X","")</f>
        <v/>
      </c>
      <c r="R270" s="158" t="s">
        <v>1555</v>
      </c>
    </row>
    <row r="271" spans="1:18" x14ac:dyDescent="0.3">
      <c r="A271" s="247">
        <v>17115</v>
      </c>
      <c r="B271" s="47" t="s">
        <v>2854</v>
      </c>
      <c r="C271" s="34" t="str">
        <f>IFERROR(VLOOKUP(tabConsumoAta[[#This Row],[CÓDIGO]],tabEstimativa[#Data],14,FALSE),"")</f>
        <v>Aguardando</v>
      </c>
      <c r="D271" s="157"/>
      <c r="E271" s="157"/>
      <c r="F271" s="34"/>
      <c r="G271" s="78" t="str">
        <f>IFERROR(VLOOKUP(tabConsumoAta[[#This Row],[ATA]],tabAtas[#Data],4,FALSE),"")</f>
        <v/>
      </c>
      <c r="H271" s="163">
        <f>SUMIFS(tabSaldoAta[ESTIMATIVA],tabSaldoAta[CÓDIGO],tabConsumoAta[[#This Row],[CÓDIGO]],tabSaldoAta[CHAVE],tabConsumoAta[[#This Row],[ATA]])</f>
        <v>0</v>
      </c>
      <c r="I271" s="164">
        <v>3000</v>
      </c>
      <c r="J271" s="159">
        <v>1</v>
      </c>
      <c r="K271" s="251">
        <v>12986</v>
      </c>
      <c r="L271" s="246" t="s">
        <v>1560</v>
      </c>
      <c r="M271" s="160" t="s">
        <v>4313</v>
      </c>
      <c r="N271" s="160" t="s">
        <v>4314</v>
      </c>
      <c r="O271" s="249" t="s">
        <v>4312</v>
      </c>
      <c r="P271" s="248">
        <v>0</v>
      </c>
      <c r="Q271" s="166" t="str">
        <f>IF(COUNTIFS(tabAtas_Bloqueios[CÓDIGO],tabConsumoAta[[#This Row],[CÓDIGO]],tabAtas_Bloqueios[CHAVE],tabConsumoAta[[#This Row],[ATA]],tabAtas_Bloqueios[INATIVO],"") &gt; 0,"X","")</f>
        <v/>
      </c>
      <c r="R271" s="158" t="s">
        <v>1555</v>
      </c>
    </row>
    <row r="272" spans="1:18" x14ac:dyDescent="0.3">
      <c r="A272" s="247">
        <v>12659</v>
      </c>
      <c r="B272" s="47" t="s">
        <v>3004</v>
      </c>
      <c r="C272" s="34" t="str">
        <f>IFERROR(VLOOKUP(tabConsumoAta[[#This Row],[CÓDIGO]],tabEstimativa[#Data],14,FALSE),"")</f>
        <v>Aguardando</v>
      </c>
      <c r="D272" s="157"/>
      <c r="E272" s="157"/>
      <c r="F272" s="34"/>
      <c r="G272" s="78" t="str">
        <f>IFERROR(VLOOKUP(tabConsumoAta[[#This Row],[ATA]],tabAtas[#Data],4,FALSE),"")</f>
        <v/>
      </c>
      <c r="H272" s="163">
        <f>SUMIFS(tabSaldoAta[ESTIMATIVA],tabSaldoAta[CÓDIGO],tabConsumoAta[[#This Row],[CÓDIGO]],tabSaldoAta[CHAVE],tabConsumoAta[[#This Row],[ATA]])</f>
        <v>0</v>
      </c>
      <c r="I272" s="164">
        <v>750</v>
      </c>
      <c r="J272" s="159">
        <v>2</v>
      </c>
      <c r="K272" s="251">
        <v>12988</v>
      </c>
      <c r="L272" s="246" t="s">
        <v>1560</v>
      </c>
      <c r="M272" s="160" t="s">
        <v>4313</v>
      </c>
      <c r="N272" s="160" t="s">
        <v>4314</v>
      </c>
      <c r="O272" s="249" t="s">
        <v>4312</v>
      </c>
      <c r="P272" s="248">
        <v>0</v>
      </c>
      <c r="Q272" s="166" t="str">
        <f>IF(COUNTIFS(tabAtas_Bloqueios[CÓDIGO],tabConsumoAta[[#This Row],[CÓDIGO]],tabAtas_Bloqueios[CHAVE],tabConsumoAta[[#This Row],[ATA]],tabAtas_Bloqueios[INATIVO],"") &gt; 0,"X","")</f>
        <v/>
      </c>
      <c r="R272" s="158" t="s">
        <v>1555</v>
      </c>
    </row>
    <row r="273" spans="1:18" x14ac:dyDescent="0.3">
      <c r="A273" s="247">
        <v>16512</v>
      </c>
      <c r="B273" s="47" t="s">
        <v>4168</v>
      </c>
      <c r="C273" s="34" t="str">
        <f>IFERROR(VLOOKUP(tabConsumoAta[[#This Row],[CÓDIGO]],tabEstimativa[#Data],14,FALSE),"")</f>
        <v/>
      </c>
      <c r="D273" s="157"/>
      <c r="E273" s="157"/>
      <c r="F273" s="34"/>
      <c r="G273" s="78" t="str">
        <f>IFERROR(VLOOKUP(tabConsumoAta[[#This Row],[ATA]],tabAtas[#Data],4,FALSE),"")</f>
        <v/>
      </c>
      <c r="H273" s="163">
        <f>SUMIFS(tabSaldoAta[ESTIMATIVA],tabSaldoAta[CÓDIGO],tabConsumoAta[[#This Row],[CÓDIGO]],tabSaldoAta[CHAVE],tabConsumoAta[[#This Row],[ATA]])</f>
        <v>0</v>
      </c>
      <c r="I273" s="164">
        <v>800</v>
      </c>
      <c r="J273" s="159">
        <v>3</v>
      </c>
      <c r="K273" s="251">
        <v>12998</v>
      </c>
      <c r="L273" s="246" t="s">
        <v>1560</v>
      </c>
      <c r="M273" s="160" t="s">
        <v>4313</v>
      </c>
      <c r="N273" s="160" t="s">
        <v>4314</v>
      </c>
      <c r="O273" s="249" t="s">
        <v>4312</v>
      </c>
      <c r="P273" s="248">
        <v>0</v>
      </c>
      <c r="Q273" s="166" t="str">
        <f>IF(COUNTIFS(tabAtas_Bloqueios[CÓDIGO],tabConsumoAta[[#This Row],[CÓDIGO]],tabAtas_Bloqueios[CHAVE],tabConsumoAta[[#This Row],[ATA]],tabAtas_Bloqueios[INATIVO],"") &gt; 0,"X","")</f>
        <v/>
      </c>
      <c r="R273" s="158" t="s">
        <v>1555</v>
      </c>
    </row>
    <row r="274" spans="1:18" x14ac:dyDescent="0.3">
      <c r="A274" s="247">
        <v>29952</v>
      </c>
      <c r="B274" s="47" t="s">
        <v>2572</v>
      </c>
      <c r="C274" s="34" t="str">
        <f>IFERROR(VLOOKUP(tabConsumoAta[[#This Row],[CÓDIGO]],tabEstimativa[#Data],14,FALSE),"")</f>
        <v/>
      </c>
      <c r="D274" s="157"/>
      <c r="E274" s="157"/>
      <c r="F274" s="34"/>
      <c r="G274" s="78" t="str">
        <f>IFERROR(VLOOKUP(tabConsumoAta[[#This Row],[ATA]],tabAtas[#Data],4,FALSE),"")</f>
        <v/>
      </c>
      <c r="H274" s="163">
        <f>SUMIFS(tabSaldoAta[ESTIMATIVA],tabSaldoAta[CÓDIGO],tabConsumoAta[[#This Row],[CÓDIGO]],tabSaldoAta[CHAVE],tabConsumoAta[[#This Row],[ATA]])</f>
        <v>0</v>
      </c>
      <c r="I274" s="164">
        <v>1000</v>
      </c>
      <c r="J274" s="159">
        <v>4</v>
      </c>
      <c r="K274" s="251">
        <v>12998</v>
      </c>
      <c r="L274" s="246" t="s">
        <v>1560</v>
      </c>
      <c r="M274" s="160" t="s">
        <v>4313</v>
      </c>
      <c r="N274" s="160" t="s">
        <v>4314</v>
      </c>
      <c r="O274" s="249" t="s">
        <v>4312</v>
      </c>
      <c r="P274" s="248">
        <v>0</v>
      </c>
      <c r="Q274" s="166" t="str">
        <f>IF(COUNTIFS(tabAtas_Bloqueios[CÓDIGO],tabConsumoAta[[#This Row],[CÓDIGO]],tabAtas_Bloqueios[CHAVE],tabConsumoAta[[#This Row],[ATA]],tabAtas_Bloqueios[INATIVO],"") &gt; 0,"X","")</f>
        <v/>
      </c>
      <c r="R274" s="158" t="s">
        <v>1555</v>
      </c>
    </row>
    <row r="275" spans="1:18" x14ac:dyDescent="0.3">
      <c r="A275" s="247">
        <v>54682</v>
      </c>
      <c r="B275" s="47" t="s">
        <v>3407</v>
      </c>
      <c r="C275" s="34" t="str">
        <f>IFERROR(VLOOKUP(tabConsumoAta[[#This Row],[CÓDIGO]],tabEstimativa[#Data],14,FALSE),"")</f>
        <v/>
      </c>
      <c r="D275" s="157"/>
      <c r="E275" s="157"/>
      <c r="F275" s="34"/>
      <c r="G275" s="78" t="str">
        <f>IFERROR(VLOOKUP(tabConsumoAta[[#This Row],[ATA]],tabAtas[#Data],4,FALSE),"")</f>
        <v/>
      </c>
      <c r="H275" s="163">
        <f>SUMIFS(tabSaldoAta[ESTIMATIVA],tabSaldoAta[CÓDIGO],tabConsumoAta[[#This Row],[CÓDIGO]],tabSaldoAta[CHAVE],tabConsumoAta[[#This Row],[ATA]])</f>
        <v>0</v>
      </c>
      <c r="I275" s="164">
        <v>2000</v>
      </c>
      <c r="J275" s="159">
        <v>5</v>
      </c>
      <c r="K275" s="251">
        <v>13001</v>
      </c>
      <c r="L275" s="246" t="s">
        <v>1560</v>
      </c>
      <c r="M275" s="160" t="s">
        <v>4313</v>
      </c>
      <c r="N275" s="160" t="s">
        <v>4314</v>
      </c>
      <c r="O275" s="249" t="s">
        <v>4312</v>
      </c>
      <c r="P275" s="248">
        <v>0</v>
      </c>
      <c r="Q275" s="166" t="str">
        <f>IF(COUNTIFS(tabAtas_Bloqueios[CÓDIGO],tabConsumoAta[[#This Row],[CÓDIGO]],tabAtas_Bloqueios[CHAVE],tabConsumoAta[[#This Row],[ATA]],tabAtas_Bloqueios[INATIVO],"") &gt; 0,"X","")</f>
        <v/>
      </c>
      <c r="R275" s="158" t="s">
        <v>1555</v>
      </c>
    </row>
    <row r="276" spans="1:18" x14ac:dyDescent="0.3">
      <c r="A276" s="247">
        <v>132299</v>
      </c>
      <c r="B276" s="47" t="s">
        <v>4169</v>
      </c>
      <c r="C276" s="34" t="str">
        <f>IFERROR(VLOOKUP(tabConsumoAta[[#This Row],[CÓDIGO]],tabEstimativa[#Data],14,FALSE),"")</f>
        <v/>
      </c>
      <c r="D276" s="157"/>
      <c r="E276" s="157"/>
      <c r="F276" s="34"/>
      <c r="G276" s="78" t="str">
        <f>IFERROR(VLOOKUP(tabConsumoAta[[#This Row],[ATA]],tabAtas[#Data],4,FALSE),"")</f>
        <v/>
      </c>
      <c r="H276" s="163">
        <f>SUMIFS(tabSaldoAta[ESTIMATIVA],tabSaldoAta[CÓDIGO],tabConsumoAta[[#This Row],[CÓDIGO]],tabSaldoAta[CHAVE],tabConsumoAta[[#This Row],[ATA]])</f>
        <v>0</v>
      </c>
      <c r="I276" s="164">
        <v>1000</v>
      </c>
      <c r="J276" s="159">
        <v>6</v>
      </c>
      <c r="K276" s="251">
        <v>13006</v>
      </c>
      <c r="L276" s="246" t="s">
        <v>1560</v>
      </c>
      <c r="M276" s="160" t="s">
        <v>4313</v>
      </c>
      <c r="N276" s="160" t="s">
        <v>4314</v>
      </c>
      <c r="O276" s="249" t="s">
        <v>4312</v>
      </c>
      <c r="P276" s="248">
        <v>0</v>
      </c>
      <c r="Q276" s="166" t="str">
        <f>IF(COUNTIFS(tabAtas_Bloqueios[CÓDIGO],tabConsumoAta[[#This Row],[CÓDIGO]],tabAtas_Bloqueios[CHAVE],tabConsumoAta[[#This Row],[ATA]],tabAtas_Bloqueios[INATIVO],"") &gt; 0,"X","")</f>
        <v/>
      </c>
      <c r="R276" s="158" t="s">
        <v>1555</v>
      </c>
    </row>
    <row r="277" spans="1:18" x14ac:dyDescent="0.3">
      <c r="A277" s="247">
        <v>138456</v>
      </c>
      <c r="B277" s="47" t="s">
        <v>3410</v>
      </c>
      <c r="C277" s="34" t="str">
        <f>IFERROR(VLOOKUP(tabConsumoAta[[#This Row],[CÓDIGO]],tabEstimativa[#Data],14,FALSE),"")</f>
        <v/>
      </c>
      <c r="D277" s="157"/>
      <c r="E277" s="157"/>
      <c r="F277" s="34"/>
      <c r="G277" s="78" t="str">
        <f>IFERROR(VLOOKUP(tabConsumoAta[[#This Row],[ATA]],tabAtas[#Data],4,FALSE),"")</f>
        <v/>
      </c>
      <c r="H277" s="163">
        <f>SUMIFS(tabSaldoAta[ESTIMATIVA],tabSaldoAta[CÓDIGO],tabConsumoAta[[#This Row],[CÓDIGO]],tabSaldoAta[CHAVE],tabConsumoAta[[#This Row],[ATA]])</f>
        <v>0</v>
      </c>
      <c r="I277" s="164">
        <v>20000</v>
      </c>
      <c r="J277" s="159">
        <v>7</v>
      </c>
      <c r="K277" s="251">
        <v>13006</v>
      </c>
      <c r="L277" s="246" t="s">
        <v>1560</v>
      </c>
      <c r="M277" s="160" t="s">
        <v>4313</v>
      </c>
      <c r="N277" s="160" t="s">
        <v>4314</v>
      </c>
      <c r="O277" s="249" t="s">
        <v>4312</v>
      </c>
      <c r="P277" s="248">
        <v>0</v>
      </c>
      <c r="Q277" s="166" t="str">
        <f>IF(COUNTIFS(tabAtas_Bloqueios[CÓDIGO],tabConsumoAta[[#This Row],[CÓDIGO]],tabAtas_Bloqueios[CHAVE],tabConsumoAta[[#This Row],[ATA]],tabAtas_Bloqueios[INATIVO],"") &gt; 0,"X","")</f>
        <v/>
      </c>
      <c r="R277" s="158" t="s">
        <v>1555</v>
      </c>
    </row>
    <row r="278" spans="1:18" x14ac:dyDescent="0.3">
      <c r="A278" s="247">
        <v>138471</v>
      </c>
      <c r="B278" s="47" t="s">
        <v>3151</v>
      </c>
      <c r="C278" s="34" t="str">
        <f>IFERROR(VLOOKUP(tabConsumoAta[[#This Row],[CÓDIGO]],tabEstimativa[#Data],14,FALSE),"")</f>
        <v/>
      </c>
      <c r="D278" s="157"/>
      <c r="E278" s="157"/>
      <c r="F278" s="34"/>
      <c r="G278" s="78" t="str">
        <f>IFERROR(VLOOKUP(tabConsumoAta[[#This Row],[ATA]],tabAtas[#Data],4,FALSE),"")</f>
        <v/>
      </c>
      <c r="H278" s="163">
        <f>SUMIFS(tabSaldoAta[ESTIMATIVA],tabSaldoAta[CÓDIGO],tabConsumoAta[[#This Row],[CÓDIGO]],tabSaldoAta[CHAVE],tabConsumoAta[[#This Row],[ATA]])</f>
        <v>0</v>
      </c>
      <c r="I278" s="164">
        <v>3000</v>
      </c>
      <c r="J278" s="159">
        <v>8</v>
      </c>
      <c r="K278" s="251">
        <v>12998</v>
      </c>
      <c r="L278" s="246" t="s">
        <v>1560</v>
      </c>
      <c r="M278" s="160" t="s">
        <v>4313</v>
      </c>
      <c r="N278" s="160" t="s">
        <v>4314</v>
      </c>
      <c r="O278" s="249" t="s">
        <v>4312</v>
      </c>
      <c r="P278" s="248">
        <v>0</v>
      </c>
      <c r="Q278" s="166" t="str">
        <f>IF(COUNTIFS(tabAtas_Bloqueios[CÓDIGO],tabConsumoAta[[#This Row],[CÓDIGO]],tabAtas_Bloqueios[CHAVE],tabConsumoAta[[#This Row],[ATA]],tabAtas_Bloqueios[INATIVO],"") &gt; 0,"X","")</f>
        <v/>
      </c>
      <c r="R278" s="158" t="s">
        <v>1555</v>
      </c>
    </row>
    <row r="279" spans="1:18" x14ac:dyDescent="0.3">
      <c r="A279" s="247">
        <v>142982</v>
      </c>
      <c r="B279" s="47" t="s">
        <v>4315</v>
      </c>
      <c r="C279" s="34" t="str">
        <f>IFERROR(VLOOKUP(tabConsumoAta[[#This Row],[CÓDIGO]],tabEstimativa[#Data],14,FALSE),"")</f>
        <v/>
      </c>
      <c r="D279" s="157"/>
      <c r="E279" s="157"/>
      <c r="F279" s="34"/>
      <c r="G279" s="78" t="str">
        <f>IFERROR(VLOOKUP(tabConsumoAta[[#This Row],[ATA]],tabAtas[#Data],4,FALSE),"")</f>
        <v/>
      </c>
      <c r="H279" s="163">
        <f>SUMIFS(tabSaldoAta[ESTIMATIVA],tabSaldoAta[CÓDIGO],tabConsumoAta[[#This Row],[CÓDIGO]],tabSaldoAta[CHAVE],tabConsumoAta[[#This Row],[ATA]])</f>
        <v>0</v>
      </c>
      <c r="I279" s="164">
        <v>60</v>
      </c>
      <c r="J279" s="159">
        <v>9</v>
      </c>
      <c r="K279" s="251">
        <v>13029</v>
      </c>
      <c r="L279" s="246" t="s">
        <v>1560</v>
      </c>
      <c r="M279" s="160" t="s">
        <v>4313</v>
      </c>
      <c r="N279" s="160" t="s">
        <v>4314</v>
      </c>
      <c r="O279" s="249" t="s">
        <v>4312</v>
      </c>
      <c r="P279" s="248">
        <v>0</v>
      </c>
      <c r="Q279" s="166" t="str">
        <f>IF(COUNTIFS(tabAtas_Bloqueios[CÓDIGO],tabConsumoAta[[#This Row],[CÓDIGO]],tabAtas_Bloqueios[CHAVE],tabConsumoAta[[#This Row],[ATA]],tabAtas_Bloqueios[INATIVO],"") &gt; 0,"X","")</f>
        <v/>
      </c>
      <c r="R279" s="158" t="s">
        <v>1555</v>
      </c>
    </row>
    <row r="280" spans="1:18" x14ac:dyDescent="0.3">
      <c r="A280" s="247">
        <v>63991</v>
      </c>
      <c r="B280" s="47" t="s">
        <v>3119</v>
      </c>
      <c r="C280" s="34" t="str">
        <f>IFERROR(VLOOKUP(tabConsumoAta[[#This Row],[CÓDIGO]],tabEstimativa[#Data],14,FALSE),"")</f>
        <v/>
      </c>
      <c r="D280" s="157"/>
      <c r="E280" s="157"/>
      <c r="F280" s="34"/>
      <c r="G280" s="78" t="str">
        <f>IFERROR(VLOOKUP(tabConsumoAta[[#This Row],[ATA]],tabAtas[#Data],4,FALSE),"")</f>
        <v/>
      </c>
      <c r="H280" s="163">
        <f>SUMIFS(tabSaldoAta[ESTIMATIVA],tabSaldoAta[CÓDIGO],tabConsumoAta[[#This Row],[CÓDIGO]],tabSaldoAta[CHAVE],tabConsumoAta[[#This Row],[ATA]])</f>
        <v>0</v>
      </c>
      <c r="I280" s="164">
        <v>3500</v>
      </c>
      <c r="J280" s="159">
        <v>10</v>
      </c>
      <c r="K280" s="251">
        <v>13030</v>
      </c>
      <c r="L280" s="246" t="s">
        <v>1560</v>
      </c>
      <c r="M280" s="160" t="s">
        <v>4313</v>
      </c>
      <c r="N280" s="160" t="s">
        <v>4314</v>
      </c>
      <c r="O280" s="249" t="s">
        <v>4312</v>
      </c>
      <c r="P280" s="248">
        <v>0</v>
      </c>
      <c r="Q280" s="166" t="str">
        <f>IF(COUNTIFS(tabAtas_Bloqueios[CÓDIGO],tabConsumoAta[[#This Row],[CÓDIGO]],tabAtas_Bloqueios[CHAVE],tabConsumoAta[[#This Row],[ATA]],tabAtas_Bloqueios[INATIVO],"") &gt; 0,"X","")</f>
        <v/>
      </c>
      <c r="R280" s="158" t="s">
        <v>1555</v>
      </c>
    </row>
    <row r="281" spans="1:18" x14ac:dyDescent="0.3">
      <c r="A281" s="247">
        <v>106038</v>
      </c>
      <c r="B281" s="47" t="s">
        <v>3540</v>
      </c>
      <c r="C281" s="34" t="str">
        <f>IFERROR(VLOOKUP(tabConsumoAta[[#This Row],[CÓDIGO]],tabEstimativa[#Data],14,FALSE),"")</f>
        <v/>
      </c>
      <c r="D281" s="157"/>
      <c r="E281" s="157"/>
      <c r="F281" s="34"/>
      <c r="G281" s="78" t="str">
        <f>IFERROR(VLOOKUP(tabConsumoAta[[#This Row],[ATA]],tabAtas[#Data],4,FALSE),"")</f>
        <v/>
      </c>
      <c r="H281" s="163">
        <f>SUMIFS(tabSaldoAta[ESTIMATIVA],tabSaldoAta[CÓDIGO],tabConsumoAta[[#This Row],[CÓDIGO]],tabSaldoAta[CHAVE],tabConsumoAta[[#This Row],[ATA]])</f>
        <v>0</v>
      </c>
      <c r="I281" s="164">
        <v>500</v>
      </c>
      <c r="J281" s="159">
        <v>11</v>
      </c>
      <c r="K281" s="251">
        <v>13031</v>
      </c>
      <c r="L281" s="246" t="s">
        <v>1560</v>
      </c>
      <c r="M281" s="160" t="s">
        <v>4313</v>
      </c>
      <c r="N281" s="160" t="s">
        <v>4314</v>
      </c>
      <c r="O281" s="249" t="s">
        <v>4312</v>
      </c>
      <c r="P281" s="248">
        <v>0</v>
      </c>
      <c r="Q281" s="166" t="str">
        <f>IF(COUNTIFS(tabAtas_Bloqueios[CÓDIGO],tabConsumoAta[[#This Row],[CÓDIGO]],tabAtas_Bloqueios[CHAVE],tabConsumoAta[[#This Row],[ATA]],tabAtas_Bloqueios[INATIVO],"") &gt; 0,"X","")</f>
        <v/>
      </c>
      <c r="R281" s="158" t="s">
        <v>1555</v>
      </c>
    </row>
    <row r="282" spans="1:18" x14ac:dyDescent="0.3">
      <c r="A282" s="247">
        <v>136564</v>
      </c>
      <c r="B282" s="47" t="s">
        <v>3121</v>
      </c>
      <c r="C282" s="34" t="str">
        <f>IFERROR(VLOOKUP(tabConsumoAta[[#This Row],[CÓDIGO]],tabEstimativa[#Data],14,FALSE),"")</f>
        <v/>
      </c>
      <c r="D282" s="157"/>
      <c r="E282" s="157"/>
      <c r="F282" s="34"/>
      <c r="G282" s="78" t="str">
        <f>IFERROR(VLOOKUP(tabConsumoAta[[#This Row],[ATA]],tabAtas[#Data],4,FALSE),"")</f>
        <v/>
      </c>
      <c r="H282" s="163">
        <f>SUMIFS(tabSaldoAta[ESTIMATIVA],tabSaldoAta[CÓDIGO],tabConsumoAta[[#This Row],[CÓDIGO]],tabSaldoAta[CHAVE],tabConsumoAta[[#This Row],[ATA]])</f>
        <v>0</v>
      </c>
      <c r="I282" s="164">
        <v>20130</v>
      </c>
      <c r="J282" s="159">
        <v>12</v>
      </c>
      <c r="K282" s="251">
        <v>13031</v>
      </c>
      <c r="L282" s="246" t="s">
        <v>1560</v>
      </c>
      <c r="M282" s="160" t="s">
        <v>4313</v>
      </c>
      <c r="N282" s="160" t="s">
        <v>4314</v>
      </c>
      <c r="O282" s="249" t="s">
        <v>4312</v>
      </c>
      <c r="P282" s="248">
        <v>0</v>
      </c>
      <c r="Q282" s="166" t="str">
        <f>IF(COUNTIFS(tabAtas_Bloqueios[CÓDIGO],tabConsumoAta[[#This Row],[CÓDIGO]],tabAtas_Bloqueios[CHAVE],tabConsumoAta[[#This Row],[ATA]],tabAtas_Bloqueios[INATIVO],"") &gt; 0,"X","")</f>
        <v/>
      </c>
      <c r="R282" s="158" t="s">
        <v>1555</v>
      </c>
    </row>
    <row r="283" spans="1:18" x14ac:dyDescent="0.3">
      <c r="A283" s="247">
        <v>24219</v>
      </c>
      <c r="B283" s="47" t="s">
        <v>2637</v>
      </c>
      <c r="C283" s="34" t="str">
        <f>IFERROR(VLOOKUP(tabConsumoAta[[#This Row],[CÓDIGO]],tabEstimativa[#Data],14,FALSE),"")</f>
        <v/>
      </c>
      <c r="D283" s="157"/>
      <c r="E283" s="157"/>
      <c r="F283" s="34"/>
      <c r="G283" s="78" t="str">
        <f>IFERROR(VLOOKUP(tabConsumoAta[[#This Row],[ATA]],tabAtas[#Data],4,FALSE),"")</f>
        <v/>
      </c>
      <c r="H283" s="163">
        <f>SUMIFS(tabSaldoAta[ESTIMATIVA],tabSaldoAta[CÓDIGO],tabConsumoAta[[#This Row],[CÓDIGO]],tabSaldoAta[CHAVE],tabConsumoAta[[#This Row],[ATA]])</f>
        <v>0</v>
      </c>
      <c r="I283" s="164">
        <v>500</v>
      </c>
      <c r="J283" s="159">
        <v>13</v>
      </c>
      <c r="K283" s="251">
        <v>13033</v>
      </c>
      <c r="L283" s="246" t="s">
        <v>1560</v>
      </c>
      <c r="M283" s="160" t="s">
        <v>4313</v>
      </c>
      <c r="N283" s="160" t="s">
        <v>4314</v>
      </c>
      <c r="O283" s="249" t="s">
        <v>4312</v>
      </c>
      <c r="P283" s="248">
        <v>0</v>
      </c>
      <c r="Q283" s="166" t="str">
        <f>IF(COUNTIFS(tabAtas_Bloqueios[CÓDIGO],tabConsumoAta[[#This Row],[CÓDIGO]],tabAtas_Bloqueios[CHAVE],tabConsumoAta[[#This Row],[ATA]],tabAtas_Bloqueios[INATIVO],"") &gt; 0,"X","")</f>
        <v/>
      </c>
      <c r="R283" s="158" t="s">
        <v>1555</v>
      </c>
    </row>
    <row r="284" spans="1:18" x14ac:dyDescent="0.3">
      <c r="A284" s="247">
        <v>138352</v>
      </c>
      <c r="B284" s="47" t="s">
        <v>3803</v>
      </c>
      <c r="C284" s="34" t="str">
        <f>IFERROR(VLOOKUP(tabConsumoAta[[#This Row],[CÓDIGO]],tabEstimativa[#Data],14,FALSE),"")</f>
        <v>Aguardando</v>
      </c>
      <c r="D284" s="157"/>
      <c r="E284" s="157"/>
      <c r="F284" s="34"/>
      <c r="G284" s="78" t="str">
        <f>IFERROR(VLOOKUP(tabConsumoAta[[#This Row],[ATA]],tabAtas[#Data],4,FALSE),"")</f>
        <v/>
      </c>
      <c r="H284" s="163">
        <f>SUMIFS(tabSaldoAta[ESTIMATIVA],tabSaldoAta[CÓDIGO],tabConsumoAta[[#This Row],[CÓDIGO]],tabSaldoAta[CHAVE],tabConsumoAta[[#This Row],[ATA]])</f>
        <v>0</v>
      </c>
      <c r="I284" s="164">
        <v>80</v>
      </c>
      <c r="J284" s="159">
        <v>14</v>
      </c>
      <c r="K284" s="251">
        <v>13037</v>
      </c>
      <c r="L284" s="246" t="s">
        <v>1560</v>
      </c>
      <c r="M284" s="160" t="s">
        <v>4313</v>
      </c>
      <c r="N284" s="160" t="s">
        <v>4314</v>
      </c>
      <c r="O284" s="249" t="s">
        <v>4312</v>
      </c>
      <c r="P284" s="248">
        <v>0</v>
      </c>
      <c r="Q284" s="166" t="str">
        <f>IF(COUNTIFS(tabAtas_Bloqueios[CÓDIGO],tabConsumoAta[[#This Row],[CÓDIGO]],tabAtas_Bloqueios[CHAVE],tabConsumoAta[[#This Row],[ATA]],tabAtas_Bloqueios[INATIVO],"") &gt; 0,"X","")</f>
        <v/>
      </c>
      <c r="R284" s="158" t="s">
        <v>1555</v>
      </c>
    </row>
    <row r="285" spans="1:18" x14ac:dyDescent="0.3">
      <c r="A285" s="247">
        <v>19842</v>
      </c>
      <c r="B285" s="47" t="s">
        <v>2803</v>
      </c>
      <c r="C285" s="34" t="str">
        <f>IFERROR(VLOOKUP(tabConsumoAta[[#This Row],[CÓDIGO]],tabEstimativa[#Data],14,FALSE),"")</f>
        <v>Suspenso</v>
      </c>
      <c r="D285" s="157"/>
      <c r="E285" s="157"/>
      <c r="F285" s="34"/>
      <c r="G285" s="78" t="str">
        <f>IFERROR(VLOOKUP(tabConsumoAta[[#This Row],[ATA]],tabAtas[#Data],4,FALSE),"")</f>
        <v/>
      </c>
      <c r="H285" s="163">
        <f>SUMIFS(tabSaldoAta[ESTIMATIVA],tabSaldoAta[CÓDIGO],tabConsumoAta[[#This Row],[CÓDIGO]],tabSaldoAta[CHAVE],tabConsumoAta[[#This Row],[ATA]])</f>
        <v>0</v>
      </c>
      <c r="I285" s="164">
        <v>5000</v>
      </c>
      <c r="J285" s="159">
        <v>15</v>
      </c>
      <c r="K285" s="251">
        <v>13039</v>
      </c>
      <c r="L285" s="246" t="s">
        <v>1560</v>
      </c>
      <c r="M285" s="160" t="s">
        <v>4313</v>
      </c>
      <c r="N285" s="160" t="s">
        <v>4314</v>
      </c>
      <c r="O285" s="249" t="s">
        <v>4312</v>
      </c>
      <c r="P285" s="248">
        <v>0</v>
      </c>
      <c r="Q285" s="166" t="str">
        <f>IF(COUNTIFS(tabAtas_Bloqueios[CÓDIGO],tabConsumoAta[[#This Row],[CÓDIGO]],tabAtas_Bloqueios[CHAVE],tabConsumoAta[[#This Row],[ATA]],tabAtas_Bloqueios[INATIVO],"") &gt; 0,"X","")</f>
        <v/>
      </c>
      <c r="R285" s="158" t="s">
        <v>1555</v>
      </c>
    </row>
    <row r="286" spans="1:18" x14ac:dyDescent="0.3">
      <c r="A286" s="247">
        <v>121126</v>
      </c>
      <c r="B286" s="47" t="s">
        <v>3511</v>
      </c>
      <c r="C286" s="34" t="str">
        <f>IFERROR(VLOOKUP(tabConsumoAta[[#This Row],[CÓDIGO]],tabEstimativa[#Data],14,FALSE),"")</f>
        <v>Suspenso</v>
      </c>
      <c r="D286" s="157"/>
      <c r="E286" s="157"/>
      <c r="F286" s="34"/>
      <c r="G286" s="78" t="str">
        <f>IFERROR(VLOOKUP(tabConsumoAta[[#This Row],[ATA]],tabAtas[#Data],4,FALSE),"")</f>
        <v/>
      </c>
      <c r="H286" s="163">
        <f>SUMIFS(tabSaldoAta[ESTIMATIVA],tabSaldoAta[CÓDIGO],tabConsumoAta[[#This Row],[CÓDIGO]],tabSaldoAta[CHAVE],tabConsumoAta[[#This Row],[ATA]])</f>
        <v>0</v>
      </c>
      <c r="I286" s="164">
        <v>50000</v>
      </c>
      <c r="J286" s="159">
        <v>16</v>
      </c>
      <c r="K286" s="251">
        <v>13040</v>
      </c>
      <c r="L286" s="246" t="s">
        <v>1560</v>
      </c>
      <c r="M286" s="160" t="s">
        <v>4313</v>
      </c>
      <c r="N286" s="160" t="s">
        <v>4314</v>
      </c>
      <c r="O286" s="249" t="s">
        <v>4312</v>
      </c>
      <c r="P286" s="248">
        <v>0</v>
      </c>
      <c r="Q286" s="166" t="str">
        <f>IF(COUNTIFS(tabAtas_Bloqueios[CÓDIGO],tabConsumoAta[[#This Row],[CÓDIGO]],tabAtas_Bloqueios[CHAVE],tabConsumoAta[[#This Row],[ATA]],tabAtas_Bloqueios[INATIVO],"") &gt; 0,"X","")</f>
        <v/>
      </c>
      <c r="R286" s="158" t="s">
        <v>1555</v>
      </c>
    </row>
    <row r="287" spans="1:18" x14ac:dyDescent="0.3">
      <c r="A287" s="247">
        <v>78181</v>
      </c>
      <c r="B287" s="47" t="s">
        <v>4179</v>
      </c>
      <c r="C287" s="34" t="str">
        <f>IFERROR(VLOOKUP(tabConsumoAta[[#This Row],[CÓDIGO]],tabEstimativa[#Data],14,FALSE),"")</f>
        <v>Aguardando</v>
      </c>
      <c r="D287" s="157"/>
      <c r="E287" s="157"/>
      <c r="F287" s="34"/>
      <c r="G287" s="78" t="str">
        <f>IFERROR(VLOOKUP(tabConsumoAta[[#This Row],[ATA]],tabAtas[#Data],4,FALSE),"")</f>
        <v/>
      </c>
      <c r="H287" s="163">
        <f>SUMIFS(tabSaldoAta[ESTIMATIVA],tabSaldoAta[CÓDIGO],tabConsumoAta[[#This Row],[CÓDIGO]],tabSaldoAta[CHAVE],tabConsumoAta[[#This Row],[ATA]])</f>
        <v>0</v>
      </c>
      <c r="I287" s="164">
        <v>100</v>
      </c>
      <c r="J287" s="159">
        <v>17</v>
      </c>
      <c r="K287" s="251">
        <v>13037</v>
      </c>
      <c r="L287" s="246" t="s">
        <v>1560</v>
      </c>
      <c r="M287" s="160" t="s">
        <v>4313</v>
      </c>
      <c r="N287" s="160" t="s">
        <v>4314</v>
      </c>
      <c r="O287" s="249" t="s">
        <v>4312</v>
      </c>
      <c r="P287" s="248">
        <v>0</v>
      </c>
      <c r="Q287" s="166" t="str">
        <f>IF(COUNTIFS(tabAtas_Bloqueios[CÓDIGO],tabConsumoAta[[#This Row],[CÓDIGO]],tabAtas_Bloqueios[CHAVE],tabConsumoAta[[#This Row],[ATA]],tabAtas_Bloqueios[INATIVO],"") &gt; 0,"X","")</f>
        <v/>
      </c>
      <c r="R287" s="158" t="s">
        <v>1555</v>
      </c>
    </row>
    <row r="288" spans="1:18" x14ac:dyDescent="0.3">
      <c r="A288" s="247">
        <v>114430</v>
      </c>
      <c r="B288" s="47" t="s">
        <v>2662</v>
      </c>
      <c r="C288" s="34" t="str">
        <f>IFERROR(VLOOKUP(tabConsumoAta[[#This Row],[CÓDIGO]],tabEstimativa[#Data],14,FALSE),"")</f>
        <v>Suspenso</v>
      </c>
      <c r="D288" s="157"/>
      <c r="E288" s="157"/>
      <c r="F288" s="34"/>
      <c r="G288" s="78" t="str">
        <f>IFERROR(VLOOKUP(tabConsumoAta[[#This Row],[ATA]],tabAtas[#Data],4,FALSE),"")</f>
        <v/>
      </c>
      <c r="H288" s="163">
        <f>SUMIFS(tabSaldoAta[ESTIMATIVA],tabSaldoAta[CÓDIGO],tabConsumoAta[[#This Row],[CÓDIGO]],tabSaldoAta[CHAVE],tabConsumoAta[[#This Row],[ATA]])</f>
        <v>0</v>
      </c>
      <c r="I288" s="164">
        <v>150</v>
      </c>
      <c r="J288" s="159">
        <v>18</v>
      </c>
      <c r="K288" s="251">
        <v>13041</v>
      </c>
      <c r="L288" s="246" t="s">
        <v>1560</v>
      </c>
      <c r="M288" s="160" t="s">
        <v>4313</v>
      </c>
      <c r="N288" s="160" t="s">
        <v>4314</v>
      </c>
      <c r="O288" s="249" t="s">
        <v>4312</v>
      </c>
      <c r="P288" s="248">
        <v>0</v>
      </c>
      <c r="Q288" s="166" t="str">
        <f>IF(COUNTIFS(tabAtas_Bloqueios[CÓDIGO],tabConsumoAta[[#This Row],[CÓDIGO]],tabAtas_Bloqueios[CHAVE],tabConsumoAta[[#This Row],[ATA]],tabAtas_Bloqueios[INATIVO],"") &gt; 0,"X","")</f>
        <v/>
      </c>
      <c r="R288" s="158" t="s">
        <v>1555</v>
      </c>
    </row>
    <row r="289" spans="1:18" x14ac:dyDescent="0.3">
      <c r="A289" s="247">
        <v>12652</v>
      </c>
      <c r="B289" s="47" t="s">
        <v>3389</v>
      </c>
      <c r="C289" s="34" t="str">
        <f>IFERROR(VLOOKUP(tabConsumoAta[[#This Row],[CÓDIGO]],tabEstimativa[#Data],14,FALSE),"")</f>
        <v>Aguardando</v>
      </c>
      <c r="D289" s="157"/>
      <c r="E289" s="157"/>
      <c r="F289" s="34"/>
      <c r="G289" s="78" t="str">
        <f>IFERROR(VLOOKUP(tabConsumoAta[[#This Row],[ATA]],tabAtas[#Data],4,FALSE),"")</f>
        <v/>
      </c>
      <c r="H289" s="163">
        <f>SUMIFS(tabSaldoAta[ESTIMATIVA],tabSaldoAta[CÓDIGO],tabConsumoAta[[#This Row],[CÓDIGO]],tabSaldoAta[CHAVE],tabConsumoAta[[#This Row],[ATA]])</f>
        <v>0</v>
      </c>
      <c r="I289" s="164">
        <v>1000</v>
      </c>
      <c r="J289" s="159">
        <v>19</v>
      </c>
      <c r="K289" s="251">
        <v>13044</v>
      </c>
      <c r="L289" s="246" t="s">
        <v>1560</v>
      </c>
      <c r="M289" s="160" t="s">
        <v>4313</v>
      </c>
      <c r="N289" s="160" t="s">
        <v>4314</v>
      </c>
      <c r="O289" s="249" t="s">
        <v>4312</v>
      </c>
      <c r="P289" s="248">
        <v>0</v>
      </c>
      <c r="Q289" s="166" t="str">
        <f>IF(COUNTIFS(tabAtas_Bloqueios[CÓDIGO],tabConsumoAta[[#This Row],[CÓDIGO]],tabAtas_Bloqueios[CHAVE],tabConsumoAta[[#This Row],[ATA]],tabAtas_Bloqueios[INATIVO],"") &gt; 0,"X","")</f>
        <v/>
      </c>
      <c r="R289" s="158" t="s">
        <v>1555</v>
      </c>
    </row>
    <row r="290" spans="1:18" x14ac:dyDescent="0.3">
      <c r="A290" s="247">
        <v>12654</v>
      </c>
      <c r="B290" s="47" t="s">
        <v>2754</v>
      </c>
      <c r="C290" s="34" t="str">
        <f>IFERROR(VLOOKUP(tabConsumoAta[[#This Row],[CÓDIGO]],tabEstimativa[#Data],14,FALSE),"")</f>
        <v>Aguardando</v>
      </c>
      <c r="D290" s="157"/>
      <c r="E290" s="157"/>
      <c r="F290" s="34"/>
      <c r="G290" s="78" t="str">
        <f>IFERROR(VLOOKUP(tabConsumoAta[[#This Row],[ATA]],tabAtas[#Data],4,FALSE),"")</f>
        <v/>
      </c>
      <c r="H290" s="163">
        <f>SUMIFS(tabSaldoAta[ESTIMATIVA],tabSaldoAta[CÓDIGO],tabConsumoAta[[#This Row],[CÓDIGO]],tabSaldoAta[CHAVE],tabConsumoAta[[#This Row],[ATA]])</f>
        <v>0</v>
      </c>
      <c r="I290" s="164">
        <v>40000</v>
      </c>
      <c r="J290" s="159">
        <v>20</v>
      </c>
      <c r="K290" s="251">
        <v>13044</v>
      </c>
      <c r="L290" s="246" t="s">
        <v>1560</v>
      </c>
      <c r="M290" s="160" t="s">
        <v>4313</v>
      </c>
      <c r="N290" s="160" t="s">
        <v>4314</v>
      </c>
      <c r="O290" s="249" t="s">
        <v>4312</v>
      </c>
      <c r="P290" s="248">
        <v>0</v>
      </c>
      <c r="Q290" s="166" t="str">
        <f>IF(COUNTIFS(tabAtas_Bloqueios[CÓDIGO],tabConsumoAta[[#This Row],[CÓDIGO]],tabAtas_Bloqueios[CHAVE],tabConsumoAta[[#This Row],[ATA]],tabAtas_Bloqueios[INATIVO],"") &gt; 0,"X","")</f>
        <v/>
      </c>
      <c r="R290" s="158" t="s">
        <v>1555</v>
      </c>
    </row>
    <row r="291" spans="1:18" x14ac:dyDescent="0.3">
      <c r="A291" s="247">
        <v>112109</v>
      </c>
      <c r="B291" s="47" t="s">
        <v>2495</v>
      </c>
      <c r="C291" s="34" t="str">
        <f>IFERROR(VLOOKUP(tabConsumoAta[[#This Row],[CÓDIGO]],tabEstimativa[#Data],14,FALSE),"")</f>
        <v>Aguardando</v>
      </c>
      <c r="D291" s="157"/>
      <c r="E291" s="157"/>
      <c r="F291" s="34"/>
      <c r="G291" s="78" t="str">
        <f>IFERROR(VLOOKUP(tabConsumoAta[[#This Row],[ATA]],tabAtas[#Data],4,FALSE),"")</f>
        <v/>
      </c>
      <c r="H291" s="163">
        <f>SUMIFS(tabSaldoAta[ESTIMATIVA],tabSaldoAta[CÓDIGO],tabConsumoAta[[#This Row],[CÓDIGO]],tabSaldoAta[CHAVE],tabConsumoAta[[#This Row],[ATA]])</f>
        <v>0</v>
      </c>
      <c r="I291" s="164">
        <v>20000</v>
      </c>
      <c r="J291" s="159">
        <v>21</v>
      </c>
      <c r="K291" s="251">
        <v>13046</v>
      </c>
      <c r="L291" s="246" t="s">
        <v>1560</v>
      </c>
      <c r="M291" s="160" t="s">
        <v>4313</v>
      </c>
      <c r="N291" s="160" t="s">
        <v>4314</v>
      </c>
      <c r="O291" s="249" t="s">
        <v>4312</v>
      </c>
      <c r="P291" s="248">
        <v>0</v>
      </c>
      <c r="Q291" s="166" t="str">
        <f>IF(COUNTIFS(tabAtas_Bloqueios[CÓDIGO],tabConsumoAta[[#This Row],[CÓDIGO]],tabAtas_Bloqueios[CHAVE],tabConsumoAta[[#This Row],[ATA]],tabAtas_Bloqueios[INATIVO],"") &gt; 0,"X","")</f>
        <v/>
      </c>
      <c r="R291" s="158" t="s">
        <v>1555</v>
      </c>
    </row>
    <row r="292" spans="1:18" x14ac:dyDescent="0.3">
      <c r="A292" s="247">
        <v>11109</v>
      </c>
      <c r="B292" s="47" t="s">
        <v>2568</v>
      </c>
      <c r="C292" s="34" t="str">
        <f>IFERROR(VLOOKUP(tabConsumoAta[[#This Row],[CÓDIGO]],tabEstimativa[#Data],14,FALSE),"")</f>
        <v>Suspenso</v>
      </c>
      <c r="D292" s="157"/>
      <c r="E292" s="157"/>
      <c r="F292" s="34"/>
      <c r="G292" s="78" t="str">
        <f>IFERROR(VLOOKUP(tabConsumoAta[[#This Row],[ATA]],tabAtas[#Data],4,FALSE),"")</f>
        <v/>
      </c>
      <c r="H292" s="163">
        <f>SUMIFS(tabSaldoAta[ESTIMATIVA],tabSaldoAta[CÓDIGO],tabConsumoAta[[#This Row],[CÓDIGO]],tabSaldoAta[CHAVE],tabConsumoAta[[#This Row],[ATA]])</f>
        <v>0</v>
      </c>
      <c r="I292" s="164">
        <v>2000</v>
      </c>
      <c r="J292" s="159">
        <v>22</v>
      </c>
      <c r="K292" s="251">
        <v>12998</v>
      </c>
      <c r="L292" s="246" t="s">
        <v>1560</v>
      </c>
      <c r="M292" s="160" t="s">
        <v>4313</v>
      </c>
      <c r="N292" s="160" t="s">
        <v>4314</v>
      </c>
      <c r="O292" s="249" t="s">
        <v>4312</v>
      </c>
      <c r="P292" s="248">
        <v>0</v>
      </c>
      <c r="Q292" s="166" t="str">
        <f>IF(COUNTIFS(tabAtas_Bloqueios[CÓDIGO],tabConsumoAta[[#This Row],[CÓDIGO]],tabAtas_Bloqueios[CHAVE],tabConsumoAta[[#This Row],[ATA]],tabAtas_Bloqueios[INATIVO],"") &gt; 0,"X","")</f>
        <v/>
      </c>
      <c r="R292" s="158" t="s">
        <v>1555</v>
      </c>
    </row>
    <row r="293" spans="1:18" x14ac:dyDescent="0.3">
      <c r="A293" s="247">
        <v>12613</v>
      </c>
      <c r="B293" s="47" t="s">
        <v>2560</v>
      </c>
      <c r="C293" s="34" t="str">
        <f>IFERROR(VLOOKUP(tabConsumoAta[[#This Row],[CÓDIGO]],tabEstimativa[#Data],14,FALSE),"")</f>
        <v>Suspenso</v>
      </c>
      <c r="D293" s="157"/>
      <c r="E293" s="157"/>
      <c r="F293" s="34"/>
      <c r="G293" s="78" t="str">
        <f>IFERROR(VLOOKUP(tabConsumoAta[[#This Row],[ATA]],tabAtas[#Data],4,FALSE),"")</f>
        <v/>
      </c>
      <c r="H293" s="163">
        <f>SUMIFS(tabSaldoAta[ESTIMATIVA],tabSaldoAta[CÓDIGO],tabConsumoAta[[#This Row],[CÓDIGO]],tabSaldoAta[CHAVE],tabConsumoAta[[#This Row],[ATA]])</f>
        <v>0</v>
      </c>
      <c r="I293" s="164">
        <v>20000</v>
      </c>
      <c r="J293" s="159">
        <v>23</v>
      </c>
      <c r="K293" s="251">
        <v>12998</v>
      </c>
      <c r="L293" s="246" t="s">
        <v>1560</v>
      </c>
      <c r="M293" s="160" t="s">
        <v>4313</v>
      </c>
      <c r="N293" s="160" t="s">
        <v>4314</v>
      </c>
      <c r="O293" s="249" t="s">
        <v>4312</v>
      </c>
      <c r="P293" s="248">
        <v>0</v>
      </c>
      <c r="Q293" s="166" t="str">
        <f>IF(COUNTIFS(tabAtas_Bloqueios[CÓDIGO],tabConsumoAta[[#This Row],[CÓDIGO]],tabAtas_Bloqueios[CHAVE],tabConsumoAta[[#This Row],[ATA]],tabAtas_Bloqueios[INATIVO],"") &gt; 0,"X","")</f>
        <v/>
      </c>
      <c r="R293" s="158" t="s">
        <v>1555</v>
      </c>
    </row>
    <row r="294" spans="1:18" x14ac:dyDescent="0.3">
      <c r="A294" s="247">
        <v>115765</v>
      </c>
      <c r="B294" s="47" t="s">
        <v>2932</v>
      </c>
      <c r="C294" s="34" t="str">
        <f>IFERROR(VLOOKUP(tabConsumoAta[[#This Row],[CÓDIGO]],tabEstimativa[#Data],14,FALSE),"")</f>
        <v>Suspenso</v>
      </c>
      <c r="D294" s="157"/>
      <c r="E294" s="157"/>
      <c r="F294" s="34"/>
      <c r="G294" s="78" t="str">
        <f>IFERROR(VLOOKUP(tabConsumoAta[[#This Row],[ATA]],tabAtas[#Data],4,FALSE),"")</f>
        <v/>
      </c>
      <c r="H294" s="163">
        <f>SUMIFS(tabSaldoAta[ESTIMATIVA],tabSaldoAta[CÓDIGO],tabConsumoAta[[#This Row],[CÓDIGO]],tabSaldoAta[CHAVE],tabConsumoAta[[#This Row],[ATA]])</f>
        <v>0</v>
      </c>
      <c r="I294" s="164">
        <v>1000</v>
      </c>
      <c r="J294" s="159">
        <v>24</v>
      </c>
      <c r="K294" s="251">
        <v>12998</v>
      </c>
      <c r="L294" s="246" t="s">
        <v>1560</v>
      </c>
      <c r="M294" s="160" t="s">
        <v>4313</v>
      </c>
      <c r="N294" s="160" t="s">
        <v>4314</v>
      </c>
      <c r="O294" s="249" t="s">
        <v>4312</v>
      </c>
      <c r="P294" s="248">
        <v>0</v>
      </c>
      <c r="Q294" s="166" t="str">
        <f>IF(COUNTIFS(tabAtas_Bloqueios[CÓDIGO],tabConsumoAta[[#This Row],[CÓDIGO]],tabAtas_Bloqueios[CHAVE],tabConsumoAta[[#This Row],[ATA]],tabAtas_Bloqueios[INATIVO],"") &gt; 0,"X","")</f>
        <v/>
      </c>
      <c r="R294" s="158" t="s">
        <v>1555</v>
      </c>
    </row>
    <row r="295" spans="1:18" x14ac:dyDescent="0.3">
      <c r="A295" s="247">
        <v>13991</v>
      </c>
      <c r="B295" s="47" t="s">
        <v>2745</v>
      </c>
      <c r="C295" s="34" t="str">
        <f>IFERROR(VLOOKUP(tabConsumoAta[[#This Row],[CÓDIGO]],tabEstimativa[#Data],14,FALSE),"")</f>
        <v>Suspenso</v>
      </c>
      <c r="D295" s="157"/>
      <c r="E295" s="157"/>
      <c r="F295" s="34"/>
      <c r="G295" s="78" t="str">
        <f>IFERROR(VLOOKUP(tabConsumoAta[[#This Row],[ATA]],tabAtas[#Data],4,FALSE),"")</f>
        <v/>
      </c>
      <c r="H295" s="163">
        <f>SUMIFS(tabSaldoAta[ESTIMATIVA],tabSaldoAta[CÓDIGO],tabConsumoAta[[#This Row],[CÓDIGO]],tabSaldoAta[CHAVE],tabConsumoAta[[#This Row],[ATA]])</f>
        <v>0</v>
      </c>
      <c r="I295" s="164">
        <v>500</v>
      </c>
      <c r="J295" s="159">
        <v>25</v>
      </c>
      <c r="K295" s="251">
        <v>13048</v>
      </c>
      <c r="L295" s="246" t="s">
        <v>1560</v>
      </c>
      <c r="M295" s="160" t="s">
        <v>4313</v>
      </c>
      <c r="N295" s="160" t="s">
        <v>4314</v>
      </c>
      <c r="O295" s="249" t="s">
        <v>4312</v>
      </c>
      <c r="P295" s="248">
        <v>0</v>
      </c>
      <c r="Q295" s="166" t="str">
        <f>IF(COUNTIFS(tabAtas_Bloqueios[CÓDIGO],tabConsumoAta[[#This Row],[CÓDIGO]],tabAtas_Bloqueios[CHAVE],tabConsumoAta[[#This Row],[ATA]],tabAtas_Bloqueios[INATIVO],"") &gt; 0,"X","")</f>
        <v/>
      </c>
      <c r="R295" s="158" t="s">
        <v>1555</v>
      </c>
    </row>
    <row r="296" spans="1:18" x14ac:dyDescent="0.3">
      <c r="A296" s="247">
        <v>125269</v>
      </c>
      <c r="B296" s="47" t="s">
        <v>3120</v>
      </c>
      <c r="C296" s="34" t="str">
        <f>IFERROR(VLOOKUP(tabConsumoAta[[#This Row],[CÓDIGO]],tabEstimativa[#Data],14,FALSE),"")</f>
        <v>Aguardando</v>
      </c>
      <c r="D296" s="157"/>
      <c r="E296" s="157"/>
      <c r="F296" s="34"/>
      <c r="G296" s="78" t="str">
        <f>IFERROR(VLOOKUP(tabConsumoAta[[#This Row],[ATA]],tabAtas[#Data],4,FALSE),"")</f>
        <v/>
      </c>
      <c r="H296" s="163">
        <f>SUMIFS(tabSaldoAta[ESTIMATIVA],tabSaldoAta[CÓDIGO],tabConsumoAta[[#This Row],[CÓDIGO]],tabSaldoAta[CHAVE],tabConsumoAta[[#This Row],[ATA]])</f>
        <v>0</v>
      </c>
      <c r="I296" s="164">
        <v>1500</v>
      </c>
      <c r="J296" s="159">
        <v>26</v>
      </c>
      <c r="K296" s="251">
        <v>13031</v>
      </c>
      <c r="L296" s="246" t="s">
        <v>1560</v>
      </c>
      <c r="M296" s="160" t="s">
        <v>4313</v>
      </c>
      <c r="N296" s="160" t="s">
        <v>4314</v>
      </c>
      <c r="O296" s="249" t="s">
        <v>4312</v>
      </c>
      <c r="P296" s="248">
        <v>0</v>
      </c>
      <c r="Q296" s="166" t="str">
        <f>IF(COUNTIFS(tabAtas_Bloqueios[CÓDIGO],tabConsumoAta[[#This Row],[CÓDIGO]],tabAtas_Bloqueios[CHAVE],tabConsumoAta[[#This Row],[ATA]],tabAtas_Bloqueios[INATIVO],"") &gt; 0,"X","")</f>
        <v/>
      </c>
      <c r="R296" s="158" t="s">
        <v>1555</v>
      </c>
    </row>
    <row r="297" spans="1:18" x14ac:dyDescent="0.3">
      <c r="A297" s="247">
        <v>77819</v>
      </c>
      <c r="B297" s="47" t="s">
        <v>2828</v>
      </c>
      <c r="C297" s="34" t="str">
        <f>IFERROR(VLOOKUP(tabConsumoAta[[#This Row],[CÓDIGO]],tabEstimativa[#Data],14,FALSE),"")</f>
        <v>Aguardando</v>
      </c>
      <c r="D297" s="157"/>
      <c r="E297" s="157"/>
      <c r="F297" s="34"/>
      <c r="G297" s="78" t="str">
        <f>IFERROR(VLOOKUP(tabConsumoAta[[#This Row],[ATA]],tabAtas[#Data],4,FALSE),"")</f>
        <v/>
      </c>
      <c r="H297" s="163">
        <f>SUMIFS(tabSaldoAta[ESTIMATIVA],tabSaldoAta[CÓDIGO],tabConsumoAta[[#This Row],[CÓDIGO]],tabSaldoAta[CHAVE],tabConsumoAta[[#This Row],[ATA]])</f>
        <v>0</v>
      </c>
      <c r="I297" s="164">
        <v>1500</v>
      </c>
      <c r="J297" s="159">
        <v>27</v>
      </c>
      <c r="K297" s="251">
        <v>13050</v>
      </c>
      <c r="L297" s="246" t="s">
        <v>1560</v>
      </c>
      <c r="M297" s="160" t="s">
        <v>4313</v>
      </c>
      <c r="N297" s="160" t="s">
        <v>4314</v>
      </c>
      <c r="O297" s="249" t="s">
        <v>4312</v>
      </c>
      <c r="P297" s="248">
        <v>0</v>
      </c>
      <c r="Q297" s="166" t="str">
        <f>IF(COUNTIFS(tabAtas_Bloqueios[CÓDIGO],tabConsumoAta[[#This Row],[CÓDIGO]],tabAtas_Bloqueios[CHAVE],tabConsumoAta[[#This Row],[ATA]],tabAtas_Bloqueios[INATIVO],"") &gt; 0,"X","")</f>
        <v/>
      </c>
      <c r="R297" s="158" t="s">
        <v>1555</v>
      </c>
    </row>
    <row r="298" spans="1:18" x14ac:dyDescent="0.3">
      <c r="A298" s="247">
        <v>115282</v>
      </c>
      <c r="B298" s="47" t="s">
        <v>3302</v>
      </c>
      <c r="C298" s="34" t="str">
        <f>IFERROR(VLOOKUP(tabConsumoAta[[#This Row],[CÓDIGO]],tabEstimativa[#Data],14,FALSE),"")</f>
        <v>Suspenso</v>
      </c>
      <c r="D298" s="157"/>
      <c r="E298" s="157"/>
      <c r="F298" s="34"/>
      <c r="G298" s="78" t="str">
        <f>IFERROR(VLOOKUP(tabConsumoAta[[#This Row],[ATA]],tabAtas[#Data],4,FALSE),"")</f>
        <v/>
      </c>
      <c r="H298" s="163">
        <f>SUMIFS(tabSaldoAta[ESTIMATIVA],tabSaldoAta[CÓDIGO],tabConsumoAta[[#This Row],[CÓDIGO]],tabSaldoAta[CHAVE],tabConsumoAta[[#This Row],[ATA]])</f>
        <v>0</v>
      </c>
      <c r="I298" s="164">
        <v>500</v>
      </c>
      <c r="J298" s="159">
        <v>28</v>
      </c>
      <c r="K298" s="251">
        <v>13052</v>
      </c>
      <c r="L298" s="246" t="s">
        <v>1560</v>
      </c>
      <c r="M298" s="160" t="s">
        <v>4313</v>
      </c>
      <c r="N298" s="160" t="s">
        <v>4314</v>
      </c>
      <c r="O298" s="249" t="s">
        <v>4312</v>
      </c>
      <c r="P298" s="248">
        <v>0</v>
      </c>
      <c r="Q298" s="166" t="str">
        <f>IF(COUNTIFS(tabAtas_Bloqueios[CÓDIGO],tabConsumoAta[[#This Row],[CÓDIGO]],tabAtas_Bloqueios[CHAVE],tabConsumoAta[[#This Row],[ATA]],tabAtas_Bloqueios[INATIVO],"") &gt; 0,"X","")</f>
        <v/>
      </c>
      <c r="R298" s="158" t="s">
        <v>1555</v>
      </c>
    </row>
    <row r="299" spans="1:18" x14ac:dyDescent="0.3">
      <c r="A299" s="247">
        <v>42854</v>
      </c>
      <c r="B299" s="47" t="s">
        <v>1992</v>
      </c>
      <c r="C299" s="34" t="str">
        <f>IFERROR(VLOOKUP(tabConsumoAta[[#This Row],[CÓDIGO]],tabEstimativa[#Data],14,FALSE),"")</f>
        <v>Aguardando</v>
      </c>
      <c r="D299" s="157"/>
      <c r="E299" s="157"/>
      <c r="F299" s="34"/>
      <c r="G299" s="78" t="str">
        <f>IFERROR(VLOOKUP(tabConsumoAta[[#This Row],[ATA]],tabAtas[#Data],4,FALSE),"")</f>
        <v/>
      </c>
      <c r="H299" s="163">
        <f>SUMIFS(tabSaldoAta[ESTIMATIVA],tabSaldoAta[CÓDIGO],tabConsumoAta[[#This Row],[CÓDIGO]],tabSaldoAta[CHAVE],tabConsumoAta[[#This Row],[ATA]])</f>
        <v>0</v>
      </c>
      <c r="I299" s="164">
        <v>600</v>
      </c>
      <c r="J299" s="159">
        <v>29</v>
      </c>
      <c r="K299" s="251">
        <v>13054</v>
      </c>
      <c r="L299" s="246" t="s">
        <v>1560</v>
      </c>
      <c r="M299" s="160" t="s">
        <v>4313</v>
      </c>
      <c r="N299" s="160" t="s">
        <v>4314</v>
      </c>
      <c r="O299" s="249" t="s">
        <v>4312</v>
      </c>
      <c r="P299" s="248">
        <v>0</v>
      </c>
      <c r="Q299" s="166" t="str">
        <f>IF(COUNTIFS(tabAtas_Bloqueios[CÓDIGO],tabConsumoAta[[#This Row],[CÓDIGO]],tabAtas_Bloqueios[CHAVE],tabConsumoAta[[#This Row],[ATA]],tabAtas_Bloqueios[INATIVO],"") &gt; 0,"X","")</f>
        <v/>
      </c>
      <c r="R299" s="158" t="s">
        <v>1555</v>
      </c>
    </row>
    <row r="300" spans="1:18" x14ac:dyDescent="0.3">
      <c r="A300" s="247">
        <v>17132</v>
      </c>
      <c r="B300" s="47" t="s">
        <v>132</v>
      </c>
      <c r="C300" s="34" t="str">
        <f>IFERROR(VLOOKUP(tabConsumoAta[[#This Row],[CÓDIGO]],tabEstimativa[#Data],14,FALSE),"")</f>
        <v>Suspenso</v>
      </c>
      <c r="D300" s="157"/>
      <c r="E300" s="157"/>
      <c r="F300" s="34"/>
      <c r="G300" s="78" t="str">
        <f>IFERROR(VLOOKUP(tabConsumoAta[[#This Row],[ATA]],tabAtas[#Data],4,FALSE),"")</f>
        <v/>
      </c>
      <c r="H300" s="163">
        <f>SUMIFS(tabSaldoAta[ESTIMATIVA],tabSaldoAta[CÓDIGO],tabConsumoAta[[#This Row],[CÓDIGO]],tabSaldoAta[CHAVE],tabConsumoAta[[#This Row],[ATA]])</f>
        <v>0</v>
      </c>
      <c r="I300" s="164">
        <v>800</v>
      </c>
      <c r="J300" s="159">
        <v>30</v>
      </c>
      <c r="K300" s="251">
        <v>13057</v>
      </c>
      <c r="L300" s="246" t="s">
        <v>1560</v>
      </c>
      <c r="M300" s="160" t="s">
        <v>4313</v>
      </c>
      <c r="N300" s="160" t="s">
        <v>4314</v>
      </c>
      <c r="O300" s="249" t="s">
        <v>4312</v>
      </c>
      <c r="P300" s="248">
        <v>0</v>
      </c>
      <c r="Q300" s="166" t="str">
        <f>IF(COUNTIFS(tabAtas_Bloqueios[CÓDIGO],tabConsumoAta[[#This Row],[CÓDIGO]],tabAtas_Bloqueios[CHAVE],tabConsumoAta[[#This Row],[ATA]],tabAtas_Bloqueios[INATIVO],"") &gt; 0,"X","")</f>
        <v/>
      </c>
      <c r="R300" s="158" t="s">
        <v>1555</v>
      </c>
    </row>
    <row r="301" spans="1:18" x14ac:dyDescent="0.3">
      <c r="A301" s="247">
        <v>16053</v>
      </c>
      <c r="B301" s="47" t="s">
        <v>2899</v>
      </c>
      <c r="C301" s="34" t="str">
        <f>IFERROR(VLOOKUP(tabConsumoAta[[#This Row],[CÓDIGO]],tabEstimativa[#Data],14,FALSE),"")</f>
        <v>Aguardando</v>
      </c>
      <c r="D301" s="157"/>
      <c r="E301" s="157"/>
      <c r="F301" s="34"/>
      <c r="G301" s="78" t="str">
        <f>IFERROR(VLOOKUP(tabConsumoAta[[#This Row],[ATA]],tabAtas[#Data],4,FALSE),"")</f>
        <v/>
      </c>
      <c r="H301" s="163">
        <f>SUMIFS(tabSaldoAta[ESTIMATIVA],tabSaldoAta[CÓDIGO],tabConsumoAta[[#This Row],[CÓDIGO]],tabSaldoAta[CHAVE],tabConsumoAta[[#This Row],[ATA]])</f>
        <v>0</v>
      </c>
      <c r="I301" s="164">
        <v>70</v>
      </c>
      <c r="J301" s="159">
        <v>1</v>
      </c>
      <c r="K301" s="251">
        <v>12906</v>
      </c>
      <c r="L301" s="246" t="s">
        <v>1560</v>
      </c>
      <c r="M301" s="160" t="s">
        <v>4309</v>
      </c>
      <c r="N301" s="160" t="s">
        <v>4310</v>
      </c>
      <c r="O301" s="249" t="s">
        <v>4308</v>
      </c>
      <c r="P301" s="248">
        <v>0</v>
      </c>
      <c r="Q301" s="166" t="str">
        <f>IF(COUNTIFS(tabAtas_Bloqueios[CÓDIGO],tabConsumoAta[[#This Row],[CÓDIGO]],tabAtas_Bloqueios[CHAVE],tabConsumoAta[[#This Row],[ATA]],tabAtas_Bloqueios[INATIVO],"") &gt; 0,"X","")</f>
        <v/>
      </c>
      <c r="R301" s="158" t="s">
        <v>1555</v>
      </c>
    </row>
    <row r="302" spans="1:18" x14ac:dyDescent="0.3">
      <c r="A302" s="247">
        <v>140326</v>
      </c>
      <c r="B302" s="47" t="s">
        <v>3904</v>
      </c>
      <c r="C302" s="34" t="str">
        <f>IFERROR(VLOOKUP(tabConsumoAta[[#This Row],[CÓDIGO]],tabEstimativa[#Data],14,FALSE),"")</f>
        <v>Suspenso</v>
      </c>
      <c r="D302" s="157"/>
      <c r="E302" s="157"/>
      <c r="F302" s="34"/>
      <c r="G302" s="78" t="str">
        <f>IFERROR(VLOOKUP(tabConsumoAta[[#This Row],[ATA]],tabAtas[#Data],4,FALSE),"")</f>
        <v/>
      </c>
      <c r="H302" s="163">
        <f>SUMIFS(tabSaldoAta[ESTIMATIVA],tabSaldoAta[CÓDIGO],tabConsumoAta[[#This Row],[CÓDIGO]],tabSaldoAta[CHAVE],tabConsumoAta[[#This Row],[ATA]])</f>
        <v>0</v>
      </c>
      <c r="I302" s="164">
        <v>200</v>
      </c>
      <c r="J302" s="159">
        <v>2</v>
      </c>
      <c r="K302" s="251">
        <v>12906</v>
      </c>
      <c r="L302" s="246" t="s">
        <v>1560</v>
      </c>
      <c r="M302" s="160" t="s">
        <v>4309</v>
      </c>
      <c r="N302" s="160" t="s">
        <v>4310</v>
      </c>
      <c r="O302" s="249" t="s">
        <v>4308</v>
      </c>
      <c r="P302" s="248">
        <v>0</v>
      </c>
      <c r="Q302" s="166" t="str">
        <f>IF(COUNTIFS(tabAtas_Bloqueios[CÓDIGO],tabConsumoAta[[#This Row],[CÓDIGO]],tabAtas_Bloqueios[CHAVE],tabConsumoAta[[#This Row],[ATA]],tabAtas_Bloqueios[INATIVO],"") &gt; 0,"X","")</f>
        <v/>
      </c>
      <c r="R302" s="158" t="s">
        <v>1555</v>
      </c>
    </row>
    <row r="303" spans="1:18" x14ac:dyDescent="0.3">
      <c r="A303" s="247">
        <v>113611</v>
      </c>
      <c r="B303" s="47" t="s">
        <v>3377</v>
      </c>
      <c r="C303" s="34" t="str">
        <f>IFERROR(VLOOKUP(tabConsumoAta[[#This Row],[CÓDIGO]],tabEstimativa[#Data],14,FALSE),"")</f>
        <v>Aguardando</v>
      </c>
      <c r="D303" s="157"/>
      <c r="E303" s="157"/>
      <c r="F303" s="34"/>
      <c r="G303" s="78" t="str">
        <f>IFERROR(VLOOKUP(tabConsumoAta[[#This Row],[ATA]],tabAtas[#Data],4,FALSE),"")</f>
        <v/>
      </c>
      <c r="H303" s="163">
        <f>SUMIFS(tabSaldoAta[ESTIMATIVA],tabSaldoAta[CÓDIGO],tabConsumoAta[[#This Row],[CÓDIGO]],tabSaldoAta[CHAVE],tabConsumoAta[[#This Row],[ATA]])</f>
        <v>0</v>
      </c>
      <c r="I303" s="164">
        <v>200</v>
      </c>
      <c r="J303" s="159">
        <v>3</v>
      </c>
      <c r="K303" s="251">
        <v>12907</v>
      </c>
      <c r="L303" s="246" t="s">
        <v>1560</v>
      </c>
      <c r="M303" s="160" t="s">
        <v>4309</v>
      </c>
      <c r="N303" s="160" t="s">
        <v>4310</v>
      </c>
      <c r="O303" s="249" t="s">
        <v>4308</v>
      </c>
      <c r="P303" s="248">
        <v>0</v>
      </c>
      <c r="Q303" s="166" t="str">
        <f>IF(COUNTIFS(tabAtas_Bloqueios[CÓDIGO],tabConsumoAta[[#This Row],[CÓDIGO]],tabAtas_Bloqueios[CHAVE],tabConsumoAta[[#This Row],[ATA]],tabAtas_Bloqueios[INATIVO],"") &gt; 0,"X","")</f>
        <v/>
      </c>
      <c r="R303" s="158" t="s">
        <v>1555</v>
      </c>
    </row>
    <row r="304" spans="1:18" x14ac:dyDescent="0.3">
      <c r="A304" s="247">
        <v>88856</v>
      </c>
      <c r="B304" s="47" t="s">
        <v>23</v>
      </c>
      <c r="C304" s="34" t="str">
        <f>IFERROR(VLOOKUP(tabConsumoAta[[#This Row],[CÓDIGO]],tabEstimativa[#Data],14,FALSE),"")</f>
        <v>Aguardando</v>
      </c>
      <c r="D304" s="157"/>
      <c r="E304" s="157"/>
      <c r="F304" s="34"/>
      <c r="G304" s="78" t="str">
        <f>IFERROR(VLOOKUP(tabConsumoAta[[#This Row],[ATA]],tabAtas[#Data],4,FALSE),"")</f>
        <v/>
      </c>
      <c r="H304" s="163">
        <f>SUMIFS(tabSaldoAta[ESTIMATIVA],tabSaldoAta[CÓDIGO],tabConsumoAta[[#This Row],[CÓDIGO]],tabSaldoAta[CHAVE],tabConsumoAta[[#This Row],[ATA]])</f>
        <v>0</v>
      </c>
      <c r="I304" s="164">
        <v>300</v>
      </c>
      <c r="J304" s="159">
        <v>4</v>
      </c>
      <c r="K304" s="251">
        <v>12909</v>
      </c>
      <c r="L304" s="246" t="s">
        <v>1560</v>
      </c>
      <c r="M304" s="160" t="s">
        <v>4309</v>
      </c>
      <c r="N304" s="160" t="s">
        <v>4310</v>
      </c>
      <c r="O304" s="249" t="s">
        <v>4308</v>
      </c>
      <c r="P304" s="248">
        <v>0</v>
      </c>
      <c r="Q304" s="166" t="str">
        <f>IF(COUNTIFS(tabAtas_Bloqueios[CÓDIGO],tabConsumoAta[[#This Row],[CÓDIGO]],tabAtas_Bloqueios[CHAVE],tabConsumoAta[[#This Row],[ATA]],tabAtas_Bloqueios[INATIVO],"") &gt; 0,"X","")</f>
        <v/>
      </c>
      <c r="R304" s="158" t="s">
        <v>1555</v>
      </c>
    </row>
    <row r="305" spans="1:18" x14ac:dyDescent="0.3">
      <c r="A305" s="247">
        <v>59942</v>
      </c>
      <c r="B305" s="47" t="s">
        <v>2426</v>
      </c>
      <c r="C305" s="34" t="str">
        <f>IFERROR(VLOOKUP(tabConsumoAta[[#This Row],[CÓDIGO]],tabEstimativa[#Data],14,FALSE),"")</f>
        <v>Aguardando</v>
      </c>
      <c r="D305" s="157"/>
      <c r="E305" s="157"/>
      <c r="F305" s="34"/>
      <c r="G305" s="78" t="str">
        <f>IFERROR(VLOOKUP(tabConsumoAta[[#This Row],[ATA]],tabAtas[#Data],4,FALSE),"")</f>
        <v/>
      </c>
      <c r="H305" s="163">
        <f>SUMIFS(tabSaldoAta[ESTIMATIVA],tabSaldoAta[CÓDIGO],tabConsumoAta[[#This Row],[CÓDIGO]],tabSaldoAta[CHAVE],tabConsumoAta[[#This Row],[ATA]])</f>
        <v>0</v>
      </c>
      <c r="I305" s="164">
        <v>400</v>
      </c>
      <c r="J305" s="159">
        <v>5</v>
      </c>
      <c r="K305" s="251">
        <v>12909</v>
      </c>
      <c r="L305" s="246" t="s">
        <v>1560</v>
      </c>
      <c r="M305" s="160" t="s">
        <v>4309</v>
      </c>
      <c r="N305" s="160" t="s">
        <v>4310</v>
      </c>
      <c r="O305" s="249" t="s">
        <v>4308</v>
      </c>
      <c r="P305" s="248">
        <v>0</v>
      </c>
      <c r="Q305" s="166" t="str">
        <f>IF(COUNTIFS(tabAtas_Bloqueios[CÓDIGO],tabConsumoAta[[#This Row],[CÓDIGO]],tabAtas_Bloqueios[CHAVE],tabConsumoAta[[#This Row],[ATA]],tabAtas_Bloqueios[INATIVO],"") &gt; 0,"X","")</f>
        <v/>
      </c>
      <c r="R305" s="158" t="s">
        <v>1555</v>
      </c>
    </row>
    <row r="306" spans="1:18" x14ac:dyDescent="0.3">
      <c r="A306" s="247">
        <v>64604</v>
      </c>
      <c r="B306" s="47" t="s">
        <v>24</v>
      </c>
      <c r="C306" s="34" t="str">
        <f>IFERROR(VLOOKUP(tabConsumoAta[[#This Row],[CÓDIGO]],tabEstimativa[#Data],14,FALSE),"")</f>
        <v>Aguardando</v>
      </c>
      <c r="D306" s="157"/>
      <c r="E306" s="157"/>
      <c r="F306" s="34"/>
      <c r="G306" s="78" t="str">
        <f>IFERROR(VLOOKUP(tabConsumoAta[[#This Row],[ATA]],tabAtas[#Data],4,FALSE),"")</f>
        <v/>
      </c>
      <c r="H306" s="163">
        <f>SUMIFS(tabSaldoAta[ESTIMATIVA],tabSaldoAta[CÓDIGO],tabConsumoAta[[#This Row],[CÓDIGO]],tabSaldoAta[CHAVE],tabConsumoAta[[#This Row],[ATA]])</f>
        <v>0</v>
      </c>
      <c r="I306" s="164">
        <v>250</v>
      </c>
      <c r="J306" s="159">
        <v>6</v>
      </c>
      <c r="K306" s="251">
        <v>12909</v>
      </c>
      <c r="L306" s="246" t="s">
        <v>1560</v>
      </c>
      <c r="M306" s="160" t="s">
        <v>4309</v>
      </c>
      <c r="N306" s="160" t="s">
        <v>4310</v>
      </c>
      <c r="O306" s="249" t="s">
        <v>4308</v>
      </c>
      <c r="P306" s="248">
        <v>0</v>
      </c>
      <c r="Q306" s="166" t="str">
        <f>IF(COUNTIFS(tabAtas_Bloqueios[CÓDIGO],tabConsumoAta[[#This Row],[CÓDIGO]],tabAtas_Bloqueios[CHAVE],tabConsumoAta[[#This Row],[ATA]],tabAtas_Bloqueios[INATIVO],"") &gt; 0,"X","")</f>
        <v/>
      </c>
      <c r="R306" s="158" t="s">
        <v>1555</v>
      </c>
    </row>
    <row r="307" spans="1:18" x14ac:dyDescent="0.3">
      <c r="A307" s="247">
        <v>64605</v>
      </c>
      <c r="B307" s="47" t="s">
        <v>25</v>
      </c>
      <c r="C307" s="34" t="str">
        <f>IFERROR(VLOOKUP(tabConsumoAta[[#This Row],[CÓDIGO]],tabEstimativa[#Data],14,FALSE),"")</f>
        <v>Aguardando</v>
      </c>
      <c r="D307" s="157"/>
      <c r="E307" s="157"/>
      <c r="F307" s="34"/>
      <c r="G307" s="78" t="str">
        <f>IFERROR(VLOOKUP(tabConsumoAta[[#This Row],[ATA]],tabAtas[#Data],4,FALSE),"")</f>
        <v/>
      </c>
      <c r="H307" s="163">
        <f>SUMIFS(tabSaldoAta[ESTIMATIVA],tabSaldoAta[CÓDIGO],tabConsumoAta[[#This Row],[CÓDIGO]],tabSaldoAta[CHAVE],tabConsumoAta[[#This Row],[ATA]])</f>
        <v>0</v>
      </c>
      <c r="I307" s="164">
        <v>200</v>
      </c>
      <c r="J307" s="159">
        <v>7</v>
      </c>
      <c r="K307" s="251">
        <v>12909</v>
      </c>
      <c r="L307" s="246" t="s">
        <v>1560</v>
      </c>
      <c r="M307" s="160" t="s">
        <v>4309</v>
      </c>
      <c r="N307" s="160" t="s">
        <v>4310</v>
      </c>
      <c r="O307" s="249" t="s">
        <v>4308</v>
      </c>
      <c r="P307" s="248">
        <v>0</v>
      </c>
      <c r="Q307" s="166" t="str">
        <f>IF(COUNTIFS(tabAtas_Bloqueios[CÓDIGO],tabConsumoAta[[#This Row],[CÓDIGO]],tabAtas_Bloqueios[CHAVE],tabConsumoAta[[#This Row],[ATA]],tabAtas_Bloqueios[INATIVO],"") &gt; 0,"X","")</f>
        <v/>
      </c>
      <c r="R307" s="158" t="s">
        <v>1555</v>
      </c>
    </row>
    <row r="308" spans="1:18" x14ac:dyDescent="0.3">
      <c r="A308" s="247">
        <v>20034</v>
      </c>
      <c r="B308" s="47" t="s">
        <v>37</v>
      </c>
      <c r="C308" s="34" t="str">
        <f>IFERROR(VLOOKUP(tabConsumoAta[[#This Row],[CÓDIGO]],tabEstimativa[#Data],14,FALSE),"")</f>
        <v>Suspenso</v>
      </c>
      <c r="D308" s="157"/>
      <c r="E308" s="157"/>
      <c r="F308" s="34"/>
      <c r="G308" s="78" t="str">
        <f>IFERROR(VLOOKUP(tabConsumoAta[[#This Row],[ATA]],tabAtas[#Data],4,FALSE),"")</f>
        <v/>
      </c>
      <c r="H308" s="163">
        <f>SUMIFS(tabSaldoAta[ESTIMATIVA],tabSaldoAta[CÓDIGO],tabConsumoAta[[#This Row],[CÓDIGO]],tabSaldoAta[CHAVE],tabConsumoAta[[#This Row],[ATA]])</f>
        <v>0</v>
      </c>
      <c r="I308" s="164">
        <v>150</v>
      </c>
      <c r="J308" s="159">
        <v>8</v>
      </c>
      <c r="K308" s="251">
        <v>12915</v>
      </c>
      <c r="L308" s="246" t="s">
        <v>1560</v>
      </c>
      <c r="M308" s="160" t="s">
        <v>4309</v>
      </c>
      <c r="N308" s="160" t="s">
        <v>4310</v>
      </c>
      <c r="O308" s="249" t="s">
        <v>4308</v>
      </c>
      <c r="P308" s="248">
        <v>0</v>
      </c>
      <c r="Q308" s="166" t="str">
        <f>IF(COUNTIFS(tabAtas_Bloqueios[CÓDIGO],tabConsumoAta[[#This Row],[CÓDIGO]],tabAtas_Bloqueios[CHAVE],tabConsumoAta[[#This Row],[ATA]],tabAtas_Bloqueios[INATIVO],"") &gt; 0,"X","")</f>
        <v/>
      </c>
      <c r="R308" s="158" t="s">
        <v>1555</v>
      </c>
    </row>
    <row r="309" spans="1:18" x14ac:dyDescent="0.3">
      <c r="A309" s="247">
        <v>20035</v>
      </c>
      <c r="B309" s="47" t="s">
        <v>38</v>
      </c>
      <c r="C309" s="34" t="str">
        <f>IFERROR(VLOOKUP(tabConsumoAta[[#This Row],[CÓDIGO]],tabEstimativa[#Data],14,FALSE),"")</f>
        <v>Suspenso</v>
      </c>
      <c r="D309" s="157"/>
      <c r="E309" s="157"/>
      <c r="F309" s="34"/>
      <c r="G309" s="78" t="str">
        <f>IFERROR(VLOOKUP(tabConsumoAta[[#This Row],[ATA]],tabAtas[#Data],4,FALSE),"")</f>
        <v/>
      </c>
      <c r="H309" s="163">
        <f>SUMIFS(tabSaldoAta[ESTIMATIVA],tabSaldoAta[CÓDIGO],tabConsumoAta[[#This Row],[CÓDIGO]],tabSaldoAta[CHAVE],tabConsumoAta[[#This Row],[ATA]])</f>
        <v>0</v>
      </c>
      <c r="I309" s="164">
        <v>50</v>
      </c>
      <c r="J309" s="159">
        <v>9</v>
      </c>
      <c r="K309" s="251">
        <v>12915</v>
      </c>
      <c r="L309" s="246" t="s">
        <v>1560</v>
      </c>
      <c r="M309" s="160" t="s">
        <v>4309</v>
      </c>
      <c r="N309" s="160" t="s">
        <v>4310</v>
      </c>
      <c r="O309" s="249" t="s">
        <v>4308</v>
      </c>
      <c r="P309" s="248">
        <v>0</v>
      </c>
      <c r="Q309" s="166" t="str">
        <f>IF(COUNTIFS(tabAtas_Bloqueios[CÓDIGO],tabConsumoAta[[#This Row],[CÓDIGO]],tabAtas_Bloqueios[CHAVE],tabConsumoAta[[#This Row],[ATA]],tabAtas_Bloqueios[INATIVO],"") &gt; 0,"X","")</f>
        <v/>
      </c>
      <c r="R309" s="158" t="s">
        <v>1555</v>
      </c>
    </row>
    <row r="310" spans="1:18" x14ac:dyDescent="0.3">
      <c r="A310" s="247">
        <v>20037</v>
      </c>
      <c r="B310" s="47" t="s">
        <v>39</v>
      </c>
      <c r="C310" s="34" t="str">
        <f>IFERROR(VLOOKUP(tabConsumoAta[[#This Row],[CÓDIGO]],tabEstimativa[#Data],14,FALSE),"")</f>
        <v>Suspenso</v>
      </c>
      <c r="D310" s="157"/>
      <c r="E310" s="157"/>
      <c r="F310" s="34"/>
      <c r="G310" s="78" t="str">
        <f>IFERROR(VLOOKUP(tabConsumoAta[[#This Row],[ATA]],tabAtas[#Data],4,FALSE),"")</f>
        <v/>
      </c>
      <c r="H310" s="163">
        <f>SUMIFS(tabSaldoAta[ESTIMATIVA],tabSaldoAta[CÓDIGO],tabConsumoAta[[#This Row],[CÓDIGO]],tabSaldoAta[CHAVE],tabConsumoAta[[#This Row],[ATA]])</f>
        <v>0</v>
      </c>
      <c r="I310" s="164">
        <v>50</v>
      </c>
      <c r="J310" s="159">
        <v>10</v>
      </c>
      <c r="K310" s="251">
        <v>12915</v>
      </c>
      <c r="L310" s="246" t="s">
        <v>1560</v>
      </c>
      <c r="M310" s="160" t="s">
        <v>4309</v>
      </c>
      <c r="N310" s="160" t="s">
        <v>4310</v>
      </c>
      <c r="O310" s="249" t="s">
        <v>4308</v>
      </c>
      <c r="P310" s="248">
        <v>0</v>
      </c>
      <c r="Q310" s="166" t="str">
        <f>IF(COUNTIFS(tabAtas_Bloqueios[CÓDIGO],tabConsumoAta[[#This Row],[CÓDIGO]],tabAtas_Bloqueios[CHAVE],tabConsumoAta[[#This Row],[ATA]],tabAtas_Bloqueios[INATIVO],"") &gt; 0,"X","")</f>
        <v/>
      </c>
      <c r="R310" s="158" t="s">
        <v>1555</v>
      </c>
    </row>
    <row r="311" spans="1:18" x14ac:dyDescent="0.3">
      <c r="A311" s="247">
        <v>20106</v>
      </c>
      <c r="B311" s="47" t="s">
        <v>41</v>
      </c>
      <c r="C311" s="34" t="str">
        <f>IFERROR(VLOOKUP(tabConsumoAta[[#This Row],[CÓDIGO]],tabEstimativa[#Data],14,FALSE),"")</f>
        <v>Suspenso</v>
      </c>
      <c r="D311" s="157"/>
      <c r="E311" s="157"/>
      <c r="F311" s="34"/>
      <c r="G311" s="78" t="str">
        <f>IFERROR(VLOOKUP(tabConsumoAta[[#This Row],[ATA]],tabAtas[#Data],4,FALSE),"")</f>
        <v/>
      </c>
      <c r="H311" s="163">
        <f>SUMIFS(tabSaldoAta[ESTIMATIVA],tabSaldoAta[CÓDIGO],tabConsumoAta[[#This Row],[CÓDIGO]],tabSaldoAta[CHAVE],tabConsumoAta[[#This Row],[ATA]])</f>
        <v>0</v>
      </c>
      <c r="I311" s="164">
        <v>400</v>
      </c>
      <c r="J311" s="159">
        <v>11</v>
      </c>
      <c r="K311" s="251">
        <v>12915</v>
      </c>
      <c r="L311" s="246" t="s">
        <v>1560</v>
      </c>
      <c r="M311" s="160" t="s">
        <v>4309</v>
      </c>
      <c r="N311" s="160" t="s">
        <v>4310</v>
      </c>
      <c r="O311" s="249" t="s">
        <v>4308</v>
      </c>
      <c r="P311" s="248">
        <v>0</v>
      </c>
      <c r="Q311" s="166" t="str">
        <f>IF(COUNTIFS(tabAtas_Bloqueios[CÓDIGO],tabConsumoAta[[#This Row],[CÓDIGO]],tabAtas_Bloqueios[CHAVE],tabConsumoAta[[#This Row],[ATA]],tabAtas_Bloqueios[INATIVO],"") &gt; 0,"X","")</f>
        <v/>
      </c>
      <c r="R311" s="158" t="s">
        <v>1555</v>
      </c>
    </row>
    <row r="312" spans="1:18" x14ac:dyDescent="0.3">
      <c r="A312" s="247">
        <v>13178</v>
      </c>
      <c r="B312" s="47" t="s">
        <v>2218</v>
      </c>
      <c r="C312" s="34" t="str">
        <f>IFERROR(VLOOKUP(tabConsumoAta[[#This Row],[CÓDIGO]],tabEstimativa[#Data],14,FALSE),"")</f>
        <v>Suspenso</v>
      </c>
      <c r="D312" s="157"/>
      <c r="E312" s="157"/>
      <c r="F312" s="34"/>
      <c r="G312" s="78" t="str">
        <f>IFERROR(VLOOKUP(tabConsumoAta[[#This Row],[ATA]],tabAtas[#Data],4,FALSE),"")</f>
        <v/>
      </c>
      <c r="H312" s="163">
        <f>SUMIFS(tabSaldoAta[ESTIMATIVA],tabSaldoAta[CÓDIGO],tabConsumoAta[[#This Row],[CÓDIGO]],tabSaldoAta[CHAVE],tabConsumoAta[[#This Row],[ATA]])</f>
        <v>0</v>
      </c>
      <c r="I312" s="164">
        <v>5000</v>
      </c>
      <c r="J312" s="159">
        <v>12</v>
      </c>
      <c r="K312" s="251">
        <v>12915</v>
      </c>
      <c r="L312" s="246" t="s">
        <v>1560</v>
      </c>
      <c r="M312" s="160" t="s">
        <v>4309</v>
      </c>
      <c r="N312" s="160" t="s">
        <v>4310</v>
      </c>
      <c r="O312" s="249" t="s">
        <v>4308</v>
      </c>
      <c r="P312" s="248">
        <v>0</v>
      </c>
      <c r="Q312" s="166" t="str">
        <f>IF(COUNTIFS(tabAtas_Bloqueios[CÓDIGO],tabConsumoAta[[#This Row],[CÓDIGO]],tabAtas_Bloqueios[CHAVE],tabConsumoAta[[#This Row],[ATA]],tabAtas_Bloqueios[INATIVO],"") &gt; 0,"X","")</f>
        <v/>
      </c>
      <c r="R312" s="158" t="s">
        <v>1555</v>
      </c>
    </row>
    <row r="313" spans="1:18" x14ac:dyDescent="0.3">
      <c r="A313" s="247">
        <v>59018</v>
      </c>
      <c r="B313" s="47" t="s">
        <v>84</v>
      </c>
      <c r="C313" s="34" t="str">
        <f>IFERROR(VLOOKUP(tabConsumoAta[[#This Row],[CÓDIGO]],tabEstimativa[#Data],14,FALSE),"")</f>
        <v>Aguardando</v>
      </c>
      <c r="D313" s="157"/>
      <c r="E313" s="157"/>
      <c r="F313" s="34"/>
      <c r="G313" s="78" t="str">
        <f>IFERROR(VLOOKUP(tabConsumoAta[[#This Row],[ATA]],tabAtas[#Data],4,FALSE),"")</f>
        <v/>
      </c>
      <c r="H313" s="163">
        <f>SUMIFS(tabSaldoAta[ESTIMATIVA],tabSaldoAta[CÓDIGO],tabConsumoAta[[#This Row],[CÓDIGO]],tabSaldoAta[CHAVE],tabConsumoAta[[#This Row],[ATA]])</f>
        <v>0</v>
      </c>
      <c r="I313" s="164">
        <v>400</v>
      </c>
      <c r="J313" s="159">
        <v>13</v>
      </c>
      <c r="K313" s="251">
        <v>12909</v>
      </c>
      <c r="L313" s="246" t="s">
        <v>1560</v>
      </c>
      <c r="M313" s="160" t="s">
        <v>4309</v>
      </c>
      <c r="N313" s="160" t="s">
        <v>4310</v>
      </c>
      <c r="O313" s="249" t="s">
        <v>4308</v>
      </c>
      <c r="P313" s="248">
        <v>0</v>
      </c>
      <c r="Q313" s="166" t="str">
        <f>IF(COUNTIFS(tabAtas_Bloqueios[CÓDIGO],tabConsumoAta[[#This Row],[CÓDIGO]],tabAtas_Bloqueios[CHAVE],tabConsumoAta[[#This Row],[ATA]],tabAtas_Bloqueios[INATIVO],"") &gt; 0,"X","")</f>
        <v/>
      </c>
      <c r="R313" s="158" t="s">
        <v>1555</v>
      </c>
    </row>
    <row r="314" spans="1:18" x14ac:dyDescent="0.3">
      <c r="A314" s="247">
        <v>16365</v>
      </c>
      <c r="B314" s="47" t="s">
        <v>2392</v>
      </c>
      <c r="C314" s="34" t="str">
        <f>IFERROR(VLOOKUP(tabConsumoAta[[#This Row],[CÓDIGO]],tabEstimativa[#Data],14,FALSE),"")</f>
        <v>Inativo</v>
      </c>
      <c r="D314" s="157"/>
      <c r="E314" s="157"/>
      <c r="F314" s="34"/>
      <c r="G314" s="78" t="str">
        <f>IFERROR(VLOOKUP(tabConsumoAta[[#This Row],[ATA]],tabAtas[#Data],4,FALSE),"")</f>
        <v/>
      </c>
      <c r="H314" s="163">
        <f>SUMIFS(tabSaldoAta[ESTIMATIVA],tabSaldoAta[CÓDIGO],tabConsumoAta[[#This Row],[CÓDIGO]],tabSaldoAta[CHAVE],tabConsumoAta[[#This Row],[ATA]])</f>
        <v>0</v>
      </c>
      <c r="I314" s="164">
        <v>400</v>
      </c>
      <c r="J314" s="159">
        <v>14</v>
      </c>
      <c r="K314" s="251">
        <v>12918</v>
      </c>
      <c r="L314" s="246" t="s">
        <v>1560</v>
      </c>
      <c r="M314" s="160" t="s">
        <v>4309</v>
      </c>
      <c r="N314" s="160" t="s">
        <v>4310</v>
      </c>
      <c r="O314" s="249" t="s">
        <v>4308</v>
      </c>
      <c r="P314" s="248">
        <v>0</v>
      </c>
      <c r="Q314" s="166" t="str">
        <f>IF(COUNTIFS(tabAtas_Bloqueios[CÓDIGO],tabConsumoAta[[#This Row],[CÓDIGO]],tabAtas_Bloqueios[CHAVE],tabConsumoAta[[#This Row],[ATA]],tabAtas_Bloqueios[INATIVO],"") &gt; 0,"X","")</f>
        <v/>
      </c>
      <c r="R314" s="158" t="s">
        <v>1555</v>
      </c>
    </row>
    <row r="315" spans="1:18" x14ac:dyDescent="0.3">
      <c r="A315" s="247">
        <v>75324</v>
      </c>
      <c r="B315" s="47" t="s">
        <v>2363</v>
      </c>
      <c r="C315" s="34" t="str">
        <f>IFERROR(VLOOKUP(tabConsumoAta[[#This Row],[CÓDIGO]],tabEstimativa[#Data],14,FALSE),"")</f>
        <v>Aguardando</v>
      </c>
      <c r="D315" s="157"/>
      <c r="E315" s="157"/>
      <c r="F315" s="34"/>
      <c r="G315" s="78" t="str">
        <f>IFERROR(VLOOKUP(tabConsumoAta[[#This Row],[ATA]],tabAtas[#Data],4,FALSE),"")</f>
        <v/>
      </c>
      <c r="H315" s="163">
        <f>SUMIFS(tabSaldoAta[ESTIMATIVA],tabSaldoAta[CÓDIGO],tabConsumoAta[[#This Row],[CÓDIGO]],tabSaldoAta[CHAVE],tabConsumoAta[[#This Row],[ATA]])</f>
        <v>0</v>
      </c>
      <c r="I315" s="164">
        <v>300</v>
      </c>
      <c r="J315" s="159">
        <v>15</v>
      </c>
      <c r="K315" s="251">
        <v>12918</v>
      </c>
      <c r="L315" s="246" t="s">
        <v>1560</v>
      </c>
      <c r="M315" s="160" t="s">
        <v>4309</v>
      </c>
      <c r="N315" s="160" t="s">
        <v>4310</v>
      </c>
      <c r="O315" s="249" t="s">
        <v>4308</v>
      </c>
      <c r="P315" s="248">
        <v>0</v>
      </c>
      <c r="Q315" s="166" t="str">
        <f>IF(COUNTIFS(tabAtas_Bloqueios[CÓDIGO],tabConsumoAta[[#This Row],[CÓDIGO]],tabAtas_Bloqueios[CHAVE],tabConsumoAta[[#This Row],[ATA]],tabAtas_Bloqueios[INATIVO],"") &gt; 0,"X","")</f>
        <v/>
      </c>
      <c r="R315" s="158" t="s">
        <v>1555</v>
      </c>
    </row>
    <row r="316" spans="1:18" x14ac:dyDescent="0.3">
      <c r="A316" s="247">
        <v>63839</v>
      </c>
      <c r="B316" s="47" t="s">
        <v>2367</v>
      </c>
      <c r="C316" s="34" t="str">
        <f>IFERROR(VLOOKUP(tabConsumoAta[[#This Row],[CÓDIGO]],tabEstimativa[#Data],14,FALSE),"")</f>
        <v>Aguardando</v>
      </c>
      <c r="D316" s="157"/>
      <c r="E316" s="157"/>
      <c r="F316" s="34"/>
      <c r="G316" s="78" t="str">
        <f>IFERROR(VLOOKUP(tabConsumoAta[[#This Row],[ATA]],tabAtas[#Data],4,FALSE),"")</f>
        <v/>
      </c>
      <c r="H316" s="163">
        <f>SUMIFS(tabSaldoAta[ESTIMATIVA],tabSaldoAta[CÓDIGO],tabConsumoAta[[#This Row],[CÓDIGO]],tabSaldoAta[CHAVE],tabConsumoAta[[#This Row],[ATA]])</f>
        <v>0</v>
      </c>
      <c r="I316" s="164">
        <v>120</v>
      </c>
      <c r="J316" s="159">
        <v>16</v>
      </c>
      <c r="K316" s="251">
        <v>12919</v>
      </c>
      <c r="L316" s="246" t="s">
        <v>1560</v>
      </c>
      <c r="M316" s="160" t="s">
        <v>4309</v>
      </c>
      <c r="N316" s="160" t="s">
        <v>4310</v>
      </c>
      <c r="O316" s="249" t="s">
        <v>4308</v>
      </c>
      <c r="P316" s="248">
        <v>0</v>
      </c>
      <c r="Q316" s="166" t="str">
        <f>IF(COUNTIFS(tabAtas_Bloqueios[CÓDIGO],tabConsumoAta[[#This Row],[CÓDIGO]],tabAtas_Bloqueios[CHAVE],tabConsumoAta[[#This Row],[ATA]],tabAtas_Bloqueios[INATIVO],"") &gt; 0,"X","")</f>
        <v/>
      </c>
      <c r="R316" s="158" t="s">
        <v>1555</v>
      </c>
    </row>
    <row r="317" spans="1:18" x14ac:dyDescent="0.3">
      <c r="A317" s="247">
        <v>122304</v>
      </c>
      <c r="B317" s="47" t="s">
        <v>1407</v>
      </c>
      <c r="C317" s="34" t="str">
        <f>IFERROR(VLOOKUP(tabConsumoAta[[#This Row],[CÓDIGO]],tabEstimativa[#Data],14,FALSE),"")</f>
        <v>Suspenso</v>
      </c>
      <c r="D317" s="157"/>
      <c r="E317" s="157"/>
      <c r="F317" s="34"/>
      <c r="G317" s="78" t="str">
        <f>IFERROR(VLOOKUP(tabConsumoAta[[#This Row],[ATA]],tabAtas[#Data],4,FALSE),"")</f>
        <v/>
      </c>
      <c r="H317" s="163">
        <f>SUMIFS(tabSaldoAta[ESTIMATIVA],tabSaldoAta[CÓDIGO],tabConsumoAta[[#This Row],[CÓDIGO]],tabSaldoAta[CHAVE],tabConsumoAta[[#This Row],[ATA]])</f>
        <v>0</v>
      </c>
      <c r="I317" s="164">
        <v>1000</v>
      </c>
      <c r="J317" s="159">
        <v>17</v>
      </c>
      <c r="K317" s="251">
        <v>12920</v>
      </c>
      <c r="L317" s="246" t="s">
        <v>1560</v>
      </c>
      <c r="M317" s="160" t="s">
        <v>4309</v>
      </c>
      <c r="N317" s="160" t="s">
        <v>4310</v>
      </c>
      <c r="O317" s="249" t="s">
        <v>4308</v>
      </c>
      <c r="P317" s="248">
        <v>0</v>
      </c>
      <c r="Q317" s="166" t="str">
        <f>IF(COUNTIFS(tabAtas_Bloqueios[CÓDIGO],tabConsumoAta[[#This Row],[CÓDIGO]],tabAtas_Bloqueios[CHAVE],tabConsumoAta[[#This Row],[ATA]],tabAtas_Bloqueios[INATIVO],"") &gt; 0,"X","")</f>
        <v/>
      </c>
      <c r="R317" s="158" t="s">
        <v>1555</v>
      </c>
    </row>
    <row r="318" spans="1:18" x14ac:dyDescent="0.3">
      <c r="A318" s="247">
        <v>40251</v>
      </c>
      <c r="B318" s="47" t="s">
        <v>3156</v>
      </c>
      <c r="C318" s="34" t="str">
        <f>IFERROR(VLOOKUP(tabConsumoAta[[#This Row],[CÓDIGO]],tabEstimativa[#Data],14,FALSE),"")</f>
        <v>Aguardando</v>
      </c>
      <c r="D318" s="157"/>
      <c r="E318" s="157"/>
      <c r="F318" s="34"/>
      <c r="G318" s="78" t="str">
        <f>IFERROR(VLOOKUP(tabConsumoAta[[#This Row],[ATA]],tabAtas[#Data],4,FALSE),"")</f>
        <v/>
      </c>
      <c r="H318" s="163">
        <f>SUMIFS(tabSaldoAta[ESTIMATIVA],tabSaldoAta[CÓDIGO],tabConsumoAta[[#This Row],[CÓDIGO]],tabSaldoAta[CHAVE],tabConsumoAta[[#This Row],[ATA]])</f>
        <v>0</v>
      </c>
      <c r="I318" s="164">
        <v>300</v>
      </c>
      <c r="J318" s="159">
        <v>18</v>
      </c>
      <c r="K318" s="251">
        <v>12920</v>
      </c>
      <c r="L318" s="246" t="s">
        <v>1560</v>
      </c>
      <c r="M318" s="160" t="s">
        <v>4309</v>
      </c>
      <c r="N318" s="160" t="s">
        <v>4310</v>
      </c>
      <c r="O318" s="249" t="s">
        <v>4308</v>
      </c>
      <c r="P318" s="248">
        <v>0</v>
      </c>
      <c r="Q318" s="166" t="str">
        <f>IF(COUNTIFS(tabAtas_Bloqueios[CÓDIGO],tabConsumoAta[[#This Row],[CÓDIGO]],tabAtas_Bloqueios[CHAVE],tabConsumoAta[[#This Row],[ATA]],tabAtas_Bloqueios[INATIVO],"") &gt; 0,"X","")</f>
        <v/>
      </c>
      <c r="R318" s="158" t="s">
        <v>1555</v>
      </c>
    </row>
    <row r="319" spans="1:18" x14ac:dyDescent="0.3">
      <c r="A319" s="247">
        <v>64626</v>
      </c>
      <c r="B319" s="47" t="s">
        <v>143</v>
      </c>
      <c r="C319" s="34" t="str">
        <f>IFERROR(VLOOKUP(tabConsumoAta[[#This Row],[CÓDIGO]],tabEstimativa[#Data],14,FALSE),"")</f>
        <v>Suspenso</v>
      </c>
      <c r="D319" s="157"/>
      <c r="E319" s="157"/>
      <c r="F319" s="34"/>
      <c r="G319" s="78" t="str">
        <f>IFERROR(VLOOKUP(tabConsumoAta[[#This Row],[ATA]],tabAtas[#Data],4,FALSE),"")</f>
        <v/>
      </c>
      <c r="H319" s="163">
        <f>SUMIFS(tabSaldoAta[ESTIMATIVA],tabSaldoAta[CÓDIGO],tabConsumoAta[[#This Row],[CÓDIGO]],tabSaldoAta[CHAVE],tabConsumoAta[[#This Row],[ATA]])</f>
        <v>0</v>
      </c>
      <c r="I319" s="164">
        <v>1500</v>
      </c>
      <c r="J319" s="159">
        <v>19</v>
      </c>
      <c r="K319" s="251">
        <v>12909</v>
      </c>
      <c r="L319" s="246" t="s">
        <v>1560</v>
      </c>
      <c r="M319" s="160" t="s">
        <v>4309</v>
      </c>
      <c r="N319" s="160" t="s">
        <v>4310</v>
      </c>
      <c r="O319" s="249" t="s">
        <v>4308</v>
      </c>
      <c r="P319" s="248">
        <v>0</v>
      </c>
      <c r="Q319" s="166" t="str">
        <f>IF(COUNTIFS(tabAtas_Bloqueios[CÓDIGO],tabConsumoAta[[#This Row],[CÓDIGO]],tabAtas_Bloqueios[CHAVE],tabConsumoAta[[#This Row],[ATA]],tabAtas_Bloqueios[INATIVO],"") &gt; 0,"X","")</f>
        <v/>
      </c>
      <c r="R319" s="158" t="s">
        <v>1555</v>
      </c>
    </row>
    <row r="320" spans="1:18" x14ac:dyDescent="0.3">
      <c r="A320" s="247">
        <v>64861</v>
      </c>
      <c r="B320" s="47" t="s">
        <v>144</v>
      </c>
      <c r="C320" s="34" t="str">
        <f>IFERROR(VLOOKUP(tabConsumoAta[[#This Row],[CÓDIGO]],tabEstimativa[#Data],14,FALSE),"")</f>
        <v>Aguardando</v>
      </c>
      <c r="D320" s="157"/>
      <c r="E320" s="157"/>
      <c r="F320" s="34"/>
      <c r="G320" s="78" t="str">
        <f>IFERROR(VLOOKUP(tabConsumoAta[[#This Row],[ATA]],tabAtas[#Data],4,FALSE),"")</f>
        <v/>
      </c>
      <c r="H320" s="163">
        <f>SUMIFS(tabSaldoAta[ESTIMATIVA],tabSaldoAta[CÓDIGO],tabConsumoAta[[#This Row],[CÓDIGO]],tabSaldoAta[CHAVE],tabConsumoAta[[#This Row],[ATA]])</f>
        <v>0</v>
      </c>
      <c r="I320" s="164">
        <v>1000</v>
      </c>
      <c r="J320" s="159">
        <v>20</v>
      </c>
      <c r="K320" s="251">
        <v>12909</v>
      </c>
      <c r="L320" s="246" t="s">
        <v>1560</v>
      </c>
      <c r="M320" s="160" t="s">
        <v>4309</v>
      </c>
      <c r="N320" s="160" t="s">
        <v>4310</v>
      </c>
      <c r="O320" s="249" t="s">
        <v>4308</v>
      </c>
      <c r="P320" s="248">
        <v>0</v>
      </c>
      <c r="Q320" s="166" t="str">
        <f>IF(COUNTIFS(tabAtas_Bloqueios[CÓDIGO],tabConsumoAta[[#This Row],[CÓDIGO]],tabAtas_Bloqueios[CHAVE],tabConsumoAta[[#This Row],[ATA]],tabAtas_Bloqueios[INATIVO],"") &gt; 0,"X","")</f>
        <v/>
      </c>
      <c r="R320" s="158" t="s">
        <v>1555</v>
      </c>
    </row>
    <row r="321" spans="1:18" x14ac:dyDescent="0.3">
      <c r="A321" s="247">
        <v>64627</v>
      </c>
      <c r="B321" s="47" t="s">
        <v>145</v>
      </c>
      <c r="C321" s="34" t="str">
        <f>IFERROR(VLOOKUP(tabConsumoAta[[#This Row],[CÓDIGO]],tabEstimativa[#Data],14,FALSE),"")</f>
        <v>Aguardando</v>
      </c>
      <c r="D321" s="157"/>
      <c r="E321" s="157"/>
      <c r="F321" s="34"/>
      <c r="G321" s="78" t="str">
        <f>IFERROR(VLOOKUP(tabConsumoAta[[#This Row],[ATA]],tabAtas[#Data],4,FALSE),"")</f>
        <v/>
      </c>
      <c r="H321" s="163">
        <f>SUMIFS(tabSaldoAta[ESTIMATIVA],tabSaldoAta[CÓDIGO],tabConsumoAta[[#This Row],[CÓDIGO]],tabSaldoAta[CHAVE],tabConsumoAta[[#This Row],[ATA]])</f>
        <v>0</v>
      </c>
      <c r="I321" s="164">
        <v>300</v>
      </c>
      <c r="J321" s="159">
        <v>21</v>
      </c>
      <c r="K321" s="251">
        <v>12909</v>
      </c>
      <c r="L321" s="246" t="s">
        <v>1560</v>
      </c>
      <c r="M321" s="160" t="s">
        <v>4309</v>
      </c>
      <c r="N321" s="160" t="s">
        <v>4310</v>
      </c>
      <c r="O321" s="249" t="s">
        <v>4308</v>
      </c>
      <c r="P321" s="248">
        <v>0</v>
      </c>
      <c r="Q321" s="166" t="str">
        <f>IF(COUNTIFS(tabAtas_Bloqueios[CÓDIGO],tabConsumoAta[[#This Row],[CÓDIGO]],tabAtas_Bloqueios[CHAVE],tabConsumoAta[[#This Row],[ATA]],tabAtas_Bloqueios[INATIVO],"") &gt; 0,"X","")</f>
        <v/>
      </c>
      <c r="R321" s="158" t="s">
        <v>1555</v>
      </c>
    </row>
    <row r="322" spans="1:18" x14ac:dyDescent="0.3">
      <c r="A322" s="247">
        <v>132232</v>
      </c>
      <c r="B322" s="47" t="s">
        <v>149</v>
      </c>
      <c r="C322" s="34" t="str">
        <f>IFERROR(VLOOKUP(tabConsumoAta[[#This Row],[CÓDIGO]],tabEstimativa[#Data],14,FALSE),"")</f>
        <v>Suspenso</v>
      </c>
      <c r="D322" s="157"/>
      <c r="E322" s="157"/>
      <c r="F322" s="34"/>
      <c r="G322" s="78" t="str">
        <f>IFERROR(VLOOKUP(tabConsumoAta[[#This Row],[ATA]],tabAtas[#Data],4,FALSE),"")</f>
        <v/>
      </c>
      <c r="H322" s="163">
        <f>SUMIFS(tabSaldoAta[ESTIMATIVA],tabSaldoAta[CÓDIGO],tabConsumoAta[[#This Row],[CÓDIGO]],tabSaldoAta[CHAVE],tabConsumoAta[[#This Row],[ATA]])</f>
        <v>0</v>
      </c>
      <c r="I322" s="164">
        <v>50</v>
      </c>
      <c r="J322" s="159">
        <v>22</v>
      </c>
      <c r="K322" s="251">
        <v>12909</v>
      </c>
      <c r="L322" s="246" t="s">
        <v>1560</v>
      </c>
      <c r="M322" s="160" t="s">
        <v>4309</v>
      </c>
      <c r="N322" s="160" t="s">
        <v>4310</v>
      </c>
      <c r="O322" s="249" t="s">
        <v>4308</v>
      </c>
      <c r="P322" s="248">
        <v>0</v>
      </c>
      <c r="Q322" s="166" t="str">
        <f>IF(COUNTIFS(tabAtas_Bloqueios[CÓDIGO],tabConsumoAta[[#This Row],[CÓDIGO]],tabAtas_Bloqueios[CHAVE],tabConsumoAta[[#This Row],[ATA]],tabAtas_Bloqueios[INATIVO],"") &gt; 0,"X","")</f>
        <v/>
      </c>
      <c r="R322" s="158" t="s">
        <v>1555</v>
      </c>
    </row>
    <row r="323" spans="1:18" x14ac:dyDescent="0.3">
      <c r="A323" s="247">
        <v>141253</v>
      </c>
      <c r="B323" s="47" t="s">
        <v>4227</v>
      </c>
      <c r="C323" s="34" t="str">
        <f>IFERROR(VLOOKUP(tabConsumoAta[[#This Row],[CÓDIGO]],tabEstimativa[#Data],14,FALSE),"")</f>
        <v/>
      </c>
      <c r="D323" s="157"/>
      <c r="E323" s="157"/>
      <c r="F323" s="34"/>
      <c r="G323" s="78" t="str">
        <f>IFERROR(VLOOKUP(tabConsumoAta[[#This Row],[ATA]],tabAtas[#Data],4,FALSE),"")</f>
        <v/>
      </c>
      <c r="H323" s="163">
        <f>SUMIFS(tabSaldoAta[ESTIMATIVA],tabSaldoAta[CÓDIGO],tabConsumoAta[[#This Row],[CÓDIGO]],tabSaldoAta[CHAVE],tabConsumoAta[[#This Row],[ATA]])</f>
        <v>0</v>
      </c>
      <c r="I323" s="164">
        <v>150</v>
      </c>
      <c r="J323" s="159">
        <v>23</v>
      </c>
      <c r="K323" s="251">
        <v>12931</v>
      </c>
      <c r="L323" s="246" t="s">
        <v>1560</v>
      </c>
      <c r="M323" s="160" t="s">
        <v>4309</v>
      </c>
      <c r="N323" s="160" t="s">
        <v>4310</v>
      </c>
      <c r="O323" s="249" t="s">
        <v>4308</v>
      </c>
      <c r="P323" s="248">
        <v>0</v>
      </c>
      <c r="Q323" s="166" t="str">
        <f>IF(COUNTIFS(tabAtas_Bloqueios[CÓDIGO],tabConsumoAta[[#This Row],[CÓDIGO]],tabAtas_Bloqueios[CHAVE],tabConsumoAta[[#This Row],[ATA]],tabAtas_Bloqueios[INATIVO],"") &gt; 0,"X","")</f>
        <v/>
      </c>
      <c r="R323" s="158" t="s">
        <v>1555</v>
      </c>
    </row>
    <row r="324" spans="1:18" x14ac:dyDescent="0.3">
      <c r="A324" s="247">
        <v>102728</v>
      </c>
      <c r="B324" s="47" t="s">
        <v>3361</v>
      </c>
      <c r="C324" s="34" t="str">
        <f>IFERROR(VLOOKUP(tabConsumoAta[[#This Row],[CÓDIGO]],tabEstimativa[#Data],14,FALSE),"")</f>
        <v/>
      </c>
      <c r="D324" s="157"/>
      <c r="E324" s="157"/>
      <c r="F324" s="34"/>
      <c r="G324" s="78" t="str">
        <f>IFERROR(VLOOKUP(tabConsumoAta[[#This Row],[ATA]],tabAtas[#Data],4,FALSE),"")</f>
        <v/>
      </c>
      <c r="H324" s="163">
        <f>SUMIFS(tabSaldoAta[ESTIMATIVA],tabSaldoAta[CÓDIGO],tabConsumoAta[[#This Row],[CÓDIGO]],tabSaldoAta[CHAVE],tabConsumoAta[[#This Row],[ATA]])</f>
        <v>0</v>
      </c>
      <c r="I324" s="164">
        <v>100</v>
      </c>
      <c r="J324" s="159">
        <v>24</v>
      </c>
      <c r="K324" s="251">
        <v>12935</v>
      </c>
      <c r="L324" s="246" t="s">
        <v>1560</v>
      </c>
      <c r="M324" s="160" t="s">
        <v>4309</v>
      </c>
      <c r="N324" s="160" t="s">
        <v>4310</v>
      </c>
      <c r="O324" s="249" t="s">
        <v>4308</v>
      </c>
      <c r="P324" s="248">
        <v>0</v>
      </c>
      <c r="Q324" s="166" t="str">
        <f>IF(COUNTIFS(tabAtas_Bloqueios[CÓDIGO],tabConsumoAta[[#This Row],[CÓDIGO]],tabAtas_Bloqueios[CHAVE],tabConsumoAta[[#This Row],[ATA]],tabAtas_Bloqueios[INATIVO],"") &gt; 0,"X","")</f>
        <v/>
      </c>
      <c r="R324" s="158" t="s">
        <v>1555</v>
      </c>
    </row>
    <row r="325" spans="1:18" x14ac:dyDescent="0.3">
      <c r="A325" s="247">
        <v>27353</v>
      </c>
      <c r="B325" s="47" t="s">
        <v>157</v>
      </c>
      <c r="C325" s="34" t="str">
        <f>IFERROR(VLOOKUP(tabConsumoAta[[#This Row],[CÓDIGO]],tabEstimativa[#Data],14,FALSE),"")</f>
        <v>Aguardando</v>
      </c>
      <c r="D325" s="157"/>
      <c r="E325" s="157"/>
      <c r="F325" s="34"/>
      <c r="G325" s="78" t="str">
        <f>IFERROR(VLOOKUP(tabConsumoAta[[#This Row],[ATA]],tabAtas[#Data],4,FALSE),"")</f>
        <v/>
      </c>
      <c r="H325" s="163">
        <f>SUMIFS(tabSaldoAta[ESTIMATIVA],tabSaldoAta[CÓDIGO],tabConsumoAta[[#This Row],[CÓDIGO]],tabSaldoAta[CHAVE],tabConsumoAta[[#This Row],[ATA]])</f>
        <v>0</v>
      </c>
      <c r="I325" s="164">
        <v>500</v>
      </c>
      <c r="J325" s="159">
        <v>25</v>
      </c>
      <c r="K325" s="251">
        <v>12937</v>
      </c>
      <c r="L325" s="246" t="s">
        <v>1560</v>
      </c>
      <c r="M325" s="160" t="s">
        <v>4309</v>
      </c>
      <c r="N325" s="160" t="s">
        <v>4310</v>
      </c>
      <c r="O325" s="249" t="s">
        <v>4308</v>
      </c>
      <c r="P325" s="248">
        <v>0</v>
      </c>
      <c r="Q325" s="166" t="str">
        <f>IF(COUNTIFS(tabAtas_Bloqueios[CÓDIGO],tabConsumoAta[[#This Row],[CÓDIGO]],tabAtas_Bloqueios[CHAVE],tabConsumoAta[[#This Row],[ATA]],tabAtas_Bloqueios[INATIVO],"") &gt; 0,"X","")</f>
        <v/>
      </c>
      <c r="R325" s="158" t="s">
        <v>1555</v>
      </c>
    </row>
    <row r="326" spans="1:18" x14ac:dyDescent="0.3">
      <c r="A326" s="247">
        <v>82995</v>
      </c>
      <c r="B326" s="47" t="s">
        <v>2649</v>
      </c>
      <c r="C326" s="34" t="str">
        <f>IFERROR(VLOOKUP(tabConsumoAta[[#This Row],[CÓDIGO]],tabEstimativa[#Data],14,FALSE),"")</f>
        <v>Suspenso</v>
      </c>
      <c r="D326" s="157"/>
      <c r="E326" s="157"/>
      <c r="F326" s="34"/>
      <c r="G326" s="78" t="str">
        <f>IFERROR(VLOOKUP(tabConsumoAta[[#This Row],[ATA]],tabAtas[#Data],4,FALSE),"")</f>
        <v/>
      </c>
      <c r="H326" s="163">
        <f>SUMIFS(tabSaldoAta[ESTIMATIVA],tabSaldoAta[CÓDIGO],tabConsumoAta[[#This Row],[CÓDIGO]],tabSaldoAta[CHAVE],tabConsumoAta[[#This Row],[ATA]])</f>
        <v>0</v>
      </c>
      <c r="I326" s="164">
        <v>200</v>
      </c>
      <c r="J326" s="159">
        <v>26</v>
      </c>
      <c r="K326" s="251">
        <v>12938</v>
      </c>
      <c r="L326" s="246" t="s">
        <v>1560</v>
      </c>
      <c r="M326" s="160" t="s">
        <v>4309</v>
      </c>
      <c r="N326" s="160" t="s">
        <v>4310</v>
      </c>
      <c r="O326" s="249" t="s">
        <v>4308</v>
      </c>
      <c r="P326" s="248">
        <v>0</v>
      </c>
      <c r="Q326" s="166" t="str">
        <f>IF(COUNTIFS(tabAtas_Bloqueios[CÓDIGO],tabConsumoAta[[#This Row],[CÓDIGO]],tabAtas_Bloqueios[CHAVE],tabConsumoAta[[#This Row],[ATA]],tabAtas_Bloqueios[INATIVO],"") &gt; 0,"X","")</f>
        <v/>
      </c>
      <c r="R326" s="158" t="s">
        <v>1555</v>
      </c>
    </row>
    <row r="327" spans="1:18" x14ac:dyDescent="0.3">
      <c r="A327" s="247">
        <v>130634</v>
      </c>
      <c r="B327" s="47" t="s">
        <v>1980</v>
      </c>
      <c r="C327" s="34" t="str">
        <f>IFERROR(VLOOKUP(tabConsumoAta[[#This Row],[CÓDIGO]],tabEstimativa[#Data],14,FALSE),"")</f>
        <v>Aguardando</v>
      </c>
      <c r="D327" s="157"/>
      <c r="E327" s="157"/>
      <c r="F327" s="34"/>
      <c r="G327" s="78" t="str">
        <f>IFERROR(VLOOKUP(tabConsumoAta[[#This Row],[ATA]],tabAtas[#Data],4,FALSE),"")</f>
        <v/>
      </c>
      <c r="H327" s="163">
        <f>SUMIFS(tabSaldoAta[ESTIMATIVA],tabSaldoAta[CÓDIGO],tabConsumoAta[[#This Row],[CÓDIGO]],tabSaldoAta[CHAVE],tabConsumoAta[[#This Row],[ATA]])</f>
        <v>0</v>
      </c>
      <c r="I327" s="164">
        <v>1000</v>
      </c>
      <c r="J327" s="159">
        <v>27</v>
      </c>
      <c r="K327" s="251">
        <v>12939</v>
      </c>
      <c r="L327" s="246" t="s">
        <v>1560</v>
      </c>
      <c r="M327" s="160" t="s">
        <v>4309</v>
      </c>
      <c r="N327" s="160" t="s">
        <v>4310</v>
      </c>
      <c r="O327" s="249" t="s">
        <v>4308</v>
      </c>
      <c r="P327" s="248">
        <v>0</v>
      </c>
      <c r="Q327" s="166" t="str">
        <f>IF(COUNTIFS(tabAtas_Bloqueios[CÓDIGO],tabConsumoAta[[#This Row],[CÓDIGO]],tabAtas_Bloqueios[CHAVE],tabConsumoAta[[#This Row],[ATA]],tabAtas_Bloqueios[INATIVO],"") &gt; 0,"X","")</f>
        <v/>
      </c>
      <c r="R327" s="158" t="s">
        <v>1555</v>
      </c>
    </row>
    <row r="328" spans="1:18" x14ac:dyDescent="0.3">
      <c r="A328" s="247">
        <v>60973</v>
      </c>
      <c r="B328" s="47" t="s">
        <v>2920</v>
      </c>
      <c r="C328" s="34" t="str">
        <f>IFERROR(VLOOKUP(tabConsumoAta[[#This Row],[CÓDIGO]],tabEstimativa[#Data],14,FALSE),"")</f>
        <v/>
      </c>
      <c r="D328" s="157"/>
      <c r="E328" s="157"/>
      <c r="F328" s="34"/>
      <c r="G328" s="78" t="str">
        <f>IFERROR(VLOOKUP(tabConsumoAta[[#This Row],[ATA]],tabAtas[#Data],4,FALSE),"")</f>
        <v/>
      </c>
      <c r="H328" s="163">
        <f>SUMIFS(tabSaldoAta[ESTIMATIVA],tabSaldoAta[CÓDIGO],tabConsumoAta[[#This Row],[CÓDIGO]],tabSaldoAta[CHAVE],tabConsumoAta[[#This Row],[ATA]])</f>
        <v>0</v>
      </c>
      <c r="I328" s="164">
        <v>60</v>
      </c>
      <c r="J328" s="159">
        <v>28</v>
      </c>
      <c r="K328" s="251">
        <v>12941</v>
      </c>
      <c r="L328" s="246" t="s">
        <v>1560</v>
      </c>
      <c r="M328" s="160" t="s">
        <v>4309</v>
      </c>
      <c r="N328" s="160" t="s">
        <v>4310</v>
      </c>
      <c r="O328" s="249" t="s">
        <v>4308</v>
      </c>
      <c r="P328" s="248">
        <v>0</v>
      </c>
      <c r="Q328" s="166" t="str">
        <f>IF(COUNTIFS(tabAtas_Bloqueios[CÓDIGO],tabConsumoAta[[#This Row],[CÓDIGO]],tabAtas_Bloqueios[CHAVE],tabConsumoAta[[#This Row],[ATA]],tabAtas_Bloqueios[INATIVO],"") &gt; 0,"X","")</f>
        <v/>
      </c>
      <c r="R328" s="158" t="s">
        <v>1555</v>
      </c>
    </row>
    <row r="329" spans="1:18" x14ac:dyDescent="0.3">
      <c r="A329" s="247">
        <v>49695</v>
      </c>
      <c r="B329" s="47" t="s">
        <v>1424</v>
      </c>
      <c r="C329" s="34" t="str">
        <f>IFERROR(VLOOKUP(tabConsumoAta[[#This Row],[CÓDIGO]],tabEstimativa[#Data],14,FALSE),"")</f>
        <v>Suspenso</v>
      </c>
      <c r="D329" s="157"/>
      <c r="E329" s="157"/>
      <c r="F329" s="34"/>
      <c r="G329" s="78" t="str">
        <f>IFERROR(VLOOKUP(tabConsumoAta[[#This Row],[ATA]],tabAtas[#Data],4,FALSE),"")</f>
        <v/>
      </c>
      <c r="H329" s="163">
        <f>SUMIFS(tabSaldoAta[ESTIMATIVA],tabSaldoAta[CÓDIGO],tabConsumoAta[[#This Row],[CÓDIGO]],tabSaldoAta[CHAVE],tabConsumoAta[[#This Row],[ATA]])</f>
        <v>0</v>
      </c>
      <c r="I329" s="164">
        <v>300</v>
      </c>
      <c r="J329" s="159">
        <v>29</v>
      </c>
      <c r="K329" s="251">
        <v>12942</v>
      </c>
      <c r="L329" s="246" t="s">
        <v>1560</v>
      </c>
      <c r="M329" s="160" t="s">
        <v>4309</v>
      </c>
      <c r="N329" s="160" t="s">
        <v>4310</v>
      </c>
      <c r="O329" s="249" t="s">
        <v>4308</v>
      </c>
      <c r="P329" s="248">
        <v>0</v>
      </c>
      <c r="Q329" s="166" t="str">
        <f>IF(COUNTIFS(tabAtas_Bloqueios[CÓDIGO],tabConsumoAta[[#This Row],[CÓDIGO]],tabAtas_Bloqueios[CHAVE],tabConsumoAta[[#This Row],[ATA]],tabAtas_Bloqueios[INATIVO],"") &gt; 0,"X","")</f>
        <v/>
      </c>
      <c r="R329" s="158" t="s">
        <v>1555</v>
      </c>
    </row>
    <row r="330" spans="1:18" x14ac:dyDescent="0.3">
      <c r="A330" s="247">
        <v>23016</v>
      </c>
      <c r="B330" s="47" t="s">
        <v>4272</v>
      </c>
      <c r="C330" s="34" t="str">
        <f>IFERROR(VLOOKUP(tabConsumoAta[[#This Row],[CÓDIGO]],tabEstimativa[#Data],14,FALSE),"")</f>
        <v/>
      </c>
      <c r="D330" s="157"/>
      <c r="E330" s="157"/>
      <c r="F330" s="34"/>
      <c r="G330" s="78" t="str">
        <f>IFERROR(VLOOKUP(tabConsumoAta[[#This Row],[ATA]],tabAtas[#Data],4,FALSE),"")</f>
        <v/>
      </c>
      <c r="H330" s="163">
        <f>SUMIFS(tabSaldoAta[ESTIMATIVA],tabSaldoAta[CÓDIGO],tabConsumoAta[[#This Row],[CÓDIGO]],tabSaldoAta[CHAVE],tabConsumoAta[[#This Row],[ATA]])</f>
        <v>0</v>
      </c>
      <c r="I330" s="164">
        <v>50</v>
      </c>
      <c r="J330" s="159">
        <v>30</v>
      </c>
      <c r="K330" s="251">
        <v>12931</v>
      </c>
      <c r="L330" s="246" t="s">
        <v>1560</v>
      </c>
      <c r="M330" s="160" t="s">
        <v>4309</v>
      </c>
      <c r="N330" s="160" t="s">
        <v>4310</v>
      </c>
      <c r="O330" s="249" t="s">
        <v>4308</v>
      </c>
      <c r="P330" s="248">
        <v>0</v>
      </c>
      <c r="Q330" s="166" t="str">
        <f>IF(COUNTIFS(tabAtas_Bloqueios[CÓDIGO],tabConsumoAta[[#This Row],[CÓDIGO]],tabAtas_Bloqueios[CHAVE],tabConsumoAta[[#This Row],[ATA]],tabAtas_Bloqueios[INATIVO],"") &gt; 0,"X","")</f>
        <v/>
      </c>
      <c r="R330" s="158" t="s">
        <v>1555</v>
      </c>
    </row>
    <row r="331" spans="1:18" x14ac:dyDescent="0.3">
      <c r="A331" s="247">
        <v>130632</v>
      </c>
      <c r="B331" s="47" t="s">
        <v>2947</v>
      </c>
      <c r="C331" s="34" t="str">
        <f>IFERROR(VLOOKUP(tabConsumoAta[[#This Row],[CÓDIGO]],tabEstimativa[#Data],14,FALSE),"")</f>
        <v/>
      </c>
      <c r="D331" s="157"/>
      <c r="E331" s="157"/>
      <c r="F331" s="34"/>
      <c r="G331" s="78" t="str">
        <f>IFERROR(VLOOKUP(tabConsumoAta[[#This Row],[ATA]],tabAtas[#Data],4,FALSE),"")</f>
        <v/>
      </c>
      <c r="H331" s="163">
        <f>SUMIFS(tabSaldoAta[ESTIMATIVA],tabSaldoAta[CÓDIGO],tabConsumoAta[[#This Row],[CÓDIGO]],tabSaldoAta[CHAVE],tabConsumoAta[[#This Row],[ATA]])</f>
        <v>0</v>
      </c>
      <c r="I331" s="164">
        <v>30</v>
      </c>
      <c r="J331" s="159">
        <v>31</v>
      </c>
      <c r="K331" s="251">
        <v>12932</v>
      </c>
      <c r="L331" s="246" t="s">
        <v>1560</v>
      </c>
      <c r="M331" s="160" t="s">
        <v>4309</v>
      </c>
      <c r="N331" s="160" t="s">
        <v>4310</v>
      </c>
      <c r="O331" s="249" t="s">
        <v>4308</v>
      </c>
      <c r="P331" s="248">
        <v>0</v>
      </c>
      <c r="Q331" s="166" t="str">
        <f>IF(COUNTIFS(tabAtas_Bloqueios[CÓDIGO],tabConsumoAta[[#This Row],[CÓDIGO]],tabAtas_Bloqueios[CHAVE],tabConsumoAta[[#This Row],[ATA]],tabAtas_Bloqueios[INATIVO],"") &gt; 0,"X","")</f>
        <v/>
      </c>
      <c r="R331" s="158" t="s">
        <v>1555</v>
      </c>
    </row>
    <row r="332" spans="1:18" x14ac:dyDescent="0.3">
      <c r="A332" s="247">
        <v>81493</v>
      </c>
      <c r="B332" s="47" t="s">
        <v>2858</v>
      </c>
      <c r="C332" s="34" t="str">
        <f>IFERROR(VLOOKUP(tabConsumoAta[[#This Row],[CÓDIGO]],tabEstimativa[#Data],14,FALSE),"")</f>
        <v>Aguardando</v>
      </c>
      <c r="D332" s="157"/>
      <c r="E332" s="157"/>
      <c r="F332" s="34"/>
      <c r="G332" s="78" t="str">
        <f>IFERROR(VLOOKUP(tabConsumoAta[[#This Row],[ATA]],tabAtas[#Data],4,FALSE),"")</f>
        <v/>
      </c>
      <c r="H332" s="163">
        <f>SUMIFS(tabSaldoAta[ESTIMATIVA],tabSaldoAta[CÓDIGO],tabConsumoAta[[#This Row],[CÓDIGO]],tabSaldoAta[CHAVE],tabConsumoAta[[#This Row],[ATA]])</f>
        <v>0</v>
      </c>
      <c r="I332" s="164">
        <v>80</v>
      </c>
      <c r="J332" s="159">
        <v>32</v>
      </c>
      <c r="K332" s="251">
        <v>12931</v>
      </c>
      <c r="L332" s="246" t="s">
        <v>1560</v>
      </c>
      <c r="M332" s="160" t="s">
        <v>4309</v>
      </c>
      <c r="N332" s="160" t="s">
        <v>4310</v>
      </c>
      <c r="O332" s="249" t="s">
        <v>4308</v>
      </c>
      <c r="P332" s="248">
        <v>0</v>
      </c>
      <c r="Q332" s="166" t="str">
        <f>IF(COUNTIFS(tabAtas_Bloqueios[CÓDIGO],tabConsumoAta[[#This Row],[CÓDIGO]],tabAtas_Bloqueios[CHAVE],tabConsumoAta[[#This Row],[ATA]],tabAtas_Bloqueios[INATIVO],"") &gt; 0,"X","")</f>
        <v/>
      </c>
      <c r="R332" s="158" t="s">
        <v>1555</v>
      </c>
    </row>
    <row r="333" spans="1:18" x14ac:dyDescent="0.3">
      <c r="A333" s="247">
        <v>102000</v>
      </c>
      <c r="B333" s="47" t="s">
        <v>2643</v>
      </c>
      <c r="C333" s="34" t="str">
        <f>IFERROR(VLOOKUP(tabConsumoAta[[#This Row],[CÓDIGO]],tabEstimativa[#Data],14,FALSE),"")</f>
        <v>Aguardando</v>
      </c>
      <c r="D333" s="157"/>
      <c r="E333" s="157"/>
      <c r="F333" s="34"/>
      <c r="G333" s="78" t="str">
        <f>IFERROR(VLOOKUP(tabConsumoAta[[#This Row],[ATA]],tabAtas[#Data],4,FALSE),"")</f>
        <v/>
      </c>
      <c r="H333" s="163">
        <f>SUMIFS(tabSaldoAta[ESTIMATIVA],tabSaldoAta[CÓDIGO],tabConsumoAta[[#This Row],[CÓDIGO]],tabSaldoAta[CHAVE],tabConsumoAta[[#This Row],[ATA]])</f>
        <v>0</v>
      </c>
      <c r="I333" s="164">
        <v>2000</v>
      </c>
      <c r="J333" s="159">
        <v>33</v>
      </c>
      <c r="K333" s="251">
        <v>12949</v>
      </c>
      <c r="L333" s="246" t="s">
        <v>1560</v>
      </c>
      <c r="M333" s="160" t="s">
        <v>4309</v>
      </c>
      <c r="N333" s="160" t="s">
        <v>4310</v>
      </c>
      <c r="O333" s="249" t="s">
        <v>4308</v>
      </c>
      <c r="P333" s="248">
        <v>0</v>
      </c>
      <c r="Q333" s="166" t="str">
        <f>IF(COUNTIFS(tabAtas_Bloqueios[CÓDIGO],tabConsumoAta[[#This Row],[CÓDIGO]],tabAtas_Bloqueios[CHAVE],tabConsumoAta[[#This Row],[ATA]],tabAtas_Bloqueios[INATIVO],"") &gt; 0,"X","")</f>
        <v/>
      </c>
      <c r="R333" s="158" t="s">
        <v>1555</v>
      </c>
    </row>
    <row r="334" spans="1:18" x14ac:dyDescent="0.3">
      <c r="A334" s="247">
        <v>105293</v>
      </c>
      <c r="B334" s="47" t="s">
        <v>1427</v>
      </c>
      <c r="C334" s="34" t="str">
        <f>IFERROR(VLOOKUP(tabConsumoAta[[#This Row],[CÓDIGO]],tabEstimativa[#Data],14,FALSE),"")</f>
        <v>Suspenso</v>
      </c>
      <c r="D334" s="157"/>
      <c r="E334" s="157"/>
      <c r="F334" s="34"/>
      <c r="G334" s="78" t="str">
        <f>IFERROR(VLOOKUP(tabConsumoAta[[#This Row],[ATA]],tabAtas[#Data],4,FALSE),"")</f>
        <v/>
      </c>
      <c r="H334" s="163">
        <f>SUMIFS(tabSaldoAta[ESTIMATIVA],tabSaldoAta[CÓDIGO],tabConsumoAta[[#This Row],[CÓDIGO]],tabSaldoAta[CHAVE],tabConsumoAta[[#This Row],[ATA]])</f>
        <v>0</v>
      </c>
      <c r="I334" s="164">
        <v>200</v>
      </c>
      <c r="J334" s="159">
        <v>34</v>
      </c>
      <c r="K334" s="251">
        <v>12942</v>
      </c>
      <c r="L334" s="246" t="s">
        <v>1560</v>
      </c>
      <c r="M334" s="160" t="s">
        <v>4309</v>
      </c>
      <c r="N334" s="160" t="s">
        <v>4310</v>
      </c>
      <c r="O334" s="249" t="s">
        <v>4308</v>
      </c>
      <c r="P334" s="248">
        <v>0</v>
      </c>
      <c r="Q334" s="166" t="str">
        <f>IF(COUNTIFS(tabAtas_Bloqueios[CÓDIGO],tabConsumoAta[[#This Row],[CÓDIGO]],tabAtas_Bloqueios[CHAVE],tabConsumoAta[[#This Row],[ATA]],tabAtas_Bloqueios[INATIVO],"") &gt; 0,"X","")</f>
        <v/>
      </c>
      <c r="R334" s="158" t="s">
        <v>1555</v>
      </c>
    </row>
    <row r="335" spans="1:18" x14ac:dyDescent="0.3">
      <c r="A335" s="247">
        <v>136273</v>
      </c>
      <c r="B335" s="47" t="s">
        <v>1428</v>
      </c>
      <c r="C335" s="34" t="str">
        <f>IFERROR(VLOOKUP(tabConsumoAta[[#This Row],[CÓDIGO]],tabEstimativa[#Data],14,FALSE),"")</f>
        <v>Suspenso</v>
      </c>
      <c r="D335" s="157"/>
      <c r="E335" s="157"/>
      <c r="F335" s="34"/>
      <c r="G335" s="78" t="str">
        <f>IFERROR(VLOOKUP(tabConsumoAta[[#This Row],[ATA]],tabAtas[#Data],4,FALSE),"")</f>
        <v/>
      </c>
      <c r="H335" s="163">
        <f>SUMIFS(tabSaldoAta[ESTIMATIVA],tabSaldoAta[CÓDIGO],tabConsumoAta[[#This Row],[CÓDIGO]],tabSaldoAta[CHAVE],tabConsumoAta[[#This Row],[ATA]])</f>
        <v>0</v>
      </c>
      <c r="I335" s="164">
        <v>300</v>
      </c>
      <c r="J335" s="159">
        <v>35</v>
      </c>
      <c r="K335" s="251">
        <v>12942</v>
      </c>
      <c r="L335" s="246" t="s">
        <v>1560</v>
      </c>
      <c r="M335" s="160" t="s">
        <v>4309</v>
      </c>
      <c r="N335" s="160" t="s">
        <v>4310</v>
      </c>
      <c r="O335" s="249" t="s">
        <v>4308</v>
      </c>
      <c r="P335" s="248">
        <v>0</v>
      </c>
      <c r="Q335" s="166" t="str">
        <f>IF(COUNTIFS(tabAtas_Bloqueios[CÓDIGO],tabConsumoAta[[#This Row],[CÓDIGO]],tabAtas_Bloqueios[CHAVE],tabConsumoAta[[#This Row],[ATA]],tabAtas_Bloqueios[INATIVO],"") &gt; 0,"X","")</f>
        <v/>
      </c>
      <c r="R335" s="158" t="s">
        <v>1555</v>
      </c>
    </row>
    <row r="336" spans="1:18" x14ac:dyDescent="0.3">
      <c r="A336" s="247">
        <v>141418</v>
      </c>
      <c r="B336" s="47" t="s">
        <v>4226</v>
      </c>
      <c r="C336" s="34" t="str">
        <f>IFERROR(VLOOKUP(tabConsumoAta[[#This Row],[CÓDIGO]],tabEstimativa[#Data],14,FALSE),"")</f>
        <v/>
      </c>
      <c r="D336" s="157"/>
      <c r="E336" s="157"/>
      <c r="F336" s="34"/>
      <c r="G336" s="78" t="str">
        <f>IFERROR(VLOOKUP(tabConsumoAta[[#This Row],[ATA]],tabAtas[#Data],4,FALSE),"")</f>
        <v/>
      </c>
      <c r="H336" s="163">
        <f>SUMIFS(tabSaldoAta[ESTIMATIVA],tabSaldoAta[CÓDIGO],tabConsumoAta[[#This Row],[CÓDIGO]],tabSaldoAta[CHAVE],tabConsumoAta[[#This Row],[ATA]])</f>
        <v>0</v>
      </c>
      <c r="I336" s="164">
        <v>500</v>
      </c>
      <c r="J336" s="159">
        <v>36</v>
      </c>
      <c r="K336" s="251">
        <v>12931</v>
      </c>
      <c r="L336" s="246" t="s">
        <v>1560</v>
      </c>
      <c r="M336" s="160" t="s">
        <v>4309</v>
      </c>
      <c r="N336" s="160" t="s">
        <v>4310</v>
      </c>
      <c r="O336" s="249" t="s">
        <v>4308</v>
      </c>
      <c r="P336" s="248">
        <v>0</v>
      </c>
      <c r="Q336" s="166" t="str">
        <f>IF(COUNTIFS(tabAtas_Bloqueios[CÓDIGO],tabConsumoAta[[#This Row],[CÓDIGO]],tabAtas_Bloqueios[CHAVE],tabConsumoAta[[#This Row],[ATA]],tabAtas_Bloqueios[INATIVO],"") &gt; 0,"X","")</f>
        <v/>
      </c>
      <c r="R336" s="158" t="s">
        <v>1555</v>
      </c>
    </row>
    <row r="337" spans="1:18" x14ac:dyDescent="0.3">
      <c r="A337" s="247">
        <v>88839</v>
      </c>
      <c r="B337" s="47" t="s">
        <v>1416</v>
      </c>
      <c r="C337" s="34" t="str">
        <f>IFERROR(VLOOKUP(tabConsumoAta[[#This Row],[CÓDIGO]],tabEstimativa[#Data],14,FALSE),"")</f>
        <v>Suspenso</v>
      </c>
      <c r="D337" s="157"/>
      <c r="E337" s="157"/>
      <c r="F337" s="34"/>
      <c r="G337" s="78" t="str">
        <f>IFERROR(VLOOKUP(tabConsumoAta[[#This Row],[ATA]],tabAtas[#Data],4,FALSE),"")</f>
        <v/>
      </c>
      <c r="H337" s="163">
        <f>SUMIFS(tabSaldoAta[ESTIMATIVA],tabSaldoAta[CÓDIGO],tabConsumoAta[[#This Row],[CÓDIGO]],tabSaldoAta[CHAVE],tabConsumoAta[[#This Row],[ATA]])</f>
        <v>0</v>
      </c>
      <c r="I337" s="164">
        <v>30</v>
      </c>
      <c r="J337" s="159">
        <v>37</v>
      </c>
      <c r="K337" s="251">
        <v>12931</v>
      </c>
      <c r="L337" s="246" t="s">
        <v>1560</v>
      </c>
      <c r="M337" s="160" t="s">
        <v>4309</v>
      </c>
      <c r="N337" s="160" t="s">
        <v>4310</v>
      </c>
      <c r="O337" s="249" t="s">
        <v>4308</v>
      </c>
      <c r="P337" s="248">
        <v>0</v>
      </c>
      <c r="Q337" s="166" t="str">
        <f>IF(COUNTIFS(tabAtas_Bloqueios[CÓDIGO],tabConsumoAta[[#This Row],[CÓDIGO]],tabAtas_Bloqueios[CHAVE],tabConsumoAta[[#This Row],[ATA]],tabAtas_Bloqueios[INATIVO],"") &gt; 0,"X","")</f>
        <v/>
      </c>
      <c r="R337" s="158" t="s">
        <v>1555</v>
      </c>
    </row>
    <row r="338" spans="1:18" x14ac:dyDescent="0.3">
      <c r="A338" s="247">
        <v>128288</v>
      </c>
      <c r="B338" s="47" t="s">
        <v>3204</v>
      </c>
      <c r="C338" s="34" t="str">
        <f>IFERROR(VLOOKUP(tabConsumoAta[[#This Row],[CÓDIGO]],tabEstimativa[#Data],14,FALSE),"")</f>
        <v>Aguardando</v>
      </c>
      <c r="D338" s="157"/>
      <c r="E338" s="157"/>
      <c r="F338" s="34"/>
      <c r="G338" s="78" t="str">
        <f>IFERROR(VLOOKUP(tabConsumoAta[[#This Row],[ATA]],tabAtas[#Data],4,FALSE),"")</f>
        <v/>
      </c>
      <c r="H338" s="163">
        <f>SUMIFS(tabSaldoAta[ESTIMATIVA],tabSaldoAta[CÓDIGO],tabConsumoAta[[#This Row],[CÓDIGO]],tabSaldoAta[CHAVE],tabConsumoAta[[#This Row],[ATA]])</f>
        <v>0</v>
      </c>
      <c r="I338" s="164">
        <v>35</v>
      </c>
      <c r="J338" s="159">
        <v>38</v>
      </c>
      <c r="K338" s="251">
        <v>12932</v>
      </c>
      <c r="L338" s="246" t="s">
        <v>1560</v>
      </c>
      <c r="M338" s="160" t="s">
        <v>4309</v>
      </c>
      <c r="N338" s="160" t="s">
        <v>4310</v>
      </c>
      <c r="O338" s="249" t="s">
        <v>4308</v>
      </c>
      <c r="P338" s="248">
        <v>0</v>
      </c>
      <c r="Q338" s="166" t="str">
        <f>IF(COUNTIFS(tabAtas_Bloqueios[CÓDIGO],tabConsumoAta[[#This Row],[CÓDIGO]],tabAtas_Bloqueios[CHAVE],tabConsumoAta[[#This Row],[ATA]],tabAtas_Bloqueios[INATIVO],"") &gt; 0,"X","")</f>
        <v/>
      </c>
      <c r="R338" s="158" t="s">
        <v>1555</v>
      </c>
    </row>
    <row r="339" spans="1:18" x14ac:dyDescent="0.3">
      <c r="A339" s="247">
        <v>23778</v>
      </c>
      <c r="B339" s="47" t="s">
        <v>212</v>
      </c>
      <c r="C339" s="34" t="str">
        <f>IFERROR(VLOOKUP(tabConsumoAta[[#This Row],[CÓDIGO]],tabEstimativa[#Data],14,FALSE),"")</f>
        <v>Suspenso</v>
      </c>
      <c r="D339" s="157"/>
      <c r="E339" s="157"/>
      <c r="F339" s="34"/>
      <c r="G339" s="78" t="str">
        <f>IFERROR(VLOOKUP(tabConsumoAta[[#This Row],[ATA]],tabAtas[#Data],4,FALSE),"")</f>
        <v/>
      </c>
      <c r="H339" s="163">
        <f>SUMIFS(tabSaldoAta[ESTIMATIVA],tabSaldoAta[CÓDIGO],tabConsumoAta[[#This Row],[CÓDIGO]],tabSaldoAta[CHAVE],tabConsumoAta[[#This Row],[ATA]])</f>
        <v>0</v>
      </c>
      <c r="I339" s="164">
        <v>40</v>
      </c>
      <c r="J339" s="159">
        <v>39</v>
      </c>
      <c r="K339" s="251">
        <v>12931</v>
      </c>
      <c r="L339" s="246" t="s">
        <v>1560</v>
      </c>
      <c r="M339" s="160" t="s">
        <v>4309</v>
      </c>
      <c r="N339" s="160" t="s">
        <v>4310</v>
      </c>
      <c r="O339" s="249" t="s">
        <v>4308</v>
      </c>
      <c r="P339" s="248">
        <v>0</v>
      </c>
      <c r="Q339" s="166" t="str">
        <f>IF(COUNTIFS(tabAtas_Bloqueios[CÓDIGO],tabConsumoAta[[#This Row],[CÓDIGO]],tabAtas_Bloqueios[CHAVE],tabConsumoAta[[#This Row],[ATA]],tabAtas_Bloqueios[INATIVO],"") &gt; 0,"X","")</f>
        <v/>
      </c>
      <c r="R339" s="158" t="s">
        <v>1555</v>
      </c>
    </row>
    <row r="340" spans="1:18" x14ac:dyDescent="0.3">
      <c r="A340" s="247">
        <v>14977</v>
      </c>
      <c r="B340" s="47" t="s">
        <v>1983</v>
      </c>
      <c r="C340" s="34" t="str">
        <f>IFERROR(VLOOKUP(tabConsumoAta[[#This Row],[CÓDIGO]],tabEstimativa[#Data],14,FALSE),"")</f>
        <v>Aguardando</v>
      </c>
      <c r="D340" s="157"/>
      <c r="E340" s="157"/>
      <c r="F340" s="34"/>
      <c r="G340" s="78" t="str">
        <f>IFERROR(VLOOKUP(tabConsumoAta[[#This Row],[ATA]],tabAtas[#Data],4,FALSE),"")</f>
        <v/>
      </c>
      <c r="H340" s="163">
        <f>SUMIFS(tabSaldoAta[ESTIMATIVA],tabSaldoAta[CÓDIGO],tabConsumoAta[[#This Row],[CÓDIGO]],tabSaldoAta[CHAVE],tabConsumoAta[[#This Row],[ATA]])</f>
        <v>0</v>
      </c>
      <c r="I340" s="164">
        <v>25</v>
      </c>
      <c r="J340" s="159">
        <v>40</v>
      </c>
      <c r="K340" s="251">
        <v>12907</v>
      </c>
      <c r="L340" s="246" t="s">
        <v>1560</v>
      </c>
      <c r="M340" s="160" t="s">
        <v>4309</v>
      </c>
      <c r="N340" s="160" t="s">
        <v>4310</v>
      </c>
      <c r="O340" s="249" t="s">
        <v>4308</v>
      </c>
      <c r="P340" s="248">
        <v>0</v>
      </c>
      <c r="Q340" s="166" t="str">
        <f>IF(COUNTIFS(tabAtas_Bloqueios[CÓDIGO],tabConsumoAta[[#This Row],[CÓDIGO]],tabAtas_Bloqueios[CHAVE],tabConsumoAta[[#This Row],[ATA]],tabAtas_Bloqueios[INATIVO],"") &gt; 0,"X","")</f>
        <v/>
      </c>
      <c r="R340" s="158" t="s">
        <v>1555</v>
      </c>
    </row>
    <row r="341" spans="1:18" x14ac:dyDescent="0.3">
      <c r="A341" s="247">
        <v>78509</v>
      </c>
      <c r="B341" s="47" t="s">
        <v>213</v>
      </c>
      <c r="C341" s="34" t="str">
        <f>IFERROR(VLOOKUP(tabConsumoAta[[#This Row],[CÓDIGO]],tabEstimativa[#Data],14,FALSE),"")</f>
        <v>Aguardando</v>
      </c>
      <c r="D341" s="157"/>
      <c r="E341" s="157"/>
      <c r="F341" s="34"/>
      <c r="G341" s="78" t="str">
        <f>IFERROR(VLOOKUP(tabConsumoAta[[#This Row],[ATA]],tabAtas[#Data],4,FALSE),"")</f>
        <v/>
      </c>
      <c r="H341" s="163">
        <f>SUMIFS(tabSaldoAta[ESTIMATIVA],tabSaldoAta[CÓDIGO],tabConsumoAta[[#This Row],[CÓDIGO]],tabSaldoAta[CHAVE],tabConsumoAta[[#This Row],[ATA]])</f>
        <v>0</v>
      </c>
      <c r="I341" s="164">
        <v>5</v>
      </c>
      <c r="J341" s="159">
        <v>41</v>
      </c>
      <c r="K341" s="251">
        <v>12950</v>
      </c>
      <c r="L341" s="246" t="s">
        <v>1560</v>
      </c>
      <c r="M341" s="160" t="s">
        <v>4309</v>
      </c>
      <c r="N341" s="160" t="s">
        <v>4310</v>
      </c>
      <c r="O341" s="249" t="s">
        <v>4308</v>
      </c>
      <c r="P341" s="248">
        <v>0</v>
      </c>
      <c r="Q341" s="166" t="str">
        <f>IF(COUNTIFS(tabAtas_Bloqueios[CÓDIGO],tabConsumoAta[[#This Row],[CÓDIGO]],tabAtas_Bloqueios[CHAVE],tabConsumoAta[[#This Row],[ATA]],tabAtas_Bloqueios[INATIVO],"") &gt; 0,"X","")</f>
        <v/>
      </c>
      <c r="R341" s="158" t="s">
        <v>1555</v>
      </c>
    </row>
    <row r="342" spans="1:18" x14ac:dyDescent="0.3">
      <c r="A342" s="247">
        <v>13094</v>
      </c>
      <c r="B342" s="47" t="s">
        <v>1426</v>
      </c>
      <c r="C342" s="34" t="str">
        <f>IFERROR(VLOOKUP(tabConsumoAta[[#This Row],[CÓDIGO]],tabEstimativa[#Data],14,FALSE),"")</f>
        <v>Suspenso</v>
      </c>
      <c r="D342" s="157"/>
      <c r="E342" s="157"/>
      <c r="F342" s="34"/>
      <c r="G342" s="78" t="str">
        <f>IFERROR(VLOOKUP(tabConsumoAta[[#This Row],[ATA]],tabAtas[#Data],4,FALSE),"")</f>
        <v/>
      </c>
      <c r="H342" s="163">
        <f>SUMIFS(tabSaldoAta[ESTIMATIVA],tabSaldoAta[CÓDIGO],tabConsumoAta[[#This Row],[CÓDIGO]],tabSaldoAta[CHAVE],tabConsumoAta[[#This Row],[ATA]])</f>
        <v>0</v>
      </c>
      <c r="I342" s="164">
        <v>400</v>
      </c>
      <c r="J342" s="159">
        <v>42</v>
      </c>
      <c r="K342" s="251">
        <v>12942</v>
      </c>
      <c r="L342" s="246" t="s">
        <v>1560</v>
      </c>
      <c r="M342" s="160" t="s">
        <v>4309</v>
      </c>
      <c r="N342" s="160" t="s">
        <v>4310</v>
      </c>
      <c r="O342" s="249" t="s">
        <v>4308</v>
      </c>
      <c r="P342" s="248">
        <v>0</v>
      </c>
      <c r="Q342" s="166" t="str">
        <f>IF(COUNTIFS(tabAtas_Bloqueios[CÓDIGO],tabConsumoAta[[#This Row],[CÓDIGO]],tabAtas_Bloqueios[CHAVE],tabConsumoAta[[#This Row],[ATA]],tabAtas_Bloqueios[INATIVO],"") &gt; 0,"X","")</f>
        <v/>
      </c>
      <c r="R342" s="158" t="s">
        <v>1555</v>
      </c>
    </row>
    <row r="343" spans="1:18" x14ac:dyDescent="0.3">
      <c r="A343" s="247">
        <v>54680</v>
      </c>
      <c r="B343" s="47" t="s">
        <v>4311</v>
      </c>
      <c r="C343" s="34" t="str">
        <f>IFERROR(VLOOKUP(tabConsumoAta[[#This Row],[CÓDIGO]],tabEstimativa[#Data],14,FALSE),"")</f>
        <v>Suspenso</v>
      </c>
      <c r="D343" s="157"/>
      <c r="E343" s="157"/>
      <c r="F343" s="34"/>
      <c r="G343" s="78" t="str">
        <f>IFERROR(VLOOKUP(tabConsumoAta[[#This Row],[ATA]],tabAtas[#Data],4,FALSE),"")</f>
        <v/>
      </c>
      <c r="H343" s="163">
        <f>SUMIFS(tabSaldoAta[ESTIMATIVA],tabSaldoAta[CÓDIGO],tabConsumoAta[[#This Row],[CÓDIGO]],tabSaldoAta[CHAVE],tabConsumoAta[[#This Row],[ATA]])</f>
        <v>0</v>
      </c>
      <c r="I343" s="164">
        <v>120</v>
      </c>
      <c r="J343" s="159">
        <v>43</v>
      </c>
      <c r="K343" s="251">
        <v>12953</v>
      </c>
      <c r="L343" s="246" t="s">
        <v>1560</v>
      </c>
      <c r="M343" s="160" t="s">
        <v>4309</v>
      </c>
      <c r="N343" s="160" t="s">
        <v>4310</v>
      </c>
      <c r="O343" s="249" t="s">
        <v>4308</v>
      </c>
      <c r="P343" s="248">
        <v>0</v>
      </c>
      <c r="Q343" s="166" t="str">
        <f>IF(COUNTIFS(tabAtas_Bloqueios[CÓDIGO],tabConsumoAta[[#This Row],[CÓDIGO]],tabAtas_Bloqueios[CHAVE],tabConsumoAta[[#This Row],[ATA]],tabAtas_Bloqueios[INATIVO],"") &gt; 0,"X","")</f>
        <v/>
      </c>
      <c r="R343" s="158" t="s">
        <v>1555</v>
      </c>
    </row>
    <row r="344" spans="1:18" x14ac:dyDescent="0.3">
      <c r="A344" s="247">
        <v>133433</v>
      </c>
      <c r="B344" s="47" t="s">
        <v>218</v>
      </c>
      <c r="C344" s="34" t="str">
        <f>IFERROR(VLOOKUP(tabConsumoAta[[#This Row],[CÓDIGO]],tabEstimativa[#Data],14,FALSE),"")</f>
        <v>Aguardando</v>
      </c>
      <c r="D344" s="157"/>
      <c r="E344" s="157"/>
      <c r="F344" s="34"/>
      <c r="G344" s="78" t="str">
        <f>IFERROR(VLOOKUP(tabConsumoAta[[#This Row],[ATA]],tabAtas[#Data],4,FALSE),"")</f>
        <v/>
      </c>
      <c r="H344" s="163">
        <f>SUMIFS(tabSaldoAta[ESTIMATIVA],tabSaldoAta[CÓDIGO],tabConsumoAta[[#This Row],[CÓDIGO]],tabSaldoAta[CHAVE],tabConsumoAta[[#This Row],[ATA]])</f>
        <v>0</v>
      </c>
      <c r="I344" s="164">
        <v>40</v>
      </c>
      <c r="J344" s="159">
        <v>44</v>
      </c>
      <c r="K344" s="251">
        <v>12953</v>
      </c>
      <c r="L344" s="246" t="s">
        <v>1560</v>
      </c>
      <c r="M344" s="160" t="s">
        <v>4309</v>
      </c>
      <c r="N344" s="160" t="s">
        <v>4310</v>
      </c>
      <c r="O344" s="249" t="s">
        <v>4308</v>
      </c>
      <c r="P344" s="248">
        <v>0</v>
      </c>
      <c r="Q344" s="166" t="str">
        <f>IF(COUNTIFS(tabAtas_Bloqueios[CÓDIGO],tabConsumoAta[[#This Row],[CÓDIGO]],tabAtas_Bloqueios[CHAVE],tabConsumoAta[[#This Row],[ATA]],tabAtas_Bloqueios[INATIVO],"") &gt; 0,"X","")</f>
        <v/>
      </c>
      <c r="R344" s="158" t="s">
        <v>1555</v>
      </c>
    </row>
    <row r="345" spans="1:18" x14ac:dyDescent="0.3">
      <c r="A345" s="247">
        <v>128287</v>
      </c>
      <c r="B345" s="47" t="s">
        <v>3038</v>
      </c>
      <c r="C345" s="34" t="str">
        <f>IFERROR(VLOOKUP(tabConsumoAta[[#This Row],[CÓDIGO]],tabEstimativa[#Data],14,FALSE),"")</f>
        <v>Suspenso</v>
      </c>
      <c r="D345" s="157"/>
      <c r="E345" s="157"/>
      <c r="F345" s="34"/>
      <c r="G345" s="78" t="str">
        <f>IFERROR(VLOOKUP(tabConsumoAta[[#This Row],[ATA]],tabAtas[#Data],4,FALSE),"")</f>
        <v/>
      </c>
      <c r="H345" s="163">
        <f>SUMIFS(tabSaldoAta[ESTIMATIVA],tabSaldoAta[CÓDIGO],tabConsumoAta[[#This Row],[CÓDIGO]],tabSaldoAta[CHAVE],tabConsumoAta[[#This Row],[ATA]])</f>
        <v>0</v>
      </c>
      <c r="I345" s="164">
        <v>300</v>
      </c>
      <c r="J345" s="159">
        <v>45</v>
      </c>
      <c r="K345" s="251">
        <v>12932</v>
      </c>
      <c r="L345" s="246" t="s">
        <v>1560</v>
      </c>
      <c r="M345" s="160" t="s">
        <v>4309</v>
      </c>
      <c r="N345" s="160" t="s">
        <v>4310</v>
      </c>
      <c r="O345" s="249" t="s">
        <v>4308</v>
      </c>
      <c r="P345" s="248">
        <v>0</v>
      </c>
      <c r="Q345" s="166" t="str">
        <f>IF(COUNTIFS(tabAtas_Bloqueios[CÓDIGO],tabConsumoAta[[#This Row],[CÓDIGO]],tabAtas_Bloqueios[CHAVE],tabConsumoAta[[#This Row],[ATA]],tabAtas_Bloqueios[INATIVO],"") &gt; 0,"X","")</f>
        <v/>
      </c>
      <c r="R345" s="158" t="s">
        <v>1555</v>
      </c>
    </row>
    <row r="346" spans="1:18" x14ac:dyDescent="0.3">
      <c r="A346" s="247">
        <v>15813</v>
      </c>
      <c r="B346" s="47" t="s">
        <v>224</v>
      </c>
      <c r="C346" s="34" t="str">
        <f>IFERROR(VLOOKUP(tabConsumoAta[[#This Row],[CÓDIGO]],tabEstimativa[#Data],14,FALSE),"")</f>
        <v>Aguardando</v>
      </c>
      <c r="D346" s="157"/>
      <c r="E346" s="157"/>
      <c r="F346" s="34"/>
      <c r="G346" s="78" t="str">
        <f>IFERROR(VLOOKUP(tabConsumoAta[[#This Row],[ATA]],tabAtas[#Data],4,FALSE),"")</f>
        <v/>
      </c>
      <c r="H346" s="163">
        <f>SUMIFS(tabSaldoAta[ESTIMATIVA],tabSaldoAta[CÓDIGO],tabConsumoAta[[#This Row],[CÓDIGO]],tabSaldoAta[CHAVE],tabConsumoAta[[#This Row],[ATA]])</f>
        <v>0</v>
      </c>
      <c r="I346" s="164">
        <v>5000</v>
      </c>
      <c r="J346" s="159">
        <v>46</v>
      </c>
      <c r="K346" s="251">
        <v>12949</v>
      </c>
      <c r="L346" s="246" t="s">
        <v>1560</v>
      </c>
      <c r="M346" s="160" t="s">
        <v>4309</v>
      </c>
      <c r="N346" s="160" t="s">
        <v>4310</v>
      </c>
      <c r="O346" s="249" t="s">
        <v>4308</v>
      </c>
      <c r="P346" s="248">
        <v>0</v>
      </c>
      <c r="Q346" s="166" t="str">
        <f>IF(COUNTIFS(tabAtas_Bloqueios[CÓDIGO],tabConsumoAta[[#This Row],[CÓDIGO]],tabAtas_Bloqueios[CHAVE],tabConsumoAta[[#This Row],[ATA]],tabAtas_Bloqueios[INATIVO],"") &gt; 0,"X","")</f>
        <v/>
      </c>
      <c r="R346" s="158" t="s">
        <v>1555</v>
      </c>
    </row>
    <row r="347" spans="1:18" x14ac:dyDescent="0.3">
      <c r="A347" s="247">
        <v>14737</v>
      </c>
      <c r="B347" s="47" t="s">
        <v>225</v>
      </c>
      <c r="C347" s="34" t="str">
        <f>IFERROR(VLOOKUP(tabConsumoAta[[#This Row],[CÓDIGO]],tabEstimativa[#Data],14,FALSE),"")</f>
        <v>Suspenso</v>
      </c>
      <c r="D347" s="157"/>
      <c r="E347" s="157"/>
      <c r="F347" s="34"/>
      <c r="G347" s="78" t="str">
        <f>IFERROR(VLOOKUP(tabConsumoAta[[#This Row],[ATA]],tabAtas[#Data],4,FALSE),"")</f>
        <v/>
      </c>
      <c r="H347" s="163">
        <f>SUMIFS(tabSaldoAta[ESTIMATIVA],tabSaldoAta[CÓDIGO],tabConsumoAta[[#This Row],[CÓDIGO]],tabSaldoAta[CHAVE],tabConsumoAta[[#This Row],[ATA]])</f>
        <v>0</v>
      </c>
      <c r="I347" s="164">
        <v>20</v>
      </c>
      <c r="J347" s="159">
        <v>47</v>
      </c>
      <c r="K347" s="251">
        <v>12931</v>
      </c>
      <c r="L347" s="246" t="s">
        <v>1560</v>
      </c>
      <c r="M347" s="160" t="s">
        <v>4309</v>
      </c>
      <c r="N347" s="160" t="s">
        <v>4310</v>
      </c>
      <c r="O347" s="249" t="s">
        <v>4308</v>
      </c>
      <c r="P347" s="248">
        <v>0</v>
      </c>
      <c r="Q347" s="166" t="str">
        <f>IF(COUNTIFS(tabAtas_Bloqueios[CÓDIGO],tabConsumoAta[[#This Row],[CÓDIGO]],tabAtas_Bloqueios[CHAVE],tabConsumoAta[[#This Row],[ATA]],tabAtas_Bloqueios[INATIVO],"") &gt; 0,"X","")</f>
        <v/>
      </c>
      <c r="R347" s="158" t="s">
        <v>1555</v>
      </c>
    </row>
    <row r="348" spans="1:18" x14ac:dyDescent="0.3">
      <c r="A348" s="247">
        <v>87586</v>
      </c>
      <c r="B348" s="47" t="s">
        <v>226</v>
      </c>
      <c r="C348" s="34" t="str">
        <f>IFERROR(VLOOKUP(tabConsumoAta[[#This Row],[CÓDIGO]],tabEstimativa[#Data],14,FALSE),"")</f>
        <v>Suspenso</v>
      </c>
      <c r="D348" s="157"/>
      <c r="E348" s="157"/>
      <c r="F348" s="34"/>
      <c r="G348" s="78" t="str">
        <f>IFERROR(VLOOKUP(tabConsumoAta[[#This Row],[ATA]],tabAtas[#Data],4,FALSE),"")</f>
        <v/>
      </c>
      <c r="H348" s="163">
        <f>SUMIFS(tabSaldoAta[ESTIMATIVA],tabSaldoAta[CÓDIGO],tabConsumoAta[[#This Row],[CÓDIGO]],tabSaldoAta[CHAVE],tabConsumoAta[[#This Row],[ATA]])</f>
        <v>0</v>
      </c>
      <c r="I348" s="164">
        <v>60</v>
      </c>
      <c r="J348" s="159">
        <v>48</v>
      </c>
      <c r="K348" s="251">
        <v>12931</v>
      </c>
      <c r="L348" s="246" t="s">
        <v>1560</v>
      </c>
      <c r="M348" s="160" t="s">
        <v>4309</v>
      </c>
      <c r="N348" s="160" t="s">
        <v>4310</v>
      </c>
      <c r="O348" s="249" t="s">
        <v>4308</v>
      </c>
      <c r="P348" s="248">
        <v>0</v>
      </c>
      <c r="Q348" s="166" t="str">
        <f>IF(COUNTIFS(tabAtas_Bloqueios[CÓDIGO],tabConsumoAta[[#This Row],[CÓDIGO]],tabAtas_Bloqueios[CHAVE],tabConsumoAta[[#This Row],[ATA]],tabAtas_Bloqueios[INATIVO],"") &gt; 0,"X","")</f>
        <v/>
      </c>
      <c r="R348" s="158" t="s">
        <v>1555</v>
      </c>
    </row>
    <row r="349" spans="1:18" x14ac:dyDescent="0.3">
      <c r="A349" s="247">
        <v>20760</v>
      </c>
      <c r="B349" s="47" t="s">
        <v>2389</v>
      </c>
      <c r="C349" s="34" t="str">
        <f>IFERROR(VLOOKUP(tabConsumoAta[[#This Row],[CÓDIGO]],tabEstimativa[#Data],14,FALSE),"")</f>
        <v>Suspenso</v>
      </c>
      <c r="D349" s="157"/>
      <c r="E349" s="157"/>
      <c r="F349" s="34"/>
      <c r="G349" s="78" t="str">
        <f>IFERROR(VLOOKUP(tabConsumoAta[[#This Row],[ATA]],tabAtas[#Data],4,FALSE),"")</f>
        <v/>
      </c>
      <c r="H349" s="163">
        <f>SUMIFS(tabSaldoAta[ESTIMATIVA],tabSaldoAta[CÓDIGO],tabConsumoAta[[#This Row],[CÓDIGO]],tabSaldoAta[CHAVE],tabConsumoAta[[#This Row],[ATA]])</f>
        <v>0</v>
      </c>
      <c r="I349" s="164">
        <v>60</v>
      </c>
      <c r="J349" s="159">
        <v>49</v>
      </c>
      <c r="K349" s="251">
        <v>12931</v>
      </c>
      <c r="L349" s="246" t="s">
        <v>1560</v>
      </c>
      <c r="M349" s="160" t="s">
        <v>4309</v>
      </c>
      <c r="N349" s="160" t="s">
        <v>4310</v>
      </c>
      <c r="O349" s="249" t="s">
        <v>4308</v>
      </c>
      <c r="P349" s="248">
        <v>0</v>
      </c>
      <c r="Q349" s="166" t="str">
        <f>IF(COUNTIFS(tabAtas_Bloqueios[CÓDIGO],tabConsumoAta[[#This Row],[CÓDIGO]],tabAtas_Bloqueios[CHAVE],tabConsumoAta[[#This Row],[ATA]],tabAtas_Bloqueios[INATIVO],"") &gt; 0,"X","")</f>
        <v/>
      </c>
      <c r="R349" s="158" t="s">
        <v>1555</v>
      </c>
    </row>
    <row r="350" spans="1:18" x14ac:dyDescent="0.3">
      <c r="A350" s="247">
        <v>69229</v>
      </c>
      <c r="B350" s="47" t="s">
        <v>2389</v>
      </c>
      <c r="C350" s="34" t="str">
        <f>IFERROR(VLOOKUP(tabConsumoAta[[#This Row],[CÓDIGO]],tabEstimativa[#Data],14,FALSE),"")</f>
        <v>Suspenso</v>
      </c>
      <c r="D350" s="157"/>
      <c r="E350" s="157"/>
      <c r="F350" s="34"/>
      <c r="G350" s="78" t="str">
        <f>IFERROR(VLOOKUP(tabConsumoAta[[#This Row],[ATA]],tabAtas[#Data],4,FALSE),"")</f>
        <v/>
      </c>
      <c r="H350" s="163">
        <f>SUMIFS(tabSaldoAta[ESTIMATIVA],tabSaldoAta[CÓDIGO],tabConsumoAta[[#This Row],[CÓDIGO]],tabSaldoAta[CHAVE],tabConsumoAta[[#This Row],[ATA]])</f>
        <v>0</v>
      </c>
      <c r="I350" s="164">
        <v>40</v>
      </c>
      <c r="J350" s="159">
        <v>50</v>
      </c>
      <c r="K350" s="251">
        <v>12931</v>
      </c>
      <c r="L350" s="246" t="s">
        <v>1560</v>
      </c>
      <c r="M350" s="160" t="s">
        <v>4309</v>
      </c>
      <c r="N350" s="160" t="s">
        <v>4310</v>
      </c>
      <c r="O350" s="249" t="s">
        <v>4308</v>
      </c>
      <c r="P350" s="248">
        <v>0</v>
      </c>
      <c r="Q350" s="166" t="str">
        <f>IF(COUNTIFS(tabAtas_Bloqueios[CÓDIGO],tabConsumoAta[[#This Row],[CÓDIGO]],tabAtas_Bloqueios[CHAVE],tabConsumoAta[[#This Row],[ATA]],tabAtas_Bloqueios[INATIVO],"") &gt; 0,"X","")</f>
        <v/>
      </c>
      <c r="R350" s="158" t="s">
        <v>1555</v>
      </c>
    </row>
    <row r="351" spans="1:18" x14ac:dyDescent="0.3">
      <c r="A351" s="247">
        <v>20763</v>
      </c>
      <c r="B351" s="47" t="s">
        <v>2390</v>
      </c>
      <c r="C351" s="34" t="str">
        <f>IFERROR(VLOOKUP(tabConsumoAta[[#This Row],[CÓDIGO]],tabEstimativa[#Data],14,FALSE),"")</f>
        <v>Suspenso</v>
      </c>
      <c r="D351" s="157"/>
      <c r="E351" s="157"/>
      <c r="F351" s="34"/>
      <c r="G351" s="78" t="str">
        <f>IFERROR(VLOOKUP(tabConsumoAta[[#This Row],[ATA]],tabAtas[#Data],4,FALSE),"")</f>
        <v/>
      </c>
      <c r="H351" s="163">
        <f>SUMIFS(tabSaldoAta[ESTIMATIVA],tabSaldoAta[CÓDIGO],tabConsumoAta[[#This Row],[CÓDIGO]],tabSaldoAta[CHAVE],tabConsumoAta[[#This Row],[ATA]])</f>
        <v>0</v>
      </c>
      <c r="I351" s="164">
        <v>30</v>
      </c>
      <c r="J351" s="159">
        <v>51</v>
      </c>
      <c r="K351" s="251">
        <v>12931</v>
      </c>
      <c r="L351" s="246" t="s">
        <v>1560</v>
      </c>
      <c r="M351" s="160" t="s">
        <v>4309</v>
      </c>
      <c r="N351" s="160" t="s">
        <v>4310</v>
      </c>
      <c r="O351" s="249" t="s">
        <v>4308</v>
      </c>
      <c r="P351" s="248">
        <v>0</v>
      </c>
      <c r="Q351" s="166" t="str">
        <f>IF(COUNTIFS(tabAtas_Bloqueios[CÓDIGO],tabConsumoAta[[#This Row],[CÓDIGO]],tabAtas_Bloqueios[CHAVE],tabConsumoAta[[#This Row],[ATA]],tabAtas_Bloqueios[INATIVO],"") &gt; 0,"X","")</f>
        <v/>
      </c>
      <c r="R351" s="158" t="s">
        <v>1555</v>
      </c>
    </row>
    <row r="352" spans="1:18" x14ac:dyDescent="0.3">
      <c r="A352" s="247">
        <v>141608</v>
      </c>
      <c r="B352" s="47" t="s">
        <v>4222</v>
      </c>
      <c r="C352" s="34" t="str">
        <f>IFERROR(VLOOKUP(tabConsumoAta[[#This Row],[CÓDIGO]],tabEstimativa[#Data],14,FALSE),"")</f>
        <v/>
      </c>
      <c r="D352" s="157"/>
      <c r="E352" s="157"/>
      <c r="F352" s="34"/>
      <c r="G352" s="78" t="str">
        <f>IFERROR(VLOOKUP(tabConsumoAta[[#This Row],[ATA]],tabAtas[#Data],4,FALSE),"")</f>
        <v/>
      </c>
      <c r="H352" s="163">
        <f>SUMIFS(tabSaldoAta[ESTIMATIVA],tabSaldoAta[CÓDIGO],tabConsumoAta[[#This Row],[CÓDIGO]],tabSaldoAta[CHAVE],tabConsumoAta[[#This Row],[ATA]])</f>
        <v>0</v>
      </c>
      <c r="I352" s="164">
        <v>40</v>
      </c>
      <c r="J352" s="159">
        <v>52</v>
      </c>
      <c r="K352" s="251">
        <v>12933</v>
      </c>
      <c r="L352" s="246" t="s">
        <v>1560</v>
      </c>
      <c r="M352" s="160" t="s">
        <v>4309</v>
      </c>
      <c r="N352" s="160" t="s">
        <v>4310</v>
      </c>
      <c r="O352" s="249" t="s">
        <v>4308</v>
      </c>
      <c r="P352" s="248">
        <v>0</v>
      </c>
      <c r="Q352" s="166" t="str">
        <f>IF(COUNTIFS(tabAtas_Bloqueios[CÓDIGO],tabConsumoAta[[#This Row],[CÓDIGO]],tabAtas_Bloqueios[CHAVE],tabConsumoAta[[#This Row],[ATA]],tabAtas_Bloqueios[INATIVO],"") &gt; 0,"X","")</f>
        <v/>
      </c>
      <c r="R352" s="158" t="s">
        <v>1555</v>
      </c>
    </row>
    <row r="353" spans="1:18" x14ac:dyDescent="0.3">
      <c r="A353" s="247">
        <v>141679</v>
      </c>
      <c r="B353" s="47" t="s">
        <v>4218</v>
      </c>
      <c r="C353" s="34" t="str">
        <f>IFERROR(VLOOKUP(tabConsumoAta[[#This Row],[CÓDIGO]],tabEstimativa[#Data],14,FALSE),"")</f>
        <v/>
      </c>
      <c r="D353" s="157"/>
      <c r="E353" s="157"/>
      <c r="F353" s="34"/>
      <c r="G353" s="78" t="str">
        <f>IFERROR(VLOOKUP(tabConsumoAta[[#This Row],[ATA]],tabAtas[#Data],4,FALSE),"")</f>
        <v/>
      </c>
      <c r="H353" s="163">
        <f>SUMIFS(tabSaldoAta[ESTIMATIVA],tabSaldoAta[CÓDIGO],tabConsumoAta[[#This Row],[CÓDIGO]],tabSaldoAta[CHAVE],tabConsumoAta[[#This Row],[ATA]])</f>
        <v>0</v>
      </c>
      <c r="I353" s="164">
        <v>90</v>
      </c>
      <c r="J353" s="159">
        <v>53</v>
      </c>
      <c r="K353" s="251">
        <v>12933</v>
      </c>
      <c r="L353" s="246" t="s">
        <v>1560</v>
      </c>
      <c r="M353" s="160" t="s">
        <v>4309</v>
      </c>
      <c r="N353" s="160" t="s">
        <v>4310</v>
      </c>
      <c r="O353" s="249" t="s">
        <v>4308</v>
      </c>
      <c r="P353" s="248">
        <v>0</v>
      </c>
      <c r="Q353" s="166" t="str">
        <f>IF(COUNTIFS(tabAtas_Bloqueios[CÓDIGO],tabConsumoAta[[#This Row],[CÓDIGO]],tabAtas_Bloqueios[CHAVE],tabConsumoAta[[#This Row],[ATA]],tabAtas_Bloqueios[INATIVO],"") &gt; 0,"X","")</f>
        <v/>
      </c>
      <c r="R353" s="158" t="s">
        <v>1555</v>
      </c>
    </row>
    <row r="354" spans="1:18" x14ac:dyDescent="0.3">
      <c r="A354" s="247">
        <v>141680</v>
      </c>
      <c r="B354" s="47" t="s">
        <v>4219</v>
      </c>
      <c r="C354" s="34" t="str">
        <f>IFERROR(VLOOKUP(tabConsumoAta[[#This Row],[CÓDIGO]],tabEstimativa[#Data],14,FALSE),"")</f>
        <v/>
      </c>
      <c r="D354" s="157"/>
      <c r="E354" s="157"/>
      <c r="F354" s="34"/>
      <c r="G354" s="78" t="str">
        <f>IFERROR(VLOOKUP(tabConsumoAta[[#This Row],[ATA]],tabAtas[#Data],4,FALSE),"")</f>
        <v/>
      </c>
      <c r="H354" s="163">
        <f>SUMIFS(tabSaldoAta[ESTIMATIVA],tabSaldoAta[CÓDIGO],tabConsumoAta[[#This Row],[CÓDIGO]],tabSaldoAta[CHAVE],tabConsumoAta[[#This Row],[ATA]])</f>
        <v>0</v>
      </c>
      <c r="I354" s="164">
        <v>800</v>
      </c>
      <c r="J354" s="159">
        <v>54</v>
      </c>
      <c r="K354" s="251">
        <v>12933</v>
      </c>
      <c r="L354" s="246" t="s">
        <v>1560</v>
      </c>
      <c r="M354" s="160" t="s">
        <v>4309</v>
      </c>
      <c r="N354" s="160" t="s">
        <v>4310</v>
      </c>
      <c r="O354" s="249" t="s">
        <v>4308</v>
      </c>
      <c r="P354" s="248">
        <v>0</v>
      </c>
      <c r="Q354" s="166" t="str">
        <f>IF(COUNTIFS(tabAtas_Bloqueios[CÓDIGO],tabConsumoAta[[#This Row],[CÓDIGO]],tabAtas_Bloqueios[CHAVE],tabConsumoAta[[#This Row],[ATA]],tabAtas_Bloqueios[INATIVO],"") &gt; 0,"X","")</f>
        <v/>
      </c>
      <c r="R354" s="158" t="s">
        <v>1555</v>
      </c>
    </row>
    <row r="355" spans="1:18" x14ac:dyDescent="0.3">
      <c r="A355" s="247">
        <v>141681</v>
      </c>
      <c r="B355" s="47" t="s">
        <v>4220</v>
      </c>
      <c r="C355" s="34" t="str">
        <f>IFERROR(VLOOKUP(tabConsumoAta[[#This Row],[CÓDIGO]],tabEstimativa[#Data],14,FALSE),"")</f>
        <v/>
      </c>
      <c r="D355" s="157"/>
      <c r="E355" s="157"/>
      <c r="F355" s="34"/>
      <c r="G355" s="78" t="str">
        <f>IFERROR(VLOOKUP(tabConsumoAta[[#This Row],[ATA]],tabAtas[#Data],4,FALSE),"")</f>
        <v/>
      </c>
      <c r="H355" s="163">
        <f>SUMIFS(tabSaldoAta[ESTIMATIVA],tabSaldoAta[CÓDIGO],tabConsumoAta[[#This Row],[CÓDIGO]],tabSaldoAta[CHAVE],tabConsumoAta[[#This Row],[ATA]])</f>
        <v>0</v>
      </c>
      <c r="I355" s="164">
        <v>60</v>
      </c>
      <c r="J355" s="159">
        <v>55</v>
      </c>
      <c r="K355" s="251">
        <v>12932</v>
      </c>
      <c r="L355" s="246" t="s">
        <v>1560</v>
      </c>
      <c r="M355" s="160" t="s">
        <v>4309</v>
      </c>
      <c r="N355" s="160" t="s">
        <v>4310</v>
      </c>
      <c r="O355" s="249" t="s">
        <v>4308</v>
      </c>
      <c r="P355" s="248">
        <v>0</v>
      </c>
      <c r="Q355" s="166" t="str">
        <f>IF(COUNTIFS(tabAtas_Bloqueios[CÓDIGO],tabConsumoAta[[#This Row],[CÓDIGO]],tabAtas_Bloqueios[CHAVE],tabConsumoAta[[#This Row],[ATA]],tabAtas_Bloqueios[INATIVO],"") &gt; 0,"X","")</f>
        <v/>
      </c>
      <c r="R355" s="158" t="s">
        <v>1555</v>
      </c>
    </row>
    <row r="356" spans="1:18" x14ac:dyDescent="0.3">
      <c r="A356" s="247">
        <v>141268</v>
      </c>
      <c r="B356" s="47" t="s">
        <v>4217</v>
      </c>
      <c r="C356" s="34" t="str">
        <f>IFERROR(VLOOKUP(tabConsumoAta[[#This Row],[CÓDIGO]],tabEstimativa[#Data],14,FALSE),"")</f>
        <v/>
      </c>
      <c r="D356" s="157"/>
      <c r="E356" s="157"/>
      <c r="F356" s="34"/>
      <c r="G356" s="78" t="str">
        <f>IFERROR(VLOOKUP(tabConsumoAta[[#This Row],[ATA]],tabAtas[#Data],4,FALSE),"")</f>
        <v/>
      </c>
      <c r="H356" s="163">
        <f>SUMIFS(tabSaldoAta[ESTIMATIVA],tabSaldoAta[CÓDIGO],tabConsumoAta[[#This Row],[CÓDIGO]],tabSaldoAta[CHAVE],tabConsumoAta[[#This Row],[ATA]])</f>
        <v>0</v>
      </c>
      <c r="I356" s="164">
        <v>800</v>
      </c>
      <c r="J356" s="159">
        <v>56</v>
      </c>
      <c r="K356" s="251">
        <v>12932</v>
      </c>
      <c r="L356" s="246" t="s">
        <v>1560</v>
      </c>
      <c r="M356" s="160" t="s">
        <v>4309</v>
      </c>
      <c r="N356" s="160" t="s">
        <v>4310</v>
      </c>
      <c r="O356" s="249" t="s">
        <v>4308</v>
      </c>
      <c r="P356" s="248">
        <v>0</v>
      </c>
      <c r="Q356" s="166" t="str">
        <f>IF(COUNTIFS(tabAtas_Bloqueios[CÓDIGO],tabConsumoAta[[#This Row],[CÓDIGO]],tabAtas_Bloqueios[CHAVE],tabConsumoAta[[#This Row],[ATA]],tabAtas_Bloqueios[INATIVO],"") &gt; 0,"X","")</f>
        <v/>
      </c>
      <c r="R356" s="158" t="s">
        <v>1555</v>
      </c>
    </row>
    <row r="357" spans="1:18" x14ac:dyDescent="0.3">
      <c r="A357" s="247">
        <v>141265</v>
      </c>
      <c r="B357" s="47" t="s">
        <v>4215</v>
      </c>
      <c r="C357" s="34" t="str">
        <f>IFERROR(VLOOKUP(tabConsumoAta[[#This Row],[CÓDIGO]],tabEstimativa[#Data],14,FALSE),"")</f>
        <v/>
      </c>
      <c r="D357" s="157"/>
      <c r="E357" s="157"/>
      <c r="F357" s="34"/>
      <c r="G357" s="78" t="str">
        <f>IFERROR(VLOOKUP(tabConsumoAta[[#This Row],[ATA]],tabAtas[#Data],4,FALSE),"")</f>
        <v/>
      </c>
      <c r="H357" s="163">
        <f>SUMIFS(tabSaldoAta[ESTIMATIVA],tabSaldoAta[CÓDIGO],tabConsumoAta[[#This Row],[CÓDIGO]],tabSaldoAta[CHAVE],tabConsumoAta[[#This Row],[ATA]])</f>
        <v>0</v>
      </c>
      <c r="I357" s="164">
        <v>100</v>
      </c>
      <c r="J357" s="159">
        <v>57</v>
      </c>
      <c r="K357" s="251">
        <v>12932</v>
      </c>
      <c r="L357" s="246" t="s">
        <v>1560</v>
      </c>
      <c r="M357" s="160" t="s">
        <v>4309</v>
      </c>
      <c r="N357" s="160" t="s">
        <v>4310</v>
      </c>
      <c r="O357" s="249" t="s">
        <v>4308</v>
      </c>
      <c r="P357" s="248">
        <v>0</v>
      </c>
      <c r="Q357" s="166" t="str">
        <f>IF(COUNTIFS(tabAtas_Bloqueios[CÓDIGO],tabConsumoAta[[#This Row],[CÓDIGO]],tabAtas_Bloqueios[CHAVE],tabConsumoAta[[#This Row],[ATA]],tabAtas_Bloqueios[INATIVO],"") &gt; 0,"X","")</f>
        <v/>
      </c>
      <c r="R357" s="158" t="s">
        <v>1555</v>
      </c>
    </row>
    <row r="358" spans="1:18" x14ac:dyDescent="0.3">
      <c r="A358" s="247">
        <v>141266</v>
      </c>
      <c r="B358" s="47" t="s">
        <v>4216</v>
      </c>
      <c r="C358" s="34" t="str">
        <f>IFERROR(VLOOKUP(tabConsumoAta[[#This Row],[CÓDIGO]],tabEstimativa[#Data],14,FALSE),"")</f>
        <v/>
      </c>
      <c r="D358" s="157"/>
      <c r="E358" s="157"/>
      <c r="F358" s="34"/>
      <c r="G358" s="78" t="str">
        <f>IFERROR(VLOOKUP(tabConsumoAta[[#This Row],[ATA]],tabAtas[#Data],4,FALSE),"")</f>
        <v/>
      </c>
      <c r="H358" s="163">
        <f>SUMIFS(tabSaldoAta[ESTIMATIVA],tabSaldoAta[CÓDIGO],tabConsumoAta[[#This Row],[CÓDIGO]],tabSaldoAta[CHAVE],tabConsumoAta[[#This Row],[ATA]])</f>
        <v>0</v>
      </c>
      <c r="I358" s="164">
        <v>150</v>
      </c>
      <c r="J358" s="159">
        <v>58</v>
      </c>
      <c r="K358" s="251">
        <v>12933</v>
      </c>
      <c r="L358" s="246" t="s">
        <v>1560</v>
      </c>
      <c r="M358" s="160" t="s">
        <v>4309</v>
      </c>
      <c r="N358" s="160" t="s">
        <v>4310</v>
      </c>
      <c r="O358" s="249" t="s">
        <v>4308</v>
      </c>
      <c r="P358" s="248">
        <v>0</v>
      </c>
      <c r="Q358" s="166" t="str">
        <f>IF(COUNTIFS(tabAtas_Bloqueios[CÓDIGO],tabConsumoAta[[#This Row],[CÓDIGO]],tabAtas_Bloqueios[CHAVE],tabConsumoAta[[#This Row],[ATA]],tabAtas_Bloqueios[INATIVO],"") &gt; 0,"X","")</f>
        <v/>
      </c>
      <c r="R358" s="158" t="s">
        <v>1555</v>
      </c>
    </row>
    <row r="359" spans="1:18" x14ac:dyDescent="0.3">
      <c r="A359" s="247">
        <v>141786</v>
      </c>
      <c r="B359" s="47" t="s">
        <v>4224</v>
      </c>
      <c r="C359" s="34" t="str">
        <f>IFERROR(VLOOKUP(tabConsumoAta[[#This Row],[CÓDIGO]],tabEstimativa[#Data],14,FALSE),"")</f>
        <v/>
      </c>
      <c r="D359" s="157"/>
      <c r="E359" s="157"/>
      <c r="F359" s="34"/>
      <c r="G359" s="78" t="str">
        <f>IFERROR(VLOOKUP(tabConsumoAta[[#This Row],[ATA]],tabAtas[#Data],4,FALSE),"")</f>
        <v/>
      </c>
      <c r="H359" s="163">
        <f>SUMIFS(tabSaldoAta[ESTIMATIVA],tabSaldoAta[CÓDIGO],tabConsumoAta[[#This Row],[CÓDIGO]],tabSaldoAta[CHAVE],tabConsumoAta[[#This Row],[ATA]])</f>
        <v>0</v>
      </c>
      <c r="I359" s="164">
        <v>100</v>
      </c>
      <c r="J359" s="159">
        <v>59</v>
      </c>
      <c r="K359" s="251">
        <v>12934</v>
      </c>
      <c r="L359" s="246" t="s">
        <v>1560</v>
      </c>
      <c r="M359" s="160" t="s">
        <v>4309</v>
      </c>
      <c r="N359" s="160" t="s">
        <v>4310</v>
      </c>
      <c r="O359" s="249" t="s">
        <v>4308</v>
      </c>
      <c r="P359" s="248">
        <v>0</v>
      </c>
      <c r="Q359" s="166" t="str">
        <f>IF(COUNTIFS(tabAtas_Bloqueios[CÓDIGO],tabConsumoAta[[#This Row],[CÓDIGO]],tabAtas_Bloqueios[CHAVE],tabConsumoAta[[#This Row],[ATA]],tabAtas_Bloqueios[INATIVO],"") &gt; 0,"X","")</f>
        <v/>
      </c>
      <c r="R359" s="158" t="s">
        <v>1555</v>
      </c>
    </row>
    <row r="360" spans="1:18" x14ac:dyDescent="0.3">
      <c r="A360" s="247">
        <v>141787</v>
      </c>
      <c r="B360" s="47" t="s">
        <v>4225</v>
      </c>
      <c r="C360" s="34" t="str">
        <f>IFERROR(VLOOKUP(tabConsumoAta[[#This Row],[CÓDIGO]],tabEstimativa[#Data],14,FALSE),"")</f>
        <v/>
      </c>
      <c r="D360" s="157"/>
      <c r="E360" s="157"/>
      <c r="F360" s="34"/>
      <c r="G360" s="78" t="str">
        <f>IFERROR(VLOOKUP(tabConsumoAta[[#This Row],[ATA]],tabAtas[#Data],4,FALSE),"")</f>
        <v/>
      </c>
      <c r="H360" s="163">
        <f>SUMIFS(tabSaldoAta[ESTIMATIVA],tabSaldoAta[CÓDIGO],tabConsumoAta[[#This Row],[CÓDIGO]],tabSaldoAta[CHAVE],tabConsumoAta[[#This Row],[ATA]])</f>
        <v>0</v>
      </c>
      <c r="I360" s="164">
        <v>400</v>
      </c>
      <c r="J360" s="159">
        <v>60</v>
      </c>
      <c r="K360" s="251">
        <v>12934</v>
      </c>
      <c r="L360" s="246" t="s">
        <v>1560</v>
      </c>
      <c r="M360" s="160" t="s">
        <v>4309</v>
      </c>
      <c r="N360" s="160" t="s">
        <v>4310</v>
      </c>
      <c r="O360" s="249" t="s">
        <v>4308</v>
      </c>
      <c r="P360" s="248">
        <v>0</v>
      </c>
      <c r="Q360" s="166" t="str">
        <f>IF(COUNTIFS(tabAtas_Bloqueios[CÓDIGO],tabConsumoAta[[#This Row],[CÓDIGO]],tabAtas_Bloqueios[CHAVE],tabConsumoAta[[#This Row],[ATA]],tabAtas_Bloqueios[INATIVO],"") &gt; 0,"X","")</f>
        <v/>
      </c>
      <c r="R360" s="158" t="s">
        <v>1555</v>
      </c>
    </row>
    <row r="361" spans="1:18" x14ac:dyDescent="0.3">
      <c r="A361" s="247">
        <v>141615</v>
      </c>
      <c r="B361" s="47" t="s">
        <v>4223</v>
      </c>
      <c r="C361" s="34" t="str">
        <f>IFERROR(VLOOKUP(tabConsumoAta[[#This Row],[CÓDIGO]],tabEstimativa[#Data],14,FALSE),"")</f>
        <v/>
      </c>
      <c r="D361" s="157"/>
      <c r="E361" s="157"/>
      <c r="F361" s="34"/>
      <c r="G361" s="78" t="str">
        <f>IFERROR(VLOOKUP(tabConsumoAta[[#This Row],[ATA]],tabAtas[#Data],4,FALSE),"")</f>
        <v/>
      </c>
      <c r="H361" s="163">
        <f>SUMIFS(tabSaldoAta[ESTIMATIVA],tabSaldoAta[CÓDIGO],tabConsumoAta[[#This Row],[CÓDIGO]],tabSaldoAta[CHAVE],tabConsumoAta[[#This Row],[ATA]])</f>
        <v>0</v>
      </c>
      <c r="I361" s="164">
        <v>50</v>
      </c>
      <c r="J361" s="159">
        <v>61</v>
      </c>
      <c r="K361" s="251">
        <v>12933</v>
      </c>
      <c r="L361" s="246" t="s">
        <v>1560</v>
      </c>
      <c r="M361" s="160" t="s">
        <v>4309</v>
      </c>
      <c r="N361" s="160" t="s">
        <v>4310</v>
      </c>
      <c r="O361" s="249" t="s">
        <v>4308</v>
      </c>
      <c r="P361" s="248">
        <v>0</v>
      </c>
      <c r="Q361" s="166" t="str">
        <f>IF(COUNTIFS(tabAtas_Bloqueios[CÓDIGO],tabConsumoAta[[#This Row],[CÓDIGO]],tabAtas_Bloqueios[CHAVE],tabConsumoAta[[#This Row],[ATA]],tabAtas_Bloqueios[INATIVO],"") &gt; 0,"X","")</f>
        <v/>
      </c>
      <c r="R361" s="158" t="s">
        <v>1555</v>
      </c>
    </row>
    <row r="362" spans="1:18" x14ac:dyDescent="0.3">
      <c r="A362" s="247">
        <v>12856</v>
      </c>
      <c r="B362" s="47" t="s">
        <v>3069</v>
      </c>
      <c r="C362" s="34" t="str">
        <f>IFERROR(VLOOKUP(tabConsumoAta[[#This Row],[CÓDIGO]],tabEstimativa[#Data],14,FALSE),"")</f>
        <v>Suspenso</v>
      </c>
      <c r="D362" s="157"/>
      <c r="E362" s="157"/>
      <c r="F362" s="34"/>
      <c r="G362" s="78" t="str">
        <f>IFERROR(VLOOKUP(tabConsumoAta[[#This Row],[ATA]],tabAtas[#Data],4,FALSE),"")</f>
        <v/>
      </c>
      <c r="H362" s="163">
        <f>SUMIFS(tabSaldoAta[ESTIMATIVA],tabSaldoAta[CÓDIGO],tabConsumoAta[[#This Row],[CÓDIGO]],tabSaldoAta[CHAVE],tabConsumoAta[[#This Row],[ATA]])</f>
        <v>0</v>
      </c>
      <c r="I362" s="164">
        <v>2000</v>
      </c>
      <c r="J362" s="159">
        <v>62</v>
      </c>
      <c r="K362" s="251">
        <v>12931</v>
      </c>
      <c r="L362" s="246" t="s">
        <v>1560</v>
      </c>
      <c r="M362" s="160" t="s">
        <v>4309</v>
      </c>
      <c r="N362" s="160" t="s">
        <v>4310</v>
      </c>
      <c r="O362" s="249" t="s">
        <v>4308</v>
      </c>
      <c r="P362" s="248">
        <v>0</v>
      </c>
      <c r="Q362" s="166" t="str">
        <f>IF(COUNTIFS(tabAtas_Bloqueios[CÓDIGO],tabConsumoAta[[#This Row],[CÓDIGO]],tabAtas_Bloqueios[CHAVE],tabConsumoAta[[#This Row],[ATA]],tabAtas_Bloqueios[INATIVO],"") &gt; 0,"X","")</f>
        <v/>
      </c>
      <c r="R362" s="158" t="s">
        <v>1555</v>
      </c>
    </row>
    <row r="363" spans="1:18" x14ac:dyDescent="0.3">
      <c r="A363" s="247">
        <v>102279</v>
      </c>
      <c r="B363" s="47" t="s">
        <v>4323</v>
      </c>
      <c r="C363" s="34" t="str">
        <f>IFERROR(VLOOKUP(tabConsumoAta[[#This Row],[CÓDIGO]],tabEstimativa[#Data],14,FALSE),"")</f>
        <v>Suspenso</v>
      </c>
      <c r="D363" s="157"/>
      <c r="E363" s="157"/>
      <c r="F363" s="34"/>
      <c r="G363" s="78" t="str">
        <f>IFERROR(VLOOKUP(tabConsumoAta[[#This Row],[ATA]],tabAtas[#Data],4,FALSE),"")</f>
        <v/>
      </c>
      <c r="H363" s="163">
        <f>SUMIFS(tabSaldoAta[ESTIMATIVA],tabSaldoAta[CÓDIGO],tabConsumoAta[[#This Row],[CÓDIGO]],tabSaldoAta[CHAVE],tabConsumoAta[[#This Row],[ATA]])</f>
        <v>0</v>
      </c>
      <c r="I363" s="164">
        <v>80</v>
      </c>
      <c r="J363" s="159">
        <v>63</v>
      </c>
      <c r="K363" s="251">
        <v>12909</v>
      </c>
      <c r="L363" s="246" t="s">
        <v>1560</v>
      </c>
      <c r="M363" s="160" t="s">
        <v>4309</v>
      </c>
      <c r="N363" s="160" t="s">
        <v>4310</v>
      </c>
      <c r="O363" s="249" t="s">
        <v>4308</v>
      </c>
      <c r="P363" s="248">
        <v>0</v>
      </c>
      <c r="Q363" s="166" t="str">
        <f>IF(COUNTIFS(tabAtas_Bloqueios[CÓDIGO],tabConsumoAta[[#This Row],[CÓDIGO]],tabAtas_Bloqueios[CHAVE],tabConsumoAta[[#This Row],[ATA]],tabAtas_Bloqueios[INATIVO],"") &gt; 0,"X","")</f>
        <v/>
      </c>
      <c r="R363" s="158" t="s">
        <v>1555</v>
      </c>
    </row>
    <row r="364" spans="1:18" x14ac:dyDescent="0.3">
      <c r="A364" s="247">
        <v>44398</v>
      </c>
      <c r="B364" s="47" t="s">
        <v>3067</v>
      </c>
      <c r="C364" s="34" t="str">
        <f>IFERROR(VLOOKUP(tabConsumoAta[[#This Row],[CÓDIGO]],tabEstimativa[#Data],14,FALSE),"")</f>
        <v>Suspenso</v>
      </c>
      <c r="D364" s="157"/>
      <c r="E364" s="157"/>
      <c r="F364" s="34"/>
      <c r="G364" s="78" t="str">
        <f>IFERROR(VLOOKUP(tabConsumoAta[[#This Row],[ATA]],tabAtas[#Data],4,FALSE),"")</f>
        <v/>
      </c>
      <c r="H364" s="163">
        <f>SUMIFS(tabSaldoAta[ESTIMATIVA],tabSaldoAta[CÓDIGO],tabConsumoAta[[#This Row],[CÓDIGO]],tabSaldoAta[CHAVE],tabConsumoAta[[#This Row],[ATA]])</f>
        <v>0</v>
      </c>
      <c r="I364" s="164">
        <v>700</v>
      </c>
      <c r="J364" s="159">
        <v>64</v>
      </c>
      <c r="K364" s="251">
        <v>12909</v>
      </c>
      <c r="L364" s="246" t="s">
        <v>1560</v>
      </c>
      <c r="M364" s="160" t="s">
        <v>4309</v>
      </c>
      <c r="N364" s="160" t="s">
        <v>4310</v>
      </c>
      <c r="O364" s="249" t="s">
        <v>4308</v>
      </c>
      <c r="P364" s="248">
        <v>0</v>
      </c>
      <c r="Q364" s="166" t="str">
        <f>IF(COUNTIFS(tabAtas_Bloqueios[CÓDIGO],tabConsumoAta[[#This Row],[CÓDIGO]],tabAtas_Bloqueios[CHAVE],tabConsumoAta[[#This Row],[ATA]],tabAtas_Bloqueios[INATIVO],"") &gt; 0,"X","")</f>
        <v/>
      </c>
      <c r="R364" s="158" t="s">
        <v>1555</v>
      </c>
    </row>
    <row r="365" spans="1:18" x14ac:dyDescent="0.3">
      <c r="A365" s="247">
        <v>64253</v>
      </c>
      <c r="B365" s="47" t="s">
        <v>2370</v>
      </c>
      <c r="C365" s="34" t="str">
        <f>IFERROR(VLOOKUP(tabConsumoAta[[#This Row],[CÓDIGO]],tabEstimativa[#Data],14,FALSE),"")</f>
        <v>Aguardando</v>
      </c>
      <c r="D365" s="157"/>
      <c r="E365" s="157"/>
      <c r="F365" s="34"/>
      <c r="G365" s="78" t="str">
        <f>IFERROR(VLOOKUP(tabConsumoAta[[#This Row],[ATA]],tabAtas[#Data],4,FALSE),"")</f>
        <v/>
      </c>
      <c r="H365" s="163">
        <f>SUMIFS(tabSaldoAta[ESTIMATIVA],tabSaldoAta[CÓDIGO],tabConsumoAta[[#This Row],[CÓDIGO]],tabSaldoAta[CHAVE],tabConsumoAta[[#This Row],[ATA]])</f>
        <v>0</v>
      </c>
      <c r="I365" s="164">
        <v>300</v>
      </c>
      <c r="J365" s="159">
        <v>65</v>
      </c>
      <c r="K365" s="251">
        <v>12909</v>
      </c>
      <c r="L365" s="246" t="s">
        <v>1560</v>
      </c>
      <c r="M365" s="160" t="s">
        <v>4309</v>
      </c>
      <c r="N365" s="160" t="s">
        <v>4310</v>
      </c>
      <c r="O365" s="249" t="s">
        <v>4308</v>
      </c>
      <c r="P365" s="248">
        <v>0</v>
      </c>
      <c r="Q365" s="166" t="str">
        <f>IF(COUNTIFS(tabAtas_Bloqueios[CÓDIGO],tabConsumoAta[[#This Row],[CÓDIGO]],tabAtas_Bloqueios[CHAVE],tabConsumoAta[[#This Row],[ATA]],tabAtas_Bloqueios[INATIVO],"") &gt; 0,"X","")</f>
        <v/>
      </c>
      <c r="R365" s="158" t="s">
        <v>1555</v>
      </c>
    </row>
    <row r="366" spans="1:18" x14ac:dyDescent="0.3">
      <c r="A366" s="247">
        <v>111336</v>
      </c>
      <c r="B366" s="47" t="s">
        <v>243</v>
      </c>
      <c r="C366" s="34" t="str">
        <f>IFERROR(VLOOKUP(tabConsumoAta[[#This Row],[CÓDIGO]],tabEstimativa[#Data],14,FALSE),"")</f>
        <v>Suspenso</v>
      </c>
      <c r="D366" s="157"/>
      <c r="E366" s="157"/>
      <c r="F366" s="34"/>
      <c r="G366" s="78" t="str">
        <f>IFERROR(VLOOKUP(tabConsumoAta[[#This Row],[ATA]],tabAtas[#Data],4,FALSE),"")</f>
        <v/>
      </c>
      <c r="H366" s="163">
        <f>SUMIFS(tabSaldoAta[ESTIMATIVA],tabSaldoAta[CÓDIGO],tabConsumoAta[[#This Row],[CÓDIGO]],tabSaldoAta[CHAVE],tabConsumoAta[[#This Row],[ATA]])</f>
        <v>0</v>
      </c>
      <c r="I366" s="164">
        <v>300</v>
      </c>
      <c r="J366" s="159">
        <v>66</v>
      </c>
      <c r="K366" s="251">
        <v>12909</v>
      </c>
      <c r="L366" s="246" t="s">
        <v>1560</v>
      </c>
      <c r="M366" s="160" t="s">
        <v>4309</v>
      </c>
      <c r="N366" s="160" t="s">
        <v>4310</v>
      </c>
      <c r="O366" s="249" t="s">
        <v>4308</v>
      </c>
      <c r="P366" s="248">
        <v>0</v>
      </c>
      <c r="Q366" s="166" t="str">
        <f>IF(COUNTIFS(tabAtas_Bloqueios[CÓDIGO],tabConsumoAta[[#This Row],[CÓDIGO]],tabAtas_Bloqueios[CHAVE],tabConsumoAta[[#This Row],[ATA]],tabAtas_Bloqueios[INATIVO],"") &gt; 0,"X","")</f>
        <v/>
      </c>
      <c r="R366" s="158" t="s">
        <v>1555</v>
      </c>
    </row>
    <row r="367" spans="1:18" x14ac:dyDescent="0.3">
      <c r="A367" s="247">
        <v>66168</v>
      </c>
      <c r="B367" s="47" t="s">
        <v>2516</v>
      </c>
      <c r="C367" s="34" t="str">
        <f>IFERROR(VLOOKUP(tabConsumoAta[[#This Row],[CÓDIGO]],tabEstimativa[#Data],14,FALSE),"")</f>
        <v>Aguardando</v>
      </c>
      <c r="D367" s="157"/>
      <c r="E367" s="157"/>
      <c r="F367" s="34"/>
      <c r="G367" s="78" t="str">
        <f>IFERROR(VLOOKUP(tabConsumoAta[[#This Row],[ATA]],tabAtas[#Data],4,FALSE),"")</f>
        <v/>
      </c>
      <c r="H367" s="163">
        <f>SUMIFS(tabSaldoAta[ESTIMATIVA],tabSaldoAta[CÓDIGO],tabConsumoAta[[#This Row],[CÓDIGO]],tabSaldoAta[CHAVE],tabConsumoAta[[#This Row],[ATA]])</f>
        <v>0</v>
      </c>
      <c r="I367" s="164">
        <v>600</v>
      </c>
      <c r="J367" s="159">
        <v>67</v>
      </c>
      <c r="K367" s="251">
        <v>12909</v>
      </c>
      <c r="L367" s="246" t="s">
        <v>1560</v>
      </c>
      <c r="M367" s="160" t="s">
        <v>4309</v>
      </c>
      <c r="N367" s="160" t="s">
        <v>4310</v>
      </c>
      <c r="O367" s="249" t="s">
        <v>4308</v>
      </c>
      <c r="P367" s="248">
        <v>0</v>
      </c>
      <c r="Q367" s="166" t="str">
        <f>IF(COUNTIFS(tabAtas_Bloqueios[CÓDIGO],tabConsumoAta[[#This Row],[CÓDIGO]],tabAtas_Bloqueios[CHAVE],tabConsumoAta[[#This Row],[ATA]],tabAtas_Bloqueios[INATIVO],"") &gt; 0,"X","")</f>
        <v/>
      </c>
      <c r="R367" s="158" t="s">
        <v>1555</v>
      </c>
    </row>
    <row r="368" spans="1:18" x14ac:dyDescent="0.3">
      <c r="A368" s="247">
        <v>141270</v>
      </c>
      <c r="B368" s="47" t="s">
        <v>4221</v>
      </c>
      <c r="C368" s="34" t="str">
        <f>IFERROR(VLOOKUP(tabConsumoAta[[#This Row],[CÓDIGO]],tabEstimativa[#Data],14,FALSE),"")</f>
        <v/>
      </c>
      <c r="D368" s="157"/>
      <c r="E368" s="157"/>
      <c r="F368" s="34"/>
      <c r="G368" s="78" t="str">
        <f>IFERROR(VLOOKUP(tabConsumoAta[[#This Row],[ATA]],tabAtas[#Data],4,FALSE),"")</f>
        <v/>
      </c>
      <c r="H368" s="163">
        <f>SUMIFS(tabSaldoAta[ESTIMATIVA],tabSaldoAta[CÓDIGO],tabConsumoAta[[#This Row],[CÓDIGO]],tabSaldoAta[CHAVE],tabConsumoAta[[#This Row],[ATA]])</f>
        <v>0</v>
      </c>
      <c r="I368" s="164">
        <v>30</v>
      </c>
      <c r="J368" s="159">
        <v>68</v>
      </c>
      <c r="K368" s="251">
        <v>12934</v>
      </c>
      <c r="L368" s="246" t="s">
        <v>1560</v>
      </c>
      <c r="M368" s="160" t="s">
        <v>4309</v>
      </c>
      <c r="N368" s="160" t="s">
        <v>4310</v>
      </c>
      <c r="O368" s="249" t="s">
        <v>4308</v>
      </c>
      <c r="P368" s="248">
        <v>0</v>
      </c>
      <c r="Q368" s="166" t="str">
        <f>IF(COUNTIFS(tabAtas_Bloqueios[CÓDIGO],tabConsumoAta[[#This Row],[CÓDIGO]],tabAtas_Bloqueios[CHAVE],tabConsumoAta[[#This Row],[ATA]],tabAtas_Bloqueios[INATIVO],"") &gt; 0,"X","")</f>
        <v/>
      </c>
      <c r="R368" s="158" t="s">
        <v>1555</v>
      </c>
    </row>
    <row r="369" spans="1:18" x14ac:dyDescent="0.3">
      <c r="A369" s="247">
        <v>50797</v>
      </c>
      <c r="B369" s="47" t="s">
        <v>3203</v>
      </c>
      <c r="C369" s="34" t="str">
        <f>IFERROR(VLOOKUP(tabConsumoAta[[#This Row],[CÓDIGO]],tabEstimativa[#Data],14,FALSE),"")</f>
        <v>Inativo</v>
      </c>
      <c r="D369" s="157"/>
      <c r="E369" s="157"/>
      <c r="F369" s="34"/>
      <c r="G369" s="78" t="str">
        <f>IFERROR(VLOOKUP(tabConsumoAta[[#This Row],[ATA]],tabAtas[#Data],4,FALSE),"")</f>
        <v/>
      </c>
      <c r="H369" s="163">
        <f>SUMIFS(tabSaldoAta[ESTIMATIVA],tabSaldoAta[CÓDIGO],tabConsumoAta[[#This Row],[CÓDIGO]],tabSaldoAta[CHAVE],tabConsumoAta[[#This Row],[ATA]])</f>
        <v>0</v>
      </c>
      <c r="I369" s="164">
        <v>100</v>
      </c>
      <c r="J369" s="159">
        <v>1</v>
      </c>
      <c r="K369" s="251">
        <v>12856</v>
      </c>
      <c r="L369" s="246" t="s">
        <v>1560</v>
      </c>
      <c r="M369" s="160" t="s">
        <v>4298</v>
      </c>
      <c r="N369" s="160" t="s">
        <v>4299</v>
      </c>
      <c r="O369" s="249" t="s">
        <v>4297</v>
      </c>
      <c r="P369" s="248">
        <v>44462</v>
      </c>
      <c r="Q369" s="166" t="str">
        <f>IF(COUNTIFS(tabAtas_Bloqueios[CÓDIGO],tabConsumoAta[[#This Row],[CÓDIGO]],tabAtas_Bloqueios[CHAVE],tabConsumoAta[[#This Row],[ATA]],tabAtas_Bloqueios[INATIVO],"") &gt; 0,"X","")</f>
        <v/>
      </c>
      <c r="R369" s="158" t="s">
        <v>1555</v>
      </c>
    </row>
    <row r="370" spans="1:18" x14ac:dyDescent="0.3">
      <c r="A370" s="247">
        <v>28512</v>
      </c>
      <c r="B370" s="47" t="s">
        <v>3107</v>
      </c>
      <c r="C370" s="34" t="str">
        <f>IFERROR(VLOOKUP(tabConsumoAta[[#This Row],[CÓDIGO]],tabEstimativa[#Data],14,FALSE),"")</f>
        <v/>
      </c>
      <c r="D370" s="157" t="s">
        <v>1560</v>
      </c>
      <c r="E370" s="157"/>
      <c r="F370" s="34"/>
      <c r="G370" s="78" t="str">
        <f>IFERROR(VLOOKUP(tabConsumoAta[[#This Row],[ATA]],tabAtas[#Data],4,FALSE),"")</f>
        <v/>
      </c>
      <c r="H370" s="163">
        <f>SUMIFS(tabSaldoAta[ESTIMATIVA],tabSaldoAta[CÓDIGO],tabConsumoAta[[#This Row],[CÓDIGO]],tabSaldoAta[CHAVE],tabConsumoAta[[#This Row],[ATA]])</f>
        <v>0</v>
      </c>
      <c r="I370" s="164">
        <v>80</v>
      </c>
      <c r="J370" s="159">
        <v>2</v>
      </c>
      <c r="K370" s="251">
        <v>12859</v>
      </c>
      <c r="L370" s="246" t="s">
        <v>1560</v>
      </c>
      <c r="M370" s="160" t="s">
        <v>4298</v>
      </c>
      <c r="N370" s="160" t="s">
        <v>4299</v>
      </c>
      <c r="O370" s="249" t="s">
        <v>4297</v>
      </c>
      <c r="P370" s="248">
        <v>44462</v>
      </c>
      <c r="Q370" s="166" t="str">
        <f>IF(COUNTIFS(tabAtas_Bloqueios[CÓDIGO],tabConsumoAta[[#This Row],[CÓDIGO]],tabAtas_Bloqueios[CHAVE],tabConsumoAta[[#This Row],[ATA]],tabAtas_Bloqueios[INATIVO],"") &gt; 0,"X","")</f>
        <v/>
      </c>
      <c r="R370" s="158" t="s">
        <v>1555</v>
      </c>
    </row>
    <row r="371" spans="1:18" x14ac:dyDescent="0.3">
      <c r="A371" s="247">
        <v>141429</v>
      </c>
      <c r="B371" s="47" t="s">
        <v>4171</v>
      </c>
      <c r="C371" s="34" t="str">
        <f>IFERROR(VLOOKUP(tabConsumoAta[[#This Row],[CÓDIGO]],tabEstimativa[#Data],14,FALSE),"")</f>
        <v/>
      </c>
      <c r="D371" s="157" t="s">
        <v>1560</v>
      </c>
      <c r="E371" s="157"/>
      <c r="F371" s="34"/>
      <c r="G371" s="78" t="str">
        <f>IFERROR(VLOOKUP(tabConsumoAta[[#This Row],[ATA]],tabAtas[#Data],4,FALSE),"")</f>
        <v/>
      </c>
      <c r="H371" s="163">
        <f>SUMIFS(tabSaldoAta[ESTIMATIVA],tabSaldoAta[CÓDIGO],tabConsumoAta[[#This Row],[CÓDIGO]],tabSaldoAta[CHAVE],tabConsumoAta[[#This Row],[ATA]])</f>
        <v>0</v>
      </c>
      <c r="I371" s="164">
        <v>500</v>
      </c>
      <c r="J371" s="159">
        <v>3</v>
      </c>
      <c r="K371" s="251">
        <v>12865</v>
      </c>
      <c r="L371" s="246" t="s">
        <v>1560</v>
      </c>
      <c r="M371" s="160" t="s">
        <v>4298</v>
      </c>
      <c r="N371" s="160" t="s">
        <v>4299</v>
      </c>
      <c r="O371" s="249" t="s">
        <v>4297</v>
      </c>
      <c r="P371" s="248">
        <v>44462</v>
      </c>
      <c r="Q371" s="166" t="str">
        <f>IF(COUNTIFS(tabAtas_Bloqueios[CÓDIGO],tabConsumoAta[[#This Row],[CÓDIGO]],tabAtas_Bloqueios[CHAVE],tabConsumoAta[[#This Row],[ATA]],tabAtas_Bloqueios[INATIVO],"") &gt; 0,"X","")</f>
        <v/>
      </c>
      <c r="R371" s="158" t="s">
        <v>1555</v>
      </c>
    </row>
    <row r="372" spans="1:18" x14ac:dyDescent="0.3">
      <c r="A372" s="247">
        <v>141430</v>
      </c>
      <c r="B372" s="47" t="s">
        <v>4172</v>
      </c>
      <c r="C372" s="34" t="str">
        <f>IFERROR(VLOOKUP(tabConsumoAta[[#This Row],[CÓDIGO]],tabEstimativa[#Data],14,FALSE),"")</f>
        <v/>
      </c>
      <c r="D372" s="157" t="s">
        <v>1560</v>
      </c>
      <c r="E372" s="157"/>
      <c r="F372" s="34"/>
      <c r="G372" s="78" t="str">
        <f>IFERROR(VLOOKUP(tabConsumoAta[[#This Row],[ATA]],tabAtas[#Data],4,FALSE),"")</f>
        <v/>
      </c>
      <c r="H372" s="163">
        <f>SUMIFS(tabSaldoAta[ESTIMATIVA],tabSaldoAta[CÓDIGO],tabConsumoAta[[#This Row],[CÓDIGO]],tabSaldoAta[CHAVE],tabConsumoAta[[#This Row],[ATA]])</f>
        <v>0</v>
      </c>
      <c r="I372" s="164">
        <v>150</v>
      </c>
      <c r="J372" s="159">
        <v>4</v>
      </c>
      <c r="K372" s="251">
        <v>12856</v>
      </c>
      <c r="L372" s="246" t="s">
        <v>1560</v>
      </c>
      <c r="M372" s="160" t="s">
        <v>4298</v>
      </c>
      <c r="N372" s="160" t="s">
        <v>4299</v>
      </c>
      <c r="O372" s="249" t="s">
        <v>4297</v>
      </c>
      <c r="P372" s="248">
        <v>44462</v>
      </c>
      <c r="Q372" s="166" t="str">
        <f>IF(COUNTIFS(tabAtas_Bloqueios[CÓDIGO],tabConsumoAta[[#This Row],[CÓDIGO]],tabAtas_Bloqueios[CHAVE],tabConsumoAta[[#This Row],[ATA]],tabAtas_Bloqueios[INATIVO],"") &gt; 0,"X","")</f>
        <v/>
      </c>
      <c r="R372" s="158" t="s">
        <v>1555</v>
      </c>
    </row>
    <row r="373" spans="1:18" x14ac:dyDescent="0.3">
      <c r="A373" s="247">
        <v>12886</v>
      </c>
      <c r="B373" s="47" t="s">
        <v>4303</v>
      </c>
      <c r="C373" s="34" t="str">
        <f>IFERROR(VLOOKUP(tabConsumoAta[[#This Row],[CÓDIGO]],tabEstimativa[#Data],14,FALSE),"")</f>
        <v>Aguardando</v>
      </c>
      <c r="D373" s="157"/>
      <c r="E373" s="157"/>
      <c r="F373" s="34"/>
      <c r="G373" s="78" t="str">
        <f>IFERROR(VLOOKUP(tabConsumoAta[[#This Row],[ATA]],tabAtas[#Data],4,FALSE),"")</f>
        <v/>
      </c>
      <c r="H373" s="163">
        <f>SUMIFS(tabSaldoAta[ESTIMATIVA],tabSaldoAta[CÓDIGO],tabConsumoAta[[#This Row],[CÓDIGO]],tabSaldoAta[CHAVE],tabConsumoAta[[#This Row],[ATA]])</f>
        <v>0</v>
      </c>
      <c r="I373" s="164">
        <v>100</v>
      </c>
      <c r="J373" s="159">
        <v>5</v>
      </c>
      <c r="K373" s="251">
        <v>12871</v>
      </c>
      <c r="L373" s="246" t="s">
        <v>1560</v>
      </c>
      <c r="M373" s="160" t="s">
        <v>4298</v>
      </c>
      <c r="N373" s="160" t="s">
        <v>4299</v>
      </c>
      <c r="O373" s="249" t="s">
        <v>4297</v>
      </c>
      <c r="P373" s="248">
        <v>44462</v>
      </c>
      <c r="Q373" s="166" t="str">
        <f>IF(COUNTIFS(tabAtas_Bloqueios[CÓDIGO],tabConsumoAta[[#This Row],[CÓDIGO]],tabAtas_Bloqueios[CHAVE],tabConsumoAta[[#This Row],[ATA]],tabAtas_Bloqueios[INATIVO],"") &gt; 0,"X","")</f>
        <v/>
      </c>
      <c r="R373" s="158" t="s">
        <v>1555</v>
      </c>
    </row>
    <row r="374" spans="1:18" x14ac:dyDescent="0.3">
      <c r="A374" s="247">
        <v>13161</v>
      </c>
      <c r="B374" s="47" t="s">
        <v>2383</v>
      </c>
      <c r="C374" s="34" t="str">
        <f>IFERROR(VLOOKUP(tabConsumoAta[[#This Row],[CÓDIGO]],tabEstimativa[#Data],14,FALSE),"")</f>
        <v>Aguardando</v>
      </c>
      <c r="D374" s="157"/>
      <c r="E374" s="157"/>
      <c r="F374" s="34"/>
      <c r="G374" s="78" t="str">
        <f>IFERROR(VLOOKUP(tabConsumoAta[[#This Row],[ATA]],tabAtas[#Data],4,FALSE),"")</f>
        <v/>
      </c>
      <c r="H374" s="163">
        <f>SUMIFS(tabSaldoAta[ESTIMATIVA],tabSaldoAta[CÓDIGO],tabConsumoAta[[#This Row],[CÓDIGO]],tabSaldoAta[CHAVE],tabConsumoAta[[#This Row],[ATA]])</f>
        <v>0</v>
      </c>
      <c r="I374" s="164">
        <v>50</v>
      </c>
      <c r="J374" s="159">
        <v>6</v>
      </c>
      <c r="K374" s="251">
        <v>12865</v>
      </c>
      <c r="L374" s="246" t="s">
        <v>1560</v>
      </c>
      <c r="M374" s="160" t="s">
        <v>4298</v>
      </c>
      <c r="N374" s="160" t="s">
        <v>4299</v>
      </c>
      <c r="O374" s="249" t="s">
        <v>4297</v>
      </c>
      <c r="P374" s="248">
        <v>44462</v>
      </c>
      <c r="Q374" s="166" t="str">
        <f>IF(COUNTIFS(tabAtas_Bloqueios[CÓDIGO],tabConsumoAta[[#This Row],[CÓDIGO]],tabAtas_Bloqueios[CHAVE],tabConsumoAta[[#This Row],[ATA]],tabAtas_Bloqueios[INATIVO],"") &gt; 0,"X","")</f>
        <v/>
      </c>
      <c r="R374" s="158" t="s">
        <v>1555</v>
      </c>
    </row>
    <row r="375" spans="1:18" x14ac:dyDescent="0.3">
      <c r="A375" s="247">
        <v>13518</v>
      </c>
      <c r="B375" s="47" t="s">
        <v>3775</v>
      </c>
      <c r="C375" s="34" t="str">
        <f>IFERROR(VLOOKUP(tabConsumoAta[[#This Row],[CÓDIGO]],tabEstimativa[#Data],14,FALSE),"")</f>
        <v>Aguardando</v>
      </c>
      <c r="D375" s="157"/>
      <c r="E375" s="157"/>
      <c r="F375" s="34"/>
      <c r="G375" s="78" t="str">
        <f>IFERROR(VLOOKUP(tabConsumoAta[[#This Row],[ATA]],tabAtas[#Data],4,FALSE),"")</f>
        <v/>
      </c>
      <c r="H375" s="163">
        <f>SUMIFS(tabSaldoAta[ESTIMATIVA],tabSaldoAta[CÓDIGO],tabConsumoAta[[#This Row],[CÓDIGO]],tabSaldoAta[CHAVE],tabConsumoAta[[#This Row],[ATA]])</f>
        <v>0</v>
      </c>
      <c r="I375" s="164">
        <v>20</v>
      </c>
      <c r="J375" s="159">
        <v>7</v>
      </c>
      <c r="K375" s="251">
        <v>12871</v>
      </c>
      <c r="L375" s="246" t="s">
        <v>1560</v>
      </c>
      <c r="M375" s="160" t="s">
        <v>4298</v>
      </c>
      <c r="N375" s="160" t="s">
        <v>4299</v>
      </c>
      <c r="O375" s="249" t="s">
        <v>4297</v>
      </c>
      <c r="P375" s="248">
        <v>44462</v>
      </c>
      <c r="Q375" s="166" t="str">
        <f>IF(COUNTIFS(tabAtas_Bloqueios[CÓDIGO],tabConsumoAta[[#This Row],[CÓDIGO]],tabAtas_Bloqueios[CHAVE],tabConsumoAta[[#This Row],[ATA]],tabAtas_Bloqueios[INATIVO],"") &gt; 0,"X","")</f>
        <v/>
      </c>
      <c r="R375" s="158" t="s">
        <v>1555</v>
      </c>
    </row>
    <row r="376" spans="1:18" x14ac:dyDescent="0.3">
      <c r="A376" s="247">
        <v>63031</v>
      </c>
      <c r="B376" s="47" t="s">
        <v>2382</v>
      </c>
      <c r="C376" s="34" t="str">
        <f>IFERROR(VLOOKUP(tabConsumoAta[[#This Row],[CÓDIGO]],tabEstimativa[#Data],14,FALSE),"")</f>
        <v>Aguardando</v>
      </c>
      <c r="D376" s="157"/>
      <c r="E376" s="157"/>
      <c r="F376" s="34"/>
      <c r="G376" s="78" t="str">
        <f>IFERROR(VLOOKUP(tabConsumoAta[[#This Row],[ATA]],tabAtas[#Data],4,FALSE),"")</f>
        <v/>
      </c>
      <c r="H376" s="163">
        <f>SUMIFS(tabSaldoAta[ESTIMATIVA],tabSaldoAta[CÓDIGO],tabConsumoAta[[#This Row],[CÓDIGO]],tabSaldoAta[CHAVE],tabConsumoAta[[#This Row],[ATA]])</f>
        <v>0</v>
      </c>
      <c r="I376" s="164">
        <v>100</v>
      </c>
      <c r="J376" s="159">
        <v>8</v>
      </c>
      <c r="K376" s="251">
        <v>12879</v>
      </c>
      <c r="L376" s="246" t="s">
        <v>1560</v>
      </c>
      <c r="M376" s="160" t="s">
        <v>4298</v>
      </c>
      <c r="N376" s="160" t="s">
        <v>4299</v>
      </c>
      <c r="O376" s="249" t="s">
        <v>4297</v>
      </c>
      <c r="P376" s="248">
        <v>44462</v>
      </c>
      <c r="Q376" s="166" t="str">
        <f>IF(COUNTIFS(tabAtas_Bloqueios[CÓDIGO],tabConsumoAta[[#This Row],[CÓDIGO]],tabAtas_Bloqueios[CHAVE],tabConsumoAta[[#This Row],[ATA]],tabAtas_Bloqueios[INATIVO],"") &gt; 0,"X","")</f>
        <v/>
      </c>
      <c r="R376" s="158" t="s">
        <v>1555</v>
      </c>
    </row>
    <row r="377" spans="1:18" x14ac:dyDescent="0.3">
      <c r="A377" s="247">
        <v>25756</v>
      </c>
      <c r="B377" s="47" t="s">
        <v>3066</v>
      </c>
      <c r="C377" s="34" t="str">
        <f>IFERROR(VLOOKUP(tabConsumoAta[[#This Row],[CÓDIGO]],tabEstimativa[#Data],14,FALSE),"")</f>
        <v>Suspenso</v>
      </c>
      <c r="D377" s="157"/>
      <c r="E377" s="157"/>
      <c r="F377" s="34"/>
      <c r="G377" s="78" t="str">
        <f>IFERROR(VLOOKUP(tabConsumoAta[[#This Row],[ATA]],tabAtas[#Data],4,FALSE),"")</f>
        <v/>
      </c>
      <c r="H377" s="163">
        <f>SUMIFS(tabSaldoAta[ESTIMATIVA],tabSaldoAta[CÓDIGO],tabConsumoAta[[#This Row],[CÓDIGO]],tabSaldoAta[CHAVE],tabConsumoAta[[#This Row],[ATA]])</f>
        <v>0</v>
      </c>
      <c r="I377" s="164">
        <v>80</v>
      </c>
      <c r="J377" s="159">
        <v>9</v>
      </c>
      <c r="K377" s="251">
        <v>12883</v>
      </c>
      <c r="L377" s="246" t="s">
        <v>1560</v>
      </c>
      <c r="M377" s="160" t="s">
        <v>4298</v>
      </c>
      <c r="N377" s="160" t="s">
        <v>4299</v>
      </c>
      <c r="O377" s="249" t="s">
        <v>4297</v>
      </c>
      <c r="P377" s="248">
        <v>44462</v>
      </c>
      <c r="Q377" s="166" t="str">
        <f>IF(COUNTIFS(tabAtas_Bloqueios[CÓDIGO],tabConsumoAta[[#This Row],[CÓDIGO]],tabAtas_Bloqueios[CHAVE],tabConsumoAta[[#This Row],[ATA]],tabAtas_Bloqueios[INATIVO],"") &gt; 0,"X","")</f>
        <v/>
      </c>
      <c r="R377" s="158" t="s">
        <v>1555</v>
      </c>
    </row>
    <row r="378" spans="1:18" x14ac:dyDescent="0.3">
      <c r="A378" s="247">
        <v>53849</v>
      </c>
      <c r="B378" s="47" t="s">
        <v>204</v>
      </c>
      <c r="C378" s="34" t="str">
        <f>IFERROR(VLOOKUP(tabConsumoAta[[#This Row],[CÓDIGO]],tabEstimativa[#Data],14,FALSE),"")</f>
        <v>Suspenso</v>
      </c>
      <c r="D378" s="157"/>
      <c r="E378" s="157"/>
      <c r="F378" s="34"/>
      <c r="G378" s="78" t="str">
        <f>IFERROR(VLOOKUP(tabConsumoAta[[#This Row],[ATA]],tabAtas[#Data],4,FALSE),"")</f>
        <v/>
      </c>
      <c r="H378" s="163">
        <f>SUMIFS(tabSaldoAta[ESTIMATIVA],tabSaldoAta[CÓDIGO],tabConsumoAta[[#This Row],[CÓDIGO]],tabSaldoAta[CHAVE],tabConsumoAta[[#This Row],[ATA]])</f>
        <v>0</v>
      </c>
      <c r="I378" s="164">
        <v>50</v>
      </c>
      <c r="J378" s="159">
        <v>10</v>
      </c>
      <c r="K378" s="251">
        <v>12883</v>
      </c>
      <c r="L378" s="246" t="s">
        <v>1560</v>
      </c>
      <c r="M378" s="160" t="s">
        <v>4298</v>
      </c>
      <c r="N378" s="160" t="s">
        <v>4299</v>
      </c>
      <c r="O378" s="249" t="s">
        <v>4297</v>
      </c>
      <c r="P378" s="248">
        <v>44462</v>
      </c>
      <c r="Q378" s="166" t="str">
        <f>IF(COUNTIFS(tabAtas_Bloqueios[CÓDIGO],tabConsumoAta[[#This Row],[CÓDIGO]],tabAtas_Bloqueios[CHAVE],tabConsumoAta[[#This Row],[ATA]],tabAtas_Bloqueios[INATIVO],"") &gt; 0,"X","")</f>
        <v/>
      </c>
      <c r="R378" s="158" t="s">
        <v>1555</v>
      </c>
    </row>
    <row r="379" spans="1:18" x14ac:dyDescent="0.3">
      <c r="A379" s="247">
        <v>61200</v>
      </c>
      <c r="B379" s="47" t="s">
        <v>216</v>
      </c>
      <c r="C379" s="34" t="str">
        <f>IFERROR(VLOOKUP(tabConsumoAta[[#This Row],[CÓDIGO]],tabEstimativa[#Data],14,FALSE),"")</f>
        <v>Suspenso</v>
      </c>
      <c r="D379" s="157"/>
      <c r="E379" s="157"/>
      <c r="F379" s="34"/>
      <c r="G379" s="78" t="str">
        <f>IFERROR(VLOOKUP(tabConsumoAta[[#This Row],[ATA]],tabAtas[#Data],4,FALSE),"")</f>
        <v/>
      </c>
      <c r="H379" s="163">
        <f>SUMIFS(tabSaldoAta[ESTIMATIVA],tabSaldoAta[CÓDIGO],tabConsumoAta[[#This Row],[CÓDIGO]],tabSaldoAta[CHAVE],tabConsumoAta[[#This Row],[ATA]])</f>
        <v>0</v>
      </c>
      <c r="I379" s="164">
        <v>20</v>
      </c>
      <c r="J379" s="159">
        <v>11</v>
      </c>
      <c r="K379" s="251">
        <v>12871</v>
      </c>
      <c r="L379" s="246" t="s">
        <v>1560</v>
      </c>
      <c r="M379" s="160" t="s">
        <v>4298</v>
      </c>
      <c r="N379" s="160" t="s">
        <v>4299</v>
      </c>
      <c r="O379" s="249" t="s">
        <v>4297</v>
      </c>
      <c r="P379" s="248">
        <v>44462</v>
      </c>
      <c r="Q379" s="166" t="str">
        <f>IF(COUNTIFS(tabAtas_Bloqueios[CÓDIGO],tabConsumoAta[[#This Row],[CÓDIGO]],tabAtas_Bloqueios[CHAVE],tabConsumoAta[[#This Row],[ATA]],tabAtas_Bloqueios[INATIVO],"") &gt; 0,"X","")</f>
        <v/>
      </c>
      <c r="R379" s="158" t="s">
        <v>1555</v>
      </c>
    </row>
    <row r="380" spans="1:18" x14ac:dyDescent="0.3">
      <c r="A380" s="247">
        <v>107401</v>
      </c>
      <c r="B380" s="47" t="s">
        <v>46</v>
      </c>
      <c r="C380" s="34" t="str">
        <f>IFERROR(VLOOKUP(tabConsumoAta[[#This Row],[CÓDIGO]],tabEstimativa[#Data],14,FALSE),"")</f>
        <v>Suspenso</v>
      </c>
      <c r="D380" s="157"/>
      <c r="E380" s="157"/>
      <c r="F380" s="34"/>
      <c r="G380" s="78" t="str">
        <f>IFERROR(VLOOKUP(tabConsumoAta[[#This Row],[ATA]],tabAtas[#Data],4,FALSE),"")</f>
        <v/>
      </c>
      <c r="H380" s="163">
        <f>SUMIFS(tabSaldoAta[ESTIMATIVA],tabSaldoAta[CÓDIGO],tabConsumoAta[[#This Row],[CÓDIGO]],tabSaldoAta[CHAVE],tabConsumoAta[[#This Row],[ATA]])</f>
        <v>0</v>
      </c>
      <c r="I380" s="164">
        <v>30</v>
      </c>
      <c r="J380" s="159">
        <v>12</v>
      </c>
      <c r="K380" s="251">
        <v>12871</v>
      </c>
      <c r="L380" s="246" t="s">
        <v>1560</v>
      </c>
      <c r="M380" s="160" t="s">
        <v>4298</v>
      </c>
      <c r="N380" s="160" t="s">
        <v>4299</v>
      </c>
      <c r="O380" s="249" t="s">
        <v>4297</v>
      </c>
      <c r="P380" s="248">
        <v>44462</v>
      </c>
      <c r="Q380" s="166" t="str">
        <f>IF(COUNTIFS(tabAtas_Bloqueios[CÓDIGO],tabConsumoAta[[#This Row],[CÓDIGO]],tabAtas_Bloqueios[CHAVE],tabConsumoAta[[#This Row],[ATA]],tabAtas_Bloqueios[INATIVO],"") &gt; 0,"X","")</f>
        <v/>
      </c>
      <c r="R380" s="158" t="s">
        <v>1555</v>
      </c>
    </row>
    <row r="381" spans="1:18" x14ac:dyDescent="0.3">
      <c r="A381" s="247">
        <v>134581</v>
      </c>
      <c r="B381" s="47" t="s">
        <v>233</v>
      </c>
      <c r="C381" s="34" t="str">
        <f>IFERROR(VLOOKUP(tabConsumoAta[[#This Row],[CÓDIGO]],tabEstimativa[#Data],14,FALSE),"")</f>
        <v>Suspenso</v>
      </c>
      <c r="D381" s="157"/>
      <c r="E381" s="157"/>
      <c r="F381" s="34"/>
      <c r="G381" s="78" t="str">
        <f>IFERROR(VLOOKUP(tabConsumoAta[[#This Row],[ATA]],tabAtas[#Data],4,FALSE),"")</f>
        <v/>
      </c>
      <c r="H381" s="163">
        <f>SUMIFS(tabSaldoAta[ESTIMATIVA],tabSaldoAta[CÓDIGO],tabConsumoAta[[#This Row],[CÓDIGO]],tabSaldoAta[CHAVE],tabConsumoAta[[#This Row],[ATA]])</f>
        <v>0</v>
      </c>
      <c r="I381" s="164">
        <v>10</v>
      </c>
      <c r="J381" s="159">
        <v>13</v>
      </c>
      <c r="K381" s="251">
        <v>12865</v>
      </c>
      <c r="L381" s="246" t="s">
        <v>1560</v>
      </c>
      <c r="M381" s="160" t="s">
        <v>4298</v>
      </c>
      <c r="N381" s="160" t="s">
        <v>4299</v>
      </c>
      <c r="O381" s="249" t="s">
        <v>4297</v>
      </c>
      <c r="P381" s="248">
        <v>44462</v>
      </c>
      <c r="Q381" s="166" t="str">
        <f>IF(COUNTIFS(tabAtas_Bloqueios[CÓDIGO],tabConsumoAta[[#This Row],[CÓDIGO]],tabAtas_Bloqueios[CHAVE],tabConsumoAta[[#This Row],[ATA]],tabAtas_Bloqueios[INATIVO],"") &gt; 0,"X","")</f>
        <v/>
      </c>
      <c r="R381" s="158" t="s">
        <v>1555</v>
      </c>
    </row>
    <row r="382" spans="1:18" x14ac:dyDescent="0.3">
      <c r="A382" s="247">
        <v>134582</v>
      </c>
      <c r="B382" s="47" t="s">
        <v>234</v>
      </c>
      <c r="C382" s="34" t="str">
        <f>IFERROR(VLOOKUP(tabConsumoAta[[#This Row],[CÓDIGO]],tabEstimativa[#Data],14,FALSE),"")</f>
        <v>Suspenso</v>
      </c>
      <c r="D382" s="157"/>
      <c r="E382" s="157"/>
      <c r="F382" s="34"/>
      <c r="G382" s="78" t="str">
        <f>IFERROR(VLOOKUP(tabConsumoAta[[#This Row],[ATA]],tabAtas[#Data],4,FALSE),"")</f>
        <v/>
      </c>
      <c r="H382" s="163">
        <f>SUMIFS(tabSaldoAta[ESTIMATIVA],tabSaldoAta[CÓDIGO],tabConsumoAta[[#This Row],[CÓDIGO]],tabSaldoAta[CHAVE],tabConsumoAta[[#This Row],[ATA]])</f>
        <v>0</v>
      </c>
      <c r="I382" s="164">
        <v>70</v>
      </c>
      <c r="J382" s="159">
        <v>14</v>
      </c>
      <c r="K382" s="251">
        <v>12865</v>
      </c>
      <c r="L382" s="246" t="s">
        <v>1560</v>
      </c>
      <c r="M382" s="160" t="s">
        <v>4298</v>
      </c>
      <c r="N382" s="160" t="s">
        <v>4299</v>
      </c>
      <c r="O382" s="249" t="s">
        <v>4297</v>
      </c>
      <c r="P382" s="248">
        <v>44462</v>
      </c>
      <c r="Q382" s="166" t="str">
        <f>IF(COUNTIFS(tabAtas_Bloqueios[CÓDIGO],tabConsumoAta[[#This Row],[CÓDIGO]],tabAtas_Bloqueios[CHAVE],tabConsumoAta[[#This Row],[ATA]],tabAtas_Bloqueios[INATIVO],"") &gt; 0,"X","")</f>
        <v/>
      </c>
      <c r="R382" s="158" t="s">
        <v>1555</v>
      </c>
    </row>
    <row r="383" spans="1:18" x14ac:dyDescent="0.3">
      <c r="A383" s="247">
        <v>104667</v>
      </c>
      <c r="B383" s="47" t="s">
        <v>2386</v>
      </c>
      <c r="C383" s="34" t="str">
        <f>IFERROR(VLOOKUP(tabConsumoAta[[#This Row],[CÓDIGO]],tabEstimativa[#Data],14,FALSE),"")</f>
        <v>Suspenso</v>
      </c>
      <c r="D383" s="157"/>
      <c r="E383" s="157"/>
      <c r="F383" s="34"/>
      <c r="G383" s="78" t="str">
        <f>IFERROR(VLOOKUP(tabConsumoAta[[#This Row],[ATA]],tabAtas[#Data],4,FALSE),"")</f>
        <v/>
      </c>
      <c r="H383" s="163">
        <f>SUMIFS(tabSaldoAta[ESTIMATIVA],tabSaldoAta[CÓDIGO],tabConsumoAta[[#This Row],[CÓDIGO]],tabSaldoAta[CHAVE],tabConsumoAta[[#This Row],[ATA]])</f>
        <v>0</v>
      </c>
      <c r="I383" s="164">
        <v>40</v>
      </c>
      <c r="J383" s="159">
        <v>15</v>
      </c>
      <c r="K383" s="251">
        <v>12883</v>
      </c>
      <c r="L383" s="246" t="s">
        <v>1560</v>
      </c>
      <c r="M383" s="160" t="s">
        <v>4298</v>
      </c>
      <c r="N383" s="160" t="s">
        <v>4299</v>
      </c>
      <c r="O383" s="249" t="s">
        <v>4297</v>
      </c>
      <c r="P383" s="248">
        <v>44462</v>
      </c>
      <c r="Q383" s="166" t="str">
        <f>IF(COUNTIFS(tabAtas_Bloqueios[CÓDIGO],tabConsumoAta[[#This Row],[CÓDIGO]],tabAtas_Bloqueios[CHAVE],tabConsumoAta[[#This Row],[ATA]],tabAtas_Bloqueios[INATIVO],"") &gt; 0,"X","")</f>
        <v/>
      </c>
      <c r="R383" s="158" t="s">
        <v>1555</v>
      </c>
    </row>
    <row r="384" spans="1:18" x14ac:dyDescent="0.3">
      <c r="A384" s="247">
        <v>63277</v>
      </c>
      <c r="B384" s="47" t="s">
        <v>4304</v>
      </c>
      <c r="C384" s="34" t="str">
        <f>IFERROR(VLOOKUP(tabConsumoAta[[#This Row],[CÓDIGO]],tabEstimativa[#Data],14,FALSE),"")</f>
        <v>Inativo</v>
      </c>
      <c r="D384" s="157"/>
      <c r="E384" s="157"/>
      <c r="F384" s="34"/>
      <c r="G384" s="78" t="str">
        <f>IFERROR(VLOOKUP(tabConsumoAta[[#This Row],[ATA]],tabAtas[#Data],4,FALSE),"")</f>
        <v/>
      </c>
      <c r="H384" s="163">
        <f>SUMIFS(tabSaldoAta[ESTIMATIVA],tabSaldoAta[CÓDIGO],tabConsumoAta[[#This Row],[CÓDIGO]],tabSaldoAta[CHAVE],tabConsumoAta[[#This Row],[ATA]])</f>
        <v>0</v>
      </c>
      <c r="I384" s="164">
        <v>70</v>
      </c>
      <c r="J384" s="159">
        <v>16</v>
      </c>
      <c r="K384" s="251">
        <v>12871</v>
      </c>
      <c r="L384" s="246" t="s">
        <v>1560</v>
      </c>
      <c r="M384" s="160" t="s">
        <v>4298</v>
      </c>
      <c r="N384" s="160" t="s">
        <v>4299</v>
      </c>
      <c r="O384" s="249" t="s">
        <v>4297</v>
      </c>
      <c r="P384" s="248">
        <v>44462</v>
      </c>
      <c r="Q384" s="166" t="str">
        <f>IF(COUNTIFS(tabAtas_Bloqueios[CÓDIGO],tabConsumoAta[[#This Row],[CÓDIGO]],tabAtas_Bloqueios[CHAVE],tabConsumoAta[[#This Row],[ATA]],tabAtas_Bloqueios[INATIVO],"") &gt; 0,"X","")</f>
        <v/>
      </c>
      <c r="R384" s="158" t="s">
        <v>1555</v>
      </c>
    </row>
    <row r="385" spans="1:18" x14ac:dyDescent="0.3">
      <c r="A385" s="247">
        <v>115805</v>
      </c>
      <c r="B385" s="47" t="s">
        <v>4305</v>
      </c>
      <c r="C385" s="34" t="str">
        <f>IFERROR(VLOOKUP(tabConsumoAta[[#This Row],[CÓDIGO]],tabEstimativa[#Data],14,FALSE),"")</f>
        <v>Inativo</v>
      </c>
      <c r="D385" s="157"/>
      <c r="E385" s="157"/>
      <c r="F385" s="34"/>
      <c r="G385" s="78" t="str">
        <f>IFERROR(VLOOKUP(tabConsumoAta[[#This Row],[ATA]],tabAtas[#Data],4,FALSE),"")</f>
        <v/>
      </c>
      <c r="H385" s="163">
        <f>SUMIFS(tabSaldoAta[ESTIMATIVA],tabSaldoAta[CÓDIGO],tabConsumoAta[[#This Row],[CÓDIGO]],tabSaldoAta[CHAVE],tabConsumoAta[[#This Row],[ATA]])</f>
        <v>0</v>
      </c>
      <c r="I385" s="164">
        <v>100</v>
      </c>
      <c r="J385" s="159">
        <v>17</v>
      </c>
      <c r="K385" s="251">
        <v>12883</v>
      </c>
      <c r="L385" s="246" t="s">
        <v>1560</v>
      </c>
      <c r="M385" s="160" t="s">
        <v>4298</v>
      </c>
      <c r="N385" s="160" t="s">
        <v>4299</v>
      </c>
      <c r="O385" s="249" t="s">
        <v>4297</v>
      </c>
      <c r="P385" s="248">
        <v>44462</v>
      </c>
      <c r="Q385" s="166" t="str">
        <f>IF(COUNTIFS(tabAtas_Bloqueios[CÓDIGO],tabConsumoAta[[#This Row],[CÓDIGO]],tabAtas_Bloqueios[CHAVE],tabConsumoAta[[#This Row],[ATA]],tabAtas_Bloqueios[INATIVO],"") &gt; 0,"X","")</f>
        <v/>
      </c>
      <c r="R385" s="158" t="s">
        <v>1555</v>
      </c>
    </row>
    <row r="386" spans="1:18" x14ac:dyDescent="0.3">
      <c r="A386" s="247">
        <v>13561</v>
      </c>
      <c r="B386" s="47" t="s">
        <v>240</v>
      </c>
      <c r="C386" s="34" t="str">
        <f>IFERROR(VLOOKUP(tabConsumoAta[[#This Row],[CÓDIGO]],tabEstimativa[#Data],14,FALSE),"")</f>
        <v>Suspenso</v>
      </c>
      <c r="D386" s="157"/>
      <c r="E386" s="157"/>
      <c r="F386" s="34"/>
      <c r="G386" s="78" t="str">
        <f>IFERROR(VLOOKUP(tabConsumoAta[[#This Row],[ATA]],tabAtas[#Data],4,FALSE),"")</f>
        <v/>
      </c>
      <c r="H386" s="163">
        <f>SUMIFS(tabSaldoAta[ESTIMATIVA],tabSaldoAta[CÓDIGO],tabConsumoAta[[#This Row],[CÓDIGO]],tabSaldoAta[CHAVE],tabConsumoAta[[#This Row],[ATA]])</f>
        <v>0</v>
      </c>
      <c r="I386" s="164">
        <v>50</v>
      </c>
      <c r="J386" s="159">
        <v>18</v>
      </c>
      <c r="K386" s="251">
        <v>12859</v>
      </c>
      <c r="L386" s="246" t="s">
        <v>1560</v>
      </c>
      <c r="M386" s="160" t="s">
        <v>4298</v>
      </c>
      <c r="N386" s="160" t="s">
        <v>4299</v>
      </c>
      <c r="O386" s="249" t="s">
        <v>4297</v>
      </c>
      <c r="P386" s="248">
        <v>44462</v>
      </c>
      <c r="Q386" s="166" t="str">
        <f>IF(COUNTIFS(tabAtas_Bloqueios[CÓDIGO],tabConsumoAta[[#This Row],[CÓDIGO]],tabAtas_Bloqueios[CHAVE],tabConsumoAta[[#This Row],[ATA]],tabAtas_Bloqueios[INATIVO],"") &gt; 0,"X","")</f>
        <v/>
      </c>
      <c r="R386" s="158" t="s">
        <v>1555</v>
      </c>
    </row>
    <row r="387" spans="1:18" x14ac:dyDescent="0.3">
      <c r="A387" s="247">
        <v>13559</v>
      </c>
      <c r="B387" s="47" t="s">
        <v>238</v>
      </c>
      <c r="C387" s="34" t="str">
        <f>IFERROR(VLOOKUP(tabConsumoAta[[#This Row],[CÓDIGO]],tabEstimativa[#Data],14,FALSE),"")</f>
        <v>Aguardando</v>
      </c>
      <c r="D387" s="157"/>
      <c r="E387" s="157"/>
      <c r="F387" s="34"/>
      <c r="G387" s="78" t="str">
        <f>IFERROR(VLOOKUP(tabConsumoAta[[#This Row],[ATA]],tabAtas[#Data],4,FALSE),"")</f>
        <v/>
      </c>
      <c r="H387" s="163">
        <f>SUMIFS(tabSaldoAta[ESTIMATIVA],tabSaldoAta[CÓDIGO],tabConsumoAta[[#This Row],[CÓDIGO]],tabSaldoAta[CHAVE],tabConsumoAta[[#This Row],[ATA]])</f>
        <v>0</v>
      </c>
      <c r="I387" s="164">
        <v>150</v>
      </c>
      <c r="J387" s="159">
        <v>19</v>
      </c>
      <c r="K387" s="251">
        <v>12859</v>
      </c>
      <c r="L387" s="246" t="s">
        <v>1560</v>
      </c>
      <c r="M387" s="160" t="s">
        <v>4298</v>
      </c>
      <c r="N387" s="160" t="s">
        <v>4299</v>
      </c>
      <c r="O387" s="249" t="s">
        <v>4297</v>
      </c>
      <c r="P387" s="248">
        <v>44462</v>
      </c>
      <c r="Q387" s="166" t="str">
        <f>IF(COUNTIFS(tabAtas_Bloqueios[CÓDIGO],tabConsumoAta[[#This Row],[CÓDIGO]],tabAtas_Bloqueios[CHAVE],tabConsumoAta[[#This Row],[ATA]],tabAtas_Bloqueios[INATIVO],"") &gt; 0,"X","")</f>
        <v/>
      </c>
      <c r="R387" s="158" t="s">
        <v>1555</v>
      </c>
    </row>
    <row r="388" spans="1:18" x14ac:dyDescent="0.3">
      <c r="A388" s="247">
        <v>13560</v>
      </c>
      <c r="B388" s="47" t="s">
        <v>239</v>
      </c>
      <c r="C388" s="34" t="str">
        <f>IFERROR(VLOOKUP(tabConsumoAta[[#This Row],[CÓDIGO]],tabEstimativa[#Data],14,FALSE),"")</f>
        <v>Aguardando</v>
      </c>
      <c r="D388" s="157"/>
      <c r="E388" s="157"/>
      <c r="F388" s="34"/>
      <c r="G388" s="78" t="str">
        <f>IFERROR(VLOOKUP(tabConsumoAta[[#This Row],[ATA]],tabAtas[#Data],4,FALSE),"")</f>
        <v/>
      </c>
      <c r="H388" s="163">
        <f>SUMIFS(tabSaldoAta[ESTIMATIVA],tabSaldoAta[CÓDIGO],tabConsumoAta[[#This Row],[CÓDIGO]],tabSaldoAta[CHAVE],tabConsumoAta[[#This Row],[ATA]])</f>
        <v>0</v>
      </c>
      <c r="I388" s="164">
        <v>30</v>
      </c>
      <c r="J388" s="159">
        <v>20</v>
      </c>
      <c r="K388" s="251">
        <v>12859</v>
      </c>
      <c r="L388" s="246" t="s">
        <v>1560</v>
      </c>
      <c r="M388" s="160" t="s">
        <v>4298</v>
      </c>
      <c r="N388" s="160" t="s">
        <v>4299</v>
      </c>
      <c r="O388" s="249" t="s">
        <v>4297</v>
      </c>
      <c r="P388" s="248">
        <v>44462</v>
      </c>
      <c r="Q388" s="166" t="str">
        <f>IF(COUNTIFS(tabAtas_Bloqueios[CÓDIGO],tabConsumoAta[[#This Row],[CÓDIGO]],tabAtas_Bloqueios[CHAVE],tabConsumoAta[[#This Row],[ATA]],tabAtas_Bloqueios[INATIVO],"") &gt; 0,"X","")</f>
        <v/>
      </c>
      <c r="R388" s="158" t="s">
        <v>1555</v>
      </c>
    </row>
    <row r="389" spans="1:18" x14ac:dyDescent="0.3">
      <c r="A389" s="247">
        <v>13562</v>
      </c>
      <c r="B389" s="47" t="s">
        <v>2399</v>
      </c>
      <c r="C389" s="34" t="str">
        <f>IFERROR(VLOOKUP(tabConsumoAta[[#This Row],[CÓDIGO]],tabEstimativa[#Data],14,FALSE),"")</f>
        <v>Aguardando</v>
      </c>
      <c r="D389" s="157"/>
      <c r="E389" s="157"/>
      <c r="F389" s="34"/>
      <c r="G389" s="78" t="str">
        <f>IFERROR(VLOOKUP(tabConsumoAta[[#This Row],[ATA]],tabAtas[#Data],4,FALSE),"")</f>
        <v/>
      </c>
      <c r="H389" s="163">
        <f>SUMIFS(tabSaldoAta[ESTIMATIVA],tabSaldoAta[CÓDIGO],tabConsumoAta[[#This Row],[CÓDIGO]],tabSaldoAta[CHAVE],tabConsumoAta[[#This Row],[ATA]])</f>
        <v>0</v>
      </c>
      <c r="I389" s="164">
        <v>400</v>
      </c>
      <c r="J389" s="159">
        <v>21</v>
      </c>
      <c r="K389" s="251">
        <v>12859</v>
      </c>
      <c r="L389" s="246" t="s">
        <v>1560</v>
      </c>
      <c r="M389" s="160" t="s">
        <v>4298</v>
      </c>
      <c r="N389" s="160" t="s">
        <v>4299</v>
      </c>
      <c r="O389" s="249" t="s">
        <v>4297</v>
      </c>
      <c r="P389" s="248">
        <v>44462</v>
      </c>
      <c r="Q389" s="166" t="str">
        <f>IF(COUNTIFS(tabAtas_Bloqueios[CÓDIGO],tabConsumoAta[[#This Row],[CÓDIGO]],tabAtas_Bloqueios[CHAVE],tabConsumoAta[[#This Row],[ATA]],tabAtas_Bloqueios[INATIVO],"") &gt; 0,"X","")</f>
        <v/>
      </c>
      <c r="R389" s="158" t="s">
        <v>1555</v>
      </c>
    </row>
    <row r="390" spans="1:18" x14ac:dyDescent="0.3">
      <c r="A390" s="247">
        <v>100802</v>
      </c>
      <c r="B390" s="47" t="s">
        <v>2985</v>
      </c>
      <c r="C390" s="34" t="str">
        <f>IFERROR(VLOOKUP(tabConsumoAta[[#This Row],[CÓDIGO]],tabEstimativa[#Data],14,FALSE),"")</f>
        <v>Aguardando</v>
      </c>
      <c r="D390" s="157"/>
      <c r="E390" s="157"/>
      <c r="F390" s="34"/>
      <c r="G390" s="78" t="str">
        <f>IFERROR(VLOOKUP(tabConsumoAta[[#This Row],[ATA]],tabAtas[#Data],4,FALSE),"")</f>
        <v/>
      </c>
      <c r="H390" s="163">
        <f>SUMIFS(tabSaldoAta[ESTIMATIVA],tabSaldoAta[CÓDIGO],tabConsumoAta[[#This Row],[CÓDIGO]],tabSaldoAta[CHAVE],tabConsumoAta[[#This Row],[ATA]])</f>
        <v>0</v>
      </c>
      <c r="I390" s="164">
        <v>400</v>
      </c>
      <c r="J390" s="159">
        <v>22</v>
      </c>
      <c r="K390" s="251">
        <v>12886</v>
      </c>
      <c r="L390" s="246" t="s">
        <v>1560</v>
      </c>
      <c r="M390" s="160" t="s">
        <v>4298</v>
      </c>
      <c r="N390" s="160" t="s">
        <v>4299</v>
      </c>
      <c r="O390" s="249" t="s">
        <v>4297</v>
      </c>
      <c r="P390" s="248">
        <v>44462</v>
      </c>
      <c r="Q390" s="166" t="str">
        <f>IF(COUNTIFS(tabAtas_Bloqueios[CÓDIGO],tabConsumoAta[[#This Row],[CÓDIGO]],tabAtas_Bloqueios[CHAVE],tabConsumoAta[[#This Row],[ATA]],tabAtas_Bloqueios[INATIVO],"") &gt; 0,"X","")</f>
        <v/>
      </c>
      <c r="R390" s="158" t="s">
        <v>1555</v>
      </c>
    </row>
    <row r="391" spans="1:18" x14ac:dyDescent="0.3">
      <c r="A391" s="247">
        <v>12830</v>
      </c>
      <c r="B391" s="47" t="s">
        <v>4306</v>
      </c>
      <c r="C391" s="34" t="str">
        <f>IFERROR(VLOOKUP(tabConsumoAta[[#This Row],[CÓDIGO]],tabEstimativa[#Data],14,FALSE),"")</f>
        <v>Aguardando</v>
      </c>
      <c r="D391" s="157"/>
      <c r="E391" s="157"/>
      <c r="F391" s="34"/>
      <c r="G391" s="78" t="str">
        <f>IFERROR(VLOOKUP(tabConsumoAta[[#This Row],[ATA]],tabAtas[#Data],4,FALSE),"")</f>
        <v/>
      </c>
      <c r="H391" s="163">
        <f>SUMIFS(tabSaldoAta[ESTIMATIVA],tabSaldoAta[CÓDIGO],tabConsumoAta[[#This Row],[CÓDIGO]],tabSaldoAta[CHAVE],tabConsumoAta[[#This Row],[ATA]])</f>
        <v>0</v>
      </c>
      <c r="I391" s="164">
        <v>360</v>
      </c>
      <c r="J391" s="159">
        <v>23</v>
      </c>
      <c r="K391" s="251">
        <v>12871</v>
      </c>
      <c r="L391" s="246" t="s">
        <v>1560</v>
      </c>
      <c r="M391" s="160" t="s">
        <v>4298</v>
      </c>
      <c r="N391" s="160" t="s">
        <v>4299</v>
      </c>
      <c r="O391" s="249" t="s">
        <v>4297</v>
      </c>
      <c r="P391" s="248">
        <v>44462</v>
      </c>
      <c r="Q391" s="166" t="str">
        <f>IF(COUNTIFS(tabAtas_Bloqueios[CÓDIGO],tabConsumoAta[[#This Row],[CÓDIGO]],tabAtas_Bloqueios[CHAVE],tabConsumoAta[[#This Row],[ATA]],tabAtas_Bloqueios[INATIVO],"") &gt; 0,"X","")</f>
        <v/>
      </c>
      <c r="R391" s="158" t="s">
        <v>1555</v>
      </c>
    </row>
    <row r="392" spans="1:18" x14ac:dyDescent="0.3">
      <c r="A392" s="247">
        <v>12821</v>
      </c>
      <c r="B392" s="47" t="s">
        <v>8</v>
      </c>
      <c r="C392" s="34" t="str">
        <f>IFERROR(VLOOKUP(tabConsumoAta[[#This Row],[CÓDIGO]],tabEstimativa[#Data],14,FALSE),"")</f>
        <v>Aguardando</v>
      </c>
      <c r="D392" s="157"/>
      <c r="E392" s="157"/>
      <c r="F392" s="34"/>
      <c r="G392" s="78" t="str">
        <f>IFERROR(VLOOKUP(tabConsumoAta[[#This Row],[ATA]],tabAtas[#Data],4,FALSE),"")</f>
        <v/>
      </c>
      <c r="H392" s="163">
        <f>SUMIFS(tabSaldoAta[ESTIMATIVA],tabSaldoAta[CÓDIGO],tabConsumoAta[[#This Row],[CÓDIGO]],tabSaldoAta[CHAVE],tabConsumoAta[[#This Row],[ATA]])</f>
        <v>0</v>
      </c>
      <c r="I392" s="164">
        <v>50</v>
      </c>
      <c r="J392" s="159">
        <v>24</v>
      </c>
      <c r="K392" s="251">
        <v>12871</v>
      </c>
      <c r="L392" s="246" t="s">
        <v>1560</v>
      </c>
      <c r="M392" s="160" t="s">
        <v>4298</v>
      </c>
      <c r="N392" s="160" t="s">
        <v>4299</v>
      </c>
      <c r="O392" s="249" t="s">
        <v>4297</v>
      </c>
      <c r="P392" s="248">
        <v>44462</v>
      </c>
      <c r="Q392" s="166" t="str">
        <f>IF(COUNTIFS(tabAtas_Bloqueios[CÓDIGO],tabConsumoAta[[#This Row],[CÓDIGO]],tabAtas_Bloqueios[CHAVE],tabConsumoAta[[#This Row],[ATA]],tabAtas_Bloqueios[INATIVO],"") &gt; 0,"X","")</f>
        <v/>
      </c>
      <c r="R392" s="158" t="s">
        <v>1555</v>
      </c>
    </row>
    <row r="393" spans="1:18" x14ac:dyDescent="0.3">
      <c r="A393" s="247">
        <v>13092</v>
      </c>
      <c r="B393" s="47" t="s">
        <v>77</v>
      </c>
      <c r="C393" s="34" t="str">
        <f>IFERROR(VLOOKUP(tabConsumoAta[[#This Row],[CÓDIGO]],tabEstimativa[#Data],14,FALSE),"")</f>
        <v>Aguardando</v>
      </c>
      <c r="D393" s="157"/>
      <c r="E393" s="157"/>
      <c r="F393" s="34"/>
      <c r="G393" s="78" t="str">
        <f>IFERROR(VLOOKUP(tabConsumoAta[[#This Row],[ATA]],tabAtas[#Data],4,FALSE),"")</f>
        <v/>
      </c>
      <c r="H393" s="163">
        <f>SUMIFS(tabSaldoAta[ESTIMATIVA],tabSaldoAta[CÓDIGO],tabConsumoAta[[#This Row],[CÓDIGO]],tabSaldoAta[CHAVE],tabConsumoAta[[#This Row],[ATA]])</f>
        <v>0</v>
      </c>
      <c r="I393" s="164">
        <v>100</v>
      </c>
      <c r="J393" s="159">
        <v>25</v>
      </c>
      <c r="K393" s="251">
        <v>12879</v>
      </c>
      <c r="L393" s="246" t="s">
        <v>1560</v>
      </c>
      <c r="M393" s="160" t="s">
        <v>4298</v>
      </c>
      <c r="N393" s="160" t="s">
        <v>4299</v>
      </c>
      <c r="O393" s="249" t="s">
        <v>4297</v>
      </c>
      <c r="P393" s="248">
        <v>44462</v>
      </c>
      <c r="Q393" s="166" t="str">
        <f>IF(COUNTIFS(tabAtas_Bloqueios[CÓDIGO],tabConsumoAta[[#This Row],[CÓDIGO]],tabAtas_Bloqueios[CHAVE],tabConsumoAta[[#This Row],[ATA]],tabAtas_Bloqueios[INATIVO],"") &gt; 0,"X","")</f>
        <v/>
      </c>
      <c r="R393" s="158" t="s">
        <v>1555</v>
      </c>
    </row>
    <row r="394" spans="1:18" x14ac:dyDescent="0.3">
      <c r="A394" s="247">
        <v>15066</v>
      </c>
      <c r="B394" s="47" t="s">
        <v>203</v>
      </c>
      <c r="C394" s="34" t="str">
        <f>IFERROR(VLOOKUP(tabConsumoAta[[#This Row],[CÓDIGO]],tabEstimativa[#Data],14,FALSE),"")</f>
        <v>Aguardando</v>
      </c>
      <c r="D394" s="157"/>
      <c r="E394" s="157"/>
      <c r="F394" s="34"/>
      <c r="G394" s="78" t="str">
        <f>IFERROR(VLOOKUP(tabConsumoAta[[#This Row],[ATA]],tabAtas[#Data],4,FALSE),"")</f>
        <v/>
      </c>
      <c r="H394" s="163">
        <f>SUMIFS(tabSaldoAta[ESTIMATIVA],tabSaldoAta[CÓDIGO],tabConsumoAta[[#This Row],[CÓDIGO]],tabSaldoAta[CHAVE],tabConsumoAta[[#This Row],[ATA]])</f>
        <v>0</v>
      </c>
      <c r="I394" s="164">
        <v>150</v>
      </c>
      <c r="J394" s="159">
        <v>26</v>
      </c>
      <c r="K394" s="251">
        <v>12883</v>
      </c>
      <c r="L394" s="246" t="s">
        <v>1560</v>
      </c>
      <c r="M394" s="160" t="s">
        <v>4298</v>
      </c>
      <c r="N394" s="160" t="s">
        <v>4299</v>
      </c>
      <c r="O394" s="249" t="s">
        <v>4297</v>
      </c>
      <c r="P394" s="248">
        <v>44462</v>
      </c>
      <c r="Q394" s="166" t="str">
        <f>IF(COUNTIFS(tabAtas_Bloqueios[CÓDIGO],tabConsumoAta[[#This Row],[CÓDIGO]],tabAtas_Bloqueios[CHAVE],tabConsumoAta[[#This Row],[ATA]],tabAtas_Bloqueios[INATIVO],"") &gt; 0,"X","")</f>
        <v/>
      </c>
      <c r="R394" s="158" t="s">
        <v>1555</v>
      </c>
    </row>
    <row r="395" spans="1:18" x14ac:dyDescent="0.3">
      <c r="A395" s="247">
        <v>24500</v>
      </c>
      <c r="B395" s="47" t="s">
        <v>2400</v>
      </c>
      <c r="C395" s="34" t="str">
        <f>IFERROR(VLOOKUP(tabConsumoAta[[#This Row],[CÓDIGO]],tabEstimativa[#Data],14,FALSE),"")</f>
        <v>Aguardando</v>
      </c>
      <c r="D395" s="157"/>
      <c r="E395" s="157"/>
      <c r="F395" s="34"/>
      <c r="G395" s="78" t="str">
        <f>IFERROR(VLOOKUP(tabConsumoAta[[#This Row],[ATA]],tabAtas[#Data],4,FALSE),"")</f>
        <v/>
      </c>
      <c r="H395" s="163">
        <f>SUMIFS(tabSaldoAta[ESTIMATIVA],tabSaldoAta[CÓDIGO],tabConsumoAta[[#This Row],[CÓDIGO]],tabSaldoAta[CHAVE],tabConsumoAta[[#This Row],[ATA]])</f>
        <v>0</v>
      </c>
      <c r="I395" s="164">
        <v>300</v>
      </c>
      <c r="J395" s="159">
        <v>27</v>
      </c>
      <c r="K395" s="251">
        <v>12883</v>
      </c>
      <c r="L395" s="246" t="s">
        <v>1560</v>
      </c>
      <c r="M395" s="160" t="s">
        <v>4298</v>
      </c>
      <c r="N395" s="160" t="s">
        <v>4299</v>
      </c>
      <c r="O395" s="249" t="s">
        <v>4297</v>
      </c>
      <c r="P395" s="248">
        <v>44462</v>
      </c>
      <c r="Q395" s="166" t="str">
        <f>IF(COUNTIFS(tabAtas_Bloqueios[CÓDIGO],tabConsumoAta[[#This Row],[CÓDIGO]],tabAtas_Bloqueios[CHAVE],tabConsumoAta[[#This Row],[ATA]],tabAtas_Bloqueios[INATIVO],"") &gt; 0,"X","")</f>
        <v/>
      </c>
      <c r="R395" s="158" t="s">
        <v>1555</v>
      </c>
    </row>
    <row r="396" spans="1:18" x14ac:dyDescent="0.3">
      <c r="A396" s="247">
        <v>25630</v>
      </c>
      <c r="B396" s="47" t="s">
        <v>2996</v>
      </c>
      <c r="C396" s="34" t="str">
        <f>IFERROR(VLOOKUP(tabConsumoAta[[#This Row],[CÓDIGO]],tabEstimativa[#Data],14,FALSE),"")</f>
        <v>Aguardando</v>
      </c>
      <c r="D396" s="157"/>
      <c r="E396" s="157"/>
      <c r="F396" s="34"/>
      <c r="G396" s="78" t="str">
        <f>IFERROR(VLOOKUP(tabConsumoAta[[#This Row],[ATA]],tabAtas[#Data],4,FALSE),"")</f>
        <v/>
      </c>
      <c r="H396" s="163">
        <f>SUMIFS(tabSaldoAta[ESTIMATIVA],tabSaldoAta[CÓDIGO],tabConsumoAta[[#This Row],[CÓDIGO]],tabSaldoAta[CHAVE],tabConsumoAta[[#This Row],[ATA]])</f>
        <v>0</v>
      </c>
      <c r="I396" s="164">
        <v>50</v>
      </c>
      <c r="J396" s="159">
        <v>28</v>
      </c>
      <c r="K396" s="251">
        <v>12883</v>
      </c>
      <c r="L396" s="246" t="s">
        <v>1560</v>
      </c>
      <c r="M396" s="160" t="s">
        <v>4298</v>
      </c>
      <c r="N396" s="160" t="s">
        <v>4299</v>
      </c>
      <c r="O396" s="249" t="s">
        <v>4297</v>
      </c>
      <c r="P396" s="248">
        <v>44462</v>
      </c>
      <c r="Q396" s="166" t="str">
        <f>IF(COUNTIFS(tabAtas_Bloqueios[CÓDIGO],tabConsumoAta[[#This Row],[CÓDIGO]],tabAtas_Bloqueios[CHAVE],tabConsumoAta[[#This Row],[ATA]],tabAtas_Bloqueios[INATIVO],"") &gt; 0,"X","")</f>
        <v/>
      </c>
      <c r="R396" s="158" t="s">
        <v>1555</v>
      </c>
    </row>
    <row r="397" spans="1:18" x14ac:dyDescent="0.3">
      <c r="A397" s="247">
        <v>28184</v>
      </c>
      <c r="B397" s="47" t="s">
        <v>4307</v>
      </c>
      <c r="C397" s="34" t="str">
        <f>IFERROR(VLOOKUP(tabConsumoAta[[#This Row],[CÓDIGO]],tabEstimativa[#Data],14,FALSE),"")</f>
        <v>Aguardando</v>
      </c>
      <c r="D397" s="157"/>
      <c r="E397" s="157"/>
      <c r="F397" s="34"/>
      <c r="G397" s="78" t="str">
        <f>IFERROR(VLOOKUP(tabConsumoAta[[#This Row],[ATA]],tabAtas[#Data],4,FALSE),"")</f>
        <v/>
      </c>
      <c r="H397" s="163">
        <f>SUMIFS(tabSaldoAta[ESTIMATIVA],tabSaldoAta[CÓDIGO],tabConsumoAta[[#This Row],[CÓDIGO]],tabSaldoAta[CHAVE],tabConsumoAta[[#This Row],[ATA]])</f>
        <v>0</v>
      </c>
      <c r="I397" s="164">
        <v>70</v>
      </c>
      <c r="J397" s="159">
        <v>29</v>
      </c>
      <c r="K397" s="251">
        <v>12871</v>
      </c>
      <c r="L397" s="246" t="s">
        <v>1560</v>
      </c>
      <c r="M397" s="160" t="s">
        <v>4298</v>
      </c>
      <c r="N397" s="160" t="s">
        <v>4299</v>
      </c>
      <c r="O397" s="249" t="s">
        <v>4297</v>
      </c>
      <c r="P397" s="248">
        <v>44462</v>
      </c>
      <c r="Q397" s="166" t="str">
        <f>IF(COUNTIFS(tabAtas_Bloqueios[CÓDIGO],tabConsumoAta[[#This Row],[CÓDIGO]],tabAtas_Bloqueios[CHAVE],tabConsumoAta[[#This Row],[ATA]],tabAtas_Bloqueios[INATIVO],"") &gt; 0,"X","")</f>
        <v/>
      </c>
      <c r="R397" s="158" t="s">
        <v>1555</v>
      </c>
    </row>
    <row r="398" spans="1:18" x14ac:dyDescent="0.3">
      <c r="A398" s="247">
        <v>60116</v>
      </c>
      <c r="B398" s="47" t="s">
        <v>242</v>
      </c>
      <c r="C398" s="34" t="str">
        <f>IFERROR(VLOOKUP(tabConsumoAta[[#This Row],[CÓDIGO]],tabEstimativa[#Data],14,FALSE),"")</f>
        <v>Aguardando</v>
      </c>
      <c r="D398" s="157"/>
      <c r="E398" s="157"/>
      <c r="F398" s="34"/>
      <c r="G398" s="78" t="str">
        <f>IFERROR(VLOOKUP(tabConsumoAta[[#This Row],[ATA]],tabAtas[#Data],4,FALSE),"")</f>
        <v/>
      </c>
      <c r="H398" s="163">
        <f>SUMIFS(tabSaldoAta[ESTIMATIVA],tabSaldoAta[CÓDIGO],tabConsumoAta[[#This Row],[CÓDIGO]],tabSaldoAta[CHAVE],tabConsumoAta[[#This Row],[ATA]])</f>
        <v>0</v>
      </c>
      <c r="I398" s="164">
        <v>200</v>
      </c>
      <c r="J398" s="159">
        <v>30</v>
      </c>
      <c r="K398" s="251">
        <v>12887</v>
      </c>
      <c r="L398" s="246" t="s">
        <v>1560</v>
      </c>
      <c r="M398" s="160" t="s">
        <v>4298</v>
      </c>
      <c r="N398" s="160" t="s">
        <v>4299</v>
      </c>
      <c r="O398" s="249" t="s">
        <v>4297</v>
      </c>
      <c r="P398" s="248">
        <v>44462</v>
      </c>
      <c r="Q398" s="166" t="str">
        <f>IF(COUNTIFS(tabAtas_Bloqueios[CÓDIGO],tabConsumoAta[[#This Row],[CÓDIGO]],tabAtas_Bloqueios[CHAVE],tabConsumoAta[[#This Row],[ATA]],tabAtas_Bloqueios[INATIVO],"") &gt; 0,"X","")</f>
        <v/>
      </c>
      <c r="R398" s="158" t="s">
        <v>1555</v>
      </c>
    </row>
    <row r="399" spans="1:18" x14ac:dyDescent="0.3">
      <c r="A399" s="247">
        <v>64647</v>
      </c>
      <c r="B399" s="47" t="s">
        <v>214</v>
      </c>
      <c r="C399" s="34" t="str">
        <f>IFERROR(VLOOKUP(tabConsumoAta[[#This Row],[CÓDIGO]],tabEstimativa[#Data],14,FALSE),"")</f>
        <v>Aguardando</v>
      </c>
      <c r="D399" s="157"/>
      <c r="E399" s="157"/>
      <c r="F399" s="34"/>
      <c r="G399" s="78" t="str">
        <f>IFERROR(VLOOKUP(tabConsumoAta[[#This Row],[ATA]],tabAtas[#Data],4,FALSE),"")</f>
        <v/>
      </c>
      <c r="H399" s="163">
        <f>SUMIFS(tabSaldoAta[ESTIMATIVA],tabSaldoAta[CÓDIGO],tabConsumoAta[[#This Row],[CÓDIGO]],tabSaldoAta[CHAVE],tabConsumoAta[[#This Row],[ATA]])</f>
        <v>0</v>
      </c>
      <c r="I399" s="164">
        <v>10</v>
      </c>
      <c r="J399" s="159">
        <v>31</v>
      </c>
      <c r="K399" s="251">
        <v>12871</v>
      </c>
      <c r="L399" s="246" t="s">
        <v>1560</v>
      </c>
      <c r="M399" s="160" t="s">
        <v>4298</v>
      </c>
      <c r="N399" s="160" t="s">
        <v>4299</v>
      </c>
      <c r="O399" s="249" t="s">
        <v>4297</v>
      </c>
      <c r="P399" s="248">
        <v>44462</v>
      </c>
      <c r="Q399" s="166" t="str">
        <f>IF(COUNTIFS(tabAtas_Bloqueios[CÓDIGO],tabConsumoAta[[#This Row],[CÓDIGO]],tabAtas_Bloqueios[CHAVE],tabConsumoAta[[#This Row],[ATA]],tabAtas_Bloqueios[INATIVO],"") &gt; 0,"X","")</f>
        <v/>
      </c>
      <c r="R399" s="158" t="s">
        <v>1555</v>
      </c>
    </row>
    <row r="400" spans="1:18" x14ac:dyDescent="0.3">
      <c r="A400" s="247">
        <v>74979</v>
      </c>
      <c r="B400" s="47" t="s">
        <v>177</v>
      </c>
      <c r="C400" s="34" t="str">
        <f>IFERROR(VLOOKUP(tabConsumoAta[[#This Row],[CÓDIGO]],tabEstimativa[#Data],14,FALSE),"")</f>
        <v>Aguardando</v>
      </c>
      <c r="D400" s="157"/>
      <c r="E400" s="157"/>
      <c r="F400" s="34"/>
      <c r="G400" s="78" t="str">
        <f>IFERROR(VLOOKUP(tabConsumoAta[[#This Row],[ATA]],tabAtas[#Data],4,FALSE),"")</f>
        <v/>
      </c>
      <c r="H400" s="163">
        <f>SUMIFS(tabSaldoAta[ESTIMATIVA],tabSaldoAta[CÓDIGO],tabConsumoAta[[#This Row],[CÓDIGO]],tabSaldoAta[CHAVE],tabConsumoAta[[#This Row],[ATA]])</f>
        <v>0</v>
      </c>
      <c r="I400" s="164">
        <v>15</v>
      </c>
      <c r="J400" s="159">
        <v>32</v>
      </c>
      <c r="K400" s="251">
        <v>12871</v>
      </c>
      <c r="L400" s="246" t="s">
        <v>1560</v>
      </c>
      <c r="M400" s="160" t="s">
        <v>4298</v>
      </c>
      <c r="N400" s="160" t="s">
        <v>4299</v>
      </c>
      <c r="O400" s="249" t="s">
        <v>4297</v>
      </c>
      <c r="P400" s="248">
        <v>44462</v>
      </c>
      <c r="Q400" s="166" t="str">
        <f>IF(COUNTIFS(tabAtas_Bloqueios[CÓDIGO],tabConsumoAta[[#This Row],[CÓDIGO]],tabAtas_Bloqueios[CHAVE],tabConsumoAta[[#This Row],[ATA]],tabAtas_Bloqueios[INATIVO],"") &gt; 0,"X","")</f>
        <v/>
      </c>
      <c r="R400" s="158" t="s">
        <v>1555</v>
      </c>
    </row>
    <row r="401" spans="1:18" x14ac:dyDescent="0.3">
      <c r="A401" s="247">
        <v>80385</v>
      </c>
      <c r="B401" s="47" t="s">
        <v>100</v>
      </c>
      <c r="C401" s="34" t="str">
        <f>IFERROR(VLOOKUP(tabConsumoAta[[#This Row],[CÓDIGO]],tabEstimativa[#Data],14,FALSE),"")</f>
        <v>Aguardando</v>
      </c>
      <c r="D401" s="157"/>
      <c r="E401" s="157"/>
      <c r="F401" s="34"/>
      <c r="G401" s="78" t="str">
        <f>IFERROR(VLOOKUP(tabConsumoAta[[#This Row],[ATA]],tabAtas[#Data],4,FALSE),"")</f>
        <v/>
      </c>
      <c r="H401" s="163">
        <f>SUMIFS(tabSaldoAta[ESTIMATIVA],tabSaldoAta[CÓDIGO],tabConsumoAta[[#This Row],[CÓDIGO]],tabSaldoAta[CHAVE],tabConsumoAta[[#This Row],[ATA]])</f>
        <v>0</v>
      </c>
      <c r="I401" s="164">
        <v>15</v>
      </c>
      <c r="J401" s="159">
        <v>33</v>
      </c>
      <c r="K401" s="251">
        <v>12883</v>
      </c>
      <c r="L401" s="246" t="s">
        <v>1560</v>
      </c>
      <c r="M401" s="160" t="s">
        <v>4298</v>
      </c>
      <c r="N401" s="160" t="s">
        <v>4299</v>
      </c>
      <c r="O401" s="249" t="s">
        <v>4297</v>
      </c>
      <c r="P401" s="248">
        <v>44462</v>
      </c>
      <c r="Q401" s="166" t="str">
        <f>IF(COUNTIFS(tabAtas_Bloqueios[CÓDIGO],tabConsumoAta[[#This Row],[CÓDIGO]],tabAtas_Bloqueios[CHAVE],tabConsumoAta[[#This Row],[ATA]],tabAtas_Bloqueios[INATIVO],"") &gt; 0,"X","")</f>
        <v/>
      </c>
      <c r="R401" s="158" t="s">
        <v>1555</v>
      </c>
    </row>
    <row r="402" spans="1:18" x14ac:dyDescent="0.3">
      <c r="A402" s="247">
        <v>95209</v>
      </c>
      <c r="B402" s="47" t="s">
        <v>245</v>
      </c>
      <c r="C402" s="34" t="str">
        <f>IFERROR(VLOOKUP(tabConsumoAta[[#This Row],[CÓDIGO]],tabEstimativa[#Data],14,FALSE),"")</f>
        <v>Aguardando</v>
      </c>
      <c r="D402" s="157"/>
      <c r="E402" s="157"/>
      <c r="F402" s="34"/>
      <c r="G402" s="78" t="str">
        <f>IFERROR(VLOOKUP(tabConsumoAta[[#This Row],[ATA]],tabAtas[#Data],4,FALSE),"")</f>
        <v/>
      </c>
      <c r="H402" s="163">
        <f>SUMIFS(tabSaldoAta[ESTIMATIVA],tabSaldoAta[CÓDIGO],tabConsumoAta[[#This Row],[CÓDIGO]],tabSaldoAta[CHAVE],tabConsumoAta[[#This Row],[ATA]])</f>
        <v>0</v>
      </c>
      <c r="I402" s="164">
        <v>100</v>
      </c>
      <c r="J402" s="159">
        <v>34</v>
      </c>
      <c r="K402" s="251">
        <v>12883</v>
      </c>
      <c r="L402" s="246" t="s">
        <v>1560</v>
      </c>
      <c r="M402" s="160" t="s">
        <v>4298</v>
      </c>
      <c r="N402" s="160" t="s">
        <v>4299</v>
      </c>
      <c r="O402" s="249" t="s">
        <v>4297</v>
      </c>
      <c r="P402" s="248">
        <v>44462</v>
      </c>
      <c r="Q402" s="166" t="str">
        <f>IF(COUNTIFS(tabAtas_Bloqueios[CÓDIGO],tabConsumoAta[[#This Row],[CÓDIGO]],tabAtas_Bloqueios[CHAVE],tabConsumoAta[[#This Row],[ATA]],tabAtas_Bloqueios[INATIVO],"") &gt; 0,"X","")</f>
        <v/>
      </c>
      <c r="R402" s="158" t="s">
        <v>1555</v>
      </c>
    </row>
    <row r="403" spans="1:18" x14ac:dyDescent="0.3">
      <c r="A403" s="247">
        <v>138055</v>
      </c>
      <c r="B403" s="47" t="s">
        <v>1996</v>
      </c>
      <c r="C403" s="34" t="str">
        <f>IFERROR(VLOOKUP(tabConsumoAta[[#This Row],[CÓDIGO]],tabEstimativa[#Data],14,FALSE),"")</f>
        <v>Aguardando</v>
      </c>
      <c r="D403" s="157"/>
      <c r="E403" s="157"/>
      <c r="F403" s="34"/>
      <c r="G403" s="78" t="str">
        <f>IFERROR(VLOOKUP(tabConsumoAta[[#This Row],[ATA]],tabAtas[#Data],4,FALSE),"")</f>
        <v/>
      </c>
      <c r="H403" s="163">
        <f>SUMIFS(tabSaldoAta[ESTIMATIVA],tabSaldoAta[CÓDIGO],tabConsumoAta[[#This Row],[CÓDIGO]],tabSaldoAta[CHAVE],tabConsumoAta[[#This Row],[ATA]])</f>
        <v>0</v>
      </c>
      <c r="I403" s="164">
        <v>100</v>
      </c>
      <c r="J403" s="159">
        <v>35</v>
      </c>
      <c r="K403" s="251">
        <v>12879</v>
      </c>
      <c r="L403" s="246" t="s">
        <v>1560</v>
      </c>
      <c r="M403" s="160" t="s">
        <v>4298</v>
      </c>
      <c r="N403" s="160" t="s">
        <v>4299</v>
      </c>
      <c r="O403" s="249" t="s">
        <v>4297</v>
      </c>
      <c r="P403" s="248">
        <v>44462</v>
      </c>
      <c r="Q403" s="166" t="str">
        <f>IF(COUNTIFS(tabAtas_Bloqueios[CÓDIGO],tabConsumoAta[[#This Row],[CÓDIGO]],tabAtas_Bloqueios[CHAVE],tabConsumoAta[[#This Row],[ATA]],tabAtas_Bloqueios[INATIVO],"") &gt; 0,"X","")</f>
        <v/>
      </c>
      <c r="R403" s="158" t="s">
        <v>1555</v>
      </c>
    </row>
    <row r="404" spans="1:18" x14ac:dyDescent="0.3">
      <c r="A404" s="247">
        <v>59069</v>
      </c>
      <c r="B404" s="47" t="s">
        <v>215</v>
      </c>
      <c r="C404" s="34" t="str">
        <f>IFERROR(VLOOKUP(tabConsumoAta[[#This Row],[CÓDIGO]],tabEstimativa[#Data],14,FALSE),"")</f>
        <v>Suspenso</v>
      </c>
      <c r="D404" s="157"/>
      <c r="E404" s="157"/>
      <c r="F404" s="34"/>
      <c r="G404" s="78" t="str">
        <f>IFERROR(VLOOKUP(tabConsumoAta[[#This Row],[ATA]],tabAtas[#Data],4,FALSE),"")</f>
        <v/>
      </c>
      <c r="H404" s="163">
        <f>SUMIFS(tabSaldoAta[ESTIMATIVA],tabSaldoAta[CÓDIGO],tabConsumoAta[[#This Row],[CÓDIGO]],tabSaldoAta[CHAVE],tabConsumoAta[[#This Row],[ATA]])</f>
        <v>0</v>
      </c>
      <c r="I404" s="164">
        <v>50</v>
      </c>
      <c r="J404" s="159">
        <v>36</v>
      </c>
      <c r="K404" s="251">
        <v>12871</v>
      </c>
      <c r="L404" s="246" t="s">
        <v>1560</v>
      </c>
      <c r="M404" s="160" t="s">
        <v>4298</v>
      </c>
      <c r="N404" s="160" t="s">
        <v>4299</v>
      </c>
      <c r="O404" s="249" t="s">
        <v>4297</v>
      </c>
      <c r="P404" s="248">
        <v>44462</v>
      </c>
      <c r="Q404" s="166" t="str">
        <f>IF(COUNTIFS(tabAtas_Bloqueios[CÓDIGO],tabConsumoAta[[#This Row],[CÓDIGO]],tabAtas_Bloqueios[CHAVE],tabConsumoAta[[#This Row],[ATA]],tabAtas_Bloqueios[INATIVO],"") &gt; 0,"X","")</f>
        <v/>
      </c>
      <c r="R404" s="158" t="s">
        <v>1555</v>
      </c>
    </row>
    <row r="405" spans="1:18" x14ac:dyDescent="0.3">
      <c r="A405" s="247">
        <v>102588</v>
      </c>
      <c r="B405" s="47" t="s">
        <v>158</v>
      </c>
      <c r="C405" s="34" t="str">
        <f>IFERROR(VLOOKUP(tabConsumoAta[[#This Row],[CÓDIGO]],tabEstimativa[#Data],14,FALSE),"")</f>
        <v>Suspenso</v>
      </c>
      <c r="D405" s="157"/>
      <c r="E405" s="157"/>
      <c r="F405" s="34"/>
      <c r="G405" s="78" t="str">
        <f>IFERROR(VLOOKUP(tabConsumoAta[[#This Row],[ATA]],tabAtas[#Data],4,FALSE),"")</f>
        <v/>
      </c>
      <c r="H405" s="163">
        <f>SUMIFS(tabSaldoAta[ESTIMATIVA],tabSaldoAta[CÓDIGO],tabConsumoAta[[#This Row],[CÓDIGO]],tabSaldoAta[CHAVE],tabConsumoAta[[#This Row],[ATA]])</f>
        <v>0</v>
      </c>
      <c r="I405" s="164">
        <v>50</v>
      </c>
      <c r="J405" s="159">
        <v>37</v>
      </c>
      <c r="K405" s="251">
        <v>12888</v>
      </c>
      <c r="L405" s="246" t="s">
        <v>1560</v>
      </c>
      <c r="M405" s="160" t="s">
        <v>4298</v>
      </c>
      <c r="N405" s="160" t="s">
        <v>4299</v>
      </c>
      <c r="O405" s="249" t="s">
        <v>4297</v>
      </c>
      <c r="P405" s="248">
        <v>44462</v>
      </c>
      <c r="Q405" s="166" t="str">
        <f>IF(COUNTIFS(tabAtas_Bloqueios[CÓDIGO],tabConsumoAta[[#This Row],[CÓDIGO]],tabAtas_Bloqueios[CHAVE],tabConsumoAta[[#This Row],[ATA]],tabAtas_Bloqueios[INATIVO],"") &gt; 0,"X","")</f>
        <v/>
      </c>
      <c r="R405" s="158" t="s">
        <v>1555</v>
      </c>
    </row>
    <row r="406" spans="1:18" x14ac:dyDescent="0.3">
      <c r="A406" s="247">
        <v>107790</v>
      </c>
      <c r="B406" s="47" t="s">
        <v>3103</v>
      </c>
      <c r="C406" s="34" t="str">
        <f>IFERROR(VLOOKUP(tabConsumoAta[[#This Row],[CÓDIGO]],tabEstimativa[#Data],14,FALSE),"")</f>
        <v/>
      </c>
      <c r="D406" s="157" t="s">
        <v>1560</v>
      </c>
      <c r="E406" s="157"/>
      <c r="F406" s="34"/>
      <c r="G406" s="78" t="str">
        <f>IFERROR(VLOOKUP(tabConsumoAta[[#This Row],[ATA]],tabAtas[#Data],4,FALSE),"")</f>
        <v/>
      </c>
      <c r="H406" s="163">
        <f>SUMIFS(tabSaldoAta[ESTIMATIVA],tabSaldoAta[CÓDIGO],tabConsumoAta[[#This Row],[CÓDIGO]],tabSaldoAta[CHAVE],tabConsumoAta[[#This Row],[ATA]])</f>
        <v>0</v>
      </c>
      <c r="I406" s="164">
        <v>100</v>
      </c>
      <c r="J406" s="159">
        <v>1</v>
      </c>
      <c r="K406" s="251">
        <v>12715</v>
      </c>
      <c r="L406" s="246" t="s">
        <v>1560</v>
      </c>
      <c r="M406" s="160" t="s">
        <v>4295</v>
      </c>
      <c r="N406" s="160" t="s">
        <v>4296</v>
      </c>
      <c r="O406" s="249" t="s">
        <v>4294</v>
      </c>
      <c r="P406" s="248">
        <v>44461</v>
      </c>
      <c r="Q406" s="166" t="str">
        <f>IF(COUNTIFS(tabAtas_Bloqueios[CÓDIGO],tabConsumoAta[[#This Row],[CÓDIGO]],tabAtas_Bloqueios[CHAVE],tabConsumoAta[[#This Row],[ATA]],tabAtas_Bloqueios[INATIVO],"") &gt; 0,"X","")</f>
        <v/>
      </c>
      <c r="R406" s="158" t="s">
        <v>1555</v>
      </c>
    </row>
    <row r="407" spans="1:18" x14ac:dyDescent="0.3">
      <c r="A407" s="247">
        <v>14012</v>
      </c>
      <c r="B407" s="47" t="s">
        <v>3105</v>
      </c>
      <c r="C407" s="34" t="str">
        <f>IFERROR(VLOOKUP(tabConsumoAta[[#This Row],[CÓDIGO]],tabEstimativa[#Data],14,FALSE),"")</f>
        <v/>
      </c>
      <c r="D407" s="157" t="s">
        <v>1560</v>
      </c>
      <c r="E407" s="157"/>
      <c r="F407" s="34"/>
      <c r="G407" s="78" t="str">
        <f>IFERROR(VLOOKUP(tabConsumoAta[[#This Row],[ATA]],tabAtas[#Data],4,FALSE),"")</f>
        <v/>
      </c>
      <c r="H407" s="163">
        <f>SUMIFS(tabSaldoAta[ESTIMATIVA],tabSaldoAta[CÓDIGO],tabConsumoAta[[#This Row],[CÓDIGO]],tabSaldoAta[CHAVE],tabConsumoAta[[#This Row],[ATA]])</f>
        <v>0</v>
      </c>
      <c r="I407" s="164">
        <v>1000</v>
      </c>
      <c r="J407" s="159">
        <v>2</v>
      </c>
      <c r="K407" s="251">
        <v>12713</v>
      </c>
      <c r="L407" s="246" t="s">
        <v>1560</v>
      </c>
      <c r="M407" s="160" t="s">
        <v>4295</v>
      </c>
      <c r="N407" s="160" t="s">
        <v>4296</v>
      </c>
      <c r="O407" s="249" t="s">
        <v>4294</v>
      </c>
      <c r="P407" s="248">
        <v>44461</v>
      </c>
      <c r="Q407" s="166" t="str">
        <f>IF(COUNTIFS(tabAtas_Bloqueios[CÓDIGO],tabConsumoAta[[#This Row],[CÓDIGO]],tabAtas_Bloqueios[CHAVE],tabConsumoAta[[#This Row],[ATA]],tabAtas_Bloqueios[INATIVO],"") &gt; 0,"X","")</f>
        <v/>
      </c>
      <c r="R407" s="158" t="s">
        <v>1555</v>
      </c>
    </row>
    <row r="408" spans="1:18" x14ac:dyDescent="0.3">
      <c r="A408" s="247">
        <v>54018</v>
      </c>
      <c r="B408" s="47" t="s">
        <v>4186</v>
      </c>
      <c r="C408" s="34" t="str">
        <f>IFERROR(VLOOKUP(tabConsumoAta[[#This Row],[CÓDIGO]],tabEstimativa[#Data],14,FALSE),"")</f>
        <v/>
      </c>
      <c r="D408" s="157" t="s">
        <v>1560</v>
      </c>
      <c r="E408" s="157"/>
      <c r="F408" s="34"/>
      <c r="G408" s="78" t="str">
        <f>IFERROR(VLOOKUP(tabConsumoAta[[#This Row],[ATA]],tabAtas[#Data],4,FALSE),"")</f>
        <v/>
      </c>
      <c r="H408" s="163">
        <f>SUMIFS(tabSaldoAta[ESTIMATIVA],tabSaldoAta[CÓDIGO],tabConsumoAta[[#This Row],[CÓDIGO]],tabSaldoAta[CHAVE],tabConsumoAta[[#This Row],[ATA]])</f>
        <v>0</v>
      </c>
      <c r="I408" s="164">
        <v>80</v>
      </c>
      <c r="J408" s="159">
        <v>3</v>
      </c>
      <c r="K408" s="251">
        <v>12726</v>
      </c>
      <c r="L408" s="246" t="s">
        <v>1560</v>
      </c>
      <c r="M408" s="160" t="s">
        <v>4295</v>
      </c>
      <c r="N408" s="160" t="s">
        <v>4296</v>
      </c>
      <c r="O408" s="249" t="s">
        <v>4294</v>
      </c>
      <c r="P408" s="248">
        <v>44461</v>
      </c>
      <c r="Q408" s="166" t="str">
        <f>IF(COUNTIFS(tabAtas_Bloqueios[CÓDIGO],tabConsumoAta[[#This Row],[CÓDIGO]],tabAtas_Bloqueios[CHAVE],tabConsumoAta[[#This Row],[ATA]],tabAtas_Bloqueios[INATIVO],"") &gt; 0,"X","")</f>
        <v/>
      </c>
      <c r="R408" s="158" t="s">
        <v>1555</v>
      </c>
    </row>
    <row r="409" spans="1:18" x14ac:dyDescent="0.3">
      <c r="A409" s="247">
        <v>114773</v>
      </c>
      <c r="B409" s="47" t="s">
        <v>3271</v>
      </c>
      <c r="C409" s="34" t="str">
        <f>IFERROR(VLOOKUP(tabConsumoAta[[#This Row],[CÓDIGO]],tabEstimativa[#Data],14,FALSE),"")</f>
        <v/>
      </c>
      <c r="D409" s="157" t="s">
        <v>1560</v>
      </c>
      <c r="E409" s="157"/>
      <c r="F409" s="34"/>
      <c r="G409" s="78" t="str">
        <f>IFERROR(VLOOKUP(tabConsumoAta[[#This Row],[ATA]],tabAtas[#Data],4,FALSE),"")</f>
        <v/>
      </c>
      <c r="H409" s="163">
        <f>SUMIFS(tabSaldoAta[ESTIMATIVA],tabSaldoAta[CÓDIGO],tabConsumoAta[[#This Row],[CÓDIGO]],tabSaldoAta[CHAVE],tabConsumoAta[[#This Row],[ATA]])</f>
        <v>0</v>
      </c>
      <c r="I409" s="164">
        <v>15</v>
      </c>
      <c r="J409" s="159">
        <v>4</v>
      </c>
      <c r="K409" s="251">
        <v>12734</v>
      </c>
      <c r="L409" s="246" t="s">
        <v>1560</v>
      </c>
      <c r="M409" s="160" t="s">
        <v>4295</v>
      </c>
      <c r="N409" s="160" t="s">
        <v>4296</v>
      </c>
      <c r="O409" s="249" t="s">
        <v>4294</v>
      </c>
      <c r="P409" s="248">
        <v>44461</v>
      </c>
      <c r="Q409" s="166" t="str">
        <f>IF(COUNTIFS(tabAtas_Bloqueios[CÓDIGO],tabConsumoAta[[#This Row],[CÓDIGO]],tabAtas_Bloqueios[CHAVE],tabConsumoAta[[#This Row],[ATA]],tabAtas_Bloqueios[INATIVO],"") &gt; 0,"X","")</f>
        <v/>
      </c>
      <c r="R409" s="158" t="s">
        <v>1555</v>
      </c>
    </row>
    <row r="410" spans="1:18" x14ac:dyDescent="0.3">
      <c r="A410" s="247">
        <v>102723</v>
      </c>
      <c r="B410" s="47" t="s">
        <v>4177</v>
      </c>
      <c r="C410" s="34" t="str">
        <f>IFERROR(VLOOKUP(tabConsumoAta[[#This Row],[CÓDIGO]],tabEstimativa[#Data],14,FALSE),"")</f>
        <v/>
      </c>
      <c r="D410" s="157" t="s">
        <v>1560</v>
      </c>
      <c r="E410" s="157"/>
      <c r="F410" s="34"/>
      <c r="G410" s="78" t="str">
        <f>IFERROR(VLOOKUP(tabConsumoAta[[#This Row],[ATA]],tabAtas[#Data],4,FALSE),"")</f>
        <v/>
      </c>
      <c r="H410" s="163">
        <f>SUMIFS(tabSaldoAta[ESTIMATIVA],tabSaldoAta[CÓDIGO],tabConsumoAta[[#This Row],[CÓDIGO]],tabSaldoAta[CHAVE],tabConsumoAta[[#This Row],[ATA]])</f>
        <v>0</v>
      </c>
      <c r="I410" s="164">
        <v>50</v>
      </c>
      <c r="J410" s="159">
        <v>5</v>
      </c>
      <c r="K410" s="251">
        <v>12724</v>
      </c>
      <c r="L410" s="246" t="s">
        <v>1560</v>
      </c>
      <c r="M410" s="160" t="s">
        <v>4295</v>
      </c>
      <c r="N410" s="160" t="s">
        <v>4296</v>
      </c>
      <c r="O410" s="249" t="s">
        <v>4294</v>
      </c>
      <c r="P410" s="248">
        <v>44461</v>
      </c>
      <c r="Q410" s="166" t="str">
        <f>IF(COUNTIFS(tabAtas_Bloqueios[CÓDIGO],tabConsumoAta[[#This Row],[CÓDIGO]],tabAtas_Bloqueios[CHAVE],tabConsumoAta[[#This Row],[ATA]],tabAtas_Bloqueios[INATIVO],"") &gt; 0,"X","")</f>
        <v/>
      </c>
      <c r="R410" s="158" t="s">
        <v>1555</v>
      </c>
    </row>
    <row r="411" spans="1:18" x14ac:dyDescent="0.3">
      <c r="A411" s="247">
        <v>76806</v>
      </c>
      <c r="B411" s="47" t="s">
        <v>191</v>
      </c>
      <c r="C411" s="34" t="str">
        <f>IFERROR(VLOOKUP(tabConsumoAta[[#This Row],[CÓDIGO]],tabEstimativa[#Data],14,FALSE),"")</f>
        <v>Suspenso</v>
      </c>
      <c r="D411" s="157"/>
      <c r="E411" s="157"/>
      <c r="F411" s="34"/>
      <c r="G411" s="78" t="str">
        <f>IFERROR(VLOOKUP(tabConsumoAta[[#This Row],[ATA]],tabAtas[#Data],4,FALSE),"")</f>
        <v/>
      </c>
      <c r="H411" s="163">
        <f>SUMIFS(tabSaldoAta[ESTIMATIVA],tabSaldoAta[CÓDIGO],tabConsumoAta[[#This Row],[CÓDIGO]],tabSaldoAta[CHAVE],tabConsumoAta[[#This Row],[ATA]])</f>
        <v>0</v>
      </c>
      <c r="I411" s="164">
        <v>100</v>
      </c>
      <c r="J411" s="159">
        <v>6</v>
      </c>
      <c r="K411" s="251">
        <v>12730</v>
      </c>
      <c r="L411" s="246" t="s">
        <v>1560</v>
      </c>
      <c r="M411" s="160" t="s">
        <v>4295</v>
      </c>
      <c r="N411" s="160" t="s">
        <v>4296</v>
      </c>
      <c r="O411" s="249" t="s">
        <v>4294</v>
      </c>
      <c r="P411" s="248">
        <v>44461</v>
      </c>
      <c r="Q411" s="166" t="str">
        <f>IF(COUNTIFS(tabAtas_Bloqueios[CÓDIGO],tabConsumoAta[[#This Row],[CÓDIGO]],tabAtas_Bloqueios[CHAVE],tabConsumoAta[[#This Row],[ATA]],tabAtas_Bloqueios[INATIVO],"") &gt; 0,"X","")</f>
        <v/>
      </c>
      <c r="R411" s="158" t="s">
        <v>1555</v>
      </c>
    </row>
    <row r="412" spans="1:18" x14ac:dyDescent="0.3">
      <c r="A412" s="247">
        <v>15680</v>
      </c>
      <c r="B412" s="47" t="s">
        <v>3796</v>
      </c>
      <c r="C412" s="34" t="str">
        <f>IFERROR(VLOOKUP(tabConsumoAta[[#This Row],[CÓDIGO]],tabEstimativa[#Data],14,FALSE),"")</f>
        <v>Suspenso</v>
      </c>
      <c r="D412" s="157"/>
      <c r="E412" s="157"/>
      <c r="F412" s="34"/>
      <c r="G412" s="78" t="str">
        <f>IFERROR(VLOOKUP(tabConsumoAta[[#This Row],[ATA]],tabAtas[#Data],4,FALSE),"")</f>
        <v/>
      </c>
      <c r="H412" s="163">
        <f>SUMIFS(tabSaldoAta[ESTIMATIVA],tabSaldoAta[CÓDIGO],tabConsumoAta[[#This Row],[CÓDIGO]],tabSaldoAta[CHAVE],tabConsumoAta[[#This Row],[ATA]])</f>
        <v>0</v>
      </c>
      <c r="I412" s="164">
        <v>30</v>
      </c>
      <c r="J412" s="159">
        <v>7</v>
      </c>
      <c r="K412" s="251">
        <v>12738</v>
      </c>
      <c r="L412" s="246" t="s">
        <v>1560</v>
      </c>
      <c r="M412" s="160" t="s">
        <v>4295</v>
      </c>
      <c r="N412" s="160" t="s">
        <v>4296</v>
      </c>
      <c r="O412" s="249" t="s">
        <v>4294</v>
      </c>
      <c r="P412" s="248">
        <v>44461</v>
      </c>
      <c r="Q412" s="166" t="str">
        <f>IF(COUNTIFS(tabAtas_Bloqueios[CÓDIGO],tabConsumoAta[[#This Row],[CÓDIGO]],tabAtas_Bloqueios[CHAVE],tabConsumoAta[[#This Row],[ATA]],tabAtas_Bloqueios[INATIVO],"") &gt; 0,"X","")</f>
        <v/>
      </c>
      <c r="R412" s="158" t="s">
        <v>1555</v>
      </c>
    </row>
    <row r="413" spans="1:18" x14ac:dyDescent="0.3">
      <c r="A413" s="247">
        <v>103344</v>
      </c>
      <c r="B413" s="47" t="s">
        <v>221</v>
      </c>
      <c r="C413" s="34" t="str">
        <f>IFERROR(VLOOKUP(tabConsumoAta[[#This Row],[CÓDIGO]],tabEstimativa[#Data],14,FALSE),"")</f>
        <v>Suspenso</v>
      </c>
      <c r="D413" s="157"/>
      <c r="E413" s="157"/>
      <c r="F413" s="34"/>
      <c r="G413" s="78" t="str">
        <f>IFERROR(VLOOKUP(tabConsumoAta[[#This Row],[ATA]],tabAtas[#Data],4,FALSE),"")</f>
        <v/>
      </c>
      <c r="H413" s="163">
        <f>SUMIFS(tabSaldoAta[ESTIMATIVA],tabSaldoAta[CÓDIGO],tabConsumoAta[[#This Row],[CÓDIGO]],tabSaldoAta[CHAVE],tabConsumoAta[[#This Row],[ATA]])</f>
        <v>0</v>
      </c>
      <c r="I413" s="164">
        <v>60</v>
      </c>
      <c r="J413" s="159">
        <v>8</v>
      </c>
      <c r="K413" s="251">
        <v>12738</v>
      </c>
      <c r="L413" s="246" t="s">
        <v>1560</v>
      </c>
      <c r="M413" s="160" t="s">
        <v>4295</v>
      </c>
      <c r="N413" s="160" t="s">
        <v>4296</v>
      </c>
      <c r="O413" s="249" t="s">
        <v>4294</v>
      </c>
      <c r="P413" s="248">
        <v>44461</v>
      </c>
      <c r="Q413" s="166" t="str">
        <f>IF(COUNTIFS(tabAtas_Bloqueios[CÓDIGO],tabConsumoAta[[#This Row],[CÓDIGO]],tabAtas_Bloqueios[CHAVE],tabConsumoAta[[#This Row],[ATA]],tabAtas_Bloqueios[INATIVO],"") &gt; 0,"X","")</f>
        <v/>
      </c>
      <c r="R413" s="158" t="s">
        <v>1555</v>
      </c>
    </row>
    <row r="414" spans="1:18" x14ac:dyDescent="0.3">
      <c r="A414" s="247">
        <v>106414</v>
      </c>
      <c r="B414" s="47" t="s">
        <v>2413</v>
      </c>
      <c r="C414" s="34" t="str">
        <f>IFERROR(VLOOKUP(tabConsumoAta[[#This Row],[CÓDIGO]],tabEstimativa[#Data],14,FALSE),"")</f>
        <v>Suspenso</v>
      </c>
      <c r="D414" s="157"/>
      <c r="E414" s="157"/>
      <c r="F414" s="34"/>
      <c r="G414" s="78" t="str">
        <f>IFERROR(VLOOKUP(tabConsumoAta[[#This Row],[ATA]],tabAtas[#Data],4,FALSE),"")</f>
        <v/>
      </c>
      <c r="H414" s="163">
        <f>SUMIFS(tabSaldoAta[ESTIMATIVA],tabSaldoAta[CÓDIGO],tabConsumoAta[[#This Row],[CÓDIGO]],tabSaldoAta[CHAVE],tabConsumoAta[[#This Row],[ATA]])</f>
        <v>0</v>
      </c>
      <c r="I414" s="164">
        <v>3000</v>
      </c>
      <c r="J414" s="159">
        <v>9</v>
      </c>
      <c r="K414" s="251">
        <v>12714</v>
      </c>
      <c r="L414" s="246" t="s">
        <v>1560</v>
      </c>
      <c r="M414" s="160" t="s">
        <v>4295</v>
      </c>
      <c r="N414" s="160" t="s">
        <v>4296</v>
      </c>
      <c r="O414" s="249" t="s">
        <v>4294</v>
      </c>
      <c r="P414" s="248">
        <v>44461</v>
      </c>
      <c r="Q414" s="166" t="str">
        <f>IF(COUNTIFS(tabAtas_Bloqueios[CÓDIGO],tabConsumoAta[[#This Row],[CÓDIGO]],tabAtas_Bloqueios[CHAVE],tabConsumoAta[[#This Row],[ATA]],tabAtas_Bloqueios[INATIVO],"") &gt; 0,"X","")</f>
        <v/>
      </c>
      <c r="R414" s="158" t="s">
        <v>1555</v>
      </c>
    </row>
    <row r="415" spans="1:18" x14ac:dyDescent="0.3">
      <c r="A415" s="247">
        <v>108393</v>
      </c>
      <c r="B415" s="47" t="s">
        <v>3061</v>
      </c>
      <c r="C415" s="34" t="str">
        <f>IFERROR(VLOOKUP(tabConsumoAta[[#This Row],[CÓDIGO]],tabEstimativa[#Data],14,FALSE),"")</f>
        <v>Suspenso</v>
      </c>
      <c r="D415" s="157"/>
      <c r="E415" s="157"/>
      <c r="F415" s="34"/>
      <c r="G415" s="78" t="str">
        <f>IFERROR(VLOOKUP(tabConsumoAta[[#This Row],[ATA]],tabAtas[#Data],4,FALSE),"")</f>
        <v/>
      </c>
      <c r="H415" s="163">
        <f>SUMIFS(tabSaldoAta[ESTIMATIVA],tabSaldoAta[CÓDIGO],tabConsumoAta[[#This Row],[CÓDIGO]],tabSaldoAta[CHAVE],tabConsumoAta[[#This Row],[ATA]])</f>
        <v>0</v>
      </c>
      <c r="I415" s="164">
        <v>60</v>
      </c>
      <c r="J415" s="159">
        <v>10</v>
      </c>
      <c r="K415" s="251">
        <v>12716</v>
      </c>
      <c r="L415" s="246" t="s">
        <v>1560</v>
      </c>
      <c r="M415" s="160" t="s">
        <v>4295</v>
      </c>
      <c r="N415" s="160" t="s">
        <v>4296</v>
      </c>
      <c r="O415" s="249" t="s">
        <v>4294</v>
      </c>
      <c r="P415" s="248">
        <v>44461</v>
      </c>
      <c r="Q415" s="166" t="str">
        <f>IF(COUNTIFS(tabAtas_Bloqueios[CÓDIGO],tabConsumoAta[[#This Row],[CÓDIGO]],tabAtas_Bloqueios[CHAVE],tabConsumoAta[[#This Row],[ATA]],tabAtas_Bloqueios[INATIVO],"") &gt; 0,"X","")</f>
        <v/>
      </c>
      <c r="R415" s="158" t="s">
        <v>1555</v>
      </c>
    </row>
    <row r="416" spans="1:18" x14ac:dyDescent="0.3">
      <c r="A416" s="247">
        <v>110895</v>
      </c>
      <c r="B416" s="47" t="s">
        <v>2416</v>
      </c>
      <c r="C416" s="34" t="str">
        <f>IFERROR(VLOOKUP(tabConsumoAta[[#This Row],[CÓDIGO]],tabEstimativa[#Data],14,FALSE),"")</f>
        <v>Suspenso</v>
      </c>
      <c r="D416" s="157"/>
      <c r="E416" s="157"/>
      <c r="F416" s="34"/>
      <c r="G416" s="78" t="str">
        <f>IFERROR(VLOOKUP(tabConsumoAta[[#This Row],[ATA]],tabAtas[#Data],4,FALSE),"")</f>
        <v/>
      </c>
      <c r="H416" s="163">
        <f>SUMIFS(tabSaldoAta[ESTIMATIVA],tabSaldoAta[CÓDIGO],tabConsumoAta[[#This Row],[CÓDIGO]],tabSaldoAta[CHAVE],tabConsumoAta[[#This Row],[ATA]])</f>
        <v>0</v>
      </c>
      <c r="I416" s="164">
        <v>200</v>
      </c>
      <c r="J416" s="159">
        <v>11</v>
      </c>
      <c r="K416" s="251">
        <v>12716</v>
      </c>
      <c r="L416" s="246" t="s">
        <v>1560</v>
      </c>
      <c r="M416" s="160" t="s">
        <v>4295</v>
      </c>
      <c r="N416" s="160" t="s">
        <v>4296</v>
      </c>
      <c r="O416" s="249" t="s">
        <v>4294</v>
      </c>
      <c r="P416" s="248">
        <v>44461</v>
      </c>
      <c r="Q416" s="166" t="str">
        <f>IF(COUNTIFS(tabAtas_Bloqueios[CÓDIGO],tabConsumoAta[[#This Row],[CÓDIGO]],tabAtas_Bloqueios[CHAVE],tabConsumoAta[[#This Row],[ATA]],tabAtas_Bloqueios[INATIVO],"") &gt; 0,"X","")</f>
        <v/>
      </c>
      <c r="R416" s="158" t="s">
        <v>1555</v>
      </c>
    </row>
    <row r="417" spans="1:18" x14ac:dyDescent="0.3">
      <c r="A417" s="247">
        <v>111806</v>
      </c>
      <c r="B417" s="47" t="s">
        <v>2444</v>
      </c>
      <c r="C417" s="34" t="str">
        <f>IFERROR(VLOOKUP(tabConsumoAta[[#This Row],[CÓDIGO]],tabEstimativa[#Data],14,FALSE),"")</f>
        <v>Suspenso</v>
      </c>
      <c r="D417" s="157"/>
      <c r="E417" s="157"/>
      <c r="F417" s="34"/>
      <c r="G417" s="78" t="str">
        <f>IFERROR(VLOOKUP(tabConsumoAta[[#This Row],[ATA]],tabAtas[#Data],4,FALSE),"")</f>
        <v/>
      </c>
      <c r="H417" s="163">
        <f>SUMIFS(tabSaldoAta[ESTIMATIVA],tabSaldoAta[CÓDIGO],tabConsumoAta[[#This Row],[CÓDIGO]],tabSaldoAta[CHAVE],tabConsumoAta[[#This Row],[ATA]])</f>
        <v>0</v>
      </c>
      <c r="I417" s="164">
        <v>1000</v>
      </c>
      <c r="J417" s="159">
        <v>12</v>
      </c>
      <c r="K417" s="251">
        <v>12736</v>
      </c>
      <c r="L417" s="246" t="s">
        <v>1560</v>
      </c>
      <c r="M417" s="160" t="s">
        <v>4295</v>
      </c>
      <c r="N417" s="160" t="s">
        <v>4296</v>
      </c>
      <c r="O417" s="249" t="s">
        <v>4294</v>
      </c>
      <c r="P417" s="248">
        <v>44461</v>
      </c>
      <c r="Q417" s="166" t="str">
        <f>IF(COUNTIFS(tabAtas_Bloqueios[CÓDIGO],tabConsumoAta[[#This Row],[CÓDIGO]],tabAtas_Bloqueios[CHAVE],tabConsumoAta[[#This Row],[ATA]],tabAtas_Bloqueios[INATIVO],"") &gt; 0,"X","")</f>
        <v/>
      </c>
      <c r="R417" s="158" t="s">
        <v>1555</v>
      </c>
    </row>
    <row r="418" spans="1:18" x14ac:dyDescent="0.3">
      <c r="A418" s="247">
        <v>112162</v>
      </c>
      <c r="B418" s="47" t="s">
        <v>2911</v>
      </c>
      <c r="C418" s="34" t="str">
        <f>IFERROR(VLOOKUP(tabConsumoAta[[#This Row],[CÓDIGO]],tabEstimativa[#Data],14,FALSE),"")</f>
        <v>Suspenso</v>
      </c>
      <c r="D418" s="157"/>
      <c r="E418" s="157"/>
      <c r="F418" s="34"/>
      <c r="G418" s="78" t="str">
        <f>IFERROR(VLOOKUP(tabConsumoAta[[#This Row],[ATA]],tabAtas[#Data],4,FALSE),"")</f>
        <v/>
      </c>
      <c r="H418" s="163">
        <f>SUMIFS(tabSaldoAta[ESTIMATIVA],tabSaldoAta[CÓDIGO],tabConsumoAta[[#This Row],[CÓDIGO]],tabSaldoAta[CHAVE],tabConsumoAta[[#This Row],[ATA]])</f>
        <v>0</v>
      </c>
      <c r="I418" s="164">
        <v>200</v>
      </c>
      <c r="J418" s="159">
        <v>13</v>
      </c>
      <c r="K418" s="251">
        <v>12732</v>
      </c>
      <c r="L418" s="246" t="s">
        <v>1560</v>
      </c>
      <c r="M418" s="160" t="s">
        <v>4295</v>
      </c>
      <c r="N418" s="160" t="s">
        <v>4296</v>
      </c>
      <c r="O418" s="249" t="s">
        <v>4294</v>
      </c>
      <c r="P418" s="248">
        <v>44461</v>
      </c>
      <c r="Q418" s="166" t="str">
        <f>IF(COUNTIFS(tabAtas_Bloqueios[CÓDIGO],tabConsumoAta[[#This Row],[CÓDIGO]],tabAtas_Bloqueios[CHAVE],tabConsumoAta[[#This Row],[ATA]],tabAtas_Bloqueios[INATIVO],"") &gt; 0,"X","")</f>
        <v/>
      </c>
      <c r="R418" s="158" t="s">
        <v>1555</v>
      </c>
    </row>
    <row r="419" spans="1:18" x14ac:dyDescent="0.3">
      <c r="A419" s="247">
        <v>112163</v>
      </c>
      <c r="B419" s="47" t="s">
        <v>2440</v>
      </c>
      <c r="C419" s="34" t="str">
        <f>IFERROR(VLOOKUP(tabConsumoAta[[#This Row],[CÓDIGO]],tabEstimativa[#Data],14,FALSE),"")</f>
        <v>Suspenso</v>
      </c>
      <c r="D419" s="157"/>
      <c r="E419" s="157"/>
      <c r="F419" s="34"/>
      <c r="G419" s="78" t="str">
        <f>IFERROR(VLOOKUP(tabConsumoAta[[#This Row],[ATA]],tabAtas[#Data],4,FALSE),"")</f>
        <v/>
      </c>
      <c r="H419" s="163">
        <f>SUMIFS(tabSaldoAta[ESTIMATIVA],tabSaldoAta[CÓDIGO],tabConsumoAta[[#This Row],[CÓDIGO]],tabSaldoAta[CHAVE],tabConsumoAta[[#This Row],[ATA]])</f>
        <v>0</v>
      </c>
      <c r="I419" s="164">
        <v>800</v>
      </c>
      <c r="J419" s="159">
        <v>14</v>
      </c>
      <c r="K419" s="251">
        <v>12732</v>
      </c>
      <c r="L419" s="246" t="s">
        <v>1560</v>
      </c>
      <c r="M419" s="160" t="s">
        <v>4295</v>
      </c>
      <c r="N419" s="160" t="s">
        <v>4296</v>
      </c>
      <c r="O419" s="249" t="s">
        <v>4294</v>
      </c>
      <c r="P419" s="248">
        <v>44461</v>
      </c>
      <c r="Q419" s="166" t="str">
        <f>IF(COUNTIFS(tabAtas_Bloqueios[CÓDIGO],tabConsumoAta[[#This Row],[CÓDIGO]],tabAtas_Bloqueios[CHAVE],tabConsumoAta[[#This Row],[ATA]],tabAtas_Bloqueios[INATIVO],"") &gt; 0,"X","")</f>
        <v/>
      </c>
      <c r="R419" s="158" t="s">
        <v>1555</v>
      </c>
    </row>
    <row r="420" spans="1:18" x14ac:dyDescent="0.3">
      <c r="A420" s="247">
        <v>128815</v>
      </c>
      <c r="B420" s="47" t="s">
        <v>2511</v>
      </c>
      <c r="C420" s="34" t="str">
        <f>IFERROR(VLOOKUP(tabConsumoAta[[#This Row],[CÓDIGO]],tabEstimativa[#Data],14,FALSE),"")</f>
        <v>Suspenso</v>
      </c>
      <c r="D420" s="157"/>
      <c r="E420" s="157"/>
      <c r="F420" s="34"/>
      <c r="G420" s="78" t="str">
        <f>IFERROR(VLOOKUP(tabConsumoAta[[#This Row],[ATA]],tabAtas[#Data],4,FALSE),"")</f>
        <v/>
      </c>
      <c r="H420" s="163">
        <f>SUMIFS(tabSaldoAta[ESTIMATIVA],tabSaldoAta[CÓDIGO],tabConsumoAta[[#This Row],[CÓDIGO]],tabSaldoAta[CHAVE],tabConsumoAta[[#This Row],[ATA]])</f>
        <v>0</v>
      </c>
      <c r="I420" s="164">
        <v>3000</v>
      </c>
      <c r="J420" s="159">
        <v>15</v>
      </c>
      <c r="K420" s="251">
        <v>12736</v>
      </c>
      <c r="L420" s="246" t="s">
        <v>1560</v>
      </c>
      <c r="M420" s="160" t="s">
        <v>4295</v>
      </c>
      <c r="N420" s="160" t="s">
        <v>4296</v>
      </c>
      <c r="O420" s="249" t="s">
        <v>4294</v>
      </c>
      <c r="P420" s="248">
        <v>44461</v>
      </c>
      <c r="Q420" s="166" t="str">
        <f>IF(COUNTIFS(tabAtas_Bloqueios[CÓDIGO],tabConsumoAta[[#This Row],[CÓDIGO]],tabAtas_Bloqueios[CHAVE],tabConsumoAta[[#This Row],[ATA]],tabAtas_Bloqueios[INATIVO],"") &gt; 0,"X","")</f>
        <v/>
      </c>
      <c r="R420" s="158" t="s">
        <v>1555</v>
      </c>
    </row>
    <row r="421" spans="1:18" x14ac:dyDescent="0.3">
      <c r="A421" s="247">
        <v>128818</v>
      </c>
      <c r="B421" s="47" t="s">
        <v>99</v>
      </c>
      <c r="C421" s="34" t="str">
        <f>IFERROR(VLOOKUP(tabConsumoAta[[#This Row],[CÓDIGO]],tabEstimativa[#Data],14,FALSE),"")</f>
        <v>Suspenso</v>
      </c>
      <c r="D421" s="157"/>
      <c r="E421" s="157"/>
      <c r="F421" s="34"/>
      <c r="G421" s="78" t="str">
        <f>IFERROR(VLOOKUP(tabConsumoAta[[#This Row],[ATA]],tabAtas[#Data],4,FALSE),"")</f>
        <v/>
      </c>
      <c r="H421" s="163">
        <f>SUMIFS(tabSaldoAta[ESTIMATIVA],tabSaldoAta[CÓDIGO],tabConsumoAta[[#This Row],[CÓDIGO]],tabSaldoAta[CHAVE],tabConsumoAta[[#This Row],[ATA]])</f>
        <v>0</v>
      </c>
      <c r="I421" s="164">
        <v>4500</v>
      </c>
      <c r="J421" s="159">
        <v>16</v>
      </c>
      <c r="K421" s="251">
        <v>12714</v>
      </c>
      <c r="L421" s="246" t="s">
        <v>1560</v>
      </c>
      <c r="M421" s="160" t="s">
        <v>4295</v>
      </c>
      <c r="N421" s="160" t="s">
        <v>4296</v>
      </c>
      <c r="O421" s="249" t="s">
        <v>4294</v>
      </c>
      <c r="P421" s="248">
        <v>44461</v>
      </c>
      <c r="Q421" s="166" t="str">
        <f>IF(COUNTIFS(tabAtas_Bloqueios[CÓDIGO],tabConsumoAta[[#This Row],[CÓDIGO]],tabAtas_Bloqueios[CHAVE],tabConsumoAta[[#This Row],[ATA]],tabAtas_Bloqueios[INATIVO],"") &gt; 0,"X","")</f>
        <v/>
      </c>
      <c r="R421" s="158" t="s">
        <v>1555</v>
      </c>
    </row>
    <row r="422" spans="1:18" x14ac:dyDescent="0.3">
      <c r="A422" s="247">
        <v>128819</v>
      </c>
      <c r="B422" s="47" t="s">
        <v>98</v>
      </c>
      <c r="C422" s="34" t="str">
        <f>IFERROR(VLOOKUP(tabConsumoAta[[#This Row],[CÓDIGO]],tabEstimativa[#Data],14,FALSE),"")</f>
        <v>Suspenso</v>
      </c>
      <c r="D422" s="157"/>
      <c r="E422" s="157"/>
      <c r="F422" s="34"/>
      <c r="G422" s="78" t="str">
        <f>IFERROR(VLOOKUP(tabConsumoAta[[#This Row],[ATA]],tabAtas[#Data],4,FALSE),"")</f>
        <v/>
      </c>
      <c r="H422" s="163">
        <f>SUMIFS(tabSaldoAta[ESTIMATIVA],tabSaldoAta[CÓDIGO],tabConsumoAta[[#This Row],[CÓDIGO]],tabSaldoAta[CHAVE],tabConsumoAta[[#This Row],[ATA]])</f>
        <v>0</v>
      </c>
      <c r="I422" s="164">
        <v>80</v>
      </c>
      <c r="J422" s="159">
        <v>17</v>
      </c>
      <c r="K422" s="251">
        <v>12714</v>
      </c>
      <c r="L422" s="246" t="s">
        <v>1560</v>
      </c>
      <c r="M422" s="160" t="s">
        <v>4295</v>
      </c>
      <c r="N422" s="160" t="s">
        <v>4296</v>
      </c>
      <c r="O422" s="249" t="s">
        <v>4294</v>
      </c>
      <c r="P422" s="248">
        <v>44461</v>
      </c>
      <c r="Q422" s="166" t="str">
        <f>IF(COUNTIFS(tabAtas_Bloqueios[CÓDIGO],tabConsumoAta[[#This Row],[CÓDIGO]],tabAtas_Bloqueios[CHAVE],tabConsumoAta[[#This Row],[ATA]],tabAtas_Bloqueios[INATIVO],"") &gt; 0,"X","")</f>
        <v/>
      </c>
      <c r="R422" s="158" t="s">
        <v>1555</v>
      </c>
    </row>
    <row r="423" spans="1:18" x14ac:dyDescent="0.3">
      <c r="A423" s="247">
        <v>15167</v>
      </c>
      <c r="B423" s="47" t="s">
        <v>2962</v>
      </c>
      <c r="C423" s="34" t="str">
        <f>IFERROR(VLOOKUP(tabConsumoAta[[#This Row],[CÓDIGO]],tabEstimativa[#Data],14,FALSE),"")</f>
        <v>Aguardando</v>
      </c>
      <c r="D423" s="157"/>
      <c r="E423" s="157"/>
      <c r="F423" s="34"/>
      <c r="G423" s="78" t="str">
        <f>IFERROR(VLOOKUP(tabConsumoAta[[#This Row],[ATA]],tabAtas[#Data],4,FALSE),"")</f>
        <v/>
      </c>
      <c r="H423" s="163">
        <f>SUMIFS(tabSaldoAta[ESTIMATIVA],tabSaldoAta[CÓDIGO],tabConsumoAta[[#This Row],[CÓDIGO]],tabSaldoAta[CHAVE],tabConsumoAta[[#This Row],[ATA]])</f>
        <v>0</v>
      </c>
      <c r="I423" s="164">
        <v>250</v>
      </c>
      <c r="J423" s="159">
        <v>18</v>
      </c>
      <c r="K423" s="251">
        <v>12729</v>
      </c>
      <c r="L423" s="246" t="s">
        <v>1560</v>
      </c>
      <c r="M423" s="160" t="s">
        <v>4295</v>
      </c>
      <c r="N423" s="160" t="s">
        <v>4296</v>
      </c>
      <c r="O423" s="249" t="s">
        <v>4294</v>
      </c>
      <c r="P423" s="248">
        <v>44461</v>
      </c>
      <c r="Q423" s="166" t="str">
        <f>IF(COUNTIFS(tabAtas_Bloqueios[CÓDIGO],tabConsumoAta[[#This Row],[CÓDIGO]],tabAtas_Bloqueios[CHAVE],tabConsumoAta[[#This Row],[ATA]],tabAtas_Bloqueios[INATIVO],"") &gt; 0,"X","")</f>
        <v/>
      </c>
      <c r="R423" s="158" t="s">
        <v>1555</v>
      </c>
    </row>
    <row r="424" spans="1:18" x14ac:dyDescent="0.3">
      <c r="A424" s="247">
        <v>88735</v>
      </c>
      <c r="B424" s="47" t="s">
        <v>124</v>
      </c>
      <c r="C424" s="34" t="str">
        <f>IFERROR(VLOOKUP(tabConsumoAta[[#This Row],[CÓDIGO]],tabEstimativa[#Data],14,FALSE),"")</f>
        <v>Aguardando</v>
      </c>
      <c r="D424" s="157"/>
      <c r="E424" s="157"/>
      <c r="F424" s="34"/>
      <c r="G424" s="78" t="str">
        <f>IFERROR(VLOOKUP(tabConsumoAta[[#This Row],[ATA]],tabAtas[#Data],4,FALSE),"")</f>
        <v/>
      </c>
      <c r="H424" s="163">
        <f>SUMIFS(tabSaldoAta[ESTIMATIVA],tabSaldoAta[CÓDIGO],tabConsumoAta[[#This Row],[CÓDIGO]],tabSaldoAta[CHAVE],tabConsumoAta[[#This Row],[ATA]])</f>
        <v>0</v>
      </c>
      <c r="I424" s="164">
        <v>30</v>
      </c>
      <c r="J424" s="159">
        <v>19</v>
      </c>
      <c r="K424" s="251">
        <v>12716</v>
      </c>
      <c r="L424" s="246" t="s">
        <v>1560</v>
      </c>
      <c r="M424" s="160" t="s">
        <v>4295</v>
      </c>
      <c r="N424" s="160" t="s">
        <v>4296</v>
      </c>
      <c r="O424" s="249" t="s">
        <v>4294</v>
      </c>
      <c r="P424" s="248">
        <v>44461</v>
      </c>
      <c r="Q424" s="166" t="str">
        <f>IF(COUNTIFS(tabAtas_Bloqueios[CÓDIGO],tabConsumoAta[[#This Row],[CÓDIGO]],tabAtas_Bloqueios[CHAVE],tabConsumoAta[[#This Row],[ATA]],tabAtas_Bloqueios[INATIVO],"") &gt; 0,"X","")</f>
        <v/>
      </c>
      <c r="R424" s="158" t="s">
        <v>1555</v>
      </c>
    </row>
    <row r="425" spans="1:18" x14ac:dyDescent="0.3">
      <c r="A425" s="247">
        <v>88747</v>
      </c>
      <c r="B425" s="47" t="s">
        <v>121</v>
      </c>
      <c r="C425" s="34" t="str">
        <f>IFERROR(VLOOKUP(tabConsumoAta[[#This Row],[CÓDIGO]],tabEstimativa[#Data],14,FALSE),"")</f>
        <v>Aguardando</v>
      </c>
      <c r="D425" s="157"/>
      <c r="E425" s="157"/>
      <c r="F425" s="34"/>
      <c r="G425" s="78" t="str">
        <f>IFERROR(VLOOKUP(tabConsumoAta[[#This Row],[ATA]],tabAtas[#Data],4,FALSE),"")</f>
        <v/>
      </c>
      <c r="H425" s="163">
        <f>SUMIFS(tabSaldoAta[ESTIMATIVA],tabSaldoAta[CÓDIGO],tabConsumoAta[[#This Row],[CÓDIGO]],tabSaldoAta[CHAVE],tabConsumoAta[[#This Row],[ATA]])</f>
        <v>0</v>
      </c>
      <c r="I425" s="164">
        <v>6</v>
      </c>
      <c r="J425" s="159">
        <v>20</v>
      </c>
      <c r="K425" s="251">
        <v>12716</v>
      </c>
      <c r="L425" s="246" t="s">
        <v>1560</v>
      </c>
      <c r="M425" s="160" t="s">
        <v>4295</v>
      </c>
      <c r="N425" s="160" t="s">
        <v>4296</v>
      </c>
      <c r="O425" s="249" t="s">
        <v>4294</v>
      </c>
      <c r="P425" s="248">
        <v>44461</v>
      </c>
      <c r="Q425" s="166" t="str">
        <f>IF(COUNTIFS(tabAtas_Bloqueios[CÓDIGO],tabConsumoAta[[#This Row],[CÓDIGO]],tabAtas_Bloqueios[CHAVE],tabConsumoAta[[#This Row],[ATA]],tabAtas_Bloqueios[INATIVO],"") &gt; 0,"X","")</f>
        <v/>
      </c>
      <c r="R425" s="158" t="s">
        <v>1555</v>
      </c>
    </row>
    <row r="426" spans="1:18" x14ac:dyDescent="0.3">
      <c r="A426" s="247">
        <v>54019</v>
      </c>
      <c r="B426" s="47" t="s">
        <v>210</v>
      </c>
      <c r="C426" s="34" t="str">
        <f>IFERROR(VLOOKUP(tabConsumoAta[[#This Row],[CÓDIGO]],tabEstimativa[#Data],14,FALSE),"")</f>
        <v>Suspenso</v>
      </c>
      <c r="D426" s="157"/>
      <c r="E426" s="157"/>
      <c r="F426" s="34"/>
      <c r="G426" s="78" t="str">
        <f>IFERROR(VLOOKUP(tabConsumoAta[[#This Row],[ATA]],tabAtas[#Data],4,FALSE),"")</f>
        <v/>
      </c>
      <c r="H426" s="163">
        <f>SUMIFS(tabSaldoAta[ESTIMATIVA],tabSaldoAta[CÓDIGO],tabConsumoAta[[#This Row],[CÓDIGO]],tabSaldoAta[CHAVE],tabConsumoAta[[#This Row],[ATA]])</f>
        <v>0</v>
      </c>
      <c r="I426" s="164">
        <v>100</v>
      </c>
      <c r="J426" s="159">
        <v>21</v>
      </c>
      <c r="K426" s="251">
        <v>12735</v>
      </c>
      <c r="L426" s="246" t="s">
        <v>1560</v>
      </c>
      <c r="M426" s="160" t="s">
        <v>4295</v>
      </c>
      <c r="N426" s="160" t="s">
        <v>4296</v>
      </c>
      <c r="O426" s="249" t="s">
        <v>4294</v>
      </c>
      <c r="P426" s="248">
        <v>44461</v>
      </c>
      <c r="Q426" s="166" t="str">
        <f>IF(COUNTIFS(tabAtas_Bloqueios[CÓDIGO],tabConsumoAta[[#This Row],[CÓDIGO]],tabAtas_Bloqueios[CHAVE],tabConsumoAta[[#This Row],[ATA]],tabAtas_Bloqueios[INATIVO],"") &gt; 0,"X","")</f>
        <v/>
      </c>
      <c r="R426" s="158" t="s">
        <v>1555</v>
      </c>
    </row>
    <row r="427" spans="1:18" x14ac:dyDescent="0.3">
      <c r="A427" s="247">
        <v>95229</v>
      </c>
      <c r="B427" s="47" t="s">
        <v>3815</v>
      </c>
      <c r="C427" s="34" t="str">
        <f>IFERROR(VLOOKUP(tabConsumoAta[[#This Row],[CÓDIGO]],tabEstimativa[#Data],14,FALSE),"")</f>
        <v>Suspenso</v>
      </c>
      <c r="D427" s="157"/>
      <c r="E427" s="157"/>
      <c r="F427" s="34"/>
      <c r="G427" s="78" t="str">
        <f>IFERROR(VLOOKUP(tabConsumoAta[[#This Row],[ATA]],tabAtas[#Data],4,FALSE),"")</f>
        <v/>
      </c>
      <c r="H427" s="163">
        <f>SUMIFS(tabSaldoAta[ESTIMATIVA],tabSaldoAta[CÓDIGO],tabConsumoAta[[#This Row],[CÓDIGO]],tabSaldoAta[CHAVE],tabConsumoAta[[#This Row],[ATA]])</f>
        <v>0</v>
      </c>
      <c r="I427" s="164">
        <v>5000</v>
      </c>
      <c r="J427" s="159">
        <v>22</v>
      </c>
      <c r="K427" s="251">
        <v>12712</v>
      </c>
      <c r="L427" s="246" t="s">
        <v>1560</v>
      </c>
      <c r="M427" s="160" t="s">
        <v>4295</v>
      </c>
      <c r="N427" s="160" t="s">
        <v>4296</v>
      </c>
      <c r="O427" s="249" t="s">
        <v>4294</v>
      </c>
      <c r="P427" s="248">
        <v>44461</v>
      </c>
      <c r="Q427" s="166" t="str">
        <f>IF(COUNTIFS(tabAtas_Bloqueios[CÓDIGO],tabConsumoAta[[#This Row],[CÓDIGO]],tabAtas_Bloqueios[CHAVE],tabConsumoAta[[#This Row],[ATA]],tabAtas_Bloqueios[INATIVO],"") &gt; 0,"X","")</f>
        <v/>
      </c>
      <c r="R427" s="158" t="s">
        <v>1555</v>
      </c>
    </row>
    <row r="428" spans="1:18" x14ac:dyDescent="0.3">
      <c r="A428" s="247">
        <v>12623</v>
      </c>
      <c r="B428" s="47" t="s">
        <v>3090</v>
      </c>
      <c r="C428" s="34" t="str">
        <f>IFERROR(VLOOKUP(tabConsumoAta[[#This Row],[CÓDIGO]],tabEstimativa[#Data],14,FALSE),"")</f>
        <v>Aguardando</v>
      </c>
      <c r="D428" s="157" t="s">
        <v>4149</v>
      </c>
      <c r="E428" s="157">
        <v>143</v>
      </c>
      <c r="F428" s="34">
        <v>2021</v>
      </c>
      <c r="G428" s="78">
        <f>IFERROR(VLOOKUP(tabConsumoAta[[#This Row],[ATA]],tabAtas[#Data],4,FALSE),"")</f>
        <v>44701</v>
      </c>
      <c r="H428" s="163">
        <f>SUMIFS(tabSaldoAta[ESTIMATIVA],tabSaldoAta[CÓDIGO],tabConsumoAta[[#This Row],[CÓDIGO]],tabSaldoAta[CHAVE],tabConsumoAta[[#This Row],[ATA]])</f>
        <v>40000</v>
      </c>
      <c r="I428" s="164">
        <v>24000</v>
      </c>
      <c r="J428" s="159">
        <v>1</v>
      </c>
      <c r="K428" s="251">
        <v>12446</v>
      </c>
      <c r="L428" s="246" t="s">
        <v>2467</v>
      </c>
      <c r="M428" s="160" t="s">
        <v>4292</v>
      </c>
      <c r="N428" s="160" t="s">
        <v>4293</v>
      </c>
      <c r="O428" s="249" t="s">
        <v>4291</v>
      </c>
      <c r="P428" s="248">
        <v>44455</v>
      </c>
      <c r="Q428" s="166" t="str">
        <f>IF(COUNTIFS(tabAtas_Bloqueios[CÓDIGO],tabConsumoAta[[#This Row],[CÓDIGO]],tabAtas_Bloqueios[CHAVE],tabConsumoAta[[#This Row],[ATA]],tabAtas_Bloqueios[INATIVO],"") &gt; 0,"X","")</f>
        <v/>
      </c>
      <c r="R428" s="158" t="s">
        <v>1555</v>
      </c>
    </row>
    <row r="429" spans="1:18" x14ac:dyDescent="0.3">
      <c r="A429" s="247">
        <v>20106</v>
      </c>
      <c r="B429" s="47" t="s">
        <v>41</v>
      </c>
      <c r="C429" s="34" t="str">
        <f>IFERROR(VLOOKUP(tabConsumoAta[[#This Row],[CÓDIGO]],tabEstimativa[#Data],14,FALSE),"")</f>
        <v>Suspenso</v>
      </c>
      <c r="D429" s="157"/>
      <c r="E429" s="157"/>
      <c r="F429" s="34"/>
      <c r="G429" s="78" t="str">
        <f>IFERROR(VLOOKUP(tabConsumoAta[[#This Row],[ATA]],tabAtas[#Data],4,FALSE),"")</f>
        <v/>
      </c>
      <c r="H429" s="163">
        <f>SUMIFS(tabSaldoAta[ESTIMATIVA],tabSaldoAta[CÓDIGO],tabConsumoAta[[#This Row],[CÓDIGO]],tabSaldoAta[CHAVE],tabConsumoAta[[#This Row],[ATA]])</f>
        <v>0</v>
      </c>
      <c r="I429" s="164">
        <v>250</v>
      </c>
      <c r="J429" s="159">
        <v>2</v>
      </c>
      <c r="K429" s="251">
        <v>12447</v>
      </c>
      <c r="L429" s="246" t="s">
        <v>1560</v>
      </c>
      <c r="M429" s="160" t="s">
        <v>4292</v>
      </c>
      <c r="N429" s="160" t="s">
        <v>4293</v>
      </c>
      <c r="O429" s="249" t="s">
        <v>4291</v>
      </c>
      <c r="P429" s="248">
        <v>44455</v>
      </c>
      <c r="Q429" s="166" t="str">
        <f>IF(COUNTIFS(tabAtas_Bloqueios[CÓDIGO],tabConsumoAta[[#This Row],[CÓDIGO]],tabAtas_Bloqueios[CHAVE],tabConsumoAta[[#This Row],[ATA]],tabAtas_Bloqueios[INATIVO],"") &gt; 0,"X","")</f>
        <v/>
      </c>
      <c r="R429" s="158" t="s">
        <v>1555</v>
      </c>
    </row>
    <row r="430" spans="1:18" x14ac:dyDescent="0.3">
      <c r="A430" s="247">
        <v>136554</v>
      </c>
      <c r="B430" s="47" t="s">
        <v>1845</v>
      </c>
      <c r="C430" s="34" t="str">
        <f>IFERROR(VLOOKUP(tabConsumoAta[[#This Row],[CÓDIGO]],tabEstimativa[#Data],14,FALSE),"")</f>
        <v>Suspenso</v>
      </c>
      <c r="D430" s="157" t="s">
        <v>3780</v>
      </c>
      <c r="E430" s="157">
        <v>206</v>
      </c>
      <c r="F430" s="34">
        <v>2020</v>
      </c>
      <c r="G430" s="78">
        <f>IFERROR(VLOOKUP(tabConsumoAta[[#This Row],[ATA]],tabAtas[#Data],4,FALSE),"")</f>
        <v>44455</v>
      </c>
      <c r="H430" s="163">
        <f>SUMIFS(tabSaldoAta[ESTIMATIVA],tabSaldoAta[CÓDIGO],tabConsumoAta[[#This Row],[CÓDIGO]],tabSaldoAta[CHAVE],tabConsumoAta[[#This Row],[ATA]])</f>
        <v>1500</v>
      </c>
      <c r="I430" s="164">
        <v>500</v>
      </c>
      <c r="J430" s="159">
        <v>1</v>
      </c>
      <c r="K430" s="251">
        <v>12038</v>
      </c>
      <c r="L430" s="246" t="s">
        <v>2415</v>
      </c>
      <c r="M430" s="160" t="s">
        <v>4288</v>
      </c>
      <c r="N430" s="160" t="s">
        <v>4289</v>
      </c>
      <c r="O430" s="249" t="s">
        <v>4287</v>
      </c>
      <c r="P430" s="248">
        <v>0</v>
      </c>
      <c r="Q430" s="166" t="str">
        <f>IF(COUNTIFS(tabAtas_Bloqueios[CÓDIGO],tabConsumoAta[[#This Row],[CÓDIGO]],tabAtas_Bloqueios[CHAVE],tabConsumoAta[[#This Row],[ATA]],tabAtas_Bloqueios[INATIVO],"") &gt; 0,"X","")</f>
        <v/>
      </c>
      <c r="R430" s="158" t="s">
        <v>1555</v>
      </c>
    </row>
    <row r="431" spans="1:18" x14ac:dyDescent="0.3">
      <c r="A431" s="247">
        <v>11448</v>
      </c>
      <c r="B431" s="47" t="s">
        <v>3080</v>
      </c>
      <c r="C431" s="34" t="str">
        <f>IFERROR(VLOOKUP(tabConsumoAta[[#This Row],[CÓDIGO]],tabEstimativa[#Data],14,FALSE),"")</f>
        <v>Aguardando</v>
      </c>
      <c r="D431" s="157" t="s">
        <v>4149</v>
      </c>
      <c r="E431" s="157">
        <v>143</v>
      </c>
      <c r="F431" s="34">
        <v>2021</v>
      </c>
      <c r="G431" s="78">
        <f>IFERROR(VLOOKUP(tabConsumoAta[[#This Row],[ATA]],tabAtas[#Data],4,FALSE),"")</f>
        <v>44701</v>
      </c>
      <c r="H431" s="163">
        <f>SUMIFS(tabSaldoAta[ESTIMATIVA],tabSaldoAta[CÓDIGO],tabConsumoAta[[#This Row],[CÓDIGO]],tabSaldoAta[CHAVE],tabConsumoAta[[#This Row],[ATA]])</f>
        <v>1500</v>
      </c>
      <c r="I431" s="164">
        <v>250</v>
      </c>
      <c r="J431" s="159">
        <v>2</v>
      </c>
      <c r="K431" s="251">
        <v>12039</v>
      </c>
      <c r="L431" s="246" t="s">
        <v>4290</v>
      </c>
      <c r="M431" s="160" t="s">
        <v>4288</v>
      </c>
      <c r="N431" s="160" t="s">
        <v>4289</v>
      </c>
      <c r="O431" s="249" t="s">
        <v>4287</v>
      </c>
      <c r="P431" s="248">
        <v>0</v>
      </c>
      <c r="Q431" s="166" t="str">
        <f>IF(COUNTIFS(tabAtas_Bloqueios[CÓDIGO],tabConsumoAta[[#This Row],[CÓDIGO]],tabAtas_Bloqueios[CHAVE],tabConsumoAta[[#This Row],[ATA]],tabAtas_Bloqueios[INATIVO],"") &gt; 0,"X","")</f>
        <v/>
      </c>
      <c r="R431" s="158" t="s">
        <v>1555</v>
      </c>
    </row>
    <row r="432" spans="1:18" x14ac:dyDescent="0.3">
      <c r="A432" s="247">
        <v>132303</v>
      </c>
      <c r="B432" s="47" t="s">
        <v>184</v>
      </c>
      <c r="C432" s="34" t="str">
        <f>IFERROR(VLOOKUP(tabConsumoAta[[#This Row],[CÓDIGO]],tabEstimativa[#Data],14,FALSE),"")</f>
        <v>Aguardando</v>
      </c>
      <c r="D432" s="157" t="s">
        <v>4149</v>
      </c>
      <c r="E432" s="157">
        <v>143</v>
      </c>
      <c r="F432" s="34">
        <v>2021</v>
      </c>
      <c r="G432" s="78">
        <f>IFERROR(VLOOKUP(tabConsumoAta[[#This Row],[ATA]],tabAtas[#Data],4,FALSE),"")</f>
        <v>44701</v>
      </c>
      <c r="H432" s="163">
        <f>SUMIFS(tabSaldoAta[ESTIMATIVA],tabSaldoAta[CÓDIGO],tabConsumoAta[[#This Row],[CÓDIGO]],tabSaldoAta[CHAVE],tabConsumoAta[[#This Row],[ATA]])</f>
        <v>25000</v>
      </c>
      <c r="I432" s="164">
        <v>15000</v>
      </c>
      <c r="J432" s="159">
        <v>3</v>
      </c>
      <c r="K432" s="251">
        <v>12040</v>
      </c>
      <c r="L432" s="246" t="s">
        <v>2467</v>
      </c>
      <c r="M432" s="160" t="s">
        <v>4288</v>
      </c>
      <c r="N432" s="160" t="s">
        <v>4289</v>
      </c>
      <c r="O432" s="249" t="s">
        <v>4287</v>
      </c>
      <c r="P432" s="248">
        <v>0</v>
      </c>
      <c r="Q432" s="166" t="str">
        <f>IF(COUNTIFS(tabAtas_Bloqueios[CÓDIGO],tabConsumoAta[[#This Row],[CÓDIGO]],tabAtas_Bloqueios[CHAVE],tabConsumoAta[[#This Row],[ATA]],tabAtas_Bloqueios[INATIVO],"") &gt; 0,"X","")</f>
        <v/>
      </c>
      <c r="R432" s="158" t="s">
        <v>1555</v>
      </c>
    </row>
    <row r="433" spans="1:18" x14ac:dyDescent="0.3">
      <c r="A433" s="247">
        <v>139958</v>
      </c>
      <c r="B433" s="47" t="s">
        <v>3757</v>
      </c>
      <c r="C433" s="34" t="str">
        <f>IFERROR(VLOOKUP(tabConsumoAta[[#This Row],[CÓDIGO]],tabEstimativa[#Data],14,FALSE),"")</f>
        <v>Aguardando</v>
      </c>
      <c r="D433" s="157" t="s">
        <v>4100</v>
      </c>
      <c r="E433" s="157">
        <v>105</v>
      </c>
      <c r="F433" s="34">
        <v>2021</v>
      </c>
      <c r="G433" s="78">
        <f>IFERROR(VLOOKUP(tabConsumoAta[[#This Row],[ATA]],tabAtas[#Data],4,FALSE),"")</f>
        <v>44658</v>
      </c>
      <c r="H433" s="163">
        <f>SUMIFS(tabSaldoAta[ESTIMATIVA],tabSaldoAta[CÓDIGO],tabConsumoAta[[#This Row],[CÓDIGO]],tabSaldoAta[CHAVE],tabConsumoAta[[#This Row],[ATA]])</f>
        <v>4500</v>
      </c>
      <c r="I433" s="164">
        <v>2160.86</v>
      </c>
      <c r="J433" s="159">
        <v>1</v>
      </c>
      <c r="K433" s="251">
        <v>11555</v>
      </c>
      <c r="L433" s="246" t="s">
        <v>3239</v>
      </c>
      <c r="M433" s="160" t="s">
        <v>4284</v>
      </c>
      <c r="N433" s="160" t="s">
        <v>4285</v>
      </c>
      <c r="O433" s="249" t="s">
        <v>4283</v>
      </c>
      <c r="P433" s="248">
        <v>0</v>
      </c>
      <c r="Q433" s="166" t="str">
        <f>IF(COUNTIFS(tabAtas_Bloqueios[CÓDIGO],tabConsumoAta[[#This Row],[CÓDIGO]],tabAtas_Bloqueios[CHAVE],tabConsumoAta[[#This Row],[ATA]],tabAtas_Bloqueios[INATIVO],"") &gt; 0,"X","")</f>
        <v/>
      </c>
      <c r="R433" s="158" t="s">
        <v>1555</v>
      </c>
    </row>
    <row r="434" spans="1:18" x14ac:dyDescent="0.3">
      <c r="A434" s="247">
        <v>10412</v>
      </c>
      <c r="B434" s="47" t="s">
        <v>2660</v>
      </c>
      <c r="C434" s="34" t="str">
        <f>IFERROR(VLOOKUP(tabConsumoAta[[#This Row],[CÓDIGO]],tabEstimativa[#Data],14,FALSE),"")</f>
        <v>Aguardando</v>
      </c>
      <c r="D434" s="157" t="s">
        <v>4139</v>
      </c>
      <c r="E434" s="157">
        <v>137</v>
      </c>
      <c r="F434" s="34">
        <v>2021</v>
      </c>
      <c r="G434" s="78">
        <f>IFERROR(VLOOKUP(tabConsumoAta[[#This Row],[ATA]],tabAtas[#Data],4,FALSE),"")</f>
        <v>44693</v>
      </c>
      <c r="H434" s="163">
        <f>SUMIFS(tabSaldoAta[ESTIMATIVA],tabSaldoAta[CÓDIGO],tabConsumoAta[[#This Row],[CÓDIGO]],tabSaldoAta[CHAVE],tabConsumoAta[[#This Row],[ATA]])</f>
        <v>1500</v>
      </c>
      <c r="I434" s="164">
        <v>600</v>
      </c>
      <c r="J434" s="159">
        <v>2</v>
      </c>
      <c r="K434" s="251">
        <v>11556</v>
      </c>
      <c r="L434" s="246" t="s">
        <v>4231</v>
      </c>
      <c r="M434" s="160" t="s">
        <v>4284</v>
      </c>
      <c r="N434" s="160" t="s">
        <v>4285</v>
      </c>
      <c r="O434" s="249" t="s">
        <v>4283</v>
      </c>
      <c r="P434" s="248">
        <v>0</v>
      </c>
      <c r="Q434" s="166" t="str">
        <f>IF(COUNTIFS(tabAtas_Bloqueios[CÓDIGO],tabConsumoAta[[#This Row],[CÓDIGO]],tabAtas_Bloqueios[CHAVE],tabConsumoAta[[#This Row],[ATA]],tabAtas_Bloqueios[INATIVO],"") &gt; 0,"X","")</f>
        <v/>
      </c>
      <c r="R434" s="158" t="s">
        <v>1555</v>
      </c>
    </row>
    <row r="435" spans="1:18" x14ac:dyDescent="0.3">
      <c r="A435" s="247">
        <v>143099</v>
      </c>
      <c r="B435" s="47" t="s">
        <v>4286</v>
      </c>
      <c r="C435" s="34" t="str">
        <f>IFERROR(VLOOKUP(tabConsumoAta[[#This Row],[CÓDIGO]],tabEstimativa[#Data],14,FALSE),"")</f>
        <v/>
      </c>
      <c r="D435" s="157"/>
      <c r="E435" s="157"/>
      <c r="F435" s="34"/>
      <c r="G435" s="78" t="str">
        <f>IFERROR(VLOOKUP(tabConsumoAta[[#This Row],[ATA]],tabAtas[#Data],4,FALSE),"")</f>
        <v/>
      </c>
      <c r="H435" s="163">
        <f>SUMIFS(tabSaldoAta[ESTIMATIVA],tabSaldoAta[CÓDIGO],tabConsumoAta[[#This Row],[CÓDIGO]],tabSaldoAta[CHAVE],tabConsumoAta[[#This Row],[ATA]])</f>
        <v>0</v>
      </c>
      <c r="I435" s="164">
        <v>3200</v>
      </c>
      <c r="J435" s="159">
        <v>3</v>
      </c>
      <c r="K435" s="251">
        <v>11557</v>
      </c>
      <c r="L435" s="246" t="s">
        <v>1560</v>
      </c>
      <c r="M435" s="160" t="s">
        <v>4284</v>
      </c>
      <c r="N435" s="160" t="s">
        <v>4285</v>
      </c>
      <c r="O435" s="249" t="s">
        <v>4283</v>
      </c>
      <c r="P435" s="248">
        <v>0</v>
      </c>
      <c r="Q435" s="166" t="str">
        <f>IF(COUNTIFS(tabAtas_Bloqueios[CÓDIGO],tabConsumoAta[[#This Row],[CÓDIGO]],tabAtas_Bloqueios[CHAVE],tabConsumoAta[[#This Row],[ATA]],tabAtas_Bloqueios[INATIVO],"") &gt; 0,"X","")</f>
        <v/>
      </c>
      <c r="R435" s="158" t="s">
        <v>1555</v>
      </c>
    </row>
    <row r="436" spans="1:18" x14ac:dyDescent="0.3">
      <c r="A436" s="247">
        <v>136881</v>
      </c>
      <c r="B436" s="47" t="s">
        <v>3495</v>
      </c>
      <c r="C436" s="34">
        <f>IFERROR(VLOOKUP(tabConsumoAta[[#This Row],[CÓDIGO]],tabEstimativa[#Data],14,FALSE),"")</f>
        <v>0</v>
      </c>
      <c r="D436" s="157"/>
      <c r="E436" s="157"/>
      <c r="F436" s="34"/>
      <c r="G436" s="78" t="str">
        <f>IFERROR(VLOOKUP(tabConsumoAta[[#This Row],[ATA]],tabAtas[#Data],4,FALSE),"")</f>
        <v/>
      </c>
      <c r="H436" s="163">
        <f>SUMIFS(tabSaldoAta[ESTIMATIVA],tabSaldoAta[CÓDIGO],tabConsumoAta[[#This Row],[CÓDIGO]],tabSaldoAta[CHAVE],tabConsumoAta[[#This Row],[ATA]])</f>
        <v>0</v>
      </c>
      <c r="I436" s="164">
        <v>400</v>
      </c>
      <c r="J436" s="159">
        <v>4</v>
      </c>
      <c r="K436" s="251">
        <v>11557</v>
      </c>
      <c r="L436" s="246" t="s">
        <v>1560</v>
      </c>
      <c r="M436" s="160" t="s">
        <v>4284</v>
      </c>
      <c r="N436" s="160" t="s">
        <v>4285</v>
      </c>
      <c r="O436" s="249" t="s">
        <v>4283</v>
      </c>
      <c r="P436" s="248">
        <v>0</v>
      </c>
      <c r="Q436" s="166" t="str">
        <f>IF(COUNTIFS(tabAtas_Bloqueios[CÓDIGO],tabConsumoAta[[#This Row],[CÓDIGO]],tabAtas_Bloqueios[CHAVE],tabConsumoAta[[#This Row],[ATA]],tabAtas_Bloqueios[INATIVO],"") &gt; 0,"X","")</f>
        <v/>
      </c>
      <c r="R436" s="158" t="s">
        <v>1555</v>
      </c>
    </row>
    <row r="437" spans="1:18" x14ac:dyDescent="0.3">
      <c r="A437" s="247">
        <v>130695</v>
      </c>
      <c r="B437" s="47" t="s">
        <v>2499</v>
      </c>
      <c r="C437" s="34" t="str">
        <f>IFERROR(VLOOKUP(tabConsumoAta[[#This Row],[CÓDIGO]],tabEstimativa[#Data],14,FALSE),"")</f>
        <v>Aguardando</v>
      </c>
      <c r="D437" s="157" t="s">
        <v>4005</v>
      </c>
      <c r="E437" s="157">
        <v>274</v>
      </c>
      <c r="F437" s="34">
        <v>2020</v>
      </c>
      <c r="G437" s="78">
        <f>IFERROR(VLOOKUP(tabConsumoAta[[#This Row],[ATA]],tabAtas[#Data],4,FALSE),"")</f>
        <v>44512</v>
      </c>
      <c r="H437" s="163">
        <f>SUMIFS(tabSaldoAta[ESTIMATIVA],tabSaldoAta[CÓDIGO],tabConsumoAta[[#This Row],[CÓDIGO]],tabSaldoAta[CHAVE],tabConsumoAta[[#This Row],[ATA]])</f>
        <v>3000</v>
      </c>
      <c r="I437" s="164">
        <v>2000</v>
      </c>
      <c r="J437" s="159">
        <v>1</v>
      </c>
      <c r="K437" s="251">
        <v>11084</v>
      </c>
      <c r="L437" s="246" t="s">
        <v>3157</v>
      </c>
      <c r="M437" s="160" t="s">
        <v>4280</v>
      </c>
      <c r="N437" s="160" t="s">
        <v>4281</v>
      </c>
      <c r="O437" s="249" t="s">
        <v>4279</v>
      </c>
      <c r="P437" s="248">
        <v>0</v>
      </c>
      <c r="Q437" s="166" t="str">
        <f>IF(COUNTIFS(tabAtas_Bloqueios[CÓDIGO],tabConsumoAta[[#This Row],[CÓDIGO]],tabAtas_Bloqueios[CHAVE],tabConsumoAta[[#This Row],[ATA]],tabAtas_Bloqueios[INATIVO],"") &gt; 0,"X","")</f>
        <v/>
      </c>
      <c r="R437" s="158" t="s">
        <v>1555</v>
      </c>
    </row>
    <row r="438" spans="1:18" x14ac:dyDescent="0.3">
      <c r="A438" s="247">
        <v>138551</v>
      </c>
      <c r="B438" s="47" t="s">
        <v>3504</v>
      </c>
      <c r="C438" s="34" t="str">
        <f>IFERROR(VLOOKUP(tabConsumoAta[[#This Row],[CÓDIGO]],tabEstimativa[#Data],14,FALSE),"")</f>
        <v>Aguardando</v>
      </c>
      <c r="D438" s="157" t="s">
        <v>4073</v>
      </c>
      <c r="E438" s="157">
        <v>79</v>
      </c>
      <c r="F438" s="34">
        <v>2021</v>
      </c>
      <c r="G438" s="78">
        <f>IFERROR(VLOOKUP(tabConsumoAta[[#This Row],[ATA]],tabAtas[#Data],4,FALSE),"")</f>
        <v>44636</v>
      </c>
      <c r="H438" s="163">
        <f>SUMIFS(tabSaldoAta[ESTIMATIVA],tabSaldoAta[CÓDIGO],tabConsumoAta[[#This Row],[CÓDIGO]],tabSaldoAta[CHAVE],tabConsumoAta[[#This Row],[ATA]])</f>
        <v>1000</v>
      </c>
      <c r="I438" s="164">
        <v>979</v>
      </c>
      <c r="J438" s="159">
        <v>1</v>
      </c>
      <c r="K438" s="251">
        <v>10884</v>
      </c>
      <c r="L438" s="246" t="s">
        <v>4074</v>
      </c>
      <c r="M438" s="160" t="s">
        <v>4277</v>
      </c>
      <c r="N438" s="160" t="s">
        <v>4278</v>
      </c>
      <c r="O438" s="249" t="s">
        <v>4276</v>
      </c>
      <c r="P438" s="248">
        <v>0</v>
      </c>
      <c r="Q438" s="166" t="str">
        <f>IF(COUNTIFS(tabAtas_Bloqueios[CÓDIGO],tabConsumoAta[[#This Row],[CÓDIGO]],tabAtas_Bloqueios[CHAVE],tabConsumoAta[[#This Row],[ATA]],tabAtas_Bloqueios[INATIVO],"") &gt; 0,"X","")</f>
        <v/>
      </c>
      <c r="R438" s="158" t="s">
        <v>1555</v>
      </c>
    </row>
    <row r="439" spans="1:18" x14ac:dyDescent="0.3">
      <c r="A439" s="247">
        <v>138552</v>
      </c>
      <c r="B439" s="47" t="s">
        <v>3454</v>
      </c>
      <c r="C439" s="34" t="str">
        <f>IFERROR(VLOOKUP(tabConsumoAta[[#This Row],[CÓDIGO]],tabEstimativa[#Data],14,FALSE),"")</f>
        <v>Aguardando</v>
      </c>
      <c r="D439" s="157" t="s">
        <v>4073</v>
      </c>
      <c r="E439" s="157">
        <v>79</v>
      </c>
      <c r="F439" s="34">
        <v>2021</v>
      </c>
      <c r="G439" s="78">
        <f>IFERROR(VLOOKUP(tabConsumoAta[[#This Row],[ATA]],tabAtas[#Data],4,FALSE),"")</f>
        <v>44636</v>
      </c>
      <c r="H439" s="163">
        <f>SUMIFS(tabSaldoAta[ESTIMATIVA],tabSaldoAta[CÓDIGO],tabConsumoAta[[#This Row],[CÓDIGO]],tabSaldoAta[CHAVE],tabConsumoAta[[#This Row],[ATA]])</f>
        <v>700</v>
      </c>
      <c r="I439" s="164">
        <v>500</v>
      </c>
      <c r="J439" s="159">
        <v>2</v>
      </c>
      <c r="K439" s="251">
        <v>10885</v>
      </c>
      <c r="L439" s="246" t="s">
        <v>4074</v>
      </c>
      <c r="M439" s="160" t="s">
        <v>4277</v>
      </c>
      <c r="N439" s="160" t="s">
        <v>4278</v>
      </c>
      <c r="O439" s="249" t="s">
        <v>4276</v>
      </c>
      <c r="P439" s="248">
        <v>0</v>
      </c>
      <c r="Q439" s="166" t="str">
        <f>IF(COUNTIFS(tabAtas_Bloqueios[CÓDIGO],tabConsumoAta[[#This Row],[CÓDIGO]],tabAtas_Bloqueios[CHAVE],tabConsumoAta[[#This Row],[ATA]],tabAtas_Bloqueios[INATIVO],"") &gt; 0,"X","")</f>
        <v/>
      </c>
      <c r="R439" s="158" t="s">
        <v>1555</v>
      </c>
    </row>
    <row r="440" spans="1:18" x14ac:dyDescent="0.3">
      <c r="A440" s="247">
        <v>138553</v>
      </c>
      <c r="B440" s="47" t="s">
        <v>3455</v>
      </c>
      <c r="C440" s="34" t="str">
        <f>IFERROR(VLOOKUP(tabConsumoAta[[#This Row],[CÓDIGO]],tabEstimativa[#Data],14,FALSE),"")</f>
        <v>Aguardando</v>
      </c>
      <c r="D440" s="157" t="s">
        <v>4073</v>
      </c>
      <c r="E440" s="157">
        <v>79</v>
      </c>
      <c r="F440" s="34">
        <v>2021</v>
      </c>
      <c r="G440" s="78">
        <f>IFERROR(VLOOKUP(tabConsumoAta[[#This Row],[ATA]],tabAtas[#Data],4,FALSE),"")</f>
        <v>44636</v>
      </c>
      <c r="H440" s="163">
        <f>SUMIFS(tabSaldoAta[ESTIMATIVA],tabSaldoAta[CÓDIGO],tabConsumoAta[[#This Row],[CÓDIGO]],tabSaldoAta[CHAVE],tabConsumoAta[[#This Row],[ATA]])</f>
        <v>700</v>
      </c>
      <c r="I440" s="164">
        <v>500</v>
      </c>
      <c r="J440" s="159">
        <v>3</v>
      </c>
      <c r="K440" s="251">
        <v>10884</v>
      </c>
      <c r="L440" s="246" t="s">
        <v>4074</v>
      </c>
      <c r="M440" s="160" t="s">
        <v>4277</v>
      </c>
      <c r="N440" s="160" t="s">
        <v>4278</v>
      </c>
      <c r="O440" s="249" t="s">
        <v>4276</v>
      </c>
      <c r="P440" s="248">
        <v>0</v>
      </c>
      <c r="Q440" s="166" t="str">
        <f>IF(COUNTIFS(tabAtas_Bloqueios[CÓDIGO],tabConsumoAta[[#This Row],[CÓDIGO]],tabAtas_Bloqueios[CHAVE],tabConsumoAta[[#This Row],[ATA]],tabAtas_Bloqueios[INATIVO],"") &gt; 0,"X","")</f>
        <v/>
      </c>
      <c r="R440" s="158" t="s">
        <v>1555</v>
      </c>
    </row>
    <row r="441" spans="1:18" x14ac:dyDescent="0.3">
      <c r="A441" s="247">
        <v>138554</v>
      </c>
      <c r="B441" s="47" t="s">
        <v>3513</v>
      </c>
      <c r="C441" s="34" t="str">
        <f>IFERROR(VLOOKUP(tabConsumoAta[[#This Row],[CÓDIGO]],tabEstimativa[#Data],14,FALSE),"")</f>
        <v>Aguardando</v>
      </c>
      <c r="D441" s="157" t="s">
        <v>4073</v>
      </c>
      <c r="E441" s="157">
        <v>79</v>
      </c>
      <c r="F441" s="34">
        <v>2021</v>
      </c>
      <c r="G441" s="78">
        <f>IFERROR(VLOOKUP(tabConsumoAta[[#This Row],[ATA]],tabAtas[#Data],4,FALSE),"")</f>
        <v>44636</v>
      </c>
      <c r="H441" s="163">
        <f>SUMIFS(tabSaldoAta[ESTIMATIVA],tabSaldoAta[CÓDIGO],tabConsumoAta[[#This Row],[CÓDIGO]],tabSaldoAta[CHAVE],tabConsumoAta[[#This Row],[ATA]])</f>
        <v>700</v>
      </c>
      <c r="I441" s="164">
        <v>680</v>
      </c>
      <c r="J441" s="159">
        <v>4</v>
      </c>
      <c r="K441" s="251">
        <v>10884</v>
      </c>
      <c r="L441" s="246" t="s">
        <v>4074</v>
      </c>
      <c r="M441" s="160" t="s">
        <v>4277</v>
      </c>
      <c r="N441" s="160" t="s">
        <v>4278</v>
      </c>
      <c r="O441" s="249" t="s">
        <v>4276</v>
      </c>
      <c r="P441" s="248">
        <v>0</v>
      </c>
      <c r="Q441" s="166" t="str">
        <f>IF(COUNTIFS(tabAtas_Bloqueios[CÓDIGO],tabConsumoAta[[#This Row],[CÓDIGO]],tabAtas_Bloqueios[CHAVE],tabConsumoAta[[#This Row],[ATA]],tabAtas_Bloqueios[INATIVO],"") &gt; 0,"X","")</f>
        <v/>
      </c>
      <c r="R441" s="158" t="s">
        <v>1555</v>
      </c>
    </row>
    <row r="442" spans="1:18" x14ac:dyDescent="0.3">
      <c r="A442" s="247">
        <v>135224</v>
      </c>
      <c r="B442" s="47" t="s">
        <v>2393</v>
      </c>
      <c r="C442" s="34" t="str">
        <f>IFERROR(VLOOKUP(tabConsumoAta[[#This Row],[CÓDIGO]],tabEstimativa[#Data],14,FALSE),"")</f>
        <v>Suspenso</v>
      </c>
      <c r="D442" s="157" t="s">
        <v>3864</v>
      </c>
      <c r="E442" s="157">
        <v>254</v>
      </c>
      <c r="F442" s="34">
        <v>2020</v>
      </c>
      <c r="G442" s="78">
        <f>IFERROR(VLOOKUP(tabConsumoAta[[#This Row],[ATA]],tabAtas[#Data],4,FALSE),"")</f>
        <v>44497</v>
      </c>
      <c r="H442" s="163">
        <f>SUMIFS(tabSaldoAta[ESTIMATIVA],tabSaldoAta[CÓDIGO],tabConsumoAta[[#This Row],[CÓDIGO]],tabSaldoAta[CHAVE],tabConsumoAta[[#This Row],[ATA]])</f>
        <v>600</v>
      </c>
      <c r="I442" s="164">
        <v>300</v>
      </c>
      <c r="J442" s="159">
        <v>1</v>
      </c>
      <c r="K442" s="251">
        <v>10359</v>
      </c>
      <c r="L442" s="246" t="s">
        <v>3075</v>
      </c>
      <c r="M442" s="160" t="s">
        <v>4274</v>
      </c>
      <c r="N442" s="160" t="s">
        <v>4275</v>
      </c>
      <c r="O442" s="249" t="s">
        <v>4273</v>
      </c>
      <c r="P442" s="248">
        <v>0</v>
      </c>
      <c r="Q442" s="166" t="str">
        <f>IF(COUNTIFS(tabAtas_Bloqueios[CÓDIGO],tabConsumoAta[[#This Row],[CÓDIGO]],tabAtas_Bloqueios[CHAVE],tabConsumoAta[[#This Row],[ATA]],tabAtas_Bloqueios[INATIVO],"") &gt; 0,"X","")</f>
        <v/>
      </c>
      <c r="R442" s="158" t="s">
        <v>1555</v>
      </c>
    </row>
    <row r="443" spans="1:18" x14ac:dyDescent="0.3">
      <c r="A443" s="247">
        <v>12877</v>
      </c>
      <c r="B443" s="47" t="s">
        <v>1415</v>
      </c>
      <c r="C443" s="34" t="str">
        <f>IFERROR(VLOOKUP(tabConsumoAta[[#This Row],[CÓDIGO]],tabEstimativa[#Data],14,FALSE),"")</f>
        <v>Aguardando</v>
      </c>
      <c r="D443" s="157" t="s">
        <v>3917</v>
      </c>
      <c r="E443" s="157">
        <v>304</v>
      </c>
      <c r="F443" s="34">
        <v>2020</v>
      </c>
      <c r="G443" s="78">
        <f>IFERROR(VLOOKUP(tabConsumoAta[[#This Row],[ATA]],tabAtas[#Data],4,FALSE),"")</f>
        <v>44545</v>
      </c>
      <c r="H443" s="163">
        <f>SUMIFS(tabSaldoAta[ESTIMATIVA],tabSaldoAta[CÓDIGO],tabConsumoAta[[#This Row],[CÓDIGO]],tabSaldoAta[CHAVE],tabConsumoAta[[#This Row],[ATA]])</f>
        <v>200</v>
      </c>
      <c r="I443" s="164">
        <v>200</v>
      </c>
      <c r="J443" s="159">
        <v>2</v>
      </c>
      <c r="K443" s="251">
        <v>10361</v>
      </c>
      <c r="L443" s="246" t="s">
        <v>3075</v>
      </c>
      <c r="M443" s="160" t="s">
        <v>4274</v>
      </c>
      <c r="N443" s="160" t="s">
        <v>4275</v>
      </c>
      <c r="O443" s="249" t="s">
        <v>4273</v>
      </c>
      <c r="P443" s="248">
        <v>0</v>
      </c>
      <c r="Q443" s="166" t="str">
        <f>IF(COUNTIFS(tabAtas_Bloqueios[CÓDIGO],tabConsumoAta[[#This Row],[CÓDIGO]],tabAtas_Bloqueios[CHAVE],tabConsumoAta[[#This Row],[ATA]],tabAtas_Bloqueios[INATIVO],"") &gt; 0,"X","")</f>
        <v/>
      </c>
      <c r="R443" s="158" t="s">
        <v>1555</v>
      </c>
    </row>
    <row r="444" spans="1:18" x14ac:dyDescent="0.3">
      <c r="A444" s="247">
        <v>59882</v>
      </c>
      <c r="B444" s="47" t="s">
        <v>2790</v>
      </c>
      <c r="C444" s="34" t="str">
        <f>IFERROR(VLOOKUP(tabConsumoAta[[#This Row],[CÓDIGO]],tabEstimativa[#Data],14,FALSE),"")</f>
        <v>Aguardando</v>
      </c>
      <c r="D444" s="157"/>
      <c r="E444" s="157"/>
      <c r="F444" s="34"/>
      <c r="G444" s="78" t="str">
        <f>IFERROR(VLOOKUP(tabConsumoAta[[#This Row],[ATA]],tabAtas[#Data],4,FALSE),"")</f>
        <v/>
      </c>
      <c r="H444" s="163">
        <f>SUMIFS(tabSaldoAta[ESTIMATIVA],tabSaldoAta[CÓDIGO],tabConsumoAta[[#This Row],[CÓDIGO]],tabSaldoAta[CHAVE],tabConsumoAta[[#This Row],[ATA]])</f>
        <v>0</v>
      </c>
      <c r="I444" s="164">
        <v>300</v>
      </c>
      <c r="J444" s="159">
        <v>3</v>
      </c>
      <c r="K444" s="251">
        <v>10367</v>
      </c>
      <c r="L444" s="246" t="s">
        <v>1560</v>
      </c>
      <c r="M444" s="160" t="s">
        <v>4274</v>
      </c>
      <c r="N444" s="160" t="s">
        <v>4275</v>
      </c>
      <c r="O444" s="249" t="s">
        <v>4273</v>
      </c>
      <c r="P444" s="248">
        <v>0</v>
      </c>
      <c r="Q444" s="166" t="str">
        <f>IF(COUNTIFS(tabAtas_Bloqueios[CÓDIGO],tabConsumoAta[[#This Row],[CÓDIGO]],tabAtas_Bloqueios[CHAVE],tabConsumoAta[[#This Row],[ATA]],tabAtas_Bloqueios[INATIVO],"") &gt; 0,"X","")</f>
        <v/>
      </c>
      <c r="R444" s="158" t="s">
        <v>1555</v>
      </c>
    </row>
    <row r="445" spans="1:18" x14ac:dyDescent="0.3">
      <c r="A445" s="247">
        <v>64604</v>
      </c>
      <c r="B445" s="47" t="s">
        <v>24</v>
      </c>
      <c r="C445" s="34" t="str">
        <f>IFERROR(VLOOKUP(tabConsumoAta[[#This Row],[CÓDIGO]],tabEstimativa[#Data],14,FALSE),"")</f>
        <v>Aguardando</v>
      </c>
      <c r="D445" s="157"/>
      <c r="E445" s="157"/>
      <c r="F445" s="34"/>
      <c r="G445" s="78" t="str">
        <f>IFERROR(VLOOKUP(tabConsumoAta[[#This Row],[ATA]],tabAtas[#Data],4,FALSE),"")</f>
        <v/>
      </c>
      <c r="H445" s="163">
        <f>SUMIFS(tabSaldoAta[ESTIMATIVA],tabSaldoAta[CÓDIGO],tabConsumoAta[[#This Row],[CÓDIGO]],tabSaldoAta[CHAVE],tabConsumoAta[[#This Row],[ATA]])</f>
        <v>0</v>
      </c>
      <c r="I445" s="164">
        <v>250</v>
      </c>
      <c r="J445" s="159">
        <v>4</v>
      </c>
      <c r="K445" s="251">
        <v>10367</v>
      </c>
      <c r="L445" s="246" t="s">
        <v>1560</v>
      </c>
      <c r="M445" s="160" t="s">
        <v>4274</v>
      </c>
      <c r="N445" s="160" t="s">
        <v>4275</v>
      </c>
      <c r="O445" s="249" t="s">
        <v>4273</v>
      </c>
      <c r="P445" s="248">
        <v>0</v>
      </c>
      <c r="Q445" s="166" t="str">
        <f>IF(COUNTIFS(tabAtas_Bloqueios[CÓDIGO],tabConsumoAta[[#This Row],[CÓDIGO]],tabAtas_Bloqueios[CHAVE],tabConsumoAta[[#This Row],[ATA]],tabAtas_Bloqueios[INATIVO],"") &gt; 0,"X","")</f>
        <v/>
      </c>
      <c r="R445" s="158" t="s">
        <v>1555</v>
      </c>
    </row>
    <row r="446" spans="1:18" x14ac:dyDescent="0.3">
      <c r="A446" s="247">
        <v>115282</v>
      </c>
      <c r="B446" s="47" t="s">
        <v>3302</v>
      </c>
      <c r="C446" s="34" t="str">
        <f>IFERROR(VLOOKUP(tabConsumoAta[[#This Row],[CÓDIGO]],tabEstimativa[#Data],14,FALSE),"")</f>
        <v>Suspenso</v>
      </c>
      <c r="D446" s="157"/>
      <c r="E446" s="157"/>
      <c r="F446" s="34"/>
      <c r="G446" s="78" t="str">
        <f>IFERROR(VLOOKUP(tabConsumoAta[[#This Row],[ATA]],tabAtas[#Data],4,FALSE),"")</f>
        <v/>
      </c>
      <c r="H446" s="163">
        <f>SUMIFS(tabSaldoAta[ESTIMATIVA],tabSaldoAta[CÓDIGO],tabConsumoAta[[#This Row],[CÓDIGO]],tabSaldoAta[CHAVE],tabConsumoAta[[#This Row],[ATA]])</f>
        <v>0</v>
      </c>
      <c r="I446" s="164">
        <v>250</v>
      </c>
      <c r="J446" s="159">
        <v>5</v>
      </c>
      <c r="K446" s="251">
        <v>10379</v>
      </c>
      <c r="L446" s="246" t="s">
        <v>1560</v>
      </c>
      <c r="M446" s="160" t="s">
        <v>4274</v>
      </c>
      <c r="N446" s="160" t="s">
        <v>4275</v>
      </c>
      <c r="O446" s="249" t="s">
        <v>4273</v>
      </c>
      <c r="P446" s="248">
        <v>0</v>
      </c>
      <c r="Q446" s="166" t="str">
        <f>IF(COUNTIFS(tabAtas_Bloqueios[CÓDIGO],tabConsumoAta[[#This Row],[CÓDIGO]],tabAtas_Bloqueios[CHAVE],tabConsumoAta[[#This Row],[ATA]],tabAtas_Bloqueios[INATIVO],"") &gt; 0,"X","")</f>
        <v/>
      </c>
      <c r="R446" s="158" t="s">
        <v>1555</v>
      </c>
    </row>
    <row r="447" spans="1:18" x14ac:dyDescent="0.3">
      <c r="A447" s="247">
        <v>123146</v>
      </c>
      <c r="B447" s="47" t="s">
        <v>96</v>
      </c>
      <c r="C447" s="34" t="str">
        <f>IFERROR(VLOOKUP(tabConsumoAta[[#This Row],[CÓDIGO]],tabEstimativa[#Data],14,FALSE),"")</f>
        <v>Suspenso</v>
      </c>
      <c r="D447" s="157" t="s">
        <v>3751</v>
      </c>
      <c r="E447" s="157">
        <v>166</v>
      </c>
      <c r="F447" s="34">
        <v>2020</v>
      </c>
      <c r="G447" s="78">
        <f>IFERROR(VLOOKUP(tabConsumoAta[[#This Row],[ATA]],tabAtas[#Data],4,FALSE),"")</f>
        <v>44418</v>
      </c>
      <c r="H447" s="163">
        <f>SUMIFS(tabSaldoAta[ESTIMATIVA],tabSaldoAta[CÓDIGO],tabConsumoAta[[#This Row],[CÓDIGO]],tabSaldoAta[CHAVE],tabConsumoAta[[#This Row],[ATA]])</f>
        <v>6000</v>
      </c>
      <c r="I447" s="164">
        <v>1200</v>
      </c>
      <c r="J447" s="159">
        <v>1</v>
      </c>
      <c r="K447" s="251">
        <v>10043</v>
      </c>
      <c r="L447" s="246" t="s">
        <v>2963</v>
      </c>
      <c r="M447" s="160" t="s">
        <v>4270</v>
      </c>
      <c r="N447" s="160" t="s">
        <v>4271</v>
      </c>
      <c r="O447" s="249" t="s">
        <v>4269</v>
      </c>
      <c r="P447" s="248">
        <v>44405</v>
      </c>
      <c r="Q447" s="166" t="str">
        <f>IF(COUNTIFS(tabAtas_Bloqueios[CÓDIGO],tabConsumoAta[[#This Row],[CÓDIGO]],tabAtas_Bloqueios[CHAVE],tabConsumoAta[[#This Row],[ATA]],tabAtas_Bloqueios[INATIVO],"") &gt; 0,"X","")</f>
        <v/>
      </c>
      <c r="R447" s="158" t="s">
        <v>1555</v>
      </c>
    </row>
    <row r="448" spans="1:18" x14ac:dyDescent="0.3">
      <c r="A448" s="247">
        <v>136554</v>
      </c>
      <c r="B448" s="47" t="s">
        <v>1845</v>
      </c>
      <c r="C448" s="34" t="str">
        <f>IFERROR(VLOOKUP(tabConsumoAta[[#This Row],[CÓDIGO]],tabEstimativa[#Data],14,FALSE),"")</f>
        <v>Suspenso</v>
      </c>
      <c r="D448" s="157" t="s">
        <v>3780</v>
      </c>
      <c r="E448" s="157">
        <v>206</v>
      </c>
      <c r="F448" s="34">
        <v>2020</v>
      </c>
      <c r="G448" s="78">
        <f>IFERROR(VLOOKUP(tabConsumoAta[[#This Row],[ATA]],tabAtas[#Data],4,FALSE),"")</f>
        <v>44455</v>
      </c>
      <c r="H448" s="163">
        <f>SUMIFS(tabSaldoAta[ESTIMATIVA],tabSaldoAta[CÓDIGO],tabConsumoAta[[#This Row],[CÓDIGO]],tabSaldoAta[CHAVE],tabConsumoAta[[#This Row],[ATA]])</f>
        <v>1500</v>
      </c>
      <c r="I448" s="164">
        <v>1000</v>
      </c>
      <c r="J448" s="159">
        <v>2</v>
      </c>
      <c r="K448" s="251">
        <v>10044</v>
      </c>
      <c r="L448" s="246" t="s">
        <v>2415</v>
      </c>
      <c r="M448" s="160" t="s">
        <v>4270</v>
      </c>
      <c r="N448" s="160" t="s">
        <v>4271</v>
      </c>
      <c r="O448" s="249" t="s">
        <v>4269</v>
      </c>
      <c r="P448" s="248">
        <v>44405</v>
      </c>
      <c r="Q448" s="166" t="str">
        <f>IF(COUNTIFS(tabAtas_Bloqueios[CÓDIGO],tabConsumoAta[[#This Row],[CÓDIGO]],tabAtas_Bloqueios[CHAVE],tabConsumoAta[[#This Row],[ATA]],tabAtas_Bloqueios[INATIVO],"") &gt; 0,"X","")</f>
        <v/>
      </c>
      <c r="R448" s="158" t="s">
        <v>1555</v>
      </c>
    </row>
    <row r="449" spans="1:18" x14ac:dyDescent="0.3">
      <c r="A449" s="247">
        <v>136553</v>
      </c>
      <c r="B449" s="47" t="s">
        <v>1848</v>
      </c>
      <c r="C449" s="34" t="str">
        <f>IFERROR(VLOOKUP(tabConsumoAta[[#This Row],[CÓDIGO]],tabEstimativa[#Data],14,FALSE),"")</f>
        <v>Aguardando</v>
      </c>
      <c r="D449" s="157" t="s">
        <v>4015</v>
      </c>
      <c r="E449" s="157">
        <v>296</v>
      </c>
      <c r="F449" s="34">
        <v>2020</v>
      </c>
      <c r="G449" s="78">
        <f>IFERROR(VLOOKUP(tabConsumoAta[[#This Row],[ATA]],tabAtas[#Data],4,FALSE),"")</f>
        <v>44530</v>
      </c>
      <c r="H449" s="163">
        <f>SUMIFS(tabSaldoAta[ESTIMATIVA],tabSaldoAta[CÓDIGO],tabConsumoAta[[#This Row],[CÓDIGO]],tabSaldoAta[CHAVE],tabConsumoAta[[#This Row],[ATA]])</f>
        <v>5000</v>
      </c>
      <c r="I449" s="164">
        <v>1500</v>
      </c>
      <c r="J449" s="159">
        <v>3</v>
      </c>
      <c r="K449" s="251">
        <v>10045</v>
      </c>
      <c r="L449" s="246" t="s">
        <v>2963</v>
      </c>
      <c r="M449" s="160" t="s">
        <v>4270</v>
      </c>
      <c r="N449" s="160" t="s">
        <v>4271</v>
      </c>
      <c r="O449" s="249" t="s">
        <v>4269</v>
      </c>
      <c r="P449" s="248">
        <v>44405</v>
      </c>
      <c r="Q449" s="166" t="str">
        <f>IF(COUNTIFS(tabAtas_Bloqueios[CÓDIGO],tabConsumoAta[[#This Row],[CÓDIGO]],tabAtas_Bloqueios[CHAVE],tabConsumoAta[[#This Row],[ATA]],tabAtas_Bloqueios[INATIVO],"") &gt; 0,"X","")</f>
        <v/>
      </c>
      <c r="R449" s="158" t="s">
        <v>1555</v>
      </c>
    </row>
    <row r="450" spans="1:18" x14ac:dyDescent="0.3">
      <c r="A450" s="247">
        <v>23016</v>
      </c>
      <c r="B450" s="47" t="s">
        <v>4272</v>
      </c>
      <c r="C450" s="34" t="str">
        <f>IFERROR(VLOOKUP(tabConsumoAta[[#This Row],[CÓDIGO]],tabEstimativa[#Data],14,FALSE),"")</f>
        <v/>
      </c>
      <c r="D450" s="157" t="s">
        <v>1560</v>
      </c>
      <c r="E450" s="157"/>
      <c r="F450" s="34"/>
      <c r="G450" s="78" t="str">
        <f>IFERROR(VLOOKUP(tabConsumoAta[[#This Row],[ATA]],tabAtas[#Data],4,FALSE),"")</f>
        <v/>
      </c>
      <c r="H450" s="163">
        <f>SUMIFS(tabSaldoAta[ESTIMATIVA],tabSaldoAta[CÓDIGO],tabConsumoAta[[#This Row],[CÓDIGO]],tabSaldoAta[CHAVE],tabConsumoAta[[#This Row],[ATA]])</f>
        <v>0</v>
      </c>
      <c r="I450" s="164">
        <v>50</v>
      </c>
      <c r="J450" s="159">
        <v>4</v>
      </c>
      <c r="K450" s="251">
        <v>10046</v>
      </c>
      <c r="L450" s="246" t="s">
        <v>1560</v>
      </c>
      <c r="M450" s="160" t="s">
        <v>4270</v>
      </c>
      <c r="N450" s="160" t="s">
        <v>4271</v>
      </c>
      <c r="O450" s="249" t="s">
        <v>4269</v>
      </c>
      <c r="P450" s="248">
        <v>44405</v>
      </c>
      <c r="Q450" s="166" t="str">
        <f>IF(COUNTIFS(tabAtas_Bloqueios[CÓDIGO],tabConsumoAta[[#This Row],[CÓDIGO]],tabAtas_Bloqueios[CHAVE],tabConsumoAta[[#This Row],[ATA]],tabAtas_Bloqueios[INATIVO],"") &gt; 0,"X","")</f>
        <v/>
      </c>
      <c r="R450" s="158" t="s">
        <v>1555</v>
      </c>
    </row>
    <row r="451" spans="1:18" x14ac:dyDescent="0.3">
      <c r="A451" s="247">
        <v>134214</v>
      </c>
      <c r="B451" s="47" t="s">
        <v>2859</v>
      </c>
      <c r="C451" s="34" t="str">
        <f>IFERROR(VLOOKUP(tabConsumoAta[[#This Row],[CÓDIGO]],tabEstimativa[#Data],14,FALSE),"")</f>
        <v/>
      </c>
      <c r="D451" s="157" t="s">
        <v>3966</v>
      </c>
      <c r="E451" s="157">
        <v>239</v>
      </c>
      <c r="F451" s="34">
        <v>2020</v>
      </c>
      <c r="G451" s="78" t="str">
        <f>IFERROR(VLOOKUP(tabConsumoAta[[#This Row],[ATA]],tabAtas[#Data],4,FALSE),"")</f>
        <v/>
      </c>
      <c r="H451" s="163">
        <f>SUMIFS(tabSaldoAta[ESTIMATIVA],tabSaldoAta[CÓDIGO],tabConsumoAta[[#This Row],[CÓDIGO]],tabSaldoAta[CHAVE],tabConsumoAta[[#This Row],[ATA]])</f>
        <v>0</v>
      </c>
      <c r="I451" s="164">
        <v>1000</v>
      </c>
      <c r="J451" s="159">
        <v>5</v>
      </c>
      <c r="K451" s="251">
        <v>10048</v>
      </c>
      <c r="L451" s="246" t="s">
        <v>3738</v>
      </c>
      <c r="M451" s="160" t="s">
        <v>4270</v>
      </c>
      <c r="N451" s="160" t="s">
        <v>4271</v>
      </c>
      <c r="O451" s="249" t="s">
        <v>4269</v>
      </c>
      <c r="P451" s="248">
        <v>44405</v>
      </c>
      <c r="Q451" s="166" t="str">
        <f>IF(COUNTIFS(tabAtas_Bloqueios[CÓDIGO],tabConsumoAta[[#This Row],[CÓDIGO]],tabAtas_Bloqueios[CHAVE],tabConsumoAta[[#This Row],[ATA]],tabAtas_Bloqueios[INATIVO],"") &gt; 0,"X","")</f>
        <v/>
      </c>
      <c r="R451" s="158" t="s">
        <v>1555</v>
      </c>
    </row>
    <row r="452" spans="1:18" x14ac:dyDescent="0.3">
      <c r="A452" s="247">
        <v>14001</v>
      </c>
      <c r="B452" s="47" t="s">
        <v>179</v>
      </c>
      <c r="C452" s="34" t="str">
        <f>IFERROR(VLOOKUP(tabConsumoAta[[#This Row],[CÓDIGO]],tabEstimativa[#Data],14,FALSE),"")</f>
        <v>Aguardando</v>
      </c>
      <c r="D452" s="157" t="s">
        <v>3776</v>
      </c>
      <c r="E452" s="157">
        <v>174</v>
      </c>
      <c r="F452" s="34">
        <v>2020</v>
      </c>
      <c r="G452" s="78">
        <f>IFERROR(VLOOKUP(tabConsumoAta[[#This Row],[ATA]],tabAtas[#Data],4,FALSE),"")</f>
        <v>44424</v>
      </c>
      <c r="H452" s="163">
        <f>SUMIFS(tabSaldoAta[ESTIMATIVA],tabSaldoAta[CÓDIGO],tabConsumoAta[[#This Row],[CÓDIGO]],tabSaldoAta[CHAVE],tabConsumoAta[[#This Row],[ATA]])</f>
        <v>500</v>
      </c>
      <c r="I452" s="164">
        <v>100</v>
      </c>
      <c r="J452" s="159">
        <v>1</v>
      </c>
      <c r="K452" s="251">
        <v>9805</v>
      </c>
      <c r="L452" s="246" t="s">
        <v>2415</v>
      </c>
      <c r="M452" s="160" t="s">
        <v>4252</v>
      </c>
      <c r="N452" s="160" t="s">
        <v>4253</v>
      </c>
      <c r="O452" s="249" t="s">
        <v>4251</v>
      </c>
      <c r="P452" s="248">
        <v>44397</v>
      </c>
      <c r="Q452" s="166" t="str">
        <f>IF(COUNTIFS(tabAtas_Bloqueios[CÓDIGO],tabConsumoAta[[#This Row],[CÓDIGO]],tabAtas_Bloqueios[CHAVE],tabConsumoAta[[#This Row],[ATA]],tabAtas_Bloqueios[INATIVO],"") &gt; 0,"X","")</f>
        <v/>
      </c>
      <c r="R452" s="158" t="s">
        <v>1555</v>
      </c>
    </row>
    <row r="453" spans="1:18" x14ac:dyDescent="0.3">
      <c r="A453" s="247">
        <v>127384</v>
      </c>
      <c r="B453" s="47" t="s">
        <v>1979</v>
      </c>
      <c r="C453" s="34" t="str">
        <f>IFERROR(VLOOKUP(tabConsumoAta[[#This Row],[CÓDIGO]],tabEstimativa[#Data],14,FALSE),"")</f>
        <v>Aguardando</v>
      </c>
      <c r="D453" s="157" t="s">
        <v>3776</v>
      </c>
      <c r="E453" s="157">
        <v>174</v>
      </c>
      <c r="F453" s="34">
        <v>2020</v>
      </c>
      <c r="G453" s="78">
        <f>IFERROR(VLOOKUP(tabConsumoAta[[#This Row],[ATA]],tabAtas[#Data],4,FALSE),"")</f>
        <v>44424</v>
      </c>
      <c r="H453" s="163">
        <f>SUMIFS(tabSaldoAta[ESTIMATIVA],tabSaldoAta[CÓDIGO],tabConsumoAta[[#This Row],[CÓDIGO]],tabSaldoAta[CHAVE],tabConsumoAta[[#This Row],[ATA]])</f>
        <v>250</v>
      </c>
      <c r="I453" s="164">
        <v>100</v>
      </c>
      <c r="J453" s="159">
        <v>2</v>
      </c>
      <c r="K453" s="251">
        <v>9805</v>
      </c>
      <c r="L453" s="246" t="s">
        <v>2415</v>
      </c>
      <c r="M453" s="160" t="s">
        <v>4252</v>
      </c>
      <c r="N453" s="160" t="s">
        <v>4253</v>
      </c>
      <c r="O453" s="249" t="s">
        <v>4251</v>
      </c>
      <c r="P453" s="248">
        <v>44397</v>
      </c>
      <c r="Q453" s="166" t="str">
        <f>IF(COUNTIFS(tabAtas_Bloqueios[CÓDIGO],tabConsumoAta[[#This Row],[CÓDIGO]],tabAtas_Bloqueios[CHAVE],tabConsumoAta[[#This Row],[ATA]],tabAtas_Bloqueios[INATIVO],"") &gt; 0,"X","")</f>
        <v/>
      </c>
      <c r="R453" s="158" t="s">
        <v>1555</v>
      </c>
    </row>
    <row r="454" spans="1:18" x14ac:dyDescent="0.3">
      <c r="A454" s="247">
        <v>98702</v>
      </c>
      <c r="B454" s="47" t="s">
        <v>2958</v>
      </c>
      <c r="C454" s="34" t="str">
        <f>IFERROR(VLOOKUP(tabConsumoAta[[#This Row],[CÓDIGO]],tabEstimativa[#Data],14,FALSE),"")</f>
        <v>Aguardando</v>
      </c>
      <c r="D454" s="157" t="s">
        <v>3776</v>
      </c>
      <c r="E454" s="157">
        <v>174</v>
      </c>
      <c r="F454" s="34">
        <v>2020</v>
      </c>
      <c r="G454" s="78">
        <f>IFERROR(VLOOKUP(tabConsumoAta[[#This Row],[ATA]],tabAtas[#Data],4,FALSE),"")</f>
        <v>44424</v>
      </c>
      <c r="H454" s="163">
        <f>SUMIFS(tabSaldoAta[ESTIMATIVA],tabSaldoAta[CÓDIGO],tabConsumoAta[[#This Row],[CÓDIGO]],tabSaldoAta[CHAVE],tabConsumoAta[[#This Row],[ATA]])</f>
        <v>5000</v>
      </c>
      <c r="I454" s="164">
        <v>1000</v>
      </c>
      <c r="J454" s="159">
        <v>3</v>
      </c>
      <c r="K454" s="251">
        <v>9808</v>
      </c>
      <c r="L454" s="246" t="s">
        <v>2775</v>
      </c>
      <c r="M454" s="160" t="s">
        <v>4252</v>
      </c>
      <c r="N454" s="160" t="s">
        <v>4253</v>
      </c>
      <c r="O454" s="249" t="s">
        <v>4251</v>
      </c>
      <c r="P454" s="248">
        <v>44397</v>
      </c>
      <c r="Q454" s="166" t="str">
        <f>IF(COUNTIFS(tabAtas_Bloqueios[CÓDIGO],tabConsumoAta[[#This Row],[CÓDIGO]],tabAtas_Bloqueios[CHAVE],tabConsumoAta[[#This Row],[ATA]],tabAtas_Bloqueios[INATIVO],"") &gt; 0,"X","")</f>
        <v/>
      </c>
      <c r="R454" s="158" t="s">
        <v>1555</v>
      </c>
    </row>
    <row r="455" spans="1:18" x14ac:dyDescent="0.3">
      <c r="A455" s="247">
        <v>74976</v>
      </c>
      <c r="B455" s="47" t="s">
        <v>178</v>
      </c>
      <c r="C455" s="34" t="str">
        <f>IFERROR(VLOOKUP(tabConsumoAta[[#This Row],[CÓDIGO]],tabEstimativa[#Data],14,FALSE),"")</f>
        <v>Suspenso</v>
      </c>
      <c r="D455" s="157" t="s">
        <v>3777</v>
      </c>
      <c r="E455" s="157">
        <v>191</v>
      </c>
      <c r="F455" s="34">
        <v>2020</v>
      </c>
      <c r="G455" s="78">
        <f>IFERROR(VLOOKUP(tabConsumoAta[[#This Row],[ATA]],tabAtas[#Data],4,FALSE),"")</f>
        <v>44446</v>
      </c>
      <c r="H455" s="163">
        <f>SUMIFS(tabSaldoAta[ESTIMATIVA],tabSaldoAta[CÓDIGO],tabConsumoAta[[#This Row],[CÓDIGO]],tabSaldoAta[CHAVE],tabConsumoAta[[#This Row],[ATA]])</f>
        <v>400</v>
      </c>
      <c r="I455" s="164">
        <v>200</v>
      </c>
      <c r="J455" s="159">
        <v>4</v>
      </c>
      <c r="K455" s="251">
        <v>9816</v>
      </c>
      <c r="L455" s="246" t="s">
        <v>3779</v>
      </c>
      <c r="M455" s="160" t="s">
        <v>4252</v>
      </c>
      <c r="N455" s="160" t="s">
        <v>4253</v>
      </c>
      <c r="O455" s="249" t="s">
        <v>4251</v>
      </c>
      <c r="P455" s="248">
        <v>44397</v>
      </c>
      <c r="Q455" s="166" t="str">
        <f>IF(COUNTIFS(tabAtas_Bloqueios[CÓDIGO],tabConsumoAta[[#This Row],[CÓDIGO]],tabAtas_Bloqueios[CHAVE],tabConsumoAta[[#This Row],[ATA]],tabAtas_Bloqueios[INATIVO],"") &gt; 0,"X","")</f>
        <v/>
      </c>
      <c r="R455" s="158" t="s">
        <v>1555</v>
      </c>
    </row>
    <row r="456" spans="1:18" x14ac:dyDescent="0.3">
      <c r="A456" s="247">
        <v>138054</v>
      </c>
      <c r="B456" s="47" t="s">
        <v>1995</v>
      </c>
      <c r="C456" s="34" t="str">
        <f>IFERROR(VLOOKUP(tabConsumoAta[[#This Row],[CÓDIGO]],tabEstimativa[#Data],14,FALSE),"")</f>
        <v>Suspenso</v>
      </c>
      <c r="D456" s="157" t="s">
        <v>3777</v>
      </c>
      <c r="E456" s="157">
        <v>191</v>
      </c>
      <c r="F456" s="34">
        <v>2020</v>
      </c>
      <c r="G456" s="78">
        <f>IFERROR(VLOOKUP(tabConsumoAta[[#This Row],[ATA]],tabAtas[#Data],4,FALSE),"")</f>
        <v>44446</v>
      </c>
      <c r="H456" s="163">
        <f>SUMIFS(tabSaldoAta[ESTIMATIVA],tabSaldoAta[CÓDIGO],tabConsumoAta[[#This Row],[CÓDIGO]],tabSaldoAta[CHAVE],tabConsumoAta[[#This Row],[ATA]])</f>
        <v>150</v>
      </c>
      <c r="I456" s="164">
        <v>50</v>
      </c>
      <c r="J456" s="159">
        <v>5</v>
      </c>
      <c r="K456" s="251">
        <v>9816</v>
      </c>
      <c r="L456" s="246" t="s">
        <v>3779</v>
      </c>
      <c r="M456" s="160" t="s">
        <v>4252</v>
      </c>
      <c r="N456" s="160" t="s">
        <v>4253</v>
      </c>
      <c r="O456" s="249" t="s">
        <v>4251</v>
      </c>
      <c r="P456" s="248">
        <v>44397</v>
      </c>
      <c r="Q456" s="166" t="str">
        <f>IF(COUNTIFS(tabAtas_Bloqueios[CÓDIGO],tabConsumoAta[[#This Row],[CÓDIGO]],tabAtas_Bloqueios[CHAVE],tabConsumoAta[[#This Row],[ATA]],tabAtas_Bloqueios[INATIVO],"") &gt; 0,"X","")</f>
        <v/>
      </c>
      <c r="R456" s="158" t="s">
        <v>1555</v>
      </c>
    </row>
    <row r="457" spans="1:18" x14ac:dyDescent="0.3">
      <c r="A457" s="247">
        <v>13175</v>
      </c>
      <c r="B457" s="47" t="s">
        <v>2385</v>
      </c>
      <c r="C457" s="34" t="str">
        <f>IFERROR(VLOOKUP(tabConsumoAta[[#This Row],[CÓDIGO]],tabEstimativa[#Data],14,FALSE),"")</f>
        <v>Suspenso</v>
      </c>
      <c r="D457" s="157" t="s">
        <v>3777</v>
      </c>
      <c r="E457" s="157">
        <v>191</v>
      </c>
      <c r="F457" s="34">
        <v>2020</v>
      </c>
      <c r="G457" s="78">
        <f>IFERROR(VLOOKUP(tabConsumoAta[[#This Row],[ATA]],tabAtas[#Data],4,FALSE),"")</f>
        <v>44446</v>
      </c>
      <c r="H457" s="163">
        <f>SUMIFS(tabSaldoAta[ESTIMATIVA],tabSaldoAta[CÓDIGO],tabConsumoAta[[#This Row],[CÓDIGO]],tabSaldoAta[CHAVE],tabConsumoAta[[#This Row],[ATA]])</f>
        <v>0</v>
      </c>
      <c r="I457" s="164">
        <v>300</v>
      </c>
      <c r="J457" s="159">
        <v>6</v>
      </c>
      <c r="K457" s="251">
        <v>9817</v>
      </c>
      <c r="L457" s="246" t="s">
        <v>3914</v>
      </c>
      <c r="M457" s="160" t="s">
        <v>4252</v>
      </c>
      <c r="N457" s="160" t="s">
        <v>4253</v>
      </c>
      <c r="O457" s="249" t="s">
        <v>4251</v>
      </c>
      <c r="P457" s="248">
        <v>44397</v>
      </c>
      <c r="Q457" s="166" t="str">
        <f>IF(COUNTIFS(tabAtas_Bloqueios[CÓDIGO],tabConsumoAta[[#This Row],[CÓDIGO]],tabAtas_Bloqueios[CHAVE],tabConsumoAta[[#This Row],[ATA]],tabAtas_Bloqueios[INATIVO],"") &gt; 0,"X","")</f>
        <v/>
      </c>
      <c r="R457" s="158" t="s">
        <v>1555</v>
      </c>
    </row>
    <row r="458" spans="1:18" x14ac:dyDescent="0.3">
      <c r="A458" s="247">
        <v>28093</v>
      </c>
      <c r="B458" s="47" t="s">
        <v>235</v>
      </c>
      <c r="C458" s="34" t="str">
        <f>IFERROR(VLOOKUP(tabConsumoAta[[#This Row],[CÓDIGO]],tabEstimativa[#Data],14,FALSE),"")</f>
        <v>Suspenso</v>
      </c>
      <c r="D458" s="157" t="s">
        <v>3780</v>
      </c>
      <c r="E458" s="157">
        <v>206</v>
      </c>
      <c r="F458" s="34">
        <v>2020</v>
      </c>
      <c r="G458" s="78">
        <f>IFERROR(VLOOKUP(tabConsumoAta[[#This Row],[ATA]],tabAtas[#Data],4,FALSE),"")</f>
        <v>44455</v>
      </c>
      <c r="H458" s="163">
        <f>SUMIFS(tabSaldoAta[ESTIMATIVA],tabSaldoAta[CÓDIGO],tabConsumoAta[[#This Row],[CÓDIGO]],tabSaldoAta[CHAVE],tabConsumoAta[[#This Row],[ATA]])</f>
        <v>100</v>
      </c>
      <c r="I458" s="164">
        <v>50</v>
      </c>
      <c r="J458" s="159">
        <v>7</v>
      </c>
      <c r="K458" s="251">
        <v>9818</v>
      </c>
      <c r="L458" s="246" t="s">
        <v>2415</v>
      </c>
      <c r="M458" s="160" t="s">
        <v>4252</v>
      </c>
      <c r="N458" s="160" t="s">
        <v>4253</v>
      </c>
      <c r="O458" s="249" t="s">
        <v>4251</v>
      </c>
      <c r="P458" s="248">
        <v>44397</v>
      </c>
      <c r="Q458" s="166" t="str">
        <f>IF(COUNTIFS(tabAtas_Bloqueios[CÓDIGO],tabConsumoAta[[#This Row],[CÓDIGO]],tabAtas_Bloqueios[CHAVE],tabConsumoAta[[#This Row],[ATA]],tabAtas_Bloqueios[INATIVO],"") &gt; 0,"X","")</f>
        <v/>
      </c>
      <c r="R458" s="158" t="s">
        <v>1555</v>
      </c>
    </row>
    <row r="459" spans="1:18" x14ac:dyDescent="0.3">
      <c r="A459" s="247">
        <v>136273</v>
      </c>
      <c r="B459" s="47" t="s">
        <v>1428</v>
      </c>
      <c r="C459" s="34" t="str">
        <f>IFERROR(VLOOKUP(tabConsumoAta[[#This Row],[CÓDIGO]],tabEstimativa[#Data],14,FALSE),"")</f>
        <v>Suspenso</v>
      </c>
      <c r="D459" s="157" t="s">
        <v>3780</v>
      </c>
      <c r="E459" s="157">
        <v>206</v>
      </c>
      <c r="F459" s="34">
        <v>2020</v>
      </c>
      <c r="G459" s="78">
        <f>IFERROR(VLOOKUP(tabConsumoAta[[#This Row],[ATA]],tabAtas[#Data],4,FALSE),"")</f>
        <v>44455</v>
      </c>
      <c r="H459" s="163">
        <f>SUMIFS(tabSaldoAta[ESTIMATIVA],tabSaldoAta[CÓDIGO],tabConsumoAta[[#This Row],[CÓDIGO]],tabSaldoAta[CHAVE],tabConsumoAta[[#This Row],[ATA]])</f>
        <v>2200</v>
      </c>
      <c r="I459" s="164">
        <v>2200</v>
      </c>
      <c r="J459" s="159">
        <v>8</v>
      </c>
      <c r="K459" s="251">
        <v>9818</v>
      </c>
      <c r="L459" s="246" t="s">
        <v>2415</v>
      </c>
      <c r="M459" s="160" t="s">
        <v>4252</v>
      </c>
      <c r="N459" s="160" t="s">
        <v>4253</v>
      </c>
      <c r="O459" s="249" t="s">
        <v>4251</v>
      </c>
      <c r="P459" s="248">
        <v>44397</v>
      </c>
      <c r="Q459" s="166" t="str">
        <f>IF(COUNTIFS(tabAtas_Bloqueios[CÓDIGO],tabConsumoAta[[#This Row],[CÓDIGO]],tabAtas_Bloqueios[CHAVE],tabConsumoAta[[#This Row],[ATA]],tabAtas_Bloqueios[INATIVO],"") &gt; 0,"X","")</f>
        <v/>
      </c>
      <c r="R459" s="158" t="s">
        <v>1555</v>
      </c>
    </row>
    <row r="460" spans="1:18" x14ac:dyDescent="0.3">
      <c r="A460" s="247">
        <v>46420</v>
      </c>
      <c r="B460" s="47" t="s">
        <v>2583</v>
      </c>
      <c r="C460" s="34" t="str">
        <f>IFERROR(VLOOKUP(tabConsumoAta[[#This Row],[CÓDIGO]],tabEstimativa[#Data],14,FALSE),"")</f>
        <v>Suspenso</v>
      </c>
      <c r="D460" s="157" t="s">
        <v>3833</v>
      </c>
      <c r="E460" s="157">
        <v>211</v>
      </c>
      <c r="F460" s="34">
        <v>2020</v>
      </c>
      <c r="G460" s="78">
        <f>IFERROR(VLOOKUP(tabConsumoAta[[#This Row],[ATA]],tabAtas[#Data],4,FALSE),"")</f>
        <v>44460</v>
      </c>
      <c r="H460" s="163">
        <f>SUMIFS(tabSaldoAta[ESTIMATIVA],tabSaldoAta[CÓDIGO],tabConsumoAta[[#This Row],[CÓDIGO]],tabSaldoAta[CHAVE],tabConsumoAta[[#This Row],[ATA]])</f>
        <v>3000</v>
      </c>
      <c r="I460" s="164">
        <v>3000</v>
      </c>
      <c r="J460" s="159">
        <v>9</v>
      </c>
      <c r="K460" s="251">
        <v>9821</v>
      </c>
      <c r="L460" s="246" t="s">
        <v>4071</v>
      </c>
      <c r="M460" s="160" t="s">
        <v>4252</v>
      </c>
      <c r="N460" s="160" t="s">
        <v>4253</v>
      </c>
      <c r="O460" s="249" t="s">
        <v>4251</v>
      </c>
      <c r="P460" s="248">
        <v>44397</v>
      </c>
      <c r="Q460" s="166" t="str">
        <f>IF(COUNTIFS(tabAtas_Bloqueios[CÓDIGO],tabConsumoAta[[#This Row],[CÓDIGO]],tabAtas_Bloqueios[CHAVE],tabConsumoAta[[#This Row],[ATA]],tabAtas_Bloqueios[INATIVO],"") &gt; 0,"X","")</f>
        <v/>
      </c>
      <c r="R460" s="158" t="s">
        <v>1555</v>
      </c>
    </row>
    <row r="461" spans="1:18" x14ac:dyDescent="0.3">
      <c r="A461" s="247">
        <v>17362</v>
      </c>
      <c r="B461" s="47" t="s">
        <v>2747</v>
      </c>
      <c r="C461" s="34" t="str">
        <f>IFERROR(VLOOKUP(tabConsumoAta[[#This Row],[CÓDIGO]],tabEstimativa[#Data],14,FALSE),"")</f>
        <v>Suspenso</v>
      </c>
      <c r="D461" s="157" t="s">
        <v>3833</v>
      </c>
      <c r="E461" s="157">
        <v>211</v>
      </c>
      <c r="F461" s="34">
        <v>2020</v>
      </c>
      <c r="G461" s="78">
        <f>IFERROR(VLOOKUP(tabConsumoAta[[#This Row],[ATA]],tabAtas[#Data],4,FALSE),"")</f>
        <v>44460</v>
      </c>
      <c r="H461" s="163">
        <f>SUMIFS(tabSaldoAta[ESTIMATIVA],tabSaldoAta[CÓDIGO],tabConsumoAta[[#This Row],[CÓDIGO]],tabSaldoAta[CHAVE],tabConsumoAta[[#This Row],[ATA]])</f>
        <v>10000</v>
      </c>
      <c r="I461" s="164">
        <v>5000</v>
      </c>
      <c r="J461" s="159">
        <v>10</v>
      </c>
      <c r="K461" s="251">
        <v>9822</v>
      </c>
      <c r="L461" s="246" t="s">
        <v>3834</v>
      </c>
      <c r="M461" s="160" t="s">
        <v>4252</v>
      </c>
      <c r="N461" s="160" t="s">
        <v>4253</v>
      </c>
      <c r="O461" s="249" t="s">
        <v>4251</v>
      </c>
      <c r="P461" s="248">
        <v>44397</v>
      </c>
      <c r="Q461" s="166" t="str">
        <f>IF(COUNTIFS(tabAtas_Bloqueios[CÓDIGO],tabConsumoAta[[#This Row],[CÓDIGO]],tabAtas_Bloqueios[CHAVE],tabConsumoAta[[#This Row],[ATA]],tabAtas_Bloqueios[INATIVO],"") &gt; 0,"X","")</f>
        <v/>
      </c>
      <c r="R461" s="158" t="s">
        <v>1555</v>
      </c>
    </row>
    <row r="462" spans="1:18" x14ac:dyDescent="0.3">
      <c r="A462" s="247">
        <v>17370</v>
      </c>
      <c r="B462" s="47" t="s">
        <v>2749</v>
      </c>
      <c r="C462" s="34" t="str">
        <f>IFERROR(VLOOKUP(tabConsumoAta[[#This Row],[CÓDIGO]],tabEstimativa[#Data],14,FALSE),"")</f>
        <v>Suspenso</v>
      </c>
      <c r="D462" s="157" t="s">
        <v>3833</v>
      </c>
      <c r="E462" s="157">
        <v>211</v>
      </c>
      <c r="F462" s="34">
        <v>2020</v>
      </c>
      <c r="G462" s="78">
        <f>IFERROR(VLOOKUP(tabConsumoAta[[#This Row],[ATA]],tabAtas[#Data],4,FALSE),"")</f>
        <v>44460</v>
      </c>
      <c r="H462" s="163">
        <f>SUMIFS(tabSaldoAta[ESTIMATIVA],tabSaldoAta[CÓDIGO],tabConsumoAta[[#This Row],[CÓDIGO]],tabSaldoAta[CHAVE],tabConsumoAta[[#This Row],[ATA]])</f>
        <v>10000</v>
      </c>
      <c r="I462" s="164">
        <v>5000</v>
      </c>
      <c r="J462" s="159">
        <v>11</v>
      </c>
      <c r="K462" s="251">
        <v>9822</v>
      </c>
      <c r="L462" s="246" t="s">
        <v>3834</v>
      </c>
      <c r="M462" s="160" t="s">
        <v>4252</v>
      </c>
      <c r="N462" s="160" t="s">
        <v>4253</v>
      </c>
      <c r="O462" s="249" t="s">
        <v>4251</v>
      </c>
      <c r="P462" s="248">
        <v>44397</v>
      </c>
      <c r="Q462" s="166" t="str">
        <f>IF(COUNTIFS(tabAtas_Bloqueios[CÓDIGO],tabConsumoAta[[#This Row],[CÓDIGO]],tabAtas_Bloqueios[CHAVE],tabConsumoAta[[#This Row],[ATA]],tabAtas_Bloqueios[INATIVO],"") &gt; 0,"X","")</f>
        <v/>
      </c>
      <c r="R462" s="158" t="s">
        <v>1555</v>
      </c>
    </row>
    <row r="463" spans="1:18" x14ac:dyDescent="0.3">
      <c r="A463" s="247">
        <v>17371</v>
      </c>
      <c r="B463" s="47" t="s">
        <v>2391</v>
      </c>
      <c r="C463" s="34" t="str">
        <f>IFERROR(VLOOKUP(tabConsumoAta[[#This Row],[CÓDIGO]],tabEstimativa[#Data],14,FALSE),"")</f>
        <v>Suspenso</v>
      </c>
      <c r="D463" s="157" t="s">
        <v>3833</v>
      </c>
      <c r="E463" s="157">
        <v>211</v>
      </c>
      <c r="F463" s="34">
        <v>2020</v>
      </c>
      <c r="G463" s="78">
        <f>IFERROR(VLOOKUP(tabConsumoAta[[#This Row],[ATA]],tabAtas[#Data],4,FALSE),"")</f>
        <v>44460</v>
      </c>
      <c r="H463" s="163">
        <f>SUMIFS(tabSaldoAta[ESTIMATIVA],tabSaldoAta[CÓDIGO],tabConsumoAta[[#This Row],[CÓDIGO]],tabSaldoAta[CHAVE],tabConsumoAta[[#This Row],[ATA]])</f>
        <v>10000</v>
      </c>
      <c r="I463" s="164">
        <v>5000</v>
      </c>
      <c r="J463" s="159">
        <v>12</v>
      </c>
      <c r="K463" s="251">
        <v>9822</v>
      </c>
      <c r="L463" s="246" t="s">
        <v>3834</v>
      </c>
      <c r="M463" s="160" t="s">
        <v>4252</v>
      </c>
      <c r="N463" s="160" t="s">
        <v>4253</v>
      </c>
      <c r="O463" s="249" t="s">
        <v>4251</v>
      </c>
      <c r="P463" s="248">
        <v>44397</v>
      </c>
      <c r="Q463" s="166" t="str">
        <f>IF(COUNTIFS(tabAtas_Bloqueios[CÓDIGO],tabConsumoAta[[#This Row],[CÓDIGO]],tabAtas_Bloqueios[CHAVE],tabConsumoAta[[#This Row],[ATA]],tabAtas_Bloqueios[INATIVO],"") &gt; 0,"X","")</f>
        <v/>
      </c>
      <c r="R463" s="158" t="s">
        <v>1555</v>
      </c>
    </row>
    <row r="464" spans="1:18" x14ac:dyDescent="0.3">
      <c r="A464" s="247">
        <v>32927</v>
      </c>
      <c r="B464" s="47" t="s">
        <v>2750</v>
      </c>
      <c r="C464" s="34" t="str">
        <f>IFERROR(VLOOKUP(tabConsumoAta[[#This Row],[CÓDIGO]],tabEstimativa[#Data],14,FALSE),"")</f>
        <v>Suspenso</v>
      </c>
      <c r="D464" s="157" t="s">
        <v>3833</v>
      </c>
      <c r="E464" s="157">
        <v>211</v>
      </c>
      <c r="F464" s="34">
        <v>2020</v>
      </c>
      <c r="G464" s="78">
        <f>IFERROR(VLOOKUP(tabConsumoAta[[#This Row],[ATA]],tabAtas[#Data],4,FALSE),"")</f>
        <v>44460</v>
      </c>
      <c r="H464" s="163">
        <f>SUMIFS(tabSaldoAta[ESTIMATIVA],tabSaldoAta[CÓDIGO],tabConsumoAta[[#This Row],[CÓDIGO]],tabSaldoAta[CHAVE],tabConsumoAta[[#This Row],[ATA]])</f>
        <v>10000</v>
      </c>
      <c r="I464" s="164">
        <v>5000</v>
      </c>
      <c r="J464" s="159">
        <v>13</v>
      </c>
      <c r="K464" s="251">
        <v>9822</v>
      </c>
      <c r="L464" s="246" t="s">
        <v>3834</v>
      </c>
      <c r="M464" s="160" t="s">
        <v>4252</v>
      </c>
      <c r="N464" s="160" t="s">
        <v>4253</v>
      </c>
      <c r="O464" s="249" t="s">
        <v>4251</v>
      </c>
      <c r="P464" s="248">
        <v>44397</v>
      </c>
      <c r="Q464" s="166" t="str">
        <f>IF(COUNTIFS(tabAtas_Bloqueios[CÓDIGO],tabConsumoAta[[#This Row],[CÓDIGO]],tabAtas_Bloqueios[CHAVE],tabConsumoAta[[#This Row],[ATA]],tabAtas_Bloqueios[INATIVO],"") &gt; 0,"X","")</f>
        <v/>
      </c>
      <c r="R464" s="158" t="s">
        <v>1555</v>
      </c>
    </row>
    <row r="465" spans="1:18" x14ac:dyDescent="0.3">
      <c r="A465" s="247">
        <v>24371</v>
      </c>
      <c r="B465" s="47" t="s">
        <v>29</v>
      </c>
      <c r="C465" s="34" t="str">
        <f>IFERROR(VLOOKUP(tabConsumoAta[[#This Row],[CÓDIGO]],tabEstimativa[#Data],14,FALSE),"")</f>
        <v>Aguardando</v>
      </c>
      <c r="D465" s="157" t="s">
        <v>3857</v>
      </c>
      <c r="E465" s="157">
        <v>224</v>
      </c>
      <c r="F465" s="34">
        <v>2020</v>
      </c>
      <c r="G465" s="78">
        <f>IFERROR(VLOOKUP(tabConsumoAta[[#This Row],[ATA]],tabAtas[#Data],4,FALSE),"")</f>
        <v>44470</v>
      </c>
      <c r="H465" s="163">
        <f>SUMIFS(tabSaldoAta[ESTIMATIVA],tabSaldoAta[CÓDIGO],tabConsumoAta[[#This Row],[CÓDIGO]],tabSaldoAta[CHAVE],tabConsumoAta[[#This Row],[ATA]])</f>
        <v>50000</v>
      </c>
      <c r="I465" s="164">
        <v>30000</v>
      </c>
      <c r="J465" s="159">
        <v>14</v>
      </c>
      <c r="K465" s="251">
        <v>9825</v>
      </c>
      <c r="L465" s="246" t="s">
        <v>3870</v>
      </c>
      <c r="M465" s="160" t="s">
        <v>4252</v>
      </c>
      <c r="N465" s="160" t="s">
        <v>4253</v>
      </c>
      <c r="O465" s="249" t="s">
        <v>4251</v>
      </c>
      <c r="P465" s="248">
        <v>44397</v>
      </c>
      <c r="Q465" s="166" t="str">
        <f>IF(COUNTIFS(tabAtas_Bloqueios[CÓDIGO],tabConsumoAta[[#This Row],[CÓDIGO]],tabAtas_Bloqueios[CHAVE],tabConsumoAta[[#This Row],[ATA]],tabAtas_Bloqueios[INATIVO],"") &gt; 0,"X","")</f>
        <v/>
      </c>
      <c r="R465" s="158" t="s">
        <v>1555</v>
      </c>
    </row>
    <row r="466" spans="1:18" x14ac:dyDescent="0.3">
      <c r="A466" s="247">
        <v>107889</v>
      </c>
      <c r="B466" s="47" t="s">
        <v>2873</v>
      </c>
      <c r="C466" s="34" t="str">
        <f>IFERROR(VLOOKUP(tabConsumoAta[[#This Row],[CÓDIGO]],tabEstimativa[#Data],14,FALSE),"")</f>
        <v>Inativo</v>
      </c>
      <c r="D466" s="157" t="s">
        <v>3862</v>
      </c>
      <c r="E466" s="157">
        <v>228</v>
      </c>
      <c r="F466" s="34">
        <v>2020</v>
      </c>
      <c r="G466" s="78">
        <f>IFERROR(VLOOKUP(tabConsumoAta[[#This Row],[ATA]],tabAtas[#Data],4,FALSE),"")</f>
        <v>44474</v>
      </c>
      <c r="H466" s="163">
        <f>SUMIFS(tabSaldoAta[ESTIMATIVA],tabSaldoAta[CÓDIGO],tabConsumoAta[[#This Row],[CÓDIGO]],tabSaldoAta[CHAVE],tabConsumoAta[[#This Row],[ATA]])</f>
        <v>350</v>
      </c>
      <c r="I466" s="164">
        <v>230</v>
      </c>
      <c r="J466" s="159">
        <v>15</v>
      </c>
      <c r="K466" s="251">
        <v>9828</v>
      </c>
      <c r="L466" s="246" t="s">
        <v>3863</v>
      </c>
      <c r="M466" s="160" t="s">
        <v>4252</v>
      </c>
      <c r="N466" s="160" t="s">
        <v>4253</v>
      </c>
      <c r="O466" s="249" t="s">
        <v>4251</v>
      </c>
      <c r="P466" s="248">
        <v>44397</v>
      </c>
      <c r="Q466" s="166" t="str">
        <f>IF(COUNTIFS(tabAtas_Bloqueios[CÓDIGO],tabConsumoAta[[#This Row],[CÓDIGO]],tabAtas_Bloqueios[CHAVE],tabConsumoAta[[#This Row],[ATA]],tabAtas_Bloqueios[INATIVO],"") &gt; 0,"X","")</f>
        <v/>
      </c>
      <c r="R466" s="158" t="s">
        <v>1555</v>
      </c>
    </row>
    <row r="467" spans="1:18" x14ac:dyDescent="0.3">
      <c r="A467" s="247">
        <v>112154</v>
      </c>
      <c r="B467" s="47" t="s">
        <v>231</v>
      </c>
      <c r="C467" s="34" t="str">
        <f>IFERROR(VLOOKUP(tabConsumoAta[[#This Row],[CÓDIGO]],tabEstimativa[#Data],14,FALSE),"")</f>
        <v>Inativo</v>
      </c>
      <c r="D467" s="157" t="s">
        <v>3862</v>
      </c>
      <c r="E467" s="157">
        <v>228</v>
      </c>
      <c r="F467" s="34">
        <v>2020</v>
      </c>
      <c r="G467" s="78">
        <f>IFERROR(VLOOKUP(tabConsumoAta[[#This Row],[ATA]],tabAtas[#Data],4,FALSE),"")</f>
        <v>44474</v>
      </c>
      <c r="H467" s="163">
        <f>SUMIFS(tabSaldoAta[ESTIMATIVA],tabSaldoAta[CÓDIGO],tabConsumoAta[[#This Row],[CÓDIGO]],tabSaldoAta[CHAVE],tabConsumoAta[[#This Row],[ATA]])</f>
        <v>800</v>
      </c>
      <c r="I467" s="164">
        <v>300</v>
      </c>
      <c r="J467" s="159">
        <v>16</v>
      </c>
      <c r="K467" s="251">
        <v>9828</v>
      </c>
      <c r="L467" s="246" t="s">
        <v>3863</v>
      </c>
      <c r="M467" s="160" t="s">
        <v>4252</v>
      </c>
      <c r="N467" s="160" t="s">
        <v>4253</v>
      </c>
      <c r="O467" s="249" t="s">
        <v>4251</v>
      </c>
      <c r="P467" s="248">
        <v>44397</v>
      </c>
      <c r="Q467" s="166" t="str">
        <f>IF(COUNTIFS(tabAtas_Bloqueios[CÓDIGO],tabConsumoAta[[#This Row],[CÓDIGO]],tabAtas_Bloqueios[CHAVE],tabConsumoAta[[#This Row],[ATA]],tabAtas_Bloqueios[INATIVO],"") &gt; 0,"X","")</f>
        <v/>
      </c>
      <c r="R467" s="158" t="s">
        <v>1555</v>
      </c>
    </row>
    <row r="468" spans="1:18" x14ac:dyDescent="0.3">
      <c r="A468" s="247">
        <v>136083</v>
      </c>
      <c r="B468" s="47" t="s">
        <v>1109</v>
      </c>
      <c r="C468" s="34" t="str">
        <f>IFERROR(VLOOKUP(tabConsumoAta[[#This Row],[CÓDIGO]],tabEstimativa[#Data],14,FALSE),"")</f>
        <v>Inativo</v>
      </c>
      <c r="D468" s="157" t="s">
        <v>3862</v>
      </c>
      <c r="E468" s="157">
        <v>228</v>
      </c>
      <c r="F468" s="34">
        <v>2020</v>
      </c>
      <c r="G468" s="78">
        <f>IFERROR(VLOOKUP(tabConsumoAta[[#This Row],[ATA]],tabAtas[#Data],4,FALSE),"")</f>
        <v>44474</v>
      </c>
      <c r="H468" s="163">
        <f>SUMIFS(tabSaldoAta[ESTIMATIVA],tabSaldoAta[CÓDIGO],tabConsumoAta[[#This Row],[CÓDIGO]],tabSaldoAta[CHAVE],tabConsumoAta[[#This Row],[ATA]])</f>
        <v>400</v>
      </c>
      <c r="I468" s="164">
        <v>400</v>
      </c>
      <c r="J468" s="159">
        <v>17</v>
      </c>
      <c r="K468" s="251">
        <v>9828</v>
      </c>
      <c r="L468" s="246" t="s">
        <v>3863</v>
      </c>
      <c r="M468" s="160" t="s">
        <v>4252</v>
      </c>
      <c r="N468" s="160" t="s">
        <v>4253</v>
      </c>
      <c r="O468" s="249" t="s">
        <v>4251</v>
      </c>
      <c r="P468" s="248">
        <v>44397</v>
      </c>
      <c r="Q468" s="166" t="str">
        <f>IF(COUNTIFS(tabAtas_Bloqueios[CÓDIGO],tabConsumoAta[[#This Row],[CÓDIGO]],tabAtas_Bloqueios[CHAVE],tabConsumoAta[[#This Row],[ATA]],tabAtas_Bloqueios[INATIVO],"") &gt; 0,"X","")</f>
        <v/>
      </c>
      <c r="R468" s="158" t="s">
        <v>1555</v>
      </c>
    </row>
    <row r="469" spans="1:18" x14ac:dyDescent="0.3">
      <c r="A469" s="247">
        <v>134548</v>
      </c>
      <c r="B469" s="47" t="s">
        <v>2422</v>
      </c>
      <c r="C469" s="34" t="str">
        <f>IFERROR(VLOOKUP(tabConsumoAta[[#This Row],[CÓDIGO]],tabEstimativa[#Data],14,FALSE),"")</f>
        <v>Aguardando</v>
      </c>
      <c r="D469" s="157" t="s">
        <v>3915</v>
      </c>
      <c r="E469" s="157">
        <v>237</v>
      </c>
      <c r="F469" s="34">
        <v>2020</v>
      </c>
      <c r="G469" s="78">
        <f>IFERROR(VLOOKUP(tabConsumoAta[[#This Row],[ATA]],tabAtas[#Data],4,FALSE),"")</f>
        <v>44477</v>
      </c>
      <c r="H469" s="163">
        <f>SUMIFS(tabSaldoAta[ESTIMATIVA],tabSaldoAta[CÓDIGO],tabConsumoAta[[#This Row],[CÓDIGO]],tabSaldoAta[CHAVE],tabConsumoAta[[#This Row],[ATA]])</f>
        <v>2500</v>
      </c>
      <c r="I469" s="164">
        <v>1000</v>
      </c>
      <c r="J469" s="159">
        <v>18</v>
      </c>
      <c r="K469" s="251">
        <v>9835</v>
      </c>
      <c r="L469" s="246" t="s">
        <v>2963</v>
      </c>
      <c r="M469" s="160" t="s">
        <v>4252</v>
      </c>
      <c r="N469" s="160" t="s">
        <v>4253</v>
      </c>
      <c r="O469" s="249" t="s">
        <v>4251</v>
      </c>
      <c r="P469" s="248">
        <v>44397</v>
      </c>
      <c r="Q469" s="166" t="str">
        <f>IF(COUNTIFS(tabAtas_Bloqueios[CÓDIGO],tabConsumoAta[[#This Row],[CÓDIGO]],tabAtas_Bloqueios[CHAVE],tabConsumoAta[[#This Row],[ATA]],tabAtas_Bloqueios[INATIVO],"") &gt; 0,"X","")</f>
        <v/>
      </c>
      <c r="R469" s="158" t="s">
        <v>1555</v>
      </c>
    </row>
    <row r="470" spans="1:18" x14ac:dyDescent="0.3">
      <c r="A470" s="247">
        <v>12847</v>
      </c>
      <c r="B470" s="47" t="s">
        <v>207</v>
      </c>
      <c r="C470" s="34" t="str">
        <f>IFERROR(VLOOKUP(tabConsumoAta[[#This Row],[CÓDIGO]],tabEstimativa[#Data],14,FALSE),"")</f>
        <v>Suspenso</v>
      </c>
      <c r="D470" s="157" t="s">
        <v>3864</v>
      </c>
      <c r="E470" s="157">
        <v>254</v>
      </c>
      <c r="F470" s="34">
        <v>2020</v>
      </c>
      <c r="G470" s="78">
        <f>IFERROR(VLOOKUP(tabConsumoAta[[#This Row],[ATA]],tabAtas[#Data],4,FALSE),"")</f>
        <v>44497</v>
      </c>
      <c r="H470" s="163">
        <f>SUMIFS(tabSaldoAta[ESTIMATIVA],tabSaldoAta[CÓDIGO],tabConsumoAta[[#This Row],[CÓDIGO]],tabSaldoAta[CHAVE],tabConsumoAta[[#This Row],[ATA]])</f>
        <v>3000</v>
      </c>
      <c r="I470" s="164">
        <v>3000</v>
      </c>
      <c r="J470" s="159">
        <v>19</v>
      </c>
      <c r="K470" s="251">
        <v>9843</v>
      </c>
      <c r="L470" s="246" t="s">
        <v>2992</v>
      </c>
      <c r="M470" s="160" t="s">
        <v>4252</v>
      </c>
      <c r="N470" s="160" t="s">
        <v>4253</v>
      </c>
      <c r="O470" s="249" t="s">
        <v>4251</v>
      </c>
      <c r="P470" s="248">
        <v>44397</v>
      </c>
      <c r="Q470" s="166" t="str">
        <f>IF(COUNTIFS(tabAtas_Bloqueios[CÓDIGO],tabConsumoAta[[#This Row],[CÓDIGO]],tabAtas_Bloqueios[CHAVE],tabConsumoAta[[#This Row],[ATA]],tabAtas_Bloqueios[INATIVO],"") &gt; 0,"X","")</f>
        <v/>
      </c>
      <c r="R470" s="158" t="s">
        <v>1555</v>
      </c>
    </row>
    <row r="471" spans="1:18" x14ac:dyDescent="0.3">
      <c r="A471" s="247">
        <v>27136</v>
      </c>
      <c r="B471" s="47" t="s">
        <v>2850</v>
      </c>
      <c r="C471" s="34" t="str">
        <f>IFERROR(VLOOKUP(tabConsumoAta[[#This Row],[CÓDIGO]],tabEstimativa[#Data],14,FALSE),"")</f>
        <v>Aguardando</v>
      </c>
      <c r="D471" s="157" t="s">
        <v>3916</v>
      </c>
      <c r="E471" s="157">
        <v>275</v>
      </c>
      <c r="F471" s="34">
        <v>2020</v>
      </c>
      <c r="G471" s="78">
        <f>IFERROR(VLOOKUP(tabConsumoAta[[#This Row],[ATA]],tabAtas[#Data],4,FALSE),"")</f>
        <v>44515</v>
      </c>
      <c r="H471" s="163">
        <f>SUMIFS(tabSaldoAta[ESTIMATIVA],tabSaldoAta[CÓDIGO],tabConsumoAta[[#This Row],[CÓDIGO]],tabSaldoAta[CHAVE],tabConsumoAta[[#This Row],[ATA]])</f>
        <v>150000</v>
      </c>
      <c r="I471" s="164">
        <v>61600</v>
      </c>
      <c r="J471" s="159">
        <v>20</v>
      </c>
      <c r="K471" s="251">
        <v>9846</v>
      </c>
      <c r="L471" s="246" t="s">
        <v>2467</v>
      </c>
      <c r="M471" s="160" t="s">
        <v>4252</v>
      </c>
      <c r="N471" s="160" t="s">
        <v>4253</v>
      </c>
      <c r="O471" s="249" t="s">
        <v>4251</v>
      </c>
      <c r="P471" s="248">
        <v>44397</v>
      </c>
      <c r="Q471" s="166" t="str">
        <f>IF(COUNTIFS(tabAtas_Bloqueios[CÓDIGO],tabConsumoAta[[#This Row],[CÓDIGO]],tabAtas_Bloqueios[CHAVE],tabConsumoAta[[#This Row],[ATA]],tabAtas_Bloqueios[INATIVO],"") &gt; 0,"X","")</f>
        <v/>
      </c>
      <c r="R471" s="158" t="s">
        <v>1555</v>
      </c>
    </row>
    <row r="472" spans="1:18" x14ac:dyDescent="0.3">
      <c r="A472" s="247">
        <v>122818</v>
      </c>
      <c r="B472" s="47" t="s">
        <v>2215</v>
      </c>
      <c r="C472" s="34" t="str">
        <f>IFERROR(VLOOKUP(tabConsumoAta[[#This Row],[CÓDIGO]],tabEstimativa[#Data],14,FALSE),"")</f>
        <v>Aguardando</v>
      </c>
      <c r="D472" s="157" t="s">
        <v>4015</v>
      </c>
      <c r="E472" s="157">
        <v>296</v>
      </c>
      <c r="F472" s="34">
        <v>2020</v>
      </c>
      <c r="G472" s="78">
        <f>IFERROR(VLOOKUP(tabConsumoAta[[#This Row],[ATA]],tabAtas[#Data],4,FALSE),"")</f>
        <v>44530</v>
      </c>
      <c r="H472" s="163">
        <f>SUMIFS(tabSaldoAta[ESTIMATIVA],tabSaldoAta[CÓDIGO],tabConsumoAta[[#This Row],[CÓDIGO]],tabSaldoAta[CHAVE],tabConsumoAta[[#This Row],[ATA]])</f>
        <v>5000</v>
      </c>
      <c r="I472" s="164">
        <v>3000</v>
      </c>
      <c r="J472" s="159">
        <v>21</v>
      </c>
      <c r="K472" s="251">
        <v>9847</v>
      </c>
      <c r="L472" s="246" t="s">
        <v>2963</v>
      </c>
      <c r="M472" s="160" t="s">
        <v>4252</v>
      </c>
      <c r="N472" s="160" t="s">
        <v>4253</v>
      </c>
      <c r="O472" s="249" t="s">
        <v>4251</v>
      </c>
      <c r="P472" s="248">
        <v>44397</v>
      </c>
      <c r="Q472" s="166" t="str">
        <f>IF(COUNTIFS(tabAtas_Bloqueios[CÓDIGO],tabConsumoAta[[#This Row],[CÓDIGO]],tabAtas_Bloqueios[CHAVE],tabConsumoAta[[#This Row],[ATA]],tabAtas_Bloqueios[INATIVO],"") &gt; 0,"X","")</f>
        <v/>
      </c>
      <c r="R472" s="158" t="s">
        <v>1555</v>
      </c>
    </row>
    <row r="473" spans="1:18" x14ac:dyDescent="0.3">
      <c r="A473" s="247">
        <v>125262</v>
      </c>
      <c r="B473" s="47" t="s">
        <v>2216</v>
      </c>
      <c r="C473" s="34" t="str">
        <f>IFERROR(VLOOKUP(tabConsumoAta[[#This Row],[CÓDIGO]],tabEstimativa[#Data],14,FALSE),"")</f>
        <v>Aguardando</v>
      </c>
      <c r="D473" s="157" t="s">
        <v>4015</v>
      </c>
      <c r="E473" s="157">
        <v>296</v>
      </c>
      <c r="F473" s="34">
        <v>2020</v>
      </c>
      <c r="G473" s="78">
        <f>IFERROR(VLOOKUP(tabConsumoAta[[#This Row],[ATA]],tabAtas[#Data],4,FALSE),"")</f>
        <v>44530</v>
      </c>
      <c r="H473" s="163">
        <f>SUMIFS(tabSaldoAta[ESTIMATIVA],tabSaldoAta[CÓDIGO],tabConsumoAta[[#This Row],[CÓDIGO]],tabSaldoAta[CHAVE],tabConsumoAta[[#This Row],[ATA]])</f>
        <v>1500</v>
      </c>
      <c r="I473" s="164">
        <v>2500</v>
      </c>
      <c r="J473" s="159">
        <v>22</v>
      </c>
      <c r="K473" s="251">
        <v>9847</v>
      </c>
      <c r="L473" s="246" t="s">
        <v>2963</v>
      </c>
      <c r="M473" s="160" t="s">
        <v>4252</v>
      </c>
      <c r="N473" s="160" t="s">
        <v>4253</v>
      </c>
      <c r="O473" s="249" t="s">
        <v>4251</v>
      </c>
      <c r="P473" s="248">
        <v>44397</v>
      </c>
      <c r="Q473" s="166" t="str">
        <f>IF(COUNTIFS(tabAtas_Bloqueios[CÓDIGO],tabConsumoAta[[#This Row],[CÓDIGO]],tabAtas_Bloqueios[CHAVE],tabConsumoAta[[#This Row],[ATA]],tabAtas_Bloqueios[INATIVO],"") &gt; 0,"X","")</f>
        <v/>
      </c>
      <c r="R473" s="158" t="s">
        <v>1555</v>
      </c>
    </row>
    <row r="474" spans="1:18" x14ac:dyDescent="0.3">
      <c r="A474" s="247">
        <v>91669</v>
      </c>
      <c r="B474" s="47" t="s">
        <v>3076</v>
      </c>
      <c r="C474" s="34" t="str">
        <f>IFERROR(VLOOKUP(tabConsumoAta[[#This Row],[CÓDIGO]],tabEstimativa[#Data],14,FALSE),"")</f>
        <v>Aguardando</v>
      </c>
      <c r="D474" s="157" t="s">
        <v>3929</v>
      </c>
      <c r="E474" s="157">
        <v>308</v>
      </c>
      <c r="F474" s="34">
        <v>2020</v>
      </c>
      <c r="G474" s="78">
        <f>IFERROR(VLOOKUP(tabConsumoAta[[#This Row],[ATA]],tabAtas[#Data],4,FALSE),"")</f>
        <v>44558</v>
      </c>
      <c r="H474" s="163">
        <f>SUMIFS(tabSaldoAta[ESTIMATIVA],tabSaldoAta[CÓDIGO],tabConsumoAta[[#This Row],[CÓDIGO]],tabSaldoAta[CHAVE],tabConsumoAta[[#This Row],[ATA]])</f>
        <v>2000</v>
      </c>
      <c r="I474" s="164">
        <v>700</v>
      </c>
      <c r="J474" s="159">
        <v>23</v>
      </c>
      <c r="K474" s="251">
        <v>9857</v>
      </c>
      <c r="L474" s="246" t="s">
        <v>4039</v>
      </c>
      <c r="M474" s="160" t="s">
        <v>4252</v>
      </c>
      <c r="N474" s="160" t="s">
        <v>4253</v>
      </c>
      <c r="O474" s="249" t="s">
        <v>4251</v>
      </c>
      <c r="P474" s="248">
        <v>44397</v>
      </c>
      <c r="Q474" s="166" t="str">
        <f>IF(COUNTIFS(tabAtas_Bloqueios[CÓDIGO],tabConsumoAta[[#This Row],[CÓDIGO]],tabAtas_Bloqueios[CHAVE],tabConsumoAta[[#This Row],[ATA]],tabAtas_Bloqueios[INATIVO],"") &gt; 0,"X","")</f>
        <v/>
      </c>
      <c r="R474" s="158" t="s">
        <v>1555</v>
      </c>
    </row>
    <row r="475" spans="1:18" x14ac:dyDescent="0.3">
      <c r="A475" s="247">
        <v>102922</v>
      </c>
      <c r="B475" s="47" t="s">
        <v>2856</v>
      </c>
      <c r="C475" s="34" t="str">
        <f>IFERROR(VLOOKUP(tabConsumoAta[[#This Row],[CÓDIGO]],tabEstimativa[#Data],14,FALSE),"")</f>
        <v>Aguardando</v>
      </c>
      <c r="D475" s="157" t="s">
        <v>3929</v>
      </c>
      <c r="E475" s="157">
        <v>308</v>
      </c>
      <c r="F475" s="34">
        <v>2020</v>
      </c>
      <c r="G475" s="78">
        <f>IFERROR(VLOOKUP(tabConsumoAta[[#This Row],[ATA]],tabAtas[#Data],4,FALSE),"")</f>
        <v>44558</v>
      </c>
      <c r="H475" s="163">
        <f>SUMIFS(tabSaldoAta[ESTIMATIVA],tabSaldoAta[CÓDIGO],tabConsumoAta[[#This Row],[CÓDIGO]],tabSaldoAta[CHAVE],tabConsumoAta[[#This Row],[ATA]])</f>
        <v>20000</v>
      </c>
      <c r="I475" s="164">
        <v>3400</v>
      </c>
      <c r="J475" s="159">
        <v>24</v>
      </c>
      <c r="K475" s="251">
        <v>9860</v>
      </c>
      <c r="L475" s="246" t="s">
        <v>2467</v>
      </c>
      <c r="M475" s="160" t="s">
        <v>4252</v>
      </c>
      <c r="N475" s="160" t="s">
        <v>4253</v>
      </c>
      <c r="O475" s="249" t="s">
        <v>4251</v>
      </c>
      <c r="P475" s="248">
        <v>44397</v>
      </c>
      <c r="Q475" s="166" t="str">
        <f>IF(COUNTIFS(tabAtas_Bloqueios[CÓDIGO],tabConsumoAta[[#This Row],[CÓDIGO]],tabAtas_Bloqueios[CHAVE],tabConsumoAta[[#This Row],[ATA]],tabAtas_Bloqueios[INATIVO],"") &gt; 0,"X","")</f>
        <v/>
      </c>
      <c r="R475" s="158" t="s">
        <v>1555</v>
      </c>
    </row>
    <row r="476" spans="1:18" x14ac:dyDescent="0.3">
      <c r="A476" s="247">
        <v>10867</v>
      </c>
      <c r="B476" s="47" t="s">
        <v>2983</v>
      </c>
      <c r="C476" s="34" t="str">
        <f>IFERROR(VLOOKUP(tabConsumoAta[[#This Row],[CÓDIGO]],tabEstimativa[#Data],14,FALSE),"")</f>
        <v>Aguardando</v>
      </c>
      <c r="D476" s="157" t="s">
        <v>4027</v>
      </c>
      <c r="E476" s="157">
        <v>16</v>
      </c>
      <c r="F476" s="34">
        <v>2021</v>
      </c>
      <c r="G476" s="78">
        <f>IFERROR(VLOOKUP(tabConsumoAta[[#This Row],[ATA]],tabAtas[#Data],4,FALSE),"")</f>
        <v>44580</v>
      </c>
      <c r="H476" s="163">
        <f>SUMIFS(tabSaldoAta[ESTIMATIVA],tabSaldoAta[CÓDIGO],tabConsumoAta[[#This Row],[CÓDIGO]],tabSaldoAta[CHAVE],tabConsumoAta[[#This Row],[ATA]])</f>
        <v>70000</v>
      </c>
      <c r="I476" s="164">
        <v>10000</v>
      </c>
      <c r="J476" s="159">
        <v>25</v>
      </c>
      <c r="K476" s="251">
        <v>9864</v>
      </c>
      <c r="L476" s="246" t="s">
        <v>4107</v>
      </c>
      <c r="M476" s="160" t="s">
        <v>4252</v>
      </c>
      <c r="N476" s="160" t="s">
        <v>4253</v>
      </c>
      <c r="O476" s="249" t="s">
        <v>4251</v>
      </c>
      <c r="P476" s="248">
        <v>44397</v>
      </c>
      <c r="Q476" s="166" t="str">
        <f>IF(COUNTIFS(tabAtas_Bloqueios[CÓDIGO],tabConsumoAta[[#This Row],[CÓDIGO]],tabAtas_Bloqueios[CHAVE],tabConsumoAta[[#This Row],[ATA]],tabAtas_Bloqueios[INATIVO],"") &gt; 0,"X","")</f>
        <v/>
      </c>
      <c r="R476" s="158" t="s">
        <v>1555</v>
      </c>
    </row>
    <row r="477" spans="1:18" x14ac:dyDescent="0.3">
      <c r="A477" s="247">
        <v>109848</v>
      </c>
      <c r="B477" s="47" t="s">
        <v>222</v>
      </c>
      <c r="C477" s="34" t="str">
        <f>IFERROR(VLOOKUP(tabConsumoAta[[#This Row],[CÓDIGO]],tabEstimativa[#Data],14,FALSE),"")</f>
        <v>Aguardando</v>
      </c>
      <c r="D477" s="157" t="s">
        <v>3942</v>
      </c>
      <c r="E477" s="157">
        <v>31</v>
      </c>
      <c r="F477" s="34">
        <v>2021</v>
      </c>
      <c r="G477" s="78">
        <f>IFERROR(VLOOKUP(tabConsumoAta[[#This Row],[ATA]],tabAtas[#Data],4,FALSE),"")</f>
        <v>44595</v>
      </c>
      <c r="H477" s="163">
        <f>SUMIFS(tabSaldoAta[ESTIMATIVA],tabSaldoAta[CÓDIGO],tabConsumoAta[[#This Row],[CÓDIGO]],tabSaldoAta[CHAVE],tabConsumoAta[[#This Row],[ATA]])</f>
        <v>240</v>
      </c>
      <c r="I477" s="164">
        <v>60</v>
      </c>
      <c r="J477" s="159">
        <v>26</v>
      </c>
      <c r="K477" s="251">
        <v>9865</v>
      </c>
      <c r="L477" s="246" t="s">
        <v>3456</v>
      </c>
      <c r="M477" s="160" t="s">
        <v>4252</v>
      </c>
      <c r="N477" s="160" t="s">
        <v>4253</v>
      </c>
      <c r="O477" s="249" t="s">
        <v>4251</v>
      </c>
      <c r="P477" s="248">
        <v>44397</v>
      </c>
      <c r="Q477" s="166" t="str">
        <f>IF(COUNTIFS(tabAtas_Bloqueios[CÓDIGO],tabConsumoAta[[#This Row],[CÓDIGO]],tabAtas_Bloqueios[CHAVE],tabConsumoAta[[#This Row],[ATA]],tabAtas_Bloqueios[INATIVO],"") &gt; 0,"X","")</f>
        <v/>
      </c>
      <c r="R477" s="158" t="s">
        <v>1555</v>
      </c>
    </row>
    <row r="478" spans="1:18" x14ac:dyDescent="0.3">
      <c r="A478" s="247">
        <v>140051</v>
      </c>
      <c r="B478" s="47" t="s">
        <v>3884</v>
      </c>
      <c r="C478" s="34" t="str">
        <f>IFERROR(VLOOKUP(tabConsumoAta[[#This Row],[CÓDIGO]],tabEstimativa[#Data],14,FALSE),"")</f>
        <v>Aguardando</v>
      </c>
      <c r="D478" s="157" t="s">
        <v>4072</v>
      </c>
      <c r="E478" s="157">
        <v>61</v>
      </c>
      <c r="F478" s="34">
        <v>2021</v>
      </c>
      <c r="G478" s="78">
        <f>IFERROR(VLOOKUP(tabConsumoAta[[#This Row],[ATA]],tabAtas[#Data],4,FALSE),"")</f>
        <v>44624</v>
      </c>
      <c r="H478" s="163">
        <f>SUMIFS(tabSaldoAta[ESTIMATIVA],tabSaldoAta[CÓDIGO],tabConsumoAta[[#This Row],[CÓDIGO]],tabSaldoAta[CHAVE],tabConsumoAta[[#This Row],[ATA]])</f>
        <v>900</v>
      </c>
      <c r="I478" s="164">
        <v>500</v>
      </c>
      <c r="J478" s="159">
        <v>27</v>
      </c>
      <c r="K478" s="251">
        <v>9866</v>
      </c>
      <c r="L478" s="246" t="s">
        <v>2862</v>
      </c>
      <c r="M478" s="160" t="s">
        <v>4252</v>
      </c>
      <c r="N478" s="160" t="s">
        <v>4253</v>
      </c>
      <c r="O478" s="249" t="s">
        <v>4251</v>
      </c>
      <c r="P478" s="248">
        <v>44397</v>
      </c>
      <c r="Q478" s="166" t="str">
        <f>IF(COUNTIFS(tabAtas_Bloqueios[CÓDIGO],tabConsumoAta[[#This Row],[CÓDIGO]],tabAtas_Bloqueios[CHAVE],tabConsumoAta[[#This Row],[ATA]],tabAtas_Bloqueios[INATIVO],"") &gt; 0,"X","")</f>
        <v/>
      </c>
      <c r="R478" s="158" t="s">
        <v>1555</v>
      </c>
    </row>
    <row r="479" spans="1:18" x14ac:dyDescent="0.3">
      <c r="A479" s="247">
        <v>140056</v>
      </c>
      <c r="B479" s="47" t="s">
        <v>3889</v>
      </c>
      <c r="C479" s="34" t="str">
        <f>IFERROR(VLOOKUP(tabConsumoAta[[#This Row],[CÓDIGO]],tabEstimativa[#Data],14,FALSE),"")</f>
        <v>Aguardando</v>
      </c>
      <c r="D479" s="157" t="s">
        <v>4072</v>
      </c>
      <c r="E479" s="157">
        <v>61</v>
      </c>
      <c r="F479" s="34">
        <v>2021</v>
      </c>
      <c r="G479" s="78">
        <f>IFERROR(VLOOKUP(tabConsumoAta[[#This Row],[ATA]],tabAtas[#Data],4,FALSE),"")</f>
        <v>44624</v>
      </c>
      <c r="H479" s="163">
        <f>SUMIFS(tabSaldoAta[ESTIMATIVA],tabSaldoAta[CÓDIGO],tabConsumoAta[[#This Row],[CÓDIGO]],tabSaldoAta[CHAVE],tabConsumoAta[[#This Row],[ATA]])</f>
        <v>300</v>
      </c>
      <c r="I479" s="164">
        <v>300</v>
      </c>
      <c r="J479" s="159">
        <v>28</v>
      </c>
      <c r="K479" s="251">
        <v>9866</v>
      </c>
      <c r="L479" s="246" t="s">
        <v>2862</v>
      </c>
      <c r="M479" s="160" t="s">
        <v>4252</v>
      </c>
      <c r="N479" s="160" t="s">
        <v>4253</v>
      </c>
      <c r="O479" s="249" t="s">
        <v>4251</v>
      </c>
      <c r="P479" s="248">
        <v>44397</v>
      </c>
      <c r="Q479" s="166" t="str">
        <f>IF(COUNTIFS(tabAtas_Bloqueios[CÓDIGO],tabConsumoAta[[#This Row],[CÓDIGO]],tabAtas_Bloqueios[CHAVE],tabConsumoAta[[#This Row],[ATA]],tabAtas_Bloqueios[INATIVO],"") &gt; 0,"X","")</f>
        <v/>
      </c>
      <c r="R479" s="158" t="s">
        <v>1555</v>
      </c>
    </row>
    <row r="480" spans="1:18" x14ac:dyDescent="0.3">
      <c r="A480" s="247">
        <v>140059</v>
      </c>
      <c r="B480" s="47" t="s">
        <v>3892</v>
      </c>
      <c r="C480" s="34" t="str">
        <f>IFERROR(VLOOKUP(tabConsumoAta[[#This Row],[CÓDIGO]],tabEstimativa[#Data],14,FALSE),"")</f>
        <v>Aguardando</v>
      </c>
      <c r="D480" s="157" t="s">
        <v>4072</v>
      </c>
      <c r="E480" s="157">
        <v>61</v>
      </c>
      <c r="F480" s="34">
        <v>2021</v>
      </c>
      <c r="G480" s="78">
        <f>IFERROR(VLOOKUP(tabConsumoAta[[#This Row],[ATA]],tabAtas[#Data],4,FALSE),"")</f>
        <v>44624</v>
      </c>
      <c r="H480" s="163">
        <f>SUMIFS(tabSaldoAta[ESTIMATIVA],tabSaldoAta[CÓDIGO],tabConsumoAta[[#This Row],[CÓDIGO]],tabSaldoAta[CHAVE],tabConsumoAta[[#This Row],[ATA]])</f>
        <v>400</v>
      </c>
      <c r="I480" s="164">
        <v>400</v>
      </c>
      <c r="J480" s="159">
        <v>29</v>
      </c>
      <c r="K480" s="251">
        <v>9866</v>
      </c>
      <c r="L480" s="246" t="s">
        <v>2862</v>
      </c>
      <c r="M480" s="160" t="s">
        <v>4252</v>
      </c>
      <c r="N480" s="160" t="s">
        <v>4253</v>
      </c>
      <c r="O480" s="249" t="s">
        <v>4251</v>
      </c>
      <c r="P480" s="248">
        <v>44397</v>
      </c>
      <c r="Q480" s="166" t="str">
        <f>IF(COUNTIFS(tabAtas_Bloqueios[CÓDIGO],tabConsumoAta[[#This Row],[CÓDIGO]],tabAtas_Bloqueios[CHAVE],tabConsumoAta[[#This Row],[ATA]],tabAtas_Bloqueios[INATIVO],"") &gt; 0,"X","")</f>
        <v/>
      </c>
      <c r="R480" s="158" t="s">
        <v>1555</v>
      </c>
    </row>
    <row r="481" spans="1:18" x14ac:dyDescent="0.3">
      <c r="A481" s="247">
        <v>10359</v>
      </c>
      <c r="B481" s="47" t="s">
        <v>1417</v>
      </c>
      <c r="C481" s="34" t="str">
        <f>IFERROR(VLOOKUP(tabConsumoAta[[#This Row],[CÓDIGO]],tabEstimativa[#Data],14,FALSE),"")</f>
        <v>Aguardando</v>
      </c>
      <c r="D481" s="157" t="s">
        <v>4078</v>
      </c>
      <c r="E481" s="157">
        <v>81</v>
      </c>
      <c r="F481" s="34">
        <v>2021</v>
      </c>
      <c r="G481" s="78">
        <f>IFERROR(VLOOKUP(tabConsumoAta[[#This Row],[ATA]],tabAtas[#Data],4,FALSE),"")</f>
        <v>44637</v>
      </c>
      <c r="H481" s="163">
        <f>SUMIFS(tabSaldoAta[ESTIMATIVA],tabSaldoAta[CÓDIGO],tabConsumoAta[[#This Row],[CÓDIGO]],tabSaldoAta[CHAVE],tabConsumoAta[[#This Row],[ATA]])</f>
        <v>3000</v>
      </c>
      <c r="I481" s="164">
        <v>750</v>
      </c>
      <c r="J481" s="159">
        <v>30</v>
      </c>
      <c r="K481" s="251">
        <v>9869</v>
      </c>
      <c r="L481" s="246" t="s">
        <v>2655</v>
      </c>
      <c r="M481" s="160" t="s">
        <v>4252</v>
      </c>
      <c r="N481" s="160" t="s">
        <v>4253</v>
      </c>
      <c r="O481" s="249" t="s">
        <v>4251</v>
      </c>
      <c r="P481" s="248">
        <v>44397</v>
      </c>
      <c r="Q481" s="166" t="str">
        <f>IF(COUNTIFS(tabAtas_Bloqueios[CÓDIGO],tabConsumoAta[[#This Row],[CÓDIGO]],tabAtas_Bloqueios[CHAVE],tabConsumoAta[[#This Row],[ATA]],tabAtas_Bloqueios[INATIVO],"") &gt; 0,"X","")</f>
        <v/>
      </c>
      <c r="R481" s="158" t="s">
        <v>1555</v>
      </c>
    </row>
    <row r="482" spans="1:18" x14ac:dyDescent="0.3">
      <c r="A482" s="247">
        <v>10719</v>
      </c>
      <c r="B482" s="47" t="s">
        <v>2785</v>
      </c>
      <c r="C482" s="34" t="str">
        <f>IFERROR(VLOOKUP(tabConsumoAta[[#This Row],[CÓDIGO]],tabEstimativa[#Data],14,FALSE),"")</f>
        <v>Aguardando</v>
      </c>
      <c r="D482" s="157" t="s">
        <v>4122</v>
      </c>
      <c r="E482" s="157">
        <v>85</v>
      </c>
      <c r="F482" s="34">
        <v>2021</v>
      </c>
      <c r="G482" s="78">
        <f>IFERROR(VLOOKUP(tabConsumoAta[[#This Row],[ATA]],tabAtas[#Data],4,FALSE),"")</f>
        <v>44643</v>
      </c>
      <c r="H482" s="163">
        <f>SUMIFS(tabSaldoAta[ESTIMATIVA],tabSaldoAta[CÓDIGO],tabConsumoAta[[#This Row],[CÓDIGO]],tabSaldoAta[CHAVE],tabConsumoAta[[#This Row],[ATA]])</f>
        <v>60000</v>
      </c>
      <c r="I482" s="164">
        <v>23000</v>
      </c>
      <c r="J482" s="159">
        <v>31</v>
      </c>
      <c r="K482" s="251">
        <v>9870</v>
      </c>
      <c r="L482" s="246" t="s">
        <v>3712</v>
      </c>
      <c r="M482" s="160" t="s">
        <v>4252</v>
      </c>
      <c r="N482" s="160" t="s">
        <v>4253</v>
      </c>
      <c r="O482" s="249" t="s">
        <v>4251</v>
      </c>
      <c r="P482" s="248">
        <v>44397</v>
      </c>
      <c r="Q482" s="166" t="str">
        <f>IF(COUNTIFS(tabAtas_Bloqueios[CÓDIGO],tabConsumoAta[[#This Row],[CÓDIGO]],tabAtas_Bloqueios[CHAVE],tabConsumoAta[[#This Row],[ATA]],tabAtas_Bloqueios[INATIVO],"") &gt; 0,"X","")</f>
        <v/>
      </c>
      <c r="R482" s="158" t="s">
        <v>1555</v>
      </c>
    </row>
    <row r="483" spans="1:18" x14ac:dyDescent="0.3">
      <c r="A483" s="247">
        <v>139957</v>
      </c>
      <c r="B483" s="47" t="s">
        <v>3756</v>
      </c>
      <c r="C483" s="34" t="str">
        <f>IFERROR(VLOOKUP(tabConsumoAta[[#This Row],[CÓDIGO]],tabEstimativa[#Data],14,FALSE),"")</f>
        <v>Aguardando</v>
      </c>
      <c r="D483" s="157" t="s">
        <v>4100</v>
      </c>
      <c r="E483" s="157">
        <v>105</v>
      </c>
      <c r="F483" s="34">
        <v>2021</v>
      </c>
      <c r="G483" s="78">
        <f>IFERROR(VLOOKUP(tabConsumoAta[[#This Row],[ATA]],tabAtas[#Data],4,FALSE),"")</f>
        <v>44658</v>
      </c>
      <c r="H483" s="163">
        <f>SUMIFS(tabSaldoAta[ESTIMATIVA],tabSaldoAta[CÓDIGO],tabConsumoAta[[#This Row],[CÓDIGO]],tabSaldoAta[CHAVE],tabConsumoAta[[#This Row],[ATA]])</f>
        <v>5000</v>
      </c>
      <c r="I483" s="164">
        <v>2000</v>
      </c>
      <c r="J483" s="159">
        <v>32</v>
      </c>
      <c r="K483" s="251">
        <v>9872</v>
      </c>
      <c r="L483" s="246" t="s">
        <v>3239</v>
      </c>
      <c r="M483" s="160" t="s">
        <v>4252</v>
      </c>
      <c r="N483" s="160" t="s">
        <v>4253</v>
      </c>
      <c r="O483" s="249" t="s">
        <v>4251</v>
      </c>
      <c r="P483" s="248">
        <v>44397</v>
      </c>
      <c r="Q483" s="166" t="str">
        <f>IF(COUNTIFS(tabAtas_Bloqueios[CÓDIGO],tabConsumoAta[[#This Row],[CÓDIGO]],tabAtas_Bloqueios[CHAVE],tabConsumoAta[[#This Row],[ATA]],tabAtas_Bloqueios[INATIVO],"") &gt; 0,"X","")</f>
        <v/>
      </c>
      <c r="R483" s="158" t="s">
        <v>1555</v>
      </c>
    </row>
    <row r="484" spans="1:18" x14ac:dyDescent="0.3">
      <c r="A484" s="247">
        <v>133843</v>
      </c>
      <c r="B484" s="47" t="s">
        <v>2445</v>
      </c>
      <c r="C484" s="34" t="str">
        <f>IFERROR(VLOOKUP(tabConsumoAta[[#This Row],[CÓDIGO]],tabEstimativa[#Data],14,FALSE),"")</f>
        <v>Aguardando</v>
      </c>
      <c r="D484" s="157" t="s">
        <v>4149</v>
      </c>
      <c r="E484" s="157">
        <v>143</v>
      </c>
      <c r="F484" s="34">
        <v>2021</v>
      </c>
      <c r="G484" s="78">
        <f>IFERROR(VLOOKUP(tabConsumoAta[[#This Row],[ATA]],tabAtas[#Data],4,FALSE),"")</f>
        <v>44701</v>
      </c>
      <c r="H484" s="163">
        <f>SUMIFS(tabSaldoAta[ESTIMATIVA],tabSaldoAta[CÓDIGO],tabConsumoAta[[#This Row],[CÓDIGO]],tabSaldoAta[CHAVE],tabConsumoAta[[#This Row],[ATA]])</f>
        <v>25000</v>
      </c>
      <c r="I484" s="164">
        <v>10000</v>
      </c>
      <c r="J484" s="159">
        <v>33</v>
      </c>
      <c r="K484" s="251">
        <v>9908</v>
      </c>
      <c r="L484" s="246" t="s">
        <v>4254</v>
      </c>
      <c r="M484" s="160" t="s">
        <v>4252</v>
      </c>
      <c r="N484" s="160" t="s">
        <v>4253</v>
      </c>
      <c r="O484" s="249" t="s">
        <v>4251</v>
      </c>
      <c r="P484" s="248">
        <v>44397</v>
      </c>
      <c r="Q484" s="166" t="str">
        <f>IF(COUNTIFS(tabAtas_Bloqueios[CÓDIGO],tabConsumoAta[[#This Row],[CÓDIGO]],tabAtas_Bloqueios[CHAVE],tabConsumoAta[[#This Row],[ATA]],tabAtas_Bloqueios[INATIVO],"") &gt; 0,"X","")</f>
        <v/>
      </c>
      <c r="R484" s="158" t="s">
        <v>1555</v>
      </c>
    </row>
    <row r="485" spans="1:18" x14ac:dyDescent="0.3">
      <c r="A485" s="247">
        <v>133844</v>
      </c>
      <c r="B485" s="47" t="s">
        <v>2487</v>
      </c>
      <c r="C485" s="34" t="str">
        <f>IFERROR(VLOOKUP(tabConsumoAta[[#This Row],[CÓDIGO]],tabEstimativa[#Data],14,FALSE),"")</f>
        <v>Aguardando</v>
      </c>
      <c r="D485" s="157" t="s">
        <v>4149</v>
      </c>
      <c r="E485" s="157">
        <v>143</v>
      </c>
      <c r="F485" s="34">
        <v>2021</v>
      </c>
      <c r="G485" s="78">
        <f>IFERROR(VLOOKUP(tabConsumoAta[[#This Row],[ATA]],tabAtas[#Data],4,FALSE),"")</f>
        <v>44701</v>
      </c>
      <c r="H485" s="163">
        <f>SUMIFS(tabSaldoAta[ESTIMATIVA],tabSaldoAta[CÓDIGO],tabConsumoAta[[#This Row],[CÓDIGO]],tabSaldoAta[CHAVE],tabConsumoAta[[#This Row],[ATA]])</f>
        <v>25000</v>
      </c>
      <c r="I485" s="164">
        <v>10000</v>
      </c>
      <c r="J485" s="159">
        <v>34</v>
      </c>
      <c r="K485" s="251">
        <v>9908</v>
      </c>
      <c r="L485" s="246" t="s">
        <v>4254</v>
      </c>
      <c r="M485" s="160" t="s">
        <v>4252</v>
      </c>
      <c r="N485" s="160" t="s">
        <v>4253</v>
      </c>
      <c r="O485" s="249" t="s">
        <v>4251</v>
      </c>
      <c r="P485" s="248">
        <v>44397</v>
      </c>
      <c r="Q485" s="166" t="str">
        <f>IF(COUNTIFS(tabAtas_Bloqueios[CÓDIGO],tabConsumoAta[[#This Row],[CÓDIGO]],tabAtas_Bloqueios[CHAVE],tabConsumoAta[[#This Row],[ATA]],tabAtas_Bloqueios[INATIVO],"") &gt; 0,"X","")</f>
        <v/>
      </c>
      <c r="R485" s="158" t="s">
        <v>1555</v>
      </c>
    </row>
    <row r="486" spans="1:18" x14ac:dyDescent="0.3">
      <c r="A486" s="247">
        <v>133845</v>
      </c>
      <c r="B486" s="47" t="s">
        <v>2447</v>
      </c>
      <c r="C486" s="34" t="str">
        <f>IFERROR(VLOOKUP(tabConsumoAta[[#This Row],[CÓDIGO]],tabEstimativa[#Data],14,FALSE),"")</f>
        <v>Aguardando</v>
      </c>
      <c r="D486" s="157" t="s">
        <v>4149</v>
      </c>
      <c r="E486" s="157">
        <v>143</v>
      </c>
      <c r="F486" s="34">
        <v>2021</v>
      </c>
      <c r="G486" s="78">
        <f>IFERROR(VLOOKUP(tabConsumoAta[[#This Row],[ATA]],tabAtas[#Data],4,FALSE),"")</f>
        <v>44701</v>
      </c>
      <c r="H486" s="163">
        <f>SUMIFS(tabSaldoAta[ESTIMATIVA],tabSaldoAta[CÓDIGO],tabConsumoAta[[#This Row],[CÓDIGO]],tabSaldoAta[CHAVE],tabConsumoAta[[#This Row],[ATA]])</f>
        <v>25000</v>
      </c>
      <c r="I486" s="164">
        <v>10000</v>
      </c>
      <c r="J486" s="159">
        <v>35</v>
      </c>
      <c r="K486" s="251">
        <v>9908</v>
      </c>
      <c r="L486" s="246" t="s">
        <v>4254</v>
      </c>
      <c r="M486" s="160" t="s">
        <v>4252</v>
      </c>
      <c r="N486" s="160" t="s">
        <v>4253</v>
      </c>
      <c r="O486" s="249" t="s">
        <v>4251</v>
      </c>
      <c r="P486" s="248">
        <v>44397</v>
      </c>
      <c r="Q486" s="166" t="str">
        <f>IF(COUNTIFS(tabAtas_Bloqueios[CÓDIGO],tabConsumoAta[[#This Row],[CÓDIGO]],tabAtas_Bloqueios[CHAVE],tabConsumoAta[[#This Row],[ATA]],tabAtas_Bloqueios[INATIVO],"") &gt; 0,"X","")</f>
        <v/>
      </c>
      <c r="R486" s="158" t="s">
        <v>1555</v>
      </c>
    </row>
    <row r="487" spans="1:18" x14ac:dyDescent="0.3">
      <c r="A487" s="247">
        <v>133846</v>
      </c>
      <c r="B487" s="47" t="s">
        <v>2448</v>
      </c>
      <c r="C487" s="34" t="str">
        <f>IFERROR(VLOOKUP(tabConsumoAta[[#This Row],[CÓDIGO]],tabEstimativa[#Data],14,FALSE),"")</f>
        <v>Aguardando</v>
      </c>
      <c r="D487" s="157" t="s">
        <v>4149</v>
      </c>
      <c r="E487" s="157">
        <v>143</v>
      </c>
      <c r="F487" s="34">
        <v>2021</v>
      </c>
      <c r="G487" s="78">
        <f>IFERROR(VLOOKUP(tabConsumoAta[[#This Row],[ATA]],tabAtas[#Data],4,FALSE),"")</f>
        <v>44701</v>
      </c>
      <c r="H487" s="163">
        <f>SUMIFS(tabSaldoAta[ESTIMATIVA],tabSaldoAta[CÓDIGO],tabConsumoAta[[#This Row],[CÓDIGO]],tabSaldoAta[CHAVE],tabConsumoAta[[#This Row],[ATA]])</f>
        <v>25000</v>
      </c>
      <c r="I487" s="164">
        <v>10000</v>
      </c>
      <c r="J487" s="159">
        <v>36</v>
      </c>
      <c r="K487" s="251">
        <v>9908</v>
      </c>
      <c r="L487" s="246" t="s">
        <v>4254</v>
      </c>
      <c r="M487" s="160" t="s">
        <v>4252</v>
      </c>
      <c r="N487" s="160" t="s">
        <v>4253</v>
      </c>
      <c r="O487" s="249" t="s">
        <v>4251</v>
      </c>
      <c r="P487" s="248">
        <v>44397</v>
      </c>
      <c r="Q487" s="166" t="str">
        <f>IF(COUNTIFS(tabAtas_Bloqueios[CÓDIGO],tabConsumoAta[[#This Row],[CÓDIGO]],tabAtas_Bloqueios[CHAVE],tabConsumoAta[[#This Row],[ATA]],tabAtas_Bloqueios[INATIVO],"") &gt; 0,"X","")</f>
        <v/>
      </c>
      <c r="R487" s="158" t="s">
        <v>1555</v>
      </c>
    </row>
    <row r="488" spans="1:18" x14ac:dyDescent="0.3">
      <c r="A488" s="247">
        <v>133847</v>
      </c>
      <c r="B488" s="47" t="s">
        <v>2449</v>
      </c>
      <c r="C488" s="34" t="str">
        <f>IFERROR(VLOOKUP(tabConsumoAta[[#This Row],[CÓDIGO]],tabEstimativa[#Data],14,FALSE),"")</f>
        <v>Aguardando</v>
      </c>
      <c r="D488" s="157" t="s">
        <v>4149</v>
      </c>
      <c r="E488" s="157">
        <v>143</v>
      </c>
      <c r="F488" s="34">
        <v>2021</v>
      </c>
      <c r="G488" s="78">
        <f>IFERROR(VLOOKUP(tabConsumoAta[[#This Row],[ATA]],tabAtas[#Data],4,FALSE),"")</f>
        <v>44701</v>
      </c>
      <c r="H488" s="163">
        <f>SUMIFS(tabSaldoAta[ESTIMATIVA],tabSaldoAta[CÓDIGO],tabConsumoAta[[#This Row],[CÓDIGO]],tabSaldoAta[CHAVE],tabConsumoAta[[#This Row],[ATA]])</f>
        <v>25000</v>
      </c>
      <c r="I488" s="164">
        <v>10000</v>
      </c>
      <c r="J488" s="159">
        <v>37</v>
      </c>
      <c r="K488" s="251">
        <v>9908</v>
      </c>
      <c r="L488" s="246" t="s">
        <v>4254</v>
      </c>
      <c r="M488" s="160" t="s">
        <v>4252</v>
      </c>
      <c r="N488" s="160" t="s">
        <v>4253</v>
      </c>
      <c r="O488" s="249" t="s">
        <v>4251</v>
      </c>
      <c r="P488" s="248">
        <v>44397</v>
      </c>
      <c r="Q488" s="166" t="str">
        <f>IF(COUNTIFS(tabAtas_Bloqueios[CÓDIGO],tabConsumoAta[[#This Row],[CÓDIGO]],tabAtas_Bloqueios[CHAVE],tabConsumoAta[[#This Row],[ATA]],tabAtas_Bloqueios[INATIVO],"") &gt; 0,"X","")</f>
        <v/>
      </c>
      <c r="R488" s="158" t="s">
        <v>1555</v>
      </c>
    </row>
    <row r="489" spans="1:18" x14ac:dyDescent="0.3">
      <c r="A489" s="247">
        <v>133848</v>
      </c>
      <c r="B489" s="47" t="s">
        <v>2450</v>
      </c>
      <c r="C489" s="34" t="str">
        <f>IFERROR(VLOOKUP(tabConsumoAta[[#This Row],[CÓDIGO]],tabEstimativa[#Data],14,FALSE),"")</f>
        <v>Aguardando</v>
      </c>
      <c r="D489" s="157" t="s">
        <v>4149</v>
      </c>
      <c r="E489" s="157">
        <v>143</v>
      </c>
      <c r="F489" s="34">
        <v>2021</v>
      </c>
      <c r="G489" s="78">
        <f>IFERROR(VLOOKUP(tabConsumoAta[[#This Row],[ATA]],tabAtas[#Data],4,FALSE),"")</f>
        <v>44701</v>
      </c>
      <c r="H489" s="163">
        <f>SUMIFS(tabSaldoAta[ESTIMATIVA],tabSaldoAta[CÓDIGO],tabConsumoAta[[#This Row],[CÓDIGO]],tabSaldoAta[CHAVE],tabConsumoAta[[#This Row],[ATA]])</f>
        <v>25000</v>
      </c>
      <c r="I489" s="164">
        <v>10000</v>
      </c>
      <c r="J489" s="159">
        <v>38</v>
      </c>
      <c r="K489" s="251">
        <v>9908</v>
      </c>
      <c r="L489" s="246" t="s">
        <v>4254</v>
      </c>
      <c r="M489" s="160" t="s">
        <v>4252</v>
      </c>
      <c r="N489" s="160" t="s">
        <v>4253</v>
      </c>
      <c r="O489" s="249" t="s">
        <v>4251</v>
      </c>
      <c r="P489" s="248">
        <v>44397</v>
      </c>
      <c r="Q489" s="166" t="str">
        <f>IF(COUNTIFS(tabAtas_Bloqueios[CÓDIGO],tabConsumoAta[[#This Row],[CÓDIGO]],tabAtas_Bloqueios[CHAVE],tabConsumoAta[[#This Row],[ATA]],tabAtas_Bloqueios[INATIVO],"") &gt; 0,"X","")</f>
        <v/>
      </c>
      <c r="R489" s="158" t="s">
        <v>1555</v>
      </c>
    </row>
    <row r="490" spans="1:18" x14ac:dyDescent="0.3">
      <c r="A490" s="247">
        <v>133849</v>
      </c>
      <c r="B490" s="47" t="s">
        <v>2488</v>
      </c>
      <c r="C490" s="34" t="str">
        <f>IFERROR(VLOOKUP(tabConsumoAta[[#This Row],[CÓDIGO]],tabEstimativa[#Data],14,FALSE),"")</f>
        <v>Aguardando</v>
      </c>
      <c r="D490" s="157" t="s">
        <v>4149</v>
      </c>
      <c r="E490" s="157">
        <v>143</v>
      </c>
      <c r="F490" s="34">
        <v>2021</v>
      </c>
      <c r="G490" s="78">
        <f>IFERROR(VLOOKUP(tabConsumoAta[[#This Row],[ATA]],tabAtas[#Data],4,FALSE),"")</f>
        <v>44701</v>
      </c>
      <c r="H490" s="163">
        <f>SUMIFS(tabSaldoAta[ESTIMATIVA],tabSaldoAta[CÓDIGO],tabConsumoAta[[#This Row],[CÓDIGO]],tabSaldoAta[CHAVE],tabConsumoAta[[#This Row],[ATA]])</f>
        <v>25000</v>
      </c>
      <c r="I490" s="164">
        <v>10000</v>
      </c>
      <c r="J490" s="159">
        <v>39</v>
      </c>
      <c r="K490" s="251">
        <v>9909</v>
      </c>
      <c r="L490" s="246" t="s">
        <v>4254</v>
      </c>
      <c r="M490" s="160" t="s">
        <v>4252</v>
      </c>
      <c r="N490" s="160" t="s">
        <v>4253</v>
      </c>
      <c r="O490" s="249" t="s">
        <v>4251</v>
      </c>
      <c r="P490" s="248">
        <v>44397</v>
      </c>
      <c r="Q490" s="166" t="str">
        <f>IF(COUNTIFS(tabAtas_Bloqueios[CÓDIGO],tabConsumoAta[[#This Row],[CÓDIGO]],tabAtas_Bloqueios[CHAVE],tabConsumoAta[[#This Row],[ATA]],tabAtas_Bloqueios[INATIVO],"") &gt; 0,"X","")</f>
        <v/>
      </c>
      <c r="R490" s="158" t="s">
        <v>1555</v>
      </c>
    </row>
    <row r="491" spans="1:18" x14ac:dyDescent="0.3">
      <c r="A491" s="247">
        <v>133850</v>
      </c>
      <c r="B491" s="47" t="s">
        <v>2451</v>
      </c>
      <c r="C491" s="34" t="str">
        <f>IFERROR(VLOOKUP(tabConsumoAta[[#This Row],[CÓDIGO]],tabEstimativa[#Data],14,FALSE),"")</f>
        <v>Aguardando</v>
      </c>
      <c r="D491" s="157" t="s">
        <v>4149</v>
      </c>
      <c r="E491" s="157">
        <v>143</v>
      </c>
      <c r="F491" s="34">
        <v>2021</v>
      </c>
      <c r="G491" s="78">
        <f>IFERROR(VLOOKUP(tabConsumoAta[[#This Row],[ATA]],tabAtas[#Data],4,FALSE),"")</f>
        <v>44701</v>
      </c>
      <c r="H491" s="163">
        <f>SUMIFS(tabSaldoAta[ESTIMATIVA],tabSaldoAta[CÓDIGO],tabConsumoAta[[#This Row],[CÓDIGO]],tabSaldoAta[CHAVE],tabConsumoAta[[#This Row],[ATA]])</f>
        <v>25000</v>
      </c>
      <c r="I491" s="164">
        <v>10000</v>
      </c>
      <c r="J491" s="159">
        <v>40</v>
      </c>
      <c r="K491" s="251">
        <v>9908</v>
      </c>
      <c r="L491" s="246" t="s">
        <v>4254</v>
      </c>
      <c r="M491" s="160" t="s">
        <v>4252</v>
      </c>
      <c r="N491" s="160" t="s">
        <v>4253</v>
      </c>
      <c r="O491" s="249" t="s">
        <v>4251</v>
      </c>
      <c r="P491" s="248">
        <v>44397</v>
      </c>
      <c r="Q491" s="166" t="str">
        <f>IF(COUNTIFS(tabAtas_Bloqueios[CÓDIGO],tabConsumoAta[[#This Row],[CÓDIGO]],tabAtas_Bloqueios[CHAVE],tabConsumoAta[[#This Row],[ATA]],tabAtas_Bloqueios[INATIVO],"") &gt; 0,"X","")</f>
        <v/>
      </c>
      <c r="R491" s="158" t="s">
        <v>1555</v>
      </c>
    </row>
    <row r="492" spans="1:18" x14ac:dyDescent="0.3">
      <c r="A492" s="247">
        <v>12623</v>
      </c>
      <c r="B492" s="47" t="s">
        <v>3090</v>
      </c>
      <c r="C492" s="34" t="str">
        <f>IFERROR(VLOOKUP(tabConsumoAta[[#This Row],[CÓDIGO]],tabEstimativa[#Data],14,FALSE),"")</f>
        <v>Aguardando</v>
      </c>
      <c r="D492" s="157" t="s">
        <v>4149</v>
      </c>
      <c r="E492" s="157">
        <v>143</v>
      </c>
      <c r="F492" s="34">
        <v>2021</v>
      </c>
      <c r="G492" s="78">
        <f>IFERROR(VLOOKUP(tabConsumoAta[[#This Row],[ATA]],tabAtas[#Data],4,FALSE),"")</f>
        <v>44701</v>
      </c>
      <c r="H492" s="163">
        <f>SUMIFS(tabSaldoAta[ESTIMATIVA],tabSaldoAta[CÓDIGO],tabConsumoAta[[#This Row],[CÓDIGO]],tabSaldoAta[CHAVE],tabConsumoAta[[#This Row],[ATA]])</f>
        <v>40000</v>
      </c>
      <c r="I492" s="164">
        <v>20000</v>
      </c>
      <c r="J492" s="159">
        <v>41</v>
      </c>
      <c r="K492" s="251">
        <v>9910</v>
      </c>
      <c r="L492" s="246" t="s">
        <v>2467</v>
      </c>
      <c r="M492" s="160" t="s">
        <v>4252</v>
      </c>
      <c r="N492" s="160" t="s">
        <v>4253</v>
      </c>
      <c r="O492" s="249" t="s">
        <v>4251</v>
      </c>
      <c r="P492" s="248">
        <v>44397</v>
      </c>
      <c r="Q492" s="166" t="str">
        <f>IF(COUNTIFS(tabAtas_Bloqueios[CÓDIGO],tabConsumoAta[[#This Row],[CÓDIGO]],tabAtas_Bloqueios[CHAVE],tabConsumoAta[[#This Row],[ATA]],tabAtas_Bloqueios[INATIVO],"") &gt; 0,"X","")</f>
        <v/>
      </c>
      <c r="R492" s="158" t="s">
        <v>1555</v>
      </c>
    </row>
    <row r="493" spans="1:18" x14ac:dyDescent="0.3">
      <c r="A493" s="247">
        <v>12635</v>
      </c>
      <c r="B493" s="47" t="s">
        <v>3091</v>
      </c>
      <c r="C493" s="34" t="str">
        <f>IFERROR(VLOOKUP(tabConsumoAta[[#This Row],[CÓDIGO]],tabEstimativa[#Data],14,FALSE),"")</f>
        <v>Aguardando</v>
      </c>
      <c r="D493" s="157" t="s">
        <v>4149</v>
      </c>
      <c r="E493" s="157">
        <v>143</v>
      </c>
      <c r="F493" s="34">
        <v>2021</v>
      </c>
      <c r="G493" s="78">
        <f>IFERROR(VLOOKUP(tabConsumoAta[[#This Row],[ATA]],tabAtas[#Data],4,FALSE),"")</f>
        <v>44701</v>
      </c>
      <c r="H493" s="163">
        <f>SUMIFS(tabSaldoAta[ESTIMATIVA],tabSaldoAta[CÓDIGO],tabConsumoAta[[#This Row],[CÓDIGO]],tabSaldoAta[CHAVE],tabConsumoAta[[#This Row],[ATA]])</f>
        <v>25000</v>
      </c>
      <c r="I493" s="164">
        <v>10000</v>
      </c>
      <c r="J493" s="159">
        <v>42</v>
      </c>
      <c r="K493" s="251">
        <v>9910</v>
      </c>
      <c r="L493" s="246" t="s">
        <v>2467</v>
      </c>
      <c r="M493" s="160" t="s">
        <v>4252</v>
      </c>
      <c r="N493" s="160" t="s">
        <v>4253</v>
      </c>
      <c r="O493" s="249" t="s">
        <v>4251</v>
      </c>
      <c r="P493" s="248">
        <v>44397</v>
      </c>
      <c r="Q493" s="166" t="str">
        <f>IF(COUNTIFS(tabAtas_Bloqueios[CÓDIGO],tabConsumoAta[[#This Row],[CÓDIGO]],tabAtas_Bloqueios[CHAVE],tabConsumoAta[[#This Row],[ATA]],tabAtas_Bloqueios[INATIVO],"") &gt; 0,"X","")</f>
        <v/>
      </c>
      <c r="R493" s="158" t="s">
        <v>1555</v>
      </c>
    </row>
    <row r="494" spans="1:18" x14ac:dyDescent="0.3">
      <c r="A494" s="247">
        <v>23687</v>
      </c>
      <c r="B494" s="47" t="s">
        <v>3092</v>
      </c>
      <c r="C494" s="34" t="str">
        <f>IFERROR(VLOOKUP(tabConsumoAta[[#This Row],[CÓDIGO]],tabEstimativa[#Data],14,FALSE),"")</f>
        <v>Aguardando</v>
      </c>
      <c r="D494" s="157" t="s">
        <v>4149</v>
      </c>
      <c r="E494" s="157">
        <v>143</v>
      </c>
      <c r="F494" s="34">
        <v>2021</v>
      </c>
      <c r="G494" s="78">
        <f>IFERROR(VLOOKUP(tabConsumoAta[[#This Row],[ATA]],tabAtas[#Data],4,FALSE),"")</f>
        <v>44701</v>
      </c>
      <c r="H494" s="163">
        <f>SUMIFS(tabSaldoAta[ESTIMATIVA],tabSaldoAta[CÓDIGO],tabConsumoAta[[#This Row],[CÓDIGO]],tabSaldoAta[CHAVE],tabConsumoAta[[#This Row],[ATA]])</f>
        <v>25000</v>
      </c>
      <c r="I494" s="164">
        <v>10000</v>
      </c>
      <c r="J494" s="159">
        <v>43</v>
      </c>
      <c r="K494" s="251">
        <v>9910</v>
      </c>
      <c r="L494" s="246" t="s">
        <v>2467</v>
      </c>
      <c r="M494" s="160" t="s">
        <v>4252</v>
      </c>
      <c r="N494" s="160" t="s">
        <v>4253</v>
      </c>
      <c r="O494" s="249" t="s">
        <v>4251</v>
      </c>
      <c r="P494" s="248">
        <v>44397</v>
      </c>
      <c r="Q494" s="166" t="str">
        <f>IF(COUNTIFS(tabAtas_Bloqueios[CÓDIGO],tabConsumoAta[[#This Row],[CÓDIGO]],tabAtas_Bloqueios[CHAVE],tabConsumoAta[[#This Row],[ATA]],tabAtas_Bloqueios[INATIVO],"") &gt; 0,"X","")</f>
        <v/>
      </c>
      <c r="R494" s="158" t="s">
        <v>1555</v>
      </c>
    </row>
    <row r="495" spans="1:18" x14ac:dyDescent="0.3">
      <c r="A495" s="247">
        <v>23692</v>
      </c>
      <c r="B495" s="47" t="s">
        <v>3093</v>
      </c>
      <c r="C495" s="34" t="str">
        <f>IFERROR(VLOOKUP(tabConsumoAta[[#This Row],[CÓDIGO]],tabEstimativa[#Data],14,FALSE),"")</f>
        <v>Aguardando</v>
      </c>
      <c r="D495" s="157" t="s">
        <v>4149</v>
      </c>
      <c r="E495" s="157">
        <v>143</v>
      </c>
      <c r="F495" s="34">
        <v>2021</v>
      </c>
      <c r="G495" s="78">
        <f>IFERROR(VLOOKUP(tabConsumoAta[[#This Row],[ATA]],tabAtas[#Data],4,FALSE),"")</f>
        <v>44701</v>
      </c>
      <c r="H495" s="163">
        <f>SUMIFS(tabSaldoAta[ESTIMATIVA],tabSaldoAta[CÓDIGO],tabConsumoAta[[#This Row],[CÓDIGO]],tabSaldoAta[CHAVE],tabConsumoAta[[#This Row],[ATA]])</f>
        <v>25000</v>
      </c>
      <c r="I495" s="164">
        <v>10000</v>
      </c>
      <c r="J495" s="159">
        <v>44</v>
      </c>
      <c r="K495" s="251">
        <v>9910</v>
      </c>
      <c r="L495" s="246" t="s">
        <v>2467</v>
      </c>
      <c r="M495" s="160" t="s">
        <v>4252</v>
      </c>
      <c r="N495" s="160" t="s">
        <v>4253</v>
      </c>
      <c r="O495" s="249" t="s">
        <v>4251</v>
      </c>
      <c r="P495" s="248">
        <v>44397</v>
      </c>
      <c r="Q495" s="166" t="str">
        <f>IF(COUNTIFS(tabAtas_Bloqueios[CÓDIGO],tabConsumoAta[[#This Row],[CÓDIGO]],tabAtas_Bloqueios[CHAVE],tabConsumoAta[[#This Row],[ATA]],tabAtas_Bloqueios[INATIVO],"") &gt; 0,"X","")</f>
        <v/>
      </c>
      <c r="R495" s="158" t="s">
        <v>1555</v>
      </c>
    </row>
    <row r="496" spans="1:18" x14ac:dyDescent="0.3">
      <c r="A496" s="247">
        <v>47447</v>
      </c>
      <c r="B496" s="47" t="s">
        <v>3094</v>
      </c>
      <c r="C496" s="34" t="str">
        <f>IFERROR(VLOOKUP(tabConsumoAta[[#This Row],[CÓDIGO]],tabEstimativa[#Data],14,FALSE),"")</f>
        <v>Aguardando</v>
      </c>
      <c r="D496" s="157" t="s">
        <v>4149</v>
      </c>
      <c r="E496" s="157">
        <v>143</v>
      </c>
      <c r="F496" s="34">
        <v>2021</v>
      </c>
      <c r="G496" s="78">
        <f>IFERROR(VLOOKUP(tabConsumoAta[[#This Row],[ATA]],tabAtas[#Data],4,FALSE),"")</f>
        <v>44701</v>
      </c>
      <c r="H496" s="163">
        <f>SUMIFS(tabSaldoAta[ESTIMATIVA],tabSaldoAta[CÓDIGO],tabConsumoAta[[#This Row],[CÓDIGO]],tabSaldoAta[CHAVE],tabConsumoAta[[#This Row],[ATA]])</f>
        <v>25000</v>
      </c>
      <c r="I496" s="164">
        <v>10000</v>
      </c>
      <c r="J496" s="159">
        <v>45</v>
      </c>
      <c r="K496" s="251">
        <v>9910</v>
      </c>
      <c r="L496" s="246" t="s">
        <v>2467</v>
      </c>
      <c r="M496" s="160" t="s">
        <v>4252</v>
      </c>
      <c r="N496" s="160" t="s">
        <v>4253</v>
      </c>
      <c r="O496" s="249" t="s">
        <v>4251</v>
      </c>
      <c r="P496" s="248">
        <v>44397</v>
      </c>
      <c r="Q496" s="166" t="str">
        <f>IF(COUNTIFS(tabAtas_Bloqueios[CÓDIGO],tabConsumoAta[[#This Row],[CÓDIGO]],tabAtas_Bloqueios[CHAVE],tabConsumoAta[[#This Row],[ATA]],tabAtas_Bloqueios[INATIVO],"") &gt; 0,"X","")</f>
        <v/>
      </c>
      <c r="R496" s="158" t="s">
        <v>1555</v>
      </c>
    </row>
    <row r="497" spans="1:18" x14ac:dyDescent="0.3">
      <c r="A497" s="247">
        <v>103142</v>
      </c>
      <c r="B497" s="47" t="s">
        <v>75</v>
      </c>
      <c r="C497" s="34" t="str">
        <f>IFERROR(VLOOKUP(tabConsumoAta[[#This Row],[CÓDIGO]],tabEstimativa[#Data],14,FALSE),"")</f>
        <v>Suspenso</v>
      </c>
      <c r="D497" s="157" t="s">
        <v>3777</v>
      </c>
      <c r="E497" s="157">
        <v>191</v>
      </c>
      <c r="F497" s="34">
        <v>2020</v>
      </c>
      <c r="G497" s="78">
        <f>IFERROR(VLOOKUP(tabConsumoAta[[#This Row],[ATA]],tabAtas[#Data],4,FALSE),"")</f>
        <v>44446</v>
      </c>
      <c r="H497" s="163">
        <f>SUMIFS(tabSaldoAta[ESTIMATIVA],tabSaldoAta[CÓDIGO],tabConsumoAta[[#This Row],[CÓDIGO]],tabSaldoAta[CHAVE],tabConsumoAta[[#This Row],[ATA]])</f>
        <v>15</v>
      </c>
      <c r="I497" s="164">
        <v>10</v>
      </c>
      <c r="J497" s="159">
        <v>1</v>
      </c>
      <c r="K497" s="251">
        <v>9530</v>
      </c>
      <c r="L497" s="246" t="s">
        <v>3778</v>
      </c>
      <c r="M497" s="160" t="s">
        <v>4239</v>
      </c>
      <c r="N497" s="160" t="s">
        <v>4240</v>
      </c>
      <c r="O497" s="249" t="s">
        <v>4238</v>
      </c>
      <c r="P497" s="248">
        <v>44392</v>
      </c>
      <c r="Q497" s="166" t="str">
        <f>IF(COUNTIFS(tabAtas_Bloqueios[CÓDIGO],tabConsumoAta[[#This Row],[CÓDIGO]],tabAtas_Bloqueios[CHAVE],tabConsumoAta[[#This Row],[ATA]],tabAtas_Bloqueios[INATIVO],"") &gt; 0,"X","")</f>
        <v/>
      </c>
      <c r="R497" s="158" t="s">
        <v>1555</v>
      </c>
    </row>
    <row r="498" spans="1:18" x14ac:dyDescent="0.3">
      <c r="A498" s="247">
        <v>12857</v>
      </c>
      <c r="B498" s="47" t="s">
        <v>1394</v>
      </c>
      <c r="C498" s="34" t="str">
        <f>IFERROR(VLOOKUP(tabConsumoAta[[#This Row],[CÓDIGO]],tabEstimativa[#Data],14,FALSE),"")</f>
        <v>Suspenso</v>
      </c>
      <c r="D498" s="157" t="s">
        <v>3864</v>
      </c>
      <c r="E498" s="157">
        <v>254</v>
      </c>
      <c r="F498" s="34">
        <v>2020</v>
      </c>
      <c r="G498" s="78">
        <f>IFERROR(VLOOKUP(tabConsumoAta[[#This Row],[ATA]],tabAtas[#Data],4,FALSE),"")</f>
        <v>44497</v>
      </c>
      <c r="H498" s="163">
        <f>SUMIFS(tabSaldoAta[ESTIMATIVA],tabSaldoAta[CÓDIGO],tabConsumoAta[[#This Row],[CÓDIGO]],tabSaldoAta[CHAVE],tabConsumoAta[[#This Row],[ATA]])</f>
        <v>300</v>
      </c>
      <c r="I498" s="164"/>
      <c r="J498" s="159">
        <v>2</v>
      </c>
      <c r="K498" s="251"/>
      <c r="L498" s="246" t="s">
        <v>2415</v>
      </c>
      <c r="M498" s="160" t="s">
        <v>4239</v>
      </c>
      <c r="N498" s="160" t="s">
        <v>4240</v>
      </c>
      <c r="O498" s="249" t="s">
        <v>4238</v>
      </c>
      <c r="P498" s="248">
        <v>44392</v>
      </c>
      <c r="Q498" s="166" t="str">
        <f>IF(COUNTIFS(tabAtas_Bloqueios[CÓDIGO],tabConsumoAta[[#This Row],[CÓDIGO]],tabAtas_Bloqueios[CHAVE],tabConsumoAta[[#This Row],[ATA]],tabAtas_Bloqueios[INATIVO],"") &gt; 0,"X","")</f>
        <v/>
      </c>
      <c r="R498" s="158" t="s">
        <v>1555</v>
      </c>
    </row>
    <row r="499" spans="1:18" x14ac:dyDescent="0.3">
      <c r="A499" s="247">
        <v>12685</v>
      </c>
      <c r="B499" s="47" t="s">
        <v>2872</v>
      </c>
      <c r="C499" s="34" t="str">
        <f>IFERROR(VLOOKUP(tabConsumoAta[[#This Row],[CÓDIGO]],tabEstimativa[#Data],14,FALSE),"")</f>
        <v>Aguardando</v>
      </c>
      <c r="D499" s="157" t="s">
        <v>3929</v>
      </c>
      <c r="E499" s="157">
        <v>308</v>
      </c>
      <c r="F499" s="34">
        <v>2020</v>
      </c>
      <c r="G499" s="78">
        <f>IFERROR(VLOOKUP(tabConsumoAta[[#This Row],[ATA]],tabAtas[#Data],4,FALSE),"")</f>
        <v>44558</v>
      </c>
      <c r="H499" s="163">
        <f>SUMIFS(tabSaldoAta[ESTIMATIVA],tabSaldoAta[CÓDIGO],tabConsumoAta[[#This Row],[CÓDIGO]],tabSaldoAta[CHAVE],tabConsumoAta[[#This Row],[ATA]])</f>
        <v>20000</v>
      </c>
      <c r="I499" s="164"/>
      <c r="J499" s="159">
        <v>3</v>
      </c>
      <c r="K499" s="251"/>
      <c r="L499" s="246" t="s">
        <v>3961</v>
      </c>
      <c r="M499" s="160" t="s">
        <v>4239</v>
      </c>
      <c r="N499" s="160" t="s">
        <v>4240</v>
      </c>
      <c r="O499" s="249" t="s">
        <v>4238</v>
      </c>
      <c r="P499" s="248">
        <v>44392</v>
      </c>
      <c r="Q499" s="166" t="str">
        <f>IF(COUNTIFS(tabAtas_Bloqueios[CÓDIGO],tabConsumoAta[[#This Row],[CÓDIGO]],tabAtas_Bloqueios[CHAVE],tabConsumoAta[[#This Row],[ATA]],tabAtas_Bloqueios[INATIVO],"") &gt; 0,"X","")</f>
        <v/>
      </c>
      <c r="R499" s="158" t="s">
        <v>1555</v>
      </c>
    </row>
    <row r="500" spans="1:18" x14ac:dyDescent="0.3">
      <c r="A500" s="247">
        <v>13905</v>
      </c>
      <c r="B500" s="47" t="s">
        <v>3218</v>
      </c>
      <c r="C500" s="34" t="str">
        <f>IFERROR(VLOOKUP(tabConsumoAta[[#This Row],[CÓDIGO]],tabEstimativa[#Data],14,FALSE),"")</f>
        <v>Aguardando</v>
      </c>
      <c r="D500" s="157" t="s">
        <v>3929</v>
      </c>
      <c r="E500" s="157">
        <v>308</v>
      </c>
      <c r="F500" s="34">
        <v>2020</v>
      </c>
      <c r="G500" s="78">
        <f>IFERROR(VLOOKUP(tabConsumoAta[[#This Row],[ATA]],tabAtas[#Data],4,FALSE),"")</f>
        <v>44558</v>
      </c>
      <c r="H500" s="163">
        <f>SUMIFS(tabSaldoAta[ESTIMATIVA],tabSaldoAta[CÓDIGO],tabConsumoAta[[#This Row],[CÓDIGO]],tabSaldoAta[CHAVE],tabConsumoAta[[#This Row],[ATA]])</f>
        <v>0</v>
      </c>
      <c r="I500" s="164"/>
      <c r="J500" s="159">
        <v>4</v>
      </c>
      <c r="K500" s="251"/>
      <c r="L500" s="246" t="s">
        <v>2467</v>
      </c>
      <c r="M500" s="160" t="s">
        <v>4239</v>
      </c>
      <c r="N500" s="160" t="s">
        <v>4240</v>
      </c>
      <c r="O500" s="249" t="s">
        <v>4238</v>
      </c>
      <c r="P500" s="248">
        <v>44392</v>
      </c>
      <c r="Q500" s="166" t="str">
        <f>IF(COUNTIFS(tabAtas_Bloqueios[CÓDIGO],tabConsumoAta[[#This Row],[CÓDIGO]],tabAtas_Bloqueios[CHAVE],tabConsumoAta[[#This Row],[ATA]],tabAtas_Bloqueios[INATIVO],"") &gt; 0,"X","")</f>
        <v/>
      </c>
      <c r="R500" s="158" t="s">
        <v>1555</v>
      </c>
    </row>
    <row r="501" spans="1:18" x14ac:dyDescent="0.3">
      <c r="A501" s="247">
        <v>110895</v>
      </c>
      <c r="B501" s="47" t="s">
        <v>2416</v>
      </c>
      <c r="C501" s="34" t="str">
        <f>IFERROR(VLOOKUP(tabConsumoAta[[#This Row],[CÓDIGO]],tabEstimativa[#Data],14,FALSE),"")</f>
        <v>Suspenso</v>
      </c>
      <c r="D501" s="157"/>
      <c r="E501" s="157"/>
      <c r="F501" s="34"/>
      <c r="G501" s="78" t="str">
        <f>IFERROR(VLOOKUP(tabConsumoAta[[#This Row],[ATA]],tabAtas[#Data],4,FALSE),"")</f>
        <v/>
      </c>
      <c r="H501" s="163">
        <f>SUMIFS(tabSaldoAta[ESTIMATIVA],tabSaldoAta[CÓDIGO],tabConsumoAta[[#This Row],[CÓDIGO]],tabSaldoAta[CHAVE],tabConsumoAta[[#This Row],[ATA]])</f>
        <v>0</v>
      </c>
      <c r="I501" s="164">
        <v>200</v>
      </c>
      <c r="J501" s="159">
        <v>1</v>
      </c>
      <c r="K501" s="251">
        <v>8724</v>
      </c>
      <c r="L501" s="246" t="s">
        <v>1560</v>
      </c>
      <c r="M501" s="160" t="s">
        <v>4184</v>
      </c>
      <c r="N501" s="160" t="s">
        <v>4185</v>
      </c>
      <c r="O501" s="249" t="s">
        <v>4183</v>
      </c>
      <c r="P501" s="248">
        <v>0</v>
      </c>
      <c r="Q501" s="166" t="str">
        <f>IF(COUNTIFS(tabAtas_Bloqueios[CÓDIGO],tabConsumoAta[[#This Row],[CÓDIGO]],tabAtas_Bloqueios[CHAVE],tabConsumoAta[[#This Row],[ATA]],tabAtas_Bloqueios[INATIVO],"") &gt; 0,"X","")</f>
        <v/>
      </c>
      <c r="R501" s="158" t="s">
        <v>1555</v>
      </c>
    </row>
    <row r="502" spans="1:18" x14ac:dyDescent="0.3">
      <c r="A502" s="247">
        <v>112158</v>
      </c>
      <c r="B502" s="47" t="s">
        <v>159</v>
      </c>
      <c r="C502" s="34" t="str">
        <f>IFERROR(VLOOKUP(tabConsumoAta[[#This Row],[CÓDIGO]],tabEstimativa[#Data],14,FALSE),"")</f>
        <v>Suspenso</v>
      </c>
      <c r="D502" s="157"/>
      <c r="E502" s="157"/>
      <c r="F502" s="34"/>
      <c r="G502" s="78" t="str">
        <f>IFERROR(VLOOKUP(tabConsumoAta[[#This Row],[ATA]],tabAtas[#Data],4,FALSE),"")</f>
        <v/>
      </c>
      <c r="H502" s="163">
        <f>SUMIFS(tabSaldoAta[ESTIMATIVA],tabSaldoAta[CÓDIGO],tabConsumoAta[[#This Row],[CÓDIGO]],tabSaldoAta[CHAVE],tabConsumoAta[[#This Row],[ATA]])</f>
        <v>0</v>
      </c>
      <c r="I502" s="164">
        <v>150</v>
      </c>
      <c r="J502" s="159">
        <v>2</v>
      </c>
      <c r="K502" s="251">
        <v>8725</v>
      </c>
      <c r="L502" s="246" t="s">
        <v>1560</v>
      </c>
      <c r="M502" s="160" t="s">
        <v>4184</v>
      </c>
      <c r="N502" s="160" t="s">
        <v>4185</v>
      </c>
      <c r="O502" s="249" t="s">
        <v>4183</v>
      </c>
      <c r="P502" s="248">
        <v>0</v>
      </c>
      <c r="Q502" s="166" t="str">
        <f>IF(COUNTIFS(tabAtas_Bloqueios[CÓDIGO],tabConsumoAta[[#This Row],[CÓDIGO]],tabAtas_Bloqueios[CHAVE],tabConsumoAta[[#This Row],[ATA]],tabAtas_Bloqueios[INATIVO],"") &gt; 0,"X","")</f>
        <v/>
      </c>
      <c r="R502" s="158" t="s">
        <v>1555</v>
      </c>
    </row>
    <row r="503" spans="1:18" x14ac:dyDescent="0.3">
      <c r="A503" s="247">
        <v>112159</v>
      </c>
      <c r="B503" s="47" t="s">
        <v>160</v>
      </c>
      <c r="C503" s="34" t="str">
        <f>IFERROR(VLOOKUP(tabConsumoAta[[#This Row],[CÓDIGO]],tabEstimativa[#Data],14,FALSE),"")</f>
        <v>Suspenso</v>
      </c>
      <c r="D503" s="157"/>
      <c r="E503" s="157"/>
      <c r="F503" s="34"/>
      <c r="G503" s="78" t="str">
        <f>IFERROR(VLOOKUP(tabConsumoAta[[#This Row],[ATA]],tabAtas[#Data],4,FALSE),"")</f>
        <v/>
      </c>
      <c r="H503" s="163">
        <f>SUMIFS(tabSaldoAta[ESTIMATIVA],tabSaldoAta[CÓDIGO],tabConsumoAta[[#This Row],[CÓDIGO]],tabSaldoAta[CHAVE],tabConsumoAta[[#This Row],[ATA]])</f>
        <v>0</v>
      </c>
      <c r="I503" s="164">
        <v>100</v>
      </c>
      <c r="J503" s="159">
        <v>3</v>
      </c>
      <c r="K503" s="251">
        <v>8725</v>
      </c>
      <c r="L503" s="246" t="s">
        <v>1560</v>
      </c>
      <c r="M503" s="160" t="s">
        <v>4184</v>
      </c>
      <c r="N503" s="160" t="s">
        <v>4185</v>
      </c>
      <c r="O503" s="249" t="s">
        <v>4183</v>
      </c>
      <c r="P503" s="248">
        <v>0</v>
      </c>
      <c r="Q503" s="166" t="str">
        <f>IF(COUNTIFS(tabAtas_Bloqueios[CÓDIGO],tabConsumoAta[[#This Row],[CÓDIGO]],tabAtas_Bloqueios[CHAVE],tabConsumoAta[[#This Row],[ATA]],tabAtas_Bloqueios[INATIVO],"") &gt; 0,"X","")</f>
        <v/>
      </c>
      <c r="R503" s="158" t="s">
        <v>1555</v>
      </c>
    </row>
    <row r="504" spans="1:18" x14ac:dyDescent="0.3">
      <c r="A504" s="247">
        <v>112162</v>
      </c>
      <c r="B504" s="47" t="s">
        <v>2911</v>
      </c>
      <c r="C504" s="34" t="str">
        <f>IFERROR(VLOOKUP(tabConsumoAta[[#This Row],[CÓDIGO]],tabEstimativa[#Data],14,FALSE),"")</f>
        <v>Suspenso</v>
      </c>
      <c r="D504" s="157"/>
      <c r="E504" s="157"/>
      <c r="F504" s="34"/>
      <c r="G504" s="78" t="str">
        <f>IFERROR(VLOOKUP(tabConsumoAta[[#This Row],[ATA]],tabAtas[#Data],4,FALSE),"")</f>
        <v/>
      </c>
      <c r="H504" s="163">
        <f>SUMIFS(tabSaldoAta[ESTIMATIVA],tabSaldoAta[CÓDIGO],tabConsumoAta[[#This Row],[CÓDIGO]],tabSaldoAta[CHAVE],tabConsumoAta[[#This Row],[ATA]])</f>
        <v>0</v>
      </c>
      <c r="I504" s="164">
        <v>200</v>
      </c>
      <c r="J504" s="159">
        <v>4</v>
      </c>
      <c r="K504" s="251">
        <v>8724</v>
      </c>
      <c r="L504" s="246" t="s">
        <v>1560</v>
      </c>
      <c r="M504" s="160" t="s">
        <v>4184</v>
      </c>
      <c r="N504" s="160" t="s">
        <v>4185</v>
      </c>
      <c r="O504" s="249" t="s">
        <v>4183</v>
      </c>
      <c r="P504" s="248">
        <v>0</v>
      </c>
      <c r="Q504" s="166" t="str">
        <f>IF(COUNTIFS(tabAtas_Bloqueios[CÓDIGO],tabConsumoAta[[#This Row],[CÓDIGO]],tabAtas_Bloqueios[CHAVE],tabConsumoAta[[#This Row],[ATA]],tabAtas_Bloqueios[INATIVO],"") &gt; 0,"X","")</f>
        <v/>
      </c>
      <c r="R504" s="158" t="s">
        <v>1555</v>
      </c>
    </row>
    <row r="505" spans="1:18" x14ac:dyDescent="0.3">
      <c r="A505" s="247">
        <v>112163</v>
      </c>
      <c r="B505" s="47" t="s">
        <v>2440</v>
      </c>
      <c r="C505" s="34" t="str">
        <f>IFERROR(VLOOKUP(tabConsumoAta[[#This Row],[CÓDIGO]],tabEstimativa[#Data],14,FALSE),"")</f>
        <v>Suspenso</v>
      </c>
      <c r="D505" s="157"/>
      <c r="E505" s="157"/>
      <c r="F505" s="34"/>
      <c r="G505" s="78" t="str">
        <f>IFERROR(VLOOKUP(tabConsumoAta[[#This Row],[ATA]],tabAtas[#Data],4,FALSE),"")</f>
        <v/>
      </c>
      <c r="H505" s="163">
        <f>SUMIFS(tabSaldoAta[ESTIMATIVA],tabSaldoAta[CÓDIGO],tabConsumoAta[[#This Row],[CÓDIGO]],tabSaldoAta[CHAVE],tabConsumoAta[[#This Row],[ATA]])</f>
        <v>0</v>
      </c>
      <c r="I505" s="164">
        <v>800</v>
      </c>
      <c r="J505" s="159">
        <v>5</v>
      </c>
      <c r="K505" s="251">
        <v>8724</v>
      </c>
      <c r="L505" s="246" t="s">
        <v>1560</v>
      </c>
      <c r="M505" s="160" t="s">
        <v>4184</v>
      </c>
      <c r="N505" s="160" t="s">
        <v>4185</v>
      </c>
      <c r="O505" s="249" t="s">
        <v>4183</v>
      </c>
      <c r="P505" s="248">
        <v>0</v>
      </c>
      <c r="Q505" s="166" t="str">
        <f>IF(COUNTIFS(tabAtas_Bloqueios[CÓDIGO],tabConsumoAta[[#This Row],[CÓDIGO]],tabAtas_Bloqueios[CHAVE],tabConsumoAta[[#This Row],[ATA]],tabAtas_Bloqueios[INATIVO],"") &gt; 0,"X","")</f>
        <v/>
      </c>
      <c r="R505" s="158" t="s">
        <v>1555</v>
      </c>
    </row>
    <row r="506" spans="1:18" x14ac:dyDescent="0.3">
      <c r="A506" s="247">
        <v>108393</v>
      </c>
      <c r="B506" s="47" t="s">
        <v>3061</v>
      </c>
      <c r="C506" s="34" t="str">
        <f>IFERROR(VLOOKUP(tabConsumoAta[[#This Row],[CÓDIGO]],tabEstimativa[#Data],14,FALSE),"")</f>
        <v>Suspenso</v>
      </c>
      <c r="D506" s="157"/>
      <c r="E506" s="157"/>
      <c r="F506" s="34"/>
      <c r="G506" s="78" t="str">
        <f>IFERROR(VLOOKUP(tabConsumoAta[[#This Row],[ATA]],tabAtas[#Data],4,FALSE),"")</f>
        <v/>
      </c>
      <c r="H506" s="163">
        <f>SUMIFS(tabSaldoAta[ESTIMATIVA],tabSaldoAta[CÓDIGO],tabConsumoAta[[#This Row],[CÓDIGO]],tabSaldoAta[CHAVE],tabConsumoAta[[#This Row],[ATA]])</f>
        <v>0</v>
      </c>
      <c r="I506" s="164">
        <v>50</v>
      </c>
      <c r="J506" s="159">
        <v>6</v>
      </c>
      <c r="K506" s="251">
        <v>8725</v>
      </c>
      <c r="L506" s="246" t="s">
        <v>1560</v>
      </c>
      <c r="M506" s="160" t="s">
        <v>4184</v>
      </c>
      <c r="N506" s="160" t="s">
        <v>4185</v>
      </c>
      <c r="O506" s="249" t="s">
        <v>4183</v>
      </c>
      <c r="P506" s="248">
        <v>0</v>
      </c>
      <c r="Q506" s="166" t="str">
        <f>IF(COUNTIFS(tabAtas_Bloqueios[CÓDIGO],tabConsumoAta[[#This Row],[CÓDIGO]],tabAtas_Bloqueios[CHAVE],tabConsumoAta[[#This Row],[ATA]],tabAtas_Bloqueios[INATIVO],"") &gt; 0,"X","")</f>
        <v/>
      </c>
      <c r="R506" s="158" t="s">
        <v>1555</v>
      </c>
    </row>
    <row r="507" spans="1:18" x14ac:dyDescent="0.3">
      <c r="A507" s="247">
        <v>88727</v>
      </c>
      <c r="B507" s="47" t="s">
        <v>118</v>
      </c>
      <c r="C507" s="34" t="str">
        <f>IFERROR(VLOOKUP(tabConsumoAta[[#This Row],[CÓDIGO]],tabEstimativa[#Data],14,FALSE),"")</f>
        <v>Aguardando</v>
      </c>
      <c r="D507" s="157"/>
      <c r="E507" s="157"/>
      <c r="F507" s="34"/>
      <c r="G507" s="78" t="str">
        <f>IFERROR(VLOOKUP(tabConsumoAta[[#This Row],[ATA]],tabAtas[#Data],4,FALSE),"")</f>
        <v/>
      </c>
      <c r="H507" s="163">
        <f>SUMIFS(tabSaldoAta[ESTIMATIVA],tabSaldoAta[CÓDIGO],tabConsumoAta[[#This Row],[CÓDIGO]],tabSaldoAta[CHAVE],tabConsumoAta[[#This Row],[ATA]])</f>
        <v>0</v>
      </c>
      <c r="I507" s="164">
        <v>100</v>
      </c>
      <c r="J507" s="159">
        <v>7</v>
      </c>
      <c r="K507" s="251">
        <v>8724</v>
      </c>
      <c r="L507" s="246" t="s">
        <v>1560</v>
      </c>
      <c r="M507" s="160" t="s">
        <v>4184</v>
      </c>
      <c r="N507" s="160" t="s">
        <v>4185</v>
      </c>
      <c r="O507" s="249" t="s">
        <v>4183</v>
      </c>
      <c r="P507" s="248">
        <v>0</v>
      </c>
      <c r="Q507" s="166" t="str">
        <f>IF(COUNTIFS(tabAtas_Bloqueios[CÓDIGO],tabConsumoAta[[#This Row],[CÓDIGO]],tabAtas_Bloqueios[CHAVE],tabConsumoAta[[#This Row],[ATA]],tabAtas_Bloqueios[INATIVO],"") &gt; 0,"X","")</f>
        <v/>
      </c>
      <c r="R507" s="158" t="s">
        <v>1555</v>
      </c>
    </row>
    <row r="508" spans="1:18" x14ac:dyDescent="0.3">
      <c r="A508" s="247">
        <v>88735</v>
      </c>
      <c r="B508" s="47" t="s">
        <v>124</v>
      </c>
      <c r="C508" s="34" t="str">
        <f>IFERROR(VLOOKUP(tabConsumoAta[[#This Row],[CÓDIGO]],tabEstimativa[#Data],14,FALSE),"")</f>
        <v>Aguardando</v>
      </c>
      <c r="D508" s="157"/>
      <c r="E508" s="157"/>
      <c r="F508" s="34"/>
      <c r="G508" s="78" t="str">
        <f>IFERROR(VLOOKUP(tabConsumoAta[[#This Row],[ATA]],tabAtas[#Data],4,FALSE),"")</f>
        <v/>
      </c>
      <c r="H508" s="163">
        <f>SUMIFS(tabSaldoAta[ESTIMATIVA],tabSaldoAta[CÓDIGO],tabConsumoAta[[#This Row],[CÓDIGO]],tabSaldoAta[CHAVE],tabConsumoAta[[#This Row],[ATA]])</f>
        <v>0</v>
      </c>
      <c r="I508" s="164">
        <v>20</v>
      </c>
      <c r="J508" s="159">
        <v>8</v>
      </c>
      <c r="K508" s="251">
        <v>8724</v>
      </c>
      <c r="L508" s="246" t="s">
        <v>1560</v>
      </c>
      <c r="M508" s="160" t="s">
        <v>4184</v>
      </c>
      <c r="N508" s="160" t="s">
        <v>4185</v>
      </c>
      <c r="O508" s="249" t="s">
        <v>4183</v>
      </c>
      <c r="P508" s="248">
        <v>0</v>
      </c>
      <c r="Q508" s="166" t="str">
        <f>IF(COUNTIFS(tabAtas_Bloqueios[CÓDIGO],tabConsumoAta[[#This Row],[CÓDIGO]],tabAtas_Bloqueios[CHAVE],tabConsumoAta[[#This Row],[ATA]],tabAtas_Bloqueios[INATIVO],"") &gt; 0,"X","")</f>
        <v/>
      </c>
      <c r="R508" s="158" t="s">
        <v>1555</v>
      </c>
    </row>
    <row r="509" spans="1:18" x14ac:dyDescent="0.3">
      <c r="A509" s="247">
        <v>88747</v>
      </c>
      <c r="B509" s="47" t="s">
        <v>121</v>
      </c>
      <c r="C509" s="34" t="str">
        <f>IFERROR(VLOOKUP(tabConsumoAta[[#This Row],[CÓDIGO]],tabEstimativa[#Data],14,FALSE),"")</f>
        <v>Aguardando</v>
      </c>
      <c r="D509" s="157"/>
      <c r="E509" s="157"/>
      <c r="F509" s="34"/>
      <c r="G509" s="78" t="str">
        <f>IFERROR(VLOOKUP(tabConsumoAta[[#This Row],[ATA]],tabAtas[#Data],4,FALSE),"")</f>
        <v/>
      </c>
      <c r="H509" s="163">
        <f>SUMIFS(tabSaldoAta[ESTIMATIVA],tabSaldoAta[CÓDIGO],tabConsumoAta[[#This Row],[CÓDIGO]],tabSaldoAta[CHAVE],tabConsumoAta[[#This Row],[ATA]])</f>
        <v>0</v>
      </c>
      <c r="I509" s="164">
        <v>5</v>
      </c>
      <c r="J509" s="159">
        <v>9</v>
      </c>
      <c r="K509" s="251">
        <v>8724</v>
      </c>
      <c r="L509" s="246" t="s">
        <v>1560</v>
      </c>
      <c r="M509" s="160" t="s">
        <v>4184</v>
      </c>
      <c r="N509" s="160" t="s">
        <v>4185</v>
      </c>
      <c r="O509" s="249" t="s">
        <v>4183</v>
      </c>
      <c r="P509" s="248">
        <v>0</v>
      </c>
      <c r="Q509" s="166" t="str">
        <f>IF(COUNTIFS(tabAtas_Bloqueios[CÓDIGO],tabConsumoAta[[#This Row],[CÓDIGO]],tabAtas_Bloqueios[CHAVE],tabConsumoAta[[#This Row],[ATA]],tabAtas_Bloqueios[INATIVO],"") &gt; 0,"X","")</f>
        <v/>
      </c>
      <c r="R509" s="158" t="s">
        <v>1555</v>
      </c>
    </row>
    <row r="510" spans="1:18" x14ac:dyDescent="0.3">
      <c r="A510" s="247">
        <v>113238</v>
      </c>
      <c r="B510" s="47" t="s">
        <v>3269</v>
      </c>
      <c r="C510" s="34" t="str">
        <f>IFERROR(VLOOKUP(tabConsumoAta[[#This Row],[CÓDIGO]],tabEstimativa[#Data],14,FALSE),"")</f>
        <v/>
      </c>
      <c r="D510" s="157"/>
      <c r="E510" s="157"/>
      <c r="F510" s="34"/>
      <c r="G510" s="78" t="str">
        <f>IFERROR(VLOOKUP(tabConsumoAta[[#This Row],[ATA]],tabAtas[#Data],4,FALSE),"")</f>
        <v/>
      </c>
      <c r="H510" s="163">
        <f>SUMIFS(tabSaldoAta[ESTIMATIVA],tabSaldoAta[CÓDIGO],tabConsumoAta[[#This Row],[CÓDIGO]],tabSaldoAta[CHAVE],tabConsumoAta[[#This Row],[ATA]])</f>
        <v>0</v>
      </c>
      <c r="I510" s="164">
        <v>30</v>
      </c>
      <c r="J510" s="159">
        <v>10</v>
      </c>
      <c r="K510" s="251">
        <v>8725</v>
      </c>
      <c r="L510" s="246" t="s">
        <v>1560</v>
      </c>
      <c r="M510" s="160" t="s">
        <v>4184</v>
      </c>
      <c r="N510" s="160" t="s">
        <v>4185</v>
      </c>
      <c r="O510" s="249" t="s">
        <v>4183</v>
      </c>
      <c r="P510" s="248">
        <v>0</v>
      </c>
      <c r="Q510" s="166" t="str">
        <f>IF(COUNTIFS(tabAtas_Bloqueios[CÓDIGO],tabConsumoAta[[#This Row],[CÓDIGO]],tabAtas_Bloqueios[CHAVE],tabConsumoAta[[#This Row],[ATA]],tabAtas_Bloqueios[INATIVO],"") &gt; 0,"X","")</f>
        <v/>
      </c>
      <c r="R510" s="158" t="s">
        <v>1555</v>
      </c>
    </row>
    <row r="511" spans="1:18" x14ac:dyDescent="0.3">
      <c r="A511" s="247">
        <v>114773</v>
      </c>
      <c r="B511" s="47" t="s">
        <v>3271</v>
      </c>
      <c r="C511" s="34" t="str">
        <f>IFERROR(VLOOKUP(tabConsumoAta[[#This Row],[CÓDIGO]],tabEstimativa[#Data],14,FALSE),"")</f>
        <v/>
      </c>
      <c r="D511" s="157"/>
      <c r="E511" s="157"/>
      <c r="F511" s="34"/>
      <c r="G511" s="78" t="str">
        <f>IFERROR(VLOOKUP(tabConsumoAta[[#This Row],[ATA]],tabAtas[#Data],4,FALSE),"")</f>
        <v/>
      </c>
      <c r="H511" s="163">
        <f>SUMIFS(tabSaldoAta[ESTIMATIVA],tabSaldoAta[CÓDIGO],tabConsumoAta[[#This Row],[CÓDIGO]],tabSaldoAta[CHAVE],tabConsumoAta[[#This Row],[ATA]])</f>
        <v>0</v>
      </c>
      <c r="I511" s="164">
        <v>5</v>
      </c>
      <c r="J511" s="159">
        <v>11</v>
      </c>
      <c r="K511" s="251">
        <v>8724</v>
      </c>
      <c r="L511" s="246" t="s">
        <v>1560</v>
      </c>
      <c r="M511" s="160" t="s">
        <v>4184</v>
      </c>
      <c r="N511" s="160" t="s">
        <v>4185</v>
      </c>
      <c r="O511" s="249" t="s">
        <v>4183</v>
      </c>
      <c r="P511" s="248">
        <v>0</v>
      </c>
      <c r="Q511" s="166" t="str">
        <f>IF(COUNTIFS(tabAtas_Bloqueios[CÓDIGO],tabConsumoAta[[#This Row],[CÓDIGO]],tabAtas_Bloqueios[CHAVE],tabConsumoAta[[#This Row],[ATA]],tabAtas_Bloqueios[INATIVO],"") &gt; 0,"X","")</f>
        <v/>
      </c>
      <c r="R511" s="158" t="s">
        <v>1555</v>
      </c>
    </row>
    <row r="512" spans="1:18" x14ac:dyDescent="0.3">
      <c r="A512" s="247">
        <v>54017</v>
      </c>
      <c r="B512" s="47" t="s">
        <v>3379</v>
      </c>
      <c r="C512" s="34" t="str">
        <f>IFERROR(VLOOKUP(tabConsumoAta[[#This Row],[CÓDIGO]],tabEstimativa[#Data],14,FALSE),"")</f>
        <v/>
      </c>
      <c r="D512" s="157"/>
      <c r="E512" s="157"/>
      <c r="F512" s="34"/>
      <c r="G512" s="78" t="str">
        <f>IFERROR(VLOOKUP(tabConsumoAta[[#This Row],[ATA]],tabAtas[#Data],4,FALSE),"")</f>
        <v/>
      </c>
      <c r="H512" s="163">
        <f>SUMIFS(tabSaldoAta[ESTIMATIVA],tabSaldoAta[CÓDIGO],tabConsumoAta[[#This Row],[CÓDIGO]],tabSaldoAta[CHAVE],tabConsumoAta[[#This Row],[ATA]])</f>
        <v>0</v>
      </c>
      <c r="I512" s="164">
        <v>100</v>
      </c>
      <c r="J512" s="159">
        <v>12</v>
      </c>
      <c r="K512" s="251">
        <v>8724</v>
      </c>
      <c r="L512" s="246" t="s">
        <v>1560</v>
      </c>
      <c r="M512" s="160" t="s">
        <v>4184</v>
      </c>
      <c r="N512" s="160" t="s">
        <v>4185</v>
      </c>
      <c r="O512" s="249" t="s">
        <v>4183</v>
      </c>
      <c r="P512" s="248">
        <v>0</v>
      </c>
      <c r="Q512" s="166" t="str">
        <f>IF(COUNTIFS(tabAtas_Bloqueios[CÓDIGO],tabConsumoAta[[#This Row],[CÓDIGO]],tabAtas_Bloqueios[CHAVE],tabConsumoAta[[#This Row],[ATA]],tabAtas_Bloqueios[INATIVO],"") &gt; 0,"X","")</f>
        <v/>
      </c>
      <c r="R512" s="158" t="s">
        <v>1555</v>
      </c>
    </row>
    <row r="513" spans="1:18" x14ac:dyDescent="0.3">
      <c r="A513" s="247">
        <v>54018</v>
      </c>
      <c r="B513" s="47" t="s">
        <v>4186</v>
      </c>
      <c r="C513" s="34" t="str">
        <f>IFERROR(VLOOKUP(tabConsumoAta[[#This Row],[CÓDIGO]],tabEstimativa[#Data],14,FALSE),"")</f>
        <v/>
      </c>
      <c r="D513" s="157"/>
      <c r="E513" s="157"/>
      <c r="F513" s="34"/>
      <c r="G513" s="78" t="str">
        <f>IFERROR(VLOOKUP(tabConsumoAta[[#This Row],[ATA]],tabAtas[#Data],4,FALSE),"")</f>
        <v/>
      </c>
      <c r="H513" s="163">
        <f>SUMIFS(tabSaldoAta[ESTIMATIVA],tabSaldoAta[CÓDIGO],tabConsumoAta[[#This Row],[CÓDIGO]],tabSaldoAta[CHAVE],tabConsumoAta[[#This Row],[ATA]])</f>
        <v>0</v>
      </c>
      <c r="I513" s="164">
        <v>500</v>
      </c>
      <c r="J513" s="159">
        <v>13</v>
      </c>
      <c r="K513" s="251">
        <v>8724</v>
      </c>
      <c r="L513" s="246" t="s">
        <v>1560</v>
      </c>
      <c r="M513" s="160" t="s">
        <v>4184</v>
      </c>
      <c r="N513" s="160" t="s">
        <v>4185</v>
      </c>
      <c r="O513" s="249" t="s">
        <v>4183</v>
      </c>
      <c r="P513" s="248">
        <v>0</v>
      </c>
      <c r="Q513" s="166" t="str">
        <f>IF(COUNTIFS(tabAtas_Bloqueios[CÓDIGO],tabConsumoAta[[#This Row],[CÓDIGO]],tabAtas_Bloqueios[CHAVE],tabConsumoAta[[#This Row],[ATA]],tabAtas_Bloqueios[INATIVO],"") &gt; 0,"X","")</f>
        <v/>
      </c>
      <c r="R513" s="158" t="s">
        <v>1555</v>
      </c>
    </row>
    <row r="514" spans="1:18" x14ac:dyDescent="0.3">
      <c r="A514" s="247">
        <v>54026</v>
      </c>
      <c r="B514" s="47" t="s">
        <v>4187</v>
      </c>
      <c r="C514" s="34" t="str">
        <f>IFERROR(VLOOKUP(tabConsumoAta[[#This Row],[CÓDIGO]],tabEstimativa[#Data],14,FALSE),"")</f>
        <v/>
      </c>
      <c r="D514" s="157"/>
      <c r="E514" s="157"/>
      <c r="F514" s="34"/>
      <c r="G514" s="78" t="str">
        <f>IFERROR(VLOOKUP(tabConsumoAta[[#This Row],[ATA]],tabAtas[#Data],4,FALSE),"")</f>
        <v/>
      </c>
      <c r="H514" s="163">
        <f>SUMIFS(tabSaldoAta[ESTIMATIVA],tabSaldoAta[CÓDIGO],tabConsumoAta[[#This Row],[CÓDIGO]],tabSaldoAta[CHAVE],tabConsumoAta[[#This Row],[ATA]])</f>
        <v>0</v>
      </c>
      <c r="I514" s="164">
        <v>100</v>
      </c>
      <c r="J514" s="159">
        <v>14</v>
      </c>
      <c r="K514" s="251">
        <v>8724</v>
      </c>
      <c r="L514" s="246" t="s">
        <v>1560</v>
      </c>
      <c r="M514" s="160" t="s">
        <v>4184</v>
      </c>
      <c r="N514" s="160" t="s">
        <v>4185</v>
      </c>
      <c r="O514" s="249" t="s">
        <v>4183</v>
      </c>
      <c r="P514" s="248">
        <v>0</v>
      </c>
      <c r="Q514" s="166" t="str">
        <f>IF(COUNTIFS(tabAtas_Bloqueios[CÓDIGO],tabConsumoAta[[#This Row],[CÓDIGO]],tabAtas_Bloqueios[CHAVE],tabConsumoAta[[#This Row],[ATA]],tabAtas_Bloqueios[INATIVO],"") &gt; 0,"X","")</f>
        <v/>
      </c>
      <c r="R514" s="158" t="s">
        <v>1555</v>
      </c>
    </row>
    <row r="515" spans="1:18" x14ac:dyDescent="0.3">
      <c r="A515" s="247">
        <v>106414</v>
      </c>
      <c r="B515" s="47" t="s">
        <v>2413</v>
      </c>
      <c r="C515" s="34" t="str">
        <f>IFERROR(VLOOKUP(tabConsumoAta[[#This Row],[CÓDIGO]],tabEstimativa[#Data],14,FALSE),"")</f>
        <v>Suspenso</v>
      </c>
      <c r="D515" s="157"/>
      <c r="E515" s="157"/>
      <c r="F515" s="34"/>
      <c r="G515" s="78" t="str">
        <f>IFERROR(VLOOKUP(tabConsumoAta[[#This Row],[ATA]],tabAtas[#Data],4,FALSE),"")</f>
        <v/>
      </c>
      <c r="H515" s="163">
        <f>SUMIFS(tabSaldoAta[ESTIMATIVA],tabSaldoAta[CÓDIGO],tabConsumoAta[[#This Row],[CÓDIGO]],tabSaldoAta[CHAVE],tabConsumoAta[[#This Row],[ATA]])</f>
        <v>0</v>
      </c>
      <c r="I515" s="164">
        <v>3000</v>
      </c>
      <c r="J515" s="159">
        <v>15</v>
      </c>
      <c r="K515" s="251">
        <v>8724</v>
      </c>
      <c r="L515" s="246" t="s">
        <v>1560</v>
      </c>
      <c r="M515" s="160" t="s">
        <v>4184</v>
      </c>
      <c r="N515" s="160" t="s">
        <v>4185</v>
      </c>
      <c r="O515" s="249" t="s">
        <v>4183</v>
      </c>
      <c r="P515" s="248">
        <v>0</v>
      </c>
      <c r="Q515" s="166" t="str">
        <f>IF(COUNTIFS(tabAtas_Bloqueios[CÓDIGO],tabConsumoAta[[#This Row],[CÓDIGO]],tabAtas_Bloqueios[CHAVE],tabConsumoAta[[#This Row],[ATA]],tabAtas_Bloqueios[INATIVO],"") &gt; 0,"X","")</f>
        <v/>
      </c>
      <c r="R515" s="158" t="s">
        <v>1555</v>
      </c>
    </row>
    <row r="516" spans="1:18" x14ac:dyDescent="0.3">
      <c r="A516" s="247">
        <v>111806</v>
      </c>
      <c r="B516" s="47" t="s">
        <v>2444</v>
      </c>
      <c r="C516" s="34" t="str">
        <f>IFERROR(VLOOKUP(tabConsumoAta[[#This Row],[CÓDIGO]],tabEstimativa[#Data],14,FALSE),"")</f>
        <v>Suspenso</v>
      </c>
      <c r="D516" s="157"/>
      <c r="E516" s="157"/>
      <c r="F516" s="34"/>
      <c r="G516" s="78" t="str">
        <f>IFERROR(VLOOKUP(tabConsumoAta[[#This Row],[ATA]],tabAtas[#Data],4,FALSE),"")</f>
        <v/>
      </c>
      <c r="H516" s="163">
        <f>SUMIFS(tabSaldoAta[ESTIMATIVA],tabSaldoAta[CÓDIGO],tabConsumoAta[[#This Row],[CÓDIGO]],tabSaldoAta[CHAVE],tabConsumoAta[[#This Row],[ATA]])</f>
        <v>0</v>
      </c>
      <c r="I516" s="164">
        <v>1000</v>
      </c>
      <c r="J516" s="159">
        <v>16</v>
      </c>
      <c r="K516" s="251">
        <v>8724</v>
      </c>
      <c r="L516" s="246" t="s">
        <v>1560</v>
      </c>
      <c r="M516" s="160" t="s">
        <v>4184</v>
      </c>
      <c r="N516" s="160" t="s">
        <v>4185</v>
      </c>
      <c r="O516" s="249" t="s">
        <v>4183</v>
      </c>
      <c r="P516" s="248">
        <v>0</v>
      </c>
      <c r="Q516" s="166" t="str">
        <f>IF(COUNTIFS(tabAtas_Bloqueios[CÓDIGO],tabConsumoAta[[#This Row],[CÓDIGO]],tabAtas_Bloqueios[CHAVE],tabConsumoAta[[#This Row],[ATA]],tabAtas_Bloqueios[INATIVO],"") &gt; 0,"X","")</f>
        <v/>
      </c>
      <c r="R516" s="158" t="s">
        <v>1555</v>
      </c>
    </row>
    <row r="517" spans="1:18" x14ac:dyDescent="0.3">
      <c r="A517" s="247">
        <v>128815</v>
      </c>
      <c r="B517" s="47" t="s">
        <v>2511</v>
      </c>
      <c r="C517" s="34" t="str">
        <f>IFERROR(VLOOKUP(tabConsumoAta[[#This Row],[CÓDIGO]],tabEstimativa[#Data],14,FALSE),"")</f>
        <v>Suspenso</v>
      </c>
      <c r="D517" s="157"/>
      <c r="E517" s="157"/>
      <c r="F517" s="34"/>
      <c r="G517" s="78" t="str">
        <f>IFERROR(VLOOKUP(tabConsumoAta[[#This Row],[ATA]],tabAtas[#Data],4,FALSE),"")</f>
        <v/>
      </c>
      <c r="H517" s="163">
        <f>SUMIFS(tabSaldoAta[ESTIMATIVA],tabSaldoAta[CÓDIGO],tabConsumoAta[[#This Row],[CÓDIGO]],tabSaldoAta[CHAVE],tabConsumoAta[[#This Row],[ATA]])</f>
        <v>0</v>
      </c>
      <c r="I517" s="164">
        <v>2500</v>
      </c>
      <c r="J517" s="159">
        <v>17</v>
      </c>
      <c r="K517" s="251">
        <v>8724</v>
      </c>
      <c r="L517" s="246" t="s">
        <v>1560</v>
      </c>
      <c r="M517" s="160" t="s">
        <v>4184</v>
      </c>
      <c r="N517" s="160" t="s">
        <v>4185</v>
      </c>
      <c r="O517" s="249" t="s">
        <v>4183</v>
      </c>
      <c r="P517" s="248">
        <v>0</v>
      </c>
      <c r="Q517" s="166" t="str">
        <f>IF(COUNTIFS(tabAtas_Bloqueios[CÓDIGO],tabConsumoAta[[#This Row],[CÓDIGO]],tabAtas_Bloqueios[CHAVE],tabConsumoAta[[#This Row],[ATA]],tabAtas_Bloqueios[INATIVO],"") &gt; 0,"X","")</f>
        <v/>
      </c>
      <c r="R517" s="158" t="s">
        <v>1555</v>
      </c>
    </row>
    <row r="518" spans="1:18" x14ac:dyDescent="0.3">
      <c r="A518" s="247">
        <v>129991</v>
      </c>
      <c r="B518" s="47" t="s">
        <v>134</v>
      </c>
      <c r="C518" s="34" t="str">
        <f>IFERROR(VLOOKUP(tabConsumoAta[[#This Row],[CÓDIGO]],tabEstimativa[#Data],14,FALSE),"")</f>
        <v>Suspenso</v>
      </c>
      <c r="D518" s="157"/>
      <c r="E518" s="157"/>
      <c r="F518" s="34"/>
      <c r="G518" s="78" t="str">
        <f>IFERROR(VLOOKUP(tabConsumoAta[[#This Row],[ATA]],tabAtas[#Data],4,FALSE),"")</f>
        <v/>
      </c>
      <c r="H518" s="163">
        <f>SUMIFS(tabSaldoAta[ESTIMATIVA],tabSaldoAta[CÓDIGO],tabConsumoAta[[#This Row],[CÓDIGO]],tabSaldoAta[CHAVE],tabConsumoAta[[#This Row],[ATA]])</f>
        <v>0</v>
      </c>
      <c r="I518" s="164">
        <v>300</v>
      </c>
      <c r="J518" s="159">
        <v>18</v>
      </c>
      <c r="K518" s="251">
        <v>8725</v>
      </c>
      <c r="L518" s="246" t="s">
        <v>1560</v>
      </c>
      <c r="M518" s="160" t="s">
        <v>4184</v>
      </c>
      <c r="N518" s="160" t="s">
        <v>4185</v>
      </c>
      <c r="O518" s="249" t="s">
        <v>4183</v>
      </c>
      <c r="P518" s="248">
        <v>0</v>
      </c>
      <c r="Q518" s="166" t="str">
        <f>IF(COUNTIFS(tabAtas_Bloqueios[CÓDIGO],tabConsumoAta[[#This Row],[CÓDIGO]],tabAtas_Bloqueios[CHAVE],tabConsumoAta[[#This Row],[ATA]],tabAtas_Bloqueios[INATIVO],"") &gt; 0,"X","")</f>
        <v/>
      </c>
      <c r="R518" s="158" t="s">
        <v>1555</v>
      </c>
    </row>
    <row r="519" spans="1:18" x14ac:dyDescent="0.3">
      <c r="A519" s="247">
        <v>128818</v>
      </c>
      <c r="B519" s="47" t="s">
        <v>99</v>
      </c>
      <c r="C519" s="34" t="str">
        <f>IFERROR(VLOOKUP(tabConsumoAta[[#This Row],[CÓDIGO]],tabEstimativa[#Data],14,FALSE),"")</f>
        <v>Suspenso</v>
      </c>
      <c r="D519" s="157"/>
      <c r="E519" s="157"/>
      <c r="F519" s="34"/>
      <c r="G519" s="78" t="str">
        <f>IFERROR(VLOOKUP(tabConsumoAta[[#This Row],[ATA]],tabAtas[#Data],4,FALSE),"")</f>
        <v/>
      </c>
      <c r="H519" s="163">
        <f>SUMIFS(tabSaldoAta[ESTIMATIVA],tabSaldoAta[CÓDIGO],tabConsumoAta[[#This Row],[CÓDIGO]],tabSaldoAta[CHAVE],tabConsumoAta[[#This Row],[ATA]])</f>
        <v>0</v>
      </c>
      <c r="I519" s="164">
        <v>4500</v>
      </c>
      <c r="J519" s="159">
        <v>19</v>
      </c>
      <c r="K519" s="251">
        <v>8724</v>
      </c>
      <c r="L519" s="246" t="s">
        <v>1560</v>
      </c>
      <c r="M519" s="160" t="s">
        <v>4184</v>
      </c>
      <c r="N519" s="160" t="s">
        <v>4185</v>
      </c>
      <c r="O519" s="249" t="s">
        <v>4183</v>
      </c>
      <c r="P519" s="248">
        <v>0</v>
      </c>
      <c r="Q519" s="166" t="str">
        <f>IF(COUNTIFS(tabAtas_Bloqueios[CÓDIGO],tabConsumoAta[[#This Row],[CÓDIGO]],tabAtas_Bloqueios[CHAVE],tabConsumoAta[[#This Row],[ATA]],tabAtas_Bloqueios[INATIVO],"") &gt; 0,"X","")</f>
        <v/>
      </c>
      <c r="R519" s="158" t="s">
        <v>1555</v>
      </c>
    </row>
    <row r="520" spans="1:18" x14ac:dyDescent="0.3">
      <c r="A520" s="247">
        <v>128819</v>
      </c>
      <c r="B520" s="47" t="s">
        <v>98</v>
      </c>
      <c r="C520" s="34" t="str">
        <f>IFERROR(VLOOKUP(tabConsumoAta[[#This Row],[CÓDIGO]],tabEstimativa[#Data],14,FALSE),"")</f>
        <v>Suspenso</v>
      </c>
      <c r="D520" s="157"/>
      <c r="E520" s="157"/>
      <c r="F520" s="34"/>
      <c r="G520" s="78" t="str">
        <f>IFERROR(VLOOKUP(tabConsumoAta[[#This Row],[ATA]],tabAtas[#Data],4,FALSE),"")</f>
        <v/>
      </c>
      <c r="H520" s="163">
        <f>SUMIFS(tabSaldoAta[ESTIMATIVA],tabSaldoAta[CÓDIGO],tabConsumoAta[[#This Row],[CÓDIGO]],tabSaldoAta[CHAVE],tabConsumoAta[[#This Row],[ATA]])</f>
        <v>0</v>
      </c>
      <c r="I520" s="164">
        <v>200</v>
      </c>
      <c r="J520" s="159">
        <v>20</v>
      </c>
      <c r="K520" s="251">
        <v>8724</v>
      </c>
      <c r="L520" s="246" t="s">
        <v>1560</v>
      </c>
      <c r="M520" s="160" t="s">
        <v>4184</v>
      </c>
      <c r="N520" s="160" t="s">
        <v>4185</v>
      </c>
      <c r="O520" s="249" t="s">
        <v>4183</v>
      </c>
      <c r="P520" s="248">
        <v>0</v>
      </c>
      <c r="Q520" s="166" t="str">
        <f>IF(COUNTIFS(tabAtas_Bloqueios[CÓDIGO],tabConsumoAta[[#This Row],[CÓDIGO]],tabAtas_Bloqueios[CHAVE],tabConsumoAta[[#This Row],[ATA]],tabAtas_Bloqueios[INATIVO],"") &gt; 0,"X","")</f>
        <v/>
      </c>
      <c r="R520" s="158" t="s">
        <v>1555</v>
      </c>
    </row>
    <row r="521" spans="1:18" x14ac:dyDescent="0.3">
      <c r="A521" s="247">
        <v>112494</v>
      </c>
      <c r="B521" s="47" t="s">
        <v>3950</v>
      </c>
      <c r="C521" s="34" t="str">
        <f>IFERROR(VLOOKUP(tabConsumoAta[[#This Row],[CÓDIGO]],tabEstimativa[#Data],14,FALSE),"")</f>
        <v/>
      </c>
      <c r="D521" s="157"/>
      <c r="E521" s="157"/>
      <c r="F521" s="34"/>
      <c r="G521" s="78" t="str">
        <f>IFERROR(VLOOKUP(tabConsumoAta[[#This Row],[ATA]],tabAtas[#Data],4,FALSE),"")</f>
        <v/>
      </c>
      <c r="H521" s="163">
        <f>SUMIFS(tabSaldoAta[ESTIMATIVA],tabSaldoAta[CÓDIGO],tabConsumoAta[[#This Row],[CÓDIGO]],tabSaldoAta[CHAVE],tabConsumoAta[[#This Row],[ATA]])</f>
        <v>0</v>
      </c>
      <c r="I521" s="164">
        <v>150</v>
      </c>
      <c r="J521" s="159">
        <v>21</v>
      </c>
      <c r="K521" s="251">
        <v>8724</v>
      </c>
      <c r="L521" s="246" t="s">
        <v>1560</v>
      </c>
      <c r="M521" s="160" t="s">
        <v>4184</v>
      </c>
      <c r="N521" s="160" t="s">
        <v>4185</v>
      </c>
      <c r="O521" s="249" t="s">
        <v>4183</v>
      </c>
      <c r="P521" s="248">
        <v>0</v>
      </c>
      <c r="Q521" s="166" t="str">
        <f>IF(COUNTIFS(tabAtas_Bloqueios[CÓDIGO],tabConsumoAta[[#This Row],[CÓDIGO]],tabAtas_Bloqueios[CHAVE],tabConsumoAta[[#This Row],[ATA]],tabAtas_Bloqueios[INATIVO],"") &gt; 0,"X","")</f>
        <v/>
      </c>
      <c r="R521" s="158" t="s">
        <v>1555</v>
      </c>
    </row>
    <row r="522" spans="1:18" x14ac:dyDescent="0.3">
      <c r="A522" s="247">
        <v>15680</v>
      </c>
      <c r="B522" s="47" t="s">
        <v>3796</v>
      </c>
      <c r="C522" s="34" t="str">
        <f>IFERROR(VLOOKUP(tabConsumoAta[[#This Row],[CÓDIGO]],tabEstimativa[#Data],14,FALSE),"")</f>
        <v>Suspenso</v>
      </c>
      <c r="D522" s="157"/>
      <c r="E522" s="157"/>
      <c r="F522" s="34"/>
      <c r="G522" s="78" t="str">
        <f>IFERROR(VLOOKUP(tabConsumoAta[[#This Row],[ATA]],tabAtas[#Data],4,FALSE),"")</f>
        <v/>
      </c>
      <c r="H522" s="163">
        <f>SUMIFS(tabSaldoAta[ESTIMATIVA],tabSaldoAta[CÓDIGO],tabConsumoAta[[#This Row],[CÓDIGO]],tabSaldoAta[CHAVE],tabConsumoAta[[#This Row],[ATA]])</f>
        <v>0</v>
      </c>
      <c r="I522" s="164">
        <v>500</v>
      </c>
      <c r="J522" s="159">
        <v>22</v>
      </c>
      <c r="K522" s="251">
        <v>8725</v>
      </c>
      <c r="L522" s="246" t="s">
        <v>1560</v>
      </c>
      <c r="M522" s="160" t="s">
        <v>4184</v>
      </c>
      <c r="N522" s="160" t="s">
        <v>4185</v>
      </c>
      <c r="O522" s="249" t="s">
        <v>4183</v>
      </c>
      <c r="P522" s="248">
        <v>0</v>
      </c>
      <c r="Q522" s="166" t="str">
        <f>IF(COUNTIFS(tabAtas_Bloqueios[CÓDIGO],tabConsumoAta[[#This Row],[CÓDIGO]],tabAtas_Bloqueios[CHAVE],tabConsumoAta[[#This Row],[ATA]],tabAtas_Bloqueios[INATIVO],"") &gt; 0,"X","")</f>
        <v/>
      </c>
      <c r="R522" s="158" t="s">
        <v>1555</v>
      </c>
    </row>
    <row r="523" spans="1:18" x14ac:dyDescent="0.3">
      <c r="A523" s="247">
        <v>103344</v>
      </c>
      <c r="B523" s="47" t="s">
        <v>221</v>
      </c>
      <c r="C523" s="34" t="str">
        <f>IFERROR(VLOOKUP(tabConsumoAta[[#This Row],[CÓDIGO]],tabEstimativa[#Data],14,FALSE),"")</f>
        <v>Suspenso</v>
      </c>
      <c r="D523" s="157"/>
      <c r="E523" s="157"/>
      <c r="F523" s="34"/>
      <c r="G523" s="78" t="str">
        <f>IFERROR(VLOOKUP(tabConsumoAta[[#This Row],[ATA]],tabAtas[#Data],4,FALSE),"")</f>
        <v/>
      </c>
      <c r="H523" s="163">
        <f>SUMIFS(tabSaldoAta[ESTIMATIVA],tabSaldoAta[CÓDIGO],tabConsumoAta[[#This Row],[CÓDIGO]],tabSaldoAta[CHAVE],tabConsumoAta[[#This Row],[ATA]])</f>
        <v>0</v>
      </c>
      <c r="I523" s="164">
        <v>500</v>
      </c>
      <c r="J523" s="159">
        <v>23</v>
      </c>
      <c r="K523" s="251">
        <v>8724</v>
      </c>
      <c r="L523" s="246" t="s">
        <v>1560</v>
      </c>
      <c r="M523" s="160" t="s">
        <v>4184</v>
      </c>
      <c r="N523" s="160" t="s">
        <v>4185</v>
      </c>
      <c r="O523" s="249" t="s">
        <v>4183</v>
      </c>
      <c r="P523" s="248">
        <v>0</v>
      </c>
      <c r="Q523" s="166" t="str">
        <f>IF(COUNTIFS(tabAtas_Bloqueios[CÓDIGO],tabConsumoAta[[#This Row],[CÓDIGO]],tabAtas_Bloqueios[CHAVE],tabConsumoAta[[#This Row],[ATA]],tabAtas_Bloqueios[INATIVO],"") &gt; 0,"X","")</f>
        <v/>
      </c>
      <c r="R523" s="158" t="s">
        <v>1555</v>
      </c>
    </row>
    <row r="524" spans="1:18" x14ac:dyDescent="0.3">
      <c r="A524" s="247">
        <v>116874</v>
      </c>
      <c r="B524" s="47" t="s">
        <v>230</v>
      </c>
      <c r="C524" s="34" t="str">
        <f>IFERROR(VLOOKUP(tabConsumoAta[[#This Row],[CÓDIGO]],tabEstimativa[#Data],14,FALSE),"")</f>
        <v>Inativo</v>
      </c>
      <c r="D524" s="157"/>
      <c r="E524" s="157"/>
      <c r="F524" s="34"/>
      <c r="G524" s="78" t="str">
        <f>IFERROR(VLOOKUP(tabConsumoAta[[#This Row],[ATA]],tabAtas[#Data],4,FALSE),"")</f>
        <v/>
      </c>
      <c r="H524" s="163">
        <f>SUMIFS(tabSaldoAta[ESTIMATIVA],tabSaldoAta[CÓDIGO],tabConsumoAta[[#This Row],[CÓDIGO]],tabSaldoAta[CHAVE],tabConsumoAta[[#This Row],[ATA]])</f>
        <v>0</v>
      </c>
      <c r="I524" s="164">
        <v>1000</v>
      </c>
      <c r="J524" s="159">
        <v>24</v>
      </c>
      <c r="K524" s="251">
        <v>8725</v>
      </c>
      <c r="L524" s="246" t="s">
        <v>1560</v>
      </c>
      <c r="M524" s="160" t="s">
        <v>4184</v>
      </c>
      <c r="N524" s="160" t="s">
        <v>4185</v>
      </c>
      <c r="O524" s="249" t="s">
        <v>4183</v>
      </c>
      <c r="P524" s="248">
        <v>0</v>
      </c>
      <c r="Q524" s="166" t="str">
        <f>IF(COUNTIFS(tabAtas_Bloqueios[CÓDIGO],tabConsumoAta[[#This Row],[CÓDIGO]],tabAtas_Bloqueios[CHAVE],tabConsumoAta[[#This Row],[ATA]],tabAtas_Bloqueios[INATIVO],"") &gt; 0,"X","")</f>
        <v/>
      </c>
      <c r="R524" s="158" t="s">
        <v>1555</v>
      </c>
    </row>
    <row r="525" spans="1:18" x14ac:dyDescent="0.3">
      <c r="A525" s="247">
        <v>14921</v>
      </c>
      <c r="B525" s="47" t="s">
        <v>2776</v>
      </c>
      <c r="C525" s="34" t="str">
        <f>IFERROR(VLOOKUP(tabConsumoAta[[#This Row],[CÓDIGO]],tabEstimativa[#Data],14,FALSE),"")</f>
        <v>Aguardando</v>
      </c>
      <c r="D525" s="157"/>
      <c r="E525" s="157"/>
      <c r="F525" s="34"/>
      <c r="G525" s="78" t="str">
        <f>IFERROR(VLOOKUP(tabConsumoAta[[#This Row],[ATA]],tabAtas[#Data],4,FALSE),"")</f>
        <v/>
      </c>
      <c r="H525" s="163">
        <f>SUMIFS(tabSaldoAta[ESTIMATIVA],tabSaldoAta[CÓDIGO],tabConsumoAta[[#This Row],[CÓDIGO]],tabSaldoAta[CHAVE],tabConsumoAta[[#This Row],[ATA]])</f>
        <v>0</v>
      </c>
      <c r="I525" s="164">
        <v>1000</v>
      </c>
      <c r="J525" s="159">
        <v>25</v>
      </c>
      <c r="K525" s="251">
        <v>8724</v>
      </c>
      <c r="L525" s="246" t="s">
        <v>1560</v>
      </c>
      <c r="M525" s="160" t="s">
        <v>4184</v>
      </c>
      <c r="N525" s="160" t="s">
        <v>4185</v>
      </c>
      <c r="O525" s="249" t="s">
        <v>4183</v>
      </c>
      <c r="P525" s="248">
        <v>0</v>
      </c>
      <c r="Q525" s="166" t="str">
        <f>IF(COUNTIFS(tabAtas_Bloqueios[CÓDIGO],tabConsumoAta[[#This Row],[CÓDIGO]],tabAtas_Bloqueios[CHAVE],tabConsumoAta[[#This Row],[ATA]],tabAtas_Bloqueios[INATIVO],"") &gt; 0,"X","")</f>
        <v/>
      </c>
      <c r="R525" s="158" t="s">
        <v>1555</v>
      </c>
    </row>
    <row r="526" spans="1:18" x14ac:dyDescent="0.3">
      <c r="A526" s="247">
        <v>54019</v>
      </c>
      <c r="B526" s="47" t="s">
        <v>210</v>
      </c>
      <c r="C526" s="34" t="str">
        <f>IFERROR(VLOOKUP(tabConsumoAta[[#This Row],[CÓDIGO]],tabEstimativa[#Data],14,FALSE),"")</f>
        <v>Suspenso</v>
      </c>
      <c r="D526" s="157"/>
      <c r="E526" s="157"/>
      <c r="F526" s="34"/>
      <c r="G526" s="78" t="str">
        <f>IFERROR(VLOOKUP(tabConsumoAta[[#This Row],[ATA]],tabAtas[#Data],4,FALSE),"")</f>
        <v/>
      </c>
      <c r="H526" s="163">
        <f>SUMIFS(tabSaldoAta[ESTIMATIVA],tabSaldoAta[CÓDIGO],tabConsumoAta[[#This Row],[CÓDIGO]],tabSaldoAta[CHAVE],tabConsumoAta[[#This Row],[ATA]])</f>
        <v>0</v>
      </c>
      <c r="I526" s="164">
        <v>200</v>
      </c>
      <c r="J526" s="159">
        <v>26</v>
      </c>
      <c r="K526" s="251">
        <v>8724</v>
      </c>
      <c r="L526" s="246" t="s">
        <v>1560</v>
      </c>
      <c r="M526" s="160" t="s">
        <v>4184</v>
      </c>
      <c r="N526" s="160" t="s">
        <v>4185</v>
      </c>
      <c r="O526" s="249" t="s">
        <v>4183</v>
      </c>
      <c r="P526" s="248">
        <v>0</v>
      </c>
      <c r="Q526" s="166" t="str">
        <f>IF(COUNTIFS(tabAtas_Bloqueios[CÓDIGO],tabConsumoAta[[#This Row],[CÓDIGO]],tabAtas_Bloqueios[CHAVE],tabConsumoAta[[#This Row],[ATA]],tabAtas_Bloqueios[INATIVO],"") &gt; 0,"X","")</f>
        <v/>
      </c>
      <c r="R526" s="158" t="s">
        <v>1555</v>
      </c>
    </row>
    <row r="527" spans="1:18" x14ac:dyDescent="0.3">
      <c r="A527" s="247">
        <v>14012</v>
      </c>
      <c r="B527" s="47" t="s">
        <v>3105</v>
      </c>
      <c r="C527" s="34" t="str">
        <f>IFERROR(VLOOKUP(tabConsumoAta[[#This Row],[CÓDIGO]],tabEstimativa[#Data],14,FALSE),"")</f>
        <v/>
      </c>
      <c r="D527" s="157"/>
      <c r="E527" s="157"/>
      <c r="F527" s="34"/>
      <c r="G527" s="78" t="str">
        <f>IFERROR(VLOOKUP(tabConsumoAta[[#This Row],[ATA]],tabAtas[#Data],4,FALSE),"")</f>
        <v/>
      </c>
      <c r="H527" s="163">
        <f>SUMIFS(tabSaldoAta[ESTIMATIVA],tabSaldoAta[CÓDIGO],tabConsumoAta[[#This Row],[CÓDIGO]],tabSaldoAta[CHAVE],tabConsumoAta[[#This Row],[ATA]])</f>
        <v>0</v>
      </c>
      <c r="I527" s="164">
        <v>3000</v>
      </c>
      <c r="J527" s="159">
        <v>27</v>
      </c>
      <c r="K527" s="251">
        <v>8724</v>
      </c>
      <c r="L527" s="246" t="s">
        <v>1560</v>
      </c>
      <c r="M527" s="160" t="s">
        <v>4184</v>
      </c>
      <c r="N527" s="160" t="s">
        <v>4185</v>
      </c>
      <c r="O527" s="249" t="s">
        <v>4183</v>
      </c>
      <c r="P527" s="248">
        <v>0</v>
      </c>
      <c r="Q527" s="166" t="str">
        <f>IF(COUNTIFS(tabAtas_Bloqueios[CÓDIGO],tabConsumoAta[[#This Row],[CÓDIGO]],tabAtas_Bloqueios[CHAVE],tabConsumoAta[[#This Row],[ATA]],tabAtas_Bloqueios[INATIVO],"") &gt; 0,"X","")</f>
        <v/>
      </c>
      <c r="R527" s="158" t="s">
        <v>1555</v>
      </c>
    </row>
    <row r="528" spans="1:18" x14ac:dyDescent="0.3">
      <c r="A528" s="247">
        <v>95229</v>
      </c>
      <c r="B528" s="47" t="s">
        <v>3815</v>
      </c>
      <c r="C528" s="34" t="str">
        <f>IFERROR(VLOOKUP(tabConsumoAta[[#This Row],[CÓDIGO]],tabEstimativa[#Data],14,FALSE),"")</f>
        <v>Suspenso</v>
      </c>
      <c r="D528" s="157"/>
      <c r="E528" s="157"/>
      <c r="F528" s="34"/>
      <c r="G528" s="78" t="str">
        <f>IFERROR(VLOOKUP(tabConsumoAta[[#This Row],[ATA]],tabAtas[#Data],4,FALSE),"")</f>
        <v/>
      </c>
      <c r="H528" s="163">
        <f>SUMIFS(tabSaldoAta[ESTIMATIVA],tabSaldoAta[CÓDIGO],tabConsumoAta[[#This Row],[CÓDIGO]],tabSaldoAta[CHAVE],tabConsumoAta[[#This Row],[ATA]])</f>
        <v>0</v>
      </c>
      <c r="I528" s="164">
        <v>10000</v>
      </c>
      <c r="J528" s="159">
        <v>28</v>
      </c>
      <c r="K528" s="251">
        <v>8724</v>
      </c>
      <c r="L528" s="246" t="s">
        <v>1560</v>
      </c>
      <c r="M528" s="160" t="s">
        <v>4184</v>
      </c>
      <c r="N528" s="160" t="s">
        <v>4185</v>
      </c>
      <c r="O528" s="249" t="s">
        <v>4183</v>
      </c>
      <c r="P528" s="248">
        <v>0</v>
      </c>
      <c r="Q528" s="166" t="str">
        <f>IF(COUNTIFS(tabAtas_Bloqueios[CÓDIGO],tabConsumoAta[[#This Row],[CÓDIGO]],tabAtas_Bloqueios[CHAVE],tabConsumoAta[[#This Row],[ATA]],tabAtas_Bloqueios[INATIVO],"") &gt; 0,"X","")</f>
        <v/>
      </c>
      <c r="R528" s="158" t="s">
        <v>1555</v>
      </c>
    </row>
    <row r="529" spans="1:18" x14ac:dyDescent="0.3">
      <c r="A529" s="247">
        <v>15167</v>
      </c>
      <c r="B529" s="47" t="s">
        <v>2962</v>
      </c>
      <c r="C529" s="34" t="str">
        <f>IFERROR(VLOOKUP(tabConsumoAta[[#This Row],[CÓDIGO]],tabEstimativa[#Data],14,FALSE),"")</f>
        <v>Aguardando</v>
      </c>
      <c r="D529" s="157"/>
      <c r="E529" s="157"/>
      <c r="F529" s="34"/>
      <c r="G529" s="78" t="str">
        <f>IFERROR(VLOOKUP(tabConsumoAta[[#This Row],[ATA]],tabAtas[#Data],4,FALSE),"")</f>
        <v/>
      </c>
      <c r="H529" s="163">
        <f>SUMIFS(tabSaldoAta[ESTIMATIVA],tabSaldoAta[CÓDIGO],tabConsumoAta[[#This Row],[CÓDIGO]],tabSaldoAta[CHAVE],tabConsumoAta[[#This Row],[ATA]])</f>
        <v>0</v>
      </c>
      <c r="I529" s="164">
        <v>500</v>
      </c>
      <c r="J529" s="159">
        <v>29</v>
      </c>
      <c r="K529" s="251">
        <v>8724</v>
      </c>
      <c r="L529" s="246" t="s">
        <v>1560</v>
      </c>
      <c r="M529" s="160" t="s">
        <v>4184</v>
      </c>
      <c r="N529" s="160" t="s">
        <v>4185</v>
      </c>
      <c r="O529" s="249" t="s">
        <v>4183</v>
      </c>
      <c r="P529" s="248">
        <v>0</v>
      </c>
      <c r="Q529" s="166" t="str">
        <f>IF(COUNTIFS(tabAtas_Bloqueios[CÓDIGO],tabConsumoAta[[#This Row],[CÓDIGO]],tabAtas_Bloqueios[CHAVE],tabConsumoAta[[#This Row],[ATA]],tabAtas_Bloqueios[INATIVO],"") &gt; 0,"X","")</f>
        <v/>
      </c>
      <c r="R529" s="158" t="s">
        <v>1555</v>
      </c>
    </row>
    <row r="530" spans="1:18" x14ac:dyDescent="0.3">
      <c r="A530" s="247">
        <v>20506</v>
      </c>
      <c r="B530" s="47" t="s">
        <v>4188</v>
      </c>
      <c r="C530" s="34" t="str">
        <f>IFERROR(VLOOKUP(tabConsumoAta[[#This Row],[CÓDIGO]],tabEstimativa[#Data],14,FALSE),"")</f>
        <v/>
      </c>
      <c r="D530" s="157"/>
      <c r="E530" s="157"/>
      <c r="F530" s="34"/>
      <c r="G530" s="78" t="str">
        <f>IFERROR(VLOOKUP(tabConsumoAta[[#This Row],[ATA]],tabAtas[#Data],4,FALSE),"")</f>
        <v/>
      </c>
      <c r="H530" s="163">
        <f>SUMIFS(tabSaldoAta[ESTIMATIVA],tabSaldoAta[CÓDIGO],tabConsumoAta[[#This Row],[CÓDIGO]],tabSaldoAta[CHAVE],tabConsumoAta[[#This Row],[ATA]])</f>
        <v>0</v>
      </c>
      <c r="I530" s="164">
        <v>100</v>
      </c>
      <c r="J530" s="159">
        <v>30</v>
      </c>
      <c r="K530" s="251">
        <v>8730</v>
      </c>
      <c r="L530" s="246" t="s">
        <v>1560</v>
      </c>
      <c r="M530" s="160" t="s">
        <v>4184</v>
      </c>
      <c r="N530" s="160" t="s">
        <v>4185</v>
      </c>
      <c r="O530" s="249" t="s">
        <v>4183</v>
      </c>
      <c r="P530" s="248">
        <v>0</v>
      </c>
      <c r="Q530" s="166" t="str">
        <f>IF(COUNTIFS(tabAtas_Bloqueios[CÓDIGO],tabConsumoAta[[#This Row],[CÓDIGO]],tabAtas_Bloqueios[CHAVE],tabConsumoAta[[#This Row],[ATA]],tabAtas_Bloqueios[INATIVO],"") &gt; 0,"X","")</f>
        <v/>
      </c>
      <c r="R530" s="158" t="s">
        <v>1555</v>
      </c>
    </row>
    <row r="531" spans="1:18" x14ac:dyDescent="0.3">
      <c r="A531" s="247">
        <v>20513</v>
      </c>
      <c r="B531" s="47" t="s">
        <v>4189</v>
      </c>
      <c r="C531" s="34" t="str">
        <f>IFERROR(VLOOKUP(tabConsumoAta[[#This Row],[CÓDIGO]],tabEstimativa[#Data],14,FALSE),"")</f>
        <v/>
      </c>
      <c r="D531" s="157"/>
      <c r="E531" s="157"/>
      <c r="F531" s="34"/>
      <c r="G531" s="78" t="str">
        <f>IFERROR(VLOOKUP(tabConsumoAta[[#This Row],[ATA]],tabAtas[#Data],4,FALSE),"")</f>
        <v/>
      </c>
      <c r="H531" s="163">
        <f>SUMIFS(tabSaldoAta[ESTIMATIVA],tabSaldoAta[CÓDIGO],tabConsumoAta[[#This Row],[CÓDIGO]],tabSaldoAta[CHAVE],tabConsumoAta[[#This Row],[ATA]])</f>
        <v>0</v>
      </c>
      <c r="I531" s="164">
        <v>100</v>
      </c>
      <c r="J531" s="159">
        <v>31</v>
      </c>
      <c r="K531" s="251">
        <v>8730</v>
      </c>
      <c r="L531" s="246" t="s">
        <v>1560</v>
      </c>
      <c r="M531" s="160" t="s">
        <v>4184</v>
      </c>
      <c r="N531" s="160" t="s">
        <v>4185</v>
      </c>
      <c r="O531" s="249" t="s">
        <v>4183</v>
      </c>
      <c r="P531" s="248">
        <v>0</v>
      </c>
      <c r="Q531" s="166" t="str">
        <f>IF(COUNTIFS(tabAtas_Bloqueios[CÓDIGO],tabConsumoAta[[#This Row],[CÓDIGO]],tabAtas_Bloqueios[CHAVE],tabConsumoAta[[#This Row],[ATA]],tabAtas_Bloqueios[INATIVO],"") &gt; 0,"X","")</f>
        <v/>
      </c>
      <c r="R531" s="158" t="s">
        <v>1555</v>
      </c>
    </row>
    <row r="532" spans="1:18" x14ac:dyDescent="0.3">
      <c r="A532" s="247">
        <v>20514</v>
      </c>
      <c r="B532" s="47" t="s">
        <v>4190</v>
      </c>
      <c r="C532" s="34" t="str">
        <f>IFERROR(VLOOKUP(tabConsumoAta[[#This Row],[CÓDIGO]],tabEstimativa[#Data],14,FALSE),"")</f>
        <v/>
      </c>
      <c r="D532" s="157"/>
      <c r="E532" s="157"/>
      <c r="F532" s="34"/>
      <c r="G532" s="78" t="str">
        <f>IFERROR(VLOOKUP(tabConsumoAta[[#This Row],[ATA]],tabAtas[#Data],4,FALSE),"")</f>
        <v/>
      </c>
      <c r="H532" s="163">
        <f>SUMIFS(tabSaldoAta[ESTIMATIVA],tabSaldoAta[CÓDIGO],tabConsumoAta[[#This Row],[CÓDIGO]],tabSaldoAta[CHAVE],tabConsumoAta[[#This Row],[ATA]])</f>
        <v>0</v>
      </c>
      <c r="I532" s="164">
        <v>100</v>
      </c>
      <c r="J532" s="159">
        <v>32</v>
      </c>
      <c r="K532" s="251">
        <v>8730</v>
      </c>
      <c r="L532" s="246" t="s">
        <v>1560</v>
      </c>
      <c r="M532" s="160" t="s">
        <v>4184</v>
      </c>
      <c r="N532" s="160" t="s">
        <v>4185</v>
      </c>
      <c r="O532" s="249" t="s">
        <v>4183</v>
      </c>
      <c r="P532" s="248">
        <v>0</v>
      </c>
      <c r="Q532" s="166" t="str">
        <f>IF(COUNTIFS(tabAtas_Bloqueios[CÓDIGO],tabConsumoAta[[#This Row],[CÓDIGO]],tabAtas_Bloqueios[CHAVE],tabConsumoAta[[#This Row],[ATA]],tabAtas_Bloqueios[INATIVO],"") &gt; 0,"X","")</f>
        <v/>
      </c>
      <c r="R532" s="158" t="s">
        <v>1555</v>
      </c>
    </row>
    <row r="533" spans="1:18" x14ac:dyDescent="0.3">
      <c r="A533" s="247">
        <v>20552</v>
      </c>
      <c r="B533" s="47" t="s">
        <v>4191</v>
      </c>
      <c r="C533" s="34" t="str">
        <f>IFERROR(VLOOKUP(tabConsumoAta[[#This Row],[CÓDIGO]],tabEstimativa[#Data],14,FALSE),"")</f>
        <v/>
      </c>
      <c r="D533" s="157"/>
      <c r="E533" s="157"/>
      <c r="F533" s="34"/>
      <c r="G533" s="78" t="str">
        <f>IFERROR(VLOOKUP(tabConsumoAta[[#This Row],[ATA]],tabAtas[#Data],4,FALSE),"")</f>
        <v/>
      </c>
      <c r="H533" s="163">
        <f>SUMIFS(tabSaldoAta[ESTIMATIVA],tabSaldoAta[CÓDIGO],tabConsumoAta[[#This Row],[CÓDIGO]],tabSaldoAta[CHAVE],tabConsumoAta[[#This Row],[ATA]])</f>
        <v>0</v>
      </c>
      <c r="I533" s="164">
        <v>5</v>
      </c>
      <c r="J533" s="159">
        <v>33</v>
      </c>
      <c r="K533" s="251">
        <v>8730</v>
      </c>
      <c r="L533" s="246" t="s">
        <v>1560</v>
      </c>
      <c r="M533" s="160" t="s">
        <v>4184</v>
      </c>
      <c r="N533" s="160" t="s">
        <v>4185</v>
      </c>
      <c r="O533" s="249" t="s">
        <v>4183</v>
      </c>
      <c r="P533" s="248">
        <v>0</v>
      </c>
      <c r="Q533" s="166" t="str">
        <f>IF(COUNTIFS(tabAtas_Bloqueios[CÓDIGO],tabConsumoAta[[#This Row],[CÓDIGO]],tabAtas_Bloqueios[CHAVE],tabConsumoAta[[#This Row],[ATA]],tabAtas_Bloqueios[INATIVO],"") &gt; 0,"X","")</f>
        <v/>
      </c>
      <c r="R533" s="158" t="s">
        <v>1555</v>
      </c>
    </row>
    <row r="534" spans="1:18" x14ac:dyDescent="0.3">
      <c r="A534" s="247">
        <v>123242</v>
      </c>
      <c r="B534" s="47" t="s">
        <v>4192</v>
      </c>
      <c r="C534" s="34" t="str">
        <f>IFERROR(VLOOKUP(tabConsumoAta[[#This Row],[CÓDIGO]],tabEstimativa[#Data],14,FALSE),"")</f>
        <v/>
      </c>
      <c r="D534" s="157"/>
      <c r="E534" s="157"/>
      <c r="F534" s="34"/>
      <c r="G534" s="78" t="str">
        <f>IFERROR(VLOOKUP(tabConsumoAta[[#This Row],[ATA]],tabAtas[#Data],4,FALSE),"")</f>
        <v/>
      </c>
      <c r="H534" s="163">
        <f>SUMIFS(tabSaldoAta[ESTIMATIVA],tabSaldoAta[CÓDIGO],tabConsumoAta[[#This Row],[CÓDIGO]],tabSaldoAta[CHAVE],tabConsumoAta[[#This Row],[ATA]])</f>
        <v>0</v>
      </c>
      <c r="I534" s="164">
        <v>400</v>
      </c>
      <c r="J534" s="159">
        <v>34</v>
      </c>
      <c r="K534" s="251">
        <v>8730</v>
      </c>
      <c r="L534" s="246" t="s">
        <v>1560</v>
      </c>
      <c r="M534" s="160" t="s">
        <v>4184</v>
      </c>
      <c r="N534" s="160" t="s">
        <v>4185</v>
      </c>
      <c r="O534" s="249" t="s">
        <v>4183</v>
      </c>
      <c r="P534" s="248">
        <v>0</v>
      </c>
      <c r="Q534" s="166" t="str">
        <f>IF(COUNTIFS(tabAtas_Bloqueios[CÓDIGO],tabConsumoAta[[#This Row],[CÓDIGO]],tabAtas_Bloqueios[CHAVE],tabConsumoAta[[#This Row],[ATA]],tabAtas_Bloqueios[INATIVO],"") &gt; 0,"X","")</f>
        <v/>
      </c>
      <c r="R534" s="158" t="s">
        <v>1555</v>
      </c>
    </row>
    <row r="535" spans="1:18" x14ac:dyDescent="0.3">
      <c r="A535" s="247">
        <v>141420</v>
      </c>
      <c r="B535" s="47" t="s">
        <v>4193</v>
      </c>
      <c r="C535" s="34" t="str">
        <f>IFERROR(VLOOKUP(tabConsumoAta[[#This Row],[CÓDIGO]],tabEstimativa[#Data],14,FALSE),"")</f>
        <v/>
      </c>
      <c r="D535" s="157"/>
      <c r="E535" s="157"/>
      <c r="F535" s="34"/>
      <c r="G535" s="78" t="str">
        <f>IFERROR(VLOOKUP(tabConsumoAta[[#This Row],[ATA]],tabAtas[#Data],4,FALSE),"")</f>
        <v/>
      </c>
      <c r="H535" s="163">
        <f>SUMIFS(tabSaldoAta[ESTIMATIVA],tabSaldoAta[CÓDIGO],tabConsumoAta[[#This Row],[CÓDIGO]],tabSaldoAta[CHAVE],tabConsumoAta[[#This Row],[ATA]])</f>
        <v>0</v>
      </c>
      <c r="I535" s="164">
        <v>200</v>
      </c>
      <c r="J535" s="159">
        <v>35</v>
      </c>
      <c r="K535" s="251">
        <v>8730</v>
      </c>
      <c r="L535" s="246" t="s">
        <v>1560</v>
      </c>
      <c r="M535" s="160" t="s">
        <v>4184</v>
      </c>
      <c r="N535" s="160" t="s">
        <v>4185</v>
      </c>
      <c r="O535" s="249" t="s">
        <v>4183</v>
      </c>
      <c r="P535" s="248">
        <v>0</v>
      </c>
      <c r="Q535" s="166" t="str">
        <f>IF(COUNTIFS(tabAtas_Bloqueios[CÓDIGO],tabConsumoAta[[#This Row],[CÓDIGO]],tabAtas_Bloqueios[CHAVE],tabConsumoAta[[#This Row],[ATA]],tabAtas_Bloqueios[INATIVO],"") &gt; 0,"X","")</f>
        <v/>
      </c>
      <c r="R535" s="158" t="s">
        <v>1555</v>
      </c>
    </row>
    <row r="536" spans="1:18" x14ac:dyDescent="0.3">
      <c r="A536" s="247">
        <v>139056</v>
      </c>
      <c r="B536" s="47" t="s">
        <v>4194</v>
      </c>
      <c r="C536" s="34" t="str">
        <f>IFERROR(VLOOKUP(tabConsumoAta[[#This Row],[CÓDIGO]],tabEstimativa[#Data],14,FALSE),"")</f>
        <v/>
      </c>
      <c r="D536" s="157"/>
      <c r="E536" s="157"/>
      <c r="F536" s="34"/>
      <c r="G536" s="78" t="str">
        <f>IFERROR(VLOOKUP(tabConsumoAta[[#This Row],[ATA]],tabAtas[#Data],4,FALSE),"")</f>
        <v/>
      </c>
      <c r="H536" s="163">
        <f>SUMIFS(tabSaldoAta[ESTIMATIVA],tabSaldoAta[CÓDIGO],tabConsumoAta[[#This Row],[CÓDIGO]],tabSaldoAta[CHAVE],tabConsumoAta[[#This Row],[ATA]])</f>
        <v>0</v>
      </c>
      <c r="I536" s="164">
        <v>20</v>
      </c>
      <c r="J536" s="159">
        <v>36</v>
      </c>
      <c r="K536" s="251">
        <v>8730</v>
      </c>
      <c r="L536" s="246" t="s">
        <v>1560</v>
      </c>
      <c r="M536" s="160" t="s">
        <v>4184</v>
      </c>
      <c r="N536" s="160" t="s">
        <v>4185</v>
      </c>
      <c r="O536" s="249" t="s">
        <v>4183</v>
      </c>
      <c r="P536" s="248">
        <v>0</v>
      </c>
      <c r="Q536" s="166" t="str">
        <f>IF(COUNTIFS(tabAtas_Bloqueios[CÓDIGO],tabConsumoAta[[#This Row],[CÓDIGO]],tabAtas_Bloqueios[CHAVE],tabConsumoAta[[#This Row],[ATA]],tabAtas_Bloqueios[INATIVO],"") &gt; 0,"X","")</f>
        <v/>
      </c>
      <c r="R536" s="158" t="s">
        <v>1555</v>
      </c>
    </row>
    <row r="537" spans="1:18" x14ac:dyDescent="0.3">
      <c r="A537" s="247">
        <v>141421</v>
      </c>
      <c r="B537" s="47" t="s">
        <v>4195</v>
      </c>
      <c r="C537" s="34" t="str">
        <f>IFERROR(VLOOKUP(tabConsumoAta[[#This Row],[CÓDIGO]],tabEstimativa[#Data],14,FALSE),"")</f>
        <v/>
      </c>
      <c r="D537" s="157"/>
      <c r="E537" s="157"/>
      <c r="F537" s="34"/>
      <c r="G537" s="78" t="str">
        <f>IFERROR(VLOOKUP(tabConsumoAta[[#This Row],[ATA]],tabAtas[#Data],4,FALSE),"")</f>
        <v/>
      </c>
      <c r="H537" s="163">
        <f>SUMIFS(tabSaldoAta[ESTIMATIVA],tabSaldoAta[CÓDIGO],tabConsumoAta[[#This Row],[CÓDIGO]],tabSaldoAta[CHAVE],tabConsumoAta[[#This Row],[ATA]])</f>
        <v>0</v>
      </c>
      <c r="I537" s="164">
        <v>10000</v>
      </c>
      <c r="J537" s="159">
        <v>37</v>
      </c>
      <c r="K537" s="251">
        <v>8730</v>
      </c>
      <c r="L537" s="246" t="s">
        <v>1560</v>
      </c>
      <c r="M537" s="160" t="s">
        <v>4184</v>
      </c>
      <c r="N537" s="160" t="s">
        <v>4185</v>
      </c>
      <c r="O537" s="249" t="s">
        <v>4183</v>
      </c>
      <c r="P537" s="248">
        <v>0</v>
      </c>
      <c r="Q537" s="166" t="str">
        <f>IF(COUNTIFS(tabAtas_Bloqueios[CÓDIGO],tabConsumoAta[[#This Row],[CÓDIGO]],tabAtas_Bloqueios[CHAVE],tabConsumoAta[[#This Row],[ATA]],tabAtas_Bloqueios[INATIVO],"") &gt; 0,"X","")</f>
        <v/>
      </c>
      <c r="R537" s="158" t="s">
        <v>1555</v>
      </c>
    </row>
    <row r="538" spans="1:18" x14ac:dyDescent="0.3">
      <c r="A538" s="247">
        <v>141422</v>
      </c>
      <c r="B538" s="47" t="s">
        <v>4196</v>
      </c>
      <c r="C538" s="34" t="str">
        <f>IFERROR(VLOOKUP(tabConsumoAta[[#This Row],[CÓDIGO]],tabEstimativa[#Data],14,FALSE),"")</f>
        <v/>
      </c>
      <c r="D538" s="157"/>
      <c r="E538" s="157"/>
      <c r="F538" s="34"/>
      <c r="G538" s="78" t="str">
        <f>IFERROR(VLOOKUP(tabConsumoAta[[#This Row],[ATA]],tabAtas[#Data],4,FALSE),"")</f>
        <v/>
      </c>
      <c r="H538" s="163">
        <f>SUMIFS(tabSaldoAta[ESTIMATIVA],tabSaldoAta[CÓDIGO],tabConsumoAta[[#This Row],[CÓDIGO]],tabSaldoAta[CHAVE],tabConsumoAta[[#This Row],[ATA]])</f>
        <v>0</v>
      </c>
      <c r="I538" s="164">
        <v>12500</v>
      </c>
      <c r="J538" s="159">
        <v>38</v>
      </c>
      <c r="K538" s="251">
        <v>8730</v>
      </c>
      <c r="L538" s="246" t="s">
        <v>1560</v>
      </c>
      <c r="M538" s="160" t="s">
        <v>4184</v>
      </c>
      <c r="N538" s="160" t="s">
        <v>4185</v>
      </c>
      <c r="O538" s="249" t="s">
        <v>4183</v>
      </c>
      <c r="P538" s="248">
        <v>0</v>
      </c>
      <c r="Q538" s="166" t="str">
        <f>IF(COUNTIFS(tabAtas_Bloqueios[CÓDIGO],tabConsumoAta[[#This Row],[CÓDIGO]],tabAtas_Bloqueios[CHAVE],tabConsumoAta[[#This Row],[ATA]],tabAtas_Bloqueios[INATIVO],"") &gt; 0,"X","")</f>
        <v/>
      </c>
      <c r="R538" s="158" t="s">
        <v>1555</v>
      </c>
    </row>
    <row r="539" spans="1:18" x14ac:dyDescent="0.3">
      <c r="A539" s="247">
        <v>141423</v>
      </c>
      <c r="B539" s="47" t="s">
        <v>4197</v>
      </c>
      <c r="C539" s="34" t="str">
        <f>IFERROR(VLOOKUP(tabConsumoAta[[#This Row],[CÓDIGO]],tabEstimativa[#Data],14,FALSE),"")</f>
        <v/>
      </c>
      <c r="D539" s="157"/>
      <c r="E539" s="157"/>
      <c r="F539" s="34"/>
      <c r="G539" s="78" t="str">
        <f>IFERROR(VLOOKUP(tabConsumoAta[[#This Row],[ATA]],tabAtas[#Data],4,FALSE),"")</f>
        <v/>
      </c>
      <c r="H539" s="163">
        <f>SUMIFS(tabSaldoAta[ESTIMATIVA],tabSaldoAta[CÓDIGO],tabConsumoAta[[#This Row],[CÓDIGO]],tabSaldoAta[CHAVE],tabConsumoAta[[#This Row],[ATA]])</f>
        <v>0</v>
      </c>
      <c r="I539" s="164">
        <v>10000</v>
      </c>
      <c r="J539" s="159">
        <v>39</v>
      </c>
      <c r="K539" s="251">
        <v>8730</v>
      </c>
      <c r="L539" s="246" t="s">
        <v>1560</v>
      </c>
      <c r="M539" s="160" t="s">
        <v>4184</v>
      </c>
      <c r="N539" s="160" t="s">
        <v>4185</v>
      </c>
      <c r="O539" s="249" t="s">
        <v>4183</v>
      </c>
      <c r="P539" s="248">
        <v>0</v>
      </c>
      <c r="Q539" s="166" t="str">
        <f>IF(COUNTIFS(tabAtas_Bloqueios[CÓDIGO],tabConsumoAta[[#This Row],[CÓDIGO]],tabAtas_Bloqueios[CHAVE],tabConsumoAta[[#This Row],[ATA]],tabAtas_Bloqueios[INATIVO],"") &gt; 0,"X","")</f>
        <v/>
      </c>
      <c r="R539" s="158" t="s">
        <v>1555</v>
      </c>
    </row>
    <row r="540" spans="1:18" x14ac:dyDescent="0.3">
      <c r="A540" s="247">
        <v>112065</v>
      </c>
      <c r="B540" s="47" t="s">
        <v>4198</v>
      </c>
      <c r="C540" s="34" t="str">
        <f>IFERROR(VLOOKUP(tabConsumoAta[[#This Row],[CÓDIGO]],tabEstimativa[#Data],14,FALSE),"")</f>
        <v/>
      </c>
      <c r="D540" s="157"/>
      <c r="E540" s="157"/>
      <c r="F540" s="34"/>
      <c r="G540" s="78" t="str">
        <f>IFERROR(VLOOKUP(tabConsumoAta[[#This Row],[ATA]],tabAtas[#Data],4,FALSE),"")</f>
        <v/>
      </c>
      <c r="H540" s="163">
        <f>SUMIFS(tabSaldoAta[ESTIMATIVA],tabSaldoAta[CÓDIGO],tabConsumoAta[[#This Row],[CÓDIGO]],tabSaldoAta[CHAVE],tabConsumoAta[[#This Row],[ATA]])</f>
        <v>0</v>
      </c>
      <c r="I540" s="164">
        <v>200</v>
      </c>
      <c r="J540" s="159">
        <v>40</v>
      </c>
      <c r="K540" s="251">
        <v>8730</v>
      </c>
      <c r="L540" s="246" t="s">
        <v>1560</v>
      </c>
      <c r="M540" s="160" t="s">
        <v>4184</v>
      </c>
      <c r="N540" s="160" t="s">
        <v>4185</v>
      </c>
      <c r="O540" s="249" t="s">
        <v>4183</v>
      </c>
      <c r="P540" s="248">
        <v>0</v>
      </c>
      <c r="Q540" s="166" t="str">
        <f>IF(COUNTIFS(tabAtas_Bloqueios[CÓDIGO],tabConsumoAta[[#This Row],[CÓDIGO]],tabAtas_Bloqueios[CHAVE],tabConsumoAta[[#This Row],[ATA]],tabAtas_Bloqueios[INATIVO],"") &gt; 0,"X","")</f>
        <v/>
      </c>
      <c r="R540" s="158" t="s">
        <v>1555</v>
      </c>
    </row>
    <row r="541" spans="1:18" x14ac:dyDescent="0.3">
      <c r="A541" s="247">
        <v>119487</v>
      </c>
      <c r="B541" s="47" t="s">
        <v>4199</v>
      </c>
      <c r="C541" s="34" t="str">
        <f>IFERROR(VLOOKUP(tabConsumoAta[[#This Row],[CÓDIGO]],tabEstimativa[#Data],14,FALSE),"")</f>
        <v/>
      </c>
      <c r="D541" s="157"/>
      <c r="E541" s="157"/>
      <c r="F541" s="34"/>
      <c r="G541" s="78" t="str">
        <f>IFERROR(VLOOKUP(tabConsumoAta[[#This Row],[ATA]],tabAtas[#Data],4,FALSE),"")</f>
        <v/>
      </c>
      <c r="H541" s="163">
        <f>SUMIFS(tabSaldoAta[ESTIMATIVA],tabSaldoAta[CÓDIGO],tabConsumoAta[[#This Row],[CÓDIGO]],tabSaldoAta[CHAVE],tabConsumoAta[[#This Row],[ATA]])</f>
        <v>0</v>
      </c>
      <c r="I541" s="164">
        <v>120</v>
      </c>
      <c r="J541" s="159">
        <v>41</v>
      </c>
      <c r="K541" s="251">
        <v>8735</v>
      </c>
      <c r="L541" s="246" t="s">
        <v>1560</v>
      </c>
      <c r="M541" s="160" t="s">
        <v>4184</v>
      </c>
      <c r="N541" s="160" t="s">
        <v>4185</v>
      </c>
      <c r="O541" s="249" t="s">
        <v>4183</v>
      </c>
      <c r="P541" s="248">
        <v>0</v>
      </c>
      <c r="Q541" s="166" t="str">
        <f>IF(COUNTIFS(tabAtas_Bloqueios[CÓDIGO],tabConsumoAta[[#This Row],[CÓDIGO]],tabAtas_Bloqueios[CHAVE],tabConsumoAta[[#This Row],[ATA]],tabAtas_Bloqueios[INATIVO],"") &gt; 0,"X","")</f>
        <v/>
      </c>
      <c r="R541" s="158" t="s">
        <v>1555</v>
      </c>
    </row>
    <row r="542" spans="1:18" x14ac:dyDescent="0.3">
      <c r="A542" s="247">
        <v>141419</v>
      </c>
      <c r="B542" s="47" t="s">
        <v>4200</v>
      </c>
      <c r="C542" s="34" t="str">
        <f>IFERROR(VLOOKUP(tabConsumoAta[[#This Row],[CÓDIGO]],tabEstimativa[#Data],14,FALSE),"")</f>
        <v/>
      </c>
      <c r="D542" s="157"/>
      <c r="E542" s="157"/>
      <c r="F542" s="34"/>
      <c r="G542" s="78" t="str">
        <f>IFERROR(VLOOKUP(tabConsumoAta[[#This Row],[ATA]],tabAtas[#Data],4,FALSE),"")</f>
        <v/>
      </c>
      <c r="H542" s="163">
        <f>SUMIFS(tabSaldoAta[ESTIMATIVA],tabSaldoAta[CÓDIGO],tabConsumoAta[[#This Row],[CÓDIGO]],tabSaldoAta[CHAVE],tabConsumoAta[[#This Row],[ATA]])</f>
        <v>0</v>
      </c>
      <c r="I542" s="164">
        <v>300</v>
      </c>
      <c r="J542" s="159">
        <v>42</v>
      </c>
      <c r="K542" s="251">
        <v>8734</v>
      </c>
      <c r="L542" s="246" t="s">
        <v>1560</v>
      </c>
      <c r="M542" s="160" t="s">
        <v>4184</v>
      </c>
      <c r="N542" s="160" t="s">
        <v>4185</v>
      </c>
      <c r="O542" s="249" t="s">
        <v>4183</v>
      </c>
      <c r="P542" s="248">
        <v>0</v>
      </c>
      <c r="Q542" s="166" t="str">
        <f>IF(COUNTIFS(tabAtas_Bloqueios[CÓDIGO],tabConsumoAta[[#This Row],[CÓDIGO]],tabAtas_Bloqueios[CHAVE],tabConsumoAta[[#This Row],[ATA]],tabAtas_Bloqueios[INATIVO],"") &gt; 0,"X","")</f>
        <v/>
      </c>
      <c r="R542" s="158" t="s">
        <v>1555</v>
      </c>
    </row>
    <row r="543" spans="1:18" x14ac:dyDescent="0.3">
      <c r="A543" s="247">
        <v>141424</v>
      </c>
      <c r="B543" s="47" t="s">
        <v>4201</v>
      </c>
      <c r="C543" s="34" t="str">
        <f>IFERROR(VLOOKUP(tabConsumoAta[[#This Row],[CÓDIGO]],tabEstimativa[#Data],14,FALSE),"")</f>
        <v/>
      </c>
      <c r="D543" s="157"/>
      <c r="E543" s="157"/>
      <c r="F543" s="34"/>
      <c r="G543" s="78" t="str">
        <f>IFERROR(VLOOKUP(tabConsumoAta[[#This Row],[ATA]],tabAtas[#Data],4,FALSE),"")</f>
        <v/>
      </c>
      <c r="H543" s="163">
        <f>SUMIFS(tabSaldoAta[ESTIMATIVA],tabSaldoAta[CÓDIGO],tabConsumoAta[[#This Row],[CÓDIGO]],tabSaldoAta[CHAVE],tabConsumoAta[[#This Row],[ATA]])</f>
        <v>0</v>
      </c>
      <c r="I543" s="164">
        <v>120</v>
      </c>
      <c r="J543" s="159">
        <v>43</v>
      </c>
      <c r="K543" s="251">
        <v>8735</v>
      </c>
      <c r="L543" s="246" t="s">
        <v>1560</v>
      </c>
      <c r="M543" s="160" t="s">
        <v>4184</v>
      </c>
      <c r="N543" s="160" t="s">
        <v>4185</v>
      </c>
      <c r="O543" s="249" t="s">
        <v>4183</v>
      </c>
      <c r="P543" s="248">
        <v>0</v>
      </c>
      <c r="Q543" s="166" t="str">
        <f>IF(COUNTIFS(tabAtas_Bloqueios[CÓDIGO],tabConsumoAta[[#This Row],[CÓDIGO]],tabAtas_Bloqueios[CHAVE],tabConsumoAta[[#This Row],[ATA]],tabAtas_Bloqueios[INATIVO],"") &gt; 0,"X","")</f>
        <v/>
      </c>
      <c r="R543" s="158" t="s">
        <v>1555</v>
      </c>
    </row>
    <row r="544" spans="1:18" x14ac:dyDescent="0.3">
      <c r="A544" s="247">
        <v>133472</v>
      </c>
      <c r="B544" s="47" t="s">
        <v>4202</v>
      </c>
      <c r="C544" s="34" t="str">
        <f>IFERROR(VLOOKUP(tabConsumoAta[[#This Row],[CÓDIGO]],tabEstimativa[#Data],14,FALSE),"")</f>
        <v/>
      </c>
      <c r="D544" s="157"/>
      <c r="E544" s="157"/>
      <c r="F544" s="34"/>
      <c r="G544" s="78" t="str">
        <f>IFERROR(VLOOKUP(tabConsumoAta[[#This Row],[ATA]],tabAtas[#Data],4,FALSE),"")</f>
        <v/>
      </c>
      <c r="H544" s="163">
        <f>SUMIFS(tabSaldoAta[ESTIMATIVA],tabSaldoAta[CÓDIGO],tabConsumoAta[[#This Row],[CÓDIGO]],tabSaldoAta[CHAVE],tabConsumoAta[[#This Row],[ATA]])</f>
        <v>0</v>
      </c>
      <c r="I544" s="164">
        <v>40</v>
      </c>
      <c r="J544" s="159">
        <v>44</v>
      </c>
      <c r="K544" s="251">
        <v>8734</v>
      </c>
      <c r="L544" s="246" t="s">
        <v>1560</v>
      </c>
      <c r="M544" s="160" t="s">
        <v>4184</v>
      </c>
      <c r="N544" s="160" t="s">
        <v>4185</v>
      </c>
      <c r="O544" s="249" t="s">
        <v>4183</v>
      </c>
      <c r="P544" s="248">
        <v>0</v>
      </c>
      <c r="Q544" s="166" t="str">
        <f>IF(COUNTIFS(tabAtas_Bloqueios[CÓDIGO],tabConsumoAta[[#This Row],[CÓDIGO]],tabAtas_Bloqueios[CHAVE],tabConsumoAta[[#This Row],[ATA]],tabAtas_Bloqueios[INATIVO],"") &gt; 0,"X","")</f>
        <v/>
      </c>
      <c r="R544" s="158" t="s">
        <v>1555</v>
      </c>
    </row>
    <row r="545" spans="1:18" x14ac:dyDescent="0.3">
      <c r="A545" s="247">
        <v>133473</v>
      </c>
      <c r="B545" s="47" t="s">
        <v>4203</v>
      </c>
      <c r="C545" s="34" t="str">
        <f>IFERROR(VLOOKUP(tabConsumoAta[[#This Row],[CÓDIGO]],tabEstimativa[#Data],14,FALSE),"")</f>
        <v/>
      </c>
      <c r="D545" s="157"/>
      <c r="E545" s="157"/>
      <c r="F545" s="34"/>
      <c r="G545" s="78" t="str">
        <f>IFERROR(VLOOKUP(tabConsumoAta[[#This Row],[ATA]],tabAtas[#Data],4,FALSE),"")</f>
        <v/>
      </c>
      <c r="H545" s="163">
        <f>SUMIFS(tabSaldoAta[ESTIMATIVA],tabSaldoAta[CÓDIGO],tabConsumoAta[[#This Row],[CÓDIGO]],tabSaldoAta[CHAVE],tabConsumoAta[[#This Row],[ATA]])</f>
        <v>0</v>
      </c>
      <c r="I545" s="164">
        <v>80</v>
      </c>
      <c r="J545" s="159">
        <v>45</v>
      </c>
      <c r="K545" s="251">
        <v>8734</v>
      </c>
      <c r="L545" s="246" t="s">
        <v>1560</v>
      </c>
      <c r="M545" s="160" t="s">
        <v>4184</v>
      </c>
      <c r="N545" s="160" t="s">
        <v>4185</v>
      </c>
      <c r="O545" s="249" t="s">
        <v>4183</v>
      </c>
      <c r="P545" s="248">
        <v>0</v>
      </c>
      <c r="Q545" s="166" t="str">
        <f>IF(COUNTIFS(tabAtas_Bloqueios[CÓDIGO],tabConsumoAta[[#This Row],[CÓDIGO]],tabAtas_Bloqueios[CHAVE],tabConsumoAta[[#This Row],[ATA]],tabAtas_Bloqueios[INATIVO],"") &gt; 0,"X","")</f>
        <v/>
      </c>
      <c r="R545" s="158" t="s">
        <v>1555</v>
      </c>
    </row>
    <row r="546" spans="1:18" x14ac:dyDescent="0.3">
      <c r="A546" s="247">
        <v>133474</v>
      </c>
      <c r="B546" s="47" t="s">
        <v>4204</v>
      </c>
      <c r="C546" s="34" t="str">
        <f>IFERROR(VLOOKUP(tabConsumoAta[[#This Row],[CÓDIGO]],tabEstimativa[#Data],14,FALSE),"")</f>
        <v/>
      </c>
      <c r="D546" s="157"/>
      <c r="E546" s="157"/>
      <c r="F546" s="34"/>
      <c r="G546" s="78" t="str">
        <f>IFERROR(VLOOKUP(tabConsumoAta[[#This Row],[ATA]],tabAtas[#Data],4,FALSE),"")</f>
        <v/>
      </c>
      <c r="H546" s="163">
        <f>SUMIFS(tabSaldoAta[ESTIMATIVA],tabSaldoAta[CÓDIGO],tabConsumoAta[[#This Row],[CÓDIGO]],tabSaldoAta[CHAVE],tabConsumoAta[[#This Row],[ATA]])</f>
        <v>0</v>
      </c>
      <c r="I546" s="164">
        <v>50</v>
      </c>
      <c r="J546" s="159">
        <v>46</v>
      </c>
      <c r="K546" s="251">
        <v>8750</v>
      </c>
      <c r="L546" s="246" t="s">
        <v>1560</v>
      </c>
      <c r="M546" s="160" t="s">
        <v>4184</v>
      </c>
      <c r="N546" s="160" t="s">
        <v>4185</v>
      </c>
      <c r="O546" s="249" t="s">
        <v>4183</v>
      </c>
      <c r="P546" s="248">
        <v>0</v>
      </c>
      <c r="Q546" s="166" t="str">
        <f>IF(COUNTIFS(tabAtas_Bloqueios[CÓDIGO],tabConsumoAta[[#This Row],[CÓDIGO]],tabAtas_Bloqueios[CHAVE],tabConsumoAta[[#This Row],[ATA]],tabAtas_Bloqueios[INATIVO],"") &gt; 0,"X","")</f>
        <v/>
      </c>
      <c r="R546" s="158" t="s">
        <v>1555</v>
      </c>
    </row>
    <row r="547" spans="1:18" x14ac:dyDescent="0.3">
      <c r="A547" s="247">
        <v>141425</v>
      </c>
      <c r="B547" s="47" t="s">
        <v>4205</v>
      </c>
      <c r="C547" s="34" t="str">
        <f>IFERROR(VLOOKUP(tabConsumoAta[[#This Row],[CÓDIGO]],tabEstimativa[#Data],14,FALSE),"")</f>
        <v/>
      </c>
      <c r="D547" s="157"/>
      <c r="E547" s="157"/>
      <c r="F547" s="34"/>
      <c r="G547" s="78" t="str">
        <f>IFERROR(VLOOKUP(tabConsumoAta[[#This Row],[ATA]],tabAtas[#Data],4,FALSE),"")</f>
        <v/>
      </c>
      <c r="H547" s="163">
        <f>SUMIFS(tabSaldoAta[ESTIMATIVA],tabSaldoAta[CÓDIGO],tabConsumoAta[[#This Row],[CÓDIGO]],tabSaldoAta[CHAVE],tabConsumoAta[[#This Row],[ATA]])</f>
        <v>0</v>
      </c>
      <c r="I547" s="164">
        <v>200</v>
      </c>
      <c r="J547" s="159">
        <v>47</v>
      </c>
      <c r="K547" s="251">
        <v>8750</v>
      </c>
      <c r="L547" s="246" t="s">
        <v>1560</v>
      </c>
      <c r="M547" s="160" t="s">
        <v>4184</v>
      </c>
      <c r="N547" s="160" t="s">
        <v>4185</v>
      </c>
      <c r="O547" s="249" t="s">
        <v>4183</v>
      </c>
      <c r="P547" s="248">
        <v>0</v>
      </c>
      <c r="Q547" s="166" t="str">
        <f>IF(COUNTIFS(tabAtas_Bloqueios[CÓDIGO],tabConsumoAta[[#This Row],[CÓDIGO]],tabAtas_Bloqueios[CHAVE],tabConsumoAta[[#This Row],[ATA]],tabAtas_Bloqueios[INATIVO],"") &gt; 0,"X","")</f>
        <v/>
      </c>
      <c r="R547" s="158" t="s">
        <v>1555</v>
      </c>
    </row>
    <row r="548" spans="1:18" x14ac:dyDescent="0.3">
      <c r="A548" s="247">
        <v>141426</v>
      </c>
      <c r="B548" s="47" t="s">
        <v>4206</v>
      </c>
      <c r="C548" s="34" t="str">
        <f>IFERROR(VLOOKUP(tabConsumoAta[[#This Row],[CÓDIGO]],tabEstimativa[#Data],14,FALSE),"")</f>
        <v/>
      </c>
      <c r="D548" s="157"/>
      <c r="E548" s="157"/>
      <c r="F548" s="34"/>
      <c r="G548" s="78" t="str">
        <f>IFERROR(VLOOKUP(tabConsumoAta[[#This Row],[ATA]],tabAtas[#Data],4,FALSE),"")</f>
        <v/>
      </c>
      <c r="H548" s="163">
        <f>SUMIFS(tabSaldoAta[ESTIMATIVA],tabSaldoAta[CÓDIGO],tabConsumoAta[[#This Row],[CÓDIGO]],tabSaldoAta[CHAVE],tabConsumoAta[[#This Row],[ATA]])</f>
        <v>0</v>
      </c>
      <c r="I548" s="164">
        <v>200</v>
      </c>
      <c r="J548" s="159">
        <v>48</v>
      </c>
      <c r="K548" s="251">
        <v>8750</v>
      </c>
      <c r="L548" s="246" t="s">
        <v>1560</v>
      </c>
      <c r="M548" s="160" t="s">
        <v>4184</v>
      </c>
      <c r="N548" s="160" t="s">
        <v>4185</v>
      </c>
      <c r="O548" s="249" t="s">
        <v>4183</v>
      </c>
      <c r="P548" s="248">
        <v>0</v>
      </c>
      <c r="Q548" s="166" t="str">
        <f>IF(COUNTIFS(tabAtas_Bloqueios[CÓDIGO],tabConsumoAta[[#This Row],[CÓDIGO]],tabAtas_Bloqueios[CHAVE],tabConsumoAta[[#This Row],[ATA]],tabAtas_Bloqueios[INATIVO],"") &gt; 0,"X","")</f>
        <v/>
      </c>
      <c r="R548" s="158" t="s">
        <v>1555</v>
      </c>
    </row>
    <row r="549" spans="1:18" x14ac:dyDescent="0.3">
      <c r="A549" s="247">
        <v>141427</v>
      </c>
      <c r="B549" s="47" t="s">
        <v>4207</v>
      </c>
      <c r="C549" s="34" t="str">
        <f>IFERROR(VLOOKUP(tabConsumoAta[[#This Row],[CÓDIGO]],tabEstimativa[#Data],14,FALSE),"")</f>
        <v/>
      </c>
      <c r="D549" s="157"/>
      <c r="E549" s="157"/>
      <c r="F549" s="34"/>
      <c r="G549" s="78" t="str">
        <f>IFERROR(VLOOKUP(tabConsumoAta[[#This Row],[ATA]],tabAtas[#Data],4,FALSE),"")</f>
        <v/>
      </c>
      <c r="H549" s="163">
        <f>SUMIFS(tabSaldoAta[ESTIMATIVA],tabSaldoAta[CÓDIGO],tabConsumoAta[[#This Row],[CÓDIGO]],tabSaldoAta[CHAVE],tabConsumoAta[[#This Row],[ATA]])</f>
        <v>0</v>
      </c>
      <c r="I549" s="164">
        <v>200</v>
      </c>
      <c r="J549" s="159">
        <v>49</v>
      </c>
      <c r="K549" s="251">
        <v>8750</v>
      </c>
      <c r="L549" s="246" t="s">
        <v>1560</v>
      </c>
      <c r="M549" s="160" t="s">
        <v>4184</v>
      </c>
      <c r="N549" s="160" t="s">
        <v>4185</v>
      </c>
      <c r="O549" s="249" t="s">
        <v>4183</v>
      </c>
      <c r="P549" s="248">
        <v>0</v>
      </c>
      <c r="Q549" s="166" t="str">
        <f>IF(COUNTIFS(tabAtas_Bloqueios[CÓDIGO],tabConsumoAta[[#This Row],[CÓDIGO]],tabAtas_Bloqueios[CHAVE],tabConsumoAta[[#This Row],[ATA]],tabAtas_Bloqueios[INATIVO],"") &gt; 0,"X","")</f>
        <v/>
      </c>
      <c r="R549" s="158" t="s">
        <v>1555</v>
      </c>
    </row>
    <row r="550" spans="1:18" x14ac:dyDescent="0.3">
      <c r="A550" s="247">
        <v>141428</v>
      </c>
      <c r="B550" s="47" t="s">
        <v>4208</v>
      </c>
      <c r="C550" s="34" t="str">
        <f>IFERROR(VLOOKUP(tabConsumoAta[[#This Row],[CÓDIGO]],tabEstimativa[#Data],14,FALSE),"")</f>
        <v/>
      </c>
      <c r="D550" s="157"/>
      <c r="E550" s="157"/>
      <c r="F550" s="34"/>
      <c r="G550" s="78" t="str">
        <f>IFERROR(VLOOKUP(tabConsumoAta[[#This Row],[ATA]],tabAtas[#Data],4,FALSE),"")</f>
        <v/>
      </c>
      <c r="H550" s="163">
        <f>SUMIFS(tabSaldoAta[ESTIMATIVA],tabSaldoAta[CÓDIGO],tabConsumoAta[[#This Row],[CÓDIGO]],tabSaldoAta[CHAVE],tabConsumoAta[[#This Row],[ATA]])</f>
        <v>0</v>
      </c>
      <c r="I550" s="164">
        <v>200</v>
      </c>
      <c r="J550" s="159">
        <v>50</v>
      </c>
      <c r="K550" s="251">
        <v>8750</v>
      </c>
      <c r="L550" s="246" t="s">
        <v>1560</v>
      </c>
      <c r="M550" s="160" t="s">
        <v>4184</v>
      </c>
      <c r="N550" s="160" t="s">
        <v>4185</v>
      </c>
      <c r="O550" s="249" t="s">
        <v>4183</v>
      </c>
      <c r="P550" s="248">
        <v>0</v>
      </c>
      <c r="Q550" s="166" t="str">
        <f>IF(COUNTIFS(tabAtas_Bloqueios[CÓDIGO],tabConsumoAta[[#This Row],[CÓDIGO]],tabAtas_Bloqueios[CHAVE],tabConsumoAta[[#This Row],[ATA]],tabAtas_Bloqueios[INATIVO],"") &gt; 0,"X","")</f>
        <v/>
      </c>
      <c r="R550" s="158" t="s">
        <v>1555</v>
      </c>
    </row>
    <row r="551" spans="1:18" x14ac:dyDescent="0.3">
      <c r="A551" s="247">
        <v>130888</v>
      </c>
      <c r="B551" s="47" t="s">
        <v>4209</v>
      </c>
      <c r="C551" s="34" t="str">
        <f>IFERROR(VLOOKUP(tabConsumoAta[[#This Row],[CÓDIGO]],tabEstimativa[#Data],14,FALSE),"")</f>
        <v/>
      </c>
      <c r="D551" s="157"/>
      <c r="E551" s="157"/>
      <c r="F551" s="34"/>
      <c r="G551" s="78" t="str">
        <f>IFERROR(VLOOKUP(tabConsumoAta[[#This Row],[ATA]],tabAtas[#Data],4,FALSE),"")</f>
        <v/>
      </c>
      <c r="H551" s="163">
        <f>SUMIFS(tabSaldoAta[ESTIMATIVA],tabSaldoAta[CÓDIGO],tabConsumoAta[[#This Row],[CÓDIGO]],tabSaldoAta[CHAVE],tabConsumoAta[[#This Row],[ATA]])</f>
        <v>0</v>
      </c>
      <c r="I551" s="164">
        <v>100</v>
      </c>
      <c r="J551" s="159">
        <v>51</v>
      </c>
      <c r="K551" s="251">
        <v>8734</v>
      </c>
      <c r="L551" s="246" t="s">
        <v>1560</v>
      </c>
      <c r="M551" s="160" t="s">
        <v>4184</v>
      </c>
      <c r="N551" s="160" t="s">
        <v>4185</v>
      </c>
      <c r="O551" s="249" t="s">
        <v>4183</v>
      </c>
      <c r="P551" s="248">
        <v>0</v>
      </c>
      <c r="Q551" s="166" t="str">
        <f>IF(COUNTIFS(tabAtas_Bloqueios[CÓDIGO],tabConsumoAta[[#This Row],[CÓDIGO]],tabAtas_Bloqueios[CHAVE],tabConsumoAta[[#This Row],[ATA]],tabAtas_Bloqueios[INATIVO],"") &gt; 0,"X","")</f>
        <v/>
      </c>
      <c r="R551" s="158" t="s">
        <v>1555</v>
      </c>
    </row>
    <row r="552" spans="1:18" x14ac:dyDescent="0.3">
      <c r="A552" s="247">
        <v>53663</v>
      </c>
      <c r="B552" s="47" t="s">
        <v>4210</v>
      </c>
      <c r="C552" s="34" t="str">
        <f>IFERROR(VLOOKUP(tabConsumoAta[[#This Row],[CÓDIGO]],tabEstimativa[#Data],14,FALSE),"")</f>
        <v/>
      </c>
      <c r="D552" s="157"/>
      <c r="E552" s="157"/>
      <c r="F552" s="34"/>
      <c r="G552" s="78" t="str">
        <f>IFERROR(VLOOKUP(tabConsumoAta[[#This Row],[ATA]],tabAtas[#Data],4,FALSE),"")</f>
        <v/>
      </c>
      <c r="H552" s="163">
        <f>SUMIFS(tabSaldoAta[ESTIMATIVA],tabSaldoAta[CÓDIGO],tabConsumoAta[[#This Row],[CÓDIGO]],tabSaldoAta[CHAVE],tabConsumoAta[[#This Row],[ATA]])</f>
        <v>0</v>
      </c>
      <c r="I552" s="164">
        <v>60</v>
      </c>
      <c r="J552" s="159">
        <v>52</v>
      </c>
      <c r="K552" s="251">
        <v>8734</v>
      </c>
      <c r="L552" s="246" t="s">
        <v>1560</v>
      </c>
      <c r="M552" s="160" t="s">
        <v>4184</v>
      </c>
      <c r="N552" s="160" t="s">
        <v>4185</v>
      </c>
      <c r="O552" s="249" t="s">
        <v>4183</v>
      </c>
      <c r="P552" s="248">
        <v>0</v>
      </c>
      <c r="Q552" s="166" t="str">
        <f>IF(COUNTIFS(tabAtas_Bloqueios[CÓDIGO],tabConsumoAta[[#This Row],[CÓDIGO]],tabAtas_Bloqueios[CHAVE],tabConsumoAta[[#This Row],[ATA]],tabAtas_Bloqueios[INATIVO],"") &gt; 0,"X","")</f>
        <v/>
      </c>
      <c r="R552" s="158" t="s">
        <v>1555</v>
      </c>
    </row>
    <row r="553" spans="1:18" x14ac:dyDescent="0.3">
      <c r="A553" s="247">
        <v>87344</v>
      </c>
      <c r="B553" s="47" t="s">
        <v>4211</v>
      </c>
      <c r="C553" s="34" t="str">
        <f>IFERROR(VLOOKUP(tabConsumoAta[[#This Row],[CÓDIGO]],tabEstimativa[#Data],14,FALSE),"")</f>
        <v/>
      </c>
      <c r="D553" s="157"/>
      <c r="E553" s="157"/>
      <c r="F553" s="34"/>
      <c r="G553" s="78" t="str">
        <f>IFERROR(VLOOKUP(tabConsumoAta[[#This Row],[ATA]],tabAtas[#Data],4,FALSE),"")</f>
        <v/>
      </c>
      <c r="H553" s="163">
        <f>SUMIFS(tabSaldoAta[ESTIMATIVA],tabSaldoAta[CÓDIGO],tabConsumoAta[[#This Row],[CÓDIGO]],tabSaldoAta[CHAVE],tabConsumoAta[[#This Row],[ATA]])</f>
        <v>0</v>
      </c>
      <c r="I553" s="164">
        <v>200</v>
      </c>
      <c r="J553" s="159">
        <v>53</v>
      </c>
      <c r="K553" s="251">
        <v>8734</v>
      </c>
      <c r="L553" s="246" t="s">
        <v>1560</v>
      </c>
      <c r="M553" s="160" t="s">
        <v>4184</v>
      </c>
      <c r="N553" s="160" t="s">
        <v>4185</v>
      </c>
      <c r="O553" s="249" t="s">
        <v>4183</v>
      </c>
      <c r="P553" s="248">
        <v>0</v>
      </c>
      <c r="Q553" s="166" t="str">
        <f>IF(COUNTIFS(tabAtas_Bloqueios[CÓDIGO],tabConsumoAta[[#This Row],[CÓDIGO]],tabAtas_Bloqueios[CHAVE],tabConsumoAta[[#This Row],[ATA]],tabAtas_Bloqueios[INATIVO],"") &gt; 0,"X","")</f>
        <v/>
      </c>
      <c r="R553" s="158" t="s">
        <v>1555</v>
      </c>
    </row>
    <row r="554" spans="1:18" x14ac:dyDescent="0.3">
      <c r="A554" s="247">
        <v>17461</v>
      </c>
      <c r="B554" s="47" t="s">
        <v>4212</v>
      </c>
      <c r="C554" s="34" t="str">
        <f>IFERROR(VLOOKUP(tabConsumoAta[[#This Row],[CÓDIGO]],tabEstimativa[#Data],14,FALSE),"")</f>
        <v/>
      </c>
      <c r="D554" s="157"/>
      <c r="E554" s="157"/>
      <c r="F554" s="34"/>
      <c r="G554" s="78" t="str">
        <f>IFERROR(VLOOKUP(tabConsumoAta[[#This Row],[ATA]],tabAtas[#Data],4,FALSE),"")</f>
        <v/>
      </c>
      <c r="H554" s="163">
        <f>SUMIFS(tabSaldoAta[ESTIMATIVA],tabSaldoAta[CÓDIGO],tabConsumoAta[[#This Row],[CÓDIGO]],tabSaldoAta[CHAVE],tabConsumoAta[[#This Row],[ATA]])</f>
        <v>0</v>
      </c>
      <c r="I554" s="164">
        <v>1</v>
      </c>
      <c r="J554" s="159">
        <v>54</v>
      </c>
      <c r="K554" s="251">
        <v>8736</v>
      </c>
      <c r="L554" s="246" t="s">
        <v>1560</v>
      </c>
      <c r="M554" s="160" t="s">
        <v>4184</v>
      </c>
      <c r="N554" s="160" t="s">
        <v>4185</v>
      </c>
      <c r="O554" s="249" t="s">
        <v>4183</v>
      </c>
      <c r="P554" s="248">
        <v>0</v>
      </c>
      <c r="Q554" s="166" t="str">
        <f>IF(COUNTIFS(tabAtas_Bloqueios[CÓDIGO],tabConsumoAta[[#This Row],[CÓDIGO]],tabAtas_Bloqueios[CHAVE],tabConsumoAta[[#This Row],[ATA]],tabAtas_Bloqueios[INATIVO],"") &gt; 0,"X","")</f>
        <v/>
      </c>
      <c r="R554" s="158" t="s">
        <v>1555</v>
      </c>
    </row>
    <row r="555" spans="1:18" x14ac:dyDescent="0.3">
      <c r="A555" s="247">
        <v>20014</v>
      </c>
      <c r="B555" s="47" t="s">
        <v>4213</v>
      </c>
      <c r="C555" s="34" t="str">
        <f>IFERROR(VLOOKUP(tabConsumoAta[[#This Row],[CÓDIGO]],tabEstimativa[#Data],14,FALSE),"")</f>
        <v/>
      </c>
      <c r="D555" s="157"/>
      <c r="E555" s="157"/>
      <c r="F555" s="34"/>
      <c r="G555" s="78" t="str">
        <f>IFERROR(VLOOKUP(tabConsumoAta[[#This Row],[ATA]],tabAtas[#Data],4,FALSE),"")</f>
        <v/>
      </c>
      <c r="H555" s="163">
        <f>SUMIFS(tabSaldoAta[ESTIMATIVA],tabSaldoAta[CÓDIGO],tabConsumoAta[[#This Row],[CÓDIGO]],tabSaldoAta[CHAVE],tabConsumoAta[[#This Row],[ATA]])</f>
        <v>0</v>
      </c>
      <c r="I555" s="164">
        <v>20</v>
      </c>
      <c r="J555" s="159">
        <v>55</v>
      </c>
      <c r="K555" s="251">
        <v>8736</v>
      </c>
      <c r="L555" s="246" t="s">
        <v>1560</v>
      </c>
      <c r="M555" s="160" t="s">
        <v>4184</v>
      </c>
      <c r="N555" s="160" t="s">
        <v>4185</v>
      </c>
      <c r="O555" s="249" t="s">
        <v>4183</v>
      </c>
      <c r="P555" s="248">
        <v>0</v>
      </c>
      <c r="Q555" s="166" t="str">
        <f>IF(COUNTIFS(tabAtas_Bloqueios[CÓDIGO],tabConsumoAta[[#This Row],[CÓDIGO]],tabAtas_Bloqueios[CHAVE],tabConsumoAta[[#This Row],[ATA]],tabAtas_Bloqueios[INATIVO],"") &gt; 0,"X","")</f>
        <v/>
      </c>
      <c r="R555" s="158" t="s">
        <v>1555</v>
      </c>
    </row>
    <row r="556" spans="1:18" x14ac:dyDescent="0.3">
      <c r="A556" s="247">
        <v>20102</v>
      </c>
      <c r="B556" s="47" t="s">
        <v>4214</v>
      </c>
      <c r="C556" s="34" t="str">
        <f>IFERROR(VLOOKUP(tabConsumoAta[[#This Row],[CÓDIGO]],tabEstimativa[#Data],14,FALSE),"")</f>
        <v/>
      </c>
      <c r="D556" s="157"/>
      <c r="E556" s="157"/>
      <c r="F556" s="34"/>
      <c r="G556" s="78" t="str">
        <f>IFERROR(VLOOKUP(tabConsumoAta[[#This Row],[ATA]],tabAtas[#Data],4,FALSE),"")</f>
        <v/>
      </c>
      <c r="H556" s="163">
        <f>SUMIFS(tabSaldoAta[ESTIMATIVA],tabSaldoAta[CÓDIGO],tabConsumoAta[[#This Row],[CÓDIGO]],tabSaldoAta[CHAVE],tabConsumoAta[[#This Row],[ATA]])</f>
        <v>0</v>
      </c>
      <c r="I556" s="164">
        <v>20</v>
      </c>
      <c r="J556" s="159">
        <v>56</v>
      </c>
      <c r="K556" s="251">
        <v>8736</v>
      </c>
      <c r="L556" s="246" t="s">
        <v>1560</v>
      </c>
      <c r="M556" s="160" t="s">
        <v>4184</v>
      </c>
      <c r="N556" s="160" t="s">
        <v>4185</v>
      </c>
      <c r="O556" s="249" t="s">
        <v>4183</v>
      </c>
      <c r="P556" s="248">
        <v>0</v>
      </c>
      <c r="Q556" s="166" t="str">
        <f>IF(COUNTIFS(tabAtas_Bloqueios[CÓDIGO],tabConsumoAta[[#This Row],[CÓDIGO]],tabAtas_Bloqueios[CHAVE],tabConsumoAta[[#This Row],[ATA]],tabAtas_Bloqueios[INATIVO],"") &gt; 0,"X","")</f>
        <v/>
      </c>
      <c r="R556" s="158" t="s">
        <v>1555</v>
      </c>
    </row>
    <row r="557" spans="1:18" x14ac:dyDescent="0.3">
      <c r="A557" s="247">
        <v>141265</v>
      </c>
      <c r="B557" s="47" t="s">
        <v>4215</v>
      </c>
      <c r="C557" s="34" t="str">
        <f>IFERROR(VLOOKUP(tabConsumoAta[[#This Row],[CÓDIGO]],tabEstimativa[#Data],14,FALSE),"")</f>
        <v/>
      </c>
      <c r="D557" s="157"/>
      <c r="E557" s="157"/>
      <c r="F557" s="34"/>
      <c r="G557" s="78" t="str">
        <f>IFERROR(VLOOKUP(tabConsumoAta[[#This Row],[ATA]],tabAtas[#Data],4,FALSE),"")</f>
        <v/>
      </c>
      <c r="H557" s="163">
        <f>SUMIFS(tabSaldoAta[ESTIMATIVA],tabSaldoAta[CÓDIGO],tabConsumoAta[[#This Row],[CÓDIGO]],tabSaldoAta[CHAVE],tabConsumoAta[[#This Row],[ATA]])</f>
        <v>0</v>
      </c>
      <c r="I557" s="164">
        <v>80</v>
      </c>
      <c r="J557" s="159">
        <v>57</v>
      </c>
      <c r="K557" s="251">
        <v>8746</v>
      </c>
      <c r="L557" s="246" t="s">
        <v>1560</v>
      </c>
      <c r="M557" s="160" t="s">
        <v>4184</v>
      </c>
      <c r="N557" s="160" t="s">
        <v>4185</v>
      </c>
      <c r="O557" s="249" t="s">
        <v>4183</v>
      </c>
      <c r="P557" s="248">
        <v>0</v>
      </c>
      <c r="Q557" s="166" t="str">
        <f>IF(COUNTIFS(tabAtas_Bloqueios[CÓDIGO],tabConsumoAta[[#This Row],[CÓDIGO]],tabAtas_Bloqueios[CHAVE],tabConsumoAta[[#This Row],[ATA]],tabAtas_Bloqueios[INATIVO],"") &gt; 0,"X","")</f>
        <v/>
      </c>
      <c r="R557" s="158" t="s">
        <v>1555</v>
      </c>
    </row>
    <row r="558" spans="1:18" x14ac:dyDescent="0.3">
      <c r="A558" s="247">
        <v>141266</v>
      </c>
      <c r="B558" s="47" t="s">
        <v>4216</v>
      </c>
      <c r="C558" s="34" t="str">
        <f>IFERROR(VLOOKUP(tabConsumoAta[[#This Row],[CÓDIGO]],tabEstimativa[#Data],14,FALSE),"")</f>
        <v/>
      </c>
      <c r="D558" s="157"/>
      <c r="E558" s="157"/>
      <c r="F558" s="34"/>
      <c r="G558" s="78" t="str">
        <f>IFERROR(VLOOKUP(tabConsumoAta[[#This Row],[ATA]],tabAtas[#Data],4,FALSE),"")</f>
        <v/>
      </c>
      <c r="H558" s="163">
        <f>SUMIFS(tabSaldoAta[ESTIMATIVA],tabSaldoAta[CÓDIGO],tabConsumoAta[[#This Row],[CÓDIGO]],tabSaldoAta[CHAVE],tabConsumoAta[[#This Row],[ATA]])</f>
        <v>0</v>
      </c>
      <c r="I558" s="164">
        <v>150</v>
      </c>
      <c r="J558" s="159">
        <v>58</v>
      </c>
      <c r="K558" s="251">
        <v>8747</v>
      </c>
      <c r="L558" s="246" t="s">
        <v>1560</v>
      </c>
      <c r="M558" s="160" t="s">
        <v>4184</v>
      </c>
      <c r="N558" s="160" t="s">
        <v>4185</v>
      </c>
      <c r="O558" s="249" t="s">
        <v>4183</v>
      </c>
      <c r="P558" s="248">
        <v>0</v>
      </c>
      <c r="Q558" s="166" t="str">
        <f>IF(COUNTIFS(tabAtas_Bloqueios[CÓDIGO],tabConsumoAta[[#This Row],[CÓDIGO]],tabAtas_Bloqueios[CHAVE],tabConsumoAta[[#This Row],[ATA]],tabAtas_Bloqueios[INATIVO],"") &gt; 0,"X","")</f>
        <v/>
      </c>
      <c r="R558" s="158" t="s">
        <v>1555</v>
      </c>
    </row>
    <row r="559" spans="1:18" x14ac:dyDescent="0.3">
      <c r="A559" s="247">
        <v>141268</v>
      </c>
      <c r="B559" s="47" t="s">
        <v>4217</v>
      </c>
      <c r="C559" s="34" t="str">
        <f>IFERROR(VLOOKUP(tabConsumoAta[[#This Row],[CÓDIGO]],tabEstimativa[#Data],14,FALSE),"")</f>
        <v/>
      </c>
      <c r="D559" s="157"/>
      <c r="E559" s="157"/>
      <c r="F559" s="34"/>
      <c r="G559" s="78" t="str">
        <f>IFERROR(VLOOKUP(tabConsumoAta[[#This Row],[ATA]],tabAtas[#Data],4,FALSE),"")</f>
        <v/>
      </c>
      <c r="H559" s="163">
        <f>SUMIFS(tabSaldoAta[ESTIMATIVA],tabSaldoAta[CÓDIGO],tabConsumoAta[[#This Row],[CÓDIGO]],tabSaldoAta[CHAVE],tabConsumoAta[[#This Row],[ATA]])</f>
        <v>0</v>
      </c>
      <c r="I559" s="164">
        <v>1000</v>
      </c>
      <c r="J559" s="159">
        <v>59</v>
      </c>
      <c r="K559" s="251">
        <v>8746</v>
      </c>
      <c r="L559" s="246" t="s">
        <v>1560</v>
      </c>
      <c r="M559" s="160" t="s">
        <v>4184</v>
      </c>
      <c r="N559" s="160" t="s">
        <v>4185</v>
      </c>
      <c r="O559" s="249" t="s">
        <v>4183</v>
      </c>
      <c r="P559" s="248">
        <v>0</v>
      </c>
      <c r="Q559" s="166" t="str">
        <f>IF(COUNTIFS(tabAtas_Bloqueios[CÓDIGO],tabConsumoAta[[#This Row],[CÓDIGO]],tabAtas_Bloqueios[CHAVE],tabConsumoAta[[#This Row],[ATA]],tabAtas_Bloqueios[INATIVO],"") &gt; 0,"X","")</f>
        <v/>
      </c>
      <c r="R559" s="158" t="s">
        <v>1555</v>
      </c>
    </row>
    <row r="560" spans="1:18" x14ac:dyDescent="0.3">
      <c r="A560" s="247">
        <v>141679</v>
      </c>
      <c r="B560" s="47" t="s">
        <v>4218</v>
      </c>
      <c r="C560" s="34" t="str">
        <f>IFERROR(VLOOKUP(tabConsumoAta[[#This Row],[CÓDIGO]],tabEstimativa[#Data],14,FALSE),"")</f>
        <v/>
      </c>
      <c r="D560" s="157"/>
      <c r="E560" s="157"/>
      <c r="F560" s="34"/>
      <c r="G560" s="78" t="str">
        <f>IFERROR(VLOOKUP(tabConsumoAta[[#This Row],[ATA]],tabAtas[#Data],4,FALSE),"")</f>
        <v/>
      </c>
      <c r="H560" s="163">
        <f>SUMIFS(tabSaldoAta[ESTIMATIVA],tabSaldoAta[CÓDIGO],tabConsumoAta[[#This Row],[CÓDIGO]],tabSaldoAta[CHAVE],tabConsumoAta[[#This Row],[ATA]])</f>
        <v>0</v>
      </c>
      <c r="I560" s="164">
        <v>140</v>
      </c>
      <c r="J560" s="159">
        <v>60</v>
      </c>
      <c r="K560" s="251">
        <v>8747</v>
      </c>
      <c r="L560" s="246" t="s">
        <v>1560</v>
      </c>
      <c r="M560" s="160" t="s">
        <v>4184</v>
      </c>
      <c r="N560" s="160" t="s">
        <v>4185</v>
      </c>
      <c r="O560" s="249" t="s">
        <v>4183</v>
      </c>
      <c r="P560" s="248">
        <v>0</v>
      </c>
      <c r="Q560" s="166" t="str">
        <f>IF(COUNTIFS(tabAtas_Bloqueios[CÓDIGO],tabConsumoAta[[#This Row],[CÓDIGO]],tabAtas_Bloqueios[CHAVE],tabConsumoAta[[#This Row],[ATA]],tabAtas_Bloqueios[INATIVO],"") &gt; 0,"X","")</f>
        <v/>
      </c>
      <c r="R560" s="158" t="s">
        <v>1555</v>
      </c>
    </row>
    <row r="561" spans="1:18" x14ac:dyDescent="0.3">
      <c r="A561" s="247">
        <v>141680</v>
      </c>
      <c r="B561" s="47" t="s">
        <v>4219</v>
      </c>
      <c r="C561" s="34" t="str">
        <f>IFERROR(VLOOKUP(tabConsumoAta[[#This Row],[CÓDIGO]],tabEstimativa[#Data],14,FALSE),"")</f>
        <v/>
      </c>
      <c r="D561" s="157"/>
      <c r="E561" s="157"/>
      <c r="F561" s="34"/>
      <c r="G561" s="78" t="str">
        <f>IFERROR(VLOOKUP(tabConsumoAta[[#This Row],[ATA]],tabAtas[#Data],4,FALSE),"")</f>
        <v/>
      </c>
      <c r="H561" s="163">
        <f>SUMIFS(tabSaldoAta[ESTIMATIVA],tabSaldoAta[CÓDIGO],tabConsumoAta[[#This Row],[CÓDIGO]],tabSaldoAta[CHAVE],tabConsumoAta[[#This Row],[ATA]])</f>
        <v>0</v>
      </c>
      <c r="I561" s="164">
        <v>1000</v>
      </c>
      <c r="J561" s="159">
        <v>61</v>
      </c>
      <c r="K561" s="251">
        <v>8747</v>
      </c>
      <c r="L561" s="246" t="s">
        <v>1560</v>
      </c>
      <c r="M561" s="160" t="s">
        <v>4184</v>
      </c>
      <c r="N561" s="160" t="s">
        <v>4185</v>
      </c>
      <c r="O561" s="249" t="s">
        <v>4183</v>
      </c>
      <c r="P561" s="248">
        <v>0</v>
      </c>
      <c r="Q561" s="166" t="str">
        <f>IF(COUNTIFS(tabAtas_Bloqueios[CÓDIGO],tabConsumoAta[[#This Row],[CÓDIGO]],tabAtas_Bloqueios[CHAVE],tabConsumoAta[[#This Row],[ATA]],tabAtas_Bloqueios[INATIVO],"") &gt; 0,"X","")</f>
        <v/>
      </c>
      <c r="R561" s="158" t="s">
        <v>1555</v>
      </c>
    </row>
    <row r="562" spans="1:18" x14ac:dyDescent="0.3">
      <c r="A562" s="247">
        <v>141681</v>
      </c>
      <c r="B562" s="47" t="s">
        <v>4220</v>
      </c>
      <c r="C562" s="34" t="str">
        <f>IFERROR(VLOOKUP(tabConsumoAta[[#This Row],[CÓDIGO]],tabEstimativa[#Data],14,FALSE),"")</f>
        <v/>
      </c>
      <c r="D562" s="157"/>
      <c r="E562" s="157"/>
      <c r="F562" s="34"/>
      <c r="G562" s="78" t="str">
        <f>IFERROR(VLOOKUP(tabConsumoAta[[#This Row],[ATA]],tabAtas[#Data],4,FALSE),"")</f>
        <v/>
      </c>
      <c r="H562" s="163">
        <f>SUMIFS(tabSaldoAta[ESTIMATIVA],tabSaldoAta[CÓDIGO],tabConsumoAta[[#This Row],[CÓDIGO]],tabSaldoAta[CHAVE],tabConsumoAta[[#This Row],[ATA]])</f>
        <v>0</v>
      </c>
      <c r="I562" s="164">
        <v>100</v>
      </c>
      <c r="J562" s="159">
        <v>62</v>
      </c>
      <c r="K562" s="251">
        <v>8746</v>
      </c>
      <c r="L562" s="246" t="s">
        <v>1560</v>
      </c>
      <c r="M562" s="160" t="s">
        <v>4184</v>
      </c>
      <c r="N562" s="160" t="s">
        <v>4185</v>
      </c>
      <c r="O562" s="249" t="s">
        <v>4183</v>
      </c>
      <c r="P562" s="248">
        <v>0</v>
      </c>
      <c r="Q562" s="166" t="str">
        <f>IF(COUNTIFS(tabAtas_Bloqueios[CÓDIGO],tabConsumoAta[[#This Row],[CÓDIGO]],tabAtas_Bloqueios[CHAVE],tabConsumoAta[[#This Row],[ATA]],tabAtas_Bloqueios[INATIVO],"") &gt; 0,"X","")</f>
        <v/>
      </c>
      <c r="R562" s="158" t="s">
        <v>1555</v>
      </c>
    </row>
    <row r="563" spans="1:18" x14ac:dyDescent="0.3">
      <c r="A563" s="247">
        <v>14737</v>
      </c>
      <c r="B563" s="47" t="s">
        <v>225</v>
      </c>
      <c r="C563" s="34" t="str">
        <f>IFERROR(VLOOKUP(tabConsumoAta[[#This Row],[CÓDIGO]],tabEstimativa[#Data],14,FALSE),"")</f>
        <v>Suspenso</v>
      </c>
      <c r="D563" s="157"/>
      <c r="E563" s="157"/>
      <c r="F563" s="34"/>
      <c r="G563" s="78" t="str">
        <f>IFERROR(VLOOKUP(tabConsumoAta[[#This Row],[ATA]],tabAtas[#Data],4,FALSE),"")</f>
        <v/>
      </c>
      <c r="H563" s="163">
        <f>SUMIFS(tabSaldoAta[ESTIMATIVA],tabSaldoAta[CÓDIGO],tabConsumoAta[[#This Row],[CÓDIGO]],tabSaldoAta[CHAVE],tabConsumoAta[[#This Row],[ATA]])</f>
        <v>0</v>
      </c>
      <c r="I563" s="164">
        <v>20</v>
      </c>
      <c r="J563" s="159">
        <v>63</v>
      </c>
      <c r="K563" s="251">
        <v>8754</v>
      </c>
      <c r="L563" s="246" t="s">
        <v>1560</v>
      </c>
      <c r="M563" s="160" t="s">
        <v>4184</v>
      </c>
      <c r="N563" s="160" t="s">
        <v>4185</v>
      </c>
      <c r="O563" s="249" t="s">
        <v>4183</v>
      </c>
      <c r="P563" s="248">
        <v>0</v>
      </c>
      <c r="Q563" s="166" t="str">
        <f>IF(COUNTIFS(tabAtas_Bloqueios[CÓDIGO],tabConsumoAta[[#This Row],[CÓDIGO]],tabAtas_Bloqueios[CHAVE],tabConsumoAta[[#This Row],[ATA]],tabAtas_Bloqueios[INATIVO],"") &gt; 0,"X","")</f>
        <v/>
      </c>
      <c r="R563" s="158" t="s">
        <v>1555</v>
      </c>
    </row>
    <row r="564" spans="1:18" x14ac:dyDescent="0.3">
      <c r="A564" s="247">
        <v>20760</v>
      </c>
      <c r="B564" s="47" t="s">
        <v>2389</v>
      </c>
      <c r="C564" s="34" t="str">
        <f>IFERROR(VLOOKUP(tabConsumoAta[[#This Row],[CÓDIGO]],tabEstimativa[#Data],14,FALSE),"")</f>
        <v>Suspenso</v>
      </c>
      <c r="D564" s="157"/>
      <c r="E564" s="157"/>
      <c r="F564" s="34"/>
      <c r="G564" s="78" t="str">
        <f>IFERROR(VLOOKUP(tabConsumoAta[[#This Row],[ATA]],tabAtas[#Data],4,FALSE),"")</f>
        <v/>
      </c>
      <c r="H564" s="163">
        <f>SUMIFS(tabSaldoAta[ESTIMATIVA],tabSaldoAta[CÓDIGO],tabConsumoAta[[#This Row],[CÓDIGO]],tabSaldoAta[CHAVE],tabConsumoAta[[#This Row],[ATA]])</f>
        <v>0</v>
      </c>
      <c r="I564" s="164">
        <v>70</v>
      </c>
      <c r="J564" s="159">
        <v>64</v>
      </c>
      <c r="K564" s="251">
        <v>8754</v>
      </c>
      <c r="L564" s="246" t="s">
        <v>1560</v>
      </c>
      <c r="M564" s="160" t="s">
        <v>4184</v>
      </c>
      <c r="N564" s="160" t="s">
        <v>4185</v>
      </c>
      <c r="O564" s="249" t="s">
        <v>4183</v>
      </c>
      <c r="P564" s="248">
        <v>0</v>
      </c>
      <c r="Q564" s="166" t="str">
        <f>IF(COUNTIFS(tabAtas_Bloqueios[CÓDIGO],tabConsumoAta[[#This Row],[CÓDIGO]],tabAtas_Bloqueios[CHAVE],tabConsumoAta[[#This Row],[ATA]],tabAtas_Bloqueios[INATIVO],"") &gt; 0,"X","")</f>
        <v/>
      </c>
      <c r="R564" s="158" t="s">
        <v>1555</v>
      </c>
    </row>
    <row r="565" spans="1:18" x14ac:dyDescent="0.3">
      <c r="A565" s="247">
        <v>69229</v>
      </c>
      <c r="B565" s="47" t="s">
        <v>2389</v>
      </c>
      <c r="C565" s="34" t="str">
        <f>IFERROR(VLOOKUP(tabConsumoAta[[#This Row],[CÓDIGO]],tabEstimativa[#Data],14,FALSE),"")</f>
        <v>Suspenso</v>
      </c>
      <c r="D565" s="157"/>
      <c r="E565" s="157"/>
      <c r="F565" s="34"/>
      <c r="G565" s="78" t="str">
        <f>IFERROR(VLOOKUP(tabConsumoAta[[#This Row],[ATA]],tabAtas[#Data],4,FALSE),"")</f>
        <v/>
      </c>
      <c r="H565" s="163">
        <f>SUMIFS(tabSaldoAta[ESTIMATIVA],tabSaldoAta[CÓDIGO],tabConsumoAta[[#This Row],[CÓDIGO]],tabSaldoAta[CHAVE],tabConsumoAta[[#This Row],[ATA]])</f>
        <v>0</v>
      </c>
      <c r="I565" s="164">
        <v>100</v>
      </c>
      <c r="J565" s="159">
        <v>65</v>
      </c>
      <c r="K565" s="251">
        <v>8754</v>
      </c>
      <c r="L565" s="246" t="s">
        <v>1560</v>
      </c>
      <c r="M565" s="160" t="s">
        <v>4184</v>
      </c>
      <c r="N565" s="160" t="s">
        <v>4185</v>
      </c>
      <c r="O565" s="249" t="s">
        <v>4183</v>
      </c>
      <c r="P565" s="248">
        <v>0</v>
      </c>
      <c r="Q565" s="166" t="str">
        <f>IF(COUNTIFS(tabAtas_Bloqueios[CÓDIGO],tabConsumoAta[[#This Row],[CÓDIGO]],tabAtas_Bloqueios[CHAVE],tabConsumoAta[[#This Row],[ATA]],tabAtas_Bloqueios[INATIVO],"") &gt; 0,"X","")</f>
        <v/>
      </c>
      <c r="R565" s="158" t="s">
        <v>1555</v>
      </c>
    </row>
    <row r="566" spans="1:18" x14ac:dyDescent="0.3">
      <c r="A566" s="247">
        <v>87586</v>
      </c>
      <c r="B566" s="47" t="s">
        <v>226</v>
      </c>
      <c r="C566" s="34" t="str">
        <f>IFERROR(VLOOKUP(tabConsumoAta[[#This Row],[CÓDIGO]],tabEstimativa[#Data],14,FALSE),"")</f>
        <v>Suspenso</v>
      </c>
      <c r="D566" s="157"/>
      <c r="E566" s="157"/>
      <c r="F566" s="34"/>
      <c r="G566" s="78" t="str">
        <f>IFERROR(VLOOKUP(tabConsumoAta[[#This Row],[ATA]],tabAtas[#Data],4,FALSE),"")</f>
        <v/>
      </c>
      <c r="H566" s="163">
        <f>SUMIFS(tabSaldoAta[ESTIMATIVA],tabSaldoAta[CÓDIGO],tabConsumoAta[[#This Row],[CÓDIGO]],tabSaldoAta[CHAVE],tabConsumoAta[[#This Row],[ATA]])</f>
        <v>0</v>
      </c>
      <c r="I566" s="164">
        <v>50</v>
      </c>
      <c r="J566" s="159">
        <v>66</v>
      </c>
      <c r="K566" s="251">
        <v>8754</v>
      </c>
      <c r="L566" s="246" t="s">
        <v>1560</v>
      </c>
      <c r="M566" s="160" t="s">
        <v>4184</v>
      </c>
      <c r="N566" s="160" t="s">
        <v>4185</v>
      </c>
      <c r="O566" s="249" t="s">
        <v>4183</v>
      </c>
      <c r="P566" s="248">
        <v>0</v>
      </c>
      <c r="Q566" s="166" t="str">
        <f>IF(COUNTIFS(tabAtas_Bloqueios[CÓDIGO],tabConsumoAta[[#This Row],[CÓDIGO]],tabAtas_Bloqueios[CHAVE],tabConsumoAta[[#This Row],[ATA]],tabAtas_Bloqueios[INATIVO],"") &gt; 0,"X","")</f>
        <v/>
      </c>
      <c r="R566" s="158" t="s">
        <v>1555</v>
      </c>
    </row>
    <row r="567" spans="1:18" x14ac:dyDescent="0.3">
      <c r="A567" s="247">
        <v>20763</v>
      </c>
      <c r="B567" s="47" t="s">
        <v>2390</v>
      </c>
      <c r="C567" s="34" t="str">
        <f>IFERROR(VLOOKUP(tabConsumoAta[[#This Row],[CÓDIGO]],tabEstimativa[#Data],14,FALSE),"")</f>
        <v>Suspenso</v>
      </c>
      <c r="D567" s="157"/>
      <c r="E567" s="157"/>
      <c r="F567" s="34"/>
      <c r="G567" s="78" t="str">
        <f>IFERROR(VLOOKUP(tabConsumoAta[[#This Row],[ATA]],tabAtas[#Data],4,FALSE),"")</f>
        <v/>
      </c>
      <c r="H567" s="163">
        <f>SUMIFS(tabSaldoAta[ESTIMATIVA],tabSaldoAta[CÓDIGO],tabConsumoAta[[#This Row],[CÓDIGO]],tabSaldoAta[CHAVE],tabConsumoAta[[#This Row],[ATA]])</f>
        <v>0</v>
      </c>
      <c r="I567" s="164">
        <v>30</v>
      </c>
      <c r="J567" s="159">
        <v>67</v>
      </c>
      <c r="K567" s="251">
        <v>8754</v>
      </c>
      <c r="L567" s="246" t="s">
        <v>1560</v>
      </c>
      <c r="M567" s="160" t="s">
        <v>4184</v>
      </c>
      <c r="N567" s="160" t="s">
        <v>4185</v>
      </c>
      <c r="O567" s="249" t="s">
        <v>4183</v>
      </c>
      <c r="P567" s="248">
        <v>0</v>
      </c>
      <c r="Q567" s="166" t="str">
        <f>IF(COUNTIFS(tabAtas_Bloqueios[CÓDIGO],tabConsumoAta[[#This Row],[CÓDIGO]],tabAtas_Bloqueios[CHAVE],tabConsumoAta[[#This Row],[ATA]],tabAtas_Bloqueios[INATIVO],"") &gt; 0,"X","")</f>
        <v/>
      </c>
      <c r="R567" s="158" t="s">
        <v>1555</v>
      </c>
    </row>
    <row r="568" spans="1:18" x14ac:dyDescent="0.3">
      <c r="A568" s="247">
        <v>141270</v>
      </c>
      <c r="B568" s="47" t="s">
        <v>4221</v>
      </c>
      <c r="C568" s="34" t="str">
        <f>IFERROR(VLOOKUP(tabConsumoAta[[#This Row],[CÓDIGO]],tabEstimativa[#Data],14,FALSE),"")</f>
        <v/>
      </c>
      <c r="D568" s="157"/>
      <c r="E568" s="157"/>
      <c r="F568" s="34"/>
      <c r="G568" s="78" t="str">
        <f>IFERROR(VLOOKUP(tabConsumoAta[[#This Row],[ATA]],tabAtas[#Data],4,FALSE),"")</f>
        <v/>
      </c>
      <c r="H568" s="163">
        <f>SUMIFS(tabSaldoAta[ESTIMATIVA],tabSaldoAta[CÓDIGO],tabConsumoAta[[#This Row],[CÓDIGO]],tabSaldoAta[CHAVE],tabConsumoAta[[#This Row],[ATA]])</f>
        <v>0</v>
      </c>
      <c r="I568" s="164">
        <v>20</v>
      </c>
      <c r="J568" s="159">
        <v>68</v>
      </c>
      <c r="K568" s="251">
        <v>8746</v>
      </c>
      <c r="L568" s="246" t="s">
        <v>1560</v>
      </c>
      <c r="M568" s="160" t="s">
        <v>4184</v>
      </c>
      <c r="N568" s="160" t="s">
        <v>4185</v>
      </c>
      <c r="O568" s="249" t="s">
        <v>4183</v>
      </c>
      <c r="P568" s="248">
        <v>0</v>
      </c>
      <c r="Q568" s="166" t="str">
        <f>IF(COUNTIFS(tabAtas_Bloqueios[CÓDIGO],tabConsumoAta[[#This Row],[CÓDIGO]],tabAtas_Bloqueios[CHAVE],tabConsumoAta[[#This Row],[ATA]],tabAtas_Bloqueios[INATIVO],"") &gt; 0,"X","")</f>
        <v/>
      </c>
      <c r="R568" s="158" t="s">
        <v>1555</v>
      </c>
    </row>
    <row r="569" spans="1:18" x14ac:dyDescent="0.3">
      <c r="A569" s="247">
        <v>81493</v>
      </c>
      <c r="B569" s="47" t="s">
        <v>2858</v>
      </c>
      <c r="C569" s="34" t="str">
        <f>IFERROR(VLOOKUP(tabConsumoAta[[#This Row],[CÓDIGO]],tabEstimativa[#Data],14,FALSE),"")</f>
        <v>Aguardando</v>
      </c>
      <c r="D569" s="157"/>
      <c r="E569" s="157"/>
      <c r="F569" s="34"/>
      <c r="G569" s="78" t="str">
        <f>IFERROR(VLOOKUP(tabConsumoAta[[#This Row],[ATA]],tabAtas[#Data],4,FALSE),"")</f>
        <v/>
      </c>
      <c r="H569" s="163">
        <f>SUMIFS(tabSaldoAta[ESTIMATIVA],tabSaldoAta[CÓDIGO],tabConsumoAta[[#This Row],[CÓDIGO]],tabSaldoAta[CHAVE],tabConsumoAta[[#This Row],[ATA]])</f>
        <v>0</v>
      </c>
      <c r="I569" s="164">
        <v>80</v>
      </c>
      <c r="J569" s="159">
        <v>69</v>
      </c>
      <c r="K569" s="251">
        <v>8756</v>
      </c>
      <c r="L569" s="246" t="s">
        <v>1560</v>
      </c>
      <c r="M569" s="160" t="s">
        <v>4184</v>
      </c>
      <c r="N569" s="160" t="s">
        <v>4185</v>
      </c>
      <c r="O569" s="249" t="s">
        <v>4183</v>
      </c>
      <c r="P569" s="248">
        <v>0</v>
      </c>
      <c r="Q569" s="166" t="str">
        <f>IF(COUNTIFS(tabAtas_Bloqueios[CÓDIGO],tabConsumoAta[[#This Row],[CÓDIGO]],tabAtas_Bloqueios[CHAVE],tabConsumoAta[[#This Row],[ATA]],tabAtas_Bloqueios[INATIVO],"") &gt; 0,"X","")</f>
        <v/>
      </c>
      <c r="R569" s="158" t="s">
        <v>1555</v>
      </c>
    </row>
    <row r="570" spans="1:18" x14ac:dyDescent="0.3">
      <c r="A570" s="247">
        <v>141608</v>
      </c>
      <c r="B570" s="47" t="s">
        <v>4222</v>
      </c>
      <c r="C570" s="34" t="str">
        <f>IFERROR(VLOOKUP(tabConsumoAta[[#This Row],[CÓDIGO]],tabEstimativa[#Data],14,FALSE),"")</f>
        <v/>
      </c>
      <c r="D570" s="157"/>
      <c r="E570" s="157"/>
      <c r="F570" s="34"/>
      <c r="G570" s="78" t="str">
        <f>IFERROR(VLOOKUP(tabConsumoAta[[#This Row],[ATA]],tabAtas[#Data],4,FALSE),"")</f>
        <v/>
      </c>
      <c r="H570" s="163">
        <f>SUMIFS(tabSaldoAta[ESTIMATIVA],tabSaldoAta[CÓDIGO],tabConsumoAta[[#This Row],[CÓDIGO]],tabSaldoAta[CHAVE],tabConsumoAta[[#This Row],[ATA]])</f>
        <v>0</v>
      </c>
      <c r="I570" s="164">
        <v>30</v>
      </c>
      <c r="J570" s="159">
        <v>70</v>
      </c>
      <c r="K570" s="251">
        <v>8747</v>
      </c>
      <c r="L570" s="246" t="s">
        <v>1560</v>
      </c>
      <c r="M570" s="160" t="s">
        <v>4184</v>
      </c>
      <c r="N570" s="160" t="s">
        <v>4185</v>
      </c>
      <c r="O570" s="249" t="s">
        <v>4183</v>
      </c>
      <c r="P570" s="248">
        <v>0</v>
      </c>
      <c r="Q570" s="166" t="str">
        <f>IF(COUNTIFS(tabAtas_Bloqueios[CÓDIGO],tabConsumoAta[[#This Row],[CÓDIGO]],tabAtas_Bloqueios[CHAVE],tabConsumoAta[[#This Row],[ATA]],tabAtas_Bloqueios[INATIVO],"") &gt; 0,"X","")</f>
        <v/>
      </c>
      <c r="R570" s="158" t="s">
        <v>1555</v>
      </c>
    </row>
    <row r="571" spans="1:18" x14ac:dyDescent="0.3">
      <c r="A571" s="247">
        <v>12877</v>
      </c>
      <c r="B571" s="47" t="s">
        <v>1415</v>
      </c>
      <c r="C571" s="34" t="str">
        <f>IFERROR(VLOOKUP(tabConsumoAta[[#This Row],[CÓDIGO]],tabEstimativa[#Data],14,FALSE),"")</f>
        <v>Aguardando</v>
      </c>
      <c r="D571" s="157"/>
      <c r="E571" s="157"/>
      <c r="F571" s="34"/>
      <c r="G571" s="78" t="str">
        <f>IFERROR(VLOOKUP(tabConsumoAta[[#This Row],[ATA]],tabAtas[#Data],4,FALSE),"")</f>
        <v/>
      </c>
      <c r="H571" s="163">
        <f>SUMIFS(tabSaldoAta[ESTIMATIVA],tabSaldoAta[CÓDIGO],tabConsumoAta[[#This Row],[CÓDIGO]],tabSaldoAta[CHAVE],tabConsumoAta[[#This Row],[ATA]])</f>
        <v>0</v>
      </c>
      <c r="I571" s="164">
        <v>350</v>
      </c>
      <c r="J571" s="159">
        <v>71</v>
      </c>
      <c r="K571" s="251">
        <v>8746</v>
      </c>
      <c r="L571" s="246" t="s">
        <v>1560</v>
      </c>
      <c r="M571" s="160" t="s">
        <v>4184</v>
      </c>
      <c r="N571" s="160" t="s">
        <v>4185</v>
      </c>
      <c r="O571" s="249" t="s">
        <v>4183</v>
      </c>
      <c r="P571" s="248">
        <v>0</v>
      </c>
      <c r="Q571" s="166" t="str">
        <f>IF(COUNTIFS(tabAtas_Bloqueios[CÓDIGO],tabConsumoAta[[#This Row],[CÓDIGO]],tabAtas_Bloqueios[CHAVE],tabConsumoAta[[#This Row],[ATA]],tabAtas_Bloqueios[INATIVO],"") &gt; 0,"X","")</f>
        <v/>
      </c>
      <c r="R571" s="158" t="s">
        <v>1555</v>
      </c>
    </row>
    <row r="572" spans="1:18" x14ac:dyDescent="0.3">
      <c r="A572" s="247">
        <v>141615</v>
      </c>
      <c r="B572" s="47" t="s">
        <v>4223</v>
      </c>
      <c r="C572" s="34" t="str">
        <f>IFERROR(VLOOKUP(tabConsumoAta[[#This Row],[CÓDIGO]],tabEstimativa[#Data],14,FALSE),"")</f>
        <v/>
      </c>
      <c r="D572" s="157"/>
      <c r="E572" s="157"/>
      <c r="F572" s="34"/>
      <c r="G572" s="78" t="str">
        <f>IFERROR(VLOOKUP(tabConsumoAta[[#This Row],[ATA]],tabAtas[#Data],4,FALSE),"")</f>
        <v/>
      </c>
      <c r="H572" s="163">
        <f>SUMIFS(tabSaldoAta[ESTIMATIVA],tabSaldoAta[CÓDIGO],tabConsumoAta[[#This Row],[CÓDIGO]],tabSaldoAta[CHAVE],tabConsumoAta[[#This Row],[ATA]])</f>
        <v>0</v>
      </c>
      <c r="I572" s="164">
        <v>50</v>
      </c>
      <c r="J572" s="159">
        <v>72</v>
      </c>
      <c r="K572" s="251">
        <v>8747</v>
      </c>
      <c r="L572" s="246" t="s">
        <v>1560</v>
      </c>
      <c r="M572" s="160" t="s">
        <v>4184</v>
      </c>
      <c r="N572" s="160" t="s">
        <v>4185</v>
      </c>
      <c r="O572" s="249" t="s">
        <v>4183</v>
      </c>
      <c r="P572" s="248">
        <v>0</v>
      </c>
      <c r="Q572" s="166" t="str">
        <f>IF(COUNTIFS(tabAtas_Bloqueios[CÓDIGO],tabConsumoAta[[#This Row],[CÓDIGO]],tabAtas_Bloqueios[CHAVE],tabConsumoAta[[#This Row],[ATA]],tabAtas_Bloqueios[INATIVO],"") &gt; 0,"X","")</f>
        <v/>
      </c>
      <c r="R572" s="158" t="s">
        <v>1555</v>
      </c>
    </row>
    <row r="573" spans="1:18" x14ac:dyDescent="0.3">
      <c r="A573" s="247">
        <v>141786</v>
      </c>
      <c r="B573" s="47" t="s">
        <v>4224</v>
      </c>
      <c r="C573" s="34" t="str">
        <f>IFERROR(VLOOKUP(tabConsumoAta[[#This Row],[CÓDIGO]],tabEstimativa[#Data],14,FALSE),"")</f>
        <v/>
      </c>
      <c r="D573" s="157"/>
      <c r="E573" s="157"/>
      <c r="F573" s="34"/>
      <c r="G573" s="78" t="str">
        <f>IFERROR(VLOOKUP(tabConsumoAta[[#This Row],[ATA]],tabAtas[#Data],4,FALSE),"")</f>
        <v/>
      </c>
      <c r="H573" s="163">
        <f>SUMIFS(tabSaldoAta[ESTIMATIVA],tabSaldoAta[CÓDIGO],tabConsumoAta[[#This Row],[CÓDIGO]],tabSaldoAta[CHAVE],tabConsumoAta[[#This Row],[ATA]])</f>
        <v>0</v>
      </c>
      <c r="I573" s="164">
        <v>100</v>
      </c>
      <c r="J573" s="159">
        <v>73</v>
      </c>
      <c r="K573" s="251">
        <v>8748</v>
      </c>
      <c r="L573" s="246" t="s">
        <v>1560</v>
      </c>
      <c r="M573" s="160" t="s">
        <v>4184</v>
      </c>
      <c r="N573" s="160" t="s">
        <v>4185</v>
      </c>
      <c r="O573" s="249" t="s">
        <v>4183</v>
      </c>
      <c r="P573" s="248">
        <v>0</v>
      </c>
      <c r="Q573" s="166" t="str">
        <f>IF(COUNTIFS(tabAtas_Bloqueios[CÓDIGO],tabConsumoAta[[#This Row],[CÓDIGO]],tabAtas_Bloqueios[CHAVE],tabConsumoAta[[#This Row],[ATA]],tabAtas_Bloqueios[INATIVO],"") &gt; 0,"X","")</f>
        <v/>
      </c>
      <c r="R573" s="158" t="s">
        <v>1555</v>
      </c>
    </row>
    <row r="574" spans="1:18" x14ac:dyDescent="0.3">
      <c r="A574" s="247">
        <v>141787</v>
      </c>
      <c r="B574" s="47" t="s">
        <v>4225</v>
      </c>
      <c r="C574" s="34" t="str">
        <f>IFERROR(VLOOKUP(tabConsumoAta[[#This Row],[CÓDIGO]],tabEstimativa[#Data],14,FALSE),"")</f>
        <v/>
      </c>
      <c r="D574" s="157"/>
      <c r="E574" s="157"/>
      <c r="F574" s="34"/>
      <c r="G574" s="78" t="str">
        <f>IFERROR(VLOOKUP(tabConsumoAta[[#This Row],[ATA]],tabAtas[#Data],4,FALSE),"")</f>
        <v/>
      </c>
      <c r="H574" s="163">
        <f>SUMIFS(tabSaldoAta[ESTIMATIVA],tabSaldoAta[CÓDIGO],tabConsumoAta[[#This Row],[CÓDIGO]],tabSaldoAta[CHAVE],tabConsumoAta[[#This Row],[ATA]])</f>
        <v>0</v>
      </c>
      <c r="I574" s="164">
        <v>400</v>
      </c>
      <c r="J574" s="159">
        <v>74</v>
      </c>
      <c r="K574" s="251">
        <v>8748</v>
      </c>
      <c r="L574" s="246" t="s">
        <v>1560</v>
      </c>
      <c r="M574" s="160" t="s">
        <v>4184</v>
      </c>
      <c r="N574" s="160" t="s">
        <v>4185</v>
      </c>
      <c r="O574" s="249" t="s">
        <v>4183</v>
      </c>
      <c r="P574" s="248">
        <v>0</v>
      </c>
      <c r="Q574" s="166" t="str">
        <f>IF(COUNTIFS(tabAtas_Bloqueios[CÓDIGO],tabConsumoAta[[#This Row],[CÓDIGO]],tabAtas_Bloqueios[CHAVE],tabConsumoAta[[#This Row],[ATA]],tabAtas_Bloqueios[INATIVO],"") &gt; 0,"X","")</f>
        <v/>
      </c>
      <c r="R574" s="158" t="s">
        <v>1555</v>
      </c>
    </row>
    <row r="575" spans="1:18" x14ac:dyDescent="0.3">
      <c r="A575" s="247">
        <v>24204</v>
      </c>
      <c r="B575" s="47" t="s">
        <v>1395</v>
      </c>
      <c r="C575" s="34" t="str">
        <f>IFERROR(VLOOKUP(tabConsumoAta[[#This Row],[CÓDIGO]],tabEstimativa[#Data],14,FALSE),"")</f>
        <v>Suspenso</v>
      </c>
      <c r="D575" s="157"/>
      <c r="E575" s="157"/>
      <c r="F575" s="34"/>
      <c r="G575" s="78" t="str">
        <f>IFERROR(VLOOKUP(tabConsumoAta[[#This Row],[ATA]],tabAtas[#Data],4,FALSE),"")</f>
        <v/>
      </c>
      <c r="H575" s="163">
        <f>SUMIFS(tabSaldoAta[ESTIMATIVA],tabSaldoAta[CÓDIGO],tabConsumoAta[[#This Row],[CÓDIGO]],tabSaldoAta[CHAVE],tabConsumoAta[[#This Row],[ATA]])</f>
        <v>0</v>
      </c>
      <c r="I575" s="164">
        <v>1500</v>
      </c>
      <c r="J575" s="159">
        <v>75</v>
      </c>
      <c r="K575" s="251">
        <v>8758</v>
      </c>
      <c r="L575" s="246" t="s">
        <v>1560</v>
      </c>
      <c r="M575" s="160" t="s">
        <v>4184</v>
      </c>
      <c r="N575" s="160" t="s">
        <v>4185</v>
      </c>
      <c r="O575" s="249" t="s">
        <v>4183</v>
      </c>
      <c r="P575" s="248">
        <v>0</v>
      </c>
      <c r="Q575" s="166" t="str">
        <f>IF(COUNTIFS(tabAtas_Bloqueios[CÓDIGO],tabConsumoAta[[#This Row],[CÓDIGO]],tabAtas_Bloqueios[CHAVE],tabConsumoAta[[#This Row],[ATA]],tabAtas_Bloqueios[INATIVO],"") &gt; 0,"X","")</f>
        <v/>
      </c>
      <c r="R575" s="158" t="s">
        <v>1555</v>
      </c>
    </row>
    <row r="576" spans="1:18" x14ac:dyDescent="0.3">
      <c r="A576" s="247">
        <v>12857</v>
      </c>
      <c r="B576" s="47" t="s">
        <v>1394</v>
      </c>
      <c r="C576" s="34" t="str">
        <f>IFERROR(VLOOKUP(tabConsumoAta[[#This Row],[CÓDIGO]],tabEstimativa[#Data],14,FALSE),"")</f>
        <v>Suspenso</v>
      </c>
      <c r="D576" s="157"/>
      <c r="E576" s="157"/>
      <c r="F576" s="34"/>
      <c r="G576" s="78" t="str">
        <f>IFERROR(VLOOKUP(tabConsumoAta[[#This Row],[ATA]],tabAtas[#Data],4,FALSE),"")</f>
        <v/>
      </c>
      <c r="H576" s="163">
        <f>SUMIFS(tabSaldoAta[ESTIMATIVA],tabSaldoAta[CÓDIGO],tabConsumoAta[[#This Row],[CÓDIGO]],tabSaldoAta[CHAVE],tabConsumoAta[[#This Row],[ATA]])</f>
        <v>0</v>
      </c>
      <c r="I576" s="164"/>
      <c r="J576" s="159">
        <v>76</v>
      </c>
      <c r="K576" s="251"/>
      <c r="L576" s="246" t="s">
        <v>1560</v>
      </c>
      <c r="M576" s="160" t="s">
        <v>4184</v>
      </c>
      <c r="N576" s="160" t="s">
        <v>4185</v>
      </c>
      <c r="O576" s="249" t="s">
        <v>4183</v>
      </c>
      <c r="P576" s="248">
        <v>0</v>
      </c>
      <c r="Q576" s="166" t="str">
        <f>IF(COUNTIFS(tabAtas_Bloqueios[CÓDIGO],tabConsumoAta[[#This Row],[CÓDIGO]],tabAtas_Bloqueios[CHAVE],tabConsumoAta[[#This Row],[ATA]],tabAtas_Bloqueios[INATIVO],"") &gt; 0,"X","")</f>
        <v/>
      </c>
      <c r="R576" s="158" t="s">
        <v>1555</v>
      </c>
    </row>
    <row r="577" spans="1:18" x14ac:dyDescent="0.3">
      <c r="A577" s="247">
        <v>141418</v>
      </c>
      <c r="B577" s="47" t="s">
        <v>4226</v>
      </c>
      <c r="C577" s="34" t="str">
        <f>IFERROR(VLOOKUP(tabConsumoAta[[#This Row],[CÓDIGO]],tabEstimativa[#Data],14,FALSE),"")</f>
        <v/>
      </c>
      <c r="D577" s="157"/>
      <c r="E577" s="157"/>
      <c r="F577" s="34"/>
      <c r="G577" s="78" t="str">
        <f>IFERROR(VLOOKUP(tabConsumoAta[[#This Row],[ATA]],tabAtas[#Data],4,FALSE),"")</f>
        <v/>
      </c>
      <c r="H577" s="163">
        <f>SUMIFS(tabSaldoAta[ESTIMATIVA],tabSaldoAta[CÓDIGO],tabConsumoAta[[#This Row],[CÓDIGO]],tabSaldoAta[CHAVE],tabConsumoAta[[#This Row],[ATA]])</f>
        <v>0</v>
      </c>
      <c r="I577" s="164">
        <v>300</v>
      </c>
      <c r="J577" s="159">
        <v>77</v>
      </c>
      <c r="K577" s="251">
        <v>8758</v>
      </c>
      <c r="L577" s="246" t="s">
        <v>1560</v>
      </c>
      <c r="M577" s="160" t="s">
        <v>4184</v>
      </c>
      <c r="N577" s="160" t="s">
        <v>4185</v>
      </c>
      <c r="O577" s="249" t="s">
        <v>4183</v>
      </c>
      <c r="P577" s="248">
        <v>0</v>
      </c>
      <c r="Q577" s="166" t="str">
        <f>IF(COUNTIFS(tabAtas_Bloqueios[CÓDIGO],tabConsumoAta[[#This Row],[CÓDIGO]],tabAtas_Bloqueios[CHAVE],tabConsumoAta[[#This Row],[ATA]],tabAtas_Bloqueios[INATIVO],"") &gt; 0,"X","")</f>
        <v/>
      </c>
      <c r="R577" s="158" t="s">
        <v>1555</v>
      </c>
    </row>
    <row r="578" spans="1:18" x14ac:dyDescent="0.3">
      <c r="A578" s="247">
        <v>12856</v>
      </c>
      <c r="B578" s="47" t="s">
        <v>3069</v>
      </c>
      <c r="C578" s="34" t="str">
        <f>IFERROR(VLOOKUP(tabConsumoAta[[#This Row],[CÓDIGO]],tabEstimativa[#Data],14,FALSE),"")</f>
        <v>Suspenso</v>
      </c>
      <c r="D578" s="157"/>
      <c r="E578" s="157"/>
      <c r="F578" s="34"/>
      <c r="G578" s="78" t="str">
        <f>IFERROR(VLOOKUP(tabConsumoAta[[#This Row],[ATA]],tabAtas[#Data],4,FALSE),"")</f>
        <v/>
      </c>
      <c r="H578" s="163">
        <f>SUMIFS(tabSaldoAta[ESTIMATIVA],tabSaldoAta[CÓDIGO],tabConsumoAta[[#This Row],[CÓDIGO]],tabSaldoAta[CHAVE],tabConsumoAta[[#This Row],[ATA]])</f>
        <v>0</v>
      </c>
      <c r="I578" s="164">
        <v>2000</v>
      </c>
      <c r="J578" s="159">
        <v>78</v>
      </c>
      <c r="K578" s="251">
        <v>8758</v>
      </c>
      <c r="L578" s="246" t="s">
        <v>1560</v>
      </c>
      <c r="M578" s="160" t="s">
        <v>4184</v>
      </c>
      <c r="N578" s="160" t="s">
        <v>4185</v>
      </c>
      <c r="O578" s="249" t="s">
        <v>4183</v>
      </c>
      <c r="P578" s="248">
        <v>0</v>
      </c>
      <c r="Q578" s="166" t="str">
        <f>IF(COUNTIFS(tabAtas_Bloqueios[CÓDIGO],tabConsumoAta[[#This Row],[CÓDIGO]],tabAtas_Bloqueios[CHAVE],tabConsumoAta[[#This Row],[ATA]],tabAtas_Bloqueios[INATIVO],"") &gt; 0,"X","")</f>
        <v/>
      </c>
      <c r="R578" s="158" t="s">
        <v>1555</v>
      </c>
    </row>
    <row r="579" spans="1:18" x14ac:dyDescent="0.3">
      <c r="A579" s="247">
        <v>128288</v>
      </c>
      <c r="B579" s="47" t="s">
        <v>3204</v>
      </c>
      <c r="C579" s="34" t="str">
        <f>IFERROR(VLOOKUP(tabConsumoAta[[#This Row],[CÓDIGO]],tabEstimativa[#Data],14,FALSE),"")</f>
        <v>Aguardando</v>
      </c>
      <c r="D579" s="157"/>
      <c r="E579" s="157"/>
      <c r="F579" s="34"/>
      <c r="G579" s="78" t="str">
        <f>IFERROR(VLOOKUP(tabConsumoAta[[#This Row],[ATA]],tabAtas[#Data],4,FALSE),"")</f>
        <v/>
      </c>
      <c r="H579" s="163">
        <f>SUMIFS(tabSaldoAta[ESTIMATIVA],tabSaldoAta[CÓDIGO],tabConsumoAta[[#This Row],[CÓDIGO]],tabSaldoAta[CHAVE],tabConsumoAta[[#This Row],[ATA]])</f>
        <v>0</v>
      </c>
      <c r="I579" s="164">
        <v>30</v>
      </c>
      <c r="J579" s="159">
        <v>79</v>
      </c>
      <c r="K579" s="251">
        <v>8759</v>
      </c>
      <c r="L579" s="246" t="s">
        <v>1560</v>
      </c>
      <c r="M579" s="160" t="s">
        <v>4184</v>
      </c>
      <c r="N579" s="160" t="s">
        <v>4185</v>
      </c>
      <c r="O579" s="249" t="s">
        <v>4183</v>
      </c>
      <c r="P579" s="248">
        <v>0</v>
      </c>
      <c r="Q579" s="166" t="str">
        <f>IF(COUNTIFS(tabAtas_Bloqueios[CÓDIGO],tabConsumoAta[[#This Row],[CÓDIGO]],tabAtas_Bloqueios[CHAVE],tabConsumoAta[[#This Row],[ATA]],tabAtas_Bloqueios[INATIVO],"") &gt; 0,"X","")</f>
        <v/>
      </c>
      <c r="R579" s="158" t="s">
        <v>1555</v>
      </c>
    </row>
    <row r="580" spans="1:18" x14ac:dyDescent="0.3">
      <c r="A580" s="247">
        <v>141253</v>
      </c>
      <c r="B580" s="47" t="s">
        <v>4227</v>
      </c>
      <c r="C580" s="34" t="str">
        <f>IFERROR(VLOOKUP(tabConsumoAta[[#This Row],[CÓDIGO]],tabEstimativa[#Data],14,FALSE),"")</f>
        <v/>
      </c>
      <c r="D580" s="157"/>
      <c r="E580" s="157"/>
      <c r="F580" s="34"/>
      <c r="G580" s="78" t="str">
        <f>IFERROR(VLOOKUP(tabConsumoAta[[#This Row],[ATA]],tabAtas[#Data],4,FALSE),"")</f>
        <v/>
      </c>
      <c r="H580" s="163">
        <f>SUMIFS(tabSaldoAta[ESTIMATIVA],tabSaldoAta[CÓDIGO],tabConsumoAta[[#This Row],[CÓDIGO]],tabSaldoAta[CHAVE],tabConsumoAta[[#This Row],[ATA]])</f>
        <v>0</v>
      </c>
      <c r="I580" s="164">
        <v>150</v>
      </c>
      <c r="J580" s="159">
        <v>80</v>
      </c>
      <c r="K580" s="251">
        <v>8746</v>
      </c>
      <c r="L580" s="246" t="s">
        <v>1560</v>
      </c>
      <c r="M580" s="160" t="s">
        <v>4184</v>
      </c>
      <c r="N580" s="160" t="s">
        <v>4185</v>
      </c>
      <c r="O580" s="249" t="s">
        <v>4183</v>
      </c>
      <c r="P580" s="248">
        <v>0</v>
      </c>
      <c r="Q580" s="166" t="str">
        <f>IF(COUNTIFS(tabAtas_Bloqueios[CÓDIGO],tabConsumoAta[[#This Row],[CÓDIGO]],tabAtas_Bloqueios[CHAVE],tabConsumoAta[[#This Row],[ATA]],tabAtas_Bloqueios[INATIVO],"") &gt; 0,"X","")</f>
        <v/>
      </c>
      <c r="R580" s="158" t="s">
        <v>1555</v>
      </c>
    </row>
    <row r="581" spans="1:18" x14ac:dyDescent="0.3">
      <c r="A581" s="247">
        <v>23778</v>
      </c>
      <c r="B581" s="47" t="s">
        <v>212</v>
      </c>
      <c r="C581" s="34" t="str">
        <f>IFERROR(VLOOKUP(tabConsumoAta[[#This Row],[CÓDIGO]],tabEstimativa[#Data],14,FALSE),"")</f>
        <v>Suspenso</v>
      </c>
      <c r="D581" s="157"/>
      <c r="E581" s="157"/>
      <c r="F581" s="34"/>
      <c r="G581" s="78" t="str">
        <f>IFERROR(VLOOKUP(tabConsumoAta[[#This Row],[ATA]],tabAtas[#Data],4,FALSE),"")</f>
        <v/>
      </c>
      <c r="H581" s="163">
        <f>SUMIFS(tabSaldoAta[ESTIMATIVA],tabSaldoAta[CÓDIGO],tabConsumoAta[[#This Row],[CÓDIGO]],tabSaldoAta[CHAVE],tabConsumoAta[[#This Row],[ATA]])</f>
        <v>0</v>
      </c>
      <c r="I581" s="164">
        <v>150</v>
      </c>
      <c r="J581" s="159">
        <v>81</v>
      </c>
      <c r="K581" s="251">
        <v>8754</v>
      </c>
      <c r="L581" s="246" t="s">
        <v>1560</v>
      </c>
      <c r="M581" s="160" t="s">
        <v>4184</v>
      </c>
      <c r="N581" s="160" t="s">
        <v>4185</v>
      </c>
      <c r="O581" s="249" t="s">
        <v>4183</v>
      </c>
      <c r="P581" s="248">
        <v>0</v>
      </c>
      <c r="Q581" s="166" t="str">
        <f>IF(COUNTIFS(tabAtas_Bloqueios[CÓDIGO],tabConsumoAta[[#This Row],[CÓDIGO]],tabAtas_Bloqueios[CHAVE],tabConsumoAta[[#This Row],[ATA]],tabAtas_Bloqueios[INATIVO],"") &gt; 0,"X","")</f>
        <v/>
      </c>
      <c r="R581" s="158" t="s">
        <v>1555</v>
      </c>
    </row>
    <row r="582" spans="1:18" x14ac:dyDescent="0.3">
      <c r="A582" s="247"/>
      <c r="B582" s="47" t="e">
        <f>VLOOKUP(tabConsumoAta[[#This Row],[CÓDIGO]],tabEstimativa[#Data],2,FALSE)</f>
        <v>#N/A</v>
      </c>
      <c r="C582" s="34" t="str">
        <f>IFERROR(VLOOKUP(tabConsumoAta[[#This Row],[CÓDIGO]],tabEstimativa[#Data],14,FALSE),"")</f>
        <v/>
      </c>
      <c r="D582" s="157"/>
      <c r="E582" s="157"/>
      <c r="F582" s="34"/>
      <c r="G582" s="78" t="str">
        <f>IFERROR(VLOOKUP(tabConsumoAta[[#This Row],[ATA]],tabAtas[#Data],4,FALSE),"")</f>
        <v/>
      </c>
      <c r="H582" s="163">
        <f>SUMIFS(tabSaldoAta[ESTIMATIVA],tabSaldoAta[CÓDIGO],tabConsumoAta[[#This Row],[CÓDIGO]],tabSaldoAta[CHAVE],tabConsumoAta[[#This Row],[ATA]])</f>
        <v>0</v>
      </c>
      <c r="I582" s="164"/>
      <c r="J582" s="159"/>
      <c r="K582" s="251"/>
      <c r="L582" s="246" t="s">
        <v>1560</v>
      </c>
      <c r="M582" s="160" t="s">
        <v>4184</v>
      </c>
      <c r="N582" s="160" t="s">
        <v>4185</v>
      </c>
      <c r="O582" s="249" t="s">
        <v>4183</v>
      </c>
      <c r="P582" s="248">
        <v>0</v>
      </c>
      <c r="Q582" s="166" t="str">
        <f>IF(COUNTIFS(tabAtas_Bloqueios[CÓDIGO],tabConsumoAta[[#This Row],[CÓDIGO]],tabAtas_Bloqueios[CHAVE],tabConsumoAta[[#This Row],[ATA]],tabAtas_Bloqueios[INATIVO],"") &gt; 0,"X","")</f>
        <v/>
      </c>
      <c r="R582" s="158" t="s">
        <v>1555</v>
      </c>
    </row>
    <row r="583" spans="1:18" x14ac:dyDescent="0.3">
      <c r="A583" s="247">
        <v>106376</v>
      </c>
      <c r="B583" s="47" t="s">
        <v>2841</v>
      </c>
      <c r="C583" s="34" t="str">
        <f>IFERROR(VLOOKUP(tabConsumoAta[[#This Row],[CÓDIGO]],tabEstimativa[#Data],14,FALSE),"")</f>
        <v>Aguardando</v>
      </c>
      <c r="D583" s="157" t="s">
        <v>3776</v>
      </c>
      <c r="E583" s="157">
        <v>174</v>
      </c>
      <c r="F583" s="34">
        <v>2020</v>
      </c>
      <c r="G583" s="78">
        <f>IFERROR(VLOOKUP(tabConsumoAta[[#This Row],[ATA]],tabAtas[#Data],4,FALSE),"")</f>
        <v>44424</v>
      </c>
      <c r="H583" s="163">
        <f>SUMIFS(tabSaldoAta[ESTIMATIVA],tabSaldoAta[CÓDIGO],tabConsumoAta[[#This Row],[CÓDIGO]],tabSaldoAta[CHAVE],tabConsumoAta[[#This Row],[ATA]])</f>
        <v>4000</v>
      </c>
      <c r="I583" s="164">
        <v>1200</v>
      </c>
      <c r="J583" s="159">
        <v>1</v>
      </c>
      <c r="K583" s="251">
        <v>9231</v>
      </c>
      <c r="L583" s="246" t="s">
        <v>2775</v>
      </c>
      <c r="M583" s="160" t="s">
        <v>4229</v>
      </c>
      <c r="N583" s="160" t="s">
        <v>4230</v>
      </c>
      <c r="O583" s="249" t="s">
        <v>4228</v>
      </c>
      <c r="P583" s="248">
        <v>44385</v>
      </c>
      <c r="Q583" s="166" t="str">
        <f>IF(COUNTIFS(tabAtas_Bloqueios[CÓDIGO],tabConsumoAta[[#This Row],[CÓDIGO]],tabAtas_Bloqueios[CHAVE],tabConsumoAta[[#This Row],[ATA]],tabAtas_Bloqueios[INATIVO],"") &gt; 0,"X","")</f>
        <v/>
      </c>
      <c r="R583" s="158" t="s">
        <v>1555</v>
      </c>
    </row>
    <row r="584" spans="1:18" x14ac:dyDescent="0.3">
      <c r="A584" s="247">
        <v>98704</v>
      </c>
      <c r="B584" s="47" t="s">
        <v>2240</v>
      </c>
      <c r="C584" s="34" t="str">
        <f>IFERROR(VLOOKUP(tabConsumoAta[[#This Row],[CÓDIGO]],tabEstimativa[#Data],14,FALSE),"")</f>
        <v>Aguardando</v>
      </c>
      <c r="D584" s="157" t="s">
        <v>3776</v>
      </c>
      <c r="E584" s="157">
        <v>174</v>
      </c>
      <c r="F584" s="34">
        <v>2020</v>
      </c>
      <c r="G584" s="78">
        <f>IFERROR(VLOOKUP(tabConsumoAta[[#This Row],[ATA]],tabAtas[#Data],4,FALSE),"")</f>
        <v>44424</v>
      </c>
      <c r="H584" s="163">
        <f>SUMIFS(tabSaldoAta[ESTIMATIVA],tabSaldoAta[CÓDIGO],tabConsumoAta[[#This Row],[CÓDIGO]],tabSaldoAta[CHAVE],tabConsumoAta[[#This Row],[ATA]])</f>
        <v>400</v>
      </c>
      <c r="I584" s="164">
        <v>150</v>
      </c>
      <c r="J584" s="159">
        <v>2</v>
      </c>
      <c r="K584" s="251">
        <v>9232</v>
      </c>
      <c r="L584" s="246" t="s">
        <v>2775</v>
      </c>
      <c r="M584" s="160" t="s">
        <v>4229</v>
      </c>
      <c r="N584" s="160" t="s">
        <v>4230</v>
      </c>
      <c r="O584" s="249" t="s">
        <v>4228</v>
      </c>
      <c r="P584" s="248">
        <v>44385</v>
      </c>
      <c r="Q584" s="166" t="str">
        <f>IF(COUNTIFS(tabAtas_Bloqueios[CÓDIGO],tabConsumoAta[[#This Row],[CÓDIGO]],tabAtas_Bloqueios[CHAVE],tabConsumoAta[[#This Row],[ATA]],tabAtas_Bloqueios[INATIVO],"") &gt; 0,"X","")</f>
        <v/>
      </c>
      <c r="R584" s="158" t="s">
        <v>1555</v>
      </c>
    </row>
    <row r="585" spans="1:18" x14ac:dyDescent="0.3">
      <c r="A585" s="247">
        <v>125641</v>
      </c>
      <c r="B585" s="47" t="s">
        <v>3159</v>
      </c>
      <c r="C585" s="34" t="str">
        <f>IFERROR(VLOOKUP(tabConsumoAta[[#This Row],[CÓDIGO]],tabEstimativa[#Data],14,FALSE),"")</f>
        <v>Aguardando</v>
      </c>
      <c r="D585" s="157" t="s">
        <v>3853</v>
      </c>
      <c r="E585" s="157">
        <v>183</v>
      </c>
      <c r="F585" s="34">
        <v>2020</v>
      </c>
      <c r="G585" s="78">
        <f>IFERROR(VLOOKUP(tabConsumoAta[[#This Row],[ATA]],tabAtas[#Data],4,FALSE),"")</f>
        <v>44432</v>
      </c>
      <c r="H585" s="163">
        <f>SUMIFS(tabSaldoAta[ESTIMATIVA],tabSaldoAta[CÓDIGO],tabConsumoAta[[#This Row],[CÓDIGO]],tabSaldoAta[CHAVE],tabConsumoAta[[#This Row],[ATA]])</f>
        <v>20000</v>
      </c>
      <c r="I585" s="164">
        <v>10000</v>
      </c>
      <c r="J585" s="159">
        <v>3</v>
      </c>
      <c r="K585" s="251">
        <v>9233</v>
      </c>
      <c r="L585" s="246" t="s">
        <v>3157</v>
      </c>
      <c r="M585" s="160" t="s">
        <v>4229</v>
      </c>
      <c r="N585" s="160" t="s">
        <v>4230</v>
      </c>
      <c r="O585" s="249" t="s">
        <v>4228</v>
      </c>
      <c r="P585" s="248">
        <v>44385</v>
      </c>
      <c r="Q585" s="166" t="str">
        <f>IF(COUNTIFS(tabAtas_Bloqueios[CÓDIGO],tabConsumoAta[[#This Row],[CÓDIGO]],tabAtas_Bloqueios[CHAVE],tabConsumoAta[[#This Row],[ATA]],tabAtas_Bloqueios[INATIVO],"") &gt; 0,"X","")</f>
        <v/>
      </c>
      <c r="R585" s="158" t="s">
        <v>1555</v>
      </c>
    </row>
    <row r="586" spans="1:18" x14ac:dyDescent="0.3">
      <c r="A586" s="247">
        <v>10412</v>
      </c>
      <c r="B586" s="47" t="s">
        <v>2660</v>
      </c>
      <c r="C586" s="34" t="str">
        <f>IFERROR(VLOOKUP(tabConsumoAta[[#This Row],[CÓDIGO]],tabEstimativa[#Data],14,FALSE),"")</f>
        <v>Aguardando</v>
      </c>
      <c r="D586" s="157" t="s">
        <v>4139</v>
      </c>
      <c r="E586" s="157">
        <v>137</v>
      </c>
      <c r="F586" s="34">
        <v>2021</v>
      </c>
      <c r="G586" s="78">
        <f>IFERROR(VLOOKUP(tabConsumoAta[[#This Row],[ATA]],tabAtas[#Data],4,FALSE),"")</f>
        <v>44693</v>
      </c>
      <c r="H586" s="163">
        <f>SUMIFS(tabSaldoAta[ESTIMATIVA],tabSaldoAta[CÓDIGO],tabConsumoAta[[#This Row],[CÓDIGO]],tabSaldoAta[CHAVE],tabConsumoAta[[#This Row],[ATA]])</f>
        <v>1500</v>
      </c>
      <c r="I586" s="164">
        <v>300</v>
      </c>
      <c r="J586" s="159">
        <v>4</v>
      </c>
      <c r="K586" s="251">
        <v>9237</v>
      </c>
      <c r="L586" s="246" t="s">
        <v>4231</v>
      </c>
      <c r="M586" s="160" t="s">
        <v>4229</v>
      </c>
      <c r="N586" s="160" t="s">
        <v>4230</v>
      </c>
      <c r="O586" s="249" t="s">
        <v>4228</v>
      </c>
      <c r="P586" s="248">
        <v>44385</v>
      </c>
      <c r="Q586" s="166" t="str">
        <f>IF(COUNTIFS(tabAtas_Bloqueios[CÓDIGO],tabConsumoAta[[#This Row],[CÓDIGO]],tabAtas_Bloqueios[CHAVE],tabConsumoAta[[#This Row],[ATA]],tabAtas_Bloqueios[INATIVO],"") &gt; 0,"X","")</f>
        <v/>
      </c>
      <c r="R586" s="158" t="s">
        <v>1555</v>
      </c>
    </row>
    <row r="587" spans="1:18" x14ac:dyDescent="0.3">
      <c r="A587" s="247">
        <v>112064</v>
      </c>
      <c r="B587" s="47" t="s">
        <v>3014</v>
      </c>
      <c r="C587" s="34" t="str">
        <f>IFERROR(VLOOKUP(tabConsumoAta[[#This Row],[CÓDIGO]],tabEstimativa[#Data],14,FALSE),"")</f>
        <v>Aguardando</v>
      </c>
      <c r="D587" s="157"/>
      <c r="E587" s="157"/>
      <c r="F587" s="34"/>
      <c r="G587" s="78" t="str">
        <f>IFERROR(VLOOKUP(tabConsumoAta[[#This Row],[ATA]],tabAtas[#Data],4,FALSE),"")</f>
        <v/>
      </c>
      <c r="H587" s="163">
        <f>SUMIFS(tabSaldoAta[ESTIMATIVA],tabSaldoAta[CÓDIGO],tabConsumoAta[[#This Row],[CÓDIGO]],tabSaldoAta[CHAVE],tabConsumoAta[[#This Row],[ATA]])</f>
        <v>0</v>
      </c>
      <c r="I587" s="164">
        <v>10</v>
      </c>
      <c r="J587" s="159">
        <v>1</v>
      </c>
      <c r="K587" s="251">
        <v>8609</v>
      </c>
      <c r="L587" s="246" t="s">
        <v>1560</v>
      </c>
      <c r="M587" s="160" t="s">
        <v>4175</v>
      </c>
      <c r="N587" s="160" t="s">
        <v>4176</v>
      </c>
      <c r="O587" s="249" t="s">
        <v>4174</v>
      </c>
      <c r="P587" s="248">
        <v>44375</v>
      </c>
      <c r="Q587" s="166" t="str">
        <f>IF(COUNTIFS(tabAtas_Bloqueios[CÓDIGO],tabConsumoAta[[#This Row],[CÓDIGO]],tabAtas_Bloqueios[CHAVE],tabConsumoAta[[#This Row],[ATA]],tabAtas_Bloqueios[INATIVO],"") &gt; 0,"X","")</f>
        <v/>
      </c>
      <c r="R587" s="158" t="s">
        <v>1555</v>
      </c>
    </row>
    <row r="588" spans="1:18" x14ac:dyDescent="0.3">
      <c r="A588" s="247">
        <v>14001</v>
      </c>
      <c r="B588" s="47" t="s">
        <v>179</v>
      </c>
      <c r="C588" s="34" t="str">
        <f>IFERROR(VLOOKUP(tabConsumoAta[[#This Row],[CÓDIGO]],tabEstimativa[#Data],14,FALSE),"")</f>
        <v>Aguardando</v>
      </c>
      <c r="D588" s="157"/>
      <c r="E588" s="157"/>
      <c r="F588" s="34"/>
      <c r="G588" s="78" t="str">
        <f>IFERROR(VLOOKUP(tabConsumoAta[[#This Row],[ATA]],tabAtas[#Data],4,FALSE),"")</f>
        <v/>
      </c>
      <c r="H588" s="163">
        <f>SUMIFS(tabSaldoAta[ESTIMATIVA],tabSaldoAta[CÓDIGO],tabConsumoAta[[#This Row],[CÓDIGO]],tabSaldoAta[CHAVE],tabConsumoAta[[#This Row],[ATA]])</f>
        <v>0</v>
      </c>
      <c r="I588" s="164">
        <v>300</v>
      </c>
      <c r="J588" s="159">
        <v>2</v>
      </c>
      <c r="K588" s="251">
        <v>9096</v>
      </c>
      <c r="L588" s="246" t="s">
        <v>1560</v>
      </c>
      <c r="M588" s="160" t="s">
        <v>4175</v>
      </c>
      <c r="N588" s="160" t="s">
        <v>4176</v>
      </c>
      <c r="O588" s="249" t="s">
        <v>4174</v>
      </c>
      <c r="P588" s="248">
        <v>44375</v>
      </c>
      <c r="Q588" s="166" t="str">
        <f>IF(COUNTIFS(tabAtas_Bloqueios[CÓDIGO],tabConsumoAta[[#This Row],[CÓDIGO]],tabAtas_Bloqueios[CHAVE],tabConsumoAta[[#This Row],[ATA]],tabAtas_Bloqueios[INATIVO],"") &gt; 0,"X","")</f>
        <v/>
      </c>
      <c r="R588" s="158" t="s">
        <v>1555</v>
      </c>
    </row>
    <row r="589" spans="1:18" x14ac:dyDescent="0.3">
      <c r="A589" s="247">
        <v>132624</v>
      </c>
      <c r="B589" s="47" t="s">
        <v>3405</v>
      </c>
      <c r="C589" s="34" t="str">
        <f>IFERROR(VLOOKUP(tabConsumoAta[[#This Row],[CÓDIGO]],tabEstimativa[#Data],14,FALSE),"")</f>
        <v>Aguardando</v>
      </c>
      <c r="D589" s="157"/>
      <c r="E589" s="157"/>
      <c r="F589" s="34"/>
      <c r="G589" s="78" t="str">
        <f>IFERROR(VLOOKUP(tabConsumoAta[[#This Row],[ATA]],tabAtas[#Data],4,FALSE),"")</f>
        <v/>
      </c>
      <c r="H589" s="163">
        <f>SUMIFS(tabSaldoAta[ESTIMATIVA],tabSaldoAta[CÓDIGO],tabConsumoAta[[#This Row],[CÓDIGO]],tabSaldoAta[CHAVE],tabConsumoAta[[#This Row],[ATA]])</f>
        <v>0</v>
      </c>
      <c r="I589" s="164">
        <v>50</v>
      </c>
      <c r="J589" s="159">
        <v>3</v>
      </c>
      <c r="K589" s="251">
        <v>8614</v>
      </c>
      <c r="L589" s="246" t="s">
        <v>1560</v>
      </c>
      <c r="M589" s="160" t="s">
        <v>4175</v>
      </c>
      <c r="N589" s="160" t="s">
        <v>4176</v>
      </c>
      <c r="O589" s="249" t="s">
        <v>4174</v>
      </c>
      <c r="P589" s="248">
        <v>44375</v>
      </c>
      <c r="Q589" s="166" t="str">
        <f>IF(COUNTIFS(tabAtas_Bloqueios[CÓDIGO],tabConsumoAta[[#This Row],[CÓDIGO]],tabAtas_Bloqueios[CHAVE],tabConsumoAta[[#This Row],[ATA]],tabAtas_Bloqueios[INATIVO],"") &gt; 0,"X","")</f>
        <v/>
      </c>
      <c r="R589" s="158" t="s">
        <v>1555</v>
      </c>
    </row>
    <row r="590" spans="1:18" x14ac:dyDescent="0.3">
      <c r="A590" s="247">
        <v>75324</v>
      </c>
      <c r="B590" s="47" t="s">
        <v>2363</v>
      </c>
      <c r="C590" s="34" t="str">
        <f>IFERROR(VLOOKUP(tabConsumoAta[[#This Row],[CÓDIGO]],tabEstimativa[#Data],14,FALSE),"")</f>
        <v>Aguardando</v>
      </c>
      <c r="D590" s="157"/>
      <c r="E590" s="157"/>
      <c r="F590" s="34"/>
      <c r="G590" s="78" t="str">
        <f>IFERROR(VLOOKUP(tabConsumoAta[[#This Row],[ATA]],tabAtas[#Data],4,FALSE),"")</f>
        <v/>
      </c>
      <c r="H590" s="163">
        <f>SUMIFS(tabSaldoAta[ESTIMATIVA],tabSaldoAta[CÓDIGO],tabConsumoAta[[#This Row],[CÓDIGO]],tabSaldoAta[CHAVE],tabConsumoAta[[#This Row],[ATA]])</f>
        <v>0</v>
      </c>
      <c r="I590" s="164">
        <v>150</v>
      </c>
      <c r="J590" s="159">
        <v>4</v>
      </c>
      <c r="K590" s="251">
        <v>8621</v>
      </c>
      <c r="L590" s="246" t="s">
        <v>1560</v>
      </c>
      <c r="M590" s="160" t="s">
        <v>4175</v>
      </c>
      <c r="N590" s="160" t="s">
        <v>4176</v>
      </c>
      <c r="O590" s="249" t="s">
        <v>4174</v>
      </c>
      <c r="P590" s="248">
        <v>44375</v>
      </c>
      <c r="Q590" s="166" t="str">
        <f>IF(COUNTIFS(tabAtas_Bloqueios[CÓDIGO],tabConsumoAta[[#This Row],[CÓDIGO]],tabAtas_Bloqueios[CHAVE],tabConsumoAta[[#This Row],[ATA]],tabAtas_Bloqueios[INATIVO],"") &gt; 0,"X","")</f>
        <v/>
      </c>
      <c r="R590" s="158" t="s">
        <v>1555</v>
      </c>
    </row>
    <row r="591" spans="1:18" x14ac:dyDescent="0.3">
      <c r="A591" s="247">
        <v>98704</v>
      </c>
      <c r="B591" s="47" t="s">
        <v>2240</v>
      </c>
      <c r="C591" s="34" t="str">
        <f>IFERROR(VLOOKUP(tabConsumoAta[[#This Row],[CÓDIGO]],tabEstimativa[#Data],14,FALSE),"")</f>
        <v>Aguardando</v>
      </c>
      <c r="D591" s="157"/>
      <c r="E591" s="157"/>
      <c r="F591" s="34"/>
      <c r="G591" s="78" t="str">
        <f>IFERROR(VLOOKUP(tabConsumoAta[[#This Row],[ATA]],tabAtas[#Data],4,FALSE),"")</f>
        <v/>
      </c>
      <c r="H591" s="163">
        <f>SUMIFS(tabSaldoAta[ESTIMATIVA],tabSaldoAta[CÓDIGO],tabConsumoAta[[#This Row],[CÓDIGO]],tabSaldoAta[CHAVE],tabConsumoAta[[#This Row],[ATA]])</f>
        <v>0</v>
      </c>
      <c r="I591" s="164">
        <v>150</v>
      </c>
      <c r="J591" s="159">
        <v>5</v>
      </c>
      <c r="K591" s="251">
        <v>9100</v>
      </c>
      <c r="L591" s="246" t="s">
        <v>1560</v>
      </c>
      <c r="M591" s="160" t="s">
        <v>4175</v>
      </c>
      <c r="N591" s="160" t="s">
        <v>4176</v>
      </c>
      <c r="O591" s="249" t="s">
        <v>4174</v>
      </c>
      <c r="P591" s="248">
        <v>44375</v>
      </c>
      <c r="Q591" s="166" t="str">
        <f>IF(COUNTIFS(tabAtas_Bloqueios[CÓDIGO],tabConsumoAta[[#This Row],[CÓDIGO]],tabAtas_Bloqueios[CHAVE],tabConsumoAta[[#This Row],[ATA]],tabAtas_Bloqueios[INATIVO],"") &gt; 0,"X","")</f>
        <v/>
      </c>
      <c r="R591" s="158" t="s">
        <v>1555</v>
      </c>
    </row>
    <row r="592" spans="1:18" x14ac:dyDescent="0.3">
      <c r="A592" s="247">
        <v>12659</v>
      </c>
      <c r="B592" s="47" t="s">
        <v>3004</v>
      </c>
      <c r="C592" s="34" t="str">
        <f>IFERROR(VLOOKUP(tabConsumoAta[[#This Row],[CÓDIGO]],tabEstimativa[#Data],14,FALSE),"")</f>
        <v>Aguardando</v>
      </c>
      <c r="D592" s="157"/>
      <c r="E592" s="157"/>
      <c r="F592" s="34"/>
      <c r="G592" s="78" t="str">
        <f>IFERROR(VLOOKUP(tabConsumoAta[[#This Row],[ATA]],tabAtas[#Data],4,FALSE),"")</f>
        <v/>
      </c>
      <c r="H592" s="163">
        <f>SUMIFS(tabSaldoAta[ESTIMATIVA],tabSaldoAta[CÓDIGO],tabConsumoAta[[#This Row],[CÓDIGO]],tabSaldoAta[CHAVE],tabConsumoAta[[#This Row],[ATA]])</f>
        <v>0</v>
      </c>
      <c r="I592" s="164">
        <v>1000</v>
      </c>
      <c r="J592" s="159">
        <v>6</v>
      </c>
      <c r="K592" s="251">
        <v>8646</v>
      </c>
      <c r="L592" s="246" t="s">
        <v>1560</v>
      </c>
      <c r="M592" s="160" t="s">
        <v>4175</v>
      </c>
      <c r="N592" s="160" t="s">
        <v>4176</v>
      </c>
      <c r="O592" s="249" t="s">
        <v>4174</v>
      </c>
      <c r="P592" s="248">
        <v>44375</v>
      </c>
      <c r="Q592" s="166" t="str">
        <f>IF(COUNTIFS(tabAtas_Bloqueios[CÓDIGO],tabConsumoAta[[#This Row],[CÓDIGO]],tabAtas_Bloqueios[CHAVE],tabConsumoAta[[#This Row],[ATA]],tabAtas_Bloqueios[INATIVO],"") &gt; 0,"X","")</f>
        <v/>
      </c>
      <c r="R592" s="158" t="s">
        <v>1555</v>
      </c>
    </row>
    <row r="593" spans="1:18" x14ac:dyDescent="0.3">
      <c r="A593" s="247">
        <v>28093</v>
      </c>
      <c r="B593" s="47" t="s">
        <v>235</v>
      </c>
      <c r="C593" s="34" t="str">
        <f>IFERROR(VLOOKUP(tabConsumoAta[[#This Row],[CÓDIGO]],tabEstimativa[#Data],14,FALSE),"")</f>
        <v>Suspenso</v>
      </c>
      <c r="D593" s="157"/>
      <c r="E593" s="157"/>
      <c r="F593" s="34"/>
      <c r="G593" s="78" t="str">
        <f>IFERROR(VLOOKUP(tabConsumoAta[[#This Row],[ATA]],tabAtas[#Data],4,FALSE),"")</f>
        <v/>
      </c>
      <c r="H593" s="163">
        <f>SUMIFS(tabSaldoAta[ESTIMATIVA],tabSaldoAta[CÓDIGO],tabConsumoAta[[#This Row],[CÓDIGO]],tabSaldoAta[CHAVE],tabConsumoAta[[#This Row],[ATA]])</f>
        <v>0</v>
      </c>
      <c r="I593" s="164">
        <v>100</v>
      </c>
      <c r="J593" s="159">
        <v>7</v>
      </c>
      <c r="K593" s="251">
        <v>9098</v>
      </c>
      <c r="L593" s="246" t="s">
        <v>1560</v>
      </c>
      <c r="M593" s="160" t="s">
        <v>4175</v>
      </c>
      <c r="N593" s="160" t="s">
        <v>4176</v>
      </c>
      <c r="O593" s="249" t="s">
        <v>4174</v>
      </c>
      <c r="P593" s="248">
        <v>44375</v>
      </c>
      <c r="Q593" s="166" t="str">
        <f>IF(COUNTIFS(tabAtas_Bloqueios[CÓDIGO],tabConsumoAta[[#This Row],[CÓDIGO]],tabAtas_Bloqueios[CHAVE],tabConsumoAta[[#This Row],[ATA]],tabAtas_Bloqueios[INATIVO],"") &gt; 0,"X","")</f>
        <v/>
      </c>
      <c r="R593" s="158" t="s">
        <v>1555</v>
      </c>
    </row>
    <row r="594" spans="1:18" x14ac:dyDescent="0.3">
      <c r="A594" s="247">
        <v>82995</v>
      </c>
      <c r="B594" s="47" t="s">
        <v>2649</v>
      </c>
      <c r="C594" s="34" t="str">
        <f>IFERROR(VLOOKUP(tabConsumoAta[[#This Row],[CÓDIGO]],tabEstimativa[#Data],14,FALSE),"")</f>
        <v>Suspenso</v>
      </c>
      <c r="D594" s="157"/>
      <c r="E594" s="157"/>
      <c r="F594" s="34"/>
      <c r="G594" s="78" t="str">
        <f>IFERROR(VLOOKUP(tabConsumoAta[[#This Row],[ATA]],tabAtas[#Data],4,FALSE),"")</f>
        <v/>
      </c>
      <c r="H594" s="163">
        <f>SUMIFS(tabSaldoAta[ESTIMATIVA],tabSaldoAta[CÓDIGO],tabConsumoAta[[#This Row],[CÓDIGO]],tabSaldoAta[CHAVE],tabConsumoAta[[#This Row],[ATA]])</f>
        <v>0</v>
      </c>
      <c r="I594" s="164">
        <v>500</v>
      </c>
      <c r="J594" s="159">
        <v>8</v>
      </c>
      <c r="K594" s="251">
        <v>9098</v>
      </c>
      <c r="L594" s="246" t="s">
        <v>1560</v>
      </c>
      <c r="M594" s="160" t="s">
        <v>4175</v>
      </c>
      <c r="N594" s="160" t="s">
        <v>4176</v>
      </c>
      <c r="O594" s="249" t="s">
        <v>4174</v>
      </c>
      <c r="P594" s="248">
        <v>44375</v>
      </c>
      <c r="Q594" s="166" t="str">
        <f>IF(COUNTIFS(tabAtas_Bloqueios[CÓDIGO],tabConsumoAta[[#This Row],[CÓDIGO]],tabAtas_Bloqueios[CHAVE],tabConsumoAta[[#This Row],[ATA]],tabAtas_Bloqueios[INATIVO],"") &gt; 0,"X","")</f>
        <v/>
      </c>
      <c r="R594" s="158" t="s">
        <v>1555</v>
      </c>
    </row>
    <row r="595" spans="1:18" x14ac:dyDescent="0.3">
      <c r="A595" s="247">
        <v>54550</v>
      </c>
      <c r="B595" s="47" t="s">
        <v>3312</v>
      </c>
      <c r="C595" s="34" t="str">
        <f>IFERROR(VLOOKUP(tabConsumoAta[[#This Row],[CÓDIGO]],tabEstimativa[#Data],14,FALSE),"")</f>
        <v>Aguardando</v>
      </c>
      <c r="D595" s="157"/>
      <c r="E595" s="157"/>
      <c r="F595" s="34"/>
      <c r="G595" s="78" t="str">
        <f>IFERROR(VLOOKUP(tabConsumoAta[[#This Row],[ATA]],tabAtas[#Data],4,FALSE),"")</f>
        <v/>
      </c>
      <c r="H595" s="163">
        <f>SUMIFS(tabSaldoAta[ESTIMATIVA],tabSaldoAta[CÓDIGO],tabConsumoAta[[#This Row],[CÓDIGO]],tabSaldoAta[CHAVE],tabConsumoAta[[#This Row],[ATA]])</f>
        <v>0</v>
      </c>
      <c r="I595" s="164">
        <v>700</v>
      </c>
      <c r="J595" s="159">
        <v>9</v>
      </c>
      <c r="K595" s="251">
        <v>8625</v>
      </c>
      <c r="L595" s="246" t="s">
        <v>1560</v>
      </c>
      <c r="M595" s="160" t="s">
        <v>4175</v>
      </c>
      <c r="N595" s="160" t="s">
        <v>4176</v>
      </c>
      <c r="O595" s="249" t="s">
        <v>4174</v>
      </c>
      <c r="P595" s="248">
        <v>44375</v>
      </c>
      <c r="Q595" s="166" t="str">
        <f>IF(COUNTIFS(tabAtas_Bloqueios[CÓDIGO],tabConsumoAta[[#This Row],[CÓDIGO]],tabAtas_Bloqueios[CHAVE],tabConsumoAta[[#This Row],[ATA]],tabAtas_Bloqueios[INATIVO],"") &gt; 0,"X","")</f>
        <v/>
      </c>
      <c r="R595" s="158" t="s">
        <v>1555</v>
      </c>
    </row>
    <row r="596" spans="1:18" x14ac:dyDescent="0.3">
      <c r="A596" s="247">
        <v>71697</v>
      </c>
      <c r="B596" s="47" t="s">
        <v>1422</v>
      </c>
      <c r="C596" s="34" t="str">
        <f>IFERROR(VLOOKUP(tabConsumoAta[[#This Row],[CÓDIGO]],tabEstimativa[#Data],14,FALSE),"")</f>
        <v>Suspenso</v>
      </c>
      <c r="D596" s="157"/>
      <c r="E596" s="157"/>
      <c r="F596" s="34"/>
      <c r="G596" s="78" t="str">
        <f>IFERROR(VLOOKUP(tabConsumoAta[[#This Row],[ATA]],tabAtas[#Data],4,FALSE),"")</f>
        <v/>
      </c>
      <c r="H596" s="163">
        <f>SUMIFS(tabSaldoAta[ESTIMATIVA],tabSaldoAta[CÓDIGO],tabConsumoAta[[#This Row],[CÓDIGO]],tabSaldoAta[CHAVE],tabConsumoAta[[#This Row],[ATA]])</f>
        <v>0</v>
      </c>
      <c r="I596" s="164">
        <v>3000</v>
      </c>
      <c r="J596" s="159">
        <v>10</v>
      </c>
      <c r="K596" s="251">
        <v>8654</v>
      </c>
      <c r="L596" s="246" t="s">
        <v>1560</v>
      </c>
      <c r="M596" s="160" t="s">
        <v>4175</v>
      </c>
      <c r="N596" s="160" t="s">
        <v>4176</v>
      </c>
      <c r="O596" s="249" t="s">
        <v>4174</v>
      </c>
      <c r="P596" s="248">
        <v>44375</v>
      </c>
      <c r="Q596" s="166" t="str">
        <f>IF(COUNTIFS(tabAtas_Bloqueios[CÓDIGO],tabConsumoAta[[#This Row],[CÓDIGO]],tabAtas_Bloqueios[CHAVE],tabConsumoAta[[#This Row],[ATA]],tabAtas_Bloqueios[INATIVO],"") &gt; 0,"X","")</f>
        <v/>
      </c>
      <c r="R596" s="158" t="s">
        <v>1555</v>
      </c>
    </row>
    <row r="597" spans="1:18" x14ac:dyDescent="0.3">
      <c r="A597" s="247">
        <v>88838</v>
      </c>
      <c r="B597" s="47" t="s">
        <v>1410</v>
      </c>
      <c r="C597" s="34" t="str">
        <f>IFERROR(VLOOKUP(tabConsumoAta[[#This Row],[CÓDIGO]],tabEstimativa[#Data],14,FALSE),"")</f>
        <v>Suspenso</v>
      </c>
      <c r="D597" s="157"/>
      <c r="E597" s="157"/>
      <c r="F597" s="34"/>
      <c r="G597" s="78" t="str">
        <f>IFERROR(VLOOKUP(tabConsumoAta[[#This Row],[ATA]],tabAtas[#Data],4,FALSE),"")</f>
        <v/>
      </c>
      <c r="H597" s="163">
        <f>SUMIFS(tabSaldoAta[ESTIMATIVA],tabSaldoAta[CÓDIGO],tabConsumoAta[[#This Row],[CÓDIGO]],tabSaldoAta[CHAVE],tabConsumoAta[[#This Row],[ATA]])</f>
        <v>0</v>
      </c>
      <c r="I597" s="164">
        <v>4000</v>
      </c>
      <c r="J597" s="159">
        <v>11</v>
      </c>
      <c r="K597" s="251">
        <v>8654</v>
      </c>
      <c r="L597" s="246" t="s">
        <v>1560</v>
      </c>
      <c r="M597" s="160" t="s">
        <v>4175</v>
      </c>
      <c r="N597" s="160" t="s">
        <v>4176</v>
      </c>
      <c r="O597" s="249" t="s">
        <v>4174</v>
      </c>
      <c r="P597" s="248">
        <v>44375</v>
      </c>
      <c r="Q597" s="166" t="str">
        <f>IF(COUNTIFS(tabAtas_Bloqueios[CÓDIGO],tabConsumoAta[[#This Row],[CÓDIGO]],tabAtas_Bloqueios[CHAVE],tabConsumoAta[[#This Row],[ATA]],tabAtas_Bloqueios[INATIVO],"") &gt; 0,"X","")</f>
        <v/>
      </c>
      <c r="R597" s="158" t="s">
        <v>1555</v>
      </c>
    </row>
    <row r="598" spans="1:18" x14ac:dyDescent="0.3">
      <c r="A598" s="247">
        <v>27136</v>
      </c>
      <c r="B598" s="47" t="s">
        <v>2850</v>
      </c>
      <c r="C598" s="34" t="str">
        <f>IFERROR(VLOOKUP(tabConsumoAta[[#This Row],[CÓDIGO]],tabEstimativa[#Data],14,FALSE),"")</f>
        <v>Aguardando</v>
      </c>
      <c r="D598" s="157"/>
      <c r="E598" s="157"/>
      <c r="F598" s="34"/>
      <c r="G598" s="78" t="str">
        <f>IFERROR(VLOOKUP(tabConsumoAta[[#This Row],[ATA]],tabAtas[#Data],4,FALSE),"")</f>
        <v/>
      </c>
      <c r="H598" s="163">
        <f>SUMIFS(tabSaldoAta[ESTIMATIVA],tabSaldoAta[CÓDIGO],tabConsumoAta[[#This Row],[CÓDIGO]],tabSaldoAta[CHAVE],tabConsumoAta[[#This Row],[ATA]])</f>
        <v>0</v>
      </c>
      <c r="I598" s="164">
        <v>100000</v>
      </c>
      <c r="J598" s="159">
        <v>12</v>
      </c>
      <c r="K598" s="251">
        <v>8657</v>
      </c>
      <c r="L598" s="246" t="s">
        <v>1560</v>
      </c>
      <c r="M598" s="160" t="s">
        <v>4175</v>
      </c>
      <c r="N598" s="160" t="s">
        <v>4176</v>
      </c>
      <c r="O598" s="249" t="s">
        <v>4174</v>
      </c>
      <c r="P598" s="248">
        <v>44375</v>
      </c>
      <c r="Q598" s="166" t="str">
        <f>IF(COUNTIFS(tabAtas_Bloqueios[CÓDIGO],tabConsumoAta[[#This Row],[CÓDIGO]],tabAtas_Bloqueios[CHAVE],tabConsumoAta[[#This Row],[ATA]],tabAtas_Bloqueios[INATIVO],"") &gt; 0,"X","")</f>
        <v/>
      </c>
      <c r="R598" s="158" t="s">
        <v>1555</v>
      </c>
    </row>
    <row r="599" spans="1:18" x14ac:dyDescent="0.3">
      <c r="A599" s="247">
        <v>91669</v>
      </c>
      <c r="B599" s="47" t="s">
        <v>3076</v>
      </c>
      <c r="C599" s="34" t="str">
        <f>IFERROR(VLOOKUP(tabConsumoAta[[#This Row],[CÓDIGO]],tabEstimativa[#Data],14,FALSE),"")</f>
        <v>Aguardando</v>
      </c>
      <c r="D599" s="157"/>
      <c r="E599" s="157"/>
      <c r="F599" s="34"/>
      <c r="G599" s="78" t="str">
        <f>IFERROR(VLOOKUP(tabConsumoAta[[#This Row],[ATA]],tabAtas[#Data],4,FALSE),"")</f>
        <v/>
      </c>
      <c r="H599" s="163">
        <f>SUMIFS(tabSaldoAta[ESTIMATIVA],tabSaldoAta[CÓDIGO],tabConsumoAta[[#This Row],[CÓDIGO]],tabSaldoAta[CHAVE],tabConsumoAta[[#This Row],[ATA]])</f>
        <v>0</v>
      </c>
      <c r="I599" s="164">
        <v>2500</v>
      </c>
      <c r="J599" s="159">
        <v>13</v>
      </c>
      <c r="K599" s="251">
        <v>8648</v>
      </c>
      <c r="L599" s="246" t="s">
        <v>1560</v>
      </c>
      <c r="M599" s="160" t="s">
        <v>4175</v>
      </c>
      <c r="N599" s="160" t="s">
        <v>4176</v>
      </c>
      <c r="O599" s="249" t="s">
        <v>4174</v>
      </c>
      <c r="P599" s="248">
        <v>44375</v>
      </c>
      <c r="Q599" s="166" t="str">
        <f>IF(COUNTIFS(tabAtas_Bloqueios[CÓDIGO],tabConsumoAta[[#This Row],[CÓDIGO]],tabAtas_Bloqueios[CHAVE],tabConsumoAta[[#This Row],[ATA]],tabAtas_Bloqueios[INATIVO],"") &gt; 0,"X","")</f>
        <v/>
      </c>
      <c r="R599" s="158" t="s">
        <v>1555</v>
      </c>
    </row>
    <row r="600" spans="1:18" x14ac:dyDescent="0.3">
      <c r="A600" s="247">
        <v>133021</v>
      </c>
      <c r="B600" s="47" t="s">
        <v>3253</v>
      </c>
      <c r="C600" s="34" t="str">
        <f>IFERROR(VLOOKUP(tabConsumoAta[[#This Row],[CÓDIGO]],tabEstimativa[#Data],14,FALSE),"")</f>
        <v>Aguardando</v>
      </c>
      <c r="D600" s="157"/>
      <c r="E600" s="157"/>
      <c r="F600" s="34"/>
      <c r="G600" s="78" t="str">
        <f>IFERROR(VLOOKUP(tabConsumoAta[[#This Row],[ATA]],tabAtas[#Data],4,FALSE),"")</f>
        <v/>
      </c>
      <c r="H600" s="163">
        <f>SUMIFS(tabSaldoAta[ESTIMATIVA],tabSaldoAta[CÓDIGO],tabConsumoAta[[#This Row],[CÓDIGO]],tabSaldoAta[CHAVE],tabConsumoAta[[#This Row],[ATA]])</f>
        <v>0</v>
      </c>
      <c r="I600" s="164">
        <v>600</v>
      </c>
      <c r="J600" s="159">
        <v>14</v>
      </c>
      <c r="K600" s="251">
        <v>8646</v>
      </c>
      <c r="L600" s="246" t="s">
        <v>1560</v>
      </c>
      <c r="M600" s="160" t="s">
        <v>4175</v>
      </c>
      <c r="N600" s="160" t="s">
        <v>4176</v>
      </c>
      <c r="O600" s="249" t="s">
        <v>4174</v>
      </c>
      <c r="P600" s="248">
        <v>44375</v>
      </c>
      <c r="Q600" s="166" t="str">
        <f>IF(COUNTIFS(tabAtas_Bloqueios[CÓDIGO],tabConsumoAta[[#This Row],[CÓDIGO]],tabAtas_Bloqueios[CHAVE],tabConsumoAta[[#This Row],[ATA]],tabAtas_Bloqueios[INATIVO],"") &gt; 0,"X","")</f>
        <v/>
      </c>
      <c r="R600" s="158" t="s">
        <v>1555</v>
      </c>
    </row>
    <row r="601" spans="1:18" x14ac:dyDescent="0.3">
      <c r="A601" s="247">
        <v>134556</v>
      </c>
      <c r="B601" s="47" t="s">
        <v>379</v>
      </c>
      <c r="C601" s="34" t="str">
        <f>IFERROR(VLOOKUP(tabConsumoAta[[#This Row],[CÓDIGO]],tabEstimativa[#Data],14,FALSE),"")</f>
        <v>Aguardando</v>
      </c>
      <c r="D601" s="157"/>
      <c r="E601" s="157"/>
      <c r="F601" s="34"/>
      <c r="G601" s="78" t="str">
        <f>IFERROR(VLOOKUP(tabConsumoAta[[#This Row],[ATA]],tabAtas[#Data],4,FALSE),"")</f>
        <v/>
      </c>
      <c r="H601" s="163">
        <f>SUMIFS(tabSaldoAta[ESTIMATIVA],tabSaldoAta[CÓDIGO],tabConsumoAta[[#This Row],[CÓDIGO]],tabSaldoAta[CHAVE],tabConsumoAta[[#This Row],[ATA]])</f>
        <v>0</v>
      </c>
      <c r="I601" s="164">
        <v>200</v>
      </c>
      <c r="J601" s="159">
        <v>15</v>
      </c>
      <c r="K601" s="251">
        <v>8623</v>
      </c>
      <c r="L601" s="246" t="s">
        <v>1560</v>
      </c>
      <c r="M601" s="160" t="s">
        <v>4175</v>
      </c>
      <c r="N601" s="160" t="s">
        <v>4176</v>
      </c>
      <c r="O601" s="249" t="s">
        <v>4174</v>
      </c>
      <c r="P601" s="248">
        <v>44375</v>
      </c>
      <c r="Q601" s="166" t="str">
        <f>IF(COUNTIFS(tabAtas_Bloqueios[CÓDIGO],tabConsumoAta[[#This Row],[CÓDIGO]],tabAtas_Bloqueios[CHAVE],tabConsumoAta[[#This Row],[ATA]],tabAtas_Bloqueios[INATIVO],"") &gt; 0,"X","")</f>
        <v/>
      </c>
      <c r="R601" s="158" t="s">
        <v>1555</v>
      </c>
    </row>
    <row r="602" spans="1:18" x14ac:dyDescent="0.3">
      <c r="A602" s="247">
        <v>78303</v>
      </c>
      <c r="B602" s="47" t="s">
        <v>3262</v>
      </c>
      <c r="C602" s="34" t="str">
        <f>IFERROR(VLOOKUP(tabConsumoAta[[#This Row],[CÓDIGO]],tabEstimativa[#Data],14,FALSE),"")</f>
        <v/>
      </c>
      <c r="D602" s="157"/>
      <c r="E602" s="157"/>
      <c r="F602" s="34"/>
      <c r="G602" s="78" t="str">
        <f>IFERROR(VLOOKUP(tabConsumoAta[[#This Row],[ATA]],tabAtas[#Data],4,FALSE),"")</f>
        <v/>
      </c>
      <c r="H602" s="163">
        <f>SUMIFS(tabSaldoAta[ESTIMATIVA],tabSaldoAta[CÓDIGO],tabConsumoAta[[#This Row],[CÓDIGO]],tabSaldoAta[CHAVE],tabConsumoAta[[#This Row],[ATA]])</f>
        <v>0</v>
      </c>
      <c r="I602" s="164">
        <v>10</v>
      </c>
      <c r="J602" s="159">
        <v>16</v>
      </c>
      <c r="K602" s="251">
        <v>8613</v>
      </c>
      <c r="L602" s="246" t="s">
        <v>1560</v>
      </c>
      <c r="M602" s="160" t="s">
        <v>4175</v>
      </c>
      <c r="N602" s="160" t="s">
        <v>4176</v>
      </c>
      <c r="O602" s="249" t="s">
        <v>4174</v>
      </c>
      <c r="P602" s="248">
        <v>44375</v>
      </c>
      <c r="Q602" s="166" t="str">
        <f>IF(COUNTIFS(tabAtas_Bloqueios[CÓDIGO],tabConsumoAta[[#This Row],[CÓDIGO]],tabAtas_Bloqueios[CHAVE],tabConsumoAta[[#This Row],[ATA]],tabAtas_Bloqueios[INATIVO],"") &gt; 0,"X","")</f>
        <v/>
      </c>
      <c r="R602" s="158" t="s">
        <v>1555</v>
      </c>
    </row>
    <row r="603" spans="1:18" x14ac:dyDescent="0.3">
      <c r="A603" s="247">
        <v>88876</v>
      </c>
      <c r="B603" s="47" t="s">
        <v>2946</v>
      </c>
      <c r="C603" s="34" t="str">
        <f>IFERROR(VLOOKUP(tabConsumoAta[[#This Row],[CÓDIGO]],tabEstimativa[#Data],14,FALSE),"")</f>
        <v/>
      </c>
      <c r="D603" s="157"/>
      <c r="E603" s="157"/>
      <c r="F603" s="34"/>
      <c r="G603" s="78" t="str">
        <f>IFERROR(VLOOKUP(tabConsumoAta[[#This Row],[ATA]],tabAtas[#Data],4,FALSE),"")</f>
        <v/>
      </c>
      <c r="H603" s="163">
        <f>SUMIFS(tabSaldoAta[ESTIMATIVA],tabSaldoAta[CÓDIGO],tabConsumoAta[[#This Row],[CÓDIGO]],tabSaldoAta[CHAVE],tabConsumoAta[[#This Row],[ATA]])</f>
        <v>0</v>
      </c>
      <c r="I603" s="164">
        <v>600</v>
      </c>
      <c r="J603" s="159">
        <v>17</v>
      </c>
      <c r="K603" s="251">
        <v>9098</v>
      </c>
      <c r="L603" s="246" t="s">
        <v>1560</v>
      </c>
      <c r="M603" s="160" t="s">
        <v>4175</v>
      </c>
      <c r="N603" s="160" t="s">
        <v>4176</v>
      </c>
      <c r="O603" s="249" t="s">
        <v>4174</v>
      </c>
      <c r="P603" s="248">
        <v>44375</v>
      </c>
      <c r="Q603" s="166" t="str">
        <f>IF(COUNTIFS(tabAtas_Bloqueios[CÓDIGO],tabConsumoAta[[#This Row],[CÓDIGO]],tabAtas_Bloqueios[CHAVE],tabConsumoAta[[#This Row],[ATA]],tabAtas_Bloqueios[INATIVO],"") &gt; 0,"X","")</f>
        <v/>
      </c>
      <c r="R603" s="158" t="s">
        <v>1555</v>
      </c>
    </row>
    <row r="604" spans="1:18" x14ac:dyDescent="0.3">
      <c r="A604" s="247">
        <v>63991</v>
      </c>
      <c r="B604" s="47" t="s">
        <v>3119</v>
      </c>
      <c r="C604" s="34" t="str">
        <f>IFERROR(VLOOKUP(tabConsumoAta[[#This Row],[CÓDIGO]],tabEstimativa[#Data],14,FALSE),"")</f>
        <v/>
      </c>
      <c r="D604" s="157"/>
      <c r="E604" s="157"/>
      <c r="F604" s="34"/>
      <c r="G604" s="78" t="str">
        <f>IFERROR(VLOOKUP(tabConsumoAta[[#This Row],[ATA]],tabAtas[#Data],4,FALSE),"")</f>
        <v/>
      </c>
      <c r="H604" s="163">
        <f>SUMIFS(tabSaldoAta[ESTIMATIVA],tabSaldoAta[CÓDIGO],tabConsumoAta[[#This Row],[CÓDIGO]],tabSaldoAta[CHAVE],tabConsumoAta[[#This Row],[ATA]])</f>
        <v>0</v>
      </c>
      <c r="I604" s="164">
        <v>3500</v>
      </c>
      <c r="J604" s="159">
        <v>18</v>
      </c>
      <c r="K604" s="251">
        <v>8660</v>
      </c>
      <c r="L604" s="246" t="s">
        <v>1560</v>
      </c>
      <c r="M604" s="160" t="s">
        <v>4175</v>
      </c>
      <c r="N604" s="160" t="s">
        <v>4176</v>
      </c>
      <c r="O604" s="249" t="s">
        <v>4174</v>
      </c>
      <c r="P604" s="248">
        <v>44375</v>
      </c>
      <c r="Q604" s="166" t="str">
        <f>IF(COUNTIFS(tabAtas_Bloqueios[CÓDIGO],tabConsumoAta[[#This Row],[CÓDIGO]],tabAtas_Bloqueios[CHAVE],tabConsumoAta[[#This Row],[ATA]],tabAtas_Bloqueios[INATIVO],"") &gt; 0,"X","")</f>
        <v/>
      </c>
      <c r="R604" s="158" t="s">
        <v>1555</v>
      </c>
    </row>
    <row r="605" spans="1:18" x14ac:dyDescent="0.3">
      <c r="A605" s="247">
        <v>106038</v>
      </c>
      <c r="B605" s="47" t="s">
        <v>3540</v>
      </c>
      <c r="C605" s="34" t="str">
        <f>IFERROR(VLOOKUP(tabConsumoAta[[#This Row],[CÓDIGO]],tabEstimativa[#Data],14,FALSE),"")</f>
        <v/>
      </c>
      <c r="D605" s="157"/>
      <c r="E605" s="157"/>
      <c r="F605" s="34"/>
      <c r="G605" s="78" t="str">
        <f>IFERROR(VLOOKUP(tabConsumoAta[[#This Row],[ATA]],tabAtas[#Data],4,FALSE),"")</f>
        <v/>
      </c>
      <c r="H605" s="163">
        <f>SUMIFS(tabSaldoAta[ESTIMATIVA],tabSaldoAta[CÓDIGO],tabConsumoAta[[#This Row],[CÓDIGO]],tabSaldoAta[CHAVE],tabConsumoAta[[#This Row],[ATA]])</f>
        <v>0</v>
      </c>
      <c r="I605" s="164">
        <v>1000</v>
      </c>
      <c r="J605" s="159">
        <v>19</v>
      </c>
      <c r="K605" s="251">
        <v>8661</v>
      </c>
      <c r="L605" s="246" t="s">
        <v>1560</v>
      </c>
      <c r="M605" s="160" t="s">
        <v>4175</v>
      </c>
      <c r="N605" s="160" t="s">
        <v>4176</v>
      </c>
      <c r="O605" s="249" t="s">
        <v>4174</v>
      </c>
      <c r="P605" s="248">
        <v>44375</v>
      </c>
      <c r="Q605" s="166" t="str">
        <f>IF(COUNTIFS(tabAtas_Bloqueios[CÓDIGO],tabConsumoAta[[#This Row],[CÓDIGO]],tabAtas_Bloqueios[CHAVE],tabConsumoAta[[#This Row],[ATA]],tabAtas_Bloqueios[INATIVO],"") &gt; 0,"X","")</f>
        <v/>
      </c>
      <c r="R605" s="158" t="s">
        <v>1555</v>
      </c>
    </row>
    <row r="606" spans="1:18" x14ac:dyDescent="0.3">
      <c r="A606" s="247">
        <v>136564</v>
      </c>
      <c r="B606" s="47" t="s">
        <v>3121</v>
      </c>
      <c r="C606" s="34" t="str">
        <f>IFERROR(VLOOKUP(tabConsumoAta[[#This Row],[CÓDIGO]],tabEstimativa[#Data],14,FALSE),"")</f>
        <v/>
      </c>
      <c r="D606" s="157"/>
      <c r="E606" s="157"/>
      <c r="F606" s="34"/>
      <c r="G606" s="78" t="str">
        <f>IFERROR(VLOOKUP(tabConsumoAta[[#This Row],[ATA]],tabAtas[#Data],4,FALSE),"")</f>
        <v/>
      </c>
      <c r="H606" s="163">
        <f>SUMIFS(tabSaldoAta[ESTIMATIVA],tabSaldoAta[CÓDIGO],tabConsumoAta[[#This Row],[CÓDIGO]],tabSaldoAta[CHAVE],tabConsumoAta[[#This Row],[ATA]])</f>
        <v>0</v>
      </c>
      <c r="I606" s="164">
        <v>24400</v>
      </c>
      <c r="J606" s="159">
        <v>20</v>
      </c>
      <c r="K606" s="251">
        <v>8661</v>
      </c>
      <c r="L606" s="246" t="s">
        <v>1560</v>
      </c>
      <c r="M606" s="160" t="s">
        <v>4175</v>
      </c>
      <c r="N606" s="160" t="s">
        <v>4176</v>
      </c>
      <c r="O606" s="249" t="s">
        <v>4174</v>
      </c>
      <c r="P606" s="248">
        <v>44375</v>
      </c>
      <c r="Q606" s="166" t="str">
        <f>IF(COUNTIFS(tabAtas_Bloqueios[CÓDIGO],tabConsumoAta[[#This Row],[CÓDIGO]],tabAtas_Bloqueios[CHAVE],tabConsumoAta[[#This Row],[ATA]],tabAtas_Bloqueios[INATIVO],"") &gt; 0,"X","")</f>
        <v/>
      </c>
      <c r="R606" s="158" t="s">
        <v>1555</v>
      </c>
    </row>
    <row r="607" spans="1:18" x14ac:dyDescent="0.3">
      <c r="A607" s="247">
        <v>54032</v>
      </c>
      <c r="B607" s="47" t="s">
        <v>3645</v>
      </c>
      <c r="C607" s="34" t="str">
        <f>IFERROR(VLOOKUP(tabConsumoAta[[#This Row],[CÓDIGO]],tabEstimativa[#Data],14,FALSE),"")</f>
        <v/>
      </c>
      <c r="D607" s="157"/>
      <c r="E607" s="157"/>
      <c r="F607" s="34"/>
      <c r="G607" s="78" t="str">
        <f>IFERROR(VLOOKUP(tabConsumoAta[[#This Row],[ATA]],tabAtas[#Data],4,FALSE),"")</f>
        <v/>
      </c>
      <c r="H607" s="163">
        <f>SUMIFS(tabSaldoAta[ESTIMATIVA],tabSaldoAta[CÓDIGO],tabConsumoAta[[#This Row],[CÓDIGO]],tabSaldoAta[CHAVE],tabConsumoAta[[#This Row],[ATA]])</f>
        <v>0</v>
      </c>
      <c r="I607" s="164">
        <v>20000</v>
      </c>
      <c r="J607" s="159">
        <v>21</v>
      </c>
      <c r="K607" s="251">
        <v>8663</v>
      </c>
      <c r="L607" s="246" t="s">
        <v>1560</v>
      </c>
      <c r="M607" s="160" t="s">
        <v>4175</v>
      </c>
      <c r="N607" s="160" t="s">
        <v>4176</v>
      </c>
      <c r="O607" s="249" t="s">
        <v>4174</v>
      </c>
      <c r="P607" s="248">
        <v>44375</v>
      </c>
      <c r="Q607" s="166" t="str">
        <f>IF(COUNTIFS(tabAtas_Bloqueios[CÓDIGO],tabConsumoAta[[#This Row],[CÓDIGO]],tabAtas_Bloqueios[CHAVE],tabConsumoAta[[#This Row],[ATA]],tabAtas_Bloqueios[INATIVO],"") &gt; 0,"X","")</f>
        <v/>
      </c>
      <c r="R607" s="158" t="s">
        <v>1555</v>
      </c>
    </row>
    <row r="608" spans="1:18" x14ac:dyDescent="0.3">
      <c r="A608" s="247">
        <v>126060</v>
      </c>
      <c r="B608" s="47" t="s">
        <v>2626</v>
      </c>
      <c r="C608" s="34" t="str">
        <f>IFERROR(VLOOKUP(tabConsumoAta[[#This Row],[CÓDIGO]],tabEstimativa[#Data],14,FALSE),"")</f>
        <v/>
      </c>
      <c r="D608" s="157"/>
      <c r="E608" s="157"/>
      <c r="F608" s="34"/>
      <c r="G608" s="78" t="str">
        <f>IFERROR(VLOOKUP(tabConsumoAta[[#This Row],[ATA]],tabAtas[#Data],4,FALSE),"")</f>
        <v/>
      </c>
      <c r="H608" s="163">
        <f>SUMIFS(tabSaldoAta[ESTIMATIVA],tabSaldoAta[CÓDIGO],tabConsumoAta[[#This Row],[CÓDIGO]],tabSaldoAta[CHAVE],tabConsumoAta[[#This Row],[ATA]])</f>
        <v>0</v>
      </c>
      <c r="I608" s="164">
        <v>200</v>
      </c>
      <c r="J608" s="159">
        <v>22</v>
      </c>
      <c r="K608" s="251">
        <v>8663</v>
      </c>
      <c r="L608" s="246" t="s">
        <v>1560</v>
      </c>
      <c r="M608" s="160" t="s">
        <v>4175</v>
      </c>
      <c r="N608" s="160" t="s">
        <v>4176</v>
      </c>
      <c r="O608" s="249" t="s">
        <v>4174</v>
      </c>
      <c r="P608" s="248">
        <v>44375</v>
      </c>
      <c r="Q608" s="166" t="str">
        <f>IF(COUNTIFS(tabAtas_Bloqueios[CÓDIGO],tabConsumoAta[[#This Row],[CÓDIGO]],tabAtas_Bloqueios[CHAVE],tabConsumoAta[[#This Row],[ATA]],tabAtas_Bloqueios[INATIVO],"") &gt; 0,"X","")</f>
        <v/>
      </c>
      <c r="R608" s="158" t="s">
        <v>1555</v>
      </c>
    </row>
    <row r="609" spans="1:18" x14ac:dyDescent="0.3">
      <c r="A609" s="247">
        <v>102723</v>
      </c>
      <c r="B609" s="47" t="s">
        <v>4177</v>
      </c>
      <c r="C609" s="34" t="str">
        <f>IFERROR(VLOOKUP(tabConsumoAta[[#This Row],[CÓDIGO]],tabEstimativa[#Data],14,FALSE),"")</f>
        <v/>
      </c>
      <c r="D609" s="157"/>
      <c r="E609" s="157"/>
      <c r="F609" s="34"/>
      <c r="G609" s="78" t="str">
        <f>IFERROR(VLOOKUP(tabConsumoAta[[#This Row],[ATA]],tabAtas[#Data],4,FALSE),"")</f>
        <v/>
      </c>
      <c r="H609" s="163">
        <f>SUMIFS(tabSaldoAta[ESTIMATIVA],tabSaldoAta[CÓDIGO],tabConsumoAta[[#This Row],[CÓDIGO]],tabSaldoAta[CHAVE],tabConsumoAta[[#This Row],[ATA]])</f>
        <v>0</v>
      </c>
      <c r="I609" s="164">
        <v>100</v>
      </c>
      <c r="J609" s="159">
        <v>23</v>
      </c>
      <c r="K609" s="251">
        <v>9101</v>
      </c>
      <c r="L609" s="246" t="s">
        <v>1560</v>
      </c>
      <c r="M609" s="160" t="s">
        <v>4175</v>
      </c>
      <c r="N609" s="160" t="s">
        <v>4176</v>
      </c>
      <c r="O609" s="249" t="s">
        <v>4174</v>
      </c>
      <c r="P609" s="248">
        <v>44375</v>
      </c>
      <c r="Q609" s="166" t="str">
        <f>IF(COUNTIFS(tabAtas_Bloqueios[CÓDIGO],tabConsumoAta[[#This Row],[CÓDIGO]],tabAtas_Bloqueios[CHAVE],tabConsumoAta[[#This Row],[ATA]],tabAtas_Bloqueios[INATIVO],"") &gt; 0,"X","")</f>
        <v/>
      </c>
      <c r="R609" s="158" t="s">
        <v>1555</v>
      </c>
    </row>
    <row r="610" spans="1:18" x14ac:dyDescent="0.3">
      <c r="A610" s="247">
        <v>102728</v>
      </c>
      <c r="B610" s="47" t="s">
        <v>3361</v>
      </c>
      <c r="C610" s="34" t="str">
        <f>IFERROR(VLOOKUP(tabConsumoAta[[#This Row],[CÓDIGO]],tabEstimativa[#Data],14,FALSE),"")</f>
        <v/>
      </c>
      <c r="D610" s="157"/>
      <c r="E610" s="157"/>
      <c r="F610" s="34"/>
      <c r="G610" s="78" t="str">
        <f>IFERROR(VLOOKUP(tabConsumoAta[[#This Row],[ATA]],tabAtas[#Data],4,FALSE),"")</f>
        <v/>
      </c>
      <c r="H610" s="163">
        <f>SUMIFS(tabSaldoAta[ESTIMATIVA],tabSaldoAta[CÓDIGO],tabConsumoAta[[#This Row],[CÓDIGO]],tabSaldoAta[CHAVE],tabConsumoAta[[#This Row],[ATA]])</f>
        <v>0</v>
      </c>
      <c r="I610" s="164">
        <v>500</v>
      </c>
      <c r="J610" s="159">
        <v>24</v>
      </c>
      <c r="K610" s="251">
        <v>9099</v>
      </c>
      <c r="L610" s="246" t="s">
        <v>1560</v>
      </c>
      <c r="M610" s="160" t="s">
        <v>4175</v>
      </c>
      <c r="N610" s="160" t="s">
        <v>4176</v>
      </c>
      <c r="O610" s="249" t="s">
        <v>4174</v>
      </c>
      <c r="P610" s="248">
        <v>44375</v>
      </c>
      <c r="Q610" s="166" t="str">
        <f>IF(COUNTIFS(tabAtas_Bloqueios[CÓDIGO],tabConsumoAta[[#This Row],[CÓDIGO]],tabAtas_Bloqueios[CHAVE],tabConsumoAta[[#This Row],[ATA]],tabAtas_Bloqueios[INATIVO],"") &gt; 0,"X","")</f>
        <v/>
      </c>
      <c r="R610" s="158" t="s">
        <v>1555</v>
      </c>
    </row>
    <row r="611" spans="1:18" x14ac:dyDescent="0.3">
      <c r="A611" s="247">
        <v>2278</v>
      </c>
      <c r="B611" s="47" t="s">
        <v>4178</v>
      </c>
      <c r="C611" s="34" t="str">
        <f>IFERROR(VLOOKUP(tabConsumoAta[[#This Row],[CÓDIGO]],tabEstimativa[#Data],14,FALSE),"")</f>
        <v/>
      </c>
      <c r="D611" s="157"/>
      <c r="E611" s="157"/>
      <c r="F611" s="34"/>
      <c r="G611" s="78" t="str">
        <f>IFERROR(VLOOKUP(tabConsumoAta[[#This Row],[ATA]],tabAtas[#Data],4,FALSE),"")</f>
        <v/>
      </c>
      <c r="H611" s="163">
        <f>SUMIFS(tabSaldoAta[ESTIMATIVA],tabSaldoAta[CÓDIGO],tabConsumoAta[[#This Row],[CÓDIGO]],tabSaldoAta[CHAVE],tabConsumoAta[[#This Row],[ATA]])</f>
        <v>0</v>
      </c>
      <c r="I611" s="164">
        <v>200</v>
      </c>
      <c r="J611" s="159">
        <v>25</v>
      </c>
      <c r="K611" s="251">
        <v>8609</v>
      </c>
      <c r="L611" s="246" t="s">
        <v>1560</v>
      </c>
      <c r="M611" s="160" t="s">
        <v>4175</v>
      </c>
      <c r="N611" s="160" t="s">
        <v>4176</v>
      </c>
      <c r="O611" s="249" t="s">
        <v>4174</v>
      </c>
      <c r="P611" s="248">
        <v>44375</v>
      </c>
      <c r="Q611" s="166" t="str">
        <f>IF(COUNTIFS(tabAtas_Bloqueios[CÓDIGO],tabConsumoAta[[#This Row],[CÓDIGO]],tabAtas_Bloqueios[CHAVE],tabConsumoAta[[#This Row],[ATA]],tabAtas_Bloqueios[INATIVO],"") &gt; 0,"X","")</f>
        <v/>
      </c>
      <c r="R611" s="158" t="s">
        <v>1555</v>
      </c>
    </row>
    <row r="612" spans="1:18" x14ac:dyDescent="0.3">
      <c r="A612" s="247">
        <v>19883</v>
      </c>
      <c r="B612" s="47" t="s">
        <v>2629</v>
      </c>
      <c r="C612" s="34" t="str">
        <f>IFERROR(VLOOKUP(tabConsumoAta[[#This Row],[CÓDIGO]],tabEstimativa[#Data],14,FALSE),"")</f>
        <v/>
      </c>
      <c r="D612" s="157"/>
      <c r="E612" s="157"/>
      <c r="F612" s="34"/>
      <c r="G612" s="78" t="str">
        <f>IFERROR(VLOOKUP(tabConsumoAta[[#This Row],[ATA]],tabAtas[#Data],4,FALSE),"")</f>
        <v/>
      </c>
      <c r="H612" s="163">
        <f>SUMIFS(tabSaldoAta[ESTIMATIVA],tabSaldoAta[CÓDIGO],tabConsumoAta[[#This Row],[CÓDIGO]],tabSaldoAta[CHAVE],tabConsumoAta[[#This Row],[ATA]])</f>
        <v>0</v>
      </c>
      <c r="I612" s="164">
        <v>500</v>
      </c>
      <c r="J612" s="159">
        <v>26</v>
      </c>
      <c r="K612" s="251">
        <v>8609</v>
      </c>
      <c r="L612" s="246" t="s">
        <v>1560</v>
      </c>
      <c r="M612" s="160" t="s">
        <v>4175</v>
      </c>
      <c r="N612" s="160" t="s">
        <v>4176</v>
      </c>
      <c r="O612" s="249" t="s">
        <v>4174</v>
      </c>
      <c r="P612" s="248">
        <v>44375</v>
      </c>
      <c r="Q612" s="166" t="str">
        <f>IF(COUNTIFS(tabAtas_Bloqueios[CÓDIGO],tabConsumoAta[[#This Row],[CÓDIGO]],tabAtas_Bloqueios[CHAVE],tabConsumoAta[[#This Row],[ATA]],tabAtas_Bloqueios[INATIVO],"") &gt; 0,"X","")</f>
        <v/>
      </c>
      <c r="R612" s="158" t="s">
        <v>1555</v>
      </c>
    </row>
    <row r="613" spans="1:18" x14ac:dyDescent="0.3">
      <c r="A613" s="247">
        <v>134570</v>
      </c>
      <c r="B613" s="47" t="s">
        <v>3027</v>
      </c>
      <c r="C613" s="34" t="str">
        <f>IFERROR(VLOOKUP(tabConsumoAta[[#This Row],[CÓDIGO]],tabEstimativa[#Data],14,FALSE),"")</f>
        <v/>
      </c>
      <c r="D613" s="157"/>
      <c r="E613" s="157"/>
      <c r="F613" s="34"/>
      <c r="G613" s="78" t="str">
        <f>IFERROR(VLOOKUP(tabConsumoAta[[#This Row],[ATA]],tabAtas[#Data],4,FALSE),"")</f>
        <v/>
      </c>
      <c r="H613" s="163">
        <f>SUMIFS(tabSaldoAta[ESTIMATIVA],tabSaldoAta[CÓDIGO],tabConsumoAta[[#This Row],[CÓDIGO]],tabSaldoAta[CHAVE],tabConsumoAta[[#This Row],[ATA]])</f>
        <v>0</v>
      </c>
      <c r="I613" s="164">
        <v>200</v>
      </c>
      <c r="J613" s="159">
        <v>27</v>
      </c>
      <c r="K613" s="251">
        <v>8609</v>
      </c>
      <c r="L613" s="246" t="s">
        <v>1560</v>
      </c>
      <c r="M613" s="160" t="s">
        <v>4175</v>
      </c>
      <c r="N613" s="160" t="s">
        <v>4176</v>
      </c>
      <c r="O613" s="249" t="s">
        <v>4174</v>
      </c>
      <c r="P613" s="248">
        <v>44375</v>
      </c>
      <c r="Q613" s="166" t="str">
        <f>IF(COUNTIFS(tabAtas_Bloqueios[CÓDIGO],tabConsumoAta[[#This Row],[CÓDIGO]],tabAtas_Bloqueios[CHAVE],tabConsumoAta[[#This Row],[ATA]],tabAtas_Bloqueios[INATIVO],"") &gt; 0,"X","")</f>
        <v/>
      </c>
      <c r="R613" s="158" t="s">
        <v>1555</v>
      </c>
    </row>
    <row r="614" spans="1:18" x14ac:dyDescent="0.3">
      <c r="A614" s="247">
        <v>81370</v>
      </c>
      <c r="B614" s="47" t="s">
        <v>2632</v>
      </c>
      <c r="C614" s="34" t="str">
        <f>IFERROR(VLOOKUP(tabConsumoAta[[#This Row],[CÓDIGO]],tabEstimativa[#Data],14,FALSE),"")</f>
        <v/>
      </c>
      <c r="D614" s="157"/>
      <c r="E614" s="157"/>
      <c r="F614" s="34"/>
      <c r="G614" s="78" t="str">
        <f>IFERROR(VLOOKUP(tabConsumoAta[[#This Row],[ATA]],tabAtas[#Data],4,FALSE),"")</f>
        <v/>
      </c>
      <c r="H614" s="163">
        <f>SUMIFS(tabSaldoAta[ESTIMATIVA],tabSaldoAta[CÓDIGO],tabConsumoAta[[#This Row],[CÓDIGO]],tabSaldoAta[CHAVE],tabConsumoAta[[#This Row],[ATA]])</f>
        <v>0</v>
      </c>
      <c r="I614" s="164">
        <v>5000</v>
      </c>
      <c r="J614" s="159">
        <v>28</v>
      </c>
      <c r="K614" s="251">
        <v>8667</v>
      </c>
      <c r="L614" s="246" t="s">
        <v>1560</v>
      </c>
      <c r="M614" s="160" t="s">
        <v>4175</v>
      </c>
      <c r="N614" s="160" t="s">
        <v>4176</v>
      </c>
      <c r="O614" s="249" t="s">
        <v>4174</v>
      </c>
      <c r="P614" s="248">
        <v>44375</v>
      </c>
      <c r="Q614" s="166" t="str">
        <f>IF(COUNTIFS(tabAtas_Bloqueios[CÓDIGO],tabConsumoAta[[#This Row],[CÓDIGO]],tabAtas_Bloqueios[CHAVE],tabConsumoAta[[#This Row],[ATA]],tabAtas_Bloqueios[INATIVO],"") &gt; 0,"X","")</f>
        <v/>
      </c>
      <c r="R614" s="158" t="s">
        <v>1555</v>
      </c>
    </row>
    <row r="615" spans="1:18" x14ac:dyDescent="0.3">
      <c r="A615" s="247">
        <v>81371</v>
      </c>
      <c r="B615" s="47" t="s">
        <v>2630</v>
      </c>
      <c r="C615" s="34" t="str">
        <f>IFERROR(VLOOKUP(tabConsumoAta[[#This Row],[CÓDIGO]],tabEstimativa[#Data],14,FALSE),"")</f>
        <v/>
      </c>
      <c r="D615" s="157"/>
      <c r="E615" s="157"/>
      <c r="F615" s="34"/>
      <c r="G615" s="78" t="str">
        <f>IFERROR(VLOOKUP(tabConsumoAta[[#This Row],[ATA]],tabAtas[#Data],4,FALSE),"")</f>
        <v/>
      </c>
      <c r="H615" s="163">
        <f>SUMIFS(tabSaldoAta[ESTIMATIVA],tabSaldoAta[CÓDIGO],tabConsumoAta[[#This Row],[CÓDIGO]],tabSaldoAta[CHAVE],tabConsumoAta[[#This Row],[ATA]])</f>
        <v>0</v>
      </c>
      <c r="I615" s="164">
        <v>5000</v>
      </c>
      <c r="J615" s="159">
        <v>29</v>
      </c>
      <c r="K615" s="251">
        <v>8667</v>
      </c>
      <c r="L615" s="246" t="s">
        <v>1560</v>
      </c>
      <c r="M615" s="160" t="s">
        <v>4175</v>
      </c>
      <c r="N615" s="160" t="s">
        <v>4176</v>
      </c>
      <c r="O615" s="249" t="s">
        <v>4174</v>
      </c>
      <c r="P615" s="248">
        <v>44375</v>
      </c>
      <c r="Q615" s="166" t="str">
        <f>IF(COUNTIFS(tabAtas_Bloqueios[CÓDIGO],tabConsumoAta[[#This Row],[CÓDIGO]],tabAtas_Bloqueios[CHAVE],tabConsumoAta[[#This Row],[ATA]],tabAtas_Bloqueios[INATIVO],"") &gt; 0,"X","")</f>
        <v/>
      </c>
      <c r="R615" s="158" t="s">
        <v>1555</v>
      </c>
    </row>
    <row r="616" spans="1:18" x14ac:dyDescent="0.3">
      <c r="A616" s="247">
        <v>132400</v>
      </c>
      <c r="B616" s="47" t="s">
        <v>2631</v>
      </c>
      <c r="C616" s="34" t="str">
        <f>IFERROR(VLOOKUP(tabConsumoAta[[#This Row],[CÓDIGO]],tabEstimativa[#Data],14,FALSE),"")</f>
        <v/>
      </c>
      <c r="D616" s="157"/>
      <c r="E616" s="157"/>
      <c r="F616" s="34"/>
      <c r="G616" s="78" t="str">
        <f>IFERROR(VLOOKUP(tabConsumoAta[[#This Row],[ATA]],tabAtas[#Data],4,FALSE),"")</f>
        <v/>
      </c>
      <c r="H616" s="163">
        <f>SUMIFS(tabSaldoAta[ESTIMATIVA],tabSaldoAta[CÓDIGO],tabConsumoAta[[#This Row],[CÓDIGO]],tabSaldoAta[CHAVE],tabConsumoAta[[#This Row],[ATA]])</f>
        <v>0</v>
      </c>
      <c r="I616" s="164">
        <v>5000</v>
      </c>
      <c r="J616" s="159">
        <v>30</v>
      </c>
      <c r="K616" s="251">
        <v>8667</v>
      </c>
      <c r="L616" s="246" t="s">
        <v>1560</v>
      </c>
      <c r="M616" s="160" t="s">
        <v>4175</v>
      </c>
      <c r="N616" s="160" t="s">
        <v>4176</v>
      </c>
      <c r="O616" s="249" t="s">
        <v>4174</v>
      </c>
      <c r="P616" s="248">
        <v>44375</v>
      </c>
      <c r="Q616" s="166" t="str">
        <f>IF(COUNTIFS(tabAtas_Bloqueios[CÓDIGO],tabConsumoAta[[#This Row],[CÓDIGO]],tabAtas_Bloqueios[CHAVE],tabConsumoAta[[#This Row],[ATA]],tabAtas_Bloqueios[INATIVO],"") &gt; 0,"X","")</f>
        <v/>
      </c>
      <c r="R616" s="158" t="s">
        <v>1555</v>
      </c>
    </row>
    <row r="617" spans="1:18" x14ac:dyDescent="0.3">
      <c r="A617" s="247">
        <v>81152</v>
      </c>
      <c r="B617" s="47" t="s">
        <v>2633</v>
      </c>
      <c r="C617" s="34" t="str">
        <f>IFERROR(VLOOKUP(tabConsumoAta[[#This Row],[CÓDIGO]],tabEstimativa[#Data],14,FALSE),"")</f>
        <v/>
      </c>
      <c r="D617" s="157"/>
      <c r="E617" s="157"/>
      <c r="F617" s="34"/>
      <c r="G617" s="78" t="str">
        <f>IFERROR(VLOOKUP(tabConsumoAta[[#This Row],[ATA]],tabAtas[#Data],4,FALSE),"")</f>
        <v/>
      </c>
      <c r="H617" s="163">
        <f>SUMIFS(tabSaldoAta[ESTIMATIVA],tabSaldoAta[CÓDIGO],tabConsumoAta[[#This Row],[CÓDIGO]],tabSaldoAta[CHAVE],tabConsumoAta[[#This Row],[ATA]])</f>
        <v>0</v>
      </c>
      <c r="I617" s="164">
        <v>30</v>
      </c>
      <c r="J617" s="159">
        <v>31</v>
      </c>
      <c r="K617" s="251">
        <v>8665</v>
      </c>
      <c r="L617" s="246" t="s">
        <v>1560</v>
      </c>
      <c r="M617" s="160" t="s">
        <v>4175</v>
      </c>
      <c r="N617" s="160" t="s">
        <v>4176</v>
      </c>
      <c r="O617" s="249" t="s">
        <v>4174</v>
      </c>
      <c r="P617" s="248">
        <v>44375</v>
      </c>
      <c r="Q617" s="166" t="str">
        <f>IF(COUNTIFS(tabAtas_Bloqueios[CÓDIGO],tabConsumoAta[[#This Row],[CÓDIGO]],tabAtas_Bloqueios[CHAVE],tabConsumoAta[[#This Row],[ATA]],tabAtas_Bloqueios[INATIVO],"") &gt; 0,"X","")</f>
        <v/>
      </c>
      <c r="R617" s="158" t="s">
        <v>1555</v>
      </c>
    </row>
    <row r="618" spans="1:18" x14ac:dyDescent="0.3">
      <c r="A618" s="247">
        <v>36399</v>
      </c>
      <c r="B618" s="47" t="s">
        <v>3669</v>
      </c>
      <c r="C618" s="34" t="str">
        <f>IFERROR(VLOOKUP(tabConsumoAta[[#This Row],[CÓDIGO]],tabEstimativa[#Data],14,FALSE),"")</f>
        <v/>
      </c>
      <c r="D618" s="157"/>
      <c r="E618" s="157"/>
      <c r="F618" s="34"/>
      <c r="G618" s="78" t="str">
        <f>IFERROR(VLOOKUP(tabConsumoAta[[#This Row],[ATA]],tabAtas[#Data],4,FALSE),"")</f>
        <v/>
      </c>
      <c r="H618" s="163">
        <f>SUMIFS(tabSaldoAta[ESTIMATIVA],tabSaldoAta[CÓDIGO],tabConsumoAta[[#This Row],[CÓDIGO]],tabSaldoAta[CHAVE],tabConsumoAta[[#This Row],[ATA]])</f>
        <v>0</v>
      </c>
      <c r="I618" s="164">
        <v>100</v>
      </c>
      <c r="J618" s="159">
        <v>32</v>
      </c>
      <c r="K618" s="251">
        <v>8668</v>
      </c>
      <c r="L618" s="246" t="s">
        <v>1560</v>
      </c>
      <c r="M618" s="160" t="s">
        <v>4175</v>
      </c>
      <c r="N618" s="160" t="s">
        <v>4176</v>
      </c>
      <c r="O618" s="249" t="s">
        <v>4174</v>
      </c>
      <c r="P618" s="248">
        <v>44375</v>
      </c>
      <c r="Q618" s="166" t="str">
        <f>IF(COUNTIFS(tabAtas_Bloqueios[CÓDIGO],tabConsumoAta[[#This Row],[CÓDIGO]],tabAtas_Bloqueios[CHAVE],tabConsumoAta[[#This Row],[ATA]],tabAtas_Bloqueios[INATIVO],"") &gt; 0,"X","")</f>
        <v/>
      </c>
      <c r="R618" s="158" t="s">
        <v>1555</v>
      </c>
    </row>
    <row r="619" spans="1:18" x14ac:dyDescent="0.3">
      <c r="A619" s="247">
        <v>39378</v>
      </c>
      <c r="B619" s="47" t="s">
        <v>2213</v>
      </c>
      <c r="C619" s="34" t="str">
        <f>IFERROR(VLOOKUP(tabConsumoAta[[#This Row],[CÓDIGO]],tabEstimativa[#Data],14,FALSE),"")</f>
        <v>Aguardando</v>
      </c>
      <c r="D619" s="157"/>
      <c r="E619" s="157"/>
      <c r="F619" s="34"/>
      <c r="G619" s="78" t="str">
        <f>IFERROR(VLOOKUP(tabConsumoAta[[#This Row],[ATA]],tabAtas[#Data],4,FALSE),"")</f>
        <v/>
      </c>
      <c r="H619" s="163">
        <f>SUMIFS(tabSaldoAta[ESTIMATIVA],tabSaldoAta[CÓDIGO],tabConsumoAta[[#This Row],[CÓDIGO]],tabSaldoAta[CHAVE],tabConsumoAta[[#This Row],[ATA]])</f>
        <v>0</v>
      </c>
      <c r="I619" s="164">
        <v>3000</v>
      </c>
      <c r="J619" s="159">
        <v>33</v>
      </c>
      <c r="K619" s="251">
        <v>8663</v>
      </c>
      <c r="L619" s="246" t="s">
        <v>1560</v>
      </c>
      <c r="M619" s="160" t="s">
        <v>4175</v>
      </c>
      <c r="N619" s="160" t="s">
        <v>4176</v>
      </c>
      <c r="O619" s="249" t="s">
        <v>4174</v>
      </c>
      <c r="P619" s="248">
        <v>44375</v>
      </c>
      <c r="Q619" s="166" t="str">
        <f>IF(COUNTIFS(tabAtas_Bloqueios[CÓDIGO],tabConsumoAta[[#This Row],[CÓDIGO]],tabAtas_Bloqueios[CHAVE],tabConsumoAta[[#This Row],[ATA]],tabAtas_Bloqueios[INATIVO],"") &gt; 0,"X","")</f>
        <v/>
      </c>
      <c r="R619" s="158" t="s">
        <v>1555</v>
      </c>
    </row>
    <row r="620" spans="1:18" x14ac:dyDescent="0.3">
      <c r="A620" s="247">
        <v>140283</v>
      </c>
      <c r="B620" s="47" t="s">
        <v>3903</v>
      </c>
      <c r="C620" s="34" t="str">
        <f>IFERROR(VLOOKUP(tabConsumoAta[[#This Row],[CÓDIGO]],tabEstimativa[#Data],14,FALSE),"")</f>
        <v>Aguardando</v>
      </c>
      <c r="D620" s="157"/>
      <c r="E620" s="157"/>
      <c r="F620" s="34"/>
      <c r="G620" s="78" t="str">
        <f>IFERROR(VLOOKUP(tabConsumoAta[[#This Row],[ATA]],tabAtas[#Data],4,FALSE),"")</f>
        <v/>
      </c>
      <c r="H620" s="163">
        <f>SUMIFS(tabSaldoAta[ESTIMATIVA],tabSaldoAta[CÓDIGO],tabConsumoAta[[#This Row],[CÓDIGO]],tabSaldoAta[CHAVE],tabConsumoAta[[#This Row],[ATA]])</f>
        <v>0</v>
      </c>
      <c r="I620" s="164">
        <v>30</v>
      </c>
      <c r="J620" s="159">
        <v>34</v>
      </c>
      <c r="K620" s="251">
        <v>8614</v>
      </c>
      <c r="L620" s="246" t="s">
        <v>1560</v>
      </c>
      <c r="M620" s="160" t="s">
        <v>4175</v>
      </c>
      <c r="N620" s="160" t="s">
        <v>4176</v>
      </c>
      <c r="O620" s="249" t="s">
        <v>4174</v>
      </c>
      <c r="P620" s="248">
        <v>44375</v>
      </c>
      <c r="Q620" s="166" t="str">
        <f>IF(COUNTIFS(tabAtas_Bloqueios[CÓDIGO],tabConsumoAta[[#This Row],[CÓDIGO]],tabAtas_Bloqueios[CHAVE],tabConsumoAta[[#This Row],[ATA]],tabAtas_Bloqueios[INATIVO],"") &gt; 0,"X","")</f>
        <v/>
      </c>
      <c r="R620" s="158" t="s">
        <v>1555</v>
      </c>
    </row>
    <row r="621" spans="1:18" x14ac:dyDescent="0.3">
      <c r="A621" s="247">
        <v>138352</v>
      </c>
      <c r="B621" s="47" t="s">
        <v>3803</v>
      </c>
      <c r="C621" s="34" t="str">
        <f>IFERROR(VLOOKUP(tabConsumoAta[[#This Row],[CÓDIGO]],tabEstimativa[#Data],14,FALSE),"")</f>
        <v>Aguardando</v>
      </c>
      <c r="D621" s="157"/>
      <c r="E621" s="157"/>
      <c r="F621" s="34"/>
      <c r="G621" s="78" t="str">
        <f>IFERROR(VLOOKUP(tabConsumoAta[[#This Row],[ATA]],tabAtas[#Data],4,FALSE),"")</f>
        <v/>
      </c>
      <c r="H621" s="163">
        <f>SUMIFS(tabSaldoAta[ESTIMATIVA],tabSaldoAta[CÓDIGO],tabConsumoAta[[#This Row],[CÓDIGO]],tabSaldoAta[CHAVE],tabConsumoAta[[#This Row],[ATA]])</f>
        <v>0</v>
      </c>
      <c r="I621" s="164">
        <v>100</v>
      </c>
      <c r="J621" s="159">
        <v>35</v>
      </c>
      <c r="K621" s="251">
        <v>8646</v>
      </c>
      <c r="L621" s="246" t="s">
        <v>1560</v>
      </c>
      <c r="M621" s="160" t="s">
        <v>4175</v>
      </c>
      <c r="N621" s="160" t="s">
        <v>4176</v>
      </c>
      <c r="O621" s="249" t="s">
        <v>4174</v>
      </c>
      <c r="P621" s="248">
        <v>44375</v>
      </c>
      <c r="Q621" s="166" t="str">
        <f>IF(COUNTIFS(tabAtas_Bloqueios[CÓDIGO],tabConsumoAta[[#This Row],[CÓDIGO]],tabAtas_Bloqueios[CHAVE],tabConsumoAta[[#This Row],[ATA]],tabAtas_Bloqueios[INATIVO],"") &gt; 0,"X","")</f>
        <v/>
      </c>
      <c r="R621" s="158" t="s">
        <v>1555</v>
      </c>
    </row>
    <row r="622" spans="1:18" x14ac:dyDescent="0.3">
      <c r="A622" s="247">
        <v>140326</v>
      </c>
      <c r="B622" s="47" t="s">
        <v>3904</v>
      </c>
      <c r="C622" s="34" t="str">
        <f>IFERROR(VLOOKUP(tabConsumoAta[[#This Row],[CÓDIGO]],tabEstimativa[#Data],14,FALSE),"")</f>
        <v>Suspenso</v>
      </c>
      <c r="D622" s="157"/>
      <c r="E622" s="157"/>
      <c r="F622" s="34"/>
      <c r="G622" s="78" t="str">
        <f>IFERROR(VLOOKUP(tabConsumoAta[[#This Row],[ATA]],tabAtas[#Data],4,FALSE),"")</f>
        <v/>
      </c>
      <c r="H622" s="163">
        <f>SUMIFS(tabSaldoAta[ESTIMATIVA],tabSaldoAta[CÓDIGO],tabConsumoAta[[#This Row],[CÓDIGO]],tabSaldoAta[CHAVE],tabConsumoAta[[#This Row],[ATA]])</f>
        <v>0</v>
      </c>
      <c r="I622" s="164">
        <v>600</v>
      </c>
      <c r="J622" s="159">
        <v>36</v>
      </c>
      <c r="K622" s="251">
        <v>8614</v>
      </c>
      <c r="L622" s="246" t="s">
        <v>1560</v>
      </c>
      <c r="M622" s="160" t="s">
        <v>4175</v>
      </c>
      <c r="N622" s="160" t="s">
        <v>4176</v>
      </c>
      <c r="O622" s="249" t="s">
        <v>4174</v>
      </c>
      <c r="P622" s="248">
        <v>44375</v>
      </c>
      <c r="Q622" s="166" t="str">
        <f>IF(COUNTIFS(tabAtas_Bloqueios[CÓDIGO],tabConsumoAta[[#This Row],[CÓDIGO]],tabAtas_Bloqueios[CHAVE],tabConsumoAta[[#This Row],[ATA]],tabAtas_Bloqueios[INATIVO],"") &gt; 0,"X","")</f>
        <v/>
      </c>
      <c r="R622" s="158" t="s">
        <v>1555</v>
      </c>
    </row>
    <row r="623" spans="1:18" x14ac:dyDescent="0.3">
      <c r="A623" s="247">
        <v>58436</v>
      </c>
      <c r="B623" s="47" t="s">
        <v>2217</v>
      </c>
      <c r="C623" s="34" t="str">
        <f>IFERROR(VLOOKUP(tabConsumoAta[[#This Row],[CÓDIGO]],tabEstimativa[#Data],14,FALSE),"")</f>
        <v>Suspenso</v>
      </c>
      <c r="D623" s="157"/>
      <c r="E623" s="157"/>
      <c r="F623" s="34"/>
      <c r="G623" s="78" t="str">
        <f>IFERROR(VLOOKUP(tabConsumoAta[[#This Row],[ATA]],tabAtas[#Data],4,FALSE),"")</f>
        <v/>
      </c>
      <c r="H623" s="163">
        <f>SUMIFS(tabSaldoAta[ESTIMATIVA],tabSaldoAta[CÓDIGO],tabConsumoAta[[#This Row],[CÓDIGO]],tabSaldoAta[CHAVE],tabConsumoAta[[#This Row],[ATA]])</f>
        <v>0</v>
      </c>
      <c r="I623" s="164">
        <v>100</v>
      </c>
      <c r="J623" s="159">
        <v>37</v>
      </c>
      <c r="K623" s="251">
        <v>9099</v>
      </c>
      <c r="L623" s="246" t="s">
        <v>1560</v>
      </c>
      <c r="M623" s="160" t="s">
        <v>4175</v>
      </c>
      <c r="N623" s="160" t="s">
        <v>4176</v>
      </c>
      <c r="O623" s="249" t="s">
        <v>4174</v>
      </c>
      <c r="P623" s="248">
        <v>44375</v>
      </c>
      <c r="Q623" s="166" t="str">
        <f>IF(COUNTIFS(tabAtas_Bloqueios[CÓDIGO],tabConsumoAta[[#This Row],[CÓDIGO]],tabAtas_Bloqueios[CHAVE],tabConsumoAta[[#This Row],[ATA]],tabAtas_Bloqueios[INATIVO],"") &gt; 0,"X","")</f>
        <v/>
      </c>
      <c r="R623" s="158" t="s">
        <v>1555</v>
      </c>
    </row>
    <row r="624" spans="1:18" x14ac:dyDescent="0.3">
      <c r="A624" s="247">
        <v>76806</v>
      </c>
      <c r="B624" s="47" t="s">
        <v>191</v>
      </c>
      <c r="C624" s="34" t="str">
        <f>IFERROR(VLOOKUP(tabConsumoAta[[#This Row],[CÓDIGO]],tabEstimativa[#Data],14,FALSE),"")</f>
        <v>Suspenso</v>
      </c>
      <c r="D624" s="157"/>
      <c r="E624" s="157"/>
      <c r="F624" s="34"/>
      <c r="G624" s="78" t="str">
        <f>IFERROR(VLOOKUP(tabConsumoAta[[#This Row],[ATA]],tabAtas[#Data],4,FALSE),"")</f>
        <v/>
      </c>
      <c r="H624" s="163">
        <f>SUMIFS(tabSaldoAta[ESTIMATIVA],tabSaldoAta[CÓDIGO],tabConsumoAta[[#This Row],[CÓDIGO]],tabSaldoAta[CHAVE],tabConsumoAta[[#This Row],[ATA]])</f>
        <v>0</v>
      </c>
      <c r="I624" s="164">
        <v>100</v>
      </c>
      <c r="J624" s="159">
        <v>38</v>
      </c>
      <c r="K624" s="251">
        <v>8625</v>
      </c>
      <c r="L624" s="246" t="s">
        <v>1560</v>
      </c>
      <c r="M624" s="160" t="s">
        <v>4175</v>
      </c>
      <c r="N624" s="160" t="s">
        <v>4176</v>
      </c>
      <c r="O624" s="249" t="s">
        <v>4174</v>
      </c>
      <c r="P624" s="248">
        <v>44375</v>
      </c>
      <c r="Q624" s="166" t="str">
        <f>IF(COUNTIFS(tabAtas_Bloqueios[CÓDIGO],tabConsumoAta[[#This Row],[CÓDIGO]],tabAtas_Bloqueios[CHAVE],tabConsumoAta[[#This Row],[ATA]],tabAtas_Bloqueios[INATIVO],"") &gt; 0,"X","")</f>
        <v/>
      </c>
      <c r="R624" s="158" t="s">
        <v>1555</v>
      </c>
    </row>
    <row r="625" spans="1:18" x14ac:dyDescent="0.3">
      <c r="A625" s="247">
        <v>13192</v>
      </c>
      <c r="B625" s="47" t="s">
        <v>4042</v>
      </c>
      <c r="C625" s="34" t="str">
        <f>IFERROR(VLOOKUP(tabConsumoAta[[#This Row],[CÓDIGO]],tabEstimativa[#Data],14,FALSE),"")</f>
        <v>Aguardando</v>
      </c>
      <c r="D625" s="157"/>
      <c r="E625" s="157"/>
      <c r="F625" s="34"/>
      <c r="G625" s="78" t="str">
        <f>IFERROR(VLOOKUP(tabConsumoAta[[#This Row],[ATA]],tabAtas[#Data],4,FALSE),"")</f>
        <v/>
      </c>
      <c r="H625" s="163">
        <f>SUMIFS(tabSaldoAta[ESTIMATIVA],tabSaldoAta[CÓDIGO],tabConsumoAta[[#This Row],[CÓDIGO]],tabSaldoAta[CHAVE],tabConsumoAta[[#This Row],[ATA]])</f>
        <v>0</v>
      </c>
      <c r="I625" s="164">
        <v>35</v>
      </c>
      <c r="J625" s="159">
        <v>39</v>
      </c>
      <c r="K625" s="251">
        <v>8613</v>
      </c>
      <c r="L625" s="246" t="s">
        <v>1560</v>
      </c>
      <c r="M625" s="160" t="s">
        <v>4175</v>
      </c>
      <c r="N625" s="160" t="s">
        <v>4176</v>
      </c>
      <c r="O625" s="249" t="s">
        <v>4174</v>
      </c>
      <c r="P625" s="248">
        <v>44375</v>
      </c>
      <c r="Q625" s="166" t="str">
        <f>IF(COUNTIFS(tabAtas_Bloqueios[CÓDIGO],tabConsumoAta[[#This Row],[CÓDIGO]],tabAtas_Bloqueios[CHAVE],tabConsumoAta[[#This Row],[ATA]],tabAtas_Bloqueios[INATIVO],"") &gt; 0,"X","")</f>
        <v/>
      </c>
      <c r="R625" s="158" t="s">
        <v>1555</v>
      </c>
    </row>
    <row r="626" spans="1:18" x14ac:dyDescent="0.3">
      <c r="A626" s="247">
        <v>113611</v>
      </c>
      <c r="B626" s="47" t="s">
        <v>3377</v>
      </c>
      <c r="C626" s="34" t="str">
        <f>IFERROR(VLOOKUP(tabConsumoAta[[#This Row],[CÓDIGO]],tabEstimativa[#Data],14,FALSE),"")</f>
        <v>Aguardando</v>
      </c>
      <c r="D626" s="157"/>
      <c r="E626" s="157"/>
      <c r="F626" s="34"/>
      <c r="G626" s="78" t="str">
        <f>IFERROR(VLOOKUP(tabConsumoAta[[#This Row],[ATA]],tabAtas[#Data],4,FALSE),"")</f>
        <v/>
      </c>
      <c r="H626" s="163">
        <f>SUMIFS(tabSaldoAta[ESTIMATIVA],tabSaldoAta[CÓDIGO],tabConsumoAta[[#This Row],[CÓDIGO]],tabSaldoAta[CHAVE],tabConsumoAta[[#This Row],[ATA]])</f>
        <v>0</v>
      </c>
      <c r="I626" s="164">
        <v>600</v>
      </c>
      <c r="J626" s="159">
        <v>40</v>
      </c>
      <c r="K626" s="251">
        <v>8614</v>
      </c>
      <c r="L626" s="246" t="s">
        <v>1560</v>
      </c>
      <c r="M626" s="160" t="s">
        <v>4175</v>
      </c>
      <c r="N626" s="160" t="s">
        <v>4176</v>
      </c>
      <c r="O626" s="249" t="s">
        <v>4174</v>
      </c>
      <c r="P626" s="248">
        <v>44375</v>
      </c>
      <c r="Q626" s="166" t="str">
        <f>IF(COUNTIFS(tabAtas_Bloqueios[CÓDIGO],tabConsumoAta[[#This Row],[CÓDIGO]],tabAtas_Bloqueios[CHAVE],tabConsumoAta[[#This Row],[ATA]],tabAtas_Bloqueios[INATIVO],"") &gt; 0,"X","")</f>
        <v/>
      </c>
      <c r="R626" s="158" t="s">
        <v>1555</v>
      </c>
    </row>
    <row r="627" spans="1:18" x14ac:dyDescent="0.3">
      <c r="A627" s="247">
        <v>66168</v>
      </c>
      <c r="B627" s="47" t="s">
        <v>2516</v>
      </c>
      <c r="C627" s="34" t="str">
        <f>IFERROR(VLOOKUP(tabConsumoAta[[#This Row],[CÓDIGO]],tabEstimativa[#Data],14,FALSE),"")</f>
        <v>Aguardando</v>
      </c>
      <c r="D627" s="157"/>
      <c r="E627" s="157"/>
      <c r="F627" s="34"/>
      <c r="G627" s="78" t="str">
        <f>IFERROR(VLOOKUP(tabConsumoAta[[#This Row],[ATA]],tabAtas[#Data],4,FALSE),"")</f>
        <v/>
      </c>
      <c r="H627" s="163">
        <f>SUMIFS(tabSaldoAta[ESTIMATIVA],tabSaldoAta[CÓDIGO],tabConsumoAta[[#This Row],[CÓDIGO]],tabSaldoAta[CHAVE],tabConsumoAta[[#This Row],[ATA]])</f>
        <v>0</v>
      </c>
      <c r="I627" s="164">
        <v>600</v>
      </c>
      <c r="J627" s="159">
        <v>41</v>
      </c>
      <c r="K627" s="251">
        <v>8625</v>
      </c>
      <c r="L627" s="246" t="s">
        <v>1560</v>
      </c>
      <c r="M627" s="160" t="s">
        <v>4175</v>
      </c>
      <c r="N627" s="160" t="s">
        <v>4176</v>
      </c>
      <c r="O627" s="249" t="s">
        <v>4174</v>
      </c>
      <c r="P627" s="248">
        <v>44375</v>
      </c>
      <c r="Q627" s="166" t="str">
        <f>IF(COUNTIFS(tabAtas_Bloqueios[CÓDIGO],tabConsumoAta[[#This Row],[CÓDIGO]],tabAtas_Bloqueios[CHAVE],tabConsumoAta[[#This Row],[ATA]],tabAtas_Bloqueios[INATIVO],"") &gt; 0,"X","")</f>
        <v/>
      </c>
      <c r="R627" s="158" t="s">
        <v>1555</v>
      </c>
    </row>
    <row r="628" spans="1:18" x14ac:dyDescent="0.3">
      <c r="A628" s="247">
        <v>88856</v>
      </c>
      <c r="B628" s="47" t="s">
        <v>23</v>
      </c>
      <c r="C628" s="34" t="str">
        <f>IFERROR(VLOOKUP(tabConsumoAta[[#This Row],[CÓDIGO]],tabEstimativa[#Data],14,FALSE),"")</f>
        <v>Aguardando</v>
      </c>
      <c r="D628" s="157"/>
      <c r="E628" s="157"/>
      <c r="F628" s="34"/>
      <c r="G628" s="78" t="str">
        <f>IFERROR(VLOOKUP(tabConsumoAta[[#This Row],[ATA]],tabAtas[#Data],4,FALSE),"")</f>
        <v/>
      </c>
      <c r="H628" s="163">
        <f>SUMIFS(tabSaldoAta[ESTIMATIVA],tabSaldoAta[CÓDIGO],tabConsumoAta[[#This Row],[CÓDIGO]],tabSaldoAta[CHAVE],tabConsumoAta[[#This Row],[ATA]])</f>
        <v>0</v>
      </c>
      <c r="I628" s="164">
        <v>300</v>
      </c>
      <c r="J628" s="159">
        <v>42</v>
      </c>
      <c r="K628" s="251">
        <v>8625</v>
      </c>
      <c r="L628" s="246" t="s">
        <v>1560</v>
      </c>
      <c r="M628" s="160" t="s">
        <v>4175</v>
      </c>
      <c r="N628" s="160" t="s">
        <v>4176</v>
      </c>
      <c r="O628" s="249" t="s">
        <v>4174</v>
      </c>
      <c r="P628" s="248">
        <v>44375</v>
      </c>
      <c r="Q628" s="166" t="str">
        <f>IF(COUNTIFS(tabAtas_Bloqueios[CÓDIGO],tabConsumoAta[[#This Row],[CÓDIGO]],tabAtas_Bloqueios[CHAVE],tabConsumoAta[[#This Row],[ATA]],tabAtas_Bloqueios[INATIVO],"") &gt; 0,"X","")</f>
        <v/>
      </c>
      <c r="R628" s="158" t="s">
        <v>1555</v>
      </c>
    </row>
    <row r="629" spans="1:18" x14ac:dyDescent="0.3">
      <c r="A629" s="247">
        <v>60517</v>
      </c>
      <c r="B629" s="47" t="s">
        <v>3133</v>
      </c>
      <c r="C629" s="34" t="str">
        <f>IFERROR(VLOOKUP(tabConsumoAta[[#This Row],[CÓDIGO]],tabEstimativa[#Data],14,FALSE),"")</f>
        <v>Suspenso</v>
      </c>
      <c r="D629" s="157"/>
      <c r="E629" s="157"/>
      <c r="F629" s="34"/>
      <c r="G629" s="78" t="str">
        <f>IFERROR(VLOOKUP(tabConsumoAta[[#This Row],[ATA]],tabAtas[#Data],4,FALSE),"")</f>
        <v/>
      </c>
      <c r="H629" s="163">
        <f>SUMIFS(tabSaldoAta[ESTIMATIVA],tabSaldoAta[CÓDIGO],tabConsumoAta[[#This Row],[CÓDIGO]],tabSaldoAta[CHAVE],tabConsumoAta[[#This Row],[ATA]])</f>
        <v>0</v>
      </c>
      <c r="I629" s="164">
        <v>700</v>
      </c>
      <c r="J629" s="159">
        <v>43</v>
      </c>
      <c r="K629" s="251">
        <v>9097</v>
      </c>
      <c r="L629" s="246" t="s">
        <v>1560</v>
      </c>
      <c r="M629" s="160" t="s">
        <v>4175</v>
      </c>
      <c r="N629" s="160" t="s">
        <v>4176</v>
      </c>
      <c r="O629" s="249" t="s">
        <v>4174</v>
      </c>
      <c r="P629" s="248">
        <v>44375</v>
      </c>
      <c r="Q629" s="166" t="str">
        <f>IF(COUNTIFS(tabAtas_Bloqueios[CÓDIGO],tabConsumoAta[[#This Row],[CÓDIGO]],tabAtas_Bloqueios[CHAVE],tabConsumoAta[[#This Row],[ATA]],tabAtas_Bloqueios[INATIVO],"") &gt; 0,"X","")</f>
        <v/>
      </c>
      <c r="R629" s="158" t="s">
        <v>1555</v>
      </c>
    </row>
    <row r="630" spans="1:18" x14ac:dyDescent="0.3">
      <c r="A630" s="247">
        <v>13556</v>
      </c>
      <c r="B630" s="47" t="s">
        <v>237</v>
      </c>
      <c r="C630" s="34" t="str">
        <f>IFERROR(VLOOKUP(tabConsumoAta[[#This Row],[CÓDIGO]],tabEstimativa[#Data],14,FALSE),"")</f>
        <v>Suspenso</v>
      </c>
      <c r="D630" s="157"/>
      <c r="E630" s="157"/>
      <c r="F630" s="34"/>
      <c r="G630" s="78" t="str">
        <f>IFERROR(VLOOKUP(tabConsumoAta[[#This Row],[ATA]],tabAtas[#Data],4,FALSE),"")</f>
        <v/>
      </c>
      <c r="H630" s="163">
        <f>SUMIFS(tabSaldoAta[ESTIMATIVA],tabSaldoAta[CÓDIGO],tabConsumoAta[[#This Row],[CÓDIGO]],tabSaldoAta[CHAVE],tabConsumoAta[[#This Row],[ATA]])</f>
        <v>0</v>
      </c>
      <c r="I630" s="164">
        <v>20</v>
      </c>
      <c r="J630" s="159">
        <v>44</v>
      </c>
      <c r="K630" s="251">
        <v>8626</v>
      </c>
      <c r="L630" s="246" t="s">
        <v>1560</v>
      </c>
      <c r="M630" s="160" t="s">
        <v>4175</v>
      </c>
      <c r="N630" s="160" t="s">
        <v>4176</v>
      </c>
      <c r="O630" s="249" t="s">
        <v>4174</v>
      </c>
      <c r="P630" s="248">
        <v>44375</v>
      </c>
      <c r="Q630" s="166" t="str">
        <f>IF(COUNTIFS(tabAtas_Bloqueios[CÓDIGO],tabConsumoAta[[#This Row],[CÓDIGO]],tabAtas_Bloqueios[CHAVE],tabConsumoAta[[#This Row],[ATA]],tabAtas_Bloqueios[INATIVO],"") &gt; 0,"X","")</f>
        <v/>
      </c>
      <c r="R630" s="158" t="s">
        <v>1555</v>
      </c>
    </row>
    <row r="631" spans="1:18" x14ac:dyDescent="0.3">
      <c r="A631" s="247">
        <v>44398</v>
      </c>
      <c r="B631" s="47" t="s">
        <v>3067</v>
      </c>
      <c r="C631" s="34" t="str">
        <f>IFERROR(VLOOKUP(tabConsumoAta[[#This Row],[CÓDIGO]],tabEstimativa[#Data],14,FALSE),"")</f>
        <v>Suspenso</v>
      </c>
      <c r="D631" s="157"/>
      <c r="E631" s="157"/>
      <c r="F631" s="34"/>
      <c r="G631" s="78" t="str">
        <f>IFERROR(VLOOKUP(tabConsumoAta[[#This Row],[ATA]],tabAtas[#Data],4,FALSE),"")</f>
        <v/>
      </c>
      <c r="H631" s="163">
        <f>SUMIFS(tabSaldoAta[ESTIMATIVA],tabSaldoAta[CÓDIGO],tabConsumoAta[[#This Row],[CÓDIGO]],tabSaldoAta[CHAVE],tabConsumoAta[[#This Row],[ATA]])</f>
        <v>0</v>
      </c>
      <c r="I631" s="164">
        <v>700</v>
      </c>
      <c r="J631" s="159">
        <v>45</v>
      </c>
      <c r="K631" s="251">
        <v>8625</v>
      </c>
      <c r="L631" s="246" t="s">
        <v>1560</v>
      </c>
      <c r="M631" s="160" t="s">
        <v>4175</v>
      </c>
      <c r="N631" s="160" t="s">
        <v>4176</v>
      </c>
      <c r="O631" s="249" t="s">
        <v>4174</v>
      </c>
      <c r="P631" s="248">
        <v>44375</v>
      </c>
      <c r="Q631" s="166" t="str">
        <f>IF(COUNTIFS(tabAtas_Bloqueios[CÓDIGO],tabConsumoAta[[#This Row],[CÓDIGO]],tabAtas_Bloqueios[CHAVE],tabConsumoAta[[#This Row],[ATA]],tabAtas_Bloqueios[INATIVO],"") &gt; 0,"X","")</f>
        <v/>
      </c>
      <c r="R631" s="158" t="s">
        <v>1555</v>
      </c>
    </row>
    <row r="632" spans="1:18" x14ac:dyDescent="0.3">
      <c r="A632" s="247">
        <v>64626</v>
      </c>
      <c r="B632" s="47" t="s">
        <v>143</v>
      </c>
      <c r="C632" s="34" t="str">
        <f>IFERROR(VLOOKUP(tabConsumoAta[[#This Row],[CÓDIGO]],tabEstimativa[#Data],14,FALSE),"")</f>
        <v>Suspenso</v>
      </c>
      <c r="D632" s="157"/>
      <c r="E632" s="157"/>
      <c r="F632" s="34"/>
      <c r="G632" s="78" t="str">
        <f>IFERROR(VLOOKUP(tabConsumoAta[[#This Row],[ATA]],tabAtas[#Data],4,FALSE),"")</f>
        <v/>
      </c>
      <c r="H632" s="163">
        <f>SUMIFS(tabSaldoAta[ESTIMATIVA],tabSaldoAta[CÓDIGO],tabConsumoAta[[#This Row],[CÓDIGO]],tabSaldoAta[CHAVE],tabConsumoAta[[#This Row],[ATA]])</f>
        <v>0</v>
      </c>
      <c r="I632" s="164">
        <v>1500</v>
      </c>
      <c r="J632" s="159">
        <v>46</v>
      </c>
      <c r="K632" s="251">
        <v>8625</v>
      </c>
      <c r="L632" s="246" t="s">
        <v>1560</v>
      </c>
      <c r="M632" s="160" t="s">
        <v>4175</v>
      </c>
      <c r="N632" s="160" t="s">
        <v>4176</v>
      </c>
      <c r="O632" s="249" t="s">
        <v>4174</v>
      </c>
      <c r="P632" s="248">
        <v>44375</v>
      </c>
      <c r="Q632" s="166" t="str">
        <f>IF(COUNTIFS(tabAtas_Bloqueios[CÓDIGO],tabConsumoAta[[#This Row],[CÓDIGO]],tabAtas_Bloqueios[CHAVE],tabConsumoAta[[#This Row],[ATA]],tabAtas_Bloqueios[INATIVO],"") &gt; 0,"X","")</f>
        <v/>
      </c>
      <c r="R632" s="158" t="s">
        <v>1555</v>
      </c>
    </row>
    <row r="633" spans="1:18" x14ac:dyDescent="0.3">
      <c r="A633" s="247">
        <v>119407</v>
      </c>
      <c r="B633" s="47" t="s">
        <v>3202</v>
      </c>
      <c r="C633" s="34" t="str">
        <f>IFERROR(VLOOKUP(tabConsumoAta[[#This Row],[CÓDIGO]],tabEstimativa[#Data],14,FALSE),"")</f>
        <v>Suspenso</v>
      </c>
      <c r="D633" s="157"/>
      <c r="E633" s="157"/>
      <c r="F633" s="34"/>
      <c r="G633" s="78" t="str">
        <f>IFERROR(VLOOKUP(tabConsumoAta[[#This Row],[ATA]],tabAtas[#Data],4,FALSE),"")</f>
        <v/>
      </c>
      <c r="H633" s="163">
        <f>SUMIFS(tabSaldoAta[ESTIMATIVA],tabSaldoAta[CÓDIGO],tabConsumoAta[[#This Row],[CÓDIGO]],tabSaldoAta[CHAVE],tabConsumoAta[[#This Row],[ATA]])</f>
        <v>0</v>
      </c>
      <c r="I633" s="164">
        <v>200</v>
      </c>
      <c r="J633" s="159">
        <v>47</v>
      </c>
      <c r="K633" s="251">
        <v>8646</v>
      </c>
      <c r="L633" s="246" t="s">
        <v>1560</v>
      </c>
      <c r="M633" s="160" t="s">
        <v>4175</v>
      </c>
      <c r="N633" s="160" t="s">
        <v>4176</v>
      </c>
      <c r="O633" s="249" t="s">
        <v>4174</v>
      </c>
      <c r="P633" s="248">
        <v>44375</v>
      </c>
      <c r="Q633" s="166" t="str">
        <f>IF(COUNTIFS(tabAtas_Bloqueios[CÓDIGO],tabConsumoAta[[#This Row],[CÓDIGO]],tabAtas_Bloqueios[CHAVE],tabConsumoAta[[#This Row],[ATA]],tabAtas_Bloqueios[INATIVO],"") &gt; 0,"X","")</f>
        <v/>
      </c>
      <c r="R633" s="158" t="s">
        <v>1555</v>
      </c>
    </row>
    <row r="634" spans="1:18" x14ac:dyDescent="0.3">
      <c r="A634" s="247">
        <v>133433</v>
      </c>
      <c r="B634" s="47" t="s">
        <v>218</v>
      </c>
      <c r="C634" s="34" t="str">
        <f>IFERROR(VLOOKUP(tabConsumoAta[[#This Row],[CÓDIGO]],tabEstimativa[#Data],14,FALSE),"")</f>
        <v>Aguardando</v>
      </c>
      <c r="D634" s="157"/>
      <c r="E634" s="157"/>
      <c r="F634" s="34"/>
      <c r="G634" s="78" t="str">
        <f>IFERROR(VLOOKUP(tabConsumoAta[[#This Row],[ATA]],tabAtas[#Data],4,FALSE),"")</f>
        <v/>
      </c>
      <c r="H634" s="163">
        <f>SUMIFS(tabSaldoAta[ESTIMATIVA],tabSaldoAta[CÓDIGO],tabConsumoAta[[#This Row],[CÓDIGO]],tabSaldoAta[CHAVE],tabConsumoAta[[#This Row],[ATA]])</f>
        <v>0</v>
      </c>
      <c r="I634" s="164">
        <v>120</v>
      </c>
      <c r="J634" s="159">
        <v>48</v>
      </c>
      <c r="K634" s="251">
        <v>8613</v>
      </c>
      <c r="L634" s="246" t="s">
        <v>1560</v>
      </c>
      <c r="M634" s="160" t="s">
        <v>4175</v>
      </c>
      <c r="N634" s="160" t="s">
        <v>4176</v>
      </c>
      <c r="O634" s="249" t="s">
        <v>4174</v>
      </c>
      <c r="P634" s="248">
        <v>44375</v>
      </c>
      <c r="Q634" s="166" t="str">
        <f>IF(COUNTIFS(tabAtas_Bloqueios[CÓDIGO],tabConsumoAta[[#This Row],[CÓDIGO]],tabAtas_Bloqueios[CHAVE],tabConsumoAta[[#This Row],[ATA]],tabAtas_Bloqueios[INATIVO],"") &gt; 0,"X","")</f>
        <v/>
      </c>
      <c r="R634" s="158" t="s">
        <v>1555</v>
      </c>
    </row>
    <row r="635" spans="1:18" x14ac:dyDescent="0.3">
      <c r="A635" s="247">
        <v>19842</v>
      </c>
      <c r="B635" s="47" t="s">
        <v>2803</v>
      </c>
      <c r="C635" s="34" t="str">
        <f>IFERROR(VLOOKUP(tabConsumoAta[[#This Row],[CÓDIGO]],tabEstimativa[#Data],14,FALSE),"")</f>
        <v>Suspenso</v>
      </c>
      <c r="D635" s="157"/>
      <c r="E635" s="157"/>
      <c r="F635" s="34"/>
      <c r="G635" s="78" t="str">
        <f>IFERROR(VLOOKUP(tabConsumoAta[[#This Row],[ATA]],tabAtas[#Data],4,FALSE),"")</f>
        <v/>
      </c>
      <c r="H635" s="163">
        <f>SUMIFS(tabSaldoAta[ESTIMATIVA],tabSaldoAta[CÓDIGO],tabConsumoAta[[#This Row],[CÓDIGO]],tabSaldoAta[CHAVE],tabConsumoAta[[#This Row],[ATA]])</f>
        <v>0</v>
      </c>
      <c r="I635" s="164">
        <v>10000</v>
      </c>
      <c r="J635" s="159">
        <v>49</v>
      </c>
      <c r="K635" s="251">
        <v>8658</v>
      </c>
      <c r="L635" s="246" t="s">
        <v>1560</v>
      </c>
      <c r="M635" s="160" t="s">
        <v>4175</v>
      </c>
      <c r="N635" s="160" t="s">
        <v>4176</v>
      </c>
      <c r="O635" s="249" t="s">
        <v>4174</v>
      </c>
      <c r="P635" s="248">
        <v>44375</v>
      </c>
      <c r="Q635" s="166" t="str">
        <f>IF(COUNTIFS(tabAtas_Bloqueios[CÓDIGO],tabConsumoAta[[#This Row],[CÓDIGO]],tabAtas_Bloqueios[CHAVE],tabConsumoAta[[#This Row],[ATA]],tabAtas_Bloqueios[INATIVO],"") &gt; 0,"X","")</f>
        <v/>
      </c>
      <c r="R635" s="158" t="s">
        <v>1555</v>
      </c>
    </row>
    <row r="636" spans="1:18" x14ac:dyDescent="0.3">
      <c r="A636" s="247">
        <v>122304</v>
      </c>
      <c r="B636" s="47" t="s">
        <v>1407</v>
      </c>
      <c r="C636" s="34" t="str">
        <f>IFERROR(VLOOKUP(tabConsumoAta[[#This Row],[CÓDIGO]],tabEstimativa[#Data],14,FALSE),"")</f>
        <v>Suspenso</v>
      </c>
      <c r="D636" s="157"/>
      <c r="E636" s="157"/>
      <c r="F636" s="34"/>
      <c r="G636" s="78" t="str">
        <f>IFERROR(VLOOKUP(tabConsumoAta[[#This Row],[ATA]],tabAtas[#Data],4,FALSE),"")</f>
        <v/>
      </c>
      <c r="H636" s="163">
        <f>SUMIFS(tabSaldoAta[ESTIMATIVA],tabSaldoAta[CÓDIGO],tabConsumoAta[[#This Row],[CÓDIGO]],tabSaldoAta[CHAVE],tabConsumoAta[[#This Row],[ATA]])</f>
        <v>0</v>
      </c>
      <c r="I636" s="164">
        <v>1600</v>
      </c>
      <c r="J636" s="159">
        <v>50</v>
      </c>
      <c r="K636" s="251">
        <v>8654</v>
      </c>
      <c r="L636" s="246" t="s">
        <v>1560</v>
      </c>
      <c r="M636" s="160" t="s">
        <v>4175</v>
      </c>
      <c r="N636" s="160" t="s">
        <v>4176</v>
      </c>
      <c r="O636" s="249" t="s">
        <v>4174</v>
      </c>
      <c r="P636" s="248">
        <v>44375</v>
      </c>
      <c r="Q636" s="166" t="str">
        <f>IF(COUNTIFS(tabAtas_Bloqueios[CÓDIGO],tabConsumoAta[[#This Row],[CÓDIGO]],tabAtas_Bloqueios[CHAVE],tabConsumoAta[[#This Row],[ATA]],tabAtas_Bloqueios[INATIVO],"") &gt; 0,"X","")</f>
        <v/>
      </c>
      <c r="R636" s="158" t="s">
        <v>1555</v>
      </c>
    </row>
    <row r="637" spans="1:18" x14ac:dyDescent="0.3">
      <c r="A637" s="247">
        <v>115807</v>
      </c>
      <c r="B637" s="47" t="s">
        <v>2847</v>
      </c>
      <c r="C637" s="34" t="str">
        <f>IFERROR(VLOOKUP(tabConsumoAta[[#This Row],[CÓDIGO]],tabEstimativa[#Data],14,FALSE),"")</f>
        <v>Aguardando</v>
      </c>
      <c r="D637" s="157"/>
      <c r="E637" s="157"/>
      <c r="F637" s="34"/>
      <c r="G637" s="78" t="str">
        <f>IFERROR(VLOOKUP(tabConsumoAta[[#This Row],[ATA]],tabAtas[#Data],4,FALSE),"")</f>
        <v/>
      </c>
      <c r="H637" s="163">
        <f>SUMIFS(tabSaldoAta[ESTIMATIVA],tabSaldoAta[CÓDIGO],tabConsumoAta[[#This Row],[CÓDIGO]],tabSaldoAta[CHAVE],tabConsumoAta[[#This Row],[ATA]])</f>
        <v>0</v>
      </c>
      <c r="I637" s="164">
        <v>150</v>
      </c>
      <c r="J637" s="159">
        <v>51</v>
      </c>
      <c r="K637" s="251">
        <v>8621</v>
      </c>
      <c r="L637" s="246" t="s">
        <v>1560</v>
      </c>
      <c r="M637" s="160" t="s">
        <v>4175</v>
      </c>
      <c r="N637" s="160" t="s">
        <v>4176</v>
      </c>
      <c r="O637" s="249" t="s">
        <v>4174</v>
      </c>
      <c r="P637" s="248">
        <v>44375</v>
      </c>
      <c r="Q637" s="166" t="str">
        <f>IF(COUNTIFS(tabAtas_Bloqueios[CÓDIGO],tabConsumoAta[[#This Row],[CÓDIGO]],tabAtas_Bloqueios[CHAVE],tabConsumoAta[[#This Row],[ATA]],tabAtas_Bloqueios[INATIVO],"") &gt; 0,"X","")</f>
        <v/>
      </c>
      <c r="R637" s="158" t="s">
        <v>1555</v>
      </c>
    </row>
    <row r="638" spans="1:18" x14ac:dyDescent="0.3">
      <c r="A638" s="247">
        <v>126044</v>
      </c>
      <c r="B638" s="47" t="s">
        <v>95</v>
      </c>
      <c r="C638" s="34" t="str">
        <f>IFERROR(VLOOKUP(tabConsumoAta[[#This Row],[CÓDIGO]],tabEstimativa[#Data],14,FALSE),"")</f>
        <v>Aguardando</v>
      </c>
      <c r="D638" s="157"/>
      <c r="E638" s="157"/>
      <c r="F638" s="34"/>
      <c r="G638" s="78" t="str">
        <f>IFERROR(VLOOKUP(tabConsumoAta[[#This Row],[ATA]],tabAtas[#Data],4,FALSE),"")</f>
        <v/>
      </c>
      <c r="H638" s="163">
        <f>SUMIFS(tabSaldoAta[ESTIMATIVA],tabSaldoAta[CÓDIGO],tabConsumoAta[[#This Row],[CÓDIGO]],tabSaldoAta[CHAVE],tabConsumoAta[[#This Row],[ATA]])</f>
        <v>0</v>
      </c>
      <c r="I638" s="164">
        <v>200</v>
      </c>
      <c r="J638" s="159">
        <v>52</v>
      </c>
      <c r="K638" s="251">
        <v>8621</v>
      </c>
      <c r="L638" s="246" t="s">
        <v>1560</v>
      </c>
      <c r="M638" s="160" t="s">
        <v>4175</v>
      </c>
      <c r="N638" s="160" t="s">
        <v>4176</v>
      </c>
      <c r="O638" s="249" t="s">
        <v>4174</v>
      </c>
      <c r="P638" s="248">
        <v>44375</v>
      </c>
      <c r="Q638" s="166" t="str">
        <f>IF(COUNTIFS(tabAtas_Bloqueios[CÓDIGO],tabConsumoAta[[#This Row],[CÓDIGO]],tabAtas_Bloqueios[CHAVE],tabConsumoAta[[#This Row],[ATA]],tabAtas_Bloqueios[INATIVO],"") &gt; 0,"X","")</f>
        <v/>
      </c>
      <c r="R638" s="158" t="s">
        <v>1555</v>
      </c>
    </row>
    <row r="639" spans="1:18" x14ac:dyDescent="0.3">
      <c r="A639" s="247">
        <v>78181</v>
      </c>
      <c r="B639" s="47" t="s">
        <v>4179</v>
      </c>
      <c r="C639" s="34" t="str">
        <f>IFERROR(VLOOKUP(tabConsumoAta[[#This Row],[CÓDIGO]],tabEstimativa[#Data],14,FALSE),"")</f>
        <v>Aguardando</v>
      </c>
      <c r="D639" s="157"/>
      <c r="E639" s="157"/>
      <c r="F639" s="34"/>
      <c r="G639" s="78" t="str">
        <f>IFERROR(VLOOKUP(tabConsumoAta[[#This Row],[ATA]],tabAtas[#Data],4,FALSE),"")</f>
        <v/>
      </c>
      <c r="H639" s="163">
        <f>SUMIFS(tabSaldoAta[ESTIMATIVA],tabSaldoAta[CÓDIGO],tabConsumoAta[[#This Row],[CÓDIGO]],tabSaldoAta[CHAVE],tabConsumoAta[[#This Row],[ATA]])</f>
        <v>0</v>
      </c>
      <c r="I639" s="164">
        <v>200</v>
      </c>
      <c r="J639" s="159">
        <v>53</v>
      </c>
      <c r="K639" s="251">
        <v>8646</v>
      </c>
      <c r="L639" s="246" t="s">
        <v>1560</v>
      </c>
      <c r="M639" s="160" t="s">
        <v>4175</v>
      </c>
      <c r="N639" s="160" t="s">
        <v>4176</v>
      </c>
      <c r="O639" s="249" t="s">
        <v>4174</v>
      </c>
      <c r="P639" s="248">
        <v>44375</v>
      </c>
      <c r="Q639" s="166" t="str">
        <f>IF(COUNTIFS(tabAtas_Bloqueios[CÓDIGO],tabConsumoAta[[#This Row],[CÓDIGO]],tabAtas_Bloqueios[CHAVE],tabConsumoAta[[#This Row],[ATA]],tabAtas_Bloqueios[INATIVO],"") &gt; 0,"X","")</f>
        <v/>
      </c>
      <c r="R639" s="158" t="s">
        <v>1555</v>
      </c>
    </row>
    <row r="640" spans="1:18" x14ac:dyDescent="0.3">
      <c r="A640" s="247">
        <v>14977</v>
      </c>
      <c r="B640" s="47" t="s">
        <v>1983</v>
      </c>
      <c r="C640" s="34" t="str">
        <f>IFERROR(VLOOKUP(tabConsumoAta[[#This Row],[CÓDIGO]],tabEstimativa[#Data],14,FALSE),"")</f>
        <v>Aguardando</v>
      </c>
      <c r="D640" s="157"/>
      <c r="E640" s="157"/>
      <c r="F640" s="34"/>
      <c r="G640" s="78" t="str">
        <f>IFERROR(VLOOKUP(tabConsumoAta[[#This Row],[ATA]],tabAtas[#Data],4,FALSE),"")</f>
        <v/>
      </c>
      <c r="H640" s="163">
        <f>SUMIFS(tabSaldoAta[ESTIMATIVA],tabSaldoAta[CÓDIGO],tabConsumoAta[[#This Row],[CÓDIGO]],tabSaldoAta[CHAVE],tabConsumoAta[[#This Row],[ATA]])</f>
        <v>0</v>
      </c>
      <c r="I640" s="164">
        <v>150</v>
      </c>
      <c r="J640" s="159">
        <v>54</v>
      </c>
      <c r="K640" s="251">
        <v>8613</v>
      </c>
      <c r="L640" s="246" t="s">
        <v>1560</v>
      </c>
      <c r="M640" s="160" t="s">
        <v>4175</v>
      </c>
      <c r="N640" s="160" t="s">
        <v>4176</v>
      </c>
      <c r="O640" s="249" t="s">
        <v>4174</v>
      </c>
      <c r="P640" s="248">
        <v>44375</v>
      </c>
      <c r="Q640" s="166" t="str">
        <f>IF(COUNTIFS(tabAtas_Bloqueios[CÓDIGO],tabConsumoAta[[#This Row],[CÓDIGO]],tabAtas_Bloqueios[CHAVE],tabConsumoAta[[#This Row],[ATA]],tabAtas_Bloqueios[INATIVO],"") &gt; 0,"X","")</f>
        <v/>
      </c>
      <c r="R640" s="158" t="s">
        <v>1555</v>
      </c>
    </row>
    <row r="641" spans="1:18" x14ac:dyDescent="0.3">
      <c r="A641" s="247">
        <v>20037</v>
      </c>
      <c r="B641" s="47" t="s">
        <v>39</v>
      </c>
      <c r="C641" s="34" t="str">
        <f>IFERROR(VLOOKUP(tabConsumoAta[[#This Row],[CÓDIGO]],tabEstimativa[#Data],14,FALSE),"")</f>
        <v>Suspenso</v>
      </c>
      <c r="D641" s="157"/>
      <c r="E641" s="157"/>
      <c r="F641" s="34"/>
      <c r="G641" s="78" t="str">
        <f>IFERROR(VLOOKUP(tabConsumoAta[[#This Row],[ATA]],tabAtas[#Data],4,FALSE),"")</f>
        <v/>
      </c>
      <c r="H641" s="163">
        <f>SUMIFS(tabSaldoAta[ESTIMATIVA],tabSaldoAta[CÓDIGO],tabConsumoAta[[#This Row],[CÓDIGO]],tabSaldoAta[CHAVE],tabConsumoAta[[#This Row],[ATA]])</f>
        <v>0</v>
      </c>
      <c r="I641" s="164">
        <v>200</v>
      </c>
      <c r="J641" s="159">
        <v>55</v>
      </c>
      <c r="K641" s="251">
        <v>8609</v>
      </c>
      <c r="L641" s="246" t="s">
        <v>1560</v>
      </c>
      <c r="M641" s="160" t="s">
        <v>4175</v>
      </c>
      <c r="N641" s="160" t="s">
        <v>4176</v>
      </c>
      <c r="O641" s="249" t="s">
        <v>4174</v>
      </c>
      <c r="P641" s="248">
        <v>44375</v>
      </c>
      <c r="Q641" s="166" t="str">
        <f>IF(COUNTIFS(tabAtas_Bloqueios[CÓDIGO],tabConsumoAta[[#This Row],[CÓDIGO]],tabAtas_Bloqueios[CHAVE],tabConsumoAta[[#This Row],[ATA]],tabAtas_Bloqueios[INATIVO],"") &gt; 0,"X","")</f>
        <v/>
      </c>
      <c r="R641" s="158" t="s">
        <v>1555</v>
      </c>
    </row>
    <row r="642" spans="1:18" x14ac:dyDescent="0.3">
      <c r="A642" s="247">
        <v>64253</v>
      </c>
      <c r="B642" s="47" t="s">
        <v>2370</v>
      </c>
      <c r="C642" s="34" t="str">
        <f>IFERROR(VLOOKUP(tabConsumoAta[[#This Row],[CÓDIGO]],tabEstimativa[#Data],14,FALSE),"")</f>
        <v>Aguardando</v>
      </c>
      <c r="D642" s="157"/>
      <c r="E642" s="157"/>
      <c r="F642" s="34"/>
      <c r="G642" s="78" t="str">
        <f>IFERROR(VLOOKUP(tabConsumoAta[[#This Row],[ATA]],tabAtas[#Data],4,FALSE),"")</f>
        <v/>
      </c>
      <c r="H642" s="163">
        <f>SUMIFS(tabSaldoAta[ESTIMATIVA],tabSaldoAta[CÓDIGO],tabConsumoAta[[#This Row],[CÓDIGO]],tabSaldoAta[CHAVE],tabConsumoAta[[#This Row],[ATA]])</f>
        <v>0</v>
      </c>
      <c r="I642" s="164">
        <v>850</v>
      </c>
      <c r="J642" s="159">
        <v>56</v>
      </c>
      <c r="K642" s="251">
        <v>8625</v>
      </c>
      <c r="L642" s="246" t="s">
        <v>1560</v>
      </c>
      <c r="M642" s="160" t="s">
        <v>4175</v>
      </c>
      <c r="N642" s="160" t="s">
        <v>4176</v>
      </c>
      <c r="O642" s="249" t="s">
        <v>4174</v>
      </c>
      <c r="P642" s="248">
        <v>44375</v>
      </c>
      <c r="Q642" s="166" t="str">
        <f>IF(COUNTIFS(tabAtas_Bloqueios[CÓDIGO],tabConsumoAta[[#This Row],[CÓDIGO]],tabAtas_Bloqueios[CHAVE],tabConsumoAta[[#This Row],[ATA]],tabAtas_Bloqueios[INATIVO],"") &gt; 0,"X","")</f>
        <v/>
      </c>
      <c r="R642" s="158" t="s">
        <v>1555</v>
      </c>
    </row>
    <row r="643" spans="1:18" x14ac:dyDescent="0.3">
      <c r="A643" s="247">
        <v>64610</v>
      </c>
      <c r="B643" s="47" t="s">
        <v>2638</v>
      </c>
      <c r="C643" s="34" t="str">
        <f>IFERROR(VLOOKUP(tabConsumoAta[[#This Row],[CÓDIGO]],tabEstimativa[#Data],14,FALSE),"")</f>
        <v>Suspenso</v>
      </c>
      <c r="D643" s="157"/>
      <c r="E643" s="157"/>
      <c r="F643" s="34"/>
      <c r="G643" s="78" t="str">
        <f>IFERROR(VLOOKUP(tabConsumoAta[[#This Row],[ATA]],tabAtas[#Data],4,FALSE),"")</f>
        <v/>
      </c>
      <c r="H643" s="163">
        <f>SUMIFS(tabSaldoAta[ESTIMATIVA],tabSaldoAta[CÓDIGO],tabConsumoAta[[#This Row],[CÓDIGO]],tabSaldoAta[CHAVE],tabConsumoAta[[#This Row],[ATA]])</f>
        <v>0</v>
      </c>
      <c r="I643" s="164">
        <v>170</v>
      </c>
      <c r="J643" s="159">
        <v>57</v>
      </c>
      <c r="K643" s="251">
        <v>8625</v>
      </c>
      <c r="L643" s="246" t="s">
        <v>1560</v>
      </c>
      <c r="M643" s="160" t="s">
        <v>4175</v>
      </c>
      <c r="N643" s="160" t="s">
        <v>4176</v>
      </c>
      <c r="O643" s="249" t="s">
        <v>4174</v>
      </c>
      <c r="P643" s="248">
        <v>44375</v>
      </c>
      <c r="Q643" s="166" t="str">
        <f>IF(COUNTIFS(tabAtas_Bloqueios[CÓDIGO],tabConsumoAta[[#This Row],[CÓDIGO]],tabAtas_Bloqueios[CHAVE],tabConsumoAta[[#This Row],[ATA]],tabAtas_Bloqueios[INATIVO],"") &gt; 0,"X","")</f>
        <v/>
      </c>
      <c r="R643" s="158" t="s">
        <v>1555</v>
      </c>
    </row>
    <row r="644" spans="1:18" x14ac:dyDescent="0.3">
      <c r="A644" s="247">
        <v>116754</v>
      </c>
      <c r="B644" s="47" t="s">
        <v>3290</v>
      </c>
      <c r="C644" s="34" t="str">
        <f>IFERROR(VLOOKUP(tabConsumoAta[[#This Row],[CÓDIGO]],tabEstimativa[#Data],14,FALSE),"")</f>
        <v>Suspenso</v>
      </c>
      <c r="D644" s="157"/>
      <c r="E644" s="157"/>
      <c r="F644" s="34"/>
      <c r="G644" s="78" t="str">
        <f>IFERROR(VLOOKUP(tabConsumoAta[[#This Row],[ATA]],tabAtas[#Data],4,FALSE),"")</f>
        <v/>
      </c>
      <c r="H644" s="163">
        <f>SUMIFS(tabSaldoAta[ESTIMATIVA],tabSaldoAta[CÓDIGO],tabConsumoAta[[#This Row],[CÓDIGO]],tabSaldoAta[CHAVE],tabConsumoAta[[#This Row],[ATA]])</f>
        <v>0</v>
      </c>
      <c r="I644" s="164">
        <v>200</v>
      </c>
      <c r="J644" s="159">
        <v>58</v>
      </c>
      <c r="K644" s="251">
        <v>8625</v>
      </c>
      <c r="L644" s="246" t="s">
        <v>1560</v>
      </c>
      <c r="M644" s="160" t="s">
        <v>4175</v>
      </c>
      <c r="N644" s="160" t="s">
        <v>4176</v>
      </c>
      <c r="O644" s="249" t="s">
        <v>4174</v>
      </c>
      <c r="P644" s="248">
        <v>44375</v>
      </c>
      <c r="Q644" s="166" t="str">
        <f>IF(COUNTIFS(tabAtas_Bloqueios[CÓDIGO],tabConsumoAta[[#This Row],[CÓDIGO]],tabAtas_Bloqueios[CHAVE],tabConsumoAta[[#This Row],[ATA]],tabAtas_Bloqueios[INATIVO],"") &gt; 0,"X","")</f>
        <v/>
      </c>
      <c r="R644" s="158" t="s">
        <v>1555</v>
      </c>
    </row>
    <row r="645" spans="1:18" x14ac:dyDescent="0.3">
      <c r="A645" s="247">
        <v>53813</v>
      </c>
      <c r="B645" s="47" t="s">
        <v>147</v>
      </c>
      <c r="C645" s="34" t="str">
        <f>IFERROR(VLOOKUP(tabConsumoAta[[#This Row],[CÓDIGO]],tabEstimativa[#Data],14,FALSE),"")</f>
        <v>Suspenso</v>
      </c>
      <c r="D645" s="157"/>
      <c r="E645" s="157"/>
      <c r="F645" s="34"/>
      <c r="G645" s="78" t="str">
        <f>IFERROR(VLOOKUP(tabConsumoAta[[#This Row],[ATA]],tabAtas[#Data],4,FALSE),"")</f>
        <v/>
      </c>
      <c r="H645" s="163">
        <f>SUMIFS(tabSaldoAta[ESTIMATIVA],tabSaldoAta[CÓDIGO],tabConsumoAta[[#This Row],[CÓDIGO]],tabSaldoAta[CHAVE],tabConsumoAta[[#This Row],[ATA]])</f>
        <v>0</v>
      </c>
      <c r="I645" s="164">
        <v>100</v>
      </c>
      <c r="J645" s="159">
        <v>59</v>
      </c>
      <c r="K645" s="251">
        <v>9097</v>
      </c>
      <c r="L645" s="246" t="s">
        <v>1560</v>
      </c>
      <c r="M645" s="160" t="s">
        <v>4175</v>
      </c>
      <c r="N645" s="160" t="s">
        <v>4176</v>
      </c>
      <c r="O645" s="249" t="s">
        <v>4174</v>
      </c>
      <c r="P645" s="248">
        <v>44375</v>
      </c>
      <c r="Q645" s="166" t="str">
        <f>IF(COUNTIFS(tabAtas_Bloqueios[CÓDIGO],tabConsumoAta[[#This Row],[CÓDIGO]],tabAtas_Bloqueios[CHAVE],tabConsumoAta[[#This Row],[ATA]],tabAtas_Bloqueios[INATIVO],"") &gt; 0,"X","")</f>
        <v/>
      </c>
      <c r="R645" s="158" t="s">
        <v>1555</v>
      </c>
    </row>
    <row r="646" spans="1:18" x14ac:dyDescent="0.3">
      <c r="A646" s="247">
        <v>53814</v>
      </c>
      <c r="B646" s="47" t="s">
        <v>148</v>
      </c>
      <c r="C646" s="34" t="str">
        <f>IFERROR(VLOOKUP(tabConsumoAta[[#This Row],[CÓDIGO]],tabEstimativa[#Data],14,FALSE),"")</f>
        <v>Suspenso</v>
      </c>
      <c r="D646" s="157"/>
      <c r="E646" s="157"/>
      <c r="F646" s="34"/>
      <c r="G646" s="78" t="str">
        <f>IFERROR(VLOOKUP(tabConsumoAta[[#This Row],[ATA]],tabAtas[#Data],4,FALSE),"")</f>
        <v/>
      </c>
      <c r="H646" s="163">
        <f>SUMIFS(tabSaldoAta[ESTIMATIVA],tabSaldoAta[CÓDIGO],tabConsumoAta[[#This Row],[CÓDIGO]],tabSaldoAta[CHAVE],tabConsumoAta[[#This Row],[ATA]])</f>
        <v>0</v>
      </c>
      <c r="I646" s="164">
        <v>250</v>
      </c>
      <c r="J646" s="159">
        <v>60</v>
      </c>
      <c r="K646" s="251">
        <v>9097</v>
      </c>
      <c r="L646" s="246" t="s">
        <v>1560</v>
      </c>
      <c r="M646" s="160" t="s">
        <v>4175</v>
      </c>
      <c r="N646" s="160" t="s">
        <v>4176</v>
      </c>
      <c r="O646" s="249" t="s">
        <v>4174</v>
      </c>
      <c r="P646" s="248">
        <v>44375</v>
      </c>
      <c r="Q646" s="166" t="str">
        <f>IF(COUNTIFS(tabAtas_Bloqueios[CÓDIGO],tabConsumoAta[[#This Row],[CÓDIGO]],tabAtas_Bloqueios[CHAVE],tabConsumoAta[[#This Row],[ATA]],tabAtas_Bloqueios[INATIVO],"") &gt; 0,"X","")</f>
        <v/>
      </c>
      <c r="R646" s="158" t="s">
        <v>1555</v>
      </c>
    </row>
    <row r="647" spans="1:18" x14ac:dyDescent="0.3">
      <c r="A647" s="247">
        <v>80298</v>
      </c>
      <c r="B647" s="47" t="s">
        <v>4180</v>
      </c>
      <c r="C647" s="34" t="str">
        <f>IFERROR(VLOOKUP(tabConsumoAta[[#This Row],[CÓDIGO]],tabEstimativa[#Data],14,FALSE),"")</f>
        <v>Inativo</v>
      </c>
      <c r="D647" s="157"/>
      <c r="E647" s="157"/>
      <c r="F647" s="34"/>
      <c r="G647" s="78" t="str">
        <f>IFERROR(VLOOKUP(tabConsumoAta[[#This Row],[ATA]],tabAtas[#Data],4,FALSE),"")</f>
        <v/>
      </c>
      <c r="H647" s="163">
        <f>SUMIFS(tabSaldoAta[ESTIMATIVA],tabSaldoAta[CÓDIGO],tabConsumoAta[[#This Row],[CÓDIGO]],tabSaldoAta[CHAVE],tabConsumoAta[[#This Row],[ATA]])</f>
        <v>0</v>
      </c>
      <c r="I647" s="164">
        <v>30</v>
      </c>
      <c r="J647" s="159">
        <v>61</v>
      </c>
      <c r="K647" s="251">
        <v>8613</v>
      </c>
      <c r="L647" s="246" t="s">
        <v>1560</v>
      </c>
      <c r="M647" s="160" t="s">
        <v>4175</v>
      </c>
      <c r="N647" s="160" t="s">
        <v>4176</v>
      </c>
      <c r="O647" s="249" t="s">
        <v>4174</v>
      </c>
      <c r="P647" s="248">
        <v>44375</v>
      </c>
      <c r="Q647" s="166" t="str">
        <f>IF(COUNTIFS(tabAtas_Bloqueios[CÓDIGO],tabConsumoAta[[#This Row],[CÓDIGO]],tabAtas_Bloqueios[CHAVE],tabConsumoAta[[#This Row],[ATA]],tabAtas_Bloqueios[INATIVO],"") &gt; 0,"X","")</f>
        <v/>
      </c>
      <c r="R647" s="158" t="s">
        <v>1555</v>
      </c>
    </row>
    <row r="648" spans="1:18" x14ac:dyDescent="0.3">
      <c r="A648" s="247">
        <v>27287</v>
      </c>
      <c r="B648" s="47" t="s">
        <v>3039</v>
      </c>
      <c r="C648" s="34" t="str">
        <f>IFERROR(VLOOKUP(tabConsumoAta[[#This Row],[CÓDIGO]],tabEstimativa[#Data],14,FALSE),"")</f>
        <v>Suspenso</v>
      </c>
      <c r="D648" s="157"/>
      <c r="E648" s="157"/>
      <c r="F648" s="34"/>
      <c r="G648" s="78" t="str">
        <f>IFERROR(VLOOKUP(tabConsumoAta[[#This Row],[ATA]],tabAtas[#Data],4,FALSE),"")</f>
        <v/>
      </c>
      <c r="H648" s="163">
        <f>SUMIFS(tabSaldoAta[ESTIMATIVA],tabSaldoAta[CÓDIGO],tabConsumoAta[[#This Row],[CÓDIGO]],tabSaldoAta[CHAVE],tabConsumoAta[[#This Row],[ATA]])</f>
        <v>0</v>
      </c>
      <c r="I648" s="164">
        <v>200</v>
      </c>
      <c r="J648" s="159">
        <v>62</v>
      </c>
      <c r="K648" s="251">
        <v>9097</v>
      </c>
      <c r="L648" s="246" t="s">
        <v>1560</v>
      </c>
      <c r="M648" s="160" t="s">
        <v>4175</v>
      </c>
      <c r="N648" s="160" t="s">
        <v>4176</v>
      </c>
      <c r="O648" s="249" t="s">
        <v>4174</v>
      </c>
      <c r="P648" s="248">
        <v>44375</v>
      </c>
      <c r="Q648" s="166" t="str">
        <f>IF(COUNTIFS(tabAtas_Bloqueios[CÓDIGO],tabConsumoAta[[#This Row],[CÓDIGO]],tabAtas_Bloqueios[CHAVE],tabConsumoAta[[#This Row],[ATA]],tabAtas_Bloqueios[INATIVO],"") &gt; 0,"X","")</f>
        <v/>
      </c>
      <c r="R648" s="158" t="s">
        <v>1555</v>
      </c>
    </row>
    <row r="649" spans="1:18" x14ac:dyDescent="0.3">
      <c r="A649" s="247">
        <v>111336</v>
      </c>
      <c r="B649" s="47" t="s">
        <v>243</v>
      </c>
      <c r="C649" s="34" t="str">
        <f>IFERROR(VLOOKUP(tabConsumoAta[[#This Row],[CÓDIGO]],tabEstimativa[#Data],14,FALSE),"")</f>
        <v>Suspenso</v>
      </c>
      <c r="D649" s="157"/>
      <c r="E649" s="157"/>
      <c r="F649" s="34"/>
      <c r="G649" s="78" t="str">
        <f>IFERROR(VLOOKUP(tabConsumoAta[[#This Row],[ATA]],tabAtas[#Data],4,FALSE),"")</f>
        <v/>
      </c>
      <c r="H649" s="163">
        <f>SUMIFS(tabSaldoAta[ESTIMATIVA],tabSaldoAta[CÓDIGO],tabConsumoAta[[#This Row],[CÓDIGO]],tabSaldoAta[CHAVE],tabConsumoAta[[#This Row],[ATA]])</f>
        <v>0</v>
      </c>
      <c r="I649" s="164">
        <v>300</v>
      </c>
      <c r="J649" s="159">
        <v>63</v>
      </c>
      <c r="K649" s="251">
        <v>8625</v>
      </c>
      <c r="L649" s="246" t="s">
        <v>1560</v>
      </c>
      <c r="M649" s="160" t="s">
        <v>4175</v>
      </c>
      <c r="N649" s="160" t="s">
        <v>4176</v>
      </c>
      <c r="O649" s="249" t="s">
        <v>4174</v>
      </c>
      <c r="P649" s="248">
        <v>44375</v>
      </c>
      <c r="Q649" s="166" t="str">
        <f>IF(COUNTIFS(tabAtas_Bloqueios[CÓDIGO],tabConsumoAta[[#This Row],[CÓDIGO]],tabAtas_Bloqueios[CHAVE],tabConsumoAta[[#This Row],[ATA]],tabAtas_Bloqueios[INATIVO],"") &gt; 0,"X","")</f>
        <v/>
      </c>
      <c r="R649" s="158" t="s">
        <v>1555</v>
      </c>
    </row>
    <row r="650" spans="1:18" x14ac:dyDescent="0.3">
      <c r="A650" s="247">
        <v>13991</v>
      </c>
      <c r="B650" s="47" t="s">
        <v>2745</v>
      </c>
      <c r="C650" s="34" t="str">
        <f>IFERROR(VLOOKUP(tabConsumoAta[[#This Row],[CÓDIGO]],tabEstimativa[#Data],14,FALSE),"")</f>
        <v>Suspenso</v>
      </c>
      <c r="D650" s="157"/>
      <c r="E650" s="157"/>
      <c r="F650" s="34"/>
      <c r="G650" s="78" t="str">
        <f>IFERROR(VLOOKUP(tabConsumoAta[[#This Row],[ATA]],tabAtas[#Data],4,FALSE),"")</f>
        <v/>
      </c>
      <c r="H650" s="163">
        <f>SUMIFS(tabSaldoAta[ESTIMATIVA],tabSaldoAta[CÓDIGO],tabConsumoAta[[#This Row],[CÓDIGO]],tabSaldoAta[CHAVE],tabConsumoAta[[#This Row],[ATA]])</f>
        <v>0</v>
      </c>
      <c r="I650" s="164">
        <v>500</v>
      </c>
      <c r="J650" s="159">
        <v>64</v>
      </c>
      <c r="K650" s="251">
        <v>8646</v>
      </c>
      <c r="L650" s="246" t="s">
        <v>1560</v>
      </c>
      <c r="M650" s="160" t="s">
        <v>4175</v>
      </c>
      <c r="N650" s="160" t="s">
        <v>4176</v>
      </c>
      <c r="O650" s="249" t="s">
        <v>4174</v>
      </c>
      <c r="P650" s="248">
        <v>44375</v>
      </c>
      <c r="Q650" s="166" t="str">
        <f>IF(COUNTIFS(tabAtas_Bloqueios[CÓDIGO],tabConsumoAta[[#This Row],[CÓDIGO]],tabAtas_Bloqueios[CHAVE],tabConsumoAta[[#This Row],[ATA]],tabAtas_Bloqueios[INATIVO],"") &gt; 0,"X","")</f>
        <v/>
      </c>
      <c r="R650" s="158" t="s">
        <v>1555</v>
      </c>
    </row>
    <row r="651" spans="1:18" x14ac:dyDescent="0.3">
      <c r="A651" s="247">
        <v>59882</v>
      </c>
      <c r="B651" s="47" t="s">
        <v>2790</v>
      </c>
      <c r="C651" s="34" t="str">
        <f>IFERROR(VLOOKUP(tabConsumoAta[[#This Row],[CÓDIGO]],tabEstimativa[#Data],14,FALSE),"")</f>
        <v>Aguardando</v>
      </c>
      <c r="D651" s="157"/>
      <c r="E651" s="157"/>
      <c r="F651" s="34"/>
      <c r="G651" s="78" t="str">
        <f>IFERROR(VLOOKUP(tabConsumoAta[[#This Row],[ATA]],tabAtas[#Data],4,FALSE),"")</f>
        <v/>
      </c>
      <c r="H651" s="163">
        <f>SUMIFS(tabSaldoAta[ESTIMATIVA],tabSaldoAta[CÓDIGO],tabConsumoAta[[#This Row],[CÓDIGO]],tabSaldoAta[CHAVE],tabConsumoAta[[#This Row],[ATA]])</f>
        <v>0</v>
      </c>
      <c r="I651" s="164">
        <v>1000</v>
      </c>
      <c r="J651" s="159">
        <v>65</v>
      </c>
      <c r="K651" s="251">
        <v>8625</v>
      </c>
      <c r="L651" s="246" t="s">
        <v>1560</v>
      </c>
      <c r="M651" s="160" t="s">
        <v>4175</v>
      </c>
      <c r="N651" s="160" t="s">
        <v>4176</v>
      </c>
      <c r="O651" s="249" t="s">
        <v>4174</v>
      </c>
      <c r="P651" s="248">
        <v>44375</v>
      </c>
      <c r="Q651" s="166" t="str">
        <f>IF(COUNTIFS(tabAtas_Bloqueios[CÓDIGO],tabConsumoAta[[#This Row],[CÓDIGO]],tabAtas_Bloqueios[CHAVE],tabConsumoAta[[#This Row],[ATA]],tabAtas_Bloqueios[INATIVO],"") &gt; 0,"X","")</f>
        <v/>
      </c>
      <c r="R651" s="158" t="s">
        <v>1555</v>
      </c>
    </row>
    <row r="652" spans="1:18" x14ac:dyDescent="0.3">
      <c r="A652" s="247">
        <v>59942</v>
      </c>
      <c r="B652" s="47" t="s">
        <v>4181</v>
      </c>
      <c r="C652" s="34" t="str">
        <f>IFERROR(VLOOKUP(tabConsumoAta[[#This Row],[CÓDIGO]],tabEstimativa[#Data],14,FALSE),"")</f>
        <v>Aguardando</v>
      </c>
      <c r="D652" s="157"/>
      <c r="E652" s="157"/>
      <c r="F652" s="34"/>
      <c r="G652" s="78" t="str">
        <f>IFERROR(VLOOKUP(tabConsumoAta[[#This Row],[ATA]],tabAtas[#Data],4,FALSE),"")</f>
        <v/>
      </c>
      <c r="H652" s="163">
        <f>SUMIFS(tabSaldoAta[ESTIMATIVA],tabSaldoAta[CÓDIGO],tabConsumoAta[[#This Row],[CÓDIGO]],tabSaldoAta[CHAVE],tabConsumoAta[[#This Row],[ATA]])</f>
        <v>0</v>
      </c>
      <c r="I652" s="164">
        <v>400</v>
      </c>
      <c r="J652" s="159">
        <v>66</v>
      </c>
      <c r="K652" s="251">
        <v>8625</v>
      </c>
      <c r="L652" s="246" t="s">
        <v>1560</v>
      </c>
      <c r="M652" s="160" t="s">
        <v>4175</v>
      </c>
      <c r="N652" s="160" t="s">
        <v>4176</v>
      </c>
      <c r="O652" s="249" t="s">
        <v>4174</v>
      </c>
      <c r="P652" s="248">
        <v>44375</v>
      </c>
      <c r="Q652" s="166" t="str">
        <f>IF(COUNTIFS(tabAtas_Bloqueios[CÓDIGO],tabConsumoAta[[#This Row],[CÓDIGO]],tabAtas_Bloqueios[CHAVE],tabConsumoAta[[#This Row],[ATA]],tabAtas_Bloqueios[INATIVO],"") &gt; 0,"X","")</f>
        <v/>
      </c>
      <c r="R652" s="158" t="s">
        <v>1555</v>
      </c>
    </row>
    <row r="653" spans="1:18" x14ac:dyDescent="0.3">
      <c r="A653" s="247">
        <v>64604</v>
      </c>
      <c r="B653" s="47" t="s">
        <v>24</v>
      </c>
      <c r="C653" s="34" t="str">
        <f>IFERROR(VLOOKUP(tabConsumoAta[[#This Row],[CÓDIGO]],tabEstimativa[#Data],14,FALSE),"")</f>
        <v>Aguardando</v>
      </c>
      <c r="D653" s="157"/>
      <c r="E653" s="157"/>
      <c r="F653" s="34"/>
      <c r="G653" s="78" t="str">
        <f>IFERROR(VLOOKUP(tabConsumoAta[[#This Row],[ATA]],tabAtas[#Data],4,FALSE),"")</f>
        <v/>
      </c>
      <c r="H653" s="163">
        <f>SUMIFS(tabSaldoAta[ESTIMATIVA],tabSaldoAta[CÓDIGO],tabConsumoAta[[#This Row],[CÓDIGO]],tabSaldoAta[CHAVE],tabConsumoAta[[#This Row],[ATA]])</f>
        <v>0</v>
      </c>
      <c r="I653" s="164">
        <v>300</v>
      </c>
      <c r="J653" s="159">
        <v>67</v>
      </c>
      <c r="K653" s="251">
        <v>8626</v>
      </c>
      <c r="L653" s="246" t="s">
        <v>1560</v>
      </c>
      <c r="M653" s="160" t="s">
        <v>4175</v>
      </c>
      <c r="N653" s="160" t="s">
        <v>4176</v>
      </c>
      <c r="O653" s="249" t="s">
        <v>4174</v>
      </c>
      <c r="P653" s="248">
        <v>44375</v>
      </c>
      <c r="Q653" s="166" t="str">
        <f>IF(COUNTIFS(tabAtas_Bloqueios[CÓDIGO],tabConsumoAta[[#This Row],[CÓDIGO]],tabAtas_Bloqueios[CHAVE],tabConsumoAta[[#This Row],[ATA]],tabAtas_Bloqueios[INATIVO],"") &gt; 0,"X","")</f>
        <v/>
      </c>
      <c r="R653" s="158" t="s">
        <v>1555</v>
      </c>
    </row>
    <row r="654" spans="1:18" x14ac:dyDescent="0.3">
      <c r="A654" s="247">
        <v>64605</v>
      </c>
      <c r="B654" s="47" t="s">
        <v>25</v>
      </c>
      <c r="C654" s="34" t="str">
        <f>IFERROR(VLOOKUP(tabConsumoAta[[#This Row],[CÓDIGO]],tabEstimativa[#Data],14,FALSE),"")</f>
        <v>Aguardando</v>
      </c>
      <c r="D654" s="157"/>
      <c r="E654" s="157"/>
      <c r="F654" s="34"/>
      <c r="G654" s="78" t="str">
        <f>IFERROR(VLOOKUP(tabConsumoAta[[#This Row],[ATA]],tabAtas[#Data],4,FALSE),"")</f>
        <v/>
      </c>
      <c r="H654" s="163">
        <f>SUMIFS(tabSaldoAta[ESTIMATIVA],tabSaldoAta[CÓDIGO],tabConsumoAta[[#This Row],[CÓDIGO]],tabSaldoAta[CHAVE],tabConsumoAta[[#This Row],[ATA]])</f>
        <v>0</v>
      </c>
      <c r="I654" s="164">
        <v>500</v>
      </c>
      <c r="J654" s="159">
        <v>68</v>
      </c>
      <c r="K654" s="251">
        <v>8626</v>
      </c>
      <c r="L654" s="246" t="s">
        <v>1560</v>
      </c>
      <c r="M654" s="160" t="s">
        <v>4175</v>
      </c>
      <c r="N654" s="160" t="s">
        <v>4176</v>
      </c>
      <c r="O654" s="249" t="s">
        <v>4174</v>
      </c>
      <c r="P654" s="248">
        <v>44375</v>
      </c>
      <c r="Q654" s="166" t="str">
        <f>IF(COUNTIFS(tabAtas_Bloqueios[CÓDIGO],tabConsumoAta[[#This Row],[CÓDIGO]],tabAtas_Bloqueios[CHAVE],tabConsumoAta[[#This Row],[ATA]],tabAtas_Bloqueios[INATIVO],"") &gt; 0,"X","")</f>
        <v/>
      </c>
      <c r="R654" s="158" t="s">
        <v>1555</v>
      </c>
    </row>
    <row r="655" spans="1:18" x14ac:dyDescent="0.3">
      <c r="A655" s="247">
        <v>64627</v>
      </c>
      <c r="B655" s="47" t="s">
        <v>145</v>
      </c>
      <c r="C655" s="34" t="str">
        <f>IFERROR(VLOOKUP(tabConsumoAta[[#This Row],[CÓDIGO]],tabEstimativa[#Data],14,FALSE),"")</f>
        <v>Aguardando</v>
      </c>
      <c r="D655" s="157"/>
      <c r="E655" s="157"/>
      <c r="F655" s="34"/>
      <c r="G655" s="78" t="str">
        <f>IFERROR(VLOOKUP(tabConsumoAta[[#This Row],[ATA]],tabAtas[#Data],4,FALSE),"")</f>
        <v/>
      </c>
      <c r="H655" s="163">
        <f>SUMIFS(tabSaldoAta[ESTIMATIVA],tabSaldoAta[CÓDIGO],tabConsumoAta[[#This Row],[CÓDIGO]],tabSaldoAta[CHAVE],tabConsumoAta[[#This Row],[ATA]])</f>
        <v>0</v>
      </c>
      <c r="I655" s="164">
        <v>2000</v>
      </c>
      <c r="J655" s="159">
        <v>69</v>
      </c>
      <c r="K655" s="251">
        <v>8625</v>
      </c>
      <c r="L655" s="246" t="s">
        <v>1560</v>
      </c>
      <c r="M655" s="160" t="s">
        <v>4175</v>
      </c>
      <c r="N655" s="160" t="s">
        <v>4176</v>
      </c>
      <c r="O655" s="249" t="s">
        <v>4174</v>
      </c>
      <c r="P655" s="248">
        <v>44375</v>
      </c>
      <c r="Q655" s="166" t="str">
        <f>IF(COUNTIFS(tabAtas_Bloqueios[CÓDIGO],tabConsumoAta[[#This Row],[CÓDIGO]],tabAtas_Bloqueios[CHAVE],tabConsumoAta[[#This Row],[ATA]],tabAtas_Bloqueios[INATIVO],"") &gt; 0,"X","")</f>
        <v/>
      </c>
      <c r="R655" s="158" t="s">
        <v>1555</v>
      </c>
    </row>
    <row r="656" spans="1:18" x14ac:dyDescent="0.3">
      <c r="A656" s="247">
        <v>64861</v>
      </c>
      <c r="B656" s="47" t="s">
        <v>144</v>
      </c>
      <c r="C656" s="34" t="str">
        <f>IFERROR(VLOOKUP(tabConsumoAta[[#This Row],[CÓDIGO]],tabEstimativa[#Data],14,FALSE),"")</f>
        <v>Aguardando</v>
      </c>
      <c r="D656" s="157"/>
      <c r="E656" s="157"/>
      <c r="F656" s="34"/>
      <c r="G656" s="78" t="str">
        <f>IFERROR(VLOOKUP(tabConsumoAta[[#This Row],[ATA]],tabAtas[#Data],4,FALSE),"")</f>
        <v/>
      </c>
      <c r="H656" s="163">
        <f>SUMIFS(tabSaldoAta[ESTIMATIVA],tabSaldoAta[CÓDIGO],tabConsumoAta[[#This Row],[CÓDIGO]],tabSaldoAta[CHAVE],tabConsumoAta[[#This Row],[ATA]])</f>
        <v>0</v>
      </c>
      <c r="I656" s="164">
        <v>800</v>
      </c>
      <c r="J656" s="159">
        <v>70</v>
      </c>
      <c r="K656" s="251">
        <v>8625</v>
      </c>
      <c r="L656" s="246" t="s">
        <v>1560</v>
      </c>
      <c r="M656" s="160" t="s">
        <v>4175</v>
      </c>
      <c r="N656" s="160" t="s">
        <v>4176</v>
      </c>
      <c r="O656" s="249" t="s">
        <v>4174</v>
      </c>
      <c r="P656" s="248">
        <v>44375</v>
      </c>
      <c r="Q656" s="166" t="str">
        <f>IF(COUNTIFS(tabAtas_Bloqueios[CÓDIGO],tabConsumoAta[[#This Row],[CÓDIGO]],tabAtas_Bloqueios[CHAVE],tabConsumoAta[[#This Row],[ATA]],tabAtas_Bloqueios[INATIVO],"") &gt; 0,"X","")</f>
        <v/>
      </c>
      <c r="R656" s="158" t="s">
        <v>1555</v>
      </c>
    </row>
    <row r="657" spans="1:18" x14ac:dyDescent="0.3">
      <c r="A657" s="247">
        <v>61046</v>
      </c>
      <c r="B657" s="47" t="s">
        <v>85</v>
      </c>
      <c r="C657" s="34" t="str">
        <f>IFERROR(VLOOKUP(tabConsumoAta[[#This Row],[CÓDIGO]],tabEstimativa[#Data],14,FALSE),"")</f>
        <v>Suspenso</v>
      </c>
      <c r="D657" s="157"/>
      <c r="E657" s="157"/>
      <c r="F657" s="34"/>
      <c r="G657" s="78" t="str">
        <f>IFERROR(VLOOKUP(tabConsumoAta[[#This Row],[ATA]],tabAtas[#Data],4,FALSE),"")</f>
        <v/>
      </c>
      <c r="H657" s="163">
        <f>SUMIFS(tabSaldoAta[ESTIMATIVA],tabSaldoAta[CÓDIGO],tabConsumoAta[[#This Row],[CÓDIGO]],tabSaldoAta[CHAVE],tabConsumoAta[[#This Row],[ATA]])</f>
        <v>0</v>
      </c>
      <c r="I657" s="164">
        <v>200</v>
      </c>
      <c r="J657" s="159">
        <v>71</v>
      </c>
      <c r="K657" s="251">
        <v>8625</v>
      </c>
      <c r="L657" s="246" t="s">
        <v>1560</v>
      </c>
      <c r="M657" s="160" t="s">
        <v>4175</v>
      </c>
      <c r="N657" s="160" t="s">
        <v>4176</v>
      </c>
      <c r="O657" s="249" t="s">
        <v>4174</v>
      </c>
      <c r="P657" s="248">
        <v>44375</v>
      </c>
      <c r="Q657" s="166" t="str">
        <f>IF(COUNTIFS(tabAtas_Bloqueios[CÓDIGO],tabConsumoAta[[#This Row],[CÓDIGO]],tabAtas_Bloqueios[CHAVE],tabConsumoAta[[#This Row],[ATA]],tabAtas_Bloqueios[INATIVO],"") &gt; 0,"X","")</f>
        <v/>
      </c>
      <c r="R657" s="158" t="s">
        <v>1555</v>
      </c>
    </row>
    <row r="658" spans="1:18" x14ac:dyDescent="0.3">
      <c r="A658" s="247">
        <v>64607</v>
      </c>
      <c r="B658" s="47" t="s">
        <v>82</v>
      </c>
      <c r="C658" s="34" t="str">
        <f>IFERROR(VLOOKUP(tabConsumoAta[[#This Row],[CÓDIGO]],tabEstimativa[#Data],14,FALSE),"")</f>
        <v>Suspenso</v>
      </c>
      <c r="D658" s="157"/>
      <c r="E658" s="157"/>
      <c r="F658" s="34"/>
      <c r="G658" s="78" t="str">
        <f>IFERROR(VLOOKUP(tabConsumoAta[[#This Row],[ATA]],tabAtas[#Data],4,FALSE),"")</f>
        <v/>
      </c>
      <c r="H658" s="163">
        <f>SUMIFS(tabSaldoAta[ESTIMATIVA],tabSaldoAta[CÓDIGO],tabConsumoAta[[#This Row],[CÓDIGO]],tabSaldoAta[CHAVE],tabConsumoAta[[#This Row],[ATA]])</f>
        <v>0</v>
      </c>
      <c r="I658" s="164">
        <v>500</v>
      </c>
      <c r="J658" s="159">
        <v>72</v>
      </c>
      <c r="K658" s="251">
        <v>8625</v>
      </c>
      <c r="L658" s="246" t="s">
        <v>1560</v>
      </c>
      <c r="M658" s="160" t="s">
        <v>4175</v>
      </c>
      <c r="N658" s="160" t="s">
        <v>4176</v>
      </c>
      <c r="O658" s="249" t="s">
        <v>4174</v>
      </c>
      <c r="P658" s="248">
        <v>44375</v>
      </c>
      <c r="Q658" s="166" t="str">
        <f>IF(COUNTIFS(tabAtas_Bloqueios[CÓDIGO],tabConsumoAta[[#This Row],[CÓDIGO]],tabAtas_Bloqueios[CHAVE],tabConsumoAta[[#This Row],[ATA]],tabAtas_Bloqueios[INATIVO],"") &gt; 0,"X","")</f>
        <v/>
      </c>
      <c r="R658" s="158" t="s">
        <v>1555</v>
      </c>
    </row>
    <row r="659" spans="1:18" x14ac:dyDescent="0.3">
      <c r="A659" s="247">
        <v>64609</v>
      </c>
      <c r="B659" s="47" t="s">
        <v>83</v>
      </c>
      <c r="C659" s="34" t="str">
        <f>IFERROR(VLOOKUP(tabConsumoAta[[#This Row],[CÓDIGO]],tabEstimativa[#Data],14,FALSE),"")</f>
        <v>Suspenso</v>
      </c>
      <c r="D659" s="157"/>
      <c r="E659" s="157"/>
      <c r="F659" s="34"/>
      <c r="G659" s="78" t="str">
        <f>IFERROR(VLOOKUP(tabConsumoAta[[#This Row],[ATA]],tabAtas[#Data],4,FALSE),"")</f>
        <v/>
      </c>
      <c r="H659" s="163">
        <f>SUMIFS(tabSaldoAta[ESTIMATIVA],tabSaldoAta[CÓDIGO],tabConsumoAta[[#This Row],[CÓDIGO]],tabSaldoAta[CHAVE],tabConsumoAta[[#This Row],[ATA]])</f>
        <v>0</v>
      </c>
      <c r="I659" s="164">
        <v>500</v>
      </c>
      <c r="J659" s="159">
        <v>73</v>
      </c>
      <c r="K659" s="251">
        <v>8625</v>
      </c>
      <c r="L659" s="246" t="s">
        <v>1560</v>
      </c>
      <c r="M659" s="160" t="s">
        <v>4175</v>
      </c>
      <c r="N659" s="160" t="s">
        <v>4176</v>
      </c>
      <c r="O659" s="249" t="s">
        <v>4174</v>
      </c>
      <c r="P659" s="248">
        <v>44375</v>
      </c>
      <c r="Q659" s="166" t="str">
        <f>IF(COUNTIFS(tabAtas_Bloqueios[CÓDIGO],tabConsumoAta[[#This Row],[CÓDIGO]],tabAtas_Bloqueios[CHAVE],tabConsumoAta[[#This Row],[ATA]],tabAtas_Bloqueios[INATIVO],"") &gt; 0,"X","")</f>
        <v/>
      </c>
      <c r="R659" s="158" t="s">
        <v>1555</v>
      </c>
    </row>
    <row r="660" spans="1:18" x14ac:dyDescent="0.3">
      <c r="A660" s="247">
        <v>102277</v>
      </c>
      <c r="B660" s="47" t="s">
        <v>4182</v>
      </c>
      <c r="C660" s="34" t="str">
        <f>IFERROR(VLOOKUP(tabConsumoAta[[#This Row],[CÓDIGO]],tabEstimativa[#Data],14,FALSE),"")</f>
        <v>Aguardando</v>
      </c>
      <c r="D660" s="157"/>
      <c r="E660" s="157"/>
      <c r="F660" s="34"/>
      <c r="G660" s="78" t="str">
        <f>IFERROR(VLOOKUP(tabConsumoAta[[#This Row],[ATA]],tabAtas[#Data],4,FALSE),"")</f>
        <v/>
      </c>
      <c r="H660" s="163">
        <f>SUMIFS(tabSaldoAta[ESTIMATIVA],tabSaldoAta[CÓDIGO],tabConsumoAta[[#This Row],[CÓDIGO]],tabSaldoAta[CHAVE],tabConsumoAta[[#This Row],[ATA]])</f>
        <v>0</v>
      </c>
      <c r="I660" s="164">
        <v>100</v>
      </c>
      <c r="J660" s="159">
        <v>74</v>
      </c>
      <c r="K660" s="251">
        <v>8626</v>
      </c>
      <c r="L660" s="246" t="s">
        <v>1560</v>
      </c>
      <c r="M660" s="160" t="s">
        <v>4175</v>
      </c>
      <c r="N660" s="160" t="s">
        <v>4176</v>
      </c>
      <c r="O660" s="249" t="s">
        <v>4174</v>
      </c>
      <c r="P660" s="248">
        <v>44375</v>
      </c>
      <c r="Q660" s="166" t="str">
        <f>IF(COUNTIFS(tabAtas_Bloqueios[CÓDIGO],tabConsumoAta[[#This Row],[CÓDIGO]],tabAtas_Bloqueios[CHAVE],tabConsumoAta[[#This Row],[ATA]],tabAtas_Bloqueios[INATIVO],"") &gt; 0,"X","")</f>
        <v/>
      </c>
      <c r="R660" s="158" t="s">
        <v>1555</v>
      </c>
    </row>
    <row r="661" spans="1:18" x14ac:dyDescent="0.3">
      <c r="A661" s="247">
        <v>127664</v>
      </c>
      <c r="B661" s="47" t="s">
        <v>1969</v>
      </c>
      <c r="C661" s="34" t="str">
        <f>IFERROR(VLOOKUP(tabConsumoAta[[#This Row],[CÓDIGO]],tabEstimativa[#Data],14,FALSE),"")</f>
        <v>Aguardando</v>
      </c>
      <c r="D661" s="157"/>
      <c r="E661" s="157"/>
      <c r="F661" s="34"/>
      <c r="G661" s="78" t="str">
        <f>IFERROR(VLOOKUP(tabConsumoAta[[#This Row],[ATA]],tabAtas[#Data],4,FALSE),"")</f>
        <v/>
      </c>
      <c r="H661" s="163">
        <f>SUMIFS(tabSaldoAta[ESTIMATIVA],tabSaldoAta[CÓDIGO],tabConsumoAta[[#This Row],[CÓDIGO]],tabSaldoAta[CHAVE],tabConsumoAta[[#This Row],[ATA]])</f>
        <v>0</v>
      </c>
      <c r="I661" s="164">
        <v>6000</v>
      </c>
      <c r="J661" s="159">
        <v>75</v>
      </c>
      <c r="K661" s="251">
        <v>8664</v>
      </c>
      <c r="L661" s="246" t="s">
        <v>1560</v>
      </c>
      <c r="M661" s="160" t="s">
        <v>4175</v>
      </c>
      <c r="N661" s="160" t="s">
        <v>4176</v>
      </c>
      <c r="O661" s="249" t="s">
        <v>4174</v>
      </c>
      <c r="P661" s="248">
        <v>44375</v>
      </c>
      <c r="Q661" s="166" t="str">
        <f>IF(COUNTIFS(tabAtas_Bloqueios[CÓDIGO],tabConsumoAta[[#This Row],[CÓDIGO]],tabAtas_Bloqueios[CHAVE],tabConsumoAta[[#This Row],[ATA]],tabAtas_Bloqueios[INATIVO],"") &gt; 0,"X","")</f>
        <v/>
      </c>
      <c r="R661" s="158" t="s">
        <v>1555</v>
      </c>
    </row>
    <row r="662" spans="1:18" x14ac:dyDescent="0.3">
      <c r="A662" s="247">
        <v>59018</v>
      </c>
      <c r="B662" s="47" t="s">
        <v>84</v>
      </c>
      <c r="C662" s="34" t="str">
        <f>IFERROR(VLOOKUP(tabConsumoAta[[#This Row],[CÓDIGO]],tabEstimativa[#Data],14,FALSE),"")</f>
        <v>Aguardando</v>
      </c>
      <c r="D662" s="157"/>
      <c r="E662" s="157"/>
      <c r="F662" s="34"/>
      <c r="G662" s="78" t="str">
        <f>IFERROR(VLOOKUP(tabConsumoAta[[#This Row],[ATA]],tabAtas[#Data],4,FALSE),"")</f>
        <v/>
      </c>
      <c r="H662" s="163">
        <f>SUMIFS(tabSaldoAta[ESTIMATIVA],tabSaldoAta[CÓDIGO],tabConsumoAta[[#This Row],[CÓDIGO]],tabSaldoAta[CHAVE],tabConsumoAta[[#This Row],[ATA]])</f>
        <v>0</v>
      </c>
      <c r="I662" s="164">
        <v>600</v>
      </c>
      <c r="J662" s="159">
        <v>76</v>
      </c>
      <c r="K662" s="251">
        <v>8625</v>
      </c>
      <c r="L662" s="246" t="s">
        <v>1560</v>
      </c>
      <c r="M662" s="160" t="s">
        <v>4175</v>
      </c>
      <c r="N662" s="160" t="s">
        <v>4176</v>
      </c>
      <c r="O662" s="249" t="s">
        <v>4174</v>
      </c>
      <c r="P662" s="248">
        <v>44375</v>
      </c>
      <c r="Q662" s="166" t="str">
        <f>IF(COUNTIFS(tabAtas_Bloqueios[CÓDIGO],tabConsumoAta[[#This Row],[CÓDIGO]],tabAtas_Bloqueios[CHAVE],tabConsumoAta[[#This Row],[ATA]],tabAtas_Bloqueios[INATIVO],"") &gt; 0,"X","")</f>
        <v/>
      </c>
      <c r="R662" s="158" t="s">
        <v>1555</v>
      </c>
    </row>
    <row r="663" spans="1:18" x14ac:dyDescent="0.3">
      <c r="A663" s="247">
        <v>78509</v>
      </c>
      <c r="B663" s="47" t="s">
        <v>213</v>
      </c>
      <c r="C663" s="34" t="str">
        <f>IFERROR(VLOOKUP(tabConsumoAta[[#This Row],[CÓDIGO]],tabEstimativa[#Data],14,FALSE),"")</f>
        <v>Aguardando</v>
      </c>
      <c r="D663" s="157"/>
      <c r="E663" s="157"/>
      <c r="F663" s="34"/>
      <c r="G663" s="78" t="str">
        <f>IFERROR(VLOOKUP(tabConsumoAta[[#This Row],[ATA]],tabAtas[#Data],4,FALSE),"")</f>
        <v/>
      </c>
      <c r="H663" s="163">
        <f>SUMIFS(tabSaldoAta[ESTIMATIVA],tabSaldoAta[CÓDIGO],tabConsumoAta[[#This Row],[CÓDIGO]],tabSaldoAta[CHAVE],tabConsumoAta[[#This Row],[ATA]])</f>
        <v>0</v>
      </c>
      <c r="I663" s="164">
        <v>10</v>
      </c>
      <c r="J663" s="159">
        <v>77</v>
      </c>
      <c r="K663" s="251">
        <v>8613</v>
      </c>
      <c r="L663" s="246" t="s">
        <v>1560</v>
      </c>
      <c r="M663" s="160" t="s">
        <v>4175</v>
      </c>
      <c r="N663" s="160" t="s">
        <v>4176</v>
      </c>
      <c r="O663" s="249" t="s">
        <v>4174</v>
      </c>
      <c r="P663" s="248">
        <v>44375</v>
      </c>
      <c r="Q663" s="166" t="str">
        <f>IF(COUNTIFS(tabAtas_Bloqueios[CÓDIGO],tabConsumoAta[[#This Row],[CÓDIGO]],tabAtas_Bloqueios[CHAVE],tabConsumoAta[[#This Row],[ATA]],tabAtas_Bloqueios[INATIVO],"") &gt; 0,"X","")</f>
        <v/>
      </c>
      <c r="R663" s="158" t="s">
        <v>1555</v>
      </c>
    </row>
    <row r="664" spans="1:18" x14ac:dyDescent="0.3">
      <c r="A664" s="247">
        <v>130634</v>
      </c>
      <c r="B664" s="47" t="s">
        <v>1980</v>
      </c>
      <c r="C664" s="34" t="str">
        <f>IFERROR(VLOOKUP(tabConsumoAta[[#This Row],[CÓDIGO]],tabEstimativa[#Data],14,FALSE),"")</f>
        <v>Aguardando</v>
      </c>
      <c r="D664" s="157"/>
      <c r="E664" s="157"/>
      <c r="F664" s="34"/>
      <c r="G664" s="78" t="str">
        <f>IFERROR(VLOOKUP(tabConsumoAta[[#This Row],[ATA]],tabAtas[#Data],4,FALSE),"")</f>
        <v/>
      </c>
      <c r="H664" s="163">
        <f>SUMIFS(tabSaldoAta[ESTIMATIVA],tabSaldoAta[CÓDIGO],tabConsumoAta[[#This Row],[CÓDIGO]],tabSaldoAta[CHAVE],tabConsumoAta[[#This Row],[ATA]])</f>
        <v>0</v>
      </c>
      <c r="I664" s="164">
        <v>1000</v>
      </c>
      <c r="J664" s="159">
        <v>78</v>
      </c>
      <c r="K664" s="251">
        <v>8613</v>
      </c>
      <c r="L664" s="246" t="s">
        <v>1560</v>
      </c>
      <c r="M664" s="160" t="s">
        <v>4175</v>
      </c>
      <c r="N664" s="160" t="s">
        <v>4176</v>
      </c>
      <c r="O664" s="249" t="s">
        <v>4174</v>
      </c>
      <c r="P664" s="248">
        <v>44375</v>
      </c>
      <c r="Q664" s="166" t="str">
        <f>IF(COUNTIFS(tabAtas_Bloqueios[CÓDIGO],tabConsumoAta[[#This Row],[CÓDIGO]],tabAtas_Bloqueios[CHAVE],tabConsumoAta[[#This Row],[ATA]],tabAtas_Bloqueios[INATIVO],"") &gt; 0,"X","")</f>
        <v/>
      </c>
      <c r="R664" s="158" t="s">
        <v>1555</v>
      </c>
    </row>
    <row r="665" spans="1:18" x14ac:dyDescent="0.3">
      <c r="A665" s="247">
        <v>125269</v>
      </c>
      <c r="B665" s="47" t="s">
        <v>3120</v>
      </c>
      <c r="C665" s="34" t="str">
        <f>IFERROR(VLOOKUP(tabConsumoAta[[#This Row],[CÓDIGO]],tabEstimativa[#Data],14,FALSE),"")</f>
        <v>Aguardando</v>
      </c>
      <c r="D665" s="157"/>
      <c r="E665" s="157"/>
      <c r="F665" s="34"/>
      <c r="G665" s="78" t="str">
        <f>IFERROR(VLOOKUP(tabConsumoAta[[#This Row],[ATA]],tabAtas[#Data],4,FALSE),"")</f>
        <v/>
      </c>
      <c r="H665" s="163">
        <f>SUMIFS(tabSaldoAta[ESTIMATIVA],tabSaldoAta[CÓDIGO],tabConsumoAta[[#This Row],[CÓDIGO]],tabSaldoAta[CHAVE],tabConsumoAta[[#This Row],[ATA]])</f>
        <v>0</v>
      </c>
      <c r="I665" s="164">
        <v>2000</v>
      </c>
      <c r="J665" s="159">
        <v>79</v>
      </c>
      <c r="K665" s="251">
        <v>8661</v>
      </c>
      <c r="L665" s="246" t="s">
        <v>1560</v>
      </c>
      <c r="M665" s="160" t="s">
        <v>4175</v>
      </c>
      <c r="N665" s="160" t="s">
        <v>4176</v>
      </c>
      <c r="O665" s="249" t="s">
        <v>4174</v>
      </c>
      <c r="P665" s="248">
        <v>44375</v>
      </c>
      <c r="Q665" s="166" t="str">
        <f>IF(COUNTIFS(tabAtas_Bloqueios[CÓDIGO],tabConsumoAta[[#This Row],[CÓDIGO]],tabAtas_Bloqueios[CHAVE],tabConsumoAta[[#This Row],[ATA]],tabAtas_Bloqueios[INATIVO],"") &gt; 0,"X","")</f>
        <v/>
      </c>
      <c r="R665" s="158" t="s">
        <v>1555</v>
      </c>
    </row>
    <row r="666" spans="1:18" x14ac:dyDescent="0.3">
      <c r="A666" s="247">
        <v>14662</v>
      </c>
      <c r="B666" s="47" t="s">
        <v>2859</v>
      </c>
      <c r="C666" s="34" t="str">
        <f>IFERROR(VLOOKUP(tabConsumoAta[[#This Row],[CÓDIGO]],tabEstimativa[#Data],14,FALSE),"")</f>
        <v>Aguardando</v>
      </c>
      <c r="D666" s="157"/>
      <c r="E666" s="157"/>
      <c r="F666" s="34"/>
      <c r="G666" s="78" t="str">
        <f>IFERROR(VLOOKUP(tabConsumoAta[[#This Row],[ATA]],tabAtas[#Data],4,FALSE),"")</f>
        <v/>
      </c>
      <c r="H666" s="163">
        <f>SUMIFS(tabSaldoAta[ESTIMATIVA],tabSaldoAta[CÓDIGO],tabConsumoAta[[#This Row],[CÓDIGO]],tabSaldoAta[CHAVE],tabConsumoAta[[#This Row],[ATA]])</f>
        <v>0</v>
      </c>
      <c r="I666" s="164">
        <v>1500</v>
      </c>
      <c r="J666" s="159">
        <v>80</v>
      </c>
      <c r="K666" s="251">
        <v>8614</v>
      </c>
      <c r="L666" s="246" t="s">
        <v>1560</v>
      </c>
      <c r="M666" s="160" t="s">
        <v>4175</v>
      </c>
      <c r="N666" s="160" t="s">
        <v>4176</v>
      </c>
      <c r="O666" s="249" t="s">
        <v>4174</v>
      </c>
      <c r="P666" s="248">
        <v>44375</v>
      </c>
      <c r="Q666" s="166" t="str">
        <f>IF(COUNTIFS(tabAtas_Bloqueios[CÓDIGO],tabConsumoAta[[#This Row],[CÓDIGO]],tabAtas_Bloqueios[CHAVE],tabConsumoAta[[#This Row],[ATA]],tabAtas_Bloqueios[INATIVO],"") &gt; 0,"X","")</f>
        <v/>
      </c>
      <c r="R666" s="158" t="s">
        <v>1555</v>
      </c>
    </row>
    <row r="667" spans="1:18" x14ac:dyDescent="0.3">
      <c r="A667" s="247">
        <v>40251</v>
      </c>
      <c r="B667" s="47" t="s">
        <v>3156</v>
      </c>
      <c r="C667" s="34" t="str">
        <f>IFERROR(VLOOKUP(tabConsumoAta[[#This Row],[CÓDIGO]],tabEstimativa[#Data],14,FALSE),"")</f>
        <v>Aguardando</v>
      </c>
      <c r="D667" s="157"/>
      <c r="E667" s="157"/>
      <c r="F667" s="34"/>
      <c r="G667" s="78" t="str">
        <f>IFERROR(VLOOKUP(tabConsumoAta[[#This Row],[ATA]],tabAtas[#Data],4,FALSE),"")</f>
        <v/>
      </c>
      <c r="H667" s="163">
        <f>SUMIFS(tabSaldoAta[ESTIMATIVA],tabSaldoAta[CÓDIGO],tabConsumoAta[[#This Row],[CÓDIGO]],tabSaldoAta[CHAVE],tabConsumoAta[[#This Row],[ATA]])</f>
        <v>0</v>
      </c>
      <c r="I667" s="164">
        <v>400</v>
      </c>
      <c r="J667" s="159">
        <v>81</v>
      </c>
      <c r="K667" s="251">
        <v>8654</v>
      </c>
      <c r="L667" s="246" t="s">
        <v>1560</v>
      </c>
      <c r="M667" s="160" t="s">
        <v>4175</v>
      </c>
      <c r="N667" s="160" t="s">
        <v>4176</v>
      </c>
      <c r="O667" s="249" t="s">
        <v>4174</v>
      </c>
      <c r="P667" s="248">
        <v>44375</v>
      </c>
      <c r="Q667" s="166" t="str">
        <f>IF(COUNTIFS(tabAtas_Bloqueios[CÓDIGO],tabConsumoAta[[#This Row],[CÓDIGO]],tabAtas_Bloqueios[CHAVE],tabConsumoAta[[#This Row],[ATA]],tabAtas_Bloqueios[INATIVO],"") &gt; 0,"X","")</f>
        <v/>
      </c>
      <c r="R667" s="158" t="s">
        <v>1555</v>
      </c>
    </row>
    <row r="668" spans="1:18" x14ac:dyDescent="0.3">
      <c r="A668" s="247">
        <v>77819</v>
      </c>
      <c r="B668" s="47" t="s">
        <v>2828</v>
      </c>
      <c r="C668" s="34" t="str">
        <f>IFERROR(VLOOKUP(tabConsumoAta[[#This Row],[CÓDIGO]],tabEstimativa[#Data],14,FALSE),"")</f>
        <v>Aguardando</v>
      </c>
      <c r="D668" s="157"/>
      <c r="E668" s="157"/>
      <c r="F668" s="34"/>
      <c r="G668" s="78" t="str">
        <f>IFERROR(VLOOKUP(tabConsumoAta[[#This Row],[ATA]],tabAtas[#Data],4,FALSE),"")</f>
        <v/>
      </c>
      <c r="H668" s="163">
        <f>SUMIFS(tabSaldoAta[ESTIMATIVA],tabSaldoAta[CÓDIGO],tabConsumoAta[[#This Row],[CÓDIGO]],tabSaldoAta[CHAVE],tabConsumoAta[[#This Row],[ATA]])</f>
        <v>0</v>
      </c>
      <c r="I668" s="164">
        <v>2500</v>
      </c>
      <c r="J668" s="159">
        <v>82</v>
      </c>
      <c r="K668" s="251">
        <v>8669</v>
      </c>
      <c r="L668" s="246" t="s">
        <v>1560</v>
      </c>
      <c r="M668" s="160" t="s">
        <v>4175</v>
      </c>
      <c r="N668" s="160" t="s">
        <v>4176</v>
      </c>
      <c r="O668" s="249" t="s">
        <v>4174</v>
      </c>
      <c r="P668" s="248">
        <v>44375</v>
      </c>
      <c r="Q668" s="166" t="str">
        <f>IF(COUNTIFS(tabAtas_Bloqueios[CÓDIGO],tabConsumoAta[[#This Row],[CÓDIGO]],tabAtas_Bloqueios[CHAVE],tabConsumoAta[[#This Row],[ATA]],tabAtas_Bloqueios[INATIVO],"") &gt; 0,"X","")</f>
        <v/>
      </c>
      <c r="R668" s="158" t="s">
        <v>1555</v>
      </c>
    </row>
    <row r="669" spans="1:18" x14ac:dyDescent="0.3">
      <c r="A669" s="247">
        <v>115282</v>
      </c>
      <c r="B669" s="47" t="s">
        <v>3302</v>
      </c>
      <c r="C669" s="34" t="str">
        <f>IFERROR(VLOOKUP(tabConsumoAta[[#This Row],[CÓDIGO]],tabEstimativa[#Data],14,FALSE),"")</f>
        <v>Suspenso</v>
      </c>
      <c r="D669" s="157"/>
      <c r="E669" s="157"/>
      <c r="F669" s="34"/>
      <c r="G669" s="78" t="str">
        <f>IFERROR(VLOOKUP(tabConsumoAta[[#This Row],[ATA]],tabAtas[#Data],4,FALSE),"")</f>
        <v/>
      </c>
      <c r="H669" s="163">
        <f>SUMIFS(tabSaldoAta[ESTIMATIVA],tabSaldoAta[CÓDIGO],tabConsumoAta[[#This Row],[CÓDIGO]],tabSaldoAta[CHAVE],tabConsumoAta[[#This Row],[ATA]])</f>
        <v>0</v>
      </c>
      <c r="I669" s="164">
        <v>500</v>
      </c>
      <c r="J669" s="159">
        <v>83</v>
      </c>
      <c r="K669" s="251">
        <v>8665</v>
      </c>
      <c r="L669" s="246" t="s">
        <v>1560</v>
      </c>
      <c r="M669" s="160" t="s">
        <v>4175</v>
      </c>
      <c r="N669" s="160" t="s">
        <v>4176</v>
      </c>
      <c r="O669" s="249" t="s">
        <v>4174</v>
      </c>
      <c r="P669" s="248">
        <v>44375</v>
      </c>
      <c r="Q669" s="166" t="str">
        <f>IF(COUNTIFS(tabAtas_Bloqueios[CÓDIGO],tabConsumoAta[[#This Row],[CÓDIGO]],tabAtas_Bloqueios[CHAVE],tabConsumoAta[[#This Row],[ATA]],tabAtas_Bloqueios[INATIVO],"") &gt; 0,"X","")</f>
        <v/>
      </c>
      <c r="R669" s="158" t="s">
        <v>1555</v>
      </c>
    </row>
    <row r="670" spans="1:18" x14ac:dyDescent="0.3">
      <c r="A670" s="247">
        <v>20034</v>
      </c>
      <c r="B670" s="47" t="s">
        <v>37</v>
      </c>
      <c r="C670" s="34" t="str">
        <f>IFERROR(VLOOKUP(tabConsumoAta[[#This Row],[CÓDIGO]],tabEstimativa[#Data],14,FALSE),"")</f>
        <v>Suspenso</v>
      </c>
      <c r="D670" s="157"/>
      <c r="E670" s="157"/>
      <c r="F670" s="34"/>
      <c r="G670" s="78" t="str">
        <f>IFERROR(VLOOKUP(tabConsumoAta[[#This Row],[ATA]],tabAtas[#Data],4,FALSE),"")</f>
        <v/>
      </c>
      <c r="H670" s="163">
        <f>SUMIFS(tabSaldoAta[ESTIMATIVA],tabSaldoAta[CÓDIGO],tabConsumoAta[[#This Row],[CÓDIGO]],tabSaldoAta[CHAVE],tabConsumoAta[[#This Row],[ATA]])</f>
        <v>0</v>
      </c>
      <c r="I670" s="164">
        <v>1000</v>
      </c>
      <c r="J670" s="159">
        <v>84</v>
      </c>
      <c r="K670" s="251">
        <v>8609</v>
      </c>
      <c r="L670" s="246" t="s">
        <v>1560</v>
      </c>
      <c r="M670" s="160" t="s">
        <v>4175</v>
      </c>
      <c r="N670" s="160" t="s">
        <v>4176</v>
      </c>
      <c r="O670" s="249" t="s">
        <v>4174</v>
      </c>
      <c r="P670" s="248">
        <v>44375</v>
      </c>
      <c r="Q670" s="166" t="str">
        <f>IF(COUNTIFS(tabAtas_Bloqueios[CÓDIGO],tabConsumoAta[[#This Row],[CÓDIGO]],tabAtas_Bloqueios[CHAVE],tabConsumoAta[[#This Row],[ATA]],tabAtas_Bloqueios[INATIVO],"") &gt; 0,"X","")</f>
        <v/>
      </c>
      <c r="R670" s="158" t="s">
        <v>1555</v>
      </c>
    </row>
    <row r="671" spans="1:18" x14ac:dyDescent="0.3">
      <c r="A671" s="247">
        <v>20035</v>
      </c>
      <c r="B671" s="47" t="s">
        <v>38</v>
      </c>
      <c r="C671" s="34" t="str">
        <f>IFERROR(VLOOKUP(tabConsumoAta[[#This Row],[CÓDIGO]],tabEstimativa[#Data],14,FALSE),"")</f>
        <v>Suspenso</v>
      </c>
      <c r="D671" s="157"/>
      <c r="E671" s="157"/>
      <c r="F671" s="34"/>
      <c r="G671" s="78" t="str">
        <f>IFERROR(VLOOKUP(tabConsumoAta[[#This Row],[ATA]],tabAtas[#Data],4,FALSE),"")</f>
        <v/>
      </c>
      <c r="H671" s="163">
        <f>SUMIFS(tabSaldoAta[ESTIMATIVA],tabSaldoAta[CÓDIGO],tabConsumoAta[[#This Row],[CÓDIGO]],tabSaldoAta[CHAVE],tabConsumoAta[[#This Row],[ATA]])</f>
        <v>0</v>
      </c>
      <c r="I671" s="164">
        <v>1000</v>
      </c>
      <c r="J671" s="159">
        <v>85</v>
      </c>
      <c r="K671" s="251">
        <v>8609</v>
      </c>
      <c r="L671" s="246" t="s">
        <v>1560</v>
      </c>
      <c r="M671" s="160" t="s">
        <v>4175</v>
      </c>
      <c r="N671" s="160" t="s">
        <v>4176</v>
      </c>
      <c r="O671" s="249" t="s">
        <v>4174</v>
      </c>
      <c r="P671" s="248">
        <v>44375</v>
      </c>
      <c r="Q671" s="166" t="str">
        <f>IF(COUNTIFS(tabAtas_Bloqueios[CÓDIGO],tabConsumoAta[[#This Row],[CÓDIGO]],tabAtas_Bloqueios[CHAVE],tabConsumoAta[[#This Row],[ATA]],tabAtas_Bloqueios[INATIVO],"") &gt; 0,"X","")</f>
        <v/>
      </c>
      <c r="R671" s="158" t="s">
        <v>1555</v>
      </c>
    </row>
    <row r="672" spans="1:18" x14ac:dyDescent="0.3">
      <c r="A672" s="247">
        <v>20104</v>
      </c>
      <c r="B672" s="47" t="s">
        <v>40</v>
      </c>
      <c r="C672" s="34" t="str">
        <f>IFERROR(VLOOKUP(tabConsumoAta[[#This Row],[CÓDIGO]],tabEstimativa[#Data],14,FALSE),"")</f>
        <v>Suspenso</v>
      </c>
      <c r="D672" s="157"/>
      <c r="E672" s="157"/>
      <c r="F672" s="34"/>
      <c r="G672" s="78" t="str">
        <f>IFERROR(VLOOKUP(tabConsumoAta[[#This Row],[ATA]],tabAtas[#Data],4,FALSE),"")</f>
        <v/>
      </c>
      <c r="H672" s="163">
        <f>SUMIFS(tabSaldoAta[ESTIMATIVA],tabSaldoAta[CÓDIGO],tabConsumoAta[[#This Row],[CÓDIGO]],tabSaldoAta[CHAVE],tabConsumoAta[[#This Row],[ATA]])</f>
        <v>0</v>
      </c>
      <c r="I672" s="164">
        <v>500</v>
      </c>
      <c r="J672" s="159">
        <v>86</v>
      </c>
      <c r="K672" s="251">
        <v>8609</v>
      </c>
      <c r="L672" s="246" t="s">
        <v>1560</v>
      </c>
      <c r="M672" s="160" t="s">
        <v>4175</v>
      </c>
      <c r="N672" s="160" t="s">
        <v>4176</v>
      </c>
      <c r="O672" s="249" t="s">
        <v>4174</v>
      </c>
      <c r="P672" s="248">
        <v>44375</v>
      </c>
      <c r="Q672" s="166" t="str">
        <f>IF(COUNTIFS(tabAtas_Bloqueios[CÓDIGO],tabConsumoAta[[#This Row],[CÓDIGO]],tabAtas_Bloqueios[CHAVE],tabConsumoAta[[#This Row],[ATA]],tabAtas_Bloqueios[INATIVO],"") &gt; 0,"X","")</f>
        <v/>
      </c>
      <c r="R672" s="158" t="s">
        <v>1555</v>
      </c>
    </row>
    <row r="673" spans="1:18" x14ac:dyDescent="0.3">
      <c r="A673" s="247">
        <v>20106</v>
      </c>
      <c r="B673" s="47" t="s">
        <v>41</v>
      </c>
      <c r="C673" s="34" t="str">
        <f>IFERROR(VLOOKUP(tabConsumoAta[[#This Row],[CÓDIGO]],tabEstimativa[#Data],14,FALSE),"")</f>
        <v>Suspenso</v>
      </c>
      <c r="D673" s="157"/>
      <c r="E673" s="157"/>
      <c r="F673" s="34"/>
      <c r="G673" s="78" t="str">
        <f>IFERROR(VLOOKUP(tabConsumoAta[[#This Row],[ATA]],tabAtas[#Data],4,FALSE),"")</f>
        <v/>
      </c>
      <c r="H673" s="163">
        <f>SUMIFS(tabSaldoAta[ESTIMATIVA],tabSaldoAta[CÓDIGO],tabConsumoAta[[#This Row],[CÓDIGO]],tabSaldoAta[CHAVE],tabConsumoAta[[#This Row],[ATA]])</f>
        <v>0</v>
      </c>
      <c r="I673" s="164">
        <v>500</v>
      </c>
      <c r="J673" s="159">
        <v>87</v>
      </c>
      <c r="K673" s="251">
        <v>8609</v>
      </c>
      <c r="L673" s="246" t="s">
        <v>1560</v>
      </c>
      <c r="M673" s="160" t="s">
        <v>4175</v>
      </c>
      <c r="N673" s="160" t="s">
        <v>4176</v>
      </c>
      <c r="O673" s="249" t="s">
        <v>4174</v>
      </c>
      <c r="P673" s="248">
        <v>44375</v>
      </c>
      <c r="Q673" s="166" t="str">
        <f>IF(COUNTIFS(tabAtas_Bloqueios[CÓDIGO],tabConsumoAta[[#This Row],[CÓDIGO]],tabAtas_Bloqueios[CHAVE],tabConsumoAta[[#This Row],[ATA]],tabAtas_Bloqueios[INATIVO],"") &gt; 0,"X","")</f>
        <v/>
      </c>
      <c r="R673" s="158" t="s">
        <v>1555</v>
      </c>
    </row>
    <row r="674" spans="1:18" x14ac:dyDescent="0.3">
      <c r="A674" s="247">
        <v>52129</v>
      </c>
      <c r="B674" s="47" t="s">
        <v>2880</v>
      </c>
      <c r="C674" s="34" t="str">
        <f>IFERROR(VLOOKUP(tabConsumoAta[[#This Row],[CÓDIGO]],tabEstimativa[#Data],14,FALSE),"")</f>
        <v>Suspenso</v>
      </c>
      <c r="D674" s="157"/>
      <c r="E674" s="157"/>
      <c r="F674" s="34"/>
      <c r="G674" s="78" t="str">
        <f>IFERROR(VLOOKUP(tabConsumoAta[[#This Row],[ATA]],tabAtas[#Data],4,FALSE),"")</f>
        <v/>
      </c>
      <c r="H674" s="163">
        <f>SUMIFS(tabSaldoAta[ESTIMATIVA],tabSaldoAta[CÓDIGO],tabConsumoAta[[#This Row],[CÓDIGO]],tabSaldoAta[CHAVE],tabConsumoAta[[#This Row],[ATA]])</f>
        <v>0</v>
      </c>
      <c r="I674" s="164">
        <v>500</v>
      </c>
      <c r="J674" s="159">
        <v>88</v>
      </c>
      <c r="K674" s="251">
        <v>8609</v>
      </c>
      <c r="L674" s="246" t="s">
        <v>1560</v>
      </c>
      <c r="M674" s="160" t="s">
        <v>4175</v>
      </c>
      <c r="N674" s="160" t="s">
        <v>4176</v>
      </c>
      <c r="O674" s="249" t="s">
        <v>4174</v>
      </c>
      <c r="P674" s="248">
        <v>44375</v>
      </c>
      <c r="Q674" s="166" t="str">
        <f>IF(COUNTIFS(tabAtas_Bloqueios[CÓDIGO],tabConsumoAta[[#This Row],[CÓDIGO]],tabAtas_Bloqueios[CHAVE],tabConsumoAta[[#This Row],[ATA]],tabAtas_Bloqueios[INATIVO],"") &gt; 0,"X","")</f>
        <v/>
      </c>
      <c r="R674" s="158" t="s">
        <v>1555</v>
      </c>
    </row>
    <row r="675" spans="1:18" x14ac:dyDescent="0.3">
      <c r="A675" s="247">
        <v>53446</v>
      </c>
      <c r="B675" s="47" t="s">
        <v>3055</v>
      </c>
      <c r="C675" s="34" t="str">
        <f>IFERROR(VLOOKUP(tabConsumoAta[[#This Row],[CÓDIGO]],tabEstimativa[#Data],14,FALSE),"")</f>
        <v>Aguardando</v>
      </c>
      <c r="D675" s="157"/>
      <c r="E675" s="157"/>
      <c r="F675" s="34"/>
      <c r="G675" s="78" t="str">
        <f>IFERROR(VLOOKUP(tabConsumoAta[[#This Row],[ATA]],tabAtas[#Data],4,FALSE),"")</f>
        <v/>
      </c>
      <c r="H675" s="163">
        <f>SUMIFS(tabSaldoAta[ESTIMATIVA],tabSaldoAta[CÓDIGO],tabConsumoAta[[#This Row],[CÓDIGO]],tabSaldoAta[CHAVE],tabConsumoAta[[#This Row],[ATA]])</f>
        <v>0</v>
      </c>
      <c r="I675" s="164">
        <v>1500</v>
      </c>
      <c r="J675" s="159">
        <v>89</v>
      </c>
      <c r="K675" s="251">
        <v>9096</v>
      </c>
      <c r="L675" s="246" t="s">
        <v>1560</v>
      </c>
      <c r="M675" s="160" t="s">
        <v>4175</v>
      </c>
      <c r="N675" s="160" t="s">
        <v>4176</v>
      </c>
      <c r="O675" s="249" t="s">
        <v>4174</v>
      </c>
      <c r="P675" s="248">
        <v>44375</v>
      </c>
      <c r="Q675" s="166" t="str">
        <f>IF(COUNTIFS(tabAtas_Bloqueios[CÓDIGO],tabConsumoAta[[#This Row],[CÓDIGO]],tabAtas_Bloqueios[CHAVE],tabConsumoAta[[#This Row],[ATA]],tabAtas_Bloqueios[INATIVO],"") &gt; 0,"X","")</f>
        <v/>
      </c>
      <c r="R675" s="158" t="s">
        <v>1555</v>
      </c>
    </row>
    <row r="676" spans="1:18" x14ac:dyDescent="0.3">
      <c r="A676" s="247">
        <v>57598</v>
      </c>
      <c r="B676" s="47" t="s">
        <v>2428</v>
      </c>
      <c r="C676" s="34" t="str">
        <f>IFERROR(VLOOKUP(tabConsumoAta[[#This Row],[CÓDIGO]],tabEstimativa[#Data],14,FALSE),"")</f>
        <v>Aguardando</v>
      </c>
      <c r="D676" s="157"/>
      <c r="E676" s="157"/>
      <c r="F676" s="34"/>
      <c r="G676" s="78" t="str">
        <f>IFERROR(VLOOKUP(tabConsumoAta[[#This Row],[ATA]],tabAtas[#Data],4,FALSE),"")</f>
        <v/>
      </c>
      <c r="H676" s="163">
        <f>SUMIFS(tabSaldoAta[ESTIMATIVA],tabSaldoAta[CÓDIGO],tabConsumoAta[[#This Row],[CÓDIGO]],tabSaldoAta[CHAVE],tabConsumoAta[[#This Row],[ATA]])</f>
        <v>0</v>
      </c>
      <c r="I676" s="164">
        <v>1000</v>
      </c>
      <c r="J676" s="159">
        <v>90</v>
      </c>
      <c r="K676" s="251">
        <v>9096</v>
      </c>
      <c r="L676" s="246" t="s">
        <v>1560</v>
      </c>
      <c r="M676" s="160" t="s">
        <v>4175</v>
      </c>
      <c r="N676" s="160" t="s">
        <v>4176</v>
      </c>
      <c r="O676" s="249" t="s">
        <v>4174</v>
      </c>
      <c r="P676" s="248">
        <v>44375</v>
      </c>
      <c r="Q676" s="166" t="str">
        <f>IF(COUNTIFS(tabAtas_Bloqueios[CÓDIGO],tabConsumoAta[[#This Row],[CÓDIGO]],tabAtas_Bloqueios[CHAVE],tabConsumoAta[[#This Row],[ATA]],tabAtas_Bloqueios[INATIVO],"") &gt; 0,"X","")</f>
        <v/>
      </c>
      <c r="R676" s="158" t="s">
        <v>1555</v>
      </c>
    </row>
    <row r="677" spans="1:18" x14ac:dyDescent="0.3">
      <c r="A677" s="247">
        <v>113846</v>
      </c>
      <c r="B677" s="47" t="s">
        <v>3059</v>
      </c>
      <c r="C677" s="34" t="str">
        <f>IFERROR(VLOOKUP(tabConsumoAta[[#This Row],[CÓDIGO]],tabEstimativa[#Data],14,FALSE),"")</f>
        <v>Aguardando</v>
      </c>
      <c r="D677" s="157"/>
      <c r="E677" s="157"/>
      <c r="F677" s="34"/>
      <c r="G677" s="78" t="str">
        <f>IFERROR(VLOOKUP(tabConsumoAta[[#This Row],[ATA]],tabAtas[#Data],4,FALSE),"")</f>
        <v/>
      </c>
      <c r="H677" s="163">
        <f>SUMIFS(tabSaldoAta[ESTIMATIVA],tabSaldoAta[CÓDIGO],tabConsumoAta[[#This Row],[CÓDIGO]],tabSaldoAta[CHAVE],tabConsumoAta[[#This Row],[ATA]])</f>
        <v>0</v>
      </c>
      <c r="I677" s="164">
        <v>800</v>
      </c>
      <c r="J677" s="159">
        <v>91</v>
      </c>
      <c r="K677" s="251">
        <v>8614</v>
      </c>
      <c r="L677" s="246" t="s">
        <v>1560</v>
      </c>
      <c r="M677" s="160" t="s">
        <v>4175</v>
      </c>
      <c r="N677" s="160" t="s">
        <v>4176</v>
      </c>
      <c r="O677" s="249" t="s">
        <v>4174</v>
      </c>
      <c r="P677" s="248">
        <v>44375</v>
      </c>
      <c r="Q677" s="166" t="str">
        <f>IF(COUNTIFS(tabAtas_Bloqueios[CÓDIGO],tabConsumoAta[[#This Row],[CÓDIGO]],tabAtas_Bloqueios[CHAVE],tabConsumoAta[[#This Row],[ATA]],tabAtas_Bloqueios[INATIVO],"") &gt; 0,"X","")</f>
        <v/>
      </c>
      <c r="R677" s="158" t="s">
        <v>1555</v>
      </c>
    </row>
    <row r="678" spans="1:18" x14ac:dyDescent="0.3">
      <c r="A678" s="247">
        <v>13178</v>
      </c>
      <c r="B678" s="47" t="s">
        <v>2218</v>
      </c>
      <c r="C678" s="34" t="str">
        <f>IFERROR(VLOOKUP(tabConsumoAta[[#This Row],[CÓDIGO]],tabEstimativa[#Data],14,FALSE),"")</f>
        <v>Suspenso</v>
      </c>
      <c r="D678" s="157"/>
      <c r="E678" s="157"/>
      <c r="F678" s="34"/>
      <c r="G678" s="78" t="str">
        <f>IFERROR(VLOOKUP(tabConsumoAta[[#This Row],[ATA]],tabAtas[#Data],4,FALSE),"")</f>
        <v/>
      </c>
      <c r="H678" s="163">
        <f>SUMIFS(tabSaldoAta[ESTIMATIVA],tabSaldoAta[CÓDIGO],tabConsumoAta[[#This Row],[CÓDIGO]],tabSaldoAta[CHAVE],tabConsumoAta[[#This Row],[ATA]])</f>
        <v>0</v>
      </c>
      <c r="I678" s="164">
        <v>20000</v>
      </c>
      <c r="J678" s="159">
        <v>92</v>
      </c>
      <c r="K678" s="251">
        <v>8663</v>
      </c>
      <c r="L678" s="246" t="s">
        <v>1560</v>
      </c>
      <c r="M678" s="160" t="s">
        <v>4175</v>
      </c>
      <c r="N678" s="160" t="s">
        <v>4176</v>
      </c>
      <c r="O678" s="249" t="s">
        <v>4174</v>
      </c>
      <c r="P678" s="248">
        <v>44375</v>
      </c>
      <c r="Q678" s="166" t="str">
        <f>IF(COUNTIFS(tabAtas_Bloqueios[CÓDIGO],tabConsumoAta[[#This Row],[CÓDIGO]],tabAtas_Bloqueios[CHAVE],tabConsumoAta[[#This Row],[ATA]],tabAtas_Bloqueios[INATIVO],"") &gt; 0,"X","")</f>
        <v/>
      </c>
      <c r="R678" s="158" t="s">
        <v>1555</v>
      </c>
    </row>
    <row r="679" spans="1:18" x14ac:dyDescent="0.3">
      <c r="A679" s="247">
        <v>13179</v>
      </c>
      <c r="B679" s="47" t="s">
        <v>2220</v>
      </c>
      <c r="C679" s="34" t="str">
        <f>IFERROR(VLOOKUP(tabConsumoAta[[#This Row],[CÓDIGO]],tabEstimativa[#Data],14,FALSE),"")</f>
        <v>Suspenso</v>
      </c>
      <c r="D679" s="157"/>
      <c r="E679" s="157"/>
      <c r="F679" s="34"/>
      <c r="G679" s="78" t="str">
        <f>IFERROR(VLOOKUP(tabConsumoAta[[#This Row],[ATA]],tabAtas[#Data],4,FALSE),"")</f>
        <v/>
      </c>
      <c r="H679" s="163">
        <f>SUMIFS(tabSaldoAta[ESTIMATIVA],tabSaldoAta[CÓDIGO],tabConsumoAta[[#This Row],[CÓDIGO]],tabSaldoAta[CHAVE],tabConsumoAta[[#This Row],[ATA]])</f>
        <v>0</v>
      </c>
      <c r="I679" s="164">
        <v>20000</v>
      </c>
      <c r="J679" s="159">
        <v>93</v>
      </c>
      <c r="K679" s="251">
        <v>8663</v>
      </c>
      <c r="L679" s="246" t="s">
        <v>1560</v>
      </c>
      <c r="M679" s="160" t="s">
        <v>4175</v>
      </c>
      <c r="N679" s="160" t="s">
        <v>4176</v>
      </c>
      <c r="O679" s="249" t="s">
        <v>4174</v>
      </c>
      <c r="P679" s="248">
        <v>44375</v>
      </c>
      <c r="Q679" s="166" t="str">
        <f>IF(COUNTIFS(tabAtas_Bloqueios[CÓDIGO],tabConsumoAta[[#This Row],[CÓDIGO]],tabAtas_Bloqueios[CHAVE],tabConsumoAta[[#This Row],[ATA]],tabAtas_Bloqueios[INATIVO],"") &gt; 0,"X","")</f>
        <v/>
      </c>
      <c r="R679" s="158" t="s">
        <v>1555</v>
      </c>
    </row>
    <row r="680" spans="1:18" x14ac:dyDescent="0.3">
      <c r="A680" s="247">
        <v>59882</v>
      </c>
      <c r="B680" s="47" t="s">
        <v>2790</v>
      </c>
      <c r="C680" s="34" t="str">
        <f>IFERROR(VLOOKUP(tabConsumoAta[[#This Row],[CÓDIGO]],tabEstimativa[#Data],14,FALSE),"")</f>
        <v>Aguardando</v>
      </c>
      <c r="D680" s="157"/>
      <c r="E680" s="157"/>
      <c r="F680" s="34"/>
      <c r="G680" s="78" t="str">
        <f>IFERROR(VLOOKUP(tabConsumoAta[[#This Row],[ATA]],tabAtas[#Data],4,FALSE),"")</f>
        <v/>
      </c>
      <c r="H680" s="163">
        <f>SUMIFS(tabSaldoAta[ESTIMATIVA],tabSaldoAta[CÓDIGO],tabConsumoAta[[#This Row],[CÓDIGO]],tabSaldoAta[CHAVE],tabConsumoAta[[#This Row],[ATA]])</f>
        <v>0</v>
      </c>
      <c r="I680" s="164">
        <v>120</v>
      </c>
      <c r="J680" s="159">
        <v>1</v>
      </c>
      <c r="K680" s="251">
        <v>8065</v>
      </c>
      <c r="L680" s="246" t="s">
        <v>1560</v>
      </c>
      <c r="M680" s="160" t="s">
        <v>4163</v>
      </c>
      <c r="N680" s="160" t="s">
        <v>4164</v>
      </c>
      <c r="O680" s="249" t="s">
        <v>4162</v>
      </c>
      <c r="P680" s="248">
        <v>44365</v>
      </c>
      <c r="Q680" s="166" t="str">
        <f>IF(COUNTIFS(tabAtas_Bloqueios[CÓDIGO],tabConsumoAta[[#This Row],[CÓDIGO]],tabAtas_Bloqueios[CHAVE],tabConsumoAta[[#This Row],[ATA]],tabAtas_Bloqueios[INATIVO],"") &gt; 0,"X","")</f>
        <v/>
      </c>
      <c r="R680" s="158" t="s">
        <v>1555</v>
      </c>
    </row>
    <row r="681" spans="1:18" x14ac:dyDescent="0.3">
      <c r="A681" s="247">
        <v>64604</v>
      </c>
      <c r="B681" s="47" t="s">
        <v>24</v>
      </c>
      <c r="C681" s="34" t="str">
        <f>IFERROR(VLOOKUP(tabConsumoAta[[#This Row],[CÓDIGO]],tabEstimativa[#Data],14,FALSE),"")</f>
        <v>Aguardando</v>
      </c>
      <c r="D681" s="157"/>
      <c r="E681" s="157"/>
      <c r="F681" s="34"/>
      <c r="G681" s="78" t="str">
        <f>IFERROR(VLOOKUP(tabConsumoAta[[#This Row],[ATA]],tabAtas[#Data],4,FALSE),"")</f>
        <v/>
      </c>
      <c r="H681" s="163">
        <f>SUMIFS(tabSaldoAta[ESTIMATIVA],tabSaldoAta[CÓDIGO],tabConsumoAta[[#This Row],[CÓDIGO]],tabSaldoAta[CHAVE],tabConsumoAta[[#This Row],[ATA]])</f>
        <v>0</v>
      </c>
      <c r="I681" s="164">
        <v>60</v>
      </c>
      <c r="J681" s="159">
        <v>2</v>
      </c>
      <c r="K681" s="251">
        <v>8065</v>
      </c>
      <c r="L681" s="246" t="s">
        <v>1560</v>
      </c>
      <c r="M681" s="160" t="s">
        <v>4163</v>
      </c>
      <c r="N681" s="160" t="s">
        <v>4164</v>
      </c>
      <c r="O681" s="249" t="s">
        <v>4162</v>
      </c>
      <c r="P681" s="248">
        <v>44365</v>
      </c>
      <c r="Q681" s="166" t="str">
        <f>IF(COUNTIFS(tabAtas_Bloqueios[CÓDIGO],tabConsumoAta[[#This Row],[CÓDIGO]],tabAtas_Bloqueios[CHAVE],tabConsumoAta[[#This Row],[ATA]],tabAtas_Bloqueios[INATIVO],"") &gt; 0,"X","")</f>
        <v/>
      </c>
      <c r="R681" s="158" t="s">
        <v>1555</v>
      </c>
    </row>
    <row r="682" spans="1:18" x14ac:dyDescent="0.3">
      <c r="A682" s="247">
        <v>17115</v>
      </c>
      <c r="B682" s="47" t="s">
        <v>2854</v>
      </c>
      <c r="C682" s="34" t="str">
        <f>IFERROR(VLOOKUP(tabConsumoAta[[#This Row],[CÓDIGO]],tabEstimativa[#Data],14,FALSE),"")</f>
        <v>Aguardando</v>
      </c>
      <c r="D682" s="157"/>
      <c r="E682" s="157"/>
      <c r="F682" s="34"/>
      <c r="G682" s="78" t="str">
        <f>IFERROR(VLOOKUP(tabConsumoAta[[#This Row],[ATA]],tabAtas[#Data],4,FALSE),"")</f>
        <v/>
      </c>
      <c r="H682" s="163">
        <f>SUMIFS(tabSaldoAta[ESTIMATIVA],tabSaldoAta[CÓDIGO],tabConsumoAta[[#This Row],[CÓDIGO]],tabSaldoAta[CHAVE],tabConsumoAta[[#This Row],[ATA]])</f>
        <v>0</v>
      </c>
      <c r="I682" s="164">
        <v>5000</v>
      </c>
      <c r="J682" s="159">
        <v>1</v>
      </c>
      <c r="K682" s="251">
        <v>8469</v>
      </c>
      <c r="L682" s="246" t="s">
        <v>1560</v>
      </c>
      <c r="M682" s="160" t="s">
        <v>4166</v>
      </c>
      <c r="N682" s="160" t="s">
        <v>4167</v>
      </c>
      <c r="O682" s="249" t="s">
        <v>4165</v>
      </c>
      <c r="P682" s="248">
        <v>44371</v>
      </c>
      <c r="Q682" s="166" t="str">
        <f>IF(COUNTIFS(tabAtas_Bloqueios[CÓDIGO],tabConsumoAta[[#This Row],[CÓDIGO]],tabAtas_Bloqueios[CHAVE],tabConsumoAta[[#This Row],[ATA]],tabAtas_Bloqueios[INATIVO],"") &gt; 0,"X","")</f>
        <v/>
      </c>
      <c r="R682" s="158" t="s">
        <v>1555</v>
      </c>
    </row>
    <row r="683" spans="1:18" x14ac:dyDescent="0.3">
      <c r="A683" s="247">
        <v>25756</v>
      </c>
      <c r="B683" s="47" t="s">
        <v>3066</v>
      </c>
      <c r="C683" s="34" t="str">
        <f>IFERROR(VLOOKUP(tabConsumoAta[[#This Row],[CÓDIGO]],tabEstimativa[#Data],14,FALSE),"")</f>
        <v>Suspenso</v>
      </c>
      <c r="D683" s="157"/>
      <c r="E683" s="157"/>
      <c r="F683" s="34"/>
      <c r="G683" s="78" t="str">
        <f>IFERROR(VLOOKUP(tabConsumoAta[[#This Row],[ATA]],tabAtas[#Data],4,FALSE),"")</f>
        <v/>
      </c>
      <c r="H683" s="163">
        <f>SUMIFS(tabSaldoAta[ESTIMATIVA],tabSaldoAta[CÓDIGO],tabConsumoAta[[#This Row],[CÓDIGO]],tabSaldoAta[CHAVE],tabConsumoAta[[#This Row],[ATA]])</f>
        <v>0</v>
      </c>
      <c r="I683" s="164">
        <v>150</v>
      </c>
      <c r="J683" s="159">
        <v>2</v>
      </c>
      <c r="K683" s="251">
        <v>8575</v>
      </c>
      <c r="L683" s="246" t="s">
        <v>1560</v>
      </c>
      <c r="M683" s="160" t="s">
        <v>4166</v>
      </c>
      <c r="N683" s="160" t="s">
        <v>4167</v>
      </c>
      <c r="O683" s="249" t="s">
        <v>4165</v>
      </c>
      <c r="P683" s="248">
        <v>44371</v>
      </c>
      <c r="Q683" s="166" t="str">
        <f>IF(COUNTIFS(tabAtas_Bloqueios[CÓDIGO],tabConsumoAta[[#This Row],[CÓDIGO]],tabAtas_Bloqueios[CHAVE],tabConsumoAta[[#This Row],[ATA]],tabAtas_Bloqueios[INATIVO],"") &gt; 0,"X","")</f>
        <v/>
      </c>
      <c r="R683" s="158" t="s">
        <v>1555</v>
      </c>
    </row>
    <row r="684" spans="1:18" x14ac:dyDescent="0.3">
      <c r="A684" s="247">
        <v>53849</v>
      </c>
      <c r="B684" s="47" t="s">
        <v>204</v>
      </c>
      <c r="C684" s="34" t="str">
        <f>IFERROR(VLOOKUP(tabConsumoAta[[#This Row],[CÓDIGO]],tabEstimativa[#Data],14,FALSE),"")</f>
        <v>Suspenso</v>
      </c>
      <c r="D684" s="157"/>
      <c r="E684" s="157"/>
      <c r="F684" s="34"/>
      <c r="G684" s="78" t="str">
        <f>IFERROR(VLOOKUP(tabConsumoAta[[#This Row],[ATA]],tabAtas[#Data],4,FALSE),"")</f>
        <v/>
      </c>
      <c r="H684" s="163">
        <f>SUMIFS(tabSaldoAta[ESTIMATIVA],tabSaldoAta[CÓDIGO],tabConsumoAta[[#This Row],[CÓDIGO]],tabSaldoAta[CHAVE],tabConsumoAta[[#This Row],[ATA]])</f>
        <v>0</v>
      </c>
      <c r="I684" s="164">
        <v>30</v>
      </c>
      <c r="J684" s="159">
        <v>3</v>
      </c>
      <c r="K684" s="251">
        <v>8575</v>
      </c>
      <c r="L684" s="246" t="s">
        <v>1560</v>
      </c>
      <c r="M684" s="160" t="s">
        <v>4166</v>
      </c>
      <c r="N684" s="160" t="s">
        <v>4167</v>
      </c>
      <c r="O684" s="249" t="s">
        <v>4165</v>
      </c>
      <c r="P684" s="248">
        <v>44371</v>
      </c>
      <c r="Q684" s="166" t="str">
        <f>IF(COUNTIFS(tabAtas_Bloqueios[CÓDIGO],tabConsumoAta[[#This Row],[CÓDIGO]],tabAtas_Bloqueios[CHAVE],tabConsumoAta[[#This Row],[ATA]],tabAtas_Bloqueios[INATIVO],"") &gt; 0,"X","")</f>
        <v/>
      </c>
      <c r="R684" s="158" t="s">
        <v>1555</v>
      </c>
    </row>
    <row r="685" spans="1:18" x14ac:dyDescent="0.3">
      <c r="A685" s="247">
        <v>74976</v>
      </c>
      <c r="B685" s="47" t="s">
        <v>178</v>
      </c>
      <c r="C685" s="34" t="str">
        <f>IFERROR(VLOOKUP(tabConsumoAta[[#This Row],[CÓDIGO]],tabEstimativa[#Data],14,FALSE),"")</f>
        <v>Suspenso</v>
      </c>
      <c r="D685" s="157"/>
      <c r="E685" s="157"/>
      <c r="F685" s="34"/>
      <c r="G685" s="78" t="str">
        <f>IFERROR(VLOOKUP(tabConsumoAta[[#This Row],[ATA]],tabAtas[#Data],4,FALSE),"")</f>
        <v/>
      </c>
      <c r="H685" s="163">
        <f>SUMIFS(tabSaldoAta[ESTIMATIVA],tabSaldoAta[CÓDIGO],tabConsumoAta[[#This Row],[CÓDIGO]],tabSaldoAta[CHAVE],tabConsumoAta[[#This Row],[ATA]])</f>
        <v>0</v>
      </c>
      <c r="I685" s="164">
        <v>200</v>
      </c>
      <c r="J685" s="159">
        <v>4</v>
      </c>
      <c r="K685" s="251">
        <v>8575</v>
      </c>
      <c r="L685" s="246" t="s">
        <v>1560</v>
      </c>
      <c r="M685" s="160" t="s">
        <v>4166</v>
      </c>
      <c r="N685" s="160" t="s">
        <v>4167</v>
      </c>
      <c r="O685" s="249" t="s">
        <v>4165</v>
      </c>
      <c r="P685" s="248">
        <v>44371</v>
      </c>
      <c r="Q685" s="166" t="str">
        <f>IF(COUNTIFS(tabAtas_Bloqueios[CÓDIGO],tabConsumoAta[[#This Row],[CÓDIGO]],tabAtas_Bloqueios[CHAVE],tabConsumoAta[[#This Row],[ATA]],tabAtas_Bloqueios[INATIVO],"") &gt; 0,"X","")</f>
        <v/>
      </c>
      <c r="R685" s="158" t="s">
        <v>1555</v>
      </c>
    </row>
    <row r="686" spans="1:18" x14ac:dyDescent="0.3">
      <c r="A686" s="247">
        <v>104667</v>
      </c>
      <c r="B686" s="47" t="s">
        <v>2386</v>
      </c>
      <c r="C686" s="34" t="str">
        <f>IFERROR(VLOOKUP(tabConsumoAta[[#This Row],[CÓDIGO]],tabEstimativa[#Data],14,FALSE),"")</f>
        <v>Suspenso</v>
      </c>
      <c r="D686" s="157"/>
      <c r="E686" s="157"/>
      <c r="F686" s="34"/>
      <c r="G686" s="78" t="str">
        <f>IFERROR(VLOOKUP(tabConsumoAta[[#This Row],[ATA]],tabAtas[#Data],4,FALSE),"")</f>
        <v/>
      </c>
      <c r="H686" s="163">
        <f>SUMIFS(tabSaldoAta[ESTIMATIVA],tabSaldoAta[CÓDIGO],tabConsumoAta[[#This Row],[CÓDIGO]],tabSaldoAta[CHAVE],tabConsumoAta[[#This Row],[ATA]])</f>
        <v>0</v>
      </c>
      <c r="I686" s="164">
        <v>150</v>
      </c>
      <c r="J686" s="159">
        <v>5</v>
      </c>
      <c r="K686" s="251">
        <v>8575</v>
      </c>
      <c r="L686" s="246" t="s">
        <v>1560</v>
      </c>
      <c r="M686" s="160" t="s">
        <v>4166</v>
      </c>
      <c r="N686" s="160" t="s">
        <v>4167</v>
      </c>
      <c r="O686" s="249" t="s">
        <v>4165</v>
      </c>
      <c r="P686" s="248">
        <v>44371</v>
      </c>
      <c r="Q686" s="166" t="str">
        <f>IF(COUNTIFS(tabAtas_Bloqueios[CÓDIGO],tabConsumoAta[[#This Row],[CÓDIGO]],tabAtas_Bloqueios[CHAVE],tabConsumoAta[[#This Row],[ATA]],tabAtas_Bloqueios[INATIVO],"") &gt; 0,"X","")</f>
        <v/>
      </c>
      <c r="R686" s="158" t="s">
        <v>1555</v>
      </c>
    </row>
    <row r="687" spans="1:18" x14ac:dyDescent="0.3">
      <c r="A687" s="247">
        <v>107401</v>
      </c>
      <c r="B687" s="47" t="s">
        <v>46</v>
      </c>
      <c r="C687" s="34" t="str">
        <f>IFERROR(VLOOKUP(tabConsumoAta[[#This Row],[CÓDIGO]],tabEstimativa[#Data],14,FALSE),"")</f>
        <v>Suspenso</v>
      </c>
      <c r="D687" s="157"/>
      <c r="E687" s="157"/>
      <c r="F687" s="34"/>
      <c r="G687" s="78" t="str">
        <f>IFERROR(VLOOKUP(tabConsumoAta[[#This Row],[ATA]],tabAtas[#Data],4,FALSE),"")</f>
        <v/>
      </c>
      <c r="H687" s="163">
        <f>SUMIFS(tabSaldoAta[ESTIMATIVA],tabSaldoAta[CÓDIGO],tabConsumoAta[[#This Row],[CÓDIGO]],tabSaldoAta[CHAVE],tabConsumoAta[[#This Row],[ATA]])</f>
        <v>0</v>
      </c>
      <c r="I687" s="164">
        <v>200</v>
      </c>
      <c r="J687" s="159">
        <v>6</v>
      </c>
      <c r="K687" s="251">
        <v>8575</v>
      </c>
      <c r="L687" s="246" t="s">
        <v>1560</v>
      </c>
      <c r="M687" s="160" t="s">
        <v>4166</v>
      </c>
      <c r="N687" s="160" t="s">
        <v>4167</v>
      </c>
      <c r="O687" s="249" t="s">
        <v>4165</v>
      </c>
      <c r="P687" s="248">
        <v>44371</v>
      </c>
      <c r="Q687" s="166" t="str">
        <f>IF(COUNTIFS(tabAtas_Bloqueios[CÓDIGO],tabConsumoAta[[#This Row],[CÓDIGO]],tabAtas_Bloqueios[CHAVE],tabConsumoAta[[#This Row],[ATA]],tabAtas_Bloqueios[INATIVO],"") &gt; 0,"X","")</f>
        <v/>
      </c>
      <c r="R687" s="158" t="s">
        <v>1555</v>
      </c>
    </row>
    <row r="688" spans="1:18" x14ac:dyDescent="0.3">
      <c r="A688" s="247">
        <v>134581</v>
      </c>
      <c r="B688" s="47" t="s">
        <v>233</v>
      </c>
      <c r="C688" s="34" t="str">
        <f>IFERROR(VLOOKUP(tabConsumoAta[[#This Row],[CÓDIGO]],tabEstimativa[#Data],14,FALSE),"")</f>
        <v>Suspenso</v>
      </c>
      <c r="D688" s="157"/>
      <c r="E688" s="157"/>
      <c r="F688" s="34"/>
      <c r="G688" s="78" t="str">
        <f>IFERROR(VLOOKUP(tabConsumoAta[[#This Row],[ATA]],tabAtas[#Data],4,FALSE),"")</f>
        <v/>
      </c>
      <c r="H688" s="163">
        <f>SUMIFS(tabSaldoAta[ESTIMATIVA],tabSaldoAta[CÓDIGO],tabConsumoAta[[#This Row],[CÓDIGO]],tabSaldoAta[CHAVE],tabConsumoAta[[#This Row],[ATA]])</f>
        <v>0</v>
      </c>
      <c r="I688" s="164">
        <v>40</v>
      </c>
      <c r="J688" s="159">
        <v>7</v>
      </c>
      <c r="K688" s="251">
        <v>8575</v>
      </c>
      <c r="L688" s="246" t="s">
        <v>1560</v>
      </c>
      <c r="M688" s="160" t="s">
        <v>4166</v>
      </c>
      <c r="N688" s="160" t="s">
        <v>4167</v>
      </c>
      <c r="O688" s="249" t="s">
        <v>4165</v>
      </c>
      <c r="P688" s="248">
        <v>44371</v>
      </c>
      <c r="Q688" s="166" t="str">
        <f>IF(COUNTIFS(tabAtas_Bloqueios[CÓDIGO],tabConsumoAta[[#This Row],[CÓDIGO]],tabAtas_Bloqueios[CHAVE],tabConsumoAta[[#This Row],[ATA]],tabAtas_Bloqueios[INATIVO],"") &gt; 0,"X","")</f>
        <v/>
      </c>
      <c r="R688" s="158" t="s">
        <v>1555</v>
      </c>
    </row>
    <row r="689" spans="1:18" x14ac:dyDescent="0.3">
      <c r="A689" s="247">
        <v>134582</v>
      </c>
      <c r="B689" s="47" t="s">
        <v>234</v>
      </c>
      <c r="C689" s="34" t="str">
        <f>IFERROR(VLOOKUP(tabConsumoAta[[#This Row],[CÓDIGO]],tabEstimativa[#Data],14,FALSE),"")</f>
        <v>Suspenso</v>
      </c>
      <c r="D689" s="157"/>
      <c r="E689" s="157"/>
      <c r="F689" s="34"/>
      <c r="G689" s="78" t="str">
        <f>IFERROR(VLOOKUP(tabConsumoAta[[#This Row],[ATA]],tabAtas[#Data],4,FALSE),"")</f>
        <v/>
      </c>
      <c r="H689" s="163">
        <f>SUMIFS(tabSaldoAta[ESTIMATIVA],tabSaldoAta[CÓDIGO],tabConsumoAta[[#This Row],[CÓDIGO]],tabSaldoAta[CHAVE],tabConsumoAta[[#This Row],[ATA]])</f>
        <v>0</v>
      </c>
      <c r="I689" s="164">
        <v>100</v>
      </c>
      <c r="J689" s="159">
        <v>8</v>
      </c>
      <c r="K689" s="251">
        <v>8575</v>
      </c>
      <c r="L689" s="246" t="s">
        <v>1560</v>
      </c>
      <c r="M689" s="160" t="s">
        <v>4166</v>
      </c>
      <c r="N689" s="160" t="s">
        <v>4167</v>
      </c>
      <c r="O689" s="249" t="s">
        <v>4165</v>
      </c>
      <c r="P689" s="248">
        <v>44371</v>
      </c>
      <c r="Q689" s="166" t="str">
        <f>IF(COUNTIFS(tabAtas_Bloqueios[CÓDIGO],tabConsumoAta[[#This Row],[CÓDIGO]],tabAtas_Bloqueios[CHAVE],tabConsumoAta[[#This Row],[ATA]],tabAtas_Bloqueios[INATIVO],"") &gt; 0,"X","")</f>
        <v/>
      </c>
      <c r="R689" s="158" t="s">
        <v>1555</v>
      </c>
    </row>
    <row r="690" spans="1:18" x14ac:dyDescent="0.3">
      <c r="A690" s="247">
        <v>138054</v>
      </c>
      <c r="B690" s="47" t="s">
        <v>1995</v>
      </c>
      <c r="C690" s="34" t="str">
        <f>IFERROR(VLOOKUP(tabConsumoAta[[#This Row],[CÓDIGO]],tabEstimativa[#Data],14,FALSE),"")</f>
        <v>Suspenso</v>
      </c>
      <c r="D690" s="157"/>
      <c r="E690" s="157"/>
      <c r="F690" s="34"/>
      <c r="G690" s="78" t="str">
        <f>IFERROR(VLOOKUP(tabConsumoAta[[#This Row],[ATA]],tabAtas[#Data],4,FALSE),"")</f>
        <v/>
      </c>
      <c r="H690" s="163">
        <f>SUMIFS(tabSaldoAta[ESTIMATIVA],tabSaldoAta[CÓDIGO],tabConsumoAta[[#This Row],[CÓDIGO]],tabSaldoAta[CHAVE],tabConsumoAta[[#This Row],[ATA]])</f>
        <v>0</v>
      </c>
      <c r="I690" s="164">
        <v>200</v>
      </c>
      <c r="J690" s="159">
        <v>9</v>
      </c>
      <c r="K690" s="251">
        <v>8575</v>
      </c>
      <c r="L690" s="246" t="s">
        <v>1560</v>
      </c>
      <c r="M690" s="160" t="s">
        <v>4166</v>
      </c>
      <c r="N690" s="160" t="s">
        <v>4167</v>
      </c>
      <c r="O690" s="249" t="s">
        <v>4165</v>
      </c>
      <c r="P690" s="248">
        <v>44371</v>
      </c>
      <c r="Q690" s="166" t="str">
        <f>IF(COUNTIFS(tabAtas_Bloqueios[CÓDIGO],tabConsumoAta[[#This Row],[CÓDIGO]],tabAtas_Bloqueios[CHAVE],tabConsumoAta[[#This Row],[ATA]],tabAtas_Bloqueios[INATIVO],"") &gt; 0,"X","")</f>
        <v/>
      </c>
      <c r="R690" s="158" t="s">
        <v>1555</v>
      </c>
    </row>
    <row r="691" spans="1:18" x14ac:dyDescent="0.3">
      <c r="A691" s="247">
        <v>136941</v>
      </c>
      <c r="B691" s="47" t="s">
        <v>2088</v>
      </c>
      <c r="C691" s="34" t="str">
        <f>IFERROR(VLOOKUP(tabConsumoAta[[#This Row],[CÓDIGO]],tabEstimativa[#Data],14,FALSE),"")</f>
        <v>Suspenso</v>
      </c>
      <c r="D691" s="157"/>
      <c r="E691" s="157"/>
      <c r="F691" s="34"/>
      <c r="G691" s="78" t="str">
        <f>IFERROR(VLOOKUP(tabConsumoAta[[#This Row],[ATA]],tabAtas[#Data],4,FALSE),"")</f>
        <v/>
      </c>
      <c r="H691" s="163">
        <f>SUMIFS(tabSaldoAta[ESTIMATIVA],tabSaldoAta[CÓDIGO],tabConsumoAta[[#This Row],[CÓDIGO]],tabSaldoAta[CHAVE],tabConsumoAta[[#This Row],[ATA]])</f>
        <v>0</v>
      </c>
      <c r="I691" s="164">
        <v>2000</v>
      </c>
      <c r="J691" s="159">
        <v>10</v>
      </c>
      <c r="K691" s="251">
        <v>8472</v>
      </c>
      <c r="L691" s="246" t="s">
        <v>1560</v>
      </c>
      <c r="M691" s="160" t="s">
        <v>4166</v>
      </c>
      <c r="N691" s="160" t="s">
        <v>4167</v>
      </c>
      <c r="O691" s="249" t="s">
        <v>4165</v>
      </c>
      <c r="P691" s="248">
        <v>44371</v>
      </c>
      <c r="Q691" s="166" t="str">
        <f>IF(COUNTIFS(tabAtas_Bloqueios[CÓDIGO],tabConsumoAta[[#This Row],[CÓDIGO]],tabAtas_Bloqueios[CHAVE],tabConsumoAta[[#This Row],[ATA]],tabAtas_Bloqueios[INATIVO],"") &gt; 0,"X","")</f>
        <v/>
      </c>
      <c r="R691" s="158" t="s">
        <v>1555</v>
      </c>
    </row>
    <row r="692" spans="1:18" x14ac:dyDescent="0.3">
      <c r="A692" s="247">
        <v>11590</v>
      </c>
      <c r="B692" s="47" t="s">
        <v>2548</v>
      </c>
      <c r="C692" s="34" t="str">
        <f>IFERROR(VLOOKUP(tabConsumoAta[[#This Row],[CÓDIGO]],tabEstimativa[#Data],14,FALSE),"")</f>
        <v>Suspenso</v>
      </c>
      <c r="D692" s="157"/>
      <c r="E692" s="157"/>
      <c r="F692" s="34"/>
      <c r="G692" s="78" t="str">
        <f>IFERROR(VLOOKUP(tabConsumoAta[[#This Row],[ATA]],tabAtas[#Data],4,FALSE),"")</f>
        <v/>
      </c>
      <c r="H692" s="163">
        <f>SUMIFS(tabSaldoAta[ESTIMATIVA],tabSaldoAta[CÓDIGO],tabConsumoAta[[#This Row],[CÓDIGO]],tabSaldoAta[CHAVE],tabConsumoAta[[#This Row],[ATA]])</f>
        <v>0</v>
      </c>
      <c r="I692" s="164">
        <v>3000</v>
      </c>
      <c r="J692" s="159">
        <v>11</v>
      </c>
      <c r="K692" s="251">
        <v>8492</v>
      </c>
      <c r="L692" s="246" t="s">
        <v>1560</v>
      </c>
      <c r="M692" s="160" t="s">
        <v>4166</v>
      </c>
      <c r="N692" s="160" t="s">
        <v>4167</v>
      </c>
      <c r="O692" s="249" t="s">
        <v>4165</v>
      </c>
      <c r="P692" s="248">
        <v>44371</v>
      </c>
      <c r="Q692" s="166" t="str">
        <f>IF(COUNTIFS(tabAtas_Bloqueios[CÓDIGO],tabConsumoAta[[#This Row],[CÓDIGO]],tabAtas_Bloqueios[CHAVE],tabConsumoAta[[#This Row],[ATA]],tabAtas_Bloqueios[INATIVO],"") &gt; 0,"X","")</f>
        <v/>
      </c>
      <c r="R692" s="158" t="s">
        <v>1555</v>
      </c>
    </row>
    <row r="693" spans="1:18" x14ac:dyDescent="0.3">
      <c r="A693" s="247">
        <v>13768</v>
      </c>
      <c r="B693" s="47" t="s">
        <v>2554</v>
      </c>
      <c r="C693" s="34" t="str">
        <f>IFERROR(VLOOKUP(tabConsumoAta[[#This Row],[CÓDIGO]],tabEstimativa[#Data],14,FALSE),"")</f>
        <v>Suspenso</v>
      </c>
      <c r="D693" s="157"/>
      <c r="E693" s="157"/>
      <c r="F693" s="34"/>
      <c r="G693" s="78" t="str">
        <f>IFERROR(VLOOKUP(tabConsumoAta[[#This Row],[ATA]],tabAtas[#Data],4,FALSE),"")</f>
        <v/>
      </c>
      <c r="H693" s="163">
        <f>SUMIFS(tabSaldoAta[ESTIMATIVA],tabSaldoAta[CÓDIGO],tabConsumoAta[[#This Row],[CÓDIGO]],tabSaldoAta[CHAVE],tabConsumoAta[[#This Row],[ATA]])</f>
        <v>0</v>
      </c>
      <c r="I693" s="164">
        <v>7000</v>
      </c>
      <c r="J693" s="159">
        <v>12</v>
      </c>
      <c r="K693" s="251">
        <v>8492</v>
      </c>
      <c r="L693" s="246" t="s">
        <v>1560</v>
      </c>
      <c r="M693" s="160" t="s">
        <v>4166</v>
      </c>
      <c r="N693" s="160" t="s">
        <v>4167</v>
      </c>
      <c r="O693" s="249" t="s">
        <v>4165</v>
      </c>
      <c r="P693" s="248">
        <v>44371</v>
      </c>
      <c r="Q693" s="166" t="str">
        <f>IF(COUNTIFS(tabAtas_Bloqueios[CÓDIGO],tabConsumoAta[[#This Row],[CÓDIGO]],tabAtas_Bloqueios[CHAVE],tabConsumoAta[[#This Row],[ATA]],tabAtas_Bloqueios[INATIVO],"") &gt; 0,"X","")</f>
        <v/>
      </c>
      <c r="R693" s="158" t="s">
        <v>1555</v>
      </c>
    </row>
    <row r="694" spans="1:18" x14ac:dyDescent="0.3">
      <c r="A694" s="247">
        <v>115765</v>
      </c>
      <c r="B694" s="47" t="s">
        <v>2932</v>
      </c>
      <c r="C694" s="34" t="str">
        <f>IFERROR(VLOOKUP(tabConsumoAta[[#This Row],[CÓDIGO]],tabEstimativa[#Data],14,FALSE),"")</f>
        <v>Suspenso</v>
      </c>
      <c r="D694" s="157"/>
      <c r="E694" s="157"/>
      <c r="F694" s="34"/>
      <c r="G694" s="78" t="str">
        <f>IFERROR(VLOOKUP(tabConsumoAta[[#This Row],[ATA]],tabAtas[#Data],4,FALSE),"")</f>
        <v/>
      </c>
      <c r="H694" s="163">
        <f>SUMIFS(tabSaldoAta[ESTIMATIVA],tabSaldoAta[CÓDIGO],tabConsumoAta[[#This Row],[CÓDIGO]],tabSaldoAta[CHAVE],tabConsumoAta[[#This Row],[ATA]])</f>
        <v>0</v>
      </c>
      <c r="I694" s="164">
        <v>1000</v>
      </c>
      <c r="J694" s="159">
        <v>13</v>
      </c>
      <c r="K694" s="251">
        <v>8492</v>
      </c>
      <c r="L694" s="246" t="s">
        <v>1560</v>
      </c>
      <c r="M694" s="160" t="s">
        <v>4166</v>
      </c>
      <c r="N694" s="160" t="s">
        <v>4167</v>
      </c>
      <c r="O694" s="249" t="s">
        <v>4165</v>
      </c>
      <c r="P694" s="248">
        <v>44371</v>
      </c>
      <c r="Q694" s="166" t="str">
        <f>IF(COUNTIFS(tabAtas_Bloqueios[CÓDIGO],tabConsumoAta[[#This Row],[CÓDIGO]],tabAtas_Bloqueios[CHAVE],tabConsumoAta[[#This Row],[ATA]],tabAtas_Bloqueios[INATIVO],"") &gt; 0,"X","")</f>
        <v/>
      </c>
      <c r="R694" s="158" t="s">
        <v>1555</v>
      </c>
    </row>
    <row r="695" spans="1:18" x14ac:dyDescent="0.3">
      <c r="A695" s="247">
        <v>10547</v>
      </c>
      <c r="B695" s="47" t="s">
        <v>2580</v>
      </c>
      <c r="C695" s="34" t="str">
        <f>IFERROR(VLOOKUP(tabConsumoAta[[#This Row],[CÓDIGO]],tabEstimativa[#Data],14,FALSE),"")</f>
        <v>Suspenso</v>
      </c>
      <c r="D695" s="157"/>
      <c r="E695" s="157"/>
      <c r="F695" s="34"/>
      <c r="G695" s="78" t="str">
        <f>IFERROR(VLOOKUP(tabConsumoAta[[#This Row],[ATA]],tabAtas[#Data],4,FALSE),"")</f>
        <v/>
      </c>
      <c r="H695" s="163">
        <f>SUMIFS(tabSaldoAta[ESTIMATIVA],tabSaldoAta[CÓDIGO],tabConsumoAta[[#This Row],[CÓDIGO]],tabSaldoAta[CHAVE],tabConsumoAta[[#This Row],[ATA]])</f>
        <v>0</v>
      </c>
      <c r="I695" s="164">
        <v>5000</v>
      </c>
      <c r="J695" s="159">
        <v>14</v>
      </c>
      <c r="K695" s="251">
        <v>8492</v>
      </c>
      <c r="L695" s="246" t="s">
        <v>1560</v>
      </c>
      <c r="M695" s="160" t="s">
        <v>4166</v>
      </c>
      <c r="N695" s="160" t="s">
        <v>4167</v>
      </c>
      <c r="O695" s="249" t="s">
        <v>4165</v>
      </c>
      <c r="P695" s="248">
        <v>44371</v>
      </c>
      <c r="Q695" s="166" t="str">
        <f>IF(COUNTIFS(tabAtas_Bloqueios[CÓDIGO],tabConsumoAta[[#This Row],[CÓDIGO]],tabAtas_Bloqueios[CHAVE],tabConsumoAta[[#This Row],[ATA]],tabAtas_Bloqueios[INATIVO],"") &gt; 0,"X","")</f>
        <v/>
      </c>
      <c r="R695" s="158" t="s">
        <v>1555</v>
      </c>
    </row>
    <row r="696" spans="1:18" x14ac:dyDescent="0.3">
      <c r="A696" s="247">
        <v>77755</v>
      </c>
      <c r="B696" s="47" t="s">
        <v>2547</v>
      </c>
      <c r="C696" s="34" t="str">
        <f>IFERROR(VLOOKUP(tabConsumoAta[[#This Row],[CÓDIGO]],tabEstimativa[#Data],14,FALSE),"")</f>
        <v>Suspenso</v>
      </c>
      <c r="D696" s="157"/>
      <c r="E696" s="157"/>
      <c r="F696" s="34"/>
      <c r="G696" s="78" t="str">
        <f>IFERROR(VLOOKUP(tabConsumoAta[[#This Row],[ATA]],tabAtas[#Data],4,FALSE),"")</f>
        <v/>
      </c>
      <c r="H696" s="163">
        <f>SUMIFS(tabSaldoAta[ESTIMATIVA],tabSaldoAta[CÓDIGO],tabConsumoAta[[#This Row],[CÓDIGO]],tabSaldoAta[CHAVE],tabConsumoAta[[#This Row],[ATA]])</f>
        <v>0</v>
      </c>
      <c r="I696" s="164">
        <v>3000</v>
      </c>
      <c r="J696" s="159">
        <v>15</v>
      </c>
      <c r="K696" s="251">
        <v>8492</v>
      </c>
      <c r="L696" s="246" t="s">
        <v>1560</v>
      </c>
      <c r="M696" s="160" t="s">
        <v>4166</v>
      </c>
      <c r="N696" s="160" t="s">
        <v>4167</v>
      </c>
      <c r="O696" s="249" t="s">
        <v>4165</v>
      </c>
      <c r="P696" s="248">
        <v>44371</v>
      </c>
      <c r="Q696" s="166" t="str">
        <f>IF(COUNTIFS(tabAtas_Bloqueios[CÓDIGO],tabConsumoAta[[#This Row],[CÓDIGO]],tabAtas_Bloqueios[CHAVE],tabConsumoAta[[#This Row],[ATA]],tabAtas_Bloqueios[INATIVO],"") &gt; 0,"X","")</f>
        <v/>
      </c>
      <c r="R696" s="158" t="s">
        <v>1555</v>
      </c>
    </row>
    <row r="697" spans="1:18" x14ac:dyDescent="0.3">
      <c r="A697" s="247">
        <v>132297</v>
      </c>
      <c r="B697" s="47" t="s">
        <v>2582</v>
      </c>
      <c r="C697" s="34" t="str">
        <f>IFERROR(VLOOKUP(tabConsumoAta[[#This Row],[CÓDIGO]],tabEstimativa[#Data],14,FALSE),"")</f>
        <v>Suspenso</v>
      </c>
      <c r="D697" s="157"/>
      <c r="E697" s="157"/>
      <c r="F697" s="34"/>
      <c r="G697" s="78" t="str">
        <f>IFERROR(VLOOKUP(tabConsumoAta[[#This Row],[ATA]],tabAtas[#Data],4,FALSE),"")</f>
        <v/>
      </c>
      <c r="H697" s="163">
        <f>SUMIFS(tabSaldoAta[ESTIMATIVA],tabSaldoAta[CÓDIGO],tabConsumoAta[[#This Row],[CÓDIGO]],tabSaldoAta[CHAVE],tabConsumoAta[[#This Row],[ATA]])</f>
        <v>0</v>
      </c>
      <c r="I697" s="164">
        <v>5000</v>
      </c>
      <c r="J697" s="159">
        <v>16</v>
      </c>
      <c r="K697" s="251">
        <v>8493</v>
      </c>
      <c r="L697" s="246" t="s">
        <v>1560</v>
      </c>
      <c r="M697" s="160" t="s">
        <v>4166</v>
      </c>
      <c r="N697" s="160" t="s">
        <v>4167</v>
      </c>
      <c r="O697" s="249" t="s">
        <v>4165</v>
      </c>
      <c r="P697" s="248">
        <v>44371</v>
      </c>
      <c r="Q697" s="166" t="str">
        <f>IF(COUNTIFS(tabAtas_Bloqueios[CÓDIGO],tabConsumoAta[[#This Row],[CÓDIGO]],tabAtas_Bloqueios[CHAVE],tabConsumoAta[[#This Row],[ATA]],tabAtas_Bloqueios[INATIVO],"") &gt; 0,"X","")</f>
        <v/>
      </c>
      <c r="R697" s="158" t="s">
        <v>1555</v>
      </c>
    </row>
    <row r="698" spans="1:18" x14ac:dyDescent="0.3">
      <c r="A698" s="247">
        <v>16512</v>
      </c>
      <c r="B698" s="47" t="s">
        <v>4168</v>
      </c>
      <c r="C698" s="34" t="str">
        <f>IFERROR(VLOOKUP(tabConsumoAta[[#This Row],[CÓDIGO]],tabEstimativa[#Data],14,FALSE),"")</f>
        <v/>
      </c>
      <c r="D698" s="157"/>
      <c r="E698" s="157"/>
      <c r="F698" s="34"/>
      <c r="G698" s="78" t="str">
        <f>IFERROR(VLOOKUP(tabConsumoAta[[#This Row],[ATA]],tabAtas[#Data],4,FALSE),"")</f>
        <v/>
      </c>
      <c r="H698" s="163">
        <f>SUMIFS(tabSaldoAta[ESTIMATIVA],tabSaldoAta[CÓDIGO],tabConsumoAta[[#This Row],[CÓDIGO]],tabSaldoAta[CHAVE],tabConsumoAta[[#This Row],[ATA]])</f>
        <v>0</v>
      </c>
      <c r="I698" s="164">
        <v>1500</v>
      </c>
      <c r="J698" s="159">
        <v>17</v>
      </c>
      <c r="K698" s="251">
        <v>8492</v>
      </c>
      <c r="L698" s="246" t="s">
        <v>1560</v>
      </c>
      <c r="M698" s="160" t="s">
        <v>4166</v>
      </c>
      <c r="N698" s="160" t="s">
        <v>4167</v>
      </c>
      <c r="O698" s="249" t="s">
        <v>4165</v>
      </c>
      <c r="P698" s="248">
        <v>44371</v>
      </c>
      <c r="Q698" s="166" t="str">
        <f>IF(COUNTIFS(tabAtas_Bloqueios[CÓDIGO],tabConsumoAta[[#This Row],[CÓDIGO]],tabAtas_Bloqueios[CHAVE],tabConsumoAta[[#This Row],[ATA]],tabAtas_Bloqueios[INATIVO],"") &gt; 0,"X","")</f>
        <v/>
      </c>
      <c r="R698" s="158" t="s">
        <v>1555</v>
      </c>
    </row>
    <row r="699" spans="1:18" x14ac:dyDescent="0.3">
      <c r="A699" s="247">
        <v>54682</v>
      </c>
      <c r="B699" s="47" t="s">
        <v>3407</v>
      </c>
      <c r="C699" s="34" t="str">
        <f>IFERROR(VLOOKUP(tabConsumoAta[[#This Row],[CÓDIGO]],tabEstimativa[#Data],14,FALSE),"")</f>
        <v/>
      </c>
      <c r="D699" s="157"/>
      <c r="E699" s="157"/>
      <c r="F699" s="34"/>
      <c r="G699" s="78" t="str">
        <f>IFERROR(VLOOKUP(tabConsumoAta[[#This Row],[ATA]],tabAtas[#Data],4,FALSE),"")</f>
        <v/>
      </c>
      <c r="H699" s="163">
        <f>SUMIFS(tabSaldoAta[ESTIMATIVA],tabSaldoAta[CÓDIGO],tabConsumoAta[[#This Row],[CÓDIGO]],tabSaldoAta[CHAVE],tabConsumoAta[[#This Row],[ATA]])</f>
        <v>0</v>
      </c>
      <c r="I699" s="164">
        <v>1000</v>
      </c>
      <c r="J699" s="159">
        <v>18</v>
      </c>
      <c r="K699" s="251">
        <v>8492</v>
      </c>
      <c r="L699" s="246" t="s">
        <v>1560</v>
      </c>
      <c r="M699" s="160" t="s">
        <v>4166</v>
      </c>
      <c r="N699" s="160" t="s">
        <v>4167</v>
      </c>
      <c r="O699" s="249" t="s">
        <v>4165</v>
      </c>
      <c r="P699" s="248">
        <v>44371</v>
      </c>
      <c r="Q699" s="166" t="str">
        <f>IF(COUNTIFS(tabAtas_Bloqueios[CÓDIGO],tabConsumoAta[[#This Row],[CÓDIGO]],tabAtas_Bloqueios[CHAVE],tabConsumoAta[[#This Row],[ATA]],tabAtas_Bloqueios[INATIVO],"") &gt; 0,"X","")</f>
        <v/>
      </c>
      <c r="R699" s="158" t="s">
        <v>1555</v>
      </c>
    </row>
    <row r="700" spans="1:18" x14ac:dyDescent="0.3">
      <c r="A700" s="247">
        <v>69222</v>
      </c>
      <c r="B700" s="47" t="s">
        <v>2550</v>
      </c>
      <c r="C700" s="34" t="str">
        <f>IFERROR(VLOOKUP(tabConsumoAta[[#This Row],[CÓDIGO]],tabEstimativa[#Data],14,FALSE),"")</f>
        <v/>
      </c>
      <c r="D700" s="157"/>
      <c r="E700" s="157"/>
      <c r="F700" s="34"/>
      <c r="G700" s="78" t="str">
        <f>IFERROR(VLOOKUP(tabConsumoAta[[#This Row],[ATA]],tabAtas[#Data],4,FALSE),"")</f>
        <v/>
      </c>
      <c r="H700" s="163">
        <f>SUMIFS(tabSaldoAta[ESTIMATIVA],tabSaldoAta[CÓDIGO],tabConsumoAta[[#This Row],[CÓDIGO]],tabSaldoAta[CHAVE],tabConsumoAta[[#This Row],[ATA]])</f>
        <v>0</v>
      </c>
      <c r="I700" s="164">
        <v>3500</v>
      </c>
      <c r="J700" s="159">
        <v>19</v>
      </c>
      <c r="K700" s="251">
        <v>8493</v>
      </c>
      <c r="L700" s="246" t="s">
        <v>1560</v>
      </c>
      <c r="M700" s="160" t="s">
        <v>4166</v>
      </c>
      <c r="N700" s="160" t="s">
        <v>4167</v>
      </c>
      <c r="O700" s="249" t="s">
        <v>4165</v>
      </c>
      <c r="P700" s="248">
        <v>44371</v>
      </c>
      <c r="Q700" s="166" t="str">
        <f>IF(COUNTIFS(tabAtas_Bloqueios[CÓDIGO],tabConsumoAta[[#This Row],[CÓDIGO]],tabAtas_Bloqueios[CHAVE],tabConsumoAta[[#This Row],[ATA]],tabAtas_Bloqueios[INATIVO],"") &gt; 0,"X","")</f>
        <v/>
      </c>
      <c r="R700" s="158" t="s">
        <v>1555</v>
      </c>
    </row>
    <row r="701" spans="1:18" x14ac:dyDescent="0.3">
      <c r="A701" s="247">
        <v>79687</v>
      </c>
      <c r="B701" s="47" t="s">
        <v>2556</v>
      </c>
      <c r="C701" s="34" t="str">
        <f>IFERROR(VLOOKUP(tabConsumoAta[[#This Row],[CÓDIGO]],tabEstimativa[#Data],14,FALSE),"")</f>
        <v/>
      </c>
      <c r="D701" s="157"/>
      <c r="E701" s="157"/>
      <c r="F701" s="34"/>
      <c r="G701" s="78" t="str">
        <f>IFERROR(VLOOKUP(tabConsumoAta[[#This Row],[ATA]],tabAtas[#Data],4,FALSE),"")</f>
        <v/>
      </c>
      <c r="H701" s="163">
        <f>SUMIFS(tabSaldoAta[ESTIMATIVA],tabSaldoAta[CÓDIGO],tabConsumoAta[[#This Row],[CÓDIGO]],tabSaldoAta[CHAVE],tabConsumoAta[[#This Row],[ATA]])</f>
        <v>0</v>
      </c>
      <c r="I701" s="164">
        <v>20000</v>
      </c>
      <c r="J701" s="159">
        <v>20</v>
      </c>
      <c r="K701" s="251">
        <v>8492</v>
      </c>
      <c r="L701" s="246" t="s">
        <v>1560</v>
      </c>
      <c r="M701" s="160" t="s">
        <v>4166</v>
      </c>
      <c r="N701" s="160" t="s">
        <v>4167</v>
      </c>
      <c r="O701" s="249" t="s">
        <v>4165</v>
      </c>
      <c r="P701" s="248">
        <v>44371</v>
      </c>
      <c r="Q701" s="166" t="str">
        <f>IF(COUNTIFS(tabAtas_Bloqueios[CÓDIGO],tabConsumoAta[[#This Row],[CÓDIGO]],tabAtas_Bloqueios[CHAVE],tabConsumoAta[[#This Row],[ATA]],tabAtas_Bloqueios[INATIVO],"") &gt; 0,"X","")</f>
        <v/>
      </c>
      <c r="R701" s="158" t="s">
        <v>1555</v>
      </c>
    </row>
    <row r="702" spans="1:18" x14ac:dyDescent="0.3">
      <c r="A702" s="247">
        <v>79688</v>
      </c>
      <c r="B702" s="47" t="s">
        <v>2555</v>
      </c>
      <c r="C702" s="34" t="str">
        <f>IFERROR(VLOOKUP(tabConsumoAta[[#This Row],[CÓDIGO]],tabEstimativa[#Data],14,FALSE),"")</f>
        <v/>
      </c>
      <c r="D702" s="157"/>
      <c r="E702" s="157"/>
      <c r="F702" s="34"/>
      <c r="G702" s="78" t="str">
        <f>IFERROR(VLOOKUP(tabConsumoAta[[#This Row],[ATA]],tabAtas[#Data],4,FALSE),"")</f>
        <v/>
      </c>
      <c r="H702" s="163">
        <f>SUMIFS(tabSaldoAta[ESTIMATIVA],tabSaldoAta[CÓDIGO],tabConsumoAta[[#This Row],[CÓDIGO]],tabSaldoAta[CHAVE],tabConsumoAta[[#This Row],[ATA]])</f>
        <v>0</v>
      </c>
      <c r="I702" s="164">
        <v>20000</v>
      </c>
      <c r="J702" s="159">
        <v>21</v>
      </c>
      <c r="K702" s="251">
        <v>8492</v>
      </c>
      <c r="L702" s="246" t="s">
        <v>1560</v>
      </c>
      <c r="M702" s="160" t="s">
        <v>4166</v>
      </c>
      <c r="N702" s="160" t="s">
        <v>4167</v>
      </c>
      <c r="O702" s="249" t="s">
        <v>4165</v>
      </c>
      <c r="P702" s="248">
        <v>44371</v>
      </c>
      <c r="Q702" s="166" t="str">
        <f>IF(COUNTIFS(tabAtas_Bloqueios[CÓDIGO],tabConsumoAta[[#This Row],[CÓDIGO]],tabAtas_Bloqueios[CHAVE],tabConsumoAta[[#This Row],[ATA]],tabAtas_Bloqueios[INATIVO],"") &gt; 0,"X","")</f>
        <v/>
      </c>
      <c r="R702" s="158" t="s">
        <v>1555</v>
      </c>
    </row>
    <row r="703" spans="1:18" x14ac:dyDescent="0.3">
      <c r="A703" s="247">
        <v>83627</v>
      </c>
      <c r="B703" s="47" t="s">
        <v>2567</v>
      </c>
      <c r="C703" s="34" t="str">
        <f>IFERROR(VLOOKUP(tabConsumoAta[[#This Row],[CÓDIGO]],tabEstimativa[#Data],14,FALSE),"")</f>
        <v/>
      </c>
      <c r="D703" s="157"/>
      <c r="E703" s="157"/>
      <c r="F703" s="34"/>
      <c r="G703" s="78" t="str">
        <f>IFERROR(VLOOKUP(tabConsumoAta[[#This Row],[ATA]],tabAtas[#Data],4,FALSE),"")</f>
        <v/>
      </c>
      <c r="H703" s="163">
        <f>SUMIFS(tabSaldoAta[ESTIMATIVA],tabSaldoAta[CÓDIGO],tabConsumoAta[[#This Row],[CÓDIGO]],tabSaldoAta[CHAVE],tabConsumoAta[[#This Row],[ATA]])</f>
        <v>0</v>
      </c>
      <c r="I703" s="164">
        <v>100000</v>
      </c>
      <c r="J703" s="159">
        <v>22</v>
      </c>
      <c r="K703" s="251">
        <v>8492</v>
      </c>
      <c r="L703" s="246" t="s">
        <v>1560</v>
      </c>
      <c r="M703" s="160" t="s">
        <v>4166</v>
      </c>
      <c r="N703" s="160" t="s">
        <v>4167</v>
      </c>
      <c r="O703" s="249" t="s">
        <v>4165</v>
      </c>
      <c r="P703" s="248">
        <v>44371</v>
      </c>
      <c r="Q703" s="166" t="str">
        <f>IF(COUNTIFS(tabAtas_Bloqueios[CÓDIGO],tabConsumoAta[[#This Row],[CÓDIGO]],tabAtas_Bloqueios[CHAVE],tabConsumoAta[[#This Row],[ATA]],tabAtas_Bloqueios[INATIVO],"") &gt; 0,"X","")</f>
        <v/>
      </c>
      <c r="R703" s="158" t="s">
        <v>1555</v>
      </c>
    </row>
    <row r="704" spans="1:18" x14ac:dyDescent="0.3">
      <c r="A704" s="247">
        <v>131917</v>
      </c>
      <c r="B704" s="47" t="s">
        <v>2519</v>
      </c>
      <c r="C704" s="34" t="str">
        <f>IFERROR(VLOOKUP(tabConsumoAta[[#This Row],[CÓDIGO]],tabEstimativa[#Data],14,FALSE),"")</f>
        <v/>
      </c>
      <c r="D704" s="157"/>
      <c r="E704" s="157"/>
      <c r="F704" s="34"/>
      <c r="G704" s="78" t="str">
        <f>IFERROR(VLOOKUP(tabConsumoAta[[#This Row],[ATA]],tabAtas[#Data],4,FALSE),"")</f>
        <v/>
      </c>
      <c r="H704" s="163">
        <f>SUMIFS(tabSaldoAta[ESTIMATIVA],tabSaldoAta[CÓDIGO],tabConsumoAta[[#This Row],[CÓDIGO]],tabSaldoAta[CHAVE],tabConsumoAta[[#This Row],[ATA]])</f>
        <v>0</v>
      </c>
      <c r="I704" s="164">
        <v>5000</v>
      </c>
      <c r="J704" s="159">
        <v>23</v>
      </c>
      <c r="K704" s="251">
        <v>8492</v>
      </c>
      <c r="L704" s="246" t="s">
        <v>1560</v>
      </c>
      <c r="M704" s="160" t="s">
        <v>4166</v>
      </c>
      <c r="N704" s="160" t="s">
        <v>4167</v>
      </c>
      <c r="O704" s="249" t="s">
        <v>4165</v>
      </c>
      <c r="P704" s="248">
        <v>44371</v>
      </c>
      <c r="Q704" s="166" t="str">
        <f>IF(COUNTIFS(tabAtas_Bloqueios[CÓDIGO],tabConsumoAta[[#This Row],[CÓDIGO]],tabAtas_Bloqueios[CHAVE],tabConsumoAta[[#This Row],[ATA]],tabAtas_Bloqueios[INATIVO],"") &gt; 0,"X","")</f>
        <v/>
      </c>
      <c r="R704" s="158" t="s">
        <v>1555</v>
      </c>
    </row>
    <row r="705" spans="1:18" x14ac:dyDescent="0.3">
      <c r="A705" s="247">
        <v>131927</v>
      </c>
      <c r="B705" s="47" t="s">
        <v>2527</v>
      </c>
      <c r="C705" s="34" t="str">
        <f>IFERROR(VLOOKUP(tabConsumoAta[[#This Row],[CÓDIGO]],tabEstimativa[#Data],14,FALSE),"")</f>
        <v/>
      </c>
      <c r="D705" s="157"/>
      <c r="E705" s="157"/>
      <c r="F705" s="34"/>
      <c r="G705" s="78" t="str">
        <f>IFERROR(VLOOKUP(tabConsumoAta[[#This Row],[ATA]],tabAtas[#Data],4,FALSE),"")</f>
        <v/>
      </c>
      <c r="H705" s="163">
        <f>SUMIFS(tabSaldoAta[ESTIMATIVA],tabSaldoAta[CÓDIGO],tabConsumoAta[[#This Row],[CÓDIGO]],tabSaldoAta[CHAVE],tabConsumoAta[[#This Row],[ATA]])</f>
        <v>0</v>
      </c>
      <c r="I705" s="164">
        <v>5000</v>
      </c>
      <c r="J705" s="159">
        <v>24</v>
      </c>
      <c r="K705" s="251">
        <v>8494</v>
      </c>
      <c r="L705" s="246" t="s">
        <v>1560</v>
      </c>
      <c r="M705" s="160" t="s">
        <v>4166</v>
      </c>
      <c r="N705" s="160" t="s">
        <v>4167</v>
      </c>
      <c r="O705" s="249" t="s">
        <v>4165</v>
      </c>
      <c r="P705" s="248">
        <v>44371</v>
      </c>
      <c r="Q705" s="166" t="str">
        <f>IF(COUNTIFS(tabAtas_Bloqueios[CÓDIGO],tabConsumoAta[[#This Row],[CÓDIGO]],tabAtas_Bloqueios[CHAVE],tabConsumoAta[[#This Row],[ATA]],tabAtas_Bloqueios[INATIVO],"") &gt; 0,"X","")</f>
        <v/>
      </c>
      <c r="R705" s="158" t="s">
        <v>1555</v>
      </c>
    </row>
    <row r="706" spans="1:18" x14ac:dyDescent="0.3">
      <c r="A706" s="247">
        <v>131930</v>
      </c>
      <c r="B706" s="47" t="s">
        <v>2521</v>
      </c>
      <c r="C706" s="34" t="str">
        <f>IFERROR(VLOOKUP(tabConsumoAta[[#This Row],[CÓDIGO]],tabEstimativa[#Data],14,FALSE),"")</f>
        <v/>
      </c>
      <c r="D706" s="157"/>
      <c r="E706" s="157"/>
      <c r="F706" s="34"/>
      <c r="G706" s="78" t="str">
        <f>IFERROR(VLOOKUP(tabConsumoAta[[#This Row],[ATA]],tabAtas[#Data],4,FALSE),"")</f>
        <v/>
      </c>
      <c r="H706" s="163">
        <f>SUMIFS(tabSaldoAta[ESTIMATIVA],tabSaldoAta[CÓDIGO],tabConsumoAta[[#This Row],[CÓDIGO]],tabSaldoAta[CHAVE],tabConsumoAta[[#This Row],[ATA]])</f>
        <v>0</v>
      </c>
      <c r="I706" s="164">
        <v>20000</v>
      </c>
      <c r="J706" s="159">
        <v>25</v>
      </c>
      <c r="K706" s="251">
        <v>8493</v>
      </c>
      <c r="L706" s="246" t="s">
        <v>1560</v>
      </c>
      <c r="M706" s="160" t="s">
        <v>4166</v>
      </c>
      <c r="N706" s="160" t="s">
        <v>4167</v>
      </c>
      <c r="O706" s="249" t="s">
        <v>4165</v>
      </c>
      <c r="P706" s="248">
        <v>44371</v>
      </c>
      <c r="Q706" s="166" t="str">
        <f>IF(COUNTIFS(tabAtas_Bloqueios[CÓDIGO],tabConsumoAta[[#This Row],[CÓDIGO]],tabAtas_Bloqueios[CHAVE],tabConsumoAta[[#This Row],[ATA]],tabAtas_Bloqueios[INATIVO],"") &gt; 0,"X","")</f>
        <v/>
      </c>
      <c r="R706" s="158" t="s">
        <v>1555</v>
      </c>
    </row>
    <row r="707" spans="1:18" x14ac:dyDescent="0.3">
      <c r="A707" s="247">
        <v>131935</v>
      </c>
      <c r="B707" s="47" t="s">
        <v>2528</v>
      </c>
      <c r="C707" s="34" t="str">
        <f>IFERROR(VLOOKUP(tabConsumoAta[[#This Row],[CÓDIGO]],tabEstimativa[#Data],14,FALSE),"")</f>
        <v/>
      </c>
      <c r="D707" s="157"/>
      <c r="E707" s="157"/>
      <c r="F707" s="34"/>
      <c r="G707" s="78" t="str">
        <f>IFERROR(VLOOKUP(tabConsumoAta[[#This Row],[ATA]],tabAtas[#Data],4,FALSE),"")</f>
        <v/>
      </c>
      <c r="H707" s="163">
        <f>SUMIFS(tabSaldoAta[ESTIMATIVA],tabSaldoAta[CÓDIGO],tabConsumoAta[[#This Row],[CÓDIGO]],tabSaldoAta[CHAVE],tabConsumoAta[[#This Row],[ATA]])</f>
        <v>0</v>
      </c>
      <c r="I707" s="164">
        <v>9000</v>
      </c>
      <c r="J707" s="159">
        <v>26</v>
      </c>
      <c r="K707" s="251">
        <v>8493</v>
      </c>
      <c r="L707" s="246" t="s">
        <v>1560</v>
      </c>
      <c r="M707" s="160" t="s">
        <v>4166</v>
      </c>
      <c r="N707" s="160" t="s">
        <v>4167</v>
      </c>
      <c r="O707" s="249" t="s">
        <v>4165</v>
      </c>
      <c r="P707" s="248">
        <v>44371</v>
      </c>
      <c r="Q707" s="166" t="str">
        <f>IF(COUNTIFS(tabAtas_Bloqueios[CÓDIGO],tabConsumoAta[[#This Row],[CÓDIGO]],tabAtas_Bloqueios[CHAVE],tabConsumoAta[[#This Row],[ATA]],tabAtas_Bloqueios[INATIVO],"") &gt; 0,"X","")</f>
        <v/>
      </c>
      <c r="R707" s="158" t="s">
        <v>1555</v>
      </c>
    </row>
    <row r="708" spans="1:18" x14ac:dyDescent="0.3">
      <c r="A708" s="247">
        <v>131937</v>
      </c>
      <c r="B708" s="47" t="s">
        <v>2531</v>
      </c>
      <c r="C708" s="34" t="str">
        <f>IFERROR(VLOOKUP(tabConsumoAta[[#This Row],[CÓDIGO]],tabEstimativa[#Data],14,FALSE),"")</f>
        <v/>
      </c>
      <c r="D708" s="157"/>
      <c r="E708" s="157"/>
      <c r="F708" s="34"/>
      <c r="G708" s="78" t="str">
        <f>IFERROR(VLOOKUP(tabConsumoAta[[#This Row],[ATA]],tabAtas[#Data],4,FALSE),"")</f>
        <v/>
      </c>
      <c r="H708" s="163">
        <f>SUMIFS(tabSaldoAta[ESTIMATIVA],tabSaldoAta[CÓDIGO],tabConsumoAta[[#This Row],[CÓDIGO]],tabSaldoAta[CHAVE],tabConsumoAta[[#This Row],[ATA]])</f>
        <v>0</v>
      </c>
      <c r="I708" s="164">
        <v>3000</v>
      </c>
      <c r="J708" s="159">
        <v>27</v>
      </c>
      <c r="K708" s="251">
        <v>8506</v>
      </c>
      <c r="L708" s="246" t="s">
        <v>1560</v>
      </c>
      <c r="M708" s="160" t="s">
        <v>4166</v>
      </c>
      <c r="N708" s="160" t="s">
        <v>4167</v>
      </c>
      <c r="O708" s="249" t="s">
        <v>4165</v>
      </c>
      <c r="P708" s="248">
        <v>44371</v>
      </c>
      <c r="Q708" s="166" t="str">
        <f>IF(COUNTIFS(tabAtas_Bloqueios[CÓDIGO],tabConsumoAta[[#This Row],[CÓDIGO]],tabAtas_Bloqueios[CHAVE],tabConsumoAta[[#This Row],[ATA]],tabAtas_Bloqueios[INATIVO],"") &gt; 0,"X","")</f>
        <v/>
      </c>
      <c r="R708" s="158" t="s">
        <v>1555</v>
      </c>
    </row>
    <row r="709" spans="1:18" x14ac:dyDescent="0.3">
      <c r="A709" s="247">
        <v>132290</v>
      </c>
      <c r="B709" s="47" t="s">
        <v>2579</v>
      </c>
      <c r="C709" s="34" t="str">
        <f>IFERROR(VLOOKUP(tabConsumoAta[[#This Row],[CÓDIGO]],tabEstimativa[#Data],14,FALSE),"")</f>
        <v/>
      </c>
      <c r="D709" s="157"/>
      <c r="E709" s="157"/>
      <c r="F709" s="34"/>
      <c r="G709" s="78" t="str">
        <f>IFERROR(VLOOKUP(tabConsumoAta[[#This Row],[ATA]],tabAtas[#Data],4,FALSE),"")</f>
        <v/>
      </c>
      <c r="H709" s="163">
        <f>SUMIFS(tabSaldoAta[ESTIMATIVA],tabSaldoAta[CÓDIGO],tabConsumoAta[[#This Row],[CÓDIGO]],tabSaldoAta[CHAVE],tabConsumoAta[[#This Row],[ATA]])</f>
        <v>0</v>
      </c>
      <c r="I709" s="164">
        <v>6000</v>
      </c>
      <c r="J709" s="159">
        <v>28</v>
      </c>
      <c r="K709" s="251">
        <v>8492</v>
      </c>
      <c r="L709" s="246" t="s">
        <v>1560</v>
      </c>
      <c r="M709" s="160" t="s">
        <v>4166</v>
      </c>
      <c r="N709" s="160" t="s">
        <v>4167</v>
      </c>
      <c r="O709" s="249" t="s">
        <v>4165</v>
      </c>
      <c r="P709" s="248">
        <v>44371</v>
      </c>
      <c r="Q709" s="166" t="str">
        <f>IF(COUNTIFS(tabAtas_Bloqueios[CÓDIGO],tabConsumoAta[[#This Row],[CÓDIGO]],tabAtas_Bloqueios[CHAVE],tabConsumoAta[[#This Row],[ATA]],tabAtas_Bloqueios[INATIVO],"") &gt; 0,"X","")</f>
        <v/>
      </c>
      <c r="R709" s="158" t="s">
        <v>1555</v>
      </c>
    </row>
    <row r="710" spans="1:18" x14ac:dyDescent="0.3">
      <c r="A710" s="247">
        <v>132299</v>
      </c>
      <c r="B710" s="47" t="s">
        <v>4169</v>
      </c>
      <c r="C710" s="34" t="str">
        <f>IFERROR(VLOOKUP(tabConsumoAta[[#This Row],[CÓDIGO]],tabEstimativa[#Data],14,FALSE),"")</f>
        <v/>
      </c>
      <c r="D710" s="157"/>
      <c r="E710" s="157"/>
      <c r="F710" s="34"/>
      <c r="G710" s="78" t="str">
        <f>IFERROR(VLOOKUP(tabConsumoAta[[#This Row],[ATA]],tabAtas[#Data],4,FALSE),"")</f>
        <v/>
      </c>
      <c r="H710" s="163">
        <f>SUMIFS(tabSaldoAta[ESTIMATIVA],tabSaldoAta[CÓDIGO],tabConsumoAta[[#This Row],[CÓDIGO]],tabSaldoAta[CHAVE],tabConsumoAta[[#This Row],[ATA]])</f>
        <v>0</v>
      </c>
      <c r="I710" s="164">
        <v>5000</v>
      </c>
      <c r="J710" s="159">
        <v>29</v>
      </c>
      <c r="K710" s="251">
        <v>8507</v>
      </c>
      <c r="L710" s="246" t="s">
        <v>1560</v>
      </c>
      <c r="M710" s="160" t="s">
        <v>4166</v>
      </c>
      <c r="N710" s="160" t="s">
        <v>4167</v>
      </c>
      <c r="O710" s="249" t="s">
        <v>4165</v>
      </c>
      <c r="P710" s="248">
        <v>44371</v>
      </c>
      <c r="Q710" s="166" t="str">
        <f>IF(COUNTIFS(tabAtas_Bloqueios[CÓDIGO],tabConsumoAta[[#This Row],[CÓDIGO]],tabAtas_Bloqueios[CHAVE],tabConsumoAta[[#This Row],[ATA]],tabAtas_Bloqueios[INATIVO],"") &gt; 0,"X","")</f>
        <v/>
      </c>
      <c r="R710" s="158" t="s">
        <v>1555</v>
      </c>
    </row>
    <row r="711" spans="1:18" x14ac:dyDescent="0.3">
      <c r="A711" s="247">
        <v>132394</v>
      </c>
      <c r="B711" s="47" t="s">
        <v>2577</v>
      </c>
      <c r="C711" s="34" t="str">
        <f>IFERROR(VLOOKUP(tabConsumoAta[[#This Row],[CÓDIGO]],tabEstimativa[#Data],14,FALSE),"")</f>
        <v/>
      </c>
      <c r="D711" s="157"/>
      <c r="E711" s="157"/>
      <c r="F711" s="34"/>
      <c r="G711" s="78" t="str">
        <f>IFERROR(VLOOKUP(tabConsumoAta[[#This Row],[ATA]],tabAtas[#Data],4,FALSE),"")</f>
        <v/>
      </c>
      <c r="H711" s="163">
        <f>SUMIFS(tabSaldoAta[ESTIMATIVA],tabSaldoAta[CÓDIGO],tabConsumoAta[[#This Row],[CÓDIGO]],tabSaldoAta[CHAVE],tabConsumoAta[[#This Row],[ATA]])</f>
        <v>0</v>
      </c>
      <c r="I711" s="164">
        <v>6000</v>
      </c>
      <c r="J711" s="159">
        <v>30</v>
      </c>
      <c r="K711" s="251">
        <v>8492</v>
      </c>
      <c r="L711" s="246" t="s">
        <v>1560</v>
      </c>
      <c r="M711" s="160" t="s">
        <v>4166</v>
      </c>
      <c r="N711" s="160" t="s">
        <v>4167</v>
      </c>
      <c r="O711" s="249" t="s">
        <v>4165</v>
      </c>
      <c r="P711" s="248">
        <v>44371</v>
      </c>
      <c r="Q711" s="166" t="str">
        <f>IF(COUNTIFS(tabAtas_Bloqueios[CÓDIGO],tabConsumoAta[[#This Row],[CÓDIGO]],tabAtas_Bloqueios[CHAVE],tabConsumoAta[[#This Row],[ATA]],tabAtas_Bloqueios[INATIVO],"") &gt; 0,"X","")</f>
        <v/>
      </c>
      <c r="R711" s="158" t="s">
        <v>1555</v>
      </c>
    </row>
    <row r="712" spans="1:18" x14ac:dyDescent="0.3">
      <c r="A712" s="247">
        <v>132395</v>
      </c>
      <c r="B712" s="47" t="s">
        <v>2578</v>
      </c>
      <c r="C712" s="34" t="str">
        <f>IFERROR(VLOOKUP(tabConsumoAta[[#This Row],[CÓDIGO]],tabEstimativa[#Data],14,FALSE),"")</f>
        <v/>
      </c>
      <c r="D712" s="157"/>
      <c r="E712" s="157"/>
      <c r="F712" s="34"/>
      <c r="G712" s="78" t="str">
        <f>IFERROR(VLOOKUP(tabConsumoAta[[#This Row],[ATA]],tabAtas[#Data],4,FALSE),"")</f>
        <v/>
      </c>
      <c r="H712" s="163">
        <f>SUMIFS(tabSaldoAta[ESTIMATIVA],tabSaldoAta[CÓDIGO],tabConsumoAta[[#This Row],[CÓDIGO]],tabSaldoAta[CHAVE],tabConsumoAta[[#This Row],[ATA]])</f>
        <v>0</v>
      </c>
      <c r="I712" s="164">
        <v>6000</v>
      </c>
      <c r="J712" s="159">
        <v>31</v>
      </c>
      <c r="K712" s="251">
        <v>8492</v>
      </c>
      <c r="L712" s="246" t="s">
        <v>1560</v>
      </c>
      <c r="M712" s="160" t="s">
        <v>4166</v>
      </c>
      <c r="N712" s="160" t="s">
        <v>4167</v>
      </c>
      <c r="O712" s="249" t="s">
        <v>4165</v>
      </c>
      <c r="P712" s="248">
        <v>44371</v>
      </c>
      <c r="Q712" s="166" t="str">
        <f>IF(COUNTIFS(tabAtas_Bloqueios[CÓDIGO],tabConsumoAta[[#This Row],[CÓDIGO]],tabAtas_Bloqueios[CHAVE],tabConsumoAta[[#This Row],[ATA]],tabAtas_Bloqueios[INATIVO],"") &gt; 0,"X","")</f>
        <v/>
      </c>
      <c r="R712" s="158" t="s">
        <v>1555</v>
      </c>
    </row>
    <row r="713" spans="1:18" x14ac:dyDescent="0.3">
      <c r="A713" s="247">
        <v>132646</v>
      </c>
      <c r="B713" s="47" t="s">
        <v>2539</v>
      </c>
      <c r="C713" s="34" t="str">
        <f>IFERROR(VLOOKUP(tabConsumoAta[[#This Row],[CÓDIGO]],tabEstimativa[#Data],14,FALSE),"")</f>
        <v/>
      </c>
      <c r="D713" s="157"/>
      <c r="E713" s="157"/>
      <c r="F713" s="34"/>
      <c r="G713" s="78" t="str">
        <f>IFERROR(VLOOKUP(tabConsumoAta[[#This Row],[ATA]],tabAtas[#Data],4,FALSE),"")</f>
        <v/>
      </c>
      <c r="H713" s="163">
        <f>SUMIFS(tabSaldoAta[ESTIMATIVA],tabSaldoAta[CÓDIGO],tabConsumoAta[[#This Row],[CÓDIGO]],tabSaldoAta[CHAVE],tabConsumoAta[[#This Row],[ATA]])</f>
        <v>0</v>
      </c>
      <c r="I713" s="164">
        <v>7000</v>
      </c>
      <c r="J713" s="159">
        <v>32</v>
      </c>
      <c r="K713" s="251">
        <v>8493</v>
      </c>
      <c r="L713" s="246" t="s">
        <v>1560</v>
      </c>
      <c r="M713" s="160" t="s">
        <v>4166</v>
      </c>
      <c r="N713" s="160" t="s">
        <v>4167</v>
      </c>
      <c r="O713" s="249" t="s">
        <v>4165</v>
      </c>
      <c r="P713" s="248">
        <v>44371</v>
      </c>
      <c r="Q713" s="166" t="str">
        <f>IF(COUNTIFS(tabAtas_Bloqueios[CÓDIGO],tabConsumoAta[[#This Row],[CÓDIGO]],tabAtas_Bloqueios[CHAVE],tabConsumoAta[[#This Row],[ATA]],tabAtas_Bloqueios[INATIVO],"") &gt; 0,"X","")</f>
        <v/>
      </c>
      <c r="R713" s="158" t="s">
        <v>1555</v>
      </c>
    </row>
    <row r="714" spans="1:18" x14ac:dyDescent="0.3">
      <c r="A714" s="247">
        <v>138456</v>
      </c>
      <c r="B714" s="47" t="s">
        <v>3410</v>
      </c>
      <c r="C714" s="34" t="str">
        <f>IFERROR(VLOOKUP(tabConsumoAta[[#This Row],[CÓDIGO]],tabEstimativa[#Data],14,FALSE),"")</f>
        <v/>
      </c>
      <c r="D714" s="157"/>
      <c r="E714" s="157"/>
      <c r="F714" s="34"/>
      <c r="G714" s="78" t="str">
        <f>IFERROR(VLOOKUP(tabConsumoAta[[#This Row],[ATA]],tabAtas[#Data],4,FALSE),"")</f>
        <v/>
      </c>
      <c r="H714" s="163">
        <f>SUMIFS(tabSaldoAta[ESTIMATIVA],tabSaldoAta[CÓDIGO],tabConsumoAta[[#This Row],[CÓDIGO]],tabSaldoAta[CHAVE],tabConsumoAta[[#This Row],[ATA]])</f>
        <v>0</v>
      </c>
      <c r="I714" s="164">
        <v>20000</v>
      </c>
      <c r="J714" s="159">
        <v>33</v>
      </c>
      <c r="K714" s="251">
        <v>8494</v>
      </c>
      <c r="L714" s="246" t="s">
        <v>1560</v>
      </c>
      <c r="M714" s="160" t="s">
        <v>4166</v>
      </c>
      <c r="N714" s="160" t="s">
        <v>4167</v>
      </c>
      <c r="O714" s="249" t="s">
        <v>4165</v>
      </c>
      <c r="P714" s="248">
        <v>44371</v>
      </c>
      <c r="Q714" s="166" t="str">
        <f>IF(COUNTIFS(tabAtas_Bloqueios[CÓDIGO],tabConsumoAta[[#This Row],[CÓDIGO]],tabAtas_Bloqueios[CHAVE],tabConsumoAta[[#This Row],[ATA]],tabAtas_Bloqueios[INATIVO],"") &gt; 0,"X","")</f>
        <v/>
      </c>
      <c r="R714" s="158" t="s">
        <v>1555</v>
      </c>
    </row>
    <row r="715" spans="1:18" x14ac:dyDescent="0.3">
      <c r="A715" s="247">
        <v>138462</v>
      </c>
      <c r="B715" s="47" t="s">
        <v>3948</v>
      </c>
      <c r="C715" s="34" t="str">
        <f>IFERROR(VLOOKUP(tabConsumoAta[[#This Row],[CÓDIGO]],tabEstimativa[#Data],14,FALSE),"")</f>
        <v/>
      </c>
      <c r="D715" s="157"/>
      <c r="E715" s="157"/>
      <c r="F715" s="34"/>
      <c r="G715" s="78" t="str">
        <f>IFERROR(VLOOKUP(tabConsumoAta[[#This Row],[ATA]],tabAtas[#Data],4,FALSE),"")</f>
        <v/>
      </c>
      <c r="H715" s="163">
        <f>SUMIFS(tabSaldoAta[ESTIMATIVA],tabSaldoAta[CÓDIGO],tabConsumoAta[[#This Row],[CÓDIGO]],tabSaldoAta[CHAVE],tabConsumoAta[[#This Row],[ATA]])</f>
        <v>0</v>
      </c>
      <c r="I715" s="164">
        <v>10000</v>
      </c>
      <c r="J715" s="159">
        <v>34</v>
      </c>
      <c r="K715" s="251">
        <v>8602</v>
      </c>
      <c r="L715" s="246" t="s">
        <v>1560</v>
      </c>
      <c r="M715" s="160" t="s">
        <v>4166</v>
      </c>
      <c r="N715" s="160" t="s">
        <v>4167</v>
      </c>
      <c r="O715" s="249" t="s">
        <v>4165</v>
      </c>
      <c r="P715" s="248">
        <v>44371</v>
      </c>
      <c r="Q715" s="166" t="str">
        <f>IF(COUNTIFS(tabAtas_Bloqueios[CÓDIGO],tabConsumoAta[[#This Row],[CÓDIGO]],tabAtas_Bloqueios[CHAVE],tabConsumoAta[[#This Row],[ATA]],tabAtas_Bloqueios[INATIVO],"") &gt; 0,"X","")</f>
        <v/>
      </c>
      <c r="R715" s="158" t="s">
        <v>1555</v>
      </c>
    </row>
    <row r="716" spans="1:18" x14ac:dyDescent="0.3">
      <c r="A716" s="247">
        <v>138471</v>
      </c>
      <c r="B716" s="47" t="s">
        <v>3151</v>
      </c>
      <c r="C716" s="34" t="str">
        <f>IFERROR(VLOOKUP(tabConsumoAta[[#This Row],[CÓDIGO]],tabEstimativa[#Data],14,FALSE),"")</f>
        <v/>
      </c>
      <c r="D716" s="157"/>
      <c r="E716" s="157"/>
      <c r="F716" s="34"/>
      <c r="G716" s="78" t="str">
        <f>IFERROR(VLOOKUP(tabConsumoAta[[#This Row],[ATA]],tabAtas[#Data],4,FALSE),"")</f>
        <v/>
      </c>
      <c r="H716" s="163">
        <f>SUMIFS(tabSaldoAta[ESTIMATIVA],tabSaldoAta[CÓDIGO],tabConsumoAta[[#This Row],[CÓDIGO]],tabSaldoAta[CHAVE],tabConsumoAta[[#This Row],[ATA]])</f>
        <v>0</v>
      </c>
      <c r="I716" s="164">
        <v>2000</v>
      </c>
      <c r="J716" s="159">
        <v>35</v>
      </c>
      <c r="K716" s="251">
        <v>8602</v>
      </c>
      <c r="L716" s="246" t="s">
        <v>1560</v>
      </c>
      <c r="M716" s="160" t="s">
        <v>4166</v>
      </c>
      <c r="N716" s="160" t="s">
        <v>4167</v>
      </c>
      <c r="O716" s="249" t="s">
        <v>4165</v>
      </c>
      <c r="P716" s="248">
        <v>44371</v>
      </c>
      <c r="Q716" s="166" t="str">
        <f>IF(COUNTIFS(tabAtas_Bloqueios[CÓDIGO],tabConsumoAta[[#This Row],[CÓDIGO]],tabAtas_Bloqueios[CHAVE],tabConsumoAta[[#This Row],[ATA]],tabAtas_Bloqueios[INATIVO],"") &gt; 0,"X","")</f>
        <v/>
      </c>
      <c r="R716" s="158" t="s">
        <v>1555</v>
      </c>
    </row>
    <row r="717" spans="1:18" x14ac:dyDescent="0.3">
      <c r="A717" s="247">
        <v>107790</v>
      </c>
      <c r="B717" s="47" t="s">
        <v>3103</v>
      </c>
      <c r="C717" s="34" t="str">
        <f>IFERROR(VLOOKUP(tabConsumoAta[[#This Row],[CÓDIGO]],tabEstimativa[#Data],14,FALSE),"")</f>
        <v/>
      </c>
      <c r="D717" s="157"/>
      <c r="E717" s="157"/>
      <c r="F717" s="34"/>
      <c r="G717" s="78" t="str">
        <f>IFERROR(VLOOKUP(tabConsumoAta[[#This Row],[ATA]],tabAtas[#Data],4,FALSE),"")</f>
        <v/>
      </c>
      <c r="H717" s="163">
        <f>SUMIFS(tabSaldoAta[ESTIMATIVA],tabSaldoAta[CÓDIGO],tabConsumoAta[[#This Row],[CÓDIGO]],tabSaldoAta[CHAVE],tabConsumoAta[[#This Row],[ATA]])</f>
        <v>0</v>
      </c>
      <c r="I717" s="164">
        <v>100</v>
      </c>
      <c r="J717" s="159">
        <v>36</v>
      </c>
      <c r="K717" s="251">
        <v>8577</v>
      </c>
      <c r="L717" s="246" t="s">
        <v>1560</v>
      </c>
      <c r="M717" s="160" t="s">
        <v>4166</v>
      </c>
      <c r="N717" s="160" t="s">
        <v>4167</v>
      </c>
      <c r="O717" s="249" t="s">
        <v>4165</v>
      </c>
      <c r="P717" s="248">
        <v>44371</v>
      </c>
      <c r="Q717" s="166" t="str">
        <f>IF(COUNTIFS(tabAtas_Bloqueios[CÓDIGO],tabConsumoAta[[#This Row],[CÓDIGO]],tabAtas_Bloqueios[CHAVE],tabConsumoAta[[#This Row],[ATA]],tabAtas_Bloqueios[INATIVO],"") &gt; 0,"X","")</f>
        <v/>
      </c>
      <c r="R717" s="158" t="s">
        <v>1555</v>
      </c>
    </row>
    <row r="718" spans="1:18" x14ac:dyDescent="0.3">
      <c r="A718" s="247">
        <v>105259</v>
      </c>
      <c r="B718" s="47" t="s">
        <v>3276</v>
      </c>
      <c r="C718" s="34" t="str">
        <f>IFERROR(VLOOKUP(tabConsumoAta[[#This Row],[CÓDIGO]],tabEstimativa[#Data],14,FALSE),"")</f>
        <v/>
      </c>
      <c r="D718" s="157"/>
      <c r="E718" s="157"/>
      <c r="F718" s="34"/>
      <c r="G718" s="78" t="str">
        <f>IFERROR(VLOOKUP(tabConsumoAta[[#This Row],[ATA]],tabAtas[#Data],4,FALSE),"")</f>
        <v/>
      </c>
      <c r="H718" s="163">
        <f>SUMIFS(tabSaldoAta[ESTIMATIVA],tabSaldoAta[CÓDIGO],tabConsumoAta[[#This Row],[CÓDIGO]],tabSaldoAta[CHAVE],tabConsumoAta[[#This Row],[ATA]])</f>
        <v>0</v>
      </c>
      <c r="I718" s="164">
        <v>4000</v>
      </c>
      <c r="J718" s="159">
        <v>37</v>
      </c>
      <c r="K718" s="251">
        <v>8472</v>
      </c>
      <c r="L718" s="246" t="s">
        <v>1560</v>
      </c>
      <c r="M718" s="160" t="s">
        <v>4166</v>
      </c>
      <c r="N718" s="160" t="s">
        <v>4167</v>
      </c>
      <c r="O718" s="249" t="s">
        <v>4165</v>
      </c>
      <c r="P718" s="248">
        <v>44371</v>
      </c>
      <c r="Q718" s="166" t="str">
        <f>IF(COUNTIFS(tabAtas_Bloqueios[CÓDIGO],tabConsumoAta[[#This Row],[CÓDIGO]],tabAtas_Bloqueios[CHAVE],tabConsumoAta[[#This Row],[ATA]],tabAtas_Bloqueios[INATIVO],"") &gt; 0,"X","")</f>
        <v/>
      </c>
      <c r="R718" s="158" t="s">
        <v>1555</v>
      </c>
    </row>
    <row r="719" spans="1:18" x14ac:dyDescent="0.3">
      <c r="A719" s="247">
        <v>64648</v>
      </c>
      <c r="B719" s="47" t="s">
        <v>4170</v>
      </c>
      <c r="C719" s="34" t="str">
        <f>IFERROR(VLOOKUP(tabConsumoAta[[#This Row],[CÓDIGO]],tabEstimativa[#Data],14,FALSE),"")</f>
        <v/>
      </c>
      <c r="D719" s="157"/>
      <c r="E719" s="157"/>
      <c r="F719" s="34"/>
      <c r="G719" s="78" t="str">
        <f>IFERROR(VLOOKUP(tabConsumoAta[[#This Row],[ATA]],tabAtas[#Data],4,FALSE),"")</f>
        <v/>
      </c>
      <c r="H719" s="163">
        <f>SUMIFS(tabSaldoAta[ESTIMATIVA],tabSaldoAta[CÓDIGO],tabConsumoAta[[#This Row],[CÓDIGO]],tabSaldoAta[CHAVE],tabConsumoAta[[#This Row],[ATA]])</f>
        <v>0</v>
      </c>
      <c r="I719" s="164">
        <v>20</v>
      </c>
      <c r="J719" s="159">
        <v>38</v>
      </c>
      <c r="K719" s="251">
        <v>8592</v>
      </c>
      <c r="L719" s="246" t="s">
        <v>1560</v>
      </c>
      <c r="M719" s="160" t="s">
        <v>4166</v>
      </c>
      <c r="N719" s="160" t="s">
        <v>4167</v>
      </c>
      <c r="O719" s="249" t="s">
        <v>4165</v>
      </c>
      <c r="P719" s="248">
        <v>44371</v>
      </c>
      <c r="Q719" s="166" t="str">
        <f>IF(COUNTIFS(tabAtas_Bloqueios[CÓDIGO],tabConsumoAta[[#This Row],[CÓDIGO]],tabAtas_Bloqueios[CHAVE],tabConsumoAta[[#This Row],[ATA]],tabAtas_Bloqueios[INATIVO],"") &gt; 0,"X","")</f>
        <v/>
      </c>
      <c r="R719" s="158" t="s">
        <v>1555</v>
      </c>
    </row>
    <row r="720" spans="1:18" x14ac:dyDescent="0.3">
      <c r="A720" s="247">
        <v>128229</v>
      </c>
      <c r="B720" s="47" t="s">
        <v>3360</v>
      </c>
      <c r="C720" s="34" t="str">
        <f>IFERROR(VLOOKUP(tabConsumoAta[[#This Row],[CÓDIGO]],tabEstimativa[#Data],14,FALSE),"")</f>
        <v/>
      </c>
      <c r="D720" s="157"/>
      <c r="E720" s="157"/>
      <c r="F720" s="34"/>
      <c r="G720" s="78" t="str">
        <f>IFERROR(VLOOKUP(tabConsumoAta[[#This Row],[ATA]],tabAtas[#Data],4,FALSE),"")</f>
        <v/>
      </c>
      <c r="H720" s="163">
        <f>SUMIFS(tabSaldoAta[ESTIMATIVA],tabSaldoAta[CÓDIGO],tabConsumoAta[[#This Row],[CÓDIGO]],tabSaldoAta[CHAVE],tabConsumoAta[[#This Row],[ATA]])</f>
        <v>0</v>
      </c>
      <c r="I720" s="164">
        <v>100</v>
      </c>
      <c r="J720" s="159">
        <v>39</v>
      </c>
      <c r="K720" s="251">
        <v>8593</v>
      </c>
      <c r="L720" s="246" t="s">
        <v>1560</v>
      </c>
      <c r="M720" s="160" t="s">
        <v>4166</v>
      </c>
      <c r="N720" s="160" t="s">
        <v>4167</v>
      </c>
      <c r="O720" s="249" t="s">
        <v>4165</v>
      </c>
      <c r="P720" s="248">
        <v>44371</v>
      </c>
      <c r="Q720" s="166" t="str">
        <f>IF(COUNTIFS(tabAtas_Bloqueios[CÓDIGO],tabConsumoAta[[#This Row],[CÓDIGO]],tabAtas_Bloqueios[CHAVE],tabConsumoAta[[#This Row],[ATA]],tabAtas_Bloqueios[INATIVO],"") &gt; 0,"X","")</f>
        <v/>
      </c>
      <c r="R720" s="158" t="s">
        <v>1555</v>
      </c>
    </row>
    <row r="721" spans="1:18" x14ac:dyDescent="0.3">
      <c r="A721" s="247">
        <v>141429</v>
      </c>
      <c r="B721" s="47" t="s">
        <v>4171</v>
      </c>
      <c r="C721" s="34" t="str">
        <f>IFERROR(VLOOKUP(tabConsumoAta[[#This Row],[CÓDIGO]],tabEstimativa[#Data],14,FALSE),"")</f>
        <v/>
      </c>
      <c r="D721" s="157"/>
      <c r="E721" s="157"/>
      <c r="F721" s="34"/>
      <c r="G721" s="78" t="str">
        <f>IFERROR(VLOOKUP(tabConsumoAta[[#This Row],[ATA]],tabAtas[#Data],4,FALSE),"")</f>
        <v/>
      </c>
      <c r="H721" s="163">
        <f>SUMIFS(tabSaldoAta[ESTIMATIVA],tabSaldoAta[CÓDIGO],tabConsumoAta[[#This Row],[CÓDIGO]],tabSaldoAta[CHAVE],tabConsumoAta[[#This Row],[ATA]])</f>
        <v>0</v>
      </c>
      <c r="I721" s="164">
        <v>400</v>
      </c>
      <c r="J721" s="159">
        <v>40</v>
      </c>
      <c r="K721" s="251">
        <v>8593</v>
      </c>
      <c r="L721" s="246" t="s">
        <v>1560</v>
      </c>
      <c r="M721" s="160" t="s">
        <v>4166</v>
      </c>
      <c r="N721" s="160" t="s">
        <v>4167</v>
      </c>
      <c r="O721" s="249" t="s">
        <v>4165</v>
      </c>
      <c r="P721" s="248">
        <v>44371</v>
      </c>
      <c r="Q721" s="166" t="str">
        <f>IF(COUNTIFS(tabAtas_Bloqueios[CÓDIGO],tabConsumoAta[[#This Row],[CÓDIGO]],tabAtas_Bloqueios[CHAVE],tabConsumoAta[[#This Row],[ATA]],tabAtas_Bloqueios[INATIVO],"") &gt; 0,"X","")</f>
        <v/>
      </c>
      <c r="R721" s="158" t="s">
        <v>1555</v>
      </c>
    </row>
    <row r="722" spans="1:18" x14ac:dyDescent="0.3">
      <c r="A722" s="247">
        <v>141430</v>
      </c>
      <c r="B722" s="47" t="s">
        <v>4172</v>
      </c>
      <c r="C722" s="34" t="str">
        <f>IFERROR(VLOOKUP(tabConsumoAta[[#This Row],[CÓDIGO]],tabEstimativa[#Data],14,FALSE),"")</f>
        <v/>
      </c>
      <c r="D722" s="157"/>
      <c r="E722" s="157"/>
      <c r="F722" s="34"/>
      <c r="G722" s="78" t="str">
        <f>IFERROR(VLOOKUP(tabConsumoAta[[#This Row],[ATA]],tabAtas[#Data],4,FALSE),"")</f>
        <v/>
      </c>
      <c r="H722" s="163">
        <f>SUMIFS(tabSaldoAta[ESTIMATIVA],tabSaldoAta[CÓDIGO],tabConsumoAta[[#This Row],[CÓDIGO]],tabSaldoAta[CHAVE],tabConsumoAta[[#This Row],[ATA]])</f>
        <v>0</v>
      </c>
      <c r="I722" s="164">
        <v>100</v>
      </c>
      <c r="J722" s="159">
        <v>41</v>
      </c>
      <c r="K722" s="251">
        <v>8594</v>
      </c>
      <c r="L722" s="246" t="s">
        <v>1560</v>
      </c>
      <c r="M722" s="160" t="s">
        <v>4166</v>
      </c>
      <c r="N722" s="160" t="s">
        <v>4167</v>
      </c>
      <c r="O722" s="249" t="s">
        <v>4165</v>
      </c>
      <c r="P722" s="248">
        <v>44371</v>
      </c>
      <c r="Q722" s="166" t="str">
        <f>IF(COUNTIFS(tabAtas_Bloqueios[CÓDIGO],tabConsumoAta[[#This Row],[CÓDIGO]],tabAtas_Bloqueios[CHAVE],tabConsumoAta[[#This Row],[ATA]],tabAtas_Bloqueios[INATIVO],"") &gt; 0,"X","")</f>
        <v/>
      </c>
      <c r="R722" s="158" t="s">
        <v>1555</v>
      </c>
    </row>
    <row r="723" spans="1:18" x14ac:dyDescent="0.3">
      <c r="A723" s="247">
        <v>20167</v>
      </c>
      <c r="B723" s="47" t="s">
        <v>3308</v>
      </c>
      <c r="C723" s="34" t="str">
        <f>IFERROR(VLOOKUP(tabConsumoAta[[#This Row],[CÓDIGO]],tabEstimativa[#Data],14,FALSE),"")</f>
        <v/>
      </c>
      <c r="D723" s="157"/>
      <c r="E723" s="157"/>
      <c r="F723" s="34"/>
      <c r="G723" s="78" t="str">
        <f>IFERROR(VLOOKUP(tabConsumoAta[[#This Row],[ATA]],tabAtas[#Data],4,FALSE),"")</f>
        <v/>
      </c>
      <c r="H723" s="163">
        <f>SUMIFS(tabSaldoAta[ESTIMATIVA],tabSaldoAta[CÓDIGO],tabConsumoAta[[#This Row],[CÓDIGO]],tabSaldoAta[CHAVE],tabConsumoAta[[#This Row],[ATA]])</f>
        <v>0</v>
      </c>
      <c r="I723" s="164">
        <v>20</v>
      </c>
      <c r="J723" s="159">
        <v>42</v>
      </c>
      <c r="K723" s="251">
        <v>8597</v>
      </c>
      <c r="L723" s="246" t="s">
        <v>1560</v>
      </c>
      <c r="M723" s="160" t="s">
        <v>4166</v>
      </c>
      <c r="N723" s="160" t="s">
        <v>4167</v>
      </c>
      <c r="O723" s="249" t="s">
        <v>4165</v>
      </c>
      <c r="P723" s="248">
        <v>44371</v>
      </c>
      <c r="Q723" s="166" t="str">
        <f>IF(COUNTIFS(tabAtas_Bloqueios[CÓDIGO],tabConsumoAta[[#This Row],[CÓDIGO]],tabAtas_Bloqueios[CHAVE],tabConsumoAta[[#This Row],[ATA]],tabAtas_Bloqueios[INATIVO],"") &gt; 0,"X","")</f>
        <v/>
      </c>
      <c r="R723" s="158" t="s">
        <v>1555</v>
      </c>
    </row>
    <row r="724" spans="1:18" x14ac:dyDescent="0.3">
      <c r="A724" s="247">
        <v>24219</v>
      </c>
      <c r="B724" s="47" t="s">
        <v>2637</v>
      </c>
      <c r="C724" s="34" t="str">
        <f>IFERROR(VLOOKUP(tabConsumoAta[[#This Row],[CÓDIGO]],tabEstimativa[#Data],14,FALSE),"")</f>
        <v/>
      </c>
      <c r="D724" s="157"/>
      <c r="E724" s="157"/>
      <c r="F724" s="34"/>
      <c r="G724" s="78" t="str">
        <f>IFERROR(VLOOKUP(tabConsumoAta[[#This Row],[ATA]],tabAtas[#Data],4,FALSE),"")</f>
        <v/>
      </c>
      <c r="H724" s="163">
        <f>SUMIFS(tabSaldoAta[ESTIMATIVA],tabSaldoAta[CÓDIGO],tabConsumoAta[[#This Row],[CÓDIGO]],tabSaldoAta[CHAVE],tabConsumoAta[[#This Row],[ATA]])</f>
        <v>0</v>
      </c>
      <c r="I724" s="164">
        <v>400</v>
      </c>
      <c r="J724" s="159">
        <v>43</v>
      </c>
      <c r="K724" s="251">
        <v>8597</v>
      </c>
      <c r="L724" s="246" t="s">
        <v>1560</v>
      </c>
      <c r="M724" s="160" t="s">
        <v>4166</v>
      </c>
      <c r="N724" s="160" t="s">
        <v>4167</v>
      </c>
      <c r="O724" s="249" t="s">
        <v>4165</v>
      </c>
      <c r="P724" s="248">
        <v>44371</v>
      </c>
      <c r="Q724" s="166" t="str">
        <f>IF(COUNTIFS(tabAtas_Bloqueios[CÓDIGO],tabConsumoAta[[#This Row],[CÓDIGO]],tabAtas_Bloqueios[CHAVE],tabConsumoAta[[#This Row],[ATA]],tabAtas_Bloqueios[INATIVO],"") &gt; 0,"X","")</f>
        <v/>
      </c>
      <c r="R724" s="158" t="s">
        <v>1555</v>
      </c>
    </row>
    <row r="725" spans="1:18" x14ac:dyDescent="0.3">
      <c r="A725" s="247">
        <v>12881</v>
      </c>
      <c r="B725" s="47" t="s">
        <v>2376</v>
      </c>
      <c r="C725" s="34" t="str">
        <f>IFERROR(VLOOKUP(tabConsumoAta[[#This Row],[CÓDIGO]],tabEstimativa[#Data],14,FALSE),"")</f>
        <v>Aguardando</v>
      </c>
      <c r="D725" s="157"/>
      <c r="E725" s="157"/>
      <c r="F725" s="34"/>
      <c r="G725" s="78" t="str">
        <f>IFERROR(VLOOKUP(tabConsumoAta[[#This Row],[ATA]],tabAtas[#Data],4,FALSE),"")</f>
        <v/>
      </c>
      <c r="H725" s="163">
        <f>SUMIFS(tabSaldoAta[ESTIMATIVA],tabSaldoAta[CÓDIGO],tabConsumoAta[[#This Row],[CÓDIGO]],tabSaldoAta[CHAVE],tabConsumoAta[[#This Row],[ATA]])</f>
        <v>0</v>
      </c>
      <c r="I725" s="164">
        <v>500</v>
      </c>
      <c r="J725" s="159">
        <v>44</v>
      </c>
      <c r="K725" s="251">
        <v>8592</v>
      </c>
      <c r="L725" s="246" t="s">
        <v>1560</v>
      </c>
      <c r="M725" s="160" t="s">
        <v>4166</v>
      </c>
      <c r="N725" s="160" t="s">
        <v>4167</v>
      </c>
      <c r="O725" s="249" t="s">
        <v>4165</v>
      </c>
      <c r="P725" s="248">
        <v>44371</v>
      </c>
      <c r="Q725" s="166" t="str">
        <f>IF(COUNTIFS(tabAtas_Bloqueios[CÓDIGO],tabConsumoAta[[#This Row],[CÓDIGO]],tabAtas_Bloqueios[CHAVE],tabConsumoAta[[#This Row],[ATA]],tabAtas_Bloqueios[INATIVO],"") &gt; 0,"X","")</f>
        <v/>
      </c>
      <c r="R725" s="158" t="s">
        <v>1555</v>
      </c>
    </row>
    <row r="726" spans="1:18" x14ac:dyDescent="0.3">
      <c r="A726" s="247">
        <v>12886</v>
      </c>
      <c r="B726" s="47" t="s">
        <v>2374</v>
      </c>
      <c r="C726" s="34" t="str">
        <f>IFERROR(VLOOKUP(tabConsumoAta[[#This Row],[CÓDIGO]],tabEstimativa[#Data],14,FALSE),"")</f>
        <v>Aguardando</v>
      </c>
      <c r="D726" s="157"/>
      <c r="E726" s="157"/>
      <c r="F726" s="34"/>
      <c r="G726" s="78" t="str">
        <f>IFERROR(VLOOKUP(tabConsumoAta[[#This Row],[ATA]],tabAtas[#Data],4,FALSE),"")</f>
        <v/>
      </c>
      <c r="H726" s="163">
        <f>SUMIFS(tabSaldoAta[ESTIMATIVA],tabSaldoAta[CÓDIGO],tabConsumoAta[[#This Row],[CÓDIGO]],tabSaldoAta[CHAVE],tabConsumoAta[[#This Row],[ATA]])</f>
        <v>0</v>
      </c>
      <c r="I726" s="164">
        <v>400</v>
      </c>
      <c r="J726" s="159">
        <v>45</v>
      </c>
      <c r="K726" s="251">
        <v>8592</v>
      </c>
      <c r="L726" s="246" t="s">
        <v>1560</v>
      </c>
      <c r="M726" s="160" t="s">
        <v>4166</v>
      </c>
      <c r="N726" s="160" t="s">
        <v>4167</v>
      </c>
      <c r="O726" s="249" t="s">
        <v>4165</v>
      </c>
      <c r="P726" s="248">
        <v>44371</v>
      </c>
      <c r="Q726" s="166" t="str">
        <f>IF(COUNTIFS(tabAtas_Bloqueios[CÓDIGO],tabConsumoAta[[#This Row],[CÓDIGO]],tabAtas_Bloqueios[CHAVE],tabConsumoAta[[#This Row],[ATA]],tabAtas_Bloqueios[INATIVO],"") &gt; 0,"X","")</f>
        <v/>
      </c>
      <c r="R726" s="158" t="s">
        <v>1555</v>
      </c>
    </row>
    <row r="727" spans="1:18" x14ac:dyDescent="0.3">
      <c r="A727" s="247">
        <v>12894</v>
      </c>
      <c r="B727" s="47" t="s">
        <v>2375</v>
      </c>
      <c r="C727" s="34" t="str">
        <f>IFERROR(VLOOKUP(tabConsumoAta[[#This Row],[CÓDIGO]],tabEstimativa[#Data],14,FALSE),"")</f>
        <v>Aguardando</v>
      </c>
      <c r="D727" s="157"/>
      <c r="E727" s="157"/>
      <c r="F727" s="34"/>
      <c r="G727" s="78" t="str">
        <f>IFERROR(VLOOKUP(tabConsumoAta[[#This Row],[ATA]],tabAtas[#Data],4,FALSE),"")</f>
        <v/>
      </c>
      <c r="H727" s="163">
        <f>SUMIFS(tabSaldoAta[ESTIMATIVA],tabSaldoAta[CÓDIGO],tabConsumoAta[[#This Row],[CÓDIGO]],tabSaldoAta[CHAVE],tabConsumoAta[[#This Row],[ATA]])</f>
        <v>0</v>
      </c>
      <c r="I727" s="164">
        <v>2000</v>
      </c>
      <c r="J727" s="159">
        <v>46</v>
      </c>
      <c r="K727" s="251">
        <v>8592</v>
      </c>
      <c r="L727" s="246" t="s">
        <v>1560</v>
      </c>
      <c r="M727" s="160" t="s">
        <v>4166</v>
      </c>
      <c r="N727" s="160" t="s">
        <v>4167</v>
      </c>
      <c r="O727" s="249" t="s">
        <v>4165</v>
      </c>
      <c r="P727" s="248">
        <v>44371</v>
      </c>
      <c r="Q727" s="166" t="str">
        <f>IF(COUNTIFS(tabAtas_Bloqueios[CÓDIGO],tabConsumoAta[[#This Row],[CÓDIGO]],tabAtas_Bloqueios[CHAVE],tabConsumoAta[[#This Row],[ATA]],tabAtas_Bloqueios[INATIVO],"") &gt; 0,"X","")</f>
        <v/>
      </c>
      <c r="R727" s="158" t="s">
        <v>1555</v>
      </c>
    </row>
    <row r="728" spans="1:18" x14ac:dyDescent="0.3">
      <c r="A728" s="247">
        <v>12956</v>
      </c>
      <c r="B728" s="47" t="s">
        <v>2894</v>
      </c>
      <c r="C728" s="34" t="str">
        <f>IFERROR(VLOOKUP(tabConsumoAta[[#This Row],[CÓDIGO]],tabEstimativa[#Data],14,FALSE),"")</f>
        <v>Aguardando</v>
      </c>
      <c r="D728" s="157"/>
      <c r="E728" s="157"/>
      <c r="F728" s="34"/>
      <c r="G728" s="78" t="str">
        <f>IFERROR(VLOOKUP(tabConsumoAta[[#This Row],[ATA]],tabAtas[#Data],4,FALSE),"")</f>
        <v/>
      </c>
      <c r="H728" s="163">
        <f>SUMIFS(tabSaldoAta[ESTIMATIVA],tabSaldoAta[CÓDIGO],tabConsumoAta[[#This Row],[CÓDIGO]],tabSaldoAta[CHAVE],tabConsumoAta[[#This Row],[ATA]])</f>
        <v>0</v>
      </c>
      <c r="I728" s="164">
        <v>400</v>
      </c>
      <c r="J728" s="159">
        <v>47</v>
      </c>
      <c r="K728" s="251">
        <v>8591</v>
      </c>
      <c r="L728" s="246" t="s">
        <v>1560</v>
      </c>
      <c r="M728" s="160" t="s">
        <v>4166</v>
      </c>
      <c r="N728" s="160" t="s">
        <v>4167</v>
      </c>
      <c r="O728" s="249" t="s">
        <v>4165</v>
      </c>
      <c r="P728" s="248">
        <v>44371</v>
      </c>
      <c r="Q728" s="166" t="str">
        <f>IF(COUNTIFS(tabAtas_Bloqueios[CÓDIGO],tabConsumoAta[[#This Row],[CÓDIGO]],tabAtas_Bloqueios[CHAVE],tabConsumoAta[[#This Row],[ATA]],tabAtas_Bloqueios[INATIVO],"") &gt; 0,"X","")</f>
        <v/>
      </c>
      <c r="R728" s="158" t="s">
        <v>1555</v>
      </c>
    </row>
    <row r="729" spans="1:18" x14ac:dyDescent="0.3">
      <c r="A729" s="247">
        <v>13095</v>
      </c>
      <c r="B729" s="47" t="s">
        <v>2381</v>
      </c>
      <c r="C729" s="34" t="str">
        <f>IFERROR(VLOOKUP(tabConsumoAta[[#This Row],[CÓDIGO]],tabEstimativa[#Data],14,FALSE),"")</f>
        <v>Aguardando</v>
      </c>
      <c r="D729" s="157"/>
      <c r="E729" s="157"/>
      <c r="F729" s="34"/>
      <c r="G729" s="78" t="str">
        <f>IFERROR(VLOOKUP(tabConsumoAta[[#This Row],[ATA]],tabAtas[#Data],4,FALSE),"")</f>
        <v/>
      </c>
      <c r="H729" s="163">
        <f>SUMIFS(tabSaldoAta[ESTIMATIVA],tabSaldoAta[CÓDIGO],tabConsumoAta[[#This Row],[CÓDIGO]],tabSaldoAta[CHAVE],tabConsumoAta[[#This Row],[ATA]])</f>
        <v>0</v>
      </c>
      <c r="I729" s="164">
        <v>100</v>
      </c>
      <c r="J729" s="159">
        <v>48</v>
      </c>
      <c r="K729" s="251">
        <v>8591</v>
      </c>
      <c r="L729" s="246" t="s">
        <v>1560</v>
      </c>
      <c r="M729" s="160" t="s">
        <v>4166</v>
      </c>
      <c r="N729" s="160" t="s">
        <v>4167</v>
      </c>
      <c r="O729" s="249" t="s">
        <v>4165</v>
      </c>
      <c r="P729" s="248">
        <v>44371</v>
      </c>
      <c r="Q729" s="166" t="str">
        <f>IF(COUNTIFS(tabAtas_Bloqueios[CÓDIGO],tabConsumoAta[[#This Row],[CÓDIGO]],tabAtas_Bloqueios[CHAVE],tabConsumoAta[[#This Row],[ATA]],tabAtas_Bloqueios[INATIVO],"") &gt; 0,"X","")</f>
        <v/>
      </c>
      <c r="R729" s="158" t="s">
        <v>1555</v>
      </c>
    </row>
    <row r="730" spans="1:18" x14ac:dyDescent="0.3">
      <c r="A730" s="247">
        <v>13161</v>
      </c>
      <c r="B730" s="47" t="s">
        <v>2383</v>
      </c>
      <c r="C730" s="34" t="str">
        <f>IFERROR(VLOOKUP(tabConsumoAta[[#This Row],[CÓDIGO]],tabEstimativa[#Data],14,FALSE),"")</f>
        <v>Aguardando</v>
      </c>
      <c r="D730" s="157"/>
      <c r="E730" s="157"/>
      <c r="F730" s="34"/>
      <c r="G730" s="78" t="str">
        <f>IFERROR(VLOOKUP(tabConsumoAta[[#This Row],[ATA]],tabAtas[#Data],4,FALSE),"")</f>
        <v/>
      </c>
      <c r="H730" s="163">
        <f>SUMIFS(tabSaldoAta[ESTIMATIVA],tabSaldoAta[CÓDIGO],tabConsumoAta[[#This Row],[CÓDIGO]],tabSaldoAta[CHAVE],tabConsumoAta[[#This Row],[ATA]])</f>
        <v>0</v>
      </c>
      <c r="I730" s="164">
        <v>250</v>
      </c>
      <c r="J730" s="159">
        <v>49</v>
      </c>
      <c r="K730" s="251">
        <v>8591</v>
      </c>
      <c r="L730" s="246" t="s">
        <v>1560</v>
      </c>
      <c r="M730" s="160" t="s">
        <v>4166</v>
      </c>
      <c r="N730" s="160" t="s">
        <v>4167</v>
      </c>
      <c r="O730" s="249" t="s">
        <v>4165</v>
      </c>
      <c r="P730" s="248">
        <v>44371</v>
      </c>
      <c r="Q730" s="166" t="str">
        <f>IF(COUNTIFS(tabAtas_Bloqueios[CÓDIGO],tabConsumoAta[[#This Row],[CÓDIGO]],tabAtas_Bloqueios[CHAVE],tabConsumoAta[[#This Row],[ATA]],tabAtas_Bloqueios[INATIVO],"") &gt; 0,"X","")</f>
        <v/>
      </c>
      <c r="R730" s="158" t="s">
        <v>1555</v>
      </c>
    </row>
    <row r="731" spans="1:18" x14ac:dyDescent="0.3">
      <c r="A731" s="247">
        <v>13517</v>
      </c>
      <c r="B731" s="47" t="s">
        <v>2380</v>
      </c>
      <c r="C731" s="34" t="str">
        <f>IFERROR(VLOOKUP(tabConsumoAta[[#This Row],[CÓDIGO]],tabEstimativa[#Data],14,FALSE),"")</f>
        <v>Aguardando</v>
      </c>
      <c r="D731" s="157"/>
      <c r="E731" s="157"/>
      <c r="F731" s="34"/>
      <c r="G731" s="78" t="str">
        <f>IFERROR(VLOOKUP(tabConsumoAta[[#This Row],[ATA]],tabAtas[#Data],4,FALSE),"")</f>
        <v/>
      </c>
      <c r="H731" s="163">
        <f>SUMIFS(tabSaldoAta[ESTIMATIVA],tabSaldoAta[CÓDIGO],tabConsumoAta[[#This Row],[CÓDIGO]],tabSaldoAta[CHAVE],tabConsumoAta[[#This Row],[ATA]])</f>
        <v>0</v>
      </c>
      <c r="I731" s="164">
        <v>300</v>
      </c>
      <c r="J731" s="159">
        <v>50</v>
      </c>
      <c r="K731" s="251">
        <v>8591</v>
      </c>
      <c r="L731" s="246" t="s">
        <v>1560</v>
      </c>
      <c r="M731" s="160" t="s">
        <v>4166</v>
      </c>
      <c r="N731" s="160" t="s">
        <v>4167</v>
      </c>
      <c r="O731" s="249" t="s">
        <v>4165</v>
      </c>
      <c r="P731" s="248">
        <v>44371</v>
      </c>
      <c r="Q731" s="166" t="str">
        <f>IF(COUNTIFS(tabAtas_Bloqueios[CÓDIGO],tabConsumoAta[[#This Row],[CÓDIGO]],tabAtas_Bloqueios[CHAVE],tabConsumoAta[[#This Row],[ATA]],tabAtas_Bloqueios[INATIVO],"") &gt; 0,"X","")</f>
        <v/>
      </c>
      <c r="R731" s="158" t="s">
        <v>1555</v>
      </c>
    </row>
    <row r="732" spans="1:18" x14ac:dyDescent="0.3">
      <c r="A732" s="247">
        <v>13518</v>
      </c>
      <c r="B732" s="47" t="s">
        <v>3775</v>
      </c>
      <c r="C732" s="34" t="str">
        <f>IFERROR(VLOOKUP(tabConsumoAta[[#This Row],[CÓDIGO]],tabEstimativa[#Data],14,FALSE),"")</f>
        <v>Aguardando</v>
      </c>
      <c r="D732" s="157"/>
      <c r="E732" s="157"/>
      <c r="F732" s="34"/>
      <c r="G732" s="78" t="str">
        <f>IFERROR(VLOOKUP(tabConsumoAta[[#This Row],[ATA]],tabAtas[#Data],4,FALSE),"")</f>
        <v/>
      </c>
      <c r="H732" s="163">
        <f>SUMIFS(tabSaldoAta[ESTIMATIVA],tabSaldoAta[CÓDIGO],tabConsumoAta[[#This Row],[CÓDIGO]],tabSaldoAta[CHAVE],tabConsumoAta[[#This Row],[ATA]])</f>
        <v>0</v>
      </c>
      <c r="I732" s="164">
        <v>150</v>
      </c>
      <c r="J732" s="159">
        <v>51</v>
      </c>
      <c r="K732" s="251">
        <v>8592</v>
      </c>
      <c r="L732" s="246" t="s">
        <v>1560</v>
      </c>
      <c r="M732" s="160" t="s">
        <v>4166</v>
      </c>
      <c r="N732" s="160" t="s">
        <v>4167</v>
      </c>
      <c r="O732" s="249" t="s">
        <v>4165</v>
      </c>
      <c r="P732" s="248">
        <v>44371</v>
      </c>
      <c r="Q732" s="166" t="str">
        <f>IF(COUNTIFS(tabAtas_Bloqueios[CÓDIGO],tabConsumoAta[[#This Row],[CÓDIGO]],tabAtas_Bloqueios[CHAVE],tabConsumoAta[[#This Row],[ATA]],tabAtas_Bloqueios[INATIVO],"") &gt; 0,"X","")</f>
        <v/>
      </c>
      <c r="R732" s="158" t="s">
        <v>1555</v>
      </c>
    </row>
    <row r="733" spans="1:18" x14ac:dyDescent="0.3">
      <c r="A733" s="247">
        <v>16956</v>
      </c>
      <c r="B733" s="47" t="s">
        <v>2379</v>
      </c>
      <c r="C733" s="34" t="str">
        <f>IFERROR(VLOOKUP(tabConsumoAta[[#This Row],[CÓDIGO]],tabEstimativa[#Data],14,FALSE),"")</f>
        <v>Aguardando</v>
      </c>
      <c r="D733" s="157"/>
      <c r="E733" s="157"/>
      <c r="F733" s="34"/>
      <c r="G733" s="78" t="str">
        <f>IFERROR(VLOOKUP(tabConsumoAta[[#This Row],[ATA]],tabAtas[#Data],4,FALSE),"")</f>
        <v/>
      </c>
      <c r="H733" s="163">
        <f>SUMIFS(tabSaldoAta[ESTIMATIVA],tabSaldoAta[CÓDIGO],tabConsumoAta[[#This Row],[CÓDIGO]],tabSaldoAta[CHAVE],tabConsumoAta[[#This Row],[ATA]])</f>
        <v>0</v>
      </c>
      <c r="I733" s="164">
        <v>100</v>
      </c>
      <c r="J733" s="159">
        <v>52</v>
      </c>
      <c r="K733" s="251">
        <v>8591</v>
      </c>
      <c r="L733" s="246" t="s">
        <v>1560</v>
      </c>
      <c r="M733" s="160" t="s">
        <v>4166</v>
      </c>
      <c r="N733" s="160" t="s">
        <v>4167</v>
      </c>
      <c r="O733" s="249" t="s">
        <v>4165</v>
      </c>
      <c r="P733" s="248">
        <v>44371</v>
      </c>
      <c r="Q733" s="166" t="str">
        <f>IF(COUNTIFS(tabAtas_Bloqueios[CÓDIGO],tabConsumoAta[[#This Row],[CÓDIGO]],tabAtas_Bloqueios[CHAVE],tabConsumoAta[[#This Row],[ATA]],tabAtas_Bloqueios[INATIVO],"") &gt; 0,"X","")</f>
        <v/>
      </c>
      <c r="R733" s="158" t="s">
        <v>1555</v>
      </c>
    </row>
    <row r="734" spans="1:18" x14ac:dyDescent="0.3">
      <c r="A734" s="247">
        <v>16978</v>
      </c>
      <c r="B734" s="47" t="s">
        <v>2378</v>
      </c>
      <c r="C734" s="34" t="str">
        <f>IFERROR(VLOOKUP(tabConsumoAta[[#This Row],[CÓDIGO]],tabEstimativa[#Data],14,FALSE),"")</f>
        <v>Aguardando</v>
      </c>
      <c r="D734" s="157"/>
      <c r="E734" s="157"/>
      <c r="F734" s="34"/>
      <c r="G734" s="78" t="str">
        <f>IFERROR(VLOOKUP(tabConsumoAta[[#This Row],[ATA]],tabAtas[#Data],4,FALSE),"")</f>
        <v/>
      </c>
      <c r="H734" s="163">
        <f>SUMIFS(tabSaldoAta[ESTIMATIVA],tabSaldoAta[CÓDIGO],tabConsumoAta[[#This Row],[CÓDIGO]],tabSaldoAta[CHAVE],tabConsumoAta[[#This Row],[ATA]])</f>
        <v>0</v>
      </c>
      <c r="I734" s="164">
        <v>500</v>
      </c>
      <c r="J734" s="159">
        <v>53</v>
      </c>
      <c r="K734" s="251">
        <v>8591</v>
      </c>
      <c r="L734" s="246" t="s">
        <v>1560</v>
      </c>
      <c r="M734" s="160" t="s">
        <v>4166</v>
      </c>
      <c r="N734" s="160" t="s">
        <v>4167</v>
      </c>
      <c r="O734" s="249" t="s">
        <v>4165</v>
      </c>
      <c r="P734" s="248">
        <v>44371</v>
      </c>
      <c r="Q734" s="166" t="str">
        <f>IF(COUNTIFS(tabAtas_Bloqueios[CÓDIGO],tabConsumoAta[[#This Row],[CÓDIGO]],tabAtas_Bloqueios[CHAVE],tabConsumoAta[[#This Row],[ATA]],tabAtas_Bloqueios[INATIVO],"") &gt; 0,"X","")</f>
        <v/>
      </c>
      <c r="R734" s="158" t="s">
        <v>1555</v>
      </c>
    </row>
    <row r="735" spans="1:18" x14ac:dyDescent="0.3">
      <c r="A735" s="247">
        <v>28306</v>
      </c>
      <c r="B735" s="47" t="s">
        <v>3573</v>
      </c>
      <c r="C735" s="34" t="str">
        <f>IFERROR(VLOOKUP(tabConsumoAta[[#This Row],[CÓDIGO]],tabEstimativa[#Data],14,FALSE),"")</f>
        <v>Aguardando</v>
      </c>
      <c r="D735" s="157"/>
      <c r="E735" s="157"/>
      <c r="F735" s="34"/>
      <c r="G735" s="78" t="str">
        <f>IFERROR(VLOOKUP(tabConsumoAta[[#This Row],[ATA]],tabAtas[#Data],4,FALSE),"")</f>
        <v/>
      </c>
      <c r="H735" s="163">
        <f>SUMIFS(tabSaldoAta[ESTIMATIVA],tabSaldoAta[CÓDIGO],tabConsumoAta[[#This Row],[CÓDIGO]],tabSaldoAta[CHAVE],tabConsumoAta[[#This Row],[ATA]])</f>
        <v>0</v>
      </c>
      <c r="I735" s="164">
        <v>150</v>
      </c>
      <c r="J735" s="159">
        <v>54</v>
      </c>
      <c r="K735" s="251">
        <v>8592</v>
      </c>
      <c r="L735" s="246" t="s">
        <v>1560</v>
      </c>
      <c r="M735" s="160" t="s">
        <v>4166</v>
      </c>
      <c r="N735" s="160" t="s">
        <v>4167</v>
      </c>
      <c r="O735" s="249" t="s">
        <v>4165</v>
      </c>
      <c r="P735" s="248">
        <v>44371</v>
      </c>
      <c r="Q735" s="166" t="str">
        <f>IF(COUNTIFS(tabAtas_Bloqueios[CÓDIGO],tabConsumoAta[[#This Row],[CÓDIGO]],tabAtas_Bloqueios[CHAVE],tabConsumoAta[[#This Row],[ATA]],tabAtas_Bloqueios[INATIVO],"") &gt; 0,"X","")</f>
        <v/>
      </c>
      <c r="R735" s="158" t="s">
        <v>1555</v>
      </c>
    </row>
    <row r="736" spans="1:18" x14ac:dyDescent="0.3">
      <c r="A736" s="247">
        <v>28308</v>
      </c>
      <c r="B736" s="47" t="s">
        <v>3060</v>
      </c>
      <c r="C736" s="34" t="str">
        <f>IFERROR(VLOOKUP(tabConsumoAta[[#This Row],[CÓDIGO]],tabEstimativa[#Data],14,FALSE),"")</f>
        <v>Aguardando</v>
      </c>
      <c r="D736" s="157"/>
      <c r="E736" s="157"/>
      <c r="F736" s="34"/>
      <c r="G736" s="78" t="str">
        <f>IFERROR(VLOOKUP(tabConsumoAta[[#This Row],[ATA]],tabAtas[#Data],4,FALSE),"")</f>
        <v/>
      </c>
      <c r="H736" s="163">
        <f>SUMIFS(tabSaldoAta[ESTIMATIVA],tabSaldoAta[CÓDIGO],tabConsumoAta[[#This Row],[CÓDIGO]],tabSaldoAta[CHAVE],tabConsumoAta[[#This Row],[ATA]])</f>
        <v>0</v>
      </c>
      <c r="I736" s="164">
        <v>100</v>
      </c>
      <c r="J736" s="159">
        <v>55</v>
      </c>
      <c r="K736" s="251">
        <v>8592</v>
      </c>
      <c r="L736" s="246" t="s">
        <v>1560</v>
      </c>
      <c r="M736" s="160" t="s">
        <v>4166</v>
      </c>
      <c r="N736" s="160" t="s">
        <v>4167</v>
      </c>
      <c r="O736" s="249" t="s">
        <v>4165</v>
      </c>
      <c r="P736" s="248">
        <v>44371</v>
      </c>
      <c r="Q736" s="166" t="str">
        <f>IF(COUNTIFS(tabAtas_Bloqueios[CÓDIGO],tabConsumoAta[[#This Row],[CÓDIGO]],tabAtas_Bloqueios[CHAVE],tabConsumoAta[[#This Row],[ATA]],tabAtas_Bloqueios[INATIVO],"") &gt; 0,"X","")</f>
        <v/>
      </c>
      <c r="R736" s="158" t="s">
        <v>1555</v>
      </c>
    </row>
    <row r="737" spans="1:18" x14ac:dyDescent="0.3">
      <c r="A737" s="247">
        <v>35224</v>
      </c>
      <c r="B737" s="47" t="s">
        <v>4173</v>
      </c>
      <c r="C737" s="34" t="str">
        <f>IFERROR(VLOOKUP(tabConsumoAta[[#This Row],[CÓDIGO]],tabEstimativa[#Data],14,FALSE),"")</f>
        <v>Aguardando</v>
      </c>
      <c r="D737" s="157"/>
      <c r="E737" s="157"/>
      <c r="F737" s="34"/>
      <c r="G737" s="78" t="str">
        <f>IFERROR(VLOOKUP(tabConsumoAta[[#This Row],[ATA]],tabAtas[#Data],4,FALSE),"")</f>
        <v/>
      </c>
      <c r="H737" s="163">
        <f>SUMIFS(tabSaldoAta[ESTIMATIVA],tabSaldoAta[CÓDIGO],tabConsumoAta[[#This Row],[CÓDIGO]],tabSaldoAta[CHAVE],tabConsumoAta[[#This Row],[ATA]])</f>
        <v>0</v>
      </c>
      <c r="I737" s="164">
        <v>20</v>
      </c>
      <c r="J737" s="159">
        <v>56</v>
      </c>
      <c r="K737" s="251">
        <v>8593</v>
      </c>
      <c r="L737" s="246" t="s">
        <v>1560</v>
      </c>
      <c r="M737" s="160" t="s">
        <v>4166</v>
      </c>
      <c r="N737" s="160" t="s">
        <v>4167</v>
      </c>
      <c r="O737" s="249" t="s">
        <v>4165</v>
      </c>
      <c r="P737" s="248">
        <v>44371</v>
      </c>
      <c r="Q737" s="166" t="str">
        <f>IF(COUNTIFS(tabAtas_Bloqueios[CÓDIGO],tabConsumoAta[[#This Row],[CÓDIGO]],tabAtas_Bloqueios[CHAVE],tabConsumoAta[[#This Row],[ATA]],tabAtas_Bloqueios[INATIVO],"") &gt; 0,"X","")</f>
        <v/>
      </c>
      <c r="R737" s="158" t="s">
        <v>1555</v>
      </c>
    </row>
    <row r="738" spans="1:18" x14ac:dyDescent="0.3">
      <c r="A738" s="247">
        <v>52994</v>
      </c>
      <c r="B738" s="47" t="s">
        <v>174</v>
      </c>
      <c r="C738" s="34" t="str">
        <f>IFERROR(VLOOKUP(tabConsumoAta[[#This Row],[CÓDIGO]],tabEstimativa[#Data],14,FALSE),"")</f>
        <v>Aguardando</v>
      </c>
      <c r="D738" s="157"/>
      <c r="E738" s="157"/>
      <c r="F738" s="34"/>
      <c r="G738" s="78" t="str">
        <f>IFERROR(VLOOKUP(tabConsumoAta[[#This Row],[ATA]],tabAtas[#Data],4,FALSE),"")</f>
        <v/>
      </c>
      <c r="H738" s="163">
        <f>SUMIFS(tabSaldoAta[ESTIMATIVA],tabSaldoAta[CÓDIGO],tabConsumoAta[[#This Row],[CÓDIGO]],tabSaldoAta[CHAVE],tabConsumoAta[[#This Row],[ATA]])</f>
        <v>0</v>
      </c>
      <c r="I738" s="164">
        <v>100</v>
      </c>
      <c r="J738" s="159">
        <v>57</v>
      </c>
      <c r="K738" s="251">
        <v>8592</v>
      </c>
      <c r="L738" s="246" t="s">
        <v>1560</v>
      </c>
      <c r="M738" s="160" t="s">
        <v>4166</v>
      </c>
      <c r="N738" s="160" t="s">
        <v>4167</v>
      </c>
      <c r="O738" s="249" t="s">
        <v>4165</v>
      </c>
      <c r="P738" s="248">
        <v>44371</v>
      </c>
      <c r="Q738" s="166" t="str">
        <f>IF(COUNTIFS(tabAtas_Bloqueios[CÓDIGO],tabConsumoAta[[#This Row],[CÓDIGO]],tabAtas_Bloqueios[CHAVE],tabConsumoAta[[#This Row],[ATA]],tabAtas_Bloqueios[INATIVO],"") &gt; 0,"X","")</f>
        <v/>
      </c>
      <c r="R738" s="158" t="s">
        <v>1555</v>
      </c>
    </row>
    <row r="739" spans="1:18" x14ac:dyDescent="0.3">
      <c r="A739" s="247">
        <v>63031</v>
      </c>
      <c r="B739" s="47" t="s">
        <v>2382</v>
      </c>
      <c r="C739" s="34" t="str">
        <f>IFERROR(VLOOKUP(tabConsumoAta[[#This Row],[CÓDIGO]],tabEstimativa[#Data],14,FALSE),"")</f>
        <v>Aguardando</v>
      </c>
      <c r="D739" s="157"/>
      <c r="E739" s="157"/>
      <c r="F739" s="34"/>
      <c r="G739" s="78" t="str">
        <f>IFERROR(VLOOKUP(tabConsumoAta[[#This Row],[ATA]],tabAtas[#Data],4,FALSE),"")</f>
        <v/>
      </c>
      <c r="H739" s="163">
        <f>SUMIFS(tabSaldoAta[ESTIMATIVA],tabSaldoAta[CÓDIGO],tabConsumoAta[[#This Row],[CÓDIGO]],tabSaldoAta[CHAVE],tabConsumoAta[[#This Row],[ATA]])</f>
        <v>0</v>
      </c>
      <c r="I739" s="164">
        <v>400</v>
      </c>
      <c r="J739" s="159">
        <v>58</v>
      </c>
      <c r="K739" s="251">
        <v>8591</v>
      </c>
      <c r="L739" s="246" t="s">
        <v>1560</v>
      </c>
      <c r="M739" s="160" t="s">
        <v>4166</v>
      </c>
      <c r="N739" s="160" t="s">
        <v>4167</v>
      </c>
      <c r="O739" s="249" t="s">
        <v>4165</v>
      </c>
      <c r="P739" s="248">
        <v>44371</v>
      </c>
      <c r="Q739" s="166" t="str">
        <f>IF(COUNTIFS(tabAtas_Bloqueios[CÓDIGO],tabConsumoAta[[#This Row],[CÓDIGO]],tabAtas_Bloqueios[CHAVE],tabConsumoAta[[#This Row],[ATA]],tabAtas_Bloqueios[INATIVO],"") &gt; 0,"X","")</f>
        <v/>
      </c>
      <c r="R739" s="158" t="s">
        <v>1555</v>
      </c>
    </row>
    <row r="740" spans="1:18" x14ac:dyDescent="0.3">
      <c r="A740" s="247">
        <v>77109</v>
      </c>
      <c r="B740" s="47" t="s">
        <v>3850</v>
      </c>
      <c r="C740" s="34" t="str">
        <f>IFERROR(VLOOKUP(tabConsumoAta[[#This Row],[CÓDIGO]],tabEstimativa[#Data],14,FALSE),"")</f>
        <v>Aguardando</v>
      </c>
      <c r="D740" s="157"/>
      <c r="E740" s="157"/>
      <c r="F740" s="34"/>
      <c r="G740" s="78" t="str">
        <f>IFERROR(VLOOKUP(tabConsumoAta[[#This Row],[ATA]],tabAtas[#Data],4,FALSE),"")</f>
        <v/>
      </c>
      <c r="H740" s="163">
        <f>SUMIFS(tabSaldoAta[ESTIMATIVA],tabSaldoAta[CÓDIGO],tabConsumoAta[[#This Row],[CÓDIGO]],tabSaldoAta[CHAVE],tabConsumoAta[[#This Row],[ATA]])</f>
        <v>0</v>
      </c>
      <c r="I740" s="164">
        <v>300</v>
      </c>
      <c r="J740" s="159">
        <v>59</v>
      </c>
      <c r="K740" s="251">
        <v>8593</v>
      </c>
      <c r="L740" s="246" t="s">
        <v>1560</v>
      </c>
      <c r="M740" s="160" t="s">
        <v>4166</v>
      </c>
      <c r="N740" s="160" t="s">
        <v>4167</v>
      </c>
      <c r="O740" s="249" t="s">
        <v>4165</v>
      </c>
      <c r="P740" s="248">
        <v>44371</v>
      </c>
      <c r="Q740" s="166" t="str">
        <f>IF(COUNTIFS(tabAtas_Bloqueios[CÓDIGO],tabConsumoAta[[#This Row],[CÓDIGO]],tabAtas_Bloqueios[CHAVE],tabConsumoAta[[#This Row],[ATA]],tabAtas_Bloqueios[INATIVO],"") &gt; 0,"X","")</f>
        <v/>
      </c>
      <c r="R740" s="158" t="s">
        <v>1555</v>
      </c>
    </row>
    <row r="741" spans="1:18" x14ac:dyDescent="0.3">
      <c r="A741" s="247">
        <v>106128</v>
      </c>
      <c r="B741" s="47" t="s">
        <v>2769</v>
      </c>
      <c r="C741" s="34" t="str">
        <f>IFERROR(VLOOKUP(tabConsumoAta[[#This Row],[CÓDIGO]],tabEstimativa[#Data],14,FALSE),"")</f>
        <v>Aguardando</v>
      </c>
      <c r="D741" s="157"/>
      <c r="E741" s="157"/>
      <c r="F741" s="34"/>
      <c r="G741" s="78" t="str">
        <f>IFERROR(VLOOKUP(tabConsumoAta[[#This Row],[ATA]],tabAtas[#Data],4,FALSE),"")</f>
        <v/>
      </c>
      <c r="H741" s="163">
        <f>SUMIFS(tabSaldoAta[ESTIMATIVA],tabSaldoAta[CÓDIGO],tabConsumoAta[[#This Row],[CÓDIGO]],tabSaldoAta[CHAVE],tabConsumoAta[[#This Row],[ATA]])</f>
        <v>0</v>
      </c>
      <c r="I741" s="164">
        <v>50</v>
      </c>
      <c r="J741" s="159">
        <v>60</v>
      </c>
      <c r="K741" s="251">
        <v>8579</v>
      </c>
      <c r="L741" s="246" t="s">
        <v>1560</v>
      </c>
      <c r="M741" s="160" t="s">
        <v>4166</v>
      </c>
      <c r="N741" s="160" t="s">
        <v>4167</v>
      </c>
      <c r="O741" s="249" t="s">
        <v>4165</v>
      </c>
      <c r="P741" s="248">
        <v>44371</v>
      </c>
      <c r="Q741" s="166" t="str">
        <f>IF(COUNTIFS(tabAtas_Bloqueios[CÓDIGO],tabConsumoAta[[#This Row],[CÓDIGO]],tabAtas_Bloqueios[CHAVE],tabConsumoAta[[#This Row],[ATA]],tabAtas_Bloqueios[INATIVO],"") &gt; 0,"X","")</f>
        <v/>
      </c>
      <c r="R741" s="158" t="s">
        <v>1555</v>
      </c>
    </row>
    <row r="742" spans="1:18" x14ac:dyDescent="0.3">
      <c r="A742" s="247">
        <v>13561</v>
      </c>
      <c r="B742" s="47" t="s">
        <v>240</v>
      </c>
      <c r="C742" s="34" t="str">
        <f>IFERROR(VLOOKUP(tabConsumoAta[[#This Row],[CÓDIGO]],tabEstimativa[#Data],14,FALSE),"")</f>
        <v>Suspenso</v>
      </c>
      <c r="D742" s="157"/>
      <c r="E742" s="157"/>
      <c r="F742" s="34"/>
      <c r="G742" s="78" t="str">
        <f>IFERROR(VLOOKUP(tabConsumoAta[[#This Row],[ATA]],tabAtas[#Data],4,FALSE),"")</f>
        <v/>
      </c>
      <c r="H742" s="163">
        <f>SUMIFS(tabSaldoAta[ESTIMATIVA],tabSaldoAta[CÓDIGO],tabConsumoAta[[#This Row],[CÓDIGO]],tabSaldoAta[CHAVE],tabConsumoAta[[#This Row],[ATA]])</f>
        <v>0</v>
      </c>
      <c r="I742" s="164">
        <v>100</v>
      </c>
      <c r="J742" s="159">
        <v>61</v>
      </c>
      <c r="K742" s="251">
        <v>8593</v>
      </c>
      <c r="L742" s="246" t="s">
        <v>1560</v>
      </c>
      <c r="M742" s="160" t="s">
        <v>4166</v>
      </c>
      <c r="N742" s="160" t="s">
        <v>4167</v>
      </c>
      <c r="O742" s="249" t="s">
        <v>4165</v>
      </c>
      <c r="P742" s="248">
        <v>44371</v>
      </c>
      <c r="Q742" s="166" t="str">
        <f>IF(COUNTIFS(tabAtas_Bloqueios[CÓDIGO],tabConsumoAta[[#This Row],[CÓDIGO]],tabAtas_Bloqueios[CHAVE],tabConsumoAta[[#This Row],[ATA]],tabAtas_Bloqueios[INATIVO],"") &gt; 0,"X","")</f>
        <v/>
      </c>
      <c r="R742" s="158" t="s">
        <v>1555</v>
      </c>
    </row>
    <row r="743" spans="1:18" x14ac:dyDescent="0.3">
      <c r="A743" s="247">
        <v>16571</v>
      </c>
      <c r="B743" s="47" t="s">
        <v>2402</v>
      </c>
      <c r="C743" s="34" t="str">
        <f>IFERROR(VLOOKUP(tabConsumoAta[[#This Row],[CÓDIGO]],tabEstimativa[#Data],14,FALSE),"")</f>
        <v>Aguardando</v>
      </c>
      <c r="D743" s="157"/>
      <c r="E743" s="157"/>
      <c r="F743" s="34"/>
      <c r="G743" s="78" t="str">
        <f>IFERROR(VLOOKUP(tabConsumoAta[[#This Row],[ATA]],tabAtas[#Data],4,FALSE),"")</f>
        <v/>
      </c>
      <c r="H743" s="163">
        <f>SUMIFS(tabSaldoAta[ESTIMATIVA],tabSaldoAta[CÓDIGO],tabConsumoAta[[#This Row],[CÓDIGO]],tabSaldoAta[CHAVE],tabConsumoAta[[#This Row],[ATA]])</f>
        <v>0</v>
      </c>
      <c r="I743" s="164">
        <v>2000</v>
      </c>
      <c r="J743" s="159">
        <v>62</v>
      </c>
      <c r="K743" s="251">
        <v>8599</v>
      </c>
      <c r="L743" s="246" t="s">
        <v>1560</v>
      </c>
      <c r="M743" s="160" t="s">
        <v>4166</v>
      </c>
      <c r="N743" s="160" t="s">
        <v>4167</v>
      </c>
      <c r="O743" s="249" t="s">
        <v>4165</v>
      </c>
      <c r="P743" s="248">
        <v>44371</v>
      </c>
      <c r="Q743" s="166" t="str">
        <f>IF(COUNTIFS(tabAtas_Bloqueios[CÓDIGO],tabConsumoAta[[#This Row],[CÓDIGO]],tabAtas_Bloqueios[CHAVE],tabConsumoAta[[#This Row],[ATA]],tabAtas_Bloqueios[INATIVO],"") &gt; 0,"X","")</f>
        <v/>
      </c>
      <c r="R743" s="158" t="s">
        <v>1555</v>
      </c>
    </row>
    <row r="744" spans="1:18" x14ac:dyDescent="0.3">
      <c r="A744" s="247">
        <v>13558</v>
      </c>
      <c r="B744" s="47" t="s">
        <v>241</v>
      </c>
      <c r="C744" s="34" t="str">
        <f>IFERROR(VLOOKUP(tabConsumoAta[[#This Row],[CÓDIGO]],tabEstimativa[#Data],14,FALSE),"")</f>
        <v>Aguardando</v>
      </c>
      <c r="D744" s="157"/>
      <c r="E744" s="157"/>
      <c r="F744" s="34"/>
      <c r="G744" s="78" t="str">
        <f>IFERROR(VLOOKUP(tabConsumoAta[[#This Row],[ATA]],tabAtas[#Data],4,FALSE),"")</f>
        <v/>
      </c>
      <c r="H744" s="163">
        <f>SUMIFS(tabSaldoAta[ESTIMATIVA],tabSaldoAta[CÓDIGO],tabConsumoAta[[#This Row],[CÓDIGO]],tabSaldoAta[CHAVE],tabConsumoAta[[#This Row],[ATA]])</f>
        <v>0</v>
      </c>
      <c r="I744" s="164">
        <v>50</v>
      </c>
      <c r="J744" s="159">
        <v>63</v>
      </c>
      <c r="K744" s="251">
        <v>8593</v>
      </c>
      <c r="L744" s="246" t="s">
        <v>1560</v>
      </c>
      <c r="M744" s="160" t="s">
        <v>4166</v>
      </c>
      <c r="N744" s="160" t="s">
        <v>4167</v>
      </c>
      <c r="O744" s="249" t="s">
        <v>4165</v>
      </c>
      <c r="P744" s="248">
        <v>44371</v>
      </c>
      <c r="Q744" s="166" t="str">
        <f>IF(COUNTIFS(tabAtas_Bloqueios[CÓDIGO],tabConsumoAta[[#This Row],[CÓDIGO]],tabAtas_Bloqueios[CHAVE],tabConsumoAta[[#This Row],[ATA]],tabAtas_Bloqueios[INATIVO],"") &gt; 0,"X","")</f>
        <v/>
      </c>
      <c r="R744" s="158" t="s">
        <v>1555</v>
      </c>
    </row>
    <row r="745" spans="1:18" x14ac:dyDescent="0.3">
      <c r="A745" s="247">
        <v>13559</v>
      </c>
      <c r="B745" s="47" t="s">
        <v>238</v>
      </c>
      <c r="C745" s="34" t="str">
        <f>IFERROR(VLOOKUP(tabConsumoAta[[#This Row],[CÓDIGO]],tabEstimativa[#Data],14,FALSE),"")</f>
        <v>Aguardando</v>
      </c>
      <c r="D745" s="157"/>
      <c r="E745" s="157"/>
      <c r="F745" s="34"/>
      <c r="G745" s="78" t="str">
        <f>IFERROR(VLOOKUP(tabConsumoAta[[#This Row],[ATA]],tabAtas[#Data],4,FALSE),"")</f>
        <v/>
      </c>
      <c r="H745" s="163">
        <f>SUMIFS(tabSaldoAta[ESTIMATIVA],tabSaldoAta[CÓDIGO],tabConsumoAta[[#This Row],[CÓDIGO]],tabSaldoAta[CHAVE],tabConsumoAta[[#This Row],[ATA]])</f>
        <v>0</v>
      </c>
      <c r="I745" s="164">
        <v>200</v>
      </c>
      <c r="J745" s="159">
        <v>64</v>
      </c>
      <c r="K745" s="251">
        <v>8593</v>
      </c>
      <c r="L745" s="246" t="s">
        <v>1560</v>
      </c>
      <c r="M745" s="160" t="s">
        <v>4166</v>
      </c>
      <c r="N745" s="160" t="s">
        <v>4167</v>
      </c>
      <c r="O745" s="249" t="s">
        <v>4165</v>
      </c>
      <c r="P745" s="248">
        <v>44371</v>
      </c>
      <c r="Q745" s="166" t="str">
        <f>IF(COUNTIFS(tabAtas_Bloqueios[CÓDIGO],tabConsumoAta[[#This Row],[CÓDIGO]],tabAtas_Bloqueios[CHAVE],tabConsumoAta[[#This Row],[ATA]],tabAtas_Bloqueios[INATIVO],"") &gt; 0,"X","")</f>
        <v/>
      </c>
      <c r="R745" s="158" t="s">
        <v>1555</v>
      </c>
    </row>
    <row r="746" spans="1:18" x14ac:dyDescent="0.3">
      <c r="A746" s="247">
        <v>13560</v>
      </c>
      <c r="B746" s="47" t="s">
        <v>239</v>
      </c>
      <c r="C746" s="34" t="str">
        <f>IFERROR(VLOOKUP(tabConsumoAta[[#This Row],[CÓDIGO]],tabEstimativa[#Data],14,FALSE),"")</f>
        <v>Aguardando</v>
      </c>
      <c r="D746" s="157"/>
      <c r="E746" s="157"/>
      <c r="F746" s="34"/>
      <c r="G746" s="78" t="str">
        <f>IFERROR(VLOOKUP(tabConsumoAta[[#This Row],[ATA]],tabAtas[#Data],4,FALSE),"")</f>
        <v/>
      </c>
      <c r="H746" s="163">
        <f>SUMIFS(tabSaldoAta[ESTIMATIVA],tabSaldoAta[CÓDIGO],tabConsumoAta[[#This Row],[CÓDIGO]],tabSaldoAta[CHAVE],tabConsumoAta[[#This Row],[ATA]])</f>
        <v>0</v>
      </c>
      <c r="I746" s="164">
        <v>100</v>
      </c>
      <c r="J746" s="159">
        <v>65</v>
      </c>
      <c r="K746" s="251">
        <v>8593</v>
      </c>
      <c r="L746" s="246" t="s">
        <v>1560</v>
      </c>
      <c r="M746" s="160" t="s">
        <v>4166</v>
      </c>
      <c r="N746" s="160" t="s">
        <v>4167</v>
      </c>
      <c r="O746" s="249" t="s">
        <v>4165</v>
      </c>
      <c r="P746" s="248">
        <v>44371</v>
      </c>
      <c r="Q746" s="166" t="str">
        <f>IF(COUNTIFS(tabAtas_Bloqueios[CÓDIGO],tabConsumoAta[[#This Row],[CÓDIGO]],tabAtas_Bloqueios[CHAVE],tabConsumoAta[[#This Row],[ATA]],tabAtas_Bloqueios[INATIVO],"") &gt; 0,"X","")</f>
        <v/>
      </c>
      <c r="R746" s="158" t="s">
        <v>1555</v>
      </c>
    </row>
    <row r="747" spans="1:18" x14ac:dyDescent="0.3">
      <c r="A747" s="247">
        <v>13562</v>
      </c>
      <c r="B747" s="47" t="s">
        <v>2399</v>
      </c>
      <c r="C747" s="34" t="str">
        <f>IFERROR(VLOOKUP(tabConsumoAta[[#This Row],[CÓDIGO]],tabEstimativa[#Data],14,FALSE),"")</f>
        <v>Aguardando</v>
      </c>
      <c r="D747" s="157"/>
      <c r="E747" s="157"/>
      <c r="F747" s="34"/>
      <c r="G747" s="78" t="str">
        <f>IFERROR(VLOOKUP(tabConsumoAta[[#This Row],[ATA]],tabAtas[#Data],4,FALSE),"")</f>
        <v/>
      </c>
      <c r="H747" s="163">
        <f>SUMIFS(tabSaldoAta[ESTIMATIVA],tabSaldoAta[CÓDIGO],tabConsumoAta[[#This Row],[CÓDIGO]],tabSaldoAta[CHAVE],tabConsumoAta[[#This Row],[ATA]])</f>
        <v>0</v>
      </c>
      <c r="I747" s="164">
        <v>200</v>
      </c>
      <c r="J747" s="159">
        <v>66</v>
      </c>
      <c r="K747" s="251">
        <v>8594</v>
      </c>
      <c r="L747" s="246" t="s">
        <v>1560</v>
      </c>
      <c r="M747" s="160" t="s">
        <v>4166</v>
      </c>
      <c r="N747" s="160" t="s">
        <v>4167</v>
      </c>
      <c r="O747" s="249" t="s">
        <v>4165</v>
      </c>
      <c r="P747" s="248">
        <v>44371</v>
      </c>
      <c r="Q747" s="166" t="str">
        <f>IF(COUNTIFS(tabAtas_Bloqueios[CÓDIGO],tabConsumoAta[[#This Row],[CÓDIGO]],tabAtas_Bloqueios[CHAVE],tabConsumoAta[[#This Row],[ATA]],tabAtas_Bloqueios[INATIVO],"") &gt; 0,"X","")</f>
        <v/>
      </c>
      <c r="R747" s="158" t="s">
        <v>1555</v>
      </c>
    </row>
    <row r="748" spans="1:18" x14ac:dyDescent="0.3">
      <c r="A748" s="247">
        <v>100802</v>
      </c>
      <c r="B748" s="47" t="s">
        <v>2985</v>
      </c>
      <c r="C748" s="34" t="str">
        <f>IFERROR(VLOOKUP(tabConsumoAta[[#This Row],[CÓDIGO]],tabEstimativa[#Data],14,FALSE),"")</f>
        <v>Aguardando</v>
      </c>
      <c r="D748" s="157"/>
      <c r="E748" s="157"/>
      <c r="F748" s="34"/>
      <c r="G748" s="78" t="str">
        <f>IFERROR(VLOOKUP(tabConsumoAta[[#This Row],[ATA]],tabAtas[#Data],4,FALSE),"")</f>
        <v/>
      </c>
      <c r="H748" s="163">
        <f>SUMIFS(tabSaldoAta[ESTIMATIVA],tabSaldoAta[CÓDIGO],tabConsumoAta[[#This Row],[CÓDIGO]],tabSaldoAta[CHAVE],tabConsumoAta[[#This Row],[ATA]])</f>
        <v>0</v>
      </c>
      <c r="I748" s="164">
        <v>500</v>
      </c>
      <c r="J748" s="159">
        <v>67</v>
      </c>
      <c r="K748" s="251">
        <v>8593</v>
      </c>
      <c r="L748" s="246" t="s">
        <v>1560</v>
      </c>
      <c r="M748" s="160" t="s">
        <v>4166</v>
      </c>
      <c r="N748" s="160" t="s">
        <v>4167</v>
      </c>
      <c r="O748" s="249" t="s">
        <v>4165</v>
      </c>
      <c r="P748" s="248">
        <v>44371</v>
      </c>
      <c r="Q748" s="166" t="str">
        <f>IF(COUNTIFS(tabAtas_Bloqueios[CÓDIGO],tabConsumoAta[[#This Row],[CÓDIGO]],tabAtas_Bloqueios[CHAVE],tabConsumoAta[[#This Row],[ATA]],tabAtas_Bloqueios[INATIVO],"") &gt; 0,"X","")</f>
        <v/>
      </c>
      <c r="R748" s="158" t="s">
        <v>1555</v>
      </c>
    </row>
    <row r="749" spans="1:18" x14ac:dyDescent="0.3">
      <c r="A749" s="247">
        <v>12830</v>
      </c>
      <c r="B749" s="47" t="s">
        <v>2372</v>
      </c>
      <c r="C749" s="34" t="str">
        <f>IFERROR(VLOOKUP(tabConsumoAta[[#This Row],[CÓDIGO]],tabEstimativa[#Data],14,FALSE),"")</f>
        <v>Aguardando</v>
      </c>
      <c r="D749" s="157"/>
      <c r="E749" s="157"/>
      <c r="F749" s="34"/>
      <c r="G749" s="78" t="str">
        <f>IFERROR(VLOOKUP(tabConsumoAta[[#This Row],[ATA]],tabAtas[#Data],4,FALSE),"")</f>
        <v/>
      </c>
      <c r="H749" s="163">
        <f>SUMIFS(tabSaldoAta[ESTIMATIVA],tabSaldoAta[CÓDIGO],tabConsumoAta[[#This Row],[CÓDIGO]],tabSaldoAta[CHAVE],tabConsumoAta[[#This Row],[ATA]])</f>
        <v>0</v>
      </c>
      <c r="I749" s="164">
        <v>1000</v>
      </c>
      <c r="J749" s="159">
        <v>68</v>
      </c>
      <c r="K749" s="251">
        <v>8591</v>
      </c>
      <c r="L749" s="246" t="s">
        <v>1560</v>
      </c>
      <c r="M749" s="160" t="s">
        <v>4166</v>
      </c>
      <c r="N749" s="160" t="s">
        <v>4167</v>
      </c>
      <c r="O749" s="249" t="s">
        <v>4165</v>
      </c>
      <c r="P749" s="248">
        <v>44371</v>
      </c>
      <c r="Q749" s="166" t="str">
        <f>IF(COUNTIFS(tabAtas_Bloqueios[CÓDIGO],tabConsumoAta[[#This Row],[CÓDIGO]],tabAtas_Bloqueios[CHAVE],tabConsumoAta[[#This Row],[ATA]],tabAtas_Bloqueios[INATIVO],"") &gt; 0,"X","")</f>
        <v/>
      </c>
      <c r="R749" s="158" t="s">
        <v>1555</v>
      </c>
    </row>
    <row r="750" spans="1:18" x14ac:dyDescent="0.3">
      <c r="A750" s="247">
        <v>12821</v>
      </c>
      <c r="B750" s="47" t="s">
        <v>8</v>
      </c>
      <c r="C750" s="34" t="str">
        <f>IFERROR(VLOOKUP(tabConsumoAta[[#This Row],[CÓDIGO]],tabEstimativa[#Data],14,FALSE),"")</f>
        <v>Aguardando</v>
      </c>
      <c r="D750" s="157"/>
      <c r="E750" s="157"/>
      <c r="F750" s="34"/>
      <c r="G750" s="78" t="str">
        <f>IFERROR(VLOOKUP(tabConsumoAta[[#This Row],[ATA]],tabAtas[#Data],4,FALSE),"")</f>
        <v/>
      </c>
      <c r="H750" s="163">
        <f>SUMIFS(tabSaldoAta[ESTIMATIVA],tabSaldoAta[CÓDIGO],tabConsumoAta[[#This Row],[CÓDIGO]],tabSaldoAta[CHAVE],tabConsumoAta[[#This Row],[ATA]])</f>
        <v>0</v>
      </c>
      <c r="I750" s="164">
        <v>100</v>
      </c>
      <c r="J750" s="159">
        <v>69</v>
      </c>
      <c r="K750" s="251">
        <v>8593</v>
      </c>
      <c r="L750" s="246" t="s">
        <v>1560</v>
      </c>
      <c r="M750" s="160" t="s">
        <v>4166</v>
      </c>
      <c r="N750" s="160" t="s">
        <v>4167</v>
      </c>
      <c r="O750" s="249" t="s">
        <v>4165</v>
      </c>
      <c r="P750" s="248">
        <v>44371</v>
      </c>
      <c r="Q750" s="166" t="str">
        <f>IF(COUNTIFS(tabAtas_Bloqueios[CÓDIGO],tabConsumoAta[[#This Row],[CÓDIGO]],tabAtas_Bloqueios[CHAVE],tabConsumoAta[[#This Row],[ATA]],tabAtas_Bloqueios[INATIVO],"") &gt; 0,"X","")</f>
        <v/>
      </c>
      <c r="R750" s="158" t="s">
        <v>1555</v>
      </c>
    </row>
    <row r="751" spans="1:18" x14ac:dyDescent="0.3">
      <c r="A751" s="247">
        <v>13092</v>
      </c>
      <c r="B751" s="47" t="s">
        <v>77</v>
      </c>
      <c r="C751" s="34" t="str">
        <f>IFERROR(VLOOKUP(tabConsumoAta[[#This Row],[CÓDIGO]],tabEstimativa[#Data],14,FALSE),"")</f>
        <v>Aguardando</v>
      </c>
      <c r="D751" s="157"/>
      <c r="E751" s="157"/>
      <c r="F751" s="34"/>
      <c r="G751" s="78" t="str">
        <f>IFERROR(VLOOKUP(tabConsumoAta[[#This Row],[ATA]],tabAtas[#Data],4,FALSE),"")</f>
        <v/>
      </c>
      <c r="H751" s="163">
        <f>SUMIFS(tabSaldoAta[ESTIMATIVA],tabSaldoAta[CÓDIGO],tabConsumoAta[[#This Row],[CÓDIGO]],tabSaldoAta[CHAVE],tabConsumoAta[[#This Row],[ATA]])</f>
        <v>0</v>
      </c>
      <c r="I751" s="164">
        <v>300</v>
      </c>
      <c r="J751" s="159">
        <v>70</v>
      </c>
      <c r="K751" s="251">
        <v>8591</v>
      </c>
      <c r="L751" s="246" t="s">
        <v>1560</v>
      </c>
      <c r="M751" s="160" t="s">
        <v>4166</v>
      </c>
      <c r="N751" s="160" t="s">
        <v>4167</v>
      </c>
      <c r="O751" s="249" t="s">
        <v>4165</v>
      </c>
      <c r="P751" s="248">
        <v>44371</v>
      </c>
      <c r="Q751" s="166" t="str">
        <f>IF(COUNTIFS(tabAtas_Bloqueios[CÓDIGO],tabConsumoAta[[#This Row],[CÓDIGO]],tabAtas_Bloqueios[CHAVE],tabConsumoAta[[#This Row],[ATA]],tabAtas_Bloqueios[INATIVO],"") &gt; 0,"X","")</f>
        <v/>
      </c>
      <c r="R751" s="158" t="s">
        <v>1555</v>
      </c>
    </row>
    <row r="752" spans="1:18" x14ac:dyDescent="0.3">
      <c r="A752" s="247">
        <v>15066</v>
      </c>
      <c r="B752" s="47" t="s">
        <v>203</v>
      </c>
      <c r="C752" s="34" t="str">
        <f>IFERROR(VLOOKUP(tabConsumoAta[[#This Row],[CÓDIGO]],tabEstimativa[#Data],14,FALSE),"")</f>
        <v>Aguardando</v>
      </c>
      <c r="D752" s="157"/>
      <c r="E752" s="157"/>
      <c r="F752" s="34"/>
      <c r="G752" s="78" t="str">
        <f>IFERROR(VLOOKUP(tabConsumoAta[[#This Row],[ATA]],tabAtas[#Data],4,FALSE),"")</f>
        <v/>
      </c>
      <c r="H752" s="163">
        <f>SUMIFS(tabSaldoAta[ESTIMATIVA],tabSaldoAta[CÓDIGO],tabConsumoAta[[#This Row],[CÓDIGO]],tabSaldoAta[CHAVE],tabConsumoAta[[#This Row],[ATA]])</f>
        <v>0</v>
      </c>
      <c r="I752" s="164">
        <v>200</v>
      </c>
      <c r="J752" s="159">
        <v>71</v>
      </c>
      <c r="K752" s="251">
        <v>8591</v>
      </c>
      <c r="L752" s="246" t="s">
        <v>1560</v>
      </c>
      <c r="M752" s="160" t="s">
        <v>4166</v>
      </c>
      <c r="N752" s="160" t="s">
        <v>4167</v>
      </c>
      <c r="O752" s="249" t="s">
        <v>4165</v>
      </c>
      <c r="P752" s="248">
        <v>44371</v>
      </c>
      <c r="Q752" s="166" t="str">
        <f>IF(COUNTIFS(tabAtas_Bloqueios[CÓDIGO],tabConsumoAta[[#This Row],[CÓDIGO]],tabAtas_Bloqueios[CHAVE],tabConsumoAta[[#This Row],[ATA]],tabAtas_Bloqueios[INATIVO],"") &gt; 0,"X","")</f>
        <v/>
      </c>
      <c r="R752" s="158" t="s">
        <v>1555</v>
      </c>
    </row>
    <row r="753" spans="1:18" x14ac:dyDescent="0.3">
      <c r="A753" s="247">
        <v>24500</v>
      </c>
      <c r="B753" s="47" t="s">
        <v>2400</v>
      </c>
      <c r="C753" s="34" t="str">
        <f>IFERROR(VLOOKUP(tabConsumoAta[[#This Row],[CÓDIGO]],tabEstimativa[#Data],14,FALSE),"")</f>
        <v>Aguardando</v>
      </c>
      <c r="D753" s="157"/>
      <c r="E753" s="157"/>
      <c r="F753" s="34"/>
      <c r="G753" s="78" t="str">
        <f>IFERROR(VLOOKUP(tabConsumoAta[[#This Row],[ATA]],tabAtas[#Data],4,FALSE),"")</f>
        <v/>
      </c>
      <c r="H753" s="163">
        <f>SUMIFS(tabSaldoAta[ESTIMATIVA],tabSaldoAta[CÓDIGO],tabConsumoAta[[#This Row],[CÓDIGO]],tabSaldoAta[CHAVE],tabConsumoAta[[#This Row],[ATA]])</f>
        <v>0</v>
      </c>
      <c r="I753" s="164">
        <v>350</v>
      </c>
      <c r="J753" s="159">
        <v>72</v>
      </c>
      <c r="K753" s="251">
        <v>8591</v>
      </c>
      <c r="L753" s="246" t="s">
        <v>1560</v>
      </c>
      <c r="M753" s="160" t="s">
        <v>4166</v>
      </c>
      <c r="N753" s="160" t="s">
        <v>4167</v>
      </c>
      <c r="O753" s="249" t="s">
        <v>4165</v>
      </c>
      <c r="P753" s="248">
        <v>44371</v>
      </c>
      <c r="Q753" s="166" t="str">
        <f>IF(COUNTIFS(tabAtas_Bloqueios[CÓDIGO],tabConsumoAta[[#This Row],[CÓDIGO]],tabAtas_Bloqueios[CHAVE],tabConsumoAta[[#This Row],[ATA]],tabAtas_Bloqueios[INATIVO],"") &gt; 0,"X","")</f>
        <v/>
      </c>
      <c r="R753" s="158" t="s">
        <v>1555</v>
      </c>
    </row>
    <row r="754" spans="1:18" x14ac:dyDescent="0.3">
      <c r="A754" s="247">
        <v>25630</v>
      </c>
      <c r="B754" s="47" t="s">
        <v>2996</v>
      </c>
      <c r="C754" s="34" t="str">
        <f>IFERROR(VLOOKUP(tabConsumoAta[[#This Row],[CÓDIGO]],tabEstimativa[#Data],14,FALSE),"")</f>
        <v>Aguardando</v>
      </c>
      <c r="D754" s="157"/>
      <c r="E754" s="157"/>
      <c r="F754" s="34"/>
      <c r="G754" s="78" t="str">
        <f>IFERROR(VLOOKUP(tabConsumoAta[[#This Row],[ATA]],tabAtas[#Data],4,FALSE),"")</f>
        <v/>
      </c>
      <c r="H754" s="163">
        <f>SUMIFS(tabSaldoAta[ESTIMATIVA],tabSaldoAta[CÓDIGO],tabConsumoAta[[#This Row],[CÓDIGO]],tabSaldoAta[CHAVE],tabConsumoAta[[#This Row],[ATA]])</f>
        <v>0</v>
      </c>
      <c r="I754" s="164">
        <v>200</v>
      </c>
      <c r="J754" s="159">
        <v>73</v>
      </c>
      <c r="K754" s="251">
        <v>8591</v>
      </c>
      <c r="L754" s="246" t="s">
        <v>1560</v>
      </c>
      <c r="M754" s="160" t="s">
        <v>4166</v>
      </c>
      <c r="N754" s="160" t="s">
        <v>4167</v>
      </c>
      <c r="O754" s="249" t="s">
        <v>4165</v>
      </c>
      <c r="P754" s="248">
        <v>44371</v>
      </c>
      <c r="Q754" s="166" t="str">
        <f>IF(COUNTIFS(tabAtas_Bloqueios[CÓDIGO],tabConsumoAta[[#This Row],[CÓDIGO]],tabAtas_Bloqueios[CHAVE],tabConsumoAta[[#This Row],[ATA]],tabAtas_Bloqueios[INATIVO],"") &gt; 0,"X","")</f>
        <v/>
      </c>
      <c r="R754" s="158" t="s">
        <v>1555</v>
      </c>
    </row>
    <row r="755" spans="1:18" x14ac:dyDescent="0.3">
      <c r="A755" s="247">
        <v>28184</v>
      </c>
      <c r="B755" s="47" t="s">
        <v>10</v>
      </c>
      <c r="C755" s="34" t="str">
        <f>IFERROR(VLOOKUP(tabConsumoAta[[#This Row],[CÓDIGO]],tabEstimativa[#Data],14,FALSE),"")</f>
        <v>Aguardando</v>
      </c>
      <c r="D755" s="157"/>
      <c r="E755" s="157"/>
      <c r="F755" s="34"/>
      <c r="G755" s="78" t="str">
        <f>IFERROR(VLOOKUP(tabConsumoAta[[#This Row],[ATA]],tabAtas[#Data],4,FALSE),"")</f>
        <v/>
      </c>
      <c r="H755" s="163">
        <f>SUMIFS(tabSaldoAta[ESTIMATIVA],tabSaldoAta[CÓDIGO],tabConsumoAta[[#This Row],[CÓDIGO]],tabSaldoAta[CHAVE],tabConsumoAta[[#This Row],[ATA]])</f>
        <v>0</v>
      </c>
      <c r="I755" s="164">
        <v>200</v>
      </c>
      <c r="J755" s="159">
        <v>74</v>
      </c>
      <c r="K755" s="251">
        <v>8591</v>
      </c>
      <c r="L755" s="246" t="s">
        <v>1560</v>
      </c>
      <c r="M755" s="160" t="s">
        <v>4166</v>
      </c>
      <c r="N755" s="160" t="s">
        <v>4167</v>
      </c>
      <c r="O755" s="249" t="s">
        <v>4165</v>
      </c>
      <c r="P755" s="248">
        <v>44371</v>
      </c>
      <c r="Q755" s="166" t="str">
        <f>IF(COUNTIFS(tabAtas_Bloqueios[CÓDIGO],tabConsumoAta[[#This Row],[CÓDIGO]],tabAtas_Bloqueios[CHAVE],tabConsumoAta[[#This Row],[ATA]],tabAtas_Bloqueios[INATIVO],"") &gt; 0,"X","")</f>
        <v/>
      </c>
      <c r="R755" s="158" t="s">
        <v>1555</v>
      </c>
    </row>
    <row r="756" spans="1:18" x14ac:dyDescent="0.3">
      <c r="A756" s="247">
        <v>60116</v>
      </c>
      <c r="B756" s="47" t="s">
        <v>242</v>
      </c>
      <c r="C756" s="34" t="str">
        <f>IFERROR(VLOOKUP(tabConsumoAta[[#This Row],[CÓDIGO]],tabEstimativa[#Data],14,FALSE),"")</f>
        <v>Aguardando</v>
      </c>
      <c r="D756" s="157"/>
      <c r="E756" s="157"/>
      <c r="F756" s="34"/>
      <c r="G756" s="78" t="str">
        <f>IFERROR(VLOOKUP(tabConsumoAta[[#This Row],[ATA]],tabAtas[#Data],4,FALSE),"")</f>
        <v/>
      </c>
      <c r="H756" s="163">
        <f>SUMIFS(tabSaldoAta[ESTIMATIVA],tabSaldoAta[CÓDIGO],tabConsumoAta[[#This Row],[CÓDIGO]],tabSaldoAta[CHAVE],tabConsumoAta[[#This Row],[ATA]])</f>
        <v>0</v>
      </c>
      <c r="I756" s="164">
        <v>200</v>
      </c>
      <c r="J756" s="159">
        <v>75</v>
      </c>
      <c r="K756" s="251">
        <v>8591</v>
      </c>
      <c r="L756" s="246" t="s">
        <v>1560</v>
      </c>
      <c r="M756" s="160" t="s">
        <v>4166</v>
      </c>
      <c r="N756" s="160" t="s">
        <v>4167</v>
      </c>
      <c r="O756" s="249" t="s">
        <v>4165</v>
      </c>
      <c r="P756" s="248">
        <v>44371</v>
      </c>
      <c r="Q756" s="166" t="str">
        <f>IF(COUNTIFS(tabAtas_Bloqueios[CÓDIGO],tabConsumoAta[[#This Row],[CÓDIGO]],tabAtas_Bloqueios[CHAVE],tabConsumoAta[[#This Row],[ATA]],tabAtas_Bloqueios[INATIVO],"") &gt; 0,"X","")</f>
        <v/>
      </c>
      <c r="R756" s="158" t="s">
        <v>1555</v>
      </c>
    </row>
    <row r="757" spans="1:18" x14ac:dyDescent="0.3">
      <c r="A757" s="247">
        <v>74979</v>
      </c>
      <c r="B757" s="47" t="s">
        <v>177</v>
      </c>
      <c r="C757" s="34" t="str">
        <f>IFERROR(VLOOKUP(tabConsumoAta[[#This Row],[CÓDIGO]],tabEstimativa[#Data],14,FALSE),"")</f>
        <v>Aguardando</v>
      </c>
      <c r="D757" s="157"/>
      <c r="E757" s="157"/>
      <c r="F757" s="34"/>
      <c r="G757" s="78" t="str">
        <f>IFERROR(VLOOKUP(tabConsumoAta[[#This Row],[ATA]],tabAtas[#Data],4,FALSE),"")</f>
        <v/>
      </c>
      <c r="H757" s="163">
        <f>SUMIFS(tabSaldoAta[ESTIMATIVA],tabSaldoAta[CÓDIGO],tabConsumoAta[[#This Row],[CÓDIGO]],tabSaldoAta[CHAVE],tabConsumoAta[[#This Row],[ATA]])</f>
        <v>0</v>
      </c>
      <c r="I757" s="164">
        <v>200</v>
      </c>
      <c r="J757" s="159">
        <v>76</v>
      </c>
      <c r="K757" s="251">
        <v>8592</v>
      </c>
      <c r="L757" s="246" t="s">
        <v>1560</v>
      </c>
      <c r="M757" s="160" t="s">
        <v>4166</v>
      </c>
      <c r="N757" s="160" t="s">
        <v>4167</v>
      </c>
      <c r="O757" s="249" t="s">
        <v>4165</v>
      </c>
      <c r="P757" s="248">
        <v>44371</v>
      </c>
      <c r="Q757" s="166" t="str">
        <f>IF(COUNTIFS(tabAtas_Bloqueios[CÓDIGO],tabConsumoAta[[#This Row],[CÓDIGO]],tabAtas_Bloqueios[CHAVE],tabConsumoAta[[#This Row],[ATA]],tabAtas_Bloqueios[INATIVO],"") &gt; 0,"X","")</f>
        <v/>
      </c>
      <c r="R757" s="158" t="s">
        <v>1555</v>
      </c>
    </row>
    <row r="758" spans="1:18" x14ac:dyDescent="0.3">
      <c r="A758" s="247">
        <v>81566</v>
      </c>
      <c r="B758" s="47" t="s">
        <v>199</v>
      </c>
      <c r="C758" s="34" t="str">
        <f>IFERROR(VLOOKUP(tabConsumoAta[[#This Row],[CÓDIGO]],tabEstimativa[#Data],14,FALSE),"")</f>
        <v>Aguardando</v>
      </c>
      <c r="D758" s="157"/>
      <c r="E758" s="157"/>
      <c r="F758" s="34"/>
      <c r="G758" s="78" t="str">
        <f>IFERROR(VLOOKUP(tabConsumoAta[[#This Row],[ATA]],tabAtas[#Data],4,FALSE),"")</f>
        <v/>
      </c>
      <c r="H758" s="163">
        <f>SUMIFS(tabSaldoAta[ESTIMATIVA],tabSaldoAta[CÓDIGO],tabConsumoAta[[#This Row],[CÓDIGO]],tabSaldoAta[CHAVE],tabConsumoAta[[#This Row],[ATA]])</f>
        <v>0</v>
      </c>
      <c r="I758" s="164">
        <v>200</v>
      </c>
      <c r="J758" s="159">
        <v>77</v>
      </c>
      <c r="K758" s="251">
        <v>8591</v>
      </c>
      <c r="L758" s="246" t="s">
        <v>1560</v>
      </c>
      <c r="M758" s="160" t="s">
        <v>4166</v>
      </c>
      <c r="N758" s="160" t="s">
        <v>4167</v>
      </c>
      <c r="O758" s="249" t="s">
        <v>4165</v>
      </c>
      <c r="P758" s="248">
        <v>44371</v>
      </c>
      <c r="Q758" s="166" t="str">
        <f>IF(COUNTIFS(tabAtas_Bloqueios[CÓDIGO],tabConsumoAta[[#This Row],[CÓDIGO]],tabAtas_Bloqueios[CHAVE],tabConsumoAta[[#This Row],[ATA]],tabAtas_Bloqueios[INATIVO],"") &gt; 0,"X","")</f>
        <v/>
      </c>
      <c r="R758" s="158" t="s">
        <v>1555</v>
      </c>
    </row>
    <row r="759" spans="1:18" x14ac:dyDescent="0.3">
      <c r="A759" s="247">
        <v>95209</v>
      </c>
      <c r="B759" s="47" t="s">
        <v>245</v>
      </c>
      <c r="C759" s="34" t="str">
        <f>IFERROR(VLOOKUP(tabConsumoAta[[#This Row],[CÓDIGO]],tabEstimativa[#Data],14,FALSE),"")</f>
        <v>Aguardando</v>
      </c>
      <c r="D759" s="157"/>
      <c r="E759" s="157"/>
      <c r="F759" s="34"/>
      <c r="G759" s="78" t="str">
        <f>IFERROR(VLOOKUP(tabConsumoAta[[#This Row],[ATA]],tabAtas[#Data],4,FALSE),"")</f>
        <v/>
      </c>
      <c r="H759" s="163">
        <f>SUMIFS(tabSaldoAta[ESTIMATIVA],tabSaldoAta[CÓDIGO],tabConsumoAta[[#This Row],[CÓDIGO]],tabSaldoAta[CHAVE],tabConsumoAta[[#This Row],[ATA]])</f>
        <v>0</v>
      </c>
      <c r="I759" s="164">
        <v>200</v>
      </c>
      <c r="J759" s="159">
        <v>78</v>
      </c>
      <c r="K759" s="251">
        <v>8591</v>
      </c>
      <c r="L759" s="246" t="s">
        <v>1560</v>
      </c>
      <c r="M759" s="160" t="s">
        <v>4166</v>
      </c>
      <c r="N759" s="160" t="s">
        <v>4167</v>
      </c>
      <c r="O759" s="249" t="s">
        <v>4165</v>
      </c>
      <c r="P759" s="248">
        <v>44371</v>
      </c>
      <c r="Q759" s="166" t="str">
        <f>IF(COUNTIFS(tabAtas_Bloqueios[CÓDIGO],tabConsumoAta[[#This Row],[CÓDIGO]],tabAtas_Bloqueios[CHAVE],tabConsumoAta[[#This Row],[ATA]],tabAtas_Bloqueios[INATIVO],"") &gt; 0,"X","")</f>
        <v/>
      </c>
      <c r="R759" s="158" t="s">
        <v>1555</v>
      </c>
    </row>
    <row r="760" spans="1:18" x14ac:dyDescent="0.3">
      <c r="A760" s="247">
        <v>125173</v>
      </c>
      <c r="B760" s="47" t="s">
        <v>173</v>
      </c>
      <c r="C760" s="34" t="str">
        <f>IFERROR(VLOOKUP(tabConsumoAta[[#This Row],[CÓDIGO]],tabEstimativa[#Data],14,FALSE),"")</f>
        <v>Aguardando</v>
      </c>
      <c r="D760" s="157"/>
      <c r="E760" s="157"/>
      <c r="F760" s="34"/>
      <c r="G760" s="78" t="str">
        <f>IFERROR(VLOOKUP(tabConsumoAta[[#This Row],[ATA]],tabAtas[#Data],4,FALSE),"")</f>
        <v/>
      </c>
      <c r="H760" s="163">
        <f>SUMIFS(tabSaldoAta[ESTIMATIVA],tabSaldoAta[CÓDIGO],tabConsumoAta[[#This Row],[CÓDIGO]],tabSaldoAta[CHAVE],tabConsumoAta[[#This Row],[ATA]])</f>
        <v>0</v>
      </c>
      <c r="I760" s="164">
        <v>200</v>
      </c>
      <c r="J760" s="159">
        <v>79</v>
      </c>
      <c r="K760" s="251">
        <v>8592</v>
      </c>
      <c r="L760" s="246" t="s">
        <v>1560</v>
      </c>
      <c r="M760" s="160" t="s">
        <v>4166</v>
      </c>
      <c r="N760" s="160" t="s">
        <v>4167</v>
      </c>
      <c r="O760" s="249" t="s">
        <v>4165</v>
      </c>
      <c r="P760" s="248">
        <v>44371</v>
      </c>
      <c r="Q760" s="166" t="str">
        <f>IF(COUNTIFS(tabAtas_Bloqueios[CÓDIGO],tabConsumoAta[[#This Row],[CÓDIGO]],tabAtas_Bloqueios[CHAVE],tabConsumoAta[[#This Row],[ATA]],tabAtas_Bloqueios[INATIVO],"") &gt; 0,"X","")</f>
        <v/>
      </c>
      <c r="R760" s="158" t="s">
        <v>1555</v>
      </c>
    </row>
    <row r="761" spans="1:18" x14ac:dyDescent="0.3">
      <c r="A761" s="247">
        <v>138055</v>
      </c>
      <c r="B761" s="47" t="s">
        <v>1996</v>
      </c>
      <c r="C761" s="34" t="str">
        <f>IFERROR(VLOOKUP(tabConsumoAta[[#This Row],[CÓDIGO]],tabEstimativa[#Data],14,FALSE),"")</f>
        <v>Aguardando</v>
      </c>
      <c r="D761" s="157"/>
      <c r="E761" s="157"/>
      <c r="F761" s="34"/>
      <c r="G761" s="78" t="str">
        <f>IFERROR(VLOOKUP(tabConsumoAta[[#This Row],[ATA]],tabAtas[#Data],4,FALSE),"")</f>
        <v/>
      </c>
      <c r="H761" s="163">
        <f>SUMIFS(tabSaldoAta[ESTIMATIVA],tabSaldoAta[CÓDIGO],tabConsumoAta[[#This Row],[CÓDIGO]],tabSaldoAta[CHAVE],tabConsumoAta[[#This Row],[ATA]])</f>
        <v>0</v>
      </c>
      <c r="I761" s="164">
        <v>300</v>
      </c>
      <c r="J761" s="159">
        <v>80</v>
      </c>
      <c r="K761" s="251">
        <v>8594</v>
      </c>
      <c r="L761" s="246" t="s">
        <v>1560</v>
      </c>
      <c r="M761" s="160" t="s">
        <v>4166</v>
      </c>
      <c r="N761" s="160" t="s">
        <v>4167</v>
      </c>
      <c r="O761" s="249" t="s">
        <v>4165</v>
      </c>
      <c r="P761" s="248">
        <v>44371</v>
      </c>
      <c r="Q761" s="166" t="str">
        <f>IF(COUNTIFS(tabAtas_Bloqueios[CÓDIGO],tabConsumoAta[[#This Row],[CÓDIGO]],tabAtas_Bloqueios[CHAVE],tabConsumoAta[[#This Row],[ATA]],tabAtas_Bloqueios[INATIVO],"") &gt; 0,"X","")</f>
        <v/>
      </c>
      <c r="R761" s="158" t="s">
        <v>1555</v>
      </c>
    </row>
    <row r="762" spans="1:18" x14ac:dyDescent="0.3">
      <c r="A762" s="247">
        <v>15761</v>
      </c>
      <c r="B762" s="47" t="s">
        <v>105</v>
      </c>
      <c r="C762" s="34" t="str">
        <f>IFERROR(VLOOKUP(tabConsumoAta[[#This Row],[CÓDIGO]],tabEstimativa[#Data],14,FALSE),"")</f>
        <v>Suspenso</v>
      </c>
      <c r="D762" s="157"/>
      <c r="E762" s="157"/>
      <c r="F762" s="34"/>
      <c r="G762" s="78" t="str">
        <f>IFERROR(VLOOKUP(tabConsumoAta[[#This Row],[ATA]],tabAtas[#Data],4,FALSE),"")</f>
        <v/>
      </c>
      <c r="H762" s="163">
        <f>SUMIFS(tabSaldoAta[ESTIMATIVA],tabSaldoAta[CÓDIGO],tabConsumoAta[[#This Row],[CÓDIGO]],tabSaldoAta[CHAVE],tabConsumoAta[[#This Row],[ATA]])</f>
        <v>0</v>
      </c>
      <c r="I762" s="164">
        <v>200</v>
      </c>
      <c r="J762" s="159">
        <v>81</v>
      </c>
      <c r="K762" s="251">
        <v>8592</v>
      </c>
      <c r="L762" s="246" t="s">
        <v>1560</v>
      </c>
      <c r="M762" s="160" t="s">
        <v>4166</v>
      </c>
      <c r="N762" s="160" t="s">
        <v>4167</v>
      </c>
      <c r="O762" s="249" t="s">
        <v>4165</v>
      </c>
      <c r="P762" s="248">
        <v>44371</v>
      </c>
      <c r="Q762" s="166" t="str">
        <f>IF(COUNTIFS(tabAtas_Bloqueios[CÓDIGO],tabConsumoAta[[#This Row],[CÓDIGO]],tabAtas_Bloqueios[CHAVE],tabConsumoAta[[#This Row],[ATA]],tabAtas_Bloqueios[INATIVO],"") &gt; 0,"X","")</f>
        <v/>
      </c>
      <c r="R762" s="158" t="s">
        <v>1555</v>
      </c>
    </row>
    <row r="763" spans="1:18" x14ac:dyDescent="0.3">
      <c r="A763" s="247">
        <v>59069</v>
      </c>
      <c r="B763" s="47" t="s">
        <v>215</v>
      </c>
      <c r="C763" s="34" t="str">
        <f>IFERROR(VLOOKUP(tabConsumoAta[[#This Row],[CÓDIGO]],tabEstimativa[#Data],14,FALSE),"")</f>
        <v>Suspenso</v>
      </c>
      <c r="D763" s="157"/>
      <c r="E763" s="157"/>
      <c r="F763" s="34"/>
      <c r="G763" s="78" t="str">
        <f>IFERROR(VLOOKUP(tabConsumoAta[[#This Row],[ATA]],tabAtas[#Data],4,FALSE),"")</f>
        <v/>
      </c>
      <c r="H763" s="163">
        <f>SUMIFS(tabSaldoAta[ESTIMATIVA],tabSaldoAta[CÓDIGO],tabConsumoAta[[#This Row],[CÓDIGO]],tabSaldoAta[CHAVE],tabConsumoAta[[#This Row],[ATA]])</f>
        <v>0</v>
      </c>
      <c r="I763" s="164">
        <v>200</v>
      </c>
      <c r="J763" s="159">
        <v>82</v>
      </c>
      <c r="K763" s="251">
        <v>8592</v>
      </c>
      <c r="L763" s="246" t="s">
        <v>1560</v>
      </c>
      <c r="M763" s="160" t="s">
        <v>4166</v>
      </c>
      <c r="N763" s="160" t="s">
        <v>4167</v>
      </c>
      <c r="O763" s="249" t="s">
        <v>4165</v>
      </c>
      <c r="P763" s="248">
        <v>44371</v>
      </c>
      <c r="Q763" s="166" t="str">
        <f>IF(COUNTIFS(tabAtas_Bloqueios[CÓDIGO],tabConsumoAta[[#This Row],[CÓDIGO]],tabAtas_Bloqueios[CHAVE],tabConsumoAta[[#This Row],[ATA]],tabAtas_Bloqueios[INATIVO],"") &gt; 0,"X","")</f>
        <v/>
      </c>
      <c r="R763" s="158" t="s">
        <v>1555</v>
      </c>
    </row>
    <row r="764" spans="1:18" x14ac:dyDescent="0.3">
      <c r="A764" s="247">
        <v>17132</v>
      </c>
      <c r="B764" s="47" t="s">
        <v>132</v>
      </c>
      <c r="C764" s="34" t="str">
        <f>IFERROR(VLOOKUP(tabConsumoAta[[#This Row],[CÓDIGO]],tabEstimativa[#Data],14,FALSE),"")</f>
        <v>Suspenso</v>
      </c>
      <c r="D764" s="157"/>
      <c r="E764" s="157"/>
      <c r="F764" s="34"/>
      <c r="G764" s="78" t="str">
        <f>IFERROR(VLOOKUP(tabConsumoAta[[#This Row],[ATA]],tabAtas[#Data],4,FALSE),"")</f>
        <v/>
      </c>
      <c r="H764" s="163">
        <f>SUMIFS(tabSaldoAta[ESTIMATIVA],tabSaldoAta[CÓDIGO],tabConsumoAta[[#This Row],[CÓDIGO]],tabSaldoAta[CHAVE],tabConsumoAta[[#This Row],[ATA]])</f>
        <v>0</v>
      </c>
      <c r="I764" s="164">
        <v>2000</v>
      </c>
      <c r="J764" s="159">
        <v>83</v>
      </c>
      <c r="K764" s="251">
        <v>8601</v>
      </c>
      <c r="L764" s="246" t="s">
        <v>1560</v>
      </c>
      <c r="M764" s="160" t="s">
        <v>4166</v>
      </c>
      <c r="N764" s="160" t="s">
        <v>4167</v>
      </c>
      <c r="O764" s="249" t="s">
        <v>4165</v>
      </c>
      <c r="P764" s="248">
        <v>44371</v>
      </c>
      <c r="Q764" s="166" t="str">
        <f>IF(COUNTIFS(tabAtas_Bloqueios[CÓDIGO],tabConsumoAta[[#This Row],[CÓDIGO]],tabAtas_Bloqueios[CHAVE],tabConsumoAta[[#This Row],[ATA]],tabAtas_Bloqueios[INATIVO],"") &gt; 0,"X","")</f>
        <v/>
      </c>
      <c r="R764" s="158" t="s">
        <v>1555</v>
      </c>
    </row>
    <row r="765" spans="1:18" x14ac:dyDescent="0.3">
      <c r="A765" s="247">
        <v>63591</v>
      </c>
      <c r="B765" s="47" t="s">
        <v>2482</v>
      </c>
      <c r="C765" s="34" t="str">
        <f>IFERROR(VLOOKUP(tabConsumoAta[[#This Row],[CÓDIGO]],tabEstimativa[#Data],14,FALSE),"")</f>
        <v>Suspenso</v>
      </c>
      <c r="D765" s="157"/>
      <c r="E765" s="157"/>
      <c r="F765" s="34"/>
      <c r="G765" s="78" t="str">
        <f>IFERROR(VLOOKUP(tabConsumoAta[[#This Row],[ATA]],tabAtas[#Data],4,FALSE),"")</f>
        <v/>
      </c>
      <c r="H765" s="163">
        <f>SUMIFS(tabSaldoAta[ESTIMATIVA],tabSaldoAta[CÓDIGO],tabConsumoAta[[#This Row],[CÓDIGO]],tabSaldoAta[CHAVE],tabConsumoAta[[#This Row],[ATA]])</f>
        <v>0</v>
      </c>
      <c r="I765" s="164">
        <v>10000</v>
      </c>
      <c r="J765" s="159">
        <v>84</v>
      </c>
      <c r="K765" s="251">
        <v>8600</v>
      </c>
      <c r="L765" s="246" t="s">
        <v>1560</v>
      </c>
      <c r="M765" s="160" t="s">
        <v>4166</v>
      </c>
      <c r="N765" s="160" t="s">
        <v>4167</v>
      </c>
      <c r="O765" s="249" t="s">
        <v>4165</v>
      </c>
      <c r="P765" s="248">
        <v>44371</v>
      </c>
      <c r="Q765" s="166" t="str">
        <f>IF(COUNTIFS(tabAtas_Bloqueios[CÓDIGO],tabConsumoAta[[#This Row],[CÓDIGO]],tabAtas_Bloqueios[CHAVE],tabConsumoAta[[#This Row],[ATA]],tabAtas_Bloqueios[INATIVO],"") &gt; 0,"X","")</f>
        <v/>
      </c>
      <c r="R765" s="158" t="s">
        <v>1555</v>
      </c>
    </row>
    <row r="766" spans="1:18" x14ac:dyDescent="0.3">
      <c r="A766" s="247">
        <v>110578</v>
      </c>
      <c r="B766" s="47" t="s">
        <v>3034</v>
      </c>
      <c r="C766" s="34" t="str">
        <f>IFERROR(VLOOKUP(tabConsumoAta[[#This Row],[CÓDIGO]],tabEstimativa[#Data],14,FALSE),"")</f>
        <v>Aguardando</v>
      </c>
      <c r="D766" s="157"/>
      <c r="E766" s="157"/>
      <c r="F766" s="34"/>
      <c r="G766" s="78" t="str">
        <f>IFERROR(VLOOKUP(tabConsumoAta[[#This Row],[ATA]],tabAtas[#Data],4,FALSE),"")</f>
        <v/>
      </c>
      <c r="H766" s="163">
        <f>SUMIFS(tabSaldoAta[ESTIMATIVA],tabSaldoAta[CÓDIGO],tabConsumoAta[[#This Row],[CÓDIGO]],tabSaldoAta[CHAVE],tabConsumoAta[[#This Row],[ATA]])</f>
        <v>0</v>
      </c>
      <c r="I766" s="164">
        <v>2500</v>
      </c>
      <c r="J766" s="159">
        <v>1</v>
      </c>
      <c r="K766" s="251">
        <v>7784</v>
      </c>
      <c r="L766" s="246" t="s">
        <v>1560</v>
      </c>
      <c r="M766" s="160" t="s">
        <v>4160</v>
      </c>
      <c r="N766" s="160" t="s">
        <v>4161</v>
      </c>
      <c r="O766" s="249" t="s">
        <v>4159</v>
      </c>
      <c r="P766" s="248">
        <v>44361</v>
      </c>
      <c r="Q766" s="166" t="str">
        <f>IF(COUNTIFS(tabAtas_Bloqueios[CÓDIGO],tabConsumoAta[[#This Row],[CÓDIGO]],tabAtas_Bloqueios[CHAVE],tabConsumoAta[[#This Row],[ATA]],tabAtas_Bloqueios[INATIVO],"") &gt; 0,"X","")</f>
        <v/>
      </c>
      <c r="R766" s="158" t="s">
        <v>1555</v>
      </c>
    </row>
    <row r="767" spans="1:18" x14ac:dyDescent="0.3">
      <c r="A767" s="247">
        <v>112109</v>
      </c>
      <c r="B767" s="47" t="s">
        <v>2495</v>
      </c>
      <c r="C767" s="34" t="str">
        <f>IFERROR(VLOOKUP(tabConsumoAta[[#This Row],[CÓDIGO]],tabEstimativa[#Data],14,FALSE),"")</f>
        <v>Aguardando</v>
      </c>
      <c r="D767" s="157" t="s">
        <v>4022</v>
      </c>
      <c r="E767" s="157">
        <v>2</v>
      </c>
      <c r="F767" s="34">
        <v>2021</v>
      </c>
      <c r="G767" s="78">
        <f>IFERROR(VLOOKUP(tabConsumoAta[[#This Row],[ATA]],tabAtas[#Data],4,FALSE),"")</f>
        <v>44376</v>
      </c>
      <c r="H767" s="163">
        <f>SUMIFS(tabSaldoAta[ESTIMATIVA],tabSaldoAta[CÓDIGO],tabConsumoAta[[#This Row],[CÓDIGO]],tabSaldoAta[CHAVE],tabConsumoAta[[#This Row],[ATA]])</f>
        <v>18000</v>
      </c>
      <c r="I767" s="164">
        <v>11631</v>
      </c>
      <c r="J767" s="159">
        <v>1</v>
      </c>
      <c r="K767" s="251">
        <v>7509</v>
      </c>
      <c r="L767" s="246" t="s">
        <v>4054</v>
      </c>
      <c r="M767" s="160" t="s">
        <v>4157</v>
      </c>
      <c r="N767" s="160" t="s">
        <v>4158</v>
      </c>
      <c r="O767" s="249" t="s">
        <v>4156</v>
      </c>
      <c r="P767" s="248">
        <v>44356</v>
      </c>
      <c r="Q767" s="166" t="str">
        <f>IF(COUNTIFS(tabAtas_Bloqueios[CÓDIGO],tabConsumoAta[[#This Row],[CÓDIGO]],tabAtas_Bloqueios[CHAVE],tabConsumoAta[[#This Row],[ATA]],tabAtas_Bloqueios[INATIVO],"") &gt; 0,"X","")</f>
        <v/>
      </c>
      <c r="R767" s="158" t="s">
        <v>1555</v>
      </c>
    </row>
    <row r="768" spans="1:18" x14ac:dyDescent="0.3">
      <c r="A768" s="247">
        <v>107483</v>
      </c>
      <c r="B768" s="47" t="s">
        <v>2998</v>
      </c>
      <c r="C768" s="34" t="str">
        <f>IFERROR(VLOOKUP(tabConsumoAta[[#This Row],[CÓDIGO]],tabEstimativa[#Data],14,FALSE),"")</f>
        <v>Inativo</v>
      </c>
      <c r="D768" s="157" t="s">
        <v>3862</v>
      </c>
      <c r="E768" s="157">
        <v>228</v>
      </c>
      <c r="F768" s="34">
        <v>2020</v>
      </c>
      <c r="G768" s="78">
        <f>IFERROR(VLOOKUP(tabConsumoAta[[#This Row],[ATA]],tabAtas[#Data],4,FALSE),"")</f>
        <v>44474</v>
      </c>
      <c r="H768" s="163">
        <f>SUMIFS(tabSaldoAta[ESTIMATIVA],tabSaldoAta[CÓDIGO],tabConsumoAta[[#This Row],[CÓDIGO]],tabSaldoAta[CHAVE],tabConsumoAta[[#This Row],[ATA]])</f>
        <v>350</v>
      </c>
      <c r="I768" s="164">
        <v>150</v>
      </c>
      <c r="J768" s="159">
        <v>2</v>
      </c>
      <c r="K768" s="251">
        <v>7510</v>
      </c>
      <c r="L768" s="246" t="s">
        <v>3863</v>
      </c>
      <c r="M768" s="160" t="s">
        <v>4157</v>
      </c>
      <c r="N768" s="160" t="s">
        <v>4158</v>
      </c>
      <c r="O768" s="249" t="s">
        <v>4156</v>
      </c>
      <c r="P768" s="248">
        <v>44356</v>
      </c>
      <c r="Q768" s="166" t="str">
        <f>IF(COUNTIFS(tabAtas_Bloqueios[CÓDIGO],tabConsumoAta[[#This Row],[CÓDIGO]],tabAtas_Bloqueios[CHAVE],tabConsumoAta[[#This Row],[ATA]],tabAtas_Bloqueios[INATIVO],"") &gt; 0,"X","")</f>
        <v/>
      </c>
      <c r="R768" s="158" t="s">
        <v>1555</v>
      </c>
    </row>
    <row r="769" spans="1:18" x14ac:dyDescent="0.3">
      <c r="A769" s="247">
        <v>75334</v>
      </c>
      <c r="B769" s="47" t="s">
        <v>2845</v>
      </c>
      <c r="C769" s="34" t="str">
        <f>IFERROR(VLOOKUP(tabConsumoAta[[#This Row],[CÓDIGO]],tabEstimativa[#Data],14,FALSE),"")</f>
        <v>Aguardando</v>
      </c>
      <c r="D769" s="157" t="s">
        <v>4152</v>
      </c>
      <c r="E769" s="157">
        <v>131</v>
      </c>
      <c r="F769" s="34">
        <v>2021</v>
      </c>
      <c r="G769" s="78">
        <f>IFERROR(VLOOKUP(tabConsumoAta[[#This Row],[ATA]],tabAtas[#Data],4,FALSE),"")</f>
        <v>44687</v>
      </c>
      <c r="H769" s="163">
        <f>SUMIFS(tabSaldoAta[ESTIMATIVA],tabSaldoAta[CÓDIGO],tabConsumoAta[[#This Row],[CÓDIGO]],tabSaldoAta[CHAVE],tabConsumoAta[[#This Row],[ATA]])</f>
        <v>1500</v>
      </c>
      <c r="I769" s="164">
        <v>500</v>
      </c>
      <c r="J769" s="159">
        <v>3</v>
      </c>
      <c r="K769" s="251">
        <v>7511</v>
      </c>
      <c r="L769" s="246" t="s">
        <v>2438</v>
      </c>
      <c r="M769" s="160" t="s">
        <v>4157</v>
      </c>
      <c r="N769" s="160" t="s">
        <v>4158</v>
      </c>
      <c r="O769" s="249" t="s">
        <v>4156</v>
      </c>
      <c r="P769" s="248">
        <v>44356</v>
      </c>
      <c r="Q769" s="166" t="str">
        <f>IF(COUNTIFS(tabAtas_Bloqueios[CÓDIGO],tabConsumoAta[[#This Row],[CÓDIGO]],tabAtas_Bloqueios[CHAVE],tabConsumoAta[[#This Row],[ATA]],tabAtas_Bloqueios[INATIVO],"") &gt; 0,"X","")</f>
        <v/>
      </c>
      <c r="R769" s="158" t="s">
        <v>1555</v>
      </c>
    </row>
    <row r="770" spans="1:18" x14ac:dyDescent="0.3">
      <c r="A770" s="247">
        <v>134556</v>
      </c>
      <c r="B770" s="47" t="s">
        <v>379</v>
      </c>
      <c r="C770" s="34" t="str">
        <f>IFERROR(VLOOKUP(tabConsumoAta[[#This Row],[CÓDIGO]],tabEstimativa[#Data],14,FALSE),"")</f>
        <v>Aguardando</v>
      </c>
      <c r="D770" s="157" t="s">
        <v>4151</v>
      </c>
      <c r="E770" s="157">
        <v>145</v>
      </c>
      <c r="F770" s="34">
        <v>2021</v>
      </c>
      <c r="G770" s="78">
        <f>IFERROR(VLOOKUP(tabConsumoAta[[#This Row],[ATA]],tabAtas[#Data],4,FALSE),"")</f>
        <v>44707</v>
      </c>
      <c r="H770" s="163">
        <f>SUMIFS(tabSaldoAta[ESTIMATIVA],tabSaldoAta[CÓDIGO],tabConsumoAta[[#This Row],[CÓDIGO]],tabSaldoAta[CHAVE],tabConsumoAta[[#This Row],[ATA]])</f>
        <v>40</v>
      </c>
      <c r="I770" s="164">
        <v>30</v>
      </c>
      <c r="J770" s="159">
        <v>4</v>
      </c>
      <c r="K770" s="251">
        <v>7512</v>
      </c>
      <c r="L770" s="246" t="s">
        <v>4066</v>
      </c>
      <c r="M770" s="160" t="s">
        <v>4157</v>
      </c>
      <c r="N770" s="160" t="s">
        <v>4158</v>
      </c>
      <c r="O770" s="249" t="s">
        <v>4156</v>
      </c>
      <c r="P770" s="248">
        <v>44356</v>
      </c>
      <c r="Q770" s="166" t="str">
        <f>IF(COUNTIFS(tabAtas_Bloqueios[CÓDIGO],tabConsumoAta[[#This Row],[CÓDIGO]],tabAtas_Bloqueios[CHAVE],tabConsumoAta[[#This Row],[ATA]],tabAtas_Bloqueios[INATIVO],"") &gt; 0,"X","")</f>
        <v/>
      </c>
      <c r="R770" s="158" t="s">
        <v>1555</v>
      </c>
    </row>
    <row r="771" spans="1:18" x14ac:dyDescent="0.3">
      <c r="A771" s="247">
        <v>14737</v>
      </c>
      <c r="B771" s="47" t="s">
        <v>225</v>
      </c>
      <c r="C771" s="34" t="str">
        <f>IFERROR(VLOOKUP(tabConsumoAta[[#This Row],[CÓDIGO]],tabEstimativa[#Data],14,FALSE),"")</f>
        <v>Suspenso</v>
      </c>
      <c r="D771" s="157" t="s">
        <v>3766</v>
      </c>
      <c r="E771" s="157">
        <v>156</v>
      </c>
      <c r="F771" s="34">
        <v>2020</v>
      </c>
      <c r="G771" s="78">
        <f>IFERROR(VLOOKUP(tabConsumoAta[[#This Row],[ATA]],tabAtas[#Data],4,FALSE),"")</f>
        <v>44406</v>
      </c>
      <c r="H771" s="163">
        <f>SUMIFS(tabSaldoAta[ESTIMATIVA],tabSaldoAta[CÓDIGO],tabConsumoAta[[#This Row],[CÓDIGO]],tabSaldoAta[CHAVE],tabConsumoAta[[#This Row],[ATA]])</f>
        <v>10</v>
      </c>
      <c r="I771" s="164">
        <v>11</v>
      </c>
      <c r="J771" s="159">
        <v>1</v>
      </c>
      <c r="K771" s="251">
        <v>7322</v>
      </c>
      <c r="L771" s="246" t="s">
        <v>3852</v>
      </c>
      <c r="M771" s="160" t="s">
        <v>4154</v>
      </c>
      <c r="N771" s="160" t="s">
        <v>4155</v>
      </c>
      <c r="O771" s="249" t="s">
        <v>4153</v>
      </c>
      <c r="P771" s="248">
        <v>44349</v>
      </c>
      <c r="Q771" s="166" t="str">
        <f>IF(COUNTIFS(tabAtas_Bloqueios[CÓDIGO],tabConsumoAta[[#This Row],[CÓDIGO]],tabAtas_Bloqueios[CHAVE],tabConsumoAta[[#This Row],[ATA]],tabAtas_Bloqueios[INATIVO],"") &gt; 0,"X","")</f>
        <v/>
      </c>
      <c r="R771" s="158" t="s">
        <v>1555</v>
      </c>
    </row>
    <row r="772" spans="1:18" x14ac:dyDescent="0.3">
      <c r="A772" s="247">
        <v>20763</v>
      </c>
      <c r="B772" s="47" t="s">
        <v>2390</v>
      </c>
      <c r="C772" s="34" t="str">
        <f>IFERROR(VLOOKUP(tabConsumoAta[[#This Row],[CÓDIGO]],tabEstimativa[#Data],14,FALSE),"")</f>
        <v>Suspenso</v>
      </c>
      <c r="D772" s="157" t="s">
        <v>3766</v>
      </c>
      <c r="E772" s="157">
        <v>156</v>
      </c>
      <c r="F772" s="34">
        <v>2020</v>
      </c>
      <c r="G772" s="78">
        <f>IFERROR(VLOOKUP(tabConsumoAta[[#This Row],[ATA]],tabAtas[#Data],4,FALSE),"")</f>
        <v>44406</v>
      </c>
      <c r="H772" s="163">
        <f>SUMIFS(tabSaldoAta[ESTIMATIVA],tabSaldoAta[CÓDIGO],tabConsumoAta[[#This Row],[CÓDIGO]],tabSaldoAta[CHAVE],tabConsumoAta[[#This Row],[ATA]])</f>
        <v>50</v>
      </c>
      <c r="I772" s="164">
        <v>25</v>
      </c>
      <c r="J772" s="159">
        <v>2</v>
      </c>
      <c r="K772" s="251">
        <v>7324</v>
      </c>
      <c r="L772" s="246" t="s">
        <v>2972</v>
      </c>
      <c r="M772" s="160" t="s">
        <v>4154</v>
      </c>
      <c r="N772" s="160" t="s">
        <v>4155</v>
      </c>
      <c r="O772" s="249" t="s">
        <v>4153</v>
      </c>
      <c r="P772" s="248">
        <v>44349</v>
      </c>
      <c r="Q772" s="166" t="str">
        <f>IF(COUNTIFS(tabAtas_Bloqueios[CÓDIGO],tabConsumoAta[[#This Row],[CÓDIGO]],tabAtas_Bloqueios[CHAVE],tabConsumoAta[[#This Row],[ATA]],tabAtas_Bloqueios[INATIVO],"") &gt; 0,"X","")</f>
        <v/>
      </c>
      <c r="R772" s="158" t="s">
        <v>1555</v>
      </c>
    </row>
    <row r="773" spans="1:18" x14ac:dyDescent="0.3">
      <c r="A773" s="247">
        <v>119554</v>
      </c>
      <c r="B773" s="47" t="s">
        <v>2848</v>
      </c>
      <c r="C773" s="34" t="str">
        <f>IFERROR(VLOOKUP(tabConsumoAta[[#This Row],[CÓDIGO]],tabEstimativa[#Data],14,FALSE),"")</f>
        <v>Aguardando</v>
      </c>
      <c r="D773" s="157" t="s">
        <v>4152</v>
      </c>
      <c r="E773" s="157">
        <v>131</v>
      </c>
      <c r="F773" s="34">
        <v>2021</v>
      </c>
      <c r="G773" s="78">
        <f>IFERROR(VLOOKUP(tabConsumoAta[[#This Row],[ATA]],tabAtas[#Data],4,FALSE),"")</f>
        <v>44687</v>
      </c>
      <c r="H773" s="163">
        <f>SUMIFS(tabSaldoAta[ESTIMATIVA],tabSaldoAta[CÓDIGO],tabConsumoAta[[#This Row],[CÓDIGO]],tabSaldoAta[CHAVE],tabConsumoAta[[#This Row],[ATA]])</f>
        <v>300</v>
      </c>
      <c r="I773" s="164">
        <v>150</v>
      </c>
      <c r="J773" s="159">
        <v>3</v>
      </c>
      <c r="K773" s="251">
        <v>7327</v>
      </c>
      <c r="L773" s="246" t="s">
        <v>2438</v>
      </c>
      <c r="M773" s="160" t="s">
        <v>4154</v>
      </c>
      <c r="N773" s="160" t="s">
        <v>4155</v>
      </c>
      <c r="O773" s="249" t="s">
        <v>4153</v>
      </c>
      <c r="P773" s="248">
        <v>44349</v>
      </c>
      <c r="Q773" s="166" t="str">
        <f>IF(COUNTIFS(tabAtas_Bloqueios[CÓDIGO],tabConsumoAta[[#This Row],[CÓDIGO]],tabAtas_Bloqueios[CHAVE],tabConsumoAta[[#This Row],[ATA]],tabAtas_Bloqueios[INATIVO],"") &gt; 0,"X","")</f>
        <v/>
      </c>
      <c r="R773" s="158" t="s">
        <v>1555</v>
      </c>
    </row>
    <row r="774" spans="1:18" x14ac:dyDescent="0.3">
      <c r="A774" s="247">
        <v>134549</v>
      </c>
      <c r="B774" s="47" t="s">
        <v>3044</v>
      </c>
      <c r="C774" s="34" t="str">
        <f>IFERROR(VLOOKUP(tabConsumoAta[[#This Row],[CÓDIGO]],tabEstimativa[#Data],14,FALSE),"")</f>
        <v>Aguardando</v>
      </c>
      <c r="D774" s="157" t="s">
        <v>3915</v>
      </c>
      <c r="E774" s="157">
        <v>237</v>
      </c>
      <c r="F774" s="34">
        <v>2020</v>
      </c>
      <c r="G774" s="78">
        <f>IFERROR(VLOOKUP(tabConsumoAta[[#This Row],[ATA]],tabAtas[#Data],4,FALSE),"")</f>
        <v>44477</v>
      </c>
      <c r="H774" s="163">
        <f>SUMIFS(tabSaldoAta[ESTIMATIVA],tabSaldoAta[CÓDIGO],tabConsumoAta[[#This Row],[CÓDIGO]],tabSaldoAta[CHAVE],tabConsumoAta[[#This Row],[ATA]])</f>
        <v>700</v>
      </c>
      <c r="I774" s="164">
        <v>350</v>
      </c>
      <c r="J774" s="159">
        <v>1</v>
      </c>
      <c r="K774" s="251">
        <v>7084</v>
      </c>
      <c r="L774" s="246" t="s">
        <v>2963</v>
      </c>
      <c r="M774" s="160" t="s">
        <v>4146</v>
      </c>
      <c r="N774" s="160" t="s">
        <v>4147</v>
      </c>
      <c r="O774" s="249" t="s">
        <v>4145</v>
      </c>
      <c r="P774" s="248">
        <v>44344</v>
      </c>
      <c r="Q774" s="166" t="str">
        <f>IF(COUNTIFS(tabAtas_Bloqueios[CÓDIGO],tabConsumoAta[[#This Row],[CÓDIGO]],tabAtas_Bloqueios[CHAVE],tabConsumoAta[[#This Row],[ATA]],tabAtas_Bloqueios[INATIVO],"") &gt; 0,"X","")</f>
        <v/>
      </c>
      <c r="R774" s="158" t="s">
        <v>1555</v>
      </c>
    </row>
    <row r="775" spans="1:18" x14ac:dyDescent="0.3">
      <c r="A775" s="247">
        <v>64044</v>
      </c>
      <c r="B775" s="47" t="s">
        <v>3404</v>
      </c>
      <c r="C775" s="34" t="str">
        <f>IFERROR(VLOOKUP(tabConsumoAta[[#This Row],[CÓDIGO]],tabEstimativa[#Data],14,FALSE),"")</f>
        <v>Suspenso</v>
      </c>
      <c r="D775" s="157" t="s">
        <v>3702</v>
      </c>
      <c r="E775" s="157">
        <v>147</v>
      </c>
      <c r="F775" s="34">
        <v>2020</v>
      </c>
      <c r="G775" s="78">
        <f>IFERROR(VLOOKUP(tabConsumoAta[[#This Row],[ATA]],tabAtas[#Data],4,FALSE),"")</f>
        <v>44383</v>
      </c>
      <c r="H775" s="163">
        <f>SUMIFS(tabSaldoAta[ESTIMATIVA],tabSaldoAta[CÓDIGO],tabConsumoAta[[#This Row],[CÓDIGO]],tabSaldoAta[CHAVE],tabConsumoAta[[#This Row],[ATA]])</f>
        <v>400</v>
      </c>
      <c r="I775" s="164">
        <v>200</v>
      </c>
      <c r="J775" s="159">
        <v>1</v>
      </c>
      <c r="K775" s="251">
        <v>6295</v>
      </c>
      <c r="L775" s="246" t="s">
        <v>3909</v>
      </c>
      <c r="M775" s="160" t="s">
        <v>4134</v>
      </c>
      <c r="N775" s="160" t="s">
        <v>4135</v>
      </c>
      <c r="O775" s="249" t="s">
        <v>4133</v>
      </c>
      <c r="P775" s="248">
        <v>44326</v>
      </c>
      <c r="Q775" s="166" t="str">
        <f>IF(COUNTIFS(tabAtas_Bloqueios[CÓDIGO],tabConsumoAta[[#This Row],[CÓDIGO]],tabAtas_Bloqueios[CHAVE],tabConsumoAta[[#This Row],[ATA]],tabAtas_Bloqueios[INATIVO],"") &gt; 0,"X","")</f>
        <v/>
      </c>
      <c r="R775" s="158" t="s">
        <v>1555</v>
      </c>
    </row>
    <row r="776" spans="1:18" x14ac:dyDescent="0.3">
      <c r="A776" s="247">
        <v>20760</v>
      </c>
      <c r="B776" s="47" t="s">
        <v>2389</v>
      </c>
      <c r="C776" s="34" t="str">
        <f>IFERROR(VLOOKUP(tabConsumoAta[[#This Row],[CÓDIGO]],tabEstimativa[#Data],14,FALSE),"")</f>
        <v>Suspenso</v>
      </c>
      <c r="D776" s="157" t="s">
        <v>3766</v>
      </c>
      <c r="E776" s="157">
        <v>156</v>
      </c>
      <c r="F776" s="34">
        <v>2020</v>
      </c>
      <c r="G776" s="78">
        <f>IFERROR(VLOOKUP(tabConsumoAta[[#This Row],[ATA]],tabAtas[#Data],4,FALSE),"")</f>
        <v>44406</v>
      </c>
      <c r="H776" s="163">
        <f>SUMIFS(tabSaldoAta[ESTIMATIVA],tabSaldoAta[CÓDIGO],tabConsumoAta[[#This Row],[CÓDIGO]],tabSaldoAta[CHAVE],tabConsumoAta[[#This Row],[ATA]])</f>
        <v>150</v>
      </c>
      <c r="I776" s="164">
        <v>30</v>
      </c>
      <c r="J776" s="159">
        <v>2</v>
      </c>
      <c r="K776" s="251">
        <v>6296</v>
      </c>
      <c r="L776" s="246" t="s">
        <v>3852</v>
      </c>
      <c r="M776" s="160" t="s">
        <v>4134</v>
      </c>
      <c r="N776" s="160" t="s">
        <v>4135</v>
      </c>
      <c r="O776" s="249" t="s">
        <v>4133</v>
      </c>
      <c r="P776" s="248">
        <v>44326</v>
      </c>
      <c r="Q776" s="166" t="str">
        <f>IF(COUNTIFS(tabAtas_Bloqueios[CÓDIGO],tabConsumoAta[[#This Row],[CÓDIGO]],tabAtas_Bloqueios[CHAVE],tabConsumoAta[[#This Row],[ATA]],tabAtas_Bloqueios[INATIVO],"") &gt; 0,"X","")</f>
        <v/>
      </c>
      <c r="R776" s="158" t="s">
        <v>1555</v>
      </c>
    </row>
    <row r="777" spans="1:18" x14ac:dyDescent="0.3">
      <c r="A777" s="247">
        <v>69229</v>
      </c>
      <c r="B777" s="47" t="s">
        <v>2389</v>
      </c>
      <c r="C777" s="34" t="str">
        <f>IFERROR(VLOOKUP(tabConsumoAta[[#This Row],[CÓDIGO]],tabEstimativa[#Data],14,FALSE),"")</f>
        <v>Suspenso</v>
      </c>
      <c r="D777" s="157" t="s">
        <v>3766</v>
      </c>
      <c r="E777" s="157">
        <v>156</v>
      </c>
      <c r="F777" s="34">
        <v>2020</v>
      </c>
      <c r="G777" s="78">
        <f>IFERROR(VLOOKUP(tabConsumoAta[[#This Row],[ATA]],tabAtas[#Data],4,FALSE),"")</f>
        <v>44406</v>
      </c>
      <c r="H777" s="163">
        <f>SUMIFS(tabSaldoAta[ESTIMATIVA],tabSaldoAta[CÓDIGO],tabConsumoAta[[#This Row],[CÓDIGO]],tabSaldoAta[CHAVE],tabConsumoAta[[#This Row],[ATA]])</f>
        <v>150</v>
      </c>
      <c r="I777" s="164">
        <v>50</v>
      </c>
      <c r="J777" s="159">
        <v>3</v>
      </c>
      <c r="K777" s="251">
        <v>6296</v>
      </c>
      <c r="L777" s="246" t="s">
        <v>3852</v>
      </c>
      <c r="M777" s="160" t="s">
        <v>4134</v>
      </c>
      <c r="N777" s="160" t="s">
        <v>4135</v>
      </c>
      <c r="O777" s="249" t="s">
        <v>4133</v>
      </c>
      <c r="P777" s="248">
        <v>44326</v>
      </c>
      <c r="Q777" s="166" t="str">
        <f>IF(COUNTIFS(tabAtas_Bloqueios[CÓDIGO],tabConsumoAta[[#This Row],[CÓDIGO]],tabAtas_Bloqueios[CHAVE],tabConsumoAta[[#This Row],[ATA]],tabAtas_Bloqueios[INATIVO],"") &gt; 0,"X","")</f>
        <v/>
      </c>
      <c r="R777" s="158" t="s">
        <v>1555</v>
      </c>
    </row>
    <row r="778" spans="1:18" x14ac:dyDescent="0.3">
      <c r="A778" s="247">
        <v>23778</v>
      </c>
      <c r="B778" s="47" t="s">
        <v>212</v>
      </c>
      <c r="C778" s="34" t="str">
        <f>IFERROR(VLOOKUP(tabConsumoAta[[#This Row],[CÓDIGO]],tabEstimativa[#Data],14,FALSE),"")</f>
        <v>Suspenso</v>
      </c>
      <c r="D778" s="157" t="s">
        <v>3766</v>
      </c>
      <c r="E778" s="157">
        <v>156</v>
      </c>
      <c r="F778" s="34">
        <v>2020</v>
      </c>
      <c r="G778" s="78">
        <f>IFERROR(VLOOKUP(tabConsumoAta[[#This Row],[ATA]],tabAtas[#Data],4,FALSE),"")</f>
        <v>44406</v>
      </c>
      <c r="H778" s="163">
        <f>SUMIFS(tabSaldoAta[ESTIMATIVA],tabSaldoAta[CÓDIGO],tabConsumoAta[[#This Row],[CÓDIGO]],tabSaldoAta[CHAVE],tabConsumoAta[[#This Row],[ATA]])</f>
        <v>200</v>
      </c>
      <c r="I778" s="164">
        <v>100</v>
      </c>
      <c r="J778" s="159">
        <v>4</v>
      </c>
      <c r="K778" s="251">
        <v>6297</v>
      </c>
      <c r="L778" s="246" t="s">
        <v>2972</v>
      </c>
      <c r="M778" s="160" t="s">
        <v>4134</v>
      </c>
      <c r="N778" s="160" t="s">
        <v>4135</v>
      </c>
      <c r="O778" s="249" t="s">
        <v>4133</v>
      </c>
      <c r="P778" s="248">
        <v>44326</v>
      </c>
      <c r="Q778" s="166" t="str">
        <f>IF(COUNTIFS(tabAtas_Bloqueios[CÓDIGO],tabConsumoAta[[#This Row],[CÓDIGO]],tabAtas_Bloqueios[CHAVE],tabConsumoAta[[#This Row],[ATA]],tabAtas_Bloqueios[INATIVO],"") &gt; 0,"X","")</f>
        <v/>
      </c>
      <c r="R778" s="158" t="s">
        <v>1555</v>
      </c>
    </row>
    <row r="779" spans="1:18" x14ac:dyDescent="0.3">
      <c r="A779" s="247">
        <v>100362</v>
      </c>
      <c r="B779" s="47" t="s">
        <v>387</v>
      </c>
      <c r="C779" s="34" t="str">
        <f>IFERROR(VLOOKUP(tabConsumoAta[[#This Row],[CÓDIGO]],tabEstimativa[#Data],14,FALSE),"")</f>
        <v>Aguardando</v>
      </c>
      <c r="D779" s="157" t="s">
        <v>3776</v>
      </c>
      <c r="E779" s="157">
        <v>174</v>
      </c>
      <c r="F779" s="34">
        <v>2020</v>
      </c>
      <c r="G779" s="78">
        <f>IFERROR(VLOOKUP(tabConsumoAta[[#This Row],[ATA]],tabAtas[#Data],4,FALSE),"")</f>
        <v>44424</v>
      </c>
      <c r="H779" s="163">
        <f>SUMIFS(tabSaldoAta[ESTIMATIVA],tabSaldoAta[CÓDIGO],tabConsumoAta[[#This Row],[CÓDIGO]],tabSaldoAta[CHAVE],tabConsumoAta[[#This Row],[ATA]])</f>
        <v>1500</v>
      </c>
      <c r="I779" s="164">
        <v>1000</v>
      </c>
      <c r="J779" s="159">
        <v>5</v>
      </c>
      <c r="K779" s="251">
        <v>6298</v>
      </c>
      <c r="L779" s="246" t="s">
        <v>3913</v>
      </c>
      <c r="M779" s="160" t="s">
        <v>4134</v>
      </c>
      <c r="N779" s="160" t="s">
        <v>4135</v>
      </c>
      <c r="O779" s="249" t="s">
        <v>4133</v>
      </c>
      <c r="P779" s="248">
        <v>44326</v>
      </c>
      <c r="Q779" s="166" t="str">
        <f>IF(COUNTIFS(tabAtas_Bloqueios[CÓDIGO],tabConsumoAta[[#This Row],[CÓDIGO]],tabAtas_Bloqueios[CHAVE],tabConsumoAta[[#This Row],[ATA]],tabAtas_Bloqueios[INATIVO],"") &gt; 0,"X","")</f>
        <v/>
      </c>
      <c r="R779" s="158" t="s">
        <v>1555</v>
      </c>
    </row>
    <row r="780" spans="1:18" x14ac:dyDescent="0.3">
      <c r="A780" s="247">
        <v>58116</v>
      </c>
      <c r="B780" s="47" t="s">
        <v>2120</v>
      </c>
      <c r="C780" s="34" t="str">
        <f>IFERROR(VLOOKUP(tabConsumoAta[[#This Row],[CÓDIGO]],tabEstimativa[#Data],14,FALSE),"")</f>
        <v>Aguardando</v>
      </c>
      <c r="D780" s="157" t="s">
        <v>4121</v>
      </c>
      <c r="E780" s="157">
        <v>258</v>
      </c>
      <c r="F780" s="34">
        <v>2020</v>
      </c>
      <c r="G780" s="78">
        <f>IFERROR(VLOOKUP(tabConsumoAta[[#This Row],[ATA]],tabAtas[#Data],4,FALSE),"")</f>
        <v>44504</v>
      </c>
      <c r="H780" s="163">
        <f>SUMIFS(tabSaldoAta[ESTIMATIVA],tabSaldoAta[CÓDIGO],tabConsumoAta[[#This Row],[CÓDIGO]],tabSaldoAta[CHAVE],tabConsumoAta[[#This Row],[ATA]])</f>
        <v>0</v>
      </c>
      <c r="I780" s="164">
        <v>100</v>
      </c>
      <c r="J780" s="159">
        <v>6</v>
      </c>
      <c r="K780" s="251">
        <v>6301</v>
      </c>
      <c r="L780" s="246" t="s">
        <v>4136</v>
      </c>
      <c r="M780" s="160" t="s">
        <v>4134</v>
      </c>
      <c r="N780" s="160" t="s">
        <v>4135</v>
      </c>
      <c r="O780" s="249" t="s">
        <v>4133</v>
      </c>
      <c r="P780" s="248">
        <v>44326</v>
      </c>
      <c r="Q780" s="166" t="str">
        <f>IF(COUNTIFS(tabAtas_Bloqueios[CÓDIGO],tabConsumoAta[[#This Row],[CÓDIGO]],tabAtas_Bloqueios[CHAVE],tabConsumoAta[[#This Row],[ATA]],tabAtas_Bloqueios[INATIVO],"") &gt; 0,"X","")</f>
        <v/>
      </c>
      <c r="R780" s="158" t="s">
        <v>1555</v>
      </c>
    </row>
    <row r="781" spans="1:18" x14ac:dyDescent="0.3">
      <c r="A781" s="247">
        <v>12685</v>
      </c>
      <c r="B781" s="47" t="s">
        <v>2872</v>
      </c>
      <c r="C781" s="34" t="str">
        <f>IFERROR(VLOOKUP(tabConsumoAta[[#This Row],[CÓDIGO]],tabEstimativa[#Data],14,FALSE),"")</f>
        <v>Aguardando</v>
      </c>
      <c r="D781" s="157" t="s">
        <v>3929</v>
      </c>
      <c r="E781" s="157">
        <v>308</v>
      </c>
      <c r="F781" s="34">
        <v>2020</v>
      </c>
      <c r="G781" s="78">
        <f>IFERROR(VLOOKUP(tabConsumoAta[[#This Row],[ATA]],tabAtas[#Data],4,FALSE),"")</f>
        <v>44558</v>
      </c>
      <c r="H781" s="163">
        <f>SUMIFS(tabSaldoAta[ESTIMATIVA],tabSaldoAta[CÓDIGO],tabConsumoAta[[#This Row],[CÓDIGO]],tabSaldoAta[CHAVE],tabConsumoAta[[#This Row],[ATA]])</f>
        <v>20000</v>
      </c>
      <c r="I781" s="164">
        <v>3000</v>
      </c>
      <c r="J781" s="159">
        <v>7</v>
      </c>
      <c r="K781" s="251">
        <v>6303</v>
      </c>
      <c r="L781" s="246" t="s">
        <v>3961</v>
      </c>
      <c r="M781" s="160" t="s">
        <v>4134</v>
      </c>
      <c r="N781" s="160" t="s">
        <v>4135</v>
      </c>
      <c r="O781" s="249" t="s">
        <v>4133</v>
      </c>
      <c r="P781" s="248">
        <v>44326</v>
      </c>
      <c r="Q781" s="166" t="str">
        <f>IF(COUNTIFS(tabAtas_Bloqueios[CÓDIGO],tabConsumoAta[[#This Row],[CÓDIGO]],tabAtas_Bloqueios[CHAVE],tabConsumoAta[[#This Row],[ATA]],tabAtas_Bloqueios[INATIVO],"") &gt; 0,"X","")</f>
        <v/>
      </c>
      <c r="R781" s="158" t="s">
        <v>1555</v>
      </c>
    </row>
    <row r="782" spans="1:18" x14ac:dyDescent="0.3">
      <c r="A782" s="247">
        <v>136896</v>
      </c>
      <c r="B782" s="47" t="s">
        <v>1830</v>
      </c>
      <c r="C782" s="34" t="str">
        <f>IFERROR(VLOOKUP(tabConsumoAta[[#This Row],[CÓDIGO]],tabEstimativa[#Data],14,FALSE),"")</f>
        <v>Aguardando</v>
      </c>
      <c r="D782" s="157" t="s">
        <v>3964</v>
      </c>
      <c r="E782" s="157">
        <v>39</v>
      </c>
      <c r="F782" s="34">
        <v>2021</v>
      </c>
      <c r="G782" s="78">
        <f>IFERROR(VLOOKUP(tabConsumoAta[[#This Row],[ATA]],tabAtas[#Data],4,FALSE),"")</f>
        <v>44602</v>
      </c>
      <c r="H782" s="163">
        <f>SUMIFS(tabSaldoAta[ESTIMATIVA],tabSaldoAta[CÓDIGO],tabConsumoAta[[#This Row],[CÓDIGO]],tabSaldoAta[CHAVE],tabConsumoAta[[#This Row],[ATA]])</f>
        <v>1000</v>
      </c>
      <c r="I782" s="164">
        <v>500</v>
      </c>
      <c r="J782" s="159">
        <v>8</v>
      </c>
      <c r="K782" s="251">
        <v>6305</v>
      </c>
      <c r="L782" s="246" t="s">
        <v>4137</v>
      </c>
      <c r="M782" s="160" t="s">
        <v>4134</v>
      </c>
      <c r="N782" s="160" t="s">
        <v>4135</v>
      </c>
      <c r="O782" s="249" t="s">
        <v>4133</v>
      </c>
      <c r="P782" s="248">
        <v>44326</v>
      </c>
      <c r="Q782" s="166" t="str">
        <f>IF(COUNTIFS(tabAtas_Bloqueios[CÓDIGO],tabConsumoAta[[#This Row],[CÓDIGO]],tabAtas_Bloqueios[CHAVE],tabConsumoAta[[#This Row],[ATA]],tabAtas_Bloqueios[INATIVO],"") &gt; 0,"X","")</f>
        <v/>
      </c>
      <c r="R782" s="158" t="s">
        <v>1555</v>
      </c>
    </row>
    <row r="783" spans="1:18" x14ac:dyDescent="0.3">
      <c r="A783" s="247">
        <v>10359</v>
      </c>
      <c r="B783" s="47" t="s">
        <v>1417</v>
      </c>
      <c r="C783" s="34" t="str">
        <f>IFERROR(VLOOKUP(tabConsumoAta[[#This Row],[CÓDIGO]],tabEstimativa[#Data],14,FALSE),"")</f>
        <v>Aguardando</v>
      </c>
      <c r="D783" s="157" t="s">
        <v>4078</v>
      </c>
      <c r="E783" s="157">
        <v>81</v>
      </c>
      <c r="F783" s="34">
        <v>2021</v>
      </c>
      <c r="G783" s="78">
        <f>IFERROR(VLOOKUP(tabConsumoAta[[#This Row],[ATA]],tabAtas[#Data],4,FALSE),"")</f>
        <v>44637</v>
      </c>
      <c r="H783" s="163">
        <f>SUMIFS(tabSaldoAta[ESTIMATIVA],tabSaldoAta[CÓDIGO],tabConsumoAta[[#This Row],[CÓDIGO]],tabSaldoAta[CHAVE],tabConsumoAta[[#This Row],[ATA]])</f>
        <v>3000</v>
      </c>
      <c r="I783" s="164">
        <v>500</v>
      </c>
      <c r="J783" s="159">
        <v>9</v>
      </c>
      <c r="K783" s="251">
        <v>6306</v>
      </c>
      <c r="L783" s="246" t="s">
        <v>2655</v>
      </c>
      <c r="M783" s="160" t="s">
        <v>4134</v>
      </c>
      <c r="N783" s="160" t="s">
        <v>4135</v>
      </c>
      <c r="O783" s="249" t="s">
        <v>4133</v>
      </c>
      <c r="P783" s="248">
        <v>44326</v>
      </c>
      <c r="Q783" s="166" t="str">
        <f>IF(COUNTIFS(tabAtas_Bloqueios[CÓDIGO],tabConsumoAta[[#This Row],[CÓDIGO]],tabAtas_Bloqueios[CHAVE],tabConsumoAta[[#This Row],[ATA]],tabAtas_Bloqueios[INATIVO],"") &gt; 0,"X","")</f>
        <v/>
      </c>
      <c r="R783" s="158" t="s">
        <v>1555</v>
      </c>
    </row>
    <row r="784" spans="1:18" x14ac:dyDescent="0.3">
      <c r="A784" s="247">
        <v>14121</v>
      </c>
      <c r="B784" s="47" t="s">
        <v>4138</v>
      </c>
      <c r="C784" s="34" t="str">
        <f>IFERROR(VLOOKUP(tabConsumoAta[[#This Row],[CÓDIGO]],tabEstimativa[#Data],14,FALSE),"")</f>
        <v>Aguardando</v>
      </c>
      <c r="D784" s="157" t="s">
        <v>4097</v>
      </c>
      <c r="E784" s="157">
        <v>93</v>
      </c>
      <c r="F784" s="34">
        <v>2021</v>
      </c>
      <c r="G784" s="78">
        <f>IFERROR(VLOOKUP(tabConsumoAta[[#This Row],[ATA]],tabAtas[#Data],4,FALSE),"")</f>
        <v>44649</v>
      </c>
      <c r="H784" s="163">
        <f>SUMIFS(tabSaldoAta[ESTIMATIVA],tabSaldoAta[CÓDIGO],tabConsumoAta[[#This Row],[CÓDIGO]],tabSaldoAta[CHAVE],tabConsumoAta[[#This Row],[ATA]])</f>
        <v>14000</v>
      </c>
      <c r="I784" s="164">
        <v>4200</v>
      </c>
      <c r="J784" s="159">
        <v>10</v>
      </c>
      <c r="K784" s="251">
        <v>6307</v>
      </c>
      <c r="L784" s="246" t="s">
        <v>4098</v>
      </c>
      <c r="M784" s="160" t="s">
        <v>4134</v>
      </c>
      <c r="N784" s="160" t="s">
        <v>4135</v>
      </c>
      <c r="O784" s="249" t="s">
        <v>4133</v>
      </c>
      <c r="P784" s="248">
        <v>44326</v>
      </c>
      <c r="Q784" s="166" t="str">
        <f>IF(COUNTIFS(tabAtas_Bloqueios[CÓDIGO],tabConsumoAta[[#This Row],[CÓDIGO]],tabAtas_Bloqueios[CHAVE],tabConsumoAta[[#This Row],[ATA]],tabAtas_Bloqueios[INATIVO],"") &gt; 0,"X","")</f>
        <v/>
      </c>
      <c r="R784" s="158" t="s">
        <v>1555</v>
      </c>
    </row>
    <row r="785" spans="1:18" x14ac:dyDescent="0.3">
      <c r="A785" s="247">
        <v>10412</v>
      </c>
      <c r="B785" s="47" t="s">
        <v>2660</v>
      </c>
      <c r="C785" s="34" t="str">
        <f>IFERROR(VLOOKUP(tabConsumoAta[[#This Row],[CÓDIGO]],tabEstimativa[#Data],14,FALSE),"")</f>
        <v>Aguardando</v>
      </c>
      <c r="D785" s="157" t="s">
        <v>4139</v>
      </c>
      <c r="E785" s="157">
        <v>137</v>
      </c>
      <c r="F785" s="34">
        <v>2021</v>
      </c>
      <c r="G785" s="78">
        <f>IFERROR(VLOOKUP(tabConsumoAta[[#This Row],[ATA]],tabAtas[#Data],4,FALSE),"")</f>
        <v>44693</v>
      </c>
      <c r="H785" s="163">
        <f>SUMIFS(tabSaldoAta[ESTIMATIVA],tabSaldoAta[CÓDIGO],tabConsumoAta[[#This Row],[CÓDIGO]],tabSaldoAta[CHAVE],tabConsumoAta[[#This Row],[ATA]])</f>
        <v>1500</v>
      </c>
      <c r="I785" s="164">
        <v>200</v>
      </c>
      <c r="J785" s="159">
        <v>11</v>
      </c>
      <c r="K785" s="251">
        <v>6450</v>
      </c>
      <c r="L785" s="246" t="s">
        <v>3738</v>
      </c>
      <c r="M785" s="160" t="s">
        <v>4134</v>
      </c>
      <c r="N785" s="160" t="s">
        <v>4135</v>
      </c>
      <c r="O785" s="249" t="s">
        <v>4133</v>
      </c>
      <c r="P785" s="248">
        <v>44326</v>
      </c>
      <c r="Q785" s="166" t="str">
        <f>IF(COUNTIFS(tabAtas_Bloqueios[CÓDIGO],tabConsumoAta[[#This Row],[CÓDIGO]],tabAtas_Bloqueios[CHAVE],tabConsumoAta[[#This Row],[ATA]],tabAtas_Bloqueios[INATIVO],"") &gt; 0,"X","")</f>
        <v/>
      </c>
      <c r="R785" s="158" t="s">
        <v>1555</v>
      </c>
    </row>
    <row r="786" spans="1:18" x14ac:dyDescent="0.3">
      <c r="A786" s="247">
        <v>112064</v>
      </c>
      <c r="B786" s="47" t="s">
        <v>3014</v>
      </c>
      <c r="C786" s="34" t="str">
        <f>IFERROR(VLOOKUP(tabConsumoAta[[#This Row],[CÓDIGO]],tabEstimativa[#Data],14,FALSE),"")</f>
        <v>Aguardando</v>
      </c>
      <c r="D786" s="157" t="s">
        <v>3776</v>
      </c>
      <c r="E786" s="157">
        <v>174</v>
      </c>
      <c r="F786" s="34">
        <v>2020</v>
      </c>
      <c r="G786" s="78">
        <f>IFERROR(VLOOKUP(tabConsumoAta[[#This Row],[ATA]],tabAtas[#Data],4,FALSE),"")</f>
        <v>44424</v>
      </c>
      <c r="H786" s="163">
        <f>SUMIFS(tabSaldoAta[ESTIMATIVA],tabSaldoAta[CÓDIGO],tabConsumoAta[[#This Row],[CÓDIGO]],tabSaldoAta[CHAVE],tabConsumoAta[[#This Row],[ATA]])</f>
        <v>50</v>
      </c>
      <c r="I786" s="164">
        <v>25</v>
      </c>
      <c r="J786" s="159">
        <v>1</v>
      </c>
      <c r="K786" s="251">
        <v>5895</v>
      </c>
      <c r="L786" s="246" t="s">
        <v>4116</v>
      </c>
      <c r="M786" s="160" t="s">
        <v>4111</v>
      </c>
      <c r="N786" s="160" t="s">
        <v>4112</v>
      </c>
      <c r="O786" s="249" t="s">
        <v>4110</v>
      </c>
      <c r="P786" s="248">
        <v>44316</v>
      </c>
      <c r="Q786" s="166" t="str">
        <f>IF(COUNTIFS(tabAtas_Bloqueios[CÓDIGO],tabConsumoAta[[#This Row],[CÓDIGO]],tabAtas_Bloqueios[CHAVE],tabConsumoAta[[#This Row],[ATA]],tabAtas_Bloqueios[INATIVO],"") &gt; 0,"X","")</f>
        <v/>
      </c>
      <c r="R786" s="158" t="s">
        <v>1555</v>
      </c>
    </row>
    <row r="787" spans="1:18" x14ac:dyDescent="0.3">
      <c r="A787" s="247">
        <v>12654</v>
      </c>
      <c r="B787" s="47" t="s">
        <v>2754</v>
      </c>
      <c r="C787" s="34" t="str">
        <f>IFERROR(VLOOKUP(tabConsumoAta[[#This Row],[CÓDIGO]],tabEstimativa[#Data],14,FALSE),"")</f>
        <v>Aguardando</v>
      </c>
      <c r="D787" s="157"/>
      <c r="E787" s="157"/>
      <c r="F787" s="34"/>
      <c r="G787" s="78" t="str">
        <f>IFERROR(VLOOKUP(tabConsumoAta[[#This Row],[ATA]],tabAtas[#Data],4,FALSE),"")</f>
        <v/>
      </c>
      <c r="H787" s="163">
        <f>SUMIFS(tabSaldoAta[ESTIMATIVA],tabSaldoAta[CÓDIGO],tabConsumoAta[[#This Row],[CÓDIGO]],tabSaldoAta[CHAVE],tabConsumoAta[[#This Row],[ATA]])</f>
        <v>0</v>
      </c>
      <c r="I787" s="164">
        <v>4425</v>
      </c>
      <c r="J787" s="159">
        <v>1</v>
      </c>
      <c r="K787" s="251">
        <v>5487</v>
      </c>
      <c r="L787" s="246" t="s">
        <v>1560</v>
      </c>
      <c r="M787" s="160" t="s">
        <v>4105</v>
      </c>
      <c r="N787" s="160" t="s">
        <v>4106</v>
      </c>
      <c r="O787" s="249" t="s">
        <v>4104</v>
      </c>
      <c r="P787" s="248">
        <v>44308</v>
      </c>
      <c r="Q787" s="166" t="str">
        <f>IF(COUNTIFS(tabAtas_Bloqueios[CÓDIGO],tabConsumoAta[[#This Row],[CÓDIGO]],tabAtas_Bloqueios[CHAVE],tabConsumoAta[[#This Row],[ATA]],tabAtas_Bloqueios[INATIVO],"") &gt; 0,"X","")</f>
        <v/>
      </c>
      <c r="R787" s="158" t="s">
        <v>1555</v>
      </c>
    </row>
    <row r="788" spans="1:18" x14ac:dyDescent="0.3">
      <c r="A788" s="247">
        <v>116874</v>
      </c>
      <c r="B788" s="47" t="s">
        <v>230</v>
      </c>
      <c r="C788" s="34" t="str">
        <f>IFERROR(VLOOKUP(tabConsumoAta[[#This Row],[CÓDIGO]],tabEstimativa[#Data],14,FALSE),"")</f>
        <v>Inativo</v>
      </c>
      <c r="D788" s="157" t="s">
        <v>3862</v>
      </c>
      <c r="E788" s="157">
        <v>228</v>
      </c>
      <c r="F788" s="34">
        <v>2020</v>
      </c>
      <c r="G788" s="78">
        <f>IFERROR(VLOOKUP(tabConsumoAta[[#This Row],[ATA]],tabAtas[#Data],4,FALSE),"")</f>
        <v>44474</v>
      </c>
      <c r="H788" s="163">
        <f>SUMIFS(tabSaldoAta[ESTIMATIVA],tabSaldoAta[CÓDIGO],tabConsumoAta[[#This Row],[CÓDIGO]],tabSaldoAta[CHAVE],tabConsumoAta[[#This Row],[ATA]])</f>
        <v>2000</v>
      </c>
      <c r="I788" s="164">
        <v>1000</v>
      </c>
      <c r="J788" s="159">
        <v>2</v>
      </c>
      <c r="K788" s="251">
        <v>5488</v>
      </c>
      <c r="L788" s="246" t="s">
        <v>3863</v>
      </c>
      <c r="M788" s="160" t="s">
        <v>4105</v>
      </c>
      <c r="N788" s="160" t="s">
        <v>4106</v>
      </c>
      <c r="O788" s="249" t="s">
        <v>4104</v>
      </c>
      <c r="P788" s="248">
        <v>44308</v>
      </c>
      <c r="Q788" s="166" t="str">
        <f>IF(COUNTIFS(tabAtas_Bloqueios[CÓDIGO],tabConsumoAta[[#This Row],[CÓDIGO]],tabAtas_Bloqueios[CHAVE],tabConsumoAta[[#This Row],[ATA]],tabAtas_Bloqueios[INATIVO],"") &gt; 0,"X","")</f>
        <v/>
      </c>
      <c r="R788" s="158" t="s">
        <v>1555</v>
      </c>
    </row>
    <row r="789" spans="1:18" x14ac:dyDescent="0.3">
      <c r="A789" s="247">
        <v>10867</v>
      </c>
      <c r="B789" s="47" t="s">
        <v>2983</v>
      </c>
      <c r="C789" s="34" t="str">
        <f>IFERROR(VLOOKUP(tabConsumoAta[[#This Row],[CÓDIGO]],tabEstimativa[#Data],14,FALSE),"")</f>
        <v>Aguardando</v>
      </c>
      <c r="D789" s="157" t="s">
        <v>4027</v>
      </c>
      <c r="E789" s="157">
        <v>16</v>
      </c>
      <c r="F789" s="34">
        <v>2021</v>
      </c>
      <c r="G789" s="78">
        <f>IFERROR(VLOOKUP(tabConsumoAta[[#This Row],[ATA]],tabAtas[#Data],4,FALSE),"")</f>
        <v>44580</v>
      </c>
      <c r="H789" s="163">
        <f>SUMIFS(tabSaldoAta[ESTIMATIVA],tabSaldoAta[CÓDIGO],tabConsumoAta[[#This Row],[CÓDIGO]],tabSaldoAta[CHAVE],tabConsumoAta[[#This Row],[ATA]])</f>
        <v>70000</v>
      </c>
      <c r="I789" s="164">
        <v>10000</v>
      </c>
      <c r="J789" s="159">
        <v>3</v>
      </c>
      <c r="K789" s="251">
        <v>5489</v>
      </c>
      <c r="L789" s="246" t="s">
        <v>4107</v>
      </c>
      <c r="M789" s="160" t="s">
        <v>4105</v>
      </c>
      <c r="N789" s="160" t="s">
        <v>4106</v>
      </c>
      <c r="O789" s="249" t="s">
        <v>4104</v>
      </c>
      <c r="P789" s="248">
        <v>44308</v>
      </c>
      <c r="Q789" s="166" t="str">
        <f>IF(COUNTIFS(tabAtas_Bloqueios[CÓDIGO],tabConsumoAta[[#This Row],[CÓDIGO]],tabAtas_Bloqueios[CHAVE],tabConsumoAta[[#This Row],[ATA]],tabAtas_Bloqueios[INATIVO],"") &gt; 0,"X","")</f>
        <v/>
      </c>
      <c r="R789" s="158" t="s">
        <v>1555</v>
      </c>
    </row>
    <row r="790" spans="1:18" x14ac:dyDescent="0.3">
      <c r="A790" s="247">
        <v>133371</v>
      </c>
      <c r="B790" s="47" t="s">
        <v>2778</v>
      </c>
      <c r="C790" s="34" t="str">
        <f>IFERROR(VLOOKUP(tabConsumoAta[[#This Row],[CÓDIGO]],tabEstimativa[#Data],14,FALSE),"")</f>
        <v>Aguardando</v>
      </c>
      <c r="D790" s="157" t="s">
        <v>4108</v>
      </c>
      <c r="E790" s="157">
        <v>75</v>
      </c>
      <c r="F790" s="34">
        <v>2021</v>
      </c>
      <c r="G790" s="78">
        <f>IFERROR(VLOOKUP(tabConsumoAta[[#This Row],[ATA]],tabAtas[#Data],4,FALSE),"")</f>
        <v>44635</v>
      </c>
      <c r="H790" s="163">
        <f>SUMIFS(tabSaldoAta[ESTIMATIVA],tabSaldoAta[CÓDIGO],tabConsumoAta[[#This Row],[CÓDIGO]],tabSaldoAta[CHAVE],tabConsumoAta[[#This Row],[ATA]])</f>
        <v>800</v>
      </c>
      <c r="I790" s="164">
        <v>500</v>
      </c>
      <c r="J790" s="159">
        <v>4</v>
      </c>
      <c r="K790" s="251">
        <v>5490</v>
      </c>
      <c r="L790" s="246" t="s">
        <v>4109</v>
      </c>
      <c r="M790" s="160" t="s">
        <v>4105</v>
      </c>
      <c r="N790" s="160" t="s">
        <v>4106</v>
      </c>
      <c r="O790" s="249" t="s">
        <v>4104</v>
      </c>
      <c r="P790" s="248">
        <v>44308</v>
      </c>
      <c r="Q790" s="166" t="str">
        <f>IF(COUNTIFS(tabAtas_Bloqueios[CÓDIGO],tabConsumoAta[[#This Row],[CÓDIGO]],tabAtas_Bloqueios[CHAVE],tabConsumoAta[[#This Row],[ATA]],tabAtas_Bloqueios[INATIVO],"") &gt; 0,"X","")</f>
        <v/>
      </c>
      <c r="R790" s="158" t="s">
        <v>1555</v>
      </c>
    </row>
    <row r="791" spans="1:18" x14ac:dyDescent="0.3">
      <c r="A791" s="247">
        <v>83838</v>
      </c>
      <c r="B791" s="47" t="s">
        <v>2903</v>
      </c>
      <c r="C791" s="34" t="str">
        <f>IFERROR(VLOOKUP(tabConsumoAta[[#This Row],[CÓDIGO]],tabEstimativa[#Data],14,FALSE),"")</f>
        <v>Aguardando</v>
      </c>
      <c r="D791" s="157"/>
      <c r="E791" s="157"/>
      <c r="F791" s="34"/>
      <c r="G791" s="78" t="str">
        <f>IFERROR(VLOOKUP(tabConsumoAta[[#This Row],[ATA]],tabAtas[#Data],4,FALSE),"")</f>
        <v/>
      </c>
      <c r="H791" s="163">
        <f>SUMIFS(tabSaldoAta[ESTIMATIVA],tabSaldoAta[CÓDIGO],tabConsumoAta[[#This Row],[CÓDIGO]],tabSaldoAta[CHAVE],tabConsumoAta[[#This Row],[ATA]])</f>
        <v>0</v>
      </c>
      <c r="I791" s="164">
        <v>16000</v>
      </c>
      <c r="J791" s="159">
        <v>1</v>
      </c>
      <c r="K791" s="251">
        <v>5415</v>
      </c>
      <c r="L791" s="246" t="s">
        <v>1560</v>
      </c>
      <c r="M791" s="160" t="s">
        <v>4102</v>
      </c>
      <c r="N791" s="160" t="s">
        <v>4103</v>
      </c>
      <c r="O791" s="249" t="s">
        <v>4101</v>
      </c>
      <c r="P791" s="248">
        <v>44306</v>
      </c>
      <c r="Q791" s="166" t="str">
        <f>IF(COUNTIFS(tabAtas_Bloqueios[CÓDIGO],tabConsumoAta[[#This Row],[CÓDIGO]],tabAtas_Bloqueios[CHAVE],tabConsumoAta[[#This Row],[ATA]],tabAtas_Bloqueios[INATIVO],"") &gt; 0,"X","")</f>
        <v/>
      </c>
      <c r="R791" s="158" t="s">
        <v>1555</v>
      </c>
    </row>
    <row r="792" spans="1:18" x14ac:dyDescent="0.3">
      <c r="A792" s="247">
        <v>83839</v>
      </c>
      <c r="B792" s="47" t="s">
        <v>2905</v>
      </c>
      <c r="C792" s="34" t="str">
        <f>IFERROR(VLOOKUP(tabConsumoAta[[#This Row],[CÓDIGO]],tabEstimativa[#Data],14,FALSE),"")</f>
        <v>Aguardando</v>
      </c>
      <c r="D792" s="157"/>
      <c r="E792" s="157"/>
      <c r="F792" s="34"/>
      <c r="G792" s="78" t="str">
        <f>IFERROR(VLOOKUP(tabConsumoAta[[#This Row],[ATA]],tabAtas[#Data],4,FALSE),"")</f>
        <v/>
      </c>
      <c r="H792" s="163">
        <f>SUMIFS(tabSaldoAta[ESTIMATIVA],tabSaldoAta[CÓDIGO],tabConsumoAta[[#This Row],[CÓDIGO]],tabSaldoAta[CHAVE],tabConsumoAta[[#This Row],[ATA]])</f>
        <v>0</v>
      </c>
      <c r="I792" s="164">
        <v>6000</v>
      </c>
      <c r="J792" s="159">
        <v>2</v>
      </c>
      <c r="K792" s="251">
        <v>5415</v>
      </c>
      <c r="L792" s="246" t="s">
        <v>1560</v>
      </c>
      <c r="M792" s="160" t="s">
        <v>4102</v>
      </c>
      <c r="N792" s="160" t="s">
        <v>4103</v>
      </c>
      <c r="O792" s="249" t="s">
        <v>4101</v>
      </c>
      <c r="P792" s="248">
        <v>44306</v>
      </c>
      <c r="Q792" s="166" t="str">
        <f>IF(COUNTIFS(tabAtas_Bloqueios[CÓDIGO],tabConsumoAta[[#This Row],[CÓDIGO]],tabAtas_Bloqueios[CHAVE],tabConsumoAta[[#This Row],[ATA]],tabAtas_Bloqueios[INATIVO],"") &gt; 0,"X","")</f>
        <v/>
      </c>
      <c r="R792" s="158" t="s">
        <v>1555</v>
      </c>
    </row>
    <row r="793" spans="1:18" x14ac:dyDescent="0.3">
      <c r="A793" s="247">
        <v>134246</v>
      </c>
      <c r="B793" s="47" t="s">
        <v>2005</v>
      </c>
      <c r="C793" s="34" t="str">
        <f>IFERROR(VLOOKUP(tabConsumoAta[[#This Row],[CÓDIGO]],tabEstimativa[#Data],14,FALSE),"")</f>
        <v>Aguardando</v>
      </c>
      <c r="D793" s="157" t="s">
        <v>4093</v>
      </c>
      <c r="E793" s="157">
        <v>78</v>
      </c>
      <c r="F793" s="34">
        <v>2021</v>
      </c>
      <c r="G793" s="78">
        <f>IFERROR(VLOOKUP(tabConsumoAta[[#This Row],[ATA]],tabAtas[#Data],4,FALSE),"")</f>
        <v>44636</v>
      </c>
      <c r="H793" s="163">
        <f>SUMIFS(tabSaldoAta[ESTIMATIVA],tabSaldoAta[CÓDIGO],tabConsumoAta[[#This Row],[CÓDIGO]],tabSaldoAta[CHAVE],tabConsumoAta[[#This Row],[ATA]])</f>
        <v>1400</v>
      </c>
      <c r="I793" s="164">
        <v>350</v>
      </c>
      <c r="J793" s="159">
        <v>1</v>
      </c>
      <c r="K793" s="251">
        <v>5167</v>
      </c>
      <c r="L793" s="246" t="s">
        <v>2436</v>
      </c>
      <c r="M793" s="160" t="s">
        <v>4095</v>
      </c>
      <c r="N793" s="160" t="s">
        <v>4096</v>
      </c>
      <c r="O793" s="249" t="s">
        <v>4094</v>
      </c>
      <c r="P793" s="248">
        <v>44298</v>
      </c>
      <c r="Q793" s="166" t="str">
        <f>IF(COUNTIFS(tabAtas_Bloqueios[CÓDIGO],tabConsumoAta[[#This Row],[CÓDIGO]],tabAtas_Bloqueios[CHAVE],tabConsumoAta[[#This Row],[ATA]],tabAtas_Bloqueios[INATIVO],"") &gt; 0,"X","")</f>
        <v/>
      </c>
      <c r="R793" s="158" t="s">
        <v>1555</v>
      </c>
    </row>
    <row r="794" spans="1:18" x14ac:dyDescent="0.3">
      <c r="A794" s="247">
        <v>109251</v>
      </c>
      <c r="B794" s="47" t="s">
        <v>4099</v>
      </c>
      <c r="C794" s="34" t="str">
        <f>IFERROR(VLOOKUP(tabConsumoAta[[#This Row],[CÓDIGO]],tabEstimativa[#Data],14,FALSE),"")</f>
        <v>Aguardando</v>
      </c>
      <c r="D794" s="157" t="s">
        <v>4097</v>
      </c>
      <c r="E794" s="157">
        <v>93</v>
      </c>
      <c r="F794" s="34">
        <v>2021</v>
      </c>
      <c r="G794" s="78">
        <f>IFERROR(VLOOKUP(tabConsumoAta[[#This Row],[ATA]],tabAtas[#Data],4,FALSE),"")</f>
        <v>44649</v>
      </c>
      <c r="H794" s="163">
        <f>SUMIFS(tabSaldoAta[ESTIMATIVA],tabSaldoAta[CÓDIGO],tabConsumoAta[[#This Row],[CÓDIGO]],tabSaldoAta[CHAVE],tabConsumoAta[[#This Row],[ATA]])</f>
        <v>0</v>
      </c>
      <c r="I794" s="164">
        <v>4000</v>
      </c>
      <c r="J794" s="159">
        <v>2</v>
      </c>
      <c r="K794" s="251">
        <v>5168</v>
      </c>
      <c r="L794" s="246" t="s">
        <v>4098</v>
      </c>
      <c r="M794" s="160" t="s">
        <v>4095</v>
      </c>
      <c r="N794" s="160" t="s">
        <v>4096</v>
      </c>
      <c r="O794" s="249" t="s">
        <v>4094</v>
      </c>
      <c r="P794" s="248">
        <v>44298</v>
      </c>
      <c r="Q794" s="166" t="str">
        <f>IF(COUNTIFS(tabAtas_Bloqueios[CÓDIGO],tabConsumoAta[[#This Row],[CÓDIGO]],tabAtas_Bloqueios[CHAVE],tabConsumoAta[[#This Row],[ATA]],tabAtas_Bloqueios[INATIVO],"") &gt; 0,"X","")</f>
        <v/>
      </c>
      <c r="R794" s="158" t="s">
        <v>1555</v>
      </c>
    </row>
    <row r="795" spans="1:18" x14ac:dyDescent="0.3">
      <c r="A795" s="247">
        <v>139957</v>
      </c>
      <c r="B795" s="47" t="s">
        <v>3756</v>
      </c>
      <c r="C795" s="34" t="str">
        <f>IFERROR(VLOOKUP(tabConsumoAta[[#This Row],[CÓDIGO]],tabEstimativa[#Data],14,FALSE),"")</f>
        <v>Aguardando</v>
      </c>
      <c r="D795" s="157" t="s">
        <v>4100</v>
      </c>
      <c r="E795" s="157">
        <v>105</v>
      </c>
      <c r="F795" s="34">
        <v>2021</v>
      </c>
      <c r="G795" s="78">
        <f>IFERROR(VLOOKUP(tabConsumoAta[[#This Row],[ATA]],tabAtas[#Data],4,FALSE),"")</f>
        <v>44658</v>
      </c>
      <c r="H795" s="163">
        <f>SUMIFS(tabSaldoAta[ESTIMATIVA],tabSaldoAta[CÓDIGO],tabConsumoAta[[#This Row],[CÓDIGO]],tabSaldoAta[CHAVE],tabConsumoAta[[#This Row],[ATA]])</f>
        <v>5000</v>
      </c>
      <c r="I795" s="164">
        <v>1500</v>
      </c>
      <c r="J795" s="159">
        <v>3</v>
      </c>
      <c r="K795" s="251">
        <v>5169</v>
      </c>
      <c r="L795" s="246" t="s">
        <v>3239</v>
      </c>
      <c r="M795" s="160" t="s">
        <v>4095</v>
      </c>
      <c r="N795" s="160" t="s">
        <v>4096</v>
      </c>
      <c r="O795" s="249" t="s">
        <v>4094</v>
      </c>
      <c r="P795" s="248">
        <v>44298</v>
      </c>
      <c r="Q795" s="166" t="str">
        <f>IF(COUNTIFS(tabAtas_Bloqueios[CÓDIGO],tabConsumoAta[[#This Row],[CÓDIGO]],tabAtas_Bloqueios[CHAVE],tabConsumoAta[[#This Row],[ATA]],tabAtas_Bloqueios[INATIVO],"") &gt; 0,"X","")</f>
        <v/>
      </c>
      <c r="R795" s="158" t="s">
        <v>1555</v>
      </c>
    </row>
    <row r="796" spans="1:18" x14ac:dyDescent="0.3">
      <c r="A796" s="247">
        <v>113611</v>
      </c>
      <c r="B796" s="47" t="s">
        <v>3377</v>
      </c>
      <c r="C796" s="34" t="str">
        <f>IFERROR(VLOOKUP(tabConsumoAta[[#This Row],[CÓDIGO]],tabEstimativa[#Data],14,FALSE),"")</f>
        <v>Aguardando</v>
      </c>
      <c r="D796" s="157" t="s">
        <v>3541</v>
      </c>
      <c r="E796" s="157">
        <v>101</v>
      </c>
      <c r="F796" s="34">
        <v>2020</v>
      </c>
      <c r="G796" s="78">
        <f>IFERROR(VLOOKUP(tabConsumoAta[[#This Row],[ATA]],tabAtas[#Data],4,FALSE),"")</f>
        <v>44313</v>
      </c>
      <c r="H796" s="163">
        <f>SUMIFS(tabSaldoAta[ESTIMATIVA],tabSaldoAta[CÓDIGO],tabConsumoAta[[#This Row],[CÓDIGO]],tabSaldoAta[CHAVE],tabConsumoAta[[#This Row],[ATA]])</f>
        <v>800</v>
      </c>
      <c r="I796" s="164">
        <v>300</v>
      </c>
      <c r="J796" s="159">
        <v>1</v>
      </c>
      <c r="K796" s="251">
        <v>4890</v>
      </c>
      <c r="L796" s="246" t="s">
        <v>2415</v>
      </c>
      <c r="M796" s="160" t="s">
        <v>4088</v>
      </c>
      <c r="N796" s="160" t="s">
        <v>4089</v>
      </c>
      <c r="O796" s="249" t="s">
        <v>4087</v>
      </c>
      <c r="P796" s="248">
        <v>44294</v>
      </c>
      <c r="Q796" s="166" t="str">
        <f>IF(COUNTIFS(tabAtas_Bloqueios[CÓDIGO],tabConsumoAta[[#This Row],[CÓDIGO]],tabAtas_Bloqueios[CHAVE],tabConsumoAta[[#This Row],[ATA]],tabAtas_Bloqueios[INATIVO],"") &gt; 0,"X","")</f>
        <v/>
      </c>
      <c r="R796" s="158" t="s">
        <v>1555</v>
      </c>
    </row>
    <row r="797" spans="1:18" x14ac:dyDescent="0.3">
      <c r="A797" s="247">
        <v>15051</v>
      </c>
      <c r="B797" s="47" t="s">
        <v>195</v>
      </c>
      <c r="C797" s="34" t="str">
        <f>IFERROR(VLOOKUP(tabConsumoAta[[#This Row],[CÓDIGO]],tabEstimativa[#Data],14,FALSE),"")</f>
        <v>Aguardando</v>
      </c>
      <c r="D797" s="157" t="s">
        <v>3541</v>
      </c>
      <c r="E797" s="157">
        <v>101</v>
      </c>
      <c r="F797" s="34">
        <v>2020</v>
      </c>
      <c r="G797" s="78">
        <f>IFERROR(VLOOKUP(tabConsumoAta[[#This Row],[ATA]],tabAtas[#Data],4,FALSE),"")</f>
        <v>44313</v>
      </c>
      <c r="H797" s="163">
        <f>SUMIFS(tabSaldoAta[ESTIMATIVA],tabSaldoAta[CÓDIGO],tabConsumoAta[[#This Row],[CÓDIGO]],tabSaldoAta[CHAVE],tabConsumoAta[[#This Row],[ATA]])</f>
        <v>100</v>
      </c>
      <c r="I797" s="164">
        <v>50</v>
      </c>
      <c r="J797" s="159">
        <v>2</v>
      </c>
      <c r="K797" s="251">
        <v>4890</v>
      </c>
      <c r="L797" s="246" t="s">
        <v>2415</v>
      </c>
      <c r="M797" s="160" t="s">
        <v>4088</v>
      </c>
      <c r="N797" s="160" t="s">
        <v>4089</v>
      </c>
      <c r="O797" s="249" t="s">
        <v>4087</v>
      </c>
      <c r="P797" s="248">
        <v>44294</v>
      </c>
      <c r="Q797" s="166" t="str">
        <f>IF(COUNTIFS(tabAtas_Bloqueios[CÓDIGO],tabConsumoAta[[#This Row],[CÓDIGO]],tabAtas_Bloqueios[CHAVE],tabConsumoAta[[#This Row],[ATA]],tabAtas_Bloqueios[INATIVO],"") &gt; 0,"X","")</f>
        <v/>
      </c>
      <c r="R797" s="158" t="s">
        <v>1555</v>
      </c>
    </row>
    <row r="798" spans="1:18" x14ac:dyDescent="0.3">
      <c r="A798" s="247">
        <v>16956</v>
      </c>
      <c r="B798" s="47" t="s">
        <v>2379</v>
      </c>
      <c r="C798" s="34" t="str">
        <f>IFERROR(VLOOKUP(tabConsumoAta[[#This Row],[CÓDIGO]],tabEstimativa[#Data],14,FALSE),"")</f>
        <v>Aguardando</v>
      </c>
      <c r="D798" s="157" t="s">
        <v>3541</v>
      </c>
      <c r="E798" s="157">
        <v>101</v>
      </c>
      <c r="F798" s="34">
        <v>2020</v>
      </c>
      <c r="G798" s="78">
        <f>IFERROR(VLOOKUP(tabConsumoAta[[#This Row],[ATA]],tabAtas[#Data],4,FALSE),"")</f>
        <v>44313</v>
      </c>
      <c r="H798" s="163">
        <f>SUMIFS(tabSaldoAta[ESTIMATIVA],tabSaldoAta[CÓDIGO],tabConsumoAta[[#This Row],[CÓDIGO]],tabSaldoAta[CHAVE],tabConsumoAta[[#This Row],[ATA]])</f>
        <v>200</v>
      </c>
      <c r="I798" s="164">
        <v>140</v>
      </c>
      <c r="J798" s="159">
        <v>3</v>
      </c>
      <c r="K798" s="251">
        <v>4890</v>
      </c>
      <c r="L798" s="246" t="s">
        <v>2415</v>
      </c>
      <c r="M798" s="160" t="s">
        <v>4088</v>
      </c>
      <c r="N798" s="160" t="s">
        <v>4089</v>
      </c>
      <c r="O798" s="249" t="s">
        <v>4087</v>
      </c>
      <c r="P798" s="248">
        <v>44294</v>
      </c>
      <c r="Q798" s="166" t="str">
        <f>IF(COUNTIFS(tabAtas_Bloqueios[CÓDIGO],tabConsumoAta[[#This Row],[CÓDIGO]],tabAtas_Bloqueios[CHAVE],tabConsumoAta[[#This Row],[ATA]],tabAtas_Bloqueios[INATIVO],"") &gt; 0,"X","")</f>
        <v/>
      </c>
      <c r="R798" s="158" t="s">
        <v>1555</v>
      </c>
    </row>
    <row r="799" spans="1:18" x14ac:dyDescent="0.3">
      <c r="A799" s="247">
        <v>16978</v>
      </c>
      <c r="B799" s="47" t="s">
        <v>2378</v>
      </c>
      <c r="C799" s="34" t="str">
        <f>IFERROR(VLOOKUP(tabConsumoAta[[#This Row],[CÓDIGO]],tabEstimativa[#Data],14,FALSE),"")</f>
        <v>Aguardando</v>
      </c>
      <c r="D799" s="157" t="s">
        <v>3541</v>
      </c>
      <c r="E799" s="157">
        <v>101</v>
      </c>
      <c r="F799" s="34">
        <v>2020</v>
      </c>
      <c r="G799" s="78">
        <f>IFERROR(VLOOKUP(tabConsumoAta[[#This Row],[ATA]],tabAtas[#Data],4,FALSE),"")</f>
        <v>44313</v>
      </c>
      <c r="H799" s="163">
        <f>SUMIFS(tabSaldoAta[ESTIMATIVA],tabSaldoAta[CÓDIGO],tabConsumoAta[[#This Row],[CÓDIGO]],tabSaldoAta[CHAVE],tabConsumoAta[[#This Row],[ATA]])</f>
        <v>400</v>
      </c>
      <c r="I799" s="164">
        <v>500</v>
      </c>
      <c r="J799" s="159">
        <v>4</v>
      </c>
      <c r="K799" s="251">
        <v>4890</v>
      </c>
      <c r="L799" s="246" t="s">
        <v>2415</v>
      </c>
      <c r="M799" s="160" t="s">
        <v>4088</v>
      </c>
      <c r="N799" s="160" t="s">
        <v>4089</v>
      </c>
      <c r="O799" s="249" t="s">
        <v>4087</v>
      </c>
      <c r="P799" s="248">
        <v>44294</v>
      </c>
      <c r="Q799" s="166" t="str">
        <f>IF(COUNTIFS(tabAtas_Bloqueios[CÓDIGO],tabConsumoAta[[#This Row],[CÓDIGO]],tabAtas_Bloqueios[CHAVE],tabConsumoAta[[#This Row],[ATA]],tabAtas_Bloqueios[INATIVO],"") &gt; 0,"X","")</f>
        <v/>
      </c>
      <c r="R799" s="158" t="s">
        <v>1555</v>
      </c>
    </row>
    <row r="800" spans="1:18" x14ac:dyDescent="0.3">
      <c r="A800" s="247">
        <v>63031</v>
      </c>
      <c r="B800" s="47" t="s">
        <v>2382</v>
      </c>
      <c r="C800" s="34" t="str">
        <f>IFERROR(VLOOKUP(tabConsumoAta[[#This Row],[CÓDIGO]],tabEstimativa[#Data],14,FALSE),"")</f>
        <v>Aguardando</v>
      </c>
      <c r="D800" s="157" t="s">
        <v>3541</v>
      </c>
      <c r="E800" s="157">
        <v>101</v>
      </c>
      <c r="F800" s="34">
        <v>2020</v>
      </c>
      <c r="G800" s="78">
        <f>IFERROR(VLOOKUP(tabConsumoAta[[#This Row],[ATA]],tabAtas[#Data],4,FALSE),"")</f>
        <v>44313</v>
      </c>
      <c r="H800" s="163">
        <f>SUMIFS(tabSaldoAta[ESTIMATIVA],tabSaldoAta[CÓDIGO],tabConsumoAta[[#This Row],[CÓDIGO]],tabSaldoAta[CHAVE],tabConsumoAta[[#This Row],[ATA]])</f>
        <v>2000</v>
      </c>
      <c r="I800" s="164">
        <v>800</v>
      </c>
      <c r="J800" s="159">
        <v>5</v>
      </c>
      <c r="K800" s="251">
        <v>4890</v>
      </c>
      <c r="L800" s="246" t="s">
        <v>2415</v>
      </c>
      <c r="M800" s="160" t="s">
        <v>4088</v>
      </c>
      <c r="N800" s="160" t="s">
        <v>4089</v>
      </c>
      <c r="O800" s="249" t="s">
        <v>4087</v>
      </c>
      <c r="P800" s="248">
        <v>44294</v>
      </c>
      <c r="Q800" s="166" t="str">
        <f>IF(COUNTIFS(tabAtas_Bloqueios[CÓDIGO],tabConsumoAta[[#This Row],[CÓDIGO]],tabAtas_Bloqueios[CHAVE],tabConsumoAta[[#This Row],[ATA]],tabAtas_Bloqueios[INATIVO],"") &gt; 0,"X","")</f>
        <v/>
      </c>
      <c r="R800" s="158" t="s">
        <v>1555</v>
      </c>
    </row>
    <row r="801" spans="1:18" x14ac:dyDescent="0.3">
      <c r="A801" s="247">
        <v>77109</v>
      </c>
      <c r="B801" s="47" t="s">
        <v>3850</v>
      </c>
      <c r="C801" s="34" t="str">
        <f>IFERROR(VLOOKUP(tabConsumoAta[[#This Row],[CÓDIGO]],tabEstimativa[#Data],14,FALSE),"")</f>
        <v>Aguardando</v>
      </c>
      <c r="D801" s="157" t="s">
        <v>3541</v>
      </c>
      <c r="E801" s="157">
        <v>101</v>
      </c>
      <c r="F801" s="34">
        <v>2020</v>
      </c>
      <c r="G801" s="78">
        <f>IFERROR(VLOOKUP(tabConsumoAta[[#This Row],[ATA]],tabAtas[#Data],4,FALSE),"")</f>
        <v>44313</v>
      </c>
      <c r="H801" s="163">
        <f>SUMIFS(tabSaldoAta[ESTIMATIVA],tabSaldoAta[CÓDIGO],tabConsumoAta[[#This Row],[CÓDIGO]],tabSaldoAta[CHAVE],tabConsumoAta[[#This Row],[ATA]])</f>
        <v>50</v>
      </c>
      <c r="I801" s="164">
        <v>150</v>
      </c>
      <c r="J801" s="159">
        <v>6</v>
      </c>
      <c r="K801" s="251">
        <v>4890</v>
      </c>
      <c r="L801" s="246" t="s">
        <v>2415</v>
      </c>
      <c r="M801" s="160" t="s">
        <v>4088</v>
      </c>
      <c r="N801" s="160" t="s">
        <v>4089</v>
      </c>
      <c r="O801" s="249" t="s">
        <v>4087</v>
      </c>
      <c r="P801" s="248">
        <v>44294</v>
      </c>
      <c r="Q801" s="166" t="str">
        <f>IF(COUNTIFS(tabAtas_Bloqueios[CÓDIGO],tabConsumoAta[[#This Row],[CÓDIGO]],tabAtas_Bloqueios[CHAVE],tabConsumoAta[[#This Row],[ATA]],tabAtas_Bloqueios[INATIVO],"") &gt; 0,"X","")</f>
        <v/>
      </c>
      <c r="R801" s="158" t="s">
        <v>1555</v>
      </c>
    </row>
    <row r="802" spans="1:18" x14ac:dyDescent="0.3">
      <c r="A802" s="247">
        <v>13063</v>
      </c>
      <c r="B802" s="47" t="s">
        <v>2784</v>
      </c>
      <c r="C802" s="34" t="str">
        <f>IFERROR(VLOOKUP(tabConsumoAta[[#This Row],[CÓDIGO]],tabEstimativa[#Data],14,FALSE),"")</f>
        <v>Aguardando</v>
      </c>
      <c r="D802" s="157" t="s">
        <v>3541</v>
      </c>
      <c r="E802" s="157">
        <v>101</v>
      </c>
      <c r="F802" s="34">
        <v>2020</v>
      </c>
      <c r="G802" s="78">
        <f>IFERROR(VLOOKUP(tabConsumoAta[[#This Row],[ATA]],tabAtas[#Data],4,FALSE),"")</f>
        <v>44313</v>
      </c>
      <c r="H802" s="163">
        <f>SUMIFS(tabSaldoAta[ESTIMATIVA],tabSaldoAta[CÓDIGO],tabConsumoAta[[#This Row],[CÓDIGO]],tabSaldoAta[CHAVE],tabConsumoAta[[#This Row],[ATA]])</f>
        <v>1500</v>
      </c>
      <c r="I802" s="164">
        <v>490</v>
      </c>
      <c r="J802" s="159">
        <v>7</v>
      </c>
      <c r="K802" s="251">
        <v>4891</v>
      </c>
      <c r="L802" s="246" t="s">
        <v>3239</v>
      </c>
      <c r="M802" s="160" t="s">
        <v>4088</v>
      </c>
      <c r="N802" s="160" t="s">
        <v>4089</v>
      </c>
      <c r="O802" s="249" t="s">
        <v>4087</v>
      </c>
      <c r="P802" s="248">
        <v>44294</v>
      </c>
      <c r="Q802" s="166" t="str">
        <f>IF(COUNTIFS(tabAtas_Bloqueios[CÓDIGO],tabConsumoAta[[#This Row],[CÓDIGO]],tabAtas_Bloqueios[CHAVE],tabConsumoAta[[#This Row],[ATA]],tabAtas_Bloqueios[INATIVO],"") &gt; 0,"X","")</f>
        <v/>
      </c>
      <c r="R802" s="158" t="s">
        <v>1555</v>
      </c>
    </row>
    <row r="803" spans="1:18" x14ac:dyDescent="0.3">
      <c r="A803" s="247">
        <v>12881</v>
      </c>
      <c r="B803" s="47" t="s">
        <v>2376</v>
      </c>
      <c r="C803" s="34" t="str">
        <f>IFERROR(VLOOKUP(tabConsumoAta[[#This Row],[CÓDIGO]],tabEstimativa[#Data],14,FALSE),"")</f>
        <v>Aguardando</v>
      </c>
      <c r="D803" s="157" t="s">
        <v>3541</v>
      </c>
      <c r="E803" s="157">
        <v>101</v>
      </c>
      <c r="F803" s="34">
        <v>2020</v>
      </c>
      <c r="G803" s="78">
        <f>IFERROR(VLOOKUP(tabConsumoAta[[#This Row],[ATA]],tabAtas[#Data],4,FALSE),"")</f>
        <v>44313</v>
      </c>
      <c r="H803" s="163">
        <f>SUMIFS(tabSaldoAta[ESTIMATIVA],tabSaldoAta[CÓDIGO],tabConsumoAta[[#This Row],[CÓDIGO]],tabSaldoAta[CHAVE],tabConsumoAta[[#This Row],[ATA]])</f>
        <v>400</v>
      </c>
      <c r="I803" s="164">
        <v>250</v>
      </c>
      <c r="J803" s="159">
        <v>8</v>
      </c>
      <c r="K803" s="251">
        <v>4892</v>
      </c>
      <c r="L803" s="246" t="s">
        <v>3572</v>
      </c>
      <c r="M803" s="160" t="s">
        <v>4088</v>
      </c>
      <c r="N803" s="160" t="s">
        <v>4089</v>
      </c>
      <c r="O803" s="249" t="s">
        <v>4087</v>
      </c>
      <c r="P803" s="248">
        <v>44294</v>
      </c>
      <c r="Q803" s="166" t="str">
        <f>IF(COUNTIFS(tabAtas_Bloqueios[CÓDIGO],tabConsumoAta[[#This Row],[CÓDIGO]],tabAtas_Bloqueios[CHAVE],tabConsumoAta[[#This Row],[ATA]],tabAtas_Bloqueios[INATIVO],"") &gt; 0,"X","")</f>
        <v/>
      </c>
      <c r="R803" s="158" t="s">
        <v>1555</v>
      </c>
    </row>
    <row r="804" spans="1:18" x14ac:dyDescent="0.3">
      <c r="A804" s="247">
        <v>12894</v>
      </c>
      <c r="B804" s="47" t="s">
        <v>2375</v>
      </c>
      <c r="C804" s="34" t="str">
        <f>IFERROR(VLOOKUP(tabConsumoAta[[#This Row],[CÓDIGO]],tabEstimativa[#Data],14,FALSE),"")</f>
        <v>Aguardando</v>
      </c>
      <c r="D804" s="157" t="s">
        <v>3541</v>
      </c>
      <c r="E804" s="157">
        <v>101</v>
      </c>
      <c r="F804" s="34">
        <v>2020</v>
      </c>
      <c r="G804" s="78">
        <f>IFERROR(VLOOKUP(tabConsumoAta[[#This Row],[ATA]],tabAtas[#Data],4,FALSE),"")</f>
        <v>44313</v>
      </c>
      <c r="H804" s="163">
        <f>SUMIFS(tabSaldoAta[ESTIMATIVA],tabSaldoAta[CÓDIGO],tabConsumoAta[[#This Row],[CÓDIGO]],tabSaldoAta[CHAVE],tabConsumoAta[[#This Row],[ATA]])</f>
        <v>4000</v>
      </c>
      <c r="I804" s="164">
        <v>1218</v>
      </c>
      <c r="J804" s="159">
        <v>9</v>
      </c>
      <c r="K804" s="251">
        <v>4892</v>
      </c>
      <c r="L804" s="246" t="s">
        <v>3572</v>
      </c>
      <c r="M804" s="160" t="s">
        <v>4088</v>
      </c>
      <c r="N804" s="160" t="s">
        <v>4089</v>
      </c>
      <c r="O804" s="249" t="s">
        <v>4087</v>
      </c>
      <c r="P804" s="248">
        <v>44294</v>
      </c>
      <c r="Q804" s="166" t="str">
        <f>IF(COUNTIFS(tabAtas_Bloqueios[CÓDIGO],tabConsumoAta[[#This Row],[CÓDIGO]],tabAtas_Bloqueios[CHAVE],tabConsumoAta[[#This Row],[ATA]],tabAtas_Bloqueios[INATIVO],"") &gt; 0,"X","")</f>
        <v/>
      </c>
      <c r="R804" s="158" t="s">
        <v>1555</v>
      </c>
    </row>
    <row r="805" spans="1:18" x14ac:dyDescent="0.3">
      <c r="A805" s="247">
        <v>13517</v>
      </c>
      <c r="B805" s="47" t="s">
        <v>2380</v>
      </c>
      <c r="C805" s="34" t="str">
        <f>IFERROR(VLOOKUP(tabConsumoAta[[#This Row],[CÓDIGO]],tabEstimativa[#Data],14,FALSE),"")</f>
        <v>Aguardando</v>
      </c>
      <c r="D805" s="157" t="s">
        <v>3541</v>
      </c>
      <c r="E805" s="157">
        <v>101</v>
      </c>
      <c r="F805" s="34">
        <v>2020</v>
      </c>
      <c r="G805" s="78">
        <f>IFERROR(VLOOKUP(tabConsumoAta[[#This Row],[ATA]],tabAtas[#Data],4,FALSE),"")</f>
        <v>44313</v>
      </c>
      <c r="H805" s="163">
        <f>SUMIFS(tabSaldoAta[ESTIMATIVA],tabSaldoAta[CÓDIGO],tabConsumoAta[[#This Row],[CÓDIGO]],tabSaldoAta[CHAVE],tabConsumoAta[[#This Row],[ATA]])</f>
        <v>100</v>
      </c>
      <c r="I805" s="164">
        <v>50</v>
      </c>
      <c r="J805" s="159">
        <v>10</v>
      </c>
      <c r="K805" s="251">
        <v>4892</v>
      </c>
      <c r="L805" s="246" t="s">
        <v>3572</v>
      </c>
      <c r="M805" s="160" t="s">
        <v>4088</v>
      </c>
      <c r="N805" s="160" t="s">
        <v>4089</v>
      </c>
      <c r="O805" s="249" t="s">
        <v>4087</v>
      </c>
      <c r="P805" s="248">
        <v>44294</v>
      </c>
      <c r="Q805" s="166" t="str">
        <f>IF(COUNTIFS(tabAtas_Bloqueios[CÓDIGO],tabConsumoAta[[#This Row],[CÓDIGO]],tabAtas_Bloqueios[CHAVE],tabConsumoAta[[#This Row],[ATA]],tabAtas_Bloqueios[INATIVO],"") &gt; 0,"X","")</f>
        <v/>
      </c>
      <c r="R805" s="158" t="s">
        <v>1555</v>
      </c>
    </row>
    <row r="806" spans="1:18" x14ac:dyDescent="0.3">
      <c r="A806" s="247">
        <v>28308</v>
      </c>
      <c r="B806" s="47" t="s">
        <v>3060</v>
      </c>
      <c r="C806" s="34" t="str">
        <f>IFERROR(VLOOKUP(tabConsumoAta[[#This Row],[CÓDIGO]],tabEstimativa[#Data],14,FALSE),"")</f>
        <v>Aguardando</v>
      </c>
      <c r="D806" s="157" t="s">
        <v>3541</v>
      </c>
      <c r="E806" s="157">
        <v>101</v>
      </c>
      <c r="F806" s="34">
        <v>2020</v>
      </c>
      <c r="G806" s="78">
        <f>IFERROR(VLOOKUP(tabConsumoAta[[#This Row],[ATA]],tabAtas[#Data],4,FALSE),"")</f>
        <v>44313</v>
      </c>
      <c r="H806" s="163">
        <f>SUMIFS(tabSaldoAta[ESTIMATIVA],tabSaldoAta[CÓDIGO],tabConsumoAta[[#This Row],[CÓDIGO]],tabSaldoAta[CHAVE],tabConsumoAta[[#This Row],[ATA]])</f>
        <v>100</v>
      </c>
      <c r="I806" s="164">
        <v>100</v>
      </c>
      <c r="J806" s="159">
        <v>11</v>
      </c>
      <c r="K806" s="251">
        <v>4892</v>
      </c>
      <c r="L806" s="246" t="s">
        <v>3572</v>
      </c>
      <c r="M806" s="160" t="s">
        <v>4088</v>
      </c>
      <c r="N806" s="160" t="s">
        <v>4089</v>
      </c>
      <c r="O806" s="249" t="s">
        <v>4087</v>
      </c>
      <c r="P806" s="248">
        <v>44294</v>
      </c>
      <c r="Q806" s="166" t="str">
        <f>IF(COUNTIFS(tabAtas_Bloqueios[CÓDIGO],tabConsumoAta[[#This Row],[CÓDIGO]],tabAtas_Bloqueios[CHAVE],tabConsumoAta[[#This Row],[ATA]],tabAtas_Bloqueios[INATIVO],"") &gt; 0,"X","")</f>
        <v/>
      </c>
      <c r="R806" s="158" t="s">
        <v>1555</v>
      </c>
    </row>
    <row r="807" spans="1:18" x14ac:dyDescent="0.3">
      <c r="A807" s="247">
        <v>52994</v>
      </c>
      <c r="B807" s="47" t="s">
        <v>174</v>
      </c>
      <c r="C807" s="34" t="str">
        <f>IFERROR(VLOOKUP(tabConsumoAta[[#This Row],[CÓDIGO]],tabEstimativa[#Data],14,FALSE),"")</f>
        <v>Aguardando</v>
      </c>
      <c r="D807" s="157" t="s">
        <v>3541</v>
      </c>
      <c r="E807" s="157">
        <v>101</v>
      </c>
      <c r="F807" s="34">
        <v>2020</v>
      </c>
      <c r="G807" s="78">
        <f>IFERROR(VLOOKUP(tabConsumoAta[[#This Row],[ATA]],tabAtas[#Data],4,FALSE),"")</f>
        <v>44313</v>
      </c>
      <c r="H807" s="163">
        <f>SUMIFS(tabSaldoAta[ESTIMATIVA],tabSaldoAta[CÓDIGO],tabConsumoAta[[#This Row],[CÓDIGO]],tabSaldoAta[CHAVE],tabConsumoAta[[#This Row],[ATA]])</f>
        <v>30</v>
      </c>
      <c r="I807" s="164">
        <v>40</v>
      </c>
      <c r="J807" s="159">
        <v>12</v>
      </c>
      <c r="K807" s="251">
        <v>4892</v>
      </c>
      <c r="L807" s="246" t="s">
        <v>3572</v>
      </c>
      <c r="M807" s="160" t="s">
        <v>4088</v>
      </c>
      <c r="N807" s="160" t="s">
        <v>4089</v>
      </c>
      <c r="O807" s="249" t="s">
        <v>4087</v>
      </c>
      <c r="P807" s="248">
        <v>44294</v>
      </c>
      <c r="Q807" s="166" t="str">
        <f>IF(COUNTIFS(tabAtas_Bloqueios[CÓDIGO],tabConsumoAta[[#This Row],[CÓDIGO]],tabAtas_Bloqueios[CHAVE],tabConsumoAta[[#This Row],[ATA]],tabAtas_Bloqueios[INATIVO],"") &gt; 0,"X","")</f>
        <v/>
      </c>
      <c r="R807" s="158" t="s">
        <v>1555</v>
      </c>
    </row>
    <row r="808" spans="1:18" x14ac:dyDescent="0.3">
      <c r="A808" s="247">
        <v>119554</v>
      </c>
      <c r="B808" s="47" t="s">
        <v>2848</v>
      </c>
      <c r="C808" s="34" t="str">
        <f>IFERROR(VLOOKUP(tabConsumoAta[[#This Row],[CÓDIGO]],tabEstimativa[#Data],14,FALSE),"")</f>
        <v>Aguardando</v>
      </c>
      <c r="D808" s="157" t="s">
        <v>3605</v>
      </c>
      <c r="E808" s="157">
        <v>115</v>
      </c>
      <c r="F808" s="34">
        <v>2020</v>
      </c>
      <c r="G808" s="78">
        <f>IFERROR(VLOOKUP(tabConsumoAta[[#This Row],[ATA]],tabAtas[#Data],4,FALSE),"")</f>
        <v>44342</v>
      </c>
      <c r="H808" s="163">
        <f>SUMIFS(tabSaldoAta[ESTIMATIVA],tabSaldoAta[CÓDIGO],tabConsumoAta[[#This Row],[CÓDIGO]],tabSaldoAta[CHAVE],tabConsumoAta[[#This Row],[ATA]])</f>
        <v>200</v>
      </c>
      <c r="I808" s="164">
        <v>233</v>
      </c>
      <c r="J808" s="159">
        <v>13</v>
      </c>
      <c r="K808" s="251">
        <v>4898</v>
      </c>
      <c r="L808" s="246" t="s">
        <v>4066</v>
      </c>
      <c r="M808" s="160" t="s">
        <v>4088</v>
      </c>
      <c r="N808" s="160" t="s">
        <v>4089</v>
      </c>
      <c r="O808" s="249" t="s">
        <v>4087</v>
      </c>
      <c r="P808" s="248">
        <v>44294</v>
      </c>
      <c r="Q808" s="166" t="str">
        <f>IF(COUNTIFS(tabAtas_Bloqueios[CÓDIGO],tabConsumoAta[[#This Row],[CÓDIGO]],tabAtas_Bloqueios[CHAVE],tabConsumoAta[[#This Row],[ATA]],tabAtas_Bloqueios[INATIVO],"") &gt; 0,"X","")</f>
        <v/>
      </c>
      <c r="R808" s="158" t="s">
        <v>1555</v>
      </c>
    </row>
    <row r="809" spans="1:18" x14ac:dyDescent="0.3">
      <c r="A809" s="247">
        <v>136040</v>
      </c>
      <c r="B809" s="47" t="s">
        <v>1087</v>
      </c>
      <c r="C809" s="34" t="str">
        <f>IFERROR(VLOOKUP(tabConsumoAta[[#This Row],[CÓDIGO]],tabEstimativa[#Data],14,FALSE),"")</f>
        <v>Aguardando</v>
      </c>
      <c r="D809" s="157" t="s">
        <v>3697</v>
      </c>
      <c r="E809" s="157">
        <v>143</v>
      </c>
      <c r="F809" s="34">
        <v>2020</v>
      </c>
      <c r="G809" s="78">
        <f>IFERROR(VLOOKUP(tabConsumoAta[[#This Row],[ATA]],tabAtas[#Data],4,FALSE),"")</f>
        <v>44378</v>
      </c>
      <c r="H809" s="163">
        <f>SUMIFS(tabSaldoAta[ESTIMATIVA],tabSaldoAta[CÓDIGO],tabConsumoAta[[#This Row],[CÓDIGO]],tabSaldoAta[CHAVE],tabConsumoAta[[#This Row],[ATA]])</f>
        <v>100</v>
      </c>
      <c r="I809" s="164">
        <v>50</v>
      </c>
      <c r="J809" s="159">
        <v>14</v>
      </c>
      <c r="K809" s="251">
        <v>4899</v>
      </c>
      <c r="L809" s="246" t="s">
        <v>3456</v>
      </c>
      <c r="M809" s="160" t="s">
        <v>4088</v>
      </c>
      <c r="N809" s="160" t="s">
        <v>4089</v>
      </c>
      <c r="O809" s="249" t="s">
        <v>4087</v>
      </c>
      <c r="P809" s="248">
        <v>44294</v>
      </c>
      <c r="Q809" s="166" t="str">
        <f>IF(COUNTIFS(tabAtas_Bloqueios[CÓDIGO],tabConsumoAta[[#This Row],[CÓDIGO]],tabAtas_Bloqueios[CHAVE],tabConsumoAta[[#This Row],[ATA]],tabAtas_Bloqueios[INATIVO],"") &gt; 0,"X","")</f>
        <v/>
      </c>
      <c r="R809" s="158" t="s">
        <v>1555</v>
      </c>
    </row>
    <row r="810" spans="1:18" x14ac:dyDescent="0.3">
      <c r="A810" s="247">
        <v>136037</v>
      </c>
      <c r="B810" s="47" t="s">
        <v>1084</v>
      </c>
      <c r="C810" s="34" t="str">
        <f>IFERROR(VLOOKUP(tabConsumoAta[[#This Row],[CÓDIGO]],tabEstimativa[#Data],14,FALSE),"")</f>
        <v>Aguardando</v>
      </c>
      <c r="D810" s="157" t="s">
        <v>3697</v>
      </c>
      <c r="E810" s="157">
        <v>143</v>
      </c>
      <c r="F810" s="34">
        <v>2020</v>
      </c>
      <c r="G810" s="78">
        <f>IFERROR(VLOOKUP(tabConsumoAta[[#This Row],[ATA]],tabAtas[#Data],4,FALSE),"")</f>
        <v>44378</v>
      </c>
      <c r="H810" s="163">
        <f>SUMIFS(tabSaldoAta[ESTIMATIVA],tabSaldoAta[CÓDIGO],tabConsumoAta[[#This Row],[CÓDIGO]],tabSaldoAta[CHAVE],tabConsumoAta[[#This Row],[ATA]])</f>
        <v>100</v>
      </c>
      <c r="I810" s="164">
        <v>50</v>
      </c>
      <c r="J810" s="159">
        <v>15</v>
      </c>
      <c r="K810" s="251">
        <v>4901</v>
      </c>
      <c r="L810" s="246" t="s">
        <v>3075</v>
      </c>
      <c r="M810" s="160" t="s">
        <v>4088</v>
      </c>
      <c r="N810" s="160" t="s">
        <v>4089</v>
      </c>
      <c r="O810" s="249" t="s">
        <v>4087</v>
      </c>
      <c r="P810" s="248">
        <v>44294</v>
      </c>
      <c r="Q810" s="166" t="str">
        <f>IF(COUNTIFS(tabAtas_Bloqueios[CÓDIGO],tabConsumoAta[[#This Row],[CÓDIGO]],tabAtas_Bloqueios[CHAVE],tabConsumoAta[[#This Row],[ATA]],tabAtas_Bloqueios[INATIVO],"") &gt; 0,"X","")</f>
        <v/>
      </c>
      <c r="R810" s="158" t="s">
        <v>1555</v>
      </c>
    </row>
    <row r="811" spans="1:18" x14ac:dyDescent="0.3">
      <c r="A811" s="247">
        <v>87586</v>
      </c>
      <c r="B811" s="47" t="s">
        <v>226</v>
      </c>
      <c r="C811" s="34" t="str">
        <f>IFERROR(VLOOKUP(tabConsumoAta[[#This Row],[CÓDIGO]],tabEstimativa[#Data],14,FALSE),"")</f>
        <v>Suspenso</v>
      </c>
      <c r="D811" s="157" t="s">
        <v>3766</v>
      </c>
      <c r="E811" s="157">
        <v>156</v>
      </c>
      <c r="F811" s="34">
        <v>2020</v>
      </c>
      <c r="G811" s="78">
        <f>IFERROR(VLOOKUP(tabConsumoAta[[#This Row],[ATA]],tabAtas[#Data],4,FALSE),"")</f>
        <v>44406</v>
      </c>
      <c r="H811" s="163">
        <f>SUMIFS(tabSaldoAta[ESTIMATIVA],tabSaldoAta[CÓDIGO],tabConsumoAta[[#This Row],[CÓDIGO]],tabSaldoAta[CHAVE],tabConsumoAta[[#This Row],[ATA]])</f>
        <v>10</v>
      </c>
      <c r="I811" s="164">
        <v>6</v>
      </c>
      <c r="J811" s="159">
        <v>16</v>
      </c>
      <c r="K811" s="251">
        <v>4902</v>
      </c>
      <c r="L811" s="246" t="s">
        <v>3852</v>
      </c>
      <c r="M811" s="160" t="s">
        <v>4088</v>
      </c>
      <c r="N811" s="160" t="s">
        <v>4089</v>
      </c>
      <c r="O811" s="249" t="s">
        <v>4087</v>
      </c>
      <c r="P811" s="248">
        <v>44294</v>
      </c>
      <c r="Q811" s="166" t="str">
        <f>IF(COUNTIFS(tabAtas_Bloqueios[CÓDIGO],tabConsumoAta[[#This Row],[CÓDIGO]],tabAtas_Bloqueios[CHAVE],tabConsumoAta[[#This Row],[ATA]],tabAtas_Bloqueios[INATIVO],"") &gt; 0,"X","")</f>
        <v/>
      </c>
      <c r="R811" s="158" t="s">
        <v>1555</v>
      </c>
    </row>
    <row r="812" spans="1:18" x14ac:dyDescent="0.3">
      <c r="A812" s="247">
        <v>114430</v>
      </c>
      <c r="B812" s="47" t="s">
        <v>2662</v>
      </c>
      <c r="C812" s="34" t="str">
        <f>IFERROR(VLOOKUP(tabConsumoAta[[#This Row],[CÓDIGO]],tabEstimativa[#Data],14,FALSE),"")</f>
        <v>Suspenso</v>
      </c>
      <c r="D812" s="157" t="s">
        <v>3976</v>
      </c>
      <c r="E812" s="157">
        <v>158</v>
      </c>
      <c r="F812" s="34">
        <v>2020</v>
      </c>
      <c r="G812" s="78">
        <f>IFERROR(VLOOKUP(tabConsumoAta[[#This Row],[ATA]],tabAtas[#Data],4,FALSE),"")</f>
        <v>44407</v>
      </c>
      <c r="H812" s="163">
        <f>SUMIFS(tabSaldoAta[ESTIMATIVA],tabSaldoAta[CÓDIGO],tabConsumoAta[[#This Row],[CÓDIGO]],tabSaldoAta[CHAVE],tabConsumoAta[[#This Row],[ATA]])</f>
        <v>300</v>
      </c>
      <c r="I812" s="164">
        <v>130</v>
      </c>
      <c r="J812" s="159">
        <v>17</v>
      </c>
      <c r="K812" s="251">
        <v>4904</v>
      </c>
      <c r="L812" s="246" t="s">
        <v>4045</v>
      </c>
      <c r="M812" s="160" t="s">
        <v>4088</v>
      </c>
      <c r="N812" s="160" t="s">
        <v>4089</v>
      </c>
      <c r="O812" s="249" t="s">
        <v>4087</v>
      </c>
      <c r="P812" s="248">
        <v>44294</v>
      </c>
      <c r="Q812" s="166" t="str">
        <f>IF(COUNTIFS(tabAtas_Bloqueios[CÓDIGO],tabConsumoAta[[#This Row],[CÓDIGO]],tabAtas_Bloqueios[CHAVE],tabConsumoAta[[#This Row],[ATA]],tabAtas_Bloqueios[INATIVO],"") &gt; 0,"X","")</f>
        <v/>
      </c>
      <c r="R812" s="158" t="s">
        <v>1555</v>
      </c>
    </row>
    <row r="813" spans="1:18" x14ac:dyDescent="0.3">
      <c r="A813" s="247">
        <v>14001</v>
      </c>
      <c r="B813" s="47" t="s">
        <v>179</v>
      </c>
      <c r="C813" s="34" t="str">
        <f>IFERROR(VLOOKUP(tabConsumoAta[[#This Row],[CÓDIGO]],tabEstimativa[#Data],14,FALSE),"")</f>
        <v>Aguardando</v>
      </c>
      <c r="D813" s="157" t="s">
        <v>3776</v>
      </c>
      <c r="E813" s="157">
        <v>174</v>
      </c>
      <c r="F813" s="34">
        <v>2020</v>
      </c>
      <c r="G813" s="78">
        <f>IFERROR(VLOOKUP(tabConsumoAta[[#This Row],[ATA]],tabAtas[#Data],4,FALSE),"")</f>
        <v>44424</v>
      </c>
      <c r="H813" s="163">
        <f>SUMIFS(tabSaldoAta[ESTIMATIVA],tabSaldoAta[CÓDIGO],tabConsumoAta[[#This Row],[CÓDIGO]],tabSaldoAta[CHAVE],tabConsumoAta[[#This Row],[ATA]])</f>
        <v>500</v>
      </c>
      <c r="I813" s="164">
        <v>200</v>
      </c>
      <c r="J813" s="159">
        <v>18</v>
      </c>
      <c r="K813" s="251">
        <v>4906</v>
      </c>
      <c r="L813" s="246" t="s">
        <v>2415</v>
      </c>
      <c r="M813" s="160" t="s">
        <v>4088</v>
      </c>
      <c r="N813" s="160" t="s">
        <v>4089</v>
      </c>
      <c r="O813" s="249" t="s">
        <v>4087</v>
      </c>
      <c r="P813" s="248">
        <v>44294</v>
      </c>
      <c r="Q813" s="166" t="str">
        <f>IF(COUNTIFS(tabAtas_Bloqueios[CÓDIGO],tabConsumoAta[[#This Row],[CÓDIGO]],tabAtas_Bloqueios[CHAVE],tabConsumoAta[[#This Row],[ATA]],tabAtas_Bloqueios[INATIVO],"") &gt; 0,"X","")</f>
        <v/>
      </c>
      <c r="R813" s="158" t="s">
        <v>1555</v>
      </c>
    </row>
    <row r="814" spans="1:18" x14ac:dyDescent="0.3">
      <c r="A814" s="247">
        <v>16053</v>
      </c>
      <c r="B814" s="47" t="s">
        <v>2899</v>
      </c>
      <c r="C814" s="34" t="str">
        <f>IFERROR(VLOOKUP(tabConsumoAta[[#This Row],[CÓDIGO]],tabEstimativa[#Data],14,FALSE),"")</f>
        <v>Aguardando</v>
      </c>
      <c r="D814" s="157" t="s">
        <v>3776</v>
      </c>
      <c r="E814" s="157">
        <v>174</v>
      </c>
      <c r="F814" s="34">
        <v>2020</v>
      </c>
      <c r="G814" s="78">
        <f>IFERROR(VLOOKUP(tabConsumoAta[[#This Row],[ATA]],tabAtas[#Data],4,FALSE),"")</f>
        <v>44424</v>
      </c>
      <c r="H814" s="163">
        <f>SUMIFS(tabSaldoAta[ESTIMATIVA],tabSaldoAta[CÓDIGO],tabConsumoAta[[#This Row],[CÓDIGO]],tabSaldoAta[CHAVE],tabConsumoAta[[#This Row],[ATA]])</f>
        <v>200</v>
      </c>
      <c r="I814" s="164">
        <v>100</v>
      </c>
      <c r="J814" s="159">
        <v>19</v>
      </c>
      <c r="K814" s="251">
        <v>4906</v>
      </c>
      <c r="L814" s="246" t="s">
        <v>2415</v>
      </c>
      <c r="M814" s="160" t="s">
        <v>4088</v>
      </c>
      <c r="N814" s="160" t="s">
        <v>4089</v>
      </c>
      <c r="O814" s="249" t="s">
        <v>4087</v>
      </c>
      <c r="P814" s="248">
        <v>44294</v>
      </c>
      <c r="Q814" s="166" t="str">
        <f>IF(COUNTIFS(tabAtas_Bloqueios[CÓDIGO],tabConsumoAta[[#This Row],[CÓDIGO]],tabAtas_Bloqueios[CHAVE],tabConsumoAta[[#This Row],[ATA]],tabAtas_Bloqueios[INATIVO],"") &gt; 0,"X","")</f>
        <v/>
      </c>
      <c r="R814" s="158" t="s">
        <v>1555</v>
      </c>
    </row>
    <row r="815" spans="1:18" x14ac:dyDescent="0.3">
      <c r="A815" s="247">
        <v>63839</v>
      </c>
      <c r="B815" s="47" t="s">
        <v>2367</v>
      </c>
      <c r="C815" s="34" t="str">
        <f>IFERROR(VLOOKUP(tabConsumoAta[[#This Row],[CÓDIGO]],tabEstimativa[#Data],14,FALSE),"")</f>
        <v>Aguardando</v>
      </c>
      <c r="D815" s="157" t="s">
        <v>3776</v>
      </c>
      <c r="E815" s="157">
        <v>174</v>
      </c>
      <c r="F815" s="34">
        <v>2020</v>
      </c>
      <c r="G815" s="78">
        <f>IFERROR(VLOOKUP(tabConsumoAta[[#This Row],[ATA]],tabAtas[#Data],4,FALSE),"")</f>
        <v>44424</v>
      </c>
      <c r="H815" s="163">
        <f>SUMIFS(tabSaldoAta[ESTIMATIVA],tabSaldoAta[CÓDIGO],tabConsumoAta[[#This Row],[CÓDIGO]],tabSaldoAta[CHAVE],tabConsumoAta[[#This Row],[ATA]])</f>
        <v>300</v>
      </c>
      <c r="I815" s="164">
        <v>80</v>
      </c>
      <c r="J815" s="159">
        <v>20</v>
      </c>
      <c r="K815" s="251">
        <v>4906</v>
      </c>
      <c r="L815" s="246" t="s">
        <v>2415</v>
      </c>
      <c r="M815" s="160" t="s">
        <v>4088</v>
      </c>
      <c r="N815" s="160" t="s">
        <v>4089</v>
      </c>
      <c r="O815" s="249" t="s">
        <v>4087</v>
      </c>
      <c r="P815" s="248">
        <v>44294</v>
      </c>
      <c r="Q815" s="166" t="str">
        <f>IF(COUNTIFS(tabAtas_Bloqueios[CÓDIGO],tabConsumoAta[[#This Row],[CÓDIGO]],tabAtas_Bloqueios[CHAVE],tabConsumoAta[[#This Row],[ATA]],tabAtas_Bloqueios[INATIVO],"") &gt; 0,"X","")</f>
        <v/>
      </c>
      <c r="R815" s="158" t="s">
        <v>1555</v>
      </c>
    </row>
    <row r="816" spans="1:18" x14ac:dyDescent="0.3">
      <c r="A816" s="247">
        <v>27353</v>
      </c>
      <c r="B816" s="47" t="s">
        <v>157</v>
      </c>
      <c r="C816" s="34" t="str">
        <f>IFERROR(VLOOKUP(tabConsumoAta[[#This Row],[CÓDIGO]],tabEstimativa[#Data],14,FALSE),"")</f>
        <v>Aguardando</v>
      </c>
      <c r="D816" s="157" t="s">
        <v>3776</v>
      </c>
      <c r="E816" s="157">
        <v>174</v>
      </c>
      <c r="F816" s="34">
        <v>2020</v>
      </c>
      <c r="G816" s="78">
        <f>IFERROR(VLOOKUP(tabConsumoAta[[#This Row],[ATA]],tabAtas[#Data],4,FALSE),"")</f>
        <v>44424</v>
      </c>
      <c r="H816" s="163">
        <f>SUMIFS(tabSaldoAta[ESTIMATIVA],tabSaldoAta[CÓDIGO],tabConsumoAta[[#This Row],[CÓDIGO]],tabSaldoAta[CHAVE],tabConsumoAta[[#This Row],[ATA]])</f>
        <v>300</v>
      </c>
      <c r="I816" s="164">
        <v>200</v>
      </c>
      <c r="J816" s="159">
        <v>21</v>
      </c>
      <c r="K816" s="251">
        <v>4907</v>
      </c>
      <c r="L816" s="246" t="s">
        <v>3239</v>
      </c>
      <c r="M816" s="160" t="s">
        <v>4088</v>
      </c>
      <c r="N816" s="160" t="s">
        <v>4089</v>
      </c>
      <c r="O816" s="249" t="s">
        <v>4087</v>
      </c>
      <c r="P816" s="248">
        <v>44294</v>
      </c>
      <c r="Q816" s="166" t="str">
        <f>IF(COUNTIFS(tabAtas_Bloqueios[CÓDIGO],tabConsumoAta[[#This Row],[CÓDIGO]],tabAtas_Bloqueios[CHAVE],tabConsumoAta[[#This Row],[ATA]],tabAtas_Bloqueios[INATIVO],"") &gt; 0,"X","")</f>
        <v/>
      </c>
      <c r="R816" s="158" t="s">
        <v>1555</v>
      </c>
    </row>
    <row r="817" spans="1:18" x14ac:dyDescent="0.3">
      <c r="A817" s="247">
        <v>132624</v>
      </c>
      <c r="B817" s="47" t="s">
        <v>3405</v>
      </c>
      <c r="C817" s="34" t="str">
        <f>IFERROR(VLOOKUP(tabConsumoAta[[#This Row],[CÓDIGO]],tabEstimativa[#Data],14,FALSE),"")</f>
        <v>Aguardando</v>
      </c>
      <c r="D817" s="157" t="s">
        <v>3776</v>
      </c>
      <c r="E817" s="157">
        <v>174</v>
      </c>
      <c r="F817" s="34">
        <v>2020</v>
      </c>
      <c r="G817" s="78">
        <f>IFERROR(VLOOKUP(tabConsumoAta[[#This Row],[ATA]],tabAtas[#Data],4,FALSE),"")</f>
        <v>44424</v>
      </c>
      <c r="H817" s="163">
        <f>SUMIFS(tabSaldoAta[ESTIMATIVA],tabSaldoAta[CÓDIGO],tabConsumoAta[[#This Row],[CÓDIGO]],tabSaldoAta[CHAVE],tabConsumoAta[[#This Row],[ATA]])</f>
        <v>80</v>
      </c>
      <c r="I817" s="164">
        <v>44</v>
      </c>
      <c r="J817" s="159">
        <v>22</v>
      </c>
      <c r="K817" s="251">
        <v>4907</v>
      </c>
      <c r="L817" s="246" t="s">
        <v>3239</v>
      </c>
      <c r="M817" s="160" t="s">
        <v>4088</v>
      </c>
      <c r="N817" s="160" t="s">
        <v>4089</v>
      </c>
      <c r="O817" s="249" t="s">
        <v>4087</v>
      </c>
      <c r="P817" s="248">
        <v>44294</v>
      </c>
      <c r="Q817" s="166" t="str">
        <f>IF(COUNTIFS(tabAtas_Bloqueios[CÓDIGO],tabConsumoAta[[#This Row],[CÓDIGO]],tabAtas_Bloqueios[CHAVE],tabConsumoAta[[#This Row],[ATA]],tabAtas_Bloqueios[INATIVO],"") &gt; 0,"X","")</f>
        <v/>
      </c>
      <c r="R817" s="158" t="s">
        <v>1555</v>
      </c>
    </row>
    <row r="818" spans="1:18" x14ac:dyDescent="0.3">
      <c r="A818" s="247">
        <v>98702</v>
      </c>
      <c r="B818" s="47" t="s">
        <v>2958</v>
      </c>
      <c r="C818" s="34" t="str">
        <f>IFERROR(VLOOKUP(tabConsumoAta[[#This Row],[CÓDIGO]],tabEstimativa[#Data],14,FALSE),"")</f>
        <v>Aguardando</v>
      </c>
      <c r="D818" s="157" t="s">
        <v>3776</v>
      </c>
      <c r="E818" s="157">
        <v>174</v>
      </c>
      <c r="F818" s="34">
        <v>2020</v>
      </c>
      <c r="G818" s="78">
        <f>IFERROR(VLOOKUP(tabConsumoAta[[#This Row],[ATA]],tabAtas[#Data],4,FALSE),"")</f>
        <v>44424</v>
      </c>
      <c r="H818" s="163">
        <f>SUMIFS(tabSaldoAta[ESTIMATIVA],tabSaldoAta[CÓDIGO],tabConsumoAta[[#This Row],[CÓDIGO]],tabSaldoAta[CHAVE],tabConsumoAta[[#This Row],[ATA]])</f>
        <v>5000</v>
      </c>
      <c r="I818" s="164">
        <v>2500</v>
      </c>
      <c r="J818" s="159">
        <v>23</v>
      </c>
      <c r="K818" s="251">
        <v>4909</v>
      </c>
      <c r="L818" s="246" t="s">
        <v>2775</v>
      </c>
      <c r="M818" s="160" t="s">
        <v>4088</v>
      </c>
      <c r="N818" s="160" t="s">
        <v>4089</v>
      </c>
      <c r="O818" s="249" t="s">
        <v>4087</v>
      </c>
      <c r="P818" s="248">
        <v>44294</v>
      </c>
      <c r="Q818" s="166" t="str">
        <f>IF(COUNTIFS(tabAtas_Bloqueios[CÓDIGO],tabConsumoAta[[#This Row],[CÓDIGO]],tabAtas_Bloqueios[CHAVE],tabConsumoAta[[#This Row],[ATA]],tabAtas_Bloqueios[INATIVO],"") &gt; 0,"X","")</f>
        <v/>
      </c>
      <c r="R818" s="158" t="s">
        <v>1555</v>
      </c>
    </row>
    <row r="819" spans="1:18" x14ac:dyDescent="0.3">
      <c r="A819" s="247">
        <v>130024</v>
      </c>
      <c r="B819" s="47" t="s">
        <v>2753</v>
      </c>
      <c r="C819" s="34" t="str">
        <f>IFERROR(VLOOKUP(tabConsumoAta[[#This Row],[CÓDIGO]],tabEstimativa[#Data],14,FALSE),"")</f>
        <v>Aguardando</v>
      </c>
      <c r="D819" s="157" t="s">
        <v>3752</v>
      </c>
      <c r="E819" s="157">
        <v>178</v>
      </c>
      <c r="F819" s="34">
        <v>2020</v>
      </c>
      <c r="G819" s="78">
        <f>IFERROR(VLOOKUP(tabConsumoAta[[#This Row],[ATA]],tabAtas[#Data],4,FALSE),"")</f>
        <v>44428</v>
      </c>
      <c r="H819" s="163">
        <f>SUMIFS(tabSaldoAta[ESTIMATIVA],tabSaldoAta[CÓDIGO],tabConsumoAta[[#This Row],[CÓDIGO]],tabSaldoAta[CHAVE],tabConsumoAta[[#This Row],[ATA]])</f>
        <v>5000</v>
      </c>
      <c r="I819" s="164">
        <v>1500</v>
      </c>
      <c r="J819" s="159">
        <v>24</v>
      </c>
      <c r="K819" s="251">
        <v>4910</v>
      </c>
      <c r="L819" s="246" t="s">
        <v>3754</v>
      </c>
      <c r="M819" s="160" t="s">
        <v>4088</v>
      </c>
      <c r="N819" s="160" t="s">
        <v>4089</v>
      </c>
      <c r="O819" s="249" t="s">
        <v>4087</v>
      </c>
      <c r="P819" s="248">
        <v>44294</v>
      </c>
      <c r="Q819" s="166" t="str">
        <f>IF(COUNTIFS(tabAtas_Bloqueios[CÓDIGO],tabConsumoAta[[#This Row],[CÓDIGO]],tabAtas_Bloqueios[CHAVE],tabConsumoAta[[#This Row],[ATA]],tabAtas_Bloqueios[INATIVO],"") &gt; 0,"X","")</f>
        <v/>
      </c>
      <c r="R819" s="158" t="s">
        <v>1555</v>
      </c>
    </row>
    <row r="820" spans="1:18" x14ac:dyDescent="0.3">
      <c r="A820" s="247">
        <v>125641</v>
      </c>
      <c r="B820" s="47" t="s">
        <v>3159</v>
      </c>
      <c r="C820" s="34" t="str">
        <f>IFERROR(VLOOKUP(tabConsumoAta[[#This Row],[CÓDIGO]],tabEstimativa[#Data],14,FALSE),"")</f>
        <v>Aguardando</v>
      </c>
      <c r="D820" s="157" t="s">
        <v>3853</v>
      </c>
      <c r="E820" s="157">
        <v>183</v>
      </c>
      <c r="F820" s="34">
        <v>2020</v>
      </c>
      <c r="G820" s="78">
        <f>IFERROR(VLOOKUP(tabConsumoAta[[#This Row],[ATA]],tabAtas[#Data],4,FALSE),"")</f>
        <v>44432</v>
      </c>
      <c r="H820" s="163">
        <f>SUMIFS(tabSaldoAta[ESTIMATIVA],tabSaldoAta[CÓDIGO],tabConsumoAta[[#This Row],[CÓDIGO]],tabSaldoAta[CHAVE],tabConsumoAta[[#This Row],[ATA]])</f>
        <v>20000</v>
      </c>
      <c r="I820" s="164">
        <v>8000</v>
      </c>
      <c r="J820" s="159">
        <v>25</v>
      </c>
      <c r="K820" s="251">
        <v>4911</v>
      </c>
      <c r="L820" s="246" t="s">
        <v>3157</v>
      </c>
      <c r="M820" s="160" t="s">
        <v>4088</v>
      </c>
      <c r="N820" s="160" t="s">
        <v>4089</v>
      </c>
      <c r="O820" s="249" t="s">
        <v>4087</v>
      </c>
      <c r="P820" s="248">
        <v>44294</v>
      </c>
      <c r="Q820" s="166" t="str">
        <f>IF(COUNTIFS(tabAtas_Bloqueios[CÓDIGO],tabConsumoAta[[#This Row],[CÓDIGO]],tabAtas_Bloqueios[CHAVE],tabConsumoAta[[#This Row],[ATA]],tabAtas_Bloqueios[INATIVO],"") &gt; 0,"X","")</f>
        <v/>
      </c>
      <c r="R820" s="158" t="s">
        <v>1555</v>
      </c>
    </row>
    <row r="821" spans="1:18" x14ac:dyDescent="0.3">
      <c r="A821" s="247">
        <v>25756</v>
      </c>
      <c r="B821" s="47" t="s">
        <v>3066</v>
      </c>
      <c r="C821" s="34" t="str">
        <f>IFERROR(VLOOKUP(tabConsumoAta[[#This Row],[CÓDIGO]],tabEstimativa[#Data],14,FALSE),"")</f>
        <v>Suspenso</v>
      </c>
      <c r="D821" s="157" t="s">
        <v>3777</v>
      </c>
      <c r="E821" s="157">
        <v>191</v>
      </c>
      <c r="F821" s="34">
        <v>2020</v>
      </c>
      <c r="G821" s="78">
        <f>IFERROR(VLOOKUP(tabConsumoAta[[#This Row],[ATA]],tabAtas[#Data],4,FALSE),"")</f>
        <v>44446</v>
      </c>
      <c r="H821" s="163">
        <f>SUMIFS(tabSaldoAta[ESTIMATIVA],tabSaldoAta[CÓDIGO],tabConsumoAta[[#This Row],[CÓDIGO]],tabSaldoAta[CHAVE],tabConsumoAta[[#This Row],[ATA]])</f>
        <v>60</v>
      </c>
      <c r="I821" s="164">
        <v>30</v>
      </c>
      <c r="J821" s="159">
        <v>26</v>
      </c>
      <c r="K821" s="251">
        <v>4915</v>
      </c>
      <c r="L821" s="246" t="s">
        <v>3778</v>
      </c>
      <c r="M821" s="160" t="s">
        <v>4088</v>
      </c>
      <c r="N821" s="160" t="s">
        <v>4089</v>
      </c>
      <c r="O821" s="249" t="s">
        <v>4087</v>
      </c>
      <c r="P821" s="248">
        <v>44294</v>
      </c>
      <c r="Q821" s="166" t="str">
        <f>IF(COUNTIFS(tabAtas_Bloqueios[CÓDIGO],tabConsumoAta[[#This Row],[CÓDIGO]],tabAtas_Bloqueios[CHAVE],tabConsumoAta[[#This Row],[ATA]],tabAtas_Bloqueios[INATIVO],"") &gt; 0,"X","")</f>
        <v/>
      </c>
      <c r="R821" s="158" t="s">
        <v>1555</v>
      </c>
    </row>
    <row r="822" spans="1:18" x14ac:dyDescent="0.3">
      <c r="A822" s="247">
        <v>103142</v>
      </c>
      <c r="B822" s="47" t="s">
        <v>75</v>
      </c>
      <c r="C822" s="34" t="str">
        <f>IFERROR(VLOOKUP(tabConsumoAta[[#This Row],[CÓDIGO]],tabEstimativa[#Data],14,FALSE),"")</f>
        <v>Suspenso</v>
      </c>
      <c r="D822" s="157" t="s">
        <v>3777</v>
      </c>
      <c r="E822" s="157">
        <v>191</v>
      </c>
      <c r="F822" s="34">
        <v>2020</v>
      </c>
      <c r="G822" s="78">
        <f>IFERROR(VLOOKUP(tabConsumoAta[[#This Row],[ATA]],tabAtas[#Data],4,FALSE),"")</f>
        <v>44446</v>
      </c>
      <c r="H822" s="163">
        <f>SUMIFS(tabSaldoAta[ESTIMATIVA],tabSaldoAta[CÓDIGO],tabConsumoAta[[#This Row],[CÓDIGO]],tabSaldoAta[CHAVE],tabConsumoAta[[#This Row],[ATA]])</f>
        <v>15</v>
      </c>
      <c r="I822" s="164">
        <v>5</v>
      </c>
      <c r="J822" s="159">
        <v>27</v>
      </c>
      <c r="K822" s="251">
        <v>4916</v>
      </c>
      <c r="L822" s="246" t="s">
        <v>3778</v>
      </c>
      <c r="M822" s="160" t="s">
        <v>4088</v>
      </c>
      <c r="N822" s="160" t="s">
        <v>4089</v>
      </c>
      <c r="O822" s="249" t="s">
        <v>4087</v>
      </c>
      <c r="P822" s="248">
        <v>44294</v>
      </c>
      <c r="Q822" s="166" t="str">
        <f>IF(COUNTIFS(tabAtas_Bloqueios[CÓDIGO],tabConsumoAta[[#This Row],[CÓDIGO]],tabAtas_Bloqueios[CHAVE],tabConsumoAta[[#This Row],[ATA]],tabAtas_Bloqueios[INATIVO],"") &gt; 0,"X","")</f>
        <v/>
      </c>
      <c r="R822" s="158" t="s">
        <v>1555</v>
      </c>
    </row>
    <row r="823" spans="1:18" x14ac:dyDescent="0.3">
      <c r="A823" s="247">
        <v>134582</v>
      </c>
      <c r="B823" s="47" t="s">
        <v>234</v>
      </c>
      <c r="C823" s="34" t="str">
        <f>IFERROR(VLOOKUP(tabConsumoAta[[#This Row],[CÓDIGO]],tabEstimativa[#Data],14,FALSE),"")</f>
        <v>Suspenso</v>
      </c>
      <c r="D823" s="157" t="s">
        <v>3777</v>
      </c>
      <c r="E823" s="157">
        <v>191</v>
      </c>
      <c r="F823" s="34">
        <v>2020</v>
      </c>
      <c r="G823" s="78">
        <f>IFERROR(VLOOKUP(tabConsumoAta[[#This Row],[ATA]],tabAtas[#Data],4,FALSE),"")</f>
        <v>44446</v>
      </c>
      <c r="H823" s="163">
        <f>SUMIFS(tabSaldoAta[ESTIMATIVA],tabSaldoAta[CÓDIGO],tabConsumoAta[[#This Row],[CÓDIGO]],tabSaldoAta[CHAVE],tabConsumoAta[[#This Row],[ATA]])</f>
        <v>100</v>
      </c>
      <c r="I823" s="164">
        <v>60</v>
      </c>
      <c r="J823" s="159">
        <v>28</v>
      </c>
      <c r="K823" s="251">
        <v>4919</v>
      </c>
      <c r="L823" s="246" t="s">
        <v>3779</v>
      </c>
      <c r="M823" s="160" t="s">
        <v>4088</v>
      </c>
      <c r="N823" s="160" t="s">
        <v>4089</v>
      </c>
      <c r="O823" s="249" t="s">
        <v>4087</v>
      </c>
      <c r="P823" s="248">
        <v>44294</v>
      </c>
      <c r="Q823" s="166" t="str">
        <f>IF(COUNTIFS(tabAtas_Bloqueios[CÓDIGO],tabConsumoAta[[#This Row],[CÓDIGO]],tabAtas_Bloqueios[CHAVE],tabConsumoAta[[#This Row],[ATA]],tabAtas_Bloqueios[INATIVO],"") &gt; 0,"X","")</f>
        <v/>
      </c>
      <c r="R823" s="158" t="s">
        <v>1555</v>
      </c>
    </row>
    <row r="824" spans="1:18" x14ac:dyDescent="0.3">
      <c r="A824" s="247">
        <v>13175</v>
      </c>
      <c r="B824" s="47" t="s">
        <v>2385</v>
      </c>
      <c r="C824" s="34" t="str">
        <f>IFERROR(VLOOKUP(tabConsumoAta[[#This Row],[CÓDIGO]],tabEstimativa[#Data],14,FALSE),"")</f>
        <v>Suspenso</v>
      </c>
      <c r="D824" s="157" t="s">
        <v>3777</v>
      </c>
      <c r="E824" s="157">
        <v>191</v>
      </c>
      <c r="F824" s="34">
        <v>2020</v>
      </c>
      <c r="G824" s="78">
        <f>IFERROR(VLOOKUP(tabConsumoAta[[#This Row],[ATA]],tabAtas[#Data],4,FALSE),"")</f>
        <v>44446</v>
      </c>
      <c r="H824" s="163">
        <f>SUMIFS(tabSaldoAta[ESTIMATIVA],tabSaldoAta[CÓDIGO],tabConsumoAta[[#This Row],[CÓDIGO]],tabSaldoAta[CHAVE],tabConsumoAta[[#This Row],[ATA]])</f>
        <v>0</v>
      </c>
      <c r="I824" s="164">
        <v>100</v>
      </c>
      <c r="J824" s="159">
        <v>29</v>
      </c>
      <c r="K824" s="251">
        <v>4921</v>
      </c>
      <c r="L824" s="246" t="s">
        <v>3914</v>
      </c>
      <c r="M824" s="160" t="s">
        <v>4088</v>
      </c>
      <c r="N824" s="160" t="s">
        <v>4089</v>
      </c>
      <c r="O824" s="249" t="s">
        <v>4087</v>
      </c>
      <c r="P824" s="248">
        <v>44294</v>
      </c>
      <c r="Q824" s="166" t="str">
        <f>IF(COUNTIFS(tabAtas_Bloqueios[CÓDIGO],tabConsumoAta[[#This Row],[CÓDIGO]],tabAtas_Bloqueios[CHAVE],tabConsumoAta[[#This Row],[ATA]],tabAtas_Bloqueios[INATIVO],"") &gt; 0,"X","")</f>
        <v/>
      </c>
      <c r="R824" s="158" t="s">
        <v>1555</v>
      </c>
    </row>
    <row r="825" spans="1:18" x14ac:dyDescent="0.3">
      <c r="A825" s="247">
        <v>82995</v>
      </c>
      <c r="B825" s="47" t="s">
        <v>2649</v>
      </c>
      <c r="C825" s="34" t="str">
        <f>IFERROR(VLOOKUP(tabConsumoAta[[#This Row],[CÓDIGO]],tabEstimativa[#Data],14,FALSE),"")</f>
        <v>Suspenso</v>
      </c>
      <c r="D825" s="157" t="s">
        <v>3780</v>
      </c>
      <c r="E825" s="157">
        <v>206</v>
      </c>
      <c r="F825" s="34">
        <v>2020</v>
      </c>
      <c r="G825" s="78">
        <f>IFERROR(VLOOKUP(tabConsumoAta[[#This Row],[ATA]],tabAtas[#Data],4,FALSE),"")</f>
        <v>44455</v>
      </c>
      <c r="H825" s="163">
        <f>SUMIFS(tabSaldoAta[ESTIMATIVA],tabSaldoAta[CÓDIGO],tabConsumoAta[[#This Row],[CÓDIGO]],tabSaldoAta[CHAVE],tabConsumoAta[[#This Row],[ATA]])</f>
        <v>700</v>
      </c>
      <c r="I825" s="164">
        <v>350</v>
      </c>
      <c r="J825" s="159">
        <v>30</v>
      </c>
      <c r="K825" s="251">
        <v>4922</v>
      </c>
      <c r="L825" s="246" t="s">
        <v>2415</v>
      </c>
      <c r="M825" s="160" t="s">
        <v>4088</v>
      </c>
      <c r="N825" s="160" t="s">
        <v>4089</v>
      </c>
      <c r="O825" s="249" t="s">
        <v>4087</v>
      </c>
      <c r="P825" s="248">
        <v>44294</v>
      </c>
      <c r="Q825" s="166" t="str">
        <f>IF(COUNTIFS(tabAtas_Bloqueios[CÓDIGO],tabConsumoAta[[#This Row],[CÓDIGO]],tabAtas_Bloqueios[CHAVE],tabConsumoAta[[#This Row],[ATA]],tabAtas_Bloqueios[INATIVO],"") &gt; 0,"X","")</f>
        <v/>
      </c>
      <c r="R825" s="158" t="s">
        <v>1555</v>
      </c>
    </row>
    <row r="826" spans="1:18" x14ac:dyDescent="0.3">
      <c r="A826" s="247">
        <v>13768</v>
      </c>
      <c r="B826" s="47" t="s">
        <v>2554</v>
      </c>
      <c r="C826" s="34" t="str">
        <f>IFERROR(VLOOKUP(tabConsumoAta[[#This Row],[CÓDIGO]],tabEstimativa[#Data],14,FALSE),"")</f>
        <v>Suspenso</v>
      </c>
      <c r="D826" s="157" t="s">
        <v>3833</v>
      </c>
      <c r="E826" s="157">
        <v>211</v>
      </c>
      <c r="F826" s="34">
        <v>2020</v>
      </c>
      <c r="G826" s="78">
        <f>IFERROR(VLOOKUP(tabConsumoAta[[#This Row],[ATA]],tabAtas[#Data],4,FALSE),"")</f>
        <v>44460</v>
      </c>
      <c r="H826" s="163">
        <f>SUMIFS(tabSaldoAta[ESTIMATIVA],tabSaldoAta[CÓDIGO],tabConsumoAta[[#This Row],[CÓDIGO]],tabSaldoAta[CHAVE],tabConsumoAta[[#This Row],[ATA]])</f>
        <v>10000</v>
      </c>
      <c r="I826" s="164">
        <v>3000</v>
      </c>
      <c r="J826" s="159">
        <v>31</v>
      </c>
      <c r="K826" s="251">
        <v>4923</v>
      </c>
      <c r="L826" s="246" t="s">
        <v>4090</v>
      </c>
      <c r="M826" s="160" t="s">
        <v>4088</v>
      </c>
      <c r="N826" s="160" t="s">
        <v>4089</v>
      </c>
      <c r="O826" s="249" t="s">
        <v>4087</v>
      </c>
      <c r="P826" s="248">
        <v>44294</v>
      </c>
      <c r="Q826" s="166" t="str">
        <f>IF(COUNTIFS(tabAtas_Bloqueios[CÓDIGO],tabConsumoAta[[#This Row],[CÓDIGO]],tabAtas_Bloqueios[CHAVE],tabConsumoAta[[#This Row],[ATA]],tabAtas_Bloqueios[INATIVO],"") &gt; 0,"X","")</f>
        <v/>
      </c>
      <c r="R826" s="158" t="s">
        <v>1555</v>
      </c>
    </row>
    <row r="827" spans="1:18" x14ac:dyDescent="0.3">
      <c r="A827" s="247">
        <v>17136</v>
      </c>
      <c r="B827" s="47" t="s">
        <v>3083</v>
      </c>
      <c r="C827" s="34" t="str">
        <f>IFERROR(VLOOKUP(tabConsumoAta[[#This Row],[CÓDIGO]],tabEstimativa[#Data],14,FALSE),"")</f>
        <v>Suspenso</v>
      </c>
      <c r="D827" s="157" t="s">
        <v>3833</v>
      </c>
      <c r="E827" s="157">
        <v>211</v>
      </c>
      <c r="F827" s="34">
        <v>2020</v>
      </c>
      <c r="G827" s="78">
        <f>IFERROR(VLOOKUP(tabConsumoAta[[#This Row],[ATA]],tabAtas[#Data],4,FALSE),"")</f>
        <v>44460</v>
      </c>
      <c r="H827" s="163">
        <f>SUMIFS(tabSaldoAta[ESTIMATIVA],tabSaldoAta[CÓDIGO],tabConsumoAta[[#This Row],[CÓDIGO]],tabSaldoAta[CHAVE],tabConsumoAta[[#This Row],[ATA]])</f>
        <v>2000</v>
      </c>
      <c r="I827" s="164">
        <v>800</v>
      </c>
      <c r="J827" s="159">
        <v>32</v>
      </c>
      <c r="K827" s="251">
        <v>4925</v>
      </c>
      <c r="L827" s="246" t="s">
        <v>4071</v>
      </c>
      <c r="M827" s="160" t="s">
        <v>4088</v>
      </c>
      <c r="N827" s="160" t="s">
        <v>4089</v>
      </c>
      <c r="O827" s="249" t="s">
        <v>4087</v>
      </c>
      <c r="P827" s="248">
        <v>44294</v>
      </c>
      <c r="Q827" s="166" t="str">
        <f>IF(COUNTIFS(tabAtas_Bloqueios[CÓDIGO],tabConsumoAta[[#This Row],[CÓDIGO]],tabAtas_Bloqueios[CHAVE],tabConsumoAta[[#This Row],[ATA]],tabAtas_Bloqueios[INATIVO],"") &gt; 0,"X","")</f>
        <v/>
      </c>
      <c r="R827" s="158" t="s">
        <v>1555</v>
      </c>
    </row>
    <row r="828" spans="1:18" x14ac:dyDescent="0.3">
      <c r="A828" s="247">
        <v>115765</v>
      </c>
      <c r="B828" s="47" t="s">
        <v>2932</v>
      </c>
      <c r="C828" s="34" t="str">
        <f>IFERROR(VLOOKUP(tabConsumoAta[[#This Row],[CÓDIGO]],tabEstimativa[#Data],14,FALSE),"")</f>
        <v>Suspenso</v>
      </c>
      <c r="D828" s="157" t="s">
        <v>3833</v>
      </c>
      <c r="E828" s="157">
        <v>211</v>
      </c>
      <c r="F828" s="34">
        <v>2020</v>
      </c>
      <c r="G828" s="78">
        <f>IFERROR(VLOOKUP(tabConsumoAta[[#This Row],[ATA]],tabAtas[#Data],4,FALSE),"")</f>
        <v>44460</v>
      </c>
      <c r="H828" s="163">
        <f>SUMIFS(tabSaldoAta[ESTIMATIVA],tabSaldoAta[CÓDIGO],tabConsumoAta[[#This Row],[CÓDIGO]],tabSaldoAta[CHAVE],tabConsumoAta[[#This Row],[ATA]])</f>
        <v>2000</v>
      </c>
      <c r="I828" s="164">
        <v>300</v>
      </c>
      <c r="J828" s="159">
        <v>33</v>
      </c>
      <c r="K828" s="251">
        <v>4926</v>
      </c>
      <c r="L828" s="246" t="s">
        <v>3765</v>
      </c>
      <c r="M828" s="160" t="s">
        <v>4088</v>
      </c>
      <c r="N828" s="160" t="s">
        <v>4089</v>
      </c>
      <c r="O828" s="249" t="s">
        <v>4087</v>
      </c>
      <c r="P828" s="248">
        <v>44294</v>
      </c>
      <c r="Q828" s="166" t="str">
        <f>IF(COUNTIFS(tabAtas_Bloqueios[CÓDIGO],tabConsumoAta[[#This Row],[CÓDIGO]],tabAtas_Bloqueios[CHAVE],tabConsumoAta[[#This Row],[ATA]],tabAtas_Bloqueios[INATIVO],"") &gt; 0,"X","")</f>
        <v/>
      </c>
      <c r="R828" s="158" t="s">
        <v>1555</v>
      </c>
    </row>
    <row r="829" spans="1:18" x14ac:dyDescent="0.3">
      <c r="A829" s="247">
        <v>24371</v>
      </c>
      <c r="B829" s="47" t="s">
        <v>29</v>
      </c>
      <c r="C829" s="34" t="str">
        <f>IFERROR(VLOOKUP(tabConsumoAta[[#This Row],[CÓDIGO]],tabEstimativa[#Data],14,FALSE),"")</f>
        <v>Aguardando</v>
      </c>
      <c r="D829" s="157" t="s">
        <v>3857</v>
      </c>
      <c r="E829" s="157">
        <v>224</v>
      </c>
      <c r="F829" s="34">
        <v>2020</v>
      </c>
      <c r="G829" s="78">
        <f>IFERROR(VLOOKUP(tabConsumoAta[[#This Row],[ATA]],tabAtas[#Data],4,FALSE),"")</f>
        <v>44470</v>
      </c>
      <c r="H829" s="163">
        <f>SUMIFS(tabSaldoAta[ESTIMATIVA],tabSaldoAta[CÓDIGO],tabConsumoAta[[#This Row],[CÓDIGO]],tabSaldoAta[CHAVE],tabConsumoAta[[#This Row],[ATA]])</f>
        <v>50000</v>
      </c>
      <c r="I829" s="164">
        <v>10000</v>
      </c>
      <c r="J829" s="159">
        <v>34</v>
      </c>
      <c r="K829" s="251">
        <v>4928</v>
      </c>
      <c r="L829" s="246" t="s">
        <v>3870</v>
      </c>
      <c r="M829" s="160" t="s">
        <v>4088</v>
      </c>
      <c r="N829" s="160" t="s">
        <v>4089</v>
      </c>
      <c r="O829" s="249" t="s">
        <v>4087</v>
      </c>
      <c r="P829" s="248">
        <v>44294</v>
      </c>
      <c r="Q829" s="166" t="str">
        <f>IF(COUNTIFS(tabAtas_Bloqueios[CÓDIGO],tabConsumoAta[[#This Row],[CÓDIGO]],tabAtas_Bloqueios[CHAVE],tabConsumoAta[[#This Row],[ATA]],tabAtas_Bloqueios[INATIVO],"") &gt; 0,"X","")</f>
        <v/>
      </c>
      <c r="R829" s="158" t="s">
        <v>1555</v>
      </c>
    </row>
    <row r="830" spans="1:18" x14ac:dyDescent="0.3">
      <c r="A830" s="247">
        <v>134548</v>
      </c>
      <c r="B830" s="47" t="s">
        <v>2422</v>
      </c>
      <c r="C830" s="34" t="str">
        <f>IFERROR(VLOOKUP(tabConsumoAta[[#This Row],[CÓDIGO]],tabEstimativa[#Data],14,FALSE),"")</f>
        <v>Aguardando</v>
      </c>
      <c r="D830" s="157" t="s">
        <v>3915</v>
      </c>
      <c r="E830" s="157">
        <v>237</v>
      </c>
      <c r="F830" s="34">
        <v>2020</v>
      </c>
      <c r="G830" s="78">
        <f>IFERROR(VLOOKUP(tabConsumoAta[[#This Row],[ATA]],tabAtas[#Data],4,FALSE),"")</f>
        <v>44477</v>
      </c>
      <c r="H830" s="163">
        <f>SUMIFS(tabSaldoAta[ESTIMATIVA],tabSaldoAta[CÓDIGO],tabConsumoAta[[#This Row],[CÓDIGO]],tabSaldoAta[CHAVE],tabConsumoAta[[#This Row],[ATA]])</f>
        <v>2500</v>
      </c>
      <c r="I830" s="164">
        <v>1000</v>
      </c>
      <c r="J830" s="159">
        <v>35</v>
      </c>
      <c r="K830" s="251">
        <v>4929</v>
      </c>
      <c r="L830" s="246" t="s">
        <v>2963</v>
      </c>
      <c r="M830" s="160" t="s">
        <v>4088</v>
      </c>
      <c r="N830" s="160" t="s">
        <v>4089</v>
      </c>
      <c r="O830" s="249" t="s">
        <v>4087</v>
      </c>
      <c r="P830" s="248">
        <v>44294</v>
      </c>
      <c r="Q830" s="166" t="str">
        <f>IF(COUNTIFS(tabAtas_Bloqueios[CÓDIGO],tabConsumoAta[[#This Row],[CÓDIGO]],tabAtas_Bloqueios[CHAVE],tabConsumoAta[[#This Row],[ATA]],tabAtas_Bloqueios[INATIVO],"") &gt; 0,"X","")</f>
        <v/>
      </c>
      <c r="R830" s="158" t="s">
        <v>1555</v>
      </c>
    </row>
    <row r="831" spans="1:18" x14ac:dyDescent="0.3">
      <c r="A831" s="247">
        <v>24204</v>
      </c>
      <c r="B831" s="47" t="s">
        <v>1395</v>
      </c>
      <c r="C831" s="34" t="str">
        <f>IFERROR(VLOOKUP(tabConsumoAta[[#This Row],[CÓDIGO]],tabEstimativa[#Data],14,FALSE),"")</f>
        <v>Suspenso</v>
      </c>
      <c r="D831" s="157" t="s">
        <v>3864</v>
      </c>
      <c r="E831" s="157">
        <v>254</v>
      </c>
      <c r="F831" s="34">
        <v>2020</v>
      </c>
      <c r="G831" s="78">
        <f>IFERROR(VLOOKUP(tabConsumoAta[[#This Row],[ATA]],tabAtas[#Data],4,FALSE),"")</f>
        <v>44497</v>
      </c>
      <c r="H831" s="163">
        <f>SUMIFS(tabSaldoAta[ESTIMATIVA],tabSaldoAta[CÓDIGO],tabConsumoAta[[#This Row],[CÓDIGO]],tabSaldoAta[CHAVE],tabConsumoAta[[#This Row],[ATA]])</f>
        <v>600</v>
      </c>
      <c r="I831" s="164">
        <v>600</v>
      </c>
      <c r="J831" s="159">
        <v>36</v>
      </c>
      <c r="K831" s="251">
        <v>4931</v>
      </c>
      <c r="L831" s="246" t="s">
        <v>2992</v>
      </c>
      <c r="M831" s="160" t="s">
        <v>4088</v>
      </c>
      <c r="N831" s="160" t="s">
        <v>4089</v>
      </c>
      <c r="O831" s="249" t="s">
        <v>4087</v>
      </c>
      <c r="P831" s="248">
        <v>44294</v>
      </c>
      <c r="Q831" s="166" t="str">
        <f>IF(COUNTIFS(tabAtas_Bloqueios[CÓDIGO],tabConsumoAta[[#This Row],[CÓDIGO]],tabAtas_Bloqueios[CHAVE],tabConsumoAta[[#This Row],[ATA]],tabAtas_Bloqueios[INATIVO],"") &gt; 0,"X","")</f>
        <v/>
      </c>
      <c r="R831" s="158" t="s">
        <v>1555</v>
      </c>
    </row>
    <row r="832" spans="1:18" x14ac:dyDescent="0.3">
      <c r="A832" s="247">
        <v>128287</v>
      </c>
      <c r="B832" s="47" t="s">
        <v>3038</v>
      </c>
      <c r="C832" s="34" t="str">
        <f>IFERROR(VLOOKUP(tabConsumoAta[[#This Row],[CÓDIGO]],tabEstimativa[#Data],14,FALSE),"")</f>
        <v>Suspenso</v>
      </c>
      <c r="D832" s="157" t="s">
        <v>3864</v>
      </c>
      <c r="E832" s="157">
        <v>254</v>
      </c>
      <c r="F832" s="34">
        <v>2020</v>
      </c>
      <c r="G832" s="78">
        <f>IFERROR(VLOOKUP(tabConsumoAta[[#This Row],[ATA]],tabAtas[#Data],4,FALSE),"")</f>
        <v>44497</v>
      </c>
      <c r="H832" s="163">
        <f>SUMIFS(tabSaldoAta[ESTIMATIVA],tabSaldoAta[CÓDIGO],tabConsumoAta[[#This Row],[CÓDIGO]],tabSaldoAta[CHAVE],tabConsumoAta[[#This Row],[ATA]])</f>
        <v>600</v>
      </c>
      <c r="I832" s="164">
        <v>300</v>
      </c>
      <c r="J832" s="159">
        <v>37</v>
      </c>
      <c r="K832" s="251">
        <v>4932</v>
      </c>
      <c r="L832" s="246" t="s">
        <v>3456</v>
      </c>
      <c r="M832" s="160" t="s">
        <v>4088</v>
      </c>
      <c r="N832" s="160" t="s">
        <v>4089</v>
      </c>
      <c r="O832" s="249" t="s">
        <v>4087</v>
      </c>
      <c r="P832" s="248">
        <v>44294</v>
      </c>
      <c r="Q832" s="166" t="str">
        <f>IF(COUNTIFS(tabAtas_Bloqueios[CÓDIGO],tabConsumoAta[[#This Row],[CÓDIGO]],tabAtas_Bloqueios[CHAVE],tabConsumoAta[[#This Row],[ATA]],tabAtas_Bloqueios[INATIVO],"") &gt; 0,"X","")</f>
        <v/>
      </c>
      <c r="R832" s="158" t="s">
        <v>1555</v>
      </c>
    </row>
    <row r="833" spans="1:18" x14ac:dyDescent="0.3">
      <c r="A833" s="247">
        <v>71697</v>
      </c>
      <c r="B833" s="47" t="s">
        <v>1422</v>
      </c>
      <c r="C833" s="34" t="str">
        <f>IFERROR(VLOOKUP(tabConsumoAta[[#This Row],[CÓDIGO]],tabEstimativa[#Data],14,FALSE),"")</f>
        <v>Suspenso</v>
      </c>
      <c r="D833" s="157" t="s">
        <v>3864</v>
      </c>
      <c r="E833" s="157">
        <v>254</v>
      </c>
      <c r="F833" s="34">
        <v>2020</v>
      </c>
      <c r="G833" s="78">
        <f>IFERROR(VLOOKUP(tabConsumoAta[[#This Row],[ATA]],tabAtas[#Data],4,FALSE),"")</f>
        <v>44497</v>
      </c>
      <c r="H833" s="163">
        <f>SUMIFS(tabSaldoAta[ESTIMATIVA],tabSaldoAta[CÓDIGO],tabConsumoAta[[#This Row],[CÓDIGO]],tabSaldoAta[CHAVE],tabConsumoAta[[#This Row],[ATA]])</f>
        <v>1500</v>
      </c>
      <c r="I833" s="164">
        <v>1500</v>
      </c>
      <c r="J833" s="159">
        <v>38</v>
      </c>
      <c r="K833" s="251">
        <v>4934</v>
      </c>
      <c r="L833" s="246" t="s">
        <v>4091</v>
      </c>
      <c r="M833" s="160" t="s">
        <v>4088</v>
      </c>
      <c r="N833" s="160" t="s">
        <v>4089</v>
      </c>
      <c r="O833" s="249" t="s">
        <v>4087</v>
      </c>
      <c r="P833" s="248">
        <v>44294</v>
      </c>
      <c r="Q833" s="166" t="str">
        <f>IF(COUNTIFS(tabAtas_Bloqueios[CÓDIGO],tabConsumoAta[[#This Row],[CÓDIGO]],tabAtas_Bloqueios[CHAVE],tabConsumoAta[[#This Row],[ATA]],tabAtas_Bloqueios[INATIVO],"") &gt; 0,"X","")</f>
        <v/>
      </c>
      <c r="R833" s="158" t="s">
        <v>1555</v>
      </c>
    </row>
    <row r="834" spans="1:18" x14ac:dyDescent="0.3">
      <c r="A834" s="247">
        <v>64822</v>
      </c>
      <c r="B834" s="47" t="s">
        <v>1413</v>
      </c>
      <c r="C834" s="34" t="str">
        <f>IFERROR(VLOOKUP(tabConsumoAta[[#This Row],[CÓDIGO]],tabEstimativa[#Data],14,FALSE),"")</f>
        <v>Suspenso</v>
      </c>
      <c r="D834" s="157" t="s">
        <v>3864</v>
      </c>
      <c r="E834" s="157">
        <v>254</v>
      </c>
      <c r="F834" s="34">
        <v>2020</v>
      </c>
      <c r="G834" s="78">
        <f>IFERROR(VLOOKUP(tabConsumoAta[[#This Row],[ATA]],tabAtas[#Data],4,FALSE),"")</f>
        <v>44497</v>
      </c>
      <c r="H834" s="163">
        <f>SUMIFS(tabSaldoAta[ESTIMATIVA],tabSaldoAta[CÓDIGO],tabConsumoAta[[#This Row],[CÓDIGO]],tabSaldoAta[CHAVE],tabConsumoAta[[#This Row],[ATA]])</f>
        <v>30</v>
      </c>
      <c r="I834" s="164">
        <v>15</v>
      </c>
      <c r="J834" s="159">
        <v>39</v>
      </c>
      <c r="K834" s="251">
        <v>4935</v>
      </c>
      <c r="L834" s="246" t="s">
        <v>3075</v>
      </c>
      <c r="M834" s="160" t="s">
        <v>4088</v>
      </c>
      <c r="N834" s="160" t="s">
        <v>4089</v>
      </c>
      <c r="O834" s="249" t="s">
        <v>4087</v>
      </c>
      <c r="P834" s="248">
        <v>44294</v>
      </c>
      <c r="Q834" s="166" t="str">
        <f>IF(COUNTIFS(tabAtas_Bloqueios[CÓDIGO],tabConsumoAta[[#This Row],[CÓDIGO]],tabAtas_Bloqueios[CHAVE],tabConsumoAta[[#This Row],[ATA]],tabAtas_Bloqueios[INATIVO],"") &gt; 0,"X","")</f>
        <v/>
      </c>
      <c r="R834" s="158" t="s">
        <v>1555</v>
      </c>
    </row>
    <row r="835" spans="1:18" x14ac:dyDescent="0.3">
      <c r="A835" s="247">
        <v>88839</v>
      </c>
      <c r="B835" s="47" t="s">
        <v>1416</v>
      </c>
      <c r="C835" s="34" t="str">
        <f>IFERROR(VLOOKUP(tabConsumoAta[[#This Row],[CÓDIGO]],tabEstimativa[#Data],14,FALSE),"")</f>
        <v>Suspenso</v>
      </c>
      <c r="D835" s="157" t="s">
        <v>3864</v>
      </c>
      <c r="E835" s="157">
        <v>254</v>
      </c>
      <c r="F835" s="34">
        <v>2020</v>
      </c>
      <c r="G835" s="78">
        <f>IFERROR(VLOOKUP(tabConsumoAta[[#This Row],[ATA]],tabAtas[#Data],4,FALSE),"")</f>
        <v>44497</v>
      </c>
      <c r="H835" s="163">
        <f>SUMIFS(tabSaldoAta[ESTIMATIVA],tabSaldoAta[CÓDIGO],tabConsumoAta[[#This Row],[CÓDIGO]],tabSaldoAta[CHAVE],tabConsumoAta[[#This Row],[ATA]])</f>
        <v>60</v>
      </c>
      <c r="I835" s="164">
        <v>40</v>
      </c>
      <c r="J835" s="159">
        <v>40</v>
      </c>
      <c r="K835" s="251">
        <v>4935</v>
      </c>
      <c r="L835" s="246" t="s">
        <v>3075</v>
      </c>
      <c r="M835" s="160" t="s">
        <v>4088</v>
      </c>
      <c r="N835" s="160" t="s">
        <v>4089</v>
      </c>
      <c r="O835" s="249" t="s">
        <v>4087</v>
      </c>
      <c r="P835" s="248">
        <v>44294</v>
      </c>
      <c r="Q835" s="166" t="str">
        <f>IF(COUNTIFS(tabAtas_Bloqueios[CÓDIGO],tabConsumoAta[[#This Row],[CÓDIGO]],tabAtas_Bloqueios[CHAVE],tabConsumoAta[[#This Row],[ATA]],tabAtas_Bloqueios[INATIVO],"") &gt; 0,"X","")</f>
        <v/>
      </c>
      <c r="R835" s="158" t="s">
        <v>1555</v>
      </c>
    </row>
    <row r="836" spans="1:18" x14ac:dyDescent="0.3">
      <c r="A836" s="247">
        <v>135224</v>
      </c>
      <c r="B836" s="47" t="s">
        <v>2393</v>
      </c>
      <c r="C836" s="34" t="str">
        <f>IFERROR(VLOOKUP(tabConsumoAta[[#This Row],[CÓDIGO]],tabEstimativa[#Data],14,FALSE),"")</f>
        <v>Suspenso</v>
      </c>
      <c r="D836" s="157" t="s">
        <v>3864</v>
      </c>
      <c r="E836" s="157">
        <v>254</v>
      </c>
      <c r="F836" s="34">
        <v>2020</v>
      </c>
      <c r="G836" s="78">
        <f>IFERROR(VLOOKUP(tabConsumoAta[[#This Row],[ATA]],tabAtas[#Data],4,FALSE),"")</f>
        <v>44497</v>
      </c>
      <c r="H836" s="163">
        <f>SUMIFS(tabSaldoAta[ESTIMATIVA],tabSaldoAta[CÓDIGO],tabConsumoAta[[#This Row],[CÓDIGO]],tabSaldoAta[CHAVE],tabConsumoAta[[#This Row],[ATA]])</f>
        <v>600</v>
      </c>
      <c r="I836" s="164">
        <v>140</v>
      </c>
      <c r="J836" s="159">
        <v>41</v>
      </c>
      <c r="K836" s="251">
        <v>4935</v>
      </c>
      <c r="L836" s="246" t="s">
        <v>3075</v>
      </c>
      <c r="M836" s="160" t="s">
        <v>4088</v>
      </c>
      <c r="N836" s="160" t="s">
        <v>4089</v>
      </c>
      <c r="O836" s="249" t="s">
        <v>4087</v>
      </c>
      <c r="P836" s="248">
        <v>44294</v>
      </c>
      <c r="Q836" s="166" t="str">
        <f>IF(COUNTIFS(tabAtas_Bloqueios[CÓDIGO],tabConsumoAta[[#This Row],[CÓDIGO]],tabAtas_Bloqueios[CHAVE],tabConsumoAta[[#This Row],[ATA]],tabAtas_Bloqueios[INATIVO],"") &gt; 0,"X","")</f>
        <v/>
      </c>
      <c r="R836" s="158" t="s">
        <v>1555</v>
      </c>
    </row>
    <row r="837" spans="1:18" x14ac:dyDescent="0.3">
      <c r="A837" s="247">
        <v>135238</v>
      </c>
      <c r="B837" s="47" t="s">
        <v>2420</v>
      </c>
      <c r="C837" s="34" t="str">
        <f>IFERROR(VLOOKUP(tabConsumoAta[[#This Row],[CÓDIGO]],tabEstimativa[#Data],14,FALSE),"")</f>
        <v>Suspenso</v>
      </c>
      <c r="D837" s="157" t="s">
        <v>3864</v>
      </c>
      <c r="E837" s="157">
        <v>254</v>
      </c>
      <c r="F837" s="34">
        <v>2020</v>
      </c>
      <c r="G837" s="78">
        <f>IFERROR(VLOOKUP(tabConsumoAta[[#This Row],[ATA]],tabAtas[#Data],4,FALSE),"")</f>
        <v>44497</v>
      </c>
      <c r="H837" s="163">
        <f>SUMIFS(tabSaldoAta[ESTIMATIVA],tabSaldoAta[CÓDIGO],tabConsumoAta[[#This Row],[CÓDIGO]],tabSaldoAta[CHAVE],tabConsumoAta[[#This Row],[ATA]])</f>
        <v>600</v>
      </c>
      <c r="I837" s="164">
        <v>325</v>
      </c>
      <c r="J837" s="159">
        <v>42</v>
      </c>
      <c r="K837" s="251">
        <v>4935</v>
      </c>
      <c r="L837" s="246" t="s">
        <v>3075</v>
      </c>
      <c r="M837" s="160" t="s">
        <v>4088</v>
      </c>
      <c r="N837" s="160" t="s">
        <v>4089</v>
      </c>
      <c r="O837" s="249" t="s">
        <v>4087</v>
      </c>
      <c r="P837" s="248">
        <v>44294</v>
      </c>
      <c r="Q837" s="166" t="str">
        <f>IF(COUNTIFS(tabAtas_Bloqueios[CÓDIGO],tabConsumoAta[[#This Row],[CÓDIGO]],tabAtas_Bloqueios[CHAVE],tabConsumoAta[[#This Row],[ATA]],tabAtas_Bloqueios[INATIVO],"") &gt; 0,"X","")</f>
        <v/>
      </c>
      <c r="R837" s="158" t="s">
        <v>1555</v>
      </c>
    </row>
    <row r="838" spans="1:18" x14ac:dyDescent="0.3">
      <c r="A838" s="247">
        <v>27136</v>
      </c>
      <c r="B838" s="47" t="s">
        <v>2850</v>
      </c>
      <c r="C838" s="34" t="str">
        <f>IFERROR(VLOOKUP(tabConsumoAta[[#This Row],[CÓDIGO]],tabEstimativa[#Data],14,FALSE),"")</f>
        <v>Aguardando</v>
      </c>
      <c r="D838" s="157" t="s">
        <v>3916</v>
      </c>
      <c r="E838" s="157">
        <v>275</v>
      </c>
      <c r="F838" s="34">
        <v>2020</v>
      </c>
      <c r="G838" s="78">
        <f>IFERROR(VLOOKUP(tabConsumoAta[[#This Row],[ATA]],tabAtas[#Data],4,FALSE),"")</f>
        <v>44515</v>
      </c>
      <c r="H838" s="163">
        <f>SUMIFS(tabSaldoAta[ESTIMATIVA],tabSaldoAta[CÓDIGO],tabConsumoAta[[#This Row],[CÓDIGO]],tabSaldoAta[CHAVE],tabConsumoAta[[#This Row],[ATA]])</f>
        <v>150000</v>
      </c>
      <c r="I838" s="164">
        <v>30000</v>
      </c>
      <c r="J838" s="159">
        <v>43</v>
      </c>
      <c r="K838" s="251">
        <v>4937</v>
      </c>
      <c r="L838" s="246" t="s">
        <v>2467</v>
      </c>
      <c r="M838" s="160" t="s">
        <v>4088</v>
      </c>
      <c r="N838" s="160" t="s">
        <v>4089</v>
      </c>
      <c r="O838" s="249" t="s">
        <v>4087</v>
      </c>
      <c r="P838" s="248">
        <v>44294</v>
      </c>
      <c r="Q838" s="166" t="str">
        <f>IF(COUNTIFS(tabAtas_Bloqueios[CÓDIGO],tabConsumoAta[[#This Row],[CÓDIGO]],tabAtas_Bloqueios[CHAVE],tabConsumoAta[[#This Row],[ATA]],tabAtas_Bloqueios[INATIVO],"") &gt; 0,"X","")</f>
        <v/>
      </c>
      <c r="R838" s="158" t="s">
        <v>1555</v>
      </c>
    </row>
    <row r="839" spans="1:18" x14ac:dyDescent="0.3">
      <c r="A839" s="247">
        <v>14154</v>
      </c>
      <c r="B839" s="47" t="s">
        <v>2978</v>
      </c>
      <c r="C839" s="34" t="str">
        <f>IFERROR(VLOOKUP(tabConsumoAta[[#This Row],[CÓDIGO]],tabEstimativa[#Data],14,FALSE),"")</f>
        <v>Aguardando</v>
      </c>
      <c r="D839" s="157" t="s">
        <v>3916</v>
      </c>
      <c r="E839" s="157">
        <v>275</v>
      </c>
      <c r="F839" s="34">
        <v>2020</v>
      </c>
      <c r="G839" s="78">
        <f>IFERROR(VLOOKUP(tabConsumoAta[[#This Row],[ATA]],tabAtas[#Data],4,FALSE),"")</f>
        <v>44515</v>
      </c>
      <c r="H839" s="163">
        <f>SUMIFS(tabSaldoAta[ESTIMATIVA],tabSaldoAta[CÓDIGO],tabConsumoAta[[#This Row],[CÓDIGO]],tabSaldoAta[CHAVE],tabConsumoAta[[#This Row],[ATA]])</f>
        <v>15000</v>
      </c>
      <c r="I839" s="164">
        <v>5000</v>
      </c>
      <c r="J839" s="159">
        <v>44</v>
      </c>
      <c r="K839" s="251">
        <v>4938</v>
      </c>
      <c r="L839" s="246" t="s">
        <v>2467</v>
      </c>
      <c r="M839" s="160" t="s">
        <v>4088</v>
      </c>
      <c r="N839" s="160" t="s">
        <v>4089</v>
      </c>
      <c r="O839" s="249" t="s">
        <v>4087</v>
      </c>
      <c r="P839" s="248">
        <v>44294</v>
      </c>
      <c r="Q839" s="166" t="str">
        <f>IF(COUNTIFS(tabAtas_Bloqueios[CÓDIGO],tabConsumoAta[[#This Row],[CÓDIGO]],tabAtas_Bloqueios[CHAVE],tabConsumoAta[[#This Row],[ATA]],tabAtas_Bloqueios[INATIVO],"") &gt; 0,"X","")</f>
        <v/>
      </c>
      <c r="R839" s="158" t="s">
        <v>1555</v>
      </c>
    </row>
    <row r="840" spans="1:18" x14ac:dyDescent="0.3">
      <c r="A840" s="247">
        <v>12877</v>
      </c>
      <c r="B840" s="47" t="s">
        <v>1415</v>
      </c>
      <c r="C840" s="34" t="str">
        <f>IFERROR(VLOOKUP(tabConsumoAta[[#This Row],[CÓDIGO]],tabEstimativa[#Data],14,FALSE),"")</f>
        <v>Aguardando</v>
      </c>
      <c r="D840" s="157" t="s">
        <v>3917</v>
      </c>
      <c r="E840" s="157">
        <v>304</v>
      </c>
      <c r="F840" s="34">
        <v>2020</v>
      </c>
      <c r="G840" s="78">
        <f>IFERROR(VLOOKUP(tabConsumoAta[[#This Row],[ATA]],tabAtas[#Data],4,FALSE),"")</f>
        <v>44545</v>
      </c>
      <c r="H840" s="163">
        <f>SUMIFS(tabSaldoAta[ESTIMATIVA],tabSaldoAta[CÓDIGO],tabConsumoAta[[#This Row],[CÓDIGO]],tabSaldoAta[CHAVE],tabConsumoAta[[#This Row],[ATA]])</f>
        <v>200</v>
      </c>
      <c r="I840" s="164">
        <v>150</v>
      </c>
      <c r="J840" s="159">
        <v>45</v>
      </c>
      <c r="K840" s="251">
        <v>4942</v>
      </c>
      <c r="L840" s="246" t="s">
        <v>3075</v>
      </c>
      <c r="M840" s="160" t="s">
        <v>4088</v>
      </c>
      <c r="N840" s="160" t="s">
        <v>4089</v>
      </c>
      <c r="O840" s="249" t="s">
        <v>4087</v>
      </c>
      <c r="P840" s="248">
        <v>44294</v>
      </c>
      <c r="Q840" s="166" t="str">
        <f>IF(COUNTIFS(tabAtas_Bloqueios[CÓDIGO],tabConsumoAta[[#This Row],[CÓDIGO]],tabAtas_Bloqueios[CHAVE],tabConsumoAta[[#This Row],[ATA]],tabAtas_Bloqueios[INATIVO],"") &gt; 0,"X","")</f>
        <v/>
      </c>
      <c r="R840" s="158" t="s">
        <v>1555</v>
      </c>
    </row>
    <row r="841" spans="1:18" x14ac:dyDescent="0.3">
      <c r="A841" s="247">
        <v>27479</v>
      </c>
      <c r="B841" s="47" t="s">
        <v>1411</v>
      </c>
      <c r="C841" s="34" t="str">
        <f>IFERROR(VLOOKUP(tabConsumoAta[[#This Row],[CÓDIGO]],tabEstimativa[#Data],14,FALSE),"")</f>
        <v>Aguardando</v>
      </c>
      <c r="D841" s="157" t="s">
        <v>3917</v>
      </c>
      <c r="E841" s="157">
        <v>304</v>
      </c>
      <c r="F841" s="34">
        <v>2020</v>
      </c>
      <c r="G841" s="78">
        <f>IFERROR(VLOOKUP(tabConsumoAta[[#This Row],[ATA]],tabAtas[#Data],4,FALSE),"")</f>
        <v>44545</v>
      </c>
      <c r="H841" s="163">
        <f>SUMIFS(tabSaldoAta[ESTIMATIVA],tabSaldoAta[CÓDIGO],tabConsumoAta[[#This Row],[CÓDIGO]],tabSaldoAta[CHAVE],tabConsumoAta[[#This Row],[ATA]])</f>
        <v>0</v>
      </c>
      <c r="I841" s="164">
        <v>100</v>
      </c>
      <c r="J841" s="159">
        <v>46</v>
      </c>
      <c r="K841" s="251">
        <v>4942</v>
      </c>
      <c r="L841" s="246" t="s">
        <v>3075</v>
      </c>
      <c r="M841" s="160" t="s">
        <v>4088</v>
      </c>
      <c r="N841" s="160" t="s">
        <v>4089</v>
      </c>
      <c r="O841" s="249" t="s">
        <v>4087</v>
      </c>
      <c r="P841" s="248">
        <v>44294</v>
      </c>
      <c r="Q841" s="166" t="str">
        <f>IF(COUNTIFS(tabAtas_Bloqueios[CÓDIGO],tabConsumoAta[[#This Row],[CÓDIGO]],tabAtas_Bloqueios[CHAVE],tabConsumoAta[[#This Row],[ATA]],tabAtas_Bloqueios[INATIVO],"") &gt; 0,"X","")</f>
        <v/>
      </c>
      <c r="R841" s="158" t="s">
        <v>1555</v>
      </c>
    </row>
    <row r="842" spans="1:18" x14ac:dyDescent="0.3">
      <c r="A842" s="247">
        <v>135225</v>
      </c>
      <c r="B842" s="47" t="s">
        <v>2396</v>
      </c>
      <c r="C842" s="34" t="str">
        <f>IFERROR(VLOOKUP(tabConsumoAta[[#This Row],[CÓDIGO]],tabEstimativa[#Data],14,FALSE),"")</f>
        <v>Aguardando</v>
      </c>
      <c r="D842" s="157" t="s">
        <v>3917</v>
      </c>
      <c r="E842" s="157">
        <v>304</v>
      </c>
      <c r="F842" s="34">
        <v>2020</v>
      </c>
      <c r="G842" s="78">
        <f>IFERROR(VLOOKUP(tabConsumoAta[[#This Row],[ATA]],tabAtas[#Data],4,FALSE),"")</f>
        <v>44545</v>
      </c>
      <c r="H842" s="163">
        <f>SUMIFS(tabSaldoAta[ESTIMATIVA],tabSaldoAta[CÓDIGO],tabConsumoAta[[#This Row],[CÓDIGO]],tabSaldoAta[CHAVE],tabConsumoAta[[#This Row],[ATA]])</f>
        <v>0</v>
      </c>
      <c r="I842" s="164">
        <v>100</v>
      </c>
      <c r="J842" s="159">
        <v>47</v>
      </c>
      <c r="K842" s="251">
        <v>4942</v>
      </c>
      <c r="L842" s="246" t="s">
        <v>3075</v>
      </c>
      <c r="M842" s="160" t="s">
        <v>4088</v>
      </c>
      <c r="N842" s="160" t="s">
        <v>4089</v>
      </c>
      <c r="O842" s="249" t="s">
        <v>4087</v>
      </c>
      <c r="P842" s="248">
        <v>44294</v>
      </c>
      <c r="Q842" s="166" t="str">
        <f>IF(COUNTIFS(tabAtas_Bloqueios[CÓDIGO],tabConsumoAta[[#This Row],[CÓDIGO]],tabAtas_Bloqueios[CHAVE],tabConsumoAta[[#This Row],[ATA]],tabAtas_Bloqueios[INATIVO],"") &gt; 0,"X","")</f>
        <v/>
      </c>
      <c r="R842" s="158" t="s">
        <v>1555</v>
      </c>
    </row>
    <row r="843" spans="1:18" x14ac:dyDescent="0.3">
      <c r="A843" s="247">
        <v>135226</v>
      </c>
      <c r="B843" s="47" t="s">
        <v>2397</v>
      </c>
      <c r="C843" s="34" t="str">
        <f>IFERROR(VLOOKUP(tabConsumoAta[[#This Row],[CÓDIGO]],tabEstimativa[#Data],14,FALSE),"")</f>
        <v>Aguardando</v>
      </c>
      <c r="D843" s="157" t="s">
        <v>3917</v>
      </c>
      <c r="E843" s="157">
        <v>304</v>
      </c>
      <c r="F843" s="34">
        <v>2020</v>
      </c>
      <c r="G843" s="78">
        <f>IFERROR(VLOOKUP(tabConsumoAta[[#This Row],[ATA]],tabAtas[#Data],4,FALSE),"")</f>
        <v>44545</v>
      </c>
      <c r="H843" s="163">
        <f>SUMIFS(tabSaldoAta[ESTIMATIVA],tabSaldoAta[CÓDIGO],tabConsumoAta[[#This Row],[CÓDIGO]],tabSaldoAta[CHAVE],tabConsumoAta[[#This Row],[ATA]])</f>
        <v>0</v>
      </c>
      <c r="I843" s="164">
        <v>127</v>
      </c>
      <c r="J843" s="159">
        <v>48</v>
      </c>
      <c r="K843" s="251">
        <v>4942</v>
      </c>
      <c r="L843" s="246" t="s">
        <v>3075</v>
      </c>
      <c r="M843" s="160" t="s">
        <v>4088</v>
      </c>
      <c r="N843" s="160" t="s">
        <v>4089</v>
      </c>
      <c r="O843" s="249" t="s">
        <v>4087</v>
      </c>
      <c r="P843" s="248">
        <v>44294</v>
      </c>
      <c r="Q843" s="166" t="str">
        <f>IF(COUNTIFS(tabAtas_Bloqueios[CÓDIGO],tabConsumoAta[[#This Row],[CÓDIGO]],tabAtas_Bloqueios[CHAVE],tabConsumoAta[[#This Row],[ATA]],tabAtas_Bloqueios[INATIVO],"") &gt; 0,"X","")</f>
        <v/>
      </c>
      <c r="R843" s="158" t="s">
        <v>1555</v>
      </c>
    </row>
    <row r="844" spans="1:18" x14ac:dyDescent="0.3">
      <c r="A844" s="247">
        <v>87465</v>
      </c>
      <c r="B844" s="47" t="s">
        <v>3155</v>
      </c>
      <c r="C844" s="34" t="str">
        <f>IFERROR(VLOOKUP(tabConsumoAta[[#This Row],[CÓDIGO]],tabEstimativa[#Data],14,FALSE),"")</f>
        <v>Aguardando</v>
      </c>
      <c r="D844" s="157" t="s">
        <v>3929</v>
      </c>
      <c r="E844" s="157">
        <v>308</v>
      </c>
      <c r="F844" s="34">
        <v>2020</v>
      </c>
      <c r="G844" s="78">
        <f>IFERROR(VLOOKUP(tabConsumoAta[[#This Row],[ATA]],tabAtas[#Data],4,FALSE),"")</f>
        <v>44558</v>
      </c>
      <c r="H844" s="163">
        <f>SUMIFS(tabSaldoAta[ESTIMATIVA],tabSaldoAta[CÓDIGO],tabConsumoAta[[#This Row],[CÓDIGO]],tabSaldoAta[CHAVE],tabConsumoAta[[#This Row],[ATA]])</f>
        <v>1000</v>
      </c>
      <c r="I844" s="164">
        <v>500</v>
      </c>
      <c r="J844" s="159">
        <v>49</v>
      </c>
      <c r="K844" s="251">
        <v>4943</v>
      </c>
      <c r="L844" s="246" t="s">
        <v>4039</v>
      </c>
      <c r="M844" s="160" t="s">
        <v>4088</v>
      </c>
      <c r="N844" s="160" t="s">
        <v>4089</v>
      </c>
      <c r="O844" s="249" t="s">
        <v>4087</v>
      </c>
      <c r="P844" s="248">
        <v>44294</v>
      </c>
      <c r="Q844" s="166" t="str">
        <f>IF(COUNTIFS(tabAtas_Bloqueios[CÓDIGO],tabConsumoAta[[#This Row],[CÓDIGO]],tabAtas_Bloqueios[CHAVE],tabConsumoAta[[#This Row],[ATA]],tabAtas_Bloqueios[INATIVO],"") &gt; 0,"X","")</f>
        <v/>
      </c>
      <c r="R844" s="158" t="s">
        <v>1555</v>
      </c>
    </row>
    <row r="845" spans="1:18" x14ac:dyDescent="0.3">
      <c r="A845" s="247">
        <v>102922</v>
      </c>
      <c r="B845" s="47" t="s">
        <v>2856</v>
      </c>
      <c r="C845" s="34" t="str">
        <f>IFERROR(VLOOKUP(tabConsumoAta[[#This Row],[CÓDIGO]],tabEstimativa[#Data],14,FALSE),"")</f>
        <v>Aguardando</v>
      </c>
      <c r="D845" s="157" t="s">
        <v>3929</v>
      </c>
      <c r="E845" s="157">
        <v>308</v>
      </c>
      <c r="F845" s="34">
        <v>2020</v>
      </c>
      <c r="G845" s="78">
        <f>IFERROR(VLOOKUP(tabConsumoAta[[#This Row],[ATA]],tabAtas[#Data],4,FALSE),"")</f>
        <v>44558</v>
      </c>
      <c r="H845" s="163">
        <f>SUMIFS(tabSaldoAta[ESTIMATIVA],tabSaldoAta[CÓDIGO],tabConsumoAta[[#This Row],[CÓDIGO]],tabSaldoAta[CHAVE],tabConsumoAta[[#This Row],[ATA]])</f>
        <v>20000</v>
      </c>
      <c r="I845" s="164">
        <v>4000</v>
      </c>
      <c r="J845" s="159">
        <v>50</v>
      </c>
      <c r="K845" s="251">
        <v>4945</v>
      </c>
      <c r="L845" s="246" t="s">
        <v>2467</v>
      </c>
      <c r="M845" s="160" t="s">
        <v>4088</v>
      </c>
      <c r="N845" s="160" t="s">
        <v>4089</v>
      </c>
      <c r="O845" s="249" t="s">
        <v>4087</v>
      </c>
      <c r="P845" s="248">
        <v>44294</v>
      </c>
      <c r="Q845" s="166" t="str">
        <f>IF(COUNTIFS(tabAtas_Bloqueios[CÓDIGO],tabConsumoAta[[#This Row],[CÓDIGO]],tabAtas_Bloqueios[CHAVE],tabConsumoAta[[#This Row],[ATA]],tabAtas_Bloqueios[INATIVO],"") &gt; 0,"X","")</f>
        <v/>
      </c>
      <c r="R845" s="158" t="s">
        <v>1555</v>
      </c>
    </row>
    <row r="846" spans="1:18" x14ac:dyDescent="0.3">
      <c r="A846" s="247">
        <v>93139</v>
      </c>
      <c r="B846" s="47" t="s">
        <v>150</v>
      </c>
      <c r="C846" s="34" t="str">
        <f>IFERROR(VLOOKUP(tabConsumoAta[[#This Row],[CÓDIGO]],tabEstimativa[#Data],14,FALSE),"")</f>
        <v>Aguardando</v>
      </c>
      <c r="D846" s="157" t="s">
        <v>3942</v>
      </c>
      <c r="E846" s="157">
        <v>31</v>
      </c>
      <c r="F846" s="34">
        <v>2021</v>
      </c>
      <c r="G846" s="78">
        <f>IFERROR(VLOOKUP(tabConsumoAta[[#This Row],[ATA]],tabAtas[#Data],4,FALSE),"")</f>
        <v>44595</v>
      </c>
      <c r="H846" s="163">
        <f>SUMIFS(tabSaldoAta[ESTIMATIVA],tabSaldoAta[CÓDIGO],tabConsumoAta[[#This Row],[CÓDIGO]],tabSaldoAta[CHAVE],tabConsumoAta[[#This Row],[ATA]])</f>
        <v>200</v>
      </c>
      <c r="I846" s="164">
        <v>100</v>
      </c>
      <c r="J846" s="159">
        <v>51</v>
      </c>
      <c r="K846" s="251">
        <v>4946</v>
      </c>
      <c r="L846" s="246" t="s">
        <v>4092</v>
      </c>
      <c r="M846" s="160" t="s">
        <v>4088</v>
      </c>
      <c r="N846" s="160" t="s">
        <v>4089</v>
      </c>
      <c r="O846" s="249" t="s">
        <v>4087</v>
      </c>
      <c r="P846" s="248">
        <v>44294</v>
      </c>
      <c r="Q846" s="166" t="str">
        <f>IF(COUNTIFS(tabAtas_Bloqueios[CÓDIGO],tabConsumoAta[[#This Row],[CÓDIGO]],tabAtas_Bloqueios[CHAVE],tabConsumoAta[[#This Row],[ATA]],tabAtas_Bloqueios[INATIVO],"") &gt; 0,"X","")</f>
        <v/>
      </c>
      <c r="R846" s="158" t="s">
        <v>1555</v>
      </c>
    </row>
    <row r="847" spans="1:18" x14ac:dyDescent="0.3">
      <c r="A847" s="247">
        <v>9413</v>
      </c>
      <c r="B847" s="47" t="s">
        <v>3708</v>
      </c>
      <c r="C847" s="34" t="str">
        <f>IFERROR(VLOOKUP(tabConsumoAta[[#This Row],[CÓDIGO]],tabEstimativa[#Data],14,FALSE),"")</f>
        <v>Suspenso</v>
      </c>
      <c r="D847" s="157"/>
      <c r="E847" s="157"/>
      <c r="F847" s="34"/>
      <c r="G847" s="78" t="str">
        <f>IFERROR(VLOOKUP(tabConsumoAta[[#This Row],[ATA]],tabAtas[#Data],4,FALSE),"")</f>
        <v/>
      </c>
      <c r="H847" s="163">
        <f>SUMIFS(tabSaldoAta[ESTIMATIVA],tabSaldoAta[CÓDIGO],tabConsumoAta[[#This Row],[CÓDIGO]],tabSaldoAta[CHAVE],tabConsumoAta[[#This Row],[ATA]])</f>
        <v>0</v>
      </c>
      <c r="I847" s="164">
        <v>8300</v>
      </c>
      <c r="J847" s="159">
        <v>1</v>
      </c>
      <c r="K847" s="251">
        <v>4428</v>
      </c>
      <c r="L847" s="246" t="s">
        <v>1560</v>
      </c>
      <c r="M847" s="160" t="s">
        <v>4085</v>
      </c>
      <c r="N847" s="160" t="s">
        <v>4086</v>
      </c>
      <c r="O847" s="249" t="s">
        <v>4084</v>
      </c>
      <c r="P847" s="248">
        <v>44284</v>
      </c>
      <c r="Q847" s="166" t="str">
        <f>IF(COUNTIFS(tabAtas_Bloqueios[CÓDIGO],tabConsumoAta[[#This Row],[CÓDIGO]],tabAtas_Bloqueios[CHAVE],tabConsumoAta[[#This Row],[ATA]],tabAtas_Bloqueios[INATIVO],"") &gt; 0,"X","")</f>
        <v/>
      </c>
      <c r="R847" s="158" t="s">
        <v>1555</v>
      </c>
    </row>
    <row r="848" spans="1:18" x14ac:dyDescent="0.3">
      <c r="A848" s="247">
        <v>9413</v>
      </c>
      <c r="B848" s="47" t="s">
        <v>3708</v>
      </c>
      <c r="C848" s="34" t="str">
        <f>IFERROR(VLOOKUP(tabConsumoAta[[#This Row],[CÓDIGO]],tabEstimativa[#Data],14,FALSE),"")</f>
        <v>Suspenso</v>
      </c>
      <c r="D848" s="157"/>
      <c r="E848" s="157"/>
      <c r="F848" s="34"/>
      <c r="G848" s="78" t="str">
        <f>IFERROR(VLOOKUP(tabConsumoAta[[#This Row],[ATA]],tabAtas[#Data],4,FALSE),"")</f>
        <v/>
      </c>
      <c r="H848" s="163">
        <f>SUMIFS(tabSaldoAta[ESTIMATIVA],tabSaldoAta[CÓDIGO],tabConsumoAta[[#This Row],[CÓDIGO]],tabSaldoAta[CHAVE],tabConsumoAta[[#This Row],[ATA]])</f>
        <v>0</v>
      </c>
      <c r="I848" s="164">
        <v>17000</v>
      </c>
      <c r="J848" s="159">
        <v>2</v>
      </c>
      <c r="K848" s="251">
        <v>4429</v>
      </c>
      <c r="L848" s="246" t="s">
        <v>1560</v>
      </c>
      <c r="M848" s="160" t="s">
        <v>4085</v>
      </c>
      <c r="N848" s="160" t="s">
        <v>4086</v>
      </c>
      <c r="O848" s="249" t="s">
        <v>4084</v>
      </c>
      <c r="P848" s="248">
        <v>44284</v>
      </c>
      <c r="Q848" s="166" t="str">
        <f>IF(COUNTIFS(tabAtas_Bloqueios[CÓDIGO],tabConsumoAta[[#This Row],[CÓDIGO]],tabAtas_Bloqueios[CHAVE],tabConsumoAta[[#This Row],[ATA]],tabAtas_Bloqueios[INATIVO],"") &gt; 0,"X","")</f>
        <v/>
      </c>
      <c r="R848" s="158" t="s">
        <v>1555</v>
      </c>
    </row>
    <row r="849" spans="1:18" x14ac:dyDescent="0.3">
      <c r="A849" s="247">
        <v>10359</v>
      </c>
      <c r="B849" s="47" t="s">
        <v>1417</v>
      </c>
      <c r="C849" s="34" t="str">
        <f>IFERROR(VLOOKUP(tabConsumoAta[[#This Row],[CÓDIGO]],tabEstimativa[#Data],14,FALSE),"")</f>
        <v>Aguardando</v>
      </c>
      <c r="D849" s="157" t="s">
        <v>4078</v>
      </c>
      <c r="E849" s="157">
        <v>81</v>
      </c>
      <c r="F849" s="34">
        <v>2021</v>
      </c>
      <c r="G849" s="78">
        <f>IFERROR(VLOOKUP(tabConsumoAta[[#This Row],[ATA]],tabAtas[#Data],4,FALSE),"")</f>
        <v>44637</v>
      </c>
      <c r="H849" s="163">
        <f>SUMIFS(tabSaldoAta[ESTIMATIVA],tabSaldoAta[CÓDIGO],tabConsumoAta[[#This Row],[CÓDIGO]],tabSaldoAta[CHAVE],tabConsumoAta[[#This Row],[ATA]])</f>
        <v>3000</v>
      </c>
      <c r="I849" s="164">
        <v>1000</v>
      </c>
      <c r="J849" s="159">
        <v>1</v>
      </c>
      <c r="K849" s="251">
        <v>4172</v>
      </c>
      <c r="L849" s="246" t="s">
        <v>2655</v>
      </c>
      <c r="M849" s="160" t="s">
        <v>4080</v>
      </c>
      <c r="N849" s="160" t="s">
        <v>4081</v>
      </c>
      <c r="O849" s="249" t="s">
        <v>4079</v>
      </c>
      <c r="P849" s="248">
        <v>44278</v>
      </c>
      <c r="Q849" s="166" t="str">
        <f>IF(COUNTIFS(tabAtas_Bloqueios[CÓDIGO],tabConsumoAta[[#This Row],[CÓDIGO]],tabAtas_Bloqueios[CHAVE],tabConsumoAta[[#This Row],[ATA]],tabAtas_Bloqueios[INATIVO],"") &gt; 0,"X","")</f>
        <v/>
      </c>
      <c r="R849" s="158" t="s">
        <v>1555</v>
      </c>
    </row>
    <row r="850" spans="1:18" x14ac:dyDescent="0.3">
      <c r="A850" s="247">
        <v>134556</v>
      </c>
      <c r="B850" s="47" t="s">
        <v>379</v>
      </c>
      <c r="C850" s="34" t="str">
        <f>IFERROR(VLOOKUP(tabConsumoAta[[#This Row],[CÓDIGO]],tabEstimativa[#Data],14,FALSE),"")</f>
        <v>Aguardando</v>
      </c>
      <c r="D850" s="157" t="s">
        <v>3516</v>
      </c>
      <c r="E850" s="157">
        <v>86</v>
      </c>
      <c r="F850" s="34">
        <v>2020</v>
      </c>
      <c r="G850" s="78">
        <f>IFERROR(VLOOKUP(tabConsumoAta[[#This Row],[ATA]],tabAtas[#Data],4,FALSE),"")</f>
        <v>44285</v>
      </c>
      <c r="H850" s="163">
        <f>SUMIFS(tabSaldoAta[ESTIMATIVA],tabSaldoAta[CÓDIGO],tabConsumoAta[[#This Row],[CÓDIGO]],tabSaldoAta[CHAVE],tabConsumoAta[[#This Row],[ATA]])</f>
        <v>80</v>
      </c>
      <c r="I850" s="164">
        <v>50</v>
      </c>
      <c r="J850" s="159">
        <v>1</v>
      </c>
      <c r="K850" s="251">
        <v>4082</v>
      </c>
      <c r="L850" s="246" t="s">
        <v>4066</v>
      </c>
      <c r="M850" s="160" t="s">
        <v>4068</v>
      </c>
      <c r="N850" s="160" t="s">
        <v>4069</v>
      </c>
      <c r="O850" s="249" t="s">
        <v>4067</v>
      </c>
      <c r="P850" s="248">
        <v>44277</v>
      </c>
      <c r="Q850" s="166" t="str">
        <f>IF(COUNTIFS(tabAtas_Bloqueios[CÓDIGO],tabConsumoAta[[#This Row],[CÓDIGO]],tabAtas_Bloqueios[CHAVE],tabConsumoAta[[#This Row],[ATA]],tabAtas_Bloqueios[INATIVO],"") &gt; 0,"X","")</f>
        <v/>
      </c>
      <c r="R850" s="158" t="s">
        <v>1555</v>
      </c>
    </row>
    <row r="851" spans="1:18" x14ac:dyDescent="0.3">
      <c r="A851" s="247">
        <v>109944</v>
      </c>
      <c r="B851" s="47" t="s">
        <v>90</v>
      </c>
      <c r="C851" s="34" t="str">
        <f>IFERROR(VLOOKUP(tabConsumoAta[[#This Row],[CÓDIGO]],tabEstimativa[#Data],14,FALSE),"")</f>
        <v>Aguardando</v>
      </c>
      <c r="D851" s="157" t="s">
        <v>3516</v>
      </c>
      <c r="E851" s="157">
        <v>86</v>
      </c>
      <c r="F851" s="34">
        <v>2020</v>
      </c>
      <c r="G851" s="78">
        <f>IFERROR(VLOOKUP(tabConsumoAta[[#This Row],[ATA]],tabAtas[#Data],4,FALSE),"")</f>
        <v>44285</v>
      </c>
      <c r="H851" s="163">
        <f>SUMIFS(tabSaldoAta[ESTIMATIVA],tabSaldoAta[CÓDIGO],tabConsumoAta[[#This Row],[CÓDIGO]],tabSaldoAta[CHAVE],tabConsumoAta[[#This Row],[ATA]])</f>
        <v>1200</v>
      </c>
      <c r="I851" s="164">
        <v>300</v>
      </c>
      <c r="J851" s="159">
        <v>2</v>
      </c>
      <c r="K851" s="251">
        <v>4084</v>
      </c>
      <c r="L851" s="246" t="s">
        <v>4038</v>
      </c>
      <c r="M851" s="160" t="s">
        <v>4068</v>
      </c>
      <c r="N851" s="160" t="s">
        <v>4069</v>
      </c>
      <c r="O851" s="249" t="s">
        <v>4067</v>
      </c>
      <c r="P851" s="248">
        <v>44277</v>
      </c>
      <c r="Q851" s="166" t="str">
        <f>IF(COUNTIFS(tabAtas_Bloqueios[CÓDIGO],tabConsumoAta[[#This Row],[CÓDIGO]],tabAtas_Bloqueios[CHAVE],tabConsumoAta[[#This Row],[ATA]],tabAtas_Bloqueios[INATIVO],"") &gt; 0,"X","")</f>
        <v/>
      </c>
      <c r="R851" s="158" t="s">
        <v>1555</v>
      </c>
    </row>
    <row r="852" spans="1:18" x14ac:dyDescent="0.3">
      <c r="A852" s="247">
        <v>75334</v>
      </c>
      <c r="B852" s="47" t="s">
        <v>2845</v>
      </c>
      <c r="C852" s="34" t="str">
        <f>IFERROR(VLOOKUP(tabConsumoAta[[#This Row],[CÓDIGO]],tabEstimativa[#Data],14,FALSE),"")</f>
        <v>Aguardando</v>
      </c>
      <c r="D852" s="157" t="s">
        <v>3605</v>
      </c>
      <c r="E852" s="157">
        <v>115</v>
      </c>
      <c r="F852" s="34">
        <v>2020</v>
      </c>
      <c r="G852" s="78">
        <f>IFERROR(VLOOKUP(tabConsumoAta[[#This Row],[ATA]],tabAtas[#Data],4,FALSE),"")</f>
        <v>44342</v>
      </c>
      <c r="H852" s="163">
        <f>SUMIFS(tabSaldoAta[ESTIMATIVA],tabSaldoAta[CÓDIGO],tabConsumoAta[[#This Row],[CÓDIGO]],tabSaldoAta[CHAVE],tabConsumoAta[[#This Row],[ATA]])</f>
        <v>1200</v>
      </c>
      <c r="I852" s="164">
        <v>700</v>
      </c>
      <c r="J852" s="159">
        <v>3</v>
      </c>
      <c r="K852" s="251">
        <v>4086</v>
      </c>
      <c r="L852" s="246" t="s">
        <v>4066</v>
      </c>
      <c r="M852" s="160" t="s">
        <v>4068</v>
      </c>
      <c r="N852" s="160" t="s">
        <v>4069</v>
      </c>
      <c r="O852" s="249" t="s">
        <v>4067</v>
      </c>
      <c r="P852" s="248">
        <v>44277</v>
      </c>
      <c r="Q852" s="166" t="str">
        <f>IF(COUNTIFS(tabAtas_Bloqueios[CÓDIGO],tabConsumoAta[[#This Row],[CÓDIGO]],tabAtas_Bloqueios[CHAVE],tabConsumoAta[[#This Row],[ATA]],tabAtas_Bloqueios[INATIVO],"") &gt; 0,"X","")</f>
        <v/>
      </c>
      <c r="R852" s="158" t="s">
        <v>1555</v>
      </c>
    </row>
    <row r="853" spans="1:18" x14ac:dyDescent="0.3">
      <c r="A853" s="247">
        <v>136039</v>
      </c>
      <c r="B853" s="47" t="s">
        <v>1086</v>
      </c>
      <c r="C853" s="34" t="str">
        <f>IFERROR(VLOOKUP(tabConsumoAta[[#This Row],[CÓDIGO]],tabEstimativa[#Data],14,FALSE),"")</f>
        <v>Aguardando</v>
      </c>
      <c r="D853" s="157" t="s">
        <v>3697</v>
      </c>
      <c r="E853" s="157">
        <v>143</v>
      </c>
      <c r="F853" s="34">
        <v>2020</v>
      </c>
      <c r="G853" s="78">
        <f>IFERROR(VLOOKUP(tabConsumoAta[[#This Row],[ATA]],tabAtas[#Data],4,FALSE),"")</f>
        <v>44378</v>
      </c>
      <c r="H853" s="163">
        <f>SUMIFS(tabSaldoAta[ESTIMATIVA],tabSaldoAta[CÓDIGO],tabConsumoAta[[#This Row],[CÓDIGO]],tabSaldoAta[CHAVE],tabConsumoAta[[#This Row],[ATA]])</f>
        <v>50</v>
      </c>
      <c r="I853" s="164">
        <v>41</v>
      </c>
      <c r="J853" s="159">
        <v>4</v>
      </c>
      <c r="K853" s="251">
        <v>4087</v>
      </c>
      <c r="L853" s="246" t="s">
        <v>3456</v>
      </c>
      <c r="M853" s="160" t="s">
        <v>4068</v>
      </c>
      <c r="N853" s="160" t="s">
        <v>4069</v>
      </c>
      <c r="O853" s="249" t="s">
        <v>4067</v>
      </c>
      <c r="P853" s="248">
        <v>44277</v>
      </c>
      <c r="Q853" s="166" t="str">
        <f>IF(COUNTIFS(tabAtas_Bloqueios[CÓDIGO],tabConsumoAta[[#This Row],[CÓDIGO]],tabAtas_Bloqueios[CHAVE],tabConsumoAta[[#This Row],[ATA]],tabAtas_Bloqueios[INATIVO],"") &gt; 0,"X","")</f>
        <v/>
      </c>
      <c r="R853" s="158" t="s">
        <v>1555</v>
      </c>
    </row>
    <row r="854" spans="1:18" x14ac:dyDescent="0.3">
      <c r="A854" s="247">
        <v>132769</v>
      </c>
      <c r="B854" s="47" t="s">
        <v>12</v>
      </c>
      <c r="C854" s="34" t="str">
        <f>IFERROR(VLOOKUP(tabConsumoAta[[#This Row],[CÓDIGO]],tabEstimativa[#Data],14,FALSE),"")</f>
        <v>Aguardando</v>
      </c>
      <c r="D854" s="157" t="s">
        <v>3776</v>
      </c>
      <c r="E854" s="157">
        <v>174</v>
      </c>
      <c r="F854" s="34">
        <v>2020</v>
      </c>
      <c r="G854" s="78">
        <f>IFERROR(VLOOKUP(tabConsumoAta[[#This Row],[ATA]],tabAtas[#Data],4,FALSE),"")</f>
        <v>44424</v>
      </c>
      <c r="H854" s="163">
        <f>SUMIFS(tabSaldoAta[ESTIMATIVA],tabSaldoAta[CÓDIGO],tabConsumoAta[[#This Row],[CÓDIGO]],tabSaldoAta[CHAVE],tabConsumoAta[[#This Row],[ATA]])</f>
        <v>0</v>
      </c>
      <c r="I854" s="164">
        <v>65</v>
      </c>
      <c r="J854" s="159">
        <v>5</v>
      </c>
      <c r="K854" s="251">
        <v>4088</v>
      </c>
      <c r="L854" s="246" t="s">
        <v>2415</v>
      </c>
      <c r="M854" s="160" t="s">
        <v>4068</v>
      </c>
      <c r="N854" s="160" t="s">
        <v>4069</v>
      </c>
      <c r="O854" s="249" t="s">
        <v>4067</v>
      </c>
      <c r="P854" s="248">
        <v>44277</v>
      </c>
      <c r="Q854" s="166" t="str">
        <f>IF(COUNTIFS(tabAtas_Bloqueios[CÓDIGO],tabConsumoAta[[#This Row],[CÓDIGO]],tabAtas_Bloqueios[CHAVE],tabConsumoAta[[#This Row],[ATA]],tabAtas_Bloqueios[INATIVO],"") &gt; 0,"X","")</f>
        <v/>
      </c>
      <c r="R854" s="158" t="s">
        <v>1555</v>
      </c>
    </row>
    <row r="855" spans="1:18" x14ac:dyDescent="0.3">
      <c r="A855" s="247">
        <v>75324</v>
      </c>
      <c r="B855" s="47" t="s">
        <v>2363</v>
      </c>
      <c r="C855" s="34" t="str">
        <f>IFERROR(VLOOKUP(tabConsumoAta[[#This Row],[CÓDIGO]],tabEstimativa[#Data],14,FALSE),"")</f>
        <v>Aguardando</v>
      </c>
      <c r="D855" s="157" t="s">
        <v>3776</v>
      </c>
      <c r="E855" s="157">
        <v>174</v>
      </c>
      <c r="F855" s="34">
        <v>2020</v>
      </c>
      <c r="G855" s="78">
        <f>IFERROR(VLOOKUP(tabConsumoAta[[#This Row],[ATA]],tabAtas[#Data],4,FALSE),"")</f>
        <v>44424</v>
      </c>
      <c r="H855" s="163">
        <f>SUMIFS(tabSaldoAta[ESTIMATIVA],tabSaldoAta[CÓDIGO],tabConsumoAta[[#This Row],[CÓDIGO]],tabSaldoAta[CHAVE],tabConsumoAta[[#This Row],[ATA]])</f>
        <v>1300</v>
      </c>
      <c r="I855" s="164">
        <v>400</v>
      </c>
      <c r="J855" s="159">
        <v>6</v>
      </c>
      <c r="K855" s="251">
        <v>4089</v>
      </c>
      <c r="L855" s="246" t="s">
        <v>4070</v>
      </c>
      <c r="M855" s="160" t="s">
        <v>4068</v>
      </c>
      <c r="N855" s="160" t="s">
        <v>4069</v>
      </c>
      <c r="O855" s="249" t="s">
        <v>4067</v>
      </c>
      <c r="P855" s="248">
        <v>44277</v>
      </c>
      <c r="Q855" s="166" t="str">
        <f>IF(COUNTIFS(tabAtas_Bloqueios[CÓDIGO],tabConsumoAta[[#This Row],[CÓDIGO]],tabAtas_Bloqueios[CHAVE],tabConsumoAta[[#This Row],[ATA]],tabAtas_Bloqueios[INATIVO],"") &gt; 0,"X","")</f>
        <v/>
      </c>
      <c r="R855" s="158" t="s">
        <v>1555</v>
      </c>
    </row>
    <row r="856" spans="1:18" x14ac:dyDescent="0.3">
      <c r="A856" s="247">
        <v>17115</v>
      </c>
      <c r="B856" s="47" t="s">
        <v>2854</v>
      </c>
      <c r="C856" s="34" t="str">
        <f>IFERROR(VLOOKUP(tabConsumoAta[[#This Row],[CÓDIGO]],tabEstimativa[#Data],14,FALSE),"")</f>
        <v>Aguardando</v>
      </c>
      <c r="D856" s="157" t="s">
        <v>3752</v>
      </c>
      <c r="E856" s="157">
        <v>178</v>
      </c>
      <c r="F856" s="34">
        <v>2020</v>
      </c>
      <c r="G856" s="78">
        <f>IFERROR(VLOOKUP(tabConsumoAta[[#This Row],[ATA]],tabAtas[#Data],4,FALSE),"")</f>
        <v>44428</v>
      </c>
      <c r="H856" s="163">
        <f>SUMIFS(tabSaldoAta[ESTIMATIVA],tabSaldoAta[CÓDIGO],tabConsumoAta[[#This Row],[CÓDIGO]],tabSaldoAta[CHAVE],tabConsumoAta[[#This Row],[ATA]])</f>
        <v>10000</v>
      </c>
      <c r="I856" s="164">
        <v>2500</v>
      </c>
      <c r="J856" s="159">
        <v>7</v>
      </c>
      <c r="K856" s="251">
        <v>4090</v>
      </c>
      <c r="L856" s="246" t="s">
        <v>3912</v>
      </c>
      <c r="M856" s="160" t="s">
        <v>4068</v>
      </c>
      <c r="N856" s="160" t="s">
        <v>4069</v>
      </c>
      <c r="O856" s="249" t="s">
        <v>4067</v>
      </c>
      <c r="P856" s="248">
        <v>44277</v>
      </c>
      <c r="Q856" s="166" t="str">
        <f>IF(COUNTIFS(tabAtas_Bloqueios[CÓDIGO],tabConsumoAta[[#This Row],[CÓDIGO]],tabAtas_Bloqueios[CHAVE],tabConsumoAta[[#This Row],[ATA]],tabAtas_Bloqueios[INATIVO],"") &gt; 0,"X","")</f>
        <v/>
      </c>
      <c r="R856" s="158" t="s">
        <v>1555</v>
      </c>
    </row>
    <row r="857" spans="1:18" x14ac:dyDescent="0.3">
      <c r="A857" s="247">
        <v>17136</v>
      </c>
      <c r="B857" s="47" t="s">
        <v>3083</v>
      </c>
      <c r="C857" s="34" t="str">
        <f>IFERROR(VLOOKUP(tabConsumoAta[[#This Row],[CÓDIGO]],tabEstimativa[#Data],14,FALSE),"")</f>
        <v>Suspenso</v>
      </c>
      <c r="D857" s="157" t="s">
        <v>3833</v>
      </c>
      <c r="E857" s="157">
        <v>211</v>
      </c>
      <c r="F857" s="34">
        <v>2020</v>
      </c>
      <c r="G857" s="78">
        <f>IFERROR(VLOOKUP(tabConsumoAta[[#This Row],[ATA]],tabAtas[#Data],4,FALSE),"")</f>
        <v>44460</v>
      </c>
      <c r="H857" s="163">
        <f>SUMIFS(tabSaldoAta[ESTIMATIVA],tabSaldoAta[CÓDIGO],tabConsumoAta[[#This Row],[CÓDIGO]],tabSaldoAta[CHAVE],tabConsumoAta[[#This Row],[ATA]])</f>
        <v>2000</v>
      </c>
      <c r="I857" s="164">
        <v>400</v>
      </c>
      <c r="J857" s="159">
        <v>8</v>
      </c>
      <c r="K857" s="251">
        <v>4091</v>
      </c>
      <c r="L857" s="246" t="s">
        <v>4071</v>
      </c>
      <c r="M857" s="160" t="s">
        <v>4068</v>
      </c>
      <c r="N857" s="160" t="s">
        <v>4069</v>
      </c>
      <c r="O857" s="249" t="s">
        <v>4067</v>
      </c>
      <c r="P857" s="248">
        <v>44277</v>
      </c>
      <c r="Q857" s="166" t="str">
        <f>IF(COUNTIFS(tabAtas_Bloqueios[CÓDIGO],tabConsumoAta[[#This Row],[CÓDIGO]],tabAtas_Bloqueios[CHAVE],tabConsumoAta[[#This Row],[ATA]],tabAtas_Bloqueios[INATIVO],"") &gt; 0,"X","")</f>
        <v/>
      </c>
      <c r="R857" s="158" t="s">
        <v>1555</v>
      </c>
    </row>
    <row r="858" spans="1:18" x14ac:dyDescent="0.3">
      <c r="A858" s="247">
        <v>12857</v>
      </c>
      <c r="B858" s="47" t="s">
        <v>1394</v>
      </c>
      <c r="C858" s="34" t="str">
        <f>IFERROR(VLOOKUP(tabConsumoAta[[#This Row],[CÓDIGO]],tabEstimativa[#Data],14,FALSE),"")</f>
        <v>Suspenso</v>
      </c>
      <c r="D858" s="157" t="s">
        <v>3864</v>
      </c>
      <c r="E858" s="157">
        <v>254</v>
      </c>
      <c r="F858" s="34">
        <v>2020</v>
      </c>
      <c r="G858" s="78">
        <f>IFERROR(VLOOKUP(tabConsumoAta[[#This Row],[ATA]],tabAtas[#Data],4,FALSE),"")</f>
        <v>44497</v>
      </c>
      <c r="H858" s="163">
        <f>SUMIFS(tabSaldoAta[ESTIMATIVA],tabSaldoAta[CÓDIGO],tabConsumoAta[[#This Row],[CÓDIGO]],tabSaldoAta[CHAVE],tabConsumoAta[[#This Row],[ATA]])</f>
        <v>300</v>
      </c>
      <c r="I858" s="164">
        <v>150</v>
      </c>
      <c r="J858" s="159">
        <v>9</v>
      </c>
      <c r="K858" s="251">
        <v>4094</v>
      </c>
      <c r="L858" s="246" t="s">
        <v>2415</v>
      </c>
      <c r="M858" s="160" t="s">
        <v>4068</v>
      </c>
      <c r="N858" s="160" t="s">
        <v>4069</v>
      </c>
      <c r="O858" s="249" t="s">
        <v>4067</v>
      </c>
      <c r="P858" s="248">
        <v>44277</v>
      </c>
      <c r="Q858" s="166" t="str">
        <f>IF(COUNTIFS(tabAtas_Bloqueios[CÓDIGO],tabConsumoAta[[#This Row],[CÓDIGO]],tabAtas_Bloqueios[CHAVE],tabConsumoAta[[#This Row],[ATA]],tabAtas_Bloqueios[INATIVO],"") &gt; 0,"X","")</f>
        <v/>
      </c>
      <c r="R858" s="158" t="s">
        <v>1555</v>
      </c>
    </row>
    <row r="859" spans="1:18" x14ac:dyDescent="0.3">
      <c r="A859" s="247">
        <v>140030</v>
      </c>
      <c r="B859" s="47" t="s">
        <v>3873</v>
      </c>
      <c r="C859" s="34" t="str">
        <f>IFERROR(VLOOKUP(tabConsumoAta[[#This Row],[CÓDIGO]],tabEstimativa[#Data],14,FALSE),"")</f>
        <v>Aguardando</v>
      </c>
      <c r="D859" s="157" t="s">
        <v>4072</v>
      </c>
      <c r="E859" s="157">
        <v>61</v>
      </c>
      <c r="F859" s="34">
        <v>2021</v>
      </c>
      <c r="G859" s="78">
        <f>IFERROR(VLOOKUP(tabConsumoAta[[#This Row],[ATA]],tabAtas[#Data],4,FALSE),"")</f>
        <v>44624</v>
      </c>
      <c r="H859" s="163">
        <f>SUMIFS(tabSaldoAta[ESTIMATIVA],tabSaldoAta[CÓDIGO],tabConsumoAta[[#This Row],[CÓDIGO]],tabSaldoAta[CHAVE],tabConsumoAta[[#This Row],[ATA]])</f>
        <v>400</v>
      </c>
      <c r="I859" s="164">
        <v>50</v>
      </c>
      <c r="J859" s="159">
        <v>10</v>
      </c>
      <c r="K859" s="251">
        <v>4098</v>
      </c>
      <c r="L859" s="246" t="s">
        <v>2862</v>
      </c>
      <c r="M859" s="160" t="s">
        <v>4068</v>
      </c>
      <c r="N859" s="160" t="s">
        <v>4069</v>
      </c>
      <c r="O859" s="249" t="s">
        <v>4067</v>
      </c>
      <c r="P859" s="248">
        <v>44277</v>
      </c>
      <c r="Q859" s="166" t="str">
        <f>IF(COUNTIFS(tabAtas_Bloqueios[CÓDIGO],tabConsumoAta[[#This Row],[CÓDIGO]],tabAtas_Bloqueios[CHAVE],tabConsumoAta[[#This Row],[ATA]],tabAtas_Bloqueios[INATIVO],"") &gt; 0,"X","")</f>
        <v/>
      </c>
      <c r="R859" s="158" t="s">
        <v>1555</v>
      </c>
    </row>
    <row r="860" spans="1:18" x14ac:dyDescent="0.3">
      <c r="A860" s="247">
        <v>140032</v>
      </c>
      <c r="B860" s="47" t="s">
        <v>3874</v>
      </c>
      <c r="C860" s="34" t="str">
        <f>IFERROR(VLOOKUP(tabConsumoAta[[#This Row],[CÓDIGO]],tabEstimativa[#Data],14,FALSE),"")</f>
        <v>Aguardando</v>
      </c>
      <c r="D860" s="157" t="s">
        <v>4072</v>
      </c>
      <c r="E860" s="157">
        <v>61</v>
      </c>
      <c r="F860" s="34">
        <v>2021</v>
      </c>
      <c r="G860" s="78">
        <f>IFERROR(VLOOKUP(tabConsumoAta[[#This Row],[ATA]],tabAtas[#Data],4,FALSE),"")</f>
        <v>44624</v>
      </c>
      <c r="H860" s="163">
        <f>SUMIFS(tabSaldoAta[ESTIMATIVA],tabSaldoAta[CÓDIGO],tabConsumoAta[[#This Row],[CÓDIGO]],tabSaldoAta[CHAVE],tabConsumoAta[[#This Row],[ATA]])</f>
        <v>1200</v>
      </c>
      <c r="I860" s="164">
        <v>200</v>
      </c>
      <c r="J860" s="159">
        <v>11</v>
      </c>
      <c r="K860" s="251">
        <v>4098</v>
      </c>
      <c r="L860" s="246" t="s">
        <v>2862</v>
      </c>
      <c r="M860" s="160" t="s">
        <v>4068</v>
      </c>
      <c r="N860" s="160" t="s">
        <v>4069</v>
      </c>
      <c r="O860" s="249" t="s">
        <v>4067</v>
      </c>
      <c r="P860" s="248">
        <v>44277</v>
      </c>
      <c r="Q860" s="166" t="str">
        <f>IF(COUNTIFS(tabAtas_Bloqueios[CÓDIGO],tabConsumoAta[[#This Row],[CÓDIGO]],tabAtas_Bloqueios[CHAVE],tabConsumoAta[[#This Row],[ATA]],tabAtas_Bloqueios[INATIVO],"") &gt; 0,"X","")</f>
        <v/>
      </c>
      <c r="R860" s="158" t="s">
        <v>1555</v>
      </c>
    </row>
    <row r="861" spans="1:18" x14ac:dyDescent="0.3">
      <c r="A861" s="247">
        <v>140036</v>
      </c>
      <c r="B861" s="47" t="s">
        <v>3877</v>
      </c>
      <c r="C861" s="34" t="str">
        <f>IFERROR(VLOOKUP(tabConsumoAta[[#This Row],[CÓDIGO]],tabEstimativa[#Data],14,FALSE),"")</f>
        <v>Aguardando</v>
      </c>
      <c r="D861" s="157" t="s">
        <v>4072</v>
      </c>
      <c r="E861" s="157">
        <v>61</v>
      </c>
      <c r="F861" s="34">
        <v>2021</v>
      </c>
      <c r="G861" s="78">
        <f>IFERROR(VLOOKUP(tabConsumoAta[[#This Row],[ATA]],tabAtas[#Data],4,FALSE),"")</f>
        <v>44624</v>
      </c>
      <c r="H861" s="163">
        <f>SUMIFS(tabSaldoAta[ESTIMATIVA],tabSaldoAta[CÓDIGO],tabConsumoAta[[#This Row],[CÓDIGO]],tabSaldoAta[CHAVE],tabConsumoAta[[#This Row],[ATA]])</f>
        <v>720</v>
      </c>
      <c r="I861" s="164">
        <v>50</v>
      </c>
      <c r="J861" s="159">
        <v>12</v>
      </c>
      <c r="K861" s="251">
        <v>4098</v>
      </c>
      <c r="L861" s="246" t="s">
        <v>2862</v>
      </c>
      <c r="M861" s="160" t="s">
        <v>4068</v>
      </c>
      <c r="N861" s="160" t="s">
        <v>4069</v>
      </c>
      <c r="O861" s="249" t="s">
        <v>4067</v>
      </c>
      <c r="P861" s="248">
        <v>44277</v>
      </c>
      <c r="Q861" s="166" t="str">
        <f>IF(COUNTIFS(tabAtas_Bloqueios[CÓDIGO],tabConsumoAta[[#This Row],[CÓDIGO]],tabAtas_Bloqueios[CHAVE],tabConsumoAta[[#This Row],[ATA]],tabAtas_Bloqueios[INATIVO],"") &gt; 0,"X","")</f>
        <v/>
      </c>
      <c r="R861" s="158" t="s">
        <v>1555</v>
      </c>
    </row>
    <row r="862" spans="1:18" x14ac:dyDescent="0.3">
      <c r="A862" s="247">
        <v>140038</v>
      </c>
      <c r="B862" s="47" t="s">
        <v>3878</v>
      </c>
      <c r="C862" s="34" t="str">
        <f>IFERROR(VLOOKUP(tabConsumoAta[[#This Row],[CÓDIGO]],tabEstimativa[#Data],14,FALSE),"")</f>
        <v>Aguardando</v>
      </c>
      <c r="D862" s="157" t="s">
        <v>4072</v>
      </c>
      <c r="E862" s="157">
        <v>61</v>
      </c>
      <c r="F862" s="34">
        <v>2021</v>
      </c>
      <c r="G862" s="78">
        <f>IFERROR(VLOOKUP(tabConsumoAta[[#This Row],[ATA]],tabAtas[#Data],4,FALSE),"")</f>
        <v>44624</v>
      </c>
      <c r="H862" s="163">
        <f>SUMIFS(tabSaldoAta[ESTIMATIVA],tabSaldoAta[CÓDIGO],tabConsumoAta[[#This Row],[CÓDIGO]],tabSaldoAta[CHAVE],tabConsumoAta[[#This Row],[ATA]])</f>
        <v>400</v>
      </c>
      <c r="I862" s="164">
        <v>50</v>
      </c>
      <c r="J862" s="159">
        <v>13</v>
      </c>
      <c r="K862" s="251">
        <v>4098</v>
      </c>
      <c r="L862" s="246" t="s">
        <v>2862</v>
      </c>
      <c r="M862" s="160" t="s">
        <v>4068</v>
      </c>
      <c r="N862" s="160" t="s">
        <v>4069</v>
      </c>
      <c r="O862" s="249" t="s">
        <v>4067</v>
      </c>
      <c r="P862" s="248">
        <v>44277</v>
      </c>
      <c r="Q862" s="166" t="str">
        <f>IF(COUNTIFS(tabAtas_Bloqueios[CÓDIGO],tabConsumoAta[[#This Row],[CÓDIGO]],tabAtas_Bloqueios[CHAVE],tabConsumoAta[[#This Row],[ATA]],tabAtas_Bloqueios[INATIVO],"") &gt; 0,"X","")</f>
        <v/>
      </c>
      <c r="R862" s="158" t="s">
        <v>1555</v>
      </c>
    </row>
    <row r="863" spans="1:18" x14ac:dyDescent="0.3">
      <c r="A863" s="247">
        <v>138551</v>
      </c>
      <c r="B863" s="47" t="s">
        <v>3504</v>
      </c>
      <c r="C863" s="34" t="str">
        <f>IFERROR(VLOOKUP(tabConsumoAta[[#This Row],[CÓDIGO]],tabEstimativa[#Data],14,FALSE),"")</f>
        <v>Aguardando</v>
      </c>
      <c r="D863" s="157" t="s">
        <v>4073</v>
      </c>
      <c r="E863" s="157">
        <v>79</v>
      </c>
      <c r="F863" s="34">
        <v>2021</v>
      </c>
      <c r="G863" s="78">
        <f>IFERROR(VLOOKUP(tabConsumoAta[[#This Row],[ATA]],tabAtas[#Data],4,FALSE),"")</f>
        <v>44636</v>
      </c>
      <c r="H863" s="163">
        <f>SUMIFS(tabSaldoAta[ESTIMATIVA],tabSaldoAta[CÓDIGO],tabConsumoAta[[#This Row],[CÓDIGO]],tabSaldoAta[CHAVE],tabConsumoAta[[#This Row],[ATA]])</f>
        <v>1000</v>
      </c>
      <c r="I863" s="164">
        <v>20</v>
      </c>
      <c r="J863" s="159">
        <v>14</v>
      </c>
      <c r="K863" s="251">
        <v>4101</v>
      </c>
      <c r="L863" s="246" t="s">
        <v>4074</v>
      </c>
      <c r="M863" s="160" t="s">
        <v>4068</v>
      </c>
      <c r="N863" s="160" t="s">
        <v>4069</v>
      </c>
      <c r="O863" s="249" t="s">
        <v>4067</v>
      </c>
      <c r="P863" s="248">
        <v>44277</v>
      </c>
      <c r="Q863" s="166" t="str">
        <f>IF(COUNTIFS(tabAtas_Bloqueios[CÓDIGO],tabConsumoAta[[#This Row],[CÓDIGO]],tabAtas_Bloqueios[CHAVE],tabConsumoAta[[#This Row],[ATA]],tabAtas_Bloqueios[INATIVO],"") &gt; 0,"X","")</f>
        <v/>
      </c>
      <c r="R863" s="158" t="s">
        <v>1555</v>
      </c>
    </row>
    <row r="864" spans="1:18" x14ac:dyDescent="0.3">
      <c r="A864" s="247">
        <v>138552</v>
      </c>
      <c r="B864" s="47" t="s">
        <v>3454</v>
      </c>
      <c r="C864" s="34" t="str">
        <f>IFERROR(VLOOKUP(tabConsumoAta[[#This Row],[CÓDIGO]],tabEstimativa[#Data],14,FALSE),"")</f>
        <v>Aguardando</v>
      </c>
      <c r="D864" s="157" t="s">
        <v>4073</v>
      </c>
      <c r="E864" s="157">
        <v>79</v>
      </c>
      <c r="F864" s="34">
        <v>2021</v>
      </c>
      <c r="G864" s="78">
        <f>IFERROR(VLOOKUP(tabConsumoAta[[#This Row],[ATA]],tabAtas[#Data],4,FALSE),"")</f>
        <v>44636</v>
      </c>
      <c r="H864" s="163">
        <f>SUMIFS(tabSaldoAta[ESTIMATIVA],tabSaldoAta[CÓDIGO],tabConsumoAta[[#This Row],[CÓDIGO]],tabSaldoAta[CHAVE],tabConsumoAta[[#This Row],[ATA]])</f>
        <v>700</v>
      </c>
      <c r="I864" s="164">
        <v>20</v>
      </c>
      <c r="J864" s="159">
        <v>15</v>
      </c>
      <c r="K864" s="251">
        <v>4101</v>
      </c>
      <c r="L864" s="246" t="s">
        <v>4074</v>
      </c>
      <c r="M864" s="160" t="s">
        <v>4068</v>
      </c>
      <c r="N864" s="160" t="s">
        <v>4069</v>
      </c>
      <c r="O864" s="249" t="s">
        <v>4067</v>
      </c>
      <c r="P864" s="248">
        <v>44277</v>
      </c>
      <c r="Q864" s="166" t="str">
        <f>IF(COUNTIFS(tabAtas_Bloqueios[CÓDIGO],tabConsumoAta[[#This Row],[CÓDIGO]],tabAtas_Bloqueios[CHAVE],tabConsumoAta[[#This Row],[ATA]],tabAtas_Bloqueios[INATIVO],"") &gt; 0,"X","")</f>
        <v/>
      </c>
      <c r="R864" s="158" t="s">
        <v>1555</v>
      </c>
    </row>
    <row r="865" spans="1:18" x14ac:dyDescent="0.3">
      <c r="A865" s="247">
        <v>138553</v>
      </c>
      <c r="B865" s="47" t="s">
        <v>3455</v>
      </c>
      <c r="C865" s="34" t="str">
        <f>IFERROR(VLOOKUP(tabConsumoAta[[#This Row],[CÓDIGO]],tabEstimativa[#Data],14,FALSE),"")</f>
        <v>Aguardando</v>
      </c>
      <c r="D865" s="157" t="s">
        <v>4073</v>
      </c>
      <c r="E865" s="157">
        <v>79</v>
      </c>
      <c r="F865" s="34">
        <v>2021</v>
      </c>
      <c r="G865" s="78">
        <f>IFERROR(VLOOKUP(tabConsumoAta[[#This Row],[ATA]],tabAtas[#Data],4,FALSE),"")</f>
        <v>44636</v>
      </c>
      <c r="H865" s="163">
        <f>SUMIFS(tabSaldoAta[ESTIMATIVA],tabSaldoAta[CÓDIGO],tabConsumoAta[[#This Row],[CÓDIGO]],tabSaldoAta[CHAVE],tabConsumoAta[[#This Row],[ATA]])</f>
        <v>700</v>
      </c>
      <c r="I865" s="164">
        <v>20</v>
      </c>
      <c r="J865" s="159">
        <v>16</v>
      </c>
      <c r="K865" s="251">
        <v>4102</v>
      </c>
      <c r="L865" s="246" t="s">
        <v>4074</v>
      </c>
      <c r="M865" s="160" t="s">
        <v>4068</v>
      </c>
      <c r="N865" s="160" t="s">
        <v>4069</v>
      </c>
      <c r="O865" s="249" t="s">
        <v>4067</v>
      </c>
      <c r="P865" s="248">
        <v>44277</v>
      </c>
      <c r="Q865" s="166" t="str">
        <f>IF(COUNTIFS(tabAtas_Bloqueios[CÓDIGO],tabConsumoAta[[#This Row],[CÓDIGO]],tabAtas_Bloqueios[CHAVE],tabConsumoAta[[#This Row],[ATA]],tabAtas_Bloqueios[INATIVO],"") &gt; 0,"X","")</f>
        <v/>
      </c>
      <c r="R865" s="158" t="s">
        <v>1555</v>
      </c>
    </row>
    <row r="866" spans="1:18" x14ac:dyDescent="0.3">
      <c r="A866" s="247">
        <v>138554</v>
      </c>
      <c r="B866" s="47" t="s">
        <v>3513</v>
      </c>
      <c r="C866" s="34" t="str">
        <f>IFERROR(VLOOKUP(tabConsumoAta[[#This Row],[CÓDIGO]],tabEstimativa[#Data],14,FALSE),"")</f>
        <v>Aguardando</v>
      </c>
      <c r="D866" s="157" t="s">
        <v>4073</v>
      </c>
      <c r="E866" s="157">
        <v>79</v>
      </c>
      <c r="F866" s="34">
        <v>2021</v>
      </c>
      <c r="G866" s="78">
        <f>IFERROR(VLOOKUP(tabConsumoAta[[#This Row],[ATA]],tabAtas[#Data],4,FALSE),"")</f>
        <v>44636</v>
      </c>
      <c r="H866" s="163">
        <f>SUMIFS(tabSaldoAta[ESTIMATIVA],tabSaldoAta[CÓDIGO],tabConsumoAta[[#This Row],[CÓDIGO]],tabSaldoAta[CHAVE],tabConsumoAta[[#This Row],[ATA]])</f>
        <v>700</v>
      </c>
      <c r="I866" s="164">
        <v>20</v>
      </c>
      <c r="J866" s="159">
        <v>17</v>
      </c>
      <c r="K866" s="251">
        <v>4101</v>
      </c>
      <c r="L866" s="246" t="s">
        <v>4074</v>
      </c>
      <c r="M866" s="160" t="s">
        <v>4068</v>
      </c>
      <c r="N866" s="160" t="s">
        <v>4069</v>
      </c>
      <c r="O866" s="249" t="s">
        <v>4067</v>
      </c>
      <c r="P866" s="248">
        <v>44277</v>
      </c>
      <c r="Q866" s="166" t="str">
        <f>IF(COUNTIFS(tabAtas_Bloqueios[CÓDIGO],tabConsumoAta[[#This Row],[CÓDIGO]],tabAtas_Bloqueios[CHAVE],tabConsumoAta[[#This Row],[ATA]],tabAtas_Bloqueios[INATIVO],"") &gt; 0,"X","")</f>
        <v/>
      </c>
      <c r="R866" s="158" t="s">
        <v>1555</v>
      </c>
    </row>
    <row r="867" spans="1:18" x14ac:dyDescent="0.3">
      <c r="A867" s="247">
        <v>112109</v>
      </c>
      <c r="B867" s="47" t="s">
        <v>2495</v>
      </c>
      <c r="C867" s="34" t="str">
        <f>IFERROR(VLOOKUP(tabConsumoAta[[#This Row],[CÓDIGO]],tabEstimativa[#Data],14,FALSE),"")</f>
        <v>Aguardando</v>
      </c>
      <c r="D867" s="157" t="s">
        <v>4022</v>
      </c>
      <c r="E867" s="157">
        <v>2</v>
      </c>
      <c r="F867" s="34">
        <v>2021</v>
      </c>
      <c r="G867" s="78">
        <f>IFERROR(VLOOKUP(tabConsumoAta[[#This Row],[ATA]],tabAtas[#Data],4,FALSE),"")</f>
        <v>44376</v>
      </c>
      <c r="H867" s="163">
        <f>SUMIFS(tabSaldoAta[ESTIMATIVA],tabSaldoAta[CÓDIGO],tabConsumoAta[[#This Row],[CÓDIGO]],tabSaldoAta[CHAVE],tabConsumoAta[[#This Row],[ATA]])</f>
        <v>18000</v>
      </c>
      <c r="I867" s="164">
        <v>4715</v>
      </c>
      <c r="J867" s="159">
        <v>1</v>
      </c>
      <c r="K867" s="251">
        <v>7921</v>
      </c>
      <c r="L867" s="246" t="s">
        <v>4054</v>
      </c>
      <c r="M867" s="160" t="s">
        <v>4056</v>
      </c>
      <c r="N867" s="160" t="s">
        <v>4057</v>
      </c>
      <c r="O867" s="249" t="s">
        <v>4055</v>
      </c>
      <c r="P867" s="248">
        <v>44273</v>
      </c>
      <c r="Q867" s="166" t="str">
        <f>IF(COUNTIFS(tabAtas_Bloqueios[CÓDIGO],tabConsumoAta[[#This Row],[CÓDIGO]],tabAtas_Bloqueios[CHAVE],tabConsumoAta[[#This Row],[ATA]],tabAtas_Bloqueios[INATIVO],"") &gt; 0,"X","")</f>
        <v/>
      </c>
      <c r="R867" s="158" t="s">
        <v>1555</v>
      </c>
    </row>
    <row r="868" spans="1:18" x14ac:dyDescent="0.3">
      <c r="A868" s="247">
        <v>12652</v>
      </c>
      <c r="B868" s="47" t="s">
        <v>3389</v>
      </c>
      <c r="C868" s="34" t="str">
        <f>IFERROR(VLOOKUP(tabConsumoAta[[#This Row],[CÓDIGO]],tabEstimativa[#Data],14,FALSE),"")</f>
        <v>Aguardando</v>
      </c>
      <c r="D868" s="157" t="s">
        <v>3752</v>
      </c>
      <c r="E868" s="157">
        <v>178</v>
      </c>
      <c r="F868" s="34">
        <v>2020</v>
      </c>
      <c r="G868" s="78">
        <f>IFERROR(VLOOKUP(tabConsumoAta[[#This Row],[ATA]],tabAtas[#Data],4,FALSE),"")</f>
        <v>44428</v>
      </c>
      <c r="H868" s="163">
        <f>SUMIFS(tabSaldoAta[ESTIMATIVA],tabSaldoAta[CÓDIGO],tabConsumoAta[[#This Row],[CÓDIGO]],tabSaldoAta[CHAVE],tabConsumoAta[[#This Row],[ATA]])</f>
        <v>7000</v>
      </c>
      <c r="I868" s="164">
        <v>1500</v>
      </c>
      <c r="J868" s="159">
        <v>1</v>
      </c>
      <c r="K868" s="251">
        <v>3918</v>
      </c>
      <c r="L868" s="246" t="s">
        <v>3753</v>
      </c>
      <c r="M868" s="160" t="s">
        <v>4051</v>
      </c>
      <c r="N868" s="160" t="s">
        <v>4052</v>
      </c>
      <c r="O868" s="249" t="s">
        <v>4050</v>
      </c>
      <c r="P868" s="248">
        <v>44272</v>
      </c>
      <c r="Q868" s="166" t="str">
        <f>IF(COUNTIFS(tabAtas_Bloqueios[CÓDIGO],tabConsumoAta[[#This Row],[CÓDIGO]],tabAtas_Bloqueios[CHAVE],tabConsumoAta[[#This Row],[ATA]],tabAtas_Bloqueios[INATIVO],"") &gt; 0,"X","")</f>
        <v/>
      </c>
      <c r="R868" s="158" t="s">
        <v>1555</v>
      </c>
    </row>
    <row r="869" spans="1:18" x14ac:dyDescent="0.3">
      <c r="A869" s="247">
        <v>12654</v>
      </c>
      <c r="B869" s="47" t="s">
        <v>2754</v>
      </c>
      <c r="C869" s="34" t="str">
        <f>IFERROR(VLOOKUP(tabConsumoAta[[#This Row],[CÓDIGO]],tabEstimativa[#Data],14,FALSE),"")</f>
        <v>Aguardando</v>
      </c>
      <c r="D869" s="157" t="s">
        <v>3752</v>
      </c>
      <c r="E869" s="157">
        <v>178</v>
      </c>
      <c r="F869" s="34">
        <v>2020</v>
      </c>
      <c r="G869" s="78">
        <f>IFERROR(VLOOKUP(tabConsumoAta[[#This Row],[ATA]],tabAtas[#Data],4,FALSE),"")</f>
        <v>44428</v>
      </c>
      <c r="H869" s="163">
        <f>SUMIFS(tabSaldoAta[ESTIMATIVA],tabSaldoAta[CÓDIGO],tabConsumoAta[[#This Row],[CÓDIGO]],tabSaldoAta[CHAVE],tabConsumoAta[[#This Row],[ATA]])</f>
        <v>80000</v>
      </c>
      <c r="I869" s="164">
        <v>50000</v>
      </c>
      <c r="J869" s="159">
        <v>2</v>
      </c>
      <c r="K869" s="251">
        <v>3918</v>
      </c>
      <c r="L869" s="246" t="s">
        <v>3753</v>
      </c>
      <c r="M869" s="160" t="s">
        <v>4051</v>
      </c>
      <c r="N869" s="160" t="s">
        <v>4052</v>
      </c>
      <c r="O869" s="249" t="s">
        <v>4050</v>
      </c>
      <c r="P869" s="248">
        <v>44272</v>
      </c>
      <c r="Q869" s="166" t="str">
        <f>IF(COUNTIFS(tabAtas_Bloqueios[CÓDIGO],tabConsumoAta[[#This Row],[CÓDIGO]],tabAtas_Bloqueios[CHAVE],tabConsumoAta[[#This Row],[ATA]],tabAtas_Bloqueios[INATIVO],"") &gt; 0,"X","")</f>
        <v/>
      </c>
      <c r="R869" s="158" t="s">
        <v>1555</v>
      </c>
    </row>
    <row r="870" spans="1:18" x14ac:dyDescent="0.3">
      <c r="A870" s="247">
        <v>136818</v>
      </c>
      <c r="B870" s="47" t="s">
        <v>3494</v>
      </c>
      <c r="C870" s="34" t="str">
        <f>IFERROR(VLOOKUP(tabConsumoAta[[#This Row],[CÓDIGO]],tabEstimativa[#Data],14,FALSE),"")</f>
        <v/>
      </c>
      <c r="D870" s="157" t="s">
        <v>1560</v>
      </c>
      <c r="E870" s="157"/>
      <c r="F870" s="34"/>
      <c r="G870" s="78" t="str">
        <f>IFERROR(VLOOKUP(tabConsumoAta[[#This Row],[ATA]],tabAtas[#Data],4,FALSE),"")</f>
        <v/>
      </c>
      <c r="H870" s="163">
        <f>SUMIFS(tabSaldoAta[ESTIMATIVA],tabSaldoAta[CÓDIGO],tabConsumoAta[[#This Row],[CÓDIGO]],tabSaldoAta[CHAVE],tabConsumoAta[[#This Row],[ATA]])</f>
        <v>0</v>
      </c>
      <c r="I870" s="164">
        <v>1300</v>
      </c>
      <c r="J870" s="159">
        <v>1</v>
      </c>
      <c r="K870" s="251">
        <v>4175</v>
      </c>
      <c r="L870" s="246" t="s">
        <v>1560</v>
      </c>
      <c r="M870" s="160" t="s">
        <v>4048</v>
      </c>
      <c r="N870" s="160" t="s">
        <v>4049</v>
      </c>
      <c r="O870" s="249" t="s">
        <v>4047</v>
      </c>
      <c r="P870" s="248">
        <v>44278</v>
      </c>
      <c r="Q870" s="166" t="str">
        <f>IF(COUNTIFS(tabAtas_Bloqueios[CÓDIGO],tabConsumoAta[[#This Row],[CÓDIGO]],tabAtas_Bloqueios[CHAVE],tabConsumoAta[[#This Row],[ATA]],tabAtas_Bloqueios[INATIVO],"") &gt; 0,"X","")</f>
        <v/>
      </c>
      <c r="R870" s="158" t="s">
        <v>1555</v>
      </c>
    </row>
    <row r="871" spans="1:18" x14ac:dyDescent="0.3">
      <c r="A871" s="247">
        <v>136819</v>
      </c>
      <c r="B871" s="47" t="s">
        <v>4077</v>
      </c>
      <c r="C871" s="34" t="str">
        <f>IFERROR(VLOOKUP(tabConsumoAta[[#This Row],[CÓDIGO]],tabEstimativa[#Data],14,FALSE),"")</f>
        <v/>
      </c>
      <c r="D871" s="157" t="s">
        <v>1560</v>
      </c>
      <c r="E871" s="157"/>
      <c r="F871" s="34"/>
      <c r="G871" s="78" t="str">
        <f>IFERROR(VLOOKUP(tabConsumoAta[[#This Row],[ATA]],tabAtas[#Data],4,FALSE),"")</f>
        <v/>
      </c>
      <c r="H871" s="163">
        <f>SUMIFS(tabSaldoAta[ESTIMATIVA],tabSaldoAta[CÓDIGO],tabConsumoAta[[#This Row],[CÓDIGO]],tabSaldoAta[CHAVE],tabConsumoAta[[#This Row],[ATA]])</f>
        <v>0</v>
      </c>
      <c r="I871" s="164">
        <v>300</v>
      </c>
      <c r="J871" s="159">
        <v>2</v>
      </c>
      <c r="K871" s="251">
        <v>4175</v>
      </c>
      <c r="L871" s="246" t="s">
        <v>1560</v>
      </c>
      <c r="M871" s="160" t="s">
        <v>4048</v>
      </c>
      <c r="N871" s="160" t="s">
        <v>4049</v>
      </c>
      <c r="O871" s="249" t="s">
        <v>4047</v>
      </c>
      <c r="P871" s="248">
        <v>44278</v>
      </c>
      <c r="Q871" s="166" t="str">
        <f>IF(COUNTIFS(tabAtas_Bloqueios[CÓDIGO],tabConsumoAta[[#This Row],[CÓDIGO]],tabAtas_Bloqueios[CHAVE],tabConsumoAta[[#This Row],[ATA]],tabAtas_Bloqueios[INATIVO],"") &gt; 0,"X","")</f>
        <v/>
      </c>
      <c r="R871" s="158" t="s">
        <v>1555</v>
      </c>
    </row>
    <row r="872" spans="1:18" x14ac:dyDescent="0.3">
      <c r="A872" s="247">
        <v>135016</v>
      </c>
      <c r="B872" s="47" t="s">
        <v>3523</v>
      </c>
      <c r="C872" s="34" t="str">
        <f>IFERROR(VLOOKUP(tabConsumoAta[[#This Row],[CÓDIGO]],tabEstimativa[#Data],14,FALSE),"")</f>
        <v>Aguardando</v>
      </c>
      <c r="D872" s="157"/>
      <c r="E872" s="157"/>
      <c r="F872" s="34"/>
      <c r="G872" s="78" t="str">
        <f>IFERROR(VLOOKUP(tabConsumoAta[[#This Row],[ATA]],tabAtas[#Data],4,FALSE),"")</f>
        <v/>
      </c>
      <c r="H872" s="163">
        <f>SUMIFS(tabSaldoAta[ESTIMATIVA],tabSaldoAta[CÓDIGO],tabConsumoAta[[#This Row],[CÓDIGO]],tabSaldoAta[CHAVE],tabConsumoAta[[#This Row],[ATA]])</f>
        <v>0</v>
      </c>
      <c r="I872" s="164">
        <v>2</v>
      </c>
      <c r="J872" s="159">
        <v>3</v>
      </c>
      <c r="K872" s="251">
        <v>4176</v>
      </c>
      <c r="L872" s="246" t="s">
        <v>1560</v>
      </c>
      <c r="M872" s="160" t="s">
        <v>4048</v>
      </c>
      <c r="N872" s="160" t="s">
        <v>4049</v>
      </c>
      <c r="O872" s="249" t="s">
        <v>4047</v>
      </c>
      <c r="P872" s="248">
        <v>44278</v>
      </c>
      <c r="Q872" s="166" t="str">
        <f>IF(COUNTIFS(tabAtas_Bloqueios[CÓDIGO],tabConsumoAta[[#This Row],[CÓDIGO]],tabAtas_Bloqueios[CHAVE],tabConsumoAta[[#This Row],[ATA]],tabAtas_Bloqueios[INATIVO],"") &gt; 0,"X","")</f>
        <v/>
      </c>
      <c r="R872" s="158" t="s">
        <v>1555</v>
      </c>
    </row>
    <row r="873" spans="1:18" x14ac:dyDescent="0.3">
      <c r="A873" s="247">
        <v>13192</v>
      </c>
      <c r="B873" s="47" t="s">
        <v>4042</v>
      </c>
      <c r="C873" s="34" t="str">
        <f>IFERROR(VLOOKUP(tabConsumoAta[[#This Row],[CÓDIGO]],tabEstimativa[#Data],14,FALSE),"")</f>
        <v>Aguardando</v>
      </c>
      <c r="D873" s="157" t="s">
        <v>3541</v>
      </c>
      <c r="E873" s="157">
        <v>101</v>
      </c>
      <c r="F873" s="34">
        <v>2020</v>
      </c>
      <c r="G873" s="78">
        <f>IFERROR(VLOOKUP(tabConsumoAta[[#This Row],[ATA]],tabAtas[#Data],4,FALSE),"")</f>
        <v>44313</v>
      </c>
      <c r="H873" s="163">
        <f>SUMIFS(tabSaldoAta[ESTIMATIVA],tabSaldoAta[CÓDIGO],tabConsumoAta[[#This Row],[CÓDIGO]],tabSaldoAta[CHAVE],tabConsumoAta[[#This Row],[ATA]])</f>
        <v>100</v>
      </c>
      <c r="I873" s="164">
        <v>40</v>
      </c>
      <c r="J873" s="159">
        <v>1</v>
      </c>
      <c r="K873" s="251">
        <v>3764</v>
      </c>
      <c r="L873" s="246" t="s">
        <v>2415</v>
      </c>
      <c r="M873" s="160" t="s">
        <v>4043</v>
      </c>
      <c r="N873" s="160" t="s">
        <v>4044</v>
      </c>
      <c r="O873" s="249" t="s">
        <v>4041</v>
      </c>
      <c r="P873" s="248">
        <v>44267</v>
      </c>
      <c r="Q873" s="166" t="str">
        <f>IF(COUNTIFS(tabAtas_Bloqueios[CÓDIGO],tabConsumoAta[[#This Row],[CÓDIGO]],tabAtas_Bloqueios[CHAVE],tabConsumoAta[[#This Row],[ATA]],tabAtas_Bloqueios[INATIVO],"") &gt; 0,"X","")</f>
        <v/>
      </c>
      <c r="R873" s="158" t="s">
        <v>1555</v>
      </c>
    </row>
    <row r="874" spans="1:18" x14ac:dyDescent="0.3">
      <c r="A874" s="247">
        <v>114430</v>
      </c>
      <c r="B874" s="47" t="s">
        <v>2662</v>
      </c>
      <c r="C874" s="34" t="str">
        <f>IFERROR(VLOOKUP(tabConsumoAta[[#This Row],[CÓDIGO]],tabEstimativa[#Data],14,FALSE),"")</f>
        <v>Suspenso</v>
      </c>
      <c r="D874" s="157" t="s">
        <v>3976</v>
      </c>
      <c r="E874" s="157">
        <v>158</v>
      </c>
      <c r="F874" s="34">
        <v>2020</v>
      </c>
      <c r="G874" s="78">
        <f>IFERROR(VLOOKUP(tabConsumoAta[[#This Row],[ATA]],tabAtas[#Data],4,FALSE),"")</f>
        <v>44407</v>
      </c>
      <c r="H874" s="163">
        <f>SUMIFS(tabSaldoAta[ESTIMATIVA],tabSaldoAta[CÓDIGO],tabConsumoAta[[#This Row],[CÓDIGO]],tabSaldoAta[CHAVE],tabConsumoAta[[#This Row],[ATA]])</f>
        <v>300</v>
      </c>
      <c r="I874" s="164">
        <v>60</v>
      </c>
      <c r="J874" s="159">
        <v>2</v>
      </c>
      <c r="K874" s="251">
        <v>3765</v>
      </c>
      <c r="L874" s="246" t="s">
        <v>4045</v>
      </c>
      <c r="M874" s="160" t="s">
        <v>4043</v>
      </c>
      <c r="N874" s="160" t="s">
        <v>4044</v>
      </c>
      <c r="O874" s="249" t="s">
        <v>4041</v>
      </c>
      <c r="P874" s="248">
        <v>44267</v>
      </c>
      <c r="Q874" s="166" t="str">
        <f>IF(COUNTIFS(tabAtas_Bloqueios[CÓDIGO],tabConsumoAta[[#This Row],[CÓDIGO]],tabAtas_Bloqueios[CHAVE],tabConsumoAta[[#This Row],[ATA]],tabAtas_Bloqueios[INATIVO],"") &gt; 0,"X","")</f>
        <v/>
      </c>
      <c r="R874" s="158" t="s">
        <v>1555</v>
      </c>
    </row>
    <row r="875" spans="1:18" x14ac:dyDescent="0.3">
      <c r="A875" s="247">
        <v>14784</v>
      </c>
      <c r="B875" s="47" t="s">
        <v>2223</v>
      </c>
      <c r="C875" s="34" t="str">
        <f>IFERROR(VLOOKUP(tabConsumoAta[[#This Row],[CÓDIGO]],tabEstimativa[#Data],14,FALSE),"")</f>
        <v>Aguardando</v>
      </c>
      <c r="D875" s="157" t="s">
        <v>4046</v>
      </c>
      <c r="E875" s="157">
        <v>58</v>
      </c>
      <c r="F875" s="34">
        <v>2021</v>
      </c>
      <c r="G875" s="78">
        <f>IFERROR(VLOOKUP(tabConsumoAta[[#This Row],[ATA]],tabAtas[#Data],4,FALSE),"")</f>
        <v>44622</v>
      </c>
      <c r="H875" s="163">
        <f>SUMIFS(tabSaldoAta[ESTIMATIVA],tabSaldoAta[CÓDIGO],tabConsumoAta[[#This Row],[CÓDIGO]],tabSaldoAta[CHAVE],tabConsumoAta[[#This Row],[ATA]])</f>
        <v>300</v>
      </c>
      <c r="I875" s="164">
        <v>150</v>
      </c>
      <c r="J875" s="159">
        <v>3</v>
      </c>
      <c r="K875" s="251">
        <v>3766</v>
      </c>
      <c r="L875" s="246" t="s">
        <v>3965</v>
      </c>
      <c r="M875" s="160" t="s">
        <v>4043</v>
      </c>
      <c r="N875" s="160" t="s">
        <v>4044</v>
      </c>
      <c r="O875" s="249" t="s">
        <v>4041</v>
      </c>
      <c r="P875" s="248">
        <v>44267</v>
      </c>
      <c r="Q875" s="166" t="str">
        <f>IF(COUNTIFS(tabAtas_Bloqueios[CÓDIGO],tabConsumoAta[[#This Row],[CÓDIGO]],tabAtas_Bloqueios[CHAVE],tabConsumoAta[[#This Row],[ATA]],tabAtas_Bloqueios[INATIVO],"") &gt; 0,"X","")</f>
        <v/>
      </c>
      <c r="R875" s="158" t="s">
        <v>1555</v>
      </c>
    </row>
    <row r="876" spans="1:18" x14ac:dyDescent="0.3">
      <c r="A876" s="247">
        <v>115282</v>
      </c>
      <c r="B876" s="47" t="s">
        <v>3302</v>
      </c>
      <c r="C876" s="34" t="str">
        <f>IFERROR(VLOOKUP(tabConsumoAta[[#This Row],[CÓDIGO]],tabEstimativa[#Data],14,FALSE),"")</f>
        <v>Suspenso</v>
      </c>
      <c r="D876" s="157" t="s">
        <v>3482</v>
      </c>
      <c r="E876" s="157">
        <v>64</v>
      </c>
      <c r="F876" s="34">
        <v>2020</v>
      </c>
      <c r="G876" s="78">
        <f>IFERROR(VLOOKUP(tabConsumoAta[[#This Row],[ATA]],tabAtas[#Data],4,FALSE),"")</f>
        <v>44272</v>
      </c>
      <c r="H876" s="163">
        <f>SUMIFS(tabSaldoAta[ESTIMATIVA],tabSaldoAta[CÓDIGO],tabConsumoAta[[#This Row],[CÓDIGO]],tabSaldoAta[CHAVE],tabConsumoAta[[#This Row],[ATA]])</f>
        <v>500</v>
      </c>
      <c r="I876" s="164">
        <v>300</v>
      </c>
      <c r="J876" s="159">
        <v>1</v>
      </c>
      <c r="K876" s="251">
        <v>3550</v>
      </c>
      <c r="L876" s="246" t="s">
        <v>3753</v>
      </c>
      <c r="M876" s="160" t="s">
        <v>4036</v>
      </c>
      <c r="N876" s="160" t="s">
        <v>4037</v>
      </c>
      <c r="O876" s="249" t="s">
        <v>4035</v>
      </c>
      <c r="P876" s="248">
        <v>44264</v>
      </c>
      <c r="Q876" s="166" t="str">
        <f>IF(COUNTIFS(tabAtas_Bloqueios[CÓDIGO],tabConsumoAta[[#This Row],[CÓDIGO]],tabAtas_Bloqueios[CHAVE],tabConsumoAta[[#This Row],[ATA]],tabAtas_Bloqueios[INATIVO],"") &gt; 0,"X","")</f>
        <v/>
      </c>
      <c r="R876" s="158" t="s">
        <v>1555</v>
      </c>
    </row>
    <row r="877" spans="1:18" x14ac:dyDescent="0.3">
      <c r="A877" s="247">
        <v>77819</v>
      </c>
      <c r="B877" s="47" t="s">
        <v>2828</v>
      </c>
      <c r="C877" s="34" t="str">
        <f>IFERROR(VLOOKUP(tabConsumoAta[[#This Row],[CÓDIGO]],tabEstimativa[#Data],14,FALSE),"")</f>
        <v>Aguardando</v>
      </c>
      <c r="D877" s="157" t="s">
        <v>3482</v>
      </c>
      <c r="E877" s="157">
        <v>64</v>
      </c>
      <c r="F877" s="34">
        <v>2020</v>
      </c>
      <c r="G877" s="78">
        <f>IFERROR(VLOOKUP(tabConsumoAta[[#This Row],[ATA]],tabAtas[#Data],4,FALSE),"")</f>
        <v>44272</v>
      </c>
      <c r="H877" s="163">
        <f>SUMIFS(tabSaldoAta[ESTIMATIVA],tabSaldoAta[CÓDIGO],tabConsumoAta[[#This Row],[CÓDIGO]],tabSaldoAta[CHAVE],tabConsumoAta[[#This Row],[ATA]])</f>
        <v>4000</v>
      </c>
      <c r="I877" s="164">
        <v>811</v>
      </c>
      <c r="J877" s="159">
        <v>2</v>
      </c>
      <c r="K877" s="251">
        <v>3551</v>
      </c>
      <c r="L877" s="246" t="s">
        <v>2467</v>
      </c>
      <c r="M877" s="160" t="s">
        <v>4036</v>
      </c>
      <c r="N877" s="160" t="s">
        <v>4037</v>
      </c>
      <c r="O877" s="249" t="s">
        <v>4035</v>
      </c>
      <c r="P877" s="248">
        <v>44264</v>
      </c>
      <c r="Q877" s="166" t="str">
        <f>IF(COUNTIFS(tabAtas_Bloqueios[CÓDIGO],tabConsumoAta[[#This Row],[CÓDIGO]],tabAtas_Bloqueios[CHAVE],tabConsumoAta[[#This Row],[ATA]],tabAtas_Bloqueios[INATIVO],"") &gt; 0,"X","")</f>
        <v/>
      </c>
      <c r="R877" s="158" t="s">
        <v>1555</v>
      </c>
    </row>
    <row r="878" spans="1:18" x14ac:dyDescent="0.3">
      <c r="A878" s="247">
        <v>76583</v>
      </c>
      <c r="B878" s="47" t="s">
        <v>93</v>
      </c>
      <c r="C878" s="34" t="str">
        <f>IFERROR(VLOOKUP(tabConsumoAta[[#This Row],[CÓDIGO]],tabEstimativa[#Data],14,FALSE),"")</f>
        <v>Aguardando</v>
      </c>
      <c r="D878" s="157" t="s">
        <v>3516</v>
      </c>
      <c r="E878" s="157">
        <v>86</v>
      </c>
      <c r="F878" s="34">
        <v>2020</v>
      </c>
      <c r="G878" s="78">
        <f>IFERROR(VLOOKUP(tabConsumoAta[[#This Row],[ATA]],tabAtas[#Data],4,FALSE),"")</f>
        <v>44285</v>
      </c>
      <c r="H878" s="163">
        <f>SUMIFS(tabSaldoAta[ESTIMATIVA],tabSaldoAta[CÓDIGO],tabConsumoAta[[#This Row],[CÓDIGO]],tabSaldoAta[CHAVE],tabConsumoAta[[#This Row],[ATA]])</f>
        <v>200</v>
      </c>
      <c r="I878" s="164">
        <v>100</v>
      </c>
      <c r="J878" s="159">
        <v>3</v>
      </c>
      <c r="K878" s="251">
        <v>3552</v>
      </c>
      <c r="L878" s="246" t="s">
        <v>4038</v>
      </c>
      <c r="M878" s="160" t="s">
        <v>4036</v>
      </c>
      <c r="N878" s="160" t="s">
        <v>4037</v>
      </c>
      <c r="O878" s="249" t="s">
        <v>4035</v>
      </c>
      <c r="P878" s="248">
        <v>44264</v>
      </c>
      <c r="Q878" s="166" t="str">
        <f>IF(COUNTIFS(tabAtas_Bloqueios[CÓDIGO],tabConsumoAta[[#This Row],[CÓDIGO]],tabAtas_Bloqueios[CHAVE],tabConsumoAta[[#This Row],[ATA]],tabAtas_Bloqueios[INATIVO],"") &gt; 0,"X","")</f>
        <v/>
      </c>
      <c r="R878" s="158" t="s">
        <v>1555</v>
      </c>
    </row>
    <row r="879" spans="1:18" x14ac:dyDescent="0.3">
      <c r="A879" s="247">
        <v>91669</v>
      </c>
      <c r="B879" s="47" t="s">
        <v>3076</v>
      </c>
      <c r="C879" s="34" t="str">
        <f>IFERROR(VLOOKUP(tabConsumoAta[[#This Row],[CÓDIGO]],tabEstimativa[#Data],14,FALSE),"")</f>
        <v>Aguardando</v>
      </c>
      <c r="D879" s="157" t="s">
        <v>3929</v>
      </c>
      <c r="E879" s="157">
        <v>308</v>
      </c>
      <c r="F879" s="34">
        <v>2020</v>
      </c>
      <c r="G879" s="78">
        <f>IFERROR(VLOOKUP(tabConsumoAta[[#This Row],[ATA]],tabAtas[#Data],4,FALSE),"")</f>
        <v>44558</v>
      </c>
      <c r="H879" s="163">
        <f>SUMIFS(tabSaldoAta[ESTIMATIVA],tabSaldoAta[CÓDIGO],tabConsumoAta[[#This Row],[CÓDIGO]],tabSaldoAta[CHAVE],tabConsumoAta[[#This Row],[ATA]])</f>
        <v>2000</v>
      </c>
      <c r="I879" s="164">
        <v>1300</v>
      </c>
      <c r="J879" s="159">
        <v>4</v>
      </c>
      <c r="K879" s="251">
        <v>3553</v>
      </c>
      <c r="L879" s="246" t="s">
        <v>4039</v>
      </c>
      <c r="M879" s="160" t="s">
        <v>4036</v>
      </c>
      <c r="N879" s="160" t="s">
        <v>4037</v>
      </c>
      <c r="O879" s="249" t="s">
        <v>4035</v>
      </c>
      <c r="P879" s="248">
        <v>44264</v>
      </c>
      <c r="Q879" s="166" t="str">
        <f>IF(COUNTIFS(tabAtas_Bloqueios[CÓDIGO],tabConsumoAta[[#This Row],[CÓDIGO]],tabAtas_Bloqueios[CHAVE],tabConsumoAta[[#This Row],[ATA]],tabAtas_Bloqueios[INATIVO],"") &gt; 0,"X","")</f>
        <v/>
      </c>
      <c r="R879" s="158" t="s">
        <v>1555</v>
      </c>
    </row>
    <row r="880" spans="1:18" x14ac:dyDescent="0.3">
      <c r="A880" s="247">
        <v>12685</v>
      </c>
      <c r="B880" s="47" t="s">
        <v>2872</v>
      </c>
      <c r="C880" s="34" t="str">
        <f>IFERROR(VLOOKUP(tabConsumoAta[[#This Row],[CÓDIGO]],tabEstimativa[#Data],14,FALSE),"")</f>
        <v>Aguardando</v>
      </c>
      <c r="D880" s="157" t="s">
        <v>3929</v>
      </c>
      <c r="E880" s="157">
        <v>308</v>
      </c>
      <c r="F880" s="34">
        <v>2020</v>
      </c>
      <c r="G880" s="78">
        <f>IFERROR(VLOOKUP(tabConsumoAta[[#This Row],[ATA]],tabAtas[#Data],4,FALSE),"")</f>
        <v>44558</v>
      </c>
      <c r="H880" s="163">
        <f>SUMIFS(tabSaldoAta[ESTIMATIVA],tabSaldoAta[CÓDIGO],tabConsumoAta[[#This Row],[CÓDIGO]],tabSaldoAta[CHAVE],tabConsumoAta[[#This Row],[ATA]])</f>
        <v>20000</v>
      </c>
      <c r="I880" s="164">
        <v>5000</v>
      </c>
      <c r="J880" s="159">
        <v>5</v>
      </c>
      <c r="K880" s="251">
        <v>3554</v>
      </c>
      <c r="L880" s="246" t="s">
        <v>3961</v>
      </c>
      <c r="M880" s="160" t="s">
        <v>4036</v>
      </c>
      <c r="N880" s="160" t="s">
        <v>4037</v>
      </c>
      <c r="O880" s="249" t="s">
        <v>4035</v>
      </c>
      <c r="P880" s="248">
        <v>44264</v>
      </c>
      <c r="Q880" s="166" t="str">
        <f>IF(COUNTIFS(tabAtas_Bloqueios[CÓDIGO],tabConsumoAta[[#This Row],[CÓDIGO]],tabAtas_Bloqueios[CHAVE],tabConsumoAta[[#This Row],[ATA]],tabAtas_Bloqueios[INATIVO],"") &gt; 0,"X","")</f>
        <v/>
      </c>
      <c r="R880" s="158" t="s">
        <v>1555</v>
      </c>
    </row>
    <row r="881" spans="1:18" x14ac:dyDescent="0.3">
      <c r="A881" s="247">
        <v>12654</v>
      </c>
      <c r="B881" s="47" t="s">
        <v>2754</v>
      </c>
      <c r="C881" s="34" t="str">
        <f>IFERROR(VLOOKUP(tabConsumoAta[[#This Row],[CÓDIGO]],tabEstimativa[#Data],14,FALSE),"")</f>
        <v>Aguardando</v>
      </c>
      <c r="D881" s="157" t="s">
        <v>1560</v>
      </c>
      <c r="E881" s="157"/>
      <c r="F881" s="34"/>
      <c r="G881" s="78" t="str">
        <f>IFERROR(VLOOKUP(tabConsumoAta[[#This Row],[ATA]],tabAtas[#Data],4,FALSE),"")</f>
        <v/>
      </c>
      <c r="H881" s="163">
        <f>SUMIFS(tabSaldoAta[ESTIMATIVA],tabSaldoAta[CÓDIGO],tabConsumoAta[[#This Row],[CÓDIGO]],tabSaldoAta[CHAVE],tabConsumoAta[[#This Row],[ATA]])</f>
        <v>0</v>
      </c>
      <c r="I881" s="164">
        <v>4475</v>
      </c>
      <c r="J881" s="159">
        <v>6</v>
      </c>
      <c r="K881" s="251">
        <v>3530</v>
      </c>
      <c r="L881" s="246" t="s">
        <v>1560</v>
      </c>
      <c r="M881" s="160" t="s">
        <v>4036</v>
      </c>
      <c r="N881" s="160" t="s">
        <v>4037</v>
      </c>
      <c r="O881" s="249" t="s">
        <v>4035</v>
      </c>
      <c r="P881" s="248">
        <v>44264</v>
      </c>
      <c r="Q881" s="166" t="str">
        <f>IF(COUNTIFS(tabAtas_Bloqueios[CÓDIGO],tabConsumoAta[[#This Row],[CÓDIGO]],tabAtas_Bloqueios[CHAVE],tabConsumoAta[[#This Row],[ATA]],tabAtas_Bloqueios[INATIVO],"") &gt; 0,"X","")</f>
        <v/>
      </c>
      <c r="R881" s="158" t="s">
        <v>1555</v>
      </c>
    </row>
    <row r="882" spans="1:18" x14ac:dyDescent="0.3">
      <c r="A882" s="247">
        <v>76806</v>
      </c>
      <c r="B882" s="47" t="s">
        <v>191</v>
      </c>
      <c r="C882" s="34" t="str">
        <f>IFERROR(VLOOKUP(tabConsumoAta[[#This Row],[CÓDIGO]],tabEstimativa[#Data],14,FALSE),"")</f>
        <v>Suspenso</v>
      </c>
      <c r="D882" s="157"/>
      <c r="E882" s="157"/>
      <c r="F882" s="34"/>
      <c r="G882" s="78" t="str">
        <f>IFERROR(VLOOKUP(tabConsumoAta[[#This Row],[ATA]],tabAtas[#Data],4,FALSE),"")</f>
        <v/>
      </c>
      <c r="H882" s="163">
        <f>SUMIFS(tabSaldoAta[ESTIMATIVA],tabSaldoAta[CÓDIGO],tabConsumoAta[[#This Row],[CÓDIGO]],tabSaldoAta[CHAVE],tabConsumoAta[[#This Row],[ATA]])</f>
        <v>0</v>
      </c>
      <c r="I882" s="164">
        <v>100</v>
      </c>
      <c r="J882" s="159">
        <v>1</v>
      </c>
      <c r="K882" s="251">
        <v>2956</v>
      </c>
      <c r="L882" s="246" t="s">
        <v>1560</v>
      </c>
      <c r="M882" s="160" t="s">
        <v>3969</v>
      </c>
      <c r="N882" s="160" t="s">
        <v>3970</v>
      </c>
      <c r="O882" s="249" t="s">
        <v>3968</v>
      </c>
      <c r="P882" s="248">
        <v>44252</v>
      </c>
      <c r="Q882" s="166" t="str">
        <f>IF(COUNTIFS(tabAtas_Bloqueios[CÓDIGO],tabConsumoAta[[#This Row],[CÓDIGO]],tabAtas_Bloqueios[CHAVE],tabConsumoAta[[#This Row],[ATA]],tabAtas_Bloqueios[INATIVO],"") &gt; 0,"X","")</f>
        <v/>
      </c>
      <c r="R882" s="158" t="s">
        <v>1555</v>
      </c>
    </row>
    <row r="883" spans="1:18" x14ac:dyDescent="0.3">
      <c r="A883" s="247">
        <v>20135</v>
      </c>
      <c r="B883" s="47" t="s">
        <v>2639</v>
      </c>
      <c r="C883" s="34" t="str">
        <f>IFERROR(VLOOKUP(tabConsumoAta[[#This Row],[CÓDIGO]],tabEstimativa[#Data],14,FALSE),"")</f>
        <v>Aguardando</v>
      </c>
      <c r="D883" s="157"/>
      <c r="E883" s="157"/>
      <c r="F883" s="34"/>
      <c r="G883" s="78" t="str">
        <f>IFERROR(VLOOKUP(tabConsumoAta[[#This Row],[ATA]],tabAtas[#Data],4,FALSE),"")</f>
        <v/>
      </c>
      <c r="H883" s="163">
        <f>SUMIFS(tabSaldoAta[ESTIMATIVA],tabSaldoAta[CÓDIGO],tabConsumoAta[[#This Row],[CÓDIGO]],tabSaldoAta[CHAVE],tabConsumoAta[[#This Row],[ATA]])</f>
        <v>0</v>
      </c>
      <c r="I883" s="164">
        <v>300</v>
      </c>
      <c r="J883" s="159">
        <v>2</v>
      </c>
      <c r="K883" s="251">
        <v>2960</v>
      </c>
      <c r="L883" s="246" t="s">
        <v>1560</v>
      </c>
      <c r="M883" s="160" t="s">
        <v>3969</v>
      </c>
      <c r="N883" s="160" t="s">
        <v>3970</v>
      </c>
      <c r="O883" s="249" t="s">
        <v>3968</v>
      </c>
      <c r="P883" s="248">
        <v>44252</v>
      </c>
      <c r="Q883" s="166" t="str">
        <f>IF(COUNTIFS(tabAtas_Bloqueios[CÓDIGO],tabConsumoAta[[#This Row],[CÓDIGO]],tabAtas_Bloqueios[CHAVE],tabConsumoAta[[#This Row],[ATA]],tabAtas_Bloqueios[INATIVO],"") &gt; 0,"X","")</f>
        <v/>
      </c>
      <c r="R883" s="158" t="s">
        <v>1555</v>
      </c>
    </row>
    <row r="884" spans="1:18" x14ac:dyDescent="0.3">
      <c r="A884" s="247">
        <v>64253</v>
      </c>
      <c r="B884" s="47" t="s">
        <v>2370</v>
      </c>
      <c r="C884" s="34" t="str">
        <f>IFERROR(VLOOKUP(tabConsumoAta[[#This Row],[CÓDIGO]],tabEstimativa[#Data],14,FALSE),"")</f>
        <v>Aguardando</v>
      </c>
      <c r="D884" s="157"/>
      <c r="E884" s="157"/>
      <c r="F884" s="34"/>
      <c r="G884" s="78" t="str">
        <f>IFERROR(VLOOKUP(tabConsumoAta[[#This Row],[ATA]],tabAtas[#Data],4,FALSE),"")</f>
        <v/>
      </c>
      <c r="H884" s="163">
        <f>SUMIFS(tabSaldoAta[ESTIMATIVA],tabSaldoAta[CÓDIGO],tabConsumoAta[[#This Row],[CÓDIGO]],tabSaldoAta[CHAVE],tabConsumoAta[[#This Row],[ATA]])</f>
        <v>0</v>
      </c>
      <c r="I884" s="164">
        <v>1500</v>
      </c>
      <c r="J884" s="159">
        <v>3</v>
      </c>
      <c r="K884" s="251">
        <v>2960</v>
      </c>
      <c r="L884" s="246" t="s">
        <v>1560</v>
      </c>
      <c r="M884" s="160" t="s">
        <v>3969</v>
      </c>
      <c r="N884" s="160" t="s">
        <v>3970</v>
      </c>
      <c r="O884" s="249" t="s">
        <v>3968</v>
      </c>
      <c r="P884" s="248">
        <v>44252</v>
      </c>
      <c r="Q884" s="166" t="str">
        <f>IF(COUNTIFS(tabAtas_Bloqueios[CÓDIGO],tabConsumoAta[[#This Row],[CÓDIGO]],tabAtas_Bloqueios[CHAVE],tabConsumoAta[[#This Row],[ATA]],tabAtas_Bloqueios[INATIVO],"") &gt; 0,"X","")</f>
        <v/>
      </c>
      <c r="R884" s="158" t="s">
        <v>1555</v>
      </c>
    </row>
    <row r="885" spans="1:18" x14ac:dyDescent="0.3">
      <c r="A885" s="247">
        <v>59882</v>
      </c>
      <c r="B885" s="47" t="s">
        <v>2790</v>
      </c>
      <c r="C885" s="34" t="str">
        <f>IFERROR(VLOOKUP(tabConsumoAta[[#This Row],[CÓDIGO]],tabEstimativa[#Data],14,FALSE),"")</f>
        <v>Aguardando</v>
      </c>
      <c r="D885" s="157"/>
      <c r="E885" s="157"/>
      <c r="F885" s="34"/>
      <c r="G885" s="78" t="str">
        <f>IFERROR(VLOOKUP(tabConsumoAta[[#This Row],[ATA]],tabAtas[#Data],4,FALSE),"")</f>
        <v/>
      </c>
      <c r="H885" s="163">
        <f>SUMIFS(tabSaldoAta[ESTIMATIVA],tabSaldoAta[CÓDIGO],tabConsumoAta[[#This Row],[CÓDIGO]],tabSaldoAta[CHAVE],tabConsumoAta[[#This Row],[ATA]])</f>
        <v>0</v>
      </c>
      <c r="I885" s="164">
        <v>2000</v>
      </c>
      <c r="J885" s="159">
        <v>4</v>
      </c>
      <c r="K885" s="251">
        <v>2963</v>
      </c>
      <c r="L885" s="246" t="s">
        <v>1560</v>
      </c>
      <c r="M885" s="160" t="s">
        <v>3969</v>
      </c>
      <c r="N885" s="160" t="s">
        <v>3970</v>
      </c>
      <c r="O885" s="249" t="s">
        <v>3968</v>
      </c>
      <c r="P885" s="248">
        <v>44252</v>
      </c>
      <c r="Q885" s="166" t="str">
        <f>IF(COUNTIFS(tabAtas_Bloqueios[CÓDIGO],tabConsumoAta[[#This Row],[CÓDIGO]],tabAtas_Bloqueios[CHAVE],tabConsumoAta[[#This Row],[ATA]],tabAtas_Bloqueios[INATIVO],"") &gt; 0,"X","")</f>
        <v/>
      </c>
      <c r="R885" s="158" t="s">
        <v>1555</v>
      </c>
    </row>
    <row r="886" spans="1:18" x14ac:dyDescent="0.3">
      <c r="A886" s="247">
        <v>64604</v>
      </c>
      <c r="B886" s="47" t="s">
        <v>24</v>
      </c>
      <c r="C886" s="34" t="str">
        <f>IFERROR(VLOOKUP(tabConsumoAta[[#This Row],[CÓDIGO]],tabEstimativa[#Data],14,FALSE),"")</f>
        <v>Aguardando</v>
      </c>
      <c r="D886" s="157"/>
      <c r="E886" s="157"/>
      <c r="F886" s="34"/>
      <c r="G886" s="78" t="str">
        <f>IFERROR(VLOOKUP(tabConsumoAta[[#This Row],[ATA]],tabAtas[#Data],4,FALSE),"")</f>
        <v/>
      </c>
      <c r="H886" s="163">
        <f>SUMIFS(tabSaldoAta[ESTIMATIVA],tabSaldoAta[CÓDIGO],tabConsumoAta[[#This Row],[CÓDIGO]],tabSaldoAta[CHAVE],tabConsumoAta[[#This Row],[ATA]])</f>
        <v>0</v>
      </c>
      <c r="I886" s="164">
        <v>600</v>
      </c>
      <c r="J886" s="159">
        <v>5</v>
      </c>
      <c r="K886" s="251">
        <v>2963</v>
      </c>
      <c r="L886" s="246" t="s">
        <v>1560</v>
      </c>
      <c r="M886" s="160" t="s">
        <v>3969</v>
      </c>
      <c r="N886" s="160" t="s">
        <v>3970</v>
      </c>
      <c r="O886" s="249" t="s">
        <v>3968</v>
      </c>
      <c r="P886" s="248">
        <v>44252</v>
      </c>
      <c r="Q886" s="166" t="str">
        <f>IF(COUNTIFS(tabAtas_Bloqueios[CÓDIGO],tabConsumoAta[[#This Row],[CÓDIGO]],tabAtas_Bloqueios[CHAVE],tabConsumoAta[[#This Row],[ATA]],tabAtas_Bloqueios[INATIVO],"") &gt; 0,"X","")</f>
        <v/>
      </c>
      <c r="R886" s="158" t="s">
        <v>1555</v>
      </c>
    </row>
    <row r="887" spans="1:18" x14ac:dyDescent="0.3">
      <c r="A887" s="247">
        <v>64625</v>
      </c>
      <c r="B887" s="47" t="s">
        <v>142</v>
      </c>
      <c r="C887" s="34" t="str">
        <f>IFERROR(VLOOKUP(tabConsumoAta[[#This Row],[CÓDIGO]],tabEstimativa[#Data],14,FALSE),"")</f>
        <v>Suspenso</v>
      </c>
      <c r="D887" s="157"/>
      <c r="E887" s="157"/>
      <c r="F887" s="34"/>
      <c r="G887" s="78" t="str">
        <f>IFERROR(VLOOKUP(tabConsumoAta[[#This Row],[ATA]],tabAtas[#Data],4,FALSE),"")</f>
        <v/>
      </c>
      <c r="H887" s="163">
        <f>SUMIFS(tabSaldoAta[ESTIMATIVA],tabSaldoAta[CÓDIGO],tabConsumoAta[[#This Row],[CÓDIGO]],tabSaldoAta[CHAVE],tabConsumoAta[[#This Row],[ATA]])</f>
        <v>0</v>
      </c>
      <c r="I887" s="164">
        <v>300</v>
      </c>
      <c r="J887" s="159">
        <v>6</v>
      </c>
      <c r="K887" s="251">
        <v>2960</v>
      </c>
      <c r="L887" s="246" t="s">
        <v>1560</v>
      </c>
      <c r="M887" s="160" t="s">
        <v>3969</v>
      </c>
      <c r="N887" s="160" t="s">
        <v>3970</v>
      </c>
      <c r="O887" s="249" t="s">
        <v>3968</v>
      </c>
      <c r="P887" s="248">
        <v>44252</v>
      </c>
      <c r="Q887" s="166" t="str">
        <f>IF(COUNTIFS(tabAtas_Bloqueios[CÓDIGO],tabConsumoAta[[#This Row],[CÓDIGO]],tabAtas_Bloqueios[CHAVE],tabConsumoAta[[#This Row],[ATA]],tabAtas_Bloqueios[INATIVO],"") &gt; 0,"X","")</f>
        <v/>
      </c>
      <c r="R887" s="158" t="s">
        <v>1555</v>
      </c>
    </row>
    <row r="888" spans="1:18" x14ac:dyDescent="0.3">
      <c r="A888" s="247">
        <v>64860</v>
      </c>
      <c r="B888" s="47" t="s">
        <v>2979</v>
      </c>
      <c r="C888" s="34" t="str">
        <f>IFERROR(VLOOKUP(tabConsumoAta[[#This Row],[CÓDIGO]],tabEstimativa[#Data],14,FALSE),"")</f>
        <v>Aguardando</v>
      </c>
      <c r="D888" s="157"/>
      <c r="E888" s="157"/>
      <c r="F888" s="34"/>
      <c r="G888" s="78" t="str">
        <f>IFERROR(VLOOKUP(tabConsumoAta[[#This Row],[ATA]],tabAtas[#Data],4,FALSE),"")</f>
        <v/>
      </c>
      <c r="H888" s="163">
        <f>SUMIFS(tabSaldoAta[ESTIMATIVA],tabSaldoAta[CÓDIGO],tabConsumoAta[[#This Row],[CÓDIGO]],tabSaldoAta[CHAVE],tabConsumoAta[[#This Row],[ATA]])</f>
        <v>0</v>
      </c>
      <c r="I888" s="164">
        <v>200</v>
      </c>
      <c r="J888" s="159">
        <v>7</v>
      </c>
      <c r="K888" s="251">
        <v>2960</v>
      </c>
      <c r="L888" s="246" t="s">
        <v>1560</v>
      </c>
      <c r="M888" s="160" t="s">
        <v>3969</v>
      </c>
      <c r="N888" s="160" t="s">
        <v>3970</v>
      </c>
      <c r="O888" s="249" t="s">
        <v>3968</v>
      </c>
      <c r="P888" s="248">
        <v>44252</v>
      </c>
      <c r="Q888" s="166" t="str">
        <f>IF(COUNTIFS(tabAtas_Bloqueios[CÓDIGO],tabConsumoAta[[#This Row],[CÓDIGO]],tabAtas_Bloqueios[CHAVE],tabConsumoAta[[#This Row],[ATA]],tabAtas_Bloqueios[INATIVO],"") &gt; 0,"X","")</f>
        <v/>
      </c>
      <c r="R888" s="158" t="s">
        <v>1555</v>
      </c>
    </row>
    <row r="889" spans="1:18" x14ac:dyDescent="0.3">
      <c r="A889" s="247">
        <v>64861</v>
      </c>
      <c r="B889" s="47" t="s">
        <v>144</v>
      </c>
      <c r="C889" s="34" t="str">
        <f>IFERROR(VLOOKUP(tabConsumoAta[[#This Row],[CÓDIGO]],tabEstimativa[#Data],14,FALSE),"")</f>
        <v>Aguardando</v>
      </c>
      <c r="D889" s="157"/>
      <c r="E889" s="157"/>
      <c r="F889" s="34"/>
      <c r="G889" s="78" t="str">
        <f>IFERROR(VLOOKUP(tabConsumoAta[[#This Row],[ATA]],tabAtas[#Data],4,FALSE),"")</f>
        <v/>
      </c>
      <c r="H889" s="163">
        <f>SUMIFS(tabSaldoAta[ESTIMATIVA],tabSaldoAta[CÓDIGO],tabConsumoAta[[#This Row],[CÓDIGO]],tabSaldoAta[CHAVE],tabConsumoAta[[#This Row],[ATA]])</f>
        <v>0</v>
      </c>
      <c r="I889" s="164">
        <v>500</v>
      </c>
      <c r="J889" s="159">
        <v>8</v>
      </c>
      <c r="K889" s="251">
        <v>2960</v>
      </c>
      <c r="L889" s="246" t="s">
        <v>1560</v>
      </c>
      <c r="M889" s="160" t="s">
        <v>3969</v>
      </c>
      <c r="N889" s="160" t="s">
        <v>3970</v>
      </c>
      <c r="O889" s="249" t="s">
        <v>3968</v>
      </c>
      <c r="P889" s="248">
        <v>44252</v>
      </c>
      <c r="Q889" s="166" t="str">
        <f>IF(COUNTIFS(tabAtas_Bloqueios[CÓDIGO],tabConsumoAta[[#This Row],[CÓDIGO]],tabAtas_Bloqueios[CHAVE],tabConsumoAta[[#This Row],[ATA]],tabAtas_Bloqueios[INATIVO],"") &gt; 0,"X","")</f>
        <v/>
      </c>
      <c r="R889" s="158" t="s">
        <v>1555</v>
      </c>
    </row>
    <row r="890" spans="1:18" x14ac:dyDescent="0.3">
      <c r="A890" s="247">
        <v>19871</v>
      </c>
      <c r="B890" s="47" t="s">
        <v>42</v>
      </c>
      <c r="C890" s="34" t="str">
        <f>IFERROR(VLOOKUP(tabConsumoAta[[#This Row],[CÓDIGO]],tabEstimativa[#Data],14,FALSE),"")</f>
        <v>Suspenso</v>
      </c>
      <c r="D890" s="157"/>
      <c r="E890" s="157"/>
      <c r="F890" s="34"/>
      <c r="G890" s="78" t="str">
        <f>IFERROR(VLOOKUP(tabConsumoAta[[#This Row],[ATA]],tabAtas[#Data],4,FALSE),"")</f>
        <v/>
      </c>
      <c r="H890" s="163">
        <f>SUMIFS(tabSaldoAta[ESTIMATIVA],tabSaldoAta[CÓDIGO],tabConsumoAta[[#This Row],[CÓDIGO]],tabSaldoAta[CHAVE],tabConsumoAta[[#This Row],[ATA]])</f>
        <v>0</v>
      </c>
      <c r="I890" s="164">
        <v>150</v>
      </c>
      <c r="J890" s="159">
        <v>9</v>
      </c>
      <c r="K890" s="251">
        <v>2965</v>
      </c>
      <c r="L890" s="246" t="s">
        <v>1560</v>
      </c>
      <c r="M890" s="160" t="s">
        <v>3969</v>
      </c>
      <c r="N890" s="160" t="s">
        <v>3970</v>
      </c>
      <c r="O890" s="249" t="s">
        <v>3968</v>
      </c>
      <c r="P890" s="248">
        <v>44252</v>
      </c>
      <c r="Q890" s="166" t="str">
        <f>IF(COUNTIFS(tabAtas_Bloqueios[CÓDIGO],tabConsumoAta[[#This Row],[CÓDIGO]],tabAtas_Bloqueios[CHAVE],tabConsumoAta[[#This Row],[ATA]],tabAtas_Bloqueios[INATIVO],"") &gt; 0,"X","")</f>
        <v/>
      </c>
      <c r="R890" s="158" t="s">
        <v>1555</v>
      </c>
    </row>
    <row r="891" spans="1:18" x14ac:dyDescent="0.3">
      <c r="A891" s="247">
        <v>134560</v>
      </c>
      <c r="B891" s="47" t="s">
        <v>166</v>
      </c>
      <c r="C891" s="34" t="str">
        <f>IFERROR(VLOOKUP(tabConsumoAta[[#This Row],[CÓDIGO]],tabEstimativa[#Data],14,FALSE),"")</f>
        <v>Suspenso</v>
      </c>
      <c r="D891" s="157"/>
      <c r="E891" s="157"/>
      <c r="F891" s="34"/>
      <c r="G891" s="78" t="str">
        <f>IFERROR(VLOOKUP(tabConsumoAta[[#This Row],[ATA]],tabAtas[#Data],4,FALSE),"")</f>
        <v/>
      </c>
      <c r="H891" s="163">
        <f>SUMIFS(tabSaldoAta[ESTIMATIVA],tabSaldoAta[CÓDIGO],tabConsumoAta[[#This Row],[CÓDIGO]],tabSaldoAta[CHAVE],tabConsumoAta[[#This Row],[ATA]])</f>
        <v>0</v>
      </c>
      <c r="I891" s="164">
        <v>400</v>
      </c>
      <c r="J891" s="159">
        <v>10</v>
      </c>
      <c r="K891" s="251">
        <v>2965</v>
      </c>
      <c r="L891" s="246" t="s">
        <v>1560</v>
      </c>
      <c r="M891" s="160" t="s">
        <v>3969</v>
      </c>
      <c r="N891" s="160" t="s">
        <v>3970</v>
      </c>
      <c r="O891" s="249" t="s">
        <v>3968</v>
      </c>
      <c r="P891" s="248">
        <v>44252</v>
      </c>
      <c r="Q891" s="166" t="str">
        <f>IF(COUNTIFS(tabAtas_Bloqueios[CÓDIGO],tabConsumoAta[[#This Row],[CÓDIGO]],tabAtas_Bloqueios[CHAVE],tabConsumoAta[[#This Row],[ATA]],tabAtas_Bloqueios[INATIVO],"") &gt; 0,"X","")</f>
        <v/>
      </c>
      <c r="R891" s="158" t="s">
        <v>1555</v>
      </c>
    </row>
    <row r="892" spans="1:18" x14ac:dyDescent="0.3">
      <c r="A892" s="247">
        <v>13559</v>
      </c>
      <c r="B892" s="47" t="s">
        <v>238</v>
      </c>
      <c r="C892" s="34" t="str">
        <f>IFERROR(VLOOKUP(tabConsumoAta[[#This Row],[CÓDIGO]],tabEstimativa[#Data],14,FALSE),"")</f>
        <v>Aguardando</v>
      </c>
      <c r="D892" s="157" t="s">
        <v>3424</v>
      </c>
      <c r="E892" s="157">
        <v>39</v>
      </c>
      <c r="F892" s="34">
        <v>2020</v>
      </c>
      <c r="G892" s="78">
        <f>IFERROR(VLOOKUP(tabConsumoAta[[#This Row],[ATA]],tabAtas[#Data],4,FALSE),"")</f>
        <v>44256</v>
      </c>
      <c r="H892" s="163">
        <f>SUMIFS(tabSaldoAta[ESTIMATIVA],tabSaldoAta[CÓDIGO],tabConsumoAta[[#This Row],[CÓDIGO]],tabSaldoAta[CHAVE],tabConsumoAta[[#This Row],[ATA]])</f>
        <v>300</v>
      </c>
      <c r="I892" s="164">
        <v>150</v>
      </c>
      <c r="J892" s="159">
        <v>1</v>
      </c>
      <c r="K892" s="251">
        <v>2545</v>
      </c>
      <c r="L892" s="246" t="s">
        <v>2415</v>
      </c>
      <c r="M892" s="160" t="s">
        <v>3957</v>
      </c>
      <c r="N892" s="160" t="s">
        <v>3958</v>
      </c>
      <c r="O892" s="249" t="s">
        <v>3956</v>
      </c>
      <c r="P892" s="248">
        <v>44245</v>
      </c>
      <c r="Q892" s="166" t="str">
        <f>IF(COUNTIFS(tabAtas_Bloqueios[CÓDIGO],tabConsumoAta[[#This Row],[CÓDIGO]],tabAtas_Bloqueios[CHAVE],tabConsumoAta[[#This Row],[ATA]],tabAtas_Bloqueios[INATIVO],"") &gt; 0,"X","")</f>
        <v/>
      </c>
      <c r="R892" s="158" t="s">
        <v>1555</v>
      </c>
    </row>
    <row r="893" spans="1:18" x14ac:dyDescent="0.3">
      <c r="A893" s="247">
        <v>13560</v>
      </c>
      <c r="B893" s="47" t="s">
        <v>239</v>
      </c>
      <c r="C893" s="34" t="str">
        <f>IFERROR(VLOOKUP(tabConsumoAta[[#This Row],[CÓDIGO]],tabEstimativa[#Data],14,FALSE),"")</f>
        <v>Aguardando</v>
      </c>
      <c r="D893" s="157" t="s">
        <v>3424</v>
      </c>
      <c r="E893" s="157">
        <v>39</v>
      </c>
      <c r="F893" s="34">
        <v>2020</v>
      </c>
      <c r="G893" s="78">
        <f>IFERROR(VLOOKUP(tabConsumoAta[[#This Row],[ATA]],tabAtas[#Data],4,FALSE),"")</f>
        <v>44256</v>
      </c>
      <c r="H893" s="163">
        <f>SUMIFS(tabSaldoAta[ESTIMATIVA],tabSaldoAta[CÓDIGO],tabConsumoAta[[#This Row],[CÓDIGO]],tabSaldoAta[CHAVE],tabConsumoAta[[#This Row],[ATA]])</f>
        <v>50</v>
      </c>
      <c r="I893" s="164">
        <v>25</v>
      </c>
      <c r="J893" s="159">
        <v>2</v>
      </c>
      <c r="K893" s="251">
        <v>2545</v>
      </c>
      <c r="L893" s="246" t="s">
        <v>2415</v>
      </c>
      <c r="M893" s="160" t="s">
        <v>3957</v>
      </c>
      <c r="N893" s="160" t="s">
        <v>3958</v>
      </c>
      <c r="O893" s="249" t="s">
        <v>3956</v>
      </c>
      <c r="P893" s="248">
        <v>44245</v>
      </c>
      <c r="Q893" s="166" t="str">
        <f>IF(COUNTIFS(tabAtas_Bloqueios[CÓDIGO],tabConsumoAta[[#This Row],[CÓDIGO]],tabAtas_Bloqueios[CHAVE],tabConsumoAta[[#This Row],[ATA]],tabAtas_Bloqueios[INATIVO],"") &gt; 0,"X","")</f>
        <v/>
      </c>
      <c r="R893" s="158" t="s">
        <v>1555</v>
      </c>
    </row>
    <row r="894" spans="1:18" x14ac:dyDescent="0.3">
      <c r="A894" s="247">
        <v>13562</v>
      </c>
      <c r="B894" s="47" t="s">
        <v>2399</v>
      </c>
      <c r="C894" s="34" t="str">
        <f>IFERROR(VLOOKUP(tabConsumoAta[[#This Row],[CÓDIGO]],tabEstimativa[#Data],14,FALSE),"")</f>
        <v>Aguardando</v>
      </c>
      <c r="D894" s="157" t="s">
        <v>3424</v>
      </c>
      <c r="E894" s="157">
        <v>39</v>
      </c>
      <c r="F894" s="34">
        <v>2020</v>
      </c>
      <c r="G894" s="78">
        <f>IFERROR(VLOOKUP(tabConsumoAta[[#This Row],[ATA]],tabAtas[#Data],4,FALSE),"")</f>
        <v>44256</v>
      </c>
      <c r="H894" s="163">
        <f>SUMIFS(tabSaldoAta[ESTIMATIVA],tabSaldoAta[CÓDIGO],tabConsumoAta[[#This Row],[CÓDIGO]],tabSaldoAta[CHAVE],tabConsumoAta[[#This Row],[ATA]])</f>
        <v>800</v>
      </c>
      <c r="I894" s="164">
        <v>600</v>
      </c>
      <c r="J894" s="159">
        <v>3</v>
      </c>
      <c r="K894" s="251">
        <v>2545</v>
      </c>
      <c r="L894" s="246" t="s">
        <v>2415</v>
      </c>
      <c r="M894" s="160" t="s">
        <v>3957</v>
      </c>
      <c r="N894" s="160" t="s">
        <v>3958</v>
      </c>
      <c r="O894" s="249" t="s">
        <v>3956</v>
      </c>
      <c r="P894" s="248">
        <v>44245</v>
      </c>
      <c r="Q894" s="166" t="str">
        <f>IF(COUNTIFS(tabAtas_Bloqueios[CÓDIGO],tabConsumoAta[[#This Row],[CÓDIGO]],tabAtas_Bloqueios[CHAVE],tabConsumoAta[[#This Row],[ATA]],tabAtas_Bloqueios[INATIVO],"") &gt; 0,"X","")</f>
        <v/>
      </c>
      <c r="R894" s="158" t="s">
        <v>1555</v>
      </c>
    </row>
    <row r="895" spans="1:18" x14ac:dyDescent="0.3">
      <c r="A895" s="247">
        <v>132623</v>
      </c>
      <c r="B895" s="47" t="s">
        <v>247</v>
      </c>
      <c r="C895" s="34" t="str">
        <f>IFERROR(VLOOKUP(tabConsumoAta[[#This Row],[CÓDIGO]],tabEstimativa[#Data],14,FALSE),"")</f>
        <v>Aguardando</v>
      </c>
      <c r="D895" s="157" t="s">
        <v>3462</v>
      </c>
      <c r="E895" s="157">
        <v>54</v>
      </c>
      <c r="F895" s="34">
        <v>2020</v>
      </c>
      <c r="G895" s="78">
        <f>IFERROR(VLOOKUP(tabConsumoAta[[#This Row],[ATA]],tabAtas[#Data],4,FALSE),"")</f>
        <v>44267</v>
      </c>
      <c r="H895" s="163">
        <f>SUMIFS(tabSaldoAta[ESTIMATIVA],tabSaldoAta[CÓDIGO],tabConsumoAta[[#This Row],[CÓDIGO]],tabSaldoAta[CHAVE],tabConsumoAta[[#This Row],[ATA]])</f>
        <v>100</v>
      </c>
      <c r="I895" s="164">
        <v>35</v>
      </c>
      <c r="J895" s="159">
        <v>4</v>
      </c>
      <c r="K895" s="251">
        <v>2547</v>
      </c>
      <c r="L895" s="246" t="s">
        <v>3778</v>
      </c>
      <c r="M895" s="160" t="s">
        <v>3957</v>
      </c>
      <c r="N895" s="160" t="s">
        <v>3958</v>
      </c>
      <c r="O895" s="249" t="s">
        <v>3956</v>
      </c>
      <c r="P895" s="248">
        <v>44245</v>
      </c>
      <c r="Q895" s="166" t="str">
        <f>IF(COUNTIFS(tabAtas_Bloqueios[CÓDIGO],tabConsumoAta[[#This Row],[CÓDIGO]],tabAtas_Bloqueios[CHAVE],tabConsumoAta[[#This Row],[ATA]],tabAtas_Bloqueios[INATIVO],"") &gt; 0,"X","")</f>
        <v/>
      </c>
      <c r="R895" s="158" t="s">
        <v>1555</v>
      </c>
    </row>
    <row r="896" spans="1:18" x14ac:dyDescent="0.3">
      <c r="A896" s="247">
        <v>100802</v>
      </c>
      <c r="B896" s="47" t="s">
        <v>2985</v>
      </c>
      <c r="C896" s="34" t="str">
        <f>IFERROR(VLOOKUP(tabConsumoAta[[#This Row],[CÓDIGO]],tabEstimativa[#Data],14,FALSE),"")</f>
        <v>Aguardando</v>
      </c>
      <c r="D896" s="157" t="s">
        <v>3465</v>
      </c>
      <c r="E896" s="157">
        <v>55</v>
      </c>
      <c r="F896" s="34">
        <v>2020</v>
      </c>
      <c r="G896" s="78">
        <f>IFERROR(VLOOKUP(tabConsumoAta[[#This Row],[ATA]],tabAtas[#Data],4,FALSE),"")</f>
        <v>44267</v>
      </c>
      <c r="H896" s="163">
        <f>SUMIFS(tabSaldoAta[ESTIMATIVA],tabSaldoAta[CÓDIGO],tabConsumoAta[[#This Row],[CÓDIGO]],tabSaldoAta[CHAVE],tabConsumoAta[[#This Row],[ATA]])</f>
        <v>1200</v>
      </c>
      <c r="I896" s="164">
        <v>500</v>
      </c>
      <c r="J896" s="159">
        <v>5</v>
      </c>
      <c r="K896" s="251">
        <v>2548</v>
      </c>
      <c r="L896" s="246" t="s">
        <v>2415</v>
      </c>
      <c r="M896" s="160" t="s">
        <v>3957</v>
      </c>
      <c r="N896" s="160" t="s">
        <v>3958</v>
      </c>
      <c r="O896" s="249" t="s">
        <v>3956</v>
      </c>
      <c r="P896" s="248">
        <v>44245</v>
      </c>
      <c r="Q896" s="166" t="str">
        <f>IF(COUNTIFS(tabAtas_Bloqueios[CÓDIGO],tabConsumoAta[[#This Row],[CÓDIGO]],tabAtas_Bloqueios[CHAVE],tabConsumoAta[[#This Row],[ATA]],tabAtas_Bloqueios[INATIVO],"") &gt; 0,"X","")</f>
        <v/>
      </c>
      <c r="R896" s="158" t="s">
        <v>1555</v>
      </c>
    </row>
    <row r="897" spans="1:18" x14ac:dyDescent="0.3">
      <c r="A897" s="247">
        <v>40251</v>
      </c>
      <c r="B897" s="47" t="s">
        <v>3156</v>
      </c>
      <c r="C897" s="34" t="str">
        <f>IFERROR(VLOOKUP(tabConsumoAta[[#This Row],[CÓDIGO]],tabEstimativa[#Data],14,FALSE),"")</f>
        <v>Aguardando</v>
      </c>
      <c r="D897" s="157" t="s">
        <v>3465</v>
      </c>
      <c r="E897" s="157">
        <v>55</v>
      </c>
      <c r="F897" s="34">
        <v>2020</v>
      </c>
      <c r="G897" s="78">
        <f>IFERROR(VLOOKUP(tabConsumoAta[[#This Row],[ATA]],tabAtas[#Data],4,FALSE),"")</f>
        <v>44267</v>
      </c>
      <c r="H897" s="163">
        <f>SUMIFS(tabSaldoAta[ESTIMATIVA],tabSaldoAta[CÓDIGO],tabConsumoAta[[#This Row],[CÓDIGO]],tabSaldoAta[CHAVE],tabConsumoAta[[#This Row],[ATA]])</f>
        <v>600</v>
      </c>
      <c r="I897" s="164">
        <v>70</v>
      </c>
      <c r="J897" s="159">
        <v>6</v>
      </c>
      <c r="K897" s="251">
        <v>2548</v>
      </c>
      <c r="L897" s="246" t="s">
        <v>2415</v>
      </c>
      <c r="M897" s="160" t="s">
        <v>3957</v>
      </c>
      <c r="N897" s="160" t="s">
        <v>3958</v>
      </c>
      <c r="O897" s="249" t="s">
        <v>3956</v>
      </c>
      <c r="P897" s="248">
        <v>44245</v>
      </c>
      <c r="Q897" s="166" t="str">
        <f>IF(COUNTIFS(tabAtas_Bloqueios[CÓDIGO],tabConsumoAta[[#This Row],[CÓDIGO]],tabAtas_Bloqueios[CHAVE],tabConsumoAta[[#This Row],[ATA]],tabAtas_Bloqueios[INATIVO],"") &gt; 0,"X","")</f>
        <v/>
      </c>
      <c r="R897" s="158" t="s">
        <v>1555</v>
      </c>
    </row>
    <row r="898" spans="1:18" x14ac:dyDescent="0.3">
      <c r="A898" s="247">
        <v>77819</v>
      </c>
      <c r="B898" s="47" t="s">
        <v>2828</v>
      </c>
      <c r="C898" s="34" t="str">
        <f>IFERROR(VLOOKUP(tabConsumoAta[[#This Row],[CÓDIGO]],tabEstimativa[#Data],14,FALSE),"")</f>
        <v>Aguardando</v>
      </c>
      <c r="D898" s="157" t="s">
        <v>3482</v>
      </c>
      <c r="E898" s="157">
        <v>64</v>
      </c>
      <c r="F898" s="34">
        <v>2020</v>
      </c>
      <c r="G898" s="78">
        <f>IFERROR(VLOOKUP(tabConsumoAta[[#This Row],[ATA]],tabAtas[#Data],4,FALSE),"")</f>
        <v>44272</v>
      </c>
      <c r="H898" s="163">
        <f>SUMIFS(tabSaldoAta[ESTIMATIVA],tabSaldoAta[CÓDIGO],tabConsumoAta[[#This Row],[CÓDIGO]],tabSaldoAta[CHAVE],tabConsumoAta[[#This Row],[ATA]])</f>
        <v>4000</v>
      </c>
      <c r="I898" s="164">
        <v>2000</v>
      </c>
      <c r="J898" s="159">
        <v>7</v>
      </c>
      <c r="K898" s="251">
        <v>2549</v>
      </c>
      <c r="L898" s="246" t="s">
        <v>2467</v>
      </c>
      <c r="M898" s="160" t="s">
        <v>3957</v>
      </c>
      <c r="N898" s="160" t="s">
        <v>3958</v>
      </c>
      <c r="O898" s="249" t="s">
        <v>3956</v>
      </c>
      <c r="P898" s="248">
        <v>44245</v>
      </c>
      <c r="Q898" s="166" t="str">
        <f>IF(COUNTIFS(tabAtas_Bloqueios[CÓDIGO],tabConsumoAta[[#This Row],[CÓDIGO]],tabAtas_Bloqueios[CHAVE],tabConsumoAta[[#This Row],[ATA]],tabAtas_Bloqueios[INATIVO],"") &gt; 0,"X","")</f>
        <v/>
      </c>
      <c r="R898" s="158" t="s">
        <v>1555</v>
      </c>
    </row>
    <row r="899" spans="1:18" x14ac:dyDescent="0.3">
      <c r="A899" s="247">
        <v>12813</v>
      </c>
      <c r="B899" s="47" t="s">
        <v>9</v>
      </c>
      <c r="C899" s="34" t="str">
        <f>IFERROR(VLOOKUP(tabConsumoAta[[#This Row],[CÓDIGO]],tabEstimativa[#Data],14,FALSE),"")</f>
        <v>Aguardando</v>
      </c>
      <c r="D899" s="157" t="s">
        <v>3514</v>
      </c>
      <c r="E899" s="157">
        <v>87</v>
      </c>
      <c r="F899" s="34">
        <v>2020</v>
      </c>
      <c r="G899" s="78">
        <f>IFERROR(VLOOKUP(tabConsumoAta[[#This Row],[ATA]],tabAtas[#Data],4,FALSE),"")</f>
        <v>44286</v>
      </c>
      <c r="H899" s="163">
        <f>SUMIFS(tabSaldoAta[ESTIMATIVA],tabSaldoAta[CÓDIGO],tabConsumoAta[[#This Row],[CÓDIGO]],tabSaldoAta[CHAVE],tabConsumoAta[[#This Row],[ATA]])</f>
        <v>80</v>
      </c>
      <c r="I899" s="164">
        <v>30</v>
      </c>
      <c r="J899" s="159">
        <v>8</v>
      </c>
      <c r="K899" s="251">
        <v>2551</v>
      </c>
      <c r="L899" s="246" t="s">
        <v>3778</v>
      </c>
      <c r="M899" s="160" t="s">
        <v>3957</v>
      </c>
      <c r="N899" s="160" t="s">
        <v>3958</v>
      </c>
      <c r="O899" s="249" t="s">
        <v>3956</v>
      </c>
      <c r="P899" s="248">
        <v>44245</v>
      </c>
      <c r="Q899" s="166" t="str">
        <f>IF(COUNTIFS(tabAtas_Bloqueios[CÓDIGO],tabConsumoAta[[#This Row],[CÓDIGO]],tabAtas_Bloqueios[CHAVE],tabConsumoAta[[#This Row],[ATA]],tabAtas_Bloqueios[INATIVO],"") &gt; 0,"X","")</f>
        <v/>
      </c>
      <c r="R899" s="158" t="s">
        <v>1555</v>
      </c>
    </row>
    <row r="900" spans="1:18" x14ac:dyDescent="0.3">
      <c r="A900" s="247">
        <v>12821</v>
      </c>
      <c r="B900" s="47" t="s">
        <v>8</v>
      </c>
      <c r="C900" s="34" t="str">
        <f>IFERROR(VLOOKUP(tabConsumoAta[[#This Row],[CÓDIGO]],tabEstimativa[#Data],14,FALSE),"")</f>
        <v>Aguardando</v>
      </c>
      <c r="D900" s="157" t="s">
        <v>3514</v>
      </c>
      <c r="E900" s="157">
        <v>87</v>
      </c>
      <c r="F900" s="34">
        <v>2020</v>
      </c>
      <c r="G900" s="78">
        <f>IFERROR(VLOOKUP(tabConsumoAta[[#This Row],[ATA]],tabAtas[#Data],4,FALSE),"")</f>
        <v>44286</v>
      </c>
      <c r="H900" s="163">
        <f>SUMIFS(tabSaldoAta[ESTIMATIVA],tabSaldoAta[CÓDIGO],tabConsumoAta[[#This Row],[CÓDIGO]],tabSaldoAta[CHAVE],tabConsumoAta[[#This Row],[ATA]])</f>
        <v>50</v>
      </c>
      <c r="I900" s="164">
        <v>80</v>
      </c>
      <c r="J900" s="159">
        <v>9</v>
      </c>
      <c r="K900" s="251">
        <v>2552</v>
      </c>
      <c r="L900" s="246" t="s">
        <v>2415</v>
      </c>
      <c r="M900" s="160" t="s">
        <v>3957</v>
      </c>
      <c r="N900" s="160" t="s">
        <v>3958</v>
      </c>
      <c r="O900" s="249" t="s">
        <v>3956</v>
      </c>
      <c r="P900" s="248">
        <v>44245</v>
      </c>
      <c r="Q900" s="166" t="str">
        <f>IF(COUNTIFS(tabAtas_Bloqueios[CÓDIGO],tabConsumoAta[[#This Row],[CÓDIGO]],tabAtas_Bloqueios[CHAVE],tabConsumoAta[[#This Row],[ATA]],tabAtas_Bloqueios[INATIVO],"") &gt; 0,"X","")</f>
        <v/>
      </c>
      <c r="R900" s="158" t="s">
        <v>1555</v>
      </c>
    </row>
    <row r="901" spans="1:18" x14ac:dyDescent="0.3">
      <c r="A901" s="247">
        <v>24500</v>
      </c>
      <c r="B901" s="47" t="s">
        <v>2400</v>
      </c>
      <c r="C901" s="34" t="str">
        <f>IFERROR(VLOOKUP(tabConsumoAta[[#This Row],[CÓDIGO]],tabEstimativa[#Data],14,FALSE),"")</f>
        <v>Aguardando</v>
      </c>
      <c r="D901" s="157" t="s">
        <v>3514</v>
      </c>
      <c r="E901" s="157">
        <v>87</v>
      </c>
      <c r="F901" s="34">
        <v>2020</v>
      </c>
      <c r="G901" s="78">
        <f>IFERROR(VLOOKUP(tabConsumoAta[[#This Row],[ATA]],tabAtas[#Data],4,FALSE),"")</f>
        <v>44286</v>
      </c>
      <c r="H901" s="163">
        <f>SUMIFS(tabSaldoAta[ESTIMATIVA],tabSaldoAta[CÓDIGO],tabConsumoAta[[#This Row],[CÓDIGO]],tabSaldoAta[CHAVE],tabConsumoAta[[#This Row],[ATA]])</f>
        <v>300</v>
      </c>
      <c r="I901" s="164">
        <v>100</v>
      </c>
      <c r="J901" s="159">
        <v>10</v>
      </c>
      <c r="K901" s="251">
        <v>2552</v>
      </c>
      <c r="L901" s="246" t="s">
        <v>2415</v>
      </c>
      <c r="M901" s="160" t="s">
        <v>3957</v>
      </c>
      <c r="N901" s="160" t="s">
        <v>3958</v>
      </c>
      <c r="O901" s="249" t="s">
        <v>3956</v>
      </c>
      <c r="P901" s="248">
        <v>44245</v>
      </c>
      <c r="Q901" s="166" t="str">
        <f>IF(COUNTIFS(tabAtas_Bloqueios[CÓDIGO],tabConsumoAta[[#This Row],[CÓDIGO]],tabAtas_Bloqueios[CHAVE],tabConsumoAta[[#This Row],[ATA]],tabAtas_Bloqueios[INATIVO],"") &gt; 0,"X","")</f>
        <v/>
      </c>
      <c r="R901" s="158" t="s">
        <v>1555</v>
      </c>
    </row>
    <row r="902" spans="1:18" x14ac:dyDescent="0.3">
      <c r="A902" s="247">
        <v>57598</v>
      </c>
      <c r="B902" s="47" t="s">
        <v>2428</v>
      </c>
      <c r="C902" s="34" t="str">
        <f>IFERROR(VLOOKUP(tabConsumoAta[[#This Row],[CÓDIGO]],tabEstimativa[#Data],14,FALSE),"")</f>
        <v>Aguardando</v>
      </c>
      <c r="D902" s="157" t="s">
        <v>3514</v>
      </c>
      <c r="E902" s="157">
        <v>87</v>
      </c>
      <c r="F902" s="34">
        <v>2020</v>
      </c>
      <c r="G902" s="78">
        <f>IFERROR(VLOOKUP(tabConsumoAta[[#This Row],[ATA]],tabAtas[#Data],4,FALSE),"")</f>
        <v>44286</v>
      </c>
      <c r="H902" s="163">
        <f>SUMIFS(tabSaldoAta[ESTIMATIVA],tabSaldoAta[CÓDIGO],tabConsumoAta[[#This Row],[CÓDIGO]],tabSaldoAta[CHAVE],tabConsumoAta[[#This Row],[ATA]])</f>
        <v>1250</v>
      </c>
      <c r="I902" s="164">
        <v>433</v>
      </c>
      <c r="J902" s="159">
        <v>11</v>
      </c>
      <c r="K902" s="251">
        <v>2553</v>
      </c>
      <c r="L902" s="246" t="s">
        <v>3239</v>
      </c>
      <c r="M902" s="160" t="s">
        <v>3957</v>
      </c>
      <c r="N902" s="160" t="s">
        <v>3958</v>
      </c>
      <c r="O902" s="249" t="s">
        <v>3956</v>
      </c>
      <c r="P902" s="248">
        <v>44245</v>
      </c>
      <c r="Q902" s="166" t="str">
        <f>IF(COUNTIFS(tabAtas_Bloqueios[CÓDIGO],tabConsumoAta[[#This Row],[CÓDIGO]],tabAtas_Bloqueios[CHAVE],tabConsumoAta[[#This Row],[ATA]],tabAtas_Bloqueios[INATIVO],"") &gt; 0,"X","")</f>
        <v/>
      </c>
      <c r="R902" s="158" t="s">
        <v>1555</v>
      </c>
    </row>
    <row r="903" spans="1:18" x14ac:dyDescent="0.3">
      <c r="A903" s="247">
        <v>113846</v>
      </c>
      <c r="B903" s="47" t="s">
        <v>3059</v>
      </c>
      <c r="C903" s="34" t="str">
        <f>IFERROR(VLOOKUP(tabConsumoAta[[#This Row],[CÓDIGO]],tabEstimativa[#Data],14,FALSE),"")</f>
        <v>Aguardando</v>
      </c>
      <c r="D903" s="157" t="s">
        <v>3514</v>
      </c>
      <c r="E903" s="157">
        <v>87</v>
      </c>
      <c r="F903" s="34">
        <v>2020</v>
      </c>
      <c r="G903" s="78">
        <f>IFERROR(VLOOKUP(tabConsumoAta[[#This Row],[ATA]],tabAtas[#Data],4,FALSE),"")</f>
        <v>44286</v>
      </c>
      <c r="H903" s="163">
        <f>SUMIFS(tabSaldoAta[ESTIMATIVA],tabSaldoAta[CÓDIGO],tabConsumoAta[[#This Row],[CÓDIGO]],tabSaldoAta[CHAVE],tabConsumoAta[[#This Row],[ATA]])</f>
        <v>700</v>
      </c>
      <c r="I903" s="164">
        <v>198</v>
      </c>
      <c r="J903" s="159">
        <v>12</v>
      </c>
      <c r="K903" s="251">
        <v>2553</v>
      </c>
      <c r="L903" s="246" t="s">
        <v>3239</v>
      </c>
      <c r="M903" s="160" t="s">
        <v>3957</v>
      </c>
      <c r="N903" s="160" t="s">
        <v>3958</v>
      </c>
      <c r="O903" s="249" t="s">
        <v>3956</v>
      </c>
      <c r="P903" s="248">
        <v>44245</v>
      </c>
      <c r="Q903" s="166" t="str">
        <f>IF(COUNTIFS(tabAtas_Bloqueios[CÓDIGO],tabConsumoAta[[#This Row],[CÓDIGO]],tabAtas_Bloqueios[CHAVE],tabConsumoAta[[#This Row],[ATA]],tabAtas_Bloqueios[INATIVO],"") &gt; 0,"X","")</f>
        <v/>
      </c>
      <c r="R903" s="158" t="s">
        <v>1555</v>
      </c>
    </row>
    <row r="904" spans="1:18" x14ac:dyDescent="0.3">
      <c r="A904" s="247">
        <v>66168</v>
      </c>
      <c r="B904" s="47" t="s">
        <v>2516</v>
      </c>
      <c r="C904" s="34" t="str">
        <f>IFERROR(VLOOKUP(tabConsumoAta[[#This Row],[CÓDIGO]],tabEstimativa[#Data],14,FALSE),"")</f>
        <v>Aguardando</v>
      </c>
      <c r="D904" s="157" t="s">
        <v>3552</v>
      </c>
      <c r="E904" s="157">
        <v>104</v>
      </c>
      <c r="F904" s="34">
        <v>2020</v>
      </c>
      <c r="G904" s="78">
        <f>IFERROR(VLOOKUP(tabConsumoAta[[#This Row],[ATA]],tabAtas[#Data],4,FALSE),"")</f>
        <v>44319</v>
      </c>
      <c r="H904" s="163">
        <f>SUMIFS(tabSaldoAta[ESTIMATIVA],tabSaldoAta[CÓDIGO],tabConsumoAta[[#This Row],[CÓDIGO]],tabSaldoAta[CHAVE],tabConsumoAta[[#This Row],[ATA]])</f>
        <v>1100</v>
      </c>
      <c r="I904" s="164">
        <v>800</v>
      </c>
      <c r="J904" s="159">
        <v>13</v>
      </c>
      <c r="K904" s="251">
        <v>2554</v>
      </c>
      <c r="L904" s="246" t="s">
        <v>2517</v>
      </c>
      <c r="M904" s="160" t="s">
        <v>3957</v>
      </c>
      <c r="N904" s="160" t="s">
        <v>3958</v>
      </c>
      <c r="O904" s="249" t="s">
        <v>3956</v>
      </c>
      <c r="P904" s="248">
        <v>44245</v>
      </c>
      <c r="Q904" s="166" t="str">
        <f>IF(COUNTIFS(tabAtas_Bloqueios[CÓDIGO],tabConsumoAta[[#This Row],[CÓDIGO]],tabAtas_Bloqueios[CHAVE],tabConsumoAta[[#This Row],[ATA]],tabAtas_Bloqueios[INATIVO],"") &gt; 0,"X","")</f>
        <v/>
      </c>
      <c r="R904" s="158" t="s">
        <v>1555</v>
      </c>
    </row>
    <row r="905" spans="1:18" x14ac:dyDescent="0.3">
      <c r="A905" s="247">
        <v>136039</v>
      </c>
      <c r="B905" s="47" t="s">
        <v>1086</v>
      </c>
      <c r="C905" s="34" t="str">
        <f>IFERROR(VLOOKUP(tabConsumoAta[[#This Row],[CÓDIGO]],tabEstimativa[#Data],14,FALSE),"")</f>
        <v>Aguardando</v>
      </c>
      <c r="D905" s="157" t="s">
        <v>3697</v>
      </c>
      <c r="E905" s="157">
        <v>143</v>
      </c>
      <c r="F905" s="34">
        <v>2020</v>
      </c>
      <c r="G905" s="78">
        <f>IFERROR(VLOOKUP(tabConsumoAta[[#This Row],[ATA]],tabAtas[#Data],4,FALSE),"")</f>
        <v>44378</v>
      </c>
      <c r="H905" s="163">
        <f>SUMIFS(tabSaldoAta[ESTIMATIVA],tabSaldoAta[CÓDIGO],tabConsumoAta[[#This Row],[CÓDIGO]],tabSaldoAta[CHAVE],tabConsumoAta[[#This Row],[ATA]])</f>
        <v>50</v>
      </c>
      <c r="I905" s="164">
        <v>10</v>
      </c>
      <c r="J905" s="159">
        <v>14</v>
      </c>
      <c r="K905" s="251">
        <v>2556</v>
      </c>
      <c r="L905" s="246" t="s">
        <v>3456</v>
      </c>
      <c r="M905" s="160" t="s">
        <v>3957</v>
      </c>
      <c r="N905" s="160" t="s">
        <v>3958</v>
      </c>
      <c r="O905" s="249" t="s">
        <v>3956</v>
      </c>
      <c r="P905" s="248">
        <v>44245</v>
      </c>
      <c r="Q905" s="166" t="str">
        <f>IF(COUNTIFS(tabAtas_Bloqueios[CÓDIGO],tabConsumoAta[[#This Row],[CÓDIGO]],tabAtas_Bloqueios[CHAVE],tabConsumoAta[[#This Row],[ATA]],tabAtas_Bloqueios[INATIVO],"") &gt; 0,"X","")</f>
        <v/>
      </c>
      <c r="R905" s="158" t="s">
        <v>1555</v>
      </c>
    </row>
    <row r="906" spans="1:18" x14ac:dyDescent="0.3">
      <c r="A906" s="247">
        <v>13563</v>
      </c>
      <c r="B906" s="47" t="s">
        <v>3959</v>
      </c>
      <c r="C906" s="34" t="str">
        <f>IFERROR(VLOOKUP(tabConsumoAta[[#This Row],[CÓDIGO]],tabEstimativa[#Data],14,FALSE),"")</f>
        <v>Suspenso</v>
      </c>
      <c r="D906" s="157" t="s">
        <v>3777</v>
      </c>
      <c r="E906" s="157">
        <v>191</v>
      </c>
      <c r="F906" s="34">
        <v>2020</v>
      </c>
      <c r="G906" s="78">
        <f>IFERROR(VLOOKUP(tabConsumoAta[[#This Row],[ATA]],tabAtas[#Data],4,FALSE),"")</f>
        <v>44446</v>
      </c>
      <c r="H906" s="163">
        <f>SUMIFS(tabSaldoAta[ESTIMATIVA],tabSaldoAta[CÓDIGO],tabConsumoAta[[#This Row],[CÓDIGO]],tabSaldoAta[CHAVE],tabConsumoAta[[#This Row],[ATA]])</f>
        <v>600</v>
      </c>
      <c r="I906" s="164">
        <v>600</v>
      </c>
      <c r="J906" s="159">
        <v>15</v>
      </c>
      <c r="K906" s="251">
        <v>2558</v>
      </c>
      <c r="L906" s="246" t="s">
        <v>2415</v>
      </c>
      <c r="M906" s="160" t="s">
        <v>3957</v>
      </c>
      <c r="N906" s="160" t="s">
        <v>3958</v>
      </c>
      <c r="O906" s="249" t="s">
        <v>3956</v>
      </c>
      <c r="P906" s="248">
        <v>44245</v>
      </c>
      <c r="Q906" s="166" t="str">
        <f>IF(COUNTIFS(tabAtas_Bloqueios[CÓDIGO],tabConsumoAta[[#This Row],[CÓDIGO]],tabAtas_Bloqueios[CHAVE],tabConsumoAta[[#This Row],[ATA]],tabAtas_Bloqueios[INATIVO],"") &gt; 0,"X","")</f>
        <v/>
      </c>
      <c r="R906" s="158" t="s">
        <v>1555</v>
      </c>
    </row>
    <row r="907" spans="1:18" x14ac:dyDescent="0.3">
      <c r="A907" s="247">
        <v>136941</v>
      </c>
      <c r="B907" s="47" t="s">
        <v>2088</v>
      </c>
      <c r="C907" s="34" t="str">
        <f>IFERROR(VLOOKUP(tabConsumoAta[[#This Row],[CÓDIGO]],tabEstimativa[#Data],14,FALSE),"")</f>
        <v>Suspenso</v>
      </c>
      <c r="D907" s="157" t="s">
        <v>3833</v>
      </c>
      <c r="E907" s="157">
        <v>211</v>
      </c>
      <c r="F907" s="34">
        <v>2020</v>
      </c>
      <c r="G907" s="78">
        <f>IFERROR(VLOOKUP(tabConsumoAta[[#This Row],[ATA]],tabAtas[#Data],4,FALSE),"")</f>
        <v>44460</v>
      </c>
      <c r="H907" s="163">
        <f>SUMIFS(tabSaldoAta[ESTIMATIVA],tabSaldoAta[CÓDIGO],tabConsumoAta[[#This Row],[CÓDIGO]],tabSaldoAta[CHAVE],tabConsumoAta[[#This Row],[ATA]])</f>
        <v>2200</v>
      </c>
      <c r="I907" s="164">
        <v>200</v>
      </c>
      <c r="J907" s="159">
        <v>16</v>
      </c>
      <c r="K907" s="251">
        <v>2559</v>
      </c>
      <c r="L907" s="246" t="s">
        <v>3960</v>
      </c>
      <c r="M907" s="160" t="s">
        <v>3957</v>
      </c>
      <c r="N907" s="160" t="s">
        <v>3958</v>
      </c>
      <c r="O907" s="249" t="s">
        <v>3956</v>
      </c>
      <c r="P907" s="248">
        <v>44245</v>
      </c>
      <c r="Q907" s="166" t="str">
        <f>IF(COUNTIFS(tabAtas_Bloqueios[CÓDIGO],tabConsumoAta[[#This Row],[CÓDIGO]],tabAtas_Bloqueios[CHAVE],tabConsumoAta[[#This Row],[ATA]],tabAtas_Bloqueios[INATIVO],"") &gt; 0,"X","")</f>
        <v/>
      </c>
      <c r="R907" s="158" t="s">
        <v>1555</v>
      </c>
    </row>
    <row r="908" spans="1:18" x14ac:dyDescent="0.3">
      <c r="A908" s="247">
        <v>64822</v>
      </c>
      <c r="B908" s="47" t="s">
        <v>1413</v>
      </c>
      <c r="C908" s="34" t="str">
        <f>IFERROR(VLOOKUP(tabConsumoAta[[#This Row],[CÓDIGO]],tabEstimativa[#Data],14,FALSE),"")</f>
        <v>Suspenso</v>
      </c>
      <c r="D908" s="157" t="s">
        <v>3864</v>
      </c>
      <c r="E908" s="157">
        <v>254</v>
      </c>
      <c r="F908" s="34">
        <v>2020</v>
      </c>
      <c r="G908" s="78">
        <f>IFERROR(VLOOKUP(tabConsumoAta[[#This Row],[ATA]],tabAtas[#Data],4,FALSE),"")</f>
        <v>44497</v>
      </c>
      <c r="H908" s="163">
        <f>SUMIFS(tabSaldoAta[ESTIMATIVA],tabSaldoAta[CÓDIGO],tabConsumoAta[[#This Row],[CÓDIGO]],tabSaldoAta[CHAVE],tabConsumoAta[[#This Row],[ATA]])</f>
        <v>30</v>
      </c>
      <c r="I908" s="164">
        <v>15</v>
      </c>
      <c r="J908" s="159">
        <v>17</v>
      </c>
      <c r="K908" s="251">
        <v>2560</v>
      </c>
      <c r="L908" s="246" t="s">
        <v>3075</v>
      </c>
      <c r="M908" s="160" t="s">
        <v>3957</v>
      </c>
      <c r="N908" s="160" t="s">
        <v>3958</v>
      </c>
      <c r="O908" s="249" t="s">
        <v>3956</v>
      </c>
      <c r="P908" s="248">
        <v>44245</v>
      </c>
      <c r="Q908" s="166" t="str">
        <f>IF(COUNTIFS(tabAtas_Bloqueios[CÓDIGO],tabConsumoAta[[#This Row],[CÓDIGO]],tabAtas_Bloqueios[CHAVE],tabConsumoAta[[#This Row],[ATA]],tabAtas_Bloqueios[INATIVO],"") &gt; 0,"X","")</f>
        <v/>
      </c>
      <c r="R908" s="158" t="s">
        <v>1555</v>
      </c>
    </row>
    <row r="909" spans="1:18" x14ac:dyDescent="0.3">
      <c r="A909" s="247">
        <v>135224</v>
      </c>
      <c r="B909" s="47" t="s">
        <v>2393</v>
      </c>
      <c r="C909" s="34" t="str">
        <f>IFERROR(VLOOKUP(tabConsumoAta[[#This Row],[CÓDIGO]],tabEstimativa[#Data],14,FALSE),"")</f>
        <v>Suspenso</v>
      </c>
      <c r="D909" s="157" t="s">
        <v>3864</v>
      </c>
      <c r="E909" s="157">
        <v>254</v>
      </c>
      <c r="F909" s="34">
        <v>2020</v>
      </c>
      <c r="G909" s="78">
        <f>IFERROR(VLOOKUP(tabConsumoAta[[#This Row],[ATA]],tabAtas[#Data],4,FALSE),"")</f>
        <v>44497</v>
      </c>
      <c r="H909" s="163">
        <f>SUMIFS(tabSaldoAta[ESTIMATIVA],tabSaldoAta[CÓDIGO],tabConsumoAta[[#This Row],[CÓDIGO]],tabSaldoAta[CHAVE],tabConsumoAta[[#This Row],[ATA]])</f>
        <v>600</v>
      </c>
      <c r="I909" s="164">
        <v>160</v>
      </c>
      <c r="J909" s="159">
        <v>18</v>
      </c>
      <c r="K909" s="251">
        <v>2560</v>
      </c>
      <c r="L909" s="246" t="s">
        <v>3075</v>
      </c>
      <c r="M909" s="160" t="s">
        <v>3957</v>
      </c>
      <c r="N909" s="160" t="s">
        <v>3958</v>
      </c>
      <c r="O909" s="249" t="s">
        <v>3956</v>
      </c>
      <c r="P909" s="248">
        <v>44245</v>
      </c>
      <c r="Q909" s="166" t="str">
        <f>IF(COUNTIFS(tabAtas_Bloqueios[CÓDIGO],tabConsumoAta[[#This Row],[CÓDIGO]],tabAtas_Bloqueios[CHAVE],tabConsumoAta[[#This Row],[ATA]],tabAtas_Bloqueios[INATIVO],"") &gt; 0,"X","")</f>
        <v/>
      </c>
      <c r="R909" s="158" t="s">
        <v>1555</v>
      </c>
    </row>
    <row r="910" spans="1:18" x14ac:dyDescent="0.3">
      <c r="A910" s="247">
        <v>14154</v>
      </c>
      <c r="B910" s="47" t="s">
        <v>2978</v>
      </c>
      <c r="C910" s="34" t="str">
        <f>IFERROR(VLOOKUP(tabConsumoAta[[#This Row],[CÓDIGO]],tabEstimativa[#Data],14,FALSE),"")</f>
        <v>Aguardando</v>
      </c>
      <c r="D910" s="157" t="s">
        <v>3916</v>
      </c>
      <c r="E910" s="157">
        <v>275</v>
      </c>
      <c r="F910" s="34">
        <v>2020</v>
      </c>
      <c r="G910" s="78">
        <f>IFERROR(VLOOKUP(tabConsumoAta[[#This Row],[ATA]],tabAtas[#Data],4,FALSE),"")</f>
        <v>44515</v>
      </c>
      <c r="H910" s="163">
        <f>SUMIFS(tabSaldoAta[ESTIMATIVA],tabSaldoAta[CÓDIGO],tabConsumoAta[[#This Row],[CÓDIGO]],tabSaldoAta[CHAVE],tabConsumoAta[[#This Row],[ATA]])</f>
        <v>15000</v>
      </c>
      <c r="I910" s="164">
        <v>5000</v>
      </c>
      <c r="J910" s="159">
        <v>19</v>
      </c>
      <c r="K910" s="251">
        <v>2561</v>
      </c>
      <c r="L910" s="246" t="s">
        <v>2467</v>
      </c>
      <c r="M910" s="160" t="s">
        <v>3957</v>
      </c>
      <c r="N910" s="160" t="s">
        <v>3958</v>
      </c>
      <c r="O910" s="249" t="s">
        <v>3956</v>
      </c>
      <c r="P910" s="248">
        <v>44245</v>
      </c>
      <c r="Q910" s="166" t="str">
        <f>IF(COUNTIFS(tabAtas_Bloqueios[CÓDIGO],tabConsumoAta[[#This Row],[CÓDIGO]],tabAtas_Bloqueios[CHAVE],tabConsumoAta[[#This Row],[ATA]],tabAtas_Bloqueios[INATIVO],"") &gt; 0,"X","")</f>
        <v/>
      </c>
      <c r="R910" s="158" t="s">
        <v>1555</v>
      </c>
    </row>
    <row r="911" spans="1:18" x14ac:dyDescent="0.3">
      <c r="A911" s="247">
        <v>133021</v>
      </c>
      <c r="B911" s="47" t="s">
        <v>3253</v>
      </c>
      <c r="C911" s="34" t="str">
        <f>IFERROR(VLOOKUP(tabConsumoAta[[#This Row],[CÓDIGO]],tabEstimativa[#Data],14,FALSE),"")</f>
        <v>Aguardando</v>
      </c>
      <c r="D911" s="157" t="s">
        <v>3929</v>
      </c>
      <c r="E911" s="157">
        <v>308</v>
      </c>
      <c r="F911" s="34">
        <v>2020</v>
      </c>
      <c r="G911" s="78">
        <f>IFERROR(VLOOKUP(tabConsumoAta[[#This Row],[ATA]],tabAtas[#Data],4,FALSE),"")</f>
        <v>44558</v>
      </c>
      <c r="H911" s="163">
        <f>SUMIFS(tabSaldoAta[ESTIMATIVA],tabSaldoAta[CÓDIGO],tabConsumoAta[[#This Row],[CÓDIGO]],tabSaldoAta[CHAVE],tabConsumoAta[[#This Row],[ATA]])</f>
        <v>1000</v>
      </c>
      <c r="I911" s="164">
        <v>500</v>
      </c>
      <c r="J911" s="159">
        <v>20</v>
      </c>
      <c r="K911" s="251">
        <v>2562</v>
      </c>
      <c r="L911" s="246" t="s">
        <v>3961</v>
      </c>
      <c r="M911" s="160" t="s">
        <v>3957</v>
      </c>
      <c r="N911" s="160" t="s">
        <v>3958</v>
      </c>
      <c r="O911" s="249" t="s">
        <v>3956</v>
      </c>
      <c r="P911" s="248">
        <v>44245</v>
      </c>
      <c r="Q911" s="166" t="str">
        <f>IF(COUNTIFS(tabAtas_Bloqueios[CÓDIGO],tabConsumoAta[[#This Row],[CÓDIGO]],tabAtas_Bloqueios[CHAVE],tabConsumoAta[[#This Row],[ATA]],tabAtas_Bloqueios[INATIVO],"") &gt; 0,"X","")</f>
        <v/>
      </c>
      <c r="R911" s="158" t="s">
        <v>1555</v>
      </c>
    </row>
    <row r="912" spans="1:18" x14ac:dyDescent="0.3">
      <c r="A912" s="247">
        <v>91811</v>
      </c>
      <c r="B912" s="47" t="s">
        <v>3943</v>
      </c>
      <c r="C912" s="34" t="str">
        <f>IFERROR(VLOOKUP(tabConsumoAta[[#This Row],[CÓDIGO]],tabEstimativa[#Data],14,FALSE),"")</f>
        <v>Aguardando</v>
      </c>
      <c r="D912" s="157" t="s">
        <v>3962</v>
      </c>
      <c r="E912" s="157">
        <v>35</v>
      </c>
      <c r="F912" s="34">
        <v>2021</v>
      </c>
      <c r="G912" s="78">
        <f>IFERROR(VLOOKUP(tabConsumoAta[[#This Row],[ATA]],tabAtas[#Data],4,FALSE),"")</f>
        <v>44600</v>
      </c>
      <c r="H912" s="163">
        <f>SUMIFS(tabSaldoAta[ESTIMATIVA],tabSaldoAta[CÓDIGO],tabConsumoAta[[#This Row],[CÓDIGO]],tabSaldoAta[CHAVE],tabConsumoAta[[#This Row],[ATA]])</f>
        <v>135</v>
      </c>
      <c r="I912" s="164">
        <v>100</v>
      </c>
      <c r="J912" s="159">
        <v>21</v>
      </c>
      <c r="K912" s="251">
        <v>2563</v>
      </c>
      <c r="L912" s="246" t="s">
        <v>3963</v>
      </c>
      <c r="M912" s="160" t="s">
        <v>3957</v>
      </c>
      <c r="N912" s="160" t="s">
        <v>3958</v>
      </c>
      <c r="O912" s="249" t="s">
        <v>3956</v>
      </c>
      <c r="P912" s="248">
        <v>44245</v>
      </c>
      <c r="Q912" s="166" t="str">
        <f>IF(COUNTIFS(tabAtas_Bloqueios[CÓDIGO],tabConsumoAta[[#This Row],[CÓDIGO]],tabAtas_Bloqueios[CHAVE],tabConsumoAta[[#This Row],[ATA]],tabAtas_Bloqueios[INATIVO],"") &gt; 0,"X","")</f>
        <v/>
      </c>
      <c r="R912" s="158" t="s">
        <v>1555</v>
      </c>
    </row>
    <row r="913" spans="1:18" x14ac:dyDescent="0.3">
      <c r="A913" s="247">
        <v>88745</v>
      </c>
      <c r="B913" s="47" t="s">
        <v>2898</v>
      </c>
      <c r="C913" s="34" t="str">
        <f>IFERROR(VLOOKUP(tabConsumoAta[[#This Row],[CÓDIGO]],tabEstimativa[#Data],14,FALSE),"")</f>
        <v>Aguardando</v>
      </c>
      <c r="D913" s="157" t="s">
        <v>3964</v>
      </c>
      <c r="E913" s="157">
        <v>39</v>
      </c>
      <c r="F913" s="34">
        <v>2021</v>
      </c>
      <c r="G913" s="78">
        <f>IFERROR(VLOOKUP(tabConsumoAta[[#This Row],[ATA]],tabAtas[#Data],4,FALSE),"")</f>
        <v>44602</v>
      </c>
      <c r="H913" s="163">
        <f>SUMIFS(tabSaldoAta[ESTIMATIVA],tabSaldoAta[CÓDIGO],tabConsumoAta[[#This Row],[CÓDIGO]],tabSaldoAta[CHAVE],tabConsumoAta[[#This Row],[ATA]])</f>
        <v>50</v>
      </c>
      <c r="I913" s="164">
        <v>25</v>
      </c>
      <c r="J913" s="159">
        <v>22</v>
      </c>
      <c r="K913" s="251">
        <v>2573</v>
      </c>
      <c r="L913" s="246" t="s">
        <v>3965</v>
      </c>
      <c r="M913" s="160" t="s">
        <v>3957</v>
      </c>
      <c r="N913" s="160" t="s">
        <v>3958</v>
      </c>
      <c r="O913" s="249" t="s">
        <v>3956</v>
      </c>
      <c r="P913" s="248">
        <v>44245</v>
      </c>
      <c r="Q913" s="166" t="str">
        <f>IF(COUNTIFS(tabAtas_Bloqueios[CÓDIGO],tabConsumoAta[[#This Row],[CÓDIGO]],tabAtas_Bloqueios[CHAVE],tabConsumoAta[[#This Row],[ATA]],tabAtas_Bloqueios[INATIVO],"") &gt; 0,"X","")</f>
        <v/>
      </c>
      <c r="R913" s="158" t="s">
        <v>1555</v>
      </c>
    </row>
    <row r="914" spans="1:18" x14ac:dyDescent="0.3">
      <c r="A914" s="247">
        <v>134214</v>
      </c>
      <c r="B914" s="47" t="s">
        <v>3967</v>
      </c>
      <c r="C914" s="34" t="str">
        <f>IFERROR(VLOOKUP(tabConsumoAta[[#This Row],[CÓDIGO]],tabEstimativa[#Data],14,FALSE),"")</f>
        <v/>
      </c>
      <c r="D914" s="157" t="s">
        <v>3966</v>
      </c>
      <c r="E914" s="157">
        <v>239</v>
      </c>
      <c r="F914" s="34">
        <v>2020</v>
      </c>
      <c r="G914" s="78" t="str">
        <f>IFERROR(VLOOKUP(tabConsumoAta[[#This Row],[ATA]],tabAtas[#Data],4,FALSE),"")</f>
        <v/>
      </c>
      <c r="H914" s="163">
        <f>SUMIFS(tabSaldoAta[ESTIMATIVA],tabSaldoAta[CÓDIGO],tabConsumoAta[[#This Row],[CÓDIGO]],tabSaldoAta[CHAVE],tabConsumoAta[[#This Row],[ATA]])</f>
        <v>0</v>
      </c>
      <c r="I914" s="164">
        <v>1500</v>
      </c>
      <c r="J914" s="159">
        <v>23</v>
      </c>
      <c r="K914" s="251">
        <v>2576</v>
      </c>
      <c r="L914" s="246"/>
      <c r="M914" s="160" t="s">
        <v>3957</v>
      </c>
      <c r="N914" s="160" t="s">
        <v>3958</v>
      </c>
      <c r="O914" s="249" t="s">
        <v>3956</v>
      </c>
      <c r="P914" s="248">
        <v>44245</v>
      </c>
      <c r="Q914" s="166" t="str">
        <f>IF(COUNTIFS(tabAtas_Bloqueios[CÓDIGO],tabConsumoAta[[#This Row],[CÓDIGO]],tabAtas_Bloqueios[CHAVE],tabConsumoAta[[#This Row],[ATA]],tabAtas_Bloqueios[INATIVO],"") &gt; 0,"X","")</f>
        <v/>
      </c>
      <c r="R914" s="158" t="s">
        <v>1555</v>
      </c>
    </row>
    <row r="915" spans="1:18" x14ac:dyDescent="0.3">
      <c r="A915" s="247">
        <v>10412</v>
      </c>
      <c r="B915" s="47" t="s">
        <v>2660</v>
      </c>
      <c r="C915" s="34" t="str">
        <f>IFERROR(VLOOKUP(tabConsumoAta[[#This Row],[CÓDIGO]],tabEstimativa[#Data],14,FALSE),"")</f>
        <v>Aguardando</v>
      </c>
      <c r="D915" s="157"/>
      <c r="E915" s="157"/>
      <c r="F915" s="34"/>
      <c r="G915" s="78" t="str">
        <f>IFERROR(VLOOKUP(tabConsumoAta[[#This Row],[ATA]],tabAtas[#Data],4,FALSE),"")</f>
        <v/>
      </c>
      <c r="H915" s="163">
        <f>SUMIFS(tabSaldoAta[ESTIMATIVA],tabSaldoAta[CÓDIGO],tabConsumoAta[[#This Row],[CÓDIGO]],tabSaldoAta[CHAVE],tabConsumoAta[[#This Row],[ATA]])</f>
        <v>0</v>
      </c>
      <c r="I915" s="164"/>
      <c r="J915" s="159">
        <v>1</v>
      </c>
      <c r="K915" s="251">
        <v>1957</v>
      </c>
      <c r="L915" s="246" t="s">
        <v>1560</v>
      </c>
      <c r="M915" s="160" t="s">
        <v>3938</v>
      </c>
      <c r="N915" s="160" t="s">
        <v>3939</v>
      </c>
      <c r="O915" s="249" t="s">
        <v>3937</v>
      </c>
      <c r="P915" s="248">
        <v>44236</v>
      </c>
      <c r="Q915" s="166" t="str">
        <f>IF(COUNTIFS(tabAtas_Bloqueios[CÓDIGO],tabConsumoAta[[#This Row],[CÓDIGO]],tabAtas_Bloqueios[CHAVE],tabConsumoAta[[#This Row],[ATA]],tabAtas_Bloqueios[INATIVO],"") &gt; 0,"X","")</f>
        <v/>
      </c>
      <c r="R915" s="158" t="s">
        <v>1555</v>
      </c>
    </row>
    <row r="916" spans="1:18" x14ac:dyDescent="0.3">
      <c r="A916" s="247">
        <v>13092</v>
      </c>
      <c r="B916" s="47" t="s">
        <v>77</v>
      </c>
      <c r="C916" s="34" t="str">
        <f>IFERROR(VLOOKUP(tabConsumoAta[[#This Row],[CÓDIGO]],tabEstimativa[#Data],14,FALSE),"")</f>
        <v>Aguardando</v>
      </c>
      <c r="D916" s="157" t="s">
        <v>3514</v>
      </c>
      <c r="E916" s="157">
        <v>87</v>
      </c>
      <c r="F916" s="34">
        <v>2020</v>
      </c>
      <c r="G916" s="78">
        <f>IFERROR(VLOOKUP(tabConsumoAta[[#This Row],[ATA]],tabAtas[#Data],4,FALSE),"")</f>
        <v>44286</v>
      </c>
      <c r="H916" s="163">
        <f>SUMIFS(tabSaldoAta[ESTIMATIVA],tabSaldoAta[CÓDIGO],tabConsumoAta[[#This Row],[CÓDIGO]],tabSaldoAta[CHAVE],tabConsumoAta[[#This Row],[ATA]])</f>
        <v>150</v>
      </c>
      <c r="I916" s="164">
        <v>110</v>
      </c>
      <c r="J916" s="159">
        <v>2</v>
      </c>
      <c r="K916" s="251">
        <v>1959</v>
      </c>
      <c r="L916" s="246" t="s">
        <v>2415</v>
      </c>
      <c r="M916" s="160" t="s">
        <v>3938</v>
      </c>
      <c r="N916" s="160" t="s">
        <v>3939</v>
      </c>
      <c r="O916" s="249" t="s">
        <v>3937</v>
      </c>
      <c r="P916" s="248">
        <v>44236</v>
      </c>
      <c r="Q916" s="166" t="str">
        <f>IF(COUNTIFS(tabAtas_Bloqueios[CÓDIGO],tabConsumoAta[[#This Row],[CÓDIGO]],tabAtas_Bloqueios[CHAVE],tabConsumoAta[[#This Row],[ATA]],tabAtas_Bloqueios[INATIVO],"") &gt; 0,"X","")</f>
        <v/>
      </c>
      <c r="R916" s="158" t="s">
        <v>1555</v>
      </c>
    </row>
    <row r="917" spans="1:18" x14ac:dyDescent="0.3">
      <c r="A917" s="247">
        <v>4689</v>
      </c>
      <c r="B917" s="47" t="s">
        <v>2657</v>
      </c>
      <c r="C917" s="34" t="str">
        <f>IFERROR(VLOOKUP(tabConsumoAta[[#This Row],[CÓDIGO]],tabEstimativa[#Data],14,FALSE),"")</f>
        <v/>
      </c>
      <c r="D917" s="157" t="s">
        <v>3940</v>
      </c>
      <c r="E917" s="157">
        <v>137</v>
      </c>
      <c r="F917" s="34">
        <v>2020</v>
      </c>
      <c r="G917" s="78" t="str">
        <f>IFERROR(VLOOKUP(tabConsumoAta[[#This Row],[ATA]],tabAtas[#Data],4,FALSE),"")</f>
        <v/>
      </c>
      <c r="H917" s="163">
        <f>SUMIFS(tabSaldoAta[ESTIMATIVA],tabSaldoAta[CÓDIGO],tabConsumoAta[[#This Row],[CÓDIGO]],tabSaldoAta[CHAVE],tabConsumoAta[[#This Row],[ATA]])</f>
        <v>0</v>
      </c>
      <c r="I917" s="164">
        <v>300000</v>
      </c>
      <c r="J917" s="159">
        <v>3</v>
      </c>
      <c r="K917" s="251">
        <v>1961</v>
      </c>
      <c r="L917" s="246" t="s">
        <v>3738</v>
      </c>
      <c r="M917" s="160" t="s">
        <v>3938</v>
      </c>
      <c r="N917" s="160" t="s">
        <v>3939</v>
      </c>
      <c r="O917" s="249" t="s">
        <v>3937</v>
      </c>
      <c r="P917" s="248">
        <v>44236</v>
      </c>
      <c r="Q917" s="166" t="str">
        <f>IF(COUNTIFS(tabAtas_Bloqueios[CÓDIGO],tabConsumoAta[[#This Row],[CÓDIGO]],tabAtas_Bloqueios[CHAVE],tabConsumoAta[[#This Row],[ATA]],tabAtas_Bloqueios[INATIVO],"") &gt; 0,"X","")</f>
        <v/>
      </c>
      <c r="R917" s="158" t="s">
        <v>1555</v>
      </c>
    </row>
    <row r="918" spans="1:18" x14ac:dyDescent="0.3">
      <c r="A918" s="247">
        <v>4690</v>
      </c>
      <c r="B918" s="47" t="s">
        <v>3941</v>
      </c>
      <c r="C918" s="34" t="str">
        <f>IFERROR(VLOOKUP(tabConsumoAta[[#This Row],[CÓDIGO]],tabEstimativa[#Data],14,FALSE),"")</f>
        <v/>
      </c>
      <c r="D918" s="157" t="s">
        <v>3940</v>
      </c>
      <c r="E918" s="157">
        <v>137</v>
      </c>
      <c r="F918" s="34">
        <v>2020</v>
      </c>
      <c r="G918" s="78" t="str">
        <f>IFERROR(VLOOKUP(tabConsumoAta[[#This Row],[ATA]],tabAtas[#Data],4,FALSE),"")</f>
        <v/>
      </c>
      <c r="H918" s="163">
        <f>SUMIFS(tabSaldoAta[ESTIMATIVA],tabSaldoAta[CÓDIGO],tabConsumoAta[[#This Row],[CÓDIGO]],tabSaldoAta[CHAVE],tabConsumoAta[[#This Row],[ATA]])</f>
        <v>0</v>
      </c>
      <c r="I918" s="164">
        <v>50000</v>
      </c>
      <c r="J918" s="159">
        <v>4</v>
      </c>
      <c r="K918" s="251">
        <v>1961</v>
      </c>
      <c r="L918" s="246" t="s">
        <v>3738</v>
      </c>
      <c r="M918" s="160" t="s">
        <v>3938</v>
      </c>
      <c r="N918" s="160" t="s">
        <v>3939</v>
      </c>
      <c r="O918" s="249" t="s">
        <v>3937</v>
      </c>
      <c r="P918" s="248">
        <v>44236</v>
      </c>
      <c r="Q918" s="166" t="str">
        <f>IF(COUNTIFS(tabAtas_Bloqueios[CÓDIGO],tabConsumoAta[[#This Row],[CÓDIGO]],tabAtas_Bloqueios[CHAVE],tabConsumoAta[[#This Row],[ATA]],tabAtas_Bloqueios[INATIVO],"") &gt; 0,"X","")</f>
        <v/>
      </c>
      <c r="R918" s="158" t="s">
        <v>1555</v>
      </c>
    </row>
    <row r="919" spans="1:18" x14ac:dyDescent="0.3">
      <c r="A919" s="247">
        <v>136037</v>
      </c>
      <c r="B919" s="47" t="s">
        <v>1084</v>
      </c>
      <c r="C919" s="34" t="str">
        <f>IFERROR(VLOOKUP(tabConsumoAta[[#This Row],[CÓDIGO]],tabEstimativa[#Data],14,FALSE),"")</f>
        <v>Aguardando</v>
      </c>
      <c r="D919" s="157" t="s">
        <v>3697</v>
      </c>
      <c r="E919" s="157">
        <v>143</v>
      </c>
      <c r="F919" s="34">
        <v>2020</v>
      </c>
      <c r="G919" s="78">
        <f>IFERROR(VLOOKUP(tabConsumoAta[[#This Row],[ATA]],tabAtas[#Data],4,FALSE),"")</f>
        <v>44378</v>
      </c>
      <c r="H919" s="163">
        <f>SUMIFS(tabSaldoAta[ESTIMATIVA],tabSaldoAta[CÓDIGO],tabConsumoAta[[#This Row],[CÓDIGO]],tabSaldoAta[CHAVE],tabConsumoAta[[#This Row],[ATA]])</f>
        <v>100</v>
      </c>
      <c r="I919" s="164">
        <v>30</v>
      </c>
      <c r="J919" s="159">
        <v>5</v>
      </c>
      <c r="K919" s="251">
        <v>1963</v>
      </c>
      <c r="L919" s="246" t="s">
        <v>3075</v>
      </c>
      <c r="M919" s="160" t="s">
        <v>3938</v>
      </c>
      <c r="N919" s="160" t="s">
        <v>3939</v>
      </c>
      <c r="O919" s="249" t="s">
        <v>3937</v>
      </c>
      <c r="P919" s="248">
        <v>44236</v>
      </c>
      <c r="Q919" s="166" t="str">
        <f>IF(COUNTIFS(tabAtas_Bloqueios[CÓDIGO],tabConsumoAta[[#This Row],[CÓDIGO]],tabAtas_Bloqueios[CHAVE],tabConsumoAta[[#This Row],[ATA]],tabAtas_Bloqueios[INATIVO],"") &gt; 0,"X","")</f>
        <v/>
      </c>
      <c r="R919" s="158" t="s">
        <v>1555</v>
      </c>
    </row>
    <row r="920" spans="1:18" x14ac:dyDescent="0.3">
      <c r="A920" s="247">
        <v>12654</v>
      </c>
      <c r="B920" s="47" t="s">
        <v>2754</v>
      </c>
      <c r="C920" s="34" t="str">
        <f>IFERROR(VLOOKUP(tabConsumoAta[[#This Row],[CÓDIGO]],tabEstimativa[#Data],14,FALSE),"")</f>
        <v>Aguardando</v>
      </c>
      <c r="D920" s="157" t="s">
        <v>3752</v>
      </c>
      <c r="E920" s="157">
        <v>178</v>
      </c>
      <c r="F920" s="34">
        <v>2020</v>
      </c>
      <c r="G920" s="78">
        <f>IFERROR(VLOOKUP(tabConsumoAta[[#This Row],[ATA]],tabAtas[#Data],4,FALSE),"")</f>
        <v>44428</v>
      </c>
      <c r="H920" s="163">
        <f>SUMIFS(tabSaldoAta[ESTIMATIVA],tabSaldoAta[CÓDIGO],tabConsumoAta[[#This Row],[CÓDIGO]],tabSaldoAta[CHAVE],tabConsumoAta[[#This Row],[ATA]])</f>
        <v>80000</v>
      </c>
      <c r="I920" s="164">
        <v>19000</v>
      </c>
      <c r="J920" s="159">
        <v>6</v>
      </c>
      <c r="K920" s="251">
        <v>1966</v>
      </c>
      <c r="L920" s="246" t="s">
        <v>3753</v>
      </c>
      <c r="M920" s="160" t="s">
        <v>3938</v>
      </c>
      <c r="N920" s="160" t="s">
        <v>3939</v>
      </c>
      <c r="O920" s="249" t="s">
        <v>3937</v>
      </c>
      <c r="P920" s="248">
        <v>44236</v>
      </c>
      <c r="Q920" s="166" t="str">
        <f>IF(COUNTIFS(tabAtas_Bloqueios[CÓDIGO],tabConsumoAta[[#This Row],[CÓDIGO]],tabAtas_Bloqueios[CHAVE],tabConsumoAta[[#This Row],[ATA]],tabAtas_Bloqueios[INATIVO],"") &gt; 0,"X","")</f>
        <v/>
      </c>
      <c r="R920" s="158" t="s">
        <v>1555</v>
      </c>
    </row>
    <row r="921" spans="1:18" x14ac:dyDescent="0.3">
      <c r="A921" s="247">
        <v>134547</v>
      </c>
      <c r="B921" s="47" t="s">
        <v>2805</v>
      </c>
      <c r="C921" s="34" t="str">
        <f>IFERROR(VLOOKUP(tabConsumoAta[[#This Row],[CÓDIGO]],tabEstimativa[#Data],14,FALSE),"")</f>
        <v>Aguardando</v>
      </c>
      <c r="D921" s="157" t="s">
        <v>3915</v>
      </c>
      <c r="E921" s="157">
        <v>237</v>
      </c>
      <c r="F921" s="34">
        <v>2020</v>
      </c>
      <c r="G921" s="78">
        <f>IFERROR(VLOOKUP(tabConsumoAta[[#This Row],[ATA]],tabAtas[#Data],4,FALSE),"")</f>
        <v>44477</v>
      </c>
      <c r="H921" s="163">
        <f>SUMIFS(tabSaldoAta[ESTIMATIVA],tabSaldoAta[CÓDIGO],tabConsumoAta[[#This Row],[CÓDIGO]],tabSaldoAta[CHAVE],tabConsumoAta[[#This Row],[ATA]])</f>
        <v>900</v>
      </c>
      <c r="I921" s="164">
        <v>350</v>
      </c>
      <c r="J921" s="159">
        <v>7</v>
      </c>
      <c r="K921" s="251">
        <v>1968</v>
      </c>
      <c r="L921" s="246" t="s">
        <v>2963</v>
      </c>
      <c r="M921" s="160" t="s">
        <v>3938</v>
      </c>
      <c r="N921" s="160" t="s">
        <v>3939</v>
      </c>
      <c r="O921" s="249" t="s">
        <v>3937</v>
      </c>
      <c r="P921" s="248">
        <v>44236</v>
      </c>
      <c r="Q921" s="166" t="str">
        <f>IF(COUNTIFS(tabAtas_Bloqueios[CÓDIGO],tabConsumoAta[[#This Row],[CÓDIGO]],tabAtas_Bloqueios[CHAVE],tabConsumoAta[[#This Row],[ATA]],tabAtas_Bloqueios[INATIVO],"") &gt; 0,"X","")</f>
        <v/>
      </c>
      <c r="R921" s="158" t="s">
        <v>1555</v>
      </c>
    </row>
    <row r="922" spans="1:18" x14ac:dyDescent="0.3">
      <c r="A922" s="247">
        <v>109848</v>
      </c>
      <c r="B922" s="47" t="s">
        <v>222</v>
      </c>
      <c r="C922" s="34" t="str">
        <f>IFERROR(VLOOKUP(tabConsumoAta[[#This Row],[CÓDIGO]],tabEstimativa[#Data],14,FALSE),"")</f>
        <v>Aguardando</v>
      </c>
      <c r="D922" s="157" t="s">
        <v>3942</v>
      </c>
      <c r="E922" s="157">
        <v>31</v>
      </c>
      <c r="F922" s="34">
        <v>2021</v>
      </c>
      <c r="G922" s="78">
        <f>IFERROR(VLOOKUP(tabConsumoAta[[#This Row],[ATA]],tabAtas[#Data],4,FALSE),"")</f>
        <v>44595</v>
      </c>
      <c r="H922" s="163">
        <f>SUMIFS(tabSaldoAta[ESTIMATIVA],tabSaldoAta[CÓDIGO],tabConsumoAta[[#This Row],[CÓDIGO]],tabSaldoAta[CHAVE],tabConsumoAta[[#This Row],[ATA]])</f>
        <v>240</v>
      </c>
      <c r="I922" s="164">
        <v>60</v>
      </c>
      <c r="J922" s="159">
        <v>8</v>
      </c>
      <c r="K922" s="251">
        <v>1972</v>
      </c>
      <c r="L922" s="246" t="s">
        <v>3456</v>
      </c>
      <c r="M922" s="160" t="s">
        <v>3938</v>
      </c>
      <c r="N922" s="160" t="s">
        <v>3939</v>
      </c>
      <c r="O922" s="249" t="s">
        <v>3937</v>
      </c>
      <c r="P922" s="248">
        <v>44236</v>
      </c>
      <c r="Q922" s="166" t="str">
        <f>IF(COUNTIFS(tabAtas_Bloqueios[CÓDIGO],tabConsumoAta[[#This Row],[CÓDIGO]],tabAtas_Bloqueios[CHAVE],tabConsumoAta[[#This Row],[ATA]],tabAtas_Bloqueios[INATIVO],"") &gt; 0,"X","")</f>
        <v/>
      </c>
      <c r="R922" s="158" t="s">
        <v>1555</v>
      </c>
    </row>
    <row r="923" spans="1:18" x14ac:dyDescent="0.3">
      <c r="A923" s="247">
        <v>138552</v>
      </c>
      <c r="B923" s="47" t="s">
        <v>3454</v>
      </c>
      <c r="C923" s="34" t="str">
        <f>IFERROR(VLOOKUP(tabConsumoAta[[#This Row],[CÓDIGO]],tabEstimativa[#Data],14,FALSE),"")</f>
        <v>Aguardando</v>
      </c>
      <c r="D923" s="157" t="s">
        <v>3451</v>
      </c>
      <c r="E923" s="157">
        <v>26</v>
      </c>
      <c r="F923" s="34">
        <v>2020</v>
      </c>
      <c r="G923" s="78">
        <f>IFERROR(VLOOKUP(tabConsumoAta[[#This Row],[ATA]],tabAtas[#Data],4,FALSE),"")</f>
        <v>44238</v>
      </c>
      <c r="H923" s="163">
        <f>SUMIFS(tabSaldoAta[ESTIMATIVA],tabSaldoAta[CÓDIGO],tabConsumoAta[[#This Row],[CÓDIGO]],tabSaldoAta[CHAVE],tabConsumoAta[[#This Row],[ATA]])</f>
        <v>500</v>
      </c>
      <c r="I923" s="164">
        <v>300</v>
      </c>
      <c r="J923" s="159">
        <v>1</v>
      </c>
      <c r="K923" s="251">
        <v>1771</v>
      </c>
      <c r="L923" s="246" t="s">
        <v>3460</v>
      </c>
      <c r="M923" s="160" t="s">
        <v>3935</v>
      </c>
      <c r="N923" s="160" t="s">
        <v>3936</v>
      </c>
      <c r="O923" s="249" t="s">
        <v>3934</v>
      </c>
      <c r="P923" s="248">
        <v>44231</v>
      </c>
      <c r="Q923" s="166" t="str">
        <f>IF(COUNTIFS(tabAtas_Bloqueios[CÓDIGO],tabConsumoAta[[#This Row],[CÓDIGO]],tabAtas_Bloqueios[CHAVE],tabConsumoAta[[#This Row],[ATA]],tabAtas_Bloqueios[INATIVO],"") &gt; 0,"X","")</f>
        <v/>
      </c>
      <c r="R923" s="158" t="s">
        <v>1555</v>
      </c>
    </row>
    <row r="924" spans="1:18" x14ac:dyDescent="0.3">
      <c r="A924" s="247">
        <v>138553</v>
      </c>
      <c r="B924" s="47" t="s">
        <v>3455</v>
      </c>
      <c r="C924" s="34" t="str">
        <f>IFERROR(VLOOKUP(tabConsumoAta[[#This Row],[CÓDIGO]],tabEstimativa[#Data],14,FALSE),"")</f>
        <v>Aguardando</v>
      </c>
      <c r="D924" s="157" t="s">
        <v>3451</v>
      </c>
      <c r="E924" s="157">
        <v>26</v>
      </c>
      <c r="F924" s="34">
        <v>2020</v>
      </c>
      <c r="G924" s="78">
        <f>IFERROR(VLOOKUP(tabConsumoAta[[#This Row],[ATA]],tabAtas[#Data],4,FALSE),"")</f>
        <v>44238</v>
      </c>
      <c r="H924" s="163">
        <f>SUMIFS(tabSaldoAta[ESTIMATIVA],tabSaldoAta[CÓDIGO],tabConsumoAta[[#This Row],[CÓDIGO]],tabSaldoAta[CHAVE],tabConsumoAta[[#This Row],[ATA]])</f>
        <v>500</v>
      </c>
      <c r="I924" s="164">
        <v>300</v>
      </c>
      <c r="J924" s="159">
        <v>2</v>
      </c>
      <c r="K924" s="251">
        <v>1771</v>
      </c>
      <c r="L924" s="246" t="s">
        <v>3460</v>
      </c>
      <c r="M924" s="160" t="s">
        <v>3935</v>
      </c>
      <c r="N924" s="160" t="s">
        <v>3936</v>
      </c>
      <c r="O924" s="249" t="s">
        <v>3934</v>
      </c>
      <c r="P924" s="248">
        <v>44231</v>
      </c>
      <c r="Q924" s="166" t="str">
        <f>IF(COUNTIFS(tabAtas_Bloqueios[CÓDIGO],tabConsumoAta[[#This Row],[CÓDIGO]],tabAtas_Bloqueios[CHAVE],tabConsumoAta[[#This Row],[ATA]],tabAtas_Bloqueios[INATIVO],"") &gt; 0,"X","")</f>
        <v/>
      </c>
      <c r="R924" s="158" t="s">
        <v>1555</v>
      </c>
    </row>
    <row r="925" spans="1:18" x14ac:dyDescent="0.3">
      <c r="A925" s="247">
        <v>138551</v>
      </c>
      <c r="B925" s="47" t="s">
        <v>3504</v>
      </c>
      <c r="C925" s="34" t="str">
        <f>IFERROR(VLOOKUP(tabConsumoAta[[#This Row],[CÓDIGO]],tabEstimativa[#Data],14,FALSE),"")</f>
        <v>Aguardando</v>
      </c>
      <c r="D925" s="157" t="s">
        <v>3451</v>
      </c>
      <c r="E925" s="157">
        <v>26</v>
      </c>
      <c r="F925" s="34">
        <v>2020</v>
      </c>
      <c r="G925" s="78">
        <f>IFERROR(VLOOKUP(tabConsumoAta[[#This Row],[ATA]],tabAtas[#Data],4,FALSE),"")</f>
        <v>44238</v>
      </c>
      <c r="H925" s="163">
        <f>SUMIFS(tabSaldoAta[ESTIMATIVA],tabSaldoAta[CÓDIGO],tabConsumoAta[[#This Row],[CÓDIGO]],tabSaldoAta[CHAVE],tabConsumoAta[[#This Row],[ATA]])</f>
        <v>2500</v>
      </c>
      <c r="I925" s="164">
        <v>600</v>
      </c>
      <c r="J925" s="159">
        <v>3</v>
      </c>
      <c r="K925" s="251">
        <v>1772</v>
      </c>
      <c r="L925" s="246" t="s">
        <v>3461</v>
      </c>
      <c r="M925" s="160" t="s">
        <v>3935</v>
      </c>
      <c r="N925" s="160" t="s">
        <v>3936</v>
      </c>
      <c r="O925" s="249" t="s">
        <v>3934</v>
      </c>
      <c r="P925" s="248">
        <v>44231</v>
      </c>
      <c r="Q925" s="166" t="str">
        <f>IF(COUNTIFS(tabAtas_Bloqueios[CÓDIGO],tabConsumoAta[[#This Row],[CÓDIGO]],tabAtas_Bloqueios[CHAVE],tabConsumoAta[[#This Row],[ATA]],tabAtas_Bloqueios[INATIVO],"") &gt; 0,"X","")</f>
        <v/>
      </c>
      <c r="R925" s="158" t="s">
        <v>1555</v>
      </c>
    </row>
    <row r="926" spans="1:18" x14ac:dyDescent="0.3">
      <c r="A926" s="247">
        <v>138554</v>
      </c>
      <c r="B926" s="47" t="s">
        <v>3513</v>
      </c>
      <c r="C926" s="34" t="str">
        <f>IFERROR(VLOOKUP(tabConsumoAta[[#This Row],[CÓDIGO]],tabEstimativa[#Data],14,FALSE),"")</f>
        <v>Aguardando</v>
      </c>
      <c r="D926" s="157" t="s">
        <v>3451</v>
      </c>
      <c r="E926" s="157">
        <v>26</v>
      </c>
      <c r="F926" s="34">
        <v>2020</v>
      </c>
      <c r="G926" s="78">
        <f>IFERROR(VLOOKUP(tabConsumoAta[[#This Row],[ATA]],tabAtas[#Data],4,FALSE),"")</f>
        <v>44238</v>
      </c>
      <c r="H926" s="163">
        <f>SUMIFS(tabSaldoAta[ESTIMATIVA],tabSaldoAta[CÓDIGO],tabConsumoAta[[#This Row],[CÓDIGO]],tabSaldoAta[CHAVE],tabConsumoAta[[#This Row],[ATA]])</f>
        <v>700</v>
      </c>
      <c r="I926" s="164">
        <v>400</v>
      </c>
      <c r="J926" s="159">
        <v>4</v>
      </c>
      <c r="K926" s="251">
        <v>1772</v>
      </c>
      <c r="L926" s="246" t="s">
        <v>3461</v>
      </c>
      <c r="M926" s="160" t="s">
        <v>3935</v>
      </c>
      <c r="N926" s="160" t="s">
        <v>3936</v>
      </c>
      <c r="O926" s="249" t="s">
        <v>3934</v>
      </c>
      <c r="P926" s="248">
        <v>44231</v>
      </c>
      <c r="Q926" s="166" t="str">
        <f>IF(COUNTIFS(tabAtas_Bloqueios[CÓDIGO],tabConsumoAta[[#This Row],[CÓDIGO]],tabAtas_Bloqueios[CHAVE],tabConsumoAta[[#This Row],[ATA]],tabAtas_Bloqueios[INATIVO],"") &gt; 0,"X","")</f>
        <v/>
      </c>
      <c r="R926" s="158" t="s">
        <v>1555</v>
      </c>
    </row>
    <row r="927" spans="1:18" x14ac:dyDescent="0.3">
      <c r="A927" s="247">
        <v>127664</v>
      </c>
      <c r="B927" s="47" t="s">
        <v>1969</v>
      </c>
      <c r="C927" s="34" t="str">
        <f>IFERROR(VLOOKUP(tabConsumoAta[[#This Row],[CÓDIGO]],tabEstimativa[#Data],14,FALSE),"")</f>
        <v>Aguardando</v>
      </c>
      <c r="D927" s="157" t="s">
        <v>3369</v>
      </c>
      <c r="E927" s="157">
        <v>33</v>
      </c>
      <c r="F927" s="34">
        <v>2020</v>
      </c>
      <c r="G927" s="78">
        <f>IFERROR(VLOOKUP(tabConsumoAta[[#This Row],[ATA]],tabAtas[#Data],4,FALSE),"")</f>
        <v>44242</v>
      </c>
      <c r="H927" s="163">
        <f>SUMIFS(tabSaldoAta[ESTIMATIVA],tabSaldoAta[CÓDIGO],tabConsumoAta[[#This Row],[CÓDIGO]],tabSaldoAta[CHAVE],tabConsumoAta[[#This Row],[ATA]])</f>
        <v>8000</v>
      </c>
      <c r="I927" s="164">
        <v>1800</v>
      </c>
      <c r="J927" s="159">
        <v>1</v>
      </c>
      <c r="K927" s="251">
        <v>1694</v>
      </c>
      <c r="L927" s="246" t="s">
        <v>2661</v>
      </c>
      <c r="M927" s="160" t="s">
        <v>3932</v>
      </c>
      <c r="N927" s="160" t="s">
        <v>3933</v>
      </c>
      <c r="O927" s="249" t="s">
        <v>3931</v>
      </c>
      <c r="P927" s="248">
        <v>44230</v>
      </c>
      <c r="Q927" s="166" t="str">
        <f>IF(COUNTIFS(tabAtas_Bloqueios[CÓDIGO],tabConsumoAta[[#This Row],[CÓDIGO]],tabAtas_Bloqueios[CHAVE],tabConsumoAta[[#This Row],[ATA]],tabAtas_Bloqueios[INATIVO],"") &gt; 0,"X","")</f>
        <v/>
      </c>
      <c r="R927" s="158" t="s">
        <v>1555</v>
      </c>
    </row>
    <row r="928" spans="1:18" x14ac:dyDescent="0.3">
      <c r="A928" s="247">
        <v>132623</v>
      </c>
      <c r="B928" s="47" t="s">
        <v>247</v>
      </c>
      <c r="C928" s="34" t="str">
        <f>IFERROR(VLOOKUP(tabConsumoAta[[#This Row],[CÓDIGO]],tabEstimativa[#Data],14,FALSE),"")</f>
        <v>Aguardando</v>
      </c>
      <c r="D928" s="157" t="s">
        <v>3462</v>
      </c>
      <c r="E928" s="157">
        <v>54</v>
      </c>
      <c r="F928" s="34">
        <v>2020</v>
      </c>
      <c r="G928" s="78">
        <f>IFERROR(VLOOKUP(tabConsumoAta[[#This Row],[ATA]],tabAtas[#Data],4,FALSE),"")</f>
        <v>44267</v>
      </c>
      <c r="H928" s="163">
        <f>SUMIFS(tabSaldoAta[ESTIMATIVA],tabSaldoAta[CÓDIGO],tabConsumoAta[[#This Row],[CÓDIGO]],tabSaldoAta[CHAVE],tabConsumoAta[[#This Row],[ATA]])</f>
        <v>100</v>
      </c>
      <c r="I928" s="164">
        <v>35</v>
      </c>
      <c r="J928" s="159">
        <v>2</v>
      </c>
      <c r="K928" s="251">
        <v>1696</v>
      </c>
      <c r="L928" s="246" t="s">
        <v>3778</v>
      </c>
      <c r="M928" s="160" t="s">
        <v>3932</v>
      </c>
      <c r="N928" s="160" t="s">
        <v>3933</v>
      </c>
      <c r="O928" s="249" t="s">
        <v>3931</v>
      </c>
      <c r="P928" s="248">
        <v>44230</v>
      </c>
      <c r="Q928" s="166" t="str">
        <f>IF(COUNTIFS(tabAtas_Bloqueios[CÓDIGO],tabConsumoAta[[#This Row],[CÓDIGO]],tabAtas_Bloqueios[CHAVE],tabConsumoAta[[#This Row],[ATA]],tabAtas_Bloqueios[INATIVO],"") &gt; 0,"X","")</f>
        <v/>
      </c>
      <c r="R928" s="158" t="s">
        <v>1555</v>
      </c>
    </row>
    <row r="929" spans="1:18" x14ac:dyDescent="0.3">
      <c r="A929" s="247">
        <v>123146</v>
      </c>
      <c r="B929" s="47" t="s">
        <v>96</v>
      </c>
      <c r="C929" s="34" t="str">
        <f>IFERROR(VLOOKUP(tabConsumoAta[[#This Row],[CÓDIGO]],tabEstimativa[#Data],14,FALSE),"")</f>
        <v>Suspenso</v>
      </c>
      <c r="D929" s="157" t="s">
        <v>3751</v>
      </c>
      <c r="E929" s="157">
        <v>166</v>
      </c>
      <c r="F929" s="34">
        <v>2020</v>
      </c>
      <c r="G929" s="78">
        <f>IFERROR(VLOOKUP(tabConsumoAta[[#This Row],[ATA]],tabAtas[#Data],4,FALSE),"")</f>
        <v>44418</v>
      </c>
      <c r="H929" s="163">
        <f>SUMIFS(tabSaldoAta[ESTIMATIVA],tabSaldoAta[CÓDIGO],tabConsumoAta[[#This Row],[CÓDIGO]],tabSaldoAta[CHAVE],tabConsumoAta[[#This Row],[ATA]])</f>
        <v>6000</v>
      </c>
      <c r="I929" s="164">
        <v>850</v>
      </c>
      <c r="J929" s="159">
        <v>3</v>
      </c>
      <c r="K929" s="251">
        <v>1698</v>
      </c>
      <c r="L929" s="246" t="s">
        <v>2963</v>
      </c>
      <c r="M929" s="160" t="s">
        <v>3932</v>
      </c>
      <c r="N929" s="160" t="s">
        <v>3933</v>
      </c>
      <c r="O929" s="249" t="s">
        <v>3931</v>
      </c>
      <c r="P929" s="248">
        <v>44230</v>
      </c>
      <c r="Q929" s="166" t="str">
        <f>IF(COUNTIFS(tabAtas_Bloqueios[CÓDIGO],tabConsumoAta[[#This Row],[CÓDIGO]],tabAtas_Bloqueios[CHAVE],tabConsumoAta[[#This Row],[ATA]],tabAtas_Bloqueios[INATIVO],"") &gt; 0,"X","")</f>
        <v/>
      </c>
      <c r="R929" s="158" t="s">
        <v>1555</v>
      </c>
    </row>
    <row r="930" spans="1:18" x14ac:dyDescent="0.3">
      <c r="A930" s="247">
        <v>103142</v>
      </c>
      <c r="B930" s="47" t="s">
        <v>75</v>
      </c>
      <c r="C930" s="34" t="str">
        <f>IFERROR(VLOOKUP(tabConsumoAta[[#This Row],[CÓDIGO]],tabEstimativa[#Data],14,FALSE),"")</f>
        <v>Suspenso</v>
      </c>
      <c r="D930" s="157" t="s">
        <v>3777</v>
      </c>
      <c r="E930" s="157">
        <v>191</v>
      </c>
      <c r="F930" s="34">
        <v>2020</v>
      </c>
      <c r="G930" s="78">
        <f>IFERROR(VLOOKUP(tabConsumoAta[[#This Row],[ATA]],tabAtas[#Data],4,FALSE),"")</f>
        <v>44446</v>
      </c>
      <c r="H930" s="163">
        <f>SUMIFS(tabSaldoAta[ESTIMATIVA],tabSaldoAta[CÓDIGO],tabConsumoAta[[#This Row],[CÓDIGO]],tabSaldoAta[CHAVE],tabConsumoAta[[#This Row],[ATA]])</f>
        <v>15</v>
      </c>
      <c r="I930" s="164">
        <v>4</v>
      </c>
      <c r="J930" s="159">
        <v>4</v>
      </c>
      <c r="K930" s="251">
        <v>1701</v>
      </c>
      <c r="L930" s="246" t="s">
        <v>3778</v>
      </c>
      <c r="M930" s="160" t="s">
        <v>3932</v>
      </c>
      <c r="N930" s="160" t="s">
        <v>3933</v>
      </c>
      <c r="O930" s="249" t="s">
        <v>3931</v>
      </c>
      <c r="P930" s="248">
        <v>44230</v>
      </c>
      <c r="Q930" s="166" t="str">
        <f>IF(COUNTIFS(tabAtas_Bloqueios[CÓDIGO],tabConsumoAta[[#This Row],[CÓDIGO]],tabAtas_Bloqueios[CHAVE],tabConsumoAta[[#This Row],[ATA]],tabAtas_Bloqueios[INATIVO],"") &gt; 0,"X","")</f>
        <v/>
      </c>
      <c r="R930" s="158" t="s">
        <v>1555</v>
      </c>
    </row>
    <row r="931" spans="1:18" x14ac:dyDescent="0.3">
      <c r="A931" s="247">
        <v>104667</v>
      </c>
      <c r="B931" s="47" t="s">
        <v>2386</v>
      </c>
      <c r="C931" s="34" t="str">
        <f>IFERROR(VLOOKUP(tabConsumoAta[[#This Row],[CÓDIGO]],tabEstimativa[#Data],14,FALSE),"")</f>
        <v>Suspenso</v>
      </c>
      <c r="D931" s="157" t="s">
        <v>3777</v>
      </c>
      <c r="E931" s="157">
        <v>191</v>
      </c>
      <c r="F931" s="34">
        <v>2020</v>
      </c>
      <c r="G931" s="78">
        <f>IFERROR(VLOOKUP(tabConsumoAta[[#This Row],[ATA]],tabAtas[#Data],4,FALSE),"")</f>
        <v>44446</v>
      </c>
      <c r="H931" s="163">
        <f>SUMIFS(tabSaldoAta[ESTIMATIVA],tabSaldoAta[CÓDIGO],tabConsumoAta[[#This Row],[CÓDIGO]],tabSaldoAta[CHAVE],tabConsumoAta[[#This Row],[ATA]])</f>
        <v>100</v>
      </c>
      <c r="I931" s="164">
        <v>50</v>
      </c>
      <c r="J931" s="159">
        <v>5</v>
      </c>
      <c r="K931" s="251">
        <v>1710</v>
      </c>
      <c r="L931" s="246" t="s">
        <v>3779</v>
      </c>
      <c r="M931" s="160" t="s">
        <v>3932</v>
      </c>
      <c r="N931" s="160" t="s">
        <v>3933</v>
      </c>
      <c r="O931" s="249" t="s">
        <v>3931</v>
      </c>
      <c r="P931" s="248">
        <v>44230</v>
      </c>
      <c r="Q931" s="166" t="str">
        <f>IF(COUNTIFS(tabAtas_Bloqueios[CÓDIGO],tabConsumoAta[[#This Row],[CÓDIGO]],tabAtas_Bloqueios[CHAVE],tabConsumoAta[[#This Row],[ATA]],tabAtas_Bloqueios[INATIVO],"") &gt; 0,"X","")</f>
        <v/>
      </c>
      <c r="R931" s="158" t="s">
        <v>1555</v>
      </c>
    </row>
    <row r="932" spans="1:18" x14ac:dyDescent="0.3">
      <c r="A932" s="247">
        <v>58117</v>
      </c>
      <c r="B932" s="47" t="s">
        <v>3298</v>
      </c>
      <c r="C932" s="34" t="str">
        <f>IFERROR(VLOOKUP(tabConsumoAta[[#This Row],[CÓDIGO]],tabEstimativa[#Data],14,FALSE),"")</f>
        <v/>
      </c>
      <c r="D932" s="157" t="s">
        <v>1560</v>
      </c>
      <c r="E932" s="157"/>
      <c r="F932" s="34"/>
      <c r="G932" s="78" t="str">
        <f>IFERROR(VLOOKUP(tabConsumoAta[[#This Row],[ATA]],tabAtas[#Data],4,FALSE),"")</f>
        <v/>
      </c>
      <c r="H932" s="163">
        <f>SUMIFS(tabSaldoAta[ESTIMATIVA],tabSaldoAta[CÓDIGO],tabConsumoAta[[#This Row],[CÓDIGO]],tabSaldoAta[CHAVE],tabConsumoAta[[#This Row],[ATA]])</f>
        <v>0</v>
      </c>
      <c r="I932" s="164">
        <v>20</v>
      </c>
      <c r="J932" s="159">
        <v>6</v>
      </c>
      <c r="K932" s="251">
        <v>1712</v>
      </c>
      <c r="L932" s="246" t="s">
        <v>1560</v>
      </c>
      <c r="M932" s="160" t="s">
        <v>3932</v>
      </c>
      <c r="N932" s="160" t="s">
        <v>3933</v>
      </c>
      <c r="O932" s="249" t="s">
        <v>3931</v>
      </c>
      <c r="P932" s="248">
        <v>44230</v>
      </c>
      <c r="Q932" s="166" t="str">
        <f>IF(COUNTIFS(tabAtas_Bloqueios[CÓDIGO],tabConsumoAta[[#This Row],[CÓDIGO]],tabAtas_Bloqueios[CHAVE],tabConsumoAta[[#This Row],[ATA]],tabAtas_Bloqueios[INATIVO],"") &gt; 0,"X","")</f>
        <v/>
      </c>
      <c r="R932" s="158" t="s">
        <v>1555</v>
      </c>
    </row>
    <row r="933" spans="1:18" x14ac:dyDescent="0.3">
      <c r="A933" s="247">
        <v>53446</v>
      </c>
      <c r="B933" s="47" t="s">
        <v>3055</v>
      </c>
      <c r="C933" s="34" t="str">
        <f>IFERROR(VLOOKUP(tabConsumoAta[[#This Row],[CÓDIGO]],tabEstimativa[#Data],14,FALSE),"")</f>
        <v>Aguardando</v>
      </c>
      <c r="D933" s="157"/>
      <c r="E933" s="157"/>
      <c r="F933" s="34"/>
      <c r="G933" s="78" t="str">
        <f>IFERROR(VLOOKUP(tabConsumoAta[[#This Row],[ATA]],tabAtas[#Data],4,FALSE),"")</f>
        <v/>
      </c>
      <c r="H933" s="163">
        <f>SUMIFS(tabSaldoAta[ESTIMATIVA],tabSaldoAta[CÓDIGO],tabConsumoAta[[#This Row],[CÓDIGO]],tabSaldoAta[CHAVE],tabConsumoAta[[#This Row],[ATA]])</f>
        <v>0</v>
      </c>
      <c r="I933" s="164">
        <v>3200</v>
      </c>
      <c r="J933" s="159">
        <v>1</v>
      </c>
      <c r="K933" s="251">
        <v>2599</v>
      </c>
      <c r="L933" s="246" t="s">
        <v>1560</v>
      </c>
      <c r="M933" s="160" t="s">
        <v>3945</v>
      </c>
      <c r="N933" s="160" t="s">
        <v>3946</v>
      </c>
      <c r="O933" s="249" t="s">
        <v>3944</v>
      </c>
      <c r="P933" s="248">
        <v>44245</v>
      </c>
      <c r="Q933" s="166" t="str">
        <f>IF(COUNTIFS(tabAtas_Bloqueios[CÓDIGO],tabConsumoAta[[#This Row],[CÓDIGO]],tabAtas_Bloqueios[CHAVE],tabConsumoAta[[#This Row],[ATA]],tabAtas_Bloqueios[INATIVO],"") &gt; 0,"X","")</f>
        <v/>
      </c>
      <c r="R933" s="158" t="s">
        <v>1555</v>
      </c>
    </row>
    <row r="934" spans="1:18" x14ac:dyDescent="0.3">
      <c r="A934" s="247">
        <v>57598</v>
      </c>
      <c r="B934" s="47" t="s">
        <v>2428</v>
      </c>
      <c r="C934" s="34" t="str">
        <f>IFERROR(VLOOKUP(tabConsumoAta[[#This Row],[CÓDIGO]],tabEstimativa[#Data],14,FALSE),"")</f>
        <v>Aguardando</v>
      </c>
      <c r="D934" s="157"/>
      <c r="E934" s="157"/>
      <c r="F934" s="34"/>
      <c r="G934" s="78" t="str">
        <f>IFERROR(VLOOKUP(tabConsumoAta[[#This Row],[ATA]],tabAtas[#Data],4,FALSE),"")</f>
        <v/>
      </c>
      <c r="H934" s="163">
        <f>SUMIFS(tabSaldoAta[ESTIMATIVA],tabSaldoAta[CÓDIGO],tabConsumoAta[[#This Row],[CÓDIGO]],tabSaldoAta[CHAVE],tabConsumoAta[[#This Row],[ATA]])</f>
        <v>0</v>
      </c>
      <c r="I934" s="164">
        <v>1500</v>
      </c>
      <c r="J934" s="159">
        <v>2</v>
      </c>
      <c r="K934" s="251">
        <v>2599</v>
      </c>
      <c r="L934" s="246" t="s">
        <v>1560</v>
      </c>
      <c r="M934" s="160" t="s">
        <v>3945</v>
      </c>
      <c r="N934" s="160" t="s">
        <v>3946</v>
      </c>
      <c r="O934" s="249" t="s">
        <v>3944</v>
      </c>
      <c r="P934" s="248">
        <v>44245</v>
      </c>
      <c r="Q934" s="166" t="str">
        <f>IF(COUNTIFS(tabAtas_Bloqueios[CÓDIGO],tabConsumoAta[[#This Row],[CÓDIGO]],tabAtas_Bloqueios[CHAVE],tabConsumoAta[[#This Row],[ATA]],tabAtas_Bloqueios[INATIVO],"") &gt; 0,"X","")</f>
        <v/>
      </c>
      <c r="R934" s="158" t="s">
        <v>1555</v>
      </c>
    </row>
    <row r="935" spans="1:18" x14ac:dyDescent="0.3">
      <c r="A935" s="247">
        <v>113846</v>
      </c>
      <c r="B935" s="47" t="s">
        <v>3059</v>
      </c>
      <c r="C935" s="34" t="str">
        <f>IFERROR(VLOOKUP(tabConsumoAta[[#This Row],[CÓDIGO]],tabEstimativa[#Data],14,FALSE),"")</f>
        <v>Aguardando</v>
      </c>
      <c r="D935" s="157"/>
      <c r="E935" s="157"/>
      <c r="F935" s="34"/>
      <c r="G935" s="78" t="str">
        <f>IFERROR(VLOOKUP(tabConsumoAta[[#This Row],[ATA]],tabAtas[#Data],4,FALSE),"")</f>
        <v/>
      </c>
      <c r="H935" s="163">
        <f>SUMIFS(tabSaldoAta[ESTIMATIVA],tabSaldoAta[CÓDIGO],tabConsumoAta[[#This Row],[CÓDIGO]],tabSaldoAta[CHAVE],tabConsumoAta[[#This Row],[ATA]])</f>
        <v>0</v>
      </c>
      <c r="I935" s="164">
        <v>2400</v>
      </c>
      <c r="J935" s="159">
        <v>3</v>
      </c>
      <c r="K935" s="251">
        <v>2599</v>
      </c>
      <c r="L935" s="246" t="s">
        <v>1560</v>
      </c>
      <c r="M935" s="160" t="s">
        <v>3945</v>
      </c>
      <c r="N935" s="160" t="s">
        <v>3946</v>
      </c>
      <c r="O935" s="249" t="s">
        <v>3944</v>
      </c>
      <c r="P935" s="248">
        <v>44245</v>
      </c>
      <c r="Q935" s="166" t="str">
        <f>IF(COUNTIFS(tabAtas_Bloqueios[CÓDIGO],tabConsumoAta[[#This Row],[CÓDIGO]],tabAtas_Bloqueios[CHAVE],tabConsumoAta[[#This Row],[ATA]],tabAtas_Bloqueios[INATIVO],"") &gt; 0,"X","")</f>
        <v/>
      </c>
      <c r="R935" s="158" t="s">
        <v>1555</v>
      </c>
    </row>
    <row r="936" spans="1:18" x14ac:dyDescent="0.3">
      <c r="A936" s="247">
        <v>60517</v>
      </c>
      <c r="B936" s="47" t="s">
        <v>3133</v>
      </c>
      <c r="C936" s="34" t="str">
        <f>IFERROR(VLOOKUP(tabConsumoAta[[#This Row],[CÓDIGO]],tabEstimativa[#Data],14,FALSE),"")</f>
        <v>Suspenso</v>
      </c>
      <c r="D936" s="157"/>
      <c r="E936" s="157"/>
      <c r="F936" s="34"/>
      <c r="G936" s="78" t="str">
        <f>IFERROR(VLOOKUP(tabConsumoAta[[#This Row],[ATA]],tabAtas[#Data],4,FALSE),"")</f>
        <v/>
      </c>
      <c r="H936" s="163">
        <f>SUMIFS(tabSaldoAta[ESTIMATIVA],tabSaldoAta[CÓDIGO],tabConsumoAta[[#This Row],[CÓDIGO]],tabSaldoAta[CHAVE],tabConsumoAta[[#This Row],[ATA]])</f>
        <v>0</v>
      </c>
      <c r="I936" s="164">
        <v>1200</v>
      </c>
      <c r="J936" s="159">
        <v>4</v>
      </c>
      <c r="K936" s="251">
        <v>2609</v>
      </c>
      <c r="L936" s="246" t="s">
        <v>1560</v>
      </c>
      <c r="M936" s="160" t="s">
        <v>3945</v>
      </c>
      <c r="N936" s="160" t="s">
        <v>3946</v>
      </c>
      <c r="O936" s="249" t="s">
        <v>3944</v>
      </c>
      <c r="P936" s="248">
        <v>44245</v>
      </c>
      <c r="Q936" s="166" t="str">
        <f>IF(COUNTIFS(tabAtas_Bloqueios[CÓDIGO],tabConsumoAta[[#This Row],[CÓDIGO]],tabAtas_Bloqueios[CHAVE],tabConsumoAta[[#This Row],[ATA]],tabAtas_Bloqueios[INATIVO],"") &gt; 0,"X","")</f>
        <v/>
      </c>
      <c r="R936" s="158" t="s">
        <v>1555</v>
      </c>
    </row>
    <row r="937" spans="1:18" x14ac:dyDescent="0.3">
      <c r="A937" s="247">
        <v>88856</v>
      </c>
      <c r="B937" s="47" t="s">
        <v>23</v>
      </c>
      <c r="C937" s="34" t="str">
        <f>IFERROR(VLOOKUP(tabConsumoAta[[#This Row],[CÓDIGO]],tabEstimativa[#Data],14,FALSE),"")</f>
        <v>Aguardando</v>
      </c>
      <c r="D937" s="157"/>
      <c r="E937" s="157"/>
      <c r="F937" s="34"/>
      <c r="G937" s="78" t="str">
        <f>IFERROR(VLOOKUP(tabConsumoAta[[#This Row],[ATA]],tabAtas[#Data],4,FALSE),"")</f>
        <v/>
      </c>
      <c r="H937" s="163">
        <f>SUMIFS(tabSaldoAta[ESTIMATIVA],tabSaldoAta[CÓDIGO],tabConsumoAta[[#This Row],[CÓDIGO]],tabSaldoAta[CHAVE],tabConsumoAta[[#This Row],[ATA]])</f>
        <v>0</v>
      </c>
      <c r="I937" s="164">
        <v>400</v>
      </c>
      <c r="J937" s="159">
        <v>5</v>
      </c>
      <c r="K937" s="251">
        <v>2609</v>
      </c>
      <c r="L937" s="246" t="s">
        <v>1560</v>
      </c>
      <c r="M937" s="160" t="s">
        <v>3945</v>
      </c>
      <c r="N937" s="160" t="s">
        <v>3946</v>
      </c>
      <c r="O937" s="249" t="s">
        <v>3944</v>
      </c>
      <c r="P937" s="248">
        <v>44245</v>
      </c>
      <c r="Q937" s="166" t="str">
        <f>IF(COUNTIFS(tabAtas_Bloqueios[CÓDIGO],tabConsumoAta[[#This Row],[CÓDIGO]],tabAtas_Bloqueios[CHAVE],tabConsumoAta[[#This Row],[ATA]],tabAtas_Bloqueios[INATIVO],"") &gt; 0,"X","")</f>
        <v/>
      </c>
      <c r="R937" s="158" t="s">
        <v>1555</v>
      </c>
    </row>
    <row r="938" spans="1:18" x14ac:dyDescent="0.3">
      <c r="A938" s="247">
        <v>29952</v>
      </c>
      <c r="B938" s="47" t="s">
        <v>2572</v>
      </c>
      <c r="C938" s="34" t="str">
        <f>IFERROR(VLOOKUP(tabConsumoAta[[#This Row],[CÓDIGO]],tabEstimativa[#Data],14,FALSE),"")</f>
        <v/>
      </c>
      <c r="D938" s="157" t="s">
        <v>1560</v>
      </c>
      <c r="E938" s="157"/>
      <c r="F938" s="34"/>
      <c r="G938" s="78" t="str">
        <f>IFERROR(VLOOKUP(tabConsumoAta[[#This Row],[ATA]],tabAtas[#Data],4,FALSE),"")</f>
        <v/>
      </c>
      <c r="H938" s="163">
        <f>SUMIFS(tabSaldoAta[ESTIMATIVA],tabSaldoAta[CÓDIGO],tabConsumoAta[[#This Row],[CÓDIGO]],tabSaldoAta[CHAVE],tabConsumoAta[[#This Row],[ATA]])</f>
        <v>0</v>
      </c>
      <c r="I938" s="164">
        <v>4000</v>
      </c>
      <c r="J938" s="159">
        <v>6</v>
      </c>
      <c r="K938" s="251">
        <v>2610</v>
      </c>
      <c r="L938" s="246" t="s">
        <v>1560</v>
      </c>
      <c r="M938" s="160" t="s">
        <v>3945</v>
      </c>
      <c r="N938" s="160" t="s">
        <v>3946</v>
      </c>
      <c r="O938" s="249" t="s">
        <v>3944</v>
      </c>
      <c r="P938" s="248">
        <v>44245</v>
      </c>
      <c r="Q938" s="166" t="str">
        <f>IF(COUNTIFS(tabAtas_Bloqueios[CÓDIGO],tabConsumoAta[[#This Row],[CÓDIGO]],tabAtas_Bloqueios[CHAVE],tabConsumoAta[[#This Row],[ATA]],tabAtas_Bloqueios[INATIVO],"") &gt; 0,"X","")</f>
        <v/>
      </c>
      <c r="R938" s="158" t="s">
        <v>1555</v>
      </c>
    </row>
    <row r="939" spans="1:18" x14ac:dyDescent="0.3">
      <c r="A939" s="247">
        <v>78641</v>
      </c>
      <c r="B939" s="47" t="s">
        <v>2587</v>
      </c>
      <c r="C939" s="34" t="str">
        <f>IFERROR(VLOOKUP(tabConsumoAta[[#This Row],[CÓDIGO]],tabEstimativa[#Data],14,FALSE),"")</f>
        <v/>
      </c>
      <c r="D939" s="157" t="s">
        <v>1560</v>
      </c>
      <c r="E939" s="157"/>
      <c r="F939" s="34"/>
      <c r="G939" s="78" t="str">
        <f>IFERROR(VLOOKUP(tabConsumoAta[[#This Row],[ATA]],tabAtas[#Data],4,FALSE),"")</f>
        <v/>
      </c>
      <c r="H939" s="163">
        <f>SUMIFS(tabSaldoAta[ESTIMATIVA],tabSaldoAta[CÓDIGO],tabConsumoAta[[#This Row],[CÓDIGO]],tabSaldoAta[CHAVE],tabConsumoAta[[#This Row],[ATA]])</f>
        <v>0</v>
      </c>
      <c r="I939" s="164">
        <v>8000</v>
      </c>
      <c r="J939" s="159">
        <v>7</v>
      </c>
      <c r="K939" s="251">
        <v>2611</v>
      </c>
      <c r="L939" s="246" t="s">
        <v>1560</v>
      </c>
      <c r="M939" s="160" t="s">
        <v>3945</v>
      </c>
      <c r="N939" s="160" t="s">
        <v>3946</v>
      </c>
      <c r="O939" s="249" t="s">
        <v>3944</v>
      </c>
      <c r="P939" s="248">
        <v>44245</v>
      </c>
      <c r="Q939" s="166" t="str">
        <f>IF(COUNTIFS(tabAtas_Bloqueios[CÓDIGO],tabConsumoAta[[#This Row],[CÓDIGO]],tabAtas_Bloqueios[CHAVE],tabConsumoAta[[#This Row],[ATA]],tabAtas_Bloqueios[INATIVO],"") &gt; 0,"X","")</f>
        <v/>
      </c>
      <c r="R939" s="158" t="s">
        <v>1555</v>
      </c>
    </row>
    <row r="940" spans="1:18" x14ac:dyDescent="0.3">
      <c r="A940" s="247">
        <v>78642</v>
      </c>
      <c r="B940" s="47" t="s">
        <v>2588</v>
      </c>
      <c r="C940" s="34" t="str">
        <f>IFERROR(VLOOKUP(tabConsumoAta[[#This Row],[CÓDIGO]],tabEstimativa[#Data],14,FALSE),"")</f>
        <v/>
      </c>
      <c r="D940" s="157" t="s">
        <v>1560</v>
      </c>
      <c r="E940" s="157"/>
      <c r="F940" s="34"/>
      <c r="G940" s="78" t="str">
        <f>IFERROR(VLOOKUP(tabConsumoAta[[#This Row],[ATA]],tabAtas[#Data],4,FALSE),"")</f>
        <v/>
      </c>
      <c r="H940" s="163">
        <f>SUMIFS(tabSaldoAta[ESTIMATIVA],tabSaldoAta[CÓDIGO],tabConsumoAta[[#This Row],[CÓDIGO]],tabSaldoAta[CHAVE],tabConsumoAta[[#This Row],[ATA]])</f>
        <v>0</v>
      </c>
      <c r="I940" s="164">
        <v>8000</v>
      </c>
      <c r="J940" s="159">
        <v>8</v>
      </c>
      <c r="K940" s="251">
        <v>2611</v>
      </c>
      <c r="L940" s="246" t="s">
        <v>1560</v>
      </c>
      <c r="M940" s="160" t="s">
        <v>3945</v>
      </c>
      <c r="N940" s="160" t="s">
        <v>3946</v>
      </c>
      <c r="O940" s="249" t="s">
        <v>3944</v>
      </c>
      <c r="P940" s="248">
        <v>44245</v>
      </c>
      <c r="Q940" s="166" t="str">
        <f>IF(COUNTIFS(tabAtas_Bloqueios[CÓDIGO],tabConsumoAta[[#This Row],[CÓDIGO]],tabAtas_Bloqueios[CHAVE],tabConsumoAta[[#This Row],[ATA]],tabAtas_Bloqueios[INATIVO],"") &gt; 0,"X","")</f>
        <v/>
      </c>
      <c r="R940" s="158" t="s">
        <v>1555</v>
      </c>
    </row>
    <row r="941" spans="1:18" x14ac:dyDescent="0.3">
      <c r="A941" s="247">
        <v>78643</v>
      </c>
      <c r="B941" s="47" t="s">
        <v>2589</v>
      </c>
      <c r="C941" s="34" t="str">
        <f>IFERROR(VLOOKUP(tabConsumoAta[[#This Row],[CÓDIGO]],tabEstimativa[#Data],14,FALSE),"")</f>
        <v/>
      </c>
      <c r="D941" s="157" t="s">
        <v>1560</v>
      </c>
      <c r="E941" s="157"/>
      <c r="F941" s="34"/>
      <c r="G941" s="78" t="str">
        <f>IFERROR(VLOOKUP(tabConsumoAta[[#This Row],[ATA]],tabAtas[#Data],4,FALSE),"")</f>
        <v/>
      </c>
      <c r="H941" s="163">
        <f>SUMIFS(tabSaldoAta[ESTIMATIVA],tabSaldoAta[CÓDIGO],tabConsumoAta[[#This Row],[CÓDIGO]],tabSaldoAta[CHAVE],tabConsumoAta[[#This Row],[ATA]])</f>
        <v>0</v>
      </c>
      <c r="I941" s="164">
        <v>8000</v>
      </c>
      <c r="J941" s="159">
        <v>9</v>
      </c>
      <c r="K941" s="251">
        <v>2611</v>
      </c>
      <c r="L941" s="246" t="s">
        <v>1560</v>
      </c>
      <c r="M941" s="160" t="s">
        <v>3945</v>
      </c>
      <c r="N941" s="160" t="s">
        <v>3946</v>
      </c>
      <c r="O941" s="249" t="s">
        <v>3944</v>
      </c>
      <c r="P941" s="248">
        <v>44245</v>
      </c>
      <c r="Q941" s="166" t="str">
        <f>IF(COUNTIFS(tabAtas_Bloqueios[CÓDIGO],tabConsumoAta[[#This Row],[CÓDIGO]],tabAtas_Bloqueios[CHAVE],tabConsumoAta[[#This Row],[ATA]],tabAtas_Bloqueios[INATIVO],"") &gt; 0,"X","")</f>
        <v/>
      </c>
      <c r="R941" s="158" t="s">
        <v>1555</v>
      </c>
    </row>
    <row r="942" spans="1:18" x14ac:dyDescent="0.3">
      <c r="A942" s="247">
        <v>78646</v>
      </c>
      <c r="B942" s="47" t="s">
        <v>2590</v>
      </c>
      <c r="C942" s="34" t="str">
        <f>IFERROR(VLOOKUP(tabConsumoAta[[#This Row],[CÓDIGO]],tabEstimativa[#Data],14,FALSE),"")</f>
        <v/>
      </c>
      <c r="D942" s="157" t="s">
        <v>1560</v>
      </c>
      <c r="E942" s="157"/>
      <c r="F942" s="34"/>
      <c r="G942" s="78" t="str">
        <f>IFERROR(VLOOKUP(tabConsumoAta[[#This Row],[ATA]],tabAtas[#Data],4,FALSE),"")</f>
        <v/>
      </c>
      <c r="H942" s="163">
        <f>SUMIFS(tabSaldoAta[ESTIMATIVA],tabSaldoAta[CÓDIGO],tabConsumoAta[[#This Row],[CÓDIGO]],tabSaldoAta[CHAVE],tabConsumoAta[[#This Row],[ATA]])</f>
        <v>0</v>
      </c>
      <c r="I942" s="164">
        <v>8000</v>
      </c>
      <c r="J942" s="159">
        <v>10</v>
      </c>
      <c r="K942" s="251">
        <v>2611</v>
      </c>
      <c r="L942" s="246" t="s">
        <v>1560</v>
      </c>
      <c r="M942" s="160" t="s">
        <v>3945</v>
      </c>
      <c r="N942" s="160" t="s">
        <v>3946</v>
      </c>
      <c r="O942" s="249" t="s">
        <v>3944</v>
      </c>
      <c r="P942" s="248">
        <v>44245</v>
      </c>
      <c r="Q942" s="166" t="str">
        <f>IF(COUNTIFS(tabAtas_Bloqueios[CÓDIGO],tabConsumoAta[[#This Row],[CÓDIGO]],tabAtas_Bloqueios[CHAVE],tabConsumoAta[[#This Row],[ATA]],tabAtas_Bloqueios[INATIVO],"") &gt; 0,"X","")</f>
        <v/>
      </c>
      <c r="R942" s="158" t="s">
        <v>1555</v>
      </c>
    </row>
    <row r="943" spans="1:18" x14ac:dyDescent="0.3">
      <c r="A943" s="247">
        <v>79687</v>
      </c>
      <c r="B943" s="47" t="s">
        <v>2556</v>
      </c>
      <c r="C943" s="34" t="str">
        <f>IFERROR(VLOOKUP(tabConsumoAta[[#This Row],[CÓDIGO]],tabEstimativa[#Data],14,FALSE),"")</f>
        <v/>
      </c>
      <c r="D943" s="157" t="s">
        <v>1560</v>
      </c>
      <c r="E943" s="157"/>
      <c r="F943" s="34"/>
      <c r="G943" s="78" t="str">
        <f>IFERROR(VLOOKUP(tabConsumoAta[[#This Row],[ATA]],tabAtas[#Data],4,FALSE),"")</f>
        <v/>
      </c>
      <c r="H943" s="163">
        <f>SUMIFS(tabSaldoAta[ESTIMATIVA],tabSaldoAta[CÓDIGO],tabConsumoAta[[#This Row],[CÓDIGO]],tabSaldoAta[CHAVE],tabConsumoAta[[#This Row],[ATA]])</f>
        <v>0</v>
      </c>
      <c r="I943" s="164">
        <v>8000</v>
      </c>
      <c r="J943" s="159">
        <v>11</v>
      </c>
      <c r="K943" s="251">
        <v>2612</v>
      </c>
      <c r="L943" s="246" t="s">
        <v>1560</v>
      </c>
      <c r="M943" s="160" t="s">
        <v>3945</v>
      </c>
      <c r="N943" s="160" t="s">
        <v>3946</v>
      </c>
      <c r="O943" s="249" t="s">
        <v>3944</v>
      </c>
      <c r="P943" s="248">
        <v>44245</v>
      </c>
      <c r="Q943" s="166" t="str">
        <f>IF(COUNTIFS(tabAtas_Bloqueios[CÓDIGO],tabConsumoAta[[#This Row],[CÓDIGO]],tabAtas_Bloqueios[CHAVE],tabConsumoAta[[#This Row],[ATA]],tabAtas_Bloqueios[INATIVO],"") &gt; 0,"X","")</f>
        <v/>
      </c>
      <c r="R943" s="158" t="s">
        <v>1555</v>
      </c>
    </row>
    <row r="944" spans="1:18" x14ac:dyDescent="0.3">
      <c r="A944" s="247">
        <v>79688</v>
      </c>
      <c r="B944" s="47" t="s">
        <v>2555</v>
      </c>
      <c r="C944" s="34" t="str">
        <f>IFERROR(VLOOKUP(tabConsumoAta[[#This Row],[CÓDIGO]],tabEstimativa[#Data],14,FALSE),"")</f>
        <v/>
      </c>
      <c r="D944" s="157" t="s">
        <v>1560</v>
      </c>
      <c r="E944" s="157"/>
      <c r="F944" s="34"/>
      <c r="G944" s="78" t="str">
        <f>IFERROR(VLOOKUP(tabConsumoAta[[#This Row],[ATA]],tabAtas[#Data],4,FALSE),"")</f>
        <v/>
      </c>
      <c r="H944" s="163">
        <f>SUMIFS(tabSaldoAta[ESTIMATIVA],tabSaldoAta[CÓDIGO],tabConsumoAta[[#This Row],[CÓDIGO]],tabSaldoAta[CHAVE],tabConsumoAta[[#This Row],[ATA]])</f>
        <v>0</v>
      </c>
      <c r="I944" s="164">
        <v>10000</v>
      </c>
      <c r="J944" s="159">
        <v>12</v>
      </c>
      <c r="K944" s="251">
        <v>2612</v>
      </c>
      <c r="L944" s="246" t="s">
        <v>1560</v>
      </c>
      <c r="M944" s="160" t="s">
        <v>3945</v>
      </c>
      <c r="N944" s="160" t="s">
        <v>3946</v>
      </c>
      <c r="O944" s="249" t="s">
        <v>3944</v>
      </c>
      <c r="P944" s="248">
        <v>44245</v>
      </c>
      <c r="Q944" s="166" t="str">
        <f>IF(COUNTIFS(tabAtas_Bloqueios[CÓDIGO],tabConsumoAta[[#This Row],[CÓDIGO]],tabAtas_Bloqueios[CHAVE],tabConsumoAta[[#This Row],[ATA]],tabAtas_Bloqueios[INATIVO],"") &gt; 0,"X","")</f>
        <v/>
      </c>
      <c r="R944" s="158" t="s">
        <v>1555</v>
      </c>
    </row>
    <row r="945" spans="1:18" x14ac:dyDescent="0.3">
      <c r="A945" s="247">
        <v>80872</v>
      </c>
      <c r="B945" s="47" t="s">
        <v>2593</v>
      </c>
      <c r="C945" s="34" t="str">
        <f>IFERROR(VLOOKUP(tabConsumoAta[[#This Row],[CÓDIGO]],tabEstimativa[#Data],14,FALSE),"")</f>
        <v/>
      </c>
      <c r="D945" s="157" t="s">
        <v>1560</v>
      </c>
      <c r="E945" s="157"/>
      <c r="F945" s="34"/>
      <c r="G945" s="78" t="str">
        <f>IFERROR(VLOOKUP(tabConsumoAta[[#This Row],[ATA]],tabAtas[#Data],4,FALSE),"")</f>
        <v/>
      </c>
      <c r="H945" s="163">
        <f>SUMIFS(tabSaldoAta[ESTIMATIVA],tabSaldoAta[CÓDIGO],tabConsumoAta[[#This Row],[CÓDIGO]],tabSaldoAta[CHAVE],tabConsumoAta[[#This Row],[ATA]])</f>
        <v>0</v>
      </c>
      <c r="I945" s="164">
        <v>8000</v>
      </c>
      <c r="J945" s="159">
        <v>13</v>
      </c>
      <c r="K945" s="251">
        <v>2613</v>
      </c>
      <c r="L945" s="246" t="s">
        <v>1560</v>
      </c>
      <c r="M945" s="160" t="s">
        <v>3945</v>
      </c>
      <c r="N945" s="160" t="s">
        <v>3946</v>
      </c>
      <c r="O945" s="249" t="s">
        <v>3944</v>
      </c>
      <c r="P945" s="248">
        <v>44245</v>
      </c>
      <c r="Q945" s="166" t="str">
        <f>IF(COUNTIFS(tabAtas_Bloqueios[CÓDIGO],tabConsumoAta[[#This Row],[CÓDIGO]],tabAtas_Bloqueios[CHAVE],tabConsumoAta[[#This Row],[ATA]],tabAtas_Bloqueios[INATIVO],"") &gt; 0,"X","")</f>
        <v/>
      </c>
      <c r="R945" s="158" t="s">
        <v>1555</v>
      </c>
    </row>
    <row r="946" spans="1:18" x14ac:dyDescent="0.3">
      <c r="A946" s="247">
        <v>80874</v>
      </c>
      <c r="B946" s="47" t="s">
        <v>2592</v>
      </c>
      <c r="C946" s="34" t="str">
        <f>IFERROR(VLOOKUP(tabConsumoAta[[#This Row],[CÓDIGO]],tabEstimativa[#Data],14,FALSE),"")</f>
        <v/>
      </c>
      <c r="D946" s="157" t="s">
        <v>1560</v>
      </c>
      <c r="E946" s="157"/>
      <c r="F946" s="34"/>
      <c r="G946" s="78" t="str">
        <f>IFERROR(VLOOKUP(tabConsumoAta[[#This Row],[ATA]],tabAtas[#Data],4,FALSE),"")</f>
        <v/>
      </c>
      <c r="H946" s="163">
        <f>SUMIFS(tabSaldoAta[ESTIMATIVA],tabSaldoAta[CÓDIGO],tabConsumoAta[[#This Row],[CÓDIGO]],tabSaldoAta[CHAVE],tabConsumoAta[[#This Row],[ATA]])</f>
        <v>0</v>
      </c>
      <c r="I946" s="164">
        <v>8000</v>
      </c>
      <c r="J946" s="159">
        <v>14</v>
      </c>
      <c r="K946" s="251">
        <v>2613</v>
      </c>
      <c r="L946" s="246" t="s">
        <v>1560</v>
      </c>
      <c r="M946" s="160" t="s">
        <v>3945</v>
      </c>
      <c r="N946" s="160" t="s">
        <v>3946</v>
      </c>
      <c r="O946" s="249" t="s">
        <v>3944</v>
      </c>
      <c r="P946" s="248">
        <v>44245</v>
      </c>
      <c r="Q946" s="166" t="str">
        <f>IF(COUNTIFS(tabAtas_Bloqueios[CÓDIGO],tabConsumoAta[[#This Row],[CÓDIGO]],tabAtas_Bloqueios[CHAVE],tabConsumoAta[[#This Row],[ATA]],tabAtas_Bloqueios[INATIVO],"") &gt; 0,"X","")</f>
        <v/>
      </c>
      <c r="R946" s="158" t="s">
        <v>1555</v>
      </c>
    </row>
    <row r="947" spans="1:18" x14ac:dyDescent="0.3">
      <c r="A947" s="247">
        <v>106697</v>
      </c>
      <c r="B947" s="47" t="s">
        <v>2591</v>
      </c>
      <c r="C947" s="34" t="str">
        <f>IFERROR(VLOOKUP(tabConsumoAta[[#This Row],[CÓDIGO]],tabEstimativa[#Data],14,FALSE),"")</f>
        <v/>
      </c>
      <c r="D947" s="157" t="s">
        <v>1560</v>
      </c>
      <c r="E947" s="157"/>
      <c r="F947" s="34"/>
      <c r="G947" s="78" t="str">
        <f>IFERROR(VLOOKUP(tabConsumoAta[[#This Row],[ATA]],tabAtas[#Data],4,FALSE),"")</f>
        <v/>
      </c>
      <c r="H947" s="163">
        <f>SUMIFS(tabSaldoAta[ESTIMATIVA],tabSaldoAta[CÓDIGO],tabConsumoAta[[#This Row],[CÓDIGO]],tabSaldoAta[CHAVE],tabConsumoAta[[#This Row],[ATA]])</f>
        <v>0</v>
      </c>
      <c r="I947" s="164">
        <v>8000</v>
      </c>
      <c r="J947" s="159">
        <v>15</v>
      </c>
      <c r="K947" s="251">
        <v>2613</v>
      </c>
      <c r="L947" s="246" t="s">
        <v>1560</v>
      </c>
      <c r="M947" s="160" t="s">
        <v>3945</v>
      </c>
      <c r="N947" s="160" t="s">
        <v>3946</v>
      </c>
      <c r="O947" s="249" t="s">
        <v>3944</v>
      </c>
      <c r="P947" s="248">
        <v>44245</v>
      </c>
      <c r="Q947" s="166" t="str">
        <f>IF(COUNTIFS(tabAtas_Bloqueios[CÓDIGO],tabConsumoAta[[#This Row],[CÓDIGO]],tabAtas_Bloqueios[CHAVE],tabConsumoAta[[#This Row],[ATA]],tabAtas_Bloqueios[INATIVO],"") &gt; 0,"X","")</f>
        <v/>
      </c>
      <c r="R947" s="158" t="s">
        <v>1555</v>
      </c>
    </row>
    <row r="948" spans="1:18" x14ac:dyDescent="0.3">
      <c r="A948" s="247">
        <v>131917</v>
      </c>
      <c r="B948" s="47" t="s">
        <v>2519</v>
      </c>
      <c r="C948" s="34" t="str">
        <f>IFERROR(VLOOKUP(tabConsumoAta[[#This Row],[CÓDIGO]],tabEstimativa[#Data],14,FALSE),"")</f>
        <v/>
      </c>
      <c r="D948" s="157" t="s">
        <v>1560</v>
      </c>
      <c r="E948" s="157"/>
      <c r="F948" s="34"/>
      <c r="G948" s="78" t="str">
        <f>IFERROR(VLOOKUP(tabConsumoAta[[#This Row],[ATA]],tabAtas[#Data],4,FALSE),"")</f>
        <v/>
      </c>
      <c r="H948" s="163">
        <f>SUMIFS(tabSaldoAta[ESTIMATIVA],tabSaldoAta[CÓDIGO],tabConsumoAta[[#This Row],[CÓDIGO]],tabSaldoAta[CHAVE],tabConsumoAta[[#This Row],[ATA]])</f>
        <v>0</v>
      </c>
      <c r="I948" s="164">
        <v>7000</v>
      </c>
      <c r="J948" s="159">
        <v>16</v>
      </c>
      <c r="K948" s="251">
        <v>2628</v>
      </c>
      <c r="L948" s="246" t="s">
        <v>1560</v>
      </c>
      <c r="M948" s="160" t="s">
        <v>3945</v>
      </c>
      <c r="N948" s="160" t="s">
        <v>3946</v>
      </c>
      <c r="O948" s="249" t="s">
        <v>3944</v>
      </c>
      <c r="P948" s="248">
        <v>44245</v>
      </c>
      <c r="Q948" s="166" t="str">
        <f>IF(COUNTIFS(tabAtas_Bloqueios[CÓDIGO],tabConsumoAta[[#This Row],[CÓDIGO]],tabAtas_Bloqueios[CHAVE],tabConsumoAta[[#This Row],[ATA]],tabAtas_Bloqueios[INATIVO],"") &gt; 0,"X","")</f>
        <v/>
      </c>
      <c r="R948" s="158" t="s">
        <v>1555</v>
      </c>
    </row>
    <row r="949" spans="1:18" x14ac:dyDescent="0.3">
      <c r="A949" s="247">
        <v>131926</v>
      </c>
      <c r="B949" s="47" t="s">
        <v>2526</v>
      </c>
      <c r="C949" s="34" t="str">
        <f>IFERROR(VLOOKUP(tabConsumoAta[[#This Row],[CÓDIGO]],tabEstimativa[#Data],14,FALSE),"")</f>
        <v/>
      </c>
      <c r="D949" s="157" t="s">
        <v>1560</v>
      </c>
      <c r="E949" s="157"/>
      <c r="F949" s="34"/>
      <c r="G949" s="78" t="str">
        <f>IFERROR(VLOOKUP(tabConsumoAta[[#This Row],[ATA]],tabAtas[#Data],4,FALSE),"")</f>
        <v/>
      </c>
      <c r="H949" s="163">
        <f>SUMIFS(tabSaldoAta[ESTIMATIVA],tabSaldoAta[CÓDIGO],tabConsumoAta[[#This Row],[CÓDIGO]],tabSaldoAta[CHAVE],tabConsumoAta[[#This Row],[ATA]])</f>
        <v>0</v>
      </c>
      <c r="I949" s="164">
        <v>9500</v>
      </c>
      <c r="J949" s="159">
        <v>17</v>
      </c>
      <c r="K949" s="251">
        <v>2628</v>
      </c>
      <c r="L949" s="246" t="s">
        <v>1560</v>
      </c>
      <c r="M949" s="160" t="s">
        <v>3945</v>
      </c>
      <c r="N949" s="160" t="s">
        <v>3946</v>
      </c>
      <c r="O949" s="249" t="s">
        <v>3944</v>
      </c>
      <c r="P949" s="248">
        <v>44245</v>
      </c>
      <c r="Q949" s="166" t="str">
        <f>IF(COUNTIFS(tabAtas_Bloqueios[CÓDIGO],tabConsumoAta[[#This Row],[CÓDIGO]],tabAtas_Bloqueios[CHAVE],tabConsumoAta[[#This Row],[ATA]],tabAtas_Bloqueios[INATIVO],"") &gt; 0,"X","")</f>
        <v/>
      </c>
      <c r="R949" s="158" t="s">
        <v>1555</v>
      </c>
    </row>
    <row r="950" spans="1:18" x14ac:dyDescent="0.3">
      <c r="A950" s="247">
        <v>131930</v>
      </c>
      <c r="B950" s="47" t="s">
        <v>2521</v>
      </c>
      <c r="C950" s="34" t="str">
        <f>IFERROR(VLOOKUP(tabConsumoAta[[#This Row],[CÓDIGO]],tabEstimativa[#Data],14,FALSE),"")</f>
        <v/>
      </c>
      <c r="D950" s="157" t="s">
        <v>1560</v>
      </c>
      <c r="E950" s="157"/>
      <c r="F950" s="34"/>
      <c r="G950" s="78" t="str">
        <f>IFERROR(VLOOKUP(tabConsumoAta[[#This Row],[ATA]],tabAtas[#Data],4,FALSE),"")</f>
        <v/>
      </c>
      <c r="H950" s="163">
        <f>SUMIFS(tabSaldoAta[ESTIMATIVA],tabSaldoAta[CÓDIGO],tabConsumoAta[[#This Row],[CÓDIGO]],tabSaldoAta[CHAVE],tabConsumoAta[[#This Row],[ATA]])</f>
        <v>0</v>
      </c>
      <c r="I950" s="164">
        <v>11000</v>
      </c>
      <c r="J950" s="159">
        <v>18</v>
      </c>
      <c r="K950" s="251">
        <v>2618</v>
      </c>
      <c r="L950" s="246" t="s">
        <v>1560</v>
      </c>
      <c r="M950" s="160" t="s">
        <v>3945</v>
      </c>
      <c r="N950" s="160" t="s">
        <v>3946</v>
      </c>
      <c r="O950" s="249" t="s">
        <v>3944</v>
      </c>
      <c r="P950" s="248">
        <v>44245</v>
      </c>
      <c r="Q950" s="166" t="str">
        <f>IF(COUNTIFS(tabAtas_Bloqueios[CÓDIGO],tabConsumoAta[[#This Row],[CÓDIGO]],tabAtas_Bloqueios[CHAVE],tabConsumoAta[[#This Row],[ATA]],tabAtas_Bloqueios[INATIVO],"") &gt; 0,"X","")</f>
        <v/>
      </c>
      <c r="R950" s="158" t="s">
        <v>1555</v>
      </c>
    </row>
    <row r="951" spans="1:18" x14ac:dyDescent="0.3">
      <c r="A951" s="247">
        <v>131935</v>
      </c>
      <c r="B951" s="47" t="s">
        <v>2528</v>
      </c>
      <c r="C951" s="34" t="str">
        <f>IFERROR(VLOOKUP(tabConsumoAta[[#This Row],[CÓDIGO]],tabEstimativa[#Data],14,FALSE),"")</f>
        <v/>
      </c>
      <c r="D951" s="157" t="s">
        <v>1560</v>
      </c>
      <c r="E951" s="157"/>
      <c r="F951" s="34"/>
      <c r="G951" s="78" t="str">
        <f>IFERROR(VLOOKUP(tabConsumoAta[[#This Row],[ATA]],tabAtas[#Data],4,FALSE),"")</f>
        <v/>
      </c>
      <c r="H951" s="163">
        <f>SUMIFS(tabSaldoAta[ESTIMATIVA],tabSaldoAta[CÓDIGO],tabConsumoAta[[#This Row],[CÓDIGO]],tabSaldoAta[CHAVE],tabConsumoAta[[#This Row],[ATA]])</f>
        <v>0</v>
      </c>
      <c r="I951" s="164">
        <v>6000</v>
      </c>
      <c r="J951" s="159">
        <v>19</v>
      </c>
      <c r="K951" s="251">
        <v>2619</v>
      </c>
      <c r="L951" s="246" t="s">
        <v>1560</v>
      </c>
      <c r="M951" s="160" t="s">
        <v>3945</v>
      </c>
      <c r="N951" s="160" t="s">
        <v>3946</v>
      </c>
      <c r="O951" s="249" t="s">
        <v>3944</v>
      </c>
      <c r="P951" s="248">
        <v>44245</v>
      </c>
      <c r="Q951" s="166" t="str">
        <f>IF(COUNTIFS(tabAtas_Bloqueios[CÓDIGO],tabConsumoAta[[#This Row],[CÓDIGO]],tabAtas_Bloqueios[CHAVE],tabConsumoAta[[#This Row],[ATA]],tabAtas_Bloqueios[INATIVO],"") &gt; 0,"X","")</f>
        <v/>
      </c>
      <c r="R951" s="158" t="s">
        <v>1555</v>
      </c>
    </row>
    <row r="952" spans="1:18" x14ac:dyDescent="0.3">
      <c r="A952" s="247">
        <v>131937</v>
      </c>
      <c r="B952" s="47" t="s">
        <v>2531</v>
      </c>
      <c r="C952" s="34" t="str">
        <f>IFERROR(VLOOKUP(tabConsumoAta[[#This Row],[CÓDIGO]],tabEstimativa[#Data],14,FALSE),"")</f>
        <v/>
      </c>
      <c r="D952" s="157" t="s">
        <v>1560</v>
      </c>
      <c r="E952" s="157"/>
      <c r="F952" s="34"/>
      <c r="G952" s="78" t="str">
        <f>IFERROR(VLOOKUP(tabConsumoAta[[#This Row],[ATA]],tabAtas[#Data],4,FALSE),"")</f>
        <v/>
      </c>
      <c r="H952" s="163">
        <f>SUMIFS(tabSaldoAta[ESTIMATIVA],tabSaldoAta[CÓDIGO],tabConsumoAta[[#This Row],[CÓDIGO]],tabSaldoAta[CHAVE],tabConsumoAta[[#This Row],[ATA]])</f>
        <v>0</v>
      </c>
      <c r="I952" s="164">
        <v>5000</v>
      </c>
      <c r="J952" s="159">
        <v>20</v>
      </c>
      <c r="K952" s="251">
        <v>2620</v>
      </c>
      <c r="L952" s="246" t="s">
        <v>1560</v>
      </c>
      <c r="M952" s="160" t="s">
        <v>3945</v>
      </c>
      <c r="N952" s="160" t="s">
        <v>3946</v>
      </c>
      <c r="O952" s="249" t="s">
        <v>3944</v>
      </c>
      <c r="P952" s="248">
        <v>44245</v>
      </c>
      <c r="Q952" s="166" t="str">
        <f>IF(COUNTIFS(tabAtas_Bloqueios[CÓDIGO],tabConsumoAta[[#This Row],[CÓDIGO]],tabAtas_Bloqueios[CHAVE],tabConsumoAta[[#This Row],[ATA]],tabAtas_Bloqueios[INATIVO],"") &gt; 0,"X","")</f>
        <v/>
      </c>
      <c r="R952" s="158" t="s">
        <v>1555</v>
      </c>
    </row>
    <row r="953" spans="1:18" x14ac:dyDescent="0.3">
      <c r="A953" s="247">
        <v>132290</v>
      </c>
      <c r="B953" s="47" t="s">
        <v>2579</v>
      </c>
      <c r="C953" s="34" t="str">
        <f>IFERROR(VLOOKUP(tabConsumoAta[[#This Row],[CÓDIGO]],tabEstimativa[#Data],14,FALSE),"")</f>
        <v/>
      </c>
      <c r="D953" s="157" t="s">
        <v>1560</v>
      </c>
      <c r="E953" s="157"/>
      <c r="F953" s="34"/>
      <c r="G953" s="78" t="str">
        <f>IFERROR(VLOOKUP(tabConsumoAta[[#This Row],[ATA]],tabAtas[#Data],4,FALSE),"")</f>
        <v/>
      </c>
      <c r="H953" s="163">
        <f>SUMIFS(tabSaldoAta[ESTIMATIVA],tabSaldoAta[CÓDIGO],tabConsumoAta[[#This Row],[CÓDIGO]],tabSaldoAta[CHAVE],tabConsumoAta[[#This Row],[ATA]])</f>
        <v>0</v>
      </c>
      <c r="I953" s="164">
        <v>6000</v>
      </c>
      <c r="J953" s="159">
        <v>21</v>
      </c>
      <c r="K953" s="251">
        <v>2629</v>
      </c>
      <c r="L953" s="246" t="s">
        <v>1560</v>
      </c>
      <c r="M953" s="160" t="s">
        <v>3945</v>
      </c>
      <c r="N953" s="160" t="s">
        <v>3946</v>
      </c>
      <c r="O953" s="249" t="s">
        <v>3944</v>
      </c>
      <c r="P953" s="248">
        <v>44245</v>
      </c>
      <c r="Q953" s="166" t="str">
        <f>IF(COUNTIFS(tabAtas_Bloqueios[CÓDIGO],tabConsumoAta[[#This Row],[CÓDIGO]],tabAtas_Bloqueios[CHAVE],tabConsumoAta[[#This Row],[ATA]],tabAtas_Bloqueios[INATIVO],"") &gt; 0,"X","")</f>
        <v/>
      </c>
      <c r="R953" s="158" t="s">
        <v>1555</v>
      </c>
    </row>
    <row r="954" spans="1:18" x14ac:dyDescent="0.3">
      <c r="A954" s="247">
        <v>132300</v>
      </c>
      <c r="B954" s="47" t="s">
        <v>2585</v>
      </c>
      <c r="C954" s="34" t="str">
        <f>IFERROR(VLOOKUP(tabConsumoAta[[#This Row],[CÓDIGO]],tabEstimativa[#Data],14,FALSE),"")</f>
        <v/>
      </c>
      <c r="D954" s="157" t="s">
        <v>1560</v>
      </c>
      <c r="E954" s="157"/>
      <c r="F954" s="34"/>
      <c r="G954" s="78" t="str">
        <f>IFERROR(VLOOKUP(tabConsumoAta[[#This Row],[ATA]],tabAtas[#Data],4,FALSE),"")</f>
        <v/>
      </c>
      <c r="H954" s="163">
        <f>SUMIFS(tabSaldoAta[ESTIMATIVA],tabSaldoAta[CÓDIGO],tabConsumoAta[[#This Row],[CÓDIGO]],tabSaldoAta[CHAVE],tabConsumoAta[[#This Row],[ATA]])</f>
        <v>0</v>
      </c>
      <c r="I954" s="164">
        <v>7000</v>
      </c>
      <c r="J954" s="159">
        <v>22</v>
      </c>
      <c r="K954" s="251">
        <v>2622</v>
      </c>
      <c r="L954" s="246" t="s">
        <v>1560</v>
      </c>
      <c r="M954" s="160" t="s">
        <v>3945</v>
      </c>
      <c r="N954" s="160" t="s">
        <v>3946</v>
      </c>
      <c r="O954" s="249" t="s">
        <v>3944</v>
      </c>
      <c r="P954" s="248">
        <v>44245</v>
      </c>
      <c r="Q954" s="166" t="str">
        <f>IF(COUNTIFS(tabAtas_Bloqueios[CÓDIGO],tabConsumoAta[[#This Row],[CÓDIGO]],tabAtas_Bloqueios[CHAVE],tabConsumoAta[[#This Row],[ATA]],tabAtas_Bloqueios[INATIVO],"") &gt; 0,"X","")</f>
        <v/>
      </c>
      <c r="R954" s="158" t="s">
        <v>1555</v>
      </c>
    </row>
    <row r="955" spans="1:18" x14ac:dyDescent="0.3">
      <c r="A955" s="247">
        <v>132394</v>
      </c>
      <c r="B955" s="47" t="s">
        <v>2577</v>
      </c>
      <c r="C955" s="34" t="str">
        <f>IFERROR(VLOOKUP(tabConsumoAta[[#This Row],[CÓDIGO]],tabEstimativa[#Data],14,FALSE),"")</f>
        <v/>
      </c>
      <c r="D955" s="157" t="s">
        <v>1560</v>
      </c>
      <c r="E955" s="157"/>
      <c r="F955" s="34"/>
      <c r="G955" s="78" t="str">
        <f>IFERROR(VLOOKUP(tabConsumoAta[[#This Row],[ATA]],tabAtas[#Data],4,FALSE),"")</f>
        <v/>
      </c>
      <c r="H955" s="163">
        <f>SUMIFS(tabSaldoAta[ESTIMATIVA],tabSaldoAta[CÓDIGO],tabConsumoAta[[#This Row],[CÓDIGO]],tabSaldoAta[CHAVE],tabConsumoAta[[#This Row],[ATA]])</f>
        <v>0</v>
      </c>
      <c r="I955" s="164">
        <v>6000</v>
      </c>
      <c r="J955" s="159">
        <v>23</v>
      </c>
      <c r="K955" s="251">
        <v>2629</v>
      </c>
      <c r="L955" s="246" t="s">
        <v>1560</v>
      </c>
      <c r="M955" s="160" t="s">
        <v>3945</v>
      </c>
      <c r="N955" s="160" t="s">
        <v>3946</v>
      </c>
      <c r="O955" s="249" t="s">
        <v>3944</v>
      </c>
      <c r="P955" s="248">
        <v>44245</v>
      </c>
      <c r="Q955" s="166" t="str">
        <f>IF(COUNTIFS(tabAtas_Bloqueios[CÓDIGO],tabConsumoAta[[#This Row],[CÓDIGO]],tabAtas_Bloqueios[CHAVE],tabConsumoAta[[#This Row],[ATA]],tabAtas_Bloqueios[INATIVO],"") &gt; 0,"X","")</f>
        <v/>
      </c>
      <c r="R955" s="158" t="s">
        <v>1555</v>
      </c>
    </row>
    <row r="956" spans="1:18" x14ac:dyDescent="0.3">
      <c r="A956" s="247">
        <v>132395</v>
      </c>
      <c r="B956" s="47" t="s">
        <v>2578</v>
      </c>
      <c r="C956" s="34" t="str">
        <f>IFERROR(VLOOKUP(tabConsumoAta[[#This Row],[CÓDIGO]],tabEstimativa[#Data],14,FALSE),"")</f>
        <v/>
      </c>
      <c r="D956" s="157" t="s">
        <v>1560</v>
      </c>
      <c r="E956" s="157"/>
      <c r="F956" s="34"/>
      <c r="G956" s="78" t="str">
        <f>IFERROR(VLOOKUP(tabConsumoAta[[#This Row],[ATA]],tabAtas[#Data],4,FALSE),"")</f>
        <v/>
      </c>
      <c r="H956" s="163">
        <f>SUMIFS(tabSaldoAta[ESTIMATIVA],tabSaldoAta[CÓDIGO],tabConsumoAta[[#This Row],[CÓDIGO]],tabSaldoAta[CHAVE],tabConsumoAta[[#This Row],[ATA]])</f>
        <v>0</v>
      </c>
      <c r="I956" s="164">
        <v>6000</v>
      </c>
      <c r="J956" s="159">
        <v>24</v>
      </c>
      <c r="K956" s="251">
        <v>2629</v>
      </c>
      <c r="L956" s="246" t="s">
        <v>1560</v>
      </c>
      <c r="M956" s="160" t="s">
        <v>3945</v>
      </c>
      <c r="N956" s="160" t="s">
        <v>3946</v>
      </c>
      <c r="O956" s="249" t="s">
        <v>3944</v>
      </c>
      <c r="P956" s="248">
        <v>44245</v>
      </c>
      <c r="Q956" s="166" t="str">
        <f>IF(COUNTIFS(tabAtas_Bloqueios[CÓDIGO],tabConsumoAta[[#This Row],[CÓDIGO]],tabAtas_Bloqueios[CHAVE],tabConsumoAta[[#This Row],[ATA]],tabAtas_Bloqueios[INATIVO],"") &gt; 0,"X","")</f>
        <v/>
      </c>
      <c r="R956" s="158" t="s">
        <v>1555</v>
      </c>
    </row>
    <row r="957" spans="1:18" x14ac:dyDescent="0.3">
      <c r="A957" s="247">
        <v>132650</v>
      </c>
      <c r="B957" s="47" t="s">
        <v>2574</v>
      </c>
      <c r="C957" s="34" t="str">
        <f>IFERROR(VLOOKUP(tabConsumoAta[[#This Row],[CÓDIGO]],tabEstimativa[#Data],14,FALSE),"")</f>
        <v/>
      </c>
      <c r="D957" s="157" t="s">
        <v>1560</v>
      </c>
      <c r="E957" s="157"/>
      <c r="F957" s="34"/>
      <c r="G957" s="78" t="str">
        <f>IFERROR(VLOOKUP(tabConsumoAta[[#This Row],[ATA]],tabAtas[#Data],4,FALSE),"")</f>
        <v/>
      </c>
      <c r="H957" s="163">
        <f>SUMIFS(tabSaldoAta[ESTIMATIVA],tabSaldoAta[CÓDIGO],tabConsumoAta[[#This Row],[CÓDIGO]],tabSaldoAta[CHAVE],tabConsumoAta[[#This Row],[ATA]])</f>
        <v>0</v>
      </c>
      <c r="I957" s="164">
        <v>6000</v>
      </c>
      <c r="J957" s="159">
        <v>25</v>
      </c>
      <c r="K957" s="251">
        <v>2624</v>
      </c>
      <c r="L957" s="246" t="s">
        <v>1560</v>
      </c>
      <c r="M957" s="160" t="s">
        <v>3945</v>
      </c>
      <c r="N957" s="160" t="s">
        <v>3946</v>
      </c>
      <c r="O957" s="249" t="s">
        <v>3944</v>
      </c>
      <c r="P957" s="248">
        <v>44245</v>
      </c>
      <c r="Q957" s="166" t="str">
        <f>IF(COUNTIFS(tabAtas_Bloqueios[CÓDIGO],tabConsumoAta[[#This Row],[CÓDIGO]],tabAtas_Bloqueios[CHAVE],tabConsumoAta[[#This Row],[ATA]],tabAtas_Bloqueios[INATIVO],"") &gt; 0,"X","")</f>
        <v/>
      </c>
      <c r="R957" s="158" t="s">
        <v>1555</v>
      </c>
    </row>
    <row r="958" spans="1:18" x14ac:dyDescent="0.3">
      <c r="A958" s="247">
        <v>135297</v>
      </c>
      <c r="B958" s="47" t="s">
        <v>2523</v>
      </c>
      <c r="C958" s="34" t="str">
        <f>IFERROR(VLOOKUP(tabConsumoAta[[#This Row],[CÓDIGO]],tabEstimativa[#Data],14,FALSE),"")</f>
        <v/>
      </c>
      <c r="D958" s="157" t="s">
        <v>1560</v>
      </c>
      <c r="E958" s="157"/>
      <c r="F958" s="34"/>
      <c r="G958" s="78" t="str">
        <f>IFERROR(VLOOKUP(tabConsumoAta[[#This Row],[ATA]],tabAtas[#Data],4,FALSE),"")</f>
        <v/>
      </c>
      <c r="H958" s="163">
        <f>SUMIFS(tabSaldoAta[ESTIMATIVA],tabSaldoAta[CÓDIGO],tabConsumoAta[[#This Row],[CÓDIGO]],tabSaldoAta[CHAVE],tabConsumoAta[[#This Row],[ATA]])</f>
        <v>0</v>
      </c>
      <c r="I958" s="164">
        <v>8000</v>
      </c>
      <c r="J958" s="159">
        <v>26</v>
      </c>
      <c r="K958" s="251">
        <v>2631</v>
      </c>
      <c r="L958" s="246" t="s">
        <v>1560</v>
      </c>
      <c r="M958" s="160" t="s">
        <v>3945</v>
      </c>
      <c r="N958" s="160" t="s">
        <v>3946</v>
      </c>
      <c r="O958" s="249" t="s">
        <v>3944</v>
      </c>
      <c r="P958" s="248">
        <v>44245</v>
      </c>
      <c r="Q958" s="166" t="str">
        <f>IF(COUNTIFS(tabAtas_Bloqueios[CÓDIGO],tabConsumoAta[[#This Row],[CÓDIGO]],tabAtas_Bloqueios[CHAVE],tabConsumoAta[[#This Row],[ATA]],tabAtas_Bloqueios[INATIVO],"") &gt; 0,"X","")</f>
        <v/>
      </c>
      <c r="R958" s="158" t="s">
        <v>1555</v>
      </c>
    </row>
    <row r="959" spans="1:18" x14ac:dyDescent="0.3">
      <c r="A959" s="247">
        <v>136408</v>
      </c>
      <c r="B959" s="47" t="s">
        <v>3146</v>
      </c>
      <c r="C959" s="34" t="str">
        <f>IFERROR(VLOOKUP(tabConsumoAta[[#This Row],[CÓDIGO]],tabEstimativa[#Data],14,FALSE),"")</f>
        <v/>
      </c>
      <c r="D959" s="157" t="s">
        <v>1560</v>
      </c>
      <c r="E959" s="157"/>
      <c r="F959" s="34"/>
      <c r="G959" s="78" t="str">
        <f>IFERROR(VLOOKUP(tabConsumoAta[[#This Row],[ATA]],tabAtas[#Data],4,FALSE),"")</f>
        <v/>
      </c>
      <c r="H959" s="163">
        <f>SUMIFS(tabSaldoAta[ESTIMATIVA],tabSaldoAta[CÓDIGO],tabConsumoAta[[#This Row],[CÓDIGO]],tabSaldoAta[CHAVE],tabConsumoAta[[#This Row],[ATA]])</f>
        <v>0</v>
      </c>
      <c r="I959" s="164">
        <v>30000</v>
      </c>
      <c r="J959" s="159">
        <v>27</v>
      </c>
      <c r="K959" s="251">
        <v>2625</v>
      </c>
      <c r="L959" s="246" t="s">
        <v>1560</v>
      </c>
      <c r="M959" s="160" t="s">
        <v>3945</v>
      </c>
      <c r="N959" s="160" t="s">
        <v>3946</v>
      </c>
      <c r="O959" s="249" t="s">
        <v>3944</v>
      </c>
      <c r="P959" s="248">
        <v>44245</v>
      </c>
      <c r="Q959" s="166" t="str">
        <f>IF(COUNTIFS(tabAtas_Bloqueios[CÓDIGO],tabConsumoAta[[#This Row],[CÓDIGO]],tabAtas_Bloqueios[CHAVE],tabConsumoAta[[#This Row],[ATA]],tabAtas_Bloqueios[INATIVO],"") &gt; 0,"X","")</f>
        <v/>
      </c>
      <c r="R959" s="158" t="s">
        <v>1555</v>
      </c>
    </row>
    <row r="960" spans="1:18" x14ac:dyDescent="0.3">
      <c r="A960" s="247">
        <v>138462</v>
      </c>
      <c r="B960" s="47" t="s">
        <v>3948</v>
      </c>
      <c r="C960" s="34" t="str">
        <f>IFERROR(VLOOKUP(tabConsumoAta[[#This Row],[CÓDIGO]],tabEstimativa[#Data],14,FALSE),"")</f>
        <v/>
      </c>
      <c r="D960" s="157" t="s">
        <v>1560</v>
      </c>
      <c r="E960" s="157"/>
      <c r="F960" s="34"/>
      <c r="G960" s="78" t="str">
        <f>IFERROR(VLOOKUP(tabConsumoAta[[#This Row],[ATA]],tabAtas[#Data],4,FALSE),"")</f>
        <v/>
      </c>
      <c r="H960" s="163">
        <f>SUMIFS(tabSaldoAta[ESTIMATIVA],tabSaldoAta[CÓDIGO],tabConsumoAta[[#This Row],[CÓDIGO]],tabSaldoAta[CHAVE],tabConsumoAta[[#This Row],[ATA]])</f>
        <v>0</v>
      </c>
      <c r="I960" s="164">
        <v>11000</v>
      </c>
      <c r="J960" s="159">
        <v>28</v>
      </c>
      <c r="K960" s="251">
        <v>2635</v>
      </c>
      <c r="L960" s="246" t="s">
        <v>1560</v>
      </c>
      <c r="M960" s="160" t="s">
        <v>3945</v>
      </c>
      <c r="N960" s="160" t="s">
        <v>3946</v>
      </c>
      <c r="O960" s="249" t="s">
        <v>3944</v>
      </c>
      <c r="P960" s="248">
        <v>44245</v>
      </c>
      <c r="Q960" s="166" t="str">
        <f>IF(COUNTIFS(tabAtas_Bloqueios[CÓDIGO],tabConsumoAta[[#This Row],[CÓDIGO]],tabAtas_Bloqueios[CHAVE],tabConsumoAta[[#This Row],[ATA]],tabAtas_Bloqueios[INATIVO],"") &gt; 0,"X","")</f>
        <v/>
      </c>
      <c r="R960" s="158" t="s">
        <v>1555</v>
      </c>
    </row>
    <row r="961" spans="1:18" x14ac:dyDescent="0.3">
      <c r="A961" s="247">
        <v>139141</v>
      </c>
      <c r="B961" s="47" t="s">
        <v>3671</v>
      </c>
      <c r="C961" s="34" t="str">
        <f>IFERROR(VLOOKUP(tabConsumoAta[[#This Row],[CÓDIGO]],tabEstimativa[#Data],14,FALSE),"")</f>
        <v/>
      </c>
      <c r="D961" s="157" t="s">
        <v>1560</v>
      </c>
      <c r="E961" s="157"/>
      <c r="F961" s="34"/>
      <c r="G961" s="78" t="str">
        <f>IFERROR(VLOOKUP(tabConsumoAta[[#This Row],[ATA]],tabAtas[#Data],4,FALSE),"")</f>
        <v/>
      </c>
      <c r="H961" s="163">
        <f>SUMIFS(tabSaldoAta[ESTIMATIVA],tabSaldoAta[CÓDIGO],tabConsumoAta[[#This Row],[CÓDIGO]],tabSaldoAta[CHAVE],tabConsumoAta[[#This Row],[ATA]])</f>
        <v>0</v>
      </c>
      <c r="I961" s="164">
        <v>5000</v>
      </c>
      <c r="J961" s="159">
        <v>29</v>
      </c>
      <c r="K961" s="251">
        <v>2639</v>
      </c>
      <c r="L961" s="246" t="s">
        <v>1560</v>
      </c>
      <c r="M961" s="160" t="s">
        <v>3945</v>
      </c>
      <c r="N961" s="160" t="s">
        <v>3946</v>
      </c>
      <c r="O961" s="249" t="s">
        <v>3944</v>
      </c>
      <c r="P961" s="248">
        <v>44245</v>
      </c>
      <c r="Q961" s="166" t="str">
        <f>IF(COUNTIFS(tabAtas_Bloqueios[CÓDIGO],tabConsumoAta[[#This Row],[CÓDIGO]],tabAtas_Bloqueios[CHAVE],tabConsumoAta[[#This Row],[ATA]],tabAtas_Bloqueios[INATIVO],"") &gt; 0,"X","")</f>
        <v/>
      </c>
      <c r="R961" s="158" t="s">
        <v>1555</v>
      </c>
    </row>
    <row r="962" spans="1:18" x14ac:dyDescent="0.3">
      <c r="A962" s="247">
        <v>139142</v>
      </c>
      <c r="B962" s="47" t="s">
        <v>3674</v>
      </c>
      <c r="C962" s="34" t="str">
        <f>IFERROR(VLOOKUP(tabConsumoAta[[#This Row],[CÓDIGO]],tabEstimativa[#Data],14,FALSE),"")</f>
        <v/>
      </c>
      <c r="D962" s="157" t="s">
        <v>1560</v>
      </c>
      <c r="E962" s="157"/>
      <c r="F962" s="34"/>
      <c r="G962" s="78" t="str">
        <f>IFERROR(VLOOKUP(tabConsumoAta[[#This Row],[ATA]],tabAtas[#Data],4,FALSE),"")</f>
        <v/>
      </c>
      <c r="H962" s="163">
        <f>SUMIFS(tabSaldoAta[ESTIMATIVA],tabSaldoAta[CÓDIGO],tabConsumoAta[[#This Row],[CÓDIGO]],tabSaldoAta[CHAVE],tabConsumoAta[[#This Row],[ATA]])</f>
        <v>0</v>
      </c>
      <c r="I962" s="164">
        <v>5000</v>
      </c>
      <c r="J962" s="159">
        <v>30</v>
      </c>
      <c r="K962" s="251">
        <v>2639</v>
      </c>
      <c r="L962" s="246" t="s">
        <v>1560</v>
      </c>
      <c r="M962" s="160" t="s">
        <v>3945</v>
      </c>
      <c r="N962" s="160" t="s">
        <v>3946</v>
      </c>
      <c r="O962" s="249" t="s">
        <v>3944</v>
      </c>
      <c r="P962" s="248">
        <v>44245</v>
      </c>
      <c r="Q962" s="166" t="str">
        <f>IF(COUNTIFS(tabAtas_Bloqueios[CÓDIGO],tabConsumoAta[[#This Row],[CÓDIGO]],tabAtas_Bloqueios[CHAVE],tabConsumoAta[[#This Row],[ATA]],tabAtas_Bloqueios[INATIVO],"") &gt; 0,"X","")</f>
        <v/>
      </c>
      <c r="R962" s="158" t="s">
        <v>1555</v>
      </c>
    </row>
    <row r="963" spans="1:18" x14ac:dyDescent="0.3">
      <c r="A963" s="247">
        <v>139143</v>
      </c>
      <c r="B963" s="47" t="s">
        <v>3675</v>
      </c>
      <c r="C963" s="34" t="str">
        <f>IFERROR(VLOOKUP(tabConsumoAta[[#This Row],[CÓDIGO]],tabEstimativa[#Data],14,FALSE),"")</f>
        <v/>
      </c>
      <c r="D963" s="157" t="s">
        <v>1560</v>
      </c>
      <c r="E963" s="157"/>
      <c r="F963" s="34"/>
      <c r="G963" s="78" t="str">
        <f>IFERROR(VLOOKUP(tabConsumoAta[[#This Row],[ATA]],tabAtas[#Data],4,FALSE),"")</f>
        <v/>
      </c>
      <c r="H963" s="163">
        <f>SUMIFS(tabSaldoAta[ESTIMATIVA],tabSaldoAta[CÓDIGO],tabConsumoAta[[#This Row],[CÓDIGO]],tabSaldoAta[CHAVE],tabConsumoAta[[#This Row],[ATA]])</f>
        <v>0</v>
      </c>
      <c r="I963" s="164">
        <v>5000</v>
      </c>
      <c r="J963" s="159">
        <v>31</v>
      </c>
      <c r="K963" s="251">
        <v>2639</v>
      </c>
      <c r="L963" s="246" t="s">
        <v>1560</v>
      </c>
      <c r="M963" s="160" t="s">
        <v>3945</v>
      </c>
      <c r="N963" s="160" t="s">
        <v>3946</v>
      </c>
      <c r="O963" s="249" t="s">
        <v>3944</v>
      </c>
      <c r="P963" s="248">
        <v>44245</v>
      </c>
      <c r="Q963" s="166" t="str">
        <f>IF(COUNTIFS(tabAtas_Bloqueios[CÓDIGO],tabConsumoAta[[#This Row],[CÓDIGO]],tabAtas_Bloqueios[CHAVE],tabConsumoAta[[#This Row],[ATA]],tabAtas_Bloqueios[INATIVO],"") &gt; 0,"X","")</f>
        <v/>
      </c>
      <c r="R963" s="158" t="s">
        <v>1555</v>
      </c>
    </row>
    <row r="964" spans="1:18" x14ac:dyDescent="0.3">
      <c r="A964" s="247">
        <v>139144</v>
      </c>
      <c r="B964" s="47" t="s">
        <v>3676</v>
      </c>
      <c r="C964" s="34" t="str">
        <f>IFERROR(VLOOKUP(tabConsumoAta[[#This Row],[CÓDIGO]],tabEstimativa[#Data],14,FALSE),"")</f>
        <v/>
      </c>
      <c r="D964" s="157" t="s">
        <v>1560</v>
      </c>
      <c r="E964" s="157"/>
      <c r="F964" s="34"/>
      <c r="G964" s="78" t="str">
        <f>IFERROR(VLOOKUP(tabConsumoAta[[#This Row],[ATA]],tabAtas[#Data],4,FALSE),"")</f>
        <v/>
      </c>
      <c r="H964" s="163">
        <f>SUMIFS(tabSaldoAta[ESTIMATIVA],tabSaldoAta[CÓDIGO],tabConsumoAta[[#This Row],[CÓDIGO]],tabSaldoAta[CHAVE],tabConsumoAta[[#This Row],[ATA]])</f>
        <v>0</v>
      </c>
      <c r="I964" s="164">
        <v>5000</v>
      </c>
      <c r="J964" s="159">
        <v>32</v>
      </c>
      <c r="K964" s="251">
        <v>2639</v>
      </c>
      <c r="L964" s="246" t="s">
        <v>1560</v>
      </c>
      <c r="M964" s="160" t="s">
        <v>3945</v>
      </c>
      <c r="N964" s="160" t="s">
        <v>3946</v>
      </c>
      <c r="O964" s="249" t="s">
        <v>3944</v>
      </c>
      <c r="P964" s="248">
        <v>44245</v>
      </c>
      <c r="Q964" s="166" t="str">
        <f>IF(COUNTIFS(tabAtas_Bloqueios[CÓDIGO],tabConsumoAta[[#This Row],[CÓDIGO]],tabAtas_Bloqueios[CHAVE],tabConsumoAta[[#This Row],[ATA]],tabAtas_Bloqueios[INATIVO],"") &gt; 0,"X","")</f>
        <v/>
      </c>
      <c r="R964" s="158" t="s">
        <v>1555</v>
      </c>
    </row>
    <row r="965" spans="1:18" x14ac:dyDescent="0.3">
      <c r="A965" s="247">
        <v>110893</v>
      </c>
      <c r="B965" s="47" t="s">
        <v>3949</v>
      </c>
      <c r="C965" s="34" t="str">
        <f>IFERROR(VLOOKUP(tabConsumoAta[[#This Row],[CÓDIGO]],tabEstimativa[#Data],14,FALSE),"")</f>
        <v/>
      </c>
      <c r="D965" s="157" t="s">
        <v>1560</v>
      </c>
      <c r="E965" s="157"/>
      <c r="F965" s="34"/>
      <c r="G965" s="78" t="str">
        <f>IFERROR(VLOOKUP(tabConsumoAta[[#This Row],[ATA]],tabAtas[#Data],4,FALSE),"")</f>
        <v/>
      </c>
      <c r="H965" s="163">
        <f>SUMIFS(tabSaldoAta[ESTIMATIVA],tabSaldoAta[CÓDIGO],tabConsumoAta[[#This Row],[CÓDIGO]],tabSaldoAta[CHAVE],tabConsumoAta[[#This Row],[ATA]])</f>
        <v>0</v>
      </c>
      <c r="I965" s="164">
        <v>150</v>
      </c>
      <c r="J965" s="159">
        <v>33</v>
      </c>
      <c r="K965" s="251">
        <v>2642</v>
      </c>
      <c r="L965" s="246" t="s">
        <v>1560</v>
      </c>
      <c r="M965" s="160" t="s">
        <v>3945</v>
      </c>
      <c r="N965" s="160" t="s">
        <v>3946</v>
      </c>
      <c r="O965" s="249" t="s">
        <v>3944</v>
      </c>
      <c r="P965" s="248">
        <v>44245</v>
      </c>
      <c r="Q965" s="166" t="str">
        <f>IF(COUNTIFS(tabAtas_Bloqueios[CÓDIGO],tabConsumoAta[[#This Row],[CÓDIGO]],tabAtas_Bloqueios[CHAVE],tabConsumoAta[[#This Row],[ATA]],tabAtas_Bloqueios[INATIVO],"") &gt; 0,"X","")</f>
        <v/>
      </c>
      <c r="R965" s="158" t="s">
        <v>1555</v>
      </c>
    </row>
    <row r="966" spans="1:18" x14ac:dyDescent="0.3">
      <c r="A966" s="247">
        <v>112494</v>
      </c>
      <c r="B966" s="47" t="s">
        <v>3950</v>
      </c>
      <c r="C966" s="34" t="str">
        <f>IFERROR(VLOOKUP(tabConsumoAta[[#This Row],[CÓDIGO]],tabEstimativa[#Data],14,FALSE),"")</f>
        <v/>
      </c>
      <c r="D966" s="157" t="s">
        <v>1560</v>
      </c>
      <c r="E966" s="157"/>
      <c r="F966" s="34"/>
      <c r="G966" s="78" t="str">
        <f>IFERROR(VLOOKUP(tabConsumoAta[[#This Row],[ATA]],tabAtas[#Data],4,FALSE),"")</f>
        <v/>
      </c>
      <c r="H966" s="163">
        <f>SUMIFS(tabSaldoAta[ESTIMATIVA],tabSaldoAta[CÓDIGO],tabConsumoAta[[#This Row],[CÓDIGO]],tabSaldoAta[CHAVE],tabConsumoAta[[#This Row],[ATA]])</f>
        <v>0</v>
      </c>
      <c r="I966" s="164">
        <v>300</v>
      </c>
      <c r="J966" s="159">
        <v>34</v>
      </c>
      <c r="K966" s="251">
        <v>2642</v>
      </c>
      <c r="L966" s="246" t="s">
        <v>1560</v>
      </c>
      <c r="M966" s="160" t="s">
        <v>3945</v>
      </c>
      <c r="N966" s="160" t="s">
        <v>3946</v>
      </c>
      <c r="O966" s="249" t="s">
        <v>3944</v>
      </c>
      <c r="P966" s="248">
        <v>44245</v>
      </c>
      <c r="Q966" s="166" t="str">
        <f>IF(COUNTIFS(tabAtas_Bloqueios[CÓDIGO],tabConsumoAta[[#This Row],[CÓDIGO]],tabAtas_Bloqueios[CHAVE],tabConsumoAta[[#This Row],[ATA]],tabAtas_Bloqueios[INATIVO],"") &gt; 0,"X","")</f>
        <v/>
      </c>
      <c r="R966" s="158" t="s">
        <v>1555</v>
      </c>
    </row>
    <row r="967" spans="1:18" x14ac:dyDescent="0.3">
      <c r="A967" s="247">
        <v>113238</v>
      </c>
      <c r="B967" s="47" t="s">
        <v>3269</v>
      </c>
      <c r="C967" s="34" t="str">
        <f>IFERROR(VLOOKUP(tabConsumoAta[[#This Row],[CÓDIGO]],tabEstimativa[#Data],14,FALSE),"")</f>
        <v/>
      </c>
      <c r="D967" s="157" t="s">
        <v>1560</v>
      </c>
      <c r="E967" s="157"/>
      <c r="F967" s="34"/>
      <c r="G967" s="78" t="str">
        <f>IFERROR(VLOOKUP(tabConsumoAta[[#This Row],[ATA]],tabAtas[#Data],4,FALSE),"")</f>
        <v/>
      </c>
      <c r="H967" s="163">
        <f>SUMIFS(tabSaldoAta[ESTIMATIVA],tabSaldoAta[CÓDIGO],tabConsumoAta[[#This Row],[CÓDIGO]],tabSaldoAta[CHAVE],tabConsumoAta[[#This Row],[ATA]])</f>
        <v>0</v>
      </c>
      <c r="I967" s="164">
        <v>30</v>
      </c>
      <c r="J967" s="159">
        <v>35</v>
      </c>
      <c r="K967" s="251">
        <v>2644</v>
      </c>
      <c r="L967" s="246" t="s">
        <v>1560</v>
      </c>
      <c r="M967" s="160" t="s">
        <v>3945</v>
      </c>
      <c r="N967" s="160" t="s">
        <v>3946</v>
      </c>
      <c r="O967" s="249" t="s">
        <v>3944</v>
      </c>
      <c r="P967" s="248">
        <v>44245</v>
      </c>
      <c r="Q967" s="166" t="str">
        <f>IF(COUNTIFS(tabAtas_Bloqueios[CÓDIGO],tabConsumoAta[[#This Row],[CÓDIGO]],tabAtas_Bloqueios[CHAVE],tabConsumoAta[[#This Row],[ATA]],tabAtas_Bloqueios[INATIVO],"") &gt; 0,"X","")</f>
        <v/>
      </c>
      <c r="R967" s="158" t="s">
        <v>1555</v>
      </c>
    </row>
    <row r="968" spans="1:18" x14ac:dyDescent="0.3">
      <c r="A968" s="247">
        <v>113242</v>
      </c>
      <c r="B968" s="47" t="s">
        <v>2926</v>
      </c>
      <c r="C968" s="34" t="str">
        <f>IFERROR(VLOOKUP(tabConsumoAta[[#This Row],[CÓDIGO]],tabEstimativa[#Data],14,FALSE),"")</f>
        <v/>
      </c>
      <c r="D968" s="157" t="s">
        <v>1560</v>
      </c>
      <c r="E968" s="157"/>
      <c r="F968" s="34"/>
      <c r="G968" s="78" t="str">
        <f>IFERROR(VLOOKUP(tabConsumoAta[[#This Row],[ATA]],tabAtas[#Data],4,FALSE),"")</f>
        <v/>
      </c>
      <c r="H968" s="163">
        <f>SUMIFS(tabSaldoAta[ESTIMATIVA],tabSaldoAta[CÓDIGO],tabConsumoAta[[#This Row],[CÓDIGO]],tabSaldoAta[CHAVE],tabConsumoAta[[#This Row],[ATA]])</f>
        <v>0</v>
      </c>
      <c r="I968" s="164">
        <v>150</v>
      </c>
      <c r="J968" s="159">
        <v>36</v>
      </c>
      <c r="K968" s="251">
        <v>2642</v>
      </c>
      <c r="L968" s="246" t="s">
        <v>1560</v>
      </c>
      <c r="M968" s="160" t="s">
        <v>3945</v>
      </c>
      <c r="N968" s="160" t="s">
        <v>3946</v>
      </c>
      <c r="O968" s="249" t="s">
        <v>3944</v>
      </c>
      <c r="P968" s="248">
        <v>44245</v>
      </c>
      <c r="Q968" s="166" t="str">
        <f>IF(COUNTIFS(tabAtas_Bloqueios[CÓDIGO],tabConsumoAta[[#This Row],[CÓDIGO]],tabAtas_Bloqueios[CHAVE],tabConsumoAta[[#This Row],[ATA]],tabAtas_Bloqueios[INATIVO],"") &gt; 0,"X","")</f>
        <v/>
      </c>
      <c r="R968" s="158" t="s">
        <v>1555</v>
      </c>
    </row>
    <row r="969" spans="1:18" x14ac:dyDescent="0.3">
      <c r="A969" s="247">
        <v>140666</v>
      </c>
      <c r="B969" s="47" t="s">
        <v>3955</v>
      </c>
      <c r="C969" s="34" t="str">
        <f>IFERROR(VLOOKUP(tabConsumoAta[[#This Row],[CÓDIGO]],tabEstimativa[#Data],14,FALSE),"")</f>
        <v/>
      </c>
      <c r="D969" s="157" t="s">
        <v>1560</v>
      </c>
      <c r="E969" s="157"/>
      <c r="F969" s="34"/>
      <c r="G969" s="78" t="str">
        <f>IFERROR(VLOOKUP(tabConsumoAta[[#This Row],[ATA]],tabAtas[#Data],4,FALSE),"")</f>
        <v/>
      </c>
      <c r="H969" s="163">
        <f>SUMIFS(tabSaldoAta[ESTIMATIVA],tabSaldoAta[CÓDIGO],tabConsumoAta[[#This Row],[CÓDIGO]],tabSaldoAta[CHAVE],tabConsumoAta[[#This Row],[ATA]])</f>
        <v>0</v>
      </c>
      <c r="I969" s="164">
        <v>100</v>
      </c>
      <c r="J969" s="159">
        <v>37</v>
      </c>
      <c r="K969" s="251">
        <v>2659</v>
      </c>
      <c r="L969" s="246" t="s">
        <v>1560</v>
      </c>
      <c r="M969" s="160" t="s">
        <v>3945</v>
      </c>
      <c r="N969" s="160" t="s">
        <v>3946</v>
      </c>
      <c r="O969" s="249" t="s">
        <v>3944</v>
      </c>
      <c r="P969" s="248">
        <v>44245</v>
      </c>
      <c r="Q969" s="166" t="str">
        <f>IF(COUNTIFS(tabAtas_Bloqueios[CÓDIGO],tabConsumoAta[[#This Row],[CÓDIGO]],tabAtas_Bloqueios[CHAVE],tabConsumoAta[[#This Row],[ATA]],tabAtas_Bloqueios[INATIVO],"") &gt; 0,"X","")</f>
        <v/>
      </c>
      <c r="R969" s="158" t="s">
        <v>1555</v>
      </c>
    </row>
    <row r="970" spans="1:18" x14ac:dyDescent="0.3">
      <c r="A970" s="247">
        <v>106038</v>
      </c>
      <c r="B970" s="47" t="s">
        <v>3540</v>
      </c>
      <c r="C970" s="34" t="str">
        <f>IFERROR(VLOOKUP(tabConsumoAta[[#This Row],[CÓDIGO]],tabEstimativa[#Data],14,FALSE),"")</f>
        <v/>
      </c>
      <c r="D970" s="157" t="s">
        <v>1560</v>
      </c>
      <c r="E970" s="157"/>
      <c r="F970" s="34"/>
      <c r="G970" s="78" t="str">
        <f>IFERROR(VLOOKUP(tabConsumoAta[[#This Row],[ATA]],tabAtas[#Data],4,FALSE),"")</f>
        <v/>
      </c>
      <c r="H970" s="163">
        <f>SUMIFS(tabSaldoAta[ESTIMATIVA],tabSaldoAta[CÓDIGO],tabConsumoAta[[#This Row],[CÓDIGO]],tabSaldoAta[CHAVE],tabConsumoAta[[#This Row],[ATA]])</f>
        <v>0</v>
      </c>
      <c r="I970" s="164">
        <v>1100</v>
      </c>
      <c r="J970" s="159">
        <v>38</v>
      </c>
      <c r="K970" s="251">
        <v>2661</v>
      </c>
      <c r="L970" s="246" t="s">
        <v>1560</v>
      </c>
      <c r="M970" s="160" t="s">
        <v>3945</v>
      </c>
      <c r="N970" s="160" t="s">
        <v>3946</v>
      </c>
      <c r="O970" s="249" t="s">
        <v>3944</v>
      </c>
      <c r="P970" s="248">
        <v>44245</v>
      </c>
      <c r="Q970" s="166" t="str">
        <f>IF(COUNTIFS(tabAtas_Bloqueios[CÓDIGO],tabConsumoAta[[#This Row],[CÓDIGO]],tabAtas_Bloqueios[CHAVE],tabConsumoAta[[#This Row],[ATA]],tabAtas_Bloqueios[INATIVO],"") &gt; 0,"X","")</f>
        <v/>
      </c>
      <c r="R970" s="158" t="s">
        <v>1555</v>
      </c>
    </row>
    <row r="971" spans="1:18" x14ac:dyDescent="0.3">
      <c r="A971" s="247">
        <v>54032</v>
      </c>
      <c r="B971" s="47" t="s">
        <v>3645</v>
      </c>
      <c r="C971" s="34" t="str">
        <f>IFERROR(VLOOKUP(tabConsumoAta[[#This Row],[CÓDIGO]],tabEstimativa[#Data],14,FALSE),"")</f>
        <v/>
      </c>
      <c r="D971" s="157" t="s">
        <v>1560</v>
      </c>
      <c r="E971" s="157"/>
      <c r="F971" s="34"/>
      <c r="G971" s="78" t="str">
        <f>IFERROR(VLOOKUP(tabConsumoAta[[#This Row],[ATA]],tabAtas[#Data],4,FALSE),"")</f>
        <v/>
      </c>
      <c r="H971" s="163">
        <f>SUMIFS(tabSaldoAta[ESTIMATIVA],tabSaldoAta[CÓDIGO],tabConsumoAta[[#This Row],[CÓDIGO]],tabSaldoAta[CHAVE],tabConsumoAta[[#This Row],[ATA]])</f>
        <v>0</v>
      </c>
      <c r="I971" s="164">
        <v>20000</v>
      </c>
      <c r="J971" s="159">
        <v>39</v>
      </c>
      <c r="K971" s="251">
        <v>2662</v>
      </c>
      <c r="L971" s="246" t="s">
        <v>1560</v>
      </c>
      <c r="M971" s="160" t="s">
        <v>3945</v>
      </c>
      <c r="N971" s="160" t="s">
        <v>3946</v>
      </c>
      <c r="O971" s="249" t="s">
        <v>3944</v>
      </c>
      <c r="P971" s="248">
        <v>44245</v>
      </c>
      <c r="Q971" s="166" t="str">
        <f>IF(COUNTIFS(tabAtas_Bloqueios[CÓDIGO],tabConsumoAta[[#This Row],[CÓDIGO]],tabAtas_Bloqueios[CHAVE],tabConsumoAta[[#This Row],[ATA]],tabAtas_Bloqueios[INATIVO],"") &gt; 0,"X","")</f>
        <v/>
      </c>
      <c r="R971" s="158" t="s">
        <v>1555</v>
      </c>
    </row>
    <row r="972" spans="1:18" x14ac:dyDescent="0.3">
      <c r="A972" s="247">
        <v>64462</v>
      </c>
      <c r="B972" s="47" t="s">
        <v>3406</v>
      </c>
      <c r="C972" s="34" t="str">
        <f>IFERROR(VLOOKUP(tabConsumoAta[[#This Row],[CÓDIGO]],tabEstimativa[#Data],14,FALSE),"")</f>
        <v/>
      </c>
      <c r="D972" s="157" t="s">
        <v>1560</v>
      </c>
      <c r="E972" s="157"/>
      <c r="F972" s="34"/>
      <c r="G972" s="78" t="str">
        <f>IFERROR(VLOOKUP(tabConsumoAta[[#This Row],[ATA]],tabAtas[#Data],4,FALSE),"")</f>
        <v/>
      </c>
      <c r="H972" s="163">
        <f>SUMIFS(tabSaldoAta[ESTIMATIVA],tabSaldoAta[CÓDIGO],tabConsumoAta[[#This Row],[CÓDIGO]],tabSaldoAta[CHAVE],tabConsumoAta[[#This Row],[ATA]])</f>
        <v>0</v>
      </c>
      <c r="I972" s="164">
        <v>10000</v>
      </c>
      <c r="J972" s="159">
        <v>40</v>
      </c>
      <c r="K972" s="251">
        <v>2662</v>
      </c>
      <c r="L972" s="246" t="s">
        <v>1560</v>
      </c>
      <c r="M972" s="160" t="s">
        <v>3945</v>
      </c>
      <c r="N972" s="160" t="s">
        <v>3946</v>
      </c>
      <c r="O972" s="249" t="s">
        <v>3944</v>
      </c>
      <c r="P972" s="248">
        <v>44245</v>
      </c>
      <c r="Q972" s="166" t="str">
        <f>IF(COUNTIFS(tabAtas_Bloqueios[CÓDIGO],tabConsumoAta[[#This Row],[CÓDIGO]],tabAtas_Bloqueios[CHAVE],tabConsumoAta[[#This Row],[ATA]],tabAtas_Bloqueios[INATIVO],"") &gt; 0,"X","")</f>
        <v/>
      </c>
      <c r="R972" s="158" t="s">
        <v>1555</v>
      </c>
    </row>
    <row r="973" spans="1:18" x14ac:dyDescent="0.3">
      <c r="A973" s="247">
        <v>81370</v>
      </c>
      <c r="B973" s="47" t="s">
        <v>2632</v>
      </c>
      <c r="C973" s="34" t="str">
        <f>IFERROR(VLOOKUP(tabConsumoAta[[#This Row],[CÓDIGO]],tabEstimativa[#Data],14,FALSE),"")</f>
        <v/>
      </c>
      <c r="D973" s="157" t="s">
        <v>1560</v>
      </c>
      <c r="E973" s="157"/>
      <c r="F973" s="34"/>
      <c r="G973" s="78" t="str">
        <f>IFERROR(VLOOKUP(tabConsumoAta[[#This Row],[ATA]],tabAtas[#Data],4,FALSE),"")</f>
        <v/>
      </c>
      <c r="H973" s="163">
        <f>SUMIFS(tabSaldoAta[ESTIMATIVA],tabSaldoAta[CÓDIGO],tabConsumoAta[[#This Row],[CÓDIGO]],tabSaldoAta[CHAVE],tabConsumoAta[[#This Row],[ATA]])</f>
        <v>0</v>
      </c>
      <c r="I973" s="164">
        <v>5000</v>
      </c>
      <c r="J973" s="159">
        <v>41</v>
      </c>
      <c r="K973" s="251">
        <v>2664</v>
      </c>
      <c r="L973" s="246" t="s">
        <v>1560</v>
      </c>
      <c r="M973" s="160" t="s">
        <v>3945</v>
      </c>
      <c r="N973" s="160" t="s">
        <v>3946</v>
      </c>
      <c r="O973" s="249" t="s">
        <v>3944</v>
      </c>
      <c r="P973" s="248">
        <v>44245</v>
      </c>
      <c r="Q973" s="166" t="str">
        <f>IF(COUNTIFS(tabAtas_Bloqueios[CÓDIGO],tabConsumoAta[[#This Row],[CÓDIGO]],tabAtas_Bloqueios[CHAVE],tabConsumoAta[[#This Row],[ATA]],tabAtas_Bloqueios[INATIVO],"") &gt; 0,"X","")</f>
        <v/>
      </c>
      <c r="R973" s="158" t="s">
        <v>1555</v>
      </c>
    </row>
    <row r="974" spans="1:18" x14ac:dyDescent="0.3">
      <c r="A974" s="247">
        <v>81371</v>
      </c>
      <c r="B974" s="47" t="s">
        <v>2630</v>
      </c>
      <c r="C974" s="34" t="str">
        <f>IFERROR(VLOOKUP(tabConsumoAta[[#This Row],[CÓDIGO]],tabEstimativa[#Data],14,FALSE),"")</f>
        <v/>
      </c>
      <c r="D974" s="157" t="s">
        <v>1560</v>
      </c>
      <c r="E974" s="157"/>
      <c r="F974" s="34"/>
      <c r="G974" s="78" t="str">
        <f>IFERROR(VLOOKUP(tabConsumoAta[[#This Row],[ATA]],tabAtas[#Data],4,FALSE),"")</f>
        <v/>
      </c>
      <c r="H974" s="163">
        <f>SUMIFS(tabSaldoAta[ESTIMATIVA],tabSaldoAta[CÓDIGO],tabConsumoAta[[#This Row],[CÓDIGO]],tabSaldoAta[CHAVE],tabConsumoAta[[#This Row],[ATA]])</f>
        <v>0</v>
      </c>
      <c r="I974" s="164">
        <v>5000</v>
      </c>
      <c r="J974" s="159">
        <v>42</v>
      </c>
      <c r="K974" s="251">
        <v>2664</v>
      </c>
      <c r="L974" s="246" t="s">
        <v>1560</v>
      </c>
      <c r="M974" s="160" t="s">
        <v>3945</v>
      </c>
      <c r="N974" s="160" t="s">
        <v>3946</v>
      </c>
      <c r="O974" s="249" t="s">
        <v>3944</v>
      </c>
      <c r="P974" s="248">
        <v>44245</v>
      </c>
      <c r="Q974" s="166" t="str">
        <f>IF(COUNTIFS(tabAtas_Bloqueios[CÓDIGO],tabConsumoAta[[#This Row],[CÓDIGO]],tabAtas_Bloqueios[CHAVE],tabConsumoAta[[#This Row],[ATA]],tabAtas_Bloqueios[INATIVO],"") &gt; 0,"X","")</f>
        <v/>
      </c>
      <c r="R974" s="158" t="s">
        <v>1555</v>
      </c>
    </row>
    <row r="975" spans="1:18" x14ac:dyDescent="0.3">
      <c r="A975" s="247">
        <v>132400</v>
      </c>
      <c r="B975" s="47" t="s">
        <v>2631</v>
      </c>
      <c r="C975" s="34" t="str">
        <f>IFERROR(VLOOKUP(tabConsumoAta[[#This Row],[CÓDIGO]],tabEstimativa[#Data],14,FALSE),"")</f>
        <v/>
      </c>
      <c r="D975" s="157" t="s">
        <v>1560</v>
      </c>
      <c r="E975" s="157"/>
      <c r="F975" s="34"/>
      <c r="G975" s="78" t="str">
        <f>IFERROR(VLOOKUP(tabConsumoAta[[#This Row],[ATA]],tabAtas[#Data],4,FALSE),"")</f>
        <v/>
      </c>
      <c r="H975" s="163">
        <f>SUMIFS(tabSaldoAta[ESTIMATIVA],tabSaldoAta[CÓDIGO],tabConsumoAta[[#This Row],[CÓDIGO]],tabSaldoAta[CHAVE],tabConsumoAta[[#This Row],[ATA]])</f>
        <v>0</v>
      </c>
      <c r="I975" s="164">
        <v>5000</v>
      </c>
      <c r="J975" s="159">
        <v>43</v>
      </c>
      <c r="K975" s="251">
        <v>2664</v>
      </c>
      <c r="L975" s="246" t="s">
        <v>1560</v>
      </c>
      <c r="M975" s="160" t="s">
        <v>3945</v>
      </c>
      <c r="N975" s="160" t="s">
        <v>3946</v>
      </c>
      <c r="O975" s="249" t="s">
        <v>3944</v>
      </c>
      <c r="P975" s="248">
        <v>44245</v>
      </c>
      <c r="Q975" s="166" t="str">
        <f>IF(COUNTIFS(tabAtas_Bloqueios[CÓDIGO],tabConsumoAta[[#This Row],[CÓDIGO]],tabAtas_Bloqueios[CHAVE],tabConsumoAta[[#This Row],[ATA]],tabAtas_Bloqueios[INATIVO],"") &gt; 0,"X","")</f>
        <v/>
      </c>
      <c r="R975" s="158" t="s">
        <v>1555</v>
      </c>
    </row>
    <row r="976" spans="1:18" x14ac:dyDescent="0.3">
      <c r="A976" s="247">
        <v>81152</v>
      </c>
      <c r="B976" s="47" t="s">
        <v>2633</v>
      </c>
      <c r="C976" s="34" t="str">
        <f>IFERROR(VLOOKUP(tabConsumoAta[[#This Row],[CÓDIGO]],tabEstimativa[#Data],14,FALSE),"")</f>
        <v/>
      </c>
      <c r="D976" s="157" t="s">
        <v>1560</v>
      </c>
      <c r="E976" s="157"/>
      <c r="F976" s="34"/>
      <c r="G976" s="78" t="str">
        <f>IFERROR(VLOOKUP(tabConsumoAta[[#This Row],[ATA]],tabAtas[#Data],4,FALSE),"")</f>
        <v/>
      </c>
      <c r="H976" s="163">
        <f>SUMIFS(tabSaldoAta[ESTIMATIVA],tabSaldoAta[CÓDIGO],tabConsumoAta[[#This Row],[CÓDIGO]],tabSaldoAta[CHAVE],tabConsumoAta[[#This Row],[ATA]])</f>
        <v>0</v>
      </c>
      <c r="I976" s="164">
        <v>30</v>
      </c>
      <c r="J976" s="159">
        <v>44</v>
      </c>
      <c r="K976" s="251">
        <v>2665</v>
      </c>
      <c r="L976" s="246" t="s">
        <v>1560</v>
      </c>
      <c r="M976" s="160" t="s">
        <v>3945</v>
      </c>
      <c r="N976" s="160" t="s">
        <v>3946</v>
      </c>
      <c r="O976" s="249" t="s">
        <v>3944</v>
      </c>
      <c r="P976" s="248">
        <v>44245</v>
      </c>
      <c r="Q976" s="166" t="str">
        <f>IF(COUNTIFS(tabAtas_Bloqueios[CÓDIGO],tabConsumoAta[[#This Row],[CÓDIGO]],tabAtas_Bloqueios[CHAVE],tabConsumoAta[[#This Row],[ATA]],tabAtas_Bloqueios[INATIVO],"") &gt; 0,"X","")</f>
        <v/>
      </c>
      <c r="R976" s="158" t="s">
        <v>1555</v>
      </c>
    </row>
    <row r="977" spans="1:18" x14ac:dyDescent="0.3">
      <c r="A977" s="247">
        <v>139957</v>
      </c>
      <c r="B977" s="47" t="s">
        <v>3756</v>
      </c>
      <c r="C977" s="34" t="str">
        <f>IFERROR(VLOOKUP(tabConsumoAta[[#This Row],[CÓDIGO]],tabEstimativa[#Data],14,FALSE),"")</f>
        <v>Aguardando</v>
      </c>
      <c r="D977" s="157"/>
      <c r="E977" s="157"/>
      <c r="F977" s="34"/>
      <c r="G977" s="78" t="str">
        <f>IFERROR(VLOOKUP(tabConsumoAta[[#This Row],[ATA]],tabAtas[#Data],4,FALSE),"")</f>
        <v/>
      </c>
      <c r="H977" s="163">
        <f>SUMIFS(tabSaldoAta[ESTIMATIVA],tabSaldoAta[CÓDIGO],tabConsumoAta[[#This Row],[CÓDIGO]],tabSaldoAta[CHAVE],tabConsumoAta[[#This Row],[ATA]])</f>
        <v>0</v>
      </c>
      <c r="I977" s="164">
        <v>5000</v>
      </c>
      <c r="J977" s="159">
        <v>45</v>
      </c>
      <c r="K977" s="251">
        <v>2667</v>
      </c>
      <c r="L977" s="246" t="s">
        <v>1560</v>
      </c>
      <c r="M977" s="160" t="s">
        <v>3945</v>
      </c>
      <c r="N977" s="160" t="s">
        <v>3946</v>
      </c>
      <c r="O977" s="249" t="s">
        <v>3944</v>
      </c>
      <c r="P977" s="248">
        <v>44245</v>
      </c>
      <c r="Q977" s="166" t="str">
        <f>IF(COUNTIFS(tabAtas_Bloqueios[CÓDIGO],tabConsumoAta[[#This Row],[CÓDIGO]],tabAtas_Bloqueios[CHAVE],tabConsumoAta[[#This Row],[ATA]],tabAtas_Bloqueios[INATIVO],"") &gt; 0,"X","")</f>
        <v/>
      </c>
      <c r="R977" s="158" t="s">
        <v>1555</v>
      </c>
    </row>
    <row r="978" spans="1:18" x14ac:dyDescent="0.3">
      <c r="A978" s="247">
        <v>139958</v>
      </c>
      <c r="B978" s="47" t="s">
        <v>3757</v>
      </c>
      <c r="C978" s="34" t="str">
        <f>IFERROR(VLOOKUP(tabConsumoAta[[#This Row],[CÓDIGO]],tabEstimativa[#Data],14,FALSE),"")</f>
        <v>Aguardando</v>
      </c>
      <c r="D978" s="157"/>
      <c r="E978" s="157"/>
      <c r="F978" s="34"/>
      <c r="G978" s="78" t="str">
        <f>IFERROR(VLOOKUP(tabConsumoAta[[#This Row],[ATA]],tabAtas[#Data],4,FALSE),"")</f>
        <v/>
      </c>
      <c r="H978" s="163">
        <f>SUMIFS(tabSaldoAta[ESTIMATIVA],tabSaldoAta[CÓDIGO],tabConsumoAta[[#This Row],[CÓDIGO]],tabSaldoAta[CHAVE],tabConsumoAta[[#This Row],[ATA]])</f>
        <v>0</v>
      </c>
      <c r="I978" s="164">
        <v>5000</v>
      </c>
      <c r="J978" s="159">
        <v>46</v>
      </c>
      <c r="K978" s="251">
        <v>2667</v>
      </c>
      <c r="L978" s="246" t="s">
        <v>1560</v>
      </c>
      <c r="M978" s="160" t="s">
        <v>3945</v>
      </c>
      <c r="N978" s="160" t="s">
        <v>3946</v>
      </c>
      <c r="O978" s="249" t="s">
        <v>3944</v>
      </c>
      <c r="P978" s="248">
        <v>44245</v>
      </c>
      <c r="Q978" s="166" t="str">
        <f>IF(COUNTIFS(tabAtas_Bloqueios[CÓDIGO],tabConsumoAta[[#This Row],[CÓDIGO]],tabAtas_Bloqueios[CHAVE],tabConsumoAta[[#This Row],[ATA]],tabAtas_Bloqueios[INATIVO],"") &gt; 0,"X","")</f>
        <v/>
      </c>
      <c r="R978" s="158" t="s">
        <v>1555</v>
      </c>
    </row>
    <row r="979" spans="1:18" x14ac:dyDescent="0.3">
      <c r="A979" s="247">
        <v>140283</v>
      </c>
      <c r="B979" s="47" t="s">
        <v>3903</v>
      </c>
      <c r="C979" s="34" t="str">
        <f>IFERROR(VLOOKUP(tabConsumoAta[[#This Row],[CÓDIGO]],tabEstimativa[#Data],14,FALSE),"")</f>
        <v>Aguardando</v>
      </c>
      <c r="D979" s="157"/>
      <c r="E979" s="157"/>
      <c r="F979" s="34"/>
      <c r="G979" s="78" t="str">
        <f>IFERROR(VLOOKUP(tabConsumoAta[[#This Row],[ATA]],tabAtas[#Data],4,FALSE),"")</f>
        <v/>
      </c>
      <c r="H979" s="163">
        <f>SUMIFS(tabSaldoAta[ESTIMATIVA],tabSaldoAta[CÓDIGO],tabConsumoAta[[#This Row],[CÓDIGO]],tabSaldoAta[CHAVE],tabConsumoAta[[#This Row],[ATA]])</f>
        <v>0</v>
      </c>
      <c r="I979" s="164">
        <v>30</v>
      </c>
      <c r="J979" s="159">
        <v>47</v>
      </c>
      <c r="K979" s="251">
        <v>2668</v>
      </c>
      <c r="L979" s="246" t="s">
        <v>1560</v>
      </c>
      <c r="M979" s="160" t="s">
        <v>3945</v>
      </c>
      <c r="N979" s="160" t="s">
        <v>3946</v>
      </c>
      <c r="O979" s="249" t="s">
        <v>3944</v>
      </c>
      <c r="P979" s="248">
        <v>44245</v>
      </c>
      <c r="Q979" s="166" t="str">
        <f>IF(COUNTIFS(tabAtas_Bloqueios[CÓDIGO],tabConsumoAta[[#This Row],[CÓDIGO]],tabAtas_Bloqueios[CHAVE],tabConsumoAta[[#This Row],[ATA]],tabAtas_Bloqueios[INATIVO],"") &gt; 0,"X","")</f>
        <v/>
      </c>
      <c r="R979" s="158" t="s">
        <v>1555</v>
      </c>
    </row>
    <row r="980" spans="1:18" x14ac:dyDescent="0.3">
      <c r="A980" s="247">
        <v>138352</v>
      </c>
      <c r="B980" s="47" t="s">
        <v>3803</v>
      </c>
      <c r="C980" s="34" t="str">
        <f>IFERROR(VLOOKUP(tabConsumoAta[[#This Row],[CÓDIGO]],tabEstimativa[#Data],14,FALSE),"")</f>
        <v>Aguardando</v>
      </c>
      <c r="D980" s="157"/>
      <c r="E980" s="157"/>
      <c r="F980" s="34"/>
      <c r="G980" s="78" t="str">
        <f>IFERROR(VLOOKUP(tabConsumoAta[[#This Row],[ATA]],tabAtas[#Data],4,FALSE),"")</f>
        <v/>
      </c>
      <c r="H980" s="163">
        <f>SUMIFS(tabSaldoAta[ESTIMATIVA],tabSaldoAta[CÓDIGO],tabConsumoAta[[#This Row],[CÓDIGO]],tabSaldoAta[CHAVE],tabConsumoAta[[#This Row],[ATA]])</f>
        <v>0</v>
      </c>
      <c r="I980" s="164">
        <v>100</v>
      </c>
      <c r="J980" s="159">
        <v>48</v>
      </c>
      <c r="K980" s="251">
        <v>2669</v>
      </c>
      <c r="L980" s="246" t="s">
        <v>1560</v>
      </c>
      <c r="M980" s="160" t="s">
        <v>3945</v>
      </c>
      <c r="N980" s="160" t="s">
        <v>3946</v>
      </c>
      <c r="O980" s="249" t="s">
        <v>3944</v>
      </c>
      <c r="P980" s="248">
        <v>44245</v>
      </c>
      <c r="Q980" s="166" t="str">
        <f>IF(COUNTIFS(tabAtas_Bloqueios[CÓDIGO],tabConsumoAta[[#This Row],[CÓDIGO]],tabAtas_Bloqueios[CHAVE],tabConsumoAta[[#This Row],[ATA]],tabAtas_Bloqueios[INATIVO],"") &gt; 0,"X","")</f>
        <v/>
      </c>
      <c r="R980" s="158" t="s">
        <v>1555</v>
      </c>
    </row>
    <row r="981" spans="1:18" x14ac:dyDescent="0.3">
      <c r="A981" s="247">
        <v>140326</v>
      </c>
      <c r="B981" s="47" t="s">
        <v>3904</v>
      </c>
      <c r="C981" s="34" t="str">
        <f>IFERROR(VLOOKUP(tabConsumoAta[[#This Row],[CÓDIGO]],tabEstimativa[#Data],14,FALSE),"")</f>
        <v>Suspenso</v>
      </c>
      <c r="D981" s="157"/>
      <c r="E981" s="157"/>
      <c r="F981" s="34"/>
      <c r="G981" s="78" t="str">
        <f>IFERROR(VLOOKUP(tabConsumoAta[[#This Row],[ATA]],tabAtas[#Data],4,FALSE),"")</f>
        <v/>
      </c>
      <c r="H981" s="163">
        <f>SUMIFS(tabSaldoAta[ESTIMATIVA],tabSaldoAta[CÓDIGO],tabConsumoAta[[#This Row],[CÓDIGO]],tabSaldoAta[CHAVE],tabConsumoAta[[#This Row],[ATA]])</f>
        <v>0</v>
      </c>
      <c r="I981" s="164">
        <v>500</v>
      </c>
      <c r="J981" s="159">
        <v>49</v>
      </c>
      <c r="K981" s="251">
        <v>2670</v>
      </c>
      <c r="L981" s="246" t="s">
        <v>1560</v>
      </c>
      <c r="M981" s="160" t="s">
        <v>3945</v>
      </c>
      <c r="N981" s="160" t="s">
        <v>3946</v>
      </c>
      <c r="O981" s="249" t="s">
        <v>3944</v>
      </c>
      <c r="P981" s="248">
        <v>44245</v>
      </c>
      <c r="Q981" s="166" t="str">
        <f>IF(COUNTIFS(tabAtas_Bloqueios[CÓDIGO],tabConsumoAta[[#This Row],[CÓDIGO]],tabAtas_Bloqueios[CHAVE],tabConsumoAta[[#This Row],[ATA]],tabAtas_Bloqueios[INATIVO],"") &gt; 0,"X","")</f>
        <v/>
      </c>
      <c r="R981" s="158" t="s">
        <v>1555</v>
      </c>
    </row>
    <row r="982" spans="1:18" x14ac:dyDescent="0.3">
      <c r="A982" s="247">
        <v>140315</v>
      </c>
      <c r="B982" s="47" t="s">
        <v>3905</v>
      </c>
      <c r="C982" s="34" t="str">
        <f>IFERROR(VLOOKUP(tabConsumoAta[[#This Row],[CÓDIGO]],tabEstimativa[#Data],14,FALSE),"")</f>
        <v>Suspenso</v>
      </c>
      <c r="D982" s="157"/>
      <c r="E982" s="157"/>
      <c r="F982" s="34"/>
      <c r="G982" s="78" t="str">
        <f>IFERROR(VLOOKUP(tabConsumoAta[[#This Row],[ATA]],tabAtas[#Data],4,FALSE),"")</f>
        <v/>
      </c>
      <c r="H982" s="163">
        <f>SUMIFS(tabSaldoAta[ESTIMATIVA],tabSaldoAta[CÓDIGO],tabConsumoAta[[#This Row],[CÓDIGO]],tabSaldoAta[CHAVE],tabConsumoAta[[#This Row],[ATA]])</f>
        <v>0</v>
      </c>
      <c r="I982" s="164">
        <v>1000</v>
      </c>
      <c r="J982" s="159">
        <v>50</v>
      </c>
      <c r="K982" s="251">
        <v>2671</v>
      </c>
      <c r="L982" s="246" t="s">
        <v>1560</v>
      </c>
      <c r="M982" s="160" t="s">
        <v>3945</v>
      </c>
      <c r="N982" s="160" t="s">
        <v>3946</v>
      </c>
      <c r="O982" s="249" t="s">
        <v>3944</v>
      </c>
      <c r="P982" s="248">
        <v>44245</v>
      </c>
      <c r="Q982" s="166" t="str">
        <f>IF(COUNTIFS(tabAtas_Bloqueios[CÓDIGO],tabConsumoAta[[#This Row],[CÓDIGO]],tabAtas_Bloqueios[CHAVE],tabConsumoAta[[#This Row],[ATA]],tabAtas_Bloqueios[INATIVO],"") &gt; 0,"X","")</f>
        <v/>
      </c>
      <c r="R982" s="158" t="s">
        <v>1555</v>
      </c>
    </row>
    <row r="983" spans="1:18" x14ac:dyDescent="0.3">
      <c r="A983" s="247">
        <v>14885</v>
      </c>
      <c r="B983" s="47" t="s">
        <v>137</v>
      </c>
      <c r="C983" s="34" t="str">
        <f>IFERROR(VLOOKUP(tabConsumoAta[[#This Row],[CÓDIGO]],tabEstimativa[#Data],14,FALSE),"")</f>
        <v>Suspenso</v>
      </c>
      <c r="D983" s="157"/>
      <c r="E983" s="157"/>
      <c r="F983" s="34"/>
      <c r="G983" s="78" t="str">
        <f>IFERROR(VLOOKUP(tabConsumoAta[[#This Row],[ATA]],tabAtas[#Data],4,FALSE),"")</f>
        <v/>
      </c>
      <c r="H983" s="163">
        <f>SUMIFS(tabSaldoAta[ESTIMATIVA],tabSaldoAta[CÓDIGO],tabConsumoAta[[#This Row],[CÓDIGO]],tabSaldoAta[CHAVE],tabConsumoAta[[#This Row],[ATA]])</f>
        <v>0</v>
      </c>
      <c r="I983" s="164">
        <v>100</v>
      </c>
      <c r="J983" s="159">
        <v>51</v>
      </c>
      <c r="K983" s="251">
        <v>2673</v>
      </c>
      <c r="L983" s="246" t="s">
        <v>1560</v>
      </c>
      <c r="M983" s="160" t="s">
        <v>3945</v>
      </c>
      <c r="N983" s="160" t="s">
        <v>3946</v>
      </c>
      <c r="O983" s="249" t="s">
        <v>3944</v>
      </c>
      <c r="P983" s="248">
        <v>44245</v>
      </c>
      <c r="Q983" s="166" t="str">
        <f>IF(COUNTIFS(tabAtas_Bloqueios[CÓDIGO],tabConsumoAta[[#This Row],[CÓDIGO]],tabAtas_Bloqueios[CHAVE],tabConsumoAta[[#This Row],[ATA]],tabAtas_Bloqueios[INATIVO],"") &gt; 0,"X","")</f>
        <v/>
      </c>
      <c r="R983" s="158" t="s">
        <v>1555</v>
      </c>
    </row>
    <row r="984" spans="1:18" x14ac:dyDescent="0.3">
      <c r="A984" s="247">
        <v>15299</v>
      </c>
      <c r="B984" s="47" t="s">
        <v>162</v>
      </c>
      <c r="C984" s="34" t="str">
        <f>IFERROR(VLOOKUP(tabConsumoAta[[#This Row],[CÓDIGO]],tabEstimativa[#Data],14,FALSE),"")</f>
        <v>Suspenso</v>
      </c>
      <c r="D984" s="157"/>
      <c r="E984" s="157"/>
      <c r="F984" s="34"/>
      <c r="G984" s="78" t="str">
        <f>IFERROR(VLOOKUP(tabConsumoAta[[#This Row],[ATA]],tabAtas[#Data],4,FALSE),"")</f>
        <v/>
      </c>
      <c r="H984" s="163">
        <f>SUMIFS(tabSaldoAta[ESTIMATIVA],tabSaldoAta[CÓDIGO],tabConsumoAta[[#This Row],[CÓDIGO]],tabSaldoAta[CHAVE],tabConsumoAta[[#This Row],[ATA]])</f>
        <v>0</v>
      </c>
      <c r="I984" s="164">
        <v>500</v>
      </c>
      <c r="J984" s="159">
        <v>52</v>
      </c>
      <c r="K984" s="251">
        <v>2674</v>
      </c>
      <c r="L984" s="246" t="s">
        <v>1560</v>
      </c>
      <c r="M984" s="160" t="s">
        <v>3945</v>
      </c>
      <c r="N984" s="160" t="s">
        <v>3946</v>
      </c>
      <c r="O984" s="249" t="s">
        <v>3944</v>
      </c>
      <c r="P984" s="248">
        <v>44245</v>
      </c>
      <c r="Q984" s="166" t="str">
        <f>IF(COUNTIFS(tabAtas_Bloqueios[CÓDIGO],tabConsumoAta[[#This Row],[CÓDIGO]],tabAtas_Bloqueios[CHAVE],tabConsumoAta[[#This Row],[ATA]],tabAtas_Bloqueios[INATIVO],"") &gt; 0,"X","")</f>
        <v/>
      </c>
      <c r="R984" s="158" t="s">
        <v>1555</v>
      </c>
    </row>
    <row r="985" spans="1:18" x14ac:dyDescent="0.3">
      <c r="A985" s="247">
        <v>103344</v>
      </c>
      <c r="B985" s="47" t="s">
        <v>221</v>
      </c>
      <c r="C985" s="34" t="str">
        <f>IFERROR(VLOOKUP(tabConsumoAta[[#This Row],[CÓDIGO]],tabEstimativa[#Data],14,FALSE),"")</f>
        <v>Suspenso</v>
      </c>
      <c r="D985" s="157"/>
      <c r="E985" s="157"/>
      <c r="F985" s="34"/>
      <c r="G985" s="78" t="str">
        <f>IFERROR(VLOOKUP(tabConsumoAta[[#This Row],[ATA]],tabAtas[#Data],4,FALSE),"")</f>
        <v/>
      </c>
      <c r="H985" s="163">
        <f>SUMIFS(tabSaldoAta[ESTIMATIVA],tabSaldoAta[CÓDIGO],tabConsumoAta[[#This Row],[CÓDIGO]],tabSaldoAta[CHAVE],tabConsumoAta[[#This Row],[ATA]])</f>
        <v>0</v>
      </c>
      <c r="I985" s="164">
        <v>200</v>
      </c>
      <c r="J985" s="159">
        <v>53</v>
      </c>
      <c r="K985" s="251">
        <v>2675</v>
      </c>
      <c r="L985" s="246" t="s">
        <v>1560</v>
      </c>
      <c r="M985" s="160" t="s">
        <v>3945</v>
      </c>
      <c r="N985" s="160" t="s">
        <v>3946</v>
      </c>
      <c r="O985" s="249" t="s">
        <v>3944</v>
      </c>
      <c r="P985" s="248">
        <v>44245</v>
      </c>
      <c r="Q985" s="166" t="str">
        <f>IF(COUNTIFS(tabAtas_Bloqueios[CÓDIGO],tabConsumoAta[[#This Row],[CÓDIGO]],tabAtas_Bloqueios[CHAVE],tabConsumoAta[[#This Row],[ATA]],tabAtas_Bloqueios[INATIVO],"") &gt; 0,"X","")</f>
        <v/>
      </c>
      <c r="R985" s="158" t="s">
        <v>1555</v>
      </c>
    </row>
    <row r="986" spans="1:18" x14ac:dyDescent="0.3">
      <c r="A986" s="247">
        <v>106414</v>
      </c>
      <c r="B986" s="47" t="s">
        <v>2413</v>
      </c>
      <c r="C986" s="34" t="str">
        <f>IFERROR(VLOOKUP(tabConsumoAta[[#This Row],[CÓDIGO]],tabEstimativa[#Data],14,FALSE),"")</f>
        <v>Suspenso</v>
      </c>
      <c r="D986" s="157"/>
      <c r="E986" s="157"/>
      <c r="F986" s="34"/>
      <c r="G986" s="78" t="str">
        <f>IFERROR(VLOOKUP(tabConsumoAta[[#This Row],[ATA]],tabAtas[#Data],4,FALSE),"")</f>
        <v/>
      </c>
      <c r="H986" s="163">
        <f>SUMIFS(tabSaldoAta[ESTIMATIVA],tabSaldoAta[CÓDIGO],tabConsumoAta[[#This Row],[CÓDIGO]],tabSaldoAta[CHAVE],tabConsumoAta[[#This Row],[ATA]])</f>
        <v>0</v>
      </c>
      <c r="I986" s="164">
        <v>2500</v>
      </c>
      <c r="J986" s="159">
        <v>54</v>
      </c>
      <c r="K986" s="251">
        <v>2676</v>
      </c>
      <c r="L986" s="246" t="s">
        <v>1560</v>
      </c>
      <c r="M986" s="160" t="s">
        <v>3945</v>
      </c>
      <c r="N986" s="160" t="s">
        <v>3946</v>
      </c>
      <c r="O986" s="249" t="s">
        <v>3944</v>
      </c>
      <c r="P986" s="248">
        <v>44245</v>
      </c>
      <c r="Q986" s="166" t="str">
        <f>IF(COUNTIFS(tabAtas_Bloqueios[CÓDIGO],tabConsumoAta[[#This Row],[CÓDIGO]],tabAtas_Bloqueios[CHAVE],tabConsumoAta[[#This Row],[ATA]],tabAtas_Bloqueios[INATIVO],"") &gt; 0,"X","")</f>
        <v/>
      </c>
      <c r="R986" s="158" t="s">
        <v>1555</v>
      </c>
    </row>
    <row r="987" spans="1:18" x14ac:dyDescent="0.3">
      <c r="A987" s="247">
        <v>108393</v>
      </c>
      <c r="B987" s="47" t="s">
        <v>3061</v>
      </c>
      <c r="C987" s="34" t="str">
        <f>IFERROR(VLOOKUP(tabConsumoAta[[#This Row],[CÓDIGO]],tabEstimativa[#Data],14,FALSE),"")</f>
        <v>Suspenso</v>
      </c>
      <c r="D987" s="157"/>
      <c r="E987" s="157"/>
      <c r="F987" s="34"/>
      <c r="G987" s="78" t="str">
        <f>IFERROR(VLOOKUP(tabConsumoAta[[#This Row],[ATA]],tabAtas[#Data],4,FALSE),"")</f>
        <v/>
      </c>
      <c r="H987" s="163">
        <f>SUMIFS(tabSaldoAta[ESTIMATIVA],tabSaldoAta[CÓDIGO],tabConsumoAta[[#This Row],[CÓDIGO]],tabSaldoAta[CHAVE],tabConsumoAta[[#This Row],[ATA]])</f>
        <v>0</v>
      </c>
      <c r="I987" s="164">
        <v>100</v>
      </c>
      <c r="J987" s="159">
        <v>55</v>
      </c>
      <c r="K987" s="251">
        <v>2677</v>
      </c>
      <c r="L987" s="246" t="s">
        <v>1560</v>
      </c>
      <c r="M987" s="160" t="s">
        <v>3945</v>
      </c>
      <c r="N987" s="160" t="s">
        <v>3946</v>
      </c>
      <c r="O987" s="249" t="s">
        <v>3944</v>
      </c>
      <c r="P987" s="248">
        <v>44245</v>
      </c>
      <c r="Q987" s="166" t="str">
        <f>IF(COUNTIFS(tabAtas_Bloqueios[CÓDIGO],tabConsumoAta[[#This Row],[CÓDIGO]],tabAtas_Bloqueios[CHAVE],tabConsumoAta[[#This Row],[ATA]],tabAtas_Bloqueios[INATIVO],"") &gt; 0,"X","")</f>
        <v/>
      </c>
      <c r="R987" s="158" t="s">
        <v>1555</v>
      </c>
    </row>
    <row r="988" spans="1:18" x14ac:dyDescent="0.3">
      <c r="A988" s="247">
        <v>112158</v>
      </c>
      <c r="B988" s="47" t="s">
        <v>159</v>
      </c>
      <c r="C988" s="34" t="str">
        <f>IFERROR(VLOOKUP(tabConsumoAta[[#This Row],[CÓDIGO]],tabEstimativa[#Data],14,FALSE),"")</f>
        <v>Suspenso</v>
      </c>
      <c r="D988" s="157"/>
      <c r="E988" s="157"/>
      <c r="F988" s="34"/>
      <c r="G988" s="78" t="str">
        <f>IFERROR(VLOOKUP(tabConsumoAta[[#This Row],[ATA]],tabAtas[#Data],4,FALSE),"")</f>
        <v/>
      </c>
      <c r="H988" s="163">
        <f>SUMIFS(tabSaldoAta[ESTIMATIVA],tabSaldoAta[CÓDIGO],tabConsumoAta[[#This Row],[CÓDIGO]],tabSaldoAta[CHAVE],tabConsumoAta[[#This Row],[ATA]])</f>
        <v>0</v>
      </c>
      <c r="I988" s="164">
        <v>300</v>
      </c>
      <c r="J988" s="159">
        <v>56</v>
      </c>
      <c r="K988" s="251">
        <v>2677</v>
      </c>
      <c r="L988" s="246" t="s">
        <v>1560</v>
      </c>
      <c r="M988" s="160" t="s">
        <v>3945</v>
      </c>
      <c r="N988" s="160" t="s">
        <v>3946</v>
      </c>
      <c r="O988" s="249" t="s">
        <v>3944</v>
      </c>
      <c r="P988" s="248">
        <v>44245</v>
      </c>
      <c r="Q988" s="166" t="str">
        <f>IF(COUNTIFS(tabAtas_Bloqueios[CÓDIGO],tabConsumoAta[[#This Row],[CÓDIGO]],tabAtas_Bloqueios[CHAVE],tabConsumoAta[[#This Row],[ATA]],tabAtas_Bloqueios[INATIVO],"") &gt; 0,"X","")</f>
        <v/>
      </c>
      <c r="R988" s="158" t="s">
        <v>1555</v>
      </c>
    </row>
    <row r="989" spans="1:18" x14ac:dyDescent="0.3">
      <c r="A989" s="247">
        <v>112159</v>
      </c>
      <c r="B989" s="47" t="s">
        <v>160</v>
      </c>
      <c r="C989" s="34" t="str">
        <f>IFERROR(VLOOKUP(tabConsumoAta[[#This Row],[CÓDIGO]],tabEstimativa[#Data],14,FALSE),"")</f>
        <v>Suspenso</v>
      </c>
      <c r="D989" s="157"/>
      <c r="E989" s="157"/>
      <c r="F989" s="34"/>
      <c r="G989" s="78" t="str">
        <f>IFERROR(VLOOKUP(tabConsumoAta[[#This Row],[ATA]],tabAtas[#Data],4,FALSE),"")</f>
        <v/>
      </c>
      <c r="H989" s="163">
        <f>SUMIFS(tabSaldoAta[ESTIMATIVA],tabSaldoAta[CÓDIGO],tabConsumoAta[[#This Row],[CÓDIGO]],tabSaldoAta[CHAVE],tabConsumoAta[[#This Row],[ATA]])</f>
        <v>0</v>
      </c>
      <c r="I989" s="164">
        <v>200</v>
      </c>
      <c r="J989" s="159">
        <v>57</v>
      </c>
      <c r="K989" s="251">
        <v>2677</v>
      </c>
      <c r="L989" s="246" t="s">
        <v>1560</v>
      </c>
      <c r="M989" s="160" t="s">
        <v>3945</v>
      </c>
      <c r="N989" s="160" t="s">
        <v>3946</v>
      </c>
      <c r="O989" s="249" t="s">
        <v>3944</v>
      </c>
      <c r="P989" s="248">
        <v>44245</v>
      </c>
      <c r="Q989" s="166" t="str">
        <f>IF(COUNTIFS(tabAtas_Bloqueios[CÓDIGO],tabConsumoAta[[#This Row],[CÓDIGO]],tabAtas_Bloqueios[CHAVE],tabConsumoAta[[#This Row],[ATA]],tabAtas_Bloqueios[INATIVO],"") &gt; 0,"X","")</f>
        <v/>
      </c>
      <c r="R989" s="158" t="s">
        <v>1555</v>
      </c>
    </row>
    <row r="990" spans="1:18" x14ac:dyDescent="0.3">
      <c r="A990" s="247">
        <v>128815</v>
      </c>
      <c r="B990" s="47" t="s">
        <v>2511</v>
      </c>
      <c r="C990" s="34" t="str">
        <f>IFERROR(VLOOKUP(tabConsumoAta[[#This Row],[CÓDIGO]],tabEstimativa[#Data],14,FALSE),"")</f>
        <v>Suspenso</v>
      </c>
      <c r="D990" s="157"/>
      <c r="E990" s="157"/>
      <c r="F990" s="34"/>
      <c r="G990" s="78" t="str">
        <f>IFERROR(VLOOKUP(tabConsumoAta[[#This Row],[ATA]],tabAtas[#Data],4,FALSE),"")</f>
        <v/>
      </c>
      <c r="H990" s="163">
        <f>SUMIFS(tabSaldoAta[ESTIMATIVA],tabSaldoAta[CÓDIGO],tabConsumoAta[[#This Row],[CÓDIGO]],tabSaldoAta[CHAVE],tabConsumoAta[[#This Row],[ATA]])</f>
        <v>0</v>
      </c>
      <c r="I990" s="164">
        <v>2500</v>
      </c>
      <c r="J990" s="159">
        <v>58</v>
      </c>
      <c r="K990" s="251">
        <v>2679</v>
      </c>
      <c r="L990" s="246" t="s">
        <v>1560</v>
      </c>
      <c r="M990" s="160" t="s">
        <v>3945</v>
      </c>
      <c r="N990" s="160" t="s">
        <v>3946</v>
      </c>
      <c r="O990" s="249" t="s">
        <v>3944</v>
      </c>
      <c r="P990" s="248">
        <v>44245</v>
      </c>
      <c r="Q990" s="166" t="str">
        <f>IF(COUNTIFS(tabAtas_Bloqueios[CÓDIGO],tabConsumoAta[[#This Row],[CÓDIGO]],tabAtas_Bloqueios[CHAVE],tabConsumoAta[[#This Row],[ATA]],tabAtas_Bloqueios[INATIVO],"") &gt; 0,"X","")</f>
        <v/>
      </c>
      <c r="R990" s="158" t="s">
        <v>1555</v>
      </c>
    </row>
    <row r="991" spans="1:18" x14ac:dyDescent="0.3">
      <c r="A991" s="247">
        <v>128818</v>
      </c>
      <c r="B991" s="47" t="s">
        <v>99</v>
      </c>
      <c r="C991" s="34" t="str">
        <f>IFERROR(VLOOKUP(tabConsumoAta[[#This Row],[CÓDIGO]],tabEstimativa[#Data],14,FALSE),"")</f>
        <v>Suspenso</v>
      </c>
      <c r="D991" s="157"/>
      <c r="E991" s="157"/>
      <c r="F991" s="34"/>
      <c r="G991" s="78" t="str">
        <f>IFERROR(VLOOKUP(tabConsumoAta[[#This Row],[ATA]],tabAtas[#Data],4,FALSE),"")</f>
        <v/>
      </c>
      <c r="H991" s="163">
        <f>SUMIFS(tabSaldoAta[ESTIMATIVA],tabSaldoAta[CÓDIGO],tabConsumoAta[[#This Row],[CÓDIGO]],tabSaldoAta[CHAVE],tabConsumoAta[[#This Row],[ATA]])</f>
        <v>0</v>
      </c>
      <c r="I991" s="164">
        <v>3500</v>
      </c>
      <c r="J991" s="159">
        <v>59</v>
      </c>
      <c r="K991" s="251">
        <v>2680</v>
      </c>
      <c r="L991" s="246" t="s">
        <v>1560</v>
      </c>
      <c r="M991" s="160" t="s">
        <v>3945</v>
      </c>
      <c r="N991" s="160" t="s">
        <v>3946</v>
      </c>
      <c r="O991" s="249" t="s">
        <v>3944</v>
      </c>
      <c r="P991" s="248">
        <v>44245</v>
      </c>
      <c r="Q991" s="166" t="str">
        <f>IF(COUNTIFS(tabAtas_Bloqueios[CÓDIGO],tabConsumoAta[[#This Row],[CÓDIGO]],tabAtas_Bloqueios[CHAVE],tabConsumoAta[[#This Row],[ATA]],tabAtas_Bloqueios[INATIVO],"") &gt; 0,"X","")</f>
        <v/>
      </c>
      <c r="R991" s="158" t="s">
        <v>1555</v>
      </c>
    </row>
    <row r="992" spans="1:18" x14ac:dyDescent="0.3">
      <c r="A992" s="247">
        <v>128819</v>
      </c>
      <c r="B992" s="47" t="s">
        <v>98</v>
      </c>
      <c r="C992" s="34" t="str">
        <f>IFERROR(VLOOKUP(tabConsumoAta[[#This Row],[CÓDIGO]],tabEstimativa[#Data],14,FALSE),"")</f>
        <v>Suspenso</v>
      </c>
      <c r="D992" s="157"/>
      <c r="E992" s="157"/>
      <c r="F992" s="34"/>
      <c r="G992" s="78" t="str">
        <f>IFERROR(VLOOKUP(tabConsumoAta[[#This Row],[ATA]],tabAtas[#Data],4,FALSE),"")</f>
        <v/>
      </c>
      <c r="H992" s="163">
        <f>SUMIFS(tabSaldoAta[ESTIMATIVA],tabSaldoAta[CÓDIGO],tabConsumoAta[[#This Row],[CÓDIGO]],tabSaldoAta[CHAVE],tabConsumoAta[[#This Row],[ATA]])</f>
        <v>0</v>
      </c>
      <c r="I992" s="164">
        <v>200</v>
      </c>
      <c r="J992" s="159">
        <v>60</v>
      </c>
      <c r="K992" s="251">
        <v>2681</v>
      </c>
      <c r="L992" s="246" t="s">
        <v>1560</v>
      </c>
      <c r="M992" s="160" t="s">
        <v>3945</v>
      </c>
      <c r="N992" s="160" t="s">
        <v>3946</v>
      </c>
      <c r="O992" s="249" t="s">
        <v>3944</v>
      </c>
      <c r="P992" s="248">
        <v>44245</v>
      </c>
      <c r="Q992" s="166" t="str">
        <f>IF(COUNTIFS(tabAtas_Bloqueios[CÓDIGO],tabConsumoAta[[#This Row],[CÓDIGO]],tabAtas_Bloqueios[CHAVE],tabConsumoAta[[#This Row],[ATA]],tabAtas_Bloqueios[INATIVO],"") &gt; 0,"X","")</f>
        <v/>
      </c>
      <c r="R992" s="158" t="s">
        <v>1555</v>
      </c>
    </row>
    <row r="993" spans="1:18" x14ac:dyDescent="0.3">
      <c r="A993" s="247">
        <v>15673</v>
      </c>
      <c r="B993" s="47" t="s">
        <v>3951</v>
      </c>
      <c r="C993" s="34" t="str">
        <f>IFERROR(VLOOKUP(tabConsumoAta[[#This Row],[CÓDIGO]],tabEstimativa[#Data],14,FALSE),"")</f>
        <v>Suspenso</v>
      </c>
      <c r="D993" s="157"/>
      <c r="E993" s="157"/>
      <c r="F993" s="34"/>
      <c r="G993" s="78" t="str">
        <f>IFERROR(VLOOKUP(tabConsumoAta[[#This Row],[ATA]],tabAtas[#Data],4,FALSE),"")</f>
        <v/>
      </c>
      <c r="H993" s="163">
        <f>SUMIFS(tabSaldoAta[ESTIMATIVA],tabSaldoAta[CÓDIGO],tabConsumoAta[[#This Row],[CÓDIGO]],tabSaldoAta[CHAVE],tabConsumoAta[[#This Row],[ATA]])</f>
        <v>0</v>
      </c>
      <c r="I993" s="164">
        <v>150</v>
      </c>
      <c r="J993" s="159">
        <v>61</v>
      </c>
      <c r="K993" s="251">
        <v>2682</v>
      </c>
      <c r="L993" s="246" t="s">
        <v>1560</v>
      </c>
      <c r="M993" s="160" t="s">
        <v>3945</v>
      </c>
      <c r="N993" s="160" t="s">
        <v>3946</v>
      </c>
      <c r="O993" s="249" t="s">
        <v>3944</v>
      </c>
      <c r="P993" s="248">
        <v>44245</v>
      </c>
      <c r="Q993" s="166" t="str">
        <f>IF(COUNTIFS(tabAtas_Bloqueios[CÓDIGO],tabConsumoAta[[#This Row],[CÓDIGO]],tabAtas_Bloqueios[CHAVE],tabConsumoAta[[#This Row],[ATA]],tabAtas_Bloqueios[INATIVO],"") &gt; 0,"X","")</f>
        <v/>
      </c>
      <c r="R993" s="158" t="s">
        <v>1555</v>
      </c>
    </row>
    <row r="994" spans="1:18" x14ac:dyDescent="0.3">
      <c r="A994" s="247">
        <v>15680</v>
      </c>
      <c r="B994" s="47" t="s">
        <v>3796</v>
      </c>
      <c r="C994" s="34" t="str">
        <f>IFERROR(VLOOKUP(tabConsumoAta[[#This Row],[CÓDIGO]],tabEstimativa[#Data],14,FALSE),"")</f>
        <v>Suspenso</v>
      </c>
      <c r="D994" s="157"/>
      <c r="E994" s="157"/>
      <c r="F994" s="34"/>
      <c r="G994" s="78" t="str">
        <f>IFERROR(VLOOKUP(tabConsumoAta[[#This Row],[ATA]],tabAtas[#Data],4,FALSE),"")</f>
        <v/>
      </c>
      <c r="H994" s="163">
        <f>SUMIFS(tabSaldoAta[ESTIMATIVA],tabSaldoAta[CÓDIGO],tabConsumoAta[[#This Row],[CÓDIGO]],tabSaldoAta[CHAVE],tabConsumoAta[[#This Row],[ATA]])</f>
        <v>0</v>
      </c>
      <c r="I994" s="164">
        <v>200</v>
      </c>
      <c r="J994" s="159">
        <v>62</v>
      </c>
      <c r="K994" s="251">
        <v>2682</v>
      </c>
      <c r="L994" s="246" t="s">
        <v>1560</v>
      </c>
      <c r="M994" s="160" t="s">
        <v>3945</v>
      </c>
      <c r="N994" s="160" t="s">
        <v>3946</v>
      </c>
      <c r="O994" s="249" t="s">
        <v>3944</v>
      </c>
      <c r="P994" s="248">
        <v>44245</v>
      </c>
      <c r="Q994" s="166" t="str">
        <f>IF(COUNTIFS(tabAtas_Bloqueios[CÓDIGO],tabConsumoAta[[#This Row],[CÓDIGO]],tabAtas_Bloqueios[CHAVE],tabConsumoAta[[#This Row],[ATA]],tabAtas_Bloqueios[INATIVO],"") &gt; 0,"X","")</f>
        <v/>
      </c>
      <c r="R994" s="158" t="s">
        <v>1555</v>
      </c>
    </row>
    <row r="995" spans="1:18" x14ac:dyDescent="0.3">
      <c r="A995" s="247">
        <v>57900</v>
      </c>
      <c r="B995" s="47" t="s">
        <v>2863</v>
      </c>
      <c r="C995" s="34" t="str">
        <f>IFERROR(VLOOKUP(tabConsumoAta[[#This Row],[CÓDIGO]],tabEstimativa[#Data],14,FALSE),"")</f>
        <v>Aguardando</v>
      </c>
      <c r="D995" s="157"/>
      <c r="E995" s="157"/>
      <c r="F995" s="34"/>
      <c r="G995" s="78" t="str">
        <f>IFERROR(VLOOKUP(tabConsumoAta[[#This Row],[ATA]],tabAtas[#Data],4,FALSE),"")</f>
        <v/>
      </c>
      <c r="H995" s="163">
        <f>SUMIFS(tabSaldoAta[ESTIMATIVA],tabSaldoAta[CÓDIGO],tabConsumoAta[[#This Row],[CÓDIGO]],tabSaldoAta[CHAVE],tabConsumoAta[[#This Row],[ATA]])</f>
        <v>0</v>
      </c>
      <c r="I995" s="164">
        <v>70</v>
      </c>
      <c r="J995" s="159">
        <v>63</v>
      </c>
      <c r="K995" s="251">
        <v>2683</v>
      </c>
      <c r="L995" s="246" t="s">
        <v>1560</v>
      </c>
      <c r="M995" s="160" t="s">
        <v>3945</v>
      </c>
      <c r="N995" s="160" t="s">
        <v>3946</v>
      </c>
      <c r="O995" s="249" t="s">
        <v>3944</v>
      </c>
      <c r="P995" s="248">
        <v>44245</v>
      </c>
      <c r="Q995" s="166" t="str">
        <f>IF(COUNTIFS(tabAtas_Bloqueios[CÓDIGO],tabConsumoAta[[#This Row],[CÓDIGO]],tabAtas_Bloqueios[CHAVE],tabConsumoAta[[#This Row],[ATA]],tabAtas_Bloqueios[INATIVO],"") &gt; 0,"X","")</f>
        <v/>
      </c>
      <c r="R995" s="158" t="s">
        <v>1555</v>
      </c>
    </row>
    <row r="996" spans="1:18" x14ac:dyDescent="0.3">
      <c r="A996" s="247">
        <v>81493</v>
      </c>
      <c r="B996" s="47" t="s">
        <v>2858</v>
      </c>
      <c r="C996" s="34" t="str">
        <f>IFERROR(VLOOKUP(tabConsumoAta[[#This Row],[CÓDIGO]],tabEstimativa[#Data],14,FALSE),"")</f>
        <v>Aguardando</v>
      </c>
      <c r="D996" s="157"/>
      <c r="E996" s="157"/>
      <c r="F996" s="34"/>
      <c r="G996" s="78" t="str">
        <f>IFERROR(VLOOKUP(tabConsumoAta[[#This Row],[ATA]],tabAtas[#Data],4,FALSE),"")</f>
        <v/>
      </c>
      <c r="H996" s="163">
        <f>SUMIFS(tabSaldoAta[ESTIMATIVA],tabSaldoAta[CÓDIGO],tabConsumoAta[[#This Row],[CÓDIGO]],tabSaldoAta[CHAVE],tabConsumoAta[[#This Row],[ATA]])</f>
        <v>0</v>
      </c>
      <c r="I996" s="164">
        <v>20</v>
      </c>
      <c r="J996" s="159">
        <v>64</v>
      </c>
      <c r="K996" s="251">
        <v>2684</v>
      </c>
      <c r="L996" s="246" t="s">
        <v>1560</v>
      </c>
      <c r="M996" s="160" t="s">
        <v>3945</v>
      </c>
      <c r="N996" s="160" t="s">
        <v>3946</v>
      </c>
      <c r="O996" s="249" t="s">
        <v>3944</v>
      </c>
      <c r="P996" s="248">
        <v>44245</v>
      </c>
      <c r="Q996" s="166" t="str">
        <f>IF(COUNTIFS(tabAtas_Bloqueios[CÓDIGO],tabConsumoAta[[#This Row],[CÓDIGO]],tabAtas_Bloqueios[CHAVE],tabConsumoAta[[#This Row],[ATA]],tabAtas_Bloqueios[INATIVO],"") &gt; 0,"X","")</f>
        <v/>
      </c>
      <c r="R996" s="158" t="s">
        <v>1555</v>
      </c>
    </row>
    <row r="997" spans="1:18" x14ac:dyDescent="0.3">
      <c r="A997" s="247">
        <v>12812</v>
      </c>
      <c r="B997" s="47" t="s">
        <v>1397</v>
      </c>
      <c r="C997" s="34" t="str">
        <f>IFERROR(VLOOKUP(tabConsumoAta[[#This Row],[CÓDIGO]],tabEstimativa[#Data],14,FALSE),"")</f>
        <v>Suspenso</v>
      </c>
      <c r="D997" s="157"/>
      <c r="E997" s="157"/>
      <c r="F997" s="34"/>
      <c r="G997" s="78" t="str">
        <f>IFERROR(VLOOKUP(tabConsumoAta[[#This Row],[ATA]],tabAtas[#Data],4,FALSE),"")</f>
        <v/>
      </c>
      <c r="H997" s="163">
        <f>SUMIFS(tabSaldoAta[ESTIMATIVA],tabSaldoAta[CÓDIGO],tabConsumoAta[[#This Row],[CÓDIGO]],tabSaldoAta[CHAVE],tabConsumoAta[[#This Row],[ATA]])</f>
        <v>0</v>
      </c>
      <c r="I997" s="164">
        <v>100</v>
      </c>
      <c r="J997" s="159">
        <v>65</v>
      </c>
      <c r="K997" s="251">
        <v>2685</v>
      </c>
      <c r="L997" s="246" t="s">
        <v>1560</v>
      </c>
      <c r="M997" s="160" t="s">
        <v>3945</v>
      </c>
      <c r="N997" s="160" t="s">
        <v>3946</v>
      </c>
      <c r="O997" s="249" t="s">
        <v>3944</v>
      </c>
      <c r="P997" s="248">
        <v>44245</v>
      </c>
      <c r="Q997" s="166" t="str">
        <f>IF(COUNTIFS(tabAtas_Bloqueios[CÓDIGO],tabConsumoAta[[#This Row],[CÓDIGO]],tabAtas_Bloqueios[CHAVE],tabConsumoAta[[#This Row],[ATA]],tabAtas_Bloqueios[INATIVO],"") &gt; 0,"X","")</f>
        <v/>
      </c>
      <c r="R997" s="158" t="s">
        <v>1555</v>
      </c>
    </row>
    <row r="998" spans="1:18" x14ac:dyDescent="0.3">
      <c r="A998" s="247">
        <v>88726</v>
      </c>
      <c r="B998" s="47" t="s">
        <v>117</v>
      </c>
      <c r="C998" s="34" t="str">
        <f>IFERROR(VLOOKUP(tabConsumoAta[[#This Row],[CÓDIGO]],tabEstimativa[#Data],14,FALSE),"")</f>
        <v>Aguardando</v>
      </c>
      <c r="D998" s="157"/>
      <c r="E998" s="157"/>
      <c r="F998" s="34"/>
      <c r="G998" s="78" t="str">
        <f>IFERROR(VLOOKUP(tabConsumoAta[[#This Row],[ATA]],tabAtas[#Data],4,FALSE),"")</f>
        <v/>
      </c>
      <c r="H998" s="163">
        <f>SUMIFS(tabSaldoAta[ESTIMATIVA],tabSaldoAta[CÓDIGO],tabConsumoAta[[#This Row],[CÓDIGO]],tabSaldoAta[CHAVE],tabConsumoAta[[#This Row],[ATA]])</f>
        <v>0</v>
      </c>
      <c r="I998" s="164">
        <v>100</v>
      </c>
      <c r="J998" s="159">
        <v>66</v>
      </c>
      <c r="K998" s="251">
        <v>2686</v>
      </c>
      <c r="L998" s="246" t="s">
        <v>1560</v>
      </c>
      <c r="M998" s="160" t="s">
        <v>3945</v>
      </c>
      <c r="N998" s="160" t="s">
        <v>3946</v>
      </c>
      <c r="O998" s="249" t="s">
        <v>3944</v>
      </c>
      <c r="P998" s="248">
        <v>44245</v>
      </c>
      <c r="Q998" s="166" t="str">
        <f>IF(COUNTIFS(tabAtas_Bloqueios[CÓDIGO],tabConsumoAta[[#This Row],[CÓDIGO]],tabAtas_Bloqueios[CHAVE],tabConsumoAta[[#This Row],[ATA]],tabAtas_Bloqueios[INATIVO],"") &gt; 0,"X","")</f>
        <v/>
      </c>
      <c r="R998" s="158" t="s">
        <v>1555</v>
      </c>
    </row>
    <row r="999" spans="1:18" x14ac:dyDescent="0.3">
      <c r="A999" s="247">
        <v>88727</v>
      </c>
      <c r="B999" s="47" t="s">
        <v>118</v>
      </c>
      <c r="C999" s="34" t="str">
        <f>IFERROR(VLOOKUP(tabConsumoAta[[#This Row],[CÓDIGO]],tabEstimativa[#Data],14,FALSE),"")</f>
        <v>Aguardando</v>
      </c>
      <c r="D999" s="157"/>
      <c r="E999" s="157"/>
      <c r="F999" s="34"/>
      <c r="G999" s="78" t="str">
        <f>IFERROR(VLOOKUP(tabConsumoAta[[#This Row],[ATA]],tabAtas[#Data],4,FALSE),"")</f>
        <v/>
      </c>
      <c r="H999" s="163">
        <f>SUMIFS(tabSaldoAta[ESTIMATIVA],tabSaldoAta[CÓDIGO],tabConsumoAta[[#This Row],[CÓDIGO]],tabSaldoAta[CHAVE],tabConsumoAta[[#This Row],[ATA]])</f>
        <v>0</v>
      </c>
      <c r="I999" s="164">
        <v>200</v>
      </c>
      <c r="J999" s="159">
        <v>67</v>
      </c>
      <c r="K999" s="251">
        <v>2687</v>
      </c>
      <c r="L999" s="246" t="s">
        <v>1560</v>
      </c>
      <c r="M999" s="160" t="s">
        <v>3945</v>
      </c>
      <c r="N999" s="160" t="s">
        <v>3946</v>
      </c>
      <c r="O999" s="249" t="s">
        <v>3944</v>
      </c>
      <c r="P999" s="248">
        <v>44245</v>
      </c>
      <c r="Q999" s="166" t="str">
        <f>IF(COUNTIFS(tabAtas_Bloqueios[CÓDIGO],tabConsumoAta[[#This Row],[CÓDIGO]],tabAtas_Bloqueios[CHAVE],tabConsumoAta[[#This Row],[ATA]],tabAtas_Bloqueios[INATIVO],"") &gt; 0,"X","")</f>
        <v/>
      </c>
      <c r="R999" s="158" t="s">
        <v>1555</v>
      </c>
    </row>
    <row r="1000" spans="1:18" x14ac:dyDescent="0.3">
      <c r="A1000" s="247">
        <v>88728</v>
      </c>
      <c r="B1000" s="47" t="s">
        <v>2839</v>
      </c>
      <c r="C1000" s="34" t="str">
        <f>IFERROR(VLOOKUP(tabConsumoAta[[#This Row],[CÓDIGO]],tabEstimativa[#Data],14,FALSE),"")</f>
        <v>Aguardando</v>
      </c>
      <c r="D1000" s="157"/>
      <c r="E1000" s="157"/>
      <c r="F1000" s="34"/>
      <c r="G1000" s="78" t="str">
        <f>IFERROR(VLOOKUP(tabConsumoAta[[#This Row],[ATA]],tabAtas[#Data],4,FALSE),"")</f>
        <v/>
      </c>
      <c r="H1000" s="163">
        <f>SUMIFS(tabSaldoAta[ESTIMATIVA],tabSaldoAta[CÓDIGO],tabConsumoAta[[#This Row],[CÓDIGO]],tabSaldoAta[CHAVE],tabConsumoAta[[#This Row],[ATA]])</f>
        <v>0</v>
      </c>
      <c r="I1000" s="164">
        <v>300</v>
      </c>
      <c r="J1000" s="159">
        <v>68</v>
      </c>
      <c r="K1000" s="251">
        <v>2687</v>
      </c>
      <c r="L1000" s="246" t="s">
        <v>1560</v>
      </c>
      <c r="M1000" s="160" t="s">
        <v>3945</v>
      </c>
      <c r="N1000" s="160" t="s">
        <v>3946</v>
      </c>
      <c r="O1000" s="249" t="s">
        <v>3944</v>
      </c>
      <c r="P1000" s="248">
        <v>44245</v>
      </c>
      <c r="Q1000" s="166" t="str">
        <f>IF(COUNTIFS(tabAtas_Bloqueios[CÓDIGO],tabConsumoAta[[#This Row],[CÓDIGO]],tabAtas_Bloqueios[CHAVE],tabConsumoAta[[#This Row],[ATA]],tabAtas_Bloqueios[INATIVO],"") &gt; 0,"X","")</f>
        <v/>
      </c>
      <c r="R1000" s="158" t="s">
        <v>1555</v>
      </c>
    </row>
    <row r="1001" spans="1:18" x14ac:dyDescent="0.3">
      <c r="A1001" s="247">
        <v>88735</v>
      </c>
      <c r="B1001" s="47" t="s">
        <v>124</v>
      </c>
      <c r="C1001" s="34" t="str">
        <f>IFERROR(VLOOKUP(tabConsumoAta[[#This Row],[CÓDIGO]],tabEstimativa[#Data],14,FALSE),"")</f>
        <v>Aguardando</v>
      </c>
      <c r="D1001" s="157"/>
      <c r="E1001" s="157"/>
      <c r="F1001" s="34"/>
      <c r="G1001" s="78" t="str">
        <f>IFERROR(VLOOKUP(tabConsumoAta[[#This Row],[ATA]],tabAtas[#Data],4,FALSE),"")</f>
        <v/>
      </c>
      <c r="H1001" s="163">
        <f>SUMIFS(tabSaldoAta[ESTIMATIVA],tabSaldoAta[CÓDIGO],tabConsumoAta[[#This Row],[CÓDIGO]],tabSaldoAta[CHAVE],tabConsumoAta[[#This Row],[ATA]])</f>
        <v>0</v>
      </c>
      <c r="I1001" s="164">
        <v>50</v>
      </c>
      <c r="J1001" s="159">
        <v>69</v>
      </c>
      <c r="K1001" s="251">
        <v>2686</v>
      </c>
      <c r="L1001" s="246" t="s">
        <v>1560</v>
      </c>
      <c r="M1001" s="160" t="s">
        <v>3945</v>
      </c>
      <c r="N1001" s="160" t="s">
        <v>3946</v>
      </c>
      <c r="O1001" s="249" t="s">
        <v>3944</v>
      </c>
      <c r="P1001" s="248">
        <v>44245</v>
      </c>
      <c r="Q1001" s="166" t="str">
        <f>IF(COUNTIFS(tabAtas_Bloqueios[CÓDIGO],tabConsumoAta[[#This Row],[CÓDIGO]],tabAtas_Bloqueios[CHAVE],tabConsumoAta[[#This Row],[ATA]],tabAtas_Bloqueios[INATIVO],"") &gt; 0,"X","")</f>
        <v/>
      </c>
      <c r="R1001" s="158" t="s">
        <v>1555</v>
      </c>
    </row>
    <row r="1002" spans="1:18" x14ac:dyDescent="0.3">
      <c r="A1002" s="247">
        <v>102819</v>
      </c>
      <c r="B1002" s="47" t="s">
        <v>3947</v>
      </c>
      <c r="C1002" s="34" t="str">
        <f>IFERROR(VLOOKUP(tabConsumoAta[[#This Row],[CÓDIGO]],tabEstimativa[#Data],14,FALSE),"")</f>
        <v>Aguardando</v>
      </c>
      <c r="D1002" s="157"/>
      <c r="E1002" s="157"/>
      <c r="F1002" s="34"/>
      <c r="G1002" s="78" t="str">
        <f>IFERROR(VLOOKUP(tabConsumoAta[[#This Row],[ATA]],tabAtas[#Data],4,FALSE),"")</f>
        <v/>
      </c>
      <c r="H1002" s="163">
        <f>SUMIFS(tabSaldoAta[ESTIMATIVA],tabSaldoAta[CÓDIGO],tabConsumoAta[[#This Row],[CÓDIGO]],tabSaldoAta[CHAVE],tabConsumoAta[[#This Row],[ATA]])</f>
        <v>0</v>
      </c>
      <c r="I1002" s="164">
        <v>12</v>
      </c>
      <c r="J1002" s="159">
        <v>70</v>
      </c>
      <c r="K1002" s="251">
        <v>2686</v>
      </c>
      <c r="L1002" s="246" t="s">
        <v>1560</v>
      </c>
      <c r="M1002" s="160" t="s">
        <v>3945</v>
      </c>
      <c r="N1002" s="160" t="s">
        <v>3946</v>
      </c>
      <c r="O1002" s="249" t="s">
        <v>3944</v>
      </c>
      <c r="P1002" s="248">
        <v>44245</v>
      </c>
      <c r="Q1002" s="166" t="str">
        <f>IF(COUNTIFS(tabAtas_Bloqueios[CÓDIGO],tabConsumoAta[[#This Row],[CÓDIGO]],tabAtas_Bloqueios[CHAVE],tabConsumoAta[[#This Row],[ATA]],tabAtas_Bloqueios[INATIVO],"") &gt; 0,"X","")</f>
        <v/>
      </c>
      <c r="R1002" s="158" t="s">
        <v>1555</v>
      </c>
    </row>
    <row r="1003" spans="1:18" x14ac:dyDescent="0.3">
      <c r="A1003" s="247">
        <v>110771</v>
      </c>
      <c r="B1003" s="47" t="s">
        <v>3190</v>
      </c>
      <c r="C1003" s="34" t="str">
        <f>IFERROR(VLOOKUP(tabConsumoAta[[#This Row],[CÓDIGO]],tabEstimativa[#Data],14,FALSE),"")</f>
        <v>Aguardando</v>
      </c>
      <c r="D1003" s="157"/>
      <c r="E1003" s="157"/>
      <c r="F1003" s="34"/>
      <c r="G1003" s="78" t="str">
        <f>IFERROR(VLOOKUP(tabConsumoAta[[#This Row],[ATA]],tabAtas[#Data],4,FALSE),"")</f>
        <v/>
      </c>
      <c r="H1003" s="163">
        <f>SUMIFS(tabSaldoAta[ESTIMATIVA],tabSaldoAta[CÓDIGO],tabConsumoAta[[#This Row],[CÓDIGO]],tabSaldoAta[CHAVE],tabConsumoAta[[#This Row],[ATA]])</f>
        <v>0</v>
      </c>
      <c r="I1003" s="164">
        <v>150</v>
      </c>
      <c r="J1003" s="159">
        <v>71</v>
      </c>
      <c r="K1003" s="251">
        <v>2686</v>
      </c>
      <c r="L1003" s="246" t="s">
        <v>1560</v>
      </c>
      <c r="M1003" s="160" t="s">
        <v>3945</v>
      </c>
      <c r="N1003" s="160" t="s">
        <v>3946</v>
      </c>
      <c r="O1003" s="249" t="s">
        <v>3944</v>
      </c>
      <c r="P1003" s="248">
        <v>44245</v>
      </c>
      <c r="Q1003" s="166" t="str">
        <f>IF(COUNTIFS(tabAtas_Bloqueios[CÓDIGO],tabConsumoAta[[#This Row],[CÓDIGO]],tabAtas_Bloqueios[CHAVE],tabConsumoAta[[#This Row],[ATA]],tabAtas_Bloqueios[INATIVO],"") &gt; 0,"X","")</f>
        <v/>
      </c>
      <c r="R1003" s="158" t="s">
        <v>1555</v>
      </c>
    </row>
    <row r="1004" spans="1:18" x14ac:dyDescent="0.3">
      <c r="A1004" s="247">
        <v>53814</v>
      </c>
      <c r="B1004" s="47" t="s">
        <v>148</v>
      </c>
      <c r="C1004" s="34" t="str">
        <f>IFERROR(VLOOKUP(tabConsumoAta[[#This Row],[CÓDIGO]],tabEstimativa[#Data],14,FALSE),"")</f>
        <v>Suspenso</v>
      </c>
      <c r="D1004" s="157"/>
      <c r="E1004" s="157"/>
      <c r="F1004" s="34"/>
      <c r="G1004" s="78" t="str">
        <f>IFERROR(VLOOKUP(tabConsumoAta[[#This Row],[ATA]],tabAtas[#Data],4,FALSE),"")</f>
        <v/>
      </c>
      <c r="H1004" s="163">
        <f>SUMIFS(tabSaldoAta[ESTIMATIVA],tabSaldoAta[CÓDIGO],tabConsumoAta[[#This Row],[CÓDIGO]],tabSaldoAta[CHAVE],tabConsumoAta[[#This Row],[ATA]])</f>
        <v>0</v>
      </c>
      <c r="I1004" s="164">
        <v>400</v>
      </c>
      <c r="J1004" s="159">
        <v>72</v>
      </c>
      <c r="K1004" s="251">
        <v>2688</v>
      </c>
      <c r="L1004" s="246" t="s">
        <v>1560</v>
      </c>
      <c r="M1004" s="160" t="s">
        <v>3945</v>
      </c>
      <c r="N1004" s="160" t="s">
        <v>3946</v>
      </c>
      <c r="O1004" s="249" t="s">
        <v>3944</v>
      </c>
      <c r="P1004" s="248">
        <v>44245</v>
      </c>
      <c r="Q1004" s="166" t="str">
        <f>IF(COUNTIFS(tabAtas_Bloqueios[CÓDIGO],tabConsumoAta[[#This Row],[CÓDIGO]],tabAtas_Bloqueios[CHAVE],tabConsumoAta[[#This Row],[ATA]],tabAtas_Bloqueios[INATIVO],"") &gt; 0,"X","")</f>
        <v/>
      </c>
      <c r="R1004" s="158" t="s">
        <v>1555</v>
      </c>
    </row>
    <row r="1005" spans="1:18" x14ac:dyDescent="0.3">
      <c r="A1005" s="247">
        <v>132232</v>
      </c>
      <c r="B1005" s="47" t="s">
        <v>149</v>
      </c>
      <c r="C1005" s="34" t="str">
        <f>IFERROR(VLOOKUP(tabConsumoAta[[#This Row],[CÓDIGO]],tabEstimativa[#Data],14,FALSE),"")</f>
        <v>Suspenso</v>
      </c>
      <c r="D1005" s="157"/>
      <c r="E1005" s="157"/>
      <c r="F1005" s="34"/>
      <c r="G1005" s="78" t="str">
        <f>IFERROR(VLOOKUP(tabConsumoAta[[#This Row],[ATA]],tabAtas[#Data],4,FALSE),"")</f>
        <v/>
      </c>
      <c r="H1005" s="163">
        <f>SUMIFS(tabSaldoAta[ESTIMATIVA],tabSaldoAta[CÓDIGO],tabConsumoAta[[#This Row],[CÓDIGO]],tabSaldoAta[CHAVE],tabConsumoAta[[#This Row],[ATA]])</f>
        <v>0</v>
      </c>
      <c r="I1005" s="164">
        <v>50</v>
      </c>
      <c r="J1005" s="159">
        <v>73</v>
      </c>
      <c r="K1005" s="251">
        <v>2688</v>
      </c>
      <c r="L1005" s="246" t="s">
        <v>1560</v>
      </c>
      <c r="M1005" s="160" t="s">
        <v>3945</v>
      </c>
      <c r="N1005" s="160" t="s">
        <v>3946</v>
      </c>
      <c r="O1005" s="249" t="s">
        <v>3944</v>
      </c>
      <c r="P1005" s="248">
        <v>44245</v>
      </c>
      <c r="Q1005" s="166" t="str">
        <f>IF(COUNTIFS(tabAtas_Bloqueios[CÓDIGO],tabConsumoAta[[#This Row],[CÓDIGO]],tabAtas_Bloqueios[CHAVE],tabConsumoAta[[#This Row],[ATA]],tabAtas_Bloqueios[INATIVO],"") &gt; 0,"X","")</f>
        <v/>
      </c>
      <c r="R1005" s="158" t="s">
        <v>1555</v>
      </c>
    </row>
    <row r="1006" spans="1:18" x14ac:dyDescent="0.3">
      <c r="A1006" s="247">
        <v>118515</v>
      </c>
      <c r="B1006" s="47" t="s">
        <v>3952</v>
      </c>
      <c r="C1006" s="34" t="str">
        <f>IFERROR(VLOOKUP(tabConsumoAta[[#This Row],[CÓDIGO]],tabEstimativa[#Data],14,FALSE),"")</f>
        <v>Suspenso</v>
      </c>
      <c r="D1006" s="157"/>
      <c r="E1006" s="157"/>
      <c r="F1006" s="34"/>
      <c r="G1006" s="78" t="str">
        <f>IFERROR(VLOOKUP(tabConsumoAta[[#This Row],[ATA]],tabAtas[#Data],4,FALSE),"")</f>
        <v/>
      </c>
      <c r="H1006" s="163">
        <f>SUMIFS(tabSaldoAta[ESTIMATIVA],tabSaldoAta[CÓDIGO],tabConsumoAta[[#This Row],[CÓDIGO]],tabSaldoAta[CHAVE],tabConsumoAta[[#This Row],[ATA]])</f>
        <v>0</v>
      </c>
      <c r="I1006" s="164">
        <v>400</v>
      </c>
      <c r="J1006" s="159">
        <v>74</v>
      </c>
      <c r="K1006" s="251">
        <v>2689</v>
      </c>
      <c r="L1006" s="246" t="s">
        <v>1560</v>
      </c>
      <c r="M1006" s="160" t="s">
        <v>3945</v>
      </c>
      <c r="N1006" s="160" t="s">
        <v>3946</v>
      </c>
      <c r="O1006" s="249" t="s">
        <v>3944</v>
      </c>
      <c r="P1006" s="248">
        <v>44245</v>
      </c>
      <c r="Q1006" s="166" t="str">
        <f>IF(COUNTIFS(tabAtas_Bloqueios[CÓDIGO],tabConsumoAta[[#This Row],[CÓDIGO]],tabAtas_Bloqueios[CHAVE],tabConsumoAta[[#This Row],[ATA]],tabAtas_Bloqueios[INATIVO],"") &gt; 0,"X","")</f>
        <v/>
      </c>
      <c r="R1006" s="158" t="s">
        <v>1555</v>
      </c>
    </row>
    <row r="1007" spans="1:18" x14ac:dyDescent="0.3">
      <c r="A1007" s="247">
        <v>118577</v>
      </c>
      <c r="B1007" s="47" t="s">
        <v>3610</v>
      </c>
      <c r="C1007" s="34" t="str">
        <f>IFERROR(VLOOKUP(tabConsumoAta[[#This Row],[CÓDIGO]],tabEstimativa[#Data],14,FALSE),"")</f>
        <v>Suspenso</v>
      </c>
      <c r="D1007" s="157"/>
      <c r="E1007" s="157"/>
      <c r="F1007" s="34"/>
      <c r="G1007" s="78" t="str">
        <f>IFERROR(VLOOKUP(tabConsumoAta[[#This Row],[ATA]],tabAtas[#Data],4,FALSE),"")</f>
        <v/>
      </c>
      <c r="H1007" s="163">
        <f>SUMIFS(tabSaldoAta[ESTIMATIVA],tabSaldoAta[CÓDIGO],tabConsumoAta[[#This Row],[CÓDIGO]],tabSaldoAta[CHAVE],tabConsumoAta[[#This Row],[ATA]])</f>
        <v>0</v>
      </c>
      <c r="I1007" s="164">
        <v>800</v>
      </c>
      <c r="J1007" s="159">
        <v>75</v>
      </c>
      <c r="K1007" s="251">
        <v>2689</v>
      </c>
      <c r="L1007" s="246" t="s">
        <v>1560</v>
      </c>
      <c r="M1007" s="160" t="s">
        <v>3945</v>
      </c>
      <c r="N1007" s="160" t="s">
        <v>3946</v>
      </c>
      <c r="O1007" s="249" t="s">
        <v>3944</v>
      </c>
      <c r="P1007" s="248">
        <v>44245</v>
      </c>
      <c r="Q1007" s="166" t="str">
        <f>IF(COUNTIFS(tabAtas_Bloqueios[CÓDIGO],tabConsumoAta[[#This Row],[CÓDIGO]],tabAtas_Bloqueios[CHAVE],tabConsumoAta[[#This Row],[ATA]],tabAtas_Bloqueios[INATIVO],"") &gt; 0,"X","")</f>
        <v/>
      </c>
      <c r="R1007" s="158" t="s">
        <v>1555</v>
      </c>
    </row>
    <row r="1008" spans="1:18" x14ac:dyDescent="0.3">
      <c r="A1008" s="247">
        <v>13561</v>
      </c>
      <c r="B1008" s="47" t="s">
        <v>240</v>
      </c>
      <c r="C1008" s="34" t="str">
        <f>IFERROR(VLOOKUP(tabConsumoAta[[#This Row],[CÓDIGO]],tabEstimativa[#Data],14,FALSE),"")</f>
        <v>Suspenso</v>
      </c>
      <c r="D1008" s="157"/>
      <c r="E1008" s="157"/>
      <c r="F1008" s="34"/>
      <c r="G1008" s="78" t="str">
        <f>IFERROR(VLOOKUP(tabConsumoAta[[#This Row],[ATA]],tabAtas[#Data],4,FALSE),"")</f>
        <v/>
      </c>
      <c r="H1008" s="163">
        <f>SUMIFS(tabSaldoAta[ESTIMATIVA],tabSaldoAta[CÓDIGO],tabConsumoAta[[#This Row],[CÓDIGO]],tabSaldoAta[CHAVE],tabConsumoAta[[#This Row],[ATA]])</f>
        <v>0</v>
      </c>
      <c r="I1008" s="164">
        <v>50</v>
      </c>
      <c r="J1008" s="159">
        <v>76</v>
      </c>
      <c r="K1008" s="251">
        <v>2690</v>
      </c>
      <c r="L1008" s="246" t="s">
        <v>1560</v>
      </c>
      <c r="M1008" s="160" t="s">
        <v>3945</v>
      </c>
      <c r="N1008" s="160" t="s">
        <v>3946</v>
      </c>
      <c r="O1008" s="249" t="s">
        <v>3944</v>
      </c>
      <c r="P1008" s="248">
        <v>44245</v>
      </c>
      <c r="Q1008" s="166" t="str">
        <f>IF(COUNTIFS(tabAtas_Bloqueios[CÓDIGO],tabConsumoAta[[#This Row],[CÓDIGO]],tabAtas_Bloqueios[CHAVE],tabConsumoAta[[#This Row],[ATA]],tabAtas_Bloqueios[INATIVO],"") &gt; 0,"X","")</f>
        <v/>
      </c>
      <c r="R1008" s="158" t="s">
        <v>1555</v>
      </c>
    </row>
    <row r="1009" spans="1:18" x14ac:dyDescent="0.3">
      <c r="A1009" s="247">
        <v>29296</v>
      </c>
      <c r="B1009" s="47" t="s">
        <v>2956</v>
      </c>
      <c r="C1009" s="34" t="str">
        <f>IFERROR(VLOOKUP(tabConsumoAta[[#This Row],[CÓDIGO]],tabEstimativa[#Data],14,FALSE),"")</f>
        <v>Suspenso</v>
      </c>
      <c r="D1009" s="157"/>
      <c r="E1009" s="157"/>
      <c r="F1009" s="34"/>
      <c r="G1009" s="78" t="str">
        <f>IFERROR(VLOOKUP(tabConsumoAta[[#This Row],[ATA]],tabAtas[#Data],4,FALSE),"")</f>
        <v/>
      </c>
      <c r="H1009" s="163">
        <f>SUMIFS(tabSaldoAta[ESTIMATIVA],tabSaldoAta[CÓDIGO],tabConsumoAta[[#This Row],[CÓDIGO]],tabSaldoAta[CHAVE],tabConsumoAta[[#This Row],[ATA]])</f>
        <v>0</v>
      </c>
      <c r="I1009" s="164">
        <v>800</v>
      </c>
      <c r="J1009" s="159">
        <v>77</v>
      </c>
      <c r="K1009" s="251">
        <v>2691</v>
      </c>
      <c r="L1009" s="246" t="s">
        <v>1560</v>
      </c>
      <c r="M1009" s="160" t="s">
        <v>3945</v>
      </c>
      <c r="N1009" s="160" t="s">
        <v>3946</v>
      </c>
      <c r="O1009" s="249" t="s">
        <v>3944</v>
      </c>
      <c r="P1009" s="248">
        <v>44245</v>
      </c>
      <c r="Q1009" s="166" t="str">
        <f>IF(COUNTIFS(tabAtas_Bloqueios[CÓDIGO],tabConsumoAta[[#This Row],[CÓDIGO]],tabAtas_Bloqueios[CHAVE],tabConsumoAta[[#This Row],[ATA]],tabAtas_Bloqueios[INATIVO],"") &gt; 0,"X","")</f>
        <v/>
      </c>
      <c r="R1009" s="158" t="s">
        <v>1555</v>
      </c>
    </row>
    <row r="1010" spans="1:18" x14ac:dyDescent="0.3">
      <c r="A1010" s="247">
        <v>100383</v>
      </c>
      <c r="B1010" s="47" t="s">
        <v>2123</v>
      </c>
      <c r="C1010" s="34" t="str">
        <f>IFERROR(VLOOKUP(tabConsumoAta[[#This Row],[CÓDIGO]],tabEstimativa[#Data],14,FALSE),"")</f>
        <v>Aguardando</v>
      </c>
      <c r="D1010" s="157"/>
      <c r="E1010" s="157"/>
      <c r="F1010" s="34"/>
      <c r="G1010" s="78" t="str">
        <f>IFERROR(VLOOKUP(tabConsumoAta[[#This Row],[ATA]],tabAtas[#Data],4,FALSE),"")</f>
        <v/>
      </c>
      <c r="H1010" s="163">
        <f>SUMIFS(tabSaldoAta[ESTIMATIVA],tabSaldoAta[CÓDIGO],tabConsumoAta[[#This Row],[CÓDIGO]],tabSaldoAta[CHAVE],tabConsumoAta[[#This Row],[ATA]])</f>
        <v>0</v>
      </c>
      <c r="I1010" s="164">
        <v>100</v>
      </c>
      <c r="J1010" s="159">
        <v>78</v>
      </c>
      <c r="K1010" s="251">
        <v>2692</v>
      </c>
      <c r="L1010" s="246" t="s">
        <v>1560</v>
      </c>
      <c r="M1010" s="160" t="s">
        <v>3945</v>
      </c>
      <c r="N1010" s="160" t="s">
        <v>3946</v>
      </c>
      <c r="O1010" s="249" t="s">
        <v>3944</v>
      </c>
      <c r="P1010" s="248">
        <v>44245</v>
      </c>
      <c r="Q1010" s="166" t="str">
        <f>IF(COUNTIFS(tabAtas_Bloqueios[CÓDIGO],tabConsumoAta[[#This Row],[CÓDIGO]],tabAtas_Bloqueios[CHAVE],tabConsumoAta[[#This Row],[ATA]],tabAtas_Bloqueios[INATIVO],"") &gt; 0,"X","")</f>
        <v/>
      </c>
      <c r="R1010" s="158" t="s">
        <v>1555</v>
      </c>
    </row>
    <row r="1011" spans="1:18" x14ac:dyDescent="0.3">
      <c r="A1011" s="247">
        <v>35256</v>
      </c>
      <c r="B1011" s="47" t="s">
        <v>2425</v>
      </c>
      <c r="C1011" s="34" t="str">
        <f>IFERROR(VLOOKUP(tabConsumoAta[[#This Row],[CÓDIGO]],tabEstimativa[#Data],14,FALSE),"")</f>
        <v>Aguardando</v>
      </c>
      <c r="D1011" s="157"/>
      <c r="E1011" s="157"/>
      <c r="F1011" s="34"/>
      <c r="G1011" s="78" t="str">
        <f>IFERROR(VLOOKUP(tabConsumoAta[[#This Row],[ATA]],tabAtas[#Data],4,FALSE),"")</f>
        <v/>
      </c>
      <c r="H1011" s="163">
        <f>SUMIFS(tabSaldoAta[ESTIMATIVA],tabSaldoAta[CÓDIGO],tabConsumoAta[[#This Row],[CÓDIGO]],tabSaldoAta[CHAVE],tabConsumoAta[[#This Row],[ATA]])</f>
        <v>0</v>
      </c>
      <c r="I1011" s="164">
        <v>270</v>
      </c>
      <c r="J1011" s="159">
        <v>79</v>
      </c>
      <c r="K1011" s="251">
        <v>2697</v>
      </c>
      <c r="L1011" s="246" t="s">
        <v>1560</v>
      </c>
      <c r="M1011" s="160" t="s">
        <v>3945</v>
      </c>
      <c r="N1011" s="160" t="s">
        <v>3946</v>
      </c>
      <c r="O1011" s="249" t="s">
        <v>3944</v>
      </c>
      <c r="P1011" s="248">
        <v>44245</v>
      </c>
      <c r="Q1011" s="166" t="str">
        <f>IF(COUNTIFS(tabAtas_Bloqueios[CÓDIGO],tabConsumoAta[[#This Row],[CÓDIGO]],tabAtas_Bloqueios[CHAVE],tabConsumoAta[[#This Row],[ATA]],tabAtas_Bloqueios[INATIVO],"") &gt; 0,"X","")</f>
        <v/>
      </c>
      <c r="R1011" s="158" t="s">
        <v>1555</v>
      </c>
    </row>
    <row r="1012" spans="1:18" x14ac:dyDescent="0.3">
      <c r="A1012" s="247">
        <v>136895</v>
      </c>
      <c r="B1012" s="47" t="s">
        <v>1829</v>
      </c>
      <c r="C1012" s="34" t="str">
        <f>IFERROR(VLOOKUP(tabConsumoAta[[#This Row],[CÓDIGO]],tabEstimativa[#Data],14,FALSE),"")</f>
        <v>Suspenso</v>
      </c>
      <c r="D1012" s="157"/>
      <c r="E1012" s="157"/>
      <c r="F1012" s="34"/>
      <c r="G1012" s="78" t="str">
        <f>IFERROR(VLOOKUP(tabConsumoAta[[#This Row],[ATA]],tabAtas[#Data],4,FALSE),"")</f>
        <v/>
      </c>
      <c r="H1012" s="163">
        <f>SUMIFS(tabSaldoAta[ESTIMATIVA],tabSaldoAta[CÓDIGO],tabConsumoAta[[#This Row],[CÓDIGO]],tabSaldoAta[CHAVE],tabConsumoAta[[#This Row],[ATA]])</f>
        <v>0</v>
      </c>
      <c r="I1012" s="164">
        <v>1000</v>
      </c>
      <c r="J1012" s="159">
        <v>80</v>
      </c>
      <c r="K1012" s="251">
        <v>2698</v>
      </c>
      <c r="L1012" s="246" t="s">
        <v>1560</v>
      </c>
      <c r="M1012" s="160" t="s">
        <v>3945</v>
      </c>
      <c r="N1012" s="160" t="s">
        <v>3946</v>
      </c>
      <c r="O1012" s="249" t="s">
        <v>3944</v>
      </c>
      <c r="P1012" s="248">
        <v>44245</v>
      </c>
      <c r="Q1012" s="166" t="str">
        <f>IF(COUNTIFS(tabAtas_Bloqueios[CÓDIGO],tabConsumoAta[[#This Row],[CÓDIGO]],tabAtas_Bloqueios[CHAVE],tabConsumoAta[[#This Row],[ATA]],tabAtas_Bloqueios[INATIVO],"") &gt; 0,"X","")</f>
        <v/>
      </c>
      <c r="R1012" s="158" t="s">
        <v>1555</v>
      </c>
    </row>
    <row r="1013" spans="1:18" x14ac:dyDescent="0.3">
      <c r="A1013" s="247">
        <v>16571</v>
      </c>
      <c r="B1013" s="47" t="s">
        <v>2402</v>
      </c>
      <c r="C1013" s="34" t="str">
        <f>IFERROR(VLOOKUP(tabConsumoAta[[#This Row],[CÓDIGO]],tabEstimativa[#Data],14,FALSE),"")</f>
        <v>Aguardando</v>
      </c>
      <c r="D1013" s="157"/>
      <c r="E1013" s="157"/>
      <c r="F1013" s="34"/>
      <c r="G1013" s="78" t="str">
        <f>IFERROR(VLOOKUP(tabConsumoAta[[#This Row],[ATA]],tabAtas[#Data],4,FALSE),"")</f>
        <v/>
      </c>
      <c r="H1013" s="163">
        <f>SUMIFS(tabSaldoAta[ESTIMATIVA],tabSaldoAta[CÓDIGO],tabConsumoAta[[#This Row],[CÓDIGO]],tabSaldoAta[CHAVE],tabConsumoAta[[#This Row],[ATA]])</f>
        <v>0</v>
      </c>
      <c r="I1013" s="164">
        <v>5000</v>
      </c>
      <c r="J1013" s="159">
        <v>81</v>
      </c>
      <c r="K1013" s="251">
        <v>2699</v>
      </c>
      <c r="L1013" s="246" t="s">
        <v>1560</v>
      </c>
      <c r="M1013" s="160" t="s">
        <v>3945</v>
      </c>
      <c r="N1013" s="160" t="s">
        <v>3946</v>
      </c>
      <c r="O1013" s="249" t="s">
        <v>3944</v>
      </c>
      <c r="P1013" s="248">
        <v>44245</v>
      </c>
      <c r="Q1013" s="166" t="str">
        <f>IF(COUNTIFS(tabAtas_Bloqueios[CÓDIGO],tabConsumoAta[[#This Row],[CÓDIGO]],tabAtas_Bloqueios[CHAVE],tabConsumoAta[[#This Row],[ATA]],tabAtas_Bloqueios[INATIVO],"") &gt; 0,"X","")</f>
        <v/>
      </c>
      <c r="R1013" s="158" t="s">
        <v>1555</v>
      </c>
    </row>
    <row r="1014" spans="1:18" x14ac:dyDescent="0.3">
      <c r="A1014" s="247">
        <v>12763</v>
      </c>
      <c r="B1014" s="47" t="s">
        <v>3025</v>
      </c>
      <c r="C1014" s="34" t="str">
        <f>IFERROR(VLOOKUP(tabConsumoAta[[#This Row],[CÓDIGO]],tabEstimativa[#Data],14,FALSE),"")</f>
        <v>Aguardando</v>
      </c>
      <c r="D1014" s="157"/>
      <c r="E1014" s="157"/>
      <c r="F1014" s="34"/>
      <c r="G1014" s="78" t="str">
        <f>IFERROR(VLOOKUP(tabConsumoAta[[#This Row],[ATA]],tabAtas[#Data],4,FALSE),"")</f>
        <v/>
      </c>
      <c r="H1014" s="163">
        <f>SUMIFS(tabSaldoAta[ESTIMATIVA],tabSaldoAta[CÓDIGO],tabConsumoAta[[#This Row],[CÓDIGO]],tabSaldoAta[CHAVE],tabConsumoAta[[#This Row],[ATA]])</f>
        <v>0</v>
      </c>
      <c r="I1014" s="164">
        <v>1000</v>
      </c>
      <c r="J1014" s="159">
        <v>82</v>
      </c>
      <c r="K1014" s="251">
        <v>2700</v>
      </c>
      <c r="L1014" s="246" t="s">
        <v>1560</v>
      </c>
      <c r="M1014" s="160" t="s">
        <v>3945</v>
      </c>
      <c r="N1014" s="160" t="s">
        <v>3946</v>
      </c>
      <c r="O1014" s="249" t="s">
        <v>3944</v>
      </c>
      <c r="P1014" s="248">
        <v>44245</v>
      </c>
      <c r="Q1014" s="166" t="str">
        <f>IF(COUNTIFS(tabAtas_Bloqueios[CÓDIGO],tabConsumoAta[[#This Row],[CÓDIGO]],tabAtas_Bloqueios[CHAVE],tabConsumoAta[[#This Row],[ATA]],tabAtas_Bloqueios[INATIVO],"") &gt; 0,"X","")</f>
        <v/>
      </c>
      <c r="R1014" s="158" t="s">
        <v>1555</v>
      </c>
    </row>
    <row r="1015" spans="1:18" x14ac:dyDescent="0.3">
      <c r="A1015" s="247">
        <v>15813</v>
      </c>
      <c r="B1015" s="47" t="s">
        <v>224</v>
      </c>
      <c r="C1015" s="34" t="str">
        <f>IFERROR(VLOOKUP(tabConsumoAta[[#This Row],[CÓDIGO]],tabEstimativa[#Data],14,FALSE),"")</f>
        <v>Aguardando</v>
      </c>
      <c r="D1015" s="157"/>
      <c r="E1015" s="157"/>
      <c r="F1015" s="34"/>
      <c r="G1015" s="78" t="str">
        <f>IFERROR(VLOOKUP(tabConsumoAta[[#This Row],[ATA]],tabAtas[#Data],4,FALSE),"")</f>
        <v/>
      </c>
      <c r="H1015" s="163">
        <f>SUMIFS(tabSaldoAta[ESTIMATIVA],tabSaldoAta[CÓDIGO],tabConsumoAta[[#This Row],[CÓDIGO]],tabSaldoAta[CHAVE],tabConsumoAta[[#This Row],[ATA]])</f>
        <v>0</v>
      </c>
      <c r="I1015" s="164">
        <v>8000</v>
      </c>
      <c r="J1015" s="159">
        <v>83</v>
      </c>
      <c r="K1015" s="251">
        <v>2701</v>
      </c>
      <c r="L1015" s="246" t="s">
        <v>1560</v>
      </c>
      <c r="M1015" s="160" t="s">
        <v>3945</v>
      </c>
      <c r="N1015" s="160" t="s">
        <v>3946</v>
      </c>
      <c r="O1015" s="249" t="s">
        <v>3944</v>
      </c>
      <c r="P1015" s="248">
        <v>44245</v>
      </c>
      <c r="Q1015" s="166" t="str">
        <f>IF(COUNTIFS(tabAtas_Bloqueios[CÓDIGO],tabConsumoAta[[#This Row],[CÓDIGO]],tabAtas_Bloqueios[CHAVE],tabConsumoAta[[#This Row],[ATA]],tabAtas_Bloqueios[INATIVO],"") &gt; 0,"X","")</f>
        <v/>
      </c>
      <c r="R1015" s="158" t="s">
        <v>1555</v>
      </c>
    </row>
    <row r="1016" spans="1:18" x14ac:dyDescent="0.3">
      <c r="A1016" s="247">
        <v>134544</v>
      </c>
      <c r="B1016" s="47" t="s">
        <v>206</v>
      </c>
      <c r="C1016" s="34" t="str">
        <f>IFERROR(VLOOKUP(tabConsumoAta[[#This Row],[CÓDIGO]],tabEstimativa[#Data],14,FALSE),"")</f>
        <v>Aguardando</v>
      </c>
      <c r="D1016" s="157"/>
      <c r="E1016" s="157"/>
      <c r="F1016" s="34"/>
      <c r="G1016" s="78" t="str">
        <f>IFERROR(VLOOKUP(tabConsumoAta[[#This Row],[ATA]],tabAtas[#Data],4,FALSE),"")</f>
        <v/>
      </c>
      <c r="H1016" s="163">
        <f>SUMIFS(tabSaldoAta[ESTIMATIVA],tabSaldoAta[CÓDIGO],tabConsumoAta[[#This Row],[CÓDIGO]],tabSaldoAta[CHAVE],tabConsumoAta[[#This Row],[ATA]])</f>
        <v>0</v>
      </c>
      <c r="I1016" s="164">
        <v>3000</v>
      </c>
      <c r="J1016" s="159">
        <v>84</v>
      </c>
      <c r="K1016" s="251">
        <v>2702</v>
      </c>
      <c r="L1016" s="246" t="s">
        <v>1560</v>
      </c>
      <c r="M1016" s="160" t="s">
        <v>3945</v>
      </c>
      <c r="N1016" s="160" t="s">
        <v>3946</v>
      </c>
      <c r="O1016" s="249" t="s">
        <v>3944</v>
      </c>
      <c r="P1016" s="248">
        <v>44245</v>
      </c>
      <c r="Q1016" s="166" t="str">
        <f>IF(COUNTIFS(tabAtas_Bloqueios[CÓDIGO],tabConsumoAta[[#This Row],[CÓDIGO]],tabAtas_Bloqueios[CHAVE],tabConsumoAta[[#This Row],[ATA]],tabAtas_Bloqueios[INATIVO],"") &gt; 0,"X","")</f>
        <v/>
      </c>
      <c r="R1016" s="158" t="s">
        <v>1555</v>
      </c>
    </row>
    <row r="1017" spans="1:18" x14ac:dyDescent="0.3">
      <c r="A1017" s="247">
        <v>78509</v>
      </c>
      <c r="B1017" s="47" t="s">
        <v>213</v>
      </c>
      <c r="C1017" s="34" t="str">
        <f>IFERROR(VLOOKUP(tabConsumoAta[[#This Row],[CÓDIGO]],tabEstimativa[#Data],14,FALSE),"")</f>
        <v>Aguardando</v>
      </c>
      <c r="D1017" s="157"/>
      <c r="E1017" s="157"/>
      <c r="F1017" s="34"/>
      <c r="G1017" s="78" t="str">
        <f>IFERROR(VLOOKUP(tabConsumoAta[[#This Row],[ATA]],tabAtas[#Data],4,FALSE),"")</f>
        <v/>
      </c>
      <c r="H1017" s="163">
        <f>SUMIFS(tabSaldoAta[ESTIMATIVA],tabSaldoAta[CÓDIGO],tabConsumoAta[[#This Row],[CÓDIGO]],tabSaldoAta[CHAVE],tabConsumoAta[[#This Row],[ATA]])</f>
        <v>0</v>
      </c>
      <c r="I1017" s="164">
        <v>5</v>
      </c>
      <c r="J1017" s="159">
        <v>85</v>
      </c>
      <c r="K1017" s="251">
        <v>2704</v>
      </c>
      <c r="L1017" s="246" t="s">
        <v>1560</v>
      </c>
      <c r="M1017" s="160" t="s">
        <v>3945</v>
      </c>
      <c r="N1017" s="160" t="s">
        <v>3946</v>
      </c>
      <c r="O1017" s="249" t="s">
        <v>3944</v>
      </c>
      <c r="P1017" s="248">
        <v>44245</v>
      </c>
      <c r="Q1017" s="166" t="str">
        <f>IF(COUNTIFS(tabAtas_Bloqueios[CÓDIGO],tabConsumoAta[[#This Row],[CÓDIGO]],tabAtas_Bloqueios[CHAVE],tabConsumoAta[[#This Row],[ATA]],tabAtas_Bloqueios[INATIVO],"") &gt; 0,"X","")</f>
        <v/>
      </c>
      <c r="R1017" s="158" t="s">
        <v>1555</v>
      </c>
    </row>
    <row r="1018" spans="1:18" x14ac:dyDescent="0.3">
      <c r="A1018" s="247">
        <v>130634</v>
      </c>
      <c r="B1018" s="47" t="s">
        <v>1980</v>
      </c>
      <c r="C1018" s="34" t="str">
        <f>IFERROR(VLOOKUP(tabConsumoAta[[#This Row],[CÓDIGO]],tabEstimativa[#Data],14,FALSE),"")</f>
        <v>Aguardando</v>
      </c>
      <c r="D1018" s="157"/>
      <c r="E1018" s="157"/>
      <c r="F1018" s="34"/>
      <c r="G1018" s="78" t="str">
        <f>IFERROR(VLOOKUP(tabConsumoAta[[#This Row],[ATA]],tabAtas[#Data],4,FALSE),"")</f>
        <v/>
      </c>
      <c r="H1018" s="163">
        <f>SUMIFS(tabSaldoAta[ESTIMATIVA],tabSaldoAta[CÓDIGO],tabConsumoAta[[#This Row],[CÓDIGO]],tabSaldoAta[CHAVE],tabConsumoAta[[#This Row],[ATA]])</f>
        <v>0</v>
      </c>
      <c r="I1018" s="164">
        <v>600</v>
      </c>
      <c r="J1018" s="159">
        <v>86</v>
      </c>
      <c r="K1018" s="251">
        <v>2705</v>
      </c>
      <c r="L1018" s="246" t="s">
        <v>1560</v>
      </c>
      <c r="M1018" s="160" t="s">
        <v>3945</v>
      </c>
      <c r="N1018" s="160" t="s">
        <v>3946</v>
      </c>
      <c r="O1018" s="249" t="s">
        <v>3944</v>
      </c>
      <c r="P1018" s="248">
        <v>44245</v>
      </c>
      <c r="Q1018" s="166" t="str">
        <f>IF(COUNTIFS(tabAtas_Bloqueios[CÓDIGO],tabConsumoAta[[#This Row],[CÓDIGO]],tabAtas_Bloqueios[CHAVE],tabConsumoAta[[#This Row],[ATA]],tabAtas_Bloqueios[INATIVO],"") &gt; 0,"X","")</f>
        <v/>
      </c>
      <c r="R1018" s="158" t="s">
        <v>1555</v>
      </c>
    </row>
    <row r="1019" spans="1:18" x14ac:dyDescent="0.3">
      <c r="A1019" s="247">
        <v>14921</v>
      </c>
      <c r="B1019" s="47" t="s">
        <v>2776</v>
      </c>
      <c r="C1019" s="34" t="str">
        <f>IFERROR(VLOOKUP(tabConsumoAta[[#This Row],[CÓDIGO]],tabEstimativa[#Data],14,FALSE),"")</f>
        <v>Aguardando</v>
      </c>
      <c r="D1019" s="157"/>
      <c r="E1019" s="157"/>
      <c r="F1019" s="34"/>
      <c r="G1019" s="78" t="str">
        <f>IFERROR(VLOOKUP(tabConsumoAta[[#This Row],[ATA]],tabAtas[#Data],4,FALSE),"")</f>
        <v/>
      </c>
      <c r="H1019" s="163">
        <f>SUMIFS(tabSaldoAta[ESTIMATIVA],tabSaldoAta[CÓDIGO],tabConsumoAta[[#This Row],[CÓDIGO]],tabSaldoAta[CHAVE],tabConsumoAta[[#This Row],[ATA]])</f>
        <v>0</v>
      </c>
      <c r="I1019" s="164">
        <v>800</v>
      </c>
      <c r="J1019" s="159">
        <v>87</v>
      </c>
      <c r="K1019" s="251">
        <v>2706</v>
      </c>
      <c r="L1019" s="246" t="s">
        <v>1560</v>
      </c>
      <c r="M1019" s="160" t="s">
        <v>3945</v>
      </c>
      <c r="N1019" s="160" t="s">
        <v>3946</v>
      </c>
      <c r="O1019" s="249" t="s">
        <v>3944</v>
      </c>
      <c r="P1019" s="248">
        <v>44245</v>
      </c>
      <c r="Q1019" s="166" t="str">
        <f>IF(COUNTIFS(tabAtas_Bloqueios[CÓDIGO],tabConsumoAta[[#This Row],[CÓDIGO]],tabAtas_Bloqueios[CHAVE],tabConsumoAta[[#This Row],[ATA]],tabAtas_Bloqueios[INATIVO],"") &gt; 0,"X","")</f>
        <v/>
      </c>
      <c r="R1019" s="158" t="s">
        <v>1555</v>
      </c>
    </row>
    <row r="1020" spans="1:18" x14ac:dyDescent="0.3">
      <c r="A1020" s="247">
        <v>12830</v>
      </c>
      <c r="B1020" s="47" t="s">
        <v>2372</v>
      </c>
      <c r="C1020" s="34" t="str">
        <f>IFERROR(VLOOKUP(tabConsumoAta[[#This Row],[CÓDIGO]],tabEstimativa[#Data],14,FALSE),"")</f>
        <v>Aguardando</v>
      </c>
      <c r="D1020" s="157"/>
      <c r="E1020" s="157"/>
      <c r="F1020" s="34"/>
      <c r="G1020" s="78" t="str">
        <f>IFERROR(VLOOKUP(tabConsumoAta[[#This Row],[ATA]],tabAtas[#Data],4,FALSE),"")</f>
        <v/>
      </c>
      <c r="H1020" s="163">
        <f>SUMIFS(tabSaldoAta[ESTIMATIVA],tabSaldoAta[CÓDIGO],tabConsumoAta[[#This Row],[CÓDIGO]],tabSaldoAta[CHAVE],tabConsumoAta[[#This Row],[ATA]])</f>
        <v>0</v>
      </c>
      <c r="I1020" s="164">
        <v>1000</v>
      </c>
      <c r="J1020" s="159">
        <v>88</v>
      </c>
      <c r="K1020" s="251">
        <v>2690</v>
      </c>
      <c r="L1020" s="246" t="s">
        <v>1560</v>
      </c>
      <c r="M1020" s="160" t="s">
        <v>3945</v>
      </c>
      <c r="N1020" s="160" t="s">
        <v>3946</v>
      </c>
      <c r="O1020" s="249" t="s">
        <v>3944</v>
      </c>
      <c r="P1020" s="248">
        <v>44245</v>
      </c>
      <c r="Q1020" s="166" t="str">
        <f>IF(COUNTIFS(tabAtas_Bloqueios[CÓDIGO],tabConsumoAta[[#This Row],[CÓDIGO]],tabAtas_Bloqueios[CHAVE],tabConsumoAta[[#This Row],[ATA]],tabAtas_Bloqueios[INATIVO],"") &gt; 0,"X","")</f>
        <v/>
      </c>
      <c r="R1020" s="158" t="s">
        <v>1555</v>
      </c>
    </row>
    <row r="1021" spans="1:18" x14ac:dyDescent="0.3">
      <c r="A1021" s="247">
        <v>10412</v>
      </c>
      <c r="B1021" s="47" t="s">
        <v>2660</v>
      </c>
      <c r="C1021" s="34" t="str">
        <f>IFERROR(VLOOKUP(tabConsumoAta[[#This Row],[CÓDIGO]],tabEstimativa[#Data],14,FALSE),"")</f>
        <v>Aguardando</v>
      </c>
      <c r="D1021" s="157" t="s">
        <v>3369</v>
      </c>
      <c r="E1021" s="157">
        <v>33</v>
      </c>
      <c r="F1021" s="34">
        <v>2020</v>
      </c>
      <c r="G1021" s="78">
        <f>IFERROR(VLOOKUP(tabConsumoAta[[#This Row],[ATA]],tabAtas[#Data],4,FALSE),"")</f>
        <v>44242</v>
      </c>
      <c r="H1021" s="163">
        <f>SUMIFS(tabSaldoAta[ESTIMATIVA],tabSaldoAta[CÓDIGO],tabConsumoAta[[#This Row],[CÓDIGO]],tabSaldoAta[CHAVE],tabConsumoAta[[#This Row],[ATA]])</f>
        <v>1500</v>
      </c>
      <c r="I1021" s="164"/>
      <c r="J1021" s="159">
        <v>1</v>
      </c>
      <c r="K1021" s="251"/>
      <c r="L1021" s="246" t="s">
        <v>2661</v>
      </c>
      <c r="M1021" s="160" t="s">
        <v>3927</v>
      </c>
      <c r="N1021" s="160" t="s">
        <v>3928</v>
      </c>
      <c r="O1021" s="249" t="s">
        <v>3926</v>
      </c>
      <c r="P1021" s="248">
        <v>44217</v>
      </c>
      <c r="Q1021" s="166" t="str">
        <f>IF(COUNTIFS(tabAtas_Bloqueios[CÓDIGO],tabConsumoAta[[#This Row],[CÓDIGO]],tabAtas_Bloqueios[CHAVE],tabConsumoAta[[#This Row],[ATA]],tabAtas_Bloqueios[INATIVO],"") &gt; 0,"X","")</f>
        <v/>
      </c>
      <c r="R1021" s="158" t="s">
        <v>1555</v>
      </c>
    </row>
    <row r="1022" spans="1:18" x14ac:dyDescent="0.3">
      <c r="A1022" s="247">
        <v>12881</v>
      </c>
      <c r="B1022" s="47" t="s">
        <v>2376</v>
      </c>
      <c r="C1022" s="34" t="str">
        <f>IFERROR(VLOOKUP(tabConsumoAta[[#This Row],[CÓDIGO]],tabEstimativa[#Data],14,FALSE),"")</f>
        <v>Aguardando</v>
      </c>
      <c r="D1022" s="157" t="s">
        <v>3541</v>
      </c>
      <c r="E1022" s="157">
        <v>101</v>
      </c>
      <c r="F1022" s="34">
        <v>2020</v>
      </c>
      <c r="G1022" s="78">
        <f>IFERROR(VLOOKUP(tabConsumoAta[[#This Row],[ATA]],tabAtas[#Data],4,FALSE),"")</f>
        <v>44313</v>
      </c>
      <c r="H1022" s="163">
        <f>SUMIFS(tabSaldoAta[ESTIMATIVA],tabSaldoAta[CÓDIGO],tabConsumoAta[[#This Row],[CÓDIGO]],tabSaldoAta[CHAVE],tabConsumoAta[[#This Row],[ATA]])</f>
        <v>400</v>
      </c>
      <c r="I1022" s="164">
        <v>160</v>
      </c>
      <c r="J1022" s="159">
        <v>2</v>
      </c>
      <c r="K1022" s="251">
        <v>998</v>
      </c>
      <c r="L1022" s="246" t="s">
        <v>3572</v>
      </c>
      <c r="M1022" s="160" t="s">
        <v>3927</v>
      </c>
      <c r="N1022" s="160" t="s">
        <v>3928</v>
      </c>
      <c r="O1022" s="249" t="s">
        <v>3926</v>
      </c>
      <c r="P1022" s="248">
        <v>44217</v>
      </c>
      <c r="Q1022" s="166" t="str">
        <f>IF(COUNTIFS(tabAtas_Bloqueios[CÓDIGO],tabConsumoAta[[#This Row],[CÓDIGO]],tabAtas_Bloqueios[CHAVE],tabConsumoAta[[#This Row],[ATA]],tabAtas_Bloqueios[INATIVO],"") &gt; 0,"X","")</f>
        <v/>
      </c>
      <c r="R1022" s="158" t="s">
        <v>1555</v>
      </c>
    </row>
    <row r="1023" spans="1:18" x14ac:dyDescent="0.3">
      <c r="A1023" s="247">
        <v>12685</v>
      </c>
      <c r="B1023" s="47" t="s">
        <v>2872</v>
      </c>
      <c r="C1023" s="34" t="str">
        <f>IFERROR(VLOOKUP(tabConsumoAta[[#This Row],[CÓDIGO]],tabEstimativa[#Data],14,FALSE),"")</f>
        <v>Aguardando</v>
      </c>
      <c r="D1023" s="157" t="s">
        <v>3929</v>
      </c>
      <c r="E1023" s="157">
        <v>308</v>
      </c>
      <c r="F1023" s="34">
        <v>2020</v>
      </c>
      <c r="G1023" s="78">
        <f>IFERROR(VLOOKUP(tabConsumoAta[[#This Row],[ATA]],tabAtas[#Data],4,FALSE),"")</f>
        <v>44558</v>
      </c>
      <c r="H1023" s="163">
        <f>SUMIFS(tabSaldoAta[ESTIMATIVA],tabSaldoAta[CÓDIGO],tabConsumoAta[[#This Row],[CÓDIGO]],tabSaldoAta[CHAVE],tabConsumoAta[[#This Row],[ATA]])</f>
        <v>20000</v>
      </c>
      <c r="I1023" s="164">
        <v>3000</v>
      </c>
      <c r="J1023" s="159">
        <v>3</v>
      </c>
      <c r="K1023" s="251">
        <v>1002</v>
      </c>
      <c r="L1023" s="246" t="s">
        <v>3930</v>
      </c>
      <c r="M1023" s="160" t="s">
        <v>3927</v>
      </c>
      <c r="N1023" s="160" t="s">
        <v>3928</v>
      </c>
      <c r="O1023" s="249" t="s">
        <v>3926</v>
      </c>
      <c r="P1023" s="248">
        <v>44217</v>
      </c>
      <c r="Q1023" s="166" t="str">
        <f>IF(COUNTIFS(tabAtas_Bloqueios[CÓDIGO],tabConsumoAta[[#This Row],[CÓDIGO]],tabAtas_Bloqueios[CHAVE],tabConsumoAta[[#This Row],[ATA]],tabAtas_Bloqueios[INATIVO],"") &gt; 0,"X","")</f>
        <v/>
      </c>
      <c r="R1023" s="158" t="s">
        <v>1555</v>
      </c>
    </row>
    <row r="1024" spans="1:18" x14ac:dyDescent="0.3">
      <c r="A1024" s="247">
        <v>102922</v>
      </c>
      <c r="B1024" s="47" t="s">
        <v>2856</v>
      </c>
      <c r="C1024" s="34" t="str">
        <f>IFERROR(VLOOKUP(tabConsumoAta[[#This Row],[CÓDIGO]],tabEstimativa[#Data],14,FALSE),"")</f>
        <v>Aguardando</v>
      </c>
      <c r="D1024" s="157" t="s">
        <v>3929</v>
      </c>
      <c r="E1024" s="157">
        <v>308</v>
      </c>
      <c r="F1024" s="34">
        <v>2020</v>
      </c>
      <c r="G1024" s="78">
        <f>IFERROR(VLOOKUP(tabConsumoAta[[#This Row],[ATA]],tabAtas[#Data],4,FALSE),"")</f>
        <v>44558</v>
      </c>
      <c r="H1024" s="163">
        <f>SUMIFS(tabSaldoAta[ESTIMATIVA],tabSaldoAta[CÓDIGO],tabConsumoAta[[#This Row],[CÓDIGO]],tabSaldoAta[CHAVE],tabConsumoAta[[#This Row],[ATA]])</f>
        <v>20000</v>
      </c>
      <c r="I1024" s="164">
        <v>12600</v>
      </c>
      <c r="J1024" s="159">
        <v>4</v>
      </c>
      <c r="K1024" s="251">
        <v>1005</v>
      </c>
      <c r="L1024" s="246" t="s">
        <v>3930</v>
      </c>
      <c r="M1024" s="160" t="s">
        <v>3927</v>
      </c>
      <c r="N1024" s="160" t="s">
        <v>3928</v>
      </c>
      <c r="O1024" s="249" t="s">
        <v>3926</v>
      </c>
      <c r="P1024" s="248">
        <v>44217</v>
      </c>
      <c r="Q1024" s="166" t="str">
        <f>IF(COUNTIFS(tabAtas_Bloqueios[CÓDIGO],tabConsumoAta[[#This Row],[CÓDIGO]],tabAtas_Bloqueios[CHAVE],tabConsumoAta[[#This Row],[ATA]],tabAtas_Bloqueios[INATIVO],"") &gt; 0,"X","")</f>
        <v/>
      </c>
      <c r="R1024" s="158" t="s">
        <v>1555</v>
      </c>
    </row>
    <row r="1025" spans="1:18" x14ac:dyDescent="0.3">
      <c r="A1025" s="247">
        <v>10867</v>
      </c>
      <c r="B1025" s="47" t="s">
        <v>2983</v>
      </c>
      <c r="C1025" s="34" t="str">
        <f>IFERROR(VLOOKUP(tabConsumoAta[[#This Row],[CÓDIGO]],tabEstimativa[#Data],14,FALSE),"")</f>
        <v>Aguardando</v>
      </c>
      <c r="D1025" s="157" t="s">
        <v>3417</v>
      </c>
      <c r="E1025" s="157">
        <v>36</v>
      </c>
      <c r="F1025" s="34">
        <v>2020</v>
      </c>
      <c r="G1025" s="78">
        <f>IFERROR(VLOOKUP(tabConsumoAta[[#This Row],[ATA]],tabAtas[#Data],4,FALSE),"")</f>
        <v>44252</v>
      </c>
      <c r="H1025" s="163">
        <f>SUMIFS(tabSaldoAta[ESTIMATIVA],tabSaldoAta[CÓDIGO],tabConsumoAta[[#This Row],[CÓDIGO]],tabSaldoAta[CHAVE],tabConsumoAta[[#This Row],[ATA]])</f>
        <v>45000</v>
      </c>
      <c r="I1025" s="164">
        <v>9000</v>
      </c>
      <c r="J1025" s="159">
        <v>1</v>
      </c>
      <c r="K1025" s="251">
        <v>270</v>
      </c>
      <c r="L1025" s="246" t="s">
        <v>2661</v>
      </c>
      <c r="M1025" s="160" t="s">
        <v>3907</v>
      </c>
      <c r="N1025" s="160" t="s">
        <v>3908</v>
      </c>
      <c r="O1025" s="249" t="s">
        <v>3906</v>
      </c>
      <c r="P1025" s="248">
        <v>44204</v>
      </c>
      <c r="Q1025" s="166" t="str">
        <f>IF(COUNTIFS(tabAtas_Bloqueios[CÓDIGO],tabConsumoAta[[#This Row],[CÓDIGO]],tabAtas_Bloqueios[CHAVE],tabConsumoAta[[#This Row],[ATA]],tabAtas_Bloqueios[INATIVO],"") &gt; 0,"X","")</f>
        <v/>
      </c>
      <c r="R1025" s="158" t="s">
        <v>1555</v>
      </c>
    </row>
    <row r="1026" spans="1:18" x14ac:dyDescent="0.3">
      <c r="A1026" s="247">
        <v>59018</v>
      </c>
      <c r="B1026" s="47" t="s">
        <v>84</v>
      </c>
      <c r="C1026" s="34" t="str">
        <f>IFERROR(VLOOKUP(tabConsumoAta[[#This Row],[CÓDIGO]],tabEstimativa[#Data],14,FALSE),"")</f>
        <v>Aguardando</v>
      </c>
      <c r="D1026" s="157" t="s">
        <v>3424</v>
      </c>
      <c r="E1026" s="157">
        <v>39</v>
      </c>
      <c r="F1026" s="34">
        <v>2020</v>
      </c>
      <c r="G1026" s="78">
        <f>IFERROR(VLOOKUP(tabConsumoAta[[#This Row],[ATA]],tabAtas[#Data],4,FALSE),"")</f>
        <v>44256</v>
      </c>
      <c r="H1026" s="163">
        <f>SUMIFS(tabSaldoAta[ESTIMATIVA],tabSaldoAta[CÓDIGO],tabConsumoAta[[#This Row],[CÓDIGO]],tabSaldoAta[CHAVE],tabConsumoAta[[#This Row],[ATA]])</f>
        <v>300</v>
      </c>
      <c r="I1026" s="164">
        <v>300</v>
      </c>
      <c r="J1026" s="159">
        <v>2</v>
      </c>
      <c r="K1026" s="251">
        <v>272</v>
      </c>
      <c r="L1026" s="246" t="s">
        <v>3909</v>
      </c>
      <c r="M1026" s="160" t="s">
        <v>3907</v>
      </c>
      <c r="N1026" s="160" t="s">
        <v>3908</v>
      </c>
      <c r="O1026" s="249" t="s">
        <v>3906</v>
      </c>
      <c r="P1026" s="248">
        <v>44204</v>
      </c>
      <c r="Q1026" s="166" t="str">
        <f>IF(COUNTIFS(tabAtas_Bloqueios[CÓDIGO],tabConsumoAta[[#This Row],[CÓDIGO]],tabAtas_Bloqueios[CHAVE],tabConsumoAta[[#This Row],[ATA]],tabAtas_Bloqueios[INATIVO],"") &gt; 0,"X","")</f>
        <v/>
      </c>
      <c r="R1026" s="158" t="s">
        <v>1555</v>
      </c>
    </row>
    <row r="1027" spans="1:18" x14ac:dyDescent="0.3">
      <c r="A1027" s="247">
        <v>49033</v>
      </c>
      <c r="B1027" s="47" t="s">
        <v>154</v>
      </c>
      <c r="C1027" s="34" t="str">
        <f>IFERROR(VLOOKUP(tabConsumoAta[[#This Row],[CÓDIGO]],tabEstimativa[#Data],14,FALSE),"")</f>
        <v>Aguardando</v>
      </c>
      <c r="D1027" s="157" t="s">
        <v>3516</v>
      </c>
      <c r="E1027" s="157">
        <v>86</v>
      </c>
      <c r="F1027" s="34">
        <v>2020</v>
      </c>
      <c r="G1027" s="78">
        <f>IFERROR(VLOOKUP(tabConsumoAta[[#This Row],[ATA]],tabAtas[#Data],4,FALSE),"")</f>
        <v>44285</v>
      </c>
      <c r="H1027" s="163">
        <f>SUMIFS(tabSaldoAta[ESTIMATIVA],tabSaldoAta[CÓDIGO],tabConsumoAta[[#This Row],[CÓDIGO]],tabSaldoAta[CHAVE],tabConsumoAta[[#This Row],[ATA]])</f>
        <v>100</v>
      </c>
      <c r="I1027" s="164">
        <v>25</v>
      </c>
      <c r="J1027" s="159">
        <v>3</v>
      </c>
      <c r="K1027" s="251">
        <v>273</v>
      </c>
      <c r="L1027" s="246" t="s">
        <v>2963</v>
      </c>
      <c r="M1027" s="160" t="s">
        <v>3907</v>
      </c>
      <c r="N1027" s="160" t="s">
        <v>3908</v>
      </c>
      <c r="O1027" s="249" t="s">
        <v>3906</v>
      </c>
      <c r="P1027" s="248">
        <v>44204</v>
      </c>
      <c r="Q1027" s="166" t="str">
        <f>IF(COUNTIFS(tabAtas_Bloqueios[CÓDIGO],tabConsumoAta[[#This Row],[CÓDIGO]],tabAtas_Bloqueios[CHAVE],tabConsumoAta[[#This Row],[ATA]],tabAtas_Bloqueios[INATIVO],"") &gt; 0,"X","")</f>
        <v/>
      </c>
      <c r="R1027" s="158" t="s">
        <v>1555</v>
      </c>
    </row>
    <row r="1028" spans="1:18" x14ac:dyDescent="0.3">
      <c r="A1028" s="247">
        <v>12813</v>
      </c>
      <c r="B1028" s="47" t="s">
        <v>9</v>
      </c>
      <c r="C1028" s="34" t="str">
        <f>IFERROR(VLOOKUP(tabConsumoAta[[#This Row],[CÓDIGO]],tabEstimativa[#Data],14,FALSE),"")</f>
        <v>Aguardando</v>
      </c>
      <c r="D1028" s="157" t="s">
        <v>3514</v>
      </c>
      <c r="E1028" s="157">
        <v>87</v>
      </c>
      <c r="F1028" s="34">
        <v>2020</v>
      </c>
      <c r="G1028" s="78">
        <f>IFERROR(VLOOKUP(tabConsumoAta[[#This Row],[ATA]],tabAtas[#Data],4,FALSE),"")</f>
        <v>44286</v>
      </c>
      <c r="H1028" s="163">
        <f>SUMIFS(tabSaldoAta[ESTIMATIVA],tabSaldoAta[CÓDIGO],tabConsumoAta[[#This Row],[CÓDIGO]],tabSaldoAta[CHAVE],tabConsumoAta[[#This Row],[ATA]])</f>
        <v>80</v>
      </c>
      <c r="I1028" s="164">
        <v>30</v>
      </c>
      <c r="J1028" s="159">
        <v>4</v>
      </c>
      <c r="K1028" s="251">
        <v>274</v>
      </c>
      <c r="L1028" s="246" t="s">
        <v>3778</v>
      </c>
      <c r="M1028" s="160" t="s">
        <v>3907</v>
      </c>
      <c r="N1028" s="160" t="s">
        <v>3908</v>
      </c>
      <c r="O1028" s="249" t="s">
        <v>3906</v>
      </c>
      <c r="P1028" s="248">
        <v>44204</v>
      </c>
      <c r="Q1028" s="166" t="str">
        <f>IF(COUNTIFS(tabAtas_Bloqueios[CÓDIGO],tabConsumoAta[[#This Row],[CÓDIGO]],tabAtas_Bloqueios[CHAVE],tabConsumoAta[[#This Row],[ATA]],tabAtas_Bloqueios[INATIVO],"") &gt; 0,"X","")</f>
        <v/>
      </c>
      <c r="R1028" s="158" t="s">
        <v>1555</v>
      </c>
    </row>
    <row r="1029" spans="1:18" x14ac:dyDescent="0.3">
      <c r="A1029" s="247">
        <v>74979</v>
      </c>
      <c r="B1029" s="47" t="s">
        <v>177</v>
      </c>
      <c r="C1029" s="34" t="str">
        <f>IFERROR(VLOOKUP(tabConsumoAta[[#This Row],[CÓDIGO]],tabEstimativa[#Data],14,FALSE),"")</f>
        <v>Aguardando</v>
      </c>
      <c r="D1029" s="157" t="s">
        <v>3514</v>
      </c>
      <c r="E1029" s="157">
        <v>87</v>
      </c>
      <c r="F1029" s="34">
        <v>2020</v>
      </c>
      <c r="G1029" s="78">
        <f>IFERROR(VLOOKUP(tabConsumoAta[[#This Row],[ATA]],tabAtas[#Data],4,FALSE),"")</f>
        <v>44286</v>
      </c>
      <c r="H1029" s="163">
        <f>SUMIFS(tabSaldoAta[ESTIMATIVA],tabSaldoAta[CÓDIGO],tabConsumoAta[[#This Row],[CÓDIGO]],tabSaldoAta[CHAVE],tabConsumoAta[[#This Row],[ATA]])</f>
        <v>150</v>
      </c>
      <c r="I1029" s="164">
        <v>50</v>
      </c>
      <c r="J1029" s="159">
        <v>5</v>
      </c>
      <c r="K1029" s="251">
        <v>276</v>
      </c>
      <c r="L1029" s="246" t="s">
        <v>2415</v>
      </c>
      <c r="M1029" s="160" t="s">
        <v>3907</v>
      </c>
      <c r="N1029" s="160" t="s">
        <v>3908</v>
      </c>
      <c r="O1029" s="249" t="s">
        <v>3906</v>
      </c>
      <c r="P1029" s="248">
        <v>44204</v>
      </c>
      <c r="Q1029" s="166" t="str">
        <f>IF(COUNTIFS(tabAtas_Bloqueios[CÓDIGO],tabConsumoAta[[#This Row],[CÓDIGO]],tabAtas_Bloqueios[CHAVE],tabConsumoAta[[#This Row],[ATA]],tabAtas_Bloqueios[INATIVO],"") &gt; 0,"X","")</f>
        <v/>
      </c>
      <c r="R1029" s="158" t="s">
        <v>1555</v>
      </c>
    </row>
    <row r="1030" spans="1:18" x14ac:dyDescent="0.3">
      <c r="A1030" s="247">
        <v>81807</v>
      </c>
      <c r="B1030" s="47" t="s">
        <v>3910</v>
      </c>
      <c r="C1030" s="34" t="str">
        <f>IFERROR(VLOOKUP(tabConsumoAta[[#This Row],[CÓDIGO]],tabEstimativa[#Data],14,FALSE),"")</f>
        <v>Aguardando</v>
      </c>
      <c r="D1030" s="157" t="s">
        <v>3514</v>
      </c>
      <c r="E1030" s="157">
        <v>87</v>
      </c>
      <c r="F1030" s="34">
        <v>2020</v>
      </c>
      <c r="G1030" s="78">
        <f>IFERROR(VLOOKUP(tabConsumoAta[[#This Row],[ATA]],tabAtas[#Data],4,FALSE),"")</f>
        <v>44286</v>
      </c>
      <c r="H1030" s="163">
        <f>SUMIFS(tabSaldoAta[ESTIMATIVA],tabSaldoAta[CÓDIGO],tabConsumoAta[[#This Row],[CÓDIGO]],tabSaldoAta[CHAVE],tabConsumoAta[[#This Row],[ATA]])</f>
        <v>30</v>
      </c>
      <c r="I1030" s="164">
        <v>15</v>
      </c>
      <c r="J1030" s="159">
        <v>6</v>
      </c>
      <c r="K1030" s="251">
        <v>276</v>
      </c>
      <c r="L1030" s="246" t="s">
        <v>2415</v>
      </c>
      <c r="M1030" s="160" t="s">
        <v>3907</v>
      </c>
      <c r="N1030" s="160" t="s">
        <v>3908</v>
      </c>
      <c r="O1030" s="249" t="s">
        <v>3906</v>
      </c>
      <c r="P1030" s="248">
        <v>44204</v>
      </c>
      <c r="Q1030" s="166" t="str">
        <f>IF(COUNTIFS(tabAtas_Bloqueios[CÓDIGO],tabConsumoAta[[#This Row],[CÓDIGO]],tabAtas_Bloqueios[CHAVE],tabConsumoAta[[#This Row],[ATA]],tabAtas_Bloqueios[INATIVO],"") &gt; 0,"X","")</f>
        <v/>
      </c>
      <c r="R1030" s="158" t="s">
        <v>1555</v>
      </c>
    </row>
    <row r="1031" spans="1:18" x14ac:dyDescent="0.3">
      <c r="A1031" s="247">
        <v>27760</v>
      </c>
      <c r="B1031" s="47" t="s">
        <v>2997</v>
      </c>
      <c r="C1031" s="34" t="str">
        <f>IFERROR(VLOOKUP(tabConsumoAta[[#This Row],[CÓDIGO]],tabEstimativa[#Data],14,FALSE),"")</f>
        <v>Aguardando</v>
      </c>
      <c r="D1031" s="157" t="s">
        <v>3541</v>
      </c>
      <c r="E1031" s="157">
        <v>101</v>
      </c>
      <c r="F1031" s="34">
        <v>2020</v>
      </c>
      <c r="G1031" s="78">
        <f>IFERROR(VLOOKUP(tabConsumoAta[[#This Row],[ATA]],tabAtas[#Data],4,FALSE),"")</f>
        <v>44313</v>
      </c>
      <c r="H1031" s="163">
        <f>SUMIFS(tabSaldoAta[ESTIMATIVA],tabSaldoAta[CÓDIGO],tabConsumoAta[[#This Row],[CÓDIGO]],tabSaldoAta[CHAVE],tabConsumoAta[[#This Row],[ATA]])</f>
        <v>50</v>
      </c>
      <c r="I1031" s="164">
        <v>30</v>
      </c>
      <c r="J1031" s="159">
        <v>7</v>
      </c>
      <c r="K1031" s="251">
        <v>277</v>
      </c>
      <c r="L1031" s="246" t="s">
        <v>2415</v>
      </c>
      <c r="M1031" s="160" t="s">
        <v>3907</v>
      </c>
      <c r="N1031" s="160" t="s">
        <v>3908</v>
      </c>
      <c r="O1031" s="249" t="s">
        <v>3906</v>
      </c>
      <c r="P1031" s="248">
        <v>44204</v>
      </c>
      <c r="Q1031" s="166" t="str">
        <f>IF(COUNTIFS(tabAtas_Bloqueios[CÓDIGO],tabConsumoAta[[#This Row],[CÓDIGO]],tabAtas_Bloqueios[CHAVE],tabConsumoAta[[#This Row],[ATA]],tabAtas_Bloqueios[INATIVO],"") &gt; 0,"X","")</f>
        <v/>
      </c>
      <c r="R1031" s="158" t="s">
        <v>1555</v>
      </c>
    </row>
    <row r="1032" spans="1:18" x14ac:dyDescent="0.3">
      <c r="A1032" s="247">
        <v>28306</v>
      </c>
      <c r="B1032" s="47" t="s">
        <v>3573</v>
      </c>
      <c r="C1032" s="34" t="str">
        <f>IFERROR(VLOOKUP(tabConsumoAta[[#This Row],[CÓDIGO]],tabEstimativa[#Data],14,FALSE),"")</f>
        <v>Aguardando</v>
      </c>
      <c r="D1032" s="157" t="s">
        <v>3541</v>
      </c>
      <c r="E1032" s="157">
        <v>101</v>
      </c>
      <c r="F1032" s="34">
        <v>2020</v>
      </c>
      <c r="G1032" s="78">
        <f>IFERROR(VLOOKUP(tabConsumoAta[[#This Row],[ATA]],tabAtas[#Data],4,FALSE),"")</f>
        <v>44313</v>
      </c>
      <c r="H1032" s="163">
        <f>SUMIFS(tabSaldoAta[ESTIMATIVA],tabSaldoAta[CÓDIGO],tabConsumoAta[[#This Row],[CÓDIGO]],tabSaldoAta[CHAVE],tabConsumoAta[[#This Row],[ATA]])</f>
        <v>80</v>
      </c>
      <c r="I1032" s="164">
        <v>50</v>
      </c>
      <c r="J1032" s="159">
        <v>8</v>
      </c>
      <c r="K1032" s="251">
        <v>278</v>
      </c>
      <c r="L1032" s="246" t="s">
        <v>3572</v>
      </c>
      <c r="M1032" s="160" t="s">
        <v>3907</v>
      </c>
      <c r="N1032" s="160" t="s">
        <v>3908</v>
      </c>
      <c r="O1032" s="249" t="s">
        <v>3906</v>
      </c>
      <c r="P1032" s="248">
        <v>44204</v>
      </c>
      <c r="Q1032" s="166" t="str">
        <f>IF(COUNTIFS(tabAtas_Bloqueios[CÓDIGO],tabConsumoAta[[#This Row],[CÓDIGO]],tabAtas_Bloqueios[CHAVE],tabConsumoAta[[#This Row],[ATA]],tabAtas_Bloqueios[INATIVO],"") &gt; 0,"X","")</f>
        <v/>
      </c>
      <c r="R1032" s="158" t="s">
        <v>1555</v>
      </c>
    </row>
    <row r="1033" spans="1:18" x14ac:dyDescent="0.3">
      <c r="A1033" s="247">
        <v>52994</v>
      </c>
      <c r="B1033" s="47" t="s">
        <v>174</v>
      </c>
      <c r="C1033" s="34" t="str">
        <f>IFERROR(VLOOKUP(tabConsumoAta[[#This Row],[CÓDIGO]],tabEstimativa[#Data],14,FALSE),"")</f>
        <v>Aguardando</v>
      </c>
      <c r="D1033" s="157" t="s">
        <v>3541</v>
      </c>
      <c r="E1033" s="157">
        <v>101</v>
      </c>
      <c r="F1033" s="34">
        <v>2020</v>
      </c>
      <c r="G1033" s="78">
        <f>IFERROR(VLOOKUP(tabConsumoAta[[#This Row],[ATA]],tabAtas[#Data],4,FALSE),"")</f>
        <v>44313</v>
      </c>
      <c r="H1033" s="163">
        <f>SUMIFS(tabSaldoAta[ESTIMATIVA],tabSaldoAta[CÓDIGO],tabConsumoAta[[#This Row],[CÓDIGO]],tabSaldoAta[CHAVE],tabConsumoAta[[#This Row],[ATA]])</f>
        <v>30</v>
      </c>
      <c r="I1033" s="164">
        <v>50</v>
      </c>
      <c r="J1033" s="159">
        <v>9</v>
      </c>
      <c r="K1033" s="251">
        <v>278</v>
      </c>
      <c r="L1033" s="246" t="s">
        <v>3572</v>
      </c>
      <c r="M1033" s="160" t="s">
        <v>3907</v>
      </c>
      <c r="N1033" s="160" t="s">
        <v>3908</v>
      </c>
      <c r="O1033" s="249" t="s">
        <v>3906</v>
      </c>
      <c r="P1033" s="248">
        <v>44204</v>
      </c>
      <c r="Q1033" s="166" t="str">
        <f>IF(COUNTIFS(tabAtas_Bloqueios[CÓDIGO],tabConsumoAta[[#This Row],[CÓDIGO]],tabAtas_Bloqueios[CHAVE],tabConsumoAta[[#This Row],[ATA]],tabAtas_Bloqueios[INATIVO],"") &gt; 0,"X","")</f>
        <v/>
      </c>
      <c r="R1033" s="158" t="s">
        <v>1555</v>
      </c>
    </row>
    <row r="1034" spans="1:18" x14ac:dyDescent="0.3">
      <c r="A1034" s="247">
        <v>65173</v>
      </c>
      <c r="B1034" s="47" t="s">
        <v>198</v>
      </c>
      <c r="C1034" s="34" t="str">
        <f>IFERROR(VLOOKUP(tabConsumoAta[[#This Row],[CÓDIGO]],tabEstimativa[#Data],14,FALSE),"")</f>
        <v>Aguardando</v>
      </c>
      <c r="D1034" s="157" t="s">
        <v>3541</v>
      </c>
      <c r="E1034" s="157">
        <v>101</v>
      </c>
      <c r="F1034" s="34">
        <v>2020</v>
      </c>
      <c r="G1034" s="78">
        <f>IFERROR(VLOOKUP(tabConsumoAta[[#This Row],[ATA]],tabAtas[#Data],4,FALSE),"")</f>
        <v>44313</v>
      </c>
      <c r="H1034" s="163">
        <f>SUMIFS(tabSaldoAta[ESTIMATIVA],tabSaldoAta[CÓDIGO],tabConsumoAta[[#This Row],[CÓDIGO]],tabSaldoAta[CHAVE],tabConsumoAta[[#This Row],[ATA]])</f>
        <v>200</v>
      </c>
      <c r="I1034" s="164">
        <v>80</v>
      </c>
      <c r="J1034" s="159">
        <v>10</v>
      </c>
      <c r="K1034" s="251">
        <v>278</v>
      </c>
      <c r="L1034" s="246" t="s">
        <v>3572</v>
      </c>
      <c r="M1034" s="160" t="s">
        <v>3907</v>
      </c>
      <c r="N1034" s="160" t="s">
        <v>3908</v>
      </c>
      <c r="O1034" s="249" t="s">
        <v>3906</v>
      </c>
      <c r="P1034" s="248">
        <v>44204</v>
      </c>
      <c r="Q1034" s="166" t="str">
        <f>IF(COUNTIFS(tabAtas_Bloqueios[CÓDIGO],tabConsumoAta[[#This Row],[CÓDIGO]],tabAtas_Bloqueios[CHAVE],tabConsumoAta[[#This Row],[ATA]],tabAtas_Bloqueios[INATIVO],"") &gt; 0,"X","")</f>
        <v/>
      </c>
      <c r="R1034" s="158" t="s">
        <v>1555</v>
      </c>
    </row>
    <row r="1035" spans="1:18" x14ac:dyDescent="0.3">
      <c r="A1035" s="247">
        <v>81563</v>
      </c>
      <c r="B1035" s="47" t="s">
        <v>200</v>
      </c>
      <c r="C1035" s="34" t="str">
        <f>IFERROR(VLOOKUP(tabConsumoAta[[#This Row],[CÓDIGO]],tabEstimativa[#Data],14,FALSE),"")</f>
        <v>Aguardando</v>
      </c>
      <c r="D1035" s="157" t="s">
        <v>3541</v>
      </c>
      <c r="E1035" s="157">
        <v>101</v>
      </c>
      <c r="F1035" s="34">
        <v>2020</v>
      </c>
      <c r="G1035" s="78">
        <f>IFERROR(VLOOKUP(tabConsumoAta[[#This Row],[ATA]],tabAtas[#Data],4,FALSE),"")</f>
        <v>44313</v>
      </c>
      <c r="H1035" s="163">
        <f>SUMIFS(tabSaldoAta[ESTIMATIVA],tabSaldoAta[CÓDIGO],tabConsumoAta[[#This Row],[CÓDIGO]],tabSaldoAta[CHAVE],tabConsumoAta[[#This Row],[ATA]])</f>
        <v>50</v>
      </c>
      <c r="I1035" s="164">
        <v>30</v>
      </c>
      <c r="J1035" s="159">
        <v>11</v>
      </c>
      <c r="K1035" s="251">
        <v>278</v>
      </c>
      <c r="L1035" s="246" t="s">
        <v>3572</v>
      </c>
      <c r="M1035" s="160" t="s">
        <v>3907</v>
      </c>
      <c r="N1035" s="160" t="s">
        <v>3908</v>
      </c>
      <c r="O1035" s="249" t="s">
        <v>3906</v>
      </c>
      <c r="P1035" s="248">
        <v>44204</v>
      </c>
      <c r="Q1035" s="166" t="str">
        <f>IF(COUNTIFS(tabAtas_Bloqueios[CÓDIGO],tabConsumoAta[[#This Row],[CÓDIGO]],tabAtas_Bloqueios[CHAVE],tabConsumoAta[[#This Row],[ATA]],tabAtas_Bloqueios[INATIVO],"") &gt; 0,"X","")</f>
        <v/>
      </c>
      <c r="R1035" s="158" t="s">
        <v>1555</v>
      </c>
    </row>
    <row r="1036" spans="1:18" x14ac:dyDescent="0.3">
      <c r="A1036" s="247">
        <v>88856</v>
      </c>
      <c r="B1036" s="47" t="s">
        <v>23</v>
      </c>
      <c r="C1036" s="34" t="str">
        <f>IFERROR(VLOOKUP(tabConsumoAta[[#This Row],[CÓDIGO]],tabEstimativa[#Data],14,FALSE),"")</f>
        <v>Aguardando</v>
      </c>
      <c r="D1036" s="157" t="s">
        <v>3552</v>
      </c>
      <c r="E1036" s="157">
        <v>104</v>
      </c>
      <c r="F1036" s="34">
        <v>2020</v>
      </c>
      <c r="G1036" s="78">
        <f>IFERROR(VLOOKUP(tabConsumoAta[[#This Row],[ATA]],tabAtas[#Data],4,FALSE),"")</f>
        <v>44319</v>
      </c>
      <c r="H1036" s="163">
        <f>SUMIFS(tabSaldoAta[ESTIMATIVA],tabSaldoAta[CÓDIGO],tabConsumoAta[[#This Row],[CÓDIGO]],tabSaldoAta[CHAVE],tabConsumoAta[[#This Row],[ATA]])</f>
        <v>500</v>
      </c>
      <c r="I1036" s="164"/>
      <c r="J1036" s="159">
        <v>12</v>
      </c>
      <c r="K1036" s="251"/>
      <c r="L1036" s="246" t="s">
        <v>2969</v>
      </c>
      <c r="M1036" s="160" t="s">
        <v>3907</v>
      </c>
      <c r="N1036" s="160" t="s">
        <v>3908</v>
      </c>
      <c r="O1036" s="249" t="s">
        <v>3906</v>
      </c>
      <c r="P1036" s="248">
        <v>44204</v>
      </c>
      <c r="Q1036" s="166" t="str">
        <f>IF(COUNTIFS(tabAtas_Bloqueios[CÓDIGO],tabConsumoAta[[#This Row],[CÓDIGO]],tabAtas_Bloqueios[CHAVE],tabConsumoAta[[#This Row],[ATA]],tabAtas_Bloqueios[INATIVO],"") &gt; 0,"X","")</f>
        <v/>
      </c>
      <c r="R1036" s="158" t="s">
        <v>1555</v>
      </c>
    </row>
    <row r="1037" spans="1:18" x14ac:dyDescent="0.3">
      <c r="A1037" s="247">
        <v>58792</v>
      </c>
      <c r="B1037" s="47" t="s">
        <v>2826</v>
      </c>
      <c r="C1037" s="34" t="str">
        <f>IFERROR(VLOOKUP(tabConsumoAta[[#This Row],[CÓDIGO]],tabEstimativa[#Data],14,FALSE),"")</f>
        <v>Suspenso</v>
      </c>
      <c r="D1037" s="157" t="s">
        <v>3590</v>
      </c>
      <c r="E1037" s="157">
        <v>111</v>
      </c>
      <c r="F1037" s="34">
        <v>2020</v>
      </c>
      <c r="G1037" s="78">
        <f>IFERROR(VLOOKUP(tabConsumoAta[[#This Row],[ATA]],tabAtas[#Data],4,FALSE),"")</f>
        <v>44336</v>
      </c>
      <c r="H1037" s="163">
        <f>SUMIFS(tabSaldoAta[ESTIMATIVA],tabSaldoAta[CÓDIGO],tabConsumoAta[[#This Row],[CÓDIGO]],tabSaldoAta[CHAVE],tabConsumoAta[[#This Row],[ATA]])</f>
        <v>360</v>
      </c>
      <c r="I1037" s="164">
        <v>152</v>
      </c>
      <c r="J1037" s="159">
        <v>13</v>
      </c>
      <c r="K1037" s="251">
        <v>279</v>
      </c>
      <c r="L1037" s="246" t="s">
        <v>3572</v>
      </c>
      <c r="M1037" s="160" t="s">
        <v>3907</v>
      </c>
      <c r="N1037" s="160" t="s">
        <v>3908</v>
      </c>
      <c r="O1037" s="249" t="s">
        <v>3906</v>
      </c>
      <c r="P1037" s="248">
        <v>44204</v>
      </c>
      <c r="Q1037" s="166" t="str">
        <f>IF(COUNTIFS(tabAtas_Bloqueios[CÓDIGO],tabConsumoAta[[#This Row],[CÓDIGO]],tabAtas_Bloqueios[CHAVE],tabConsumoAta[[#This Row],[ATA]],tabAtas_Bloqueios[INATIVO],"") &gt; 0,"X","")</f>
        <v/>
      </c>
      <c r="R1037" s="158" t="s">
        <v>1555</v>
      </c>
    </row>
    <row r="1038" spans="1:18" x14ac:dyDescent="0.3">
      <c r="A1038" s="247">
        <v>74081</v>
      </c>
      <c r="B1038" s="47" t="s">
        <v>2867</v>
      </c>
      <c r="C1038" s="34" t="str">
        <f>IFERROR(VLOOKUP(tabConsumoAta[[#This Row],[CÓDIGO]],tabEstimativa[#Data],14,FALSE),"")</f>
        <v>Suspenso</v>
      </c>
      <c r="D1038" s="157" t="s">
        <v>3590</v>
      </c>
      <c r="E1038" s="157">
        <v>111</v>
      </c>
      <c r="F1038" s="34">
        <v>2020</v>
      </c>
      <c r="G1038" s="78">
        <f>IFERROR(VLOOKUP(tabConsumoAta[[#This Row],[ATA]],tabAtas[#Data],4,FALSE),"")</f>
        <v>44336</v>
      </c>
      <c r="H1038" s="163">
        <f>SUMIFS(tabSaldoAta[ESTIMATIVA],tabSaldoAta[CÓDIGO],tabConsumoAta[[#This Row],[CÓDIGO]],tabSaldoAta[CHAVE],tabConsumoAta[[#This Row],[ATA]])</f>
        <v>200</v>
      </c>
      <c r="I1038" s="164">
        <v>89</v>
      </c>
      <c r="J1038" s="159">
        <v>14</v>
      </c>
      <c r="K1038" s="251">
        <v>279</v>
      </c>
      <c r="L1038" s="246" t="s">
        <v>3572</v>
      </c>
      <c r="M1038" s="160" t="s">
        <v>3907</v>
      </c>
      <c r="N1038" s="160" t="s">
        <v>3908</v>
      </c>
      <c r="O1038" s="249" t="s">
        <v>3906</v>
      </c>
      <c r="P1038" s="248">
        <v>44204</v>
      </c>
      <c r="Q1038" s="166" t="str">
        <f>IF(COUNTIFS(tabAtas_Bloqueios[CÓDIGO],tabConsumoAta[[#This Row],[CÓDIGO]],tabAtas_Bloqueios[CHAVE],tabConsumoAta[[#This Row],[ATA]],tabAtas_Bloqueios[INATIVO],"") &gt; 0,"X","")</f>
        <v/>
      </c>
      <c r="R1038" s="158" t="s">
        <v>1555</v>
      </c>
    </row>
    <row r="1039" spans="1:18" x14ac:dyDescent="0.3">
      <c r="A1039" s="247">
        <v>9413</v>
      </c>
      <c r="B1039" s="47" t="s">
        <v>3708</v>
      </c>
      <c r="C1039" s="34" t="str">
        <f>IFERROR(VLOOKUP(tabConsumoAta[[#This Row],[CÓDIGO]],tabEstimativa[#Data],14,FALSE),"")</f>
        <v>Suspenso</v>
      </c>
      <c r="D1039" s="157" t="s">
        <v>3911</v>
      </c>
      <c r="E1039" s="157">
        <v>159</v>
      </c>
      <c r="F1039" s="34">
        <v>2020</v>
      </c>
      <c r="G1039" s="78">
        <f>IFERROR(VLOOKUP(tabConsumoAta[[#This Row],[ATA]],tabAtas[#Data],4,FALSE),"")</f>
        <v>44410</v>
      </c>
      <c r="H1039" s="163">
        <f>SUMIFS(tabSaldoAta[ESTIMATIVA],tabSaldoAta[CÓDIGO],tabConsumoAta[[#This Row],[CÓDIGO]],tabSaldoAta[CHAVE],tabConsumoAta[[#This Row],[ATA]])</f>
        <v>20000</v>
      </c>
      <c r="I1039" s="164">
        <v>6000</v>
      </c>
      <c r="J1039" s="159">
        <v>15</v>
      </c>
      <c r="K1039" s="251">
        <v>280</v>
      </c>
      <c r="L1039" s="246" t="s">
        <v>3912</v>
      </c>
      <c r="M1039" s="160" t="s">
        <v>3907</v>
      </c>
      <c r="N1039" s="160" t="s">
        <v>3908</v>
      </c>
      <c r="O1039" s="249" t="s">
        <v>3906</v>
      </c>
      <c r="P1039" s="248">
        <v>44204</v>
      </c>
      <c r="Q1039" s="166" t="str">
        <f>IF(COUNTIFS(tabAtas_Bloqueios[CÓDIGO],tabConsumoAta[[#This Row],[CÓDIGO]],tabAtas_Bloqueios[CHAVE],tabConsumoAta[[#This Row],[ATA]],tabAtas_Bloqueios[INATIVO],"") &gt; 0,"X","")</f>
        <v/>
      </c>
      <c r="R1039" s="158" t="s">
        <v>1555</v>
      </c>
    </row>
    <row r="1040" spans="1:18" x14ac:dyDescent="0.3">
      <c r="A1040" s="247">
        <v>100362</v>
      </c>
      <c r="B1040" s="47" t="s">
        <v>387</v>
      </c>
      <c r="C1040" s="34" t="str">
        <f>IFERROR(VLOOKUP(tabConsumoAta[[#This Row],[CÓDIGO]],tabEstimativa[#Data],14,FALSE),"")</f>
        <v>Aguardando</v>
      </c>
      <c r="D1040" s="157" t="s">
        <v>3776</v>
      </c>
      <c r="E1040" s="157">
        <v>174</v>
      </c>
      <c r="F1040" s="34">
        <v>2020</v>
      </c>
      <c r="G1040" s="78">
        <f>IFERROR(VLOOKUP(tabConsumoAta[[#This Row],[ATA]],tabAtas[#Data],4,FALSE),"")</f>
        <v>44424</v>
      </c>
      <c r="H1040" s="163">
        <f>SUMIFS(tabSaldoAta[ESTIMATIVA],tabSaldoAta[CÓDIGO],tabConsumoAta[[#This Row],[CÓDIGO]],tabSaldoAta[CHAVE],tabConsumoAta[[#This Row],[ATA]])</f>
        <v>1500</v>
      </c>
      <c r="I1040" s="164">
        <v>500</v>
      </c>
      <c r="J1040" s="159">
        <v>16</v>
      </c>
      <c r="K1040" s="251">
        <v>281</v>
      </c>
      <c r="L1040" s="246" t="s">
        <v>3913</v>
      </c>
      <c r="M1040" s="160" t="s">
        <v>3907</v>
      </c>
      <c r="N1040" s="160" t="s">
        <v>3908</v>
      </c>
      <c r="O1040" s="249" t="s">
        <v>3906</v>
      </c>
      <c r="P1040" s="248">
        <v>44204</v>
      </c>
      <c r="Q1040" s="166" t="str">
        <f>IF(COUNTIFS(tabAtas_Bloqueios[CÓDIGO],tabConsumoAta[[#This Row],[CÓDIGO]],tabAtas_Bloqueios[CHAVE],tabConsumoAta[[#This Row],[ATA]],tabAtas_Bloqueios[INATIVO],"") &gt; 0,"X","")</f>
        <v/>
      </c>
      <c r="R1040" s="158" t="s">
        <v>1555</v>
      </c>
    </row>
    <row r="1041" spans="1:18" x14ac:dyDescent="0.3">
      <c r="A1041" s="247">
        <v>12659</v>
      </c>
      <c r="B1041" s="47" t="s">
        <v>3004</v>
      </c>
      <c r="C1041" s="34" t="str">
        <f>IFERROR(VLOOKUP(tabConsumoAta[[#This Row],[CÓDIGO]],tabEstimativa[#Data],14,FALSE),"")</f>
        <v>Aguardando</v>
      </c>
      <c r="D1041" s="157" t="s">
        <v>3752</v>
      </c>
      <c r="E1041" s="157">
        <v>178</v>
      </c>
      <c r="F1041" s="34">
        <v>2020</v>
      </c>
      <c r="G1041" s="78">
        <f>IFERROR(VLOOKUP(tabConsumoAta[[#This Row],[ATA]],tabAtas[#Data],4,FALSE),"")</f>
        <v>44428</v>
      </c>
      <c r="H1041" s="163">
        <f>SUMIFS(tabSaldoAta[ESTIMATIVA],tabSaldoAta[CÓDIGO],tabConsumoAta[[#This Row],[CÓDIGO]],tabSaldoAta[CHAVE],tabConsumoAta[[#This Row],[ATA]])</f>
        <v>2800</v>
      </c>
      <c r="I1041" s="164">
        <v>850</v>
      </c>
      <c r="J1041" s="159">
        <v>17</v>
      </c>
      <c r="K1041" s="251">
        <v>282</v>
      </c>
      <c r="L1041" s="246" t="s">
        <v>3753</v>
      </c>
      <c r="M1041" s="160" t="s">
        <v>3907</v>
      </c>
      <c r="N1041" s="160" t="s">
        <v>3908</v>
      </c>
      <c r="O1041" s="249" t="s">
        <v>3906</v>
      </c>
      <c r="P1041" s="248">
        <v>44204</v>
      </c>
      <c r="Q1041" s="166" t="str">
        <f>IF(COUNTIFS(tabAtas_Bloqueios[CÓDIGO],tabConsumoAta[[#This Row],[CÓDIGO]],tabAtas_Bloqueios[CHAVE],tabConsumoAta[[#This Row],[ATA]],tabAtas_Bloqueios[INATIVO],"") &gt; 0,"X","")</f>
        <v/>
      </c>
      <c r="R1041" s="158" t="s">
        <v>1555</v>
      </c>
    </row>
    <row r="1042" spans="1:18" x14ac:dyDescent="0.3">
      <c r="A1042" s="247">
        <v>53849</v>
      </c>
      <c r="B1042" s="47" t="s">
        <v>204</v>
      </c>
      <c r="C1042" s="34" t="str">
        <f>IFERROR(VLOOKUP(tabConsumoAta[[#This Row],[CÓDIGO]],tabEstimativa[#Data],14,FALSE),"")</f>
        <v>Suspenso</v>
      </c>
      <c r="D1042" s="157" t="s">
        <v>3777</v>
      </c>
      <c r="E1042" s="157">
        <v>191</v>
      </c>
      <c r="F1042" s="34">
        <v>2020</v>
      </c>
      <c r="G1042" s="78">
        <f>IFERROR(VLOOKUP(tabConsumoAta[[#This Row],[ATA]],tabAtas[#Data],4,FALSE),"")</f>
        <v>44446</v>
      </c>
      <c r="H1042" s="163">
        <f>SUMIFS(tabSaldoAta[ESTIMATIVA],tabSaldoAta[CÓDIGO],tabConsumoAta[[#This Row],[CÓDIGO]],tabSaldoAta[CHAVE],tabConsumoAta[[#This Row],[ATA]])</f>
        <v>30</v>
      </c>
      <c r="I1042" s="164">
        <v>20</v>
      </c>
      <c r="J1042" s="159">
        <v>18</v>
      </c>
      <c r="K1042" s="251">
        <v>283</v>
      </c>
      <c r="L1042" s="246" t="s">
        <v>3778</v>
      </c>
      <c r="M1042" s="160" t="s">
        <v>3907</v>
      </c>
      <c r="N1042" s="160" t="s">
        <v>3908</v>
      </c>
      <c r="O1042" s="249" t="s">
        <v>3906</v>
      </c>
      <c r="P1042" s="248">
        <v>44204</v>
      </c>
      <c r="Q1042" s="166" t="str">
        <f>IF(COUNTIFS(tabAtas_Bloqueios[CÓDIGO],tabConsumoAta[[#This Row],[CÓDIGO]],tabAtas_Bloqueios[CHAVE],tabConsumoAta[[#This Row],[ATA]],tabAtas_Bloqueios[INATIVO],"") &gt; 0,"X","")</f>
        <v/>
      </c>
      <c r="R1042" s="158" t="s">
        <v>1555</v>
      </c>
    </row>
    <row r="1043" spans="1:18" x14ac:dyDescent="0.3">
      <c r="A1043" s="247">
        <v>134045</v>
      </c>
      <c r="B1043" s="47" t="s">
        <v>3640</v>
      </c>
      <c r="C1043" s="34" t="str">
        <f>IFERROR(VLOOKUP(tabConsumoAta[[#This Row],[CÓDIGO]],tabEstimativa[#Data],14,FALSE),"")</f>
        <v>Suspenso</v>
      </c>
      <c r="D1043" s="157" t="s">
        <v>3777</v>
      </c>
      <c r="E1043" s="157">
        <v>191</v>
      </c>
      <c r="F1043" s="34">
        <v>2020</v>
      </c>
      <c r="G1043" s="78">
        <f>IFERROR(VLOOKUP(tabConsumoAta[[#This Row],[ATA]],tabAtas[#Data],4,FALSE),"")</f>
        <v>44446</v>
      </c>
      <c r="H1043" s="163">
        <f>SUMIFS(tabSaldoAta[ESTIMATIVA],tabSaldoAta[CÓDIGO],tabConsumoAta[[#This Row],[CÓDIGO]],tabSaldoAta[CHAVE],tabConsumoAta[[#This Row],[ATA]])</f>
        <v>0</v>
      </c>
      <c r="I1043" s="164">
        <v>70</v>
      </c>
      <c r="J1043" s="159">
        <v>19</v>
      </c>
      <c r="K1043" s="251">
        <v>284</v>
      </c>
      <c r="L1043" s="246" t="s">
        <v>3779</v>
      </c>
      <c r="M1043" s="160" t="s">
        <v>3907</v>
      </c>
      <c r="N1043" s="160" t="s">
        <v>3908</v>
      </c>
      <c r="O1043" s="249" t="s">
        <v>3906</v>
      </c>
      <c r="P1043" s="248">
        <v>44204</v>
      </c>
      <c r="Q1043" s="166" t="str">
        <f>IF(COUNTIFS(tabAtas_Bloqueios[CÓDIGO],tabConsumoAta[[#This Row],[CÓDIGO]],tabAtas_Bloqueios[CHAVE],tabConsumoAta[[#This Row],[ATA]],tabAtas_Bloqueios[INATIVO],"") &gt; 0,"X","")</f>
        <v/>
      </c>
      <c r="R1043" s="158" t="s">
        <v>1555</v>
      </c>
    </row>
    <row r="1044" spans="1:18" x14ac:dyDescent="0.3">
      <c r="A1044" s="247">
        <v>13175</v>
      </c>
      <c r="B1044" s="47" t="s">
        <v>2385</v>
      </c>
      <c r="C1044" s="34" t="str">
        <f>IFERROR(VLOOKUP(tabConsumoAta[[#This Row],[CÓDIGO]],tabEstimativa[#Data],14,FALSE),"")</f>
        <v>Suspenso</v>
      </c>
      <c r="D1044" s="157" t="s">
        <v>3777</v>
      </c>
      <c r="E1044" s="157">
        <v>191</v>
      </c>
      <c r="F1044" s="34">
        <v>2020</v>
      </c>
      <c r="G1044" s="78">
        <f>IFERROR(VLOOKUP(tabConsumoAta[[#This Row],[ATA]],tabAtas[#Data],4,FALSE),"")</f>
        <v>44446</v>
      </c>
      <c r="H1044" s="163">
        <f>SUMIFS(tabSaldoAta[ESTIMATIVA],tabSaldoAta[CÓDIGO],tabConsumoAta[[#This Row],[CÓDIGO]],tabSaldoAta[CHAVE],tabConsumoAta[[#This Row],[ATA]])</f>
        <v>0</v>
      </c>
      <c r="I1044" s="164">
        <v>200</v>
      </c>
      <c r="J1044" s="159">
        <v>20</v>
      </c>
      <c r="K1044" s="251">
        <v>285</v>
      </c>
      <c r="L1044" s="246" t="s">
        <v>3914</v>
      </c>
      <c r="M1044" s="160" t="s">
        <v>3907</v>
      </c>
      <c r="N1044" s="160" t="s">
        <v>3908</v>
      </c>
      <c r="O1044" s="249" t="s">
        <v>3906</v>
      </c>
      <c r="P1044" s="248">
        <v>44204</v>
      </c>
      <c r="Q1044" s="166" t="str">
        <f>IF(COUNTIFS(tabAtas_Bloqueios[CÓDIGO],tabConsumoAta[[#This Row],[CÓDIGO]],tabAtas_Bloqueios[CHAVE],tabConsumoAta[[#This Row],[ATA]],tabAtas_Bloqueios[INATIVO],"") &gt; 0,"X","")</f>
        <v/>
      </c>
      <c r="R1044" s="158" t="s">
        <v>1555</v>
      </c>
    </row>
    <row r="1045" spans="1:18" x14ac:dyDescent="0.3">
      <c r="A1045" s="247">
        <v>134548</v>
      </c>
      <c r="B1045" s="47" t="s">
        <v>2422</v>
      </c>
      <c r="C1045" s="34" t="str">
        <f>IFERROR(VLOOKUP(tabConsumoAta[[#This Row],[CÓDIGO]],tabEstimativa[#Data],14,FALSE),"")</f>
        <v>Aguardando</v>
      </c>
      <c r="D1045" s="157" t="s">
        <v>3915</v>
      </c>
      <c r="E1045" s="157">
        <v>237</v>
      </c>
      <c r="F1045" s="34">
        <v>2020</v>
      </c>
      <c r="G1045" s="78">
        <f>IFERROR(VLOOKUP(tabConsumoAta[[#This Row],[ATA]],tabAtas[#Data],4,FALSE),"")</f>
        <v>44477</v>
      </c>
      <c r="H1045" s="163">
        <f>SUMIFS(tabSaldoAta[ESTIMATIVA],tabSaldoAta[CÓDIGO],tabConsumoAta[[#This Row],[CÓDIGO]],tabSaldoAta[CHAVE],tabConsumoAta[[#This Row],[ATA]])</f>
        <v>2500</v>
      </c>
      <c r="I1045" s="164">
        <v>500</v>
      </c>
      <c r="J1045" s="159">
        <v>21</v>
      </c>
      <c r="K1045" s="251">
        <v>286</v>
      </c>
      <c r="L1045" s="246" t="s">
        <v>2963</v>
      </c>
      <c r="M1045" s="160" t="s">
        <v>3907</v>
      </c>
      <c r="N1045" s="160" t="s">
        <v>3908</v>
      </c>
      <c r="O1045" s="249" t="s">
        <v>3906</v>
      </c>
      <c r="P1045" s="248">
        <v>44204</v>
      </c>
      <c r="Q1045" s="166" t="str">
        <f>IF(COUNTIFS(tabAtas_Bloqueios[CÓDIGO],tabConsumoAta[[#This Row],[CÓDIGO]],tabAtas_Bloqueios[CHAVE],tabConsumoAta[[#This Row],[ATA]],tabAtas_Bloqueios[INATIVO],"") &gt; 0,"X","")</f>
        <v/>
      </c>
      <c r="R1045" s="158" t="s">
        <v>1555</v>
      </c>
    </row>
    <row r="1046" spans="1:18" x14ac:dyDescent="0.3">
      <c r="A1046" s="247">
        <v>12857</v>
      </c>
      <c r="B1046" s="47" t="s">
        <v>1394</v>
      </c>
      <c r="C1046" s="34" t="str">
        <f>IFERROR(VLOOKUP(tabConsumoAta[[#This Row],[CÓDIGO]],tabEstimativa[#Data],14,FALSE),"")</f>
        <v>Suspenso</v>
      </c>
      <c r="D1046" s="157" t="s">
        <v>3864</v>
      </c>
      <c r="E1046" s="157">
        <v>254</v>
      </c>
      <c r="F1046" s="34">
        <v>2020</v>
      </c>
      <c r="G1046" s="78">
        <f>IFERROR(VLOOKUP(tabConsumoAta[[#This Row],[ATA]],tabAtas[#Data],4,FALSE),"")</f>
        <v>44497</v>
      </c>
      <c r="H1046" s="163">
        <f>SUMIFS(tabSaldoAta[ESTIMATIVA],tabSaldoAta[CÓDIGO],tabConsumoAta[[#This Row],[CÓDIGO]],tabSaldoAta[CHAVE],tabConsumoAta[[#This Row],[ATA]])</f>
        <v>300</v>
      </c>
      <c r="I1046" s="164">
        <v>100</v>
      </c>
      <c r="J1046" s="159">
        <v>22</v>
      </c>
      <c r="K1046" s="251">
        <v>287</v>
      </c>
      <c r="L1046" s="246" t="s">
        <v>2415</v>
      </c>
      <c r="M1046" s="160" t="s">
        <v>3907</v>
      </c>
      <c r="N1046" s="160" t="s">
        <v>3908</v>
      </c>
      <c r="O1046" s="249" t="s">
        <v>3906</v>
      </c>
      <c r="P1046" s="248">
        <v>44204</v>
      </c>
      <c r="Q1046" s="166" t="str">
        <f>IF(COUNTIFS(tabAtas_Bloqueios[CÓDIGO],tabConsumoAta[[#This Row],[CÓDIGO]],tabAtas_Bloqueios[CHAVE],tabConsumoAta[[#This Row],[ATA]],tabAtas_Bloqueios[INATIVO],"") &gt; 0,"X","")</f>
        <v/>
      </c>
      <c r="R1046" s="158" t="s">
        <v>1555</v>
      </c>
    </row>
    <row r="1047" spans="1:18" x14ac:dyDescent="0.3">
      <c r="A1047" s="247">
        <v>88839</v>
      </c>
      <c r="B1047" s="47" t="s">
        <v>1416</v>
      </c>
      <c r="C1047" s="34" t="str">
        <f>IFERROR(VLOOKUP(tabConsumoAta[[#This Row],[CÓDIGO]],tabEstimativa[#Data],14,FALSE),"")</f>
        <v>Suspenso</v>
      </c>
      <c r="D1047" s="157" t="s">
        <v>3864</v>
      </c>
      <c r="E1047" s="157">
        <v>254</v>
      </c>
      <c r="F1047" s="34">
        <v>2020</v>
      </c>
      <c r="G1047" s="78">
        <f>IFERROR(VLOOKUP(tabConsumoAta[[#This Row],[ATA]],tabAtas[#Data],4,FALSE),"")</f>
        <v>44497</v>
      </c>
      <c r="H1047" s="163">
        <f>SUMIFS(tabSaldoAta[ESTIMATIVA],tabSaldoAta[CÓDIGO],tabConsumoAta[[#This Row],[CÓDIGO]],tabSaldoAta[CHAVE],tabConsumoAta[[#This Row],[ATA]])</f>
        <v>60</v>
      </c>
      <c r="I1047" s="164">
        <v>20</v>
      </c>
      <c r="J1047" s="159">
        <v>23</v>
      </c>
      <c r="K1047" s="251">
        <v>288</v>
      </c>
      <c r="L1047" s="246" t="s">
        <v>3075</v>
      </c>
      <c r="M1047" s="160" t="s">
        <v>3907</v>
      </c>
      <c r="N1047" s="160" t="s">
        <v>3908</v>
      </c>
      <c r="O1047" s="249" t="s">
        <v>3906</v>
      </c>
      <c r="P1047" s="248">
        <v>44204</v>
      </c>
      <c r="Q1047" s="166" t="str">
        <f>IF(COUNTIFS(tabAtas_Bloqueios[CÓDIGO],tabConsumoAta[[#This Row],[CÓDIGO]],tabAtas_Bloqueios[CHAVE],tabConsumoAta[[#This Row],[ATA]],tabAtas_Bloqueios[INATIVO],"") &gt; 0,"X","")</f>
        <v/>
      </c>
      <c r="R1047" s="158" t="s">
        <v>1555</v>
      </c>
    </row>
    <row r="1048" spans="1:18" x14ac:dyDescent="0.3">
      <c r="A1048" s="247">
        <v>12754</v>
      </c>
      <c r="B1048" s="47" t="s">
        <v>2986</v>
      </c>
      <c r="C1048" s="34" t="str">
        <f>IFERROR(VLOOKUP(tabConsumoAta[[#This Row],[CÓDIGO]],tabEstimativa[#Data],14,FALSE),"")</f>
        <v>Aguardando</v>
      </c>
      <c r="D1048" s="157" t="s">
        <v>3916</v>
      </c>
      <c r="E1048" s="157">
        <v>275</v>
      </c>
      <c r="F1048" s="34">
        <v>2020</v>
      </c>
      <c r="G1048" s="78">
        <f>IFERROR(VLOOKUP(tabConsumoAta[[#This Row],[ATA]],tabAtas[#Data],4,FALSE),"")</f>
        <v>44515</v>
      </c>
      <c r="H1048" s="163">
        <f>SUMIFS(tabSaldoAta[ESTIMATIVA],tabSaldoAta[CÓDIGO],tabConsumoAta[[#This Row],[CÓDIGO]],tabSaldoAta[CHAVE],tabConsumoAta[[#This Row],[ATA]])</f>
        <v>1000</v>
      </c>
      <c r="I1048" s="164">
        <v>500</v>
      </c>
      <c r="J1048" s="159">
        <v>24</v>
      </c>
      <c r="K1048" s="251">
        <v>289</v>
      </c>
      <c r="L1048" s="246" t="s">
        <v>3753</v>
      </c>
      <c r="M1048" s="160" t="s">
        <v>3907</v>
      </c>
      <c r="N1048" s="160" t="s">
        <v>3908</v>
      </c>
      <c r="O1048" s="249" t="s">
        <v>3906</v>
      </c>
      <c r="P1048" s="248">
        <v>44204</v>
      </c>
      <c r="Q1048" s="166" t="str">
        <f>IF(COUNTIFS(tabAtas_Bloqueios[CÓDIGO],tabConsumoAta[[#This Row],[CÓDIGO]],tabAtas_Bloqueios[CHAVE],tabConsumoAta[[#This Row],[ATA]],tabAtas_Bloqueios[INATIVO],"") &gt; 0,"X","")</f>
        <v/>
      </c>
      <c r="R1048" s="158" t="s">
        <v>1555</v>
      </c>
    </row>
    <row r="1049" spans="1:18" x14ac:dyDescent="0.3">
      <c r="A1049" s="247">
        <v>27136</v>
      </c>
      <c r="B1049" s="47" t="s">
        <v>2850</v>
      </c>
      <c r="C1049" s="34" t="str">
        <f>IFERROR(VLOOKUP(tabConsumoAta[[#This Row],[CÓDIGO]],tabEstimativa[#Data],14,FALSE),"")</f>
        <v>Aguardando</v>
      </c>
      <c r="D1049" s="157" t="s">
        <v>3916</v>
      </c>
      <c r="E1049" s="157">
        <v>275</v>
      </c>
      <c r="F1049" s="34">
        <v>2020</v>
      </c>
      <c r="G1049" s="78">
        <f>IFERROR(VLOOKUP(tabConsumoAta[[#This Row],[ATA]],tabAtas[#Data],4,FALSE),"")</f>
        <v>44515</v>
      </c>
      <c r="H1049" s="163">
        <f>SUMIFS(tabSaldoAta[ESTIMATIVA],tabSaldoAta[CÓDIGO],tabConsumoAta[[#This Row],[CÓDIGO]],tabSaldoAta[CHAVE],tabConsumoAta[[#This Row],[ATA]])</f>
        <v>150000</v>
      </c>
      <c r="I1049" s="164">
        <v>65000</v>
      </c>
      <c r="J1049" s="159">
        <v>25</v>
      </c>
      <c r="K1049" s="251">
        <v>290</v>
      </c>
      <c r="L1049" s="246" t="s">
        <v>2467</v>
      </c>
      <c r="M1049" s="160" t="s">
        <v>3907</v>
      </c>
      <c r="N1049" s="160" t="s">
        <v>3908</v>
      </c>
      <c r="O1049" s="249" t="s">
        <v>3906</v>
      </c>
      <c r="P1049" s="248">
        <v>44204</v>
      </c>
      <c r="Q1049" s="166" t="str">
        <f>IF(COUNTIFS(tabAtas_Bloqueios[CÓDIGO],tabConsumoAta[[#This Row],[CÓDIGO]],tabAtas_Bloqueios[CHAVE],tabConsumoAta[[#This Row],[ATA]],tabAtas_Bloqueios[INATIVO],"") &gt; 0,"X","")</f>
        <v/>
      </c>
      <c r="R1049" s="158" t="s">
        <v>1555</v>
      </c>
    </row>
    <row r="1050" spans="1:18" x14ac:dyDescent="0.3">
      <c r="A1050" s="247">
        <v>14154</v>
      </c>
      <c r="B1050" s="47" t="s">
        <v>2978</v>
      </c>
      <c r="C1050" s="34" t="str">
        <f>IFERROR(VLOOKUP(tabConsumoAta[[#This Row],[CÓDIGO]],tabEstimativa[#Data],14,FALSE),"")</f>
        <v>Aguardando</v>
      </c>
      <c r="D1050" s="157" t="s">
        <v>3916</v>
      </c>
      <c r="E1050" s="157">
        <v>275</v>
      </c>
      <c r="F1050" s="34">
        <v>2020</v>
      </c>
      <c r="G1050" s="78">
        <f>IFERROR(VLOOKUP(tabConsumoAta[[#This Row],[ATA]],tabAtas[#Data],4,FALSE),"")</f>
        <v>44515</v>
      </c>
      <c r="H1050" s="163">
        <f>SUMIFS(tabSaldoAta[ESTIMATIVA],tabSaldoAta[CÓDIGO],tabConsumoAta[[#This Row],[CÓDIGO]],tabSaldoAta[CHAVE],tabConsumoAta[[#This Row],[ATA]])</f>
        <v>15000</v>
      </c>
      <c r="I1050" s="164">
        <v>5000</v>
      </c>
      <c r="J1050" s="159">
        <v>26</v>
      </c>
      <c r="K1050" s="251">
        <v>290</v>
      </c>
      <c r="L1050" s="246" t="s">
        <v>2467</v>
      </c>
      <c r="M1050" s="160" t="s">
        <v>3907</v>
      </c>
      <c r="N1050" s="160" t="s">
        <v>3908</v>
      </c>
      <c r="O1050" s="249" t="s">
        <v>3906</v>
      </c>
      <c r="P1050" s="248">
        <v>44204</v>
      </c>
      <c r="Q1050" s="166" t="str">
        <f>IF(COUNTIFS(tabAtas_Bloqueios[CÓDIGO],tabConsumoAta[[#This Row],[CÓDIGO]],tabAtas_Bloqueios[CHAVE],tabConsumoAta[[#This Row],[ATA]],tabAtas_Bloqueios[INATIVO],"") &gt; 0,"X","")</f>
        <v/>
      </c>
      <c r="R1050" s="158" t="s">
        <v>1555</v>
      </c>
    </row>
    <row r="1051" spans="1:18" x14ac:dyDescent="0.3">
      <c r="A1051" s="247">
        <v>12877</v>
      </c>
      <c r="B1051" s="47" t="s">
        <v>1415</v>
      </c>
      <c r="C1051" s="34" t="str">
        <f>IFERROR(VLOOKUP(tabConsumoAta[[#This Row],[CÓDIGO]],tabEstimativa[#Data],14,FALSE),"")</f>
        <v>Aguardando</v>
      </c>
      <c r="D1051" s="157" t="s">
        <v>3917</v>
      </c>
      <c r="E1051" s="157">
        <v>304</v>
      </c>
      <c r="F1051" s="34">
        <v>2020</v>
      </c>
      <c r="G1051" s="78">
        <f>IFERROR(VLOOKUP(tabConsumoAta[[#This Row],[ATA]],tabAtas[#Data],4,FALSE),"")</f>
        <v>44545</v>
      </c>
      <c r="H1051" s="163">
        <f>SUMIFS(tabSaldoAta[ESTIMATIVA],tabSaldoAta[CÓDIGO],tabConsumoAta[[#This Row],[CÓDIGO]],tabSaldoAta[CHAVE],tabConsumoAta[[#This Row],[ATA]])</f>
        <v>200</v>
      </c>
      <c r="I1051" s="164">
        <v>100</v>
      </c>
      <c r="J1051" s="159">
        <v>27</v>
      </c>
      <c r="K1051" s="251">
        <v>291</v>
      </c>
      <c r="L1051" s="246" t="s">
        <v>3075</v>
      </c>
      <c r="M1051" s="160" t="s">
        <v>3907</v>
      </c>
      <c r="N1051" s="160" t="s">
        <v>3908</v>
      </c>
      <c r="O1051" s="249" t="s">
        <v>3906</v>
      </c>
      <c r="P1051" s="248">
        <v>44204</v>
      </c>
      <c r="Q1051" s="166" t="str">
        <f>IF(COUNTIFS(tabAtas_Bloqueios[CÓDIGO],tabConsumoAta[[#This Row],[CÓDIGO]],tabAtas_Bloqueios[CHAVE],tabConsumoAta[[#This Row],[ATA]],tabAtas_Bloqueios[INATIVO],"") &gt; 0,"X","")</f>
        <v/>
      </c>
      <c r="R1051" s="158" t="s">
        <v>1555</v>
      </c>
    </row>
    <row r="1052" spans="1:18" x14ac:dyDescent="0.3">
      <c r="A1052" s="247">
        <v>27479</v>
      </c>
      <c r="B1052" s="47" t="s">
        <v>1411</v>
      </c>
      <c r="C1052" s="34" t="str">
        <f>IFERROR(VLOOKUP(tabConsumoAta[[#This Row],[CÓDIGO]],tabEstimativa[#Data],14,FALSE),"")</f>
        <v>Aguardando</v>
      </c>
      <c r="D1052" s="157" t="s">
        <v>3917</v>
      </c>
      <c r="E1052" s="157">
        <v>304</v>
      </c>
      <c r="F1052" s="34">
        <v>2020</v>
      </c>
      <c r="G1052" s="78">
        <f>IFERROR(VLOOKUP(tabConsumoAta[[#This Row],[ATA]],tabAtas[#Data],4,FALSE),"")</f>
        <v>44545</v>
      </c>
      <c r="H1052" s="163">
        <f>SUMIFS(tabSaldoAta[ESTIMATIVA],tabSaldoAta[CÓDIGO],tabConsumoAta[[#This Row],[CÓDIGO]],tabSaldoAta[CHAVE],tabConsumoAta[[#This Row],[ATA]])</f>
        <v>0</v>
      </c>
      <c r="I1052" s="164">
        <v>100</v>
      </c>
      <c r="J1052" s="159">
        <v>28</v>
      </c>
      <c r="K1052" s="251">
        <v>291</v>
      </c>
      <c r="L1052" s="246" t="s">
        <v>3075</v>
      </c>
      <c r="M1052" s="160" t="s">
        <v>3907</v>
      </c>
      <c r="N1052" s="160" t="s">
        <v>3908</v>
      </c>
      <c r="O1052" s="249" t="s">
        <v>3906</v>
      </c>
      <c r="P1052" s="248">
        <v>44204</v>
      </c>
      <c r="Q1052" s="166" t="str">
        <f>IF(COUNTIFS(tabAtas_Bloqueios[CÓDIGO],tabConsumoAta[[#This Row],[CÓDIGO]],tabAtas_Bloqueios[CHAVE],tabConsumoAta[[#This Row],[ATA]],tabAtas_Bloqueios[INATIVO],"") &gt; 0,"X","")</f>
        <v/>
      </c>
      <c r="R1052" s="158" t="s">
        <v>1555</v>
      </c>
    </row>
    <row r="1053" spans="1:18" x14ac:dyDescent="0.3">
      <c r="A1053" s="247">
        <v>135225</v>
      </c>
      <c r="B1053" s="47" t="s">
        <v>2396</v>
      </c>
      <c r="C1053" s="34" t="str">
        <f>IFERROR(VLOOKUP(tabConsumoAta[[#This Row],[CÓDIGO]],tabEstimativa[#Data],14,FALSE),"")</f>
        <v>Aguardando</v>
      </c>
      <c r="D1053" s="157" t="s">
        <v>3917</v>
      </c>
      <c r="E1053" s="157">
        <v>304</v>
      </c>
      <c r="F1053" s="34">
        <v>2020</v>
      </c>
      <c r="G1053" s="78">
        <f>IFERROR(VLOOKUP(tabConsumoAta[[#This Row],[ATA]],tabAtas[#Data],4,FALSE),"")</f>
        <v>44545</v>
      </c>
      <c r="H1053" s="163">
        <f>SUMIFS(tabSaldoAta[ESTIMATIVA],tabSaldoAta[CÓDIGO],tabConsumoAta[[#This Row],[CÓDIGO]],tabSaldoAta[CHAVE],tabConsumoAta[[#This Row],[ATA]])</f>
        <v>0</v>
      </c>
      <c r="I1053" s="164">
        <v>50</v>
      </c>
      <c r="J1053" s="159">
        <v>29</v>
      </c>
      <c r="K1053" s="251">
        <v>291</v>
      </c>
      <c r="L1053" s="246" t="s">
        <v>3075</v>
      </c>
      <c r="M1053" s="160" t="s">
        <v>3907</v>
      </c>
      <c r="N1053" s="160" t="s">
        <v>3908</v>
      </c>
      <c r="O1053" s="249" t="s">
        <v>3906</v>
      </c>
      <c r="P1053" s="248">
        <v>44204</v>
      </c>
      <c r="Q1053" s="166" t="str">
        <f>IF(COUNTIFS(tabAtas_Bloqueios[CÓDIGO],tabConsumoAta[[#This Row],[CÓDIGO]],tabAtas_Bloqueios[CHAVE],tabConsumoAta[[#This Row],[ATA]],tabAtas_Bloqueios[INATIVO],"") &gt; 0,"X","")</f>
        <v/>
      </c>
      <c r="R1053" s="158" t="s">
        <v>1555</v>
      </c>
    </row>
    <row r="1054" spans="1:18" x14ac:dyDescent="0.3">
      <c r="A1054" s="247">
        <v>135226</v>
      </c>
      <c r="B1054" s="47" t="s">
        <v>2397</v>
      </c>
      <c r="C1054" s="34" t="str">
        <f>IFERROR(VLOOKUP(tabConsumoAta[[#This Row],[CÓDIGO]],tabEstimativa[#Data],14,FALSE),"")</f>
        <v>Aguardando</v>
      </c>
      <c r="D1054" s="157" t="s">
        <v>3917</v>
      </c>
      <c r="E1054" s="157">
        <v>304</v>
      </c>
      <c r="F1054" s="34">
        <v>2020</v>
      </c>
      <c r="G1054" s="78">
        <f>IFERROR(VLOOKUP(tabConsumoAta[[#This Row],[ATA]],tabAtas[#Data],4,FALSE),"")</f>
        <v>44545</v>
      </c>
      <c r="H1054" s="163">
        <f>SUMIFS(tabSaldoAta[ESTIMATIVA],tabSaldoAta[CÓDIGO],tabConsumoAta[[#This Row],[CÓDIGO]],tabSaldoAta[CHAVE],tabConsumoAta[[#This Row],[ATA]])</f>
        <v>0</v>
      </c>
      <c r="I1054" s="164">
        <v>100</v>
      </c>
      <c r="J1054" s="159">
        <v>30</v>
      </c>
      <c r="K1054" s="251">
        <v>291</v>
      </c>
      <c r="L1054" s="246" t="s">
        <v>3075</v>
      </c>
      <c r="M1054" s="160" t="s">
        <v>3907</v>
      </c>
      <c r="N1054" s="160" t="s">
        <v>3908</v>
      </c>
      <c r="O1054" s="249" t="s">
        <v>3906</v>
      </c>
      <c r="P1054" s="248">
        <v>44204</v>
      </c>
      <c r="Q1054" s="166" t="str">
        <f>IF(COUNTIFS(tabAtas_Bloqueios[CÓDIGO],tabConsumoAta[[#This Row],[CÓDIGO]],tabAtas_Bloqueios[CHAVE],tabConsumoAta[[#This Row],[ATA]],tabAtas_Bloqueios[INATIVO],"") &gt; 0,"X","")</f>
        <v/>
      </c>
      <c r="R1054" s="158" t="s">
        <v>1555</v>
      </c>
    </row>
    <row r="1055" spans="1:18" x14ac:dyDescent="0.3">
      <c r="A1055" s="247">
        <v>10719</v>
      </c>
      <c r="B1055" s="47" t="s">
        <v>2785</v>
      </c>
      <c r="C1055" s="34" t="str">
        <f>IFERROR(VLOOKUP(tabConsumoAta[[#This Row],[CÓDIGO]],tabEstimativa[#Data],14,FALSE),"")</f>
        <v>Aguardando</v>
      </c>
      <c r="D1055" s="157" t="s">
        <v>3528</v>
      </c>
      <c r="E1055" s="157">
        <v>71</v>
      </c>
      <c r="F1055" s="34">
        <v>2020</v>
      </c>
      <c r="G1055" s="78">
        <f>IFERROR(VLOOKUP(tabConsumoAta[[#This Row],[ATA]],tabAtas[#Data],4,FALSE),"")</f>
        <v>44279</v>
      </c>
      <c r="H1055" s="163">
        <f>SUMIFS(tabSaldoAta[ESTIMATIVA],tabSaldoAta[CÓDIGO],tabConsumoAta[[#This Row],[CÓDIGO]],tabSaldoAta[CHAVE],tabConsumoAta[[#This Row],[ATA]])</f>
        <v>60000</v>
      </c>
      <c r="I1055" s="164">
        <v>23000</v>
      </c>
      <c r="J1055" s="159">
        <v>1</v>
      </c>
      <c r="K1055" s="251">
        <v>13310</v>
      </c>
      <c r="L1055" s="246" t="s">
        <v>3712</v>
      </c>
      <c r="M1055" s="160" t="s">
        <v>3868</v>
      </c>
      <c r="N1055" s="160" t="s">
        <v>3869</v>
      </c>
      <c r="O1055" s="249" t="s">
        <v>3867</v>
      </c>
      <c r="P1055" s="248">
        <v>0</v>
      </c>
      <c r="Q1055" s="166" t="str">
        <f>IF(COUNTIFS(tabAtas_Bloqueios[CÓDIGO],tabConsumoAta[[#This Row],[CÓDIGO]],tabAtas_Bloqueios[CHAVE],tabConsumoAta[[#This Row],[ATA]],tabAtas_Bloqueios[INATIVO],"") &gt; 0,"X","")</f>
        <v/>
      </c>
      <c r="R1055" s="158" t="s">
        <v>1555</v>
      </c>
    </row>
    <row r="1056" spans="1:18" x14ac:dyDescent="0.3">
      <c r="A1056" s="247">
        <v>12616</v>
      </c>
      <c r="B1056" s="47" t="s">
        <v>3051</v>
      </c>
      <c r="C1056" s="34" t="str">
        <f>IFERROR(VLOOKUP(tabConsumoAta[[#This Row],[CÓDIGO]],tabEstimativa[#Data],14,FALSE),"")</f>
        <v>Aguardando</v>
      </c>
      <c r="D1056" s="157" t="s">
        <v>3767</v>
      </c>
      <c r="E1056" s="157">
        <v>176</v>
      </c>
      <c r="F1056" s="34">
        <v>2020</v>
      </c>
      <c r="G1056" s="78">
        <f>IFERROR(VLOOKUP(tabConsumoAta[[#This Row],[ATA]],tabAtas[#Data],4,FALSE),"")</f>
        <v>44427</v>
      </c>
      <c r="H1056" s="163">
        <f>SUMIFS(tabSaldoAta[ESTIMATIVA],tabSaldoAta[CÓDIGO],tabConsumoAta[[#This Row],[CÓDIGO]],tabSaldoAta[CHAVE],tabConsumoAta[[#This Row],[ATA]])</f>
        <v>60000</v>
      </c>
      <c r="I1056" s="164">
        <v>15400</v>
      </c>
      <c r="J1056" s="159">
        <v>2</v>
      </c>
      <c r="K1056" s="251">
        <v>13311</v>
      </c>
      <c r="L1056" s="246" t="s">
        <v>3768</v>
      </c>
      <c r="M1056" s="160" t="s">
        <v>3868</v>
      </c>
      <c r="N1056" s="160" t="s">
        <v>3869</v>
      </c>
      <c r="O1056" s="249" t="s">
        <v>3867</v>
      </c>
      <c r="P1056" s="248">
        <v>0</v>
      </c>
      <c r="Q1056" s="166" t="str">
        <f>IF(COUNTIFS(tabAtas_Bloqueios[CÓDIGO],tabConsumoAta[[#This Row],[CÓDIGO]],tabAtas_Bloqueios[CHAVE],tabConsumoAta[[#This Row],[ATA]],tabAtas_Bloqueios[INATIVO],"") &gt; 0,"X","")</f>
        <v/>
      </c>
      <c r="R1056" s="158" t="s">
        <v>1555</v>
      </c>
    </row>
    <row r="1057" spans="1:18" x14ac:dyDescent="0.3">
      <c r="A1057" s="247">
        <v>80300</v>
      </c>
      <c r="B1057" s="47" t="s">
        <v>2758</v>
      </c>
      <c r="C1057" s="34" t="str">
        <f>IFERROR(VLOOKUP(tabConsumoAta[[#This Row],[CÓDIGO]],tabEstimativa[#Data],14,FALSE),"")</f>
        <v>Inativo</v>
      </c>
      <c r="D1057" s="157" t="s">
        <v>3832</v>
      </c>
      <c r="E1057" s="157">
        <v>194</v>
      </c>
      <c r="F1057" s="34">
        <v>2020</v>
      </c>
      <c r="G1057" s="78">
        <f>IFERROR(VLOOKUP(tabConsumoAta[[#This Row],[ATA]],tabAtas[#Data],4,FALSE),"")</f>
        <v>44446</v>
      </c>
      <c r="H1057" s="163">
        <f>SUMIFS(tabSaldoAta[ESTIMATIVA],tabSaldoAta[CÓDIGO],tabConsumoAta[[#This Row],[CÓDIGO]],tabSaldoAta[CHAVE],tabConsumoAta[[#This Row],[ATA]])</f>
        <v>0</v>
      </c>
      <c r="I1057" s="164">
        <v>50</v>
      </c>
      <c r="J1057" s="159">
        <v>3</v>
      </c>
      <c r="K1057" s="251">
        <v>13312</v>
      </c>
      <c r="L1057" s="246" t="s">
        <v>2437</v>
      </c>
      <c r="M1057" s="160" t="s">
        <v>3868</v>
      </c>
      <c r="N1057" s="160" t="s">
        <v>3869</v>
      </c>
      <c r="O1057" s="249" t="s">
        <v>3867</v>
      </c>
      <c r="P1057" s="248">
        <v>0</v>
      </c>
      <c r="Q1057" s="166" t="str">
        <f>IF(COUNTIFS(tabAtas_Bloqueios[CÓDIGO],tabConsumoAta[[#This Row],[CÓDIGO]],tabAtas_Bloqueios[CHAVE],tabConsumoAta[[#This Row],[ATA]],tabAtas_Bloqueios[INATIVO],"") &gt; 0,"X","")</f>
        <v/>
      </c>
      <c r="R1057" s="158" t="s">
        <v>1555</v>
      </c>
    </row>
    <row r="1058" spans="1:18" x14ac:dyDescent="0.3">
      <c r="A1058" s="247">
        <v>24371</v>
      </c>
      <c r="B1058" s="47" t="s">
        <v>29</v>
      </c>
      <c r="C1058" s="34" t="str">
        <f>IFERROR(VLOOKUP(tabConsumoAta[[#This Row],[CÓDIGO]],tabEstimativa[#Data],14,FALSE),"")</f>
        <v>Aguardando</v>
      </c>
      <c r="D1058" s="157" t="s">
        <v>3857</v>
      </c>
      <c r="E1058" s="157">
        <v>224</v>
      </c>
      <c r="F1058" s="34">
        <v>2020</v>
      </c>
      <c r="G1058" s="78">
        <f>IFERROR(VLOOKUP(tabConsumoAta[[#This Row],[ATA]],tabAtas[#Data],4,FALSE),"")</f>
        <v>44470</v>
      </c>
      <c r="H1058" s="163">
        <f>SUMIFS(tabSaldoAta[ESTIMATIVA],tabSaldoAta[CÓDIGO],tabConsumoAta[[#This Row],[CÓDIGO]],tabSaldoAta[CHAVE],tabConsumoAta[[#This Row],[ATA]])</f>
        <v>50000</v>
      </c>
      <c r="I1058" s="164">
        <v>10000</v>
      </c>
      <c r="J1058" s="159">
        <v>4</v>
      </c>
      <c r="K1058" s="251">
        <v>13314</v>
      </c>
      <c r="L1058" s="246" t="s">
        <v>3870</v>
      </c>
      <c r="M1058" s="160" t="s">
        <v>3868</v>
      </c>
      <c r="N1058" s="160" t="s">
        <v>3869</v>
      </c>
      <c r="O1058" s="249" t="s">
        <v>3867</v>
      </c>
      <c r="P1058" s="248">
        <v>0</v>
      </c>
      <c r="Q1058" s="166" t="str">
        <f>IF(COUNTIFS(tabAtas_Bloqueios[CÓDIGO],tabConsumoAta[[#This Row],[CÓDIGO]],tabAtas_Bloqueios[CHAVE],tabConsumoAta[[#This Row],[ATA]],tabAtas_Bloqueios[INATIVO],"") &gt; 0,"X","")</f>
        <v/>
      </c>
      <c r="R1058" s="158" t="s">
        <v>1555</v>
      </c>
    </row>
    <row r="1059" spans="1:18" x14ac:dyDescent="0.3">
      <c r="A1059" s="247">
        <v>128287</v>
      </c>
      <c r="B1059" s="47" t="s">
        <v>3038</v>
      </c>
      <c r="C1059" s="34" t="str">
        <f>IFERROR(VLOOKUP(tabConsumoAta[[#This Row],[CÓDIGO]],tabEstimativa[#Data],14,FALSE),"")</f>
        <v>Suspenso</v>
      </c>
      <c r="D1059" s="157" t="s">
        <v>3864</v>
      </c>
      <c r="E1059" s="157">
        <v>254</v>
      </c>
      <c r="F1059" s="34">
        <v>2020</v>
      </c>
      <c r="G1059" s="78">
        <f>IFERROR(VLOOKUP(tabConsumoAta[[#This Row],[ATA]],tabAtas[#Data],4,FALSE),"")</f>
        <v>44497</v>
      </c>
      <c r="H1059" s="163">
        <f>SUMIFS(tabSaldoAta[ESTIMATIVA],tabSaldoAta[CÓDIGO],tabConsumoAta[[#This Row],[CÓDIGO]],tabSaldoAta[CHAVE],tabConsumoAta[[#This Row],[ATA]])</f>
        <v>600</v>
      </c>
      <c r="I1059" s="164">
        <v>300</v>
      </c>
      <c r="J1059" s="159">
        <v>5</v>
      </c>
      <c r="K1059" s="251">
        <v>13315</v>
      </c>
      <c r="L1059" s="246" t="s">
        <v>3456</v>
      </c>
      <c r="M1059" s="160" t="s">
        <v>3868</v>
      </c>
      <c r="N1059" s="160" t="s">
        <v>3869</v>
      </c>
      <c r="O1059" s="249" t="s">
        <v>3867</v>
      </c>
      <c r="P1059" s="248">
        <v>0</v>
      </c>
      <c r="Q1059" s="166" t="str">
        <f>IF(COUNTIFS(tabAtas_Bloqueios[CÓDIGO],tabConsumoAta[[#This Row],[CÓDIGO]],tabAtas_Bloqueios[CHAVE],tabConsumoAta[[#This Row],[ATA]],tabAtas_Bloqueios[INATIVO],"") &gt; 0,"X","")</f>
        <v/>
      </c>
      <c r="R1059" s="158" t="s">
        <v>1555</v>
      </c>
    </row>
    <row r="1060" spans="1:18" x14ac:dyDescent="0.3">
      <c r="A1060" s="247">
        <v>4680</v>
      </c>
      <c r="B1060" s="47" t="s">
        <v>1434</v>
      </c>
      <c r="C1060" s="34" t="str">
        <f>IFERROR(VLOOKUP(tabConsumoAta[[#This Row],[CÓDIGO]],tabEstimativa[#Data],14,FALSE),"")</f>
        <v>Aguardando</v>
      </c>
      <c r="D1060" s="157" t="s">
        <v>3623</v>
      </c>
      <c r="E1060" s="157">
        <v>8</v>
      </c>
      <c r="F1060" s="34">
        <v>2020</v>
      </c>
      <c r="G1060" s="78">
        <f>IFERROR(VLOOKUP(tabConsumoAta[[#This Row],[ATA]],tabAtas[#Data],4,FALSE),"")</f>
        <v>44210</v>
      </c>
      <c r="H1060" s="163">
        <f>SUMIFS(tabSaldoAta[ESTIMATIVA],tabSaldoAta[CÓDIGO],tabConsumoAta[[#This Row],[CÓDIGO]],tabSaldoAta[CHAVE],tabConsumoAta[[#This Row],[ATA]])</f>
        <v>24000</v>
      </c>
      <c r="I1060" s="164">
        <v>10000</v>
      </c>
      <c r="J1060" s="159">
        <v>6</v>
      </c>
      <c r="K1060" s="251">
        <v>13316</v>
      </c>
      <c r="L1060" s="246" t="s">
        <v>3871</v>
      </c>
      <c r="M1060" s="160" t="s">
        <v>3868</v>
      </c>
      <c r="N1060" s="160" t="s">
        <v>3869</v>
      </c>
      <c r="O1060" s="249" t="s">
        <v>3867</v>
      </c>
      <c r="P1060" s="248">
        <v>0</v>
      </c>
      <c r="Q1060" s="166" t="str">
        <f>IF(COUNTIFS(tabAtas_Bloqueios[CÓDIGO],tabConsumoAta[[#This Row],[CÓDIGO]],tabAtas_Bloqueios[CHAVE],tabConsumoAta[[#This Row],[ATA]],tabAtas_Bloqueios[INATIVO],"") &gt; 0,"X","")</f>
        <v/>
      </c>
      <c r="R1060" s="158" t="s">
        <v>1555</v>
      </c>
    </row>
    <row r="1061" spans="1:18" x14ac:dyDescent="0.3">
      <c r="A1061" s="247">
        <v>32534</v>
      </c>
      <c r="B1061" s="47" t="s">
        <v>30</v>
      </c>
      <c r="C1061" s="34" t="str">
        <f>IFERROR(VLOOKUP(tabConsumoAta[[#This Row],[CÓDIGO]],tabEstimativa[#Data],14,FALSE),"")</f>
        <v>Aguardando</v>
      </c>
      <c r="D1061" s="157" t="s">
        <v>3857</v>
      </c>
      <c r="E1061" s="157">
        <v>224</v>
      </c>
      <c r="F1061" s="34">
        <v>2020</v>
      </c>
      <c r="G1061" s="78">
        <f>IFERROR(VLOOKUP(tabConsumoAta[[#This Row],[ATA]],tabAtas[#Data],4,FALSE),"")</f>
        <v>44470</v>
      </c>
      <c r="H1061" s="163">
        <f>SUMIFS(tabSaldoAta[ESTIMATIVA],tabSaldoAta[CÓDIGO],tabConsumoAta[[#This Row],[CÓDIGO]],tabSaldoAta[CHAVE],tabConsumoAta[[#This Row],[ATA]])</f>
        <v>5000</v>
      </c>
      <c r="I1061" s="164">
        <v>5000</v>
      </c>
      <c r="J1061" s="159">
        <v>1</v>
      </c>
      <c r="K1061" s="251">
        <v>12903</v>
      </c>
      <c r="L1061" s="246" t="s">
        <v>2334</v>
      </c>
      <c r="M1061" s="160" t="s">
        <v>3859</v>
      </c>
      <c r="N1061" s="160" t="s">
        <v>3860</v>
      </c>
      <c r="O1061" s="249" t="s">
        <v>3858</v>
      </c>
      <c r="P1061" s="248">
        <v>44141</v>
      </c>
      <c r="Q1061" s="166" t="str">
        <f>IF(COUNTIFS(tabAtas_Bloqueios[CÓDIGO],tabConsumoAta[[#This Row],[CÓDIGO]],tabAtas_Bloqueios[CHAVE],tabConsumoAta[[#This Row],[ATA]],tabAtas_Bloqueios[INATIVO],"") &gt; 0,"X","")</f>
        <v/>
      </c>
      <c r="R1061" s="158" t="s">
        <v>1555</v>
      </c>
    </row>
    <row r="1062" spans="1:18" x14ac:dyDescent="0.3">
      <c r="A1062" s="247">
        <v>34801</v>
      </c>
      <c r="B1062" s="47" t="s">
        <v>28</v>
      </c>
      <c r="C1062" s="34" t="str">
        <f>IFERROR(VLOOKUP(tabConsumoAta[[#This Row],[CÓDIGO]],tabEstimativa[#Data],14,FALSE),"")</f>
        <v>Aguardando</v>
      </c>
      <c r="D1062" s="157" t="s">
        <v>3857</v>
      </c>
      <c r="E1062" s="157">
        <v>224</v>
      </c>
      <c r="F1062" s="34">
        <v>2020</v>
      </c>
      <c r="G1062" s="78">
        <f>IFERROR(VLOOKUP(tabConsumoAta[[#This Row],[ATA]],tabAtas[#Data],4,FALSE),"")</f>
        <v>44470</v>
      </c>
      <c r="H1062" s="163">
        <f>SUMIFS(tabSaldoAta[ESTIMATIVA],tabSaldoAta[CÓDIGO],tabConsumoAta[[#This Row],[CÓDIGO]],tabSaldoAta[CHAVE],tabConsumoAta[[#This Row],[ATA]])</f>
        <v>7000</v>
      </c>
      <c r="I1062" s="164">
        <v>5000</v>
      </c>
      <c r="J1062" s="159">
        <v>2</v>
      </c>
      <c r="K1062" s="251">
        <v>12904</v>
      </c>
      <c r="L1062" s="246" t="s">
        <v>3784</v>
      </c>
      <c r="M1062" s="160" t="s">
        <v>3859</v>
      </c>
      <c r="N1062" s="160" t="s">
        <v>3860</v>
      </c>
      <c r="O1062" s="249" t="s">
        <v>3858</v>
      </c>
      <c r="P1062" s="248">
        <v>44141</v>
      </c>
      <c r="Q1062" s="166" t="str">
        <f>IF(COUNTIFS(tabAtas_Bloqueios[CÓDIGO],tabConsumoAta[[#This Row],[CÓDIGO]],tabAtas_Bloqueios[CHAVE],tabConsumoAta[[#This Row],[ATA]],tabAtas_Bloqueios[INATIVO],"") &gt; 0,"X","")</f>
        <v/>
      </c>
      <c r="R1062" s="158" t="s">
        <v>1555</v>
      </c>
    </row>
    <row r="1063" spans="1:18" x14ac:dyDescent="0.3">
      <c r="A1063" s="247">
        <v>15668</v>
      </c>
      <c r="B1063" s="47" t="s">
        <v>2925</v>
      </c>
      <c r="C1063" s="34" t="str">
        <f>IFERROR(VLOOKUP(tabConsumoAta[[#This Row],[CÓDIGO]],tabEstimativa[#Data],14,FALSE),"")</f>
        <v>Aguardando</v>
      </c>
      <c r="D1063" s="157" t="s">
        <v>2343</v>
      </c>
      <c r="E1063" s="157">
        <v>9</v>
      </c>
      <c r="F1063" s="34">
        <v>2020</v>
      </c>
      <c r="G1063" s="78">
        <f>IFERROR(VLOOKUP(tabConsumoAta[[#This Row],[ATA]],tabAtas[#Data],4,FALSE),"")</f>
        <v>44210</v>
      </c>
      <c r="H1063" s="163">
        <f>SUMIFS(tabSaldoAta[ESTIMATIVA],tabSaldoAta[CÓDIGO],tabConsumoAta[[#This Row],[CÓDIGO]],tabSaldoAta[CHAVE],tabConsumoAta[[#This Row],[ATA]])</f>
        <v>70</v>
      </c>
      <c r="I1063" s="164">
        <v>40</v>
      </c>
      <c r="J1063" s="159">
        <v>3</v>
      </c>
      <c r="K1063" s="251">
        <v>12905</v>
      </c>
      <c r="L1063" s="246" t="s">
        <v>3861</v>
      </c>
      <c r="M1063" s="160" t="s">
        <v>3859</v>
      </c>
      <c r="N1063" s="160" t="s">
        <v>3860</v>
      </c>
      <c r="O1063" s="249" t="s">
        <v>3858</v>
      </c>
      <c r="P1063" s="248">
        <v>44141</v>
      </c>
      <c r="Q1063" s="166" t="str">
        <f>IF(COUNTIFS(tabAtas_Bloqueios[CÓDIGO],tabConsumoAta[[#This Row],[CÓDIGO]],tabAtas_Bloqueios[CHAVE],tabConsumoAta[[#This Row],[ATA]],tabAtas_Bloqueios[INATIVO],"") &gt; 0,"X","")</f>
        <v/>
      </c>
      <c r="R1063" s="158" t="s">
        <v>1555</v>
      </c>
    </row>
    <row r="1064" spans="1:18" x14ac:dyDescent="0.3">
      <c r="A1064" s="247">
        <v>15672</v>
      </c>
      <c r="B1064" s="47" t="s">
        <v>3136</v>
      </c>
      <c r="C1064" s="34" t="str">
        <f>IFERROR(VLOOKUP(tabConsumoAta[[#This Row],[CÓDIGO]],tabEstimativa[#Data],14,FALSE),"")</f>
        <v>Aguardando</v>
      </c>
      <c r="D1064" s="157" t="s">
        <v>2343</v>
      </c>
      <c r="E1064" s="157">
        <v>9</v>
      </c>
      <c r="F1064" s="34">
        <v>2020</v>
      </c>
      <c r="G1064" s="78">
        <f>IFERROR(VLOOKUP(tabConsumoAta[[#This Row],[ATA]],tabAtas[#Data],4,FALSE),"")</f>
        <v>44210</v>
      </c>
      <c r="H1064" s="163">
        <f>SUMIFS(tabSaldoAta[ESTIMATIVA],tabSaldoAta[CÓDIGO],tabConsumoAta[[#This Row],[CÓDIGO]],tabSaldoAta[CHAVE],tabConsumoAta[[#This Row],[ATA]])</f>
        <v>50</v>
      </c>
      <c r="I1064" s="164">
        <v>50</v>
      </c>
      <c r="J1064" s="159">
        <v>4</v>
      </c>
      <c r="K1064" s="251">
        <v>12905</v>
      </c>
      <c r="L1064" s="246" t="s">
        <v>3861</v>
      </c>
      <c r="M1064" s="160" t="s">
        <v>3859</v>
      </c>
      <c r="N1064" s="160" t="s">
        <v>3860</v>
      </c>
      <c r="O1064" s="249" t="s">
        <v>3858</v>
      </c>
      <c r="P1064" s="248">
        <v>44141</v>
      </c>
      <c r="Q1064" s="166" t="str">
        <f>IF(COUNTIFS(tabAtas_Bloqueios[CÓDIGO],tabConsumoAta[[#This Row],[CÓDIGO]],tabAtas_Bloqueios[CHAVE],tabConsumoAta[[#This Row],[ATA]],tabAtas_Bloqueios[INATIVO],"") &gt; 0,"X","")</f>
        <v/>
      </c>
      <c r="R1064" s="158" t="s">
        <v>1555</v>
      </c>
    </row>
    <row r="1065" spans="1:18" x14ac:dyDescent="0.3">
      <c r="A1065" s="247">
        <v>101891</v>
      </c>
      <c r="B1065" s="47" t="s">
        <v>2224</v>
      </c>
      <c r="C1065" s="34" t="str">
        <f>IFERROR(VLOOKUP(tabConsumoAta[[#This Row],[CÓDIGO]],tabEstimativa[#Data],14,FALSE),"")</f>
        <v>Aguardando</v>
      </c>
      <c r="D1065" s="157" t="s">
        <v>2343</v>
      </c>
      <c r="E1065" s="157">
        <v>9</v>
      </c>
      <c r="F1065" s="34">
        <v>2020</v>
      </c>
      <c r="G1065" s="78">
        <f>IFERROR(VLOOKUP(tabConsumoAta[[#This Row],[ATA]],tabAtas[#Data],4,FALSE),"")</f>
        <v>44210</v>
      </c>
      <c r="H1065" s="163">
        <f>SUMIFS(tabSaldoAta[ESTIMATIVA],tabSaldoAta[CÓDIGO],tabConsumoAta[[#This Row],[CÓDIGO]],tabSaldoAta[CHAVE],tabConsumoAta[[#This Row],[ATA]])</f>
        <v>50</v>
      </c>
      <c r="I1065" s="164">
        <v>20</v>
      </c>
      <c r="J1065" s="159">
        <v>5</v>
      </c>
      <c r="K1065" s="251">
        <v>12905</v>
      </c>
      <c r="L1065" s="246" t="s">
        <v>3861</v>
      </c>
      <c r="M1065" s="160" t="s">
        <v>3859</v>
      </c>
      <c r="N1065" s="160" t="s">
        <v>3860</v>
      </c>
      <c r="O1065" s="249" t="s">
        <v>3858</v>
      </c>
      <c r="P1065" s="248">
        <v>44141</v>
      </c>
      <c r="Q1065" s="166" t="str">
        <f>IF(COUNTIFS(tabAtas_Bloqueios[CÓDIGO],tabConsumoAta[[#This Row],[CÓDIGO]],tabAtas_Bloqueios[CHAVE],tabConsumoAta[[#This Row],[ATA]],tabAtas_Bloqueios[INATIVO],"") &gt; 0,"X","")</f>
        <v/>
      </c>
      <c r="R1065" s="158" t="s">
        <v>1555</v>
      </c>
    </row>
    <row r="1066" spans="1:18" x14ac:dyDescent="0.3">
      <c r="A1066" s="247">
        <v>132623</v>
      </c>
      <c r="B1066" s="47" t="s">
        <v>247</v>
      </c>
      <c r="C1066" s="34" t="str">
        <f>IFERROR(VLOOKUP(tabConsumoAta[[#This Row],[CÓDIGO]],tabEstimativa[#Data],14,FALSE),"")</f>
        <v>Aguardando</v>
      </c>
      <c r="D1066" s="157" t="s">
        <v>3462</v>
      </c>
      <c r="E1066" s="157">
        <v>54</v>
      </c>
      <c r="F1066" s="34">
        <v>2020</v>
      </c>
      <c r="G1066" s="78">
        <f>IFERROR(VLOOKUP(tabConsumoAta[[#This Row],[ATA]],tabAtas[#Data],4,FALSE),"")</f>
        <v>44267</v>
      </c>
      <c r="H1066" s="163">
        <f>SUMIFS(tabSaldoAta[ESTIMATIVA],tabSaldoAta[CÓDIGO],tabConsumoAta[[#This Row],[CÓDIGO]],tabSaldoAta[CHAVE],tabConsumoAta[[#This Row],[ATA]])</f>
        <v>100</v>
      </c>
      <c r="I1066" s="164">
        <v>30</v>
      </c>
      <c r="J1066" s="159">
        <v>6</v>
      </c>
      <c r="K1066" s="251">
        <v>12906</v>
      </c>
      <c r="L1066" s="246" t="s">
        <v>3778</v>
      </c>
      <c r="M1066" s="160" t="s">
        <v>3859</v>
      </c>
      <c r="N1066" s="160" t="s">
        <v>3860</v>
      </c>
      <c r="O1066" s="249" t="s">
        <v>3858</v>
      </c>
      <c r="P1066" s="248">
        <v>44141</v>
      </c>
      <c r="Q1066" s="166" t="str">
        <f>IF(COUNTIFS(tabAtas_Bloqueios[CÓDIGO],tabConsumoAta[[#This Row],[CÓDIGO]],tabAtas_Bloqueios[CHAVE],tabConsumoAta[[#This Row],[ATA]],tabAtas_Bloqueios[INATIVO],"") &gt; 0,"X","")</f>
        <v/>
      </c>
      <c r="R1066" s="158" t="s">
        <v>1555</v>
      </c>
    </row>
    <row r="1067" spans="1:18" x14ac:dyDescent="0.3">
      <c r="A1067" s="247">
        <v>25756</v>
      </c>
      <c r="B1067" s="47" t="s">
        <v>3066</v>
      </c>
      <c r="C1067" s="34" t="str">
        <f>IFERROR(VLOOKUP(tabConsumoAta[[#This Row],[CÓDIGO]],tabEstimativa[#Data],14,FALSE),"")</f>
        <v>Suspenso</v>
      </c>
      <c r="D1067" s="157" t="s">
        <v>3777</v>
      </c>
      <c r="E1067" s="157">
        <v>191</v>
      </c>
      <c r="F1067" s="34">
        <v>2020</v>
      </c>
      <c r="G1067" s="78">
        <f>IFERROR(VLOOKUP(tabConsumoAta[[#This Row],[ATA]],tabAtas[#Data],4,FALSE),"")</f>
        <v>44446</v>
      </c>
      <c r="H1067" s="163">
        <f>SUMIFS(tabSaldoAta[ESTIMATIVA],tabSaldoAta[CÓDIGO],tabConsumoAta[[#This Row],[CÓDIGO]],tabSaldoAta[CHAVE],tabConsumoAta[[#This Row],[ATA]])</f>
        <v>60</v>
      </c>
      <c r="I1067" s="164">
        <v>40</v>
      </c>
      <c r="J1067" s="159">
        <v>7</v>
      </c>
      <c r="K1067" s="251">
        <v>12907</v>
      </c>
      <c r="L1067" s="246" t="s">
        <v>3778</v>
      </c>
      <c r="M1067" s="160" t="s">
        <v>3859</v>
      </c>
      <c r="N1067" s="160" t="s">
        <v>3860</v>
      </c>
      <c r="O1067" s="249" t="s">
        <v>3858</v>
      </c>
      <c r="P1067" s="248">
        <v>44141</v>
      </c>
      <c r="Q1067" s="166" t="str">
        <f>IF(COUNTIFS(tabAtas_Bloqueios[CÓDIGO],tabConsumoAta[[#This Row],[CÓDIGO]],tabAtas_Bloqueios[CHAVE],tabConsumoAta[[#This Row],[ATA]],tabAtas_Bloqueios[INATIVO],"") &gt; 0,"X","")</f>
        <v/>
      </c>
      <c r="R1067" s="158" t="s">
        <v>1555</v>
      </c>
    </row>
    <row r="1068" spans="1:18" x14ac:dyDescent="0.3">
      <c r="A1068" s="247">
        <v>74976</v>
      </c>
      <c r="B1068" s="47" t="s">
        <v>178</v>
      </c>
      <c r="C1068" s="34" t="str">
        <f>IFERROR(VLOOKUP(tabConsumoAta[[#This Row],[CÓDIGO]],tabEstimativa[#Data],14,FALSE),"")</f>
        <v>Suspenso</v>
      </c>
      <c r="D1068" s="157" t="s">
        <v>3777</v>
      </c>
      <c r="E1068" s="157">
        <v>191</v>
      </c>
      <c r="F1068" s="34">
        <v>2020</v>
      </c>
      <c r="G1068" s="78">
        <f>IFERROR(VLOOKUP(tabConsumoAta[[#This Row],[ATA]],tabAtas[#Data],4,FALSE),"")</f>
        <v>44446</v>
      </c>
      <c r="H1068" s="163">
        <f>SUMIFS(tabSaldoAta[ESTIMATIVA],tabSaldoAta[CÓDIGO],tabConsumoAta[[#This Row],[CÓDIGO]],tabSaldoAta[CHAVE],tabConsumoAta[[#This Row],[ATA]])</f>
        <v>400</v>
      </c>
      <c r="I1068" s="164">
        <v>200</v>
      </c>
      <c r="J1068" s="159">
        <v>8</v>
      </c>
      <c r="K1068" s="251">
        <v>12908</v>
      </c>
      <c r="L1068" s="246" t="s">
        <v>3779</v>
      </c>
      <c r="M1068" s="160" t="s">
        <v>3859</v>
      </c>
      <c r="N1068" s="160" t="s">
        <v>3860</v>
      </c>
      <c r="O1068" s="249" t="s">
        <v>3858</v>
      </c>
      <c r="P1068" s="248">
        <v>44141</v>
      </c>
      <c r="Q1068" s="166" t="str">
        <f>IF(COUNTIFS(tabAtas_Bloqueios[CÓDIGO],tabConsumoAta[[#This Row],[CÓDIGO]],tabAtas_Bloqueios[CHAVE],tabConsumoAta[[#This Row],[ATA]],tabAtas_Bloqueios[INATIVO],"") &gt; 0,"X","")</f>
        <v/>
      </c>
      <c r="R1068" s="158" t="s">
        <v>1555</v>
      </c>
    </row>
    <row r="1069" spans="1:18" x14ac:dyDescent="0.3">
      <c r="A1069" s="247">
        <v>107401</v>
      </c>
      <c r="B1069" s="47" t="s">
        <v>46</v>
      </c>
      <c r="C1069" s="34" t="str">
        <f>IFERROR(VLOOKUP(tabConsumoAta[[#This Row],[CÓDIGO]],tabEstimativa[#Data],14,FALSE),"")</f>
        <v>Suspenso</v>
      </c>
      <c r="D1069" s="157" t="s">
        <v>3777</v>
      </c>
      <c r="E1069" s="157">
        <v>191</v>
      </c>
      <c r="F1069" s="34">
        <v>2020</v>
      </c>
      <c r="G1069" s="78">
        <f>IFERROR(VLOOKUP(tabConsumoAta[[#This Row],[ATA]],tabAtas[#Data],4,FALSE),"")</f>
        <v>44446</v>
      </c>
      <c r="H1069" s="163">
        <f>SUMIFS(tabSaldoAta[ESTIMATIVA],tabSaldoAta[CÓDIGO],tabConsumoAta[[#This Row],[CÓDIGO]],tabSaldoAta[CHAVE],tabConsumoAta[[#This Row],[ATA]])</f>
        <v>80</v>
      </c>
      <c r="I1069" s="164">
        <v>50</v>
      </c>
      <c r="J1069" s="159">
        <v>9</v>
      </c>
      <c r="K1069" s="251">
        <v>12908</v>
      </c>
      <c r="L1069" s="246" t="s">
        <v>3779</v>
      </c>
      <c r="M1069" s="160" t="s">
        <v>3859</v>
      </c>
      <c r="N1069" s="160" t="s">
        <v>3860</v>
      </c>
      <c r="O1069" s="249" t="s">
        <v>3858</v>
      </c>
      <c r="P1069" s="248">
        <v>44141</v>
      </c>
      <c r="Q1069" s="166" t="str">
        <f>IF(COUNTIFS(tabAtas_Bloqueios[CÓDIGO],tabConsumoAta[[#This Row],[CÓDIGO]],tabAtas_Bloqueios[CHAVE],tabConsumoAta[[#This Row],[ATA]],tabAtas_Bloqueios[INATIVO],"") &gt; 0,"X","")</f>
        <v/>
      </c>
      <c r="R1069" s="158" t="s">
        <v>1555</v>
      </c>
    </row>
    <row r="1070" spans="1:18" x14ac:dyDescent="0.3">
      <c r="A1070" s="247">
        <v>138054</v>
      </c>
      <c r="B1070" s="47" t="s">
        <v>1995</v>
      </c>
      <c r="C1070" s="34" t="str">
        <f>IFERROR(VLOOKUP(tabConsumoAta[[#This Row],[CÓDIGO]],tabEstimativa[#Data],14,FALSE),"")</f>
        <v>Suspenso</v>
      </c>
      <c r="D1070" s="157" t="s">
        <v>3777</v>
      </c>
      <c r="E1070" s="157">
        <v>191</v>
      </c>
      <c r="F1070" s="34">
        <v>2020</v>
      </c>
      <c r="G1070" s="78">
        <f>IFERROR(VLOOKUP(tabConsumoAta[[#This Row],[ATA]],tabAtas[#Data],4,FALSE),"")</f>
        <v>44446</v>
      </c>
      <c r="H1070" s="163">
        <f>SUMIFS(tabSaldoAta[ESTIMATIVA],tabSaldoAta[CÓDIGO],tabConsumoAta[[#This Row],[CÓDIGO]],tabSaldoAta[CHAVE],tabConsumoAta[[#This Row],[ATA]])</f>
        <v>150</v>
      </c>
      <c r="I1070" s="164">
        <v>100</v>
      </c>
      <c r="J1070" s="159">
        <v>10</v>
      </c>
      <c r="K1070" s="251">
        <v>12908</v>
      </c>
      <c r="L1070" s="246" t="s">
        <v>3779</v>
      </c>
      <c r="M1070" s="160" t="s">
        <v>3859</v>
      </c>
      <c r="N1070" s="160" t="s">
        <v>3860</v>
      </c>
      <c r="O1070" s="249" t="s">
        <v>3858</v>
      </c>
      <c r="P1070" s="248">
        <v>44141</v>
      </c>
      <c r="Q1070" s="166" t="str">
        <f>IF(COUNTIFS(tabAtas_Bloqueios[CÓDIGO],tabConsumoAta[[#This Row],[CÓDIGO]],tabAtas_Bloqueios[CHAVE],tabConsumoAta[[#This Row],[ATA]],tabAtas_Bloqueios[INATIVO],"") &gt; 0,"X","")</f>
        <v/>
      </c>
      <c r="R1070" s="158" t="s">
        <v>1555</v>
      </c>
    </row>
    <row r="1071" spans="1:18" x14ac:dyDescent="0.3">
      <c r="A1071" s="247">
        <v>14831</v>
      </c>
      <c r="B1071" s="47" t="s">
        <v>2843</v>
      </c>
      <c r="C1071" s="34" t="str">
        <f>IFERROR(VLOOKUP(tabConsumoAta[[#This Row],[CÓDIGO]],tabEstimativa[#Data],14,FALSE),"")</f>
        <v>Inativo</v>
      </c>
      <c r="D1071" s="157" t="s">
        <v>3862</v>
      </c>
      <c r="E1071" s="157">
        <v>228</v>
      </c>
      <c r="F1071" s="34">
        <v>2020</v>
      </c>
      <c r="G1071" s="78">
        <f>IFERROR(VLOOKUP(tabConsumoAta[[#This Row],[ATA]],tabAtas[#Data],4,FALSE),"")</f>
        <v>44474</v>
      </c>
      <c r="H1071" s="163">
        <f>SUMIFS(tabSaldoAta[ESTIMATIVA],tabSaldoAta[CÓDIGO],tabConsumoAta[[#This Row],[CÓDIGO]],tabSaldoAta[CHAVE],tabConsumoAta[[#This Row],[ATA]])</f>
        <v>800</v>
      </c>
      <c r="I1071" s="164">
        <v>130</v>
      </c>
      <c r="J1071" s="159">
        <v>11</v>
      </c>
      <c r="K1071" s="251">
        <v>12909</v>
      </c>
      <c r="L1071" s="246" t="s">
        <v>3863</v>
      </c>
      <c r="M1071" s="160" t="s">
        <v>3859</v>
      </c>
      <c r="N1071" s="160" t="s">
        <v>3860</v>
      </c>
      <c r="O1071" s="249" t="s">
        <v>3858</v>
      </c>
      <c r="P1071" s="248">
        <v>44141</v>
      </c>
      <c r="Q1071" s="166" t="str">
        <f>IF(COUNTIFS(tabAtas_Bloqueios[CÓDIGO],tabConsumoAta[[#This Row],[CÓDIGO]],tabAtas_Bloqueios[CHAVE],tabConsumoAta[[#This Row],[ATA]],tabAtas_Bloqueios[INATIVO],"") &gt; 0,"X","")</f>
        <v/>
      </c>
      <c r="R1071" s="158" t="s">
        <v>1555</v>
      </c>
    </row>
    <row r="1072" spans="1:18" x14ac:dyDescent="0.3">
      <c r="A1072" s="247">
        <v>107483</v>
      </c>
      <c r="B1072" s="47" t="s">
        <v>2998</v>
      </c>
      <c r="C1072" s="34" t="str">
        <f>IFERROR(VLOOKUP(tabConsumoAta[[#This Row],[CÓDIGO]],tabEstimativa[#Data],14,FALSE),"")</f>
        <v>Inativo</v>
      </c>
      <c r="D1072" s="157" t="s">
        <v>3862</v>
      </c>
      <c r="E1072" s="157">
        <v>228</v>
      </c>
      <c r="F1072" s="34">
        <v>2020</v>
      </c>
      <c r="G1072" s="78">
        <f>IFERROR(VLOOKUP(tabConsumoAta[[#This Row],[ATA]],tabAtas[#Data],4,FALSE),"")</f>
        <v>44474</v>
      </c>
      <c r="H1072" s="163">
        <f>SUMIFS(tabSaldoAta[ESTIMATIVA],tabSaldoAta[CÓDIGO],tabConsumoAta[[#This Row],[CÓDIGO]],tabSaldoAta[CHAVE],tabConsumoAta[[#This Row],[ATA]])</f>
        <v>350</v>
      </c>
      <c r="I1072" s="164">
        <v>100</v>
      </c>
      <c r="J1072" s="159">
        <v>12</v>
      </c>
      <c r="K1072" s="251">
        <v>12909</v>
      </c>
      <c r="L1072" s="246" t="s">
        <v>3863</v>
      </c>
      <c r="M1072" s="160" t="s">
        <v>3859</v>
      </c>
      <c r="N1072" s="160" t="s">
        <v>3860</v>
      </c>
      <c r="O1072" s="249" t="s">
        <v>3858</v>
      </c>
      <c r="P1072" s="248">
        <v>44141</v>
      </c>
      <c r="Q1072" s="166" t="str">
        <f>IF(COUNTIFS(tabAtas_Bloqueios[CÓDIGO],tabConsumoAta[[#This Row],[CÓDIGO]],tabAtas_Bloqueios[CHAVE],tabConsumoAta[[#This Row],[ATA]],tabAtas_Bloqueios[INATIVO],"") &gt; 0,"X","")</f>
        <v/>
      </c>
      <c r="R1072" s="158" t="s">
        <v>1555</v>
      </c>
    </row>
    <row r="1073" spans="1:18" x14ac:dyDescent="0.3">
      <c r="A1073" s="247">
        <v>107889</v>
      </c>
      <c r="B1073" s="47" t="s">
        <v>2873</v>
      </c>
      <c r="C1073" s="34" t="str">
        <f>IFERROR(VLOOKUP(tabConsumoAta[[#This Row],[CÓDIGO]],tabEstimativa[#Data],14,FALSE),"")</f>
        <v>Inativo</v>
      </c>
      <c r="D1073" s="157" t="s">
        <v>3862</v>
      </c>
      <c r="E1073" s="157">
        <v>228</v>
      </c>
      <c r="F1073" s="34">
        <v>2020</v>
      </c>
      <c r="G1073" s="78">
        <f>IFERROR(VLOOKUP(tabConsumoAta[[#This Row],[ATA]],tabAtas[#Data],4,FALSE),"")</f>
        <v>44474</v>
      </c>
      <c r="H1073" s="163">
        <f>SUMIFS(tabSaldoAta[ESTIMATIVA],tabSaldoAta[CÓDIGO],tabConsumoAta[[#This Row],[CÓDIGO]],tabSaldoAta[CHAVE],tabConsumoAta[[#This Row],[ATA]])</f>
        <v>350</v>
      </c>
      <c r="I1073" s="164">
        <v>120</v>
      </c>
      <c r="J1073" s="159">
        <v>13</v>
      </c>
      <c r="K1073" s="251">
        <v>12909</v>
      </c>
      <c r="L1073" s="246" t="s">
        <v>3863</v>
      </c>
      <c r="M1073" s="160" t="s">
        <v>3859</v>
      </c>
      <c r="N1073" s="160" t="s">
        <v>3860</v>
      </c>
      <c r="O1073" s="249" t="s">
        <v>3858</v>
      </c>
      <c r="P1073" s="248">
        <v>44141</v>
      </c>
      <c r="Q1073" s="166" t="str">
        <f>IF(COUNTIFS(tabAtas_Bloqueios[CÓDIGO],tabConsumoAta[[#This Row],[CÓDIGO]],tabAtas_Bloqueios[CHAVE],tabConsumoAta[[#This Row],[ATA]],tabAtas_Bloqueios[INATIVO],"") &gt; 0,"X","")</f>
        <v/>
      </c>
      <c r="R1073" s="158" t="s">
        <v>1555</v>
      </c>
    </row>
    <row r="1074" spans="1:18" x14ac:dyDescent="0.3">
      <c r="A1074" s="247">
        <v>112154</v>
      </c>
      <c r="B1074" s="47" t="s">
        <v>231</v>
      </c>
      <c r="C1074" s="34" t="str">
        <f>IFERROR(VLOOKUP(tabConsumoAta[[#This Row],[CÓDIGO]],tabEstimativa[#Data],14,FALSE),"")</f>
        <v>Inativo</v>
      </c>
      <c r="D1074" s="157" t="s">
        <v>3862</v>
      </c>
      <c r="E1074" s="157">
        <v>228</v>
      </c>
      <c r="F1074" s="34">
        <v>2020</v>
      </c>
      <c r="G1074" s="78">
        <f>IFERROR(VLOOKUP(tabConsumoAta[[#This Row],[ATA]],tabAtas[#Data],4,FALSE),"")</f>
        <v>44474</v>
      </c>
      <c r="H1074" s="163">
        <f>SUMIFS(tabSaldoAta[ESTIMATIVA],tabSaldoAta[CÓDIGO],tabConsumoAta[[#This Row],[CÓDIGO]],tabSaldoAta[CHAVE],tabConsumoAta[[#This Row],[ATA]])</f>
        <v>800</v>
      </c>
      <c r="I1074" s="164">
        <v>200</v>
      </c>
      <c r="J1074" s="159">
        <v>14</v>
      </c>
      <c r="K1074" s="251">
        <v>12909</v>
      </c>
      <c r="L1074" s="246" t="s">
        <v>3863</v>
      </c>
      <c r="M1074" s="160" t="s">
        <v>3859</v>
      </c>
      <c r="N1074" s="160" t="s">
        <v>3860</v>
      </c>
      <c r="O1074" s="249" t="s">
        <v>3858</v>
      </c>
      <c r="P1074" s="248">
        <v>44141</v>
      </c>
      <c r="Q1074" s="166" t="str">
        <f>IF(COUNTIFS(tabAtas_Bloqueios[CÓDIGO],tabConsumoAta[[#This Row],[CÓDIGO]],tabAtas_Bloqueios[CHAVE],tabConsumoAta[[#This Row],[ATA]],tabAtas_Bloqueios[INATIVO],"") &gt; 0,"X","")</f>
        <v/>
      </c>
      <c r="R1074" s="158" t="s">
        <v>1555</v>
      </c>
    </row>
    <row r="1075" spans="1:18" x14ac:dyDescent="0.3">
      <c r="A1075" s="247">
        <v>112155</v>
      </c>
      <c r="B1075" s="47" t="s">
        <v>227</v>
      </c>
      <c r="C1075" s="34" t="str">
        <f>IFERROR(VLOOKUP(tabConsumoAta[[#This Row],[CÓDIGO]],tabEstimativa[#Data],14,FALSE),"")</f>
        <v>Inativo</v>
      </c>
      <c r="D1075" s="157" t="s">
        <v>3862</v>
      </c>
      <c r="E1075" s="157">
        <v>228</v>
      </c>
      <c r="F1075" s="34">
        <v>2020</v>
      </c>
      <c r="G1075" s="78">
        <f>IFERROR(VLOOKUP(tabConsumoAta[[#This Row],[ATA]],tabAtas[#Data],4,FALSE),"")</f>
        <v>44474</v>
      </c>
      <c r="H1075" s="163">
        <f>SUMIFS(tabSaldoAta[ESTIMATIVA],tabSaldoAta[CÓDIGO],tabConsumoAta[[#This Row],[CÓDIGO]],tabSaldoAta[CHAVE],tabConsumoAta[[#This Row],[ATA]])</f>
        <v>300</v>
      </c>
      <c r="I1075" s="164">
        <v>50</v>
      </c>
      <c r="J1075" s="159">
        <v>15</v>
      </c>
      <c r="K1075" s="251">
        <v>12910</v>
      </c>
      <c r="L1075" s="246" t="s">
        <v>3863</v>
      </c>
      <c r="M1075" s="160" t="s">
        <v>3859</v>
      </c>
      <c r="N1075" s="160" t="s">
        <v>3860</v>
      </c>
      <c r="O1075" s="249" t="s">
        <v>3858</v>
      </c>
      <c r="P1075" s="248">
        <v>44141</v>
      </c>
      <c r="Q1075" s="166" t="str">
        <f>IF(COUNTIFS(tabAtas_Bloqueios[CÓDIGO],tabConsumoAta[[#This Row],[CÓDIGO]],tabAtas_Bloqueios[CHAVE],tabConsumoAta[[#This Row],[ATA]],tabAtas_Bloqueios[INATIVO],"") &gt; 0,"X","")</f>
        <v/>
      </c>
      <c r="R1075" s="158" t="s">
        <v>1555</v>
      </c>
    </row>
    <row r="1076" spans="1:18" x14ac:dyDescent="0.3">
      <c r="A1076" s="247">
        <v>112156</v>
      </c>
      <c r="B1076" s="47" t="s">
        <v>229</v>
      </c>
      <c r="C1076" s="34" t="str">
        <f>IFERROR(VLOOKUP(tabConsumoAta[[#This Row],[CÓDIGO]],tabEstimativa[#Data],14,FALSE),"")</f>
        <v>Inativo</v>
      </c>
      <c r="D1076" s="157" t="s">
        <v>3862</v>
      </c>
      <c r="E1076" s="157">
        <v>228</v>
      </c>
      <c r="F1076" s="34">
        <v>2020</v>
      </c>
      <c r="G1076" s="78">
        <f>IFERROR(VLOOKUP(tabConsumoAta[[#This Row],[ATA]],tabAtas[#Data],4,FALSE),"")</f>
        <v>44474</v>
      </c>
      <c r="H1076" s="163">
        <f>SUMIFS(tabSaldoAta[ESTIMATIVA],tabSaldoAta[CÓDIGO],tabConsumoAta[[#This Row],[CÓDIGO]],tabSaldoAta[CHAVE],tabConsumoAta[[#This Row],[ATA]])</f>
        <v>600</v>
      </c>
      <c r="I1076" s="164">
        <v>200</v>
      </c>
      <c r="J1076" s="159">
        <v>16</v>
      </c>
      <c r="K1076" s="251">
        <v>12909</v>
      </c>
      <c r="L1076" s="246" t="s">
        <v>3863</v>
      </c>
      <c r="M1076" s="160" t="s">
        <v>3859</v>
      </c>
      <c r="N1076" s="160" t="s">
        <v>3860</v>
      </c>
      <c r="O1076" s="249" t="s">
        <v>3858</v>
      </c>
      <c r="P1076" s="248">
        <v>44141</v>
      </c>
      <c r="Q1076" s="166" t="str">
        <f>IF(COUNTIFS(tabAtas_Bloqueios[CÓDIGO],tabConsumoAta[[#This Row],[CÓDIGO]],tabAtas_Bloqueios[CHAVE],tabConsumoAta[[#This Row],[ATA]],tabAtas_Bloqueios[INATIVO],"") &gt; 0,"X","")</f>
        <v/>
      </c>
      <c r="R1076" s="158" t="s">
        <v>1555</v>
      </c>
    </row>
    <row r="1077" spans="1:18" x14ac:dyDescent="0.3">
      <c r="A1077" s="247">
        <v>112157</v>
      </c>
      <c r="B1077" s="47" t="s">
        <v>2498</v>
      </c>
      <c r="C1077" s="34" t="str">
        <f>IFERROR(VLOOKUP(tabConsumoAta[[#This Row],[CÓDIGO]],tabEstimativa[#Data],14,FALSE),"")</f>
        <v>Inativo</v>
      </c>
      <c r="D1077" s="157" t="s">
        <v>3862</v>
      </c>
      <c r="E1077" s="157">
        <v>228</v>
      </c>
      <c r="F1077" s="34">
        <v>2020</v>
      </c>
      <c r="G1077" s="78">
        <f>IFERROR(VLOOKUP(tabConsumoAta[[#This Row],[ATA]],tabAtas[#Data],4,FALSE),"")</f>
        <v>44474</v>
      </c>
      <c r="H1077" s="163">
        <f>SUMIFS(tabSaldoAta[ESTIMATIVA],tabSaldoAta[CÓDIGO],tabConsumoAta[[#This Row],[CÓDIGO]],tabSaldoAta[CHAVE],tabConsumoAta[[#This Row],[ATA]])</f>
        <v>200</v>
      </c>
      <c r="I1077" s="164">
        <v>50</v>
      </c>
      <c r="J1077" s="159">
        <v>17</v>
      </c>
      <c r="K1077" s="251">
        <v>12909</v>
      </c>
      <c r="L1077" s="246" t="s">
        <v>3863</v>
      </c>
      <c r="M1077" s="160" t="s">
        <v>3859</v>
      </c>
      <c r="N1077" s="160" t="s">
        <v>3860</v>
      </c>
      <c r="O1077" s="249" t="s">
        <v>3858</v>
      </c>
      <c r="P1077" s="248">
        <v>44141</v>
      </c>
      <c r="Q1077" s="166" t="str">
        <f>IF(COUNTIFS(tabAtas_Bloqueios[CÓDIGO],tabConsumoAta[[#This Row],[CÓDIGO]],tabAtas_Bloqueios[CHAVE],tabConsumoAta[[#This Row],[ATA]],tabAtas_Bloqueios[INATIVO],"") &gt; 0,"X","")</f>
        <v/>
      </c>
      <c r="R1077" s="158" t="s">
        <v>1555</v>
      </c>
    </row>
    <row r="1078" spans="1:18" x14ac:dyDescent="0.3">
      <c r="A1078" s="247">
        <v>116874</v>
      </c>
      <c r="B1078" s="47" t="s">
        <v>230</v>
      </c>
      <c r="C1078" s="34" t="str">
        <f>IFERROR(VLOOKUP(tabConsumoAta[[#This Row],[CÓDIGO]],tabEstimativa[#Data],14,FALSE),"")</f>
        <v>Inativo</v>
      </c>
      <c r="D1078" s="157" t="s">
        <v>3862</v>
      </c>
      <c r="E1078" s="157">
        <v>228</v>
      </c>
      <c r="F1078" s="34">
        <v>2020</v>
      </c>
      <c r="G1078" s="78">
        <f>IFERROR(VLOOKUP(tabConsumoAta[[#This Row],[ATA]],tabAtas[#Data],4,FALSE),"")</f>
        <v>44474</v>
      </c>
      <c r="H1078" s="163">
        <f>SUMIFS(tabSaldoAta[ESTIMATIVA],tabSaldoAta[CÓDIGO],tabConsumoAta[[#This Row],[CÓDIGO]],tabSaldoAta[CHAVE],tabConsumoAta[[#This Row],[ATA]])</f>
        <v>2000</v>
      </c>
      <c r="I1078" s="164">
        <v>1000</v>
      </c>
      <c r="J1078" s="159">
        <v>18</v>
      </c>
      <c r="K1078" s="251">
        <v>12909</v>
      </c>
      <c r="L1078" s="246" t="s">
        <v>3863</v>
      </c>
      <c r="M1078" s="160" t="s">
        <v>3859</v>
      </c>
      <c r="N1078" s="160" t="s">
        <v>3860</v>
      </c>
      <c r="O1078" s="249" t="s">
        <v>3858</v>
      </c>
      <c r="P1078" s="248">
        <v>44141</v>
      </c>
      <c r="Q1078" s="166" t="str">
        <f>IF(COUNTIFS(tabAtas_Bloqueios[CÓDIGO],tabConsumoAta[[#This Row],[CÓDIGO]],tabAtas_Bloqueios[CHAVE],tabConsumoAta[[#This Row],[ATA]],tabAtas_Bloqueios[INATIVO],"") &gt; 0,"X","")</f>
        <v/>
      </c>
      <c r="R1078" s="158" t="s">
        <v>1555</v>
      </c>
    </row>
    <row r="1079" spans="1:18" x14ac:dyDescent="0.3">
      <c r="A1079" s="247">
        <v>119181</v>
      </c>
      <c r="B1079" s="47" t="s">
        <v>228</v>
      </c>
      <c r="C1079" s="34" t="str">
        <f>IFERROR(VLOOKUP(tabConsumoAta[[#This Row],[CÓDIGO]],tabEstimativa[#Data],14,FALSE),"")</f>
        <v>Inativo</v>
      </c>
      <c r="D1079" s="157" t="s">
        <v>3862</v>
      </c>
      <c r="E1079" s="157">
        <v>228</v>
      </c>
      <c r="F1079" s="34">
        <v>2020</v>
      </c>
      <c r="G1079" s="78">
        <f>IFERROR(VLOOKUP(tabConsumoAta[[#This Row],[ATA]],tabAtas[#Data],4,FALSE),"")</f>
        <v>44474</v>
      </c>
      <c r="H1079" s="163">
        <f>SUMIFS(tabSaldoAta[ESTIMATIVA],tabSaldoAta[CÓDIGO],tabConsumoAta[[#This Row],[CÓDIGO]],tabSaldoAta[CHAVE],tabConsumoAta[[#This Row],[ATA]])</f>
        <v>1000</v>
      </c>
      <c r="I1079" s="164">
        <v>200</v>
      </c>
      <c r="J1079" s="159">
        <v>19</v>
      </c>
      <c r="K1079" s="251">
        <v>12909</v>
      </c>
      <c r="L1079" s="246" t="s">
        <v>3863</v>
      </c>
      <c r="M1079" s="160" t="s">
        <v>3859</v>
      </c>
      <c r="N1079" s="160" t="s">
        <v>3860</v>
      </c>
      <c r="O1079" s="249" t="s">
        <v>3858</v>
      </c>
      <c r="P1079" s="248">
        <v>44141</v>
      </c>
      <c r="Q1079" s="166" t="str">
        <f>IF(COUNTIFS(tabAtas_Bloqueios[CÓDIGO],tabConsumoAta[[#This Row],[CÓDIGO]],tabAtas_Bloqueios[CHAVE],tabConsumoAta[[#This Row],[ATA]],tabAtas_Bloqueios[INATIVO],"") &gt; 0,"X","")</f>
        <v/>
      </c>
      <c r="R1079" s="158" t="s">
        <v>1555</v>
      </c>
    </row>
    <row r="1080" spans="1:18" x14ac:dyDescent="0.3">
      <c r="A1080" s="247">
        <v>136082</v>
      </c>
      <c r="B1080" s="47" t="s">
        <v>1108</v>
      </c>
      <c r="C1080" s="34" t="str">
        <f>IFERROR(VLOOKUP(tabConsumoAta[[#This Row],[CÓDIGO]],tabEstimativa[#Data],14,FALSE),"")</f>
        <v>Inativo</v>
      </c>
      <c r="D1080" s="157" t="s">
        <v>3862</v>
      </c>
      <c r="E1080" s="157">
        <v>228</v>
      </c>
      <c r="F1080" s="34">
        <v>2020</v>
      </c>
      <c r="G1080" s="78">
        <f>IFERROR(VLOOKUP(tabConsumoAta[[#This Row],[ATA]],tabAtas[#Data],4,FALSE),"")</f>
        <v>44474</v>
      </c>
      <c r="H1080" s="163">
        <f>SUMIFS(tabSaldoAta[ESTIMATIVA],tabSaldoAta[CÓDIGO],tabConsumoAta[[#This Row],[CÓDIGO]],tabSaldoAta[CHAVE],tabConsumoAta[[#This Row],[ATA]])</f>
        <v>450</v>
      </c>
      <c r="I1080" s="164">
        <v>50</v>
      </c>
      <c r="J1080" s="159">
        <v>20</v>
      </c>
      <c r="K1080" s="251">
        <v>12910</v>
      </c>
      <c r="L1080" s="246" t="s">
        <v>3863</v>
      </c>
      <c r="M1080" s="160" t="s">
        <v>3859</v>
      </c>
      <c r="N1080" s="160" t="s">
        <v>3860</v>
      </c>
      <c r="O1080" s="249" t="s">
        <v>3858</v>
      </c>
      <c r="P1080" s="248">
        <v>44141</v>
      </c>
      <c r="Q1080" s="166" t="str">
        <f>IF(COUNTIFS(tabAtas_Bloqueios[CÓDIGO],tabConsumoAta[[#This Row],[CÓDIGO]],tabAtas_Bloqueios[CHAVE],tabConsumoAta[[#This Row],[ATA]],tabAtas_Bloqueios[INATIVO],"") &gt; 0,"X","")</f>
        <v/>
      </c>
      <c r="R1080" s="158" t="s">
        <v>1555</v>
      </c>
    </row>
    <row r="1081" spans="1:18" x14ac:dyDescent="0.3">
      <c r="A1081" s="247">
        <v>24204</v>
      </c>
      <c r="B1081" s="47" t="s">
        <v>1395</v>
      </c>
      <c r="C1081" s="34" t="str">
        <f>IFERROR(VLOOKUP(tabConsumoAta[[#This Row],[CÓDIGO]],tabEstimativa[#Data],14,FALSE),"")</f>
        <v>Suspenso</v>
      </c>
      <c r="D1081" s="157" t="s">
        <v>3864</v>
      </c>
      <c r="E1081" s="157">
        <v>254</v>
      </c>
      <c r="F1081" s="34">
        <v>2020</v>
      </c>
      <c r="G1081" s="78">
        <f>IFERROR(VLOOKUP(tabConsumoAta[[#This Row],[ATA]],tabAtas[#Data],4,FALSE),"")</f>
        <v>44497</v>
      </c>
      <c r="H1081" s="163">
        <f>SUMIFS(tabSaldoAta[ESTIMATIVA],tabSaldoAta[CÓDIGO],tabConsumoAta[[#This Row],[CÓDIGO]],tabSaldoAta[CHAVE],tabConsumoAta[[#This Row],[ATA]])</f>
        <v>600</v>
      </c>
      <c r="I1081" s="164">
        <v>400</v>
      </c>
      <c r="J1081" s="159">
        <v>21</v>
      </c>
      <c r="K1081" s="251">
        <v>12911</v>
      </c>
      <c r="L1081" s="246" t="s">
        <v>2992</v>
      </c>
      <c r="M1081" s="160" t="s">
        <v>3859</v>
      </c>
      <c r="N1081" s="160" t="s">
        <v>3860</v>
      </c>
      <c r="O1081" s="249" t="s">
        <v>3858</v>
      </c>
      <c r="P1081" s="248">
        <v>44141</v>
      </c>
      <c r="Q1081" s="166" t="str">
        <f>IF(COUNTIFS(tabAtas_Bloqueios[CÓDIGO],tabConsumoAta[[#This Row],[CÓDIGO]],tabAtas_Bloqueios[CHAVE],tabConsumoAta[[#This Row],[ATA]],tabAtas_Bloqueios[INATIVO],"") &gt; 0,"X","")</f>
        <v/>
      </c>
      <c r="R1081" s="158" t="s">
        <v>1555</v>
      </c>
    </row>
    <row r="1082" spans="1:18" x14ac:dyDescent="0.3">
      <c r="A1082" s="247">
        <v>24205</v>
      </c>
      <c r="B1082" s="47" t="s">
        <v>3070</v>
      </c>
      <c r="C1082" s="34" t="str">
        <f>IFERROR(VLOOKUP(tabConsumoAta[[#This Row],[CÓDIGO]],tabEstimativa[#Data],14,FALSE),"")</f>
        <v/>
      </c>
      <c r="D1082" s="157" t="s">
        <v>3864</v>
      </c>
      <c r="E1082" s="157">
        <v>254</v>
      </c>
      <c r="F1082" s="34">
        <v>2020</v>
      </c>
      <c r="G1082" s="78">
        <f>IFERROR(VLOOKUP(tabConsumoAta[[#This Row],[ATA]],tabAtas[#Data],4,FALSE),"")</f>
        <v>44497</v>
      </c>
      <c r="H1082" s="163">
        <f>SUMIFS(tabSaldoAta[ESTIMATIVA],tabSaldoAta[CÓDIGO],tabConsumoAta[[#This Row],[CÓDIGO]],tabSaldoAta[CHAVE],tabConsumoAta[[#This Row],[ATA]])</f>
        <v>0</v>
      </c>
      <c r="I1082" s="164">
        <v>100</v>
      </c>
      <c r="J1082" s="159">
        <v>22</v>
      </c>
      <c r="K1082" s="251">
        <v>12911</v>
      </c>
      <c r="L1082" s="246" t="s">
        <v>2992</v>
      </c>
      <c r="M1082" s="160" t="s">
        <v>3859</v>
      </c>
      <c r="N1082" s="160" t="s">
        <v>3860</v>
      </c>
      <c r="O1082" s="249" t="s">
        <v>3858</v>
      </c>
      <c r="P1082" s="248">
        <v>44141</v>
      </c>
      <c r="Q1082" s="166" t="str">
        <f>IF(COUNTIFS(tabAtas_Bloqueios[CÓDIGO],tabConsumoAta[[#This Row],[CÓDIGO]],tabAtas_Bloqueios[CHAVE],tabConsumoAta[[#This Row],[ATA]],tabAtas_Bloqueios[INATIVO],"") &gt; 0,"X","")</f>
        <v/>
      </c>
      <c r="R1082" s="158" t="s">
        <v>1555</v>
      </c>
    </row>
    <row r="1083" spans="1:18" x14ac:dyDescent="0.3">
      <c r="A1083" s="247">
        <v>135224</v>
      </c>
      <c r="B1083" s="47" t="s">
        <v>2393</v>
      </c>
      <c r="C1083" s="34" t="str">
        <f>IFERROR(VLOOKUP(tabConsumoAta[[#This Row],[CÓDIGO]],tabEstimativa[#Data],14,FALSE),"")</f>
        <v>Suspenso</v>
      </c>
      <c r="D1083" s="157" t="s">
        <v>3864</v>
      </c>
      <c r="E1083" s="157">
        <v>254</v>
      </c>
      <c r="F1083" s="34">
        <v>2020</v>
      </c>
      <c r="G1083" s="78">
        <f>IFERROR(VLOOKUP(tabConsumoAta[[#This Row],[ATA]],tabAtas[#Data],4,FALSE),"")</f>
        <v>44497</v>
      </c>
      <c r="H1083" s="163">
        <f>SUMIFS(tabSaldoAta[ESTIMATIVA],tabSaldoAta[CÓDIGO],tabConsumoAta[[#This Row],[CÓDIGO]],tabSaldoAta[CHAVE],tabConsumoAta[[#This Row],[ATA]])</f>
        <v>600</v>
      </c>
      <c r="I1083" s="164">
        <v>300</v>
      </c>
      <c r="J1083" s="159">
        <v>23</v>
      </c>
      <c r="K1083" s="251">
        <v>12912</v>
      </c>
      <c r="L1083" s="246" t="s">
        <v>3075</v>
      </c>
      <c r="M1083" s="160" t="s">
        <v>3859</v>
      </c>
      <c r="N1083" s="160" t="s">
        <v>3860</v>
      </c>
      <c r="O1083" s="249" t="s">
        <v>3858</v>
      </c>
      <c r="P1083" s="248">
        <v>44141</v>
      </c>
      <c r="Q1083" s="166" t="str">
        <f>IF(COUNTIFS(tabAtas_Bloqueios[CÓDIGO],tabConsumoAta[[#This Row],[CÓDIGO]],tabAtas_Bloqueios[CHAVE],tabConsumoAta[[#This Row],[ATA]],tabAtas_Bloqueios[INATIVO],"") &gt; 0,"X","")</f>
        <v/>
      </c>
      <c r="R1083" s="158" t="s">
        <v>1555</v>
      </c>
    </row>
    <row r="1084" spans="1:18" x14ac:dyDescent="0.3">
      <c r="A1084" s="247">
        <v>135238</v>
      </c>
      <c r="B1084" s="47" t="s">
        <v>2420</v>
      </c>
      <c r="C1084" s="34" t="str">
        <f>IFERROR(VLOOKUP(tabConsumoAta[[#This Row],[CÓDIGO]],tabEstimativa[#Data],14,FALSE),"")</f>
        <v>Suspenso</v>
      </c>
      <c r="D1084" s="157" t="s">
        <v>3864</v>
      </c>
      <c r="E1084" s="157">
        <v>254</v>
      </c>
      <c r="F1084" s="34">
        <v>2020</v>
      </c>
      <c r="G1084" s="78">
        <f>IFERROR(VLOOKUP(tabConsumoAta[[#This Row],[ATA]],tabAtas[#Data],4,FALSE),"")</f>
        <v>44497</v>
      </c>
      <c r="H1084" s="163">
        <f>SUMIFS(tabSaldoAta[ESTIMATIVA],tabSaldoAta[CÓDIGO],tabConsumoAta[[#This Row],[CÓDIGO]],tabSaldoAta[CHAVE],tabConsumoAta[[#This Row],[ATA]])</f>
        <v>600</v>
      </c>
      <c r="I1084" s="164">
        <v>300</v>
      </c>
      <c r="J1084" s="159">
        <v>24</v>
      </c>
      <c r="K1084" s="251">
        <v>12912</v>
      </c>
      <c r="L1084" s="246" t="s">
        <v>3075</v>
      </c>
      <c r="M1084" s="160" t="s">
        <v>3859</v>
      </c>
      <c r="N1084" s="160" t="s">
        <v>3860</v>
      </c>
      <c r="O1084" s="249" t="s">
        <v>3858</v>
      </c>
      <c r="P1084" s="248">
        <v>44141</v>
      </c>
      <c r="Q1084" s="166" t="str">
        <f>IF(COUNTIFS(tabAtas_Bloqueios[CÓDIGO],tabConsumoAta[[#This Row],[CÓDIGO]],tabAtas_Bloqueios[CHAVE],tabConsumoAta[[#This Row],[ATA]],tabAtas_Bloqueios[INATIVO],"") &gt; 0,"X","")</f>
        <v/>
      </c>
      <c r="R1084" s="158" t="s">
        <v>1555</v>
      </c>
    </row>
    <row r="1085" spans="1:18" x14ac:dyDescent="0.3">
      <c r="A1085" s="247">
        <v>16528</v>
      </c>
      <c r="B1085" s="47" t="s">
        <v>2007</v>
      </c>
      <c r="C1085" s="34" t="str">
        <f>IFERROR(VLOOKUP(tabConsumoAta[[#This Row],[CÓDIGO]],tabEstimativa[#Data],14,FALSE),"")</f>
        <v>Aguardando</v>
      </c>
      <c r="D1085" s="157" t="s">
        <v>2327</v>
      </c>
      <c r="E1085" s="157">
        <v>290</v>
      </c>
      <c r="F1085" s="34">
        <v>2019</v>
      </c>
      <c r="G1085" s="78">
        <f>IFERROR(VLOOKUP(tabConsumoAta[[#This Row],[ATA]],tabAtas[#Data],4,FALSE),"")</f>
        <v>44179</v>
      </c>
      <c r="H1085" s="163">
        <f>SUMIFS(tabSaldoAta[ESTIMATIVA],tabSaldoAta[CÓDIGO],tabConsumoAta[[#This Row],[CÓDIGO]],tabSaldoAta[CHAVE],tabConsumoAta[[#This Row],[ATA]])</f>
        <v>1350</v>
      </c>
      <c r="I1085" s="164">
        <v>1350</v>
      </c>
      <c r="J1085" s="159">
        <v>1</v>
      </c>
      <c r="K1085" s="251">
        <v>12290</v>
      </c>
      <c r="L1085" s="246" t="s">
        <v>2840</v>
      </c>
      <c r="M1085" s="160" t="s">
        <v>3847</v>
      </c>
      <c r="N1085" s="160" t="s">
        <v>3848</v>
      </c>
      <c r="O1085" s="249" t="s">
        <v>3846</v>
      </c>
      <c r="P1085" s="248">
        <v>44125</v>
      </c>
      <c r="Q1085" s="166" t="str">
        <f>IF(COUNTIFS(tabAtas_Bloqueios[CÓDIGO],tabConsumoAta[[#This Row],[CÓDIGO]],tabAtas_Bloqueios[CHAVE],tabConsumoAta[[#This Row],[ATA]],tabAtas_Bloqueios[INATIVO],"") &gt; 0,"X","")</f>
        <v/>
      </c>
      <c r="R1085" s="158" t="s">
        <v>1555</v>
      </c>
    </row>
    <row r="1086" spans="1:18" x14ac:dyDescent="0.3">
      <c r="A1086" s="247">
        <v>122818</v>
      </c>
      <c r="B1086" s="47" t="s">
        <v>2215</v>
      </c>
      <c r="C1086" s="34" t="str">
        <f>IFERROR(VLOOKUP(tabConsumoAta[[#This Row],[CÓDIGO]],tabEstimativa[#Data],14,FALSE),"")</f>
        <v>Aguardando</v>
      </c>
      <c r="D1086" s="157" t="s">
        <v>2338</v>
      </c>
      <c r="E1086" s="157">
        <v>292</v>
      </c>
      <c r="F1086" s="34">
        <v>2019</v>
      </c>
      <c r="G1086" s="78">
        <f>IFERROR(VLOOKUP(tabConsumoAta[[#This Row],[ATA]],tabAtas[#Data],4,FALSE),"")</f>
        <v>44182</v>
      </c>
      <c r="H1086" s="163">
        <f>SUMIFS(tabSaldoAta[ESTIMATIVA],tabSaldoAta[CÓDIGO],tabConsumoAta[[#This Row],[CÓDIGO]],tabSaldoAta[CHAVE],tabConsumoAta[[#This Row],[ATA]])</f>
        <v>5000</v>
      </c>
      <c r="I1086" s="164">
        <v>1000</v>
      </c>
      <c r="J1086" s="159">
        <v>2</v>
      </c>
      <c r="K1086" s="251">
        <v>12291</v>
      </c>
      <c r="L1086" s="246" t="s">
        <v>2963</v>
      </c>
      <c r="M1086" s="160" t="s">
        <v>3847</v>
      </c>
      <c r="N1086" s="160" t="s">
        <v>3848</v>
      </c>
      <c r="O1086" s="249" t="s">
        <v>3846</v>
      </c>
      <c r="P1086" s="248">
        <v>44125</v>
      </c>
      <c r="Q1086" s="166" t="str">
        <f>IF(COUNTIFS(tabAtas_Bloqueios[CÓDIGO],tabConsumoAta[[#This Row],[CÓDIGO]],tabAtas_Bloqueios[CHAVE],tabConsumoAta[[#This Row],[ATA]],tabAtas_Bloqueios[INATIVO],"") &gt; 0,"X","")</f>
        <v/>
      </c>
      <c r="R1086" s="158" t="s">
        <v>1555</v>
      </c>
    </row>
    <row r="1087" spans="1:18" x14ac:dyDescent="0.3">
      <c r="A1087" s="247">
        <v>125262</v>
      </c>
      <c r="B1087" s="47" t="s">
        <v>2216</v>
      </c>
      <c r="C1087" s="34" t="str">
        <f>IFERROR(VLOOKUP(tabConsumoAta[[#This Row],[CÓDIGO]],tabEstimativa[#Data],14,FALSE),"")</f>
        <v>Aguardando</v>
      </c>
      <c r="D1087" s="157" t="s">
        <v>2338</v>
      </c>
      <c r="E1087" s="157">
        <v>292</v>
      </c>
      <c r="F1087" s="34">
        <v>2019</v>
      </c>
      <c r="G1087" s="78">
        <f>IFERROR(VLOOKUP(tabConsumoAta[[#This Row],[ATA]],tabAtas[#Data],4,FALSE),"")</f>
        <v>44182</v>
      </c>
      <c r="H1087" s="163">
        <f>SUMIFS(tabSaldoAta[ESTIMATIVA],tabSaldoAta[CÓDIGO],tabConsumoAta[[#This Row],[CÓDIGO]],tabSaldoAta[CHAVE],tabConsumoAta[[#This Row],[ATA]])</f>
        <v>5000</v>
      </c>
      <c r="I1087" s="164">
        <v>1000</v>
      </c>
      <c r="J1087" s="159">
        <v>3</v>
      </c>
      <c r="K1087" s="251">
        <v>12291</v>
      </c>
      <c r="L1087" s="246" t="s">
        <v>2963</v>
      </c>
      <c r="M1087" s="160" t="s">
        <v>3847</v>
      </c>
      <c r="N1087" s="160" t="s">
        <v>3848</v>
      </c>
      <c r="O1087" s="249" t="s">
        <v>3846</v>
      </c>
      <c r="P1087" s="248">
        <v>44125</v>
      </c>
      <c r="Q1087" s="166" t="str">
        <f>IF(COUNTIFS(tabAtas_Bloqueios[CÓDIGO],tabConsumoAta[[#This Row],[CÓDIGO]],tabAtas_Bloqueios[CHAVE],tabConsumoAta[[#This Row],[ATA]],tabAtas_Bloqueios[INATIVO],"") &gt; 0,"X","")</f>
        <v/>
      </c>
      <c r="R1087" s="158" t="s">
        <v>1555</v>
      </c>
    </row>
    <row r="1088" spans="1:18" x14ac:dyDescent="0.3">
      <c r="A1088" s="247">
        <v>130695</v>
      </c>
      <c r="B1088" s="47" t="s">
        <v>2499</v>
      </c>
      <c r="C1088" s="34" t="str">
        <f>IFERROR(VLOOKUP(tabConsumoAta[[#This Row],[CÓDIGO]],tabEstimativa[#Data],14,FALSE),"")</f>
        <v>Aguardando</v>
      </c>
      <c r="D1088" s="157" t="s">
        <v>3440</v>
      </c>
      <c r="E1088" s="157">
        <v>293</v>
      </c>
      <c r="F1088" s="34">
        <v>2019</v>
      </c>
      <c r="G1088" s="78">
        <f>IFERROR(VLOOKUP(tabConsumoAta[[#This Row],[ATA]],tabAtas[#Data],4,FALSE),"")</f>
        <v>44189</v>
      </c>
      <c r="H1088" s="163">
        <f>SUMIFS(tabSaldoAta[ESTIMATIVA],tabSaldoAta[CÓDIGO],tabConsumoAta[[#This Row],[CÓDIGO]],tabSaldoAta[CHAVE],tabConsumoAta[[#This Row],[ATA]])</f>
        <v>5000</v>
      </c>
      <c r="I1088" s="164">
        <v>2000</v>
      </c>
      <c r="J1088" s="159">
        <v>4</v>
      </c>
      <c r="K1088" s="251">
        <v>12292</v>
      </c>
      <c r="L1088" s="246" t="s">
        <v>3157</v>
      </c>
      <c r="M1088" s="160" t="s">
        <v>3847</v>
      </c>
      <c r="N1088" s="160" t="s">
        <v>3848</v>
      </c>
      <c r="O1088" s="249" t="s">
        <v>3846</v>
      </c>
      <c r="P1088" s="248">
        <v>44125</v>
      </c>
      <c r="Q1088" s="166" t="str">
        <f>IF(COUNTIFS(tabAtas_Bloqueios[CÓDIGO],tabConsumoAta[[#This Row],[CÓDIGO]],tabAtas_Bloqueios[CHAVE],tabConsumoAta[[#This Row],[ATA]],tabAtas_Bloqueios[INATIVO],"") &gt; 0,"X","")</f>
        <v/>
      </c>
      <c r="R1088" s="158" t="s">
        <v>1555</v>
      </c>
    </row>
    <row r="1089" spans="1:18" x14ac:dyDescent="0.3">
      <c r="A1089" s="247">
        <v>112109</v>
      </c>
      <c r="B1089" s="47" t="s">
        <v>2495</v>
      </c>
      <c r="C1089" s="34" t="str">
        <f>IFERROR(VLOOKUP(tabConsumoAta[[#This Row],[CÓDIGO]],tabEstimativa[#Data],14,FALSE),"")</f>
        <v>Aguardando</v>
      </c>
      <c r="D1089" s="157" t="s">
        <v>3685</v>
      </c>
      <c r="E1089" s="157">
        <v>146</v>
      </c>
      <c r="F1089" s="34">
        <v>2020</v>
      </c>
      <c r="G1089" s="78">
        <f>IFERROR(VLOOKUP(tabConsumoAta[[#This Row],[ATA]],tabAtas[#Data],4,FALSE),"")</f>
        <v>44197</v>
      </c>
      <c r="H1089" s="163">
        <f>SUMIFS(tabSaldoAta[ESTIMATIVA],tabSaldoAta[CÓDIGO],tabConsumoAta[[#This Row],[CÓDIGO]],tabSaldoAta[CHAVE],tabConsumoAta[[#This Row],[ATA]])</f>
        <v>18000</v>
      </c>
      <c r="I1089" s="164">
        <v>14000</v>
      </c>
      <c r="J1089" s="159">
        <v>5</v>
      </c>
      <c r="K1089" s="251">
        <v>12293</v>
      </c>
      <c r="L1089" s="246" t="s">
        <v>3690</v>
      </c>
      <c r="M1089" s="160" t="s">
        <v>3847</v>
      </c>
      <c r="N1089" s="160" t="s">
        <v>3848</v>
      </c>
      <c r="O1089" s="249" t="s">
        <v>3846</v>
      </c>
      <c r="P1089" s="248">
        <v>44125</v>
      </c>
      <c r="Q1089" s="166" t="str">
        <f>IF(COUNTIFS(tabAtas_Bloqueios[CÓDIGO],tabConsumoAta[[#This Row],[CÓDIGO]],tabAtas_Bloqueios[CHAVE],tabConsumoAta[[#This Row],[ATA]],tabAtas_Bloqueios[INATIVO],"") &gt; 0,"X","")</f>
        <v/>
      </c>
      <c r="R1089" s="158" t="s">
        <v>1555</v>
      </c>
    </row>
    <row r="1090" spans="1:18" x14ac:dyDescent="0.3">
      <c r="A1090" s="247">
        <v>112076</v>
      </c>
      <c r="B1090" s="47" t="s">
        <v>3217</v>
      </c>
      <c r="C1090" s="34" t="str">
        <f>IFERROR(VLOOKUP(tabConsumoAta[[#This Row],[CÓDIGO]],tabEstimativa[#Data],14,FALSE),"")</f>
        <v/>
      </c>
      <c r="D1090" s="157" t="s">
        <v>3685</v>
      </c>
      <c r="E1090" s="157">
        <v>146</v>
      </c>
      <c r="F1090" s="34">
        <v>2020</v>
      </c>
      <c r="G1090" s="78">
        <f>IFERROR(VLOOKUP(tabConsumoAta[[#This Row],[ATA]],tabAtas[#Data],4,FALSE),"")</f>
        <v>44197</v>
      </c>
      <c r="H1090" s="163">
        <f>SUMIFS(tabSaldoAta[ESTIMATIVA],tabSaldoAta[CÓDIGO],tabConsumoAta[[#This Row],[CÓDIGO]],tabSaldoAta[CHAVE],tabConsumoAta[[#This Row],[ATA]])</f>
        <v>0</v>
      </c>
      <c r="I1090" s="164">
        <v>6650</v>
      </c>
      <c r="J1090" s="159">
        <v>6</v>
      </c>
      <c r="K1090" s="251">
        <v>12294</v>
      </c>
      <c r="L1090" s="246" t="s">
        <v>3219</v>
      </c>
      <c r="M1090" s="160" t="s">
        <v>3847</v>
      </c>
      <c r="N1090" s="160" t="s">
        <v>3848</v>
      </c>
      <c r="O1090" s="249" t="s">
        <v>3846</v>
      </c>
      <c r="P1090" s="248">
        <v>44125</v>
      </c>
      <c r="Q1090" s="166" t="str">
        <f>IF(COUNTIFS(tabAtas_Bloqueios[CÓDIGO],tabConsumoAta[[#This Row],[CÓDIGO]],tabAtas_Bloqueios[CHAVE],tabConsumoAta[[#This Row],[ATA]],tabAtas_Bloqueios[INATIVO],"") &gt; 0,"X","")</f>
        <v/>
      </c>
      <c r="R1090" s="158" t="s">
        <v>1555</v>
      </c>
    </row>
    <row r="1091" spans="1:18" x14ac:dyDescent="0.3">
      <c r="A1091" s="247">
        <v>14784</v>
      </c>
      <c r="B1091" s="47" t="s">
        <v>2223</v>
      </c>
      <c r="C1091" s="34" t="str">
        <f>IFERROR(VLOOKUP(tabConsumoAta[[#This Row],[CÓDIGO]],tabEstimativa[#Data],14,FALSE),"")</f>
        <v>Aguardando</v>
      </c>
      <c r="D1091" s="157" t="s">
        <v>2343</v>
      </c>
      <c r="E1091" s="157">
        <v>9</v>
      </c>
      <c r="F1091" s="34">
        <v>2020</v>
      </c>
      <c r="G1091" s="78">
        <f>IFERROR(VLOOKUP(tabConsumoAta[[#This Row],[ATA]],tabAtas[#Data],4,FALSE),"")</f>
        <v>44210</v>
      </c>
      <c r="H1091" s="163">
        <f>SUMIFS(tabSaldoAta[ESTIMATIVA],tabSaldoAta[CÓDIGO],tabConsumoAta[[#This Row],[CÓDIGO]],tabSaldoAta[CHAVE],tabConsumoAta[[#This Row],[ATA]])</f>
        <v>100</v>
      </c>
      <c r="I1091" s="164">
        <v>50</v>
      </c>
      <c r="J1091" s="159">
        <v>7</v>
      </c>
      <c r="K1091" s="251">
        <v>12295</v>
      </c>
      <c r="L1091" s="246" t="s">
        <v>2333</v>
      </c>
      <c r="M1091" s="160" t="s">
        <v>3847</v>
      </c>
      <c r="N1091" s="160" t="s">
        <v>3848</v>
      </c>
      <c r="O1091" s="249" t="s">
        <v>3846</v>
      </c>
      <c r="P1091" s="248">
        <v>44125</v>
      </c>
      <c r="Q1091" s="166" t="str">
        <f>IF(COUNTIFS(tabAtas_Bloqueios[CÓDIGO],tabConsumoAta[[#This Row],[CÓDIGO]],tabAtas_Bloqueios[CHAVE],tabConsumoAta[[#This Row],[ATA]],tabAtas_Bloqueios[INATIVO],"") &gt; 0,"X","")</f>
        <v/>
      </c>
      <c r="R1091" s="158" t="s">
        <v>1555</v>
      </c>
    </row>
    <row r="1092" spans="1:18" x14ac:dyDescent="0.3">
      <c r="A1092" s="247">
        <v>60889</v>
      </c>
      <c r="B1092" s="47" t="s">
        <v>136</v>
      </c>
      <c r="C1092" s="34" t="str">
        <f>IFERROR(VLOOKUP(tabConsumoAta[[#This Row],[CÓDIGO]],tabEstimativa[#Data],14,FALSE),"")</f>
        <v>Aguardando</v>
      </c>
      <c r="D1092" s="157" t="s">
        <v>2343</v>
      </c>
      <c r="E1092" s="157">
        <v>9</v>
      </c>
      <c r="F1092" s="34">
        <v>2020</v>
      </c>
      <c r="G1092" s="78">
        <f>IFERROR(VLOOKUP(tabConsumoAta[[#This Row],[ATA]],tabAtas[#Data],4,FALSE),"")</f>
        <v>44210</v>
      </c>
      <c r="H1092" s="163">
        <f>SUMIFS(tabSaldoAta[ESTIMATIVA],tabSaldoAta[CÓDIGO],tabConsumoAta[[#This Row],[CÓDIGO]],tabSaldoAta[CHAVE],tabConsumoAta[[#This Row],[ATA]])</f>
        <v>700</v>
      </c>
      <c r="I1092" s="164">
        <v>300</v>
      </c>
      <c r="J1092" s="159">
        <v>8</v>
      </c>
      <c r="K1092" s="251">
        <v>12295</v>
      </c>
      <c r="L1092" s="246" t="s">
        <v>2333</v>
      </c>
      <c r="M1092" s="160" t="s">
        <v>3847</v>
      </c>
      <c r="N1092" s="160" t="s">
        <v>3848</v>
      </c>
      <c r="O1092" s="249" t="s">
        <v>3846</v>
      </c>
      <c r="P1092" s="248">
        <v>44125</v>
      </c>
      <c r="Q1092" s="166" t="str">
        <f>IF(COUNTIFS(tabAtas_Bloqueios[CÓDIGO],tabConsumoAta[[#This Row],[CÓDIGO]],tabAtas_Bloqueios[CHAVE],tabConsumoAta[[#This Row],[ATA]],tabAtas_Bloqueios[INATIVO],"") &gt; 0,"X","")</f>
        <v/>
      </c>
      <c r="R1092" s="158" t="s">
        <v>1555</v>
      </c>
    </row>
    <row r="1093" spans="1:18" x14ac:dyDescent="0.3">
      <c r="A1093" s="247">
        <v>133301</v>
      </c>
      <c r="B1093" s="47" t="s">
        <v>2368</v>
      </c>
      <c r="C1093" s="34" t="str">
        <f>IFERROR(VLOOKUP(tabConsumoAta[[#This Row],[CÓDIGO]],tabEstimativa[#Data],14,FALSE),"")</f>
        <v>Aguardando</v>
      </c>
      <c r="D1093" s="157" t="s">
        <v>2343</v>
      </c>
      <c r="E1093" s="157">
        <v>9</v>
      </c>
      <c r="F1093" s="34">
        <v>2020</v>
      </c>
      <c r="G1093" s="78">
        <f>IFERROR(VLOOKUP(tabConsumoAta[[#This Row],[ATA]],tabAtas[#Data],4,FALSE),"")</f>
        <v>44210</v>
      </c>
      <c r="H1093" s="163">
        <f>SUMIFS(tabSaldoAta[ESTIMATIVA],tabSaldoAta[CÓDIGO],tabConsumoAta[[#This Row],[CÓDIGO]],tabSaldoAta[CHAVE],tabConsumoAta[[#This Row],[ATA]])</f>
        <v>6500</v>
      </c>
      <c r="I1093" s="164">
        <v>5000</v>
      </c>
      <c r="J1093" s="159">
        <v>9</v>
      </c>
      <c r="K1093" s="251">
        <v>12295</v>
      </c>
      <c r="L1093" s="246" t="s">
        <v>2333</v>
      </c>
      <c r="M1093" s="160" t="s">
        <v>3847</v>
      </c>
      <c r="N1093" s="160" t="s">
        <v>3848</v>
      </c>
      <c r="O1093" s="249" t="s">
        <v>3846</v>
      </c>
      <c r="P1093" s="248">
        <v>44125</v>
      </c>
      <c r="Q1093" s="166" t="str">
        <f>IF(COUNTIFS(tabAtas_Bloqueios[CÓDIGO],tabConsumoAta[[#This Row],[CÓDIGO]],tabAtas_Bloqueios[CHAVE],tabConsumoAta[[#This Row],[ATA]],tabAtas_Bloqueios[INATIVO],"") &gt; 0,"X","")</f>
        <v/>
      </c>
      <c r="R1093" s="158" t="s">
        <v>1555</v>
      </c>
    </row>
    <row r="1094" spans="1:18" x14ac:dyDescent="0.3">
      <c r="A1094" s="247">
        <v>91669</v>
      </c>
      <c r="B1094" s="47" t="s">
        <v>3076</v>
      </c>
      <c r="C1094" s="34" t="str">
        <f>IFERROR(VLOOKUP(tabConsumoAta[[#This Row],[CÓDIGO]],tabEstimativa[#Data],14,FALSE),"")</f>
        <v>Aguardando</v>
      </c>
      <c r="D1094" s="157" t="s">
        <v>3255</v>
      </c>
      <c r="E1094" s="157">
        <v>14</v>
      </c>
      <c r="F1094" s="34">
        <v>2020</v>
      </c>
      <c r="G1094" s="78">
        <f>IFERROR(VLOOKUP(tabConsumoAta[[#This Row],[ATA]],tabAtas[#Data],4,FALSE),"")</f>
        <v>44218</v>
      </c>
      <c r="H1094" s="163">
        <f>SUMIFS(tabSaldoAta[ESTIMATIVA],tabSaldoAta[CÓDIGO],tabConsumoAta[[#This Row],[CÓDIGO]],tabSaldoAta[CHAVE],tabConsumoAta[[#This Row],[ATA]])</f>
        <v>6500</v>
      </c>
      <c r="I1094" s="164">
        <v>540</v>
      </c>
      <c r="J1094" s="159">
        <v>10</v>
      </c>
      <c r="K1094" s="251">
        <v>12296</v>
      </c>
      <c r="L1094" s="246" t="s">
        <v>3219</v>
      </c>
      <c r="M1094" s="160" t="s">
        <v>3847</v>
      </c>
      <c r="N1094" s="160" t="s">
        <v>3848</v>
      </c>
      <c r="O1094" s="249" t="s">
        <v>3846</v>
      </c>
      <c r="P1094" s="248">
        <v>44125</v>
      </c>
      <c r="Q1094" s="166" t="str">
        <f>IF(COUNTIFS(tabAtas_Bloqueios[CÓDIGO],tabConsumoAta[[#This Row],[CÓDIGO]],tabAtas_Bloqueios[CHAVE],tabConsumoAta[[#This Row],[ATA]],tabAtas_Bloqueios[INATIVO],"") &gt; 0,"X","")</f>
        <v/>
      </c>
      <c r="R1094" s="158" t="s">
        <v>1555</v>
      </c>
    </row>
    <row r="1095" spans="1:18" x14ac:dyDescent="0.3">
      <c r="A1095" s="247">
        <v>15167</v>
      </c>
      <c r="B1095" s="47" t="s">
        <v>2962</v>
      </c>
      <c r="C1095" s="34" t="str">
        <f>IFERROR(VLOOKUP(tabConsumoAta[[#This Row],[CÓDIGO]],tabEstimativa[#Data],14,FALSE),"")</f>
        <v>Aguardando</v>
      </c>
      <c r="D1095" s="157" t="s">
        <v>3322</v>
      </c>
      <c r="E1095" s="157">
        <v>17</v>
      </c>
      <c r="F1095" s="34">
        <v>2020</v>
      </c>
      <c r="G1095" s="78">
        <f>IFERROR(VLOOKUP(tabConsumoAta[[#This Row],[ATA]],tabAtas[#Data],4,FALSE),"")</f>
        <v>44225</v>
      </c>
      <c r="H1095" s="163">
        <f>SUMIFS(tabSaldoAta[ESTIMATIVA],tabSaldoAta[CÓDIGO],tabConsumoAta[[#This Row],[CÓDIGO]],tabSaldoAta[CHAVE],tabConsumoAta[[#This Row],[ATA]])</f>
        <v>1000</v>
      </c>
      <c r="I1095" s="164">
        <v>500</v>
      </c>
      <c r="J1095" s="159">
        <v>11</v>
      </c>
      <c r="K1095" s="251">
        <v>12297</v>
      </c>
      <c r="L1095" s="246" t="s">
        <v>3612</v>
      </c>
      <c r="M1095" s="160" t="s">
        <v>3847</v>
      </c>
      <c r="N1095" s="160" t="s">
        <v>3848</v>
      </c>
      <c r="O1095" s="249" t="s">
        <v>3846</v>
      </c>
      <c r="P1095" s="248">
        <v>44125</v>
      </c>
      <c r="Q1095" s="166" t="str">
        <f>IF(COUNTIFS(tabAtas_Bloqueios[CÓDIGO],tabConsumoAta[[#This Row],[CÓDIGO]],tabAtas_Bloqueios[CHAVE],tabConsumoAta[[#This Row],[ATA]],tabAtas_Bloqueios[INATIVO],"") &gt; 0,"X","")</f>
        <v/>
      </c>
      <c r="R1095" s="158" t="s">
        <v>1555</v>
      </c>
    </row>
    <row r="1096" spans="1:18" x14ac:dyDescent="0.3">
      <c r="A1096" s="247">
        <v>138551</v>
      </c>
      <c r="B1096" s="47" t="s">
        <v>3504</v>
      </c>
      <c r="C1096" s="34" t="str">
        <f>IFERROR(VLOOKUP(tabConsumoAta[[#This Row],[CÓDIGO]],tabEstimativa[#Data],14,FALSE),"")</f>
        <v>Aguardando</v>
      </c>
      <c r="D1096" s="157" t="s">
        <v>3451</v>
      </c>
      <c r="E1096" s="157">
        <v>26</v>
      </c>
      <c r="F1096" s="34">
        <v>2020</v>
      </c>
      <c r="G1096" s="78">
        <f>IFERROR(VLOOKUP(tabConsumoAta[[#This Row],[ATA]],tabAtas[#Data],4,FALSE),"")</f>
        <v>44238</v>
      </c>
      <c r="H1096" s="163">
        <f>SUMIFS(tabSaldoAta[ESTIMATIVA],tabSaldoAta[CÓDIGO],tabConsumoAta[[#This Row],[CÓDIGO]],tabSaldoAta[CHAVE],tabConsumoAta[[#This Row],[ATA]])</f>
        <v>2500</v>
      </c>
      <c r="I1096" s="164">
        <v>300</v>
      </c>
      <c r="J1096" s="159">
        <v>12</v>
      </c>
      <c r="K1096" s="251">
        <v>12300</v>
      </c>
      <c r="L1096" s="246" t="s">
        <v>3461</v>
      </c>
      <c r="M1096" s="160" t="s">
        <v>3847</v>
      </c>
      <c r="N1096" s="160" t="s">
        <v>3848</v>
      </c>
      <c r="O1096" s="249" t="s">
        <v>3846</v>
      </c>
      <c r="P1096" s="248">
        <v>44125</v>
      </c>
      <c r="Q1096" s="166" t="str">
        <f>IF(COUNTIFS(tabAtas_Bloqueios[CÓDIGO],tabConsumoAta[[#This Row],[CÓDIGO]],tabAtas_Bloqueios[CHAVE],tabConsumoAta[[#This Row],[ATA]],tabAtas_Bloqueios[INATIVO],"") &gt; 0,"X","")</f>
        <v/>
      </c>
      <c r="R1096" s="158" t="s">
        <v>1555</v>
      </c>
    </row>
    <row r="1097" spans="1:18" x14ac:dyDescent="0.3">
      <c r="A1097" s="247">
        <v>138554</v>
      </c>
      <c r="B1097" s="47" t="s">
        <v>3513</v>
      </c>
      <c r="C1097" s="34" t="str">
        <f>IFERROR(VLOOKUP(tabConsumoAta[[#This Row],[CÓDIGO]],tabEstimativa[#Data],14,FALSE),"")</f>
        <v>Aguardando</v>
      </c>
      <c r="D1097" s="157" t="s">
        <v>3451</v>
      </c>
      <c r="E1097" s="157">
        <v>26</v>
      </c>
      <c r="F1097" s="34">
        <v>2020</v>
      </c>
      <c r="G1097" s="78">
        <f>IFERROR(VLOOKUP(tabConsumoAta[[#This Row],[ATA]],tabAtas[#Data],4,FALSE),"")</f>
        <v>44238</v>
      </c>
      <c r="H1097" s="163">
        <f>SUMIFS(tabSaldoAta[ESTIMATIVA],tabSaldoAta[CÓDIGO],tabConsumoAta[[#This Row],[CÓDIGO]],tabSaldoAta[CHAVE],tabConsumoAta[[#This Row],[ATA]])</f>
        <v>700</v>
      </c>
      <c r="I1097" s="164">
        <v>100</v>
      </c>
      <c r="J1097" s="159">
        <v>13</v>
      </c>
      <c r="K1097" s="251">
        <v>12300</v>
      </c>
      <c r="L1097" s="246" t="s">
        <v>3461</v>
      </c>
      <c r="M1097" s="160" t="s">
        <v>3847</v>
      </c>
      <c r="N1097" s="160" t="s">
        <v>3848</v>
      </c>
      <c r="O1097" s="249" t="s">
        <v>3846</v>
      </c>
      <c r="P1097" s="248">
        <v>44125</v>
      </c>
      <c r="Q1097" s="166" t="str">
        <f>IF(COUNTIFS(tabAtas_Bloqueios[CÓDIGO],tabConsumoAta[[#This Row],[CÓDIGO]],tabAtas_Bloqueios[CHAVE],tabConsumoAta[[#This Row],[ATA]],tabAtas_Bloqueios[INATIVO],"") &gt; 0,"X","")</f>
        <v/>
      </c>
      <c r="R1097" s="158" t="s">
        <v>1555</v>
      </c>
    </row>
    <row r="1098" spans="1:18" x14ac:dyDescent="0.3">
      <c r="A1098" s="247">
        <v>127664</v>
      </c>
      <c r="B1098" s="47" t="s">
        <v>1969</v>
      </c>
      <c r="C1098" s="34" t="str">
        <f>IFERROR(VLOOKUP(tabConsumoAta[[#This Row],[CÓDIGO]],tabEstimativa[#Data],14,FALSE),"")</f>
        <v>Aguardando</v>
      </c>
      <c r="D1098" s="157" t="s">
        <v>3369</v>
      </c>
      <c r="E1098" s="157">
        <v>33</v>
      </c>
      <c r="F1098" s="34">
        <v>2020</v>
      </c>
      <c r="G1098" s="78">
        <f>IFERROR(VLOOKUP(tabConsumoAta[[#This Row],[ATA]],tabAtas[#Data],4,FALSE),"")</f>
        <v>44242</v>
      </c>
      <c r="H1098" s="163">
        <f>SUMIFS(tabSaldoAta[ESTIMATIVA],tabSaldoAta[CÓDIGO],tabConsumoAta[[#This Row],[CÓDIGO]],tabSaldoAta[CHAVE],tabConsumoAta[[#This Row],[ATA]])</f>
        <v>8000</v>
      </c>
      <c r="I1098" s="164">
        <v>3500</v>
      </c>
      <c r="J1098" s="159">
        <v>14</v>
      </c>
      <c r="K1098" s="251">
        <v>12301</v>
      </c>
      <c r="L1098" s="246" t="s">
        <v>2661</v>
      </c>
      <c r="M1098" s="160" t="s">
        <v>3847</v>
      </c>
      <c r="N1098" s="160" t="s">
        <v>3848</v>
      </c>
      <c r="O1098" s="249" t="s">
        <v>3846</v>
      </c>
      <c r="P1098" s="248">
        <v>44125</v>
      </c>
      <c r="Q1098" s="166" t="str">
        <f>IF(COUNTIFS(tabAtas_Bloqueios[CÓDIGO],tabConsumoAta[[#This Row],[CÓDIGO]],tabAtas_Bloqueios[CHAVE],tabConsumoAta[[#This Row],[ATA]],tabAtas_Bloqueios[INATIVO],"") &gt; 0,"X","")</f>
        <v/>
      </c>
      <c r="R1098" s="158" t="s">
        <v>1555</v>
      </c>
    </row>
    <row r="1099" spans="1:18" x14ac:dyDescent="0.3">
      <c r="A1099" s="247">
        <v>13558</v>
      </c>
      <c r="B1099" s="47" t="s">
        <v>241</v>
      </c>
      <c r="C1099" s="34" t="str">
        <f>IFERROR(VLOOKUP(tabConsumoAta[[#This Row],[CÓDIGO]],tabEstimativa[#Data],14,FALSE),"")</f>
        <v>Aguardando</v>
      </c>
      <c r="D1099" s="157" t="s">
        <v>3424</v>
      </c>
      <c r="E1099" s="157">
        <v>39</v>
      </c>
      <c r="F1099" s="34">
        <v>2020</v>
      </c>
      <c r="G1099" s="78">
        <f>IFERROR(VLOOKUP(tabConsumoAta[[#This Row],[ATA]],tabAtas[#Data],4,FALSE),"")</f>
        <v>44256</v>
      </c>
      <c r="H1099" s="163">
        <f>SUMIFS(tabSaldoAta[ESTIMATIVA],tabSaldoAta[CÓDIGO],tabConsumoAta[[#This Row],[CÓDIGO]],tabSaldoAta[CHAVE],tabConsumoAta[[#This Row],[ATA]])</f>
        <v>100</v>
      </c>
      <c r="I1099" s="164">
        <v>100</v>
      </c>
      <c r="J1099" s="159">
        <v>15</v>
      </c>
      <c r="K1099" s="251">
        <v>12303</v>
      </c>
      <c r="L1099" s="246" t="s">
        <v>2415</v>
      </c>
      <c r="M1099" s="160" t="s">
        <v>3847</v>
      </c>
      <c r="N1099" s="160" t="s">
        <v>3848</v>
      </c>
      <c r="O1099" s="249" t="s">
        <v>3846</v>
      </c>
      <c r="P1099" s="248">
        <v>44125</v>
      </c>
      <c r="Q1099" s="166" t="str">
        <f>IF(COUNTIFS(tabAtas_Bloqueios[CÓDIGO],tabConsumoAta[[#This Row],[CÓDIGO]],tabAtas_Bloqueios[CHAVE],tabConsumoAta[[#This Row],[ATA]],tabAtas_Bloqueios[INATIVO],"") &gt; 0,"X","")</f>
        <v/>
      </c>
      <c r="R1099" s="158" t="s">
        <v>1555</v>
      </c>
    </row>
    <row r="1100" spans="1:18" x14ac:dyDescent="0.3">
      <c r="A1100" s="247">
        <v>13562</v>
      </c>
      <c r="B1100" s="47" t="s">
        <v>2399</v>
      </c>
      <c r="C1100" s="34" t="str">
        <f>IFERROR(VLOOKUP(tabConsumoAta[[#This Row],[CÓDIGO]],tabEstimativa[#Data],14,FALSE),"")</f>
        <v>Aguardando</v>
      </c>
      <c r="D1100" s="157" t="s">
        <v>3424</v>
      </c>
      <c r="E1100" s="157">
        <v>39</v>
      </c>
      <c r="F1100" s="34">
        <v>2020</v>
      </c>
      <c r="G1100" s="78">
        <f>IFERROR(VLOOKUP(tabConsumoAta[[#This Row],[ATA]],tabAtas[#Data],4,FALSE),"")</f>
        <v>44256</v>
      </c>
      <c r="H1100" s="163">
        <f>SUMIFS(tabSaldoAta[ESTIMATIVA],tabSaldoAta[CÓDIGO],tabConsumoAta[[#This Row],[CÓDIGO]],tabSaldoAta[CHAVE],tabConsumoAta[[#This Row],[ATA]])</f>
        <v>800</v>
      </c>
      <c r="I1100" s="164">
        <v>200</v>
      </c>
      <c r="J1100" s="159">
        <v>16</v>
      </c>
      <c r="K1100" s="251">
        <v>12303</v>
      </c>
      <c r="L1100" s="246" t="s">
        <v>2415</v>
      </c>
      <c r="M1100" s="160" t="s">
        <v>3847</v>
      </c>
      <c r="N1100" s="160" t="s">
        <v>3848</v>
      </c>
      <c r="O1100" s="249" t="s">
        <v>3846</v>
      </c>
      <c r="P1100" s="248">
        <v>44125</v>
      </c>
      <c r="Q1100" s="166" t="str">
        <f>IF(COUNTIFS(tabAtas_Bloqueios[CÓDIGO],tabConsumoAta[[#This Row],[CÓDIGO]],tabAtas_Bloqueios[CHAVE],tabConsumoAta[[#This Row],[ATA]],tabAtas_Bloqueios[INATIVO],"") &gt; 0,"X","")</f>
        <v/>
      </c>
      <c r="R1100" s="158" t="s">
        <v>1555</v>
      </c>
    </row>
    <row r="1101" spans="1:18" x14ac:dyDescent="0.3">
      <c r="A1101" s="247">
        <v>102000</v>
      </c>
      <c r="B1101" s="47" t="s">
        <v>2643</v>
      </c>
      <c r="C1101" s="34" t="str">
        <f>IFERROR(VLOOKUP(tabConsumoAta[[#This Row],[CÓDIGO]],tabEstimativa[#Data],14,FALSE),"")</f>
        <v>Aguardando</v>
      </c>
      <c r="D1101" s="157" t="s">
        <v>3462</v>
      </c>
      <c r="E1101" s="157">
        <v>54</v>
      </c>
      <c r="F1101" s="34">
        <v>2020</v>
      </c>
      <c r="G1101" s="78">
        <f>IFERROR(VLOOKUP(tabConsumoAta[[#This Row],[ATA]],tabAtas[#Data],4,FALSE),"")</f>
        <v>44267</v>
      </c>
      <c r="H1101" s="163">
        <f>SUMIFS(tabSaldoAta[ESTIMATIVA],tabSaldoAta[CÓDIGO],tabConsumoAta[[#This Row],[CÓDIGO]],tabSaldoAta[CHAVE],tabConsumoAta[[#This Row],[ATA]])</f>
        <v>1000</v>
      </c>
      <c r="I1101" s="164">
        <v>500</v>
      </c>
      <c r="J1101" s="159">
        <v>17</v>
      </c>
      <c r="K1101" s="251">
        <v>12305</v>
      </c>
      <c r="L1101" s="246" t="s">
        <v>3849</v>
      </c>
      <c r="M1101" s="160" t="s">
        <v>3847</v>
      </c>
      <c r="N1101" s="160" t="s">
        <v>3848</v>
      </c>
      <c r="O1101" s="249" t="s">
        <v>3846</v>
      </c>
      <c r="P1101" s="248">
        <v>44125</v>
      </c>
      <c r="Q1101" s="166" t="str">
        <f>IF(COUNTIFS(tabAtas_Bloqueios[CÓDIGO],tabConsumoAta[[#This Row],[CÓDIGO]],tabAtas_Bloqueios[CHAVE],tabConsumoAta[[#This Row],[ATA]],tabAtas_Bloqueios[INATIVO],"") &gt; 0,"X","")</f>
        <v/>
      </c>
      <c r="R1101" s="158" t="s">
        <v>1555</v>
      </c>
    </row>
    <row r="1102" spans="1:18" x14ac:dyDescent="0.3">
      <c r="A1102" s="247">
        <v>40251</v>
      </c>
      <c r="B1102" s="47" t="s">
        <v>3156</v>
      </c>
      <c r="C1102" s="34" t="str">
        <f>IFERROR(VLOOKUP(tabConsumoAta[[#This Row],[CÓDIGO]],tabEstimativa[#Data],14,FALSE),"")</f>
        <v>Aguardando</v>
      </c>
      <c r="D1102" s="157" t="s">
        <v>3465</v>
      </c>
      <c r="E1102" s="157">
        <v>55</v>
      </c>
      <c r="F1102" s="34">
        <v>2020</v>
      </c>
      <c r="G1102" s="78">
        <f>IFERROR(VLOOKUP(tabConsumoAta[[#This Row],[ATA]],tabAtas[#Data],4,FALSE),"")</f>
        <v>44267</v>
      </c>
      <c r="H1102" s="163">
        <f>SUMIFS(tabSaldoAta[ESTIMATIVA],tabSaldoAta[CÓDIGO],tabConsumoAta[[#This Row],[CÓDIGO]],tabSaldoAta[CHAVE],tabConsumoAta[[#This Row],[ATA]])</f>
        <v>600</v>
      </c>
      <c r="I1102" s="164">
        <v>70</v>
      </c>
      <c r="J1102" s="159">
        <v>18</v>
      </c>
      <c r="K1102" s="251">
        <v>12307</v>
      </c>
      <c r="L1102" s="246" t="s">
        <v>2415</v>
      </c>
      <c r="M1102" s="160" t="s">
        <v>3847</v>
      </c>
      <c r="N1102" s="160" t="s">
        <v>3848</v>
      </c>
      <c r="O1102" s="249" t="s">
        <v>3846</v>
      </c>
      <c r="P1102" s="248">
        <v>44125</v>
      </c>
      <c r="Q1102" s="166" t="str">
        <f>IF(COUNTIFS(tabAtas_Bloqueios[CÓDIGO],tabConsumoAta[[#This Row],[CÓDIGO]],tabAtas_Bloqueios[CHAVE],tabConsumoAta[[#This Row],[ATA]],tabAtas_Bloqueios[INATIVO],"") &gt; 0,"X","")</f>
        <v/>
      </c>
      <c r="R1102" s="158" t="s">
        <v>1555</v>
      </c>
    </row>
    <row r="1103" spans="1:18" x14ac:dyDescent="0.3">
      <c r="A1103" s="247">
        <v>20144</v>
      </c>
      <c r="B1103" s="47" t="s">
        <v>35</v>
      </c>
      <c r="C1103" s="34" t="str">
        <f>IFERROR(VLOOKUP(tabConsumoAta[[#This Row],[CÓDIGO]],tabEstimativa[#Data],14,FALSE),"")</f>
        <v>Aguardando</v>
      </c>
      <c r="D1103" s="157" t="s">
        <v>3465</v>
      </c>
      <c r="E1103" s="157">
        <v>55</v>
      </c>
      <c r="F1103" s="34">
        <v>2020</v>
      </c>
      <c r="G1103" s="78">
        <f>IFERROR(VLOOKUP(tabConsumoAta[[#This Row],[ATA]],tabAtas[#Data],4,FALSE),"")</f>
        <v>44267</v>
      </c>
      <c r="H1103" s="163">
        <f>SUMIFS(tabSaldoAta[ESTIMATIVA],tabSaldoAta[CÓDIGO],tabConsumoAta[[#This Row],[CÓDIGO]],tabSaldoAta[CHAVE],tabConsumoAta[[#This Row],[ATA]])</f>
        <v>800</v>
      </c>
      <c r="I1103" s="164">
        <v>300</v>
      </c>
      <c r="J1103" s="159">
        <v>19</v>
      </c>
      <c r="K1103" s="251">
        <v>12309</v>
      </c>
      <c r="L1103" s="246" t="s">
        <v>3239</v>
      </c>
      <c r="M1103" s="160" t="s">
        <v>3847</v>
      </c>
      <c r="N1103" s="160" t="s">
        <v>3848</v>
      </c>
      <c r="O1103" s="249" t="s">
        <v>3846</v>
      </c>
      <c r="P1103" s="248">
        <v>44125</v>
      </c>
      <c r="Q1103" s="166" t="str">
        <f>IF(COUNTIFS(tabAtas_Bloqueios[CÓDIGO],tabConsumoAta[[#This Row],[CÓDIGO]],tabAtas_Bloqueios[CHAVE],tabConsumoAta[[#This Row],[ATA]],tabAtas_Bloqueios[INATIVO],"") &gt; 0,"X","")</f>
        <v/>
      </c>
      <c r="R1103" s="158" t="s">
        <v>1555</v>
      </c>
    </row>
    <row r="1104" spans="1:18" x14ac:dyDescent="0.3">
      <c r="A1104" s="247">
        <v>77819</v>
      </c>
      <c r="B1104" s="47" t="s">
        <v>2828</v>
      </c>
      <c r="C1104" s="34" t="str">
        <f>IFERROR(VLOOKUP(tabConsumoAta[[#This Row],[CÓDIGO]],tabEstimativa[#Data],14,FALSE),"")</f>
        <v>Aguardando</v>
      </c>
      <c r="D1104" s="157" t="s">
        <v>3482</v>
      </c>
      <c r="E1104" s="157">
        <v>64</v>
      </c>
      <c r="F1104" s="34">
        <v>2020</v>
      </c>
      <c r="G1104" s="78">
        <f>IFERROR(VLOOKUP(tabConsumoAta[[#This Row],[ATA]],tabAtas[#Data],4,FALSE),"")</f>
        <v>44272</v>
      </c>
      <c r="H1104" s="163">
        <f>SUMIFS(tabSaldoAta[ESTIMATIVA],tabSaldoAta[CÓDIGO],tabConsumoAta[[#This Row],[CÓDIGO]],tabSaldoAta[CHAVE],tabConsumoAta[[#This Row],[ATA]])</f>
        <v>4000</v>
      </c>
      <c r="I1104" s="164">
        <v>500</v>
      </c>
      <c r="J1104" s="159">
        <v>20</v>
      </c>
      <c r="K1104" s="251">
        <v>12310</v>
      </c>
      <c r="L1104" s="246" t="s">
        <v>2467</v>
      </c>
      <c r="M1104" s="160" t="s">
        <v>3847</v>
      </c>
      <c r="N1104" s="160" t="s">
        <v>3848</v>
      </c>
      <c r="O1104" s="249" t="s">
        <v>3846</v>
      </c>
      <c r="P1104" s="248">
        <v>44125</v>
      </c>
      <c r="Q1104" s="166" t="str">
        <f>IF(COUNTIFS(tabAtas_Bloqueios[CÓDIGO],tabConsumoAta[[#This Row],[CÓDIGO]],tabAtas_Bloqueios[CHAVE],tabConsumoAta[[#This Row],[ATA]],tabAtas_Bloqueios[INATIVO],"") &gt; 0,"X","")</f>
        <v/>
      </c>
      <c r="R1104" s="158" t="s">
        <v>1555</v>
      </c>
    </row>
    <row r="1105" spans="1:18" x14ac:dyDescent="0.3">
      <c r="A1105" s="247">
        <v>10719</v>
      </c>
      <c r="B1105" s="47" t="s">
        <v>2785</v>
      </c>
      <c r="C1105" s="34" t="str">
        <f>IFERROR(VLOOKUP(tabConsumoAta[[#This Row],[CÓDIGO]],tabEstimativa[#Data],14,FALSE),"")</f>
        <v>Aguardando</v>
      </c>
      <c r="D1105" s="157" t="s">
        <v>3528</v>
      </c>
      <c r="E1105" s="157">
        <v>71</v>
      </c>
      <c r="F1105" s="34">
        <v>2020</v>
      </c>
      <c r="G1105" s="78">
        <f>IFERROR(VLOOKUP(tabConsumoAta[[#This Row],[ATA]],tabAtas[#Data],4,FALSE),"")</f>
        <v>44279</v>
      </c>
      <c r="H1105" s="163">
        <f>SUMIFS(tabSaldoAta[ESTIMATIVA],tabSaldoAta[CÓDIGO],tabConsumoAta[[#This Row],[CÓDIGO]],tabSaldoAta[CHAVE],tabConsumoAta[[#This Row],[ATA]])</f>
        <v>60000</v>
      </c>
      <c r="I1105" s="164">
        <v>15000</v>
      </c>
      <c r="J1105" s="159">
        <v>21</v>
      </c>
      <c r="K1105" s="251">
        <v>12311</v>
      </c>
      <c r="L1105" s="246" t="s">
        <v>3712</v>
      </c>
      <c r="M1105" s="160" t="s">
        <v>3847</v>
      </c>
      <c r="N1105" s="160" t="s">
        <v>3848</v>
      </c>
      <c r="O1105" s="249" t="s">
        <v>3846</v>
      </c>
      <c r="P1105" s="248">
        <v>44125</v>
      </c>
      <c r="Q1105" s="166" t="str">
        <f>IF(COUNTIFS(tabAtas_Bloqueios[CÓDIGO],tabConsumoAta[[#This Row],[CÓDIGO]],tabAtas_Bloqueios[CHAVE],tabConsumoAta[[#This Row],[ATA]],tabAtas_Bloqueios[INATIVO],"") &gt; 0,"X","")</f>
        <v/>
      </c>
      <c r="R1105" s="158" t="s">
        <v>1555</v>
      </c>
    </row>
    <row r="1106" spans="1:18" x14ac:dyDescent="0.3">
      <c r="A1106" s="247">
        <v>74907</v>
      </c>
      <c r="B1106" s="47" t="s">
        <v>250</v>
      </c>
      <c r="C1106" s="34" t="str">
        <f>IFERROR(VLOOKUP(tabConsumoAta[[#This Row],[CÓDIGO]],tabEstimativa[#Data],14,FALSE),"")</f>
        <v>Aguardando</v>
      </c>
      <c r="D1106" s="157" t="s">
        <v>3516</v>
      </c>
      <c r="E1106" s="157">
        <v>86</v>
      </c>
      <c r="F1106" s="34">
        <v>2020</v>
      </c>
      <c r="G1106" s="78">
        <f>IFERROR(VLOOKUP(tabConsumoAta[[#This Row],[ATA]],tabAtas[#Data],4,FALSE),"")</f>
        <v>44285</v>
      </c>
      <c r="H1106" s="163">
        <f>SUMIFS(tabSaldoAta[ESTIMATIVA],tabSaldoAta[CÓDIGO],tabConsumoAta[[#This Row],[CÓDIGO]],tabSaldoAta[CHAVE],tabConsumoAta[[#This Row],[ATA]])</f>
        <v>300</v>
      </c>
      <c r="I1106" s="164">
        <v>12</v>
      </c>
      <c r="J1106" s="159">
        <v>22</v>
      </c>
      <c r="K1106" s="251">
        <v>12314</v>
      </c>
      <c r="L1106" s="246" t="s">
        <v>3774</v>
      </c>
      <c r="M1106" s="160" t="s">
        <v>3847</v>
      </c>
      <c r="N1106" s="160" t="s">
        <v>3848</v>
      </c>
      <c r="O1106" s="249" t="s">
        <v>3846</v>
      </c>
      <c r="P1106" s="248">
        <v>44125</v>
      </c>
      <c r="Q1106" s="166" t="str">
        <f>IF(COUNTIFS(tabAtas_Bloqueios[CÓDIGO],tabConsumoAta[[#This Row],[CÓDIGO]],tabAtas_Bloqueios[CHAVE],tabConsumoAta[[#This Row],[ATA]],tabAtas_Bloqueios[INATIVO],"") &gt; 0,"X","")</f>
        <v/>
      </c>
      <c r="R1106" s="158" t="s">
        <v>1555</v>
      </c>
    </row>
    <row r="1107" spans="1:18" x14ac:dyDescent="0.3">
      <c r="A1107" s="247">
        <v>74908</v>
      </c>
      <c r="B1107" s="47" t="s">
        <v>248</v>
      </c>
      <c r="C1107" s="34" t="str">
        <f>IFERROR(VLOOKUP(tabConsumoAta[[#This Row],[CÓDIGO]],tabEstimativa[#Data],14,FALSE),"")</f>
        <v>Aguardando</v>
      </c>
      <c r="D1107" s="157" t="s">
        <v>3516</v>
      </c>
      <c r="E1107" s="157">
        <v>86</v>
      </c>
      <c r="F1107" s="34">
        <v>2020</v>
      </c>
      <c r="G1107" s="78">
        <f>IFERROR(VLOOKUP(tabConsumoAta[[#This Row],[ATA]],tabAtas[#Data],4,FALSE),"")</f>
        <v>44285</v>
      </c>
      <c r="H1107" s="163">
        <f>SUMIFS(tabSaldoAta[ESTIMATIVA],tabSaldoAta[CÓDIGO],tabConsumoAta[[#This Row],[CÓDIGO]],tabSaldoAta[CHAVE],tabConsumoAta[[#This Row],[ATA]])</f>
        <v>200</v>
      </c>
      <c r="I1107" s="164">
        <v>76</v>
      </c>
      <c r="J1107" s="159">
        <v>23</v>
      </c>
      <c r="K1107" s="251">
        <v>12314</v>
      </c>
      <c r="L1107" s="246" t="s">
        <v>3774</v>
      </c>
      <c r="M1107" s="160" t="s">
        <v>3847</v>
      </c>
      <c r="N1107" s="160" t="s">
        <v>3848</v>
      </c>
      <c r="O1107" s="249" t="s">
        <v>3846</v>
      </c>
      <c r="P1107" s="248">
        <v>44125</v>
      </c>
      <c r="Q1107" s="166" t="str">
        <f>IF(COUNTIFS(tabAtas_Bloqueios[CÓDIGO],tabConsumoAta[[#This Row],[CÓDIGO]],tabAtas_Bloqueios[CHAVE],tabConsumoAta[[#This Row],[ATA]],tabAtas_Bloqueios[INATIVO],"") &gt; 0,"X","")</f>
        <v/>
      </c>
      <c r="R1107" s="158" t="s">
        <v>1555</v>
      </c>
    </row>
    <row r="1108" spans="1:18" x14ac:dyDescent="0.3">
      <c r="A1108" s="247">
        <v>77556</v>
      </c>
      <c r="B1108" s="47" t="s">
        <v>249</v>
      </c>
      <c r="C1108" s="34" t="str">
        <f>IFERROR(VLOOKUP(tabConsumoAta[[#This Row],[CÓDIGO]],tabEstimativa[#Data],14,FALSE),"")</f>
        <v>Aguardando</v>
      </c>
      <c r="D1108" s="157" t="s">
        <v>3516</v>
      </c>
      <c r="E1108" s="157">
        <v>86</v>
      </c>
      <c r="F1108" s="34">
        <v>2020</v>
      </c>
      <c r="G1108" s="78">
        <f>IFERROR(VLOOKUP(tabConsumoAta[[#This Row],[ATA]],tabAtas[#Data],4,FALSE),"")</f>
        <v>44285</v>
      </c>
      <c r="H1108" s="163">
        <f>SUMIFS(tabSaldoAta[ESTIMATIVA],tabSaldoAta[CÓDIGO],tabConsumoAta[[#This Row],[CÓDIGO]],tabSaldoAta[CHAVE],tabConsumoAta[[#This Row],[ATA]])</f>
        <v>300</v>
      </c>
      <c r="I1108" s="164">
        <v>44</v>
      </c>
      <c r="J1108" s="159">
        <v>24</v>
      </c>
      <c r="K1108" s="251">
        <v>12314</v>
      </c>
      <c r="L1108" s="246" t="s">
        <v>3774</v>
      </c>
      <c r="M1108" s="160" t="s">
        <v>3847</v>
      </c>
      <c r="N1108" s="160" t="s">
        <v>3848</v>
      </c>
      <c r="O1108" s="249" t="s">
        <v>3846</v>
      </c>
      <c r="P1108" s="248">
        <v>44125</v>
      </c>
      <c r="Q1108" s="166" t="str">
        <f>IF(COUNTIFS(tabAtas_Bloqueios[CÓDIGO],tabConsumoAta[[#This Row],[CÓDIGO]],tabAtas_Bloqueios[CHAVE],tabConsumoAta[[#This Row],[ATA]],tabAtas_Bloqueios[INATIVO],"") &gt; 0,"X","")</f>
        <v/>
      </c>
      <c r="R1108" s="158" t="s">
        <v>1555</v>
      </c>
    </row>
    <row r="1109" spans="1:18" x14ac:dyDescent="0.3">
      <c r="A1109" s="247">
        <v>77562</v>
      </c>
      <c r="B1109" s="47" t="s">
        <v>211</v>
      </c>
      <c r="C1109" s="34" t="str">
        <f>IFERROR(VLOOKUP(tabConsumoAta[[#This Row],[CÓDIGO]],tabEstimativa[#Data],14,FALSE),"")</f>
        <v>Aguardando</v>
      </c>
      <c r="D1109" s="157" t="s">
        <v>3516</v>
      </c>
      <c r="E1109" s="157">
        <v>86</v>
      </c>
      <c r="F1109" s="34">
        <v>2020</v>
      </c>
      <c r="G1109" s="78">
        <f>IFERROR(VLOOKUP(tabConsumoAta[[#This Row],[ATA]],tabAtas[#Data],4,FALSE),"")</f>
        <v>44285</v>
      </c>
      <c r="H1109" s="163">
        <f>SUMIFS(tabSaldoAta[ESTIMATIVA],tabSaldoAta[CÓDIGO],tabConsumoAta[[#This Row],[CÓDIGO]],tabSaldoAta[CHAVE],tabConsumoAta[[#This Row],[ATA]])</f>
        <v>20000</v>
      </c>
      <c r="I1109" s="164">
        <v>1600</v>
      </c>
      <c r="J1109" s="159">
        <v>25</v>
      </c>
      <c r="K1109" s="251">
        <v>12314</v>
      </c>
      <c r="L1109" s="246" t="s">
        <v>3774</v>
      </c>
      <c r="M1109" s="160" t="s">
        <v>3847</v>
      </c>
      <c r="N1109" s="160" t="s">
        <v>3848</v>
      </c>
      <c r="O1109" s="249" t="s">
        <v>3846</v>
      </c>
      <c r="P1109" s="248">
        <v>44125</v>
      </c>
      <c r="Q1109" s="166" t="str">
        <f>IF(COUNTIFS(tabAtas_Bloqueios[CÓDIGO],tabConsumoAta[[#This Row],[CÓDIGO]],tabAtas_Bloqueios[CHAVE],tabConsumoAta[[#This Row],[ATA]],tabAtas_Bloqueios[INATIVO],"") &gt; 0,"X","")</f>
        <v/>
      </c>
      <c r="R1109" s="158" t="s">
        <v>1555</v>
      </c>
    </row>
    <row r="1110" spans="1:18" x14ac:dyDescent="0.3">
      <c r="A1110" s="247">
        <v>42566</v>
      </c>
      <c r="B1110" s="47" t="s">
        <v>151</v>
      </c>
      <c r="C1110" s="34" t="str">
        <f>IFERROR(VLOOKUP(tabConsumoAta[[#This Row],[CÓDIGO]],tabEstimativa[#Data],14,FALSE),"")</f>
        <v>Aguardando</v>
      </c>
      <c r="D1110" s="157" t="s">
        <v>3516</v>
      </c>
      <c r="E1110" s="157">
        <v>86</v>
      </c>
      <c r="F1110" s="34">
        <v>2020</v>
      </c>
      <c r="G1110" s="78">
        <f>IFERROR(VLOOKUP(tabConsumoAta[[#This Row],[ATA]],tabAtas[#Data],4,FALSE),"")</f>
        <v>44285</v>
      </c>
      <c r="H1110" s="163">
        <f>SUMIFS(tabSaldoAta[ESTIMATIVA],tabSaldoAta[CÓDIGO],tabConsumoAta[[#This Row],[CÓDIGO]],tabSaldoAta[CHAVE],tabConsumoAta[[#This Row],[ATA]])</f>
        <v>60</v>
      </c>
      <c r="I1110" s="164">
        <v>60</v>
      </c>
      <c r="J1110" s="159">
        <v>26</v>
      </c>
      <c r="K1110" s="251">
        <v>12316</v>
      </c>
      <c r="L1110" s="246" t="s">
        <v>3546</v>
      </c>
      <c r="M1110" s="160" t="s">
        <v>3847</v>
      </c>
      <c r="N1110" s="160" t="s">
        <v>3848</v>
      </c>
      <c r="O1110" s="249" t="s">
        <v>3846</v>
      </c>
      <c r="P1110" s="248">
        <v>44125</v>
      </c>
      <c r="Q1110" s="166" t="str">
        <f>IF(COUNTIFS(tabAtas_Bloqueios[CÓDIGO],tabConsumoAta[[#This Row],[CÓDIGO]],tabAtas_Bloqueios[CHAVE],tabConsumoAta[[#This Row],[ATA]],tabAtas_Bloqueios[INATIVO],"") &gt; 0,"X","")</f>
        <v/>
      </c>
      <c r="R1110" s="158" t="s">
        <v>1555</v>
      </c>
    </row>
    <row r="1111" spans="1:18" x14ac:dyDescent="0.3">
      <c r="A1111" s="247">
        <v>56519</v>
      </c>
      <c r="B1111" s="47" t="s">
        <v>155</v>
      </c>
      <c r="C1111" s="34" t="str">
        <f>IFERROR(VLOOKUP(tabConsumoAta[[#This Row],[CÓDIGO]],tabEstimativa[#Data],14,FALSE),"")</f>
        <v>Aguardando</v>
      </c>
      <c r="D1111" s="157" t="s">
        <v>3516</v>
      </c>
      <c r="E1111" s="157">
        <v>86</v>
      </c>
      <c r="F1111" s="34">
        <v>2020</v>
      </c>
      <c r="G1111" s="78">
        <f>IFERROR(VLOOKUP(tabConsumoAta[[#This Row],[ATA]],tabAtas[#Data],4,FALSE),"")</f>
        <v>44285</v>
      </c>
      <c r="H1111" s="163">
        <f>SUMIFS(tabSaldoAta[ESTIMATIVA],tabSaldoAta[CÓDIGO],tabConsumoAta[[#This Row],[CÓDIGO]],tabSaldoAta[CHAVE],tabConsumoAta[[#This Row],[ATA]])</f>
        <v>80</v>
      </c>
      <c r="I1111" s="164">
        <v>30</v>
      </c>
      <c r="J1111" s="159">
        <v>27</v>
      </c>
      <c r="K1111" s="251">
        <v>12316</v>
      </c>
      <c r="L1111" s="246" t="s">
        <v>3546</v>
      </c>
      <c r="M1111" s="160" t="s">
        <v>3847</v>
      </c>
      <c r="N1111" s="160" t="s">
        <v>3848</v>
      </c>
      <c r="O1111" s="249" t="s">
        <v>3846</v>
      </c>
      <c r="P1111" s="248">
        <v>44125</v>
      </c>
      <c r="Q1111" s="166" t="str">
        <f>IF(COUNTIFS(tabAtas_Bloqueios[CÓDIGO],tabConsumoAta[[#This Row],[CÓDIGO]],tabAtas_Bloqueios[CHAVE],tabConsumoAta[[#This Row],[ATA]],tabAtas_Bloqueios[INATIVO],"") &gt; 0,"X","")</f>
        <v/>
      </c>
      <c r="R1111" s="158" t="s">
        <v>1555</v>
      </c>
    </row>
    <row r="1112" spans="1:18" x14ac:dyDescent="0.3">
      <c r="A1112" s="247">
        <v>56520</v>
      </c>
      <c r="B1112" s="47" t="s">
        <v>156</v>
      </c>
      <c r="C1112" s="34" t="str">
        <f>IFERROR(VLOOKUP(tabConsumoAta[[#This Row],[CÓDIGO]],tabEstimativa[#Data],14,FALSE),"")</f>
        <v>Aguardando</v>
      </c>
      <c r="D1112" s="157" t="s">
        <v>3516</v>
      </c>
      <c r="E1112" s="157">
        <v>86</v>
      </c>
      <c r="F1112" s="34">
        <v>2020</v>
      </c>
      <c r="G1112" s="78">
        <f>IFERROR(VLOOKUP(tabConsumoAta[[#This Row],[ATA]],tabAtas[#Data],4,FALSE),"")</f>
        <v>44285</v>
      </c>
      <c r="H1112" s="163">
        <f>SUMIFS(tabSaldoAta[ESTIMATIVA],tabSaldoAta[CÓDIGO],tabConsumoAta[[#This Row],[CÓDIGO]],tabSaldoAta[CHAVE],tabConsumoAta[[#This Row],[ATA]])</f>
        <v>100</v>
      </c>
      <c r="I1112" s="164">
        <v>60</v>
      </c>
      <c r="J1112" s="159">
        <v>28</v>
      </c>
      <c r="K1112" s="251">
        <v>12316</v>
      </c>
      <c r="L1112" s="246" t="s">
        <v>3546</v>
      </c>
      <c r="M1112" s="160" t="s">
        <v>3847</v>
      </c>
      <c r="N1112" s="160" t="s">
        <v>3848</v>
      </c>
      <c r="O1112" s="249" t="s">
        <v>3846</v>
      </c>
      <c r="P1112" s="248">
        <v>44125</v>
      </c>
      <c r="Q1112" s="166" t="str">
        <f>IF(COUNTIFS(tabAtas_Bloqueios[CÓDIGO],tabConsumoAta[[#This Row],[CÓDIGO]],tabAtas_Bloqueios[CHAVE],tabConsumoAta[[#This Row],[ATA]],tabAtas_Bloqueios[INATIVO],"") &gt; 0,"X","")</f>
        <v/>
      </c>
      <c r="R1112" s="158" t="s">
        <v>1555</v>
      </c>
    </row>
    <row r="1113" spans="1:18" x14ac:dyDescent="0.3">
      <c r="A1113" s="247">
        <v>118427</v>
      </c>
      <c r="B1113" s="47" t="s">
        <v>2830</v>
      </c>
      <c r="C1113" s="34" t="str">
        <f>IFERROR(VLOOKUP(tabConsumoAta[[#This Row],[CÓDIGO]],tabEstimativa[#Data],14,FALSE),"")</f>
        <v>Aguardando</v>
      </c>
      <c r="D1113" s="157" t="s">
        <v>3516</v>
      </c>
      <c r="E1113" s="157">
        <v>86</v>
      </c>
      <c r="F1113" s="34">
        <v>2020</v>
      </c>
      <c r="G1113" s="78">
        <f>IFERROR(VLOOKUP(tabConsumoAta[[#This Row],[ATA]],tabAtas[#Data],4,FALSE),"")</f>
        <v>44285</v>
      </c>
      <c r="H1113" s="163">
        <f>SUMIFS(tabSaldoAta[ESTIMATIVA],tabSaldoAta[CÓDIGO],tabConsumoAta[[#This Row],[CÓDIGO]],tabSaldoAta[CHAVE],tabConsumoAta[[#This Row],[ATA]])</f>
        <v>13000</v>
      </c>
      <c r="I1113" s="164">
        <v>2000</v>
      </c>
      <c r="J1113" s="159">
        <v>29</v>
      </c>
      <c r="K1113" s="251">
        <v>12321</v>
      </c>
      <c r="L1113" s="246" t="s">
        <v>3546</v>
      </c>
      <c r="M1113" s="160" t="s">
        <v>3847</v>
      </c>
      <c r="N1113" s="160" t="s">
        <v>3848</v>
      </c>
      <c r="O1113" s="249" t="s">
        <v>3846</v>
      </c>
      <c r="P1113" s="248">
        <v>44125</v>
      </c>
      <c r="Q1113" s="166" t="str">
        <f>IF(COUNTIFS(tabAtas_Bloqueios[CÓDIGO],tabConsumoAta[[#This Row],[CÓDIGO]],tabAtas_Bloqueios[CHAVE],tabConsumoAta[[#This Row],[ATA]],tabAtas_Bloqueios[INATIVO],"") &gt; 0,"X","")</f>
        <v/>
      </c>
      <c r="R1113" s="158" t="s">
        <v>1555</v>
      </c>
    </row>
    <row r="1114" spans="1:18" x14ac:dyDescent="0.3">
      <c r="A1114" s="247">
        <v>98359</v>
      </c>
      <c r="B1114" s="47" t="s">
        <v>2439</v>
      </c>
      <c r="C1114" s="34" t="str">
        <f>IFERROR(VLOOKUP(tabConsumoAta[[#This Row],[CÓDIGO]],tabEstimativa[#Data],14,FALSE),"")</f>
        <v>Aguardando</v>
      </c>
      <c r="D1114" s="157" t="s">
        <v>3516</v>
      </c>
      <c r="E1114" s="157">
        <v>86</v>
      </c>
      <c r="F1114" s="34">
        <v>2020</v>
      </c>
      <c r="G1114" s="78">
        <f>IFERROR(VLOOKUP(tabConsumoAta[[#This Row],[ATA]],tabAtas[#Data],4,FALSE),"")</f>
        <v>44285</v>
      </c>
      <c r="H1114" s="163">
        <f>SUMIFS(tabSaldoAta[ESTIMATIVA],tabSaldoAta[CÓDIGO],tabConsumoAta[[#This Row],[CÓDIGO]],tabSaldoAta[CHAVE],tabConsumoAta[[#This Row],[ATA]])</f>
        <v>240</v>
      </c>
      <c r="I1114" s="164">
        <v>50</v>
      </c>
      <c r="J1114" s="159">
        <v>30</v>
      </c>
      <c r="K1114" s="251">
        <v>12316</v>
      </c>
      <c r="L1114" s="246" t="s">
        <v>3546</v>
      </c>
      <c r="M1114" s="160" t="s">
        <v>3847</v>
      </c>
      <c r="N1114" s="160" t="s">
        <v>3848</v>
      </c>
      <c r="O1114" s="249" t="s">
        <v>3846</v>
      </c>
      <c r="P1114" s="248">
        <v>44125</v>
      </c>
      <c r="Q1114" s="166" t="str">
        <f>IF(COUNTIFS(tabAtas_Bloqueios[CÓDIGO],tabConsumoAta[[#This Row],[CÓDIGO]],tabAtas_Bloqueios[CHAVE],tabConsumoAta[[#This Row],[ATA]],tabAtas_Bloqueios[INATIVO],"") &gt; 0,"X","")</f>
        <v/>
      </c>
      <c r="R1114" s="158" t="s">
        <v>1555</v>
      </c>
    </row>
    <row r="1115" spans="1:18" x14ac:dyDescent="0.3">
      <c r="A1115" s="247">
        <v>42854</v>
      </c>
      <c r="B1115" s="47" t="s">
        <v>1992</v>
      </c>
      <c r="C1115" s="34" t="str">
        <f>IFERROR(VLOOKUP(tabConsumoAta[[#This Row],[CÓDIGO]],tabEstimativa[#Data],14,FALSE),"")</f>
        <v>Aguardando</v>
      </c>
      <c r="D1115" s="157" t="s">
        <v>3514</v>
      </c>
      <c r="E1115" s="157">
        <v>87</v>
      </c>
      <c r="F1115" s="34">
        <v>2020</v>
      </c>
      <c r="G1115" s="78">
        <f>IFERROR(VLOOKUP(tabConsumoAta[[#This Row],[ATA]],tabAtas[#Data],4,FALSE),"")</f>
        <v>44286</v>
      </c>
      <c r="H1115" s="163">
        <f>SUMIFS(tabSaldoAta[ESTIMATIVA],tabSaldoAta[CÓDIGO],tabConsumoAta[[#This Row],[CÓDIGO]],tabSaldoAta[CHAVE],tabConsumoAta[[#This Row],[ATA]])</f>
        <v>500</v>
      </c>
      <c r="I1115" s="164">
        <v>200</v>
      </c>
      <c r="J1115" s="159">
        <v>31</v>
      </c>
      <c r="K1115" s="251">
        <v>12323</v>
      </c>
      <c r="L1115" s="246" t="s">
        <v>2415</v>
      </c>
      <c r="M1115" s="160" t="s">
        <v>3847</v>
      </c>
      <c r="N1115" s="160" t="s">
        <v>3848</v>
      </c>
      <c r="O1115" s="249" t="s">
        <v>3846</v>
      </c>
      <c r="P1115" s="248">
        <v>44125</v>
      </c>
      <c r="Q1115" s="166" t="str">
        <f>IF(COUNTIFS(tabAtas_Bloqueios[CÓDIGO],tabConsumoAta[[#This Row],[CÓDIGO]],tabAtas_Bloqueios[CHAVE],tabConsumoAta[[#This Row],[ATA]],tabAtas_Bloqueios[INATIVO],"") &gt; 0,"X","")</f>
        <v/>
      </c>
      <c r="R1115" s="158" t="s">
        <v>1555</v>
      </c>
    </row>
    <row r="1116" spans="1:18" x14ac:dyDescent="0.3">
      <c r="A1116" s="247">
        <v>13117</v>
      </c>
      <c r="B1116" s="47" t="s">
        <v>3125</v>
      </c>
      <c r="C1116" s="34" t="str">
        <f>IFERROR(VLOOKUP(tabConsumoAta[[#This Row],[CÓDIGO]],tabEstimativa[#Data],14,FALSE),"")</f>
        <v>Aguardando</v>
      </c>
      <c r="D1116" s="157" t="s">
        <v>3514</v>
      </c>
      <c r="E1116" s="157">
        <v>87</v>
      </c>
      <c r="F1116" s="34">
        <v>2020</v>
      </c>
      <c r="G1116" s="78">
        <f>IFERROR(VLOOKUP(tabConsumoAta[[#This Row],[ATA]],tabAtas[#Data],4,FALSE),"")</f>
        <v>44286</v>
      </c>
      <c r="H1116" s="163">
        <f>SUMIFS(tabSaldoAta[ESTIMATIVA],tabSaldoAta[CÓDIGO],tabConsumoAta[[#This Row],[CÓDIGO]],tabSaldoAta[CHAVE],tabConsumoAta[[#This Row],[ATA]])</f>
        <v>100</v>
      </c>
      <c r="I1116" s="164">
        <v>60</v>
      </c>
      <c r="J1116" s="159">
        <v>32</v>
      </c>
      <c r="K1116" s="251">
        <v>12325</v>
      </c>
      <c r="L1116" s="246" t="s">
        <v>2415</v>
      </c>
      <c r="M1116" s="160" t="s">
        <v>3847</v>
      </c>
      <c r="N1116" s="160" t="s">
        <v>3848</v>
      </c>
      <c r="O1116" s="249" t="s">
        <v>3846</v>
      </c>
      <c r="P1116" s="248">
        <v>44125</v>
      </c>
      <c r="Q1116" s="166" t="str">
        <f>IF(COUNTIFS(tabAtas_Bloqueios[CÓDIGO],tabConsumoAta[[#This Row],[CÓDIGO]],tabAtas_Bloqueios[CHAVE],tabConsumoAta[[#This Row],[ATA]],tabAtas_Bloqueios[INATIVO],"") &gt; 0,"X","")</f>
        <v/>
      </c>
      <c r="R1116" s="158" t="s">
        <v>1555</v>
      </c>
    </row>
    <row r="1117" spans="1:18" x14ac:dyDescent="0.3">
      <c r="A1117" s="247">
        <v>15761</v>
      </c>
      <c r="B1117" s="47" t="s">
        <v>105</v>
      </c>
      <c r="C1117" s="34" t="str">
        <f>IFERROR(VLOOKUP(tabConsumoAta[[#This Row],[CÓDIGO]],tabEstimativa[#Data],14,FALSE),"")</f>
        <v>Suspenso</v>
      </c>
      <c r="D1117" s="157" t="s">
        <v>3514</v>
      </c>
      <c r="E1117" s="157">
        <v>87</v>
      </c>
      <c r="F1117" s="34">
        <v>2020</v>
      </c>
      <c r="G1117" s="78">
        <f>IFERROR(VLOOKUP(tabConsumoAta[[#This Row],[ATA]],tabAtas[#Data],4,FALSE),"")</f>
        <v>44286</v>
      </c>
      <c r="H1117" s="163">
        <f>SUMIFS(tabSaldoAta[ESTIMATIVA],tabSaldoAta[CÓDIGO],tabConsumoAta[[#This Row],[CÓDIGO]],tabSaldoAta[CHAVE],tabConsumoAta[[#This Row],[ATA]])</f>
        <v>0</v>
      </c>
      <c r="I1117" s="164">
        <v>50</v>
      </c>
      <c r="J1117" s="159">
        <v>33</v>
      </c>
      <c r="K1117" s="251">
        <v>12325</v>
      </c>
      <c r="L1117" s="246" t="s">
        <v>2415</v>
      </c>
      <c r="M1117" s="160" t="s">
        <v>3847</v>
      </c>
      <c r="N1117" s="160" t="s">
        <v>3848</v>
      </c>
      <c r="O1117" s="249" t="s">
        <v>3846</v>
      </c>
      <c r="P1117" s="248">
        <v>44125</v>
      </c>
      <c r="Q1117" s="166" t="str">
        <f>IF(COUNTIFS(tabAtas_Bloqueios[CÓDIGO],tabConsumoAta[[#This Row],[CÓDIGO]],tabAtas_Bloqueios[CHAVE],tabConsumoAta[[#This Row],[ATA]],tabAtas_Bloqueios[INATIVO],"") &gt; 0,"X","")</f>
        <v/>
      </c>
      <c r="R1117" s="158" t="s">
        <v>1555</v>
      </c>
    </row>
    <row r="1118" spans="1:18" x14ac:dyDescent="0.3">
      <c r="A1118" s="247">
        <v>24500</v>
      </c>
      <c r="B1118" s="47" t="s">
        <v>2400</v>
      </c>
      <c r="C1118" s="34" t="str">
        <f>IFERROR(VLOOKUP(tabConsumoAta[[#This Row],[CÓDIGO]],tabEstimativa[#Data],14,FALSE),"")</f>
        <v>Aguardando</v>
      </c>
      <c r="D1118" s="157" t="s">
        <v>3514</v>
      </c>
      <c r="E1118" s="157">
        <v>87</v>
      </c>
      <c r="F1118" s="34">
        <v>2020</v>
      </c>
      <c r="G1118" s="78">
        <f>IFERROR(VLOOKUP(tabConsumoAta[[#This Row],[ATA]],tabAtas[#Data],4,FALSE),"")</f>
        <v>44286</v>
      </c>
      <c r="H1118" s="163">
        <f>SUMIFS(tabSaldoAta[ESTIMATIVA],tabSaldoAta[CÓDIGO],tabConsumoAta[[#This Row],[CÓDIGO]],tabSaldoAta[CHAVE],tabConsumoAta[[#This Row],[ATA]])</f>
        <v>300</v>
      </c>
      <c r="I1118" s="164">
        <v>50</v>
      </c>
      <c r="J1118" s="159">
        <v>34</v>
      </c>
      <c r="K1118" s="251">
        <v>12325</v>
      </c>
      <c r="L1118" s="246" t="s">
        <v>2415</v>
      </c>
      <c r="M1118" s="160" t="s">
        <v>3847</v>
      </c>
      <c r="N1118" s="160" t="s">
        <v>3848</v>
      </c>
      <c r="O1118" s="249" t="s">
        <v>3846</v>
      </c>
      <c r="P1118" s="248">
        <v>44125</v>
      </c>
      <c r="Q1118" s="166" t="str">
        <f>IF(COUNTIFS(tabAtas_Bloqueios[CÓDIGO],tabConsumoAta[[#This Row],[CÓDIGO]],tabAtas_Bloqueios[CHAVE],tabConsumoAta[[#This Row],[ATA]],tabAtas_Bloqueios[INATIVO],"") &gt; 0,"X","")</f>
        <v/>
      </c>
      <c r="R1118" s="158" t="s">
        <v>1555</v>
      </c>
    </row>
    <row r="1119" spans="1:18" x14ac:dyDescent="0.3">
      <c r="A1119" s="247">
        <v>25630</v>
      </c>
      <c r="B1119" s="47" t="s">
        <v>2996</v>
      </c>
      <c r="C1119" s="34" t="str">
        <f>IFERROR(VLOOKUP(tabConsumoAta[[#This Row],[CÓDIGO]],tabEstimativa[#Data],14,FALSE),"")</f>
        <v>Aguardando</v>
      </c>
      <c r="D1119" s="157" t="s">
        <v>3514</v>
      </c>
      <c r="E1119" s="157">
        <v>87</v>
      </c>
      <c r="F1119" s="34">
        <v>2020</v>
      </c>
      <c r="G1119" s="78">
        <f>IFERROR(VLOOKUP(tabConsumoAta[[#This Row],[ATA]],tabAtas[#Data],4,FALSE),"")</f>
        <v>44286</v>
      </c>
      <c r="H1119" s="163">
        <f>SUMIFS(tabSaldoAta[ESTIMATIVA],tabSaldoAta[CÓDIGO],tabConsumoAta[[#This Row],[CÓDIGO]],tabSaldoAta[CHAVE],tabConsumoAta[[#This Row],[ATA]])</f>
        <v>100</v>
      </c>
      <c r="I1119" s="164">
        <v>30</v>
      </c>
      <c r="J1119" s="159">
        <v>35</v>
      </c>
      <c r="K1119" s="251">
        <v>12325</v>
      </c>
      <c r="L1119" s="246" t="s">
        <v>2415</v>
      </c>
      <c r="M1119" s="160" t="s">
        <v>3847</v>
      </c>
      <c r="N1119" s="160" t="s">
        <v>3848</v>
      </c>
      <c r="O1119" s="249" t="s">
        <v>3846</v>
      </c>
      <c r="P1119" s="248">
        <v>44125</v>
      </c>
      <c r="Q1119" s="166" t="str">
        <f>IF(COUNTIFS(tabAtas_Bloqueios[CÓDIGO],tabConsumoAta[[#This Row],[CÓDIGO]],tabAtas_Bloqueios[CHAVE],tabConsumoAta[[#This Row],[ATA]],tabAtas_Bloqueios[INATIVO],"") &gt; 0,"X","")</f>
        <v/>
      </c>
      <c r="R1119" s="158" t="s">
        <v>1555</v>
      </c>
    </row>
    <row r="1120" spans="1:18" x14ac:dyDescent="0.3">
      <c r="A1120" s="247">
        <v>59097</v>
      </c>
      <c r="B1120" s="47" t="s">
        <v>2819</v>
      </c>
      <c r="C1120" s="34" t="str">
        <f>IFERROR(VLOOKUP(tabConsumoAta[[#This Row],[CÓDIGO]],tabEstimativa[#Data],14,FALSE),"")</f>
        <v>Aguardando</v>
      </c>
      <c r="D1120" s="157" t="s">
        <v>3514</v>
      </c>
      <c r="E1120" s="157">
        <v>87</v>
      </c>
      <c r="F1120" s="34">
        <v>2020</v>
      </c>
      <c r="G1120" s="78">
        <f>IFERROR(VLOOKUP(tabConsumoAta[[#This Row],[ATA]],tabAtas[#Data],4,FALSE),"")</f>
        <v>44286</v>
      </c>
      <c r="H1120" s="163">
        <f>SUMIFS(tabSaldoAta[ESTIMATIVA],tabSaldoAta[CÓDIGO],tabConsumoAta[[#This Row],[CÓDIGO]],tabSaldoAta[CHAVE],tabConsumoAta[[#This Row],[ATA]])</f>
        <v>100</v>
      </c>
      <c r="I1120" s="164">
        <v>50</v>
      </c>
      <c r="J1120" s="159">
        <v>36</v>
      </c>
      <c r="K1120" s="251">
        <v>12325</v>
      </c>
      <c r="L1120" s="246" t="s">
        <v>2415</v>
      </c>
      <c r="M1120" s="160" t="s">
        <v>3847</v>
      </c>
      <c r="N1120" s="160" t="s">
        <v>3848</v>
      </c>
      <c r="O1120" s="249" t="s">
        <v>3846</v>
      </c>
      <c r="P1120" s="248">
        <v>44125</v>
      </c>
      <c r="Q1120" s="166" t="str">
        <f>IF(COUNTIFS(tabAtas_Bloqueios[CÓDIGO],tabConsumoAta[[#This Row],[CÓDIGO]],tabAtas_Bloqueios[CHAVE],tabConsumoAta[[#This Row],[ATA]],tabAtas_Bloqueios[INATIVO],"") &gt; 0,"X","")</f>
        <v/>
      </c>
      <c r="R1120" s="158" t="s">
        <v>1555</v>
      </c>
    </row>
    <row r="1121" spans="1:18" x14ac:dyDescent="0.3">
      <c r="A1121" s="247">
        <v>57598</v>
      </c>
      <c r="B1121" s="47" t="s">
        <v>2428</v>
      </c>
      <c r="C1121" s="34" t="str">
        <f>IFERROR(VLOOKUP(tabConsumoAta[[#This Row],[CÓDIGO]],tabEstimativa[#Data],14,FALSE),"")</f>
        <v>Aguardando</v>
      </c>
      <c r="D1121" s="157" t="s">
        <v>3514</v>
      </c>
      <c r="E1121" s="157">
        <v>87</v>
      </c>
      <c r="F1121" s="34">
        <v>2020</v>
      </c>
      <c r="G1121" s="78">
        <f>IFERROR(VLOOKUP(tabConsumoAta[[#This Row],[ATA]],tabAtas[#Data],4,FALSE),"")</f>
        <v>44286</v>
      </c>
      <c r="H1121" s="163">
        <f>SUMIFS(tabSaldoAta[ESTIMATIVA],tabSaldoAta[CÓDIGO],tabConsumoAta[[#This Row],[CÓDIGO]],tabSaldoAta[CHAVE],tabConsumoAta[[#This Row],[ATA]])</f>
        <v>1250</v>
      </c>
      <c r="I1121" s="164">
        <v>300</v>
      </c>
      <c r="J1121" s="159">
        <v>37</v>
      </c>
      <c r="K1121" s="251">
        <v>12336</v>
      </c>
      <c r="L1121" s="246" t="s">
        <v>3239</v>
      </c>
      <c r="M1121" s="160" t="s">
        <v>3847</v>
      </c>
      <c r="N1121" s="160" t="s">
        <v>3848</v>
      </c>
      <c r="O1121" s="249" t="s">
        <v>3846</v>
      </c>
      <c r="P1121" s="248">
        <v>44125</v>
      </c>
      <c r="Q1121" s="166" t="str">
        <f>IF(COUNTIFS(tabAtas_Bloqueios[CÓDIGO],tabConsumoAta[[#This Row],[CÓDIGO]],tabAtas_Bloqueios[CHAVE],tabConsumoAta[[#This Row],[ATA]],tabAtas_Bloqueios[INATIVO],"") &gt; 0,"X","")</f>
        <v/>
      </c>
      <c r="R1121" s="158" t="s">
        <v>1555</v>
      </c>
    </row>
    <row r="1122" spans="1:18" x14ac:dyDescent="0.3">
      <c r="A1122" s="247">
        <v>113846</v>
      </c>
      <c r="B1122" s="47" t="s">
        <v>3059</v>
      </c>
      <c r="C1122" s="34" t="str">
        <f>IFERROR(VLOOKUP(tabConsumoAta[[#This Row],[CÓDIGO]],tabEstimativa[#Data],14,FALSE),"")</f>
        <v>Aguardando</v>
      </c>
      <c r="D1122" s="157" t="s">
        <v>3514</v>
      </c>
      <c r="E1122" s="157">
        <v>87</v>
      </c>
      <c r="F1122" s="34">
        <v>2020</v>
      </c>
      <c r="G1122" s="78">
        <f>IFERROR(VLOOKUP(tabConsumoAta[[#This Row],[ATA]],tabAtas[#Data],4,FALSE),"")</f>
        <v>44286</v>
      </c>
      <c r="H1122" s="163">
        <f>SUMIFS(tabSaldoAta[ESTIMATIVA],tabSaldoAta[CÓDIGO],tabConsumoAta[[#This Row],[CÓDIGO]],tabSaldoAta[CHAVE],tabConsumoAta[[#This Row],[ATA]])</f>
        <v>700</v>
      </c>
      <c r="I1122" s="164">
        <v>400</v>
      </c>
      <c r="J1122" s="159">
        <v>38</v>
      </c>
      <c r="K1122" s="251">
        <v>12336</v>
      </c>
      <c r="L1122" s="246" t="s">
        <v>3239</v>
      </c>
      <c r="M1122" s="160" t="s">
        <v>3847</v>
      </c>
      <c r="N1122" s="160" t="s">
        <v>3848</v>
      </c>
      <c r="O1122" s="249" t="s">
        <v>3846</v>
      </c>
      <c r="P1122" s="248">
        <v>44125</v>
      </c>
      <c r="Q1122" s="166" t="str">
        <f>IF(COUNTIFS(tabAtas_Bloqueios[CÓDIGO],tabConsumoAta[[#This Row],[CÓDIGO]],tabAtas_Bloqueios[CHAVE],tabConsumoAta[[#This Row],[ATA]],tabAtas_Bloqueios[INATIVO],"") &gt; 0,"X","")</f>
        <v/>
      </c>
      <c r="R1122" s="158" t="s">
        <v>1555</v>
      </c>
    </row>
    <row r="1123" spans="1:18" x14ac:dyDescent="0.3">
      <c r="A1123" s="247">
        <v>12824</v>
      </c>
      <c r="B1123" s="47" t="s">
        <v>7</v>
      </c>
      <c r="C1123" s="34" t="str">
        <f>IFERROR(VLOOKUP(tabConsumoAta[[#This Row],[CÓDIGO]],tabEstimativa[#Data],14,FALSE),"")</f>
        <v>Aguardando</v>
      </c>
      <c r="D1123" s="157" t="s">
        <v>3514</v>
      </c>
      <c r="E1123" s="157">
        <v>87</v>
      </c>
      <c r="F1123" s="34">
        <v>2020</v>
      </c>
      <c r="G1123" s="78">
        <f>IFERROR(VLOOKUP(tabConsumoAta[[#This Row],[ATA]],tabAtas[#Data],4,FALSE),"")</f>
        <v>44286</v>
      </c>
      <c r="H1123" s="163">
        <f>SUMIFS(tabSaldoAta[ESTIMATIVA],tabSaldoAta[CÓDIGO],tabConsumoAta[[#This Row],[CÓDIGO]],tabSaldoAta[CHAVE],tabConsumoAta[[#This Row],[ATA]])</f>
        <v>100</v>
      </c>
      <c r="I1123" s="164">
        <v>50</v>
      </c>
      <c r="J1123" s="159">
        <v>39</v>
      </c>
      <c r="K1123" s="251">
        <v>12339</v>
      </c>
      <c r="L1123" s="246" t="s">
        <v>3239</v>
      </c>
      <c r="M1123" s="160" t="s">
        <v>3847</v>
      </c>
      <c r="N1123" s="160" t="s">
        <v>3848</v>
      </c>
      <c r="O1123" s="249" t="s">
        <v>3846</v>
      </c>
      <c r="P1123" s="248">
        <v>44125</v>
      </c>
      <c r="Q1123" s="166" t="str">
        <f>IF(COUNTIFS(tabAtas_Bloqueios[CÓDIGO],tabConsumoAta[[#This Row],[CÓDIGO]],tabAtas_Bloqueios[CHAVE],tabConsumoAta[[#This Row],[ATA]],tabAtas_Bloqueios[INATIVO],"") &gt; 0,"X","")</f>
        <v/>
      </c>
      <c r="R1123" s="158" t="s">
        <v>1555</v>
      </c>
    </row>
    <row r="1124" spans="1:18" x14ac:dyDescent="0.3">
      <c r="A1124" s="247">
        <v>12884</v>
      </c>
      <c r="B1124" s="47" t="s">
        <v>109</v>
      </c>
      <c r="C1124" s="34" t="str">
        <f>IFERROR(VLOOKUP(tabConsumoAta[[#This Row],[CÓDIGO]],tabEstimativa[#Data],14,FALSE),"")</f>
        <v>Aguardando</v>
      </c>
      <c r="D1124" s="157" t="s">
        <v>3514</v>
      </c>
      <c r="E1124" s="157">
        <v>87</v>
      </c>
      <c r="F1124" s="34">
        <v>2020</v>
      </c>
      <c r="G1124" s="78">
        <f>IFERROR(VLOOKUP(tabConsumoAta[[#This Row],[ATA]],tabAtas[#Data],4,FALSE),"")</f>
        <v>44286</v>
      </c>
      <c r="H1124" s="163">
        <f>SUMIFS(tabSaldoAta[ESTIMATIVA],tabSaldoAta[CÓDIGO],tabConsumoAta[[#This Row],[CÓDIGO]],tabSaldoAta[CHAVE],tabConsumoAta[[#This Row],[ATA]])</f>
        <v>400</v>
      </c>
      <c r="I1124" s="164">
        <v>296</v>
      </c>
      <c r="J1124" s="159">
        <v>40</v>
      </c>
      <c r="K1124" s="251">
        <v>12338</v>
      </c>
      <c r="L1124" s="246" t="s">
        <v>3239</v>
      </c>
      <c r="M1124" s="160" t="s">
        <v>3847</v>
      </c>
      <c r="N1124" s="160" t="s">
        <v>3848</v>
      </c>
      <c r="O1124" s="249" t="s">
        <v>3846</v>
      </c>
      <c r="P1124" s="248">
        <v>44125</v>
      </c>
      <c r="Q1124" s="166" t="str">
        <f>IF(COUNTIFS(tabAtas_Bloqueios[CÓDIGO],tabConsumoAta[[#This Row],[CÓDIGO]],tabAtas_Bloqueios[CHAVE],tabConsumoAta[[#This Row],[ATA]],tabAtas_Bloqueios[INATIVO],"") &gt; 0,"X","")</f>
        <v/>
      </c>
      <c r="R1124" s="158" t="s">
        <v>1555</v>
      </c>
    </row>
    <row r="1125" spans="1:18" x14ac:dyDescent="0.3">
      <c r="A1125" s="247">
        <v>59069</v>
      </c>
      <c r="B1125" s="47" t="s">
        <v>215</v>
      </c>
      <c r="C1125" s="34" t="str">
        <f>IFERROR(VLOOKUP(tabConsumoAta[[#This Row],[CÓDIGO]],tabEstimativa[#Data],14,FALSE),"")</f>
        <v>Suspenso</v>
      </c>
      <c r="D1125" s="157" t="s">
        <v>3514</v>
      </c>
      <c r="E1125" s="157">
        <v>87</v>
      </c>
      <c r="F1125" s="34">
        <v>2020</v>
      </c>
      <c r="G1125" s="78">
        <f>IFERROR(VLOOKUP(tabConsumoAta[[#This Row],[ATA]],tabAtas[#Data],4,FALSE),"")</f>
        <v>44286</v>
      </c>
      <c r="H1125" s="163">
        <f>SUMIFS(tabSaldoAta[ESTIMATIVA],tabSaldoAta[CÓDIGO],tabConsumoAta[[#This Row],[CÓDIGO]],tabSaldoAta[CHAVE],tabConsumoAta[[#This Row],[ATA]])</f>
        <v>0</v>
      </c>
      <c r="I1125" s="164">
        <v>30</v>
      </c>
      <c r="J1125" s="159">
        <v>41</v>
      </c>
      <c r="K1125" s="251">
        <v>12338</v>
      </c>
      <c r="L1125" s="246" t="s">
        <v>3239</v>
      </c>
      <c r="M1125" s="160" t="s">
        <v>3847</v>
      </c>
      <c r="N1125" s="160" t="s">
        <v>3848</v>
      </c>
      <c r="O1125" s="249" t="s">
        <v>3846</v>
      </c>
      <c r="P1125" s="248">
        <v>44125</v>
      </c>
      <c r="Q1125" s="166" t="str">
        <f>IF(COUNTIFS(tabAtas_Bloqueios[CÓDIGO],tabConsumoAta[[#This Row],[CÓDIGO]],tabAtas_Bloqueios[CHAVE],tabConsumoAta[[#This Row],[ATA]],tabAtas_Bloqueios[INATIVO],"") &gt; 0,"X","")</f>
        <v/>
      </c>
      <c r="R1125" s="158" t="s">
        <v>1555</v>
      </c>
    </row>
    <row r="1126" spans="1:18" x14ac:dyDescent="0.3">
      <c r="A1126" s="247">
        <v>60116</v>
      </c>
      <c r="B1126" s="47" t="s">
        <v>242</v>
      </c>
      <c r="C1126" s="34" t="str">
        <f>IFERROR(VLOOKUP(tabConsumoAta[[#This Row],[CÓDIGO]],tabEstimativa[#Data],14,FALSE),"")</f>
        <v>Aguardando</v>
      </c>
      <c r="D1126" s="157" t="s">
        <v>3514</v>
      </c>
      <c r="E1126" s="157">
        <v>87</v>
      </c>
      <c r="F1126" s="34">
        <v>2020</v>
      </c>
      <c r="G1126" s="78">
        <f>IFERROR(VLOOKUP(tabConsumoAta[[#This Row],[ATA]],tabAtas[#Data],4,FALSE),"")</f>
        <v>44286</v>
      </c>
      <c r="H1126" s="163">
        <f>SUMIFS(tabSaldoAta[ESTIMATIVA],tabSaldoAta[CÓDIGO],tabConsumoAta[[#This Row],[CÓDIGO]],tabSaldoAta[CHAVE],tabConsumoAta[[#This Row],[ATA]])</f>
        <v>150</v>
      </c>
      <c r="I1126" s="164">
        <v>50</v>
      </c>
      <c r="J1126" s="159">
        <v>42</v>
      </c>
      <c r="K1126" s="251">
        <v>12338</v>
      </c>
      <c r="L1126" s="246" t="s">
        <v>3239</v>
      </c>
      <c r="M1126" s="160" t="s">
        <v>3847</v>
      </c>
      <c r="N1126" s="160" t="s">
        <v>3848</v>
      </c>
      <c r="O1126" s="249" t="s">
        <v>3846</v>
      </c>
      <c r="P1126" s="248">
        <v>44125</v>
      </c>
      <c r="Q1126" s="166" t="str">
        <f>IF(COUNTIFS(tabAtas_Bloqueios[CÓDIGO],tabConsumoAta[[#This Row],[CÓDIGO]],tabAtas_Bloqueios[CHAVE],tabConsumoAta[[#This Row],[ATA]],tabAtas_Bloqueios[INATIVO],"") &gt; 0,"X","")</f>
        <v/>
      </c>
      <c r="R1126" s="158" t="s">
        <v>1555</v>
      </c>
    </row>
    <row r="1127" spans="1:18" x14ac:dyDescent="0.3">
      <c r="A1127" s="247">
        <v>64636</v>
      </c>
      <c r="B1127" s="47" t="s">
        <v>175</v>
      </c>
      <c r="C1127" s="34" t="str">
        <f>IFERROR(VLOOKUP(tabConsumoAta[[#This Row],[CÓDIGO]],tabEstimativa[#Data],14,FALSE),"")</f>
        <v>Aguardando</v>
      </c>
      <c r="D1127" s="157" t="s">
        <v>3514</v>
      </c>
      <c r="E1127" s="157">
        <v>87</v>
      </c>
      <c r="F1127" s="34">
        <v>2020</v>
      </c>
      <c r="G1127" s="78">
        <f>IFERROR(VLOOKUP(tabConsumoAta[[#This Row],[ATA]],tabAtas[#Data],4,FALSE),"")</f>
        <v>44286</v>
      </c>
      <c r="H1127" s="163">
        <f>SUMIFS(tabSaldoAta[ESTIMATIVA],tabSaldoAta[CÓDIGO],tabConsumoAta[[#This Row],[CÓDIGO]],tabSaldoAta[CHAVE],tabConsumoAta[[#This Row],[ATA]])</f>
        <v>100</v>
      </c>
      <c r="I1127" s="164">
        <v>100</v>
      </c>
      <c r="J1127" s="159">
        <v>43</v>
      </c>
      <c r="K1127" s="251">
        <v>12338</v>
      </c>
      <c r="L1127" s="246" t="s">
        <v>3239</v>
      </c>
      <c r="M1127" s="160" t="s">
        <v>3847</v>
      </c>
      <c r="N1127" s="160" t="s">
        <v>3848</v>
      </c>
      <c r="O1127" s="249" t="s">
        <v>3846</v>
      </c>
      <c r="P1127" s="248">
        <v>44125</v>
      </c>
      <c r="Q1127" s="166" t="str">
        <f>IF(COUNTIFS(tabAtas_Bloqueios[CÓDIGO],tabConsumoAta[[#This Row],[CÓDIGO]],tabAtas_Bloqueios[CHAVE],tabConsumoAta[[#This Row],[ATA]],tabAtas_Bloqueios[INATIVO],"") &gt; 0,"X","")</f>
        <v/>
      </c>
      <c r="R1127" s="158" t="s">
        <v>1555</v>
      </c>
    </row>
    <row r="1128" spans="1:18" x14ac:dyDescent="0.3">
      <c r="A1128" s="247">
        <v>70967</v>
      </c>
      <c r="B1128" s="47" t="s">
        <v>81</v>
      </c>
      <c r="C1128" s="34" t="str">
        <f>IFERROR(VLOOKUP(tabConsumoAta[[#This Row],[CÓDIGO]],tabEstimativa[#Data],14,FALSE),"")</f>
        <v>Aguardando</v>
      </c>
      <c r="D1128" s="157" t="s">
        <v>3514</v>
      </c>
      <c r="E1128" s="157">
        <v>87</v>
      </c>
      <c r="F1128" s="34">
        <v>2020</v>
      </c>
      <c r="G1128" s="78">
        <f>IFERROR(VLOOKUP(tabConsumoAta[[#This Row],[ATA]],tabAtas[#Data],4,FALSE),"")</f>
        <v>44286</v>
      </c>
      <c r="H1128" s="163">
        <f>SUMIFS(tabSaldoAta[ESTIMATIVA],tabSaldoAta[CÓDIGO],tabConsumoAta[[#This Row],[CÓDIGO]],tabSaldoAta[CHAVE],tabConsumoAta[[#This Row],[ATA]])</f>
        <v>200</v>
      </c>
      <c r="I1128" s="164">
        <v>50</v>
      </c>
      <c r="J1128" s="159">
        <v>44</v>
      </c>
      <c r="K1128" s="251">
        <v>12338</v>
      </c>
      <c r="L1128" s="246" t="s">
        <v>3239</v>
      </c>
      <c r="M1128" s="160" t="s">
        <v>3847</v>
      </c>
      <c r="N1128" s="160" t="s">
        <v>3848</v>
      </c>
      <c r="O1128" s="249" t="s">
        <v>3846</v>
      </c>
      <c r="P1128" s="248">
        <v>44125</v>
      </c>
      <c r="Q1128" s="166" t="str">
        <f>IF(COUNTIFS(tabAtas_Bloqueios[CÓDIGO],tabConsumoAta[[#This Row],[CÓDIGO]],tabAtas_Bloqueios[CHAVE],tabConsumoAta[[#This Row],[ATA]],tabAtas_Bloqueios[INATIVO],"") &gt; 0,"X","")</f>
        <v/>
      </c>
      <c r="R1128" s="158" t="s">
        <v>1555</v>
      </c>
    </row>
    <row r="1129" spans="1:18" x14ac:dyDescent="0.3">
      <c r="A1129" s="247">
        <v>80390</v>
      </c>
      <c r="B1129" s="47" t="s">
        <v>244</v>
      </c>
      <c r="C1129" s="34" t="str">
        <f>IFERROR(VLOOKUP(tabConsumoAta[[#This Row],[CÓDIGO]],tabEstimativa[#Data],14,FALSE),"")</f>
        <v>Aguardando</v>
      </c>
      <c r="D1129" s="157" t="s">
        <v>3514</v>
      </c>
      <c r="E1129" s="157">
        <v>87</v>
      </c>
      <c r="F1129" s="34">
        <v>2020</v>
      </c>
      <c r="G1129" s="78">
        <f>IFERROR(VLOOKUP(tabConsumoAta[[#This Row],[ATA]],tabAtas[#Data],4,FALSE),"")</f>
        <v>44286</v>
      </c>
      <c r="H1129" s="163">
        <f>SUMIFS(tabSaldoAta[ESTIMATIVA],tabSaldoAta[CÓDIGO],tabConsumoAta[[#This Row],[CÓDIGO]],tabSaldoAta[CHAVE],tabConsumoAta[[#This Row],[ATA]])</f>
        <v>100</v>
      </c>
      <c r="I1129" s="164">
        <v>70</v>
      </c>
      <c r="J1129" s="159">
        <v>45</v>
      </c>
      <c r="K1129" s="251">
        <v>12338</v>
      </c>
      <c r="L1129" s="246" t="s">
        <v>3239</v>
      </c>
      <c r="M1129" s="160" t="s">
        <v>3847</v>
      </c>
      <c r="N1129" s="160" t="s">
        <v>3848</v>
      </c>
      <c r="O1129" s="249" t="s">
        <v>3846</v>
      </c>
      <c r="P1129" s="248">
        <v>44125</v>
      </c>
      <c r="Q1129" s="166" t="str">
        <f>IF(COUNTIFS(tabAtas_Bloqueios[CÓDIGO],tabConsumoAta[[#This Row],[CÓDIGO]],tabAtas_Bloqueios[CHAVE],tabConsumoAta[[#This Row],[ATA]],tabAtas_Bloqueios[INATIVO],"") &gt; 0,"X","")</f>
        <v/>
      </c>
      <c r="R1129" s="158" t="s">
        <v>1555</v>
      </c>
    </row>
    <row r="1130" spans="1:18" x14ac:dyDescent="0.3">
      <c r="A1130" s="247">
        <v>95209</v>
      </c>
      <c r="B1130" s="47" t="s">
        <v>245</v>
      </c>
      <c r="C1130" s="34" t="str">
        <f>IFERROR(VLOOKUP(tabConsumoAta[[#This Row],[CÓDIGO]],tabEstimativa[#Data],14,FALSE),"")</f>
        <v>Aguardando</v>
      </c>
      <c r="D1130" s="157" t="s">
        <v>3514</v>
      </c>
      <c r="E1130" s="157">
        <v>87</v>
      </c>
      <c r="F1130" s="34">
        <v>2020</v>
      </c>
      <c r="G1130" s="78">
        <f>IFERROR(VLOOKUP(tabConsumoAta[[#This Row],[ATA]],tabAtas[#Data],4,FALSE),"")</f>
        <v>44286</v>
      </c>
      <c r="H1130" s="163">
        <f>SUMIFS(tabSaldoAta[ESTIMATIVA],tabSaldoAta[CÓDIGO],tabConsumoAta[[#This Row],[CÓDIGO]],tabSaldoAta[CHAVE],tabConsumoAta[[#This Row],[ATA]])</f>
        <v>150</v>
      </c>
      <c r="I1130" s="164">
        <v>150</v>
      </c>
      <c r="J1130" s="159">
        <v>46</v>
      </c>
      <c r="K1130" s="251">
        <v>12338</v>
      </c>
      <c r="L1130" s="246" t="s">
        <v>3239</v>
      </c>
      <c r="M1130" s="160" t="s">
        <v>3847</v>
      </c>
      <c r="N1130" s="160" t="s">
        <v>3848</v>
      </c>
      <c r="O1130" s="249" t="s">
        <v>3846</v>
      </c>
      <c r="P1130" s="248">
        <v>44125</v>
      </c>
      <c r="Q1130" s="166" t="str">
        <f>IF(COUNTIFS(tabAtas_Bloqueios[CÓDIGO],tabConsumoAta[[#This Row],[CÓDIGO]],tabAtas_Bloqueios[CHAVE],tabConsumoAta[[#This Row],[ATA]],tabAtas_Bloqueios[INATIVO],"") &gt; 0,"X","")</f>
        <v/>
      </c>
      <c r="R1130" s="158" t="s">
        <v>1555</v>
      </c>
    </row>
    <row r="1131" spans="1:18" x14ac:dyDescent="0.3">
      <c r="A1131" s="247">
        <v>125173</v>
      </c>
      <c r="B1131" s="47" t="s">
        <v>173</v>
      </c>
      <c r="C1131" s="34" t="str">
        <f>IFERROR(VLOOKUP(tabConsumoAta[[#This Row],[CÓDIGO]],tabEstimativa[#Data],14,FALSE),"")</f>
        <v>Aguardando</v>
      </c>
      <c r="D1131" s="157" t="s">
        <v>3514</v>
      </c>
      <c r="E1131" s="157">
        <v>87</v>
      </c>
      <c r="F1131" s="34">
        <v>2020</v>
      </c>
      <c r="G1131" s="78">
        <f>IFERROR(VLOOKUP(tabConsumoAta[[#This Row],[ATA]],tabAtas[#Data],4,FALSE),"")</f>
        <v>44286</v>
      </c>
      <c r="H1131" s="163">
        <f>SUMIFS(tabSaldoAta[ESTIMATIVA],tabSaldoAta[CÓDIGO],tabConsumoAta[[#This Row],[CÓDIGO]],tabSaldoAta[CHAVE],tabConsumoAta[[#This Row],[ATA]])</f>
        <v>100</v>
      </c>
      <c r="I1131" s="164">
        <v>60</v>
      </c>
      <c r="J1131" s="159">
        <v>47</v>
      </c>
      <c r="K1131" s="251">
        <v>12338</v>
      </c>
      <c r="L1131" s="246" t="s">
        <v>3239</v>
      </c>
      <c r="M1131" s="160" t="s">
        <v>3847</v>
      </c>
      <c r="N1131" s="160" t="s">
        <v>3848</v>
      </c>
      <c r="O1131" s="249" t="s">
        <v>3846</v>
      </c>
      <c r="P1131" s="248">
        <v>44125</v>
      </c>
      <c r="Q1131" s="166" t="str">
        <f>IF(COUNTIFS(tabAtas_Bloqueios[CÓDIGO],tabConsumoAta[[#This Row],[CÓDIGO]],tabAtas_Bloqueios[CHAVE],tabConsumoAta[[#This Row],[ATA]],tabAtas_Bloqueios[INATIVO],"") &gt; 0,"X","")</f>
        <v/>
      </c>
      <c r="R1131" s="158" t="s">
        <v>1555</v>
      </c>
    </row>
    <row r="1132" spans="1:18" x14ac:dyDescent="0.3">
      <c r="A1132" s="247">
        <v>135300</v>
      </c>
      <c r="B1132" s="47" t="s">
        <v>103</v>
      </c>
      <c r="C1132" s="34" t="str">
        <f>IFERROR(VLOOKUP(tabConsumoAta[[#This Row],[CÓDIGO]],tabEstimativa[#Data],14,FALSE),"")</f>
        <v>Aguardando</v>
      </c>
      <c r="D1132" s="157" t="s">
        <v>3514</v>
      </c>
      <c r="E1132" s="157">
        <v>87</v>
      </c>
      <c r="F1132" s="34">
        <v>2020</v>
      </c>
      <c r="G1132" s="78">
        <f>IFERROR(VLOOKUP(tabConsumoAta[[#This Row],[ATA]],tabAtas[#Data],4,FALSE),"")</f>
        <v>44286</v>
      </c>
      <c r="H1132" s="163">
        <f>SUMIFS(tabSaldoAta[ESTIMATIVA],tabSaldoAta[CÓDIGO],tabConsumoAta[[#This Row],[CÓDIGO]],tabSaldoAta[CHAVE],tabConsumoAta[[#This Row],[ATA]])</f>
        <v>50</v>
      </c>
      <c r="I1132" s="164">
        <v>50</v>
      </c>
      <c r="J1132" s="159">
        <v>48</v>
      </c>
      <c r="K1132" s="251">
        <v>12339</v>
      </c>
      <c r="L1132" s="246" t="s">
        <v>3239</v>
      </c>
      <c r="M1132" s="160" t="s">
        <v>3847</v>
      </c>
      <c r="N1132" s="160" t="s">
        <v>3848</v>
      </c>
      <c r="O1132" s="249" t="s">
        <v>3846</v>
      </c>
      <c r="P1132" s="248">
        <v>44125</v>
      </c>
      <c r="Q1132" s="166" t="str">
        <f>IF(COUNTIFS(tabAtas_Bloqueios[CÓDIGO],tabConsumoAta[[#This Row],[CÓDIGO]],tabAtas_Bloqueios[CHAVE],tabConsumoAta[[#This Row],[ATA]],tabAtas_Bloqueios[INATIVO],"") &gt; 0,"X","")</f>
        <v/>
      </c>
      <c r="R1132" s="158" t="s">
        <v>1555</v>
      </c>
    </row>
    <row r="1133" spans="1:18" x14ac:dyDescent="0.3">
      <c r="A1133" s="247">
        <v>135301</v>
      </c>
      <c r="B1133" s="47" t="s">
        <v>101</v>
      </c>
      <c r="C1133" s="34" t="str">
        <f>IFERROR(VLOOKUP(tabConsumoAta[[#This Row],[CÓDIGO]],tabEstimativa[#Data],14,FALSE),"")</f>
        <v>Aguardando</v>
      </c>
      <c r="D1133" s="157" t="s">
        <v>3514</v>
      </c>
      <c r="E1133" s="157">
        <v>87</v>
      </c>
      <c r="F1133" s="34">
        <v>2020</v>
      </c>
      <c r="G1133" s="78">
        <f>IFERROR(VLOOKUP(tabConsumoAta[[#This Row],[ATA]],tabAtas[#Data],4,FALSE),"")</f>
        <v>44286</v>
      </c>
      <c r="H1133" s="163">
        <f>SUMIFS(tabSaldoAta[ESTIMATIVA],tabSaldoAta[CÓDIGO],tabConsumoAta[[#This Row],[CÓDIGO]],tabSaldoAta[CHAVE],tabConsumoAta[[#This Row],[ATA]])</f>
        <v>400</v>
      </c>
      <c r="I1133" s="164">
        <v>200</v>
      </c>
      <c r="J1133" s="159">
        <v>49</v>
      </c>
      <c r="K1133" s="251">
        <v>12339</v>
      </c>
      <c r="L1133" s="246" t="s">
        <v>3239</v>
      </c>
      <c r="M1133" s="160" t="s">
        <v>3847</v>
      </c>
      <c r="N1133" s="160" t="s">
        <v>3848</v>
      </c>
      <c r="O1133" s="249" t="s">
        <v>3846</v>
      </c>
      <c r="P1133" s="248">
        <v>44125</v>
      </c>
      <c r="Q1133" s="166" t="str">
        <f>IF(COUNTIFS(tabAtas_Bloqueios[CÓDIGO],tabConsumoAta[[#This Row],[CÓDIGO]],tabAtas_Bloqueios[CHAVE],tabConsumoAta[[#This Row],[ATA]],tabAtas_Bloqueios[INATIVO],"") &gt; 0,"X","")</f>
        <v/>
      </c>
      <c r="R1133" s="158" t="s">
        <v>1555</v>
      </c>
    </row>
    <row r="1134" spans="1:18" x14ac:dyDescent="0.3">
      <c r="A1134" s="247">
        <v>135302</v>
      </c>
      <c r="B1134" s="47" t="s">
        <v>106</v>
      </c>
      <c r="C1134" s="34" t="str">
        <f>IFERROR(VLOOKUP(tabConsumoAta[[#This Row],[CÓDIGO]],tabEstimativa[#Data],14,FALSE),"")</f>
        <v>Aguardando</v>
      </c>
      <c r="D1134" s="157" t="s">
        <v>3514</v>
      </c>
      <c r="E1134" s="157">
        <v>87</v>
      </c>
      <c r="F1134" s="34">
        <v>2020</v>
      </c>
      <c r="G1134" s="78">
        <f>IFERROR(VLOOKUP(tabConsumoAta[[#This Row],[ATA]],tabAtas[#Data],4,FALSE),"")</f>
        <v>44286</v>
      </c>
      <c r="H1134" s="163">
        <f>SUMIFS(tabSaldoAta[ESTIMATIVA],tabSaldoAta[CÓDIGO],tabConsumoAta[[#This Row],[CÓDIGO]],tabSaldoAta[CHAVE],tabConsumoAta[[#This Row],[ATA]])</f>
        <v>100</v>
      </c>
      <c r="I1134" s="164">
        <v>50</v>
      </c>
      <c r="J1134" s="159">
        <v>50</v>
      </c>
      <c r="K1134" s="251">
        <v>12339</v>
      </c>
      <c r="L1134" s="246" t="s">
        <v>3239</v>
      </c>
      <c r="M1134" s="160" t="s">
        <v>3847</v>
      </c>
      <c r="N1134" s="160" t="s">
        <v>3848</v>
      </c>
      <c r="O1134" s="249" t="s">
        <v>3846</v>
      </c>
      <c r="P1134" s="248">
        <v>44125</v>
      </c>
      <c r="Q1134" s="166" t="str">
        <f>IF(COUNTIFS(tabAtas_Bloqueios[CÓDIGO],tabConsumoAta[[#This Row],[CÓDIGO]],tabAtas_Bloqueios[CHAVE],tabConsumoAta[[#This Row],[ATA]],tabAtas_Bloqueios[INATIVO],"") &gt; 0,"X","")</f>
        <v/>
      </c>
      <c r="R1134" s="158" t="s">
        <v>1555</v>
      </c>
    </row>
    <row r="1135" spans="1:18" x14ac:dyDescent="0.3">
      <c r="A1135" s="247">
        <v>12853</v>
      </c>
      <c r="B1135" s="47" t="s">
        <v>2982</v>
      </c>
      <c r="C1135" s="34" t="str">
        <f>IFERROR(VLOOKUP(tabConsumoAta[[#This Row],[CÓDIGO]],tabEstimativa[#Data],14,FALSE),"")</f>
        <v>Suspenso</v>
      </c>
      <c r="D1135" s="157" t="s">
        <v>3517</v>
      </c>
      <c r="E1135" s="157">
        <v>88</v>
      </c>
      <c r="F1135" s="34">
        <v>2020</v>
      </c>
      <c r="G1135" s="78">
        <f>IFERROR(VLOOKUP(tabConsumoAta[[#This Row],[ATA]],tabAtas[#Data],4,FALSE),"")</f>
        <v>44287</v>
      </c>
      <c r="H1135" s="163">
        <f>SUMIFS(tabSaldoAta[ESTIMATIVA],tabSaldoAta[CÓDIGO],tabConsumoAta[[#This Row],[CÓDIGO]],tabSaldoAta[CHAVE],tabConsumoAta[[#This Row],[ATA]])</f>
        <v>500</v>
      </c>
      <c r="I1135" s="164">
        <v>480</v>
      </c>
      <c r="J1135" s="159">
        <v>51</v>
      </c>
      <c r="K1135" s="251">
        <v>12340</v>
      </c>
      <c r="L1135" s="246" t="s">
        <v>2415</v>
      </c>
      <c r="M1135" s="160" t="s">
        <v>3847</v>
      </c>
      <c r="N1135" s="160" t="s">
        <v>3848</v>
      </c>
      <c r="O1135" s="249" t="s">
        <v>3846</v>
      </c>
      <c r="P1135" s="248">
        <v>44125</v>
      </c>
      <c r="Q1135" s="166" t="str">
        <f>IF(COUNTIFS(tabAtas_Bloqueios[CÓDIGO],tabConsumoAta[[#This Row],[CÓDIGO]],tabAtas_Bloqueios[CHAVE],tabConsumoAta[[#This Row],[ATA]],tabAtas_Bloqueios[INATIVO],"") &gt; 0,"X","")</f>
        <v/>
      </c>
      <c r="R1135" s="158" t="s">
        <v>1555</v>
      </c>
    </row>
    <row r="1136" spans="1:18" x14ac:dyDescent="0.3">
      <c r="A1136" s="247">
        <v>12856</v>
      </c>
      <c r="B1136" s="47" t="s">
        <v>3069</v>
      </c>
      <c r="C1136" s="34" t="str">
        <f>IFERROR(VLOOKUP(tabConsumoAta[[#This Row],[CÓDIGO]],tabEstimativa[#Data],14,FALSE),"")</f>
        <v>Suspenso</v>
      </c>
      <c r="D1136" s="157" t="s">
        <v>3517</v>
      </c>
      <c r="E1136" s="157">
        <v>88</v>
      </c>
      <c r="F1136" s="34">
        <v>2020</v>
      </c>
      <c r="G1136" s="78">
        <f>IFERROR(VLOOKUP(tabConsumoAta[[#This Row],[ATA]],tabAtas[#Data],4,FALSE),"")</f>
        <v>44287</v>
      </c>
      <c r="H1136" s="163">
        <f>SUMIFS(tabSaldoAta[ESTIMATIVA],tabSaldoAta[CÓDIGO],tabConsumoAta[[#This Row],[CÓDIGO]],tabSaldoAta[CHAVE],tabConsumoAta[[#This Row],[ATA]])</f>
        <v>4500</v>
      </c>
      <c r="I1136" s="164">
        <v>2016</v>
      </c>
      <c r="J1136" s="159">
        <v>52</v>
      </c>
      <c r="K1136" s="251">
        <v>12341</v>
      </c>
      <c r="L1136" s="246" t="s">
        <v>3547</v>
      </c>
      <c r="M1136" s="160" t="s">
        <v>3847</v>
      </c>
      <c r="N1136" s="160" t="s">
        <v>3848</v>
      </c>
      <c r="O1136" s="249" t="s">
        <v>3846</v>
      </c>
      <c r="P1136" s="248">
        <v>44125</v>
      </c>
      <c r="Q1136" s="166" t="str">
        <f>IF(COUNTIFS(tabAtas_Bloqueios[CÓDIGO],tabConsumoAta[[#This Row],[CÓDIGO]],tabAtas_Bloqueios[CHAVE],tabConsumoAta[[#This Row],[ATA]],tabAtas_Bloqueios[INATIVO],"") &gt; 0,"X","")</f>
        <v/>
      </c>
      <c r="R1136" s="158" t="s">
        <v>1555</v>
      </c>
    </row>
    <row r="1137" spans="1:18" x14ac:dyDescent="0.3">
      <c r="A1137" s="247">
        <v>113611</v>
      </c>
      <c r="B1137" s="47" t="s">
        <v>3377</v>
      </c>
      <c r="C1137" s="34" t="str">
        <f>IFERROR(VLOOKUP(tabConsumoAta[[#This Row],[CÓDIGO]],tabEstimativa[#Data],14,FALSE),"")</f>
        <v>Aguardando</v>
      </c>
      <c r="D1137" s="157" t="s">
        <v>3541</v>
      </c>
      <c r="E1137" s="157">
        <v>101</v>
      </c>
      <c r="F1137" s="34">
        <v>2020</v>
      </c>
      <c r="G1137" s="78">
        <f>IFERROR(VLOOKUP(tabConsumoAta[[#This Row],[ATA]],tabAtas[#Data],4,FALSE),"")</f>
        <v>44313</v>
      </c>
      <c r="H1137" s="163">
        <f>SUMIFS(tabSaldoAta[ESTIMATIVA],tabSaldoAta[CÓDIGO],tabConsumoAta[[#This Row],[CÓDIGO]],tabSaldoAta[CHAVE],tabConsumoAta[[#This Row],[ATA]])</f>
        <v>800</v>
      </c>
      <c r="I1137" s="164">
        <v>100</v>
      </c>
      <c r="J1137" s="159">
        <v>53</v>
      </c>
      <c r="K1137" s="251">
        <v>12342</v>
      </c>
      <c r="L1137" s="246" t="s">
        <v>2415</v>
      </c>
      <c r="M1137" s="160" t="s">
        <v>3847</v>
      </c>
      <c r="N1137" s="160" t="s">
        <v>3848</v>
      </c>
      <c r="O1137" s="249" t="s">
        <v>3846</v>
      </c>
      <c r="P1137" s="248">
        <v>44125</v>
      </c>
      <c r="Q1137" s="166" t="str">
        <f>IF(COUNTIFS(tabAtas_Bloqueios[CÓDIGO],tabConsumoAta[[#This Row],[CÓDIGO]],tabAtas_Bloqueios[CHAVE],tabConsumoAta[[#This Row],[ATA]],tabAtas_Bloqueios[INATIVO],"") &gt; 0,"X","")</f>
        <v/>
      </c>
      <c r="R1137" s="158" t="s">
        <v>1555</v>
      </c>
    </row>
    <row r="1138" spans="1:18" x14ac:dyDescent="0.3">
      <c r="A1138" s="247">
        <v>13120</v>
      </c>
      <c r="B1138" s="47" t="s">
        <v>3164</v>
      </c>
      <c r="C1138" s="34" t="str">
        <f>IFERROR(VLOOKUP(tabConsumoAta[[#This Row],[CÓDIGO]],tabEstimativa[#Data],14,FALSE),"")</f>
        <v>Aguardando</v>
      </c>
      <c r="D1138" s="157" t="s">
        <v>3541</v>
      </c>
      <c r="E1138" s="157">
        <v>101</v>
      </c>
      <c r="F1138" s="34">
        <v>2020</v>
      </c>
      <c r="G1138" s="78">
        <f>IFERROR(VLOOKUP(tabConsumoAta[[#This Row],[ATA]],tabAtas[#Data],4,FALSE),"")</f>
        <v>44313</v>
      </c>
      <c r="H1138" s="163">
        <f>SUMIFS(tabSaldoAta[ESTIMATIVA],tabSaldoAta[CÓDIGO],tabConsumoAta[[#This Row],[CÓDIGO]],tabSaldoAta[CHAVE],tabConsumoAta[[#This Row],[ATA]])</f>
        <v>100</v>
      </c>
      <c r="I1138" s="164">
        <v>50</v>
      </c>
      <c r="J1138" s="159">
        <v>54</v>
      </c>
      <c r="K1138" s="251">
        <v>12342</v>
      </c>
      <c r="L1138" s="246" t="s">
        <v>2415</v>
      </c>
      <c r="M1138" s="160" t="s">
        <v>3847</v>
      </c>
      <c r="N1138" s="160" t="s">
        <v>3848</v>
      </c>
      <c r="O1138" s="249" t="s">
        <v>3846</v>
      </c>
      <c r="P1138" s="248">
        <v>44125</v>
      </c>
      <c r="Q1138" s="166" t="str">
        <f>IF(COUNTIFS(tabAtas_Bloqueios[CÓDIGO],tabConsumoAta[[#This Row],[CÓDIGO]],tabAtas_Bloqueios[CHAVE],tabConsumoAta[[#This Row],[ATA]],tabAtas_Bloqueios[INATIVO],"") &gt; 0,"X","")</f>
        <v/>
      </c>
      <c r="R1138" s="158" t="s">
        <v>1555</v>
      </c>
    </row>
    <row r="1139" spans="1:18" x14ac:dyDescent="0.3">
      <c r="A1139" s="247">
        <v>13161</v>
      </c>
      <c r="B1139" s="47" t="s">
        <v>2383</v>
      </c>
      <c r="C1139" s="34" t="str">
        <f>IFERROR(VLOOKUP(tabConsumoAta[[#This Row],[CÓDIGO]],tabEstimativa[#Data],14,FALSE),"")</f>
        <v>Aguardando</v>
      </c>
      <c r="D1139" s="157" t="s">
        <v>3541</v>
      </c>
      <c r="E1139" s="157">
        <v>101</v>
      </c>
      <c r="F1139" s="34">
        <v>2020</v>
      </c>
      <c r="G1139" s="78">
        <f>IFERROR(VLOOKUP(tabConsumoAta[[#This Row],[ATA]],tabAtas[#Data],4,FALSE),"")</f>
        <v>44313</v>
      </c>
      <c r="H1139" s="163">
        <f>SUMIFS(tabSaldoAta[ESTIMATIVA],tabSaldoAta[CÓDIGO],tabConsumoAta[[#This Row],[CÓDIGO]],tabSaldoAta[CHAVE],tabConsumoAta[[#This Row],[ATA]])</f>
        <v>500</v>
      </c>
      <c r="I1139" s="164">
        <v>200</v>
      </c>
      <c r="J1139" s="159">
        <v>55</v>
      </c>
      <c r="K1139" s="251">
        <v>12342</v>
      </c>
      <c r="L1139" s="246" t="s">
        <v>2415</v>
      </c>
      <c r="M1139" s="160" t="s">
        <v>3847</v>
      </c>
      <c r="N1139" s="160" t="s">
        <v>3848</v>
      </c>
      <c r="O1139" s="249" t="s">
        <v>3846</v>
      </c>
      <c r="P1139" s="248">
        <v>44125</v>
      </c>
      <c r="Q1139" s="166" t="str">
        <f>IF(COUNTIFS(tabAtas_Bloqueios[CÓDIGO],tabConsumoAta[[#This Row],[CÓDIGO]],tabAtas_Bloqueios[CHAVE],tabConsumoAta[[#This Row],[ATA]],tabAtas_Bloqueios[INATIVO],"") &gt; 0,"X","")</f>
        <v/>
      </c>
      <c r="R1139" s="158" t="s">
        <v>1555</v>
      </c>
    </row>
    <row r="1140" spans="1:18" x14ac:dyDescent="0.3">
      <c r="A1140" s="247">
        <v>13165</v>
      </c>
      <c r="B1140" s="47" t="s">
        <v>2384</v>
      </c>
      <c r="C1140" s="34" t="str">
        <f>IFERROR(VLOOKUP(tabConsumoAta[[#This Row],[CÓDIGO]],tabEstimativa[#Data],14,FALSE),"")</f>
        <v>Aguardando</v>
      </c>
      <c r="D1140" s="157" t="s">
        <v>3541</v>
      </c>
      <c r="E1140" s="157">
        <v>101</v>
      </c>
      <c r="F1140" s="34">
        <v>2020</v>
      </c>
      <c r="G1140" s="78">
        <f>IFERROR(VLOOKUP(tabConsumoAta[[#This Row],[ATA]],tabAtas[#Data],4,FALSE),"")</f>
        <v>44313</v>
      </c>
      <c r="H1140" s="163">
        <f>SUMIFS(tabSaldoAta[ESTIMATIVA],tabSaldoAta[CÓDIGO],tabConsumoAta[[#This Row],[CÓDIGO]],tabSaldoAta[CHAVE],tabConsumoAta[[#This Row],[ATA]])</f>
        <v>1300</v>
      </c>
      <c r="I1140" s="164">
        <v>400</v>
      </c>
      <c r="J1140" s="159">
        <v>56</v>
      </c>
      <c r="K1140" s="251">
        <v>12342</v>
      </c>
      <c r="L1140" s="246" t="s">
        <v>2415</v>
      </c>
      <c r="M1140" s="160" t="s">
        <v>3847</v>
      </c>
      <c r="N1140" s="160" t="s">
        <v>3848</v>
      </c>
      <c r="O1140" s="249" t="s">
        <v>3846</v>
      </c>
      <c r="P1140" s="248">
        <v>44125</v>
      </c>
      <c r="Q1140" s="166" t="str">
        <f>IF(COUNTIFS(tabAtas_Bloqueios[CÓDIGO],tabConsumoAta[[#This Row],[CÓDIGO]],tabAtas_Bloqueios[CHAVE],tabConsumoAta[[#This Row],[ATA]],tabAtas_Bloqueios[INATIVO],"") &gt; 0,"X","")</f>
        <v/>
      </c>
      <c r="R1140" s="158" t="s">
        <v>1555</v>
      </c>
    </row>
    <row r="1141" spans="1:18" x14ac:dyDescent="0.3">
      <c r="A1141" s="247">
        <v>63031</v>
      </c>
      <c r="B1141" s="47" t="s">
        <v>2382</v>
      </c>
      <c r="C1141" s="34" t="str">
        <f>IFERROR(VLOOKUP(tabConsumoAta[[#This Row],[CÓDIGO]],tabEstimativa[#Data],14,FALSE),"")</f>
        <v>Aguardando</v>
      </c>
      <c r="D1141" s="157" t="s">
        <v>3541</v>
      </c>
      <c r="E1141" s="157">
        <v>101</v>
      </c>
      <c r="F1141" s="34">
        <v>2020</v>
      </c>
      <c r="G1141" s="78">
        <f>IFERROR(VLOOKUP(tabConsumoAta[[#This Row],[ATA]],tabAtas[#Data],4,FALSE),"")</f>
        <v>44313</v>
      </c>
      <c r="H1141" s="163">
        <f>SUMIFS(tabSaldoAta[ESTIMATIVA],tabSaldoAta[CÓDIGO],tabConsumoAta[[#This Row],[CÓDIGO]],tabSaldoAta[CHAVE],tabConsumoAta[[#This Row],[ATA]])</f>
        <v>2000</v>
      </c>
      <c r="I1141" s="164">
        <v>150</v>
      </c>
      <c r="J1141" s="159">
        <v>57</v>
      </c>
      <c r="K1141" s="251">
        <v>12342</v>
      </c>
      <c r="L1141" s="246" t="s">
        <v>2415</v>
      </c>
      <c r="M1141" s="160" t="s">
        <v>3847</v>
      </c>
      <c r="N1141" s="160" t="s">
        <v>3848</v>
      </c>
      <c r="O1141" s="249" t="s">
        <v>3846</v>
      </c>
      <c r="P1141" s="248">
        <v>44125</v>
      </c>
      <c r="Q1141" s="166" t="str">
        <f>IF(COUNTIFS(tabAtas_Bloqueios[CÓDIGO],tabConsumoAta[[#This Row],[CÓDIGO]],tabAtas_Bloqueios[CHAVE],tabConsumoAta[[#This Row],[ATA]],tabAtas_Bloqueios[INATIVO],"") &gt; 0,"X","")</f>
        <v/>
      </c>
      <c r="R1141" s="158" t="s">
        <v>1555</v>
      </c>
    </row>
    <row r="1142" spans="1:18" x14ac:dyDescent="0.3">
      <c r="A1142" s="247">
        <v>77109</v>
      </c>
      <c r="B1142" s="47" t="s">
        <v>3850</v>
      </c>
      <c r="C1142" s="34" t="str">
        <f>IFERROR(VLOOKUP(tabConsumoAta[[#This Row],[CÓDIGO]],tabEstimativa[#Data],14,FALSE),"")</f>
        <v>Aguardando</v>
      </c>
      <c r="D1142" s="157" t="s">
        <v>3541</v>
      </c>
      <c r="E1142" s="157">
        <v>101</v>
      </c>
      <c r="F1142" s="34">
        <v>2020</v>
      </c>
      <c r="G1142" s="78">
        <f>IFERROR(VLOOKUP(tabConsumoAta[[#This Row],[ATA]],tabAtas[#Data],4,FALSE),"")</f>
        <v>44313</v>
      </c>
      <c r="H1142" s="163">
        <f>SUMIFS(tabSaldoAta[ESTIMATIVA],tabSaldoAta[CÓDIGO],tabConsumoAta[[#This Row],[CÓDIGO]],tabSaldoAta[CHAVE],tabConsumoAta[[#This Row],[ATA]])</f>
        <v>50</v>
      </c>
      <c r="I1142" s="164">
        <v>100</v>
      </c>
      <c r="J1142" s="159">
        <v>58</v>
      </c>
      <c r="K1142" s="251">
        <v>12342</v>
      </c>
      <c r="L1142" s="246" t="s">
        <v>2415</v>
      </c>
      <c r="M1142" s="160" t="s">
        <v>3847</v>
      </c>
      <c r="N1142" s="160" t="s">
        <v>3848</v>
      </c>
      <c r="O1142" s="249" t="s">
        <v>3846</v>
      </c>
      <c r="P1142" s="248">
        <v>44125</v>
      </c>
      <c r="Q1142" s="166" t="str">
        <f>IF(COUNTIFS(tabAtas_Bloqueios[CÓDIGO],tabConsumoAta[[#This Row],[CÓDIGO]],tabAtas_Bloqueios[CHAVE],tabConsumoAta[[#This Row],[ATA]],tabAtas_Bloqueios[INATIVO],"") &gt; 0,"X","")</f>
        <v/>
      </c>
      <c r="R1142" s="158" t="s">
        <v>1555</v>
      </c>
    </row>
    <row r="1143" spans="1:18" x14ac:dyDescent="0.3">
      <c r="A1143" s="247">
        <v>111524</v>
      </c>
      <c r="B1143" s="47" t="s">
        <v>2781</v>
      </c>
      <c r="C1143" s="34" t="str">
        <f>IFERROR(VLOOKUP(tabConsumoAta[[#This Row],[CÓDIGO]],tabEstimativa[#Data],14,FALSE),"")</f>
        <v>Aguardando</v>
      </c>
      <c r="D1143" s="157" t="s">
        <v>3541</v>
      </c>
      <c r="E1143" s="157">
        <v>101</v>
      </c>
      <c r="F1143" s="34">
        <v>2020</v>
      </c>
      <c r="G1143" s="78">
        <f>IFERROR(VLOOKUP(tabConsumoAta[[#This Row],[ATA]],tabAtas[#Data],4,FALSE),"")</f>
        <v>44313</v>
      </c>
      <c r="H1143" s="163">
        <f>SUMIFS(tabSaldoAta[ESTIMATIVA],tabSaldoAta[CÓDIGO],tabConsumoAta[[#This Row],[CÓDIGO]],tabSaldoAta[CHAVE],tabConsumoAta[[#This Row],[ATA]])</f>
        <v>600</v>
      </c>
      <c r="I1143" s="164">
        <v>200</v>
      </c>
      <c r="J1143" s="159">
        <v>59</v>
      </c>
      <c r="K1143" s="251">
        <v>12342</v>
      </c>
      <c r="L1143" s="246" t="s">
        <v>2415</v>
      </c>
      <c r="M1143" s="160" t="s">
        <v>3847</v>
      </c>
      <c r="N1143" s="160" t="s">
        <v>3848</v>
      </c>
      <c r="O1143" s="249" t="s">
        <v>3846</v>
      </c>
      <c r="P1143" s="248">
        <v>44125</v>
      </c>
      <c r="Q1143" s="166" t="str">
        <f>IF(COUNTIFS(tabAtas_Bloqueios[CÓDIGO],tabConsumoAta[[#This Row],[CÓDIGO]],tabAtas_Bloqueios[CHAVE],tabConsumoAta[[#This Row],[ATA]],tabAtas_Bloqueios[INATIVO],"") &gt; 0,"X","")</f>
        <v/>
      </c>
      <c r="R1143" s="158" t="s">
        <v>1555</v>
      </c>
    </row>
    <row r="1144" spans="1:18" x14ac:dyDescent="0.3">
      <c r="A1144" s="247">
        <v>13063</v>
      </c>
      <c r="B1144" s="47" t="s">
        <v>2784</v>
      </c>
      <c r="C1144" s="34" t="str">
        <f>IFERROR(VLOOKUP(tabConsumoAta[[#This Row],[CÓDIGO]],tabEstimativa[#Data],14,FALSE),"")</f>
        <v>Aguardando</v>
      </c>
      <c r="D1144" s="157" t="s">
        <v>3541</v>
      </c>
      <c r="E1144" s="157">
        <v>101</v>
      </c>
      <c r="F1144" s="34">
        <v>2020</v>
      </c>
      <c r="G1144" s="78">
        <f>IFERROR(VLOOKUP(tabConsumoAta[[#This Row],[ATA]],tabAtas[#Data],4,FALSE),"")</f>
        <v>44313</v>
      </c>
      <c r="H1144" s="163">
        <f>SUMIFS(tabSaldoAta[ESTIMATIVA],tabSaldoAta[CÓDIGO],tabConsumoAta[[#This Row],[CÓDIGO]],tabSaldoAta[CHAVE],tabConsumoAta[[#This Row],[ATA]])</f>
        <v>1500</v>
      </c>
      <c r="I1144" s="164">
        <v>500</v>
      </c>
      <c r="J1144" s="159">
        <v>60</v>
      </c>
      <c r="K1144" s="251">
        <v>12343</v>
      </c>
      <c r="L1144" s="246" t="s">
        <v>3239</v>
      </c>
      <c r="M1144" s="160" t="s">
        <v>3847</v>
      </c>
      <c r="N1144" s="160" t="s">
        <v>3848</v>
      </c>
      <c r="O1144" s="249" t="s">
        <v>3846</v>
      </c>
      <c r="P1144" s="248">
        <v>44125</v>
      </c>
      <c r="Q1144" s="166" t="str">
        <f>IF(COUNTIFS(tabAtas_Bloqueios[CÓDIGO],tabConsumoAta[[#This Row],[CÓDIGO]],tabAtas_Bloqueios[CHAVE],tabConsumoAta[[#This Row],[ATA]],tabAtas_Bloqueios[INATIVO],"") &gt; 0,"X","")</f>
        <v/>
      </c>
      <c r="R1144" s="158" t="s">
        <v>1555</v>
      </c>
    </row>
    <row r="1145" spans="1:18" x14ac:dyDescent="0.3">
      <c r="A1145" s="247">
        <v>95121</v>
      </c>
      <c r="B1145" s="47" t="s">
        <v>3743</v>
      </c>
      <c r="C1145" s="34" t="str">
        <f>IFERROR(VLOOKUP(tabConsumoAta[[#This Row],[CÓDIGO]],tabEstimativa[#Data],14,FALSE),"")</f>
        <v>Aguardando</v>
      </c>
      <c r="D1145" s="157" t="s">
        <v>3541</v>
      </c>
      <c r="E1145" s="157">
        <v>101</v>
      </c>
      <c r="F1145" s="34">
        <v>2020</v>
      </c>
      <c r="G1145" s="78">
        <f>IFERROR(VLOOKUP(tabConsumoAta[[#This Row],[ATA]],tabAtas[#Data],4,FALSE),"")</f>
        <v>44313</v>
      </c>
      <c r="H1145" s="163">
        <f>SUMIFS(tabSaldoAta[ESTIMATIVA],tabSaldoAta[CÓDIGO],tabConsumoAta[[#This Row],[CÓDIGO]],tabSaldoAta[CHAVE],tabConsumoAta[[#This Row],[ATA]])</f>
        <v>300</v>
      </c>
      <c r="I1145" s="164">
        <v>200</v>
      </c>
      <c r="J1145" s="159">
        <v>61</v>
      </c>
      <c r="K1145" s="251">
        <v>12343</v>
      </c>
      <c r="L1145" s="246" t="s">
        <v>3239</v>
      </c>
      <c r="M1145" s="160" t="s">
        <v>3847</v>
      </c>
      <c r="N1145" s="160" t="s">
        <v>3848</v>
      </c>
      <c r="O1145" s="249" t="s">
        <v>3846</v>
      </c>
      <c r="P1145" s="248">
        <v>44125</v>
      </c>
      <c r="Q1145" s="166" t="str">
        <f>IF(COUNTIFS(tabAtas_Bloqueios[CÓDIGO],tabConsumoAta[[#This Row],[CÓDIGO]],tabAtas_Bloqueios[CHAVE],tabConsumoAta[[#This Row],[ATA]],tabAtas_Bloqueios[INATIVO],"") &gt; 0,"X","")</f>
        <v/>
      </c>
      <c r="R1145" s="158" t="s">
        <v>1555</v>
      </c>
    </row>
    <row r="1146" spans="1:18" x14ac:dyDescent="0.3">
      <c r="A1146" s="247">
        <v>110578</v>
      </c>
      <c r="B1146" s="47" t="s">
        <v>3034</v>
      </c>
      <c r="C1146" s="34" t="str">
        <f>IFERROR(VLOOKUP(tabConsumoAta[[#This Row],[CÓDIGO]],tabEstimativa[#Data],14,FALSE),"")</f>
        <v>Aguardando</v>
      </c>
      <c r="D1146" s="157" t="s">
        <v>3564</v>
      </c>
      <c r="E1146" s="157">
        <v>105</v>
      </c>
      <c r="F1146" s="34">
        <v>2020</v>
      </c>
      <c r="G1146" s="78">
        <f>IFERROR(VLOOKUP(tabConsumoAta[[#This Row],[ATA]],tabAtas[#Data],4,FALSE),"")</f>
        <v>44320</v>
      </c>
      <c r="H1146" s="163">
        <f>SUMIFS(tabSaldoAta[ESTIMATIVA],tabSaldoAta[CÓDIGO],tabConsumoAta[[#This Row],[CÓDIGO]],tabSaldoAta[CHAVE],tabConsumoAta[[#This Row],[ATA]])</f>
        <v>1000</v>
      </c>
      <c r="I1146" s="164">
        <v>300</v>
      </c>
      <c r="J1146" s="159">
        <v>62</v>
      </c>
      <c r="K1146" s="251">
        <v>12344</v>
      </c>
      <c r="L1146" s="246" t="s">
        <v>2467</v>
      </c>
      <c r="M1146" s="160" t="s">
        <v>3847</v>
      </c>
      <c r="N1146" s="160" t="s">
        <v>3848</v>
      </c>
      <c r="O1146" s="249" t="s">
        <v>3846</v>
      </c>
      <c r="P1146" s="248">
        <v>44125</v>
      </c>
      <c r="Q1146" s="166" t="str">
        <f>IF(COUNTIFS(tabAtas_Bloqueios[CÓDIGO],tabConsumoAta[[#This Row],[CÓDIGO]],tabAtas_Bloqueios[CHAVE],tabConsumoAta[[#This Row],[ATA]],tabAtas_Bloqueios[INATIVO],"") &gt; 0,"X","")</f>
        <v/>
      </c>
      <c r="R1146" s="158" t="s">
        <v>1555</v>
      </c>
    </row>
    <row r="1147" spans="1:18" x14ac:dyDescent="0.3">
      <c r="A1147" s="247">
        <v>115807</v>
      </c>
      <c r="B1147" s="47" t="s">
        <v>2847</v>
      </c>
      <c r="C1147" s="34" t="str">
        <f>IFERROR(VLOOKUP(tabConsumoAta[[#This Row],[CÓDIGO]],tabEstimativa[#Data],14,FALSE),"")</f>
        <v>Aguardando</v>
      </c>
      <c r="D1147" s="157" t="s">
        <v>3605</v>
      </c>
      <c r="E1147" s="157">
        <v>115</v>
      </c>
      <c r="F1147" s="34">
        <v>2020</v>
      </c>
      <c r="G1147" s="78">
        <f>IFERROR(VLOOKUP(tabConsumoAta[[#This Row],[ATA]],tabAtas[#Data],4,FALSE),"")</f>
        <v>44342</v>
      </c>
      <c r="H1147" s="163">
        <f>SUMIFS(tabSaldoAta[ESTIMATIVA],tabSaldoAta[CÓDIGO],tabConsumoAta[[#This Row],[CÓDIGO]],tabSaldoAta[CHAVE],tabConsumoAta[[#This Row],[ATA]])</f>
        <v>500</v>
      </c>
      <c r="I1147" s="164">
        <v>572</v>
      </c>
      <c r="J1147" s="159">
        <v>63</v>
      </c>
      <c r="K1147" s="251">
        <v>12346</v>
      </c>
      <c r="L1147" s="246" t="s">
        <v>2437</v>
      </c>
      <c r="M1147" s="160" t="s">
        <v>3847</v>
      </c>
      <c r="N1147" s="160" t="s">
        <v>3848</v>
      </c>
      <c r="O1147" s="249" t="s">
        <v>3846</v>
      </c>
      <c r="P1147" s="248">
        <v>44125</v>
      </c>
      <c r="Q1147" s="166" t="str">
        <f>IF(COUNTIFS(tabAtas_Bloqueios[CÓDIGO],tabConsumoAta[[#This Row],[CÓDIGO]],tabAtas_Bloqueios[CHAVE],tabConsumoAta[[#This Row],[ATA]],tabAtas_Bloqueios[INATIVO],"") &gt; 0,"X","")</f>
        <v/>
      </c>
      <c r="R1147" s="158" t="s">
        <v>1555</v>
      </c>
    </row>
    <row r="1148" spans="1:18" x14ac:dyDescent="0.3">
      <c r="A1148" s="247">
        <v>119621</v>
      </c>
      <c r="B1148" s="47" t="s">
        <v>2849</v>
      </c>
      <c r="C1148" s="34" t="str">
        <f>IFERROR(VLOOKUP(tabConsumoAta[[#This Row],[CÓDIGO]],tabEstimativa[#Data],14,FALSE),"")</f>
        <v>Aguardando</v>
      </c>
      <c r="D1148" s="157" t="s">
        <v>3605</v>
      </c>
      <c r="E1148" s="157">
        <v>115</v>
      </c>
      <c r="F1148" s="34">
        <v>2020</v>
      </c>
      <c r="G1148" s="78">
        <f>IFERROR(VLOOKUP(tabConsumoAta[[#This Row],[ATA]],tabAtas[#Data],4,FALSE),"")</f>
        <v>44342</v>
      </c>
      <c r="H1148" s="163">
        <f>SUMIFS(tabSaldoAta[ESTIMATIVA],tabSaldoAta[CÓDIGO],tabConsumoAta[[#This Row],[CÓDIGO]],tabSaldoAta[CHAVE],tabConsumoAta[[#This Row],[ATA]])</f>
        <v>1500</v>
      </c>
      <c r="I1148" s="164">
        <v>600</v>
      </c>
      <c r="J1148" s="159">
        <v>64</v>
      </c>
      <c r="K1148" s="251">
        <v>12346</v>
      </c>
      <c r="L1148" s="246" t="s">
        <v>2437</v>
      </c>
      <c r="M1148" s="160" t="s">
        <v>3847</v>
      </c>
      <c r="N1148" s="160" t="s">
        <v>3848</v>
      </c>
      <c r="O1148" s="249" t="s">
        <v>3846</v>
      </c>
      <c r="P1148" s="248">
        <v>44125</v>
      </c>
      <c r="Q1148" s="166" t="str">
        <f>IF(COUNTIFS(tabAtas_Bloqueios[CÓDIGO],tabConsumoAta[[#This Row],[CÓDIGO]],tabAtas_Bloqueios[CHAVE],tabConsumoAta[[#This Row],[ATA]],tabAtas_Bloqueios[INATIVO],"") &gt; 0,"X","")</f>
        <v/>
      </c>
      <c r="R1148" s="158" t="s">
        <v>1555</v>
      </c>
    </row>
    <row r="1149" spans="1:18" x14ac:dyDescent="0.3">
      <c r="A1149" s="247">
        <v>13094</v>
      </c>
      <c r="B1149" s="47" t="s">
        <v>1426</v>
      </c>
      <c r="C1149" s="34" t="str">
        <f>IFERROR(VLOOKUP(tabConsumoAta[[#This Row],[CÓDIGO]],tabEstimativa[#Data],14,FALSE),"")</f>
        <v>Suspenso</v>
      </c>
      <c r="D1149" s="157" t="s">
        <v>3602</v>
      </c>
      <c r="E1149" s="157">
        <v>121</v>
      </c>
      <c r="F1149" s="34">
        <v>2020</v>
      </c>
      <c r="G1149" s="78">
        <f>IFERROR(VLOOKUP(tabConsumoAta[[#This Row],[ATA]],tabAtas[#Data],4,FALSE),"")</f>
        <v>44347</v>
      </c>
      <c r="H1149" s="163">
        <f>SUMIFS(tabSaldoAta[ESTIMATIVA],tabSaldoAta[CÓDIGO],tabConsumoAta[[#This Row],[CÓDIGO]],tabSaldoAta[CHAVE],tabConsumoAta[[#This Row],[ATA]])</f>
        <v>1400</v>
      </c>
      <c r="I1149" s="164">
        <v>1000</v>
      </c>
      <c r="J1149" s="159">
        <v>65</v>
      </c>
      <c r="K1149" s="251">
        <v>12347</v>
      </c>
      <c r="L1149" s="246" t="s">
        <v>2840</v>
      </c>
      <c r="M1149" s="160" t="s">
        <v>3847</v>
      </c>
      <c r="N1149" s="160" t="s">
        <v>3848</v>
      </c>
      <c r="O1149" s="249" t="s">
        <v>3846</v>
      </c>
      <c r="P1149" s="248">
        <v>44125</v>
      </c>
      <c r="Q1149" s="166" t="str">
        <f>IF(COUNTIFS(tabAtas_Bloqueios[CÓDIGO],tabConsumoAta[[#This Row],[CÓDIGO]],tabAtas_Bloqueios[CHAVE],tabConsumoAta[[#This Row],[ATA]],tabAtas_Bloqueios[INATIVO],"") &gt; 0,"X","")</f>
        <v/>
      </c>
      <c r="R1149" s="158" t="s">
        <v>1555</v>
      </c>
    </row>
    <row r="1150" spans="1:18" x14ac:dyDescent="0.3">
      <c r="A1150" s="247">
        <v>15436</v>
      </c>
      <c r="B1150" s="47" t="s">
        <v>141</v>
      </c>
      <c r="C1150" s="34" t="str">
        <f>IFERROR(VLOOKUP(tabConsumoAta[[#This Row],[CÓDIGO]],tabEstimativa[#Data],14,FALSE),"")</f>
        <v>Suspenso</v>
      </c>
      <c r="D1150" s="157" t="s">
        <v>3602</v>
      </c>
      <c r="E1150" s="157">
        <v>121</v>
      </c>
      <c r="F1150" s="34">
        <v>2020</v>
      </c>
      <c r="G1150" s="78">
        <f>IFERROR(VLOOKUP(tabConsumoAta[[#This Row],[ATA]],tabAtas[#Data],4,FALSE),"")</f>
        <v>44347</v>
      </c>
      <c r="H1150" s="163">
        <f>SUMIFS(tabSaldoAta[ESTIMATIVA],tabSaldoAta[CÓDIGO],tabConsumoAta[[#This Row],[CÓDIGO]],tabSaldoAta[CHAVE],tabConsumoAta[[#This Row],[ATA]])</f>
        <v>1500</v>
      </c>
      <c r="I1150" s="164">
        <v>1500</v>
      </c>
      <c r="J1150" s="159">
        <v>66</v>
      </c>
      <c r="K1150" s="251">
        <v>12347</v>
      </c>
      <c r="L1150" s="246" t="s">
        <v>2840</v>
      </c>
      <c r="M1150" s="160" t="s">
        <v>3847</v>
      </c>
      <c r="N1150" s="160" t="s">
        <v>3848</v>
      </c>
      <c r="O1150" s="249" t="s">
        <v>3846</v>
      </c>
      <c r="P1150" s="248">
        <v>44125</v>
      </c>
      <c r="Q1150" s="166" t="str">
        <f>IF(COUNTIFS(tabAtas_Bloqueios[CÓDIGO],tabConsumoAta[[#This Row],[CÓDIGO]],tabAtas_Bloqueios[CHAVE],tabConsumoAta[[#This Row],[ATA]],tabAtas_Bloqueios[INATIVO],"") &gt; 0,"X","")</f>
        <v/>
      </c>
      <c r="R1150" s="158" t="s">
        <v>1555</v>
      </c>
    </row>
    <row r="1151" spans="1:18" x14ac:dyDescent="0.3">
      <c r="A1151" s="247">
        <v>82996</v>
      </c>
      <c r="B1151" s="47" t="s">
        <v>1425</v>
      </c>
      <c r="C1151" s="34" t="str">
        <f>IFERROR(VLOOKUP(tabConsumoAta[[#This Row],[CÓDIGO]],tabEstimativa[#Data],14,FALSE),"")</f>
        <v>Suspenso</v>
      </c>
      <c r="D1151" s="157" t="s">
        <v>3602</v>
      </c>
      <c r="E1151" s="157">
        <v>121</v>
      </c>
      <c r="F1151" s="34">
        <v>2020</v>
      </c>
      <c r="G1151" s="78">
        <f>IFERROR(VLOOKUP(tabConsumoAta[[#This Row],[ATA]],tabAtas[#Data],4,FALSE),"")</f>
        <v>44347</v>
      </c>
      <c r="H1151" s="163">
        <f>SUMIFS(tabSaldoAta[ESTIMATIVA],tabSaldoAta[CÓDIGO],tabConsumoAta[[#This Row],[CÓDIGO]],tabSaldoAta[CHAVE],tabConsumoAta[[#This Row],[ATA]])</f>
        <v>450</v>
      </c>
      <c r="I1151" s="164">
        <v>450</v>
      </c>
      <c r="J1151" s="159">
        <v>67</v>
      </c>
      <c r="K1151" s="251">
        <v>12347</v>
      </c>
      <c r="L1151" s="246" t="s">
        <v>2840</v>
      </c>
      <c r="M1151" s="160" t="s">
        <v>3847</v>
      </c>
      <c r="N1151" s="160" t="s">
        <v>3848</v>
      </c>
      <c r="O1151" s="249" t="s">
        <v>3846</v>
      </c>
      <c r="P1151" s="248">
        <v>44125</v>
      </c>
      <c r="Q1151" s="166" t="str">
        <f>IF(COUNTIFS(tabAtas_Bloqueios[CÓDIGO],tabConsumoAta[[#This Row],[CÓDIGO]],tabAtas_Bloqueios[CHAVE],tabConsumoAta[[#This Row],[ATA]],tabAtas_Bloqueios[INATIVO],"") &gt; 0,"X","")</f>
        <v/>
      </c>
      <c r="R1151" s="158" t="s">
        <v>1555</v>
      </c>
    </row>
    <row r="1152" spans="1:18" x14ac:dyDescent="0.3">
      <c r="A1152" s="247">
        <v>13180</v>
      </c>
      <c r="B1152" s="47" t="s">
        <v>2991</v>
      </c>
      <c r="C1152" s="34" t="str">
        <f>IFERROR(VLOOKUP(tabConsumoAta[[#This Row],[CÓDIGO]],tabEstimativa[#Data],14,FALSE),"")</f>
        <v>Suspenso</v>
      </c>
      <c r="D1152" s="157" t="s">
        <v>3602</v>
      </c>
      <c r="E1152" s="157">
        <v>121</v>
      </c>
      <c r="F1152" s="34">
        <v>2020</v>
      </c>
      <c r="G1152" s="78">
        <f>IFERROR(VLOOKUP(tabConsumoAta[[#This Row],[ATA]],tabAtas[#Data],4,FALSE),"")</f>
        <v>44347</v>
      </c>
      <c r="H1152" s="163">
        <f>SUMIFS(tabSaldoAta[ESTIMATIVA],tabSaldoAta[CÓDIGO],tabConsumoAta[[#This Row],[CÓDIGO]],tabSaldoAta[CHAVE],tabConsumoAta[[#This Row],[ATA]])</f>
        <v>800</v>
      </c>
      <c r="I1152" s="164">
        <v>500</v>
      </c>
      <c r="J1152" s="159">
        <v>68</v>
      </c>
      <c r="K1152" s="251">
        <v>12348</v>
      </c>
      <c r="L1152" s="246" t="s">
        <v>3613</v>
      </c>
      <c r="M1152" s="160" t="s">
        <v>3847</v>
      </c>
      <c r="N1152" s="160" t="s">
        <v>3848</v>
      </c>
      <c r="O1152" s="249" t="s">
        <v>3846</v>
      </c>
      <c r="P1152" s="248">
        <v>44125</v>
      </c>
      <c r="Q1152" s="166" t="str">
        <f>IF(COUNTIFS(tabAtas_Bloqueios[CÓDIGO],tabConsumoAta[[#This Row],[CÓDIGO]],tabAtas_Bloqueios[CHAVE],tabConsumoAta[[#This Row],[ATA]],tabAtas_Bloqueios[INATIVO],"") &gt; 0,"X","")</f>
        <v/>
      </c>
      <c r="R1152" s="158" t="s">
        <v>1555</v>
      </c>
    </row>
    <row r="1153" spans="1:18" x14ac:dyDescent="0.3">
      <c r="A1153" s="247">
        <v>13181</v>
      </c>
      <c r="B1153" s="47" t="s">
        <v>3036</v>
      </c>
      <c r="C1153" s="34" t="str">
        <f>IFERROR(VLOOKUP(tabConsumoAta[[#This Row],[CÓDIGO]],tabEstimativa[#Data],14,FALSE),"")</f>
        <v>Suspenso</v>
      </c>
      <c r="D1153" s="157" t="s">
        <v>3602</v>
      </c>
      <c r="E1153" s="157">
        <v>121</v>
      </c>
      <c r="F1153" s="34">
        <v>2020</v>
      </c>
      <c r="G1153" s="78">
        <f>IFERROR(VLOOKUP(tabConsumoAta[[#This Row],[ATA]],tabAtas[#Data],4,FALSE),"")</f>
        <v>44347</v>
      </c>
      <c r="H1153" s="163">
        <f>SUMIFS(tabSaldoAta[ESTIMATIVA],tabSaldoAta[CÓDIGO],tabConsumoAta[[#This Row],[CÓDIGO]],tabSaldoAta[CHAVE],tabConsumoAta[[#This Row],[ATA]])</f>
        <v>500</v>
      </c>
      <c r="I1153" s="164">
        <v>200</v>
      </c>
      <c r="J1153" s="159">
        <v>69</v>
      </c>
      <c r="K1153" s="251">
        <v>12349</v>
      </c>
      <c r="L1153" s="246" t="s">
        <v>3613</v>
      </c>
      <c r="M1153" s="160" t="s">
        <v>3847</v>
      </c>
      <c r="N1153" s="160" t="s">
        <v>3848</v>
      </c>
      <c r="O1153" s="249" t="s">
        <v>3846</v>
      </c>
      <c r="P1153" s="248">
        <v>44125</v>
      </c>
      <c r="Q1153" s="166" t="str">
        <f>IF(COUNTIFS(tabAtas_Bloqueios[CÓDIGO],tabConsumoAta[[#This Row],[CÓDIGO]],tabAtas_Bloqueios[CHAVE],tabConsumoAta[[#This Row],[ATA]],tabAtas_Bloqueios[INATIVO],"") &gt; 0,"X","")</f>
        <v/>
      </c>
      <c r="R1153" s="158" t="s">
        <v>1555</v>
      </c>
    </row>
    <row r="1154" spans="1:18" x14ac:dyDescent="0.3">
      <c r="A1154" s="247">
        <v>17704</v>
      </c>
      <c r="B1154" s="47" t="s">
        <v>3037</v>
      </c>
      <c r="C1154" s="34" t="str">
        <f>IFERROR(VLOOKUP(tabConsumoAta[[#This Row],[CÓDIGO]],tabEstimativa[#Data],14,FALSE),"")</f>
        <v>Suspenso</v>
      </c>
      <c r="D1154" s="157" t="s">
        <v>3602</v>
      </c>
      <c r="E1154" s="157">
        <v>121</v>
      </c>
      <c r="F1154" s="34">
        <v>2020</v>
      </c>
      <c r="G1154" s="78">
        <f>IFERROR(VLOOKUP(tabConsumoAta[[#This Row],[ATA]],tabAtas[#Data],4,FALSE),"")</f>
        <v>44347</v>
      </c>
      <c r="H1154" s="163">
        <f>SUMIFS(tabSaldoAta[ESTIMATIVA],tabSaldoAta[CÓDIGO],tabConsumoAta[[#This Row],[CÓDIGO]],tabSaldoAta[CHAVE],tabConsumoAta[[#This Row],[ATA]])</f>
        <v>400</v>
      </c>
      <c r="I1154" s="164">
        <v>400</v>
      </c>
      <c r="J1154" s="159">
        <v>70</v>
      </c>
      <c r="K1154" s="251">
        <v>12349</v>
      </c>
      <c r="L1154" s="246" t="s">
        <v>3613</v>
      </c>
      <c r="M1154" s="160" t="s">
        <v>3847</v>
      </c>
      <c r="N1154" s="160" t="s">
        <v>3848</v>
      </c>
      <c r="O1154" s="249" t="s">
        <v>3846</v>
      </c>
      <c r="P1154" s="248">
        <v>44125</v>
      </c>
      <c r="Q1154" s="166" t="str">
        <f>IF(COUNTIFS(tabAtas_Bloqueios[CÓDIGO],tabConsumoAta[[#This Row],[CÓDIGO]],tabAtas_Bloqueios[CHAVE],tabConsumoAta[[#This Row],[ATA]],tabAtas_Bloqueios[INATIVO],"") &gt; 0,"X","")</f>
        <v/>
      </c>
      <c r="R1154" s="158" t="s">
        <v>1555</v>
      </c>
    </row>
    <row r="1155" spans="1:18" x14ac:dyDescent="0.3">
      <c r="A1155" s="247">
        <v>72052</v>
      </c>
      <c r="B1155" s="47" t="s">
        <v>3851</v>
      </c>
      <c r="C1155" s="34" t="str">
        <f>IFERROR(VLOOKUP(tabConsumoAta[[#This Row],[CÓDIGO]],tabEstimativa[#Data],14,FALSE),"")</f>
        <v>Aguardando</v>
      </c>
      <c r="D1155" s="157" t="s">
        <v>3697</v>
      </c>
      <c r="E1155" s="157">
        <v>143</v>
      </c>
      <c r="F1155" s="34">
        <v>2020</v>
      </c>
      <c r="G1155" s="78">
        <f>IFERROR(VLOOKUP(tabConsumoAta[[#This Row],[ATA]],tabAtas[#Data],4,FALSE),"")</f>
        <v>44378</v>
      </c>
      <c r="H1155" s="163">
        <f>SUMIFS(tabSaldoAta[ESTIMATIVA],tabSaldoAta[CÓDIGO],tabConsumoAta[[#This Row],[CÓDIGO]],tabSaldoAta[CHAVE],tabConsumoAta[[#This Row],[ATA]])</f>
        <v>30</v>
      </c>
      <c r="I1155" s="164">
        <v>15</v>
      </c>
      <c r="J1155" s="159">
        <v>71</v>
      </c>
      <c r="K1155" s="251">
        <v>12352</v>
      </c>
      <c r="L1155" s="246" t="s">
        <v>3075</v>
      </c>
      <c r="M1155" s="160" t="s">
        <v>3847</v>
      </c>
      <c r="N1155" s="160" t="s">
        <v>3848</v>
      </c>
      <c r="O1155" s="249" t="s">
        <v>3846</v>
      </c>
      <c r="P1155" s="248">
        <v>44125</v>
      </c>
      <c r="Q1155" s="166" t="str">
        <f>IF(COUNTIFS(tabAtas_Bloqueios[CÓDIGO],tabConsumoAta[[#This Row],[CÓDIGO]],tabAtas_Bloqueios[CHAVE],tabConsumoAta[[#This Row],[ATA]],tabAtas_Bloqueios[INATIVO],"") &gt; 0,"X","")</f>
        <v/>
      </c>
      <c r="R1155" s="158" t="s">
        <v>1555</v>
      </c>
    </row>
    <row r="1156" spans="1:18" x14ac:dyDescent="0.3">
      <c r="A1156" s="247">
        <v>136037</v>
      </c>
      <c r="B1156" s="47" t="s">
        <v>1084</v>
      </c>
      <c r="C1156" s="34" t="str">
        <f>IFERROR(VLOOKUP(tabConsumoAta[[#This Row],[CÓDIGO]],tabEstimativa[#Data],14,FALSE),"")</f>
        <v>Aguardando</v>
      </c>
      <c r="D1156" s="157" t="s">
        <v>3697</v>
      </c>
      <c r="E1156" s="157">
        <v>143</v>
      </c>
      <c r="F1156" s="34">
        <v>2020</v>
      </c>
      <c r="G1156" s="78">
        <f>IFERROR(VLOOKUP(tabConsumoAta[[#This Row],[ATA]],tabAtas[#Data],4,FALSE),"")</f>
        <v>44378</v>
      </c>
      <c r="H1156" s="163">
        <f>SUMIFS(tabSaldoAta[ESTIMATIVA],tabSaldoAta[CÓDIGO],tabConsumoAta[[#This Row],[CÓDIGO]],tabSaldoAta[CHAVE],tabConsumoAta[[#This Row],[ATA]])</f>
        <v>100</v>
      </c>
      <c r="I1156" s="164">
        <v>20</v>
      </c>
      <c r="J1156" s="159">
        <v>72</v>
      </c>
      <c r="K1156" s="251">
        <v>12352</v>
      </c>
      <c r="L1156" s="246" t="s">
        <v>3075</v>
      </c>
      <c r="M1156" s="160" t="s">
        <v>3847</v>
      </c>
      <c r="N1156" s="160" t="s">
        <v>3848</v>
      </c>
      <c r="O1156" s="249" t="s">
        <v>3846</v>
      </c>
      <c r="P1156" s="248">
        <v>44125</v>
      </c>
      <c r="Q1156" s="166" t="str">
        <f>IF(COUNTIFS(tabAtas_Bloqueios[CÓDIGO],tabConsumoAta[[#This Row],[CÓDIGO]],tabAtas_Bloqueios[CHAVE],tabConsumoAta[[#This Row],[ATA]],tabAtas_Bloqueios[INATIVO],"") &gt; 0,"X","")</f>
        <v/>
      </c>
      <c r="R1156" s="158" t="s">
        <v>1555</v>
      </c>
    </row>
    <row r="1157" spans="1:18" x14ac:dyDescent="0.3">
      <c r="A1157" s="247">
        <v>136038</v>
      </c>
      <c r="B1157" s="47" t="s">
        <v>1085</v>
      </c>
      <c r="C1157" s="34" t="str">
        <f>IFERROR(VLOOKUP(tabConsumoAta[[#This Row],[CÓDIGO]],tabEstimativa[#Data],14,FALSE),"")</f>
        <v>Aguardando</v>
      </c>
      <c r="D1157" s="157" t="s">
        <v>3697</v>
      </c>
      <c r="E1157" s="157">
        <v>143</v>
      </c>
      <c r="F1157" s="34">
        <v>2020</v>
      </c>
      <c r="G1157" s="78">
        <f>IFERROR(VLOOKUP(tabConsumoAta[[#This Row],[ATA]],tabAtas[#Data],4,FALSE),"")</f>
        <v>44378</v>
      </c>
      <c r="H1157" s="163">
        <f>SUMIFS(tabSaldoAta[ESTIMATIVA],tabSaldoAta[CÓDIGO],tabConsumoAta[[#This Row],[CÓDIGO]],tabSaldoAta[CHAVE],tabConsumoAta[[#This Row],[ATA]])</f>
        <v>160</v>
      </c>
      <c r="I1157" s="164">
        <v>50</v>
      </c>
      <c r="J1157" s="159">
        <v>73</v>
      </c>
      <c r="K1157" s="251">
        <v>12352</v>
      </c>
      <c r="L1157" s="246" t="s">
        <v>3075</v>
      </c>
      <c r="M1157" s="160" t="s">
        <v>3847</v>
      </c>
      <c r="N1157" s="160" t="s">
        <v>3848</v>
      </c>
      <c r="O1157" s="249" t="s">
        <v>3846</v>
      </c>
      <c r="P1157" s="248">
        <v>44125</v>
      </c>
      <c r="Q1157" s="166" t="str">
        <f>IF(COUNTIFS(tabAtas_Bloqueios[CÓDIGO],tabConsumoAta[[#This Row],[CÓDIGO]],tabAtas_Bloqueios[CHAVE],tabConsumoAta[[#This Row],[ATA]],tabAtas_Bloqueios[INATIVO],"") &gt; 0,"X","")</f>
        <v/>
      </c>
      <c r="R1157" s="158" t="s">
        <v>1555</v>
      </c>
    </row>
    <row r="1158" spans="1:18" x14ac:dyDescent="0.3">
      <c r="A1158" s="247">
        <v>20760</v>
      </c>
      <c r="B1158" s="47" t="s">
        <v>2389</v>
      </c>
      <c r="C1158" s="34" t="str">
        <f>IFERROR(VLOOKUP(tabConsumoAta[[#This Row],[CÓDIGO]],tabEstimativa[#Data],14,FALSE),"")</f>
        <v>Suspenso</v>
      </c>
      <c r="D1158" s="157" t="s">
        <v>3766</v>
      </c>
      <c r="E1158" s="157">
        <v>156</v>
      </c>
      <c r="F1158" s="34">
        <v>2020</v>
      </c>
      <c r="G1158" s="78">
        <f>IFERROR(VLOOKUP(tabConsumoAta[[#This Row],[ATA]],tabAtas[#Data],4,FALSE),"")</f>
        <v>44406</v>
      </c>
      <c r="H1158" s="163">
        <f>SUMIFS(tabSaldoAta[ESTIMATIVA],tabSaldoAta[CÓDIGO],tabConsumoAta[[#This Row],[CÓDIGO]],tabSaldoAta[CHAVE],tabConsumoAta[[#This Row],[ATA]])</f>
        <v>150</v>
      </c>
      <c r="I1158" s="164">
        <v>50</v>
      </c>
      <c r="J1158" s="159">
        <v>74</v>
      </c>
      <c r="K1158" s="251">
        <v>12354</v>
      </c>
      <c r="L1158" s="246" t="s">
        <v>3852</v>
      </c>
      <c r="M1158" s="160" t="s">
        <v>3847</v>
      </c>
      <c r="N1158" s="160" t="s">
        <v>3848</v>
      </c>
      <c r="O1158" s="249" t="s">
        <v>3846</v>
      </c>
      <c r="P1158" s="248">
        <v>44125</v>
      </c>
      <c r="Q1158" s="166" t="str">
        <f>IF(COUNTIFS(tabAtas_Bloqueios[CÓDIGO],tabConsumoAta[[#This Row],[CÓDIGO]],tabAtas_Bloqueios[CHAVE],tabConsumoAta[[#This Row],[ATA]],tabAtas_Bloqueios[INATIVO],"") &gt; 0,"X","")</f>
        <v/>
      </c>
      <c r="R1158" s="158" t="s">
        <v>1555</v>
      </c>
    </row>
    <row r="1159" spans="1:18" x14ac:dyDescent="0.3">
      <c r="A1159" s="247">
        <v>69229</v>
      </c>
      <c r="B1159" s="47" t="s">
        <v>2389</v>
      </c>
      <c r="C1159" s="34" t="str">
        <f>IFERROR(VLOOKUP(tabConsumoAta[[#This Row],[CÓDIGO]],tabEstimativa[#Data],14,FALSE),"")</f>
        <v>Suspenso</v>
      </c>
      <c r="D1159" s="157" t="s">
        <v>3766</v>
      </c>
      <c r="E1159" s="157">
        <v>156</v>
      </c>
      <c r="F1159" s="34">
        <v>2020</v>
      </c>
      <c r="G1159" s="78">
        <f>IFERROR(VLOOKUP(tabConsumoAta[[#This Row],[ATA]],tabAtas[#Data],4,FALSE),"")</f>
        <v>44406</v>
      </c>
      <c r="H1159" s="163">
        <f>SUMIFS(tabSaldoAta[ESTIMATIVA],tabSaldoAta[CÓDIGO],tabConsumoAta[[#This Row],[CÓDIGO]],tabSaldoAta[CHAVE],tabConsumoAta[[#This Row],[ATA]])</f>
        <v>150</v>
      </c>
      <c r="I1159" s="164">
        <v>30</v>
      </c>
      <c r="J1159" s="159">
        <v>75</v>
      </c>
      <c r="K1159" s="251">
        <v>12354</v>
      </c>
      <c r="L1159" s="246" t="s">
        <v>3852</v>
      </c>
      <c r="M1159" s="160" t="s">
        <v>3847</v>
      </c>
      <c r="N1159" s="160" t="s">
        <v>3848</v>
      </c>
      <c r="O1159" s="249" t="s">
        <v>3846</v>
      </c>
      <c r="P1159" s="248">
        <v>44125</v>
      </c>
      <c r="Q1159" s="166" t="str">
        <f>IF(COUNTIFS(tabAtas_Bloqueios[CÓDIGO],tabConsumoAta[[#This Row],[CÓDIGO]],tabAtas_Bloqueios[CHAVE],tabConsumoAta[[#This Row],[ATA]],tabAtas_Bloqueios[INATIVO],"") &gt; 0,"X","")</f>
        <v/>
      </c>
      <c r="R1159" s="158" t="s">
        <v>1555</v>
      </c>
    </row>
    <row r="1160" spans="1:18" x14ac:dyDescent="0.3">
      <c r="A1160" s="247">
        <v>20763</v>
      </c>
      <c r="B1160" s="47" t="s">
        <v>2390</v>
      </c>
      <c r="C1160" s="34" t="str">
        <f>IFERROR(VLOOKUP(tabConsumoAta[[#This Row],[CÓDIGO]],tabEstimativa[#Data],14,FALSE),"")</f>
        <v>Suspenso</v>
      </c>
      <c r="D1160" s="157" t="s">
        <v>3766</v>
      </c>
      <c r="E1160" s="157">
        <v>156</v>
      </c>
      <c r="F1160" s="34">
        <v>2020</v>
      </c>
      <c r="G1160" s="78">
        <f>IFERROR(VLOOKUP(tabConsumoAta[[#This Row],[ATA]],tabAtas[#Data],4,FALSE),"")</f>
        <v>44406</v>
      </c>
      <c r="H1160" s="163">
        <f>SUMIFS(tabSaldoAta[ESTIMATIVA],tabSaldoAta[CÓDIGO],tabConsumoAta[[#This Row],[CÓDIGO]],tabSaldoAta[CHAVE],tabConsumoAta[[#This Row],[ATA]])</f>
        <v>50</v>
      </c>
      <c r="I1160" s="164">
        <v>20</v>
      </c>
      <c r="J1160" s="159">
        <v>76</v>
      </c>
      <c r="K1160" s="251">
        <v>12355</v>
      </c>
      <c r="L1160" s="246" t="s">
        <v>2972</v>
      </c>
      <c r="M1160" s="160" t="s">
        <v>3847</v>
      </c>
      <c r="N1160" s="160" t="s">
        <v>3848</v>
      </c>
      <c r="O1160" s="249" t="s">
        <v>3846</v>
      </c>
      <c r="P1160" s="248">
        <v>44125</v>
      </c>
      <c r="Q1160" s="166" t="str">
        <f>IF(COUNTIFS(tabAtas_Bloqueios[CÓDIGO],tabConsumoAta[[#This Row],[CÓDIGO]],tabAtas_Bloqueios[CHAVE],tabConsumoAta[[#This Row],[ATA]],tabAtas_Bloqueios[INATIVO],"") &gt; 0,"X","")</f>
        <v/>
      </c>
      <c r="R1160" s="158" t="s">
        <v>1555</v>
      </c>
    </row>
    <row r="1161" spans="1:18" x14ac:dyDescent="0.3">
      <c r="A1161" s="247">
        <v>23778</v>
      </c>
      <c r="B1161" s="47" t="s">
        <v>212</v>
      </c>
      <c r="C1161" s="34" t="str">
        <f>IFERROR(VLOOKUP(tabConsumoAta[[#This Row],[CÓDIGO]],tabEstimativa[#Data],14,FALSE),"")</f>
        <v>Suspenso</v>
      </c>
      <c r="D1161" s="157" t="s">
        <v>3766</v>
      </c>
      <c r="E1161" s="157">
        <v>156</v>
      </c>
      <c r="F1161" s="34">
        <v>2020</v>
      </c>
      <c r="G1161" s="78">
        <f>IFERROR(VLOOKUP(tabConsumoAta[[#This Row],[ATA]],tabAtas[#Data],4,FALSE),"")</f>
        <v>44406</v>
      </c>
      <c r="H1161" s="163">
        <f>SUMIFS(tabSaldoAta[ESTIMATIVA],tabSaldoAta[CÓDIGO],tabConsumoAta[[#This Row],[CÓDIGO]],tabSaldoAta[CHAVE],tabConsumoAta[[#This Row],[ATA]])</f>
        <v>200</v>
      </c>
      <c r="I1161" s="164">
        <v>40</v>
      </c>
      <c r="J1161" s="159">
        <v>77</v>
      </c>
      <c r="K1161" s="251">
        <v>12355</v>
      </c>
      <c r="L1161" s="246" t="s">
        <v>2972</v>
      </c>
      <c r="M1161" s="160" t="s">
        <v>3847</v>
      </c>
      <c r="N1161" s="160" t="s">
        <v>3848</v>
      </c>
      <c r="O1161" s="249" t="s">
        <v>3846</v>
      </c>
      <c r="P1161" s="248">
        <v>44125</v>
      </c>
      <c r="Q1161" s="166" t="str">
        <f>IF(COUNTIFS(tabAtas_Bloqueios[CÓDIGO],tabConsumoAta[[#This Row],[CÓDIGO]],tabAtas_Bloqueios[CHAVE],tabConsumoAta[[#This Row],[ATA]],tabAtas_Bloqueios[INATIVO],"") &gt; 0,"X","")</f>
        <v/>
      </c>
      <c r="R1161" s="158" t="s">
        <v>1555</v>
      </c>
    </row>
    <row r="1162" spans="1:18" x14ac:dyDescent="0.3">
      <c r="A1162" s="247">
        <v>14001</v>
      </c>
      <c r="B1162" s="47" t="s">
        <v>179</v>
      </c>
      <c r="C1162" s="34" t="str">
        <f>IFERROR(VLOOKUP(tabConsumoAta[[#This Row],[CÓDIGO]],tabEstimativa[#Data],14,FALSE),"")</f>
        <v>Aguardando</v>
      </c>
      <c r="D1162" s="157" t="s">
        <v>3776</v>
      </c>
      <c r="E1162" s="157">
        <v>174</v>
      </c>
      <c r="F1162" s="34">
        <v>2020</v>
      </c>
      <c r="G1162" s="78">
        <f>IFERROR(VLOOKUP(tabConsumoAta[[#This Row],[ATA]],tabAtas[#Data],4,FALSE),"")</f>
        <v>44424</v>
      </c>
      <c r="H1162" s="163">
        <f>SUMIFS(tabSaldoAta[ESTIMATIVA],tabSaldoAta[CÓDIGO],tabConsumoAta[[#This Row],[CÓDIGO]],tabSaldoAta[CHAVE],tabConsumoAta[[#This Row],[ATA]])</f>
        <v>500</v>
      </c>
      <c r="I1162" s="164">
        <v>200</v>
      </c>
      <c r="J1162" s="159">
        <v>78</v>
      </c>
      <c r="K1162" s="251">
        <v>12356</v>
      </c>
      <c r="L1162" s="246" t="s">
        <v>2415</v>
      </c>
      <c r="M1162" s="160" t="s">
        <v>3847</v>
      </c>
      <c r="N1162" s="160" t="s">
        <v>3848</v>
      </c>
      <c r="O1162" s="249" t="s">
        <v>3846</v>
      </c>
      <c r="P1162" s="248">
        <v>44125</v>
      </c>
      <c r="Q1162" s="166" t="str">
        <f>IF(COUNTIFS(tabAtas_Bloqueios[CÓDIGO],tabConsumoAta[[#This Row],[CÓDIGO]],tabAtas_Bloqueios[CHAVE],tabConsumoAta[[#This Row],[ATA]],tabAtas_Bloqueios[INATIVO],"") &gt; 0,"X","")</f>
        <v/>
      </c>
      <c r="R1162" s="158" t="s">
        <v>1555</v>
      </c>
    </row>
    <row r="1163" spans="1:18" x14ac:dyDescent="0.3">
      <c r="A1163" s="247">
        <v>16053</v>
      </c>
      <c r="B1163" s="47" t="s">
        <v>2899</v>
      </c>
      <c r="C1163" s="34" t="str">
        <f>IFERROR(VLOOKUP(tabConsumoAta[[#This Row],[CÓDIGO]],tabEstimativa[#Data],14,FALSE),"")</f>
        <v>Aguardando</v>
      </c>
      <c r="D1163" s="157" t="s">
        <v>3776</v>
      </c>
      <c r="E1163" s="157">
        <v>174</v>
      </c>
      <c r="F1163" s="34">
        <v>2020</v>
      </c>
      <c r="G1163" s="78">
        <f>IFERROR(VLOOKUP(tabConsumoAta[[#This Row],[ATA]],tabAtas[#Data],4,FALSE),"")</f>
        <v>44424</v>
      </c>
      <c r="H1163" s="163">
        <f>SUMIFS(tabSaldoAta[ESTIMATIVA],tabSaldoAta[CÓDIGO],tabConsumoAta[[#This Row],[CÓDIGO]],tabSaldoAta[CHAVE],tabConsumoAta[[#This Row],[ATA]])</f>
        <v>200</v>
      </c>
      <c r="I1163" s="164">
        <v>50</v>
      </c>
      <c r="J1163" s="159">
        <v>79</v>
      </c>
      <c r="K1163" s="251">
        <v>12356</v>
      </c>
      <c r="L1163" s="246" t="s">
        <v>2415</v>
      </c>
      <c r="M1163" s="160" t="s">
        <v>3847</v>
      </c>
      <c r="N1163" s="160" t="s">
        <v>3848</v>
      </c>
      <c r="O1163" s="249" t="s">
        <v>3846</v>
      </c>
      <c r="P1163" s="248">
        <v>44125</v>
      </c>
      <c r="Q1163" s="166" t="str">
        <f>IF(COUNTIFS(tabAtas_Bloqueios[CÓDIGO],tabConsumoAta[[#This Row],[CÓDIGO]],tabAtas_Bloqueios[CHAVE],tabConsumoAta[[#This Row],[ATA]],tabAtas_Bloqueios[INATIVO],"") &gt; 0,"X","")</f>
        <v/>
      </c>
      <c r="R1163" s="158" t="s">
        <v>1555</v>
      </c>
    </row>
    <row r="1164" spans="1:18" x14ac:dyDescent="0.3">
      <c r="A1164" s="247">
        <v>132624</v>
      </c>
      <c r="B1164" s="47" t="s">
        <v>3405</v>
      </c>
      <c r="C1164" s="34" t="str">
        <f>IFERROR(VLOOKUP(tabConsumoAta[[#This Row],[CÓDIGO]],tabEstimativa[#Data],14,FALSE),"")</f>
        <v>Aguardando</v>
      </c>
      <c r="D1164" s="157" t="s">
        <v>3776</v>
      </c>
      <c r="E1164" s="157">
        <v>174</v>
      </c>
      <c r="F1164" s="34">
        <v>2020</v>
      </c>
      <c r="G1164" s="78">
        <f>IFERROR(VLOOKUP(tabConsumoAta[[#This Row],[ATA]],tabAtas[#Data],4,FALSE),"")</f>
        <v>44424</v>
      </c>
      <c r="H1164" s="163">
        <f>SUMIFS(tabSaldoAta[ESTIMATIVA],tabSaldoAta[CÓDIGO],tabConsumoAta[[#This Row],[CÓDIGO]],tabSaldoAta[CHAVE],tabConsumoAta[[#This Row],[ATA]])</f>
        <v>80</v>
      </c>
      <c r="I1164" s="164">
        <v>40</v>
      </c>
      <c r="J1164" s="159">
        <v>80</v>
      </c>
      <c r="K1164" s="251">
        <v>12357</v>
      </c>
      <c r="L1164" s="246" t="s">
        <v>3239</v>
      </c>
      <c r="M1164" s="160" t="s">
        <v>3847</v>
      </c>
      <c r="N1164" s="160" t="s">
        <v>3848</v>
      </c>
      <c r="O1164" s="249" t="s">
        <v>3846</v>
      </c>
      <c r="P1164" s="248">
        <v>44125</v>
      </c>
      <c r="Q1164" s="166" t="str">
        <f>IF(COUNTIFS(tabAtas_Bloqueios[CÓDIGO],tabConsumoAta[[#This Row],[CÓDIGO]],tabAtas_Bloqueios[CHAVE],tabConsumoAta[[#This Row],[ATA]],tabAtas_Bloqueios[INATIVO],"") &gt; 0,"X","")</f>
        <v/>
      </c>
      <c r="R1164" s="158" t="s">
        <v>1555</v>
      </c>
    </row>
    <row r="1165" spans="1:18" x14ac:dyDescent="0.3">
      <c r="A1165" s="247">
        <v>67375</v>
      </c>
      <c r="B1165" s="47" t="s">
        <v>3169</v>
      </c>
      <c r="C1165" s="34" t="str">
        <f>IFERROR(VLOOKUP(tabConsumoAta[[#This Row],[CÓDIGO]],tabEstimativa[#Data],14,FALSE),"")</f>
        <v>Aguardando</v>
      </c>
      <c r="D1165" s="157" t="s">
        <v>3776</v>
      </c>
      <c r="E1165" s="157">
        <v>174</v>
      </c>
      <c r="F1165" s="34">
        <v>2020</v>
      </c>
      <c r="G1165" s="78">
        <f>IFERROR(VLOOKUP(tabConsumoAta[[#This Row],[ATA]],tabAtas[#Data],4,FALSE),"")</f>
        <v>44424</v>
      </c>
      <c r="H1165" s="163">
        <f>SUMIFS(tabSaldoAta[ESTIMATIVA],tabSaldoAta[CÓDIGO],tabConsumoAta[[#This Row],[CÓDIGO]],tabSaldoAta[CHAVE],tabConsumoAta[[#This Row],[ATA]])</f>
        <v>0</v>
      </c>
      <c r="I1165" s="164">
        <v>80</v>
      </c>
      <c r="J1165" s="159">
        <v>81</v>
      </c>
      <c r="K1165" s="251">
        <v>12369</v>
      </c>
      <c r="L1165" s="246" t="s">
        <v>2775</v>
      </c>
      <c r="M1165" s="160" t="s">
        <v>3847</v>
      </c>
      <c r="N1165" s="160" t="s">
        <v>3848</v>
      </c>
      <c r="O1165" s="249" t="s">
        <v>3846</v>
      </c>
      <c r="P1165" s="248">
        <v>44125</v>
      </c>
      <c r="Q1165" s="166" t="str">
        <f>IF(COUNTIFS(tabAtas_Bloqueios[CÓDIGO],tabConsumoAta[[#This Row],[CÓDIGO]],tabAtas_Bloqueios[CHAVE],tabConsumoAta[[#This Row],[ATA]],tabAtas_Bloqueios[INATIVO],"") &gt; 0,"X","")</f>
        <v/>
      </c>
      <c r="R1165" s="158" t="s">
        <v>1555</v>
      </c>
    </row>
    <row r="1166" spans="1:18" x14ac:dyDescent="0.3">
      <c r="A1166" s="247">
        <v>67376</v>
      </c>
      <c r="B1166" s="47" t="s">
        <v>3170</v>
      </c>
      <c r="C1166" s="34" t="str">
        <f>IFERROR(VLOOKUP(tabConsumoAta[[#This Row],[CÓDIGO]],tabEstimativa[#Data],14,FALSE),"")</f>
        <v>Aguardando</v>
      </c>
      <c r="D1166" s="157" t="s">
        <v>3776</v>
      </c>
      <c r="E1166" s="157">
        <v>174</v>
      </c>
      <c r="F1166" s="34">
        <v>2020</v>
      </c>
      <c r="G1166" s="78">
        <f>IFERROR(VLOOKUP(tabConsumoAta[[#This Row],[ATA]],tabAtas[#Data],4,FALSE),"")</f>
        <v>44424</v>
      </c>
      <c r="H1166" s="163">
        <f>SUMIFS(tabSaldoAta[ESTIMATIVA],tabSaldoAta[CÓDIGO],tabConsumoAta[[#This Row],[CÓDIGO]],tabSaldoAta[CHAVE],tabConsumoAta[[#This Row],[ATA]])</f>
        <v>0</v>
      </c>
      <c r="I1166" s="164">
        <v>200</v>
      </c>
      <c r="J1166" s="159">
        <v>82</v>
      </c>
      <c r="K1166" s="251">
        <v>12369</v>
      </c>
      <c r="L1166" s="246" t="s">
        <v>2775</v>
      </c>
      <c r="M1166" s="160" t="s">
        <v>3847</v>
      </c>
      <c r="N1166" s="160" t="s">
        <v>3848</v>
      </c>
      <c r="O1166" s="249" t="s">
        <v>3846</v>
      </c>
      <c r="P1166" s="248">
        <v>44125</v>
      </c>
      <c r="Q1166" s="166" t="str">
        <f>IF(COUNTIFS(tabAtas_Bloqueios[CÓDIGO],tabConsumoAta[[#This Row],[CÓDIGO]],tabAtas_Bloqueios[CHAVE],tabConsumoAta[[#This Row],[ATA]],tabAtas_Bloqueios[INATIVO],"") &gt; 0,"X","")</f>
        <v/>
      </c>
      <c r="R1166" s="158" t="s">
        <v>1555</v>
      </c>
    </row>
    <row r="1167" spans="1:18" x14ac:dyDescent="0.3">
      <c r="A1167" s="247">
        <v>98703</v>
      </c>
      <c r="B1167" s="47" t="s">
        <v>2239</v>
      </c>
      <c r="C1167" s="34" t="str">
        <f>IFERROR(VLOOKUP(tabConsumoAta[[#This Row],[CÓDIGO]],tabEstimativa[#Data],14,FALSE),"")</f>
        <v>Aguardando</v>
      </c>
      <c r="D1167" s="157" t="s">
        <v>3776</v>
      </c>
      <c r="E1167" s="157">
        <v>174</v>
      </c>
      <c r="F1167" s="34">
        <v>2020</v>
      </c>
      <c r="G1167" s="78">
        <f>IFERROR(VLOOKUP(tabConsumoAta[[#This Row],[ATA]],tabAtas[#Data],4,FALSE),"")</f>
        <v>44424</v>
      </c>
      <c r="H1167" s="163">
        <f>SUMIFS(tabSaldoAta[ESTIMATIVA],tabSaldoAta[CÓDIGO],tabConsumoAta[[#This Row],[CÓDIGO]],tabSaldoAta[CHAVE],tabConsumoAta[[#This Row],[ATA]])</f>
        <v>2000</v>
      </c>
      <c r="I1167" s="164">
        <v>300</v>
      </c>
      <c r="J1167" s="159">
        <v>83</v>
      </c>
      <c r="K1167" s="251">
        <v>12369</v>
      </c>
      <c r="L1167" s="246" t="s">
        <v>2775</v>
      </c>
      <c r="M1167" s="160" t="s">
        <v>3847</v>
      </c>
      <c r="N1167" s="160" t="s">
        <v>3848</v>
      </c>
      <c r="O1167" s="249" t="s">
        <v>3846</v>
      </c>
      <c r="P1167" s="248">
        <v>44125</v>
      </c>
      <c r="Q1167" s="166" t="str">
        <f>IF(COUNTIFS(tabAtas_Bloqueios[CÓDIGO],tabConsumoAta[[#This Row],[CÓDIGO]],tabAtas_Bloqueios[CHAVE],tabConsumoAta[[#This Row],[ATA]],tabAtas_Bloqueios[INATIVO],"") &gt; 0,"X","")</f>
        <v/>
      </c>
      <c r="R1167" s="158" t="s">
        <v>1555</v>
      </c>
    </row>
    <row r="1168" spans="1:18" x14ac:dyDescent="0.3">
      <c r="A1168" s="247">
        <v>98704</v>
      </c>
      <c r="B1168" s="47" t="s">
        <v>2240</v>
      </c>
      <c r="C1168" s="34" t="str">
        <f>IFERROR(VLOOKUP(tabConsumoAta[[#This Row],[CÓDIGO]],tabEstimativa[#Data],14,FALSE),"")</f>
        <v>Aguardando</v>
      </c>
      <c r="D1168" s="157" t="s">
        <v>3776</v>
      </c>
      <c r="E1168" s="157">
        <v>174</v>
      </c>
      <c r="F1168" s="34">
        <v>2020</v>
      </c>
      <c r="G1168" s="78">
        <f>IFERROR(VLOOKUP(tabConsumoAta[[#This Row],[ATA]],tabAtas[#Data],4,FALSE),"")</f>
        <v>44424</v>
      </c>
      <c r="H1168" s="163">
        <f>SUMIFS(tabSaldoAta[ESTIMATIVA],tabSaldoAta[CÓDIGO],tabConsumoAta[[#This Row],[CÓDIGO]],tabSaldoAta[CHAVE],tabConsumoAta[[#This Row],[ATA]])</f>
        <v>400</v>
      </c>
      <c r="I1168" s="164">
        <v>60</v>
      </c>
      <c r="J1168" s="159">
        <v>84</v>
      </c>
      <c r="K1168" s="251">
        <v>12369</v>
      </c>
      <c r="L1168" s="246" t="s">
        <v>2775</v>
      </c>
      <c r="M1168" s="160" t="s">
        <v>3847</v>
      </c>
      <c r="N1168" s="160" t="s">
        <v>3848</v>
      </c>
      <c r="O1168" s="249" t="s">
        <v>3846</v>
      </c>
      <c r="P1168" s="248">
        <v>44125</v>
      </c>
      <c r="Q1168" s="166" t="str">
        <f>IF(COUNTIFS(tabAtas_Bloqueios[CÓDIGO],tabConsumoAta[[#This Row],[CÓDIGO]],tabAtas_Bloqueios[CHAVE],tabConsumoAta[[#This Row],[ATA]],tabAtas_Bloqueios[INATIVO],"") &gt; 0,"X","")</f>
        <v/>
      </c>
      <c r="R1168" s="158" t="s">
        <v>1555</v>
      </c>
    </row>
    <row r="1169" spans="1:18" x14ac:dyDescent="0.3">
      <c r="A1169" s="247">
        <v>130024</v>
      </c>
      <c r="B1169" s="47" t="s">
        <v>2753</v>
      </c>
      <c r="C1169" s="34" t="str">
        <f>IFERROR(VLOOKUP(tabConsumoAta[[#This Row],[CÓDIGO]],tabEstimativa[#Data],14,FALSE),"")</f>
        <v>Aguardando</v>
      </c>
      <c r="D1169" s="157" t="s">
        <v>3752</v>
      </c>
      <c r="E1169" s="157">
        <v>178</v>
      </c>
      <c r="F1169" s="34">
        <v>2020</v>
      </c>
      <c r="G1169" s="78">
        <f>IFERROR(VLOOKUP(tabConsumoAta[[#This Row],[ATA]],tabAtas[#Data],4,FALSE),"")</f>
        <v>44428</v>
      </c>
      <c r="H1169" s="163">
        <f>SUMIFS(tabSaldoAta[ESTIMATIVA],tabSaldoAta[CÓDIGO],tabConsumoAta[[#This Row],[CÓDIGO]],tabSaldoAta[CHAVE],tabConsumoAta[[#This Row],[ATA]])</f>
        <v>5000</v>
      </c>
      <c r="I1169" s="164">
        <v>2500</v>
      </c>
      <c r="J1169" s="159">
        <v>85</v>
      </c>
      <c r="K1169" s="251">
        <v>12370</v>
      </c>
      <c r="L1169" s="246" t="s">
        <v>3754</v>
      </c>
      <c r="M1169" s="160" t="s">
        <v>3847</v>
      </c>
      <c r="N1169" s="160" t="s">
        <v>3848</v>
      </c>
      <c r="O1169" s="249" t="s">
        <v>3846</v>
      </c>
      <c r="P1169" s="248">
        <v>44125</v>
      </c>
      <c r="Q1169" s="166" t="str">
        <f>IF(COUNTIFS(tabAtas_Bloqueios[CÓDIGO],tabConsumoAta[[#This Row],[CÓDIGO]],tabAtas_Bloqueios[CHAVE],tabConsumoAta[[#This Row],[ATA]],tabAtas_Bloqueios[INATIVO],"") &gt; 0,"X","")</f>
        <v/>
      </c>
      <c r="R1169" s="158" t="s">
        <v>1555</v>
      </c>
    </row>
    <row r="1170" spans="1:18" x14ac:dyDescent="0.3">
      <c r="A1170" s="247">
        <v>125641</v>
      </c>
      <c r="B1170" s="47" t="s">
        <v>3159</v>
      </c>
      <c r="C1170" s="34" t="str">
        <f>IFERROR(VLOOKUP(tabConsumoAta[[#This Row],[CÓDIGO]],tabEstimativa[#Data],14,FALSE),"")</f>
        <v>Aguardando</v>
      </c>
      <c r="D1170" s="157" t="s">
        <v>3853</v>
      </c>
      <c r="E1170" s="157">
        <v>183</v>
      </c>
      <c r="F1170" s="34">
        <v>2020</v>
      </c>
      <c r="G1170" s="78">
        <f>IFERROR(VLOOKUP(tabConsumoAta[[#This Row],[ATA]],tabAtas[#Data],4,FALSE),"")</f>
        <v>44432</v>
      </c>
      <c r="H1170" s="163">
        <f>SUMIFS(tabSaldoAta[ESTIMATIVA],tabSaldoAta[CÓDIGO],tabConsumoAta[[#This Row],[CÓDIGO]],tabSaldoAta[CHAVE],tabConsumoAta[[#This Row],[ATA]])</f>
        <v>20000</v>
      </c>
      <c r="I1170" s="164">
        <v>8000</v>
      </c>
      <c r="J1170" s="159">
        <v>86</v>
      </c>
      <c r="K1170" s="251">
        <v>12371</v>
      </c>
      <c r="L1170" s="246" t="s">
        <v>3157</v>
      </c>
      <c r="M1170" s="160" t="s">
        <v>3847</v>
      </c>
      <c r="N1170" s="160" t="s">
        <v>3848</v>
      </c>
      <c r="O1170" s="249" t="s">
        <v>3846</v>
      </c>
      <c r="P1170" s="248">
        <v>44125</v>
      </c>
      <c r="Q1170" s="166" t="str">
        <f>IF(COUNTIFS(tabAtas_Bloqueios[CÓDIGO],tabConsumoAta[[#This Row],[CÓDIGO]],tabAtas_Bloqueios[CHAVE],tabConsumoAta[[#This Row],[ATA]],tabAtas_Bloqueios[INATIVO],"") &gt; 0,"X","")</f>
        <v/>
      </c>
      <c r="R1170" s="158" t="s">
        <v>1555</v>
      </c>
    </row>
    <row r="1171" spans="1:18" x14ac:dyDescent="0.3">
      <c r="A1171" s="247">
        <v>113581</v>
      </c>
      <c r="B1171" s="47" t="s">
        <v>196</v>
      </c>
      <c r="C1171" s="34" t="str">
        <f>IFERROR(VLOOKUP(tabConsumoAta[[#This Row],[CÓDIGO]],tabEstimativa[#Data],14,FALSE),"")</f>
        <v>Suspenso</v>
      </c>
      <c r="D1171" s="157" t="s">
        <v>3777</v>
      </c>
      <c r="E1171" s="157">
        <v>191</v>
      </c>
      <c r="F1171" s="34">
        <v>2020</v>
      </c>
      <c r="G1171" s="78">
        <f>IFERROR(VLOOKUP(tabConsumoAta[[#This Row],[ATA]],tabAtas[#Data],4,FALSE),"")</f>
        <v>44446</v>
      </c>
      <c r="H1171" s="163">
        <f>SUMIFS(tabSaldoAta[ESTIMATIVA],tabSaldoAta[CÓDIGO],tabConsumoAta[[#This Row],[CÓDIGO]],tabSaldoAta[CHAVE],tabConsumoAta[[#This Row],[ATA]])</f>
        <v>450</v>
      </c>
      <c r="I1171" s="164">
        <v>200</v>
      </c>
      <c r="J1171" s="159">
        <v>87</v>
      </c>
      <c r="K1171" s="251">
        <v>12372</v>
      </c>
      <c r="L1171" s="246" t="s">
        <v>3239</v>
      </c>
      <c r="M1171" s="160" t="s">
        <v>3847</v>
      </c>
      <c r="N1171" s="160" t="s">
        <v>3848</v>
      </c>
      <c r="O1171" s="249" t="s">
        <v>3846</v>
      </c>
      <c r="P1171" s="248">
        <v>44125</v>
      </c>
      <c r="Q1171" s="166" t="str">
        <f>IF(COUNTIFS(tabAtas_Bloqueios[CÓDIGO],tabConsumoAta[[#This Row],[CÓDIGO]],tabAtas_Bloqueios[CHAVE],tabConsumoAta[[#This Row],[ATA]],tabAtas_Bloqueios[INATIVO],"") &gt; 0,"X","")</f>
        <v/>
      </c>
      <c r="R1171" s="158" t="s">
        <v>1555</v>
      </c>
    </row>
    <row r="1172" spans="1:18" x14ac:dyDescent="0.3">
      <c r="A1172" s="247">
        <v>80300</v>
      </c>
      <c r="B1172" s="47" t="s">
        <v>2758</v>
      </c>
      <c r="C1172" s="34" t="str">
        <f>IFERROR(VLOOKUP(tabConsumoAta[[#This Row],[CÓDIGO]],tabEstimativa[#Data],14,FALSE),"")</f>
        <v>Inativo</v>
      </c>
      <c r="D1172" s="157" t="s">
        <v>3832</v>
      </c>
      <c r="E1172" s="157">
        <v>194</v>
      </c>
      <c r="F1172" s="34">
        <v>2020</v>
      </c>
      <c r="G1172" s="78">
        <f>IFERROR(VLOOKUP(tabConsumoAta[[#This Row],[ATA]],tabAtas[#Data],4,FALSE),"")</f>
        <v>44446</v>
      </c>
      <c r="H1172" s="163">
        <f>SUMIFS(tabSaldoAta[ESTIMATIVA],tabSaldoAta[CÓDIGO],tabConsumoAta[[#This Row],[CÓDIGO]],tabSaldoAta[CHAVE],tabConsumoAta[[#This Row],[ATA]])</f>
        <v>0</v>
      </c>
      <c r="I1172" s="164">
        <v>100</v>
      </c>
      <c r="J1172" s="159">
        <v>88</v>
      </c>
      <c r="K1172" s="251">
        <v>12373</v>
      </c>
      <c r="L1172" s="246" t="s">
        <v>2437</v>
      </c>
      <c r="M1172" s="160" t="s">
        <v>3847</v>
      </c>
      <c r="N1172" s="160" t="s">
        <v>3848</v>
      </c>
      <c r="O1172" s="249" t="s">
        <v>3846</v>
      </c>
      <c r="P1172" s="248">
        <v>44125</v>
      </c>
      <c r="Q1172" s="166" t="str">
        <f>IF(COUNTIFS(tabAtas_Bloqueios[CÓDIGO],tabConsumoAta[[#This Row],[CÓDIGO]],tabAtas_Bloqueios[CHAVE],tabConsumoAta[[#This Row],[ATA]],tabAtas_Bloqueios[INATIVO],"") &gt; 0,"X","")</f>
        <v/>
      </c>
      <c r="R1172" s="158" t="s">
        <v>1555</v>
      </c>
    </row>
    <row r="1173" spans="1:18" x14ac:dyDescent="0.3">
      <c r="A1173" s="247">
        <v>16365</v>
      </c>
      <c r="B1173" s="47" t="s">
        <v>2392</v>
      </c>
      <c r="C1173" s="34" t="str">
        <f>IFERROR(VLOOKUP(tabConsumoAta[[#This Row],[CÓDIGO]],tabEstimativa[#Data],14,FALSE),"")</f>
        <v>Inativo</v>
      </c>
      <c r="D1173" s="157" t="s">
        <v>3832</v>
      </c>
      <c r="E1173" s="157">
        <v>194</v>
      </c>
      <c r="F1173" s="34">
        <v>2020</v>
      </c>
      <c r="G1173" s="78">
        <f>IFERROR(VLOOKUP(tabConsumoAta[[#This Row],[ATA]],tabAtas[#Data],4,FALSE),"")</f>
        <v>44446</v>
      </c>
      <c r="H1173" s="163">
        <f>SUMIFS(tabSaldoAta[ESTIMATIVA],tabSaldoAta[CÓDIGO],tabConsumoAta[[#This Row],[CÓDIGO]],tabSaldoAta[CHAVE],tabConsumoAta[[#This Row],[ATA]])</f>
        <v>0</v>
      </c>
      <c r="I1173" s="164">
        <v>150</v>
      </c>
      <c r="J1173" s="159">
        <v>89</v>
      </c>
      <c r="K1173" s="251">
        <v>12376</v>
      </c>
      <c r="L1173" s="246" t="s">
        <v>3235</v>
      </c>
      <c r="M1173" s="160" t="s">
        <v>3847</v>
      </c>
      <c r="N1173" s="160" t="s">
        <v>3848</v>
      </c>
      <c r="O1173" s="249" t="s">
        <v>3846</v>
      </c>
      <c r="P1173" s="248">
        <v>44125</v>
      </c>
      <c r="Q1173" s="166" t="str">
        <f>IF(COUNTIFS(tabAtas_Bloqueios[CÓDIGO],tabConsumoAta[[#This Row],[CÓDIGO]],tabAtas_Bloqueios[CHAVE],tabConsumoAta[[#This Row],[ATA]],tabAtas_Bloqueios[INATIVO],"") &gt; 0,"X","")</f>
        <v/>
      </c>
      <c r="R1173" s="158" t="s">
        <v>1555</v>
      </c>
    </row>
    <row r="1174" spans="1:18" x14ac:dyDescent="0.3">
      <c r="A1174" s="247">
        <v>74909</v>
      </c>
      <c r="B1174" s="47" t="s">
        <v>3009</v>
      </c>
      <c r="C1174" s="34" t="str">
        <f>IFERROR(VLOOKUP(tabConsumoAta[[#This Row],[CÓDIGO]],tabEstimativa[#Data],14,FALSE),"")</f>
        <v>Inativo</v>
      </c>
      <c r="D1174" s="157" t="s">
        <v>3832</v>
      </c>
      <c r="E1174" s="157">
        <v>194</v>
      </c>
      <c r="F1174" s="34">
        <v>2020</v>
      </c>
      <c r="G1174" s="78">
        <f>IFERROR(VLOOKUP(tabConsumoAta[[#This Row],[ATA]],tabAtas[#Data],4,FALSE),"")</f>
        <v>44446</v>
      </c>
      <c r="H1174" s="163">
        <f>SUMIFS(tabSaldoAta[ESTIMATIVA],tabSaldoAta[CÓDIGO],tabConsumoAta[[#This Row],[CÓDIGO]],tabSaldoAta[CHAVE],tabConsumoAta[[#This Row],[ATA]])</f>
        <v>0</v>
      </c>
      <c r="I1174" s="164">
        <v>100</v>
      </c>
      <c r="J1174" s="159">
        <v>90</v>
      </c>
      <c r="K1174" s="251">
        <v>12377</v>
      </c>
      <c r="L1174" s="246" t="s">
        <v>3235</v>
      </c>
      <c r="M1174" s="160" t="s">
        <v>3847</v>
      </c>
      <c r="N1174" s="160" t="s">
        <v>3848</v>
      </c>
      <c r="O1174" s="249" t="s">
        <v>3846</v>
      </c>
      <c r="P1174" s="248">
        <v>44125</v>
      </c>
      <c r="Q1174" s="166" t="str">
        <f>IF(COUNTIFS(tabAtas_Bloqueios[CÓDIGO],tabConsumoAta[[#This Row],[CÓDIGO]],tabAtas_Bloqueios[CHAVE],tabConsumoAta[[#This Row],[ATA]],tabAtas_Bloqueios[INATIVO],"") &gt; 0,"X","")</f>
        <v/>
      </c>
      <c r="R1174" s="158" t="s">
        <v>1555</v>
      </c>
    </row>
    <row r="1175" spans="1:18" x14ac:dyDescent="0.3">
      <c r="A1175" s="247">
        <v>77554</v>
      </c>
      <c r="B1175" s="47" t="s">
        <v>3010</v>
      </c>
      <c r="C1175" s="34" t="str">
        <f>IFERROR(VLOOKUP(tabConsumoAta[[#This Row],[CÓDIGO]],tabEstimativa[#Data],14,FALSE),"")</f>
        <v>Inativo</v>
      </c>
      <c r="D1175" s="157" t="s">
        <v>3832</v>
      </c>
      <c r="E1175" s="157">
        <v>194</v>
      </c>
      <c r="F1175" s="34">
        <v>2020</v>
      </c>
      <c r="G1175" s="78">
        <f>IFERROR(VLOOKUP(tabConsumoAta[[#This Row],[ATA]],tabAtas[#Data],4,FALSE),"")</f>
        <v>44446</v>
      </c>
      <c r="H1175" s="163">
        <f>SUMIFS(tabSaldoAta[ESTIMATIVA],tabSaldoAta[CÓDIGO],tabConsumoAta[[#This Row],[CÓDIGO]],tabSaldoAta[CHAVE],tabConsumoAta[[#This Row],[ATA]])</f>
        <v>0</v>
      </c>
      <c r="I1175" s="164">
        <v>100</v>
      </c>
      <c r="J1175" s="159">
        <v>91</v>
      </c>
      <c r="K1175" s="251">
        <v>12376</v>
      </c>
      <c r="L1175" s="246" t="s">
        <v>3235</v>
      </c>
      <c r="M1175" s="160" t="s">
        <v>3847</v>
      </c>
      <c r="N1175" s="160" t="s">
        <v>3848</v>
      </c>
      <c r="O1175" s="249" t="s">
        <v>3846</v>
      </c>
      <c r="P1175" s="248">
        <v>44125</v>
      </c>
      <c r="Q1175" s="166" t="str">
        <f>IF(COUNTIFS(tabAtas_Bloqueios[CÓDIGO],tabConsumoAta[[#This Row],[CÓDIGO]],tabAtas_Bloqueios[CHAVE],tabConsumoAta[[#This Row],[ATA]],tabAtas_Bloqueios[INATIVO],"") &gt; 0,"X","")</f>
        <v/>
      </c>
      <c r="R1175" s="158" t="s">
        <v>1555</v>
      </c>
    </row>
    <row r="1176" spans="1:18" x14ac:dyDescent="0.3">
      <c r="A1176" s="247">
        <v>82185</v>
      </c>
      <c r="B1176" s="47" t="s">
        <v>3011</v>
      </c>
      <c r="C1176" s="34" t="str">
        <f>IFERROR(VLOOKUP(tabConsumoAta[[#This Row],[CÓDIGO]],tabEstimativa[#Data],14,FALSE),"")</f>
        <v>Inativo</v>
      </c>
      <c r="D1176" s="157" t="s">
        <v>3832</v>
      </c>
      <c r="E1176" s="157">
        <v>194</v>
      </c>
      <c r="F1176" s="34">
        <v>2020</v>
      </c>
      <c r="G1176" s="78">
        <f>IFERROR(VLOOKUP(tabConsumoAta[[#This Row],[ATA]],tabAtas[#Data],4,FALSE),"")</f>
        <v>44446</v>
      </c>
      <c r="H1176" s="163">
        <f>SUMIFS(tabSaldoAta[ESTIMATIVA],tabSaldoAta[CÓDIGO],tabConsumoAta[[#This Row],[CÓDIGO]],tabSaldoAta[CHAVE],tabConsumoAta[[#This Row],[ATA]])</f>
        <v>0</v>
      </c>
      <c r="I1176" s="164">
        <v>100</v>
      </c>
      <c r="J1176" s="159">
        <v>92</v>
      </c>
      <c r="K1176" s="251">
        <v>12376</v>
      </c>
      <c r="L1176" s="246" t="s">
        <v>3235</v>
      </c>
      <c r="M1176" s="160" t="s">
        <v>3847</v>
      </c>
      <c r="N1176" s="160" t="s">
        <v>3848</v>
      </c>
      <c r="O1176" s="249" t="s">
        <v>3846</v>
      </c>
      <c r="P1176" s="248">
        <v>44125</v>
      </c>
      <c r="Q1176" s="166" t="str">
        <f>IF(COUNTIFS(tabAtas_Bloqueios[CÓDIGO],tabConsumoAta[[#This Row],[CÓDIGO]],tabAtas_Bloqueios[CHAVE],tabConsumoAta[[#This Row],[ATA]],tabAtas_Bloqueios[INATIVO],"") &gt; 0,"X","")</f>
        <v/>
      </c>
      <c r="R1176" s="158" t="s">
        <v>1555</v>
      </c>
    </row>
    <row r="1177" spans="1:18" x14ac:dyDescent="0.3">
      <c r="A1177" s="247">
        <v>114852</v>
      </c>
      <c r="B1177" s="47" t="s">
        <v>3012</v>
      </c>
      <c r="C1177" s="34" t="str">
        <f>IFERROR(VLOOKUP(tabConsumoAta[[#This Row],[CÓDIGO]],tabEstimativa[#Data],14,FALSE),"")</f>
        <v>Inativo</v>
      </c>
      <c r="D1177" s="157" t="s">
        <v>3832</v>
      </c>
      <c r="E1177" s="157">
        <v>194</v>
      </c>
      <c r="F1177" s="34">
        <v>2020</v>
      </c>
      <c r="G1177" s="78">
        <f>IFERROR(VLOOKUP(tabConsumoAta[[#This Row],[ATA]],tabAtas[#Data],4,FALSE),"")</f>
        <v>44446</v>
      </c>
      <c r="H1177" s="163">
        <f>SUMIFS(tabSaldoAta[ESTIMATIVA],tabSaldoAta[CÓDIGO],tabConsumoAta[[#This Row],[CÓDIGO]],tabSaldoAta[CHAVE],tabConsumoAta[[#This Row],[ATA]])</f>
        <v>0</v>
      </c>
      <c r="I1177" s="164">
        <v>150</v>
      </c>
      <c r="J1177" s="159">
        <v>93</v>
      </c>
      <c r="K1177" s="251">
        <v>12376</v>
      </c>
      <c r="L1177" s="246" t="s">
        <v>3235</v>
      </c>
      <c r="M1177" s="160" t="s">
        <v>3847</v>
      </c>
      <c r="N1177" s="160" t="s">
        <v>3848</v>
      </c>
      <c r="O1177" s="249" t="s">
        <v>3846</v>
      </c>
      <c r="P1177" s="248">
        <v>44125</v>
      </c>
      <c r="Q1177" s="166" t="str">
        <f>IF(COUNTIFS(tabAtas_Bloqueios[CÓDIGO],tabConsumoAta[[#This Row],[CÓDIGO]],tabAtas_Bloqueios[CHAVE],tabConsumoAta[[#This Row],[ATA]],tabAtas_Bloqueios[INATIVO],"") &gt; 0,"X","")</f>
        <v/>
      </c>
      <c r="R1177" s="158" t="s">
        <v>1555</v>
      </c>
    </row>
    <row r="1178" spans="1:18" x14ac:dyDescent="0.3">
      <c r="A1178" s="247">
        <v>16363</v>
      </c>
      <c r="B1178" s="47" t="s">
        <v>2798</v>
      </c>
      <c r="C1178" s="34" t="str">
        <f>IFERROR(VLOOKUP(tabConsumoAta[[#This Row],[CÓDIGO]],tabEstimativa[#Data],14,FALSE),"")</f>
        <v>Inativo</v>
      </c>
      <c r="D1178" s="157" t="s">
        <v>3832</v>
      </c>
      <c r="E1178" s="157">
        <v>194</v>
      </c>
      <c r="F1178" s="34">
        <v>2020</v>
      </c>
      <c r="G1178" s="78">
        <f>IFERROR(VLOOKUP(tabConsumoAta[[#This Row],[ATA]],tabAtas[#Data],4,FALSE),"")</f>
        <v>44446</v>
      </c>
      <c r="H1178" s="163">
        <f>SUMIFS(tabSaldoAta[ESTIMATIVA],tabSaldoAta[CÓDIGO],tabConsumoAta[[#This Row],[CÓDIGO]],tabSaldoAta[CHAVE],tabConsumoAta[[#This Row],[ATA]])</f>
        <v>0</v>
      </c>
      <c r="I1178" s="164">
        <v>200</v>
      </c>
      <c r="J1178" s="159">
        <v>94</v>
      </c>
      <c r="K1178" s="251">
        <v>12378</v>
      </c>
      <c r="L1178" s="246" t="s">
        <v>3854</v>
      </c>
      <c r="M1178" s="160" t="s">
        <v>3847</v>
      </c>
      <c r="N1178" s="160" t="s">
        <v>3848</v>
      </c>
      <c r="O1178" s="249" t="s">
        <v>3846</v>
      </c>
      <c r="P1178" s="248">
        <v>44125</v>
      </c>
      <c r="Q1178" s="166" t="str">
        <f>IF(COUNTIFS(tabAtas_Bloqueios[CÓDIGO],tabConsumoAta[[#This Row],[CÓDIGO]],tabAtas_Bloqueios[CHAVE],tabConsumoAta[[#This Row],[ATA]],tabAtas_Bloqueios[INATIVO],"") &gt; 0,"X","")</f>
        <v/>
      </c>
      <c r="R1178" s="158" t="s">
        <v>1555</v>
      </c>
    </row>
    <row r="1179" spans="1:18" x14ac:dyDescent="0.3">
      <c r="A1179" s="247">
        <v>114853</v>
      </c>
      <c r="B1179" s="47" t="s">
        <v>3013</v>
      </c>
      <c r="C1179" s="34" t="str">
        <f>IFERROR(VLOOKUP(tabConsumoAta[[#This Row],[CÓDIGO]],tabEstimativa[#Data],14,FALSE),"")</f>
        <v>Inativo</v>
      </c>
      <c r="D1179" s="157" t="s">
        <v>3832</v>
      </c>
      <c r="E1179" s="157">
        <v>194</v>
      </c>
      <c r="F1179" s="34">
        <v>2020</v>
      </c>
      <c r="G1179" s="78">
        <f>IFERROR(VLOOKUP(tabConsumoAta[[#This Row],[ATA]],tabAtas[#Data],4,FALSE),"")</f>
        <v>44446</v>
      </c>
      <c r="H1179" s="163">
        <f>SUMIFS(tabSaldoAta[ESTIMATIVA],tabSaldoAta[CÓDIGO],tabConsumoAta[[#This Row],[CÓDIGO]],tabSaldoAta[CHAVE],tabConsumoAta[[#This Row],[ATA]])</f>
        <v>0</v>
      </c>
      <c r="I1179" s="164">
        <v>100</v>
      </c>
      <c r="J1179" s="159">
        <v>95</v>
      </c>
      <c r="K1179" s="251">
        <v>12378</v>
      </c>
      <c r="L1179" s="246" t="s">
        <v>3854</v>
      </c>
      <c r="M1179" s="160" t="s">
        <v>3847</v>
      </c>
      <c r="N1179" s="160" t="s">
        <v>3848</v>
      </c>
      <c r="O1179" s="249" t="s">
        <v>3846</v>
      </c>
      <c r="P1179" s="248">
        <v>44125</v>
      </c>
      <c r="Q1179" s="166" t="str">
        <f>IF(COUNTIFS(tabAtas_Bloqueios[CÓDIGO],tabConsumoAta[[#This Row],[CÓDIGO]],tabAtas_Bloqueios[CHAVE],tabConsumoAta[[#This Row],[ATA]],tabAtas_Bloqueios[INATIVO],"") &gt; 0,"X","")</f>
        <v/>
      </c>
      <c r="R1179" s="158" t="s">
        <v>1555</v>
      </c>
    </row>
    <row r="1180" spans="1:18" x14ac:dyDescent="0.3">
      <c r="A1180" s="247">
        <v>119595</v>
      </c>
      <c r="B1180" s="47" t="s">
        <v>3740</v>
      </c>
      <c r="C1180" s="34" t="str">
        <f>IFERROR(VLOOKUP(tabConsumoAta[[#This Row],[CÓDIGO]],tabEstimativa[#Data],14,FALSE),"")</f>
        <v>Aguardando</v>
      </c>
      <c r="D1180" s="157" t="s">
        <v>3855</v>
      </c>
      <c r="E1180" s="157">
        <v>216</v>
      </c>
      <c r="F1180" s="34">
        <v>2020</v>
      </c>
      <c r="G1180" s="78">
        <f>IFERROR(VLOOKUP(tabConsumoAta[[#This Row],[ATA]],tabAtas[#Data],4,FALSE),"")</f>
        <v>44463</v>
      </c>
      <c r="H1180" s="163">
        <f>SUMIFS(tabSaldoAta[ESTIMATIVA],tabSaldoAta[CÓDIGO],tabConsumoAta[[#This Row],[CÓDIGO]],tabSaldoAta[CHAVE],tabConsumoAta[[#This Row],[ATA]])</f>
        <v>600</v>
      </c>
      <c r="I1180" s="164">
        <v>320</v>
      </c>
      <c r="J1180" s="159">
        <v>96</v>
      </c>
      <c r="K1180" s="251">
        <v>12379</v>
      </c>
      <c r="L1180" s="246" t="s">
        <v>3157</v>
      </c>
      <c r="M1180" s="160" t="s">
        <v>3847</v>
      </c>
      <c r="N1180" s="160" t="s">
        <v>3848</v>
      </c>
      <c r="O1180" s="249" t="s">
        <v>3846</v>
      </c>
      <c r="P1180" s="248">
        <v>44125</v>
      </c>
      <c r="Q1180" s="166" t="str">
        <f>IF(COUNTIFS(tabAtas_Bloqueios[CÓDIGO],tabConsumoAta[[#This Row],[CÓDIGO]],tabAtas_Bloqueios[CHAVE],tabConsumoAta[[#This Row],[ATA]],tabAtas_Bloqueios[INATIVO],"") &gt; 0,"X","")</f>
        <v/>
      </c>
      <c r="R1180" s="158" t="s">
        <v>1555</v>
      </c>
    </row>
    <row r="1181" spans="1:18" x14ac:dyDescent="0.3">
      <c r="A1181" s="247">
        <v>125269</v>
      </c>
      <c r="B1181" s="47" t="s">
        <v>3120</v>
      </c>
      <c r="C1181" s="34" t="str">
        <f>IFERROR(VLOOKUP(tabConsumoAta[[#This Row],[CÓDIGO]],tabEstimativa[#Data],14,FALSE),"")</f>
        <v>Aguardando</v>
      </c>
      <c r="D1181" s="157" t="s">
        <v>3444</v>
      </c>
      <c r="E1181" s="157">
        <v>51</v>
      </c>
      <c r="F1181" s="34">
        <v>2020</v>
      </c>
      <c r="G1181" s="78">
        <f>IFERROR(VLOOKUP(tabConsumoAta[[#This Row],[ATA]],tabAtas[#Data],4,FALSE),"")</f>
        <v>44263</v>
      </c>
      <c r="H1181" s="163">
        <f>SUMIFS(tabSaldoAta[ESTIMATIVA],tabSaldoAta[CÓDIGO],tabConsumoAta[[#This Row],[CÓDIGO]],tabSaldoAta[CHAVE],tabConsumoAta[[#This Row],[ATA]])</f>
        <v>0</v>
      </c>
      <c r="I1181" s="164">
        <v>800</v>
      </c>
      <c r="J1181" s="159">
        <v>1</v>
      </c>
      <c r="K1181" s="251">
        <v>11606</v>
      </c>
      <c r="L1181" s="246" t="s">
        <v>3826</v>
      </c>
      <c r="M1181" s="160" t="s">
        <v>3828</v>
      </c>
      <c r="N1181" s="160" t="s">
        <v>3829</v>
      </c>
      <c r="O1181" s="249" t="s">
        <v>3827</v>
      </c>
      <c r="P1181" s="248">
        <v>44112</v>
      </c>
      <c r="Q1181" s="166" t="str">
        <f>IF(COUNTIFS(tabAtas_Bloqueios[CÓDIGO],tabConsumoAta[[#This Row],[CÓDIGO]],tabAtas_Bloqueios[CHAVE],tabConsumoAta[[#This Row],[ATA]],tabAtas_Bloqueios[INATIVO],"") &gt; 0,"X","")</f>
        <v/>
      </c>
      <c r="R1181" s="158" t="s">
        <v>1555</v>
      </c>
    </row>
    <row r="1182" spans="1:18" x14ac:dyDescent="0.3">
      <c r="A1182" s="247">
        <v>11448</v>
      </c>
      <c r="B1182" s="47" t="s">
        <v>3080</v>
      </c>
      <c r="C1182" s="34" t="str">
        <f>IFERROR(VLOOKUP(tabConsumoAta[[#This Row],[CÓDIGO]],tabEstimativa[#Data],14,FALSE),"")</f>
        <v>Aguardando</v>
      </c>
      <c r="D1182" s="157" t="s">
        <v>3533</v>
      </c>
      <c r="E1182" s="157">
        <v>99</v>
      </c>
      <c r="F1182" s="34">
        <v>2020</v>
      </c>
      <c r="G1182" s="78">
        <f>IFERROR(VLOOKUP(tabConsumoAta[[#This Row],[ATA]],tabAtas[#Data],4,FALSE),"")</f>
        <v>44309</v>
      </c>
      <c r="H1182" s="163">
        <f>SUMIFS(tabSaldoAta[ESTIMATIVA],tabSaldoAta[CÓDIGO],tabConsumoAta[[#This Row],[CÓDIGO]],tabSaldoAta[CHAVE],tabConsumoAta[[#This Row],[ATA]])</f>
        <v>1500</v>
      </c>
      <c r="I1182" s="164">
        <v>800</v>
      </c>
      <c r="J1182" s="159">
        <v>2</v>
      </c>
      <c r="K1182" s="251">
        <v>11535</v>
      </c>
      <c r="L1182" s="246" t="s">
        <v>3736</v>
      </c>
      <c r="M1182" s="160" t="s">
        <v>3828</v>
      </c>
      <c r="N1182" s="160" t="s">
        <v>3829</v>
      </c>
      <c r="O1182" s="249" t="s">
        <v>3827</v>
      </c>
      <c r="P1182" s="248">
        <v>44112</v>
      </c>
      <c r="Q1182" s="166" t="str">
        <f>IF(COUNTIFS(tabAtas_Bloqueios[CÓDIGO],tabConsumoAta[[#This Row],[CÓDIGO]],tabAtas_Bloqueios[CHAVE],tabConsumoAta[[#This Row],[ATA]],tabAtas_Bloqueios[INATIVO],"") &gt; 0,"X","")</f>
        <v/>
      </c>
      <c r="R1182" s="158" t="s">
        <v>1555</v>
      </c>
    </row>
    <row r="1183" spans="1:18" x14ac:dyDescent="0.3">
      <c r="A1183" s="247">
        <v>17132</v>
      </c>
      <c r="B1183" s="47" t="s">
        <v>132</v>
      </c>
      <c r="C1183" s="34" t="str">
        <f>IFERROR(VLOOKUP(tabConsumoAta[[#This Row],[CÓDIGO]],tabEstimativa[#Data],14,FALSE),"")</f>
        <v>Suspenso</v>
      </c>
      <c r="D1183" s="157" t="s">
        <v>3533</v>
      </c>
      <c r="E1183" s="157">
        <v>99</v>
      </c>
      <c r="F1183" s="34">
        <v>2020</v>
      </c>
      <c r="G1183" s="78">
        <f>IFERROR(VLOOKUP(tabConsumoAta[[#This Row],[ATA]],tabAtas[#Data],4,FALSE),"")</f>
        <v>44309</v>
      </c>
      <c r="H1183" s="163">
        <f>SUMIFS(tabSaldoAta[ESTIMATIVA],tabSaldoAta[CÓDIGO],tabConsumoAta[[#This Row],[CÓDIGO]],tabSaldoAta[CHAVE],tabConsumoAta[[#This Row],[ATA]])</f>
        <v>1000</v>
      </c>
      <c r="I1183" s="164">
        <v>800</v>
      </c>
      <c r="J1183" s="159">
        <v>3</v>
      </c>
      <c r="K1183" s="251">
        <v>11535</v>
      </c>
      <c r="L1183" s="246" t="s">
        <v>3736</v>
      </c>
      <c r="M1183" s="160" t="s">
        <v>3828</v>
      </c>
      <c r="N1183" s="160" t="s">
        <v>3829</v>
      </c>
      <c r="O1183" s="249" t="s">
        <v>3827</v>
      </c>
      <c r="P1183" s="248">
        <v>44112</v>
      </c>
      <c r="Q1183" s="166" t="str">
        <f>IF(COUNTIFS(tabAtas_Bloqueios[CÓDIGO],tabConsumoAta[[#This Row],[CÓDIGO]],tabAtas_Bloqueios[CHAVE],tabConsumoAta[[#This Row],[ATA]],tabAtas_Bloqueios[INATIVO],"") &gt; 0,"X","")</f>
        <v/>
      </c>
      <c r="R1183" s="158" t="s">
        <v>1555</v>
      </c>
    </row>
    <row r="1184" spans="1:18" x14ac:dyDescent="0.3">
      <c r="A1184" s="247">
        <v>51579</v>
      </c>
      <c r="B1184" s="47" t="s">
        <v>2799</v>
      </c>
      <c r="C1184" s="34" t="str">
        <f>IFERROR(VLOOKUP(tabConsumoAta[[#This Row],[CÓDIGO]],tabEstimativa[#Data],14,FALSE),"")</f>
        <v>Suspenso</v>
      </c>
      <c r="D1184" s="157" t="s">
        <v>3533</v>
      </c>
      <c r="E1184" s="157">
        <v>99</v>
      </c>
      <c r="F1184" s="34">
        <v>2020</v>
      </c>
      <c r="G1184" s="78">
        <f>IFERROR(VLOOKUP(tabConsumoAta[[#This Row],[ATA]],tabAtas[#Data],4,FALSE),"")</f>
        <v>44309</v>
      </c>
      <c r="H1184" s="163">
        <f>SUMIFS(tabSaldoAta[ESTIMATIVA],tabSaldoAta[CÓDIGO],tabConsumoAta[[#This Row],[CÓDIGO]],tabSaldoAta[CHAVE],tabConsumoAta[[#This Row],[ATA]])</f>
        <v>1500</v>
      </c>
      <c r="I1184" s="164">
        <v>300</v>
      </c>
      <c r="J1184" s="159">
        <v>4</v>
      </c>
      <c r="K1184" s="251">
        <v>11535</v>
      </c>
      <c r="L1184" s="246" t="s">
        <v>3736</v>
      </c>
      <c r="M1184" s="160" t="s">
        <v>3828</v>
      </c>
      <c r="N1184" s="160" t="s">
        <v>3829</v>
      </c>
      <c r="O1184" s="249" t="s">
        <v>3827</v>
      </c>
      <c r="P1184" s="248">
        <v>44112</v>
      </c>
      <c r="Q1184" s="166" t="str">
        <f>IF(COUNTIFS(tabAtas_Bloqueios[CÓDIGO],tabConsumoAta[[#This Row],[CÓDIGO]],tabAtas_Bloqueios[CHAVE],tabConsumoAta[[#This Row],[ATA]],tabAtas_Bloqueios[INATIVO],"") &gt; 0,"X","")</f>
        <v/>
      </c>
      <c r="R1184" s="158" t="s">
        <v>1555</v>
      </c>
    </row>
    <row r="1185" spans="1:18" x14ac:dyDescent="0.3">
      <c r="A1185" s="247">
        <v>70379</v>
      </c>
      <c r="B1185" s="47" t="s">
        <v>2801</v>
      </c>
      <c r="C1185" s="34" t="str">
        <f>IFERROR(VLOOKUP(tabConsumoAta[[#This Row],[CÓDIGO]],tabEstimativa[#Data],14,FALSE),"")</f>
        <v>Aguardando</v>
      </c>
      <c r="D1185" s="157" t="s">
        <v>3533</v>
      </c>
      <c r="E1185" s="157">
        <v>99</v>
      </c>
      <c r="F1185" s="34">
        <v>2020</v>
      </c>
      <c r="G1185" s="78">
        <f>IFERROR(VLOOKUP(tabConsumoAta[[#This Row],[ATA]],tabAtas[#Data],4,FALSE),"")</f>
        <v>44309</v>
      </c>
      <c r="H1185" s="163">
        <f>SUMIFS(tabSaldoAta[ESTIMATIVA],tabSaldoAta[CÓDIGO],tabConsumoAta[[#This Row],[CÓDIGO]],tabSaldoAta[CHAVE],tabConsumoAta[[#This Row],[ATA]])</f>
        <v>1500</v>
      </c>
      <c r="I1185" s="164">
        <v>1000</v>
      </c>
      <c r="J1185" s="159">
        <v>5</v>
      </c>
      <c r="K1185" s="251">
        <v>11616</v>
      </c>
      <c r="L1185" s="246" t="s">
        <v>3736</v>
      </c>
      <c r="M1185" s="160" t="s">
        <v>3828</v>
      </c>
      <c r="N1185" s="160" t="s">
        <v>3829</v>
      </c>
      <c r="O1185" s="249" t="s">
        <v>3827</v>
      </c>
      <c r="P1185" s="248">
        <v>44112</v>
      </c>
      <c r="Q1185" s="166" t="str">
        <f>IF(COUNTIFS(tabAtas_Bloqueios[CÓDIGO],tabConsumoAta[[#This Row],[CÓDIGO]],tabAtas_Bloqueios[CHAVE],tabConsumoAta[[#This Row],[ATA]],tabAtas_Bloqueios[INATIVO],"") &gt; 0,"X","")</f>
        <v/>
      </c>
      <c r="R1185" s="158" t="s">
        <v>1555</v>
      </c>
    </row>
    <row r="1186" spans="1:18" x14ac:dyDescent="0.3">
      <c r="A1186" s="247">
        <v>12623</v>
      </c>
      <c r="B1186" s="47" t="s">
        <v>3090</v>
      </c>
      <c r="C1186" s="34" t="str">
        <f>IFERROR(VLOOKUP(tabConsumoAta[[#This Row],[CÓDIGO]],tabEstimativa[#Data],14,FALSE),"")</f>
        <v>Aguardando</v>
      </c>
      <c r="D1186" s="157" t="s">
        <v>3533</v>
      </c>
      <c r="E1186" s="157">
        <v>99</v>
      </c>
      <c r="F1186" s="34">
        <v>2020</v>
      </c>
      <c r="G1186" s="78">
        <f>IFERROR(VLOOKUP(tabConsumoAta[[#This Row],[ATA]],tabAtas[#Data],4,FALSE),"")</f>
        <v>44309</v>
      </c>
      <c r="H1186" s="163">
        <f>SUMIFS(tabSaldoAta[ESTIMATIVA],tabSaldoAta[CÓDIGO],tabConsumoAta[[#This Row],[CÓDIGO]],tabSaldoAta[CHAVE],tabConsumoAta[[#This Row],[ATA]])</f>
        <v>40000</v>
      </c>
      <c r="I1186" s="164">
        <v>40000</v>
      </c>
      <c r="J1186" s="159">
        <v>6</v>
      </c>
      <c r="K1186" s="251">
        <v>11632</v>
      </c>
      <c r="L1186" s="246" t="s">
        <v>3830</v>
      </c>
      <c r="M1186" s="160" t="s">
        <v>3828</v>
      </c>
      <c r="N1186" s="160" t="s">
        <v>3829</v>
      </c>
      <c r="O1186" s="249" t="s">
        <v>3827</v>
      </c>
      <c r="P1186" s="248">
        <v>44112</v>
      </c>
      <c r="Q1186" s="166" t="str">
        <f>IF(COUNTIFS(tabAtas_Bloqueios[CÓDIGO],tabConsumoAta[[#This Row],[CÓDIGO]],tabAtas_Bloqueios[CHAVE],tabConsumoAta[[#This Row],[ATA]],tabAtas_Bloqueios[INATIVO],"") &gt; 0,"X","")</f>
        <v/>
      </c>
      <c r="R1186" s="158" t="s">
        <v>1555</v>
      </c>
    </row>
    <row r="1187" spans="1:18" x14ac:dyDescent="0.3">
      <c r="A1187" s="247">
        <v>12635</v>
      </c>
      <c r="B1187" s="47" t="s">
        <v>3091</v>
      </c>
      <c r="C1187" s="34" t="str">
        <f>IFERROR(VLOOKUP(tabConsumoAta[[#This Row],[CÓDIGO]],tabEstimativa[#Data],14,FALSE),"")</f>
        <v>Aguardando</v>
      </c>
      <c r="D1187" s="157" t="s">
        <v>3533</v>
      </c>
      <c r="E1187" s="157">
        <v>99</v>
      </c>
      <c r="F1187" s="34">
        <v>2020</v>
      </c>
      <c r="G1187" s="78">
        <f>IFERROR(VLOOKUP(tabConsumoAta[[#This Row],[ATA]],tabAtas[#Data],4,FALSE),"")</f>
        <v>44309</v>
      </c>
      <c r="H1187" s="163">
        <f>SUMIFS(tabSaldoAta[ESTIMATIVA],tabSaldoAta[CÓDIGO],tabConsumoAta[[#This Row],[CÓDIGO]],tabSaldoAta[CHAVE],tabConsumoAta[[#This Row],[ATA]])</f>
        <v>25000</v>
      </c>
      <c r="I1187" s="164">
        <v>15000</v>
      </c>
      <c r="J1187" s="159">
        <v>7</v>
      </c>
      <c r="K1187" s="251">
        <v>11632</v>
      </c>
      <c r="L1187" s="246" t="s">
        <v>3830</v>
      </c>
      <c r="M1187" s="160" t="s">
        <v>3828</v>
      </c>
      <c r="N1187" s="160" t="s">
        <v>3829</v>
      </c>
      <c r="O1187" s="249" t="s">
        <v>3827</v>
      </c>
      <c r="P1187" s="248">
        <v>44112</v>
      </c>
      <c r="Q1187" s="166" t="str">
        <f>IF(COUNTIFS(tabAtas_Bloqueios[CÓDIGO],tabConsumoAta[[#This Row],[CÓDIGO]],tabAtas_Bloqueios[CHAVE],tabConsumoAta[[#This Row],[ATA]],tabAtas_Bloqueios[INATIVO],"") &gt; 0,"X","")</f>
        <v/>
      </c>
      <c r="R1187" s="158" t="s">
        <v>1555</v>
      </c>
    </row>
    <row r="1188" spans="1:18" x14ac:dyDescent="0.3">
      <c r="A1188" s="247">
        <v>23687</v>
      </c>
      <c r="B1188" s="47" t="s">
        <v>3092</v>
      </c>
      <c r="C1188" s="34" t="str">
        <f>IFERROR(VLOOKUP(tabConsumoAta[[#This Row],[CÓDIGO]],tabEstimativa[#Data],14,FALSE),"")</f>
        <v>Aguardando</v>
      </c>
      <c r="D1188" s="157" t="s">
        <v>3533</v>
      </c>
      <c r="E1188" s="157">
        <v>99</v>
      </c>
      <c r="F1188" s="34">
        <v>2020</v>
      </c>
      <c r="G1188" s="78">
        <f>IFERROR(VLOOKUP(tabConsumoAta[[#This Row],[ATA]],tabAtas[#Data],4,FALSE),"")</f>
        <v>44309</v>
      </c>
      <c r="H1188" s="163">
        <f>SUMIFS(tabSaldoAta[ESTIMATIVA],tabSaldoAta[CÓDIGO],tabConsumoAta[[#This Row],[CÓDIGO]],tabSaldoAta[CHAVE],tabConsumoAta[[#This Row],[ATA]])</f>
        <v>25000</v>
      </c>
      <c r="I1188" s="164">
        <v>15000</v>
      </c>
      <c r="J1188" s="159">
        <v>8</v>
      </c>
      <c r="K1188" s="251">
        <v>11632</v>
      </c>
      <c r="L1188" s="246" t="s">
        <v>3830</v>
      </c>
      <c r="M1188" s="160" t="s">
        <v>3828</v>
      </c>
      <c r="N1188" s="160" t="s">
        <v>3829</v>
      </c>
      <c r="O1188" s="249" t="s">
        <v>3827</v>
      </c>
      <c r="P1188" s="248">
        <v>44112</v>
      </c>
      <c r="Q1188" s="166" t="str">
        <f>IF(COUNTIFS(tabAtas_Bloqueios[CÓDIGO],tabConsumoAta[[#This Row],[CÓDIGO]],tabAtas_Bloqueios[CHAVE],tabConsumoAta[[#This Row],[ATA]],tabAtas_Bloqueios[INATIVO],"") &gt; 0,"X","")</f>
        <v/>
      </c>
      <c r="R1188" s="158" t="s">
        <v>1555</v>
      </c>
    </row>
    <row r="1189" spans="1:18" x14ac:dyDescent="0.3">
      <c r="A1189" s="247">
        <v>23692</v>
      </c>
      <c r="B1189" s="47" t="s">
        <v>3093</v>
      </c>
      <c r="C1189" s="34" t="str">
        <f>IFERROR(VLOOKUP(tabConsumoAta[[#This Row],[CÓDIGO]],tabEstimativa[#Data],14,FALSE),"")</f>
        <v>Aguardando</v>
      </c>
      <c r="D1189" s="157" t="s">
        <v>3533</v>
      </c>
      <c r="E1189" s="157">
        <v>99</v>
      </c>
      <c r="F1189" s="34">
        <v>2020</v>
      </c>
      <c r="G1189" s="78">
        <f>IFERROR(VLOOKUP(tabConsumoAta[[#This Row],[ATA]],tabAtas[#Data],4,FALSE),"")</f>
        <v>44309</v>
      </c>
      <c r="H1189" s="163">
        <f>SUMIFS(tabSaldoAta[ESTIMATIVA],tabSaldoAta[CÓDIGO],tabConsumoAta[[#This Row],[CÓDIGO]],tabSaldoAta[CHAVE],tabConsumoAta[[#This Row],[ATA]])</f>
        <v>25000</v>
      </c>
      <c r="I1189" s="164">
        <v>10000</v>
      </c>
      <c r="J1189" s="159">
        <v>9</v>
      </c>
      <c r="K1189" s="251">
        <v>11632</v>
      </c>
      <c r="L1189" s="246" t="s">
        <v>3830</v>
      </c>
      <c r="M1189" s="160" t="s">
        <v>3828</v>
      </c>
      <c r="N1189" s="160" t="s">
        <v>3829</v>
      </c>
      <c r="O1189" s="249" t="s">
        <v>3827</v>
      </c>
      <c r="P1189" s="248">
        <v>44112</v>
      </c>
      <c r="Q1189" s="166" t="str">
        <f>IF(COUNTIFS(tabAtas_Bloqueios[CÓDIGO],tabConsumoAta[[#This Row],[CÓDIGO]],tabAtas_Bloqueios[CHAVE],tabConsumoAta[[#This Row],[ATA]],tabAtas_Bloqueios[INATIVO],"") &gt; 0,"X","")</f>
        <v/>
      </c>
      <c r="R1189" s="158" t="s">
        <v>1555</v>
      </c>
    </row>
    <row r="1190" spans="1:18" x14ac:dyDescent="0.3">
      <c r="A1190" s="247">
        <v>47447</v>
      </c>
      <c r="B1190" s="47" t="s">
        <v>3094</v>
      </c>
      <c r="C1190" s="34" t="str">
        <f>IFERROR(VLOOKUP(tabConsumoAta[[#This Row],[CÓDIGO]],tabEstimativa[#Data],14,FALSE),"")</f>
        <v>Aguardando</v>
      </c>
      <c r="D1190" s="157" t="s">
        <v>3533</v>
      </c>
      <c r="E1190" s="157">
        <v>99</v>
      </c>
      <c r="F1190" s="34">
        <v>2020</v>
      </c>
      <c r="G1190" s="78">
        <f>IFERROR(VLOOKUP(tabConsumoAta[[#This Row],[ATA]],tabAtas[#Data],4,FALSE),"")</f>
        <v>44309</v>
      </c>
      <c r="H1190" s="163">
        <f>SUMIFS(tabSaldoAta[ESTIMATIVA],tabSaldoAta[CÓDIGO],tabConsumoAta[[#This Row],[CÓDIGO]],tabSaldoAta[CHAVE],tabConsumoAta[[#This Row],[ATA]])</f>
        <v>25000</v>
      </c>
      <c r="I1190" s="164">
        <v>15000</v>
      </c>
      <c r="J1190" s="159">
        <v>10</v>
      </c>
      <c r="K1190" s="251">
        <v>11632</v>
      </c>
      <c r="L1190" s="246" t="s">
        <v>3830</v>
      </c>
      <c r="M1190" s="160" t="s">
        <v>3828</v>
      </c>
      <c r="N1190" s="160" t="s">
        <v>3829</v>
      </c>
      <c r="O1190" s="249" t="s">
        <v>3827</v>
      </c>
      <c r="P1190" s="248">
        <v>44112</v>
      </c>
      <c r="Q1190" s="166" t="str">
        <f>IF(COUNTIFS(tabAtas_Bloqueios[CÓDIGO],tabConsumoAta[[#This Row],[CÓDIGO]],tabAtas_Bloqueios[CHAVE],tabConsumoAta[[#This Row],[ATA]],tabAtas_Bloqueios[INATIVO],"") &gt; 0,"X","")</f>
        <v/>
      </c>
      <c r="R1190" s="158" t="s">
        <v>1555</v>
      </c>
    </row>
    <row r="1191" spans="1:18" x14ac:dyDescent="0.3">
      <c r="A1191" s="247">
        <v>29956</v>
      </c>
      <c r="B1191" s="47" t="s">
        <v>2458</v>
      </c>
      <c r="C1191" s="34" t="str">
        <f>IFERROR(VLOOKUP(tabConsumoAta[[#This Row],[CÓDIGO]],tabEstimativa[#Data],14,FALSE),"")</f>
        <v>Aguardando</v>
      </c>
      <c r="D1191" s="157" t="s">
        <v>3533</v>
      </c>
      <c r="E1191" s="157">
        <v>99</v>
      </c>
      <c r="F1191" s="34">
        <v>2020</v>
      </c>
      <c r="G1191" s="78">
        <f>IFERROR(VLOOKUP(tabConsumoAta[[#This Row],[ATA]],tabAtas[#Data],4,FALSE),"")</f>
        <v>44309</v>
      </c>
      <c r="H1191" s="163">
        <f>SUMIFS(tabSaldoAta[ESTIMATIVA],tabSaldoAta[CÓDIGO],tabConsumoAta[[#This Row],[CÓDIGO]],tabSaldoAta[CHAVE],tabConsumoAta[[#This Row],[ATA]])</f>
        <v>10000</v>
      </c>
      <c r="I1191" s="164">
        <v>5000</v>
      </c>
      <c r="J1191" s="159">
        <v>11</v>
      </c>
      <c r="K1191" s="251">
        <v>11633</v>
      </c>
      <c r="L1191" s="246" t="s">
        <v>3831</v>
      </c>
      <c r="M1191" s="160" t="s">
        <v>3828</v>
      </c>
      <c r="N1191" s="160" t="s">
        <v>3829</v>
      </c>
      <c r="O1191" s="249" t="s">
        <v>3827</v>
      </c>
      <c r="P1191" s="248">
        <v>44112</v>
      </c>
      <c r="Q1191" s="166" t="str">
        <f>IF(COUNTIFS(tabAtas_Bloqueios[CÓDIGO],tabConsumoAta[[#This Row],[CÓDIGO]],tabAtas_Bloqueios[CHAVE],tabConsumoAta[[#This Row],[ATA]],tabAtas_Bloqueios[INATIVO],"") &gt; 0,"X","")</f>
        <v/>
      </c>
      <c r="R1191" s="158" t="s">
        <v>1555</v>
      </c>
    </row>
    <row r="1192" spans="1:18" x14ac:dyDescent="0.3">
      <c r="A1192" s="247">
        <v>29959</v>
      </c>
      <c r="B1192" s="47" t="s">
        <v>2460</v>
      </c>
      <c r="C1192" s="34" t="str">
        <f>IFERROR(VLOOKUP(tabConsumoAta[[#This Row],[CÓDIGO]],tabEstimativa[#Data],14,FALSE),"")</f>
        <v>Aguardando</v>
      </c>
      <c r="D1192" s="157" t="s">
        <v>3533</v>
      </c>
      <c r="E1192" s="157">
        <v>99</v>
      </c>
      <c r="F1192" s="34">
        <v>2020</v>
      </c>
      <c r="G1192" s="78">
        <f>IFERROR(VLOOKUP(tabConsumoAta[[#This Row],[ATA]],tabAtas[#Data],4,FALSE),"")</f>
        <v>44309</v>
      </c>
      <c r="H1192" s="163">
        <f>SUMIFS(tabSaldoAta[ESTIMATIVA],tabSaldoAta[CÓDIGO],tabConsumoAta[[#This Row],[CÓDIGO]],tabSaldoAta[CHAVE],tabConsumoAta[[#This Row],[ATA]])</f>
        <v>10000</v>
      </c>
      <c r="I1192" s="164">
        <v>5000</v>
      </c>
      <c r="J1192" s="159">
        <v>12</v>
      </c>
      <c r="K1192" s="251">
        <v>11633</v>
      </c>
      <c r="L1192" s="246" t="s">
        <v>3831</v>
      </c>
      <c r="M1192" s="160" t="s">
        <v>3828</v>
      </c>
      <c r="N1192" s="160" t="s">
        <v>3829</v>
      </c>
      <c r="O1192" s="249" t="s">
        <v>3827</v>
      </c>
      <c r="P1192" s="248">
        <v>44112</v>
      </c>
      <c r="Q1192" s="166" t="str">
        <f>IF(COUNTIFS(tabAtas_Bloqueios[CÓDIGO],tabConsumoAta[[#This Row],[CÓDIGO]],tabAtas_Bloqueios[CHAVE],tabConsumoAta[[#This Row],[ATA]],tabAtas_Bloqueios[INATIVO],"") &gt; 0,"X","")</f>
        <v/>
      </c>
      <c r="R1192" s="158" t="s">
        <v>1555</v>
      </c>
    </row>
    <row r="1193" spans="1:18" x14ac:dyDescent="0.3">
      <c r="A1193" s="247">
        <v>29961</v>
      </c>
      <c r="B1193" s="47" t="s">
        <v>2461</v>
      </c>
      <c r="C1193" s="34" t="str">
        <f>IFERROR(VLOOKUP(tabConsumoAta[[#This Row],[CÓDIGO]],tabEstimativa[#Data],14,FALSE),"")</f>
        <v>Aguardando</v>
      </c>
      <c r="D1193" s="157" t="s">
        <v>3533</v>
      </c>
      <c r="E1193" s="157">
        <v>99</v>
      </c>
      <c r="F1193" s="34">
        <v>2020</v>
      </c>
      <c r="G1193" s="78">
        <f>IFERROR(VLOOKUP(tabConsumoAta[[#This Row],[ATA]],tabAtas[#Data],4,FALSE),"")</f>
        <v>44309</v>
      </c>
      <c r="H1193" s="163">
        <f>SUMIFS(tabSaldoAta[ESTIMATIVA],tabSaldoAta[CÓDIGO],tabConsumoAta[[#This Row],[CÓDIGO]],tabSaldoAta[CHAVE],tabConsumoAta[[#This Row],[ATA]])</f>
        <v>10000</v>
      </c>
      <c r="I1193" s="164">
        <v>5000</v>
      </c>
      <c r="J1193" s="159">
        <v>13</v>
      </c>
      <c r="K1193" s="251">
        <v>11633</v>
      </c>
      <c r="L1193" s="246" t="s">
        <v>3831</v>
      </c>
      <c r="M1193" s="160" t="s">
        <v>3828</v>
      </c>
      <c r="N1193" s="160" t="s">
        <v>3829</v>
      </c>
      <c r="O1193" s="249" t="s">
        <v>3827</v>
      </c>
      <c r="P1193" s="248">
        <v>44112</v>
      </c>
      <c r="Q1193" s="166" t="str">
        <f>IF(COUNTIFS(tabAtas_Bloqueios[CÓDIGO],tabConsumoAta[[#This Row],[CÓDIGO]],tabAtas_Bloqueios[CHAVE],tabConsumoAta[[#This Row],[ATA]],tabAtas_Bloqueios[INATIVO],"") &gt; 0,"X","")</f>
        <v/>
      </c>
      <c r="R1193" s="158" t="s">
        <v>1555</v>
      </c>
    </row>
    <row r="1194" spans="1:18" x14ac:dyDescent="0.3">
      <c r="A1194" s="247">
        <v>29962</v>
      </c>
      <c r="B1194" s="47" t="s">
        <v>2459</v>
      </c>
      <c r="C1194" s="34" t="str">
        <f>IFERROR(VLOOKUP(tabConsumoAta[[#This Row],[CÓDIGO]],tabEstimativa[#Data],14,FALSE),"")</f>
        <v>Aguardando</v>
      </c>
      <c r="D1194" s="157" t="s">
        <v>3533</v>
      </c>
      <c r="E1194" s="157">
        <v>99</v>
      </c>
      <c r="F1194" s="34">
        <v>2020</v>
      </c>
      <c r="G1194" s="78">
        <f>IFERROR(VLOOKUP(tabConsumoAta[[#This Row],[ATA]],tabAtas[#Data],4,FALSE),"")</f>
        <v>44309</v>
      </c>
      <c r="H1194" s="163">
        <f>SUMIFS(tabSaldoAta[ESTIMATIVA],tabSaldoAta[CÓDIGO],tabConsumoAta[[#This Row],[CÓDIGO]],tabSaldoAta[CHAVE],tabConsumoAta[[#This Row],[ATA]])</f>
        <v>10000</v>
      </c>
      <c r="I1194" s="164">
        <v>5000</v>
      </c>
      <c r="J1194" s="159">
        <v>14</v>
      </c>
      <c r="K1194" s="251">
        <v>11633</v>
      </c>
      <c r="L1194" s="246" t="s">
        <v>3831</v>
      </c>
      <c r="M1194" s="160" t="s">
        <v>3828</v>
      </c>
      <c r="N1194" s="160" t="s">
        <v>3829</v>
      </c>
      <c r="O1194" s="249" t="s">
        <v>3827</v>
      </c>
      <c r="P1194" s="248">
        <v>44112</v>
      </c>
      <c r="Q1194" s="166" t="str">
        <f>IF(COUNTIFS(tabAtas_Bloqueios[CÓDIGO],tabConsumoAta[[#This Row],[CÓDIGO]],tabAtas_Bloqueios[CHAVE],tabConsumoAta[[#This Row],[ATA]],tabAtas_Bloqueios[INATIVO],"") &gt; 0,"X","")</f>
        <v/>
      </c>
      <c r="R1194" s="158" t="s">
        <v>1555</v>
      </c>
    </row>
    <row r="1195" spans="1:18" x14ac:dyDescent="0.3">
      <c r="A1195" s="247">
        <v>29964</v>
      </c>
      <c r="B1195" s="47" t="s">
        <v>2455</v>
      </c>
      <c r="C1195" s="34" t="str">
        <f>IFERROR(VLOOKUP(tabConsumoAta[[#This Row],[CÓDIGO]],tabEstimativa[#Data],14,FALSE),"")</f>
        <v>Aguardando</v>
      </c>
      <c r="D1195" s="157" t="s">
        <v>3533</v>
      </c>
      <c r="E1195" s="157">
        <v>99</v>
      </c>
      <c r="F1195" s="34">
        <v>2020</v>
      </c>
      <c r="G1195" s="78">
        <f>IFERROR(VLOOKUP(tabConsumoAta[[#This Row],[ATA]],tabAtas[#Data],4,FALSE),"")</f>
        <v>44309</v>
      </c>
      <c r="H1195" s="163">
        <f>SUMIFS(tabSaldoAta[ESTIMATIVA],tabSaldoAta[CÓDIGO],tabConsumoAta[[#This Row],[CÓDIGO]],tabSaldoAta[CHAVE],tabConsumoAta[[#This Row],[ATA]])</f>
        <v>10000</v>
      </c>
      <c r="I1195" s="164">
        <v>5000</v>
      </c>
      <c r="J1195" s="159">
        <v>15</v>
      </c>
      <c r="K1195" s="251">
        <v>11633</v>
      </c>
      <c r="L1195" s="246" t="s">
        <v>3831</v>
      </c>
      <c r="M1195" s="160" t="s">
        <v>3828</v>
      </c>
      <c r="N1195" s="160" t="s">
        <v>3829</v>
      </c>
      <c r="O1195" s="249" t="s">
        <v>3827</v>
      </c>
      <c r="P1195" s="248">
        <v>44112</v>
      </c>
      <c r="Q1195" s="166" t="str">
        <f>IF(COUNTIFS(tabAtas_Bloqueios[CÓDIGO],tabConsumoAta[[#This Row],[CÓDIGO]],tabAtas_Bloqueios[CHAVE],tabConsumoAta[[#This Row],[ATA]],tabAtas_Bloqueios[INATIVO],"") &gt; 0,"X","")</f>
        <v/>
      </c>
      <c r="R1195" s="158" t="s">
        <v>1555</v>
      </c>
    </row>
    <row r="1196" spans="1:18" x14ac:dyDescent="0.3">
      <c r="A1196" s="247">
        <v>75938</v>
      </c>
      <c r="B1196" s="47" t="s">
        <v>2462</v>
      </c>
      <c r="C1196" s="34" t="str">
        <f>IFERROR(VLOOKUP(tabConsumoAta[[#This Row],[CÓDIGO]],tabEstimativa[#Data],14,FALSE),"")</f>
        <v>Aguardando</v>
      </c>
      <c r="D1196" s="157" t="s">
        <v>3533</v>
      </c>
      <c r="E1196" s="157">
        <v>99</v>
      </c>
      <c r="F1196" s="34">
        <v>2020</v>
      </c>
      <c r="G1196" s="78">
        <f>IFERROR(VLOOKUP(tabConsumoAta[[#This Row],[ATA]],tabAtas[#Data],4,FALSE),"")</f>
        <v>44309</v>
      </c>
      <c r="H1196" s="163">
        <f>SUMIFS(tabSaldoAta[ESTIMATIVA],tabSaldoAta[CÓDIGO],tabConsumoAta[[#This Row],[CÓDIGO]],tabSaldoAta[CHAVE],tabConsumoAta[[#This Row],[ATA]])</f>
        <v>10000</v>
      </c>
      <c r="I1196" s="164">
        <v>5000</v>
      </c>
      <c r="J1196" s="159">
        <v>16</v>
      </c>
      <c r="K1196" s="251">
        <v>11633</v>
      </c>
      <c r="L1196" s="246" t="s">
        <v>3831</v>
      </c>
      <c r="M1196" s="160" t="s">
        <v>3828</v>
      </c>
      <c r="N1196" s="160" t="s">
        <v>3829</v>
      </c>
      <c r="O1196" s="249" t="s">
        <v>3827</v>
      </c>
      <c r="P1196" s="248">
        <v>44112</v>
      </c>
      <c r="Q1196" s="166" t="str">
        <f>IF(COUNTIFS(tabAtas_Bloqueios[CÓDIGO],tabConsumoAta[[#This Row],[CÓDIGO]],tabAtas_Bloqueios[CHAVE],tabConsumoAta[[#This Row],[ATA]],tabAtas_Bloqueios[INATIVO],"") &gt; 0,"X","")</f>
        <v/>
      </c>
      <c r="R1196" s="158" t="s">
        <v>1555</v>
      </c>
    </row>
    <row r="1197" spans="1:18" x14ac:dyDescent="0.3">
      <c r="A1197" s="247">
        <v>124261</v>
      </c>
      <c r="B1197" s="47" t="s">
        <v>2457</v>
      </c>
      <c r="C1197" s="34" t="str">
        <f>IFERROR(VLOOKUP(tabConsumoAta[[#This Row],[CÓDIGO]],tabEstimativa[#Data],14,FALSE),"")</f>
        <v>Aguardando</v>
      </c>
      <c r="D1197" s="157" t="s">
        <v>3533</v>
      </c>
      <c r="E1197" s="157">
        <v>99</v>
      </c>
      <c r="F1197" s="34">
        <v>2020</v>
      </c>
      <c r="G1197" s="78">
        <f>IFERROR(VLOOKUP(tabConsumoAta[[#This Row],[ATA]],tabAtas[#Data],4,FALSE),"")</f>
        <v>44309</v>
      </c>
      <c r="H1197" s="163">
        <f>SUMIFS(tabSaldoAta[ESTIMATIVA],tabSaldoAta[CÓDIGO],tabConsumoAta[[#This Row],[CÓDIGO]],tabSaldoAta[CHAVE],tabConsumoAta[[#This Row],[ATA]])</f>
        <v>10000</v>
      </c>
      <c r="I1197" s="164">
        <v>5000</v>
      </c>
      <c r="J1197" s="159">
        <v>17</v>
      </c>
      <c r="K1197" s="251">
        <v>11633</v>
      </c>
      <c r="L1197" s="246" t="s">
        <v>3831</v>
      </c>
      <c r="M1197" s="160" t="s">
        <v>3828</v>
      </c>
      <c r="N1197" s="160" t="s">
        <v>3829</v>
      </c>
      <c r="O1197" s="249" t="s">
        <v>3827</v>
      </c>
      <c r="P1197" s="248">
        <v>44112</v>
      </c>
      <c r="Q1197" s="166" t="str">
        <f>IF(COUNTIFS(tabAtas_Bloqueios[CÓDIGO],tabConsumoAta[[#This Row],[CÓDIGO]],tabAtas_Bloqueios[CHAVE],tabConsumoAta[[#This Row],[ATA]],tabAtas_Bloqueios[INATIVO],"") &gt; 0,"X","")</f>
        <v/>
      </c>
      <c r="R1197" s="158" t="s">
        <v>1555</v>
      </c>
    </row>
    <row r="1198" spans="1:18" x14ac:dyDescent="0.3">
      <c r="A1198" s="247">
        <v>17454</v>
      </c>
      <c r="B1198" s="47" t="s">
        <v>3086</v>
      </c>
      <c r="C1198" s="34" t="str">
        <f>IFERROR(VLOOKUP(tabConsumoAta[[#This Row],[CÓDIGO]],tabEstimativa[#Data],14,FALSE),"")</f>
        <v>Aguardando</v>
      </c>
      <c r="D1198" s="157" t="s">
        <v>3533</v>
      </c>
      <c r="E1198" s="157">
        <v>99</v>
      </c>
      <c r="F1198" s="34">
        <v>2020</v>
      </c>
      <c r="G1198" s="78">
        <f>IFERROR(VLOOKUP(tabConsumoAta[[#This Row],[ATA]],tabAtas[#Data],4,FALSE),"")</f>
        <v>44309</v>
      </c>
      <c r="H1198" s="163">
        <f>SUMIFS(tabSaldoAta[ESTIMATIVA],tabSaldoAta[CÓDIGO],tabConsumoAta[[#This Row],[CÓDIGO]],tabSaldoAta[CHAVE],tabConsumoAta[[#This Row],[ATA]])</f>
        <v>12000</v>
      </c>
      <c r="I1198" s="164">
        <v>10000</v>
      </c>
      <c r="J1198" s="159">
        <v>18</v>
      </c>
      <c r="K1198" s="251">
        <v>11637</v>
      </c>
      <c r="L1198" s="246" t="s">
        <v>3765</v>
      </c>
      <c r="M1198" s="160" t="s">
        <v>3828</v>
      </c>
      <c r="N1198" s="160" t="s">
        <v>3829</v>
      </c>
      <c r="O1198" s="249" t="s">
        <v>3827</v>
      </c>
      <c r="P1198" s="248">
        <v>44112</v>
      </c>
      <c r="Q1198" s="166" t="str">
        <f>IF(COUNTIFS(tabAtas_Bloqueios[CÓDIGO],tabConsumoAta[[#This Row],[CÓDIGO]],tabAtas_Bloqueios[CHAVE],tabConsumoAta[[#This Row],[ATA]],tabAtas_Bloqueios[INATIVO],"") &gt; 0,"X","")</f>
        <v/>
      </c>
      <c r="R1198" s="158" t="s">
        <v>1555</v>
      </c>
    </row>
    <row r="1199" spans="1:18" x14ac:dyDescent="0.3">
      <c r="A1199" s="247">
        <v>23846</v>
      </c>
      <c r="B1199" s="47" t="s">
        <v>2489</v>
      </c>
      <c r="C1199" s="34" t="str">
        <f>IFERROR(VLOOKUP(tabConsumoAta[[#This Row],[CÓDIGO]],tabEstimativa[#Data],14,FALSE),"")</f>
        <v>Aguardando</v>
      </c>
      <c r="D1199" s="157" t="s">
        <v>3533</v>
      </c>
      <c r="E1199" s="157">
        <v>99</v>
      </c>
      <c r="F1199" s="34">
        <v>2020</v>
      </c>
      <c r="G1199" s="78">
        <f>IFERROR(VLOOKUP(tabConsumoAta[[#This Row],[ATA]],tabAtas[#Data],4,FALSE),"")</f>
        <v>44309</v>
      </c>
      <c r="H1199" s="163">
        <f>SUMIFS(tabSaldoAta[ESTIMATIVA],tabSaldoAta[CÓDIGO],tabConsumoAta[[#This Row],[CÓDIGO]],tabSaldoAta[CHAVE],tabConsumoAta[[#This Row],[ATA]])</f>
        <v>25000</v>
      </c>
      <c r="I1199" s="164">
        <v>10000</v>
      </c>
      <c r="J1199" s="159">
        <v>19</v>
      </c>
      <c r="K1199" s="251">
        <v>11637</v>
      </c>
      <c r="L1199" s="246" t="s">
        <v>3765</v>
      </c>
      <c r="M1199" s="160" t="s">
        <v>3828</v>
      </c>
      <c r="N1199" s="160" t="s">
        <v>3829</v>
      </c>
      <c r="O1199" s="249" t="s">
        <v>3827</v>
      </c>
      <c r="P1199" s="248">
        <v>44112</v>
      </c>
      <c r="Q1199" s="166" t="str">
        <f>IF(COUNTIFS(tabAtas_Bloqueios[CÓDIGO],tabConsumoAta[[#This Row],[CÓDIGO]],tabAtas_Bloqueios[CHAVE],tabConsumoAta[[#This Row],[ATA]],tabAtas_Bloqueios[INATIVO],"") &gt; 0,"X","")</f>
        <v/>
      </c>
      <c r="R1199" s="158" t="s">
        <v>1555</v>
      </c>
    </row>
    <row r="1200" spans="1:18" x14ac:dyDescent="0.3">
      <c r="A1200" s="247">
        <v>23862</v>
      </c>
      <c r="B1200" s="47" t="s">
        <v>2464</v>
      </c>
      <c r="C1200" s="34" t="str">
        <f>IFERROR(VLOOKUP(tabConsumoAta[[#This Row],[CÓDIGO]],tabEstimativa[#Data],14,FALSE),"")</f>
        <v>Aguardando</v>
      </c>
      <c r="D1200" s="157" t="s">
        <v>3533</v>
      </c>
      <c r="E1200" s="157">
        <v>99</v>
      </c>
      <c r="F1200" s="34">
        <v>2020</v>
      </c>
      <c r="G1200" s="78">
        <f>IFERROR(VLOOKUP(tabConsumoAta[[#This Row],[ATA]],tabAtas[#Data],4,FALSE),"")</f>
        <v>44309</v>
      </c>
      <c r="H1200" s="163">
        <f>SUMIFS(tabSaldoAta[ESTIMATIVA],tabSaldoAta[CÓDIGO],tabConsumoAta[[#This Row],[CÓDIGO]],tabSaldoAta[CHAVE],tabConsumoAta[[#This Row],[ATA]])</f>
        <v>25000</v>
      </c>
      <c r="I1200" s="164">
        <v>10000</v>
      </c>
      <c r="J1200" s="159">
        <v>20</v>
      </c>
      <c r="K1200" s="251">
        <v>11637</v>
      </c>
      <c r="L1200" s="246" t="s">
        <v>3765</v>
      </c>
      <c r="M1200" s="160" t="s">
        <v>3828</v>
      </c>
      <c r="N1200" s="160" t="s">
        <v>3829</v>
      </c>
      <c r="O1200" s="249" t="s">
        <v>3827</v>
      </c>
      <c r="P1200" s="248">
        <v>44112</v>
      </c>
      <c r="Q1200" s="166" t="str">
        <f>IF(COUNTIFS(tabAtas_Bloqueios[CÓDIGO],tabConsumoAta[[#This Row],[CÓDIGO]],tabAtas_Bloqueios[CHAVE],tabConsumoAta[[#This Row],[ATA]],tabAtas_Bloqueios[INATIVO],"") &gt; 0,"X","")</f>
        <v/>
      </c>
      <c r="R1200" s="158" t="s">
        <v>1555</v>
      </c>
    </row>
    <row r="1201" spans="1:18" x14ac:dyDescent="0.3">
      <c r="A1201" s="247">
        <v>23875</v>
      </c>
      <c r="B1201" s="47" t="s">
        <v>2463</v>
      </c>
      <c r="C1201" s="34" t="str">
        <f>IFERROR(VLOOKUP(tabConsumoAta[[#This Row],[CÓDIGO]],tabEstimativa[#Data],14,FALSE),"")</f>
        <v>Aguardando</v>
      </c>
      <c r="D1201" s="157" t="s">
        <v>3533</v>
      </c>
      <c r="E1201" s="157">
        <v>99</v>
      </c>
      <c r="F1201" s="34">
        <v>2020</v>
      </c>
      <c r="G1201" s="78">
        <f>IFERROR(VLOOKUP(tabConsumoAta[[#This Row],[ATA]],tabAtas[#Data],4,FALSE),"")</f>
        <v>44309</v>
      </c>
      <c r="H1201" s="163">
        <f>SUMIFS(tabSaldoAta[ESTIMATIVA],tabSaldoAta[CÓDIGO],tabConsumoAta[[#This Row],[CÓDIGO]],tabSaldoAta[CHAVE],tabConsumoAta[[#This Row],[ATA]])</f>
        <v>25000</v>
      </c>
      <c r="I1201" s="164">
        <v>10000</v>
      </c>
      <c r="J1201" s="159">
        <v>21</v>
      </c>
      <c r="K1201" s="251">
        <v>11637</v>
      </c>
      <c r="L1201" s="246" t="s">
        <v>3765</v>
      </c>
      <c r="M1201" s="160" t="s">
        <v>3828</v>
      </c>
      <c r="N1201" s="160" t="s">
        <v>3829</v>
      </c>
      <c r="O1201" s="249" t="s">
        <v>3827</v>
      </c>
      <c r="P1201" s="248">
        <v>44112</v>
      </c>
      <c r="Q1201" s="166" t="str">
        <f>IF(COUNTIFS(tabAtas_Bloqueios[CÓDIGO],tabConsumoAta[[#This Row],[CÓDIGO]],tabAtas_Bloqueios[CHAVE],tabConsumoAta[[#This Row],[ATA]],tabAtas_Bloqueios[INATIVO],"") &gt; 0,"X","")</f>
        <v/>
      </c>
      <c r="R1201" s="158" t="s">
        <v>1555</v>
      </c>
    </row>
    <row r="1202" spans="1:18" x14ac:dyDescent="0.3">
      <c r="A1202" s="247">
        <v>30165</v>
      </c>
      <c r="B1202" s="47" t="s">
        <v>2490</v>
      </c>
      <c r="C1202" s="34" t="str">
        <f>IFERROR(VLOOKUP(tabConsumoAta[[#This Row],[CÓDIGO]],tabEstimativa[#Data],14,FALSE),"")</f>
        <v>Aguardando</v>
      </c>
      <c r="D1202" s="157" t="s">
        <v>3533</v>
      </c>
      <c r="E1202" s="157">
        <v>99</v>
      </c>
      <c r="F1202" s="34">
        <v>2020</v>
      </c>
      <c r="G1202" s="78">
        <f>IFERROR(VLOOKUP(tabConsumoAta[[#This Row],[ATA]],tabAtas[#Data],4,FALSE),"")</f>
        <v>44309</v>
      </c>
      <c r="H1202" s="163">
        <f>SUMIFS(tabSaldoAta[ESTIMATIVA],tabSaldoAta[CÓDIGO],tabConsumoAta[[#This Row],[CÓDIGO]],tabSaldoAta[CHAVE],tabConsumoAta[[#This Row],[ATA]])</f>
        <v>25000</v>
      </c>
      <c r="I1202" s="164">
        <v>10000</v>
      </c>
      <c r="J1202" s="159">
        <v>22</v>
      </c>
      <c r="K1202" s="251">
        <v>11637</v>
      </c>
      <c r="L1202" s="246" t="s">
        <v>3765</v>
      </c>
      <c r="M1202" s="160" t="s">
        <v>3828</v>
      </c>
      <c r="N1202" s="160" t="s">
        <v>3829</v>
      </c>
      <c r="O1202" s="249" t="s">
        <v>3827</v>
      </c>
      <c r="P1202" s="248">
        <v>44112</v>
      </c>
      <c r="Q1202" s="166" t="str">
        <f>IF(COUNTIFS(tabAtas_Bloqueios[CÓDIGO],tabConsumoAta[[#This Row],[CÓDIGO]],tabAtas_Bloqueios[CHAVE],tabConsumoAta[[#This Row],[ATA]],tabAtas_Bloqueios[INATIVO],"") &gt; 0,"X","")</f>
        <v/>
      </c>
      <c r="R1202" s="158" t="s">
        <v>1555</v>
      </c>
    </row>
    <row r="1203" spans="1:18" x14ac:dyDescent="0.3">
      <c r="A1203" s="247">
        <v>32933</v>
      </c>
      <c r="B1203" s="47" t="s">
        <v>2491</v>
      </c>
      <c r="C1203" s="34" t="str">
        <f>IFERROR(VLOOKUP(tabConsumoAta[[#This Row],[CÓDIGO]],tabEstimativa[#Data],14,FALSE),"")</f>
        <v>Aguardando</v>
      </c>
      <c r="D1203" s="157" t="s">
        <v>3533</v>
      </c>
      <c r="E1203" s="157">
        <v>99</v>
      </c>
      <c r="F1203" s="34">
        <v>2020</v>
      </c>
      <c r="G1203" s="78">
        <f>IFERROR(VLOOKUP(tabConsumoAta[[#This Row],[ATA]],tabAtas[#Data],4,FALSE),"")</f>
        <v>44309</v>
      </c>
      <c r="H1203" s="163">
        <f>SUMIFS(tabSaldoAta[ESTIMATIVA],tabSaldoAta[CÓDIGO],tabConsumoAta[[#This Row],[CÓDIGO]],tabSaldoAta[CHAVE],tabConsumoAta[[#This Row],[ATA]])</f>
        <v>25000</v>
      </c>
      <c r="I1203" s="164">
        <v>10000</v>
      </c>
      <c r="J1203" s="159">
        <v>23</v>
      </c>
      <c r="K1203" s="251">
        <v>11637</v>
      </c>
      <c r="L1203" s="246" t="s">
        <v>3765</v>
      </c>
      <c r="M1203" s="160" t="s">
        <v>3828</v>
      </c>
      <c r="N1203" s="160" t="s">
        <v>3829</v>
      </c>
      <c r="O1203" s="249" t="s">
        <v>3827</v>
      </c>
      <c r="P1203" s="248">
        <v>44112</v>
      </c>
      <c r="Q1203" s="166" t="str">
        <f>IF(COUNTIFS(tabAtas_Bloqueios[CÓDIGO],tabConsumoAta[[#This Row],[CÓDIGO]],tabAtas_Bloqueios[CHAVE],tabConsumoAta[[#This Row],[ATA]],tabAtas_Bloqueios[INATIVO],"") &gt; 0,"X","")</f>
        <v/>
      </c>
      <c r="R1203" s="158" t="s">
        <v>1555</v>
      </c>
    </row>
    <row r="1204" spans="1:18" x14ac:dyDescent="0.3">
      <c r="A1204" s="247">
        <v>63385</v>
      </c>
      <c r="B1204" s="47" t="s">
        <v>2452</v>
      </c>
      <c r="C1204" s="34" t="str">
        <f>IFERROR(VLOOKUP(tabConsumoAta[[#This Row],[CÓDIGO]],tabEstimativa[#Data],14,FALSE),"")</f>
        <v>Suspenso</v>
      </c>
      <c r="D1204" s="157" t="s">
        <v>3533</v>
      </c>
      <c r="E1204" s="157">
        <v>99</v>
      </c>
      <c r="F1204" s="34">
        <v>2020</v>
      </c>
      <c r="G1204" s="78">
        <f>IFERROR(VLOOKUP(tabConsumoAta[[#This Row],[ATA]],tabAtas[#Data],4,FALSE),"")</f>
        <v>44309</v>
      </c>
      <c r="H1204" s="163">
        <f>SUMIFS(tabSaldoAta[ESTIMATIVA],tabSaldoAta[CÓDIGO],tabConsumoAta[[#This Row],[CÓDIGO]],tabSaldoAta[CHAVE],tabConsumoAta[[#This Row],[ATA]])</f>
        <v>60000</v>
      </c>
      <c r="I1204" s="164">
        <v>59500</v>
      </c>
      <c r="J1204" s="159">
        <v>24</v>
      </c>
      <c r="K1204" s="251">
        <v>11637</v>
      </c>
      <c r="L1204" s="246" t="s">
        <v>3765</v>
      </c>
      <c r="M1204" s="160" t="s">
        <v>3828</v>
      </c>
      <c r="N1204" s="160" t="s">
        <v>3829</v>
      </c>
      <c r="O1204" s="249" t="s">
        <v>3827</v>
      </c>
      <c r="P1204" s="248">
        <v>44112</v>
      </c>
      <c r="Q1204" s="166" t="str">
        <f>IF(COUNTIFS(tabAtas_Bloqueios[CÓDIGO],tabConsumoAta[[#This Row],[CÓDIGO]],tabAtas_Bloqueios[CHAVE],tabConsumoAta[[#This Row],[ATA]],tabAtas_Bloqueios[INATIVO],"") &gt; 0,"X","")</f>
        <v/>
      </c>
      <c r="R1204" s="158" t="s">
        <v>1555</v>
      </c>
    </row>
    <row r="1205" spans="1:18" x14ac:dyDescent="0.3">
      <c r="A1205" s="247">
        <v>63591</v>
      </c>
      <c r="B1205" s="47" t="s">
        <v>2482</v>
      </c>
      <c r="C1205" s="34" t="str">
        <f>IFERROR(VLOOKUP(tabConsumoAta[[#This Row],[CÓDIGO]],tabEstimativa[#Data],14,FALSE),"")</f>
        <v>Suspenso</v>
      </c>
      <c r="D1205" s="157" t="s">
        <v>3533</v>
      </c>
      <c r="E1205" s="157">
        <v>99</v>
      </c>
      <c r="F1205" s="34">
        <v>2020</v>
      </c>
      <c r="G1205" s="78">
        <f>IFERROR(VLOOKUP(tabConsumoAta[[#This Row],[ATA]],tabAtas[#Data],4,FALSE),"")</f>
        <v>44309</v>
      </c>
      <c r="H1205" s="163">
        <f>SUMIFS(tabSaldoAta[ESTIMATIVA],tabSaldoAta[CÓDIGO],tabConsumoAta[[#This Row],[CÓDIGO]],tabSaldoAta[CHAVE],tabConsumoAta[[#This Row],[ATA]])</f>
        <v>12000</v>
      </c>
      <c r="I1205" s="164">
        <v>12000</v>
      </c>
      <c r="J1205" s="159">
        <v>25</v>
      </c>
      <c r="K1205" s="251">
        <v>11637</v>
      </c>
      <c r="L1205" s="246" t="s">
        <v>3765</v>
      </c>
      <c r="M1205" s="160" t="s">
        <v>3828</v>
      </c>
      <c r="N1205" s="160" t="s">
        <v>3829</v>
      </c>
      <c r="O1205" s="249" t="s">
        <v>3827</v>
      </c>
      <c r="P1205" s="248">
        <v>44112</v>
      </c>
      <c r="Q1205" s="166" t="str">
        <f>IF(COUNTIFS(tabAtas_Bloqueios[CÓDIGO],tabConsumoAta[[#This Row],[CÓDIGO]],tabAtas_Bloqueios[CHAVE],tabConsumoAta[[#This Row],[ATA]],tabAtas_Bloqueios[INATIVO],"") &gt; 0,"X","")</f>
        <v/>
      </c>
      <c r="R1205" s="158" t="s">
        <v>1555</v>
      </c>
    </row>
    <row r="1206" spans="1:18" x14ac:dyDescent="0.3">
      <c r="A1206" s="247">
        <v>93453</v>
      </c>
      <c r="B1206" s="47" t="s">
        <v>3198</v>
      </c>
      <c r="C1206" s="34" t="str">
        <f>IFERROR(VLOOKUP(tabConsumoAta[[#This Row],[CÓDIGO]],tabEstimativa[#Data],14,FALSE),"")</f>
        <v>Aguardando</v>
      </c>
      <c r="D1206" s="157" t="s">
        <v>3533</v>
      </c>
      <c r="E1206" s="157">
        <v>99</v>
      </c>
      <c r="F1206" s="34">
        <v>2020</v>
      </c>
      <c r="G1206" s="78">
        <f>IFERROR(VLOOKUP(tabConsumoAta[[#This Row],[ATA]],tabAtas[#Data],4,FALSE),"")</f>
        <v>44309</v>
      </c>
      <c r="H1206" s="163">
        <f>SUMIFS(tabSaldoAta[ESTIMATIVA],tabSaldoAta[CÓDIGO],tabConsumoAta[[#This Row],[CÓDIGO]],tabSaldoAta[CHAVE],tabConsumoAta[[#This Row],[ATA]])</f>
        <v>14000</v>
      </c>
      <c r="I1206" s="164">
        <v>10000</v>
      </c>
      <c r="J1206" s="159">
        <v>26</v>
      </c>
      <c r="K1206" s="251">
        <v>11637</v>
      </c>
      <c r="L1206" s="246" t="s">
        <v>3765</v>
      </c>
      <c r="M1206" s="160" t="s">
        <v>3828</v>
      </c>
      <c r="N1206" s="160" t="s">
        <v>3829</v>
      </c>
      <c r="O1206" s="249" t="s">
        <v>3827</v>
      </c>
      <c r="P1206" s="248">
        <v>44112</v>
      </c>
      <c r="Q1206" s="166" t="str">
        <f>IF(COUNTIFS(tabAtas_Bloqueios[CÓDIGO],tabConsumoAta[[#This Row],[CÓDIGO]],tabAtas_Bloqueios[CHAVE],tabConsumoAta[[#This Row],[ATA]],tabAtas_Bloqueios[INATIVO],"") &gt; 0,"X","")</f>
        <v/>
      </c>
      <c r="R1206" s="158" t="s">
        <v>1555</v>
      </c>
    </row>
    <row r="1207" spans="1:18" x14ac:dyDescent="0.3">
      <c r="A1207" s="247">
        <v>93454</v>
      </c>
      <c r="B1207" s="47" t="s">
        <v>3199</v>
      </c>
      <c r="C1207" s="34" t="str">
        <f>IFERROR(VLOOKUP(tabConsumoAta[[#This Row],[CÓDIGO]],tabEstimativa[#Data],14,FALSE),"")</f>
        <v>Aguardando</v>
      </c>
      <c r="D1207" s="157" t="s">
        <v>3533</v>
      </c>
      <c r="E1207" s="157">
        <v>99</v>
      </c>
      <c r="F1207" s="34">
        <v>2020</v>
      </c>
      <c r="G1207" s="78">
        <f>IFERROR(VLOOKUP(tabConsumoAta[[#This Row],[ATA]],tabAtas[#Data],4,FALSE),"")</f>
        <v>44309</v>
      </c>
      <c r="H1207" s="163">
        <f>SUMIFS(tabSaldoAta[ESTIMATIVA],tabSaldoAta[CÓDIGO],tabConsumoAta[[#This Row],[CÓDIGO]],tabSaldoAta[CHAVE],tabConsumoAta[[#This Row],[ATA]])</f>
        <v>14000</v>
      </c>
      <c r="I1207" s="164">
        <v>10000</v>
      </c>
      <c r="J1207" s="159">
        <v>27</v>
      </c>
      <c r="K1207" s="251">
        <v>11638</v>
      </c>
      <c r="L1207" s="246" t="s">
        <v>3765</v>
      </c>
      <c r="M1207" s="160" t="s">
        <v>3828</v>
      </c>
      <c r="N1207" s="160" t="s">
        <v>3829</v>
      </c>
      <c r="O1207" s="249" t="s">
        <v>3827</v>
      </c>
      <c r="P1207" s="248">
        <v>44112</v>
      </c>
      <c r="Q1207" s="166" t="str">
        <f>IF(COUNTIFS(tabAtas_Bloqueios[CÓDIGO],tabConsumoAta[[#This Row],[CÓDIGO]],tabAtas_Bloqueios[CHAVE],tabConsumoAta[[#This Row],[ATA]],tabAtas_Bloqueios[INATIVO],"") &gt; 0,"X","")</f>
        <v/>
      </c>
      <c r="R1207" s="158" t="s">
        <v>1555</v>
      </c>
    </row>
    <row r="1208" spans="1:18" x14ac:dyDescent="0.3">
      <c r="A1208" s="247">
        <v>93456</v>
      </c>
      <c r="B1208" s="47" t="s">
        <v>3200</v>
      </c>
      <c r="C1208" s="34" t="str">
        <f>IFERROR(VLOOKUP(tabConsumoAta[[#This Row],[CÓDIGO]],tabEstimativa[#Data],14,FALSE),"")</f>
        <v>Aguardando</v>
      </c>
      <c r="D1208" s="157" t="s">
        <v>3533</v>
      </c>
      <c r="E1208" s="157">
        <v>99</v>
      </c>
      <c r="F1208" s="34">
        <v>2020</v>
      </c>
      <c r="G1208" s="78">
        <f>IFERROR(VLOOKUP(tabConsumoAta[[#This Row],[ATA]],tabAtas[#Data],4,FALSE),"")</f>
        <v>44309</v>
      </c>
      <c r="H1208" s="163">
        <f>SUMIFS(tabSaldoAta[ESTIMATIVA],tabSaldoAta[CÓDIGO],tabConsumoAta[[#This Row],[CÓDIGO]],tabSaldoAta[CHAVE],tabConsumoAta[[#This Row],[ATA]])</f>
        <v>14000</v>
      </c>
      <c r="I1208" s="164">
        <v>10000</v>
      </c>
      <c r="J1208" s="159">
        <v>28</v>
      </c>
      <c r="K1208" s="251">
        <v>11638</v>
      </c>
      <c r="L1208" s="246" t="s">
        <v>3765</v>
      </c>
      <c r="M1208" s="160" t="s">
        <v>3828</v>
      </c>
      <c r="N1208" s="160" t="s">
        <v>3829</v>
      </c>
      <c r="O1208" s="249" t="s">
        <v>3827</v>
      </c>
      <c r="P1208" s="248">
        <v>44112</v>
      </c>
      <c r="Q1208" s="166" t="str">
        <f>IF(COUNTIFS(tabAtas_Bloqueios[CÓDIGO],tabConsumoAta[[#This Row],[CÓDIGO]],tabAtas_Bloqueios[CHAVE],tabConsumoAta[[#This Row],[ATA]],tabAtas_Bloqueios[INATIVO],"") &gt; 0,"X","")</f>
        <v/>
      </c>
      <c r="R1208" s="158" t="s">
        <v>1555</v>
      </c>
    </row>
    <row r="1209" spans="1:18" x14ac:dyDescent="0.3">
      <c r="A1209" s="247">
        <v>93461</v>
      </c>
      <c r="B1209" s="47" t="s">
        <v>3433</v>
      </c>
      <c r="C1209" s="34" t="str">
        <f>IFERROR(VLOOKUP(tabConsumoAta[[#This Row],[CÓDIGO]],tabEstimativa[#Data],14,FALSE),"")</f>
        <v>Aguardando</v>
      </c>
      <c r="D1209" s="157" t="s">
        <v>3533</v>
      </c>
      <c r="E1209" s="157">
        <v>99</v>
      </c>
      <c r="F1209" s="34">
        <v>2020</v>
      </c>
      <c r="G1209" s="78">
        <f>IFERROR(VLOOKUP(tabConsumoAta[[#This Row],[ATA]],tabAtas[#Data],4,FALSE),"")</f>
        <v>44309</v>
      </c>
      <c r="H1209" s="163">
        <f>SUMIFS(tabSaldoAta[ESTIMATIVA],tabSaldoAta[CÓDIGO],tabConsumoAta[[#This Row],[CÓDIGO]],tabSaldoAta[CHAVE],tabConsumoAta[[#This Row],[ATA]])</f>
        <v>14000</v>
      </c>
      <c r="I1209" s="164">
        <v>10000</v>
      </c>
      <c r="J1209" s="159">
        <v>29</v>
      </c>
      <c r="K1209" s="251">
        <v>11638</v>
      </c>
      <c r="L1209" s="246" t="s">
        <v>3765</v>
      </c>
      <c r="M1209" s="160" t="s">
        <v>3828</v>
      </c>
      <c r="N1209" s="160" t="s">
        <v>3829</v>
      </c>
      <c r="O1209" s="249" t="s">
        <v>3827</v>
      </c>
      <c r="P1209" s="248">
        <v>44112</v>
      </c>
      <c r="Q1209" s="166" t="str">
        <f>IF(COUNTIFS(tabAtas_Bloqueios[CÓDIGO],tabConsumoAta[[#This Row],[CÓDIGO]],tabAtas_Bloqueios[CHAVE],tabConsumoAta[[#This Row],[ATA]],tabAtas_Bloqueios[INATIVO],"") &gt; 0,"X","")</f>
        <v/>
      </c>
      <c r="R1209" s="158" t="s">
        <v>1555</v>
      </c>
    </row>
    <row r="1210" spans="1:18" x14ac:dyDescent="0.3">
      <c r="A1210" s="247">
        <v>93462</v>
      </c>
      <c r="B1210" s="47" t="s">
        <v>3201</v>
      </c>
      <c r="C1210" s="34" t="str">
        <f>IFERROR(VLOOKUP(tabConsumoAta[[#This Row],[CÓDIGO]],tabEstimativa[#Data],14,FALSE),"")</f>
        <v>Aguardando</v>
      </c>
      <c r="D1210" s="157" t="s">
        <v>3533</v>
      </c>
      <c r="E1210" s="157">
        <v>99</v>
      </c>
      <c r="F1210" s="34">
        <v>2020</v>
      </c>
      <c r="G1210" s="78">
        <f>IFERROR(VLOOKUP(tabConsumoAta[[#This Row],[ATA]],tabAtas[#Data],4,FALSE),"")</f>
        <v>44309</v>
      </c>
      <c r="H1210" s="163">
        <f>SUMIFS(tabSaldoAta[ESTIMATIVA],tabSaldoAta[CÓDIGO],tabConsumoAta[[#This Row],[CÓDIGO]],tabSaldoAta[CHAVE],tabConsumoAta[[#This Row],[ATA]])</f>
        <v>14000</v>
      </c>
      <c r="I1210" s="164">
        <v>10000</v>
      </c>
      <c r="J1210" s="159">
        <v>30</v>
      </c>
      <c r="K1210" s="251">
        <v>11638</v>
      </c>
      <c r="L1210" s="246" t="s">
        <v>3765</v>
      </c>
      <c r="M1210" s="160" t="s">
        <v>3828</v>
      </c>
      <c r="N1210" s="160" t="s">
        <v>3829</v>
      </c>
      <c r="O1210" s="249" t="s">
        <v>3827</v>
      </c>
      <c r="P1210" s="248">
        <v>44112</v>
      </c>
      <c r="Q1210" s="166" t="str">
        <f>IF(COUNTIFS(tabAtas_Bloqueios[CÓDIGO],tabConsumoAta[[#This Row],[CÓDIGO]],tabAtas_Bloqueios[CHAVE],tabConsumoAta[[#This Row],[ATA]],tabAtas_Bloqueios[INATIVO],"") &gt; 0,"X","")</f>
        <v/>
      </c>
      <c r="R1210" s="158" t="s">
        <v>1555</v>
      </c>
    </row>
    <row r="1211" spans="1:18" x14ac:dyDescent="0.3">
      <c r="A1211" s="247">
        <v>25559</v>
      </c>
      <c r="B1211" s="47" t="s">
        <v>2484</v>
      </c>
      <c r="C1211" s="34" t="str">
        <f>IFERROR(VLOOKUP(tabConsumoAta[[#This Row],[CÓDIGO]],tabEstimativa[#Data],14,FALSE),"")</f>
        <v>Aguardando</v>
      </c>
      <c r="D1211" s="157" t="s">
        <v>3533</v>
      </c>
      <c r="E1211" s="157">
        <v>99</v>
      </c>
      <c r="F1211" s="34">
        <v>2020</v>
      </c>
      <c r="G1211" s="78">
        <f>IFERROR(VLOOKUP(tabConsumoAta[[#This Row],[ATA]],tabAtas[#Data],4,FALSE),"")</f>
        <v>44309</v>
      </c>
      <c r="H1211" s="163">
        <f>SUMIFS(tabSaldoAta[ESTIMATIVA],tabSaldoAta[CÓDIGO],tabConsumoAta[[#This Row],[CÓDIGO]],tabSaldoAta[CHAVE],tabConsumoAta[[#This Row],[ATA]])</f>
        <v>10000</v>
      </c>
      <c r="I1211" s="164">
        <v>2000</v>
      </c>
      <c r="J1211" s="159">
        <v>31</v>
      </c>
      <c r="K1211" s="251">
        <v>11640</v>
      </c>
      <c r="L1211" s="246" t="s">
        <v>2467</v>
      </c>
      <c r="M1211" s="160" t="s">
        <v>3828</v>
      </c>
      <c r="N1211" s="160" t="s">
        <v>3829</v>
      </c>
      <c r="O1211" s="249" t="s">
        <v>3827</v>
      </c>
      <c r="P1211" s="248">
        <v>44112</v>
      </c>
      <c r="Q1211" s="166" t="str">
        <f>IF(COUNTIFS(tabAtas_Bloqueios[CÓDIGO],tabConsumoAta[[#This Row],[CÓDIGO]],tabAtas_Bloqueios[CHAVE],tabConsumoAta[[#This Row],[ATA]],tabAtas_Bloqueios[INATIVO],"") &gt; 0,"X","")</f>
        <v/>
      </c>
      <c r="R1211" s="158" t="s">
        <v>1555</v>
      </c>
    </row>
    <row r="1212" spans="1:18" x14ac:dyDescent="0.3">
      <c r="A1212" s="247">
        <v>27137</v>
      </c>
      <c r="B1212" s="47" t="s">
        <v>2485</v>
      </c>
      <c r="C1212" s="34" t="str">
        <f>IFERROR(VLOOKUP(tabConsumoAta[[#This Row],[CÓDIGO]],tabEstimativa[#Data],14,FALSE),"")</f>
        <v>Aguardando</v>
      </c>
      <c r="D1212" s="157" t="s">
        <v>3533</v>
      </c>
      <c r="E1212" s="157">
        <v>99</v>
      </c>
      <c r="F1212" s="34">
        <v>2020</v>
      </c>
      <c r="G1212" s="78">
        <f>IFERROR(VLOOKUP(tabConsumoAta[[#This Row],[ATA]],tabAtas[#Data],4,FALSE),"")</f>
        <v>44309</v>
      </c>
      <c r="H1212" s="163">
        <f>SUMIFS(tabSaldoAta[ESTIMATIVA],tabSaldoAta[CÓDIGO],tabConsumoAta[[#This Row],[CÓDIGO]],tabSaldoAta[CHAVE],tabConsumoAta[[#This Row],[ATA]])</f>
        <v>10000</v>
      </c>
      <c r="I1212" s="164">
        <v>2000</v>
      </c>
      <c r="J1212" s="159">
        <v>32</v>
      </c>
      <c r="K1212" s="251">
        <v>11640</v>
      </c>
      <c r="L1212" s="246" t="s">
        <v>2467</v>
      </c>
      <c r="M1212" s="160" t="s">
        <v>3828</v>
      </c>
      <c r="N1212" s="160" t="s">
        <v>3829</v>
      </c>
      <c r="O1212" s="249" t="s">
        <v>3827</v>
      </c>
      <c r="P1212" s="248">
        <v>44112</v>
      </c>
      <c r="Q1212" s="166" t="str">
        <f>IF(COUNTIFS(tabAtas_Bloqueios[CÓDIGO],tabConsumoAta[[#This Row],[CÓDIGO]],tabAtas_Bloqueios[CHAVE],tabConsumoAta[[#This Row],[ATA]],tabAtas_Bloqueios[INATIVO],"") &gt; 0,"X","")</f>
        <v/>
      </c>
      <c r="R1212" s="158" t="s">
        <v>1555</v>
      </c>
    </row>
    <row r="1213" spans="1:18" x14ac:dyDescent="0.3">
      <c r="A1213" s="247">
        <v>27138</v>
      </c>
      <c r="B1213" s="47" t="s">
        <v>2483</v>
      </c>
      <c r="C1213" s="34" t="str">
        <f>IFERROR(VLOOKUP(tabConsumoAta[[#This Row],[CÓDIGO]],tabEstimativa[#Data],14,FALSE),"")</f>
        <v>Aguardando</v>
      </c>
      <c r="D1213" s="157" t="s">
        <v>3533</v>
      </c>
      <c r="E1213" s="157">
        <v>99</v>
      </c>
      <c r="F1213" s="34">
        <v>2020</v>
      </c>
      <c r="G1213" s="78">
        <f>IFERROR(VLOOKUP(tabConsumoAta[[#This Row],[ATA]],tabAtas[#Data],4,FALSE),"")</f>
        <v>44309</v>
      </c>
      <c r="H1213" s="163">
        <f>SUMIFS(tabSaldoAta[ESTIMATIVA],tabSaldoAta[CÓDIGO],tabConsumoAta[[#This Row],[CÓDIGO]],tabSaldoAta[CHAVE],tabConsumoAta[[#This Row],[ATA]])</f>
        <v>10000</v>
      </c>
      <c r="I1213" s="164">
        <v>2000</v>
      </c>
      <c r="J1213" s="159">
        <v>33</v>
      </c>
      <c r="K1213" s="251">
        <v>11640</v>
      </c>
      <c r="L1213" s="246" t="s">
        <v>2467</v>
      </c>
      <c r="M1213" s="160" t="s">
        <v>3828</v>
      </c>
      <c r="N1213" s="160" t="s">
        <v>3829</v>
      </c>
      <c r="O1213" s="249" t="s">
        <v>3827</v>
      </c>
      <c r="P1213" s="248">
        <v>44112</v>
      </c>
      <c r="Q1213" s="166" t="str">
        <f>IF(COUNTIFS(tabAtas_Bloqueios[CÓDIGO],tabConsumoAta[[#This Row],[CÓDIGO]],tabAtas_Bloqueios[CHAVE],tabConsumoAta[[#This Row],[ATA]],tabAtas_Bloqueios[INATIVO],"") &gt; 0,"X","")</f>
        <v/>
      </c>
      <c r="R1213" s="158" t="s">
        <v>1555</v>
      </c>
    </row>
    <row r="1214" spans="1:18" x14ac:dyDescent="0.3">
      <c r="A1214" s="247">
        <v>27139</v>
      </c>
      <c r="B1214" s="47" t="s">
        <v>2486</v>
      </c>
      <c r="C1214" s="34" t="str">
        <f>IFERROR(VLOOKUP(tabConsumoAta[[#This Row],[CÓDIGO]],tabEstimativa[#Data],14,FALSE),"")</f>
        <v>Aguardando</v>
      </c>
      <c r="D1214" s="157" t="s">
        <v>3533</v>
      </c>
      <c r="E1214" s="157">
        <v>99</v>
      </c>
      <c r="F1214" s="34">
        <v>2020</v>
      </c>
      <c r="G1214" s="78">
        <f>IFERROR(VLOOKUP(tabConsumoAta[[#This Row],[ATA]],tabAtas[#Data],4,FALSE),"")</f>
        <v>44309</v>
      </c>
      <c r="H1214" s="163">
        <f>SUMIFS(tabSaldoAta[ESTIMATIVA],tabSaldoAta[CÓDIGO],tabConsumoAta[[#This Row],[CÓDIGO]],tabSaldoAta[CHAVE],tabConsumoAta[[#This Row],[ATA]])</f>
        <v>10000</v>
      </c>
      <c r="I1214" s="164">
        <v>2000</v>
      </c>
      <c r="J1214" s="159">
        <v>34</v>
      </c>
      <c r="K1214" s="251">
        <v>11640</v>
      </c>
      <c r="L1214" s="246" t="s">
        <v>2467</v>
      </c>
      <c r="M1214" s="160" t="s">
        <v>3828</v>
      </c>
      <c r="N1214" s="160" t="s">
        <v>3829</v>
      </c>
      <c r="O1214" s="249" t="s">
        <v>3827</v>
      </c>
      <c r="P1214" s="248">
        <v>44112</v>
      </c>
      <c r="Q1214" s="166" t="str">
        <f>IF(COUNTIFS(tabAtas_Bloqueios[CÓDIGO],tabConsumoAta[[#This Row],[CÓDIGO]],tabAtas_Bloqueios[CHAVE],tabConsumoAta[[#This Row],[ATA]],tabAtas_Bloqueios[INATIVO],"") &gt; 0,"X","")</f>
        <v/>
      </c>
      <c r="R1214" s="158" t="s">
        <v>1555</v>
      </c>
    </row>
    <row r="1215" spans="1:18" x14ac:dyDescent="0.3">
      <c r="A1215" s="247">
        <v>27140</v>
      </c>
      <c r="B1215" s="47" t="s">
        <v>3227</v>
      </c>
      <c r="C1215" s="34" t="str">
        <f>IFERROR(VLOOKUP(tabConsumoAta[[#This Row],[CÓDIGO]],tabEstimativa[#Data],14,FALSE),"")</f>
        <v>Aguardando</v>
      </c>
      <c r="D1215" s="157" t="s">
        <v>3533</v>
      </c>
      <c r="E1215" s="157">
        <v>99</v>
      </c>
      <c r="F1215" s="34">
        <v>2020</v>
      </c>
      <c r="G1215" s="78">
        <f>IFERROR(VLOOKUP(tabConsumoAta[[#This Row],[ATA]],tabAtas[#Data],4,FALSE),"")</f>
        <v>44309</v>
      </c>
      <c r="H1215" s="163">
        <f>SUMIFS(tabSaldoAta[ESTIMATIVA],tabSaldoAta[CÓDIGO],tabConsumoAta[[#This Row],[CÓDIGO]],tabSaldoAta[CHAVE],tabConsumoAta[[#This Row],[ATA]])</f>
        <v>10000</v>
      </c>
      <c r="I1215" s="164">
        <v>2000</v>
      </c>
      <c r="J1215" s="159">
        <v>35</v>
      </c>
      <c r="K1215" s="251">
        <v>11640</v>
      </c>
      <c r="L1215" s="246" t="s">
        <v>2467</v>
      </c>
      <c r="M1215" s="160" t="s">
        <v>3828</v>
      </c>
      <c r="N1215" s="160" t="s">
        <v>3829</v>
      </c>
      <c r="O1215" s="249" t="s">
        <v>3827</v>
      </c>
      <c r="P1215" s="248">
        <v>44112</v>
      </c>
      <c r="Q1215" s="166" t="str">
        <f>IF(COUNTIFS(tabAtas_Bloqueios[CÓDIGO],tabConsumoAta[[#This Row],[CÓDIGO]],tabAtas_Bloqueios[CHAVE],tabConsumoAta[[#This Row],[ATA]],tabAtas_Bloqueios[INATIVO],"") &gt; 0,"X","")</f>
        <v/>
      </c>
      <c r="R1215" s="158" t="s">
        <v>1555</v>
      </c>
    </row>
    <row r="1216" spans="1:18" x14ac:dyDescent="0.3">
      <c r="A1216" s="247">
        <v>93325</v>
      </c>
      <c r="B1216" s="47" t="s">
        <v>2474</v>
      </c>
      <c r="C1216" s="34" t="str">
        <f>IFERROR(VLOOKUP(tabConsumoAta[[#This Row],[CÓDIGO]],tabEstimativa[#Data],14,FALSE),"")</f>
        <v>Aguardando</v>
      </c>
      <c r="D1216" s="157" t="s">
        <v>3533</v>
      </c>
      <c r="E1216" s="157">
        <v>99</v>
      </c>
      <c r="F1216" s="34">
        <v>2020</v>
      </c>
      <c r="G1216" s="78">
        <f>IFERROR(VLOOKUP(tabConsumoAta[[#This Row],[ATA]],tabAtas[#Data],4,FALSE),"")</f>
        <v>44309</v>
      </c>
      <c r="H1216" s="163">
        <f>SUMIFS(tabSaldoAta[ESTIMATIVA],tabSaldoAta[CÓDIGO],tabConsumoAta[[#This Row],[CÓDIGO]],tabSaldoAta[CHAVE],tabConsumoAta[[#This Row],[ATA]])</f>
        <v>10000</v>
      </c>
      <c r="I1216" s="164">
        <v>5000</v>
      </c>
      <c r="J1216" s="159">
        <v>36</v>
      </c>
      <c r="K1216" s="251">
        <v>11640</v>
      </c>
      <c r="L1216" s="246" t="s">
        <v>2467</v>
      </c>
      <c r="M1216" s="160" t="s">
        <v>3828</v>
      </c>
      <c r="N1216" s="160" t="s">
        <v>3829</v>
      </c>
      <c r="O1216" s="249" t="s">
        <v>3827</v>
      </c>
      <c r="P1216" s="248">
        <v>44112</v>
      </c>
      <c r="Q1216" s="166" t="str">
        <f>IF(COUNTIFS(tabAtas_Bloqueios[CÓDIGO],tabConsumoAta[[#This Row],[CÓDIGO]],tabAtas_Bloqueios[CHAVE],tabConsumoAta[[#This Row],[ATA]],tabAtas_Bloqueios[INATIVO],"") &gt; 0,"X","")</f>
        <v/>
      </c>
      <c r="R1216" s="158" t="s">
        <v>1555</v>
      </c>
    </row>
    <row r="1217" spans="1:18" x14ac:dyDescent="0.3">
      <c r="A1217" s="247">
        <v>93327</v>
      </c>
      <c r="B1217" s="47" t="s">
        <v>2476</v>
      </c>
      <c r="C1217" s="34" t="str">
        <f>IFERROR(VLOOKUP(tabConsumoAta[[#This Row],[CÓDIGO]],tabEstimativa[#Data],14,FALSE),"")</f>
        <v>Aguardando</v>
      </c>
      <c r="D1217" s="157" t="s">
        <v>3533</v>
      </c>
      <c r="E1217" s="157">
        <v>99</v>
      </c>
      <c r="F1217" s="34">
        <v>2020</v>
      </c>
      <c r="G1217" s="78">
        <f>IFERROR(VLOOKUP(tabConsumoAta[[#This Row],[ATA]],tabAtas[#Data],4,FALSE),"")</f>
        <v>44309</v>
      </c>
      <c r="H1217" s="163">
        <f>SUMIFS(tabSaldoAta[ESTIMATIVA],tabSaldoAta[CÓDIGO],tabConsumoAta[[#This Row],[CÓDIGO]],tabSaldoAta[CHAVE],tabConsumoAta[[#This Row],[ATA]])</f>
        <v>10000</v>
      </c>
      <c r="I1217" s="164">
        <v>5000</v>
      </c>
      <c r="J1217" s="159">
        <v>37</v>
      </c>
      <c r="K1217" s="251">
        <v>11640</v>
      </c>
      <c r="L1217" s="246" t="s">
        <v>2467</v>
      </c>
      <c r="M1217" s="160" t="s">
        <v>3828</v>
      </c>
      <c r="N1217" s="160" t="s">
        <v>3829</v>
      </c>
      <c r="O1217" s="249" t="s">
        <v>3827</v>
      </c>
      <c r="P1217" s="248">
        <v>44112</v>
      </c>
      <c r="Q1217" s="166" t="str">
        <f>IF(COUNTIFS(tabAtas_Bloqueios[CÓDIGO],tabConsumoAta[[#This Row],[CÓDIGO]],tabAtas_Bloqueios[CHAVE],tabConsumoAta[[#This Row],[ATA]],tabAtas_Bloqueios[INATIVO],"") &gt; 0,"X","")</f>
        <v/>
      </c>
      <c r="R1217" s="158" t="s">
        <v>1555</v>
      </c>
    </row>
    <row r="1218" spans="1:18" x14ac:dyDescent="0.3">
      <c r="A1218" s="247">
        <v>93329</v>
      </c>
      <c r="B1218" s="47" t="s">
        <v>2477</v>
      </c>
      <c r="C1218" s="34" t="str">
        <f>IFERROR(VLOOKUP(tabConsumoAta[[#This Row],[CÓDIGO]],tabEstimativa[#Data],14,FALSE),"")</f>
        <v>Aguardando</v>
      </c>
      <c r="D1218" s="157" t="s">
        <v>3533</v>
      </c>
      <c r="E1218" s="157">
        <v>99</v>
      </c>
      <c r="F1218" s="34">
        <v>2020</v>
      </c>
      <c r="G1218" s="78">
        <f>IFERROR(VLOOKUP(tabConsumoAta[[#This Row],[ATA]],tabAtas[#Data],4,FALSE),"")</f>
        <v>44309</v>
      </c>
      <c r="H1218" s="163">
        <f>SUMIFS(tabSaldoAta[ESTIMATIVA],tabSaldoAta[CÓDIGO],tabConsumoAta[[#This Row],[CÓDIGO]],tabSaldoAta[CHAVE],tabConsumoAta[[#This Row],[ATA]])</f>
        <v>10000</v>
      </c>
      <c r="I1218" s="164">
        <v>5000</v>
      </c>
      <c r="J1218" s="159">
        <v>38</v>
      </c>
      <c r="K1218" s="251">
        <v>11640</v>
      </c>
      <c r="L1218" s="246" t="s">
        <v>2467</v>
      </c>
      <c r="M1218" s="160" t="s">
        <v>3828</v>
      </c>
      <c r="N1218" s="160" t="s">
        <v>3829</v>
      </c>
      <c r="O1218" s="249" t="s">
        <v>3827</v>
      </c>
      <c r="P1218" s="248">
        <v>44112</v>
      </c>
      <c r="Q1218" s="166" t="str">
        <f>IF(COUNTIFS(tabAtas_Bloqueios[CÓDIGO],tabConsumoAta[[#This Row],[CÓDIGO]],tabAtas_Bloqueios[CHAVE],tabConsumoAta[[#This Row],[ATA]],tabAtas_Bloqueios[INATIVO],"") &gt; 0,"X","")</f>
        <v/>
      </c>
      <c r="R1218" s="158" t="s">
        <v>1555</v>
      </c>
    </row>
    <row r="1219" spans="1:18" x14ac:dyDescent="0.3">
      <c r="A1219" s="247">
        <v>93332</v>
      </c>
      <c r="B1219" s="47" t="s">
        <v>2478</v>
      </c>
      <c r="C1219" s="34" t="str">
        <f>IFERROR(VLOOKUP(tabConsumoAta[[#This Row],[CÓDIGO]],tabEstimativa[#Data],14,FALSE),"")</f>
        <v>Aguardando</v>
      </c>
      <c r="D1219" s="157" t="s">
        <v>3533</v>
      </c>
      <c r="E1219" s="157">
        <v>99</v>
      </c>
      <c r="F1219" s="34">
        <v>2020</v>
      </c>
      <c r="G1219" s="78">
        <f>IFERROR(VLOOKUP(tabConsumoAta[[#This Row],[ATA]],tabAtas[#Data],4,FALSE),"")</f>
        <v>44309</v>
      </c>
      <c r="H1219" s="163">
        <f>SUMIFS(tabSaldoAta[ESTIMATIVA],tabSaldoAta[CÓDIGO],tabConsumoAta[[#This Row],[CÓDIGO]],tabSaldoAta[CHAVE],tabConsumoAta[[#This Row],[ATA]])</f>
        <v>10000</v>
      </c>
      <c r="I1219" s="164">
        <v>5000</v>
      </c>
      <c r="J1219" s="159">
        <v>39</v>
      </c>
      <c r="K1219" s="251">
        <v>11640</v>
      </c>
      <c r="L1219" s="246" t="s">
        <v>2467</v>
      </c>
      <c r="M1219" s="160" t="s">
        <v>3828</v>
      </c>
      <c r="N1219" s="160" t="s">
        <v>3829</v>
      </c>
      <c r="O1219" s="249" t="s">
        <v>3827</v>
      </c>
      <c r="P1219" s="248">
        <v>44112</v>
      </c>
      <c r="Q1219" s="166" t="str">
        <f>IF(COUNTIFS(tabAtas_Bloqueios[CÓDIGO],tabConsumoAta[[#This Row],[CÓDIGO]],tabAtas_Bloqueios[CHAVE],tabConsumoAta[[#This Row],[ATA]],tabAtas_Bloqueios[INATIVO],"") &gt; 0,"X","")</f>
        <v/>
      </c>
      <c r="R1219" s="158" t="s">
        <v>1555</v>
      </c>
    </row>
    <row r="1220" spans="1:18" x14ac:dyDescent="0.3">
      <c r="A1220" s="247">
        <v>93334</v>
      </c>
      <c r="B1220" s="47" t="s">
        <v>2479</v>
      </c>
      <c r="C1220" s="34" t="str">
        <f>IFERROR(VLOOKUP(tabConsumoAta[[#This Row],[CÓDIGO]],tabEstimativa[#Data],14,FALSE),"")</f>
        <v>Aguardando</v>
      </c>
      <c r="D1220" s="157" t="s">
        <v>3533</v>
      </c>
      <c r="E1220" s="157">
        <v>99</v>
      </c>
      <c r="F1220" s="34">
        <v>2020</v>
      </c>
      <c r="G1220" s="78">
        <f>IFERROR(VLOOKUP(tabConsumoAta[[#This Row],[ATA]],tabAtas[#Data],4,FALSE),"")</f>
        <v>44309</v>
      </c>
      <c r="H1220" s="163">
        <f>SUMIFS(tabSaldoAta[ESTIMATIVA],tabSaldoAta[CÓDIGO],tabConsumoAta[[#This Row],[CÓDIGO]],tabSaldoAta[CHAVE],tabConsumoAta[[#This Row],[ATA]])</f>
        <v>10000</v>
      </c>
      <c r="I1220" s="164">
        <v>5000</v>
      </c>
      <c r="J1220" s="159">
        <v>40</v>
      </c>
      <c r="K1220" s="251">
        <v>11640</v>
      </c>
      <c r="L1220" s="246" t="s">
        <v>2467</v>
      </c>
      <c r="M1220" s="160" t="s">
        <v>3828</v>
      </c>
      <c r="N1220" s="160" t="s">
        <v>3829</v>
      </c>
      <c r="O1220" s="249" t="s">
        <v>3827</v>
      </c>
      <c r="P1220" s="248">
        <v>44112</v>
      </c>
      <c r="Q1220" s="166" t="str">
        <f>IF(COUNTIFS(tabAtas_Bloqueios[CÓDIGO],tabConsumoAta[[#This Row],[CÓDIGO]],tabAtas_Bloqueios[CHAVE],tabConsumoAta[[#This Row],[ATA]],tabAtas_Bloqueios[INATIVO],"") &gt; 0,"X","")</f>
        <v/>
      </c>
      <c r="R1220" s="158" t="s">
        <v>1555</v>
      </c>
    </row>
    <row r="1221" spans="1:18" x14ac:dyDescent="0.3">
      <c r="A1221" s="247">
        <v>93335</v>
      </c>
      <c r="B1221" s="47" t="s">
        <v>2480</v>
      </c>
      <c r="C1221" s="34" t="str">
        <f>IFERROR(VLOOKUP(tabConsumoAta[[#This Row],[CÓDIGO]],tabEstimativa[#Data],14,FALSE),"")</f>
        <v>Aguardando</v>
      </c>
      <c r="D1221" s="157" t="s">
        <v>3533</v>
      </c>
      <c r="E1221" s="157">
        <v>99</v>
      </c>
      <c r="F1221" s="34">
        <v>2020</v>
      </c>
      <c r="G1221" s="78">
        <f>IFERROR(VLOOKUP(tabConsumoAta[[#This Row],[ATA]],tabAtas[#Data],4,FALSE),"")</f>
        <v>44309</v>
      </c>
      <c r="H1221" s="163">
        <f>SUMIFS(tabSaldoAta[ESTIMATIVA],tabSaldoAta[CÓDIGO],tabConsumoAta[[#This Row],[CÓDIGO]],tabSaldoAta[CHAVE],tabConsumoAta[[#This Row],[ATA]])</f>
        <v>10000</v>
      </c>
      <c r="I1221" s="164">
        <v>5000</v>
      </c>
      <c r="J1221" s="159">
        <v>41</v>
      </c>
      <c r="K1221" s="251">
        <v>11641</v>
      </c>
      <c r="L1221" s="246" t="s">
        <v>2467</v>
      </c>
      <c r="M1221" s="160" t="s">
        <v>3828</v>
      </c>
      <c r="N1221" s="160" t="s">
        <v>3829</v>
      </c>
      <c r="O1221" s="249" t="s">
        <v>3827</v>
      </c>
      <c r="P1221" s="248">
        <v>44112</v>
      </c>
      <c r="Q1221" s="166" t="str">
        <f>IF(COUNTIFS(tabAtas_Bloqueios[CÓDIGO],tabConsumoAta[[#This Row],[CÓDIGO]],tabAtas_Bloqueios[CHAVE],tabConsumoAta[[#This Row],[ATA]],tabAtas_Bloqueios[INATIVO],"") &gt; 0,"X","")</f>
        <v/>
      </c>
      <c r="R1221" s="158" t="s">
        <v>1555</v>
      </c>
    </row>
    <row r="1222" spans="1:18" x14ac:dyDescent="0.3">
      <c r="A1222" s="247">
        <v>130624</v>
      </c>
      <c r="B1222" s="47" t="s">
        <v>2473</v>
      </c>
      <c r="C1222" s="34" t="str">
        <f>IFERROR(VLOOKUP(tabConsumoAta[[#This Row],[CÓDIGO]],tabEstimativa[#Data],14,FALSE),"")</f>
        <v>Aguardando</v>
      </c>
      <c r="D1222" s="157" t="s">
        <v>3533</v>
      </c>
      <c r="E1222" s="157">
        <v>99</v>
      </c>
      <c r="F1222" s="34">
        <v>2020</v>
      </c>
      <c r="G1222" s="78">
        <f>IFERROR(VLOOKUP(tabConsumoAta[[#This Row],[ATA]],tabAtas[#Data],4,FALSE),"")</f>
        <v>44309</v>
      </c>
      <c r="H1222" s="163">
        <f>SUMIFS(tabSaldoAta[ESTIMATIVA],tabSaldoAta[CÓDIGO],tabConsumoAta[[#This Row],[CÓDIGO]],tabSaldoAta[CHAVE],tabConsumoAta[[#This Row],[ATA]])</f>
        <v>32000</v>
      </c>
      <c r="I1222" s="164">
        <v>15500</v>
      </c>
      <c r="J1222" s="159">
        <v>42</v>
      </c>
      <c r="K1222" s="251">
        <v>11643</v>
      </c>
      <c r="L1222" s="246" t="s">
        <v>3557</v>
      </c>
      <c r="M1222" s="160" t="s">
        <v>3828</v>
      </c>
      <c r="N1222" s="160" t="s">
        <v>3829</v>
      </c>
      <c r="O1222" s="249" t="s">
        <v>3827</v>
      </c>
      <c r="P1222" s="248">
        <v>44112</v>
      </c>
      <c r="Q1222" s="166" t="str">
        <f>IF(COUNTIFS(tabAtas_Bloqueios[CÓDIGO],tabConsumoAta[[#This Row],[CÓDIGO]],tabAtas_Bloqueios[CHAVE],tabConsumoAta[[#This Row],[ATA]],tabAtas_Bloqueios[INATIVO],"") &gt; 0,"X","")</f>
        <v/>
      </c>
      <c r="R1222" s="158" t="s">
        <v>1555</v>
      </c>
    </row>
    <row r="1223" spans="1:18" x14ac:dyDescent="0.3">
      <c r="A1223" s="247">
        <v>132303</v>
      </c>
      <c r="B1223" s="47" t="s">
        <v>184</v>
      </c>
      <c r="C1223" s="34" t="str">
        <f>IFERROR(VLOOKUP(tabConsumoAta[[#This Row],[CÓDIGO]],tabEstimativa[#Data],14,FALSE),"")</f>
        <v>Aguardando</v>
      </c>
      <c r="D1223" s="157" t="s">
        <v>3533</v>
      </c>
      <c r="E1223" s="157">
        <v>99</v>
      </c>
      <c r="F1223" s="34">
        <v>2020</v>
      </c>
      <c r="G1223" s="78">
        <f>IFERROR(VLOOKUP(tabConsumoAta[[#This Row],[ATA]],tabAtas[#Data],4,FALSE),"")</f>
        <v>44309</v>
      </c>
      <c r="H1223" s="163">
        <f>SUMIFS(tabSaldoAta[ESTIMATIVA],tabSaldoAta[CÓDIGO],tabConsumoAta[[#This Row],[CÓDIGO]],tabSaldoAta[CHAVE],tabConsumoAta[[#This Row],[ATA]])</f>
        <v>25000</v>
      </c>
      <c r="I1223" s="164">
        <v>25000</v>
      </c>
      <c r="J1223" s="159">
        <v>43</v>
      </c>
      <c r="K1223" s="251">
        <v>11643</v>
      </c>
      <c r="L1223" s="246" t="s">
        <v>3557</v>
      </c>
      <c r="M1223" s="160" t="s">
        <v>3828</v>
      </c>
      <c r="N1223" s="160" t="s">
        <v>3829</v>
      </c>
      <c r="O1223" s="249" t="s">
        <v>3827</v>
      </c>
      <c r="P1223" s="248">
        <v>44112</v>
      </c>
      <c r="Q1223" s="166" t="str">
        <f>IF(COUNTIFS(tabAtas_Bloqueios[CÓDIGO],tabConsumoAta[[#This Row],[CÓDIGO]],tabAtas_Bloqueios[CHAVE],tabConsumoAta[[#This Row],[ATA]],tabAtas_Bloqueios[INATIVO],"") &gt; 0,"X","")</f>
        <v/>
      </c>
      <c r="R1223" s="158" t="s">
        <v>1555</v>
      </c>
    </row>
    <row r="1224" spans="1:18" x14ac:dyDescent="0.3">
      <c r="A1224" s="247">
        <v>92907</v>
      </c>
      <c r="B1224" s="47" t="s">
        <v>186</v>
      </c>
      <c r="C1224" s="34" t="str">
        <f>IFERROR(VLOOKUP(tabConsumoAta[[#This Row],[CÓDIGO]],tabEstimativa[#Data],14,FALSE),"")</f>
        <v>Aguardando</v>
      </c>
      <c r="D1224" s="157" t="s">
        <v>3533</v>
      </c>
      <c r="E1224" s="157">
        <v>99</v>
      </c>
      <c r="F1224" s="34">
        <v>2020</v>
      </c>
      <c r="G1224" s="78">
        <f>IFERROR(VLOOKUP(tabConsumoAta[[#This Row],[ATA]],tabAtas[#Data],4,FALSE),"")</f>
        <v>44309</v>
      </c>
      <c r="H1224" s="163">
        <f>SUMIFS(tabSaldoAta[ESTIMATIVA],tabSaldoAta[CÓDIGO],tabConsumoAta[[#This Row],[CÓDIGO]],tabSaldoAta[CHAVE],tabConsumoAta[[#This Row],[ATA]])</f>
        <v>3000</v>
      </c>
      <c r="I1224" s="164">
        <v>1000</v>
      </c>
      <c r="J1224" s="159">
        <v>44</v>
      </c>
      <c r="K1224" s="251">
        <v>11646</v>
      </c>
      <c r="L1224" s="246" t="s">
        <v>2802</v>
      </c>
      <c r="M1224" s="160" t="s">
        <v>3828</v>
      </c>
      <c r="N1224" s="160" t="s">
        <v>3829</v>
      </c>
      <c r="O1224" s="249" t="s">
        <v>3827</v>
      </c>
      <c r="P1224" s="248">
        <v>44112</v>
      </c>
      <c r="Q1224" s="166" t="str">
        <f>IF(COUNTIFS(tabAtas_Bloqueios[CÓDIGO],tabConsumoAta[[#This Row],[CÓDIGO]],tabAtas_Bloqueios[CHAVE],tabConsumoAta[[#This Row],[ATA]],tabAtas_Bloqueios[INATIVO],"") &gt; 0,"X","")</f>
        <v/>
      </c>
      <c r="R1224" s="158" t="s">
        <v>1555</v>
      </c>
    </row>
    <row r="1225" spans="1:18" x14ac:dyDescent="0.3">
      <c r="A1225" s="247">
        <v>92908</v>
      </c>
      <c r="B1225" s="47" t="s">
        <v>185</v>
      </c>
      <c r="C1225" s="34" t="str">
        <f>IFERROR(VLOOKUP(tabConsumoAta[[#This Row],[CÓDIGO]],tabEstimativa[#Data],14,FALSE),"")</f>
        <v>Aguardando</v>
      </c>
      <c r="D1225" s="157" t="s">
        <v>3533</v>
      </c>
      <c r="E1225" s="157">
        <v>99</v>
      </c>
      <c r="F1225" s="34">
        <v>2020</v>
      </c>
      <c r="G1225" s="78">
        <f>IFERROR(VLOOKUP(tabConsumoAta[[#This Row],[ATA]],tabAtas[#Data],4,FALSE),"")</f>
        <v>44309</v>
      </c>
      <c r="H1225" s="163">
        <f>SUMIFS(tabSaldoAta[ESTIMATIVA],tabSaldoAta[CÓDIGO],tabConsumoAta[[#This Row],[CÓDIGO]],tabSaldoAta[CHAVE],tabConsumoAta[[#This Row],[ATA]])</f>
        <v>3000</v>
      </c>
      <c r="I1225" s="164">
        <v>1000</v>
      </c>
      <c r="J1225" s="159">
        <v>45</v>
      </c>
      <c r="K1225" s="251">
        <v>11646</v>
      </c>
      <c r="L1225" s="246" t="s">
        <v>2802</v>
      </c>
      <c r="M1225" s="160" t="s">
        <v>3828</v>
      </c>
      <c r="N1225" s="160" t="s">
        <v>3829</v>
      </c>
      <c r="O1225" s="249" t="s">
        <v>3827</v>
      </c>
      <c r="P1225" s="248">
        <v>44112</v>
      </c>
      <c r="Q1225" s="166" t="str">
        <f>IF(COUNTIFS(tabAtas_Bloqueios[CÓDIGO],tabConsumoAta[[#This Row],[CÓDIGO]],tabAtas_Bloqueios[CHAVE],tabConsumoAta[[#This Row],[ATA]],tabAtas_Bloqueios[INATIVO],"") &gt; 0,"X","")</f>
        <v/>
      </c>
      <c r="R1225" s="158" t="s">
        <v>1555</v>
      </c>
    </row>
    <row r="1226" spans="1:18" x14ac:dyDescent="0.3">
      <c r="A1226" s="247">
        <v>23986</v>
      </c>
      <c r="B1226" s="47" t="s">
        <v>2466</v>
      </c>
      <c r="C1226" s="34" t="str">
        <f>IFERROR(VLOOKUP(tabConsumoAta[[#This Row],[CÓDIGO]],tabEstimativa[#Data],14,FALSE),"")</f>
        <v>Aguardando</v>
      </c>
      <c r="D1226" s="157" t="s">
        <v>3533</v>
      </c>
      <c r="E1226" s="157">
        <v>99</v>
      </c>
      <c r="F1226" s="34">
        <v>2020</v>
      </c>
      <c r="G1226" s="78">
        <f>IFERROR(VLOOKUP(tabConsumoAta[[#This Row],[ATA]],tabAtas[#Data],4,FALSE),"")</f>
        <v>44309</v>
      </c>
      <c r="H1226" s="163">
        <f>SUMIFS(tabSaldoAta[ESTIMATIVA],tabSaldoAta[CÓDIGO],tabConsumoAta[[#This Row],[CÓDIGO]],tabSaldoAta[CHAVE],tabConsumoAta[[#This Row],[ATA]])</f>
        <v>10000</v>
      </c>
      <c r="I1226" s="164">
        <v>2000</v>
      </c>
      <c r="J1226" s="159">
        <v>46</v>
      </c>
      <c r="K1226" s="251">
        <v>11650</v>
      </c>
      <c r="L1226" s="246" t="s">
        <v>3096</v>
      </c>
      <c r="M1226" s="160" t="s">
        <v>3828</v>
      </c>
      <c r="N1226" s="160" t="s">
        <v>3829</v>
      </c>
      <c r="O1226" s="249" t="s">
        <v>3827</v>
      </c>
      <c r="P1226" s="248">
        <v>44112</v>
      </c>
      <c r="Q1226" s="166" t="str">
        <f>IF(COUNTIFS(tabAtas_Bloqueios[CÓDIGO],tabConsumoAta[[#This Row],[CÓDIGO]],tabAtas_Bloqueios[CHAVE],tabConsumoAta[[#This Row],[ATA]],tabAtas_Bloqueios[INATIVO],"") &gt; 0,"X","")</f>
        <v/>
      </c>
      <c r="R1226" s="158" t="s">
        <v>1555</v>
      </c>
    </row>
    <row r="1227" spans="1:18" x14ac:dyDescent="0.3">
      <c r="A1227" s="247">
        <v>23989</v>
      </c>
      <c r="B1227" s="47" t="s">
        <v>2469</v>
      </c>
      <c r="C1227" s="34" t="str">
        <f>IFERROR(VLOOKUP(tabConsumoAta[[#This Row],[CÓDIGO]],tabEstimativa[#Data],14,FALSE),"")</f>
        <v>Aguardando</v>
      </c>
      <c r="D1227" s="157" t="s">
        <v>3533</v>
      </c>
      <c r="E1227" s="157">
        <v>99</v>
      </c>
      <c r="F1227" s="34">
        <v>2020</v>
      </c>
      <c r="G1227" s="78">
        <f>IFERROR(VLOOKUP(tabConsumoAta[[#This Row],[ATA]],tabAtas[#Data],4,FALSE),"")</f>
        <v>44309</v>
      </c>
      <c r="H1227" s="163">
        <f>SUMIFS(tabSaldoAta[ESTIMATIVA],tabSaldoAta[CÓDIGO],tabConsumoAta[[#This Row],[CÓDIGO]],tabSaldoAta[CHAVE],tabConsumoAta[[#This Row],[ATA]])</f>
        <v>10000</v>
      </c>
      <c r="I1227" s="164">
        <v>2000</v>
      </c>
      <c r="J1227" s="159">
        <v>47</v>
      </c>
      <c r="K1227" s="251">
        <v>11650</v>
      </c>
      <c r="L1227" s="246" t="s">
        <v>3096</v>
      </c>
      <c r="M1227" s="160" t="s">
        <v>3828</v>
      </c>
      <c r="N1227" s="160" t="s">
        <v>3829</v>
      </c>
      <c r="O1227" s="249" t="s">
        <v>3827</v>
      </c>
      <c r="P1227" s="248">
        <v>44112</v>
      </c>
      <c r="Q1227" s="166" t="str">
        <f>IF(COUNTIFS(tabAtas_Bloqueios[CÓDIGO],tabConsumoAta[[#This Row],[CÓDIGO]],tabAtas_Bloqueios[CHAVE],tabConsumoAta[[#This Row],[ATA]],tabAtas_Bloqueios[INATIVO],"") &gt; 0,"X","")</f>
        <v/>
      </c>
      <c r="R1227" s="158" t="s">
        <v>1555</v>
      </c>
    </row>
    <row r="1228" spans="1:18" x14ac:dyDescent="0.3">
      <c r="A1228" s="247">
        <v>23993</v>
      </c>
      <c r="B1228" s="47" t="s">
        <v>2470</v>
      </c>
      <c r="C1228" s="34" t="str">
        <f>IFERROR(VLOOKUP(tabConsumoAta[[#This Row],[CÓDIGO]],tabEstimativa[#Data],14,FALSE),"")</f>
        <v>Aguardando</v>
      </c>
      <c r="D1228" s="157" t="s">
        <v>3533</v>
      </c>
      <c r="E1228" s="157">
        <v>99</v>
      </c>
      <c r="F1228" s="34">
        <v>2020</v>
      </c>
      <c r="G1228" s="78">
        <f>IFERROR(VLOOKUP(tabConsumoAta[[#This Row],[ATA]],tabAtas[#Data],4,FALSE),"")</f>
        <v>44309</v>
      </c>
      <c r="H1228" s="163">
        <f>SUMIFS(tabSaldoAta[ESTIMATIVA],tabSaldoAta[CÓDIGO],tabConsumoAta[[#This Row],[CÓDIGO]],tabSaldoAta[CHAVE],tabConsumoAta[[#This Row],[ATA]])</f>
        <v>10000</v>
      </c>
      <c r="I1228" s="164">
        <v>2000</v>
      </c>
      <c r="J1228" s="159">
        <v>48</v>
      </c>
      <c r="K1228" s="251">
        <v>11650</v>
      </c>
      <c r="L1228" s="246" t="s">
        <v>3096</v>
      </c>
      <c r="M1228" s="160" t="s">
        <v>3828</v>
      </c>
      <c r="N1228" s="160" t="s">
        <v>3829</v>
      </c>
      <c r="O1228" s="249" t="s">
        <v>3827</v>
      </c>
      <c r="P1228" s="248">
        <v>44112</v>
      </c>
      <c r="Q1228" s="166" t="str">
        <f>IF(COUNTIFS(tabAtas_Bloqueios[CÓDIGO],tabConsumoAta[[#This Row],[CÓDIGO]],tabAtas_Bloqueios[CHAVE],tabConsumoAta[[#This Row],[ATA]],tabAtas_Bloqueios[INATIVO],"") &gt; 0,"X","")</f>
        <v/>
      </c>
      <c r="R1228" s="158" t="s">
        <v>1555</v>
      </c>
    </row>
    <row r="1229" spans="1:18" x14ac:dyDescent="0.3">
      <c r="A1229" s="247">
        <v>23996</v>
      </c>
      <c r="B1229" s="47" t="s">
        <v>2472</v>
      </c>
      <c r="C1229" s="34" t="str">
        <f>IFERROR(VLOOKUP(tabConsumoAta[[#This Row],[CÓDIGO]],tabEstimativa[#Data],14,FALSE),"")</f>
        <v>Aguardando</v>
      </c>
      <c r="D1229" s="157" t="s">
        <v>3533</v>
      </c>
      <c r="E1229" s="157">
        <v>99</v>
      </c>
      <c r="F1229" s="34">
        <v>2020</v>
      </c>
      <c r="G1229" s="78">
        <f>IFERROR(VLOOKUP(tabConsumoAta[[#This Row],[ATA]],tabAtas[#Data],4,FALSE),"")</f>
        <v>44309</v>
      </c>
      <c r="H1229" s="163">
        <f>SUMIFS(tabSaldoAta[ESTIMATIVA],tabSaldoAta[CÓDIGO],tabConsumoAta[[#This Row],[CÓDIGO]],tabSaldoAta[CHAVE],tabConsumoAta[[#This Row],[ATA]])</f>
        <v>10000</v>
      </c>
      <c r="I1229" s="164">
        <v>2000</v>
      </c>
      <c r="J1229" s="159">
        <v>49</v>
      </c>
      <c r="K1229" s="251">
        <v>11650</v>
      </c>
      <c r="L1229" s="246" t="s">
        <v>3096</v>
      </c>
      <c r="M1229" s="160" t="s">
        <v>3828</v>
      </c>
      <c r="N1229" s="160" t="s">
        <v>3829</v>
      </c>
      <c r="O1229" s="249" t="s">
        <v>3827</v>
      </c>
      <c r="P1229" s="248">
        <v>44112</v>
      </c>
      <c r="Q1229" s="166" t="str">
        <f>IF(COUNTIFS(tabAtas_Bloqueios[CÓDIGO],tabConsumoAta[[#This Row],[CÓDIGO]],tabAtas_Bloqueios[CHAVE],tabConsumoAta[[#This Row],[ATA]],tabAtas_Bloqueios[INATIVO],"") &gt; 0,"X","")</f>
        <v/>
      </c>
      <c r="R1229" s="158" t="s">
        <v>1555</v>
      </c>
    </row>
    <row r="1230" spans="1:18" x14ac:dyDescent="0.3">
      <c r="A1230" s="247">
        <v>24476</v>
      </c>
      <c r="B1230" s="47" t="s">
        <v>2468</v>
      </c>
      <c r="C1230" s="34" t="str">
        <f>IFERROR(VLOOKUP(tabConsumoAta[[#This Row],[CÓDIGO]],tabEstimativa[#Data],14,FALSE),"")</f>
        <v>Aguardando</v>
      </c>
      <c r="D1230" s="157" t="s">
        <v>3533</v>
      </c>
      <c r="E1230" s="157">
        <v>99</v>
      </c>
      <c r="F1230" s="34">
        <v>2020</v>
      </c>
      <c r="G1230" s="78">
        <f>IFERROR(VLOOKUP(tabConsumoAta[[#This Row],[ATA]],tabAtas[#Data],4,FALSE),"")</f>
        <v>44309</v>
      </c>
      <c r="H1230" s="163">
        <f>SUMIFS(tabSaldoAta[ESTIMATIVA],tabSaldoAta[CÓDIGO],tabConsumoAta[[#This Row],[CÓDIGO]],tabSaldoAta[CHAVE],tabConsumoAta[[#This Row],[ATA]])</f>
        <v>10000</v>
      </c>
      <c r="I1230" s="164">
        <v>2000</v>
      </c>
      <c r="J1230" s="159">
        <v>50</v>
      </c>
      <c r="K1230" s="251">
        <v>11650</v>
      </c>
      <c r="L1230" s="246" t="s">
        <v>3096</v>
      </c>
      <c r="M1230" s="160" t="s">
        <v>3828</v>
      </c>
      <c r="N1230" s="160" t="s">
        <v>3829</v>
      </c>
      <c r="O1230" s="249" t="s">
        <v>3827</v>
      </c>
      <c r="P1230" s="248">
        <v>44112</v>
      </c>
      <c r="Q1230" s="166" t="str">
        <f>IF(COUNTIFS(tabAtas_Bloqueios[CÓDIGO],tabConsumoAta[[#This Row],[CÓDIGO]],tabAtas_Bloqueios[CHAVE],tabConsumoAta[[#This Row],[ATA]],tabAtas_Bloqueios[INATIVO],"") &gt; 0,"X","")</f>
        <v/>
      </c>
      <c r="R1230" s="158" t="s">
        <v>1555</v>
      </c>
    </row>
    <row r="1231" spans="1:18" x14ac:dyDescent="0.3">
      <c r="A1231" s="247">
        <v>24477</v>
      </c>
      <c r="B1231" s="47" t="s">
        <v>2471</v>
      </c>
      <c r="C1231" s="34" t="str">
        <f>IFERROR(VLOOKUP(tabConsumoAta[[#This Row],[CÓDIGO]],tabEstimativa[#Data],14,FALSE),"")</f>
        <v>Aguardando</v>
      </c>
      <c r="D1231" s="157" t="s">
        <v>3533</v>
      </c>
      <c r="E1231" s="157">
        <v>99</v>
      </c>
      <c r="F1231" s="34">
        <v>2020</v>
      </c>
      <c r="G1231" s="78">
        <f>IFERROR(VLOOKUP(tabConsumoAta[[#This Row],[ATA]],tabAtas[#Data],4,FALSE),"")</f>
        <v>44309</v>
      </c>
      <c r="H1231" s="163">
        <f>SUMIFS(tabSaldoAta[ESTIMATIVA],tabSaldoAta[CÓDIGO],tabConsumoAta[[#This Row],[CÓDIGO]],tabSaldoAta[CHAVE],tabConsumoAta[[#This Row],[ATA]])</f>
        <v>10000</v>
      </c>
      <c r="I1231" s="164">
        <v>2000</v>
      </c>
      <c r="J1231" s="159">
        <v>51</v>
      </c>
      <c r="K1231" s="251">
        <v>11650</v>
      </c>
      <c r="L1231" s="246" t="s">
        <v>3096</v>
      </c>
      <c r="M1231" s="160" t="s">
        <v>3828</v>
      </c>
      <c r="N1231" s="160" t="s">
        <v>3829</v>
      </c>
      <c r="O1231" s="249" t="s">
        <v>3827</v>
      </c>
      <c r="P1231" s="248">
        <v>44112</v>
      </c>
      <c r="Q1231" s="166" t="str">
        <f>IF(COUNTIFS(tabAtas_Bloqueios[CÓDIGO],tabConsumoAta[[#This Row],[CÓDIGO]],tabAtas_Bloqueios[CHAVE],tabConsumoAta[[#This Row],[ATA]],tabAtas_Bloqueios[INATIVO],"") &gt; 0,"X","")</f>
        <v/>
      </c>
      <c r="R1231" s="158" t="s">
        <v>1555</v>
      </c>
    </row>
    <row r="1232" spans="1:18" x14ac:dyDescent="0.3">
      <c r="A1232" s="247">
        <v>12616</v>
      </c>
      <c r="B1232" s="47" t="s">
        <v>3051</v>
      </c>
      <c r="C1232" s="34" t="str">
        <f>IFERROR(VLOOKUP(tabConsumoAta[[#This Row],[CÓDIGO]],tabEstimativa[#Data],14,FALSE),"")</f>
        <v>Aguardando</v>
      </c>
      <c r="D1232" s="157" t="s">
        <v>3767</v>
      </c>
      <c r="E1232" s="157">
        <v>176</v>
      </c>
      <c r="F1232" s="34">
        <v>2020</v>
      </c>
      <c r="G1232" s="78">
        <f>IFERROR(VLOOKUP(tabConsumoAta[[#This Row],[ATA]],tabAtas[#Data],4,FALSE),"")</f>
        <v>44427</v>
      </c>
      <c r="H1232" s="163">
        <f>SUMIFS(tabSaldoAta[ESTIMATIVA],tabSaldoAta[CÓDIGO],tabConsumoAta[[#This Row],[CÓDIGO]],tabSaldoAta[CHAVE],tabConsumoAta[[#This Row],[ATA]])</f>
        <v>60000</v>
      </c>
      <c r="I1232" s="164">
        <v>20000</v>
      </c>
      <c r="J1232" s="159">
        <v>52</v>
      </c>
      <c r="K1232" s="251">
        <v>11651</v>
      </c>
      <c r="L1232" s="246" t="s">
        <v>3768</v>
      </c>
      <c r="M1232" s="160" t="s">
        <v>3828</v>
      </c>
      <c r="N1232" s="160" t="s">
        <v>3829</v>
      </c>
      <c r="O1232" s="249" t="s">
        <v>3827</v>
      </c>
      <c r="P1232" s="248">
        <v>44112</v>
      </c>
      <c r="Q1232" s="166" t="str">
        <f>IF(COUNTIFS(tabAtas_Bloqueios[CÓDIGO],tabConsumoAta[[#This Row],[CÓDIGO]],tabAtas_Bloqueios[CHAVE],tabConsumoAta[[#This Row],[ATA]],tabAtas_Bloqueios[INATIVO],"") &gt; 0,"X","")</f>
        <v/>
      </c>
      <c r="R1232" s="158" t="s">
        <v>1555</v>
      </c>
    </row>
    <row r="1233" spans="1:18" x14ac:dyDescent="0.3">
      <c r="A1233" s="247">
        <v>74911</v>
      </c>
      <c r="B1233" s="47" t="s">
        <v>2957</v>
      </c>
      <c r="C1233" s="34" t="str">
        <f>IFERROR(VLOOKUP(tabConsumoAta[[#This Row],[CÓDIGO]],tabEstimativa[#Data],14,FALSE),"")</f>
        <v>Inativo</v>
      </c>
      <c r="D1233" s="157" t="s">
        <v>3832</v>
      </c>
      <c r="E1233" s="157">
        <v>194</v>
      </c>
      <c r="F1233" s="34">
        <v>2020</v>
      </c>
      <c r="G1233" s="78">
        <f>IFERROR(VLOOKUP(tabConsumoAta[[#This Row],[ATA]],tabAtas[#Data],4,FALSE),"")</f>
        <v>44446</v>
      </c>
      <c r="H1233" s="163">
        <f>SUMIFS(tabSaldoAta[ESTIMATIVA],tabSaldoAta[CÓDIGO],tabConsumoAta[[#This Row],[CÓDIGO]],tabSaldoAta[CHAVE],tabConsumoAta[[#This Row],[ATA]])</f>
        <v>0</v>
      </c>
      <c r="I1233" s="164">
        <v>150</v>
      </c>
      <c r="J1233" s="159">
        <v>53</v>
      </c>
      <c r="K1233" s="251">
        <v>11652</v>
      </c>
      <c r="L1233" s="246" t="s">
        <v>3235</v>
      </c>
      <c r="M1233" s="160" t="s">
        <v>3828</v>
      </c>
      <c r="N1233" s="160" t="s">
        <v>3829</v>
      </c>
      <c r="O1233" s="249" t="s">
        <v>3827</v>
      </c>
      <c r="P1233" s="248">
        <v>44112</v>
      </c>
      <c r="Q1233" s="166" t="str">
        <f>IF(COUNTIFS(tabAtas_Bloqueios[CÓDIGO],tabConsumoAta[[#This Row],[CÓDIGO]],tabAtas_Bloqueios[CHAVE],tabConsumoAta[[#This Row],[ATA]],tabAtas_Bloqueios[INATIVO],"") &gt; 0,"X","")</f>
        <v/>
      </c>
      <c r="R1233" s="158" t="s">
        <v>1555</v>
      </c>
    </row>
    <row r="1234" spans="1:18" x14ac:dyDescent="0.3">
      <c r="A1234" s="247">
        <v>132296</v>
      </c>
      <c r="B1234" s="47" t="s">
        <v>2581</v>
      </c>
      <c r="C1234" s="34" t="str">
        <f>IFERROR(VLOOKUP(tabConsumoAta[[#This Row],[CÓDIGO]],tabEstimativa[#Data],14,FALSE),"")</f>
        <v>Suspenso</v>
      </c>
      <c r="D1234" s="157" t="s">
        <v>3833</v>
      </c>
      <c r="E1234" s="157">
        <v>211</v>
      </c>
      <c r="F1234" s="34">
        <v>2020</v>
      </c>
      <c r="G1234" s="78">
        <f>IFERROR(VLOOKUP(tabConsumoAta[[#This Row],[ATA]],tabAtas[#Data],4,FALSE),"")</f>
        <v>44460</v>
      </c>
      <c r="H1234" s="163">
        <f>SUMIFS(tabSaldoAta[ESTIMATIVA],tabSaldoAta[CÓDIGO],tabConsumoAta[[#This Row],[CÓDIGO]],tabSaldoAta[CHAVE],tabConsumoAta[[#This Row],[ATA]])</f>
        <v>10000</v>
      </c>
      <c r="I1234" s="164">
        <v>3500</v>
      </c>
      <c r="J1234" s="159">
        <v>54</v>
      </c>
      <c r="K1234" s="251">
        <v>11653</v>
      </c>
      <c r="L1234" s="246" t="s">
        <v>3834</v>
      </c>
      <c r="M1234" s="160" t="s">
        <v>3828</v>
      </c>
      <c r="N1234" s="160" t="s">
        <v>3829</v>
      </c>
      <c r="O1234" s="249" t="s">
        <v>3827</v>
      </c>
      <c r="P1234" s="248">
        <v>44112</v>
      </c>
      <c r="Q1234" s="166" t="str">
        <f>IF(COUNTIFS(tabAtas_Bloqueios[CÓDIGO],tabConsumoAta[[#This Row],[CÓDIGO]],tabAtas_Bloqueios[CHAVE],tabConsumoAta[[#This Row],[ATA]],tabAtas_Bloqueios[INATIVO],"") &gt; 0,"X","")</f>
        <v/>
      </c>
      <c r="R1234" s="158" t="s">
        <v>1555</v>
      </c>
    </row>
    <row r="1235" spans="1:18" x14ac:dyDescent="0.3">
      <c r="A1235" s="247">
        <v>17362</v>
      </c>
      <c r="B1235" s="47" t="s">
        <v>2747</v>
      </c>
      <c r="C1235" s="34" t="str">
        <f>IFERROR(VLOOKUP(tabConsumoAta[[#This Row],[CÓDIGO]],tabEstimativa[#Data],14,FALSE),"")</f>
        <v>Suspenso</v>
      </c>
      <c r="D1235" s="157" t="s">
        <v>3833</v>
      </c>
      <c r="E1235" s="157">
        <v>211</v>
      </c>
      <c r="F1235" s="34">
        <v>2020</v>
      </c>
      <c r="G1235" s="78">
        <f>IFERROR(VLOOKUP(tabConsumoAta[[#This Row],[ATA]],tabAtas[#Data],4,FALSE),"")</f>
        <v>44460</v>
      </c>
      <c r="H1235" s="163">
        <f>SUMIFS(tabSaldoAta[ESTIMATIVA],tabSaldoAta[CÓDIGO],tabConsumoAta[[#This Row],[CÓDIGO]],tabSaldoAta[CHAVE],tabConsumoAta[[#This Row],[ATA]])</f>
        <v>10000</v>
      </c>
      <c r="I1235" s="164">
        <v>5000</v>
      </c>
      <c r="J1235" s="159">
        <v>55</v>
      </c>
      <c r="K1235" s="251">
        <v>11653</v>
      </c>
      <c r="L1235" s="246" t="s">
        <v>3834</v>
      </c>
      <c r="M1235" s="160" t="s">
        <v>3828</v>
      </c>
      <c r="N1235" s="160" t="s">
        <v>3829</v>
      </c>
      <c r="O1235" s="249" t="s">
        <v>3827</v>
      </c>
      <c r="P1235" s="248">
        <v>44112</v>
      </c>
      <c r="Q1235" s="166" t="str">
        <f>IF(COUNTIFS(tabAtas_Bloqueios[CÓDIGO],tabConsumoAta[[#This Row],[CÓDIGO]],tabAtas_Bloqueios[CHAVE],tabConsumoAta[[#This Row],[ATA]],tabAtas_Bloqueios[INATIVO],"") &gt; 0,"X","")</f>
        <v/>
      </c>
      <c r="R1235" s="158" t="s">
        <v>1555</v>
      </c>
    </row>
    <row r="1236" spans="1:18" x14ac:dyDescent="0.3">
      <c r="A1236" s="247">
        <v>17370</v>
      </c>
      <c r="B1236" s="47" t="s">
        <v>2749</v>
      </c>
      <c r="C1236" s="34" t="str">
        <f>IFERROR(VLOOKUP(tabConsumoAta[[#This Row],[CÓDIGO]],tabEstimativa[#Data],14,FALSE),"")</f>
        <v>Suspenso</v>
      </c>
      <c r="D1236" s="157" t="s">
        <v>3833</v>
      </c>
      <c r="E1236" s="157">
        <v>211</v>
      </c>
      <c r="F1236" s="34">
        <v>2020</v>
      </c>
      <c r="G1236" s="78">
        <f>IFERROR(VLOOKUP(tabConsumoAta[[#This Row],[ATA]],tabAtas[#Data],4,FALSE),"")</f>
        <v>44460</v>
      </c>
      <c r="H1236" s="163">
        <f>SUMIFS(tabSaldoAta[ESTIMATIVA],tabSaldoAta[CÓDIGO],tabConsumoAta[[#This Row],[CÓDIGO]],tabSaldoAta[CHAVE],tabConsumoAta[[#This Row],[ATA]])</f>
        <v>10000</v>
      </c>
      <c r="I1236" s="164">
        <v>5000</v>
      </c>
      <c r="J1236" s="159">
        <v>56</v>
      </c>
      <c r="K1236" s="251">
        <v>11653</v>
      </c>
      <c r="L1236" s="246" t="s">
        <v>3834</v>
      </c>
      <c r="M1236" s="160" t="s">
        <v>3828</v>
      </c>
      <c r="N1236" s="160" t="s">
        <v>3829</v>
      </c>
      <c r="O1236" s="249" t="s">
        <v>3827</v>
      </c>
      <c r="P1236" s="248">
        <v>44112</v>
      </c>
      <c r="Q1236" s="166" t="str">
        <f>IF(COUNTIFS(tabAtas_Bloqueios[CÓDIGO],tabConsumoAta[[#This Row],[CÓDIGO]],tabAtas_Bloqueios[CHAVE],tabConsumoAta[[#This Row],[ATA]],tabAtas_Bloqueios[INATIVO],"") &gt; 0,"X","")</f>
        <v/>
      </c>
      <c r="R1236" s="158" t="s">
        <v>1555</v>
      </c>
    </row>
    <row r="1237" spans="1:18" x14ac:dyDescent="0.3">
      <c r="A1237" s="247">
        <v>17371</v>
      </c>
      <c r="B1237" s="47" t="s">
        <v>2391</v>
      </c>
      <c r="C1237" s="34" t="str">
        <f>IFERROR(VLOOKUP(tabConsumoAta[[#This Row],[CÓDIGO]],tabEstimativa[#Data],14,FALSE),"")</f>
        <v>Suspenso</v>
      </c>
      <c r="D1237" s="157" t="s">
        <v>3833</v>
      </c>
      <c r="E1237" s="157">
        <v>211</v>
      </c>
      <c r="F1237" s="34">
        <v>2020</v>
      </c>
      <c r="G1237" s="78">
        <f>IFERROR(VLOOKUP(tabConsumoAta[[#This Row],[ATA]],tabAtas[#Data],4,FALSE),"")</f>
        <v>44460</v>
      </c>
      <c r="H1237" s="163">
        <f>SUMIFS(tabSaldoAta[ESTIMATIVA],tabSaldoAta[CÓDIGO],tabConsumoAta[[#This Row],[CÓDIGO]],tabSaldoAta[CHAVE],tabConsumoAta[[#This Row],[ATA]])</f>
        <v>10000</v>
      </c>
      <c r="I1237" s="164">
        <v>5000</v>
      </c>
      <c r="J1237" s="159">
        <v>57</v>
      </c>
      <c r="K1237" s="251">
        <v>11653</v>
      </c>
      <c r="L1237" s="246" t="s">
        <v>3834</v>
      </c>
      <c r="M1237" s="160" t="s">
        <v>3828</v>
      </c>
      <c r="N1237" s="160" t="s">
        <v>3829</v>
      </c>
      <c r="O1237" s="249" t="s">
        <v>3827</v>
      </c>
      <c r="P1237" s="248">
        <v>44112</v>
      </c>
      <c r="Q1237" s="166" t="str">
        <f>IF(COUNTIFS(tabAtas_Bloqueios[CÓDIGO],tabConsumoAta[[#This Row],[CÓDIGO]],tabAtas_Bloqueios[CHAVE],tabConsumoAta[[#This Row],[ATA]],tabAtas_Bloqueios[INATIVO],"") &gt; 0,"X","")</f>
        <v/>
      </c>
      <c r="R1237" s="158" t="s">
        <v>1555</v>
      </c>
    </row>
    <row r="1238" spans="1:18" x14ac:dyDescent="0.3">
      <c r="A1238" s="247">
        <v>32927</v>
      </c>
      <c r="B1238" s="47" t="s">
        <v>2750</v>
      </c>
      <c r="C1238" s="34" t="str">
        <f>IFERROR(VLOOKUP(tabConsumoAta[[#This Row],[CÓDIGO]],tabEstimativa[#Data],14,FALSE),"")</f>
        <v>Suspenso</v>
      </c>
      <c r="D1238" s="157" t="s">
        <v>3833</v>
      </c>
      <c r="E1238" s="157">
        <v>211</v>
      </c>
      <c r="F1238" s="34">
        <v>2020</v>
      </c>
      <c r="G1238" s="78">
        <f>IFERROR(VLOOKUP(tabConsumoAta[[#This Row],[ATA]],tabAtas[#Data],4,FALSE),"")</f>
        <v>44460</v>
      </c>
      <c r="H1238" s="163">
        <f>SUMIFS(tabSaldoAta[ESTIMATIVA],tabSaldoAta[CÓDIGO],tabConsumoAta[[#This Row],[CÓDIGO]],tabSaldoAta[CHAVE],tabConsumoAta[[#This Row],[ATA]])</f>
        <v>10000</v>
      </c>
      <c r="I1238" s="164">
        <v>5000</v>
      </c>
      <c r="J1238" s="159">
        <v>58</v>
      </c>
      <c r="K1238" s="251">
        <v>11653</v>
      </c>
      <c r="L1238" s="246" t="s">
        <v>3834</v>
      </c>
      <c r="M1238" s="160" t="s">
        <v>3828</v>
      </c>
      <c r="N1238" s="160" t="s">
        <v>3829</v>
      </c>
      <c r="O1238" s="249" t="s">
        <v>3827</v>
      </c>
      <c r="P1238" s="248">
        <v>44112</v>
      </c>
      <c r="Q1238" s="166" t="str">
        <f>IF(COUNTIFS(tabAtas_Bloqueios[CÓDIGO],tabConsumoAta[[#This Row],[CÓDIGO]],tabAtas_Bloqueios[CHAVE],tabConsumoAta[[#This Row],[ATA]],tabAtas_Bloqueios[INATIVO],"") &gt; 0,"X","")</f>
        <v/>
      </c>
      <c r="R1238" s="158" t="s">
        <v>1555</v>
      </c>
    </row>
    <row r="1239" spans="1:18" x14ac:dyDescent="0.3">
      <c r="A1239" s="247">
        <v>115765</v>
      </c>
      <c r="B1239" s="47" t="s">
        <v>2932</v>
      </c>
      <c r="C1239" s="34" t="str">
        <f>IFERROR(VLOOKUP(tabConsumoAta[[#This Row],[CÓDIGO]],tabEstimativa[#Data],14,FALSE),"")</f>
        <v>Suspenso</v>
      </c>
      <c r="D1239" s="157" t="s">
        <v>3833</v>
      </c>
      <c r="E1239" s="157">
        <v>211</v>
      </c>
      <c r="F1239" s="34">
        <v>2020</v>
      </c>
      <c r="G1239" s="78">
        <f>IFERROR(VLOOKUP(tabConsumoAta[[#This Row],[ATA]],tabAtas[#Data],4,FALSE),"")</f>
        <v>44460</v>
      </c>
      <c r="H1239" s="163">
        <f>SUMIFS(tabSaldoAta[ESTIMATIVA],tabSaldoAta[CÓDIGO],tabConsumoAta[[#This Row],[CÓDIGO]],tabSaldoAta[CHAVE],tabConsumoAta[[#This Row],[ATA]])</f>
        <v>2000</v>
      </c>
      <c r="I1239" s="164">
        <v>500</v>
      </c>
      <c r="J1239" s="159">
        <v>59</v>
      </c>
      <c r="K1239" s="251">
        <v>11662</v>
      </c>
      <c r="L1239" s="246" t="s">
        <v>3765</v>
      </c>
      <c r="M1239" s="160" t="s">
        <v>3828</v>
      </c>
      <c r="N1239" s="160" t="s">
        <v>3829</v>
      </c>
      <c r="O1239" s="249" t="s">
        <v>3827</v>
      </c>
      <c r="P1239" s="248">
        <v>44112</v>
      </c>
      <c r="Q1239" s="166" t="str">
        <f>IF(COUNTIFS(tabAtas_Bloqueios[CÓDIGO],tabConsumoAta[[#This Row],[CÓDIGO]],tabAtas_Bloqueios[CHAVE],tabConsumoAta[[#This Row],[ATA]],tabAtas_Bloqueios[INATIVO],"") &gt; 0,"X","")</f>
        <v/>
      </c>
      <c r="R1239" s="158" t="s">
        <v>1555</v>
      </c>
    </row>
    <row r="1240" spans="1:18" x14ac:dyDescent="0.3">
      <c r="A1240" s="247">
        <v>10547</v>
      </c>
      <c r="B1240" s="47" t="s">
        <v>2580</v>
      </c>
      <c r="C1240" s="34" t="str">
        <f>IFERROR(VLOOKUP(tabConsumoAta[[#This Row],[CÓDIGO]],tabEstimativa[#Data],14,FALSE),"")</f>
        <v>Suspenso</v>
      </c>
      <c r="D1240" s="157" t="s">
        <v>3833</v>
      </c>
      <c r="E1240" s="157">
        <v>211</v>
      </c>
      <c r="F1240" s="34">
        <v>2020</v>
      </c>
      <c r="G1240" s="78">
        <f>IFERROR(VLOOKUP(tabConsumoAta[[#This Row],[ATA]],tabAtas[#Data],4,FALSE),"")</f>
        <v>44460</v>
      </c>
      <c r="H1240" s="163">
        <f>SUMIFS(tabSaldoAta[ESTIMATIVA],tabSaldoAta[CÓDIGO],tabConsumoAta[[#This Row],[CÓDIGO]],tabSaldoAta[CHAVE],tabConsumoAta[[#This Row],[ATA]])</f>
        <v>5000</v>
      </c>
      <c r="I1240" s="164">
        <v>5000</v>
      </c>
      <c r="J1240" s="159">
        <v>60</v>
      </c>
      <c r="K1240" s="251">
        <v>11665</v>
      </c>
      <c r="L1240" s="246" t="s">
        <v>3835</v>
      </c>
      <c r="M1240" s="160" t="s">
        <v>3828</v>
      </c>
      <c r="N1240" s="160" t="s">
        <v>3829</v>
      </c>
      <c r="O1240" s="249" t="s">
        <v>3827</v>
      </c>
      <c r="P1240" s="248">
        <v>44112</v>
      </c>
      <c r="Q1240" s="166" t="str">
        <f>IF(COUNTIFS(tabAtas_Bloqueios[CÓDIGO],tabConsumoAta[[#This Row],[CÓDIGO]],tabAtas_Bloqueios[CHAVE],tabConsumoAta[[#This Row],[ATA]],tabAtas_Bloqueios[INATIVO],"") &gt; 0,"X","")</f>
        <v/>
      </c>
      <c r="R1240" s="158" t="s">
        <v>1555</v>
      </c>
    </row>
    <row r="1241" spans="1:18" x14ac:dyDescent="0.3">
      <c r="A1241" s="247">
        <v>132297</v>
      </c>
      <c r="B1241" s="47" t="s">
        <v>2582</v>
      </c>
      <c r="C1241" s="34" t="str">
        <f>IFERROR(VLOOKUP(tabConsumoAta[[#This Row],[CÓDIGO]],tabEstimativa[#Data],14,FALSE),"")</f>
        <v>Suspenso</v>
      </c>
      <c r="D1241" s="157" t="s">
        <v>3833</v>
      </c>
      <c r="E1241" s="157">
        <v>211</v>
      </c>
      <c r="F1241" s="34">
        <v>2020</v>
      </c>
      <c r="G1241" s="78">
        <f>IFERROR(VLOOKUP(tabConsumoAta[[#This Row],[ATA]],tabAtas[#Data],4,FALSE),"")</f>
        <v>44460</v>
      </c>
      <c r="H1241" s="163">
        <f>SUMIFS(tabSaldoAta[ESTIMATIVA],tabSaldoAta[CÓDIGO],tabConsumoAta[[#This Row],[CÓDIGO]],tabSaldoAta[CHAVE],tabConsumoAta[[#This Row],[ATA]])</f>
        <v>22000</v>
      </c>
      <c r="I1241" s="164">
        <v>5000</v>
      </c>
      <c r="J1241" s="159">
        <v>61</v>
      </c>
      <c r="K1241" s="251">
        <v>11665</v>
      </c>
      <c r="L1241" s="246" t="s">
        <v>3835</v>
      </c>
      <c r="M1241" s="160" t="s">
        <v>3828</v>
      </c>
      <c r="N1241" s="160" t="s">
        <v>3829</v>
      </c>
      <c r="O1241" s="249" t="s">
        <v>3827</v>
      </c>
      <c r="P1241" s="248">
        <v>44112</v>
      </c>
      <c r="Q1241" s="166" t="str">
        <f>IF(COUNTIFS(tabAtas_Bloqueios[CÓDIGO],tabConsumoAta[[#This Row],[CÓDIGO]],tabAtas_Bloqueios[CHAVE],tabConsumoAta[[#This Row],[ATA]],tabAtas_Bloqueios[INATIVO],"") &gt; 0,"X","")</f>
        <v/>
      </c>
      <c r="R1241" s="158" t="s">
        <v>1555</v>
      </c>
    </row>
    <row r="1242" spans="1:18" x14ac:dyDescent="0.3">
      <c r="A1242" s="247">
        <v>114852</v>
      </c>
      <c r="B1242" s="47" t="s">
        <v>3012</v>
      </c>
      <c r="C1242" s="34" t="str">
        <f>IFERROR(VLOOKUP(tabConsumoAta[[#This Row],[CÓDIGO]],tabEstimativa[#Data],14,FALSE),"")</f>
        <v>Inativo</v>
      </c>
      <c r="D1242" s="157" t="s">
        <v>2202</v>
      </c>
      <c r="E1242" s="157">
        <v>257</v>
      </c>
      <c r="F1242" s="34">
        <v>2019</v>
      </c>
      <c r="G1242" s="78">
        <f>IFERROR(VLOOKUP(tabConsumoAta[[#This Row],[ATA]],tabAtas[#Data],4,FALSE),"")</f>
        <v>44119</v>
      </c>
      <c r="H1242" s="163">
        <f>SUMIFS(tabSaldoAta[ESTIMATIVA],tabSaldoAta[CÓDIGO],tabConsumoAta[[#This Row],[CÓDIGO]],tabSaldoAta[CHAVE],tabConsumoAta[[#This Row],[ATA]])</f>
        <v>0</v>
      </c>
      <c r="I1242" s="164">
        <v>100</v>
      </c>
      <c r="J1242" s="159">
        <v>1</v>
      </c>
      <c r="K1242" s="251">
        <v>11276</v>
      </c>
      <c r="L1242" s="246" t="s">
        <v>3235</v>
      </c>
      <c r="M1242" s="160" t="s">
        <v>3823</v>
      </c>
      <c r="N1242" s="160" t="s">
        <v>3824</v>
      </c>
      <c r="O1242" s="249" t="s">
        <v>3822</v>
      </c>
      <c r="P1242" s="248">
        <v>44110</v>
      </c>
      <c r="Q1242" s="166" t="str">
        <f>IF(COUNTIFS(tabAtas_Bloqueios[CÓDIGO],tabConsumoAta[[#This Row],[CÓDIGO]],tabAtas_Bloqueios[CHAVE],tabConsumoAta[[#This Row],[ATA]],tabAtas_Bloqueios[INATIVO],"") &gt; 0,"X","")</f>
        <v/>
      </c>
      <c r="R1242" s="158" t="s">
        <v>1555</v>
      </c>
    </row>
    <row r="1243" spans="1:18" x14ac:dyDescent="0.3">
      <c r="A1243" s="247">
        <v>80300</v>
      </c>
      <c r="B1243" s="47" t="s">
        <v>2758</v>
      </c>
      <c r="C1243" s="34" t="str">
        <f>IFERROR(VLOOKUP(tabConsumoAta[[#This Row],[CÓDIGO]],tabEstimativa[#Data],14,FALSE),"")</f>
        <v>Inativo</v>
      </c>
      <c r="D1243" s="157" t="s">
        <v>2202</v>
      </c>
      <c r="E1243" s="157">
        <v>257</v>
      </c>
      <c r="F1243" s="34">
        <v>2019</v>
      </c>
      <c r="G1243" s="78">
        <f>IFERROR(VLOOKUP(tabConsumoAta[[#This Row],[ATA]],tabAtas[#Data],4,FALSE),"")</f>
        <v>44119</v>
      </c>
      <c r="H1243" s="163">
        <f>SUMIFS(tabSaldoAta[ESTIMATIVA],tabSaldoAta[CÓDIGO],tabConsumoAta[[#This Row],[CÓDIGO]],tabSaldoAta[CHAVE],tabConsumoAta[[#This Row],[ATA]])</f>
        <v>150</v>
      </c>
      <c r="I1243" s="164">
        <v>79</v>
      </c>
      <c r="J1243" s="159">
        <v>2</v>
      </c>
      <c r="K1243" s="251">
        <v>11277</v>
      </c>
      <c r="L1243" s="246" t="s">
        <v>3546</v>
      </c>
      <c r="M1243" s="160" t="s">
        <v>3823</v>
      </c>
      <c r="N1243" s="160" t="s">
        <v>3824</v>
      </c>
      <c r="O1243" s="249" t="s">
        <v>3822</v>
      </c>
      <c r="P1243" s="248">
        <v>44110</v>
      </c>
      <c r="Q1243" s="166" t="str">
        <f>IF(COUNTIFS(tabAtas_Bloqueios[CÓDIGO],tabConsumoAta[[#This Row],[CÓDIGO]],tabAtas_Bloqueios[CHAVE],tabConsumoAta[[#This Row],[ATA]],tabAtas_Bloqueios[INATIVO],"") &gt; 0,"X","")</f>
        <v/>
      </c>
      <c r="R1243" s="158" t="s">
        <v>1555</v>
      </c>
    </row>
    <row r="1244" spans="1:18" x14ac:dyDescent="0.3">
      <c r="A1244" s="247">
        <v>34801</v>
      </c>
      <c r="B1244" s="47" t="s">
        <v>28</v>
      </c>
      <c r="C1244" s="34" t="str">
        <f>IFERROR(VLOOKUP(tabConsumoAta[[#This Row],[CÓDIGO]],tabEstimativa[#Data],14,FALSE),"")</f>
        <v>Aguardando</v>
      </c>
      <c r="D1244" s="157" t="s">
        <v>2249</v>
      </c>
      <c r="E1244" s="157">
        <v>276</v>
      </c>
      <c r="F1244" s="34">
        <v>2019</v>
      </c>
      <c r="G1244" s="78">
        <f>IFERROR(VLOOKUP(tabConsumoAta[[#This Row],[ATA]],tabAtas[#Data],4,FALSE),"")</f>
        <v>44146</v>
      </c>
      <c r="H1244" s="163">
        <f>SUMIFS(tabSaldoAta[ESTIMATIVA],tabSaldoAta[CÓDIGO],tabConsumoAta[[#This Row],[CÓDIGO]],tabSaldoAta[CHAVE],tabConsumoAta[[#This Row],[ATA]])</f>
        <v>5000</v>
      </c>
      <c r="I1244" s="164">
        <v>2700</v>
      </c>
      <c r="J1244" s="159">
        <v>3</v>
      </c>
      <c r="K1244" s="251">
        <v>11279</v>
      </c>
      <c r="L1244" s="246" t="s">
        <v>3784</v>
      </c>
      <c r="M1244" s="160" t="s">
        <v>3823</v>
      </c>
      <c r="N1244" s="160" t="s">
        <v>3824</v>
      </c>
      <c r="O1244" s="249" t="s">
        <v>3822</v>
      </c>
      <c r="P1244" s="248">
        <v>44110</v>
      </c>
      <c r="Q1244" s="166" t="str">
        <f>IF(COUNTIFS(tabAtas_Bloqueios[CÓDIGO],tabConsumoAta[[#This Row],[CÓDIGO]],tabAtas_Bloqueios[CHAVE],tabConsumoAta[[#This Row],[ATA]],tabAtas_Bloqueios[INATIVO],"") &gt; 0,"X","")</f>
        <v/>
      </c>
      <c r="R1244" s="158" t="s">
        <v>1555</v>
      </c>
    </row>
    <row r="1245" spans="1:18" x14ac:dyDescent="0.3">
      <c r="A1245" s="247">
        <v>64253</v>
      </c>
      <c r="B1245" s="47" t="s">
        <v>2370</v>
      </c>
      <c r="C1245" s="34" t="str">
        <f>IFERROR(VLOOKUP(tabConsumoAta[[#This Row],[CÓDIGO]],tabEstimativa[#Data],14,FALSE),"")</f>
        <v>Aguardando</v>
      </c>
      <c r="D1245" s="157" t="s">
        <v>3257</v>
      </c>
      <c r="E1245" s="157">
        <v>16</v>
      </c>
      <c r="F1245" s="34">
        <v>2020</v>
      </c>
      <c r="G1245" s="78">
        <f>IFERROR(VLOOKUP(tabConsumoAta[[#This Row],[ATA]],tabAtas[#Data],4,FALSE),"")</f>
        <v>44223</v>
      </c>
      <c r="H1245" s="163">
        <f>SUMIFS(tabSaldoAta[ESTIMATIVA],tabSaldoAta[CÓDIGO],tabConsumoAta[[#This Row],[CÓDIGO]],tabSaldoAta[CHAVE],tabConsumoAta[[#This Row],[ATA]])</f>
        <v>2000</v>
      </c>
      <c r="I1245" s="164">
        <v>1000</v>
      </c>
      <c r="J1245" s="159">
        <v>4</v>
      </c>
      <c r="K1245" s="251">
        <v>11280</v>
      </c>
      <c r="L1245" s="246" t="s">
        <v>2517</v>
      </c>
      <c r="M1245" s="160" t="s">
        <v>3823</v>
      </c>
      <c r="N1245" s="160" t="s">
        <v>3824</v>
      </c>
      <c r="O1245" s="249" t="s">
        <v>3822</v>
      </c>
      <c r="P1245" s="248">
        <v>44110</v>
      </c>
      <c r="Q1245" s="166" t="str">
        <f>IF(COUNTIFS(tabAtas_Bloqueios[CÓDIGO],tabConsumoAta[[#This Row],[CÓDIGO]],tabAtas_Bloqueios[CHAVE],tabConsumoAta[[#This Row],[ATA]],tabAtas_Bloqueios[INATIVO],"") &gt; 0,"X","")</f>
        <v/>
      </c>
      <c r="R1245" s="158" t="s">
        <v>1555</v>
      </c>
    </row>
    <row r="1246" spans="1:18" x14ac:dyDescent="0.3">
      <c r="A1246" s="247">
        <v>106128</v>
      </c>
      <c r="B1246" s="47" t="s">
        <v>2769</v>
      </c>
      <c r="C1246" s="34" t="str">
        <f>IFERROR(VLOOKUP(tabConsumoAta[[#This Row],[CÓDIGO]],tabEstimativa[#Data],14,FALSE),"")</f>
        <v>Aguardando</v>
      </c>
      <c r="D1246" s="157" t="s">
        <v>3322</v>
      </c>
      <c r="E1246" s="157">
        <v>17</v>
      </c>
      <c r="F1246" s="34">
        <v>2020</v>
      </c>
      <c r="G1246" s="78">
        <f>IFERROR(VLOOKUP(tabConsumoAta[[#This Row],[ATA]],tabAtas[#Data],4,FALSE),"")</f>
        <v>44225</v>
      </c>
      <c r="H1246" s="163">
        <f>SUMIFS(tabSaldoAta[ESTIMATIVA],tabSaldoAta[CÓDIGO],tabConsumoAta[[#This Row],[CÓDIGO]],tabSaldoAta[CHAVE],tabConsumoAta[[#This Row],[ATA]])</f>
        <v>150</v>
      </c>
      <c r="I1246" s="164">
        <v>40</v>
      </c>
      <c r="J1246" s="159">
        <v>5</v>
      </c>
      <c r="K1246" s="251">
        <v>11281</v>
      </c>
      <c r="L1246" s="246" t="s">
        <v>3612</v>
      </c>
      <c r="M1246" s="160" t="s">
        <v>3823</v>
      </c>
      <c r="N1246" s="160" t="s">
        <v>3824</v>
      </c>
      <c r="O1246" s="249" t="s">
        <v>3822</v>
      </c>
      <c r="P1246" s="248">
        <v>44110</v>
      </c>
      <c r="Q1246" s="166" t="str">
        <f>IF(COUNTIFS(tabAtas_Bloqueios[CÓDIGO],tabConsumoAta[[#This Row],[CÓDIGO]],tabAtas_Bloqueios[CHAVE],tabConsumoAta[[#This Row],[ATA]],tabAtas_Bloqueios[INATIVO],"") &gt; 0,"X","")</f>
        <v/>
      </c>
      <c r="R1246" s="158" t="s">
        <v>1555</v>
      </c>
    </row>
    <row r="1247" spans="1:18" x14ac:dyDescent="0.3">
      <c r="A1247" s="247">
        <v>13064</v>
      </c>
      <c r="B1247" s="47" t="s">
        <v>2780</v>
      </c>
      <c r="C1247" s="34" t="str">
        <f>IFERROR(VLOOKUP(tabConsumoAta[[#This Row],[CÓDIGO]],tabEstimativa[#Data],14,FALSE),"")</f>
        <v>Aguardando</v>
      </c>
      <c r="D1247" s="157" t="s">
        <v>3541</v>
      </c>
      <c r="E1247" s="157">
        <v>101</v>
      </c>
      <c r="F1247" s="34">
        <v>2020</v>
      </c>
      <c r="G1247" s="78">
        <f>IFERROR(VLOOKUP(tabConsumoAta[[#This Row],[ATA]],tabAtas[#Data],4,FALSE),"")</f>
        <v>44313</v>
      </c>
      <c r="H1247" s="163">
        <f>SUMIFS(tabSaldoAta[ESTIMATIVA],tabSaldoAta[CÓDIGO],tabConsumoAta[[#This Row],[CÓDIGO]],tabSaldoAta[CHAVE],tabConsumoAta[[#This Row],[ATA]])</f>
        <v>6000</v>
      </c>
      <c r="I1247" s="164">
        <v>1500</v>
      </c>
      <c r="J1247" s="159">
        <v>6</v>
      </c>
      <c r="K1247" s="251">
        <v>11283</v>
      </c>
      <c r="L1247" s="246" t="s">
        <v>2415</v>
      </c>
      <c r="M1247" s="160" t="s">
        <v>3823</v>
      </c>
      <c r="N1247" s="160" t="s">
        <v>3824</v>
      </c>
      <c r="O1247" s="249" t="s">
        <v>3822</v>
      </c>
      <c r="P1247" s="248">
        <v>44110</v>
      </c>
      <c r="Q1247" s="166" t="str">
        <f>IF(COUNTIFS(tabAtas_Bloqueios[CÓDIGO],tabConsumoAta[[#This Row],[CÓDIGO]],tabAtas_Bloqueios[CHAVE],tabConsumoAta[[#This Row],[ATA]],tabAtas_Bloqueios[INATIVO],"") &gt; 0,"X","")</f>
        <v/>
      </c>
      <c r="R1247" s="158" t="s">
        <v>1555</v>
      </c>
    </row>
    <row r="1248" spans="1:18" x14ac:dyDescent="0.3">
      <c r="A1248" s="247">
        <v>111524</v>
      </c>
      <c r="B1248" s="47" t="s">
        <v>2781</v>
      </c>
      <c r="C1248" s="34" t="str">
        <f>IFERROR(VLOOKUP(tabConsumoAta[[#This Row],[CÓDIGO]],tabEstimativa[#Data],14,FALSE),"")</f>
        <v>Aguardando</v>
      </c>
      <c r="D1248" s="157" t="s">
        <v>3541</v>
      </c>
      <c r="E1248" s="157">
        <v>101</v>
      </c>
      <c r="F1248" s="34">
        <v>2020</v>
      </c>
      <c r="G1248" s="78">
        <f>IFERROR(VLOOKUP(tabConsumoAta[[#This Row],[ATA]],tabAtas[#Data],4,FALSE),"")</f>
        <v>44313</v>
      </c>
      <c r="H1248" s="163">
        <f>SUMIFS(tabSaldoAta[ESTIMATIVA],tabSaldoAta[CÓDIGO],tabConsumoAta[[#This Row],[CÓDIGO]],tabSaldoAta[CHAVE],tabConsumoAta[[#This Row],[ATA]])</f>
        <v>600</v>
      </c>
      <c r="I1248" s="164">
        <v>80</v>
      </c>
      <c r="J1248" s="159">
        <v>7</v>
      </c>
      <c r="K1248" s="251">
        <v>11283</v>
      </c>
      <c r="L1248" s="246" t="s">
        <v>2415</v>
      </c>
      <c r="M1248" s="160" t="s">
        <v>3823</v>
      </c>
      <c r="N1248" s="160" t="s">
        <v>3824</v>
      </c>
      <c r="O1248" s="249" t="s">
        <v>3822</v>
      </c>
      <c r="P1248" s="248">
        <v>44110</v>
      </c>
      <c r="Q1248" s="166" t="str">
        <f>IF(COUNTIFS(tabAtas_Bloqueios[CÓDIGO],tabConsumoAta[[#This Row],[CÓDIGO]],tabAtas_Bloqueios[CHAVE],tabConsumoAta[[#This Row],[ATA]],tabAtas_Bloqueios[INATIVO],"") &gt; 0,"X","")</f>
        <v/>
      </c>
      <c r="R1248" s="158" t="s">
        <v>1555</v>
      </c>
    </row>
    <row r="1249" spans="1:18" x14ac:dyDescent="0.3">
      <c r="A1249" s="247">
        <v>25756</v>
      </c>
      <c r="B1249" s="47" t="s">
        <v>3066</v>
      </c>
      <c r="C1249" s="34" t="str">
        <f>IFERROR(VLOOKUP(tabConsumoAta[[#This Row],[CÓDIGO]],tabEstimativa[#Data],14,FALSE),"")</f>
        <v>Suspenso</v>
      </c>
      <c r="D1249" s="157" t="s">
        <v>3777</v>
      </c>
      <c r="E1249" s="157">
        <v>191</v>
      </c>
      <c r="F1249" s="34">
        <v>2020</v>
      </c>
      <c r="G1249" s="78">
        <f>IFERROR(VLOOKUP(tabConsumoAta[[#This Row],[ATA]],tabAtas[#Data],4,FALSE),"")</f>
        <v>44446</v>
      </c>
      <c r="H1249" s="163">
        <f>SUMIFS(tabSaldoAta[ESTIMATIVA],tabSaldoAta[CÓDIGO],tabConsumoAta[[#This Row],[CÓDIGO]],tabSaldoAta[CHAVE],tabConsumoAta[[#This Row],[ATA]])</f>
        <v>60</v>
      </c>
      <c r="I1249" s="164">
        <v>20</v>
      </c>
      <c r="J1249" s="159">
        <v>8</v>
      </c>
      <c r="K1249" s="251">
        <v>11284</v>
      </c>
      <c r="L1249" s="246" t="s">
        <v>3778</v>
      </c>
      <c r="M1249" s="160" t="s">
        <v>3823</v>
      </c>
      <c r="N1249" s="160" t="s">
        <v>3824</v>
      </c>
      <c r="O1249" s="249" t="s">
        <v>3822</v>
      </c>
      <c r="P1249" s="248">
        <v>44110</v>
      </c>
      <c r="Q1249" s="166" t="str">
        <f>IF(COUNTIFS(tabAtas_Bloqueios[CÓDIGO],tabConsumoAta[[#This Row],[CÓDIGO]],tabAtas_Bloqueios[CHAVE],tabConsumoAta[[#This Row],[ATA]],tabAtas_Bloqueios[INATIVO],"") &gt; 0,"X","")</f>
        <v/>
      </c>
      <c r="R1249" s="158" t="s">
        <v>1555</v>
      </c>
    </row>
    <row r="1250" spans="1:18" x14ac:dyDescent="0.3">
      <c r="A1250" s="247">
        <v>88726</v>
      </c>
      <c r="B1250" s="47" t="s">
        <v>117</v>
      </c>
      <c r="C1250" s="34" t="str">
        <f>IFERROR(VLOOKUP(tabConsumoAta[[#This Row],[CÓDIGO]],tabEstimativa[#Data],14,FALSE),"")</f>
        <v>Aguardando</v>
      </c>
      <c r="D1250" s="157" t="s">
        <v>3786</v>
      </c>
      <c r="E1250" s="157">
        <v>17</v>
      </c>
      <c r="F1250" s="34">
        <v>2000</v>
      </c>
      <c r="G1250" s="78" t="str">
        <f>IFERROR(VLOOKUP(tabConsumoAta[[#This Row],[ATA]],tabAtas[#Data],4,FALSE),"")</f>
        <v/>
      </c>
      <c r="H1250" s="163">
        <f>SUMIFS(tabSaldoAta[ESTIMATIVA],tabSaldoAta[CÓDIGO],tabConsumoAta[[#This Row],[CÓDIGO]],tabSaldoAta[CHAVE],tabConsumoAta[[#This Row],[ATA]])</f>
        <v>0</v>
      </c>
      <c r="I1250" s="164">
        <v>60</v>
      </c>
      <c r="J1250" s="159">
        <v>1</v>
      </c>
      <c r="K1250" s="251">
        <v>10954</v>
      </c>
      <c r="L1250" s="246" t="s">
        <v>3353</v>
      </c>
      <c r="M1250" s="160" t="s">
        <v>3817</v>
      </c>
      <c r="N1250" s="160" t="s">
        <v>3818</v>
      </c>
      <c r="O1250" s="249" t="s">
        <v>3816</v>
      </c>
      <c r="P1250" s="248">
        <v>44102</v>
      </c>
      <c r="Q1250" s="166" t="str">
        <f>IF(COUNTIFS(tabAtas_Bloqueios[CÓDIGO],tabConsumoAta[[#This Row],[CÓDIGO]],tabAtas_Bloqueios[CHAVE],tabConsumoAta[[#This Row],[ATA]],tabAtas_Bloqueios[INATIVO],"") &gt; 0,"X","")</f>
        <v/>
      </c>
      <c r="R1250" s="158" t="s">
        <v>1555</v>
      </c>
    </row>
    <row r="1251" spans="1:18" x14ac:dyDescent="0.3">
      <c r="A1251" s="247">
        <v>88727</v>
      </c>
      <c r="B1251" s="47" t="s">
        <v>118</v>
      </c>
      <c r="C1251" s="34" t="str">
        <f>IFERROR(VLOOKUP(tabConsumoAta[[#This Row],[CÓDIGO]],tabEstimativa[#Data],14,FALSE),"")</f>
        <v>Aguardando</v>
      </c>
      <c r="D1251" s="157" t="s">
        <v>3786</v>
      </c>
      <c r="E1251" s="157">
        <v>17</v>
      </c>
      <c r="F1251" s="34">
        <v>2000</v>
      </c>
      <c r="G1251" s="78" t="str">
        <f>IFERROR(VLOOKUP(tabConsumoAta[[#This Row],[ATA]],tabAtas[#Data],4,FALSE),"")</f>
        <v/>
      </c>
      <c r="H1251" s="163">
        <f>SUMIFS(tabSaldoAta[ESTIMATIVA],tabSaldoAta[CÓDIGO],tabConsumoAta[[#This Row],[CÓDIGO]],tabSaldoAta[CHAVE],tabConsumoAta[[#This Row],[ATA]])</f>
        <v>0</v>
      </c>
      <c r="I1251" s="164">
        <v>300</v>
      </c>
      <c r="J1251" s="159">
        <v>2</v>
      </c>
      <c r="K1251" s="251">
        <v>10954</v>
      </c>
      <c r="L1251" s="246" t="s">
        <v>3353</v>
      </c>
      <c r="M1251" s="160" t="s">
        <v>3817</v>
      </c>
      <c r="N1251" s="160" t="s">
        <v>3818</v>
      </c>
      <c r="O1251" s="249" t="s">
        <v>3816</v>
      </c>
      <c r="P1251" s="248">
        <v>44102</v>
      </c>
      <c r="Q1251" s="166" t="str">
        <f>IF(COUNTIFS(tabAtas_Bloqueios[CÓDIGO],tabConsumoAta[[#This Row],[CÓDIGO]],tabAtas_Bloqueios[CHAVE],tabConsumoAta[[#This Row],[ATA]],tabAtas_Bloqueios[INATIVO],"") &gt; 0,"X","")</f>
        <v/>
      </c>
      <c r="R1251" s="158" t="s">
        <v>1555</v>
      </c>
    </row>
    <row r="1252" spans="1:18" x14ac:dyDescent="0.3">
      <c r="A1252" s="247">
        <v>88729</v>
      </c>
      <c r="B1252" s="47" t="s">
        <v>119</v>
      </c>
      <c r="C1252" s="34" t="str">
        <f>IFERROR(VLOOKUP(tabConsumoAta[[#This Row],[CÓDIGO]],tabEstimativa[#Data],14,FALSE),"")</f>
        <v>Aguardando</v>
      </c>
      <c r="D1252" s="157" t="s">
        <v>3786</v>
      </c>
      <c r="E1252" s="157">
        <v>17</v>
      </c>
      <c r="F1252" s="34">
        <v>2000</v>
      </c>
      <c r="G1252" s="78" t="str">
        <f>IFERROR(VLOOKUP(tabConsumoAta[[#This Row],[ATA]],tabAtas[#Data],4,FALSE),"")</f>
        <v/>
      </c>
      <c r="H1252" s="163">
        <f>SUMIFS(tabSaldoAta[ESTIMATIVA],tabSaldoAta[CÓDIGO],tabConsumoAta[[#This Row],[CÓDIGO]],tabSaldoAta[CHAVE],tabConsumoAta[[#This Row],[ATA]])</f>
        <v>0</v>
      </c>
      <c r="I1252" s="164">
        <v>80</v>
      </c>
      <c r="J1252" s="159">
        <v>3</v>
      </c>
      <c r="K1252" s="251">
        <v>10954</v>
      </c>
      <c r="L1252" s="246" t="s">
        <v>3353</v>
      </c>
      <c r="M1252" s="160" t="s">
        <v>3817</v>
      </c>
      <c r="N1252" s="160" t="s">
        <v>3818</v>
      </c>
      <c r="O1252" s="249" t="s">
        <v>3816</v>
      </c>
      <c r="P1252" s="248">
        <v>44102</v>
      </c>
      <c r="Q1252" s="166" t="str">
        <f>IF(COUNTIFS(tabAtas_Bloqueios[CÓDIGO],tabConsumoAta[[#This Row],[CÓDIGO]],tabAtas_Bloqueios[CHAVE],tabConsumoAta[[#This Row],[ATA]],tabAtas_Bloqueios[INATIVO],"") &gt; 0,"X","")</f>
        <v/>
      </c>
      <c r="R1252" s="158" t="s">
        <v>1555</v>
      </c>
    </row>
    <row r="1253" spans="1:18" x14ac:dyDescent="0.3">
      <c r="A1253" s="247">
        <v>88733</v>
      </c>
      <c r="B1253" s="47" t="s">
        <v>122</v>
      </c>
      <c r="C1253" s="34" t="str">
        <f>IFERROR(VLOOKUP(tabConsumoAta[[#This Row],[CÓDIGO]],tabEstimativa[#Data],14,FALSE),"")</f>
        <v>Aguardando</v>
      </c>
      <c r="D1253" s="157" t="s">
        <v>3786</v>
      </c>
      <c r="E1253" s="157">
        <v>17</v>
      </c>
      <c r="F1253" s="34">
        <v>2000</v>
      </c>
      <c r="G1253" s="78" t="str">
        <f>IFERROR(VLOOKUP(tabConsumoAta[[#This Row],[ATA]],tabAtas[#Data],4,FALSE),"")</f>
        <v/>
      </c>
      <c r="H1253" s="163">
        <f>SUMIFS(tabSaldoAta[ESTIMATIVA],tabSaldoAta[CÓDIGO],tabConsumoAta[[#This Row],[CÓDIGO]],tabSaldoAta[CHAVE],tabConsumoAta[[#This Row],[ATA]])</f>
        <v>0</v>
      </c>
      <c r="I1253" s="164">
        <v>60</v>
      </c>
      <c r="J1253" s="159">
        <v>4</v>
      </c>
      <c r="K1253" s="251">
        <v>10954</v>
      </c>
      <c r="L1253" s="246" t="s">
        <v>3353</v>
      </c>
      <c r="M1253" s="160" t="s">
        <v>3817</v>
      </c>
      <c r="N1253" s="160" t="s">
        <v>3818</v>
      </c>
      <c r="O1253" s="249" t="s">
        <v>3816</v>
      </c>
      <c r="P1253" s="248">
        <v>44102</v>
      </c>
      <c r="Q1253" s="166" t="str">
        <f>IF(COUNTIFS(tabAtas_Bloqueios[CÓDIGO],tabConsumoAta[[#This Row],[CÓDIGO]],tabAtas_Bloqueios[CHAVE],tabConsumoAta[[#This Row],[ATA]],tabAtas_Bloqueios[INATIVO],"") &gt; 0,"X","")</f>
        <v/>
      </c>
      <c r="R1253" s="158" t="s">
        <v>1555</v>
      </c>
    </row>
    <row r="1254" spans="1:18" x14ac:dyDescent="0.3">
      <c r="A1254" s="247">
        <v>88744</v>
      </c>
      <c r="B1254" s="47" t="s">
        <v>125</v>
      </c>
      <c r="C1254" s="34" t="str">
        <f>IFERROR(VLOOKUP(tabConsumoAta[[#This Row],[CÓDIGO]],tabEstimativa[#Data],14,FALSE),"")</f>
        <v>Aguardando</v>
      </c>
      <c r="D1254" s="157" t="s">
        <v>3786</v>
      </c>
      <c r="E1254" s="157">
        <v>17</v>
      </c>
      <c r="F1254" s="34">
        <v>2000</v>
      </c>
      <c r="G1254" s="78" t="str">
        <f>IFERROR(VLOOKUP(tabConsumoAta[[#This Row],[ATA]],tabAtas[#Data],4,FALSE),"")</f>
        <v/>
      </c>
      <c r="H1254" s="163">
        <f>SUMIFS(tabSaldoAta[ESTIMATIVA],tabSaldoAta[CÓDIGO],tabConsumoAta[[#This Row],[CÓDIGO]],tabSaldoAta[CHAVE],tabConsumoAta[[#This Row],[ATA]])</f>
        <v>0</v>
      </c>
      <c r="I1254" s="164">
        <v>30</v>
      </c>
      <c r="J1254" s="159">
        <v>5</v>
      </c>
      <c r="K1254" s="251">
        <v>10954</v>
      </c>
      <c r="L1254" s="246" t="s">
        <v>3353</v>
      </c>
      <c r="M1254" s="160" t="s">
        <v>3817</v>
      </c>
      <c r="N1254" s="160" t="s">
        <v>3818</v>
      </c>
      <c r="O1254" s="249" t="s">
        <v>3816</v>
      </c>
      <c r="P1254" s="248">
        <v>44102</v>
      </c>
      <c r="Q1254" s="166" t="str">
        <f>IF(COUNTIFS(tabAtas_Bloqueios[CÓDIGO],tabConsumoAta[[#This Row],[CÓDIGO]],tabAtas_Bloqueios[CHAVE],tabConsumoAta[[#This Row],[ATA]],tabAtas_Bloqueios[INATIVO],"") &gt; 0,"X","")</f>
        <v/>
      </c>
      <c r="R1254" s="158" t="s">
        <v>1555</v>
      </c>
    </row>
    <row r="1255" spans="1:18" x14ac:dyDescent="0.3">
      <c r="A1255" s="247">
        <v>88745</v>
      </c>
      <c r="B1255" s="47" t="s">
        <v>2898</v>
      </c>
      <c r="C1255" s="34" t="str">
        <f>IFERROR(VLOOKUP(tabConsumoAta[[#This Row],[CÓDIGO]],tabEstimativa[#Data],14,FALSE),"")</f>
        <v>Aguardando</v>
      </c>
      <c r="D1255" s="157" t="s">
        <v>3786</v>
      </c>
      <c r="E1255" s="157">
        <v>17</v>
      </c>
      <c r="F1255" s="34">
        <v>2000</v>
      </c>
      <c r="G1255" s="78" t="str">
        <f>IFERROR(VLOOKUP(tabConsumoAta[[#This Row],[ATA]],tabAtas[#Data],4,FALSE),"")</f>
        <v/>
      </c>
      <c r="H1255" s="163">
        <f>SUMIFS(tabSaldoAta[ESTIMATIVA],tabSaldoAta[CÓDIGO],tabConsumoAta[[#This Row],[CÓDIGO]],tabSaldoAta[CHAVE],tabConsumoAta[[#This Row],[ATA]])</f>
        <v>0</v>
      </c>
      <c r="I1255" s="164">
        <v>40</v>
      </c>
      <c r="J1255" s="159">
        <v>6</v>
      </c>
      <c r="K1255" s="251">
        <v>10954</v>
      </c>
      <c r="L1255" s="246" t="s">
        <v>3353</v>
      </c>
      <c r="M1255" s="160" t="s">
        <v>3817</v>
      </c>
      <c r="N1255" s="160" t="s">
        <v>3818</v>
      </c>
      <c r="O1255" s="249" t="s">
        <v>3816</v>
      </c>
      <c r="P1255" s="248">
        <v>44102</v>
      </c>
      <c r="Q1255" s="166" t="str">
        <f>IF(COUNTIFS(tabAtas_Bloqueios[CÓDIGO],tabConsumoAta[[#This Row],[CÓDIGO]],tabAtas_Bloqueios[CHAVE],tabConsumoAta[[#This Row],[ATA]],tabAtas_Bloqueios[INATIVO],"") &gt; 0,"X","")</f>
        <v/>
      </c>
      <c r="R1255" s="158" t="s">
        <v>1555</v>
      </c>
    </row>
    <row r="1256" spans="1:18" x14ac:dyDescent="0.3">
      <c r="A1256" s="247">
        <v>110771</v>
      </c>
      <c r="B1256" s="47" t="s">
        <v>3190</v>
      </c>
      <c r="C1256" s="34" t="str">
        <f>IFERROR(VLOOKUP(tabConsumoAta[[#This Row],[CÓDIGO]],tabEstimativa[#Data],14,FALSE),"")</f>
        <v>Aguardando</v>
      </c>
      <c r="D1256" s="157" t="s">
        <v>3786</v>
      </c>
      <c r="E1256" s="157">
        <v>17</v>
      </c>
      <c r="F1256" s="34">
        <v>2000</v>
      </c>
      <c r="G1256" s="78" t="str">
        <f>IFERROR(VLOOKUP(tabConsumoAta[[#This Row],[ATA]],tabAtas[#Data],4,FALSE),"")</f>
        <v/>
      </c>
      <c r="H1256" s="163">
        <f>SUMIFS(tabSaldoAta[ESTIMATIVA],tabSaldoAta[CÓDIGO],tabConsumoAta[[#This Row],[CÓDIGO]],tabSaldoAta[CHAVE],tabConsumoAta[[#This Row],[ATA]])</f>
        <v>0</v>
      </c>
      <c r="I1256" s="164">
        <v>50</v>
      </c>
      <c r="J1256" s="159">
        <v>7</v>
      </c>
      <c r="K1256" s="251">
        <v>10954</v>
      </c>
      <c r="L1256" s="246" t="s">
        <v>3353</v>
      </c>
      <c r="M1256" s="160" t="s">
        <v>3817</v>
      </c>
      <c r="N1256" s="160" t="s">
        <v>3818</v>
      </c>
      <c r="O1256" s="249" t="s">
        <v>3816</v>
      </c>
      <c r="P1256" s="248">
        <v>44102</v>
      </c>
      <c r="Q1256" s="166" t="str">
        <f>IF(COUNTIFS(tabAtas_Bloqueios[CÓDIGO],tabConsumoAta[[#This Row],[CÓDIGO]],tabAtas_Bloqueios[CHAVE],tabConsumoAta[[#This Row],[ATA]],tabAtas_Bloqueios[INATIVO],"") &gt; 0,"X","")</f>
        <v/>
      </c>
      <c r="R1256" s="158" t="s">
        <v>1555</v>
      </c>
    </row>
    <row r="1257" spans="1:18" x14ac:dyDescent="0.3">
      <c r="A1257" s="247">
        <v>106129</v>
      </c>
      <c r="B1257" s="47" t="s">
        <v>3791</v>
      </c>
      <c r="C1257" s="34" t="str">
        <f>IFERROR(VLOOKUP(tabConsumoAta[[#This Row],[CÓDIGO]],tabEstimativa[#Data],14,FALSE),"")</f>
        <v/>
      </c>
      <c r="D1257" s="157" t="s">
        <v>1560</v>
      </c>
      <c r="E1257" s="157"/>
      <c r="F1257" s="34"/>
      <c r="G1257" s="78" t="str">
        <f>IFERROR(VLOOKUP(tabConsumoAta[[#This Row],[ATA]],tabAtas[#Data],4,FALSE),"")</f>
        <v/>
      </c>
      <c r="H1257" s="163">
        <f>SUMIFS(tabSaldoAta[ESTIMATIVA],tabSaldoAta[CÓDIGO],tabConsumoAta[[#This Row],[CÓDIGO]],tabSaldoAta[CHAVE],tabConsumoAta[[#This Row],[ATA]])</f>
        <v>0</v>
      </c>
      <c r="I1257" s="164">
        <v>10</v>
      </c>
      <c r="J1257" s="159">
        <v>8</v>
      </c>
      <c r="K1257" s="251">
        <v>10956</v>
      </c>
      <c r="L1257" s="246" t="s">
        <v>1560</v>
      </c>
      <c r="M1257" s="160" t="s">
        <v>3817</v>
      </c>
      <c r="N1257" s="160" t="s">
        <v>3818</v>
      </c>
      <c r="O1257" s="249" t="s">
        <v>3816</v>
      </c>
      <c r="P1257" s="248">
        <v>44102</v>
      </c>
      <c r="Q1257" s="166" t="str">
        <f>IF(COUNTIFS(tabAtas_Bloqueios[CÓDIGO],tabConsumoAta[[#This Row],[CÓDIGO]],tabAtas_Bloqueios[CHAVE],tabConsumoAta[[#This Row],[ATA]],tabAtas_Bloqueios[INATIVO],"") &gt; 0,"X","")</f>
        <v/>
      </c>
      <c r="R1257" s="158" t="s">
        <v>1555</v>
      </c>
    </row>
    <row r="1258" spans="1:18" x14ac:dyDescent="0.3">
      <c r="A1258" s="247">
        <v>14012</v>
      </c>
      <c r="B1258" s="47" t="s">
        <v>3105</v>
      </c>
      <c r="C1258" s="34" t="str">
        <f>IFERROR(VLOOKUP(tabConsumoAta[[#This Row],[CÓDIGO]],tabEstimativa[#Data],14,FALSE),"")</f>
        <v/>
      </c>
      <c r="D1258" s="157" t="s">
        <v>1560</v>
      </c>
      <c r="E1258" s="157"/>
      <c r="F1258" s="34"/>
      <c r="G1258" s="78" t="str">
        <f>IFERROR(VLOOKUP(tabConsumoAta[[#This Row],[ATA]],tabAtas[#Data],4,FALSE),"")</f>
        <v/>
      </c>
      <c r="H1258" s="163">
        <f>SUMIFS(tabSaldoAta[ESTIMATIVA],tabSaldoAta[CÓDIGO],tabConsumoAta[[#This Row],[CÓDIGO]],tabSaldoAta[CHAVE],tabConsumoAta[[#This Row],[ATA]])</f>
        <v>0</v>
      </c>
      <c r="I1258" s="164">
        <v>2000</v>
      </c>
      <c r="J1258" s="159">
        <v>9</v>
      </c>
      <c r="K1258" s="251">
        <v>10958</v>
      </c>
      <c r="L1258" s="246" t="s">
        <v>1560</v>
      </c>
      <c r="M1258" s="160" t="s">
        <v>3817</v>
      </c>
      <c r="N1258" s="160" t="s">
        <v>3818</v>
      </c>
      <c r="O1258" s="249" t="s">
        <v>3816</v>
      </c>
      <c r="P1258" s="248">
        <v>44102</v>
      </c>
      <c r="Q1258" s="166" t="str">
        <f>IF(COUNTIFS(tabAtas_Bloqueios[CÓDIGO],tabConsumoAta[[#This Row],[CÓDIGO]],tabAtas_Bloqueios[CHAVE],tabConsumoAta[[#This Row],[ATA]],tabAtas_Bloqueios[INATIVO],"") &gt; 0,"X","")</f>
        <v/>
      </c>
      <c r="R1258" s="158" t="s">
        <v>1555</v>
      </c>
    </row>
    <row r="1259" spans="1:18" x14ac:dyDescent="0.3">
      <c r="A1259" s="247">
        <v>72184</v>
      </c>
      <c r="B1259" s="47" t="s">
        <v>2596</v>
      </c>
      <c r="C1259" s="34" t="str">
        <f>IFERROR(VLOOKUP(tabConsumoAta[[#This Row],[CÓDIGO]],tabEstimativa[#Data],14,FALSE),"")</f>
        <v/>
      </c>
      <c r="D1259" s="157" t="s">
        <v>1560</v>
      </c>
      <c r="E1259" s="157"/>
      <c r="F1259" s="34"/>
      <c r="G1259" s="78" t="str">
        <f>IFERROR(VLOOKUP(tabConsumoAta[[#This Row],[ATA]],tabAtas[#Data],4,FALSE),"")</f>
        <v/>
      </c>
      <c r="H1259" s="163">
        <f>SUMIFS(tabSaldoAta[ESTIMATIVA],tabSaldoAta[CÓDIGO],tabConsumoAta[[#This Row],[CÓDIGO]],tabSaldoAta[CHAVE],tabConsumoAta[[#This Row],[ATA]])</f>
        <v>0</v>
      </c>
      <c r="I1259" s="164">
        <v>1500</v>
      </c>
      <c r="J1259" s="159">
        <v>10</v>
      </c>
      <c r="K1259" s="251">
        <v>10975</v>
      </c>
      <c r="L1259" s="246" t="s">
        <v>1560</v>
      </c>
      <c r="M1259" s="160" t="s">
        <v>3817</v>
      </c>
      <c r="N1259" s="160" t="s">
        <v>3818</v>
      </c>
      <c r="O1259" s="249" t="s">
        <v>3816</v>
      </c>
      <c r="P1259" s="248">
        <v>44102</v>
      </c>
      <c r="Q1259" s="166" t="str">
        <f>IF(COUNTIFS(tabAtas_Bloqueios[CÓDIGO],tabConsumoAta[[#This Row],[CÓDIGO]],tabAtas_Bloqueios[CHAVE],tabConsumoAta[[#This Row],[ATA]],tabAtas_Bloqueios[INATIVO],"") &gt; 0,"X","")</f>
        <v/>
      </c>
      <c r="R1259" s="158" t="s">
        <v>1555</v>
      </c>
    </row>
    <row r="1260" spans="1:18" x14ac:dyDescent="0.3">
      <c r="A1260" s="247">
        <v>110890</v>
      </c>
      <c r="B1260" s="47" t="s">
        <v>3381</v>
      </c>
      <c r="C1260" s="34" t="str">
        <f>IFERROR(VLOOKUP(tabConsumoAta[[#This Row],[CÓDIGO]],tabEstimativa[#Data],14,FALSE),"")</f>
        <v/>
      </c>
      <c r="D1260" s="157" t="s">
        <v>1560</v>
      </c>
      <c r="E1260" s="157"/>
      <c r="F1260" s="34"/>
      <c r="G1260" s="78" t="str">
        <f>IFERROR(VLOOKUP(tabConsumoAta[[#This Row],[ATA]],tabAtas[#Data],4,FALSE),"")</f>
        <v/>
      </c>
      <c r="H1260" s="163">
        <f>SUMIFS(tabSaldoAta[ESTIMATIVA],tabSaldoAta[CÓDIGO],tabConsumoAta[[#This Row],[CÓDIGO]],tabSaldoAta[CHAVE],tabConsumoAta[[#This Row],[ATA]])</f>
        <v>0</v>
      </c>
      <c r="I1260" s="164">
        <v>500</v>
      </c>
      <c r="J1260" s="159">
        <v>11</v>
      </c>
      <c r="K1260" s="251">
        <v>10982</v>
      </c>
      <c r="L1260" s="246" t="s">
        <v>1560</v>
      </c>
      <c r="M1260" s="160" t="s">
        <v>3817</v>
      </c>
      <c r="N1260" s="160" t="s">
        <v>3818</v>
      </c>
      <c r="O1260" s="249" t="s">
        <v>3816</v>
      </c>
      <c r="P1260" s="248">
        <v>44102</v>
      </c>
      <c r="Q1260" s="166" t="str">
        <f>IF(COUNTIFS(tabAtas_Bloqueios[CÓDIGO],tabConsumoAta[[#This Row],[CÓDIGO]],tabAtas_Bloqueios[CHAVE],tabConsumoAta[[#This Row],[ATA]],tabAtas_Bloqueios[INATIVO],"") &gt; 0,"X","")</f>
        <v/>
      </c>
      <c r="R1260" s="158" t="s">
        <v>1555</v>
      </c>
    </row>
    <row r="1261" spans="1:18" x14ac:dyDescent="0.3">
      <c r="A1261" s="247">
        <v>128817</v>
      </c>
      <c r="B1261" s="47" t="s">
        <v>3259</v>
      </c>
      <c r="C1261" s="34" t="str">
        <f>IFERROR(VLOOKUP(tabConsumoAta[[#This Row],[CÓDIGO]],tabEstimativa[#Data],14,FALSE),"")</f>
        <v/>
      </c>
      <c r="D1261" s="157" t="s">
        <v>1560</v>
      </c>
      <c r="E1261" s="157"/>
      <c r="F1261" s="34"/>
      <c r="G1261" s="78" t="str">
        <f>IFERROR(VLOOKUP(tabConsumoAta[[#This Row],[ATA]],tabAtas[#Data],4,FALSE),"")</f>
        <v/>
      </c>
      <c r="H1261" s="163">
        <f>SUMIFS(tabSaldoAta[ESTIMATIVA],tabSaldoAta[CÓDIGO],tabConsumoAta[[#This Row],[CÓDIGO]],tabSaldoAta[CHAVE],tabConsumoAta[[#This Row],[ATA]])</f>
        <v>0</v>
      </c>
      <c r="I1261" s="164">
        <v>100</v>
      </c>
      <c r="J1261" s="159">
        <v>12</v>
      </c>
      <c r="K1261" s="251">
        <v>10986</v>
      </c>
      <c r="L1261" s="246" t="s">
        <v>1560</v>
      </c>
      <c r="M1261" s="160" t="s">
        <v>3817</v>
      </c>
      <c r="N1261" s="160" t="s">
        <v>3818</v>
      </c>
      <c r="O1261" s="249" t="s">
        <v>3816</v>
      </c>
      <c r="P1261" s="248">
        <v>44102</v>
      </c>
      <c r="Q1261" s="166" t="str">
        <f>IF(COUNTIFS(tabAtas_Bloqueios[CÓDIGO],tabConsumoAta[[#This Row],[CÓDIGO]],tabAtas_Bloqueios[CHAVE],tabConsumoAta[[#This Row],[ATA]],tabAtas_Bloqueios[INATIVO],"") &gt; 0,"X","")</f>
        <v/>
      </c>
      <c r="R1261" s="158" t="s">
        <v>1555</v>
      </c>
    </row>
    <row r="1262" spans="1:18" x14ac:dyDescent="0.3">
      <c r="A1262" s="247">
        <v>140042</v>
      </c>
      <c r="B1262" s="47" t="s">
        <v>3819</v>
      </c>
      <c r="C1262" s="34" t="str">
        <f>IFERROR(VLOOKUP(tabConsumoAta[[#This Row],[CÓDIGO]],tabEstimativa[#Data],14,FALSE),"")</f>
        <v>Aguardando</v>
      </c>
      <c r="D1262" s="157" t="s">
        <v>1560</v>
      </c>
      <c r="E1262" s="157"/>
      <c r="F1262" s="34"/>
      <c r="G1262" s="78" t="str">
        <f>IFERROR(VLOOKUP(tabConsumoAta[[#This Row],[ATA]],tabAtas[#Data],4,FALSE),"")</f>
        <v/>
      </c>
      <c r="H1262" s="163">
        <f>SUMIFS(tabSaldoAta[ESTIMATIVA],tabSaldoAta[CÓDIGO],tabConsumoAta[[#This Row],[CÓDIGO]],tabSaldoAta[CHAVE],tabConsumoAta[[#This Row],[ATA]])</f>
        <v>0</v>
      </c>
      <c r="I1262" s="164">
        <v>6000</v>
      </c>
      <c r="J1262" s="159">
        <v>13</v>
      </c>
      <c r="K1262" s="251">
        <v>10982</v>
      </c>
      <c r="L1262" s="246" t="s">
        <v>1560</v>
      </c>
      <c r="M1262" s="160" t="s">
        <v>3817</v>
      </c>
      <c r="N1262" s="160" t="s">
        <v>3818</v>
      </c>
      <c r="O1262" s="249" t="s">
        <v>3816</v>
      </c>
      <c r="P1262" s="248">
        <v>44102</v>
      </c>
      <c r="Q1262" s="166" t="str">
        <f>IF(COUNTIFS(tabAtas_Bloqueios[CÓDIGO],tabConsumoAta[[#This Row],[CÓDIGO]],tabAtas_Bloqueios[CHAVE],tabConsumoAta[[#This Row],[ATA]],tabAtas_Bloqueios[INATIVO],"") &gt; 0,"X","")</f>
        <v/>
      </c>
      <c r="R1262" s="158" t="s">
        <v>1555</v>
      </c>
    </row>
    <row r="1263" spans="1:18" x14ac:dyDescent="0.3">
      <c r="A1263" s="247">
        <v>14013</v>
      </c>
      <c r="B1263" s="47" t="s">
        <v>2875</v>
      </c>
      <c r="C1263" s="34" t="str">
        <f>IFERROR(VLOOKUP(tabConsumoAta[[#This Row],[CÓDIGO]],tabEstimativa[#Data],14,FALSE),"")</f>
        <v>Suspenso</v>
      </c>
      <c r="D1263" s="157" t="s">
        <v>3793</v>
      </c>
      <c r="E1263" s="157">
        <v>126</v>
      </c>
      <c r="F1263" s="34">
        <v>2000</v>
      </c>
      <c r="G1263" s="78" t="str">
        <f>IFERROR(VLOOKUP(tabConsumoAta[[#This Row],[ATA]],tabAtas[#Data],4,FALSE),"")</f>
        <v/>
      </c>
      <c r="H1263" s="163">
        <f>SUMIFS(tabSaldoAta[ESTIMATIVA],tabSaldoAta[CÓDIGO],tabConsumoAta[[#This Row],[CÓDIGO]],tabSaldoAta[CHAVE],tabConsumoAta[[#This Row],[ATA]])</f>
        <v>0</v>
      </c>
      <c r="I1263" s="164">
        <v>1000</v>
      </c>
      <c r="J1263" s="159">
        <v>14</v>
      </c>
      <c r="K1263" s="251">
        <v>10958</v>
      </c>
      <c r="L1263" s="246" t="s">
        <v>3738</v>
      </c>
      <c r="M1263" s="160" t="s">
        <v>3817</v>
      </c>
      <c r="N1263" s="160" t="s">
        <v>3818</v>
      </c>
      <c r="O1263" s="249" t="s">
        <v>3816</v>
      </c>
      <c r="P1263" s="248">
        <v>44102</v>
      </c>
      <c r="Q1263" s="166" t="str">
        <f>IF(COUNTIFS(tabAtas_Bloqueios[CÓDIGO],tabConsumoAta[[#This Row],[CÓDIGO]],tabAtas_Bloqueios[CHAVE],tabConsumoAta[[#This Row],[ATA]],tabAtas_Bloqueios[INATIVO],"") &gt; 0,"X","")</f>
        <v/>
      </c>
      <c r="R1263" s="158" t="s">
        <v>1555</v>
      </c>
    </row>
    <row r="1264" spans="1:18" x14ac:dyDescent="0.3">
      <c r="A1264" s="247">
        <v>78399</v>
      </c>
      <c r="B1264" s="47" t="s">
        <v>3794</v>
      </c>
      <c r="C1264" s="34" t="str">
        <f>IFERROR(VLOOKUP(tabConsumoAta[[#This Row],[CÓDIGO]],tabEstimativa[#Data],14,FALSE),"")</f>
        <v>Suspenso</v>
      </c>
      <c r="D1264" s="157" t="s">
        <v>3793</v>
      </c>
      <c r="E1264" s="157">
        <v>126</v>
      </c>
      <c r="F1264" s="34">
        <v>2000</v>
      </c>
      <c r="G1264" s="78" t="str">
        <f>IFERROR(VLOOKUP(tabConsumoAta[[#This Row],[ATA]],tabAtas[#Data],4,FALSE),"")</f>
        <v/>
      </c>
      <c r="H1264" s="163">
        <f>SUMIFS(tabSaldoAta[ESTIMATIVA],tabSaldoAta[CÓDIGO],tabConsumoAta[[#This Row],[CÓDIGO]],tabSaldoAta[CHAVE],tabConsumoAta[[#This Row],[ATA]])</f>
        <v>0</v>
      </c>
      <c r="I1264" s="164">
        <v>500</v>
      </c>
      <c r="J1264" s="159">
        <v>15</v>
      </c>
      <c r="K1264" s="251">
        <v>10958</v>
      </c>
      <c r="L1264" s="246" t="s">
        <v>3738</v>
      </c>
      <c r="M1264" s="160" t="s">
        <v>3817</v>
      </c>
      <c r="N1264" s="160" t="s">
        <v>3818</v>
      </c>
      <c r="O1264" s="249" t="s">
        <v>3816</v>
      </c>
      <c r="P1264" s="248">
        <v>44102</v>
      </c>
      <c r="Q1264" s="166" t="str">
        <f>IF(COUNTIFS(tabAtas_Bloqueios[CÓDIGO],tabConsumoAta[[#This Row],[CÓDIGO]],tabAtas_Bloqueios[CHAVE],tabConsumoAta[[#This Row],[ATA]],tabAtas_Bloqueios[INATIVO],"") &gt; 0,"X","")</f>
        <v/>
      </c>
      <c r="R1264" s="158" t="s">
        <v>1555</v>
      </c>
    </row>
    <row r="1265" spans="1:18" x14ac:dyDescent="0.3">
      <c r="A1265" s="247">
        <v>106414</v>
      </c>
      <c r="B1265" s="47" t="s">
        <v>2413</v>
      </c>
      <c r="C1265" s="34" t="str">
        <f>IFERROR(VLOOKUP(tabConsumoAta[[#This Row],[CÓDIGO]],tabEstimativa[#Data],14,FALSE),"")</f>
        <v>Suspenso</v>
      </c>
      <c r="D1265" s="157" t="s">
        <v>3793</v>
      </c>
      <c r="E1265" s="157">
        <v>126</v>
      </c>
      <c r="F1265" s="34">
        <v>2000</v>
      </c>
      <c r="G1265" s="78" t="str">
        <f>IFERROR(VLOOKUP(tabConsumoAta[[#This Row],[ATA]],tabAtas[#Data],4,FALSE),"")</f>
        <v/>
      </c>
      <c r="H1265" s="163">
        <f>SUMIFS(tabSaldoAta[ESTIMATIVA],tabSaldoAta[CÓDIGO],tabConsumoAta[[#This Row],[CÓDIGO]],tabSaldoAta[CHAVE],tabConsumoAta[[#This Row],[ATA]])</f>
        <v>0</v>
      </c>
      <c r="I1265" s="164">
        <v>1000</v>
      </c>
      <c r="J1265" s="159">
        <v>16</v>
      </c>
      <c r="K1265" s="251">
        <v>10986</v>
      </c>
      <c r="L1265" s="246" t="s">
        <v>3738</v>
      </c>
      <c r="M1265" s="160" t="s">
        <v>3817</v>
      </c>
      <c r="N1265" s="160" t="s">
        <v>3818</v>
      </c>
      <c r="O1265" s="249" t="s">
        <v>3816</v>
      </c>
      <c r="P1265" s="248">
        <v>44102</v>
      </c>
      <c r="Q1265" s="166" t="str">
        <f>IF(COUNTIFS(tabAtas_Bloqueios[CÓDIGO],tabConsumoAta[[#This Row],[CÓDIGO]],tabAtas_Bloqueios[CHAVE],tabConsumoAta[[#This Row],[ATA]],tabAtas_Bloqueios[INATIVO],"") &gt; 0,"X","")</f>
        <v/>
      </c>
      <c r="R1265" s="158" t="s">
        <v>1555</v>
      </c>
    </row>
    <row r="1266" spans="1:18" x14ac:dyDescent="0.3">
      <c r="A1266" s="247">
        <v>15680</v>
      </c>
      <c r="B1266" s="47" t="s">
        <v>3796</v>
      </c>
      <c r="C1266" s="34" t="str">
        <f>IFERROR(VLOOKUP(tabConsumoAta[[#This Row],[CÓDIGO]],tabEstimativa[#Data],14,FALSE),"")</f>
        <v>Suspenso</v>
      </c>
      <c r="D1266" s="157" t="s">
        <v>3795</v>
      </c>
      <c r="E1266" s="157">
        <v>126</v>
      </c>
      <c r="F1266" s="34">
        <v>2000</v>
      </c>
      <c r="G1266" s="78" t="str">
        <f>IFERROR(VLOOKUP(tabConsumoAta[[#This Row],[ATA]],tabAtas[#Data],4,FALSE),"")</f>
        <v/>
      </c>
      <c r="H1266" s="163">
        <f>SUMIFS(tabSaldoAta[ESTIMATIVA],tabSaldoAta[CÓDIGO],tabConsumoAta[[#This Row],[CÓDIGO]],tabSaldoAta[CHAVE],tabConsumoAta[[#This Row],[ATA]])</f>
        <v>0</v>
      </c>
      <c r="I1266" s="164">
        <v>100</v>
      </c>
      <c r="J1266" s="159">
        <v>17</v>
      </c>
      <c r="K1266" s="251">
        <v>10958</v>
      </c>
      <c r="L1266" s="246" t="s">
        <v>3738</v>
      </c>
      <c r="M1266" s="160" t="s">
        <v>3817</v>
      </c>
      <c r="N1266" s="160" t="s">
        <v>3818</v>
      </c>
      <c r="O1266" s="249" t="s">
        <v>3816</v>
      </c>
      <c r="P1266" s="248">
        <v>44102</v>
      </c>
      <c r="Q1266" s="166" t="str">
        <f>IF(COUNTIFS(tabAtas_Bloqueios[CÓDIGO],tabConsumoAta[[#This Row],[CÓDIGO]],tabAtas_Bloqueios[CHAVE],tabConsumoAta[[#This Row],[ATA]],tabAtas_Bloqueios[INATIVO],"") &gt; 0,"X","")</f>
        <v/>
      </c>
      <c r="R1266" s="158" t="s">
        <v>1555</v>
      </c>
    </row>
    <row r="1267" spans="1:18" x14ac:dyDescent="0.3">
      <c r="A1267" s="247">
        <v>14921</v>
      </c>
      <c r="B1267" s="47" t="s">
        <v>2776</v>
      </c>
      <c r="C1267" s="34" t="str">
        <f>IFERROR(VLOOKUP(tabConsumoAta[[#This Row],[CÓDIGO]],tabEstimativa[#Data],14,FALSE),"")</f>
        <v>Aguardando</v>
      </c>
      <c r="D1267" s="157" t="s">
        <v>3799</v>
      </c>
      <c r="E1267" s="157">
        <v>70</v>
      </c>
      <c r="F1267" s="34">
        <v>2000</v>
      </c>
      <c r="G1267" s="78" t="str">
        <f>IFERROR(VLOOKUP(tabConsumoAta[[#This Row],[ATA]],tabAtas[#Data],4,FALSE),"")</f>
        <v/>
      </c>
      <c r="H1267" s="163">
        <f>SUMIFS(tabSaldoAta[ESTIMATIVA],tabSaldoAta[CÓDIGO],tabConsumoAta[[#This Row],[CÓDIGO]],tabSaldoAta[CHAVE],tabConsumoAta[[#This Row],[ATA]])</f>
        <v>0</v>
      </c>
      <c r="I1267" s="164">
        <v>900</v>
      </c>
      <c r="J1267" s="159">
        <v>18</v>
      </c>
      <c r="K1267" s="251">
        <v>10986</v>
      </c>
      <c r="L1267" s="246" t="s">
        <v>3738</v>
      </c>
      <c r="M1267" s="160" t="s">
        <v>3817</v>
      </c>
      <c r="N1267" s="160" t="s">
        <v>3818</v>
      </c>
      <c r="O1267" s="249" t="s">
        <v>3816</v>
      </c>
      <c r="P1267" s="248">
        <v>44102</v>
      </c>
      <c r="Q1267" s="166" t="str">
        <f>IF(COUNTIFS(tabAtas_Bloqueios[CÓDIGO],tabConsumoAta[[#This Row],[CÓDIGO]],tabAtas_Bloqueios[CHAVE],tabConsumoAta[[#This Row],[ATA]],tabAtas_Bloqueios[INATIVO],"") &gt; 0,"X","")</f>
        <v/>
      </c>
      <c r="R1267" s="158" t="s">
        <v>1555</v>
      </c>
    </row>
    <row r="1268" spans="1:18" x14ac:dyDescent="0.3">
      <c r="A1268" s="247">
        <v>132230</v>
      </c>
      <c r="B1268" s="47" t="s">
        <v>59</v>
      </c>
      <c r="C1268" s="34" t="str">
        <f>IFERROR(VLOOKUP(tabConsumoAta[[#This Row],[CÓDIGO]],tabEstimativa[#Data],14,FALSE),"")</f>
        <v>Suspenso</v>
      </c>
      <c r="D1268" s="157" t="s">
        <v>3801</v>
      </c>
      <c r="E1268" s="157">
        <v>78</v>
      </c>
      <c r="F1268" s="34">
        <v>2000</v>
      </c>
      <c r="G1268" s="78" t="str">
        <f>IFERROR(VLOOKUP(tabConsumoAta[[#This Row],[ATA]],tabAtas[#Data],4,FALSE),"")</f>
        <v/>
      </c>
      <c r="H1268" s="163">
        <f>SUMIFS(tabSaldoAta[ESTIMATIVA],tabSaldoAta[CÓDIGO],tabConsumoAta[[#This Row],[CÓDIGO]],tabSaldoAta[CHAVE],tabConsumoAta[[#This Row],[ATA]])</f>
        <v>0</v>
      </c>
      <c r="I1268" s="164">
        <v>200</v>
      </c>
      <c r="J1268" s="159">
        <v>19</v>
      </c>
      <c r="K1268" s="251">
        <v>10982</v>
      </c>
      <c r="L1268" s="246" t="s">
        <v>3738</v>
      </c>
      <c r="M1268" s="160" t="s">
        <v>3817</v>
      </c>
      <c r="N1268" s="160" t="s">
        <v>3818</v>
      </c>
      <c r="O1268" s="249" t="s">
        <v>3816</v>
      </c>
      <c r="P1268" s="248">
        <v>44102</v>
      </c>
      <c r="Q1268" s="166" t="str">
        <f>IF(COUNTIFS(tabAtas_Bloqueios[CÓDIGO],tabConsumoAta[[#This Row],[CÓDIGO]],tabAtas_Bloqueios[CHAVE],tabConsumoAta[[#This Row],[ATA]],tabAtas_Bloqueios[INATIVO],"") &gt; 0,"X","")</f>
        <v/>
      </c>
      <c r="R1268" s="158" t="s">
        <v>1555</v>
      </c>
    </row>
    <row r="1269" spans="1:18" x14ac:dyDescent="0.3">
      <c r="A1269" s="247">
        <v>95228</v>
      </c>
      <c r="B1269" s="47" t="s">
        <v>3820</v>
      </c>
      <c r="C1269" s="34" t="str">
        <f>IFERROR(VLOOKUP(tabConsumoAta[[#This Row],[CÓDIGO]],tabEstimativa[#Data],14,FALSE),"")</f>
        <v/>
      </c>
      <c r="D1269" s="157"/>
      <c r="E1269" s="157"/>
      <c r="F1269" s="34"/>
      <c r="G1269" s="78" t="str">
        <f>IFERROR(VLOOKUP(tabConsumoAta[[#This Row],[ATA]],tabAtas[#Data],4,FALSE),"")</f>
        <v/>
      </c>
      <c r="H1269" s="163">
        <f>SUMIFS(tabSaldoAta[ESTIMATIVA],tabSaldoAta[CÓDIGO],tabConsumoAta[[#This Row],[CÓDIGO]],tabSaldoAta[CHAVE],tabConsumoAta[[#This Row],[ATA]])</f>
        <v>0</v>
      </c>
      <c r="I1269" s="164">
        <v>10000</v>
      </c>
      <c r="J1269" s="159">
        <v>20</v>
      </c>
      <c r="K1269" s="251">
        <v>10986</v>
      </c>
      <c r="L1269" s="246" t="s">
        <v>1560</v>
      </c>
      <c r="M1269" s="160" t="s">
        <v>3817</v>
      </c>
      <c r="N1269" s="160" t="s">
        <v>3818</v>
      </c>
      <c r="O1269" s="249" t="s">
        <v>3816</v>
      </c>
      <c r="P1269" s="248">
        <v>44102</v>
      </c>
      <c r="Q1269" s="166" t="str">
        <f>IF(COUNTIFS(tabAtas_Bloqueios[CÓDIGO],tabConsumoAta[[#This Row],[CÓDIGO]],tabAtas_Bloqueios[CHAVE],tabConsumoAta[[#This Row],[ATA]],tabAtas_Bloqueios[INATIVO],"") &gt; 0,"X","")</f>
        <v/>
      </c>
      <c r="R1269" s="158" t="s">
        <v>1555</v>
      </c>
    </row>
    <row r="1270" spans="1:18" x14ac:dyDescent="0.3">
      <c r="A1270" s="247">
        <v>12685</v>
      </c>
      <c r="B1270" s="47" t="s">
        <v>2872</v>
      </c>
      <c r="C1270" s="34" t="str">
        <f>IFERROR(VLOOKUP(tabConsumoAta[[#This Row],[CÓDIGO]],tabEstimativa[#Data],14,FALSE),"")</f>
        <v>Aguardando</v>
      </c>
      <c r="D1270" s="157" t="s">
        <v>3255</v>
      </c>
      <c r="E1270" s="157">
        <v>14</v>
      </c>
      <c r="F1270" s="34">
        <v>2020</v>
      </c>
      <c r="G1270" s="78">
        <f>IFERROR(VLOOKUP(tabConsumoAta[[#This Row],[ATA]],tabAtas[#Data],4,FALSE),"")</f>
        <v>44218</v>
      </c>
      <c r="H1270" s="163">
        <f>SUMIFS(tabSaldoAta[ESTIMATIVA],tabSaldoAta[CÓDIGO],tabConsumoAta[[#This Row],[CÓDIGO]],tabSaldoAta[CHAVE],tabConsumoAta[[#This Row],[ATA]])</f>
        <v>20000</v>
      </c>
      <c r="I1270" s="164">
        <v>3000</v>
      </c>
      <c r="J1270" s="159">
        <v>1</v>
      </c>
      <c r="K1270" s="251">
        <v>11078</v>
      </c>
      <c r="L1270" s="246" t="s">
        <v>3219</v>
      </c>
      <c r="M1270" s="160" t="s">
        <v>3813</v>
      </c>
      <c r="N1270" s="160" t="s">
        <v>3814</v>
      </c>
      <c r="O1270" s="249" t="s">
        <v>3812</v>
      </c>
      <c r="P1270" s="248">
        <v>44102</v>
      </c>
      <c r="Q1270" s="166" t="str">
        <f>IF(COUNTIFS(tabAtas_Bloqueios[CÓDIGO],tabConsumoAta[[#This Row],[CÓDIGO]],tabAtas_Bloqueios[CHAVE],tabConsumoAta[[#This Row],[ATA]],tabAtas_Bloqueios[INATIVO],"") &gt; 0,"X","")</f>
        <v/>
      </c>
      <c r="R1270" s="158" t="s">
        <v>1555</v>
      </c>
    </row>
    <row r="1271" spans="1:18" x14ac:dyDescent="0.3">
      <c r="A1271" s="247">
        <v>138552</v>
      </c>
      <c r="B1271" s="47" t="s">
        <v>3454</v>
      </c>
      <c r="C1271" s="34" t="str">
        <f>IFERROR(VLOOKUP(tabConsumoAta[[#This Row],[CÓDIGO]],tabEstimativa[#Data],14,FALSE),"")</f>
        <v>Aguardando</v>
      </c>
      <c r="D1271" s="157" t="s">
        <v>3451</v>
      </c>
      <c r="E1271" s="157">
        <v>26</v>
      </c>
      <c r="F1271" s="34">
        <v>2020</v>
      </c>
      <c r="G1271" s="78">
        <f>IFERROR(VLOOKUP(tabConsumoAta[[#This Row],[ATA]],tabAtas[#Data],4,FALSE),"")</f>
        <v>44238</v>
      </c>
      <c r="H1271" s="163">
        <f>SUMIFS(tabSaldoAta[ESTIMATIVA],tabSaldoAta[CÓDIGO],tabConsumoAta[[#This Row],[CÓDIGO]],tabSaldoAta[CHAVE],tabConsumoAta[[#This Row],[ATA]])</f>
        <v>500</v>
      </c>
      <c r="I1271" s="164">
        <v>100</v>
      </c>
      <c r="J1271" s="159">
        <v>2</v>
      </c>
      <c r="K1271" s="251">
        <v>11080</v>
      </c>
      <c r="L1271" s="246" t="s">
        <v>3460</v>
      </c>
      <c r="M1271" s="160" t="s">
        <v>3813</v>
      </c>
      <c r="N1271" s="160" t="s">
        <v>3814</v>
      </c>
      <c r="O1271" s="249" t="s">
        <v>3812</v>
      </c>
      <c r="P1271" s="248">
        <v>44102</v>
      </c>
      <c r="Q1271" s="166" t="str">
        <f>IF(COUNTIFS(tabAtas_Bloqueios[CÓDIGO],tabConsumoAta[[#This Row],[CÓDIGO]],tabAtas_Bloqueios[CHAVE],tabConsumoAta[[#This Row],[ATA]],tabAtas_Bloqueios[INATIVO],"") &gt; 0,"X","")</f>
        <v/>
      </c>
      <c r="R1271" s="158" t="s">
        <v>1555</v>
      </c>
    </row>
    <row r="1272" spans="1:18" x14ac:dyDescent="0.3">
      <c r="A1272" s="247">
        <v>138553</v>
      </c>
      <c r="B1272" s="47" t="s">
        <v>3455</v>
      </c>
      <c r="C1272" s="34" t="str">
        <f>IFERROR(VLOOKUP(tabConsumoAta[[#This Row],[CÓDIGO]],tabEstimativa[#Data],14,FALSE),"")</f>
        <v>Aguardando</v>
      </c>
      <c r="D1272" s="157" t="s">
        <v>3451</v>
      </c>
      <c r="E1272" s="157">
        <v>26</v>
      </c>
      <c r="F1272" s="34">
        <v>2020</v>
      </c>
      <c r="G1272" s="78">
        <f>IFERROR(VLOOKUP(tabConsumoAta[[#This Row],[ATA]],tabAtas[#Data],4,FALSE),"")</f>
        <v>44238</v>
      </c>
      <c r="H1272" s="163">
        <f>SUMIFS(tabSaldoAta[ESTIMATIVA],tabSaldoAta[CÓDIGO],tabConsumoAta[[#This Row],[CÓDIGO]],tabSaldoAta[CHAVE],tabConsumoAta[[#This Row],[ATA]])</f>
        <v>500</v>
      </c>
      <c r="I1272" s="164">
        <v>100</v>
      </c>
      <c r="J1272" s="159">
        <v>3</v>
      </c>
      <c r="K1272" s="251">
        <v>11080</v>
      </c>
      <c r="L1272" s="246" t="s">
        <v>3460</v>
      </c>
      <c r="M1272" s="160" t="s">
        <v>3813</v>
      </c>
      <c r="N1272" s="160" t="s">
        <v>3814</v>
      </c>
      <c r="O1272" s="249" t="s">
        <v>3812</v>
      </c>
      <c r="P1272" s="248">
        <v>44102</v>
      </c>
      <c r="Q1272" s="166" t="str">
        <f>IF(COUNTIFS(tabAtas_Bloqueios[CÓDIGO],tabConsumoAta[[#This Row],[CÓDIGO]],tabAtas_Bloqueios[CHAVE],tabConsumoAta[[#This Row],[ATA]],tabAtas_Bloqueios[INATIVO],"") &gt; 0,"X","")</f>
        <v/>
      </c>
      <c r="R1272" s="158" t="s">
        <v>1555</v>
      </c>
    </row>
    <row r="1273" spans="1:18" x14ac:dyDescent="0.3">
      <c r="A1273" s="247">
        <v>10412</v>
      </c>
      <c r="B1273" s="47" t="s">
        <v>2660</v>
      </c>
      <c r="C1273" s="34" t="str">
        <f>IFERROR(VLOOKUP(tabConsumoAta[[#This Row],[CÓDIGO]],tabEstimativa[#Data],14,FALSE),"")</f>
        <v>Aguardando</v>
      </c>
      <c r="D1273" s="157" t="s">
        <v>3369</v>
      </c>
      <c r="E1273" s="157">
        <v>33</v>
      </c>
      <c r="F1273" s="34">
        <v>2020</v>
      </c>
      <c r="G1273" s="78">
        <f>IFERROR(VLOOKUP(tabConsumoAta[[#This Row],[ATA]],tabAtas[#Data],4,FALSE),"")</f>
        <v>44242</v>
      </c>
      <c r="H1273" s="163">
        <f>SUMIFS(tabSaldoAta[ESTIMATIVA],tabSaldoAta[CÓDIGO],tabConsumoAta[[#This Row],[CÓDIGO]],tabSaldoAta[CHAVE],tabConsumoAta[[#This Row],[ATA]])</f>
        <v>1500</v>
      </c>
      <c r="I1273" s="164">
        <v>200</v>
      </c>
      <c r="J1273" s="159">
        <v>4</v>
      </c>
      <c r="K1273" s="251">
        <v>11081</v>
      </c>
      <c r="L1273" s="246" t="s">
        <v>2661</v>
      </c>
      <c r="M1273" s="160" t="s">
        <v>3813</v>
      </c>
      <c r="N1273" s="160" t="s">
        <v>3814</v>
      </c>
      <c r="O1273" s="249" t="s">
        <v>3812</v>
      </c>
      <c r="P1273" s="248">
        <v>44102</v>
      </c>
      <c r="Q1273" s="166" t="str">
        <f>IF(COUNTIFS(tabAtas_Bloqueios[CÓDIGO],tabConsumoAta[[#This Row],[CÓDIGO]],tabAtas_Bloqueios[CHAVE],tabConsumoAta[[#This Row],[ATA]],tabAtas_Bloqueios[INATIVO],"") &gt; 0,"X","")</f>
        <v/>
      </c>
      <c r="R1273" s="158" t="s">
        <v>1555</v>
      </c>
    </row>
    <row r="1274" spans="1:18" x14ac:dyDescent="0.3">
      <c r="A1274" s="247">
        <v>10867</v>
      </c>
      <c r="B1274" s="47" t="s">
        <v>2983</v>
      </c>
      <c r="C1274" s="34" t="str">
        <f>IFERROR(VLOOKUP(tabConsumoAta[[#This Row],[CÓDIGO]],tabEstimativa[#Data],14,FALSE),"")</f>
        <v>Aguardando</v>
      </c>
      <c r="D1274" s="157" t="s">
        <v>3417</v>
      </c>
      <c r="E1274" s="157">
        <v>36</v>
      </c>
      <c r="F1274" s="34">
        <v>2020</v>
      </c>
      <c r="G1274" s="78">
        <f>IFERROR(VLOOKUP(tabConsumoAta[[#This Row],[ATA]],tabAtas[#Data],4,FALSE),"")</f>
        <v>44252</v>
      </c>
      <c r="H1274" s="163">
        <f>SUMIFS(tabSaldoAta[ESTIMATIVA],tabSaldoAta[CÓDIGO],tabConsumoAta[[#This Row],[CÓDIGO]],tabSaldoAta[CHAVE],tabConsumoAta[[#This Row],[ATA]])</f>
        <v>45000</v>
      </c>
      <c r="I1274" s="164">
        <v>9000</v>
      </c>
      <c r="J1274" s="159">
        <v>5</v>
      </c>
      <c r="K1274" s="251">
        <v>11083</v>
      </c>
      <c r="L1274" s="246" t="s">
        <v>2661</v>
      </c>
      <c r="M1274" s="160" t="s">
        <v>3813</v>
      </c>
      <c r="N1274" s="160" t="s">
        <v>3814</v>
      </c>
      <c r="O1274" s="249" t="s">
        <v>3812</v>
      </c>
      <c r="P1274" s="248">
        <v>44102</v>
      </c>
      <c r="Q1274" s="166" t="str">
        <f>IF(COUNTIFS(tabAtas_Bloqueios[CÓDIGO],tabConsumoAta[[#This Row],[CÓDIGO]],tabAtas_Bloqueios[CHAVE],tabConsumoAta[[#This Row],[ATA]],tabAtas_Bloqueios[INATIVO],"") &gt; 0,"X","")</f>
        <v/>
      </c>
      <c r="R1274" s="158" t="s">
        <v>1555</v>
      </c>
    </row>
    <row r="1275" spans="1:18" x14ac:dyDescent="0.3">
      <c r="A1275" s="247">
        <v>16978</v>
      </c>
      <c r="B1275" s="47" t="s">
        <v>2378</v>
      </c>
      <c r="C1275" s="34" t="str">
        <f>IFERROR(VLOOKUP(tabConsumoAta[[#This Row],[CÓDIGO]],tabEstimativa[#Data],14,FALSE),"")</f>
        <v>Aguardando</v>
      </c>
      <c r="D1275" s="157" t="s">
        <v>3541</v>
      </c>
      <c r="E1275" s="157">
        <v>101</v>
      </c>
      <c r="F1275" s="34">
        <v>2020</v>
      </c>
      <c r="G1275" s="78">
        <f>IFERROR(VLOOKUP(tabConsumoAta[[#This Row],[ATA]],tabAtas[#Data],4,FALSE),"")</f>
        <v>44313</v>
      </c>
      <c r="H1275" s="163">
        <f>SUMIFS(tabSaldoAta[ESTIMATIVA],tabSaldoAta[CÓDIGO],tabConsumoAta[[#This Row],[CÓDIGO]],tabSaldoAta[CHAVE],tabConsumoAta[[#This Row],[ATA]])</f>
        <v>400</v>
      </c>
      <c r="I1275" s="164">
        <v>200</v>
      </c>
      <c r="J1275" s="159">
        <v>6</v>
      </c>
      <c r="K1275" s="251">
        <v>11085</v>
      </c>
      <c r="L1275" s="246" t="s">
        <v>2415</v>
      </c>
      <c r="M1275" s="160" t="s">
        <v>3813</v>
      </c>
      <c r="N1275" s="160" t="s">
        <v>3814</v>
      </c>
      <c r="O1275" s="249" t="s">
        <v>3812</v>
      </c>
      <c r="P1275" s="248">
        <v>44102</v>
      </c>
      <c r="Q1275" s="166" t="str">
        <f>IF(COUNTIFS(tabAtas_Bloqueios[CÓDIGO],tabConsumoAta[[#This Row],[CÓDIGO]],tabAtas_Bloqueios[CHAVE],tabConsumoAta[[#This Row],[ATA]],tabAtas_Bloqueios[INATIVO],"") &gt; 0,"X","")</f>
        <v/>
      </c>
      <c r="R1275" s="158" t="s">
        <v>1555</v>
      </c>
    </row>
    <row r="1276" spans="1:18" x14ac:dyDescent="0.3">
      <c r="A1276" s="247">
        <v>95229</v>
      </c>
      <c r="B1276" s="47" t="s">
        <v>3815</v>
      </c>
      <c r="C1276" s="34" t="str">
        <f>IFERROR(VLOOKUP(tabConsumoAta[[#This Row],[CÓDIGO]],tabEstimativa[#Data],14,FALSE),"")</f>
        <v>Suspenso</v>
      </c>
      <c r="D1276" s="157" t="s">
        <v>3821</v>
      </c>
      <c r="E1276" s="157">
        <v>9</v>
      </c>
      <c r="F1276" s="34">
        <v>2020</v>
      </c>
      <c r="G1276" s="78" t="str">
        <f>IFERROR(VLOOKUP(tabConsumoAta[[#This Row],[ATA]],tabAtas[#Data],4,FALSE),"")</f>
        <v/>
      </c>
      <c r="H1276" s="163">
        <f>SUMIFS(tabSaldoAta[ESTIMATIVA],tabSaldoAta[CÓDIGO],tabConsumoAta[[#This Row],[CÓDIGO]],tabSaldoAta[CHAVE],tabConsumoAta[[#This Row],[ATA]])</f>
        <v>0</v>
      </c>
      <c r="I1276" s="164">
        <v>4000</v>
      </c>
      <c r="J1276" s="159">
        <v>7</v>
      </c>
      <c r="K1276" s="251">
        <v>11087</v>
      </c>
      <c r="L1276" s="246"/>
      <c r="M1276" s="160" t="s">
        <v>3813</v>
      </c>
      <c r="N1276" s="160" t="s">
        <v>3814</v>
      </c>
      <c r="O1276" s="249" t="s">
        <v>3812</v>
      </c>
      <c r="P1276" s="248">
        <v>44102</v>
      </c>
      <c r="Q1276" s="166" t="str">
        <f>IF(COUNTIFS(tabAtas_Bloqueios[CÓDIGO],tabConsumoAta[[#This Row],[CÓDIGO]],tabAtas_Bloqueios[CHAVE],tabConsumoAta[[#This Row],[ATA]],tabAtas_Bloqueios[INATIVO],"") &gt; 0,"X","")</f>
        <v/>
      </c>
      <c r="R1276" s="158" t="s">
        <v>1555</v>
      </c>
    </row>
    <row r="1277" spans="1:18" x14ac:dyDescent="0.3">
      <c r="A1277" s="247">
        <v>15530</v>
      </c>
      <c r="B1277" s="47" t="s">
        <v>3790</v>
      </c>
      <c r="C1277" s="34" t="str">
        <f>IFERROR(VLOOKUP(tabConsumoAta[[#This Row],[CÓDIGO]],tabEstimativa[#Data],14,FALSE),"")</f>
        <v/>
      </c>
      <c r="D1277" s="157" t="s">
        <v>1560</v>
      </c>
      <c r="E1277" s="157"/>
      <c r="F1277" s="34"/>
      <c r="G1277" s="78" t="str">
        <f>IFERROR(VLOOKUP(tabConsumoAta[[#This Row],[ATA]],tabAtas[#Data],4,FALSE),"")</f>
        <v/>
      </c>
      <c r="H1277" s="163">
        <f>SUMIFS(tabSaldoAta[ESTIMATIVA],tabSaldoAta[CÓDIGO],tabConsumoAta[[#This Row],[CÓDIGO]],tabSaldoAta[CHAVE],tabConsumoAta[[#This Row],[ATA]])</f>
        <v>0</v>
      </c>
      <c r="I1277" s="164">
        <v>60000</v>
      </c>
      <c r="J1277" s="159">
        <v>1</v>
      </c>
      <c r="K1277" s="251">
        <v>10952</v>
      </c>
      <c r="L1277" s="246" t="s">
        <v>1560</v>
      </c>
      <c r="M1277" s="160" t="s">
        <v>3788</v>
      </c>
      <c r="N1277" s="160" t="s">
        <v>3789</v>
      </c>
      <c r="O1277" s="249" t="s">
        <v>3787</v>
      </c>
      <c r="P1277" s="248">
        <v>44096</v>
      </c>
      <c r="Q1277" s="166" t="str">
        <f>IF(COUNTIFS(tabAtas_Bloqueios[CÓDIGO],tabConsumoAta[[#This Row],[CÓDIGO]],tabAtas_Bloqueios[CHAVE],tabConsumoAta[[#This Row],[ATA]],tabAtas_Bloqueios[INATIVO],"") &gt; 0,"X","")</f>
        <v/>
      </c>
      <c r="R1277" s="158" t="s">
        <v>1555</v>
      </c>
    </row>
    <row r="1278" spans="1:18" x14ac:dyDescent="0.3">
      <c r="A1278" s="247">
        <v>131937</v>
      </c>
      <c r="B1278" s="47" t="s">
        <v>2531</v>
      </c>
      <c r="C1278" s="34" t="str">
        <f>IFERROR(VLOOKUP(tabConsumoAta[[#This Row],[CÓDIGO]],tabEstimativa[#Data],14,FALSE),"")</f>
        <v/>
      </c>
      <c r="D1278" s="157" t="s">
        <v>1560</v>
      </c>
      <c r="E1278" s="157"/>
      <c r="F1278" s="34"/>
      <c r="G1278" s="78" t="str">
        <f>IFERROR(VLOOKUP(tabConsumoAta[[#This Row],[ATA]],tabAtas[#Data],4,FALSE),"")</f>
        <v/>
      </c>
      <c r="H1278" s="163">
        <f>SUMIFS(tabSaldoAta[ESTIMATIVA],tabSaldoAta[CÓDIGO],tabConsumoAta[[#This Row],[CÓDIGO]],tabSaldoAta[CHAVE],tabConsumoAta[[#This Row],[ATA]])</f>
        <v>0</v>
      </c>
      <c r="I1278" s="164">
        <v>6000</v>
      </c>
      <c r="J1278" s="159">
        <v>2</v>
      </c>
      <c r="K1278" s="251">
        <v>10953</v>
      </c>
      <c r="L1278" s="246" t="s">
        <v>1560</v>
      </c>
      <c r="M1278" s="160" t="s">
        <v>3788</v>
      </c>
      <c r="N1278" s="160" t="s">
        <v>3789</v>
      </c>
      <c r="O1278" s="249" t="s">
        <v>3787</v>
      </c>
      <c r="P1278" s="248">
        <v>44096</v>
      </c>
      <c r="Q1278" s="166" t="str">
        <f>IF(COUNTIFS(tabAtas_Bloqueios[CÓDIGO],tabConsumoAta[[#This Row],[CÓDIGO]],tabAtas_Bloqueios[CHAVE],tabConsumoAta[[#This Row],[ATA]],tabAtas_Bloqueios[INATIVO],"") &gt; 0,"X","")</f>
        <v/>
      </c>
      <c r="R1278" s="158" t="s">
        <v>1555</v>
      </c>
    </row>
    <row r="1279" spans="1:18" x14ac:dyDescent="0.3">
      <c r="A1279" s="247">
        <v>139141</v>
      </c>
      <c r="B1279" s="47" t="s">
        <v>3671</v>
      </c>
      <c r="C1279" s="34" t="str">
        <f>IFERROR(VLOOKUP(tabConsumoAta[[#This Row],[CÓDIGO]],tabEstimativa[#Data],14,FALSE),"")</f>
        <v/>
      </c>
      <c r="D1279" s="157" t="s">
        <v>1560</v>
      </c>
      <c r="E1279" s="157"/>
      <c r="F1279" s="34"/>
      <c r="G1279" s="78" t="str">
        <f>IFERROR(VLOOKUP(tabConsumoAta[[#This Row],[ATA]],tabAtas[#Data],4,FALSE),"")</f>
        <v/>
      </c>
      <c r="H1279" s="163">
        <f>SUMIFS(tabSaldoAta[ESTIMATIVA],tabSaldoAta[CÓDIGO],tabConsumoAta[[#This Row],[CÓDIGO]],tabSaldoAta[CHAVE],tabConsumoAta[[#This Row],[ATA]])</f>
        <v>0</v>
      </c>
      <c r="I1279" s="164">
        <v>6000</v>
      </c>
      <c r="J1279" s="159">
        <v>3</v>
      </c>
      <c r="K1279" s="251">
        <v>10953</v>
      </c>
      <c r="L1279" s="246" t="s">
        <v>1560</v>
      </c>
      <c r="M1279" s="160" t="s">
        <v>3788</v>
      </c>
      <c r="N1279" s="160" t="s">
        <v>3789</v>
      </c>
      <c r="O1279" s="249" t="s">
        <v>3787</v>
      </c>
      <c r="P1279" s="248">
        <v>44096</v>
      </c>
      <c r="Q1279" s="166" t="str">
        <f>IF(COUNTIFS(tabAtas_Bloqueios[CÓDIGO],tabConsumoAta[[#This Row],[CÓDIGO]],tabAtas_Bloqueios[CHAVE],tabConsumoAta[[#This Row],[ATA]],tabAtas_Bloqueios[INATIVO],"") &gt; 0,"X","")</f>
        <v/>
      </c>
      <c r="R1279" s="158" t="s">
        <v>1555</v>
      </c>
    </row>
    <row r="1280" spans="1:18" x14ac:dyDescent="0.3">
      <c r="A1280" s="247">
        <v>139142</v>
      </c>
      <c r="B1280" s="47" t="s">
        <v>3674</v>
      </c>
      <c r="C1280" s="34" t="str">
        <f>IFERROR(VLOOKUP(tabConsumoAta[[#This Row],[CÓDIGO]],tabEstimativa[#Data],14,FALSE),"")</f>
        <v/>
      </c>
      <c r="D1280" s="157" t="s">
        <v>1560</v>
      </c>
      <c r="E1280" s="157"/>
      <c r="F1280" s="34"/>
      <c r="G1280" s="78" t="str">
        <f>IFERROR(VLOOKUP(tabConsumoAta[[#This Row],[ATA]],tabAtas[#Data],4,FALSE),"")</f>
        <v/>
      </c>
      <c r="H1280" s="163">
        <f>SUMIFS(tabSaldoAta[ESTIMATIVA],tabSaldoAta[CÓDIGO],tabConsumoAta[[#This Row],[CÓDIGO]],tabSaldoAta[CHAVE],tabConsumoAta[[#This Row],[ATA]])</f>
        <v>0</v>
      </c>
      <c r="I1280" s="164">
        <v>6000</v>
      </c>
      <c r="J1280" s="159">
        <v>4</v>
      </c>
      <c r="K1280" s="251">
        <v>10953</v>
      </c>
      <c r="L1280" s="246" t="s">
        <v>1560</v>
      </c>
      <c r="M1280" s="160" t="s">
        <v>3788</v>
      </c>
      <c r="N1280" s="160" t="s">
        <v>3789</v>
      </c>
      <c r="O1280" s="249" t="s">
        <v>3787</v>
      </c>
      <c r="P1280" s="248">
        <v>44096</v>
      </c>
      <c r="Q1280" s="166" t="str">
        <f>IF(COUNTIFS(tabAtas_Bloqueios[CÓDIGO],tabConsumoAta[[#This Row],[CÓDIGO]],tabAtas_Bloqueios[CHAVE],tabConsumoAta[[#This Row],[ATA]],tabAtas_Bloqueios[INATIVO],"") &gt; 0,"X","")</f>
        <v/>
      </c>
      <c r="R1280" s="158" t="s">
        <v>1555</v>
      </c>
    </row>
    <row r="1281" spans="1:18" x14ac:dyDescent="0.3">
      <c r="A1281" s="247">
        <v>139143</v>
      </c>
      <c r="B1281" s="47" t="s">
        <v>3675</v>
      </c>
      <c r="C1281" s="34" t="str">
        <f>IFERROR(VLOOKUP(tabConsumoAta[[#This Row],[CÓDIGO]],tabEstimativa[#Data],14,FALSE),"")</f>
        <v/>
      </c>
      <c r="D1281" s="157" t="s">
        <v>1560</v>
      </c>
      <c r="E1281" s="157"/>
      <c r="F1281" s="34"/>
      <c r="G1281" s="78" t="str">
        <f>IFERROR(VLOOKUP(tabConsumoAta[[#This Row],[ATA]],tabAtas[#Data],4,FALSE),"")</f>
        <v/>
      </c>
      <c r="H1281" s="163">
        <f>SUMIFS(tabSaldoAta[ESTIMATIVA],tabSaldoAta[CÓDIGO],tabConsumoAta[[#This Row],[CÓDIGO]],tabSaldoAta[CHAVE],tabConsumoAta[[#This Row],[ATA]])</f>
        <v>0</v>
      </c>
      <c r="I1281" s="164">
        <v>6000</v>
      </c>
      <c r="J1281" s="159">
        <v>5</v>
      </c>
      <c r="K1281" s="251">
        <v>10953</v>
      </c>
      <c r="L1281" s="246" t="s">
        <v>1560</v>
      </c>
      <c r="M1281" s="160" t="s">
        <v>3788</v>
      </c>
      <c r="N1281" s="160" t="s">
        <v>3789</v>
      </c>
      <c r="O1281" s="249" t="s">
        <v>3787</v>
      </c>
      <c r="P1281" s="248">
        <v>44096</v>
      </c>
      <c r="Q1281" s="166" t="str">
        <f>IF(COUNTIFS(tabAtas_Bloqueios[CÓDIGO],tabConsumoAta[[#This Row],[CÓDIGO]],tabAtas_Bloqueios[CHAVE],tabConsumoAta[[#This Row],[ATA]],tabAtas_Bloqueios[INATIVO],"") &gt; 0,"X","")</f>
        <v/>
      </c>
      <c r="R1281" s="158" t="s">
        <v>1555</v>
      </c>
    </row>
    <row r="1282" spans="1:18" x14ac:dyDescent="0.3">
      <c r="A1282" s="247">
        <v>139144</v>
      </c>
      <c r="B1282" s="47" t="s">
        <v>3676</v>
      </c>
      <c r="C1282" s="34" t="str">
        <f>IFERROR(VLOOKUP(tabConsumoAta[[#This Row],[CÓDIGO]],tabEstimativa[#Data],14,FALSE),"")</f>
        <v/>
      </c>
      <c r="D1282" s="157" t="s">
        <v>1560</v>
      </c>
      <c r="E1282" s="157"/>
      <c r="F1282" s="34"/>
      <c r="G1282" s="78" t="str">
        <f>IFERROR(VLOOKUP(tabConsumoAta[[#This Row],[ATA]],tabAtas[#Data],4,FALSE),"")</f>
        <v/>
      </c>
      <c r="H1282" s="163">
        <f>SUMIFS(tabSaldoAta[ESTIMATIVA],tabSaldoAta[CÓDIGO],tabConsumoAta[[#This Row],[CÓDIGO]],tabSaldoAta[CHAVE],tabConsumoAta[[#This Row],[ATA]])</f>
        <v>0</v>
      </c>
      <c r="I1282" s="164">
        <v>3000</v>
      </c>
      <c r="J1282" s="159">
        <v>6</v>
      </c>
      <c r="K1282" s="251">
        <v>10953</v>
      </c>
      <c r="L1282" s="246" t="s">
        <v>1560</v>
      </c>
      <c r="M1282" s="160" t="s">
        <v>3788</v>
      </c>
      <c r="N1282" s="160" t="s">
        <v>3789</v>
      </c>
      <c r="O1282" s="249" t="s">
        <v>3787</v>
      </c>
      <c r="P1282" s="248">
        <v>44096</v>
      </c>
      <c r="Q1282" s="166" t="str">
        <f>IF(COUNTIFS(tabAtas_Bloqueios[CÓDIGO],tabConsumoAta[[#This Row],[CÓDIGO]],tabAtas_Bloqueios[CHAVE],tabConsumoAta[[#This Row],[ATA]],tabAtas_Bloqueios[INATIVO],"") &gt; 0,"X","")</f>
        <v/>
      </c>
      <c r="R1282" s="158" t="s">
        <v>1555</v>
      </c>
    </row>
    <row r="1283" spans="1:18" x14ac:dyDescent="0.3">
      <c r="A1283" s="247">
        <v>106038</v>
      </c>
      <c r="B1283" s="47" t="s">
        <v>3540</v>
      </c>
      <c r="C1283" s="34" t="str">
        <f>IFERROR(VLOOKUP(tabConsumoAta[[#This Row],[CÓDIGO]],tabEstimativa[#Data],14,FALSE),"")</f>
        <v/>
      </c>
      <c r="D1283" s="157" t="s">
        <v>1560</v>
      </c>
      <c r="E1283" s="157"/>
      <c r="F1283" s="34"/>
      <c r="G1283" s="78" t="str">
        <f>IFERROR(VLOOKUP(tabConsumoAta[[#This Row],[ATA]],tabAtas[#Data],4,FALSE),"")</f>
        <v/>
      </c>
      <c r="H1283" s="163">
        <f>SUMIFS(tabSaldoAta[ESTIMATIVA],tabSaldoAta[CÓDIGO],tabConsumoAta[[#This Row],[CÓDIGO]],tabSaldoAta[CHAVE],tabConsumoAta[[#This Row],[ATA]])</f>
        <v>0</v>
      </c>
      <c r="I1283" s="164">
        <v>800</v>
      </c>
      <c r="J1283" s="159">
        <v>7</v>
      </c>
      <c r="K1283" s="251">
        <v>10992</v>
      </c>
      <c r="L1283" s="246" t="s">
        <v>1560</v>
      </c>
      <c r="M1283" s="160" t="s">
        <v>3788</v>
      </c>
      <c r="N1283" s="160" t="s">
        <v>3789</v>
      </c>
      <c r="O1283" s="249" t="s">
        <v>3787</v>
      </c>
      <c r="P1283" s="248">
        <v>44096</v>
      </c>
      <c r="Q1283" s="166" t="str">
        <f>IF(COUNTIFS(tabAtas_Bloqueios[CÓDIGO],tabConsumoAta[[#This Row],[CÓDIGO]],tabAtas_Bloqueios[CHAVE],tabConsumoAta[[#This Row],[ATA]],tabAtas_Bloqueios[INATIVO],"") &gt; 0,"X","")</f>
        <v/>
      </c>
      <c r="R1283" s="158" t="s">
        <v>1555</v>
      </c>
    </row>
    <row r="1284" spans="1:18" x14ac:dyDescent="0.3">
      <c r="A1284" s="247">
        <v>136564</v>
      </c>
      <c r="B1284" s="47" t="s">
        <v>3121</v>
      </c>
      <c r="C1284" s="34" t="str">
        <f>IFERROR(VLOOKUP(tabConsumoAta[[#This Row],[CÓDIGO]],tabEstimativa[#Data],14,FALSE),"")</f>
        <v/>
      </c>
      <c r="D1284" s="157" t="s">
        <v>1560</v>
      </c>
      <c r="E1284" s="157"/>
      <c r="F1284" s="34"/>
      <c r="G1284" s="78" t="str">
        <f>IFERROR(VLOOKUP(tabConsumoAta[[#This Row],[ATA]],tabAtas[#Data],4,FALSE),"")</f>
        <v/>
      </c>
      <c r="H1284" s="163">
        <f>SUMIFS(tabSaldoAta[ESTIMATIVA],tabSaldoAta[CÓDIGO],tabConsumoAta[[#This Row],[CÓDIGO]],tabSaldoAta[CHAVE],tabConsumoAta[[#This Row],[ATA]])</f>
        <v>0</v>
      </c>
      <c r="I1284" s="164">
        <v>5185</v>
      </c>
      <c r="J1284" s="159">
        <v>8</v>
      </c>
      <c r="K1284" s="251">
        <v>10992</v>
      </c>
      <c r="L1284" s="246" t="s">
        <v>1560</v>
      </c>
      <c r="M1284" s="160" t="s">
        <v>3788</v>
      </c>
      <c r="N1284" s="160" t="s">
        <v>3789</v>
      </c>
      <c r="O1284" s="249" t="s">
        <v>3787</v>
      </c>
      <c r="P1284" s="248">
        <v>44096</v>
      </c>
      <c r="Q1284" s="166" t="str">
        <f>IF(COUNTIFS(tabAtas_Bloqueios[CÓDIGO],tabConsumoAta[[#This Row],[CÓDIGO]],tabAtas_Bloqueios[CHAVE],tabConsumoAta[[#This Row],[ATA]],tabAtas_Bloqueios[INATIVO],"") &gt; 0,"X","")</f>
        <v/>
      </c>
      <c r="R1284" s="158" t="s">
        <v>1555</v>
      </c>
    </row>
    <row r="1285" spans="1:18" x14ac:dyDescent="0.3">
      <c r="A1285" s="247">
        <v>45607</v>
      </c>
      <c r="B1285" s="47" t="s">
        <v>3139</v>
      </c>
      <c r="C1285" s="34" t="str">
        <f>IFERROR(VLOOKUP(tabConsumoAta[[#This Row],[CÓDIGO]],tabEstimativa[#Data],14,FALSE),"")</f>
        <v>Aguardando</v>
      </c>
      <c r="D1285" s="157" t="s">
        <v>1560</v>
      </c>
      <c r="E1285" s="157"/>
      <c r="F1285" s="34"/>
      <c r="G1285" s="78" t="str">
        <f>IFERROR(VLOOKUP(tabConsumoAta[[#This Row],[ATA]],tabAtas[#Data],4,FALSE),"")</f>
        <v/>
      </c>
      <c r="H1285" s="163">
        <f>SUMIFS(tabSaldoAta[ESTIMATIVA],tabSaldoAta[CÓDIGO],tabConsumoAta[[#This Row],[CÓDIGO]],tabSaldoAta[CHAVE],tabConsumoAta[[#This Row],[ATA]])</f>
        <v>0</v>
      </c>
      <c r="I1285" s="164">
        <v>400</v>
      </c>
      <c r="J1285" s="159">
        <v>9</v>
      </c>
      <c r="K1285" s="251">
        <v>10955</v>
      </c>
      <c r="L1285" s="246" t="s">
        <v>1560</v>
      </c>
      <c r="M1285" s="160" t="s">
        <v>3788</v>
      </c>
      <c r="N1285" s="160" t="s">
        <v>3789</v>
      </c>
      <c r="O1285" s="249" t="s">
        <v>3787</v>
      </c>
      <c r="P1285" s="248">
        <v>44096</v>
      </c>
      <c r="Q1285" s="166" t="str">
        <f>IF(COUNTIFS(tabAtas_Bloqueios[CÓDIGO],tabConsumoAta[[#This Row],[CÓDIGO]],tabAtas_Bloqueios[CHAVE],tabConsumoAta[[#This Row],[ATA]],tabAtas_Bloqueios[INATIVO],"") &gt; 0,"X","")</f>
        <v/>
      </c>
      <c r="R1285" s="158" t="s">
        <v>1555</v>
      </c>
    </row>
    <row r="1286" spans="1:18" x14ac:dyDescent="0.3">
      <c r="A1286" s="247">
        <v>102728</v>
      </c>
      <c r="B1286" s="47" t="s">
        <v>3361</v>
      </c>
      <c r="C1286" s="34" t="str">
        <f>IFERROR(VLOOKUP(tabConsumoAta[[#This Row],[CÓDIGO]],tabEstimativa[#Data],14,FALSE),"")</f>
        <v/>
      </c>
      <c r="D1286" s="157" t="s">
        <v>1560</v>
      </c>
      <c r="E1286" s="157"/>
      <c r="F1286" s="34"/>
      <c r="G1286" s="78" t="str">
        <f>IFERROR(VLOOKUP(tabConsumoAta[[#This Row],[ATA]],tabAtas[#Data],4,FALSE),"")</f>
        <v/>
      </c>
      <c r="H1286" s="163">
        <f>SUMIFS(tabSaldoAta[ESTIMATIVA],tabSaldoAta[CÓDIGO],tabConsumoAta[[#This Row],[CÓDIGO]],tabSaldoAta[CHAVE],tabConsumoAta[[#This Row],[ATA]])</f>
        <v>0</v>
      </c>
      <c r="I1286" s="164">
        <v>150</v>
      </c>
      <c r="J1286" s="159">
        <v>10</v>
      </c>
      <c r="K1286" s="251">
        <v>10957</v>
      </c>
      <c r="L1286" s="246" t="s">
        <v>1560</v>
      </c>
      <c r="M1286" s="160" t="s">
        <v>3788</v>
      </c>
      <c r="N1286" s="160" t="s">
        <v>3789</v>
      </c>
      <c r="O1286" s="249" t="s">
        <v>3787</v>
      </c>
      <c r="P1286" s="248">
        <v>44096</v>
      </c>
      <c r="Q1286" s="166" t="str">
        <f>IF(COUNTIFS(tabAtas_Bloqueios[CÓDIGO],tabConsumoAta[[#This Row],[CÓDIGO]],tabAtas_Bloqueios[CHAVE],tabConsumoAta[[#This Row],[ATA]],tabAtas_Bloqueios[INATIVO],"") &gt; 0,"X","")</f>
        <v/>
      </c>
      <c r="R1286" s="158" t="s">
        <v>1555</v>
      </c>
    </row>
    <row r="1287" spans="1:18" x14ac:dyDescent="0.3">
      <c r="A1287" s="247">
        <v>24219</v>
      </c>
      <c r="B1287" s="47" t="s">
        <v>2637</v>
      </c>
      <c r="C1287" s="34" t="str">
        <f>IFERROR(VLOOKUP(tabConsumoAta[[#This Row],[CÓDIGO]],tabEstimativa[#Data],14,FALSE),"")</f>
        <v/>
      </c>
      <c r="D1287" s="157" t="s">
        <v>1560</v>
      </c>
      <c r="E1287" s="157"/>
      <c r="F1287" s="34"/>
      <c r="G1287" s="78" t="str">
        <f>IFERROR(VLOOKUP(tabConsumoAta[[#This Row],[ATA]],tabAtas[#Data],4,FALSE),"")</f>
        <v/>
      </c>
      <c r="H1287" s="163">
        <f>SUMIFS(tabSaldoAta[ESTIMATIVA],tabSaldoAta[CÓDIGO],tabConsumoAta[[#This Row],[CÓDIGO]],tabSaldoAta[CHAVE],tabConsumoAta[[#This Row],[ATA]])</f>
        <v>0</v>
      </c>
      <c r="I1287" s="164">
        <v>300</v>
      </c>
      <c r="J1287" s="159">
        <v>11</v>
      </c>
      <c r="K1287" s="251">
        <v>10959</v>
      </c>
      <c r="L1287" s="246" t="s">
        <v>1560</v>
      </c>
      <c r="M1287" s="160" t="s">
        <v>3788</v>
      </c>
      <c r="N1287" s="160" t="s">
        <v>3789</v>
      </c>
      <c r="O1287" s="249" t="s">
        <v>3787</v>
      </c>
      <c r="P1287" s="248">
        <v>44096</v>
      </c>
      <c r="Q1287" s="166" t="str">
        <f>IF(COUNTIFS(tabAtas_Bloqueios[CÓDIGO],tabConsumoAta[[#This Row],[CÓDIGO]],tabAtas_Bloqueios[CHAVE],tabConsumoAta[[#This Row],[ATA]],tabAtas_Bloqueios[INATIVO],"") &gt; 0,"X","")</f>
        <v/>
      </c>
      <c r="R1287" s="158" t="s">
        <v>1555</v>
      </c>
    </row>
    <row r="1288" spans="1:18" x14ac:dyDescent="0.3">
      <c r="A1288" s="247">
        <v>138352</v>
      </c>
      <c r="B1288" s="47" t="s">
        <v>3803</v>
      </c>
      <c r="C1288" s="34" t="str">
        <f>IFERROR(VLOOKUP(tabConsumoAta[[#This Row],[CÓDIGO]],tabEstimativa[#Data],14,FALSE),"")</f>
        <v>Aguardando</v>
      </c>
      <c r="D1288" s="157" t="s">
        <v>3802</v>
      </c>
      <c r="E1288" s="157">
        <v>0</v>
      </c>
      <c r="F1288" s="34">
        <v>2000</v>
      </c>
      <c r="G1288" s="78" t="str">
        <f>IFERROR(VLOOKUP(tabConsumoAta[[#This Row],[ATA]],tabAtas[#Data],4,FALSE),"")</f>
        <v/>
      </c>
      <c r="H1288" s="163">
        <f>SUMIFS(tabSaldoAta[ESTIMATIVA],tabSaldoAta[CÓDIGO],tabConsumoAta[[#This Row],[CÓDIGO]],tabSaldoAta[CHAVE],tabConsumoAta[[#This Row],[ATA]])</f>
        <v>0</v>
      </c>
      <c r="I1288" s="164">
        <v>100</v>
      </c>
      <c r="J1288" s="159">
        <v>12</v>
      </c>
      <c r="K1288" s="251">
        <v>10960</v>
      </c>
      <c r="L1288" s="246" t="s">
        <v>3738</v>
      </c>
      <c r="M1288" s="160" t="s">
        <v>3788</v>
      </c>
      <c r="N1288" s="160" t="s">
        <v>3789</v>
      </c>
      <c r="O1288" s="249" t="s">
        <v>3787</v>
      </c>
      <c r="P1288" s="248">
        <v>44096</v>
      </c>
      <c r="Q1288" s="166" t="str">
        <f>IF(COUNTIFS(tabAtas_Bloqueios[CÓDIGO],tabConsumoAta[[#This Row],[CÓDIGO]],tabAtas_Bloqueios[CHAVE],tabConsumoAta[[#This Row],[ATA]],tabAtas_Bloqueios[INATIVO],"") &gt; 0,"X","")</f>
        <v/>
      </c>
      <c r="R1288" s="158" t="s">
        <v>1555</v>
      </c>
    </row>
    <row r="1289" spans="1:18" x14ac:dyDescent="0.3">
      <c r="A1289" s="247">
        <v>76806</v>
      </c>
      <c r="B1289" s="47" t="s">
        <v>191</v>
      </c>
      <c r="C1289" s="34" t="str">
        <f>IFERROR(VLOOKUP(tabConsumoAta[[#This Row],[CÓDIGO]],tabEstimativa[#Data],14,FALSE),"")</f>
        <v>Suspenso</v>
      </c>
      <c r="D1289" s="157" t="s">
        <v>3792</v>
      </c>
      <c r="E1289" s="157">
        <v>10</v>
      </c>
      <c r="F1289" s="34">
        <v>2000</v>
      </c>
      <c r="G1289" s="78" t="str">
        <f>IFERROR(VLOOKUP(tabConsumoAta[[#This Row],[ATA]],tabAtas[#Data],4,FALSE),"")</f>
        <v/>
      </c>
      <c r="H1289" s="163">
        <f>SUMIFS(tabSaldoAta[ESTIMATIVA],tabSaldoAta[CÓDIGO],tabConsumoAta[[#This Row],[CÓDIGO]],tabSaldoAta[CHAVE],tabConsumoAta[[#This Row],[ATA]])</f>
        <v>0</v>
      </c>
      <c r="I1289" s="164">
        <v>200</v>
      </c>
      <c r="J1289" s="159">
        <v>13</v>
      </c>
      <c r="K1289" s="251">
        <v>10957</v>
      </c>
      <c r="L1289" s="246" t="s">
        <v>3738</v>
      </c>
      <c r="M1289" s="160" t="s">
        <v>3788</v>
      </c>
      <c r="N1289" s="160" t="s">
        <v>3789</v>
      </c>
      <c r="O1289" s="249" t="s">
        <v>3787</v>
      </c>
      <c r="P1289" s="248">
        <v>44096</v>
      </c>
      <c r="Q1289" s="166" t="str">
        <f>IF(COUNTIFS(tabAtas_Bloqueios[CÓDIGO],tabConsumoAta[[#This Row],[CÓDIGO]],tabAtas_Bloqueios[CHAVE],tabConsumoAta[[#This Row],[ATA]],tabAtas_Bloqueios[INATIVO],"") &gt; 0,"X","")</f>
        <v/>
      </c>
      <c r="R1289" s="158" t="s">
        <v>1555</v>
      </c>
    </row>
    <row r="1290" spans="1:18" x14ac:dyDescent="0.3">
      <c r="A1290" s="247">
        <v>122304</v>
      </c>
      <c r="B1290" s="47" t="s">
        <v>1407</v>
      </c>
      <c r="C1290" s="34" t="str">
        <f>IFERROR(VLOOKUP(tabConsumoAta[[#This Row],[CÓDIGO]],tabEstimativa[#Data],14,FALSE),"")</f>
        <v>Suspenso</v>
      </c>
      <c r="D1290" s="157" t="s">
        <v>3804</v>
      </c>
      <c r="E1290" s="157">
        <v>114</v>
      </c>
      <c r="F1290" s="34">
        <v>2000</v>
      </c>
      <c r="G1290" s="78" t="str">
        <f>IFERROR(VLOOKUP(tabConsumoAta[[#This Row],[ATA]],tabAtas[#Data],4,FALSE),"")</f>
        <v/>
      </c>
      <c r="H1290" s="163">
        <f>SUMIFS(tabSaldoAta[ESTIMATIVA],tabSaldoAta[CÓDIGO],tabConsumoAta[[#This Row],[CÓDIGO]],tabSaldoAta[CHAVE],tabConsumoAta[[#This Row],[ATA]])</f>
        <v>0</v>
      </c>
      <c r="I1290" s="164">
        <v>1000</v>
      </c>
      <c r="J1290" s="159">
        <v>14</v>
      </c>
      <c r="K1290" s="251">
        <v>10964</v>
      </c>
      <c r="L1290" s="246" t="s">
        <v>3738</v>
      </c>
      <c r="M1290" s="160" t="s">
        <v>3788</v>
      </c>
      <c r="N1290" s="160" t="s">
        <v>3789</v>
      </c>
      <c r="O1290" s="249" t="s">
        <v>3787</v>
      </c>
      <c r="P1290" s="248">
        <v>44096</v>
      </c>
      <c r="Q1290" s="166" t="str">
        <f>IF(COUNTIFS(tabAtas_Bloqueios[CÓDIGO],tabConsumoAta[[#This Row],[CÓDIGO]],tabAtas_Bloqueios[CHAVE],tabConsumoAta[[#This Row],[ATA]],tabAtas_Bloqueios[INATIVO],"") &gt; 0,"X","")</f>
        <v/>
      </c>
      <c r="R1290" s="158" t="s">
        <v>1555</v>
      </c>
    </row>
    <row r="1291" spans="1:18" x14ac:dyDescent="0.3">
      <c r="A1291" s="247">
        <v>136553</v>
      </c>
      <c r="B1291" s="47" t="s">
        <v>1848</v>
      </c>
      <c r="C1291" s="34" t="str">
        <f>IFERROR(VLOOKUP(tabConsumoAta[[#This Row],[CÓDIGO]],tabEstimativa[#Data],14,FALSE),"")</f>
        <v>Aguardando</v>
      </c>
      <c r="D1291" s="157" t="s">
        <v>3805</v>
      </c>
      <c r="E1291" s="157">
        <v>155</v>
      </c>
      <c r="F1291" s="34">
        <v>2000</v>
      </c>
      <c r="G1291" s="78" t="str">
        <f>IFERROR(VLOOKUP(tabConsumoAta[[#This Row],[ATA]],tabAtas[#Data],4,FALSE),"")</f>
        <v/>
      </c>
      <c r="H1291" s="163">
        <f>SUMIFS(tabSaldoAta[ESTIMATIVA],tabSaldoAta[CÓDIGO],tabConsumoAta[[#This Row],[CÓDIGO]],tabSaldoAta[CHAVE],tabConsumoAta[[#This Row],[ATA]])</f>
        <v>0</v>
      </c>
      <c r="I1291" s="164">
        <v>2000</v>
      </c>
      <c r="J1291" s="159">
        <v>15</v>
      </c>
      <c r="K1291" s="251">
        <v>10969</v>
      </c>
      <c r="L1291" s="246" t="s">
        <v>3738</v>
      </c>
      <c r="M1291" s="160" t="s">
        <v>3788</v>
      </c>
      <c r="N1291" s="160" t="s">
        <v>3789</v>
      </c>
      <c r="O1291" s="249" t="s">
        <v>3787</v>
      </c>
      <c r="P1291" s="248">
        <v>44096</v>
      </c>
      <c r="Q1291" s="166" t="str">
        <f>IF(COUNTIFS(tabAtas_Bloqueios[CÓDIGO],tabConsumoAta[[#This Row],[CÓDIGO]],tabAtas_Bloqueios[CHAVE],tabConsumoAta[[#This Row],[ATA]],tabAtas_Bloqueios[INATIVO],"") &gt; 0,"X","")</f>
        <v/>
      </c>
      <c r="R1291" s="158" t="s">
        <v>1555</v>
      </c>
    </row>
    <row r="1292" spans="1:18" x14ac:dyDescent="0.3">
      <c r="A1292" s="247">
        <v>136556</v>
      </c>
      <c r="B1292" s="47" t="s">
        <v>1507</v>
      </c>
      <c r="C1292" s="34" t="str">
        <f>IFERROR(VLOOKUP(tabConsumoAta[[#This Row],[CÓDIGO]],tabEstimativa[#Data],14,FALSE),"")</f>
        <v>Aguardando</v>
      </c>
      <c r="D1292" s="157" t="s">
        <v>3805</v>
      </c>
      <c r="E1292" s="157">
        <v>155</v>
      </c>
      <c r="F1292" s="34">
        <v>2000</v>
      </c>
      <c r="G1292" s="78" t="str">
        <f>IFERROR(VLOOKUP(tabConsumoAta[[#This Row],[ATA]],tabAtas[#Data],4,FALSE),"")</f>
        <v/>
      </c>
      <c r="H1292" s="163">
        <f>SUMIFS(tabSaldoAta[ESTIMATIVA],tabSaldoAta[CÓDIGO],tabConsumoAta[[#This Row],[CÓDIGO]],tabSaldoAta[CHAVE],tabConsumoAta[[#This Row],[ATA]])</f>
        <v>0</v>
      </c>
      <c r="I1292" s="164">
        <v>1500</v>
      </c>
      <c r="J1292" s="159">
        <v>16</v>
      </c>
      <c r="K1292" s="251">
        <v>10969</v>
      </c>
      <c r="L1292" s="246" t="s">
        <v>3738</v>
      </c>
      <c r="M1292" s="160" t="s">
        <v>3788</v>
      </c>
      <c r="N1292" s="160" t="s">
        <v>3789</v>
      </c>
      <c r="O1292" s="249" t="s">
        <v>3787</v>
      </c>
      <c r="P1292" s="248">
        <v>44096</v>
      </c>
      <c r="Q1292" s="166" t="str">
        <f>IF(COUNTIFS(tabAtas_Bloqueios[CÓDIGO],tabConsumoAta[[#This Row],[CÓDIGO]],tabAtas_Bloqueios[CHAVE],tabConsumoAta[[#This Row],[ATA]],tabAtas_Bloqueios[INATIVO],"") &gt; 0,"X","")</f>
        <v/>
      </c>
      <c r="R1292" s="158" t="s">
        <v>1555</v>
      </c>
    </row>
    <row r="1293" spans="1:18" x14ac:dyDescent="0.3">
      <c r="A1293" s="247">
        <v>20037</v>
      </c>
      <c r="B1293" s="47" t="s">
        <v>39</v>
      </c>
      <c r="C1293" s="34" t="str">
        <f>IFERROR(VLOOKUP(tabConsumoAta[[#This Row],[CÓDIGO]],tabEstimativa[#Data],14,FALSE),"")</f>
        <v>Suspenso</v>
      </c>
      <c r="D1293" s="157" t="s">
        <v>3805</v>
      </c>
      <c r="E1293" s="157">
        <v>155</v>
      </c>
      <c r="F1293" s="34">
        <v>2000</v>
      </c>
      <c r="G1293" s="78" t="str">
        <f>IFERROR(VLOOKUP(tabConsumoAta[[#This Row],[ATA]],tabAtas[#Data],4,FALSE),"")</f>
        <v/>
      </c>
      <c r="H1293" s="163">
        <f>SUMIFS(tabSaldoAta[ESTIMATIVA],tabSaldoAta[CÓDIGO],tabConsumoAta[[#This Row],[CÓDIGO]],tabSaldoAta[CHAVE],tabConsumoAta[[#This Row],[ATA]])</f>
        <v>0</v>
      </c>
      <c r="I1293" s="164">
        <v>70</v>
      </c>
      <c r="J1293" s="159">
        <v>17</v>
      </c>
      <c r="K1293" s="251">
        <v>10973</v>
      </c>
      <c r="L1293" s="246" t="s">
        <v>3738</v>
      </c>
      <c r="M1293" s="160" t="s">
        <v>3788</v>
      </c>
      <c r="N1293" s="160" t="s">
        <v>3789</v>
      </c>
      <c r="O1293" s="249" t="s">
        <v>3787</v>
      </c>
      <c r="P1293" s="248">
        <v>44096</v>
      </c>
      <c r="Q1293" s="166" t="str">
        <f>IF(COUNTIFS(tabAtas_Bloqueios[CÓDIGO],tabConsumoAta[[#This Row],[CÓDIGO]],tabAtas_Bloqueios[CHAVE],tabConsumoAta[[#This Row],[ATA]],tabAtas_Bloqueios[INATIVO],"") &gt; 0,"X","")</f>
        <v/>
      </c>
      <c r="R1293" s="158" t="s">
        <v>1555</v>
      </c>
    </row>
    <row r="1294" spans="1:18" x14ac:dyDescent="0.3">
      <c r="A1294" s="247">
        <v>13109</v>
      </c>
      <c r="B1294" s="47" t="s">
        <v>1421</v>
      </c>
      <c r="C1294" s="34" t="str">
        <f>IFERROR(VLOOKUP(tabConsumoAta[[#This Row],[CÓDIGO]],tabEstimativa[#Data],14,FALSE),"")</f>
        <v>Suspenso</v>
      </c>
      <c r="D1294" s="157" t="s">
        <v>3806</v>
      </c>
      <c r="E1294" s="157">
        <v>16</v>
      </c>
      <c r="F1294" s="34">
        <v>2000</v>
      </c>
      <c r="G1294" s="78" t="str">
        <f>IFERROR(VLOOKUP(tabConsumoAta[[#This Row],[ATA]],tabAtas[#Data],4,FALSE),"")</f>
        <v/>
      </c>
      <c r="H1294" s="163">
        <f>SUMIFS(tabSaldoAta[ESTIMATIVA],tabSaldoAta[CÓDIGO],tabConsumoAta[[#This Row],[CÓDIGO]],tabSaldoAta[CHAVE],tabConsumoAta[[#This Row],[ATA]])</f>
        <v>0</v>
      </c>
      <c r="I1294" s="164">
        <v>500</v>
      </c>
      <c r="J1294" s="159">
        <v>18</v>
      </c>
      <c r="K1294" s="251">
        <v>10977</v>
      </c>
      <c r="L1294" s="246" t="s">
        <v>3738</v>
      </c>
      <c r="M1294" s="160" t="s">
        <v>3788</v>
      </c>
      <c r="N1294" s="160" t="s">
        <v>3789</v>
      </c>
      <c r="O1294" s="249" t="s">
        <v>3787</v>
      </c>
      <c r="P1294" s="248">
        <v>44096</v>
      </c>
      <c r="Q1294" s="166" t="str">
        <f>IF(COUNTIFS(tabAtas_Bloqueios[CÓDIGO],tabConsumoAta[[#This Row],[CÓDIGO]],tabAtas_Bloqueios[CHAVE],tabConsumoAta[[#This Row],[ATA]],tabAtas_Bloqueios[INATIVO],"") &gt; 0,"X","")</f>
        <v/>
      </c>
      <c r="R1294" s="158" t="s">
        <v>1555</v>
      </c>
    </row>
    <row r="1295" spans="1:18" x14ac:dyDescent="0.3">
      <c r="A1295" s="247">
        <v>53814</v>
      </c>
      <c r="B1295" s="47" t="s">
        <v>148</v>
      </c>
      <c r="C1295" s="34" t="str">
        <f>IFERROR(VLOOKUP(tabConsumoAta[[#This Row],[CÓDIGO]],tabEstimativa[#Data],14,FALSE),"")</f>
        <v>Suspenso</v>
      </c>
      <c r="D1295" s="157" t="s">
        <v>3807</v>
      </c>
      <c r="E1295" s="157">
        <v>175</v>
      </c>
      <c r="F1295" s="34">
        <v>2000</v>
      </c>
      <c r="G1295" s="78" t="str">
        <f>IFERROR(VLOOKUP(tabConsumoAta[[#This Row],[ATA]],tabAtas[#Data],4,FALSE),"")</f>
        <v/>
      </c>
      <c r="H1295" s="163">
        <f>SUMIFS(tabSaldoAta[ESTIMATIVA],tabSaldoAta[CÓDIGO],tabConsumoAta[[#This Row],[CÓDIGO]],tabSaldoAta[CHAVE],tabConsumoAta[[#This Row],[ATA]])</f>
        <v>0</v>
      </c>
      <c r="I1295" s="164">
        <v>200</v>
      </c>
      <c r="J1295" s="159">
        <v>19</v>
      </c>
      <c r="K1295" s="251">
        <v>10981</v>
      </c>
      <c r="L1295" s="246" t="s">
        <v>3738</v>
      </c>
      <c r="M1295" s="160" t="s">
        <v>3788</v>
      </c>
      <c r="N1295" s="160" t="s">
        <v>3789</v>
      </c>
      <c r="O1295" s="249" t="s">
        <v>3787</v>
      </c>
      <c r="P1295" s="248">
        <v>44096</v>
      </c>
      <c r="Q1295" s="166" t="str">
        <f>IF(COUNTIFS(tabAtas_Bloqueios[CÓDIGO],tabConsumoAta[[#This Row],[CÓDIGO]],tabAtas_Bloqueios[CHAVE],tabConsumoAta[[#This Row],[ATA]],tabAtas_Bloqueios[INATIVO],"") &gt; 0,"X","")</f>
        <v/>
      </c>
      <c r="R1295" s="158" t="s">
        <v>1555</v>
      </c>
    </row>
    <row r="1296" spans="1:18" x14ac:dyDescent="0.3">
      <c r="A1296" s="247">
        <v>88838</v>
      </c>
      <c r="B1296" s="47" t="s">
        <v>1410</v>
      </c>
      <c r="C1296" s="34" t="str">
        <f>IFERROR(VLOOKUP(tabConsumoAta[[#This Row],[CÓDIGO]],tabEstimativa[#Data],14,FALSE),"")</f>
        <v>Suspenso</v>
      </c>
      <c r="D1296" s="157" t="s">
        <v>3808</v>
      </c>
      <c r="E1296" s="157">
        <v>192</v>
      </c>
      <c r="F1296" s="34">
        <v>2000</v>
      </c>
      <c r="G1296" s="78" t="str">
        <f>IFERROR(VLOOKUP(tabConsumoAta[[#This Row],[ATA]],tabAtas[#Data],4,FALSE),"")</f>
        <v/>
      </c>
      <c r="H1296" s="163">
        <f>SUMIFS(tabSaldoAta[ESTIMATIVA],tabSaldoAta[CÓDIGO],tabConsumoAta[[#This Row],[CÓDIGO]],tabSaldoAta[CHAVE],tabConsumoAta[[#This Row],[ATA]])</f>
        <v>0</v>
      </c>
      <c r="I1296" s="164">
        <v>1000</v>
      </c>
      <c r="J1296" s="159">
        <v>20</v>
      </c>
      <c r="K1296" s="251">
        <v>10973</v>
      </c>
      <c r="L1296" s="246" t="s">
        <v>3738</v>
      </c>
      <c r="M1296" s="160" t="s">
        <v>3788</v>
      </c>
      <c r="N1296" s="160" t="s">
        <v>3789</v>
      </c>
      <c r="O1296" s="249" t="s">
        <v>3787</v>
      </c>
      <c r="P1296" s="248">
        <v>44096</v>
      </c>
      <c r="Q1296" s="166" t="str">
        <f>IF(COUNTIFS(tabAtas_Bloqueios[CÓDIGO],tabConsumoAta[[#This Row],[CÓDIGO]],tabAtas_Bloqueios[CHAVE],tabConsumoAta[[#This Row],[ATA]],tabAtas_Bloqueios[INATIVO],"") &gt; 0,"X","")</f>
        <v/>
      </c>
      <c r="R1296" s="158" t="s">
        <v>1555</v>
      </c>
    </row>
    <row r="1297" spans="1:18" x14ac:dyDescent="0.3">
      <c r="A1297" s="247">
        <v>116466</v>
      </c>
      <c r="B1297" s="47" t="s">
        <v>2980</v>
      </c>
      <c r="C1297" s="34" t="str">
        <f>IFERROR(VLOOKUP(tabConsumoAta[[#This Row],[CÓDIGO]],tabEstimativa[#Data],14,FALSE),"")</f>
        <v>Suspenso</v>
      </c>
      <c r="D1297" s="157" t="s">
        <v>3797</v>
      </c>
      <c r="E1297" s="157">
        <v>204</v>
      </c>
      <c r="F1297" s="34">
        <v>2000</v>
      </c>
      <c r="G1297" s="78" t="str">
        <f>IFERROR(VLOOKUP(tabConsumoAta[[#This Row],[ATA]],tabAtas[#Data],4,FALSE),"")</f>
        <v/>
      </c>
      <c r="H1297" s="163">
        <f>SUMIFS(tabSaldoAta[ESTIMATIVA],tabSaldoAta[CÓDIGO],tabConsumoAta[[#This Row],[CÓDIGO]],tabSaldoAta[CHAVE],tabConsumoAta[[#This Row],[ATA]])</f>
        <v>0</v>
      </c>
      <c r="I1297" s="164">
        <v>8500</v>
      </c>
      <c r="J1297" s="159">
        <v>21</v>
      </c>
      <c r="K1297" s="251">
        <v>10983</v>
      </c>
      <c r="L1297" s="246" t="s">
        <v>3738</v>
      </c>
      <c r="M1297" s="160" t="s">
        <v>3788</v>
      </c>
      <c r="N1297" s="160" t="s">
        <v>3789</v>
      </c>
      <c r="O1297" s="249" t="s">
        <v>3787</v>
      </c>
      <c r="P1297" s="248">
        <v>44096</v>
      </c>
      <c r="Q1297" s="166" t="str">
        <f>IF(COUNTIFS(tabAtas_Bloqueios[CÓDIGO],tabConsumoAta[[#This Row],[CÓDIGO]],tabAtas_Bloqueios[CHAVE],tabConsumoAta[[#This Row],[ATA]],tabAtas_Bloqueios[INATIVO],"") &gt; 0,"X","")</f>
        <v/>
      </c>
      <c r="R1297" s="158" t="s">
        <v>1555</v>
      </c>
    </row>
    <row r="1298" spans="1:18" x14ac:dyDescent="0.3">
      <c r="A1298" s="247">
        <v>27136</v>
      </c>
      <c r="B1298" s="47" t="s">
        <v>2850</v>
      </c>
      <c r="C1298" s="34" t="str">
        <f>IFERROR(VLOOKUP(tabConsumoAta[[#This Row],[CÓDIGO]],tabEstimativa[#Data],14,FALSE),"")</f>
        <v>Aguardando</v>
      </c>
      <c r="D1298" s="157" t="s">
        <v>3809</v>
      </c>
      <c r="E1298" s="157">
        <v>220</v>
      </c>
      <c r="F1298" s="34">
        <v>2000</v>
      </c>
      <c r="G1298" s="78" t="str">
        <f>IFERROR(VLOOKUP(tabConsumoAta[[#This Row],[ATA]],tabAtas[#Data],4,FALSE),"")</f>
        <v/>
      </c>
      <c r="H1298" s="163">
        <f>SUMIFS(tabSaldoAta[ESTIMATIVA],tabSaldoAta[CÓDIGO],tabConsumoAta[[#This Row],[CÓDIGO]],tabSaldoAta[CHAVE],tabConsumoAta[[#This Row],[ATA]])</f>
        <v>0</v>
      </c>
      <c r="I1298" s="164">
        <v>160000</v>
      </c>
      <c r="J1298" s="159">
        <v>22</v>
      </c>
      <c r="K1298" s="251">
        <v>10984</v>
      </c>
      <c r="L1298" s="246" t="s">
        <v>3738</v>
      </c>
      <c r="M1298" s="160" t="s">
        <v>3788</v>
      </c>
      <c r="N1298" s="160" t="s">
        <v>3789</v>
      </c>
      <c r="O1298" s="249" t="s">
        <v>3787</v>
      </c>
      <c r="P1298" s="248">
        <v>44096</v>
      </c>
      <c r="Q1298" s="166" t="str">
        <f>IF(COUNTIFS(tabAtas_Bloqueios[CÓDIGO],tabConsumoAta[[#This Row],[CÓDIGO]],tabAtas_Bloqueios[CHAVE],tabConsumoAta[[#This Row],[ATA]],tabAtas_Bloqueios[INATIVO],"") &gt; 0,"X","")</f>
        <v/>
      </c>
      <c r="R1298" s="158" t="s">
        <v>1555</v>
      </c>
    </row>
    <row r="1299" spans="1:18" x14ac:dyDescent="0.3">
      <c r="A1299" s="247">
        <v>135414</v>
      </c>
      <c r="B1299" s="47" t="s">
        <v>3283</v>
      </c>
      <c r="C1299" s="34" t="str">
        <f>IFERROR(VLOOKUP(tabConsumoAta[[#This Row],[CÓDIGO]],tabEstimativa[#Data],14,FALSE),"")</f>
        <v>Aguardando</v>
      </c>
      <c r="D1299" s="157" t="s">
        <v>3798</v>
      </c>
      <c r="E1299" s="157">
        <v>228</v>
      </c>
      <c r="F1299" s="34">
        <v>2000</v>
      </c>
      <c r="G1299" s="78" t="str">
        <f>IFERROR(VLOOKUP(tabConsumoAta[[#This Row],[ATA]],tabAtas[#Data],4,FALSE),"")</f>
        <v/>
      </c>
      <c r="H1299" s="163">
        <f>SUMIFS(tabSaldoAta[ESTIMATIVA],tabSaldoAta[CÓDIGO],tabConsumoAta[[#This Row],[CÓDIGO]],tabSaldoAta[CHAVE],tabConsumoAta[[#This Row],[ATA]])</f>
        <v>0</v>
      </c>
      <c r="I1299" s="164">
        <v>250</v>
      </c>
      <c r="J1299" s="159">
        <v>23</v>
      </c>
      <c r="K1299" s="251">
        <v>10955</v>
      </c>
      <c r="L1299" s="246" t="s">
        <v>3738</v>
      </c>
      <c r="M1299" s="160" t="s">
        <v>3788</v>
      </c>
      <c r="N1299" s="160" t="s">
        <v>3789</v>
      </c>
      <c r="O1299" s="249" t="s">
        <v>3787</v>
      </c>
      <c r="P1299" s="248">
        <v>44096</v>
      </c>
      <c r="Q1299" s="166" t="str">
        <f>IF(COUNTIFS(tabAtas_Bloqueios[CÓDIGO],tabConsumoAta[[#This Row],[CÓDIGO]],tabAtas_Bloqueios[CHAVE],tabConsumoAta[[#This Row],[ATA]],tabAtas_Bloqueios[INATIVO],"") &gt; 0,"X","")</f>
        <v/>
      </c>
      <c r="R1299" s="158" t="s">
        <v>1555</v>
      </c>
    </row>
    <row r="1300" spans="1:18" x14ac:dyDescent="0.3">
      <c r="A1300" s="247">
        <v>64860</v>
      </c>
      <c r="B1300" s="47" t="s">
        <v>2979</v>
      </c>
      <c r="C1300" s="34" t="str">
        <f>IFERROR(VLOOKUP(tabConsumoAta[[#This Row],[CÓDIGO]],tabEstimativa[#Data],14,FALSE),"")</f>
        <v>Aguardando</v>
      </c>
      <c r="D1300" s="157" t="s">
        <v>3810</v>
      </c>
      <c r="E1300" s="157">
        <v>233</v>
      </c>
      <c r="F1300" s="34">
        <v>2000</v>
      </c>
      <c r="G1300" s="78" t="str">
        <f>IFERROR(VLOOKUP(tabConsumoAta[[#This Row],[ATA]],tabAtas[#Data],4,FALSE),"")</f>
        <v/>
      </c>
      <c r="H1300" s="163">
        <f>SUMIFS(tabSaldoAta[ESTIMATIVA],tabSaldoAta[CÓDIGO],tabConsumoAta[[#This Row],[CÓDIGO]],tabSaldoAta[CHAVE],tabConsumoAta[[#This Row],[ATA]])</f>
        <v>0</v>
      </c>
      <c r="I1300" s="164">
        <v>150</v>
      </c>
      <c r="J1300" s="159">
        <v>24</v>
      </c>
      <c r="K1300" s="251">
        <v>10981</v>
      </c>
      <c r="L1300" s="246" t="s">
        <v>3738</v>
      </c>
      <c r="M1300" s="160" t="s">
        <v>3788</v>
      </c>
      <c r="N1300" s="160" t="s">
        <v>3789</v>
      </c>
      <c r="O1300" s="249" t="s">
        <v>3787</v>
      </c>
      <c r="P1300" s="248">
        <v>44096</v>
      </c>
      <c r="Q1300" s="166" t="str">
        <f>IF(COUNTIFS(tabAtas_Bloqueios[CÓDIGO],tabConsumoAta[[#This Row],[CÓDIGO]],tabAtas_Bloqueios[CHAVE],tabConsumoAta[[#This Row],[ATA]],tabAtas_Bloqueios[INATIVO],"") &gt; 0,"X","")</f>
        <v/>
      </c>
      <c r="R1300" s="158" t="s">
        <v>1555</v>
      </c>
    </row>
    <row r="1301" spans="1:18" x14ac:dyDescent="0.3">
      <c r="A1301" s="247">
        <v>115840</v>
      </c>
      <c r="B1301" s="47" t="s">
        <v>1976</v>
      </c>
      <c r="C1301" s="34" t="str">
        <f>IFERROR(VLOOKUP(tabConsumoAta[[#This Row],[CÓDIGO]],tabEstimativa[#Data],14,FALSE),"")</f>
        <v>Aguardando</v>
      </c>
      <c r="D1301" s="157" t="s">
        <v>3745</v>
      </c>
      <c r="E1301" s="157">
        <v>47</v>
      </c>
      <c r="F1301" s="34">
        <v>2000</v>
      </c>
      <c r="G1301" s="78" t="str">
        <f>IFERROR(VLOOKUP(tabConsumoAta[[#This Row],[ATA]],tabAtas[#Data],4,FALSE),"")</f>
        <v/>
      </c>
      <c r="H1301" s="163">
        <f>SUMIFS(tabSaldoAta[ESTIMATIVA],tabSaldoAta[CÓDIGO],tabConsumoAta[[#This Row],[CÓDIGO]],tabSaldoAta[CHAVE],tabConsumoAta[[#This Row],[ATA]])</f>
        <v>0</v>
      </c>
      <c r="I1301" s="164">
        <v>30</v>
      </c>
      <c r="J1301" s="159">
        <v>25</v>
      </c>
      <c r="K1301" s="251">
        <v>10985</v>
      </c>
      <c r="L1301" s="246" t="s">
        <v>3738</v>
      </c>
      <c r="M1301" s="160" t="s">
        <v>3788</v>
      </c>
      <c r="N1301" s="160" t="s">
        <v>3789</v>
      </c>
      <c r="O1301" s="249" t="s">
        <v>3787</v>
      </c>
      <c r="P1301" s="248">
        <v>44096</v>
      </c>
      <c r="Q1301" s="166" t="str">
        <f>IF(COUNTIFS(tabAtas_Bloqueios[CÓDIGO],tabConsumoAta[[#This Row],[CÓDIGO]],tabAtas_Bloqueios[CHAVE],tabConsumoAta[[#This Row],[ATA]],tabAtas_Bloqueios[INATIVO],"") &gt; 0,"X","")</f>
        <v/>
      </c>
      <c r="R1301" s="158" t="s">
        <v>1555</v>
      </c>
    </row>
    <row r="1302" spans="1:18" x14ac:dyDescent="0.3">
      <c r="A1302" s="247">
        <v>130634</v>
      </c>
      <c r="B1302" s="47" t="s">
        <v>1980</v>
      </c>
      <c r="C1302" s="34" t="str">
        <f>IFERROR(VLOOKUP(tabConsumoAta[[#This Row],[CÓDIGO]],tabEstimativa[#Data],14,FALSE),"")</f>
        <v>Aguardando</v>
      </c>
      <c r="D1302" s="157" t="s">
        <v>3745</v>
      </c>
      <c r="E1302" s="157">
        <v>47</v>
      </c>
      <c r="F1302" s="34">
        <v>2000</v>
      </c>
      <c r="G1302" s="78" t="str">
        <f>IFERROR(VLOOKUP(tabConsumoAta[[#This Row],[ATA]],tabAtas[#Data],4,FALSE),"")</f>
        <v/>
      </c>
      <c r="H1302" s="163">
        <f>SUMIFS(tabSaldoAta[ESTIMATIVA],tabSaldoAta[CÓDIGO],tabConsumoAta[[#This Row],[CÓDIGO]],tabSaldoAta[CHAVE],tabConsumoAta[[#This Row],[ATA]])</f>
        <v>0</v>
      </c>
      <c r="I1302" s="164">
        <v>500</v>
      </c>
      <c r="J1302" s="159">
        <v>26</v>
      </c>
      <c r="K1302" s="251">
        <v>10987</v>
      </c>
      <c r="L1302" s="246" t="s">
        <v>3738</v>
      </c>
      <c r="M1302" s="160" t="s">
        <v>3788</v>
      </c>
      <c r="N1302" s="160" t="s">
        <v>3789</v>
      </c>
      <c r="O1302" s="249" t="s">
        <v>3787</v>
      </c>
      <c r="P1302" s="248">
        <v>44096</v>
      </c>
      <c r="Q1302" s="166" t="str">
        <f>IF(COUNTIFS(tabAtas_Bloqueios[CÓDIGO],tabConsumoAta[[#This Row],[CÓDIGO]],tabAtas_Bloqueios[CHAVE],tabConsumoAta[[#This Row],[ATA]],tabAtas_Bloqueios[INATIVO],"") &gt; 0,"X","")</f>
        <v/>
      </c>
      <c r="R1302" s="158" t="s">
        <v>1555</v>
      </c>
    </row>
    <row r="1303" spans="1:18" x14ac:dyDescent="0.3">
      <c r="A1303" s="247">
        <v>76218</v>
      </c>
      <c r="B1303" s="47" t="s">
        <v>220</v>
      </c>
      <c r="C1303" s="34" t="str">
        <f>IFERROR(VLOOKUP(tabConsumoAta[[#This Row],[CÓDIGO]],tabEstimativa[#Data],14,FALSE),"")</f>
        <v>Suspenso</v>
      </c>
      <c r="D1303" s="157" t="s">
        <v>3811</v>
      </c>
      <c r="E1303" s="157">
        <v>47</v>
      </c>
      <c r="F1303" s="34">
        <v>2000</v>
      </c>
      <c r="G1303" s="78" t="str">
        <f>IFERROR(VLOOKUP(tabConsumoAta[[#This Row],[ATA]],tabAtas[#Data],4,FALSE),"")</f>
        <v/>
      </c>
      <c r="H1303" s="163">
        <f>SUMIFS(tabSaldoAta[ESTIMATIVA],tabSaldoAta[CÓDIGO],tabConsumoAta[[#This Row],[CÓDIGO]],tabSaldoAta[CHAVE],tabConsumoAta[[#This Row],[ATA]])</f>
        <v>0</v>
      </c>
      <c r="I1303" s="164">
        <v>40</v>
      </c>
      <c r="J1303" s="159">
        <v>27</v>
      </c>
      <c r="K1303" s="251">
        <v>10989</v>
      </c>
      <c r="L1303" s="246" t="s">
        <v>3738</v>
      </c>
      <c r="M1303" s="160" t="s">
        <v>3788</v>
      </c>
      <c r="N1303" s="160" t="s">
        <v>3789</v>
      </c>
      <c r="O1303" s="249" t="s">
        <v>3787</v>
      </c>
      <c r="P1303" s="248">
        <v>44096</v>
      </c>
      <c r="Q1303" s="166" t="str">
        <f>IF(COUNTIFS(tabAtas_Bloqueios[CÓDIGO],tabConsumoAta[[#This Row],[CÓDIGO]],tabAtas_Bloqueios[CHAVE],tabConsumoAta[[#This Row],[ATA]],tabAtas_Bloqueios[INATIVO],"") &gt; 0,"X","")</f>
        <v/>
      </c>
      <c r="R1303" s="158" t="s">
        <v>1555</v>
      </c>
    </row>
    <row r="1304" spans="1:18" x14ac:dyDescent="0.3">
      <c r="A1304" s="247">
        <v>12835</v>
      </c>
      <c r="B1304" s="47" t="s">
        <v>2373</v>
      </c>
      <c r="C1304" s="34" t="str">
        <f>IFERROR(VLOOKUP(tabConsumoAta[[#This Row],[CÓDIGO]],tabEstimativa[#Data],14,FALSE),"")</f>
        <v>Aguardando</v>
      </c>
      <c r="D1304" s="157" t="s">
        <v>3800</v>
      </c>
      <c r="E1304" s="157">
        <v>76</v>
      </c>
      <c r="F1304" s="34">
        <v>2000</v>
      </c>
      <c r="G1304" s="78" t="str">
        <f>IFERROR(VLOOKUP(tabConsumoAta[[#This Row],[ATA]],tabAtas[#Data],4,FALSE),"")</f>
        <v/>
      </c>
      <c r="H1304" s="163">
        <f>SUMIFS(tabSaldoAta[ESTIMATIVA],tabSaldoAta[CÓDIGO],tabConsumoAta[[#This Row],[CÓDIGO]],tabSaldoAta[CHAVE],tabConsumoAta[[#This Row],[ATA]])</f>
        <v>0</v>
      </c>
      <c r="I1304" s="164">
        <v>500</v>
      </c>
      <c r="J1304" s="159">
        <v>28</v>
      </c>
      <c r="K1304" s="251">
        <v>10955</v>
      </c>
      <c r="L1304" s="246" t="s">
        <v>3738</v>
      </c>
      <c r="M1304" s="160" t="s">
        <v>3788</v>
      </c>
      <c r="N1304" s="160" t="s">
        <v>3789</v>
      </c>
      <c r="O1304" s="249" t="s">
        <v>3787</v>
      </c>
      <c r="P1304" s="248">
        <v>44096</v>
      </c>
      <c r="Q1304" s="166" t="str">
        <f>IF(COUNTIFS(tabAtas_Bloqueios[CÓDIGO],tabConsumoAta[[#This Row],[CÓDIGO]],tabAtas_Bloqueios[CHAVE],tabConsumoAta[[#This Row],[ATA]],tabAtas_Bloqueios[INATIVO],"") &gt; 0,"X","")</f>
        <v/>
      </c>
      <c r="R1304" s="158" t="s">
        <v>1555</v>
      </c>
    </row>
    <row r="1305" spans="1:18" x14ac:dyDescent="0.3">
      <c r="A1305" s="247">
        <v>24371</v>
      </c>
      <c r="B1305" s="47" t="s">
        <v>29</v>
      </c>
      <c r="C1305" s="34" t="str">
        <f>IFERROR(VLOOKUP(tabConsumoAta[[#This Row],[CÓDIGO]],tabEstimativa[#Data],14,FALSE),"")</f>
        <v>Aguardando</v>
      </c>
      <c r="D1305" s="157" t="s">
        <v>2249</v>
      </c>
      <c r="E1305" s="157">
        <v>276</v>
      </c>
      <c r="F1305" s="34">
        <v>2019</v>
      </c>
      <c r="G1305" s="78">
        <f>IFERROR(VLOOKUP(tabConsumoAta[[#This Row],[ATA]],tabAtas[#Data],4,FALSE),"")</f>
        <v>44146</v>
      </c>
      <c r="H1305" s="163">
        <f>SUMIFS(tabSaldoAta[ESTIMATIVA],tabSaldoAta[CÓDIGO],tabConsumoAta[[#This Row],[CÓDIGO]],tabSaldoAta[CHAVE],tabConsumoAta[[#This Row],[ATA]])</f>
        <v>50000</v>
      </c>
      <c r="I1305" s="164">
        <v>11090</v>
      </c>
      <c r="J1305" s="159">
        <v>1</v>
      </c>
      <c r="K1305" s="251">
        <v>10889</v>
      </c>
      <c r="L1305" s="246" t="s">
        <v>3784</v>
      </c>
      <c r="M1305" s="160" t="s">
        <v>3782</v>
      </c>
      <c r="N1305" s="160" t="s">
        <v>3783</v>
      </c>
      <c r="O1305" s="249" t="s">
        <v>3781</v>
      </c>
      <c r="P1305" s="248">
        <v>44098</v>
      </c>
      <c r="Q1305" s="166" t="str">
        <f>IF(COUNTIFS(tabAtas_Bloqueios[CÓDIGO],tabConsumoAta[[#This Row],[CÓDIGO]],tabAtas_Bloqueios[CHAVE],tabConsumoAta[[#This Row],[ATA]],tabAtas_Bloqueios[INATIVO],"") &gt; 0,"X","")</f>
        <v/>
      </c>
      <c r="R1305" s="158" t="s">
        <v>1555</v>
      </c>
    </row>
    <row r="1306" spans="1:18" x14ac:dyDescent="0.3">
      <c r="A1306" s="247">
        <v>112109</v>
      </c>
      <c r="B1306" s="47" t="s">
        <v>2495</v>
      </c>
      <c r="C1306" s="34" t="str">
        <f>IFERROR(VLOOKUP(tabConsumoAta[[#This Row],[CÓDIGO]],tabEstimativa[#Data],14,FALSE),"")</f>
        <v>Aguardando</v>
      </c>
      <c r="D1306" s="157" t="s">
        <v>3685</v>
      </c>
      <c r="E1306" s="157">
        <v>146</v>
      </c>
      <c r="F1306" s="34">
        <v>2020</v>
      </c>
      <c r="G1306" s="78">
        <f>IFERROR(VLOOKUP(tabConsumoAta[[#This Row],[ATA]],tabAtas[#Data],4,FALSE),"")</f>
        <v>44197</v>
      </c>
      <c r="H1306" s="163">
        <f>SUMIFS(tabSaldoAta[ESTIMATIVA],tabSaldoAta[CÓDIGO],tabConsumoAta[[#This Row],[CÓDIGO]],tabSaldoAta[CHAVE],tabConsumoAta[[#This Row],[ATA]])</f>
        <v>18000</v>
      </c>
      <c r="I1306" s="164"/>
      <c r="J1306" s="159">
        <v>2</v>
      </c>
      <c r="K1306" s="251">
        <v>10890</v>
      </c>
      <c r="L1306" s="246" t="s">
        <v>3690</v>
      </c>
      <c r="M1306" s="160" t="s">
        <v>3782</v>
      </c>
      <c r="N1306" s="160" t="s">
        <v>3783</v>
      </c>
      <c r="O1306" s="249" t="s">
        <v>3781</v>
      </c>
      <c r="P1306" s="248">
        <v>44098</v>
      </c>
      <c r="Q1306" s="166" t="str">
        <f>IF(COUNTIFS(tabAtas_Bloqueios[CÓDIGO],tabConsumoAta[[#This Row],[CÓDIGO]],tabAtas_Bloqueios[CHAVE],tabConsumoAta[[#This Row],[ATA]],tabAtas_Bloqueios[INATIVO],"") &gt; 0,"X","")</f>
        <v/>
      </c>
      <c r="R1306" s="158" t="s">
        <v>1555</v>
      </c>
    </row>
    <row r="1307" spans="1:18" x14ac:dyDescent="0.3">
      <c r="A1307" s="247">
        <v>27353</v>
      </c>
      <c r="B1307" s="47" t="s">
        <v>157</v>
      </c>
      <c r="C1307" s="34" t="str">
        <f>IFERROR(VLOOKUP(tabConsumoAta[[#This Row],[CÓDIGO]],tabEstimativa[#Data],14,FALSE),"")</f>
        <v>Aguardando</v>
      </c>
      <c r="D1307" s="157" t="s">
        <v>3776</v>
      </c>
      <c r="E1307" s="157">
        <v>174</v>
      </c>
      <c r="F1307" s="34">
        <v>2020</v>
      </c>
      <c r="G1307" s="78">
        <f>IFERROR(VLOOKUP(tabConsumoAta[[#This Row],[ATA]],tabAtas[#Data],4,FALSE),"")</f>
        <v>44424</v>
      </c>
      <c r="H1307" s="163">
        <f>SUMIFS(tabSaldoAta[ESTIMATIVA],tabSaldoAta[CÓDIGO],tabConsumoAta[[#This Row],[CÓDIGO]],tabSaldoAta[CHAVE],tabConsumoAta[[#This Row],[ATA]])</f>
        <v>300</v>
      </c>
      <c r="I1307" s="164">
        <v>100</v>
      </c>
      <c r="J1307" s="159">
        <v>3</v>
      </c>
      <c r="K1307" s="251">
        <v>10892</v>
      </c>
      <c r="L1307" s="246" t="s">
        <v>3239</v>
      </c>
      <c r="M1307" s="160" t="s">
        <v>3782</v>
      </c>
      <c r="N1307" s="160" t="s">
        <v>3783</v>
      </c>
      <c r="O1307" s="249" t="s">
        <v>3781</v>
      </c>
      <c r="P1307" s="248">
        <v>44098</v>
      </c>
      <c r="Q1307" s="166" t="str">
        <f>IF(COUNTIFS(tabAtas_Bloqueios[CÓDIGO],tabConsumoAta[[#This Row],[CÓDIGO]],tabAtas_Bloqueios[CHAVE],tabConsumoAta[[#This Row],[ATA]],tabAtas_Bloqueios[INATIVO],"") &gt; 0,"X","")</f>
        <v/>
      </c>
      <c r="R1307" s="158" t="s">
        <v>1555</v>
      </c>
    </row>
    <row r="1308" spans="1:18" x14ac:dyDescent="0.3">
      <c r="A1308" s="247">
        <v>121054</v>
      </c>
      <c r="B1308" s="47" t="s">
        <v>3785</v>
      </c>
      <c r="C1308" s="34" t="str">
        <f>IFERROR(VLOOKUP(tabConsumoAta[[#This Row],[CÓDIGO]],tabEstimativa[#Data],14,FALSE),"")</f>
        <v>Aguardando</v>
      </c>
      <c r="D1308" s="157" t="s">
        <v>3776</v>
      </c>
      <c r="E1308" s="157">
        <v>174</v>
      </c>
      <c r="F1308" s="34">
        <v>2020</v>
      </c>
      <c r="G1308" s="78">
        <f>IFERROR(VLOOKUP(tabConsumoAta[[#This Row],[ATA]],tabAtas[#Data],4,FALSE),"")</f>
        <v>44424</v>
      </c>
      <c r="H1308" s="163">
        <f>SUMIFS(tabSaldoAta[ESTIMATIVA],tabSaldoAta[CÓDIGO],tabConsumoAta[[#This Row],[CÓDIGO]],tabSaldoAta[CHAVE],tabConsumoAta[[#This Row],[ATA]])</f>
        <v>100</v>
      </c>
      <c r="I1308" s="164">
        <v>50</v>
      </c>
      <c r="J1308" s="159">
        <v>4</v>
      </c>
      <c r="K1308" s="251">
        <v>10893</v>
      </c>
      <c r="L1308" s="246" t="s">
        <v>2517</v>
      </c>
      <c r="M1308" s="160" t="s">
        <v>3782</v>
      </c>
      <c r="N1308" s="160" t="s">
        <v>3783</v>
      </c>
      <c r="O1308" s="249" t="s">
        <v>3781</v>
      </c>
      <c r="P1308" s="248">
        <v>44098</v>
      </c>
      <c r="Q1308" s="166" t="str">
        <f>IF(COUNTIFS(tabAtas_Bloqueios[CÓDIGO],tabConsumoAta[[#This Row],[CÓDIGO]],tabAtas_Bloqueios[CHAVE],tabConsumoAta[[#This Row],[ATA]],tabAtas_Bloqueios[INATIVO],"") &gt; 0,"X","")</f>
        <v/>
      </c>
      <c r="R1308" s="158" t="s">
        <v>1555</v>
      </c>
    </row>
    <row r="1309" spans="1:18" x14ac:dyDescent="0.3">
      <c r="A1309" s="247">
        <v>106375</v>
      </c>
      <c r="B1309" s="47" t="s">
        <v>2774</v>
      </c>
      <c r="C1309" s="34" t="str">
        <f>IFERROR(VLOOKUP(tabConsumoAta[[#This Row],[CÓDIGO]],tabEstimativa[#Data],14,FALSE),"")</f>
        <v>Aguardando</v>
      </c>
      <c r="D1309" s="157" t="s">
        <v>3776</v>
      </c>
      <c r="E1309" s="157">
        <v>174</v>
      </c>
      <c r="F1309" s="34">
        <v>2020</v>
      </c>
      <c r="G1309" s="78">
        <f>IFERROR(VLOOKUP(tabConsumoAta[[#This Row],[ATA]],tabAtas[#Data],4,FALSE),"")</f>
        <v>44424</v>
      </c>
      <c r="H1309" s="163">
        <f>SUMIFS(tabSaldoAta[ESTIMATIVA],tabSaldoAta[CÓDIGO],tabConsumoAta[[#This Row],[CÓDIGO]],tabSaldoAta[CHAVE],tabConsumoAta[[#This Row],[ATA]])</f>
        <v>700</v>
      </c>
      <c r="I1309" s="164">
        <v>400</v>
      </c>
      <c r="J1309" s="159">
        <v>5</v>
      </c>
      <c r="K1309" s="251">
        <v>10894</v>
      </c>
      <c r="L1309" s="246" t="s">
        <v>2775</v>
      </c>
      <c r="M1309" s="160" t="s">
        <v>3782</v>
      </c>
      <c r="N1309" s="160" t="s">
        <v>3783</v>
      </c>
      <c r="O1309" s="249" t="s">
        <v>3781</v>
      </c>
      <c r="P1309" s="248">
        <v>44098</v>
      </c>
      <c r="Q1309" s="166" t="str">
        <f>IF(COUNTIFS(tabAtas_Bloqueios[CÓDIGO],tabConsumoAta[[#This Row],[CÓDIGO]],tabAtas_Bloqueios[CHAVE],tabConsumoAta[[#This Row],[ATA]],tabAtas_Bloqueios[INATIVO],"") &gt; 0,"X","")</f>
        <v/>
      </c>
      <c r="R1309" s="158" t="s">
        <v>1555</v>
      </c>
    </row>
    <row r="1310" spans="1:18" x14ac:dyDescent="0.3">
      <c r="A1310" s="247">
        <v>106376</v>
      </c>
      <c r="B1310" s="47" t="s">
        <v>2841</v>
      </c>
      <c r="C1310" s="34" t="str">
        <f>IFERROR(VLOOKUP(tabConsumoAta[[#This Row],[CÓDIGO]],tabEstimativa[#Data],14,FALSE),"")</f>
        <v>Aguardando</v>
      </c>
      <c r="D1310" s="157" t="s">
        <v>3776</v>
      </c>
      <c r="E1310" s="157">
        <v>174</v>
      </c>
      <c r="F1310" s="34">
        <v>2020</v>
      </c>
      <c r="G1310" s="78">
        <f>IFERROR(VLOOKUP(tabConsumoAta[[#This Row],[ATA]],tabAtas[#Data],4,FALSE),"")</f>
        <v>44424</v>
      </c>
      <c r="H1310" s="163">
        <f>SUMIFS(tabSaldoAta[ESTIMATIVA],tabSaldoAta[CÓDIGO],tabConsumoAta[[#This Row],[CÓDIGO]],tabSaldoAta[CHAVE],tabConsumoAta[[#This Row],[ATA]])</f>
        <v>4000</v>
      </c>
      <c r="I1310" s="164">
        <v>2000</v>
      </c>
      <c r="J1310" s="159">
        <v>6</v>
      </c>
      <c r="K1310" s="251">
        <v>10894</v>
      </c>
      <c r="L1310" s="246" t="s">
        <v>2775</v>
      </c>
      <c r="M1310" s="160" t="s">
        <v>3782</v>
      </c>
      <c r="N1310" s="160" t="s">
        <v>3783</v>
      </c>
      <c r="O1310" s="249" t="s">
        <v>3781</v>
      </c>
      <c r="P1310" s="248">
        <v>44098</v>
      </c>
      <c r="Q1310" s="166" t="str">
        <f>IF(COUNTIFS(tabAtas_Bloqueios[CÓDIGO],tabConsumoAta[[#This Row],[CÓDIGO]],tabAtas_Bloqueios[CHAVE],tabConsumoAta[[#This Row],[ATA]],tabAtas_Bloqueios[INATIVO],"") &gt; 0,"X","")</f>
        <v/>
      </c>
      <c r="R1310" s="158" t="s">
        <v>1555</v>
      </c>
    </row>
    <row r="1311" spans="1:18" x14ac:dyDescent="0.3">
      <c r="A1311" s="247">
        <v>16571</v>
      </c>
      <c r="B1311" s="47" t="s">
        <v>2402</v>
      </c>
      <c r="C1311" s="34" t="str">
        <f>IFERROR(VLOOKUP(tabConsumoAta[[#This Row],[CÓDIGO]],tabEstimativa[#Data],14,FALSE),"")</f>
        <v>Aguardando</v>
      </c>
      <c r="D1311" s="157" t="s">
        <v>2200</v>
      </c>
      <c r="E1311" s="157">
        <v>236</v>
      </c>
      <c r="F1311" s="34">
        <v>2019</v>
      </c>
      <c r="G1311" s="78">
        <f>IFERROR(VLOOKUP(tabConsumoAta[[#This Row],[ATA]],tabAtas[#Data],4,FALSE),"")</f>
        <v>44099</v>
      </c>
      <c r="H1311" s="163">
        <f>SUMIFS(tabSaldoAta[ESTIMATIVA],tabSaldoAta[CÓDIGO],tabConsumoAta[[#This Row],[CÓDIGO]],tabSaldoAta[CHAVE],tabConsumoAta[[#This Row],[ATA]])</f>
        <v>3800</v>
      </c>
      <c r="I1311" s="164">
        <v>1000</v>
      </c>
      <c r="J1311" s="159">
        <v>1</v>
      </c>
      <c r="K1311" s="251">
        <v>10640</v>
      </c>
      <c r="L1311" s="246" t="s">
        <v>3206</v>
      </c>
      <c r="M1311" s="160" t="s">
        <v>3772</v>
      </c>
      <c r="N1311" s="160" t="s">
        <v>3773</v>
      </c>
      <c r="O1311" s="249" t="s">
        <v>3771</v>
      </c>
      <c r="P1311" s="248">
        <v>44096</v>
      </c>
      <c r="Q1311" s="166" t="str">
        <f>IF(COUNTIFS(tabAtas_Bloqueios[CÓDIGO],tabConsumoAta[[#This Row],[CÓDIGO]],tabAtas_Bloqueios[CHAVE],tabConsumoAta[[#This Row],[ATA]],tabAtas_Bloqueios[INATIVO],"") &gt; 0,"X","")</f>
        <v/>
      </c>
      <c r="R1311" s="158" t="s">
        <v>1555</v>
      </c>
    </row>
    <row r="1312" spans="1:18" x14ac:dyDescent="0.3">
      <c r="A1312" s="247">
        <v>74911</v>
      </c>
      <c r="B1312" s="47" t="s">
        <v>2957</v>
      </c>
      <c r="C1312" s="34" t="str">
        <f>IFERROR(VLOOKUP(tabConsumoAta[[#This Row],[CÓDIGO]],tabEstimativa[#Data],14,FALSE),"")</f>
        <v>Inativo</v>
      </c>
      <c r="D1312" s="157" t="s">
        <v>2202</v>
      </c>
      <c r="E1312" s="157">
        <v>257</v>
      </c>
      <c r="F1312" s="34">
        <v>2019</v>
      </c>
      <c r="G1312" s="78">
        <f>IFERROR(VLOOKUP(tabConsumoAta[[#This Row],[ATA]],tabAtas[#Data],4,FALSE),"")</f>
        <v>44119</v>
      </c>
      <c r="H1312" s="163">
        <f>SUMIFS(tabSaldoAta[ESTIMATIVA],tabSaldoAta[CÓDIGO],tabConsumoAta[[#This Row],[CÓDIGO]],tabSaldoAta[CHAVE],tabConsumoAta[[#This Row],[ATA]])</f>
        <v>100</v>
      </c>
      <c r="I1312" s="164">
        <v>29</v>
      </c>
      <c r="J1312" s="159">
        <v>2</v>
      </c>
      <c r="K1312" s="251">
        <v>10641</v>
      </c>
      <c r="L1312" s="246" t="s">
        <v>3546</v>
      </c>
      <c r="M1312" s="160" t="s">
        <v>3772</v>
      </c>
      <c r="N1312" s="160" t="s">
        <v>3773</v>
      </c>
      <c r="O1312" s="249" t="s">
        <v>3771</v>
      </c>
      <c r="P1312" s="248">
        <v>44096</v>
      </c>
      <c r="Q1312" s="166" t="str">
        <f>IF(COUNTIFS(tabAtas_Bloqueios[CÓDIGO],tabConsumoAta[[#This Row],[CÓDIGO]],tabAtas_Bloqueios[CHAVE],tabConsumoAta[[#This Row],[ATA]],tabAtas_Bloqueios[INATIVO],"") &gt; 0,"X","")</f>
        <v/>
      </c>
      <c r="R1312" s="158" t="s">
        <v>1555</v>
      </c>
    </row>
    <row r="1313" spans="1:18" x14ac:dyDescent="0.3">
      <c r="A1313" s="247">
        <v>10359</v>
      </c>
      <c r="B1313" s="47" t="s">
        <v>1417</v>
      </c>
      <c r="C1313" s="34" t="str">
        <f>IFERROR(VLOOKUP(tabConsumoAta[[#This Row],[CÓDIGO]],tabEstimativa[#Data],14,FALSE),"")</f>
        <v>Aguardando</v>
      </c>
      <c r="D1313" s="157" t="s">
        <v>2246</v>
      </c>
      <c r="E1313" s="157">
        <v>269</v>
      </c>
      <c r="F1313" s="34">
        <v>2019</v>
      </c>
      <c r="G1313" s="78">
        <f>IFERROR(VLOOKUP(tabConsumoAta[[#This Row],[ATA]],tabAtas[#Data],4,FALSE),"")</f>
        <v>44141</v>
      </c>
      <c r="H1313" s="163">
        <f>SUMIFS(tabSaldoAta[ESTIMATIVA],tabSaldoAta[CÓDIGO],tabConsumoAta[[#This Row],[CÓDIGO]],tabSaldoAta[CHAVE],tabConsumoAta[[#This Row],[ATA]])</f>
        <v>3750</v>
      </c>
      <c r="I1313" s="164">
        <v>600</v>
      </c>
      <c r="J1313" s="159">
        <v>3</v>
      </c>
      <c r="K1313" s="251">
        <v>10642</v>
      </c>
      <c r="L1313" s="246" t="s">
        <v>2655</v>
      </c>
      <c r="M1313" s="160" t="s">
        <v>3772</v>
      </c>
      <c r="N1313" s="160" t="s">
        <v>3773</v>
      </c>
      <c r="O1313" s="249" t="s">
        <v>3771</v>
      </c>
      <c r="P1313" s="248">
        <v>44096</v>
      </c>
      <c r="Q1313" s="166" t="str">
        <f>IF(COUNTIFS(tabAtas_Bloqueios[CÓDIGO],tabConsumoAta[[#This Row],[CÓDIGO]],tabAtas_Bloqueios[CHAVE],tabConsumoAta[[#This Row],[ATA]],tabAtas_Bloqueios[INATIVO],"") &gt; 0,"X","")</f>
        <v/>
      </c>
      <c r="R1313" s="158" t="s">
        <v>1555</v>
      </c>
    </row>
    <row r="1314" spans="1:18" x14ac:dyDescent="0.3">
      <c r="A1314" s="247">
        <v>130695</v>
      </c>
      <c r="B1314" s="47" t="s">
        <v>2499</v>
      </c>
      <c r="C1314" s="34" t="str">
        <f>IFERROR(VLOOKUP(tabConsumoAta[[#This Row],[CÓDIGO]],tabEstimativa[#Data],14,FALSE),"")</f>
        <v>Aguardando</v>
      </c>
      <c r="D1314" s="157" t="s">
        <v>3440</v>
      </c>
      <c r="E1314" s="157">
        <v>293</v>
      </c>
      <c r="F1314" s="34">
        <v>2019</v>
      </c>
      <c r="G1314" s="78">
        <f>IFERROR(VLOOKUP(tabConsumoAta[[#This Row],[ATA]],tabAtas[#Data],4,FALSE),"")</f>
        <v>44189</v>
      </c>
      <c r="H1314" s="163">
        <f>SUMIFS(tabSaldoAta[ESTIMATIVA],tabSaldoAta[CÓDIGO],tabConsumoAta[[#This Row],[CÓDIGO]],tabSaldoAta[CHAVE],tabConsumoAta[[#This Row],[ATA]])</f>
        <v>5000</v>
      </c>
      <c r="I1314" s="164">
        <v>1000</v>
      </c>
      <c r="J1314" s="159">
        <v>4</v>
      </c>
      <c r="K1314" s="251">
        <v>10643</v>
      </c>
      <c r="L1314" s="246" t="s">
        <v>3157</v>
      </c>
      <c r="M1314" s="160" t="s">
        <v>3772</v>
      </c>
      <c r="N1314" s="160" t="s">
        <v>3773</v>
      </c>
      <c r="O1314" s="249" t="s">
        <v>3771</v>
      </c>
      <c r="P1314" s="248">
        <v>44096</v>
      </c>
      <c r="Q1314" s="166" t="str">
        <f>IF(COUNTIFS(tabAtas_Bloqueios[CÓDIGO],tabConsumoAta[[#This Row],[CÓDIGO]],tabAtas_Bloqueios[CHAVE],tabConsumoAta[[#This Row],[ATA]],tabAtas_Bloqueios[INATIVO],"") &gt; 0,"X","")</f>
        <v/>
      </c>
      <c r="R1314" s="158" t="s">
        <v>1555</v>
      </c>
    </row>
    <row r="1315" spans="1:18" x14ac:dyDescent="0.3">
      <c r="A1315" s="247">
        <v>77556</v>
      </c>
      <c r="B1315" s="47" t="s">
        <v>249</v>
      </c>
      <c r="C1315" s="34" t="str">
        <f>IFERROR(VLOOKUP(tabConsumoAta[[#This Row],[CÓDIGO]],tabEstimativa[#Data],14,FALSE),"")</f>
        <v>Aguardando</v>
      </c>
      <c r="D1315" s="157" t="s">
        <v>3516</v>
      </c>
      <c r="E1315" s="157">
        <v>86</v>
      </c>
      <c r="F1315" s="34">
        <v>2020</v>
      </c>
      <c r="G1315" s="78">
        <f>IFERROR(VLOOKUP(tabConsumoAta[[#This Row],[ATA]],tabAtas[#Data],4,FALSE),"")</f>
        <v>44285</v>
      </c>
      <c r="H1315" s="163">
        <f>SUMIFS(tabSaldoAta[ESTIMATIVA],tabSaldoAta[CÓDIGO],tabConsumoAta[[#This Row],[CÓDIGO]],tabSaldoAta[CHAVE],tabConsumoAta[[#This Row],[ATA]])</f>
        <v>300</v>
      </c>
      <c r="I1315" s="164">
        <v>100</v>
      </c>
      <c r="J1315" s="159">
        <v>5</v>
      </c>
      <c r="K1315" s="251">
        <v>10644</v>
      </c>
      <c r="L1315" s="246" t="s">
        <v>3774</v>
      </c>
      <c r="M1315" s="160" t="s">
        <v>3772</v>
      </c>
      <c r="N1315" s="160" t="s">
        <v>3773</v>
      </c>
      <c r="O1315" s="249" t="s">
        <v>3771</v>
      </c>
      <c r="P1315" s="248">
        <v>44096</v>
      </c>
      <c r="Q1315" s="166" t="str">
        <f>IF(COUNTIFS(tabAtas_Bloqueios[CÓDIGO],tabConsumoAta[[#This Row],[CÓDIGO]],tabAtas_Bloqueios[CHAVE],tabConsumoAta[[#This Row],[ATA]],tabAtas_Bloqueios[INATIVO],"") &gt; 0,"X","")</f>
        <v/>
      </c>
      <c r="R1315" s="158" t="s">
        <v>1555</v>
      </c>
    </row>
    <row r="1316" spans="1:18" x14ac:dyDescent="0.3">
      <c r="A1316" s="247">
        <v>12821</v>
      </c>
      <c r="B1316" s="47" t="s">
        <v>8</v>
      </c>
      <c r="C1316" s="34" t="str">
        <f>IFERROR(VLOOKUP(tabConsumoAta[[#This Row],[CÓDIGO]],tabEstimativa[#Data],14,FALSE),"")</f>
        <v>Aguardando</v>
      </c>
      <c r="D1316" s="157" t="s">
        <v>3514</v>
      </c>
      <c r="E1316" s="157">
        <v>87</v>
      </c>
      <c r="F1316" s="34">
        <v>2020</v>
      </c>
      <c r="G1316" s="78">
        <f>IFERROR(VLOOKUP(tabConsumoAta[[#This Row],[ATA]],tabAtas[#Data],4,FALSE),"")</f>
        <v>44286</v>
      </c>
      <c r="H1316" s="163">
        <f>SUMIFS(tabSaldoAta[ESTIMATIVA],tabSaldoAta[CÓDIGO],tabConsumoAta[[#This Row],[CÓDIGO]],tabSaldoAta[CHAVE],tabConsumoAta[[#This Row],[ATA]])</f>
        <v>50</v>
      </c>
      <c r="I1316" s="164">
        <v>20</v>
      </c>
      <c r="J1316" s="159">
        <v>6</v>
      </c>
      <c r="K1316" s="251">
        <v>10645</v>
      </c>
      <c r="L1316" s="246" t="s">
        <v>2415</v>
      </c>
      <c r="M1316" s="160" t="s">
        <v>3772</v>
      </c>
      <c r="N1316" s="160" t="s">
        <v>3773</v>
      </c>
      <c r="O1316" s="249" t="s">
        <v>3771</v>
      </c>
      <c r="P1316" s="248">
        <v>44096</v>
      </c>
      <c r="Q1316" s="166" t="str">
        <f>IF(COUNTIFS(tabAtas_Bloqueios[CÓDIGO],tabConsumoAta[[#This Row],[CÓDIGO]],tabAtas_Bloqueios[CHAVE],tabConsumoAta[[#This Row],[ATA]],tabAtas_Bloqueios[INATIVO],"") &gt; 0,"X","")</f>
        <v/>
      </c>
      <c r="R1316" s="158" t="s">
        <v>1555</v>
      </c>
    </row>
    <row r="1317" spans="1:18" x14ac:dyDescent="0.3">
      <c r="A1317" s="247">
        <v>13092</v>
      </c>
      <c r="B1317" s="47" t="s">
        <v>77</v>
      </c>
      <c r="C1317" s="34" t="str">
        <f>IFERROR(VLOOKUP(tabConsumoAta[[#This Row],[CÓDIGO]],tabEstimativa[#Data],14,FALSE),"")</f>
        <v>Aguardando</v>
      </c>
      <c r="D1317" s="157" t="s">
        <v>3514</v>
      </c>
      <c r="E1317" s="157">
        <v>87</v>
      </c>
      <c r="F1317" s="34">
        <v>2020</v>
      </c>
      <c r="G1317" s="78">
        <f>IFERROR(VLOOKUP(tabConsumoAta[[#This Row],[ATA]],tabAtas[#Data],4,FALSE),"")</f>
        <v>44286</v>
      </c>
      <c r="H1317" s="163">
        <f>SUMIFS(tabSaldoAta[ESTIMATIVA],tabSaldoAta[CÓDIGO],tabConsumoAta[[#This Row],[CÓDIGO]],tabSaldoAta[CHAVE],tabConsumoAta[[#This Row],[ATA]])</f>
        <v>150</v>
      </c>
      <c r="I1317" s="164">
        <v>40</v>
      </c>
      <c r="J1317" s="159">
        <v>7</v>
      </c>
      <c r="K1317" s="251">
        <v>10645</v>
      </c>
      <c r="L1317" s="246" t="s">
        <v>2415</v>
      </c>
      <c r="M1317" s="160" t="s">
        <v>3772</v>
      </c>
      <c r="N1317" s="160" t="s">
        <v>3773</v>
      </c>
      <c r="O1317" s="249" t="s">
        <v>3771</v>
      </c>
      <c r="P1317" s="248">
        <v>44096</v>
      </c>
      <c r="Q1317" s="166" t="str">
        <f>IF(COUNTIFS(tabAtas_Bloqueios[CÓDIGO],tabConsumoAta[[#This Row],[CÓDIGO]],tabAtas_Bloqueios[CHAVE],tabConsumoAta[[#This Row],[ATA]],tabAtas_Bloqueios[INATIVO],"") &gt; 0,"X","")</f>
        <v/>
      </c>
      <c r="R1317" s="158" t="s">
        <v>1555</v>
      </c>
    </row>
    <row r="1318" spans="1:18" x14ac:dyDescent="0.3">
      <c r="A1318" s="247">
        <v>13518</v>
      </c>
      <c r="B1318" s="47" t="s">
        <v>3775</v>
      </c>
      <c r="C1318" s="34" t="str">
        <f>IFERROR(VLOOKUP(tabConsumoAta[[#This Row],[CÓDIGO]],tabEstimativa[#Data],14,FALSE),"")</f>
        <v>Aguardando</v>
      </c>
      <c r="D1318" s="157" t="s">
        <v>3541</v>
      </c>
      <c r="E1318" s="157">
        <v>101</v>
      </c>
      <c r="F1318" s="34">
        <v>2020</v>
      </c>
      <c r="G1318" s="78">
        <f>IFERROR(VLOOKUP(tabConsumoAta[[#This Row],[ATA]],tabAtas[#Data],4,FALSE),"")</f>
        <v>44313</v>
      </c>
      <c r="H1318" s="163">
        <f>SUMIFS(tabSaldoAta[ESTIMATIVA],tabSaldoAta[CÓDIGO],tabConsumoAta[[#This Row],[CÓDIGO]],tabSaldoAta[CHAVE],tabConsumoAta[[#This Row],[ATA]])</f>
        <v>400</v>
      </c>
      <c r="I1318" s="164">
        <v>100</v>
      </c>
      <c r="J1318" s="159">
        <v>8</v>
      </c>
      <c r="K1318" s="251">
        <v>10646</v>
      </c>
      <c r="L1318" s="246" t="s">
        <v>3572</v>
      </c>
      <c r="M1318" s="160" t="s">
        <v>3772</v>
      </c>
      <c r="N1318" s="160" t="s">
        <v>3773</v>
      </c>
      <c r="O1318" s="249" t="s">
        <v>3771</v>
      </c>
      <c r="P1318" s="248">
        <v>44096</v>
      </c>
      <c r="Q1318" s="166" t="str">
        <f>IF(COUNTIFS(tabAtas_Bloqueios[CÓDIGO],tabConsumoAta[[#This Row],[CÓDIGO]],tabAtas_Bloqueios[CHAVE],tabConsumoAta[[#This Row],[ATA]],tabAtas_Bloqueios[INATIVO],"") &gt; 0,"X","")</f>
        <v/>
      </c>
      <c r="R1318" s="158" t="s">
        <v>1555</v>
      </c>
    </row>
    <row r="1319" spans="1:18" x14ac:dyDescent="0.3">
      <c r="A1319" s="247">
        <v>63839</v>
      </c>
      <c r="B1319" s="47" t="s">
        <v>2367</v>
      </c>
      <c r="C1319" s="34" t="str">
        <f>IFERROR(VLOOKUP(tabConsumoAta[[#This Row],[CÓDIGO]],tabEstimativa[#Data],14,FALSE),"")</f>
        <v>Aguardando</v>
      </c>
      <c r="D1319" s="157" t="s">
        <v>3776</v>
      </c>
      <c r="E1319" s="157">
        <v>174</v>
      </c>
      <c r="F1319" s="34">
        <v>2020</v>
      </c>
      <c r="G1319" s="78">
        <f>IFERROR(VLOOKUP(tabConsumoAta[[#This Row],[ATA]],tabAtas[#Data],4,FALSE),"")</f>
        <v>44424</v>
      </c>
      <c r="H1319" s="163">
        <f>SUMIFS(tabSaldoAta[ESTIMATIVA],tabSaldoAta[CÓDIGO],tabConsumoAta[[#This Row],[CÓDIGO]],tabSaldoAta[CHAVE],tabConsumoAta[[#This Row],[ATA]])</f>
        <v>300</v>
      </c>
      <c r="I1319" s="164">
        <v>50</v>
      </c>
      <c r="J1319" s="159">
        <v>9</v>
      </c>
      <c r="K1319" s="251">
        <v>10648</v>
      </c>
      <c r="L1319" s="246" t="s">
        <v>2415</v>
      </c>
      <c r="M1319" s="160" t="s">
        <v>3772</v>
      </c>
      <c r="N1319" s="160" t="s">
        <v>3773</v>
      </c>
      <c r="O1319" s="249" t="s">
        <v>3771</v>
      </c>
      <c r="P1319" s="248">
        <v>44096</v>
      </c>
      <c r="Q1319" s="166" t="str">
        <f>IF(COUNTIFS(tabAtas_Bloqueios[CÓDIGO],tabConsumoAta[[#This Row],[CÓDIGO]],tabAtas_Bloqueios[CHAVE],tabConsumoAta[[#This Row],[ATA]],tabAtas_Bloqueios[INATIVO],"") &gt; 0,"X","")</f>
        <v/>
      </c>
      <c r="R1319" s="158" t="s">
        <v>1555</v>
      </c>
    </row>
    <row r="1320" spans="1:18" x14ac:dyDescent="0.3">
      <c r="A1320" s="247">
        <v>53849</v>
      </c>
      <c r="B1320" s="47" t="s">
        <v>204</v>
      </c>
      <c r="C1320" s="34" t="str">
        <f>IFERROR(VLOOKUP(tabConsumoAta[[#This Row],[CÓDIGO]],tabEstimativa[#Data],14,FALSE),"")</f>
        <v>Suspenso</v>
      </c>
      <c r="D1320" s="157" t="s">
        <v>3777</v>
      </c>
      <c r="E1320" s="157">
        <v>191</v>
      </c>
      <c r="F1320" s="34">
        <v>2020</v>
      </c>
      <c r="G1320" s="78">
        <f>IFERROR(VLOOKUP(tabConsumoAta[[#This Row],[ATA]],tabAtas[#Data],4,FALSE),"")</f>
        <v>44446</v>
      </c>
      <c r="H1320" s="163">
        <f>SUMIFS(tabSaldoAta[ESTIMATIVA],tabSaldoAta[CÓDIGO],tabConsumoAta[[#This Row],[CÓDIGO]],tabSaldoAta[CHAVE],tabConsumoAta[[#This Row],[ATA]])</f>
        <v>30</v>
      </c>
      <c r="I1320" s="164">
        <v>20</v>
      </c>
      <c r="J1320" s="159">
        <v>10</v>
      </c>
      <c r="K1320" s="251">
        <v>10649</v>
      </c>
      <c r="L1320" s="246" t="s">
        <v>3778</v>
      </c>
      <c r="M1320" s="160" t="s">
        <v>3772</v>
      </c>
      <c r="N1320" s="160" t="s">
        <v>3773</v>
      </c>
      <c r="O1320" s="249" t="s">
        <v>3771</v>
      </c>
      <c r="P1320" s="248">
        <v>44096</v>
      </c>
      <c r="Q1320" s="166" t="str">
        <f>IF(COUNTIFS(tabAtas_Bloqueios[CÓDIGO],tabConsumoAta[[#This Row],[CÓDIGO]],tabAtas_Bloqueios[CHAVE],tabConsumoAta[[#This Row],[ATA]],tabAtas_Bloqueios[INATIVO],"") &gt; 0,"X","")</f>
        <v/>
      </c>
      <c r="R1320" s="158" t="s">
        <v>1555</v>
      </c>
    </row>
    <row r="1321" spans="1:18" x14ac:dyDescent="0.3">
      <c r="A1321" s="247">
        <v>103142</v>
      </c>
      <c r="B1321" s="47" t="s">
        <v>75</v>
      </c>
      <c r="C1321" s="34" t="str">
        <f>IFERROR(VLOOKUP(tabConsumoAta[[#This Row],[CÓDIGO]],tabEstimativa[#Data],14,FALSE),"")</f>
        <v>Suspenso</v>
      </c>
      <c r="D1321" s="157" t="s">
        <v>3777</v>
      </c>
      <c r="E1321" s="157">
        <v>191</v>
      </c>
      <c r="F1321" s="34">
        <v>2020</v>
      </c>
      <c r="G1321" s="78">
        <f>IFERROR(VLOOKUP(tabConsumoAta[[#This Row],[ATA]],tabAtas[#Data],4,FALSE),"")</f>
        <v>44446</v>
      </c>
      <c r="H1321" s="163">
        <f>SUMIFS(tabSaldoAta[ESTIMATIVA],tabSaldoAta[CÓDIGO],tabConsumoAta[[#This Row],[CÓDIGO]],tabSaldoAta[CHAVE],tabConsumoAta[[#This Row],[ATA]])</f>
        <v>15</v>
      </c>
      <c r="I1321" s="164">
        <v>6</v>
      </c>
      <c r="J1321" s="159">
        <v>11</v>
      </c>
      <c r="K1321" s="251">
        <v>10649</v>
      </c>
      <c r="L1321" s="246" t="s">
        <v>3778</v>
      </c>
      <c r="M1321" s="160" t="s">
        <v>3772</v>
      </c>
      <c r="N1321" s="160" t="s">
        <v>3773</v>
      </c>
      <c r="O1321" s="249" t="s">
        <v>3771</v>
      </c>
      <c r="P1321" s="248">
        <v>44096</v>
      </c>
      <c r="Q1321" s="166" t="str">
        <f>IF(COUNTIFS(tabAtas_Bloqueios[CÓDIGO],tabConsumoAta[[#This Row],[CÓDIGO]],tabAtas_Bloqueios[CHAVE],tabConsumoAta[[#This Row],[ATA]],tabAtas_Bloqueios[INATIVO],"") &gt; 0,"X","")</f>
        <v/>
      </c>
      <c r="R1321" s="158" t="s">
        <v>1555</v>
      </c>
    </row>
    <row r="1322" spans="1:18" x14ac:dyDescent="0.3">
      <c r="A1322" s="247">
        <v>17422</v>
      </c>
      <c r="B1322" s="47" t="s">
        <v>78</v>
      </c>
      <c r="C1322" s="34" t="str">
        <f>IFERROR(VLOOKUP(tabConsumoAta[[#This Row],[CÓDIGO]],tabEstimativa[#Data],14,FALSE),"")</f>
        <v>Suspenso</v>
      </c>
      <c r="D1322" s="157" t="s">
        <v>3777</v>
      </c>
      <c r="E1322" s="157">
        <v>191</v>
      </c>
      <c r="F1322" s="34">
        <v>2020</v>
      </c>
      <c r="G1322" s="78">
        <f>IFERROR(VLOOKUP(tabConsumoAta[[#This Row],[ATA]],tabAtas[#Data],4,FALSE),"")</f>
        <v>44446</v>
      </c>
      <c r="H1322" s="163">
        <f>SUMIFS(tabSaldoAta[ESTIMATIVA],tabSaldoAta[CÓDIGO],tabConsumoAta[[#This Row],[CÓDIGO]],tabSaldoAta[CHAVE],tabConsumoAta[[#This Row],[ATA]])</f>
        <v>40</v>
      </c>
      <c r="I1322" s="164">
        <v>30</v>
      </c>
      <c r="J1322" s="159">
        <v>12</v>
      </c>
      <c r="K1322" s="251">
        <v>10650</v>
      </c>
      <c r="L1322" s="246" t="s">
        <v>3779</v>
      </c>
      <c r="M1322" s="160" t="s">
        <v>3772</v>
      </c>
      <c r="N1322" s="160" t="s">
        <v>3773</v>
      </c>
      <c r="O1322" s="249" t="s">
        <v>3771</v>
      </c>
      <c r="P1322" s="248">
        <v>44096</v>
      </c>
      <c r="Q1322" s="166" t="str">
        <f>IF(COUNTIFS(tabAtas_Bloqueios[CÓDIGO],tabConsumoAta[[#This Row],[CÓDIGO]],tabAtas_Bloqueios[CHAVE],tabConsumoAta[[#This Row],[ATA]],tabAtas_Bloqueios[INATIVO],"") &gt; 0,"X","")</f>
        <v/>
      </c>
      <c r="R1322" s="158" t="s">
        <v>1555</v>
      </c>
    </row>
    <row r="1323" spans="1:18" x14ac:dyDescent="0.3">
      <c r="A1323" s="247">
        <v>107401</v>
      </c>
      <c r="B1323" s="47" t="s">
        <v>46</v>
      </c>
      <c r="C1323" s="34" t="str">
        <f>IFERROR(VLOOKUP(tabConsumoAta[[#This Row],[CÓDIGO]],tabEstimativa[#Data],14,FALSE),"")</f>
        <v>Suspenso</v>
      </c>
      <c r="D1323" s="157" t="s">
        <v>3777</v>
      </c>
      <c r="E1323" s="157">
        <v>191</v>
      </c>
      <c r="F1323" s="34">
        <v>2020</v>
      </c>
      <c r="G1323" s="78">
        <f>IFERROR(VLOOKUP(tabConsumoAta[[#This Row],[ATA]],tabAtas[#Data],4,FALSE),"")</f>
        <v>44446</v>
      </c>
      <c r="H1323" s="163">
        <f>SUMIFS(tabSaldoAta[ESTIMATIVA],tabSaldoAta[CÓDIGO],tabConsumoAta[[#This Row],[CÓDIGO]],tabSaldoAta[CHAVE],tabConsumoAta[[#This Row],[ATA]])</f>
        <v>80</v>
      </c>
      <c r="I1323" s="164">
        <v>30</v>
      </c>
      <c r="J1323" s="159">
        <v>13</v>
      </c>
      <c r="K1323" s="251">
        <v>10650</v>
      </c>
      <c r="L1323" s="246" t="s">
        <v>3779</v>
      </c>
      <c r="M1323" s="160" t="s">
        <v>3772</v>
      </c>
      <c r="N1323" s="160" t="s">
        <v>3773</v>
      </c>
      <c r="O1323" s="249" t="s">
        <v>3771</v>
      </c>
      <c r="P1323" s="248">
        <v>44096</v>
      </c>
      <c r="Q1323" s="166" t="str">
        <f>IF(COUNTIFS(tabAtas_Bloqueios[CÓDIGO],tabConsumoAta[[#This Row],[CÓDIGO]],tabAtas_Bloqueios[CHAVE],tabConsumoAta[[#This Row],[ATA]],tabAtas_Bloqueios[INATIVO],"") &gt; 0,"X","")</f>
        <v/>
      </c>
      <c r="R1323" s="158" t="s">
        <v>1555</v>
      </c>
    </row>
    <row r="1324" spans="1:18" x14ac:dyDescent="0.3">
      <c r="A1324" s="247">
        <v>82995</v>
      </c>
      <c r="B1324" s="47" t="s">
        <v>2649</v>
      </c>
      <c r="C1324" s="34" t="str">
        <f>IFERROR(VLOOKUP(tabConsumoAta[[#This Row],[CÓDIGO]],tabEstimativa[#Data],14,FALSE),"")</f>
        <v>Suspenso</v>
      </c>
      <c r="D1324" s="157" t="s">
        <v>3780</v>
      </c>
      <c r="E1324" s="157">
        <v>206</v>
      </c>
      <c r="F1324" s="34">
        <v>2020</v>
      </c>
      <c r="G1324" s="78">
        <f>IFERROR(VLOOKUP(tabConsumoAta[[#This Row],[ATA]],tabAtas[#Data],4,FALSE),"")</f>
        <v>44455</v>
      </c>
      <c r="H1324" s="163">
        <f>SUMIFS(tabSaldoAta[ESTIMATIVA],tabSaldoAta[CÓDIGO],tabConsumoAta[[#This Row],[CÓDIGO]],tabSaldoAta[CHAVE],tabConsumoAta[[#This Row],[ATA]])</f>
        <v>700</v>
      </c>
      <c r="I1324" s="164">
        <v>350</v>
      </c>
      <c r="J1324" s="159">
        <v>14</v>
      </c>
      <c r="K1324" s="251">
        <v>10651</v>
      </c>
      <c r="L1324" s="246" t="s">
        <v>2415</v>
      </c>
      <c r="M1324" s="160" t="s">
        <v>3772</v>
      </c>
      <c r="N1324" s="160" t="s">
        <v>3773</v>
      </c>
      <c r="O1324" s="249" t="s">
        <v>3771</v>
      </c>
      <c r="P1324" s="248">
        <v>44096</v>
      </c>
      <c r="Q1324" s="166" t="str">
        <f>IF(COUNTIFS(tabAtas_Bloqueios[CÓDIGO],tabConsumoAta[[#This Row],[CÓDIGO]],tabAtas_Bloqueios[CHAVE],tabConsumoAta[[#This Row],[ATA]],tabAtas_Bloqueios[INATIVO],"") &gt; 0,"X","")</f>
        <v/>
      </c>
      <c r="R1324" s="158" t="s">
        <v>1555</v>
      </c>
    </row>
    <row r="1325" spans="1:18" x14ac:dyDescent="0.3">
      <c r="A1325" s="247">
        <v>12884</v>
      </c>
      <c r="B1325" s="47" t="s">
        <v>109</v>
      </c>
      <c r="C1325" s="34" t="str">
        <f>IFERROR(VLOOKUP(tabConsumoAta[[#This Row],[CÓDIGO]],tabEstimativa[#Data],14,FALSE),"")</f>
        <v>Aguardando</v>
      </c>
      <c r="D1325" s="157" t="s">
        <v>3514</v>
      </c>
      <c r="E1325" s="157">
        <v>87</v>
      </c>
      <c r="F1325" s="34">
        <v>2020</v>
      </c>
      <c r="G1325" s="78">
        <f>IFERROR(VLOOKUP(tabConsumoAta[[#This Row],[ATA]],tabAtas[#Data],4,FALSE),"")</f>
        <v>44286</v>
      </c>
      <c r="H1325" s="163">
        <f>SUMIFS(tabSaldoAta[ESTIMATIVA],tabSaldoAta[CÓDIGO],tabConsumoAta[[#This Row],[CÓDIGO]],tabSaldoAta[CHAVE],tabConsumoAta[[#This Row],[ATA]])</f>
        <v>400</v>
      </c>
      <c r="I1325" s="164">
        <v>104</v>
      </c>
      <c r="J1325" s="159">
        <v>1</v>
      </c>
      <c r="K1325" s="251">
        <v>10442</v>
      </c>
      <c r="L1325" s="246" t="s">
        <v>3239</v>
      </c>
      <c r="M1325" s="160" t="s">
        <v>3763</v>
      </c>
      <c r="N1325" s="160" t="s">
        <v>3764</v>
      </c>
      <c r="O1325" s="249" t="s">
        <v>3762</v>
      </c>
      <c r="P1325" s="248">
        <v>44089</v>
      </c>
      <c r="Q1325" s="166" t="str">
        <f>IF(COUNTIFS(tabAtas_Bloqueios[CÓDIGO],tabConsumoAta[[#This Row],[CÓDIGO]],tabAtas_Bloqueios[CHAVE],tabConsumoAta[[#This Row],[ATA]],tabAtas_Bloqueios[INATIVO],"") &gt; 0,"X","")</f>
        <v/>
      </c>
      <c r="R1325" s="158" t="s">
        <v>1555</v>
      </c>
    </row>
    <row r="1326" spans="1:18" x14ac:dyDescent="0.3">
      <c r="A1326" s="247">
        <v>133844</v>
      </c>
      <c r="B1326" s="47" t="s">
        <v>2487</v>
      </c>
      <c r="C1326" s="34" t="str">
        <f>IFERROR(VLOOKUP(tabConsumoAta[[#This Row],[CÓDIGO]],tabEstimativa[#Data],14,FALSE),"")</f>
        <v>Aguardando</v>
      </c>
      <c r="D1326" s="157" t="s">
        <v>3533</v>
      </c>
      <c r="E1326" s="157">
        <v>99</v>
      </c>
      <c r="F1326" s="34">
        <v>2020</v>
      </c>
      <c r="G1326" s="78">
        <f>IFERROR(VLOOKUP(tabConsumoAta[[#This Row],[ATA]],tabAtas[#Data],4,FALSE),"")</f>
        <v>44309</v>
      </c>
      <c r="H1326" s="163">
        <f>SUMIFS(tabSaldoAta[ESTIMATIVA],tabSaldoAta[CÓDIGO],tabConsumoAta[[#This Row],[CÓDIGO]],tabSaldoAta[CHAVE],tabConsumoAta[[#This Row],[ATA]])</f>
        <v>25000</v>
      </c>
      <c r="I1326" s="164">
        <v>7500</v>
      </c>
      <c r="J1326" s="159">
        <v>2</v>
      </c>
      <c r="K1326" s="251">
        <v>10443</v>
      </c>
      <c r="L1326" s="246" t="s">
        <v>3765</v>
      </c>
      <c r="M1326" s="160" t="s">
        <v>3763</v>
      </c>
      <c r="N1326" s="160" t="s">
        <v>3764</v>
      </c>
      <c r="O1326" s="249" t="s">
        <v>3762</v>
      </c>
      <c r="P1326" s="248">
        <v>44089</v>
      </c>
      <c r="Q1326" s="166" t="str">
        <f>IF(COUNTIFS(tabAtas_Bloqueios[CÓDIGO],tabConsumoAta[[#This Row],[CÓDIGO]],tabAtas_Bloqueios[CHAVE],tabConsumoAta[[#This Row],[ATA]],tabAtas_Bloqueios[INATIVO],"") &gt; 0,"X","")</f>
        <v/>
      </c>
      <c r="R1326" s="158" t="s">
        <v>1555</v>
      </c>
    </row>
    <row r="1327" spans="1:18" x14ac:dyDescent="0.3">
      <c r="A1327" s="247">
        <v>133846</v>
      </c>
      <c r="B1327" s="47" t="s">
        <v>2448</v>
      </c>
      <c r="C1327" s="34" t="str">
        <f>IFERROR(VLOOKUP(tabConsumoAta[[#This Row],[CÓDIGO]],tabEstimativa[#Data],14,FALSE),"")</f>
        <v>Aguardando</v>
      </c>
      <c r="D1327" s="157" t="s">
        <v>3533</v>
      </c>
      <c r="E1327" s="157">
        <v>99</v>
      </c>
      <c r="F1327" s="34">
        <v>2020</v>
      </c>
      <c r="G1327" s="78">
        <f>IFERROR(VLOOKUP(tabConsumoAta[[#This Row],[ATA]],tabAtas[#Data],4,FALSE),"")</f>
        <v>44309</v>
      </c>
      <c r="H1327" s="163">
        <f>SUMIFS(tabSaldoAta[ESTIMATIVA],tabSaldoAta[CÓDIGO],tabConsumoAta[[#This Row],[CÓDIGO]],tabSaldoAta[CHAVE],tabConsumoAta[[#This Row],[ATA]])</f>
        <v>25000</v>
      </c>
      <c r="I1327" s="164">
        <v>7500</v>
      </c>
      <c r="J1327" s="159">
        <v>3</v>
      </c>
      <c r="K1327" s="251">
        <v>10443</v>
      </c>
      <c r="L1327" s="246" t="s">
        <v>3765</v>
      </c>
      <c r="M1327" s="160" t="s">
        <v>3763</v>
      </c>
      <c r="N1327" s="160" t="s">
        <v>3764</v>
      </c>
      <c r="O1327" s="249" t="s">
        <v>3762</v>
      </c>
      <c r="P1327" s="248">
        <v>44089</v>
      </c>
      <c r="Q1327" s="166" t="str">
        <f>IF(COUNTIFS(tabAtas_Bloqueios[CÓDIGO],tabConsumoAta[[#This Row],[CÓDIGO]],tabAtas_Bloqueios[CHAVE],tabConsumoAta[[#This Row],[ATA]],tabAtas_Bloqueios[INATIVO],"") &gt; 0,"X","")</f>
        <v/>
      </c>
      <c r="R1327" s="158" t="s">
        <v>1555</v>
      </c>
    </row>
    <row r="1328" spans="1:18" x14ac:dyDescent="0.3">
      <c r="A1328" s="247">
        <v>133849</v>
      </c>
      <c r="B1328" s="47" t="s">
        <v>2488</v>
      </c>
      <c r="C1328" s="34" t="str">
        <f>IFERROR(VLOOKUP(tabConsumoAta[[#This Row],[CÓDIGO]],tabEstimativa[#Data],14,FALSE),"")</f>
        <v>Aguardando</v>
      </c>
      <c r="D1328" s="157" t="s">
        <v>3533</v>
      </c>
      <c r="E1328" s="157">
        <v>99</v>
      </c>
      <c r="F1328" s="34">
        <v>2020</v>
      </c>
      <c r="G1328" s="78">
        <f>IFERROR(VLOOKUP(tabConsumoAta[[#This Row],[ATA]],tabAtas[#Data],4,FALSE),"")</f>
        <v>44309</v>
      </c>
      <c r="H1328" s="163">
        <f>SUMIFS(tabSaldoAta[ESTIMATIVA],tabSaldoAta[CÓDIGO],tabConsumoAta[[#This Row],[CÓDIGO]],tabSaldoAta[CHAVE],tabConsumoAta[[#This Row],[ATA]])</f>
        <v>25000</v>
      </c>
      <c r="I1328" s="164">
        <v>7500</v>
      </c>
      <c r="J1328" s="159">
        <v>4</v>
      </c>
      <c r="K1328" s="251">
        <v>10443</v>
      </c>
      <c r="L1328" s="246" t="s">
        <v>3765</v>
      </c>
      <c r="M1328" s="160" t="s">
        <v>3763</v>
      </c>
      <c r="N1328" s="160" t="s">
        <v>3764</v>
      </c>
      <c r="O1328" s="249" t="s">
        <v>3762</v>
      </c>
      <c r="P1328" s="248">
        <v>44089</v>
      </c>
      <c r="Q1328" s="166" t="str">
        <f>IF(COUNTIFS(tabAtas_Bloqueios[CÓDIGO],tabConsumoAta[[#This Row],[CÓDIGO]],tabAtas_Bloqueios[CHAVE],tabConsumoAta[[#This Row],[ATA]],tabAtas_Bloqueios[INATIVO],"") &gt; 0,"X","")</f>
        <v/>
      </c>
      <c r="R1328" s="158" t="s">
        <v>1555</v>
      </c>
    </row>
    <row r="1329" spans="1:18" x14ac:dyDescent="0.3">
      <c r="A1329" s="247">
        <v>130624</v>
      </c>
      <c r="B1329" s="47" t="s">
        <v>2473</v>
      </c>
      <c r="C1329" s="34" t="str">
        <f>IFERROR(VLOOKUP(tabConsumoAta[[#This Row],[CÓDIGO]],tabEstimativa[#Data],14,FALSE),"")</f>
        <v>Aguardando</v>
      </c>
      <c r="D1329" s="157" t="s">
        <v>3533</v>
      </c>
      <c r="E1329" s="157">
        <v>99</v>
      </c>
      <c r="F1329" s="34">
        <v>2020</v>
      </c>
      <c r="G1329" s="78">
        <f>IFERROR(VLOOKUP(tabConsumoAta[[#This Row],[ATA]],tabAtas[#Data],4,FALSE),"")</f>
        <v>44309</v>
      </c>
      <c r="H1329" s="163">
        <f>SUMIFS(tabSaldoAta[ESTIMATIVA],tabSaldoAta[CÓDIGO],tabConsumoAta[[#This Row],[CÓDIGO]],tabSaldoAta[CHAVE],tabConsumoAta[[#This Row],[ATA]])</f>
        <v>32000</v>
      </c>
      <c r="I1329" s="164">
        <v>12500</v>
      </c>
      <c r="J1329" s="159">
        <v>5</v>
      </c>
      <c r="K1329" s="251">
        <v>10444</v>
      </c>
      <c r="L1329" s="246" t="s">
        <v>3557</v>
      </c>
      <c r="M1329" s="160" t="s">
        <v>3763</v>
      </c>
      <c r="N1329" s="160" t="s">
        <v>3764</v>
      </c>
      <c r="O1329" s="249" t="s">
        <v>3762</v>
      </c>
      <c r="P1329" s="248">
        <v>44089</v>
      </c>
      <c r="Q1329" s="166" t="str">
        <f>IF(COUNTIFS(tabAtas_Bloqueios[CÓDIGO],tabConsumoAta[[#This Row],[CÓDIGO]],tabAtas_Bloqueios[CHAVE],tabConsumoAta[[#This Row],[ATA]],tabAtas_Bloqueios[INATIVO],"") &gt; 0,"X","")</f>
        <v/>
      </c>
      <c r="R1329" s="158" t="s">
        <v>1555</v>
      </c>
    </row>
    <row r="1330" spans="1:18" x14ac:dyDescent="0.3">
      <c r="A1330" s="247">
        <v>13063</v>
      </c>
      <c r="B1330" s="47" t="s">
        <v>2784</v>
      </c>
      <c r="C1330" s="34" t="str">
        <f>IFERROR(VLOOKUP(tabConsumoAta[[#This Row],[CÓDIGO]],tabEstimativa[#Data],14,FALSE),"")</f>
        <v>Aguardando</v>
      </c>
      <c r="D1330" s="157" t="s">
        <v>3541</v>
      </c>
      <c r="E1330" s="157">
        <v>101</v>
      </c>
      <c r="F1330" s="34">
        <v>2020</v>
      </c>
      <c r="G1330" s="78">
        <f>IFERROR(VLOOKUP(tabConsumoAta[[#This Row],[ATA]],tabAtas[#Data],4,FALSE),"")</f>
        <v>44313</v>
      </c>
      <c r="H1330" s="163">
        <f>SUMIFS(tabSaldoAta[ESTIMATIVA],tabSaldoAta[CÓDIGO],tabConsumoAta[[#This Row],[CÓDIGO]],tabSaldoAta[CHAVE],tabConsumoAta[[#This Row],[ATA]])</f>
        <v>1500</v>
      </c>
      <c r="I1330" s="164">
        <v>210</v>
      </c>
      <c r="J1330" s="159">
        <v>6</v>
      </c>
      <c r="K1330" s="251">
        <v>10445</v>
      </c>
      <c r="L1330" s="246" t="s">
        <v>3239</v>
      </c>
      <c r="M1330" s="160" t="s">
        <v>3763</v>
      </c>
      <c r="N1330" s="160" t="s">
        <v>3764</v>
      </c>
      <c r="O1330" s="249" t="s">
        <v>3762</v>
      </c>
      <c r="P1330" s="248">
        <v>44089</v>
      </c>
      <c r="Q1330" s="166" t="str">
        <f>IF(COUNTIFS(tabAtas_Bloqueios[CÓDIGO],tabConsumoAta[[#This Row],[CÓDIGO]],tabAtas_Bloqueios[CHAVE],tabConsumoAta[[#This Row],[ATA]],tabAtas_Bloqueios[INATIVO],"") &gt; 0,"X","")</f>
        <v/>
      </c>
      <c r="R1330" s="158" t="s">
        <v>1555</v>
      </c>
    </row>
    <row r="1331" spans="1:18" x14ac:dyDescent="0.3">
      <c r="A1331" s="247">
        <v>12881</v>
      </c>
      <c r="B1331" s="47" t="s">
        <v>2376</v>
      </c>
      <c r="C1331" s="34" t="str">
        <f>IFERROR(VLOOKUP(tabConsumoAta[[#This Row],[CÓDIGO]],tabEstimativa[#Data],14,FALSE),"")</f>
        <v>Aguardando</v>
      </c>
      <c r="D1331" s="157" t="s">
        <v>3541</v>
      </c>
      <c r="E1331" s="157">
        <v>101</v>
      </c>
      <c r="F1331" s="34">
        <v>2020</v>
      </c>
      <c r="G1331" s="78">
        <f>IFERROR(VLOOKUP(tabConsumoAta[[#This Row],[ATA]],tabAtas[#Data],4,FALSE),"")</f>
        <v>44313</v>
      </c>
      <c r="H1331" s="163">
        <f>SUMIFS(tabSaldoAta[ESTIMATIVA],tabSaldoAta[CÓDIGO],tabConsumoAta[[#This Row],[CÓDIGO]],tabSaldoAta[CHAVE],tabConsumoAta[[#This Row],[ATA]])</f>
        <v>400</v>
      </c>
      <c r="I1331" s="164">
        <v>120</v>
      </c>
      <c r="J1331" s="159">
        <v>7</v>
      </c>
      <c r="K1331" s="251">
        <v>10446</v>
      </c>
      <c r="L1331" s="246" t="s">
        <v>3572</v>
      </c>
      <c r="M1331" s="160" t="s">
        <v>3763</v>
      </c>
      <c r="N1331" s="160" t="s">
        <v>3764</v>
      </c>
      <c r="O1331" s="249" t="s">
        <v>3762</v>
      </c>
      <c r="P1331" s="248">
        <v>44089</v>
      </c>
      <c r="Q1331" s="166" t="str">
        <f>IF(COUNTIFS(tabAtas_Bloqueios[CÓDIGO],tabConsumoAta[[#This Row],[CÓDIGO]],tabAtas_Bloqueios[CHAVE],tabConsumoAta[[#This Row],[ATA]],tabAtas_Bloqueios[INATIVO],"") &gt; 0,"X","")</f>
        <v/>
      </c>
      <c r="R1331" s="158" t="s">
        <v>1555</v>
      </c>
    </row>
    <row r="1332" spans="1:18" x14ac:dyDescent="0.3">
      <c r="A1332" s="247">
        <v>23778</v>
      </c>
      <c r="B1332" s="47" t="s">
        <v>212</v>
      </c>
      <c r="C1332" s="34" t="str">
        <f>IFERROR(VLOOKUP(tabConsumoAta[[#This Row],[CÓDIGO]],tabEstimativa[#Data],14,FALSE),"")</f>
        <v>Suspenso</v>
      </c>
      <c r="D1332" s="157" t="s">
        <v>3766</v>
      </c>
      <c r="E1332" s="157">
        <v>156</v>
      </c>
      <c r="F1332" s="34">
        <v>2020</v>
      </c>
      <c r="G1332" s="78">
        <f>IFERROR(VLOOKUP(tabConsumoAta[[#This Row],[ATA]],tabAtas[#Data],4,FALSE),"")</f>
        <v>44406</v>
      </c>
      <c r="H1332" s="163">
        <f>SUMIFS(tabSaldoAta[ESTIMATIVA],tabSaldoAta[CÓDIGO],tabConsumoAta[[#This Row],[CÓDIGO]],tabSaldoAta[CHAVE],tabConsumoAta[[#This Row],[ATA]])</f>
        <v>200</v>
      </c>
      <c r="I1332" s="164">
        <v>40</v>
      </c>
      <c r="J1332" s="159">
        <v>8</v>
      </c>
      <c r="K1332" s="251">
        <v>10447</v>
      </c>
      <c r="L1332" s="246" t="s">
        <v>2972</v>
      </c>
      <c r="M1332" s="160" t="s">
        <v>3763</v>
      </c>
      <c r="N1332" s="160" t="s">
        <v>3764</v>
      </c>
      <c r="O1332" s="249" t="s">
        <v>3762</v>
      </c>
      <c r="P1332" s="248">
        <v>44089</v>
      </c>
      <c r="Q1332" s="166" t="str">
        <f>IF(COUNTIFS(tabAtas_Bloqueios[CÓDIGO],tabConsumoAta[[#This Row],[CÓDIGO]],tabAtas_Bloqueios[CHAVE],tabConsumoAta[[#This Row],[ATA]],tabAtas_Bloqueios[INATIVO],"") &gt; 0,"X","")</f>
        <v/>
      </c>
      <c r="R1332" s="158" t="s">
        <v>1555</v>
      </c>
    </row>
    <row r="1333" spans="1:18" x14ac:dyDescent="0.3">
      <c r="A1333" s="247">
        <v>12616</v>
      </c>
      <c r="B1333" s="47" t="s">
        <v>3051</v>
      </c>
      <c r="C1333" s="34" t="str">
        <f>IFERROR(VLOOKUP(tabConsumoAta[[#This Row],[CÓDIGO]],tabEstimativa[#Data],14,FALSE),"")</f>
        <v>Aguardando</v>
      </c>
      <c r="D1333" s="157" t="s">
        <v>3767</v>
      </c>
      <c r="E1333" s="157">
        <v>176</v>
      </c>
      <c r="F1333" s="34">
        <v>2020</v>
      </c>
      <c r="G1333" s="78">
        <f>IFERROR(VLOOKUP(tabConsumoAta[[#This Row],[ATA]],tabAtas[#Data],4,FALSE),"")</f>
        <v>44427</v>
      </c>
      <c r="H1333" s="163">
        <f>SUMIFS(tabSaldoAta[ESTIMATIVA],tabSaldoAta[CÓDIGO],tabConsumoAta[[#This Row],[CÓDIGO]],tabSaldoAta[CHAVE],tabConsumoAta[[#This Row],[ATA]])</f>
        <v>60000</v>
      </c>
      <c r="I1333" s="164">
        <v>24600</v>
      </c>
      <c r="J1333" s="159">
        <v>9</v>
      </c>
      <c r="K1333" s="251">
        <v>10449</v>
      </c>
      <c r="L1333" s="246" t="s">
        <v>3768</v>
      </c>
      <c r="M1333" s="160" t="s">
        <v>3763</v>
      </c>
      <c r="N1333" s="160" t="s">
        <v>3764</v>
      </c>
      <c r="O1333" s="249" t="s">
        <v>3762</v>
      </c>
      <c r="P1333" s="248">
        <v>44089</v>
      </c>
      <c r="Q1333" s="166" t="str">
        <f>IF(COUNTIFS(tabAtas_Bloqueios[CÓDIGO],tabConsumoAta[[#This Row],[CÓDIGO]],tabAtas_Bloqueios[CHAVE],tabConsumoAta[[#This Row],[ATA]],tabAtas_Bloqueios[INATIVO],"") &gt; 0,"X","")</f>
        <v/>
      </c>
      <c r="R1333" s="158" t="s">
        <v>1555</v>
      </c>
    </row>
    <row r="1334" spans="1:18" x14ac:dyDescent="0.3">
      <c r="A1334" s="247">
        <v>122818</v>
      </c>
      <c r="B1334" s="47" t="s">
        <v>2215</v>
      </c>
      <c r="C1334" s="34" t="str">
        <f>IFERROR(VLOOKUP(tabConsumoAta[[#This Row],[CÓDIGO]],tabEstimativa[#Data],14,FALSE),"")</f>
        <v>Aguardando</v>
      </c>
      <c r="D1334" s="157" t="s">
        <v>2338</v>
      </c>
      <c r="E1334" s="157">
        <v>292</v>
      </c>
      <c r="F1334" s="34">
        <v>2019</v>
      </c>
      <c r="G1334" s="78">
        <f>IFERROR(VLOOKUP(tabConsumoAta[[#This Row],[ATA]],tabAtas[#Data],4,FALSE),"")</f>
        <v>44182</v>
      </c>
      <c r="H1334" s="163">
        <f>SUMIFS(tabSaldoAta[ESTIMATIVA],tabSaldoAta[CÓDIGO],tabConsumoAta[[#This Row],[CÓDIGO]],tabSaldoAta[CHAVE],tabConsumoAta[[#This Row],[ATA]])</f>
        <v>5000</v>
      </c>
      <c r="I1334" s="164">
        <v>300</v>
      </c>
      <c r="J1334" s="159">
        <v>1</v>
      </c>
      <c r="K1334" s="251">
        <v>10184</v>
      </c>
      <c r="L1334" s="246" t="s">
        <v>2963</v>
      </c>
      <c r="M1334" s="160" t="s">
        <v>3759</v>
      </c>
      <c r="N1334" s="160" t="s">
        <v>3760</v>
      </c>
      <c r="O1334" s="249" t="s">
        <v>3758</v>
      </c>
      <c r="P1334" s="248">
        <v>44082</v>
      </c>
      <c r="Q1334" s="166" t="str">
        <f>IF(COUNTIFS(tabAtas_Bloqueios[CÓDIGO],tabConsumoAta[[#This Row],[CÓDIGO]],tabAtas_Bloqueios[CHAVE],tabConsumoAta[[#This Row],[ATA]],tabAtas_Bloqueios[INATIVO],"") &gt; 0,"X","")</f>
        <v/>
      </c>
      <c r="R1334" s="158" t="s">
        <v>1555</v>
      </c>
    </row>
    <row r="1335" spans="1:18" x14ac:dyDescent="0.3">
      <c r="A1335" s="247">
        <v>125262</v>
      </c>
      <c r="B1335" s="47" t="s">
        <v>2216</v>
      </c>
      <c r="C1335" s="34" t="str">
        <f>IFERROR(VLOOKUP(tabConsumoAta[[#This Row],[CÓDIGO]],tabEstimativa[#Data],14,FALSE),"")</f>
        <v>Aguardando</v>
      </c>
      <c r="D1335" s="157" t="s">
        <v>2338</v>
      </c>
      <c r="E1335" s="157">
        <v>292</v>
      </c>
      <c r="F1335" s="34">
        <v>2019</v>
      </c>
      <c r="G1335" s="78">
        <f>IFERROR(VLOOKUP(tabConsumoAta[[#This Row],[ATA]],tabAtas[#Data],4,FALSE),"")</f>
        <v>44182</v>
      </c>
      <c r="H1335" s="163">
        <f>SUMIFS(tabSaldoAta[ESTIMATIVA],tabSaldoAta[CÓDIGO],tabConsumoAta[[#This Row],[CÓDIGO]],tabSaldoAta[CHAVE],tabConsumoAta[[#This Row],[ATA]])</f>
        <v>5000</v>
      </c>
      <c r="I1335" s="164">
        <v>300</v>
      </c>
      <c r="J1335" s="159">
        <v>2</v>
      </c>
      <c r="K1335" s="251">
        <v>10184</v>
      </c>
      <c r="L1335" s="246" t="s">
        <v>2963</v>
      </c>
      <c r="M1335" s="160" t="s">
        <v>3759</v>
      </c>
      <c r="N1335" s="160" t="s">
        <v>3760</v>
      </c>
      <c r="O1335" s="249" t="s">
        <v>3758</v>
      </c>
      <c r="P1335" s="248">
        <v>44082</v>
      </c>
      <c r="Q1335" s="166" t="str">
        <f>IF(COUNTIFS(tabAtas_Bloqueios[CÓDIGO],tabConsumoAta[[#This Row],[CÓDIGO]],tabAtas_Bloqueios[CHAVE],tabConsumoAta[[#This Row],[ATA]],tabAtas_Bloqueios[INATIVO],"") &gt; 0,"X","")</f>
        <v/>
      </c>
      <c r="R1335" s="158" t="s">
        <v>1555</v>
      </c>
    </row>
    <row r="1336" spans="1:18" x14ac:dyDescent="0.3">
      <c r="A1336" s="247">
        <v>112109</v>
      </c>
      <c r="B1336" s="47" t="s">
        <v>2495</v>
      </c>
      <c r="C1336" s="34" t="str">
        <f>IFERROR(VLOOKUP(tabConsumoAta[[#This Row],[CÓDIGO]],tabEstimativa[#Data],14,FALSE),"")</f>
        <v>Aguardando</v>
      </c>
      <c r="D1336" s="157" t="s">
        <v>3685</v>
      </c>
      <c r="E1336" s="157">
        <v>146</v>
      </c>
      <c r="F1336" s="34">
        <v>2020</v>
      </c>
      <c r="G1336" s="78">
        <f>IFERROR(VLOOKUP(tabConsumoAta[[#This Row],[ATA]],tabAtas[#Data],4,FALSE),"")</f>
        <v>44197</v>
      </c>
      <c r="H1336" s="163">
        <f>SUMIFS(tabSaldoAta[ESTIMATIVA],tabSaldoAta[CÓDIGO],tabConsumoAta[[#This Row],[CÓDIGO]],tabSaldoAta[CHAVE],tabConsumoAta[[#This Row],[ATA]])</f>
        <v>18000</v>
      </c>
      <c r="I1336" s="164">
        <v>9000</v>
      </c>
      <c r="J1336" s="159">
        <v>3</v>
      </c>
      <c r="K1336" s="251">
        <v>10185</v>
      </c>
      <c r="L1336" s="246" t="s">
        <v>3690</v>
      </c>
      <c r="M1336" s="160" t="s">
        <v>3759</v>
      </c>
      <c r="N1336" s="160" t="s">
        <v>3760</v>
      </c>
      <c r="O1336" s="249" t="s">
        <v>3758</v>
      </c>
      <c r="P1336" s="248">
        <v>44082</v>
      </c>
      <c r="Q1336" s="166" t="str">
        <f>IF(COUNTIFS(tabAtas_Bloqueios[CÓDIGO],tabConsumoAta[[#This Row],[CÓDIGO]],tabAtas_Bloqueios[CHAVE],tabConsumoAta[[#This Row],[ATA]],tabAtas_Bloqueios[INATIVO],"") &gt; 0,"X","")</f>
        <v/>
      </c>
      <c r="R1336" s="158" t="s">
        <v>1555</v>
      </c>
    </row>
    <row r="1337" spans="1:18" x14ac:dyDescent="0.3">
      <c r="A1337" s="247">
        <v>102922</v>
      </c>
      <c r="B1337" s="47" t="s">
        <v>2856</v>
      </c>
      <c r="C1337" s="34" t="str">
        <f>IFERROR(VLOOKUP(tabConsumoAta[[#This Row],[CÓDIGO]],tabEstimativa[#Data],14,FALSE),"")</f>
        <v>Aguardando</v>
      </c>
      <c r="D1337" s="157" t="s">
        <v>3255</v>
      </c>
      <c r="E1337" s="157">
        <v>14</v>
      </c>
      <c r="F1337" s="34">
        <v>2020</v>
      </c>
      <c r="G1337" s="78">
        <f>IFERROR(VLOOKUP(tabConsumoAta[[#This Row],[ATA]],tabAtas[#Data],4,FALSE),"")</f>
        <v>44218</v>
      </c>
      <c r="H1337" s="163">
        <f>SUMIFS(tabSaldoAta[ESTIMATIVA],tabSaldoAta[CÓDIGO],tabConsumoAta[[#This Row],[CÓDIGO]],tabSaldoAta[CHAVE],tabConsumoAta[[#This Row],[ATA]])</f>
        <v>35000</v>
      </c>
      <c r="I1337" s="164">
        <v>8000</v>
      </c>
      <c r="J1337" s="159">
        <v>4</v>
      </c>
      <c r="K1337" s="251">
        <v>10186</v>
      </c>
      <c r="L1337" s="246" t="s">
        <v>3219</v>
      </c>
      <c r="M1337" s="160" t="s">
        <v>3759</v>
      </c>
      <c r="N1337" s="160" t="s">
        <v>3760</v>
      </c>
      <c r="O1337" s="249" t="s">
        <v>3758</v>
      </c>
      <c r="P1337" s="248">
        <v>44082</v>
      </c>
      <c r="Q1337" s="166" t="str">
        <f>IF(COUNTIFS(tabAtas_Bloqueios[CÓDIGO],tabConsumoAta[[#This Row],[CÓDIGO]],tabAtas_Bloqueios[CHAVE],tabConsumoAta[[#This Row],[ATA]],tabAtas_Bloqueios[INATIVO],"") &gt; 0,"X","")</f>
        <v/>
      </c>
      <c r="R1337" s="158" t="s">
        <v>1555</v>
      </c>
    </row>
    <row r="1338" spans="1:18" x14ac:dyDescent="0.3">
      <c r="A1338" s="247">
        <v>40251</v>
      </c>
      <c r="B1338" s="47" t="s">
        <v>3156</v>
      </c>
      <c r="C1338" s="34" t="str">
        <f>IFERROR(VLOOKUP(tabConsumoAta[[#This Row],[CÓDIGO]],tabEstimativa[#Data],14,FALSE),"")</f>
        <v>Aguardando</v>
      </c>
      <c r="D1338" s="157" t="s">
        <v>3465</v>
      </c>
      <c r="E1338" s="157">
        <v>55</v>
      </c>
      <c r="F1338" s="34">
        <v>2020</v>
      </c>
      <c r="G1338" s="78">
        <f>IFERROR(VLOOKUP(tabConsumoAta[[#This Row],[ATA]],tabAtas[#Data],4,FALSE),"")</f>
        <v>44267</v>
      </c>
      <c r="H1338" s="163">
        <f>SUMIFS(tabSaldoAta[ESTIMATIVA],tabSaldoAta[CÓDIGO],tabConsumoAta[[#This Row],[CÓDIGO]],tabSaldoAta[CHAVE],tabConsumoAta[[#This Row],[ATA]])</f>
        <v>600</v>
      </c>
      <c r="I1338" s="164">
        <v>160</v>
      </c>
      <c r="J1338" s="159">
        <v>5</v>
      </c>
      <c r="K1338" s="251">
        <v>10187</v>
      </c>
      <c r="L1338" s="246" t="s">
        <v>2415</v>
      </c>
      <c r="M1338" s="160" t="s">
        <v>3759</v>
      </c>
      <c r="N1338" s="160" t="s">
        <v>3760</v>
      </c>
      <c r="O1338" s="249" t="s">
        <v>3758</v>
      </c>
      <c r="P1338" s="248">
        <v>44082</v>
      </c>
      <c r="Q1338" s="166" t="str">
        <f>IF(COUNTIFS(tabAtas_Bloqueios[CÓDIGO],tabConsumoAta[[#This Row],[CÓDIGO]],tabAtas_Bloqueios[CHAVE],tabConsumoAta[[#This Row],[ATA]],tabAtas_Bloqueios[INATIVO],"") &gt; 0,"X","")</f>
        <v/>
      </c>
      <c r="R1338" s="158" t="s">
        <v>1555</v>
      </c>
    </row>
    <row r="1339" spans="1:18" x14ac:dyDescent="0.3">
      <c r="A1339" s="247">
        <v>10719</v>
      </c>
      <c r="B1339" s="47" t="s">
        <v>2785</v>
      </c>
      <c r="C1339" s="34" t="str">
        <f>IFERROR(VLOOKUP(tabConsumoAta[[#This Row],[CÓDIGO]],tabEstimativa[#Data],14,FALSE),"")</f>
        <v>Aguardando</v>
      </c>
      <c r="D1339" s="157" t="s">
        <v>3528</v>
      </c>
      <c r="E1339" s="157">
        <v>71</v>
      </c>
      <c r="F1339" s="34">
        <v>2020</v>
      </c>
      <c r="G1339" s="78">
        <f>IFERROR(VLOOKUP(tabConsumoAta[[#This Row],[ATA]],tabAtas[#Data],4,FALSE),"")</f>
        <v>44279</v>
      </c>
      <c r="H1339" s="163">
        <f>SUMIFS(tabSaldoAta[ESTIMATIVA],tabSaldoAta[CÓDIGO],tabConsumoAta[[#This Row],[CÓDIGO]],tabSaldoAta[CHAVE],tabConsumoAta[[#This Row],[ATA]])</f>
        <v>60000</v>
      </c>
      <c r="I1339" s="164">
        <v>14000</v>
      </c>
      <c r="J1339" s="159">
        <v>6</v>
      </c>
      <c r="K1339" s="251">
        <v>10188</v>
      </c>
      <c r="L1339" s="246" t="s">
        <v>3712</v>
      </c>
      <c r="M1339" s="160" t="s">
        <v>3759</v>
      </c>
      <c r="N1339" s="160" t="s">
        <v>3760</v>
      </c>
      <c r="O1339" s="249" t="s">
        <v>3758</v>
      </c>
      <c r="P1339" s="248">
        <v>44082</v>
      </c>
      <c r="Q1339" s="166" t="str">
        <f>IF(COUNTIFS(tabAtas_Bloqueios[CÓDIGO],tabConsumoAta[[#This Row],[CÓDIGO]],tabAtas_Bloqueios[CHAVE],tabConsumoAta[[#This Row],[ATA]],tabAtas_Bloqueios[INATIVO],"") &gt; 0,"X","")</f>
        <v/>
      </c>
      <c r="R1339" s="158" t="s">
        <v>1555</v>
      </c>
    </row>
    <row r="1340" spans="1:18" x14ac:dyDescent="0.3">
      <c r="A1340" s="247">
        <v>15813</v>
      </c>
      <c r="B1340" s="47" t="s">
        <v>224</v>
      </c>
      <c r="C1340" s="34" t="str">
        <f>IFERROR(VLOOKUP(tabConsumoAta[[#This Row],[CÓDIGO]],tabEstimativa[#Data],14,FALSE),"")</f>
        <v>Aguardando</v>
      </c>
      <c r="D1340" s="157" t="s">
        <v>2338</v>
      </c>
      <c r="E1340" s="157">
        <v>292</v>
      </c>
      <c r="F1340" s="34">
        <v>2019</v>
      </c>
      <c r="G1340" s="78">
        <f>IFERROR(VLOOKUP(tabConsumoAta[[#This Row],[ATA]],tabAtas[#Data],4,FALSE),"")</f>
        <v>44182</v>
      </c>
      <c r="H1340" s="163">
        <f>SUMIFS(tabSaldoAta[ESTIMATIVA],tabSaldoAta[CÓDIGO],tabConsumoAta[[#This Row],[CÓDIGO]],tabSaldoAta[CHAVE],tabConsumoAta[[#This Row],[ATA]])</f>
        <v>6500</v>
      </c>
      <c r="I1340" s="164">
        <v>1700</v>
      </c>
      <c r="J1340" s="159">
        <v>1</v>
      </c>
      <c r="K1340" s="251">
        <v>9940</v>
      </c>
      <c r="L1340" s="246" t="s">
        <v>3239</v>
      </c>
      <c r="M1340" s="160" t="s">
        <v>3748</v>
      </c>
      <c r="N1340" s="160" t="s">
        <v>3749</v>
      </c>
      <c r="O1340" s="249" t="s">
        <v>3747</v>
      </c>
      <c r="P1340" s="248">
        <v>44074</v>
      </c>
      <c r="Q1340" s="166" t="str">
        <f>IF(COUNTIFS(tabAtas_Bloqueios[CÓDIGO],tabConsumoAta[[#This Row],[CÓDIGO]],tabAtas_Bloqueios[CHAVE],tabConsumoAta[[#This Row],[ATA]],tabAtas_Bloqueios[INATIVO],"") &gt; 0,"X","")</f>
        <v/>
      </c>
      <c r="R1340" s="158" t="s">
        <v>1555</v>
      </c>
    </row>
    <row r="1341" spans="1:18" x14ac:dyDescent="0.3">
      <c r="A1341" s="247">
        <v>127664</v>
      </c>
      <c r="B1341" s="47" t="s">
        <v>1969</v>
      </c>
      <c r="C1341" s="34" t="str">
        <f>IFERROR(VLOOKUP(tabConsumoAta[[#This Row],[CÓDIGO]],tabEstimativa[#Data],14,FALSE),"")</f>
        <v>Aguardando</v>
      </c>
      <c r="D1341" s="157" t="s">
        <v>3369</v>
      </c>
      <c r="E1341" s="157">
        <v>33</v>
      </c>
      <c r="F1341" s="34">
        <v>2020</v>
      </c>
      <c r="G1341" s="78">
        <f>IFERROR(VLOOKUP(tabConsumoAta[[#This Row],[ATA]],tabAtas[#Data],4,FALSE),"")</f>
        <v>44242</v>
      </c>
      <c r="H1341" s="163">
        <f>SUMIFS(tabSaldoAta[ESTIMATIVA],tabSaldoAta[CÓDIGO],tabConsumoAta[[#This Row],[CÓDIGO]],tabSaldoAta[CHAVE],tabConsumoAta[[#This Row],[ATA]])</f>
        <v>8000</v>
      </c>
      <c r="I1341" s="164">
        <v>1300</v>
      </c>
      <c r="J1341" s="159">
        <v>2</v>
      </c>
      <c r="K1341" s="251">
        <v>9941</v>
      </c>
      <c r="L1341" s="246" t="s">
        <v>2661</v>
      </c>
      <c r="M1341" s="160" t="s">
        <v>3748</v>
      </c>
      <c r="N1341" s="160" t="s">
        <v>3749</v>
      </c>
      <c r="O1341" s="249" t="s">
        <v>3747</v>
      </c>
      <c r="P1341" s="248">
        <v>44074</v>
      </c>
      <c r="Q1341" s="166" t="str">
        <f>IF(COUNTIFS(tabAtas_Bloqueios[CÓDIGO],tabConsumoAta[[#This Row],[CÓDIGO]],tabAtas_Bloqueios[CHAVE],tabConsumoAta[[#This Row],[ATA]],tabAtas_Bloqueios[INATIVO],"") &gt; 0,"X","")</f>
        <v/>
      </c>
      <c r="R1341" s="158" t="s">
        <v>1555</v>
      </c>
    </row>
    <row r="1342" spans="1:18" x14ac:dyDescent="0.3">
      <c r="A1342" s="247">
        <v>80390</v>
      </c>
      <c r="B1342" s="47" t="s">
        <v>244</v>
      </c>
      <c r="C1342" s="34" t="str">
        <f>IFERROR(VLOOKUP(tabConsumoAta[[#This Row],[CÓDIGO]],tabEstimativa[#Data],14,FALSE),"")</f>
        <v>Aguardando</v>
      </c>
      <c r="D1342" s="157" t="s">
        <v>3514</v>
      </c>
      <c r="E1342" s="157">
        <v>87</v>
      </c>
      <c r="F1342" s="34">
        <v>2020</v>
      </c>
      <c r="G1342" s="78">
        <f>IFERROR(VLOOKUP(tabConsumoAta[[#This Row],[ATA]],tabAtas[#Data],4,FALSE),"")</f>
        <v>44286</v>
      </c>
      <c r="H1342" s="163">
        <f>SUMIFS(tabSaldoAta[ESTIMATIVA],tabSaldoAta[CÓDIGO],tabConsumoAta[[#This Row],[CÓDIGO]],tabSaldoAta[CHAVE],tabConsumoAta[[#This Row],[ATA]])</f>
        <v>100</v>
      </c>
      <c r="I1342" s="164">
        <v>30</v>
      </c>
      <c r="J1342" s="159">
        <v>3</v>
      </c>
      <c r="K1342" s="251">
        <v>9942</v>
      </c>
      <c r="L1342" s="246" t="s">
        <v>3239</v>
      </c>
      <c r="M1342" s="160" t="s">
        <v>3748</v>
      </c>
      <c r="N1342" s="160" t="s">
        <v>3749</v>
      </c>
      <c r="O1342" s="249" t="s">
        <v>3747</v>
      </c>
      <c r="P1342" s="248">
        <v>44074</v>
      </c>
      <c r="Q1342" s="166" t="str">
        <f>IF(COUNTIFS(tabAtas_Bloqueios[CÓDIGO],tabConsumoAta[[#This Row],[CÓDIGO]],tabAtas_Bloqueios[CHAVE],tabConsumoAta[[#This Row],[ATA]],tabAtas_Bloqueios[INATIVO],"") &gt; 0,"X","")</f>
        <v/>
      </c>
      <c r="R1342" s="158" t="s">
        <v>1555</v>
      </c>
    </row>
    <row r="1343" spans="1:18" x14ac:dyDescent="0.3">
      <c r="A1343" s="247">
        <v>65173</v>
      </c>
      <c r="B1343" s="47" t="s">
        <v>198</v>
      </c>
      <c r="C1343" s="34" t="str">
        <f>IFERROR(VLOOKUP(tabConsumoAta[[#This Row],[CÓDIGO]],tabEstimativa[#Data],14,FALSE),"")</f>
        <v>Aguardando</v>
      </c>
      <c r="D1343" s="157" t="s">
        <v>3541</v>
      </c>
      <c r="E1343" s="157">
        <v>101</v>
      </c>
      <c r="F1343" s="34">
        <v>2020</v>
      </c>
      <c r="G1343" s="78">
        <f>IFERROR(VLOOKUP(tabConsumoAta[[#This Row],[ATA]],tabAtas[#Data],4,FALSE),"")</f>
        <v>44313</v>
      </c>
      <c r="H1343" s="163">
        <f>SUMIFS(tabSaldoAta[ESTIMATIVA],tabSaldoAta[CÓDIGO],tabConsumoAta[[#This Row],[CÓDIGO]],tabSaldoAta[CHAVE],tabConsumoAta[[#This Row],[ATA]])</f>
        <v>200</v>
      </c>
      <c r="I1343" s="164">
        <v>30</v>
      </c>
      <c r="J1343" s="159">
        <v>4</v>
      </c>
      <c r="K1343" s="251">
        <v>9943</v>
      </c>
      <c r="L1343" s="246" t="s">
        <v>3572</v>
      </c>
      <c r="M1343" s="160" t="s">
        <v>3748</v>
      </c>
      <c r="N1343" s="160" t="s">
        <v>3749</v>
      </c>
      <c r="O1343" s="249" t="s">
        <v>3747</v>
      </c>
      <c r="P1343" s="248">
        <v>44074</v>
      </c>
      <c r="Q1343" s="166" t="str">
        <f>IF(COUNTIFS(tabAtas_Bloqueios[CÓDIGO],tabConsumoAta[[#This Row],[CÓDIGO]],tabAtas_Bloqueios[CHAVE],tabConsumoAta[[#This Row],[ATA]],tabAtas_Bloqueios[INATIVO],"") &gt; 0,"X","")</f>
        <v/>
      </c>
      <c r="R1343" s="158" t="s">
        <v>1555</v>
      </c>
    </row>
    <row r="1344" spans="1:18" x14ac:dyDescent="0.3">
      <c r="A1344" s="247">
        <v>58792</v>
      </c>
      <c r="B1344" s="47" t="s">
        <v>2826</v>
      </c>
      <c r="C1344" s="34" t="str">
        <f>IFERROR(VLOOKUP(tabConsumoAta[[#This Row],[CÓDIGO]],tabEstimativa[#Data],14,FALSE),"")</f>
        <v>Suspenso</v>
      </c>
      <c r="D1344" s="157" t="s">
        <v>3590</v>
      </c>
      <c r="E1344" s="157">
        <v>111</v>
      </c>
      <c r="F1344" s="34">
        <v>2020</v>
      </c>
      <c r="G1344" s="78">
        <f>IFERROR(VLOOKUP(tabConsumoAta[[#This Row],[ATA]],tabAtas[#Data],4,FALSE),"")</f>
        <v>44336</v>
      </c>
      <c r="H1344" s="163">
        <f>SUMIFS(tabSaldoAta[ESTIMATIVA],tabSaldoAta[CÓDIGO],tabConsumoAta[[#This Row],[CÓDIGO]],tabSaldoAta[CHAVE],tabConsumoAta[[#This Row],[ATA]])</f>
        <v>360</v>
      </c>
      <c r="I1344" s="164">
        <v>10</v>
      </c>
      <c r="J1344" s="159">
        <v>5</v>
      </c>
      <c r="K1344" s="251">
        <v>9945</v>
      </c>
      <c r="L1344" s="246" t="s">
        <v>3572</v>
      </c>
      <c r="M1344" s="160" t="s">
        <v>3748</v>
      </c>
      <c r="N1344" s="160" t="s">
        <v>3749</v>
      </c>
      <c r="O1344" s="249" t="s">
        <v>3747</v>
      </c>
      <c r="P1344" s="248">
        <v>44074</v>
      </c>
      <c r="Q1344" s="166" t="str">
        <f>IF(COUNTIFS(tabAtas_Bloqueios[CÓDIGO],tabConsumoAta[[#This Row],[CÓDIGO]],tabAtas_Bloqueios[CHAVE],tabConsumoAta[[#This Row],[ATA]],tabAtas_Bloqueios[INATIVO],"") &gt; 0,"X","")</f>
        <v/>
      </c>
      <c r="R1344" s="158" t="s">
        <v>1555</v>
      </c>
    </row>
    <row r="1345" spans="1:18" x14ac:dyDescent="0.3">
      <c r="A1345" s="247">
        <v>19842</v>
      </c>
      <c r="B1345" s="47" t="s">
        <v>2803</v>
      </c>
      <c r="C1345" s="34" t="str">
        <f>IFERROR(VLOOKUP(tabConsumoAta[[#This Row],[CÓDIGO]],tabEstimativa[#Data],14,FALSE),"")</f>
        <v>Suspenso</v>
      </c>
      <c r="D1345" s="157" t="s">
        <v>3590</v>
      </c>
      <c r="E1345" s="157">
        <v>111</v>
      </c>
      <c r="F1345" s="34">
        <v>2020</v>
      </c>
      <c r="G1345" s="78">
        <f>IFERROR(VLOOKUP(tabConsumoAta[[#This Row],[ATA]],tabAtas[#Data],4,FALSE),"")</f>
        <v>44336</v>
      </c>
      <c r="H1345" s="163">
        <f>SUMIFS(tabSaldoAta[ESTIMATIVA],tabSaldoAta[CÓDIGO],tabConsumoAta[[#This Row],[CÓDIGO]],tabSaldoAta[CHAVE],tabConsumoAta[[#This Row],[ATA]])</f>
        <v>10000</v>
      </c>
      <c r="I1345" s="164">
        <v>3000</v>
      </c>
      <c r="J1345" s="159">
        <v>6</v>
      </c>
      <c r="K1345" s="251">
        <v>9947</v>
      </c>
      <c r="L1345" s="246" t="s">
        <v>3750</v>
      </c>
      <c r="M1345" s="160" t="s">
        <v>3748</v>
      </c>
      <c r="N1345" s="160" t="s">
        <v>3749</v>
      </c>
      <c r="O1345" s="249" t="s">
        <v>3747</v>
      </c>
      <c r="P1345" s="248">
        <v>44074</v>
      </c>
      <c r="Q1345" s="166" t="str">
        <f>IF(COUNTIFS(tabAtas_Bloqueios[CÓDIGO],tabConsumoAta[[#This Row],[CÓDIGO]],tabAtas_Bloqueios[CHAVE],tabConsumoAta[[#This Row],[ATA]],tabAtas_Bloqueios[INATIVO],"") &gt; 0,"X","")</f>
        <v/>
      </c>
      <c r="R1345" s="158" t="s">
        <v>1555</v>
      </c>
    </row>
    <row r="1346" spans="1:18" x14ac:dyDescent="0.3">
      <c r="A1346" s="247">
        <v>123146</v>
      </c>
      <c r="B1346" s="47" t="s">
        <v>96</v>
      </c>
      <c r="C1346" s="34" t="str">
        <f>IFERROR(VLOOKUP(tabConsumoAta[[#This Row],[CÓDIGO]],tabEstimativa[#Data],14,FALSE),"")</f>
        <v>Suspenso</v>
      </c>
      <c r="D1346" s="157" t="s">
        <v>3751</v>
      </c>
      <c r="E1346" s="157">
        <v>166</v>
      </c>
      <c r="F1346" s="34">
        <v>2020</v>
      </c>
      <c r="G1346" s="78">
        <f>IFERROR(VLOOKUP(tabConsumoAta[[#This Row],[ATA]],tabAtas[#Data],4,FALSE),"")</f>
        <v>44418</v>
      </c>
      <c r="H1346" s="163">
        <f>SUMIFS(tabSaldoAta[ESTIMATIVA],tabSaldoAta[CÓDIGO],tabConsumoAta[[#This Row],[CÓDIGO]],tabSaldoAta[CHAVE],tabConsumoAta[[#This Row],[ATA]])</f>
        <v>6000</v>
      </c>
      <c r="I1346" s="164">
        <v>1200</v>
      </c>
      <c r="J1346" s="159">
        <v>7</v>
      </c>
      <c r="K1346" s="251">
        <v>9948</v>
      </c>
      <c r="L1346" s="246" t="s">
        <v>2963</v>
      </c>
      <c r="M1346" s="160" t="s">
        <v>3748</v>
      </c>
      <c r="N1346" s="160" t="s">
        <v>3749</v>
      </c>
      <c r="O1346" s="249" t="s">
        <v>3747</v>
      </c>
      <c r="P1346" s="248">
        <v>44074</v>
      </c>
      <c r="Q1346" s="166" t="str">
        <f>IF(COUNTIFS(tabAtas_Bloqueios[CÓDIGO],tabConsumoAta[[#This Row],[CÓDIGO]],tabAtas_Bloqueios[CHAVE],tabConsumoAta[[#This Row],[ATA]],tabAtas_Bloqueios[INATIVO],"") &gt; 0,"X","")</f>
        <v/>
      </c>
      <c r="R1346" s="158" t="s">
        <v>1555</v>
      </c>
    </row>
    <row r="1347" spans="1:18" x14ac:dyDescent="0.3">
      <c r="A1347" s="247">
        <v>12652</v>
      </c>
      <c r="B1347" s="47" t="s">
        <v>3389</v>
      </c>
      <c r="C1347" s="34" t="str">
        <f>IFERROR(VLOOKUP(tabConsumoAta[[#This Row],[CÓDIGO]],tabEstimativa[#Data],14,FALSE),"")</f>
        <v>Aguardando</v>
      </c>
      <c r="D1347" s="157" t="s">
        <v>3752</v>
      </c>
      <c r="E1347" s="157">
        <v>178</v>
      </c>
      <c r="F1347" s="34">
        <v>2020</v>
      </c>
      <c r="G1347" s="78">
        <f>IFERROR(VLOOKUP(tabConsumoAta[[#This Row],[ATA]],tabAtas[#Data],4,FALSE),"")</f>
        <v>44428</v>
      </c>
      <c r="H1347" s="163">
        <f>SUMIFS(tabSaldoAta[ESTIMATIVA],tabSaldoAta[CÓDIGO],tabConsumoAta[[#This Row],[CÓDIGO]],tabSaldoAta[CHAVE],tabConsumoAta[[#This Row],[ATA]])</f>
        <v>7000</v>
      </c>
      <c r="I1347" s="164">
        <v>1700</v>
      </c>
      <c r="J1347" s="159">
        <v>8</v>
      </c>
      <c r="K1347" s="251">
        <v>9949</v>
      </c>
      <c r="L1347" s="246" t="s">
        <v>3753</v>
      </c>
      <c r="M1347" s="160" t="s">
        <v>3748</v>
      </c>
      <c r="N1347" s="160" t="s">
        <v>3749</v>
      </c>
      <c r="O1347" s="249" t="s">
        <v>3747</v>
      </c>
      <c r="P1347" s="248">
        <v>44074</v>
      </c>
      <c r="Q1347" s="166" t="str">
        <f>IF(COUNTIFS(tabAtas_Bloqueios[CÓDIGO],tabConsumoAta[[#This Row],[CÓDIGO]],tabAtas_Bloqueios[CHAVE],tabConsumoAta[[#This Row],[ATA]],tabAtas_Bloqueios[INATIVO],"") &gt; 0,"X","")</f>
        <v/>
      </c>
      <c r="R1347" s="158" t="s">
        <v>1555</v>
      </c>
    </row>
    <row r="1348" spans="1:18" x14ac:dyDescent="0.3">
      <c r="A1348" s="247">
        <v>12654</v>
      </c>
      <c r="B1348" s="47" t="s">
        <v>2754</v>
      </c>
      <c r="C1348" s="34" t="str">
        <f>IFERROR(VLOOKUP(tabConsumoAta[[#This Row],[CÓDIGO]],tabEstimativa[#Data],14,FALSE),"")</f>
        <v>Aguardando</v>
      </c>
      <c r="D1348" s="157" t="s">
        <v>3752</v>
      </c>
      <c r="E1348" s="157">
        <v>178</v>
      </c>
      <c r="F1348" s="34">
        <v>2020</v>
      </c>
      <c r="G1348" s="78">
        <f>IFERROR(VLOOKUP(tabConsumoAta[[#This Row],[ATA]],tabAtas[#Data],4,FALSE),"")</f>
        <v>44428</v>
      </c>
      <c r="H1348" s="163">
        <f>SUMIFS(tabSaldoAta[ESTIMATIVA],tabSaldoAta[CÓDIGO],tabConsumoAta[[#This Row],[CÓDIGO]],tabSaldoAta[CHAVE],tabConsumoAta[[#This Row],[ATA]])</f>
        <v>80000</v>
      </c>
      <c r="I1348" s="164">
        <v>20500</v>
      </c>
      <c r="J1348" s="159">
        <v>9</v>
      </c>
      <c r="K1348" s="251">
        <v>9953</v>
      </c>
      <c r="L1348" s="246" t="s">
        <v>3753</v>
      </c>
      <c r="M1348" s="160" t="s">
        <v>3748</v>
      </c>
      <c r="N1348" s="160" t="s">
        <v>3749</v>
      </c>
      <c r="O1348" s="249" t="s">
        <v>3747</v>
      </c>
      <c r="P1348" s="248">
        <v>44074</v>
      </c>
      <c r="Q1348" s="166" t="str">
        <f>IF(COUNTIFS(tabAtas_Bloqueios[CÓDIGO],tabConsumoAta[[#This Row],[CÓDIGO]],tabAtas_Bloqueios[CHAVE],tabConsumoAta[[#This Row],[ATA]],tabAtas_Bloqueios[INATIVO],"") &gt; 0,"X","")</f>
        <v/>
      </c>
      <c r="R1348" s="158" t="s">
        <v>1555</v>
      </c>
    </row>
    <row r="1349" spans="1:18" x14ac:dyDescent="0.3">
      <c r="A1349" s="247">
        <v>12659</v>
      </c>
      <c r="B1349" s="47" t="s">
        <v>3004</v>
      </c>
      <c r="C1349" s="34" t="str">
        <f>IFERROR(VLOOKUP(tabConsumoAta[[#This Row],[CÓDIGO]],tabEstimativa[#Data],14,FALSE),"")</f>
        <v>Aguardando</v>
      </c>
      <c r="D1349" s="157" t="s">
        <v>3752</v>
      </c>
      <c r="E1349" s="157">
        <v>178</v>
      </c>
      <c r="F1349" s="34">
        <v>2020</v>
      </c>
      <c r="G1349" s="78">
        <f>IFERROR(VLOOKUP(tabConsumoAta[[#This Row],[ATA]],tabAtas[#Data],4,FALSE),"")</f>
        <v>44428</v>
      </c>
      <c r="H1349" s="163">
        <f>SUMIFS(tabSaldoAta[ESTIMATIVA],tabSaldoAta[CÓDIGO],tabConsumoAta[[#This Row],[CÓDIGO]],tabSaldoAta[CHAVE],tabConsumoAta[[#This Row],[ATA]])</f>
        <v>2800</v>
      </c>
      <c r="I1349" s="164">
        <v>650</v>
      </c>
      <c r="J1349" s="159">
        <v>10</v>
      </c>
      <c r="K1349" s="251">
        <v>9949</v>
      </c>
      <c r="L1349" s="246" t="s">
        <v>3753</v>
      </c>
      <c r="M1349" s="160" t="s">
        <v>3748</v>
      </c>
      <c r="N1349" s="160" t="s">
        <v>3749</v>
      </c>
      <c r="O1349" s="249" t="s">
        <v>3747</v>
      </c>
      <c r="P1349" s="248">
        <v>44074</v>
      </c>
      <c r="Q1349" s="166" t="str">
        <f>IF(COUNTIFS(tabAtas_Bloqueios[CÓDIGO],tabConsumoAta[[#This Row],[CÓDIGO]],tabAtas_Bloqueios[CHAVE],tabConsumoAta[[#This Row],[ATA]],tabAtas_Bloqueios[INATIVO],"") &gt; 0,"X","")</f>
        <v/>
      </c>
      <c r="R1349" s="158" t="s">
        <v>1555</v>
      </c>
    </row>
    <row r="1350" spans="1:18" x14ac:dyDescent="0.3">
      <c r="A1350" s="247">
        <v>130024</v>
      </c>
      <c r="B1350" s="47" t="s">
        <v>2753</v>
      </c>
      <c r="C1350" s="34" t="str">
        <f>IFERROR(VLOOKUP(tabConsumoAta[[#This Row],[CÓDIGO]],tabEstimativa[#Data],14,FALSE),"")</f>
        <v>Aguardando</v>
      </c>
      <c r="D1350" s="157" t="s">
        <v>3752</v>
      </c>
      <c r="E1350" s="157">
        <v>178</v>
      </c>
      <c r="F1350" s="34">
        <v>2020</v>
      </c>
      <c r="G1350" s="78">
        <f>IFERROR(VLOOKUP(tabConsumoAta[[#This Row],[ATA]],tabAtas[#Data],4,FALSE),"")</f>
        <v>44428</v>
      </c>
      <c r="H1350" s="163">
        <f>SUMIFS(tabSaldoAta[ESTIMATIVA],tabSaldoAta[CÓDIGO],tabConsumoAta[[#This Row],[CÓDIGO]],tabSaldoAta[CHAVE],tabConsumoAta[[#This Row],[ATA]])</f>
        <v>5000</v>
      </c>
      <c r="I1350" s="164">
        <v>1000</v>
      </c>
      <c r="J1350" s="159">
        <v>11</v>
      </c>
      <c r="K1350" s="251">
        <v>9955</v>
      </c>
      <c r="L1350" s="246" t="s">
        <v>3754</v>
      </c>
      <c r="M1350" s="160" t="s">
        <v>3748</v>
      </c>
      <c r="N1350" s="160" t="s">
        <v>3749</v>
      </c>
      <c r="O1350" s="249" t="s">
        <v>3747</v>
      </c>
      <c r="P1350" s="248">
        <v>44074</v>
      </c>
      <c r="Q1350" s="166" t="str">
        <f>IF(COUNTIFS(tabAtas_Bloqueios[CÓDIGO],tabConsumoAta[[#This Row],[CÓDIGO]],tabAtas_Bloqueios[CHAVE],tabConsumoAta[[#This Row],[ATA]],tabAtas_Bloqueios[INATIVO],"") &gt; 0,"X","")</f>
        <v/>
      </c>
      <c r="R1350" s="158" t="s">
        <v>1555</v>
      </c>
    </row>
    <row r="1351" spans="1:18" x14ac:dyDescent="0.3">
      <c r="A1351" s="247">
        <v>126345</v>
      </c>
      <c r="B1351" s="47" t="s">
        <v>3755</v>
      </c>
      <c r="C1351" s="34" t="str">
        <f>IFERROR(VLOOKUP(tabConsumoAta[[#This Row],[CÓDIGO]],tabEstimativa[#Data],14,FALSE),"")</f>
        <v/>
      </c>
      <c r="D1351" s="157" t="s">
        <v>1560</v>
      </c>
      <c r="E1351" s="157"/>
      <c r="F1351" s="34"/>
      <c r="G1351" s="78" t="str">
        <f>IFERROR(VLOOKUP(tabConsumoAta[[#This Row],[ATA]],tabAtas[#Data],4,FALSE),"")</f>
        <v/>
      </c>
      <c r="H1351" s="163">
        <f>SUMIFS(tabSaldoAta[ESTIMATIVA],tabSaldoAta[CÓDIGO],tabConsumoAta[[#This Row],[CÓDIGO]],tabSaldoAta[CHAVE],tabConsumoAta[[#This Row],[ATA]])</f>
        <v>0</v>
      </c>
      <c r="I1351" s="164">
        <v>500</v>
      </c>
      <c r="J1351" s="159">
        <v>12</v>
      </c>
      <c r="K1351" s="251">
        <v>9968</v>
      </c>
      <c r="L1351" s="246" t="s">
        <v>1560</v>
      </c>
      <c r="M1351" s="160" t="s">
        <v>3748</v>
      </c>
      <c r="N1351" s="160" t="s">
        <v>3749</v>
      </c>
      <c r="O1351" s="249" t="s">
        <v>3747</v>
      </c>
      <c r="P1351" s="248">
        <v>44074</v>
      </c>
      <c r="Q1351" s="166" t="str">
        <f>IF(COUNTIFS(tabAtas_Bloqueios[CÓDIGO],tabConsumoAta[[#This Row],[CÓDIGO]],tabAtas_Bloqueios[CHAVE],tabConsumoAta[[#This Row],[ATA]],tabAtas_Bloqueios[INATIVO],"") &gt; 0,"X","")</f>
        <v/>
      </c>
      <c r="R1351" s="158" t="s">
        <v>1555</v>
      </c>
    </row>
    <row r="1352" spans="1:18" x14ac:dyDescent="0.3">
      <c r="A1352" s="247">
        <v>119595</v>
      </c>
      <c r="B1352" s="47" t="s">
        <v>3740</v>
      </c>
      <c r="C1352" s="34" t="str">
        <f>IFERROR(VLOOKUP(tabConsumoAta[[#This Row],[CÓDIGO]],tabEstimativa[#Data],14,FALSE),"")</f>
        <v>Aguardando</v>
      </c>
      <c r="D1352" s="157" t="s">
        <v>2140</v>
      </c>
      <c r="E1352" s="157">
        <v>220</v>
      </c>
      <c r="F1352" s="34">
        <v>2019</v>
      </c>
      <c r="G1352" s="78">
        <f>IFERROR(VLOOKUP(tabConsumoAta[[#This Row],[ATA]],tabAtas[#Data],4,FALSE),"")</f>
        <v>44082</v>
      </c>
      <c r="H1352" s="163">
        <f>SUMIFS(tabSaldoAta[ESTIMATIVA],tabSaldoAta[CÓDIGO],tabConsumoAta[[#This Row],[CÓDIGO]],tabSaldoAta[CHAVE],tabConsumoAta[[#This Row],[ATA]])</f>
        <v>330</v>
      </c>
      <c r="I1352" s="164">
        <v>200</v>
      </c>
      <c r="J1352" s="159">
        <v>1</v>
      </c>
      <c r="K1352" s="251">
        <v>9662</v>
      </c>
      <c r="L1352" s="246" t="s">
        <v>3157</v>
      </c>
      <c r="M1352" s="160" t="s">
        <v>3741</v>
      </c>
      <c r="N1352" s="160" t="s">
        <v>3742</v>
      </c>
      <c r="O1352" s="249" t="s">
        <v>3739</v>
      </c>
      <c r="P1352" s="248">
        <v>44062</v>
      </c>
      <c r="Q1352" s="166" t="str">
        <f>IF(COUNTIFS(tabAtas_Bloqueios[CÓDIGO],tabConsumoAta[[#This Row],[CÓDIGO]],tabAtas_Bloqueios[CHAVE],tabConsumoAta[[#This Row],[ATA]],tabAtas_Bloqueios[INATIVO],"") &gt; 0,"X","")</f>
        <v/>
      </c>
      <c r="R1352" s="158" t="s">
        <v>1555</v>
      </c>
    </row>
    <row r="1353" spans="1:18" x14ac:dyDescent="0.3">
      <c r="A1353" s="247">
        <v>64861</v>
      </c>
      <c r="B1353" s="47" t="s">
        <v>144</v>
      </c>
      <c r="C1353" s="34" t="str">
        <f>IFERROR(VLOOKUP(tabConsumoAta[[#This Row],[CÓDIGO]],tabEstimativa[#Data],14,FALSE),"")</f>
        <v>Aguardando</v>
      </c>
      <c r="D1353" s="157" t="s">
        <v>2144</v>
      </c>
      <c r="E1353" s="157">
        <v>233</v>
      </c>
      <c r="F1353" s="34">
        <v>2019</v>
      </c>
      <c r="G1353" s="78">
        <f>IFERROR(VLOOKUP(tabConsumoAta[[#This Row],[ATA]],tabAtas[#Data],4,FALSE),"")</f>
        <v>44095</v>
      </c>
      <c r="H1353" s="163">
        <f>SUMIFS(tabSaldoAta[ESTIMATIVA],tabSaldoAta[CÓDIGO],tabConsumoAta[[#This Row],[CÓDIGO]],tabSaldoAta[CHAVE],tabConsumoAta[[#This Row],[ATA]])</f>
        <v>420</v>
      </c>
      <c r="I1353" s="164">
        <v>50</v>
      </c>
      <c r="J1353" s="159">
        <v>2</v>
      </c>
      <c r="K1353" s="251">
        <v>9663</v>
      </c>
      <c r="L1353" s="246" t="s">
        <v>2969</v>
      </c>
      <c r="M1353" s="160" t="s">
        <v>3741</v>
      </c>
      <c r="N1353" s="160" t="s">
        <v>3742</v>
      </c>
      <c r="O1353" s="249" t="s">
        <v>3739</v>
      </c>
      <c r="P1353" s="248">
        <v>44062</v>
      </c>
      <c r="Q1353" s="166" t="str">
        <f>IF(COUNTIFS(tabAtas_Bloqueios[CÓDIGO],tabConsumoAta[[#This Row],[CÓDIGO]],tabAtas_Bloqueios[CHAVE],tabConsumoAta[[#This Row],[ATA]],tabAtas_Bloqueios[INATIVO],"") &gt; 0,"X","")</f>
        <v/>
      </c>
      <c r="R1353" s="158" t="s">
        <v>1555</v>
      </c>
    </row>
    <row r="1354" spans="1:18" x14ac:dyDescent="0.3">
      <c r="A1354" s="247">
        <v>59882</v>
      </c>
      <c r="B1354" s="47" t="s">
        <v>2790</v>
      </c>
      <c r="C1354" s="34" t="str">
        <f>IFERROR(VLOOKUP(tabConsumoAta[[#This Row],[CÓDIGO]],tabEstimativa[#Data],14,FALSE),"")</f>
        <v>Aguardando</v>
      </c>
      <c r="D1354" s="157" t="s">
        <v>2144</v>
      </c>
      <c r="E1354" s="157">
        <v>233</v>
      </c>
      <c r="F1354" s="34">
        <v>2019</v>
      </c>
      <c r="G1354" s="78">
        <f>IFERROR(VLOOKUP(tabConsumoAta[[#This Row],[ATA]],tabAtas[#Data],4,FALSE),"")</f>
        <v>44095</v>
      </c>
      <c r="H1354" s="163">
        <f>SUMIFS(tabSaldoAta[ESTIMATIVA],tabSaldoAta[CÓDIGO],tabConsumoAta[[#This Row],[CÓDIGO]],tabSaldoAta[CHAVE],tabConsumoAta[[#This Row],[ATA]])</f>
        <v>700</v>
      </c>
      <c r="I1354" s="164">
        <v>170</v>
      </c>
      <c r="J1354" s="159">
        <v>3</v>
      </c>
      <c r="K1354" s="251">
        <v>9664</v>
      </c>
      <c r="L1354" s="246" t="s">
        <v>3160</v>
      </c>
      <c r="M1354" s="160" t="s">
        <v>3741</v>
      </c>
      <c r="N1354" s="160" t="s">
        <v>3742</v>
      </c>
      <c r="O1354" s="249" t="s">
        <v>3739</v>
      </c>
      <c r="P1354" s="248">
        <v>44062</v>
      </c>
      <c r="Q1354" s="166" t="str">
        <f>IF(COUNTIFS(tabAtas_Bloqueios[CÓDIGO],tabConsumoAta[[#This Row],[CÓDIGO]],tabAtas_Bloqueios[CHAVE],tabConsumoAta[[#This Row],[ATA]],tabAtas_Bloqueios[INATIVO],"") &gt; 0,"X","")</f>
        <v/>
      </c>
      <c r="R1354" s="158" t="s">
        <v>1555</v>
      </c>
    </row>
    <row r="1355" spans="1:18" x14ac:dyDescent="0.3">
      <c r="A1355" s="247">
        <v>134544</v>
      </c>
      <c r="B1355" s="47" t="s">
        <v>206</v>
      </c>
      <c r="C1355" s="34" t="str">
        <f>IFERROR(VLOOKUP(tabConsumoAta[[#This Row],[CÓDIGO]],tabEstimativa[#Data],14,FALSE),"")</f>
        <v>Aguardando</v>
      </c>
      <c r="D1355" s="157" t="s">
        <v>2338</v>
      </c>
      <c r="E1355" s="157">
        <v>292</v>
      </c>
      <c r="F1355" s="34">
        <v>2019</v>
      </c>
      <c r="G1355" s="78">
        <f>IFERROR(VLOOKUP(tabConsumoAta[[#This Row],[ATA]],tabAtas[#Data],4,FALSE),"")</f>
        <v>44182</v>
      </c>
      <c r="H1355" s="163">
        <f>SUMIFS(tabSaldoAta[ESTIMATIVA],tabSaldoAta[CÓDIGO],tabConsumoAta[[#This Row],[CÓDIGO]],tabSaldoAta[CHAVE],tabConsumoAta[[#This Row],[ATA]])</f>
        <v>5000</v>
      </c>
      <c r="I1355" s="164">
        <v>400</v>
      </c>
      <c r="J1355" s="159">
        <v>4</v>
      </c>
      <c r="K1355" s="251">
        <v>9665</v>
      </c>
      <c r="L1355" s="246" t="s">
        <v>2889</v>
      </c>
      <c r="M1355" s="160" t="s">
        <v>3741</v>
      </c>
      <c r="N1355" s="160" t="s">
        <v>3742</v>
      </c>
      <c r="O1355" s="249" t="s">
        <v>3739</v>
      </c>
      <c r="P1355" s="248">
        <v>44062</v>
      </c>
      <c r="Q1355" s="166" t="str">
        <f>IF(COUNTIFS(tabAtas_Bloqueios[CÓDIGO],tabConsumoAta[[#This Row],[CÓDIGO]],tabAtas_Bloqueios[CHAVE],tabConsumoAta[[#This Row],[ATA]],tabAtas_Bloqueios[INATIVO],"") &gt; 0,"X","")</f>
        <v/>
      </c>
      <c r="R1355" s="158" t="s">
        <v>1555</v>
      </c>
    </row>
    <row r="1356" spans="1:18" x14ac:dyDescent="0.3">
      <c r="A1356" s="247">
        <v>12685</v>
      </c>
      <c r="B1356" s="47" t="s">
        <v>2872</v>
      </c>
      <c r="C1356" s="34" t="str">
        <f>IFERROR(VLOOKUP(tabConsumoAta[[#This Row],[CÓDIGO]],tabEstimativa[#Data],14,FALSE),"")</f>
        <v>Aguardando</v>
      </c>
      <c r="D1356" s="157" t="s">
        <v>3255</v>
      </c>
      <c r="E1356" s="157">
        <v>14</v>
      </c>
      <c r="F1356" s="34">
        <v>2020</v>
      </c>
      <c r="G1356" s="78">
        <f>IFERROR(VLOOKUP(tabConsumoAta[[#This Row],[ATA]],tabAtas[#Data],4,FALSE),"")</f>
        <v>44218</v>
      </c>
      <c r="H1356" s="163">
        <f>SUMIFS(tabSaldoAta[ESTIMATIVA],tabSaldoAta[CÓDIGO],tabConsumoAta[[#This Row],[CÓDIGO]],tabSaldoAta[CHAVE],tabConsumoAta[[#This Row],[ATA]])</f>
        <v>20000</v>
      </c>
      <c r="I1356" s="164">
        <v>3000</v>
      </c>
      <c r="J1356" s="159">
        <v>5</v>
      </c>
      <c r="K1356" s="251">
        <v>9666</v>
      </c>
      <c r="L1356" s="246" t="s">
        <v>3219</v>
      </c>
      <c r="M1356" s="160" t="s">
        <v>3741</v>
      </c>
      <c r="N1356" s="160" t="s">
        <v>3742</v>
      </c>
      <c r="O1356" s="249" t="s">
        <v>3739</v>
      </c>
      <c r="P1356" s="248">
        <v>44062</v>
      </c>
      <c r="Q1356" s="166" t="str">
        <f>IF(COUNTIFS(tabAtas_Bloqueios[CÓDIGO],tabConsumoAta[[#This Row],[CÓDIGO]],tabAtas_Bloqueios[CHAVE],tabConsumoAta[[#This Row],[ATA]],tabAtas_Bloqueios[INATIVO],"") &gt; 0,"X","")</f>
        <v/>
      </c>
      <c r="R1356" s="158" t="s">
        <v>1555</v>
      </c>
    </row>
    <row r="1357" spans="1:18" x14ac:dyDescent="0.3">
      <c r="A1357" s="247">
        <v>88719</v>
      </c>
      <c r="B1357" s="47" t="s">
        <v>116</v>
      </c>
      <c r="C1357" s="34" t="str">
        <f>IFERROR(VLOOKUP(tabConsumoAta[[#This Row],[CÓDIGO]],tabEstimativa[#Data],14,FALSE),"")</f>
        <v>Aguardando</v>
      </c>
      <c r="D1357" s="157" t="s">
        <v>3322</v>
      </c>
      <c r="E1357" s="157">
        <v>17</v>
      </c>
      <c r="F1357" s="34">
        <v>2020</v>
      </c>
      <c r="G1357" s="78">
        <f>IFERROR(VLOOKUP(tabConsumoAta[[#This Row],[ATA]],tabAtas[#Data],4,FALSE),"")</f>
        <v>44225</v>
      </c>
      <c r="H1357" s="163">
        <f>SUMIFS(tabSaldoAta[ESTIMATIVA],tabSaldoAta[CÓDIGO],tabConsumoAta[[#This Row],[CÓDIGO]],tabSaldoAta[CHAVE],tabConsumoAta[[#This Row],[ATA]])</f>
        <v>100</v>
      </c>
      <c r="I1357" s="164">
        <v>30</v>
      </c>
      <c r="J1357" s="159">
        <v>6</v>
      </c>
      <c r="K1357" s="251">
        <v>9667</v>
      </c>
      <c r="L1357" s="246" t="s">
        <v>3248</v>
      </c>
      <c r="M1357" s="160" t="s">
        <v>3741</v>
      </c>
      <c r="N1357" s="160" t="s">
        <v>3742</v>
      </c>
      <c r="O1357" s="249" t="s">
        <v>3739</v>
      </c>
      <c r="P1357" s="248">
        <v>44062</v>
      </c>
      <c r="Q1357" s="166" t="str">
        <f>IF(COUNTIFS(tabAtas_Bloqueios[CÓDIGO],tabConsumoAta[[#This Row],[CÓDIGO]],tabAtas_Bloqueios[CHAVE],tabConsumoAta[[#This Row],[ATA]],tabAtas_Bloqueios[INATIVO],"") &gt; 0,"X","")</f>
        <v/>
      </c>
      <c r="R1357" s="158" t="s">
        <v>1555</v>
      </c>
    </row>
    <row r="1358" spans="1:18" x14ac:dyDescent="0.3">
      <c r="A1358" s="247">
        <v>10867</v>
      </c>
      <c r="B1358" s="47" t="s">
        <v>2983</v>
      </c>
      <c r="C1358" s="34" t="str">
        <f>IFERROR(VLOOKUP(tabConsumoAta[[#This Row],[CÓDIGO]],tabEstimativa[#Data],14,FALSE),"")</f>
        <v>Aguardando</v>
      </c>
      <c r="D1358" s="157" t="s">
        <v>3417</v>
      </c>
      <c r="E1358" s="157">
        <v>36</v>
      </c>
      <c r="F1358" s="34">
        <v>2020</v>
      </c>
      <c r="G1358" s="78">
        <f>IFERROR(VLOOKUP(tabConsumoAta[[#This Row],[ATA]],tabAtas[#Data],4,FALSE),"")</f>
        <v>44252</v>
      </c>
      <c r="H1358" s="163">
        <f>SUMIFS(tabSaldoAta[ESTIMATIVA],tabSaldoAta[CÓDIGO],tabConsumoAta[[#This Row],[CÓDIGO]],tabSaldoAta[CHAVE],tabConsumoAta[[#This Row],[ATA]])</f>
        <v>45000</v>
      </c>
      <c r="I1358" s="164">
        <v>6000</v>
      </c>
      <c r="J1358" s="159">
        <v>7</v>
      </c>
      <c r="K1358" s="251">
        <v>9670</v>
      </c>
      <c r="L1358" s="246" t="s">
        <v>2661</v>
      </c>
      <c r="M1358" s="160" t="s">
        <v>3741</v>
      </c>
      <c r="N1358" s="160" t="s">
        <v>3742</v>
      </c>
      <c r="O1358" s="249" t="s">
        <v>3739</v>
      </c>
      <c r="P1358" s="248">
        <v>44062</v>
      </c>
      <c r="Q1358" s="166" t="str">
        <f>IF(COUNTIFS(tabAtas_Bloqueios[CÓDIGO],tabConsumoAta[[#This Row],[CÓDIGO]],tabAtas_Bloqueios[CHAVE],tabConsumoAta[[#This Row],[ATA]],tabAtas_Bloqueios[INATIVO],"") &gt; 0,"X","")</f>
        <v/>
      </c>
      <c r="R1358" s="158" t="s">
        <v>1555</v>
      </c>
    </row>
    <row r="1359" spans="1:18" x14ac:dyDescent="0.3">
      <c r="A1359" s="247">
        <v>57598</v>
      </c>
      <c r="B1359" s="47" t="s">
        <v>2428</v>
      </c>
      <c r="C1359" s="34" t="str">
        <f>IFERROR(VLOOKUP(tabConsumoAta[[#This Row],[CÓDIGO]],tabEstimativa[#Data],14,FALSE),"")</f>
        <v>Aguardando</v>
      </c>
      <c r="D1359" s="157" t="s">
        <v>3514</v>
      </c>
      <c r="E1359" s="157">
        <v>87</v>
      </c>
      <c r="F1359" s="34">
        <v>2020</v>
      </c>
      <c r="G1359" s="78">
        <f>IFERROR(VLOOKUP(tabConsumoAta[[#This Row],[ATA]],tabAtas[#Data],4,FALSE),"")</f>
        <v>44286</v>
      </c>
      <c r="H1359" s="163">
        <f>SUMIFS(tabSaldoAta[ESTIMATIVA],tabSaldoAta[CÓDIGO],tabConsumoAta[[#This Row],[CÓDIGO]],tabSaldoAta[CHAVE],tabConsumoAta[[#This Row],[ATA]])</f>
        <v>1250</v>
      </c>
      <c r="I1359" s="164">
        <v>350</v>
      </c>
      <c r="J1359" s="159">
        <v>8</v>
      </c>
      <c r="K1359" s="251">
        <v>9672</v>
      </c>
      <c r="L1359" s="246" t="s">
        <v>3239</v>
      </c>
      <c r="M1359" s="160" t="s">
        <v>3741</v>
      </c>
      <c r="N1359" s="160" t="s">
        <v>3742</v>
      </c>
      <c r="O1359" s="249" t="s">
        <v>3739</v>
      </c>
      <c r="P1359" s="248">
        <v>44062</v>
      </c>
      <c r="Q1359" s="166" t="str">
        <f>IF(COUNTIFS(tabAtas_Bloqueios[CÓDIGO],tabConsumoAta[[#This Row],[CÓDIGO]],tabAtas_Bloqueios[CHAVE],tabConsumoAta[[#This Row],[ATA]],tabAtas_Bloqueios[INATIVO],"") &gt; 0,"X","")</f>
        <v/>
      </c>
      <c r="R1359" s="158" t="s">
        <v>1555</v>
      </c>
    </row>
    <row r="1360" spans="1:18" x14ac:dyDescent="0.3">
      <c r="A1360" s="247">
        <v>113846</v>
      </c>
      <c r="B1360" s="47" t="s">
        <v>3059</v>
      </c>
      <c r="C1360" s="34" t="str">
        <f>IFERROR(VLOOKUP(tabConsumoAta[[#This Row],[CÓDIGO]],tabEstimativa[#Data],14,FALSE),"")</f>
        <v>Aguardando</v>
      </c>
      <c r="D1360" s="157" t="s">
        <v>3514</v>
      </c>
      <c r="E1360" s="157">
        <v>87</v>
      </c>
      <c r="F1360" s="34">
        <v>2020</v>
      </c>
      <c r="G1360" s="78">
        <f>IFERROR(VLOOKUP(tabConsumoAta[[#This Row],[ATA]],tabAtas[#Data],4,FALSE),"")</f>
        <v>44286</v>
      </c>
      <c r="H1360" s="163">
        <f>SUMIFS(tabSaldoAta[ESTIMATIVA],tabSaldoAta[CÓDIGO],tabConsumoAta[[#This Row],[CÓDIGO]],tabSaldoAta[CHAVE],tabConsumoAta[[#This Row],[ATA]])</f>
        <v>700</v>
      </c>
      <c r="I1360" s="164">
        <v>300</v>
      </c>
      <c r="J1360" s="159">
        <v>9</v>
      </c>
      <c r="K1360" s="251">
        <v>9674</v>
      </c>
      <c r="L1360" s="246" t="s">
        <v>3239</v>
      </c>
      <c r="M1360" s="160" t="s">
        <v>3741</v>
      </c>
      <c r="N1360" s="160" t="s">
        <v>3742</v>
      </c>
      <c r="O1360" s="249" t="s">
        <v>3739</v>
      </c>
      <c r="P1360" s="248">
        <v>44062</v>
      </c>
      <c r="Q1360" s="166" t="str">
        <f>IF(COUNTIFS(tabAtas_Bloqueios[CÓDIGO],tabConsumoAta[[#This Row],[CÓDIGO]],tabAtas_Bloqueios[CHAVE],tabConsumoAta[[#This Row],[ATA]],tabAtas_Bloqueios[INATIVO],"") &gt; 0,"X","")</f>
        <v/>
      </c>
      <c r="R1360" s="158" t="s">
        <v>1555</v>
      </c>
    </row>
    <row r="1361" spans="1:18" x14ac:dyDescent="0.3">
      <c r="A1361" s="247">
        <v>16956</v>
      </c>
      <c r="B1361" s="47" t="s">
        <v>2379</v>
      </c>
      <c r="C1361" s="34" t="str">
        <f>IFERROR(VLOOKUP(tabConsumoAta[[#This Row],[CÓDIGO]],tabEstimativa[#Data],14,FALSE),"")</f>
        <v>Aguardando</v>
      </c>
      <c r="D1361" s="157" t="s">
        <v>3541</v>
      </c>
      <c r="E1361" s="157">
        <v>101</v>
      </c>
      <c r="F1361" s="34">
        <v>2020</v>
      </c>
      <c r="G1361" s="78">
        <f>IFERROR(VLOOKUP(tabConsumoAta[[#This Row],[ATA]],tabAtas[#Data],4,FALSE),"")</f>
        <v>44313</v>
      </c>
      <c r="H1361" s="163">
        <f>SUMIFS(tabSaldoAta[ESTIMATIVA],tabSaldoAta[CÓDIGO],tabConsumoAta[[#This Row],[CÓDIGO]],tabSaldoAta[CHAVE],tabConsumoAta[[#This Row],[ATA]])</f>
        <v>200</v>
      </c>
      <c r="I1361" s="164">
        <v>60</v>
      </c>
      <c r="J1361" s="159">
        <v>10</v>
      </c>
      <c r="K1361" s="251">
        <v>9675</v>
      </c>
      <c r="L1361" s="246" t="s">
        <v>2415</v>
      </c>
      <c r="M1361" s="160" t="s">
        <v>3741</v>
      </c>
      <c r="N1361" s="160" t="s">
        <v>3742</v>
      </c>
      <c r="O1361" s="249" t="s">
        <v>3739</v>
      </c>
      <c r="P1361" s="248">
        <v>44062</v>
      </c>
      <c r="Q1361" s="166" t="str">
        <f>IF(COUNTIFS(tabAtas_Bloqueios[CÓDIGO],tabConsumoAta[[#This Row],[CÓDIGO]],tabAtas_Bloqueios[CHAVE],tabConsumoAta[[#This Row],[ATA]],tabAtas_Bloqueios[INATIVO],"") &gt; 0,"X","")</f>
        <v/>
      </c>
      <c r="R1361" s="158" t="s">
        <v>1555</v>
      </c>
    </row>
    <row r="1362" spans="1:18" x14ac:dyDescent="0.3">
      <c r="A1362" s="247">
        <v>95121</v>
      </c>
      <c r="B1362" s="47" t="s">
        <v>3743</v>
      </c>
      <c r="C1362" s="34" t="str">
        <f>IFERROR(VLOOKUP(tabConsumoAta[[#This Row],[CÓDIGO]],tabEstimativa[#Data],14,FALSE),"")</f>
        <v>Aguardando</v>
      </c>
      <c r="D1362" s="157" t="s">
        <v>3541</v>
      </c>
      <c r="E1362" s="157">
        <v>101</v>
      </c>
      <c r="F1362" s="34">
        <v>2020</v>
      </c>
      <c r="G1362" s="78">
        <f>IFERROR(VLOOKUP(tabConsumoAta[[#This Row],[ATA]],tabAtas[#Data],4,FALSE),"")</f>
        <v>44313</v>
      </c>
      <c r="H1362" s="163">
        <f>SUMIFS(tabSaldoAta[ESTIMATIVA],tabSaldoAta[CÓDIGO],tabConsumoAta[[#This Row],[CÓDIGO]],tabSaldoAta[CHAVE],tabConsumoAta[[#This Row],[ATA]])</f>
        <v>300</v>
      </c>
      <c r="I1362" s="164">
        <v>100</v>
      </c>
      <c r="J1362" s="159">
        <v>11</v>
      </c>
      <c r="K1362" s="251">
        <v>9676</v>
      </c>
      <c r="L1362" s="246" t="s">
        <v>3239</v>
      </c>
      <c r="M1362" s="160" t="s">
        <v>3741</v>
      </c>
      <c r="N1362" s="160" t="s">
        <v>3742</v>
      </c>
      <c r="O1362" s="249" t="s">
        <v>3739</v>
      </c>
      <c r="P1362" s="248">
        <v>44062</v>
      </c>
      <c r="Q1362" s="166" t="str">
        <f>IF(COUNTIFS(tabAtas_Bloqueios[CÓDIGO],tabConsumoAta[[#This Row],[CÓDIGO]],tabAtas_Bloqueios[CHAVE],tabConsumoAta[[#This Row],[ATA]],tabAtas_Bloqueios[INATIVO],"") &gt; 0,"X","")</f>
        <v/>
      </c>
      <c r="R1362" s="158" t="s">
        <v>1555</v>
      </c>
    </row>
    <row r="1363" spans="1:18" x14ac:dyDescent="0.3">
      <c r="A1363" s="247">
        <v>12886</v>
      </c>
      <c r="B1363" s="47" t="s">
        <v>2374</v>
      </c>
      <c r="C1363" s="34" t="str">
        <f>IFERROR(VLOOKUP(tabConsumoAta[[#This Row],[CÓDIGO]],tabEstimativa[#Data],14,FALSE),"")</f>
        <v>Aguardando</v>
      </c>
      <c r="D1363" s="157" t="s">
        <v>3541</v>
      </c>
      <c r="E1363" s="157">
        <v>101</v>
      </c>
      <c r="F1363" s="34">
        <v>2020</v>
      </c>
      <c r="G1363" s="78">
        <f>IFERROR(VLOOKUP(tabConsumoAta[[#This Row],[ATA]],tabAtas[#Data],4,FALSE),"")</f>
        <v>44313</v>
      </c>
      <c r="H1363" s="163">
        <f>SUMIFS(tabSaldoAta[ESTIMATIVA],tabSaldoAta[CÓDIGO],tabConsumoAta[[#This Row],[CÓDIGO]],tabSaldoAta[CHAVE],tabConsumoAta[[#This Row],[ATA]])</f>
        <v>500</v>
      </c>
      <c r="I1363" s="164">
        <v>140</v>
      </c>
      <c r="J1363" s="159">
        <v>12</v>
      </c>
      <c r="K1363" s="251">
        <v>9678</v>
      </c>
      <c r="L1363" s="246" t="s">
        <v>3572</v>
      </c>
      <c r="M1363" s="160" t="s">
        <v>3741</v>
      </c>
      <c r="N1363" s="160" t="s">
        <v>3742</v>
      </c>
      <c r="O1363" s="249" t="s">
        <v>3739</v>
      </c>
      <c r="P1363" s="248">
        <v>44062</v>
      </c>
      <c r="Q1363" s="166" t="str">
        <f>IF(COUNTIFS(tabAtas_Bloqueios[CÓDIGO],tabConsumoAta[[#This Row],[CÓDIGO]],tabAtas_Bloqueios[CHAVE],tabConsumoAta[[#This Row],[ATA]],tabAtas_Bloqueios[INATIVO],"") &gt; 0,"X","")</f>
        <v/>
      </c>
      <c r="R1363" s="158" t="s">
        <v>1555</v>
      </c>
    </row>
    <row r="1364" spans="1:18" x14ac:dyDescent="0.3">
      <c r="A1364" s="247">
        <v>136040</v>
      </c>
      <c r="B1364" s="47" t="s">
        <v>1087</v>
      </c>
      <c r="C1364" s="34" t="str">
        <f>IFERROR(VLOOKUP(tabConsumoAta[[#This Row],[CÓDIGO]],tabEstimativa[#Data],14,FALSE),"")</f>
        <v>Aguardando</v>
      </c>
      <c r="D1364" s="157" t="s">
        <v>3697</v>
      </c>
      <c r="E1364" s="157">
        <v>143</v>
      </c>
      <c r="F1364" s="34">
        <v>2020</v>
      </c>
      <c r="G1364" s="78">
        <f>IFERROR(VLOOKUP(tabConsumoAta[[#This Row],[ATA]],tabAtas[#Data],4,FALSE),"")</f>
        <v>44378</v>
      </c>
      <c r="H1364" s="163">
        <f>SUMIFS(tabSaldoAta[ESTIMATIVA],tabSaldoAta[CÓDIGO],tabConsumoAta[[#This Row],[CÓDIGO]],tabSaldoAta[CHAVE],tabConsumoAta[[#This Row],[ATA]])</f>
        <v>100</v>
      </c>
      <c r="I1364" s="164">
        <v>50</v>
      </c>
      <c r="J1364" s="159">
        <v>13</v>
      </c>
      <c r="K1364" s="251">
        <v>9679</v>
      </c>
      <c r="L1364" s="246" t="s">
        <v>3456</v>
      </c>
      <c r="M1364" s="160" t="s">
        <v>3741</v>
      </c>
      <c r="N1364" s="160" t="s">
        <v>3742</v>
      </c>
      <c r="O1364" s="249" t="s">
        <v>3739</v>
      </c>
      <c r="P1364" s="248">
        <v>44062</v>
      </c>
      <c r="Q1364" s="166" t="str">
        <f>IF(COUNTIFS(tabAtas_Bloqueios[CÓDIGO],tabConsumoAta[[#This Row],[CÓDIGO]],tabAtas_Bloqueios[CHAVE],tabConsumoAta[[#This Row],[ATA]],tabAtas_Bloqueios[INATIVO],"") &gt; 0,"X","")</f>
        <v/>
      </c>
      <c r="R1364" s="158" t="s">
        <v>1555</v>
      </c>
    </row>
    <row r="1365" spans="1:18" x14ac:dyDescent="0.3">
      <c r="A1365" s="247">
        <v>63839</v>
      </c>
      <c r="B1365" s="47" t="s">
        <v>2367</v>
      </c>
      <c r="C1365" s="34" t="str">
        <f>IFERROR(VLOOKUP(tabConsumoAta[[#This Row],[CÓDIGO]],tabEstimativa[#Data],14,FALSE),"")</f>
        <v>Aguardando</v>
      </c>
      <c r="D1365" s="157" t="s">
        <v>3744</v>
      </c>
      <c r="E1365" s="157">
        <v>15</v>
      </c>
      <c r="F1365" s="34">
        <v>2000</v>
      </c>
      <c r="G1365" s="78" t="str">
        <f>IFERROR(VLOOKUP(tabConsumoAta[[#This Row],[ATA]],tabAtas[#Data],4,FALSE),"")</f>
        <v/>
      </c>
      <c r="H1365" s="163">
        <f>SUMIFS(tabSaldoAta[ESTIMATIVA],tabSaldoAta[CÓDIGO],tabConsumoAta[[#This Row],[CÓDIGO]],tabSaldoAta[CHAVE],tabConsumoAta[[#This Row],[ATA]])</f>
        <v>0</v>
      </c>
      <c r="I1365" s="164">
        <v>50</v>
      </c>
      <c r="J1365" s="159">
        <v>14</v>
      </c>
      <c r="K1365" s="251">
        <v>9682</v>
      </c>
      <c r="L1365" s="246" t="s">
        <v>3738</v>
      </c>
      <c r="M1365" s="160" t="s">
        <v>3741</v>
      </c>
      <c r="N1365" s="160" t="s">
        <v>3742</v>
      </c>
      <c r="O1365" s="249" t="s">
        <v>3739</v>
      </c>
      <c r="P1365" s="248">
        <v>44062</v>
      </c>
      <c r="Q1365" s="166" t="str">
        <f>IF(COUNTIFS(tabAtas_Bloqueios[CÓDIGO],tabConsumoAta[[#This Row],[CÓDIGO]],tabAtas_Bloqueios[CHAVE],tabConsumoAta[[#This Row],[ATA]],tabAtas_Bloqueios[INATIVO],"") &gt; 0,"X","")</f>
        <v/>
      </c>
      <c r="R1365" s="158" t="s">
        <v>1555</v>
      </c>
    </row>
    <row r="1366" spans="1:18" x14ac:dyDescent="0.3">
      <c r="A1366" s="247">
        <v>14001</v>
      </c>
      <c r="B1366" s="47" t="s">
        <v>179</v>
      </c>
      <c r="C1366" s="34" t="str">
        <f>IFERROR(VLOOKUP(tabConsumoAta[[#This Row],[CÓDIGO]],tabEstimativa[#Data],14,FALSE),"")</f>
        <v>Aguardando</v>
      </c>
      <c r="D1366" s="157" t="s">
        <v>3745</v>
      </c>
      <c r="E1366" s="157">
        <v>47</v>
      </c>
      <c r="F1366" s="34">
        <v>2000</v>
      </c>
      <c r="G1366" s="78" t="str">
        <f>IFERROR(VLOOKUP(tabConsumoAta[[#This Row],[ATA]],tabAtas[#Data],4,FALSE),"")</f>
        <v/>
      </c>
      <c r="H1366" s="163">
        <f>SUMIFS(tabSaldoAta[ESTIMATIVA],tabSaldoAta[CÓDIGO],tabConsumoAta[[#This Row],[CÓDIGO]],tabSaldoAta[CHAVE],tabConsumoAta[[#This Row],[ATA]])</f>
        <v>0</v>
      </c>
      <c r="I1366" s="164">
        <v>170</v>
      </c>
      <c r="J1366" s="159">
        <v>15</v>
      </c>
      <c r="K1366" s="251">
        <v>9684</v>
      </c>
      <c r="L1366" s="246" t="s">
        <v>3738</v>
      </c>
      <c r="M1366" s="160" t="s">
        <v>3741</v>
      </c>
      <c r="N1366" s="160" t="s">
        <v>3742</v>
      </c>
      <c r="O1366" s="249" t="s">
        <v>3739</v>
      </c>
      <c r="P1366" s="248">
        <v>44062</v>
      </c>
      <c r="Q1366" s="166" t="str">
        <f>IF(COUNTIFS(tabAtas_Bloqueios[CÓDIGO],tabConsumoAta[[#This Row],[CÓDIGO]],tabAtas_Bloqueios[CHAVE],tabConsumoAta[[#This Row],[ATA]],tabAtas_Bloqueios[INATIVO],"") &gt; 0,"X","")</f>
        <v/>
      </c>
      <c r="R1366" s="158" t="s">
        <v>1555</v>
      </c>
    </row>
    <row r="1367" spans="1:18" x14ac:dyDescent="0.3">
      <c r="A1367" s="247">
        <v>16053</v>
      </c>
      <c r="B1367" s="47" t="s">
        <v>2899</v>
      </c>
      <c r="C1367" s="34" t="str">
        <f>IFERROR(VLOOKUP(tabConsumoAta[[#This Row],[CÓDIGO]],tabEstimativa[#Data],14,FALSE),"")</f>
        <v>Aguardando</v>
      </c>
      <c r="D1367" s="157" t="s">
        <v>3745</v>
      </c>
      <c r="E1367" s="157">
        <v>47</v>
      </c>
      <c r="F1367" s="34">
        <v>2000</v>
      </c>
      <c r="G1367" s="78" t="str">
        <f>IFERROR(VLOOKUP(tabConsumoAta[[#This Row],[ATA]],tabAtas[#Data],4,FALSE),"")</f>
        <v/>
      </c>
      <c r="H1367" s="163">
        <f>SUMIFS(tabSaldoAta[ESTIMATIVA],tabSaldoAta[CÓDIGO],tabConsumoAta[[#This Row],[CÓDIGO]],tabSaldoAta[CHAVE],tabConsumoAta[[#This Row],[ATA]])</f>
        <v>0</v>
      </c>
      <c r="I1367" s="164">
        <v>70</v>
      </c>
      <c r="J1367" s="159">
        <v>16</v>
      </c>
      <c r="K1367" s="251">
        <v>9685</v>
      </c>
      <c r="L1367" s="246" t="s">
        <v>3738</v>
      </c>
      <c r="M1367" s="160" t="s">
        <v>3741</v>
      </c>
      <c r="N1367" s="160" t="s">
        <v>3742</v>
      </c>
      <c r="O1367" s="249" t="s">
        <v>3739</v>
      </c>
      <c r="P1367" s="248">
        <v>44062</v>
      </c>
      <c r="Q1367" s="166" t="str">
        <f>IF(COUNTIFS(tabAtas_Bloqueios[CÓDIGO],tabConsumoAta[[#This Row],[CÓDIGO]],tabAtas_Bloqueios[CHAVE],tabConsumoAta[[#This Row],[ATA]],tabAtas_Bloqueios[INATIVO],"") &gt; 0,"X","")</f>
        <v/>
      </c>
      <c r="R1367" s="158" t="s">
        <v>1555</v>
      </c>
    </row>
    <row r="1368" spans="1:18" x14ac:dyDescent="0.3">
      <c r="A1368" s="247">
        <v>106375</v>
      </c>
      <c r="B1368" s="47" t="s">
        <v>2774</v>
      </c>
      <c r="C1368" s="34" t="str">
        <f>IFERROR(VLOOKUP(tabConsumoAta[[#This Row],[CÓDIGO]],tabEstimativa[#Data],14,FALSE),"")</f>
        <v>Aguardando</v>
      </c>
      <c r="D1368" s="157" t="s">
        <v>3776</v>
      </c>
      <c r="E1368" s="157">
        <v>174</v>
      </c>
      <c r="F1368" s="34">
        <v>2020</v>
      </c>
      <c r="G1368" s="78">
        <f>IFERROR(VLOOKUP(tabConsumoAta[[#This Row],[ATA]],tabAtas[#Data],4,FALSE),"")</f>
        <v>44424</v>
      </c>
      <c r="H1368" s="163">
        <f>SUMIFS(tabSaldoAta[ESTIMATIVA],tabSaldoAta[CÓDIGO],tabConsumoAta[[#This Row],[CÓDIGO]],tabSaldoAta[CHAVE],tabConsumoAta[[#This Row],[ATA]])</f>
        <v>700</v>
      </c>
      <c r="I1368" s="164">
        <v>300</v>
      </c>
      <c r="J1368" s="159">
        <v>17</v>
      </c>
      <c r="K1368" s="251">
        <v>9686</v>
      </c>
      <c r="L1368" s="246" t="s">
        <v>3738</v>
      </c>
      <c r="M1368" s="160" t="s">
        <v>3741</v>
      </c>
      <c r="N1368" s="160" t="s">
        <v>3742</v>
      </c>
      <c r="O1368" s="249" t="s">
        <v>3739</v>
      </c>
      <c r="P1368" s="248">
        <v>44062</v>
      </c>
      <c r="Q1368" s="166" t="str">
        <f>IF(COUNTIFS(tabAtas_Bloqueios[CÓDIGO],tabConsumoAta[[#This Row],[CÓDIGO]],tabAtas_Bloqueios[CHAVE],tabConsumoAta[[#This Row],[ATA]],tabAtas_Bloqueios[INATIVO],"") &gt; 0,"X","")</f>
        <v/>
      </c>
      <c r="R1368" s="158" t="s">
        <v>1555</v>
      </c>
    </row>
    <row r="1369" spans="1:18" x14ac:dyDescent="0.3">
      <c r="A1369" s="247">
        <v>106376</v>
      </c>
      <c r="B1369" s="47" t="s">
        <v>2841</v>
      </c>
      <c r="C1369" s="34" t="str">
        <f>IFERROR(VLOOKUP(tabConsumoAta[[#This Row],[CÓDIGO]],tabEstimativa[#Data],14,FALSE),"")</f>
        <v>Aguardando</v>
      </c>
      <c r="D1369" s="157" t="s">
        <v>3776</v>
      </c>
      <c r="E1369" s="157">
        <v>174</v>
      </c>
      <c r="F1369" s="34">
        <v>2020</v>
      </c>
      <c r="G1369" s="78">
        <f>IFERROR(VLOOKUP(tabConsumoAta[[#This Row],[ATA]],tabAtas[#Data],4,FALSE),"")</f>
        <v>44424</v>
      </c>
      <c r="H1369" s="163">
        <f>SUMIFS(tabSaldoAta[ESTIMATIVA],tabSaldoAta[CÓDIGO],tabConsumoAta[[#This Row],[CÓDIGO]],tabSaldoAta[CHAVE],tabConsumoAta[[#This Row],[ATA]])</f>
        <v>4000</v>
      </c>
      <c r="I1369" s="164">
        <v>1000</v>
      </c>
      <c r="J1369" s="159">
        <v>18</v>
      </c>
      <c r="K1369" s="251">
        <v>9687</v>
      </c>
      <c r="L1369" s="246" t="s">
        <v>3738</v>
      </c>
      <c r="M1369" s="160" t="s">
        <v>3741</v>
      </c>
      <c r="N1369" s="160" t="s">
        <v>3742</v>
      </c>
      <c r="O1369" s="249" t="s">
        <v>3739</v>
      </c>
      <c r="P1369" s="248">
        <v>44062</v>
      </c>
      <c r="Q1369" s="166" t="str">
        <f>IF(COUNTIFS(tabAtas_Bloqueios[CÓDIGO],tabConsumoAta[[#This Row],[CÓDIGO]],tabAtas_Bloqueios[CHAVE],tabConsumoAta[[#This Row],[ATA]],tabAtas_Bloqueios[INATIVO],"") &gt; 0,"X","")</f>
        <v/>
      </c>
      <c r="R1369" s="158" t="s">
        <v>1555</v>
      </c>
    </row>
    <row r="1370" spans="1:18" x14ac:dyDescent="0.3">
      <c r="A1370" s="247">
        <v>87465</v>
      </c>
      <c r="B1370" s="47" t="s">
        <v>3155</v>
      </c>
      <c r="C1370" s="34" t="str">
        <f>IFERROR(VLOOKUP(tabConsumoAta[[#This Row],[CÓDIGO]],tabEstimativa[#Data],14,FALSE),"")</f>
        <v>Aguardando</v>
      </c>
      <c r="D1370" s="157" t="s">
        <v>2356</v>
      </c>
      <c r="E1370" s="157">
        <v>291</v>
      </c>
      <c r="F1370" s="34">
        <v>2019</v>
      </c>
      <c r="G1370" s="78">
        <f>IFERROR(VLOOKUP(tabConsumoAta[[#This Row],[ATA]],tabAtas[#Data],4,FALSE),"")</f>
        <v>44182</v>
      </c>
      <c r="H1370" s="163">
        <f>SUMIFS(tabSaldoAta[ESTIMATIVA],tabSaldoAta[CÓDIGO],tabConsumoAta[[#This Row],[CÓDIGO]],tabSaldoAta[CHAVE],tabConsumoAta[[#This Row],[ATA]])</f>
        <v>1500</v>
      </c>
      <c r="I1370" s="164">
        <v>500</v>
      </c>
      <c r="J1370" s="159">
        <v>1</v>
      </c>
      <c r="K1370" s="251">
        <v>9386</v>
      </c>
      <c r="L1370" s="246" t="s">
        <v>3611</v>
      </c>
      <c r="M1370" s="160" t="s">
        <v>3730</v>
      </c>
      <c r="N1370" s="160" t="s">
        <v>3731</v>
      </c>
      <c r="O1370" s="249" t="s">
        <v>3729</v>
      </c>
      <c r="P1370" s="248">
        <v>44056</v>
      </c>
      <c r="Q1370" s="166" t="str">
        <f>IF(COUNTIFS(tabAtas_Bloqueios[CÓDIGO],tabConsumoAta[[#This Row],[CÓDIGO]],tabAtas_Bloqueios[CHAVE],tabConsumoAta[[#This Row],[ATA]],tabAtas_Bloqueios[INATIVO],"") &gt; 0,"X","")</f>
        <v/>
      </c>
      <c r="R1370" s="158" t="s">
        <v>1555</v>
      </c>
    </row>
    <row r="1371" spans="1:18" x14ac:dyDescent="0.3">
      <c r="A1371" s="247">
        <v>133021</v>
      </c>
      <c r="B1371" s="47" t="s">
        <v>3253</v>
      </c>
      <c r="C1371" s="34" t="str">
        <f>IFERROR(VLOOKUP(tabConsumoAta[[#This Row],[CÓDIGO]],tabEstimativa[#Data],14,FALSE),"")</f>
        <v>Aguardando</v>
      </c>
      <c r="D1371" s="157" t="s">
        <v>2356</v>
      </c>
      <c r="E1371" s="157">
        <v>291</v>
      </c>
      <c r="F1371" s="34">
        <v>2019</v>
      </c>
      <c r="G1371" s="78">
        <f>IFERROR(VLOOKUP(tabConsumoAta[[#This Row],[ATA]],tabAtas[#Data],4,FALSE),"")</f>
        <v>44182</v>
      </c>
      <c r="H1371" s="163">
        <f>SUMIFS(tabSaldoAta[ESTIMATIVA],tabSaldoAta[CÓDIGO],tabConsumoAta[[#This Row],[CÓDIGO]],tabSaldoAta[CHAVE],tabConsumoAta[[#This Row],[ATA]])</f>
        <v>2000</v>
      </c>
      <c r="I1371" s="164">
        <v>600</v>
      </c>
      <c r="J1371" s="159">
        <v>2</v>
      </c>
      <c r="K1371" s="251">
        <v>9387</v>
      </c>
      <c r="L1371" s="246" t="s">
        <v>3219</v>
      </c>
      <c r="M1371" s="160" t="s">
        <v>3730</v>
      </c>
      <c r="N1371" s="160" t="s">
        <v>3731</v>
      </c>
      <c r="O1371" s="249" t="s">
        <v>3729</v>
      </c>
      <c r="P1371" s="248">
        <v>44056</v>
      </c>
      <c r="Q1371" s="166" t="str">
        <f>IF(COUNTIFS(tabAtas_Bloqueios[CÓDIGO],tabConsumoAta[[#This Row],[CÓDIGO]],tabAtas_Bloqueios[CHAVE],tabConsumoAta[[#This Row],[ATA]],tabAtas_Bloqueios[INATIVO],"") &gt; 0,"X","")</f>
        <v/>
      </c>
      <c r="R1371" s="158" t="s">
        <v>1555</v>
      </c>
    </row>
    <row r="1372" spans="1:18" x14ac:dyDescent="0.3">
      <c r="A1372" s="247">
        <v>130695</v>
      </c>
      <c r="B1372" s="47" t="s">
        <v>2499</v>
      </c>
      <c r="C1372" s="34" t="str">
        <f>IFERROR(VLOOKUP(tabConsumoAta[[#This Row],[CÓDIGO]],tabEstimativa[#Data],14,FALSE),"")</f>
        <v>Aguardando</v>
      </c>
      <c r="D1372" s="157" t="s">
        <v>3440</v>
      </c>
      <c r="E1372" s="157">
        <v>293</v>
      </c>
      <c r="F1372" s="34">
        <v>2019</v>
      </c>
      <c r="G1372" s="78">
        <f>IFERROR(VLOOKUP(tabConsumoAta[[#This Row],[ATA]],tabAtas[#Data],4,FALSE),"")</f>
        <v>44189</v>
      </c>
      <c r="H1372" s="163">
        <f>SUMIFS(tabSaldoAta[ESTIMATIVA],tabSaldoAta[CÓDIGO],tabConsumoAta[[#This Row],[CÓDIGO]],tabSaldoAta[CHAVE],tabConsumoAta[[#This Row],[ATA]])</f>
        <v>5000</v>
      </c>
      <c r="I1372" s="164">
        <v>1500</v>
      </c>
      <c r="J1372" s="159">
        <v>3</v>
      </c>
      <c r="K1372" s="251">
        <v>9391</v>
      </c>
      <c r="L1372" s="246" t="s">
        <v>3157</v>
      </c>
      <c r="M1372" s="160" t="s">
        <v>3730</v>
      </c>
      <c r="N1372" s="160" t="s">
        <v>3731</v>
      </c>
      <c r="O1372" s="249" t="s">
        <v>3729</v>
      </c>
      <c r="P1372" s="248">
        <v>44056</v>
      </c>
      <c r="Q1372" s="166" t="str">
        <f>IF(COUNTIFS(tabAtas_Bloqueios[CÓDIGO],tabConsumoAta[[#This Row],[CÓDIGO]],tabAtas_Bloqueios[CHAVE],tabConsumoAta[[#This Row],[ATA]],tabAtas_Bloqueios[INATIVO],"") &gt; 0,"X","")</f>
        <v/>
      </c>
      <c r="R1372" s="158" t="s">
        <v>1555</v>
      </c>
    </row>
    <row r="1373" spans="1:18" x14ac:dyDescent="0.3">
      <c r="A1373" s="247">
        <v>51579</v>
      </c>
      <c r="B1373" s="47" t="s">
        <v>2799</v>
      </c>
      <c r="C1373" s="34" t="str">
        <f>IFERROR(VLOOKUP(tabConsumoAta[[#This Row],[CÓDIGO]],tabEstimativa[#Data],14,FALSE),"")</f>
        <v>Suspenso</v>
      </c>
      <c r="D1373" s="157" t="s">
        <v>3533</v>
      </c>
      <c r="E1373" s="157">
        <v>99</v>
      </c>
      <c r="F1373" s="34">
        <v>2020</v>
      </c>
      <c r="G1373" s="78">
        <f>IFERROR(VLOOKUP(tabConsumoAta[[#This Row],[ATA]],tabAtas[#Data],4,FALSE),"")</f>
        <v>44309</v>
      </c>
      <c r="H1373" s="163">
        <f>SUMIFS(tabSaldoAta[ESTIMATIVA],tabSaldoAta[CÓDIGO],tabConsumoAta[[#This Row],[CÓDIGO]],tabSaldoAta[CHAVE],tabConsumoAta[[#This Row],[ATA]])</f>
        <v>1500</v>
      </c>
      <c r="I1373" s="164">
        <v>750</v>
      </c>
      <c r="J1373" s="159">
        <v>4</v>
      </c>
      <c r="K1373" s="251">
        <v>9392</v>
      </c>
      <c r="L1373" s="246" t="s">
        <v>3736</v>
      </c>
      <c r="M1373" s="160" t="s">
        <v>3730</v>
      </c>
      <c r="N1373" s="160" t="s">
        <v>3731</v>
      </c>
      <c r="O1373" s="249" t="s">
        <v>3729</v>
      </c>
      <c r="P1373" s="248">
        <v>44056</v>
      </c>
      <c r="Q1373" s="166" t="str">
        <f>IF(COUNTIFS(tabAtas_Bloqueios[CÓDIGO],tabConsumoAta[[#This Row],[CÓDIGO]],tabAtas_Bloqueios[CHAVE],tabConsumoAta[[#This Row],[ATA]],tabAtas_Bloqueios[INATIVO],"") &gt; 0,"X","")</f>
        <v/>
      </c>
      <c r="R1373" s="158" t="s">
        <v>1555</v>
      </c>
    </row>
    <row r="1374" spans="1:18" x14ac:dyDescent="0.3">
      <c r="A1374" s="247">
        <v>13517</v>
      </c>
      <c r="B1374" s="47" t="s">
        <v>2380</v>
      </c>
      <c r="C1374" s="34" t="str">
        <f>IFERROR(VLOOKUP(tabConsumoAta[[#This Row],[CÓDIGO]],tabEstimativa[#Data],14,FALSE),"")</f>
        <v>Aguardando</v>
      </c>
      <c r="D1374" s="157" t="s">
        <v>3541</v>
      </c>
      <c r="E1374" s="157">
        <v>101</v>
      </c>
      <c r="F1374" s="34">
        <v>2020</v>
      </c>
      <c r="G1374" s="78">
        <f>IFERROR(VLOOKUP(tabConsumoAta[[#This Row],[ATA]],tabAtas[#Data],4,FALSE),"")</f>
        <v>44313</v>
      </c>
      <c r="H1374" s="163">
        <f>SUMIFS(tabSaldoAta[ESTIMATIVA],tabSaldoAta[CÓDIGO],tabConsumoAta[[#This Row],[CÓDIGO]],tabSaldoAta[CHAVE],tabConsumoAta[[#This Row],[ATA]])</f>
        <v>100</v>
      </c>
      <c r="I1374" s="164">
        <v>50</v>
      </c>
      <c r="J1374" s="159">
        <v>5</v>
      </c>
      <c r="K1374" s="251">
        <v>9394</v>
      </c>
      <c r="L1374" s="246" t="s">
        <v>3572</v>
      </c>
      <c r="M1374" s="160" t="s">
        <v>3730</v>
      </c>
      <c r="N1374" s="160" t="s">
        <v>3731</v>
      </c>
      <c r="O1374" s="249" t="s">
        <v>3729</v>
      </c>
      <c r="P1374" s="248">
        <v>44056</v>
      </c>
      <c r="Q1374" s="166" t="str">
        <f>IF(COUNTIFS(tabAtas_Bloqueios[CÓDIGO],tabConsumoAta[[#This Row],[CÓDIGO]],tabAtas_Bloqueios[CHAVE],tabConsumoAta[[#This Row],[ATA]],tabAtas_Bloqueios[INATIVO],"") &gt; 0,"X","")</f>
        <v/>
      </c>
      <c r="R1374" s="158" t="s">
        <v>1555</v>
      </c>
    </row>
    <row r="1375" spans="1:18" x14ac:dyDescent="0.3">
      <c r="A1375" s="247">
        <v>57900</v>
      </c>
      <c r="B1375" s="47" t="s">
        <v>2863</v>
      </c>
      <c r="C1375" s="34" t="str">
        <f>IFERROR(VLOOKUP(tabConsumoAta[[#This Row],[CÓDIGO]],tabEstimativa[#Data],14,FALSE),"")</f>
        <v>Aguardando</v>
      </c>
      <c r="D1375" s="157" t="s">
        <v>3737</v>
      </c>
      <c r="E1375" s="157">
        <v>130</v>
      </c>
      <c r="F1375" s="34">
        <v>2000</v>
      </c>
      <c r="G1375" s="78" t="str">
        <f>IFERROR(VLOOKUP(tabConsumoAta[[#This Row],[ATA]],tabAtas[#Data],4,FALSE),"")</f>
        <v/>
      </c>
      <c r="H1375" s="163">
        <f>SUMIFS(tabSaldoAta[ESTIMATIVA],tabSaldoAta[CÓDIGO],tabConsumoAta[[#This Row],[CÓDIGO]],tabSaldoAta[CHAVE],tabConsumoAta[[#This Row],[ATA]])</f>
        <v>0</v>
      </c>
      <c r="I1375" s="164">
        <v>30</v>
      </c>
      <c r="J1375" s="159">
        <v>6</v>
      </c>
      <c r="K1375" s="251">
        <v>9409</v>
      </c>
      <c r="L1375" s="246" t="s">
        <v>3738</v>
      </c>
      <c r="M1375" s="160" t="s">
        <v>3730</v>
      </c>
      <c r="N1375" s="160" t="s">
        <v>3731</v>
      </c>
      <c r="O1375" s="249" t="s">
        <v>3729</v>
      </c>
      <c r="P1375" s="248">
        <v>44056</v>
      </c>
      <c r="Q1375" s="166" t="str">
        <f>IF(COUNTIFS(tabAtas_Bloqueios[CÓDIGO],tabConsumoAta[[#This Row],[CÓDIGO]],tabAtas_Bloqueios[CHAVE],tabConsumoAta[[#This Row],[ATA]],tabAtas_Bloqueios[INATIVO],"") &gt; 0,"X","")</f>
        <v/>
      </c>
      <c r="R1375" s="158" t="s">
        <v>1555</v>
      </c>
    </row>
    <row r="1376" spans="1:18" x14ac:dyDescent="0.3">
      <c r="A1376" s="247">
        <v>14662</v>
      </c>
      <c r="B1376" s="47" t="s">
        <v>2859</v>
      </c>
      <c r="C1376" s="34" t="str">
        <f>IFERROR(VLOOKUP(tabConsumoAta[[#This Row],[CÓDIGO]],tabEstimativa[#Data],14,FALSE),"")</f>
        <v>Aguardando</v>
      </c>
      <c r="D1376" s="157" t="s">
        <v>3462</v>
      </c>
      <c r="E1376" s="157">
        <v>54</v>
      </c>
      <c r="F1376" s="34">
        <v>2020</v>
      </c>
      <c r="G1376" s="78">
        <f>IFERROR(VLOOKUP(tabConsumoAta[[#This Row],[ATA]],tabAtas[#Data],4,FALSE),"")</f>
        <v>44267</v>
      </c>
      <c r="H1376" s="163">
        <f>SUMIFS(tabSaldoAta[ESTIMATIVA],tabSaldoAta[CÓDIGO],tabConsumoAta[[#This Row],[CÓDIGO]],tabSaldoAta[CHAVE],tabConsumoAta[[#This Row],[ATA]])</f>
        <v>8600</v>
      </c>
      <c r="I1376" s="164">
        <v>2600</v>
      </c>
      <c r="J1376" s="159">
        <v>1</v>
      </c>
      <c r="K1376" s="251">
        <v>9271</v>
      </c>
      <c r="L1376" s="246" t="s">
        <v>3719</v>
      </c>
      <c r="M1376" s="160" t="s">
        <v>3733</v>
      </c>
      <c r="N1376" s="160" t="s">
        <v>3734</v>
      </c>
      <c r="O1376" s="249" t="s">
        <v>3732</v>
      </c>
      <c r="P1376" s="248">
        <v>44056</v>
      </c>
      <c r="Q1376" s="166" t="str">
        <f>IF(COUNTIFS(tabAtas_Bloqueios[CÓDIGO],tabConsumoAta[[#This Row],[CÓDIGO]],tabAtas_Bloqueios[CHAVE],tabConsumoAta[[#This Row],[ATA]],tabAtas_Bloqueios[INATIVO],"") &gt; 0,"X","")</f>
        <v/>
      </c>
      <c r="R1376" s="158" t="s">
        <v>1555</v>
      </c>
    </row>
    <row r="1377" spans="1:18" x14ac:dyDescent="0.3">
      <c r="A1377" s="247">
        <v>135226</v>
      </c>
      <c r="B1377" s="47" t="s">
        <v>2397</v>
      </c>
      <c r="C1377" s="34" t="str">
        <f>IFERROR(VLOOKUP(tabConsumoAta[[#This Row],[CÓDIGO]],tabEstimativa[#Data],14,FALSE),"")</f>
        <v>Aguardando</v>
      </c>
      <c r="D1377" s="157" t="s">
        <v>2073</v>
      </c>
      <c r="E1377" s="157">
        <v>192</v>
      </c>
      <c r="F1377" s="34">
        <v>2019</v>
      </c>
      <c r="G1377" s="78">
        <f>IFERROR(VLOOKUP(tabConsumoAta[[#This Row],[ATA]],tabAtas[#Data],4,FALSE),"")</f>
        <v>44050</v>
      </c>
      <c r="H1377" s="163">
        <f>SUMIFS(tabSaldoAta[ESTIMATIVA],tabSaldoAta[CÓDIGO],tabConsumoAta[[#This Row],[CÓDIGO]],tabSaldoAta[CHAVE],tabConsumoAta[[#This Row],[ATA]])</f>
        <v>250</v>
      </c>
      <c r="I1377" s="164">
        <v>50</v>
      </c>
      <c r="J1377" s="159">
        <v>1</v>
      </c>
      <c r="K1377" s="251">
        <v>8939</v>
      </c>
      <c r="L1377" s="246" t="s">
        <v>3456</v>
      </c>
      <c r="M1377" s="160" t="s">
        <v>3726</v>
      </c>
      <c r="N1377" s="160" t="s">
        <v>3727</v>
      </c>
      <c r="O1377" s="249" t="s">
        <v>3725</v>
      </c>
      <c r="P1377" s="248">
        <v>44043</v>
      </c>
      <c r="Q1377" s="166" t="str">
        <f>IF(COUNTIFS(tabAtas_Bloqueios[CÓDIGO],tabConsumoAta[[#This Row],[CÓDIGO]],tabAtas_Bloqueios[CHAVE],tabConsumoAta[[#This Row],[ATA]],tabAtas_Bloqueios[INATIVO],"") &gt; 0,"X","")</f>
        <v/>
      </c>
      <c r="R1377" s="158" t="s">
        <v>1555</v>
      </c>
    </row>
    <row r="1378" spans="1:18" x14ac:dyDescent="0.3">
      <c r="A1378" s="247">
        <v>136273</v>
      </c>
      <c r="B1378" s="47" t="s">
        <v>1428</v>
      </c>
      <c r="C1378" s="34" t="str">
        <f>IFERROR(VLOOKUP(tabConsumoAta[[#This Row],[CÓDIGO]],tabEstimativa[#Data],14,FALSE),"")</f>
        <v>Suspenso</v>
      </c>
      <c r="D1378" s="157" t="s">
        <v>2064</v>
      </c>
      <c r="E1378" s="157">
        <v>193</v>
      </c>
      <c r="F1378" s="34">
        <v>2019</v>
      </c>
      <c r="G1378" s="78">
        <f>IFERROR(VLOOKUP(tabConsumoAta[[#This Row],[ATA]],tabAtas[#Data],4,FALSE),"")</f>
        <v>44050</v>
      </c>
      <c r="H1378" s="163">
        <f>SUMIFS(tabSaldoAta[ESTIMATIVA],tabSaldoAta[CÓDIGO],tabConsumoAta[[#This Row],[CÓDIGO]],tabSaldoAta[CHAVE],tabConsumoAta[[#This Row],[ATA]])</f>
        <v>2000</v>
      </c>
      <c r="I1378" s="164">
        <v>500</v>
      </c>
      <c r="J1378" s="159">
        <v>2</v>
      </c>
      <c r="K1378" s="251">
        <v>8940</v>
      </c>
      <c r="L1378" s="246" t="s">
        <v>2963</v>
      </c>
      <c r="M1378" s="160" t="s">
        <v>3726</v>
      </c>
      <c r="N1378" s="160" t="s">
        <v>3727</v>
      </c>
      <c r="O1378" s="249" t="s">
        <v>3725</v>
      </c>
      <c r="P1378" s="248">
        <v>44043</v>
      </c>
      <c r="Q1378" s="166" t="str">
        <f>IF(COUNTIFS(tabAtas_Bloqueios[CÓDIGO],tabConsumoAta[[#This Row],[CÓDIGO]],tabAtas_Bloqueios[CHAVE],tabConsumoAta[[#This Row],[ATA]],tabAtas_Bloqueios[INATIVO],"") &gt; 0,"X","")</f>
        <v/>
      </c>
      <c r="R1378" s="158" t="s">
        <v>1555</v>
      </c>
    </row>
    <row r="1379" spans="1:18" x14ac:dyDescent="0.3">
      <c r="A1379" s="247">
        <v>134542</v>
      </c>
      <c r="B1379" s="47" t="s">
        <v>2791</v>
      </c>
      <c r="C1379" s="34" t="str">
        <f>IFERROR(VLOOKUP(tabConsumoAta[[#This Row],[CÓDIGO]],tabEstimativa[#Data],14,FALSE),"")</f>
        <v>Aguardando</v>
      </c>
      <c r="D1379" s="157" t="s">
        <v>2096</v>
      </c>
      <c r="E1379" s="157">
        <v>199</v>
      </c>
      <c r="F1379" s="34">
        <v>2019</v>
      </c>
      <c r="G1379" s="78">
        <f>IFERROR(VLOOKUP(tabConsumoAta[[#This Row],[ATA]],tabAtas[#Data],4,FALSE),"")</f>
        <v>44057</v>
      </c>
      <c r="H1379" s="163">
        <f>SUMIFS(tabSaldoAta[ESTIMATIVA],tabSaldoAta[CÓDIGO],tabConsumoAta[[#This Row],[CÓDIGO]],tabSaldoAta[CHAVE],tabConsumoAta[[#This Row],[ATA]])</f>
        <v>1500</v>
      </c>
      <c r="I1379" s="164">
        <v>1000</v>
      </c>
      <c r="J1379" s="159">
        <v>3</v>
      </c>
      <c r="K1379" s="251">
        <v>8942</v>
      </c>
      <c r="L1379" s="246" t="s">
        <v>2423</v>
      </c>
      <c r="M1379" s="160" t="s">
        <v>3726</v>
      </c>
      <c r="N1379" s="160" t="s">
        <v>3727</v>
      </c>
      <c r="O1379" s="249" t="s">
        <v>3725</v>
      </c>
      <c r="P1379" s="248">
        <v>44043</v>
      </c>
      <c r="Q1379" s="166" t="str">
        <f>IF(COUNTIFS(tabAtas_Bloqueios[CÓDIGO],tabConsumoAta[[#This Row],[CÓDIGO]],tabAtas_Bloqueios[CHAVE],tabConsumoAta[[#This Row],[ATA]],tabAtas_Bloqueios[INATIVO],"") &gt; 0,"X","")</f>
        <v/>
      </c>
      <c r="R1379" s="158" t="s">
        <v>1555</v>
      </c>
    </row>
    <row r="1380" spans="1:18" x14ac:dyDescent="0.3">
      <c r="A1380" s="247">
        <v>118577</v>
      </c>
      <c r="B1380" s="47" t="s">
        <v>3610</v>
      </c>
      <c r="C1380" s="34" t="str">
        <f>IFERROR(VLOOKUP(tabConsumoAta[[#This Row],[CÓDIGO]],tabEstimativa[#Data],14,FALSE),"")</f>
        <v>Suspenso</v>
      </c>
      <c r="D1380" s="157" t="s">
        <v>2096</v>
      </c>
      <c r="E1380" s="157">
        <v>199</v>
      </c>
      <c r="F1380" s="34">
        <v>2019</v>
      </c>
      <c r="G1380" s="78">
        <f>IFERROR(VLOOKUP(tabConsumoAta[[#This Row],[ATA]],tabAtas[#Data],4,FALSE),"")</f>
        <v>44057</v>
      </c>
      <c r="H1380" s="163">
        <f>SUMIFS(tabSaldoAta[ESTIMATIVA],tabSaldoAta[CÓDIGO],tabConsumoAta[[#This Row],[CÓDIGO]],tabSaldoAta[CHAVE],tabConsumoAta[[#This Row],[ATA]])</f>
        <v>500</v>
      </c>
      <c r="I1380" s="164">
        <v>150</v>
      </c>
      <c r="J1380" s="159">
        <v>4</v>
      </c>
      <c r="K1380" s="251">
        <v>8944</v>
      </c>
      <c r="L1380" s="246" t="s">
        <v>2963</v>
      </c>
      <c r="M1380" s="160" t="s">
        <v>3726</v>
      </c>
      <c r="N1380" s="160" t="s">
        <v>3727</v>
      </c>
      <c r="O1380" s="249" t="s">
        <v>3725</v>
      </c>
      <c r="P1380" s="248">
        <v>44043</v>
      </c>
      <c r="Q1380" s="166" t="str">
        <f>IF(COUNTIFS(tabAtas_Bloqueios[CÓDIGO],tabConsumoAta[[#This Row],[CÓDIGO]],tabAtas_Bloqueios[CHAVE],tabConsumoAta[[#This Row],[ATA]],tabAtas_Bloqueios[INATIVO],"") &gt; 0,"X","")</f>
        <v/>
      </c>
      <c r="R1380" s="158" t="s">
        <v>1555</v>
      </c>
    </row>
    <row r="1381" spans="1:18" x14ac:dyDescent="0.3">
      <c r="A1381" s="247">
        <v>134547</v>
      </c>
      <c r="B1381" s="47" t="s">
        <v>2805</v>
      </c>
      <c r="C1381" s="34" t="str">
        <f>IFERROR(VLOOKUP(tabConsumoAta[[#This Row],[CÓDIGO]],tabEstimativa[#Data],14,FALSE),"")</f>
        <v>Aguardando</v>
      </c>
      <c r="D1381" s="157" t="s">
        <v>2096</v>
      </c>
      <c r="E1381" s="157">
        <v>199</v>
      </c>
      <c r="F1381" s="34">
        <v>2019</v>
      </c>
      <c r="G1381" s="78">
        <f>IFERROR(VLOOKUP(tabConsumoAta[[#This Row],[ATA]],tabAtas[#Data],4,FALSE),"")</f>
        <v>44057</v>
      </c>
      <c r="H1381" s="163">
        <f>SUMIFS(tabSaldoAta[ESTIMATIVA],tabSaldoAta[CÓDIGO],tabConsumoAta[[#This Row],[CÓDIGO]],tabSaldoAta[CHAVE],tabConsumoAta[[#This Row],[ATA]])</f>
        <v>1200</v>
      </c>
      <c r="I1381" s="164">
        <v>200</v>
      </c>
      <c r="J1381" s="159">
        <v>5</v>
      </c>
      <c r="K1381" s="251">
        <v>8945</v>
      </c>
      <c r="L1381" s="246" t="s">
        <v>2963</v>
      </c>
      <c r="M1381" s="160" t="s">
        <v>3726</v>
      </c>
      <c r="N1381" s="160" t="s">
        <v>3727</v>
      </c>
      <c r="O1381" s="249" t="s">
        <v>3725</v>
      </c>
      <c r="P1381" s="248">
        <v>44043</v>
      </c>
      <c r="Q1381" s="166" t="str">
        <f>IF(COUNTIFS(tabAtas_Bloqueios[CÓDIGO],tabConsumoAta[[#This Row],[CÓDIGO]],tabAtas_Bloqueios[CHAVE],tabConsumoAta[[#This Row],[ATA]],tabAtas_Bloqueios[INATIVO],"") &gt; 0,"X","")</f>
        <v/>
      </c>
      <c r="R1381" s="158" t="s">
        <v>1555</v>
      </c>
    </row>
    <row r="1382" spans="1:18" x14ac:dyDescent="0.3">
      <c r="A1382" s="247">
        <v>64860</v>
      </c>
      <c r="B1382" s="47" t="s">
        <v>2979</v>
      </c>
      <c r="C1382" s="34" t="str">
        <f>IFERROR(VLOOKUP(tabConsumoAta[[#This Row],[CÓDIGO]],tabEstimativa[#Data],14,FALSE),"")</f>
        <v>Aguardando</v>
      </c>
      <c r="D1382" s="157" t="s">
        <v>2144</v>
      </c>
      <c r="E1382" s="157">
        <v>233</v>
      </c>
      <c r="F1382" s="34">
        <v>2019</v>
      </c>
      <c r="G1382" s="78">
        <f>IFERROR(VLOOKUP(tabConsumoAta[[#This Row],[ATA]],tabAtas[#Data],4,FALSE),"")</f>
        <v>44095</v>
      </c>
      <c r="H1382" s="163">
        <f>SUMIFS(tabSaldoAta[ESTIMATIVA],tabSaldoAta[CÓDIGO],tabConsumoAta[[#This Row],[CÓDIGO]],tabSaldoAta[CHAVE],tabConsumoAta[[#This Row],[ATA]])</f>
        <v>300</v>
      </c>
      <c r="I1382" s="164">
        <v>100</v>
      </c>
      <c r="J1382" s="159">
        <v>1</v>
      </c>
      <c r="K1382" s="251">
        <v>8861</v>
      </c>
      <c r="L1382" s="246" t="s">
        <v>3160</v>
      </c>
      <c r="M1382" s="160" t="s">
        <v>3722</v>
      </c>
      <c r="N1382" s="160" t="s">
        <v>3723</v>
      </c>
      <c r="O1382" s="249" t="s">
        <v>3721</v>
      </c>
      <c r="P1382" s="248">
        <v>44041</v>
      </c>
      <c r="Q1382" s="166" t="str">
        <f>IF(COUNTIFS(tabAtas_Bloqueios[CÓDIGO],tabConsumoAta[[#This Row],[CÓDIGO]],tabAtas_Bloqueios[CHAVE],tabConsumoAta[[#This Row],[ATA]],tabAtas_Bloqueios[INATIVO],"") &gt; 0,"X","")</f>
        <v/>
      </c>
      <c r="R1382" s="158" t="s">
        <v>1555</v>
      </c>
    </row>
    <row r="1383" spans="1:18" x14ac:dyDescent="0.3">
      <c r="A1383" s="247">
        <v>77786</v>
      </c>
      <c r="B1383" s="47" t="s">
        <v>3724</v>
      </c>
      <c r="C1383" s="34" t="str">
        <f>IFERROR(VLOOKUP(tabConsumoAta[[#This Row],[CÓDIGO]],tabEstimativa[#Data],14,FALSE),"")</f>
        <v>Aguardando</v>
      </c>
      <c r="D1383" s="157" t="s">
        <v>2144</v>
      </c>
      <c r="E1383" s="157">
        <v>233</v>
      </c>
      <c r="F1383" s="34">
        <v>2019</v>
      </c>
      <c r="G1383" s="78">
        <f>IFERROR(VLOOKUP(tabConsumoAta[[#This Row],[ATA]],tabAtas[#Data],4,FALSE),"")</f>
        <v>44095</v>
      </c>
      <c r="H1383" s="163">
        <f>SUMIFS(tabSaldoAta[ESTIMATIVA],tabSaldoAta[CÓDIGO],tabConsumoAta[[#This Row],[CÓDIGO]],tabSaldoAta[CHAVE],tabConsumoAta[[#This Row],[ATA]])</f>
        <v>50</v>
      </c>
      <c r="I1383" s="164">
        <v>30</v>
      </c>
      <c r="J1383" s="159">
        <v>2</v>
      </c>
      <c r="K1383" s="251">
        <v>8863</v>
      </c>
      <c r="L1383" s="246" t="s">
        <v>2963</v>
      </c>
      <c r="M1383" s="160" t="s">
        <v>3722</v>
      </c>
      <c r="N1383" s="160" t="s">
        <v>3723</v>
      </c>
      <c r="O1383" s="249" t="s">
        <v>3721</v>
      </c>
      <c r="P1383" s="248">
        <v>44041</v>
      </c>
      <c r="Q1383" s="166" t="str">
        <f>IF(COUNTIFS(tabAtas_Bloqueios[CÓDIGO],tabConsumoAta[[#This Row],[CÓDIGO]],tabAtas_Bloqueios[CHAVE],tabConsumoAta[[#This Row],[ATA]],tabAtas_Bloqueios[INATIVO],"") &gt; 0,"X","")</f>
        <v/>
      </c>
      <c r="R1383" s="158" t="s">
        <v>1555</v>
      </c>
    </row>
    <row r="1384" spans="1:18" x14ac:dyDescent="0.3">
      <c r="A1384" s="247">
        <v>91669</v>
      </c>
      <c r="B1384" s="47" t="s">
        <v>3076</v>
      </c>
      <c r="C1384" s="34" t="str">
        <f>IFERROR(VLOOKUP(tabConsumoAta[[#This Row],[CÓDIGO]],tabEstimativa[#Data],14,FALSE),"")</f>
        <v>Aguardando</v>
      </c>
      <c r="D1384" s="157" t="s">
        <v>3255</v>
      </c>
      <c r="E1384" s="157">
        <v>14</v>
      </c>
      <c r="F1384" s="34">
        <v>2020</v>
      </c>
      <c r="G1384" s="78">
        <f>IFERROR(VLOOKUP(tabConsumoAta[[#This Row],[ATA]],tabAtas[#Data],4,FALSE),"")</f>
        <v>44218</v>
      </c>
      <c r="H1384" s="163">
        <f>SUMIFS(tabSaldoAta[ESTIMATIVA],tabSaldoAta[CÓDIGO],tabConsumoAta[[#This Row],[CÓDIGO]],tabSaldoAta[CHAVE],tabConsumoAta[[#This Row],[ATA]])</f>
        <v>6500</v>
      </c>
      <c r="I1384" s="164">
        <v>1300</v>
      </c>
      <c r="J1384" s="159">
        <v>3</v>
      </c>
      <c r="K1384" s="251">
        <v>8865</v>
      </c>
      <c r="L1384" s="246" t="s">
        <v>3219</v>
      </c>
      <c r="M1384" s="160" t="s">
        <v>3722</v>
      </c>
      <c r="N1384" s="160" t="s">
        <v>3723</v>
      </c>
      <c r="O1384" s="249" t="s">
        <v>3721</v>
      </c>
      <c r="P1384" s="248">
        <v>44041</v>
      </c>
      <c r="Q1384" s="166" t="str">
        <f>IF(COUNTIFS(tabAtas_Bloqueios[CÓDIGO],tabConsumoAta[[#This Row],[CÓDIGO]],tabAtas_Bloqueios[CHAVE],tabConsumoAta[[#This Row],[ATA]],tabAtas_Bloqueios[INATIVO],"") &gt; 0,"X","")</f>
        <v/>
      </c>
      <c r="R1384" s="158" t="s">
        <v>1555</v>
      </c>
    </row>
    <row r="1385" spans="1:18" x14ac:dyDescent="0.3">
      <c r="A1385" s="247">
        <v>77819</v>
      </c>
      <c r="B1385" s="47" t="s">
        <v>2828</v>
      </c>
      <c r="C1385" s="34" t="str">
        <f>IFERROR(VLOOKUP(tabConsumoAta[[#This Row],[CÓDIGO]],tabEstimativa[#Data],14,FALSE),"")</f>
        <v>Aguardando</v>
      </c>
      <c r="D1385" s="157" t="s">
        <v>3482</v>
      </c>
      <c r="E1385" s="157">
        <v>64</v>
      </c>
      <c r="F1385" s="34">
        <v>2020</v>
      </c>
      <c r="G1385" s="78">
        <f>IFERROR(VLOOKUP(tabConsumoAta[[#This Row],[ATA]],tabAtas[#Data],4,FALSE),"")</f>
        <v>44272</v>
      </c>
      <c r="H1385" s="163">
        <f>SUMIFS(tabSaldoAta[ESTIMATIVA],tabSaldoAta[CÓDIGO],tabConsumoAta[[#This Row],[CÓDIGO]],tabSaldoAta[CHAVE],tabConsumoAta[[#This Row],[ATA]])</f>
        <v>4000</v>
      </c>
      <c r="I1385" s="164">
        <v>400</v>
      </c>
      <c r="J1385" s="159">
        <v>4</v>
      </c>
      <c r="K1385" s="251">
        <v>8868</v>
      </c>
      <c r="L1385" s="246" t="s">
        <v>2467</v>
      </c>
      <c r="M1385" s="160" t="s">
        <v>3722</v>
      </c>
      <c r="N1385" s="160" t="s">
        <v>3723</v>
      </c>
      <c r="O1385" s="249" t="s">
        <v>3721</v>
      </c>
      <c r="P1385" s="248">
        <v>44041</v>
      </c>
      <c r="Q1385" s="166" t="str">
        <f>IF(COUNTIFS(tabAtas_Bloqueios[CÓDIGO],tabConsumoAta[[#This Row],[CÓDIGO]],tabAtas_Bloqueios[CHAVE],tabConsumoAta[[#This Row],[ATA]],tabAtas_Bloqueios[INATIVO],"") &gt; 0,"X","")</f>
        <v/>
      </c>
      <c r="R1385" s="158" t="s">
        <v>1555</v>
      </c>
    </row>
    <row r="1386" spans="1:18" x14ac:dyDescent="0.3">
      <c r="A1386" s="247">
        <v>56520</v>
      </c>
      <c r="B1386" s="47" t="s">
        <v>156</v>
      </c>
      <c r="C1386" s="34" t="str">
        <f>IFERROR(VLOOKUP(tabConsumoAta[[#This Row],[CÓDIGO]],tabEstimativa[#Data],14,FALSE),"")</f>
        <v>Aguardando</v>
      </c>
      <c r="D1386" s="157" t="s">
        <v>3516</v>
      </c>
      <c r="E1386" s="157">
        <v>86</v>
      </c>
      <c r="F1386" s="34">
        <v>2020</v>
      </c>
      <c r="G1386" s="78">
        <f>IFERROR(VLOOKUP(tabConsumoAta[[#This Row],[ATA]],tabAtas[#Data],4,FALSE),"")</f>
        <v>44285</v>
      </c>
      <c r="H1386" s="163">
        <f>SUMIFS(tabSaldoAta[ESTIMATIVA],tabSaldoAta[CÓDIGO],tabConsumoAta[[#This Row],[CÓDIGO]],tabSaldoAta[CHAVE],tabConsumoAta[[#This Row],[ATA]])</f>
        <v>100</v>
      </c>
      <c r="I1386" s="164">
        <v>15</v>
      </c>
      <c r="J1386" s="159">
        <v>5</v>
      </c>
      <c r="K1386" s="251">
        <v>8869</v>
      </c>
      <c r="L1386" s="246" t="s">
        <v>3546</v>
      </c>
      <c r="M1386" s="160" t="s">
        <v>3722</v>
      </c>
      <c r="N1386" s="160" t="s">
        <v>3723</v>
      </c>
      <c r="O1386" s="249" t="s">
        <v>3721</v>
      </c>
      <c r="P1386" s="248">
        <v>44041</v>
      </c>
      <c r="Q1386" s="166" t="str">
        <f>IF(COUNTIFS(tabAtas_Bloqueios[CÓDIGO],tabConsumoAta[[#This Row],[CÓDIGO]],tabAtas_Bloqueios[CHAVE],tabConsumoAta[[#This Row],[ATA]],tabAtas_Bloqueios[INATIVO],"") &gt; 0,"X","")</f>
        <v/>
      </c>
      <c r="R1386" s="158" t="s">
        <v>1555</v>
      </c>
    </row>
    <row r="1387" spans="1:18" x14ac:dyDescent="0.3">
      <c r="A1387" s="247">
        <v>14662</v>
      </c>
      <c r="B1387" s="47" t="s">
        <v>2859</v>
      </c>
      <c r="C1387" s="34" t="str">
        <f>IFERROR(VLOOKUP(tabConsumoAta[[#This Row],[CÓDIGO]],tabEstimativa[#Data],14,FALSE),"")</f>
        <v>Aguardando</v>
      </c>
      <c r="D1387" s="157" t="s">
        <v>3462</v>
      </c>
      <c r="E1387" s="157">
        <v>54</v>
      </c>
      <c r="F1387" s="34">
        <v>2020</v>
      </c>
      <c r="G1387" s="78">
        <f>IFERROR(VLOOKUP(tabConsumoAta[[#This Row],[ATA]],tabAtas[#Data],4,FALSE),"")</f>
        <v>44267</v>
      </c>
      <c r="H1387" s="163">
        <f>SUMIFS(tabSaldoAta[ESTIMATIVA],tabSaldoAta[CÓDIGO],tabConsumoAta[[#This Row],[CÓDIGO]],tabSaldoAta[CHAVE],tabConsumoAta[[#This Row],[ATA]])</f>
        <v>8600</v>
      </c>
      <c r="I1387" s="164">
        <v>1200</v>
      </c>
      <c r="J1387" s="159">
        <v>1</v>
      </c>
      <c r="K1387" s="251">
        <v>8844</v>
      </c>
      <c r="L1387" s="246" t="s">
        <v>3719</v>
      </c>
      <c r="M1387" s="160" t="s">
        <v>3717</v>
      </c>
      <c r="N1387" s="160" t="s">
        <v>3718</v>
      </c>
      <c r="O1387" s="249" t="s">
        <v>3716</v>
      </c>
      <c r="P1387" s="248">
        <v>44036</v>
      </c>
      <c r="Q1387" s="166" t="str">
        <f>IF(COUNTIFS(tabAtas_Bloqueios[CÓDIGO],tabConsumoAta[[#This Row],[CÓDIGO]],tabAtas_Bloqueios[CHAVE],tabConsumoAta[[#This Row],[ATA]],tabAtas_Bloqueios[INATIVO],"") &gt; 0,"X","")</f>
        <v/>
      </c>
      <c r="R1387" s="158" t="s">
        <v>1555</v>
      </c>
    </row>
    <row r="1388" spans="1:18" x14ac:dyDescent="0.3">
      <c r="A1388" s="247">
        <v>125173</v>
      </c>
      <c r="B1388" s="47" t="s">
        <v>173</v>
      </c>
      <c r="C1388" s="34" t="str">
        <f>IFERROR(VLOOKUP(tabConsumoAta[[#This Row],[CÓDIGO]],tabEstimativa[#Data],14,FALSE),"")</f>
        <v>Aguardando</v>
      </c>
      <c r="D1388" s="157" t="s">
        <v>3514</v>
      </c>
      <c r="E1388" s="157">
        <v>87</v>
      </c>
      <c r="F1388" s="34">
        <v>2020</v>
      </c>
      <c r="G1388" s="78">
        <f>IFERROR(VLOOKUP(tabConsumoAta[[#This Row],[ATA]],tabAtas[#Data],4,FALSE),"")</f>
        <v>44286</v>
      </c>
      <c r="H1388" s="163">
        <f>SUMIFS(tabSaldoAta[ESTIMATIVA],tabSaldoAta[CÓDIGO],tabConsumoAta[[#This Row],[CÓDIGO]],tabSaldoAta[CHAVE],tabConsumoAta[[#This Row],[ATA]])</f>
        <v>100</v>
      </c>
      <c r="I1388" s="164">
        <v>40</v>
      </c>
      <c r="J1388" s="159">
        <v>2</v>
      </c>
      <c r="K1388" s="251">
        <v>8845</v>
      </c>
      <c r="L1388" s="246" t="s">
        <v>3239</v>
      </c>
      <c r="M1388" s="160" t="s">
        <v>3717</v>
      </c>
      <c r="N1388" s="160" t="s">
        <v>3718</v>
      </c>
      <c r="O1388" s="249" t="s">
        <v>3716</v>
      </c>
      <c r="P1388" s="248">
        <v>44036</v>
      </c>
      <c r="Q1388" s="166" t="str">
        <f>IF(COUNTIFS(tabAtas_Bloqueios[CÓDIGO],tabConsumoAta[[#This Row],[CÓDIGO]],tabAtas_Bloqueios[CHAVE],tabConsumoAta[[#This Row],[ATA]],tabAtas_Bloqueios[INATIVO],"") &gt; 0,"X","")</f>
        <v/>
      </c>
      <c r="R1388" s="158" t="s">
        <v>1555</v>
      </c>
    </row>
    <row r="1389" spans="1:18" x14ac:dyDescent="0.3">
      <c r="A1389" s="247">
        <v>10719</v>
      </c>
      <c r="B1389" s="47" t="s">
        <v>2785</v>
      </c>
      <c r="C1389" s="34" t="str">
        <f>IFERROR(VLOOKUP(tabConsumoAta[[#This Row],[CÓDIGO]],tabEstimativa[#Data],14,FALSE),"")</f>
        <v>Aguardando</v>
      </c>
      <c r="D1389" s="157" t="s">
        <v>3528</v>
      </c>
      <c r="E1389" s="157">
        <v>71</v>
      </c>
      <c r="F1389" s="34">
        <v>2020</v>
      </c>
      <c r="G1389" s="78">
        <f>IFERROR(VLOOKUP(tabConsumoAta[[#This Row],[ATA]],tabAtas[#Data],4,FALSE),"")</f>
        <v>44279</v>
      </c>
      <c r="H1389" s="163">
        <f>SUMIFS(tabSaldoAta[ESTIMATIVA],tabSaldoAta[CÓDIGO],tabConsumoAta[[#This Row],[CÓDIGO]],tabSaldoAta[CHAVE],tabConsumoAta[[#This Row],[ATA]])</f>
        <v>60000</v>
      </c>
      <c r="I1389" s="164">
        <v>8000</v>
      </c>
      <c r="J1389" s="159">
        <v>1</v>
      </c>
      <c r="K1389" s="251">
        <v>8843</v>
      </c>
      <c r="L1389" s="246" t="s">
        <v>3712</v>
      </c>
      <c r="M1389" s="160" t="s">
        <v>3714</v>
      </c>
      <c r="N1389" s="160" t="s">
        <v>3715</v>
      </c>
      <c r="O1389" s="249" t="s">
        <v>3713</v>
      </c>
      <c r="P1389" s="248">
        <v>44033</v>
      </c>
      <c r="Q1389" s="166" t="str">
        <f>IF(COUNTIFS(tabAtas_Bloqueios[CÓDIGO],tabConsumoAta[[#This Row],[CÓDIGO]],tabAtas_Bloqueios[CHAVE],tabConsumoAta[[#This Row],[ATA]],tabAtas_Bloqueios[INATIVO],"") &gt; 0,"X","")</f>
        <v/>
      </c>
      <c r="R1389" s="158" t="s">
        <v>1555</v>
      </c>
    </row>
    <row r="1390" spans="1:18" x14ac:dyDescent="0.3">
      <c r="A1390" s="247">
        <v>135227</v>
      </c>
      <c r="B1390" s="47" t="s">
        <v>2398</v>
      </c>
      <c r="C1390" s="34" t="str">
        <f>IFERROR(VLOOKUP(tabConsumoAta[[#This Row],[CÓDIGO]],tabEstimativa[#Data],14,FALSE),"")</f>
        <v>Aguardando</v>
      </c>
      <c r="D1390" s="157" t="s">
        <v>2073</v>
      </c>
      <c r="E1390" s="157">
        <v>192</v>
      </c>
      <c r="F1390" s="34">
        <v>2019</v>
      </c>
      <c r="G1390" s="78">
        <f>IFERROR(VLOOKUP(tabConsumoAta[[#This Row],[ATA]],tabAtas[#Data],4,FALSE),"")</f>
        <v>44050</v>
      </c>
      <c r="H1390" s="163">
        <f>SUMIFS(tabSaldoAta[ESTIMATIVA],tabSaldoAta[CÓDIGO],tabConsumoAta[[#This Row],[CÓDIGO]],tabSaldoAta[CHAVE],tabConsumoAta[[#This Row],[ATA]])</f>
        <v>600</v>
      </c>
      <c r="I1390" s="164">
        <v>50</v>
      </c>
      <c r="J1390" s="159">
        <v>1</v>
      </c>
      <c r="K1390" s="251">
        <v>8484</v>
      </c>
      <c r="L1390" s="246" t="s">
        <v>3568</v>
      </c>
      <c r="M1390" s="160" t="s">
        <v>3705</v>
      </c>
      <c r="N1390" s="160" t="s">
        <v>3706</v>
      </c>
      <c r="O1390" s="249" t="s">
        <v>3704</v>
      </c>
      <c r="P1390" s="248">
        <v>44028</v>
      </c>
      <c r="Q1390" s="166" t="str">
        <f>IF(COUNTIFS(tabAtas_Bloqueios[CÓDIGO],tabConsumoAta[[#This Row],[CÓDIGO]],tabAtas_Bloqueios[CHAVE],tabConsumoAta[[#This Row],[ATA]],tabAtas_Bloqueios[INATIVO],"") &gt; 0,"X","")</f>
        <v/>
      </c>
      <c r="R1390" s="158" t="s">
        <v>1555</v>
      </c>
    </row>
    <row r="1391" spans="1:18" x14ac:dyDescent="0.3">
      <c r="A1391" s="247">
        <v>12877</v>
      </c>
      <c r="B1391" s="47" t="s">
        <v>1415</v>
      </c>
      <c r="C1391" s="34" t="str">
        <f>IFERROR(VLOOKUP(tabConsumoAta[[#This Row],[CÓDIGO]],tabEstimativa[#Data],14,FALSE),"")</f>
        <v>Aguardando</v>
      </c>
      <c r="D1391" s="157" t="s">
        <v>2073</v>
      </c>
      <c r="E1391" s="157">
        <v>192</v>
      </c>
      <c r="F1391" s="34">
        <v>2019</v>
      </c>
      <c r="G1391" s="78">
        <f>IFERROR(VLOOKUP(tabConsumoAta[[#This Row],[ATA]],tabAtas[#Data],4,FALSE),"")</f>
        <v>44050</v>
      </c>
      <c r="H1391" s="163">
        <f>SUMIFS(tabSaldoAta[ESTIMATIVA],tabSaldoAta[CÓDIGO],tabConsumoAta[[#This Row],[CÓDIGO]],tabSaldoAta[CHAVE],tabConsumoAta[[#This Row],[ATA]])</f>
        <v>200</v>
      </c>
      <c r="I1391" s="164">
        <v>50</v>
      </c>
      <c r="J1391" s="159">
        <v>2</v>
      </c>
      <c r="K1391" s="251">
        <v>8485</v>
      </c>
      <c r="L1391" s="246" t="s">
        <v>3456</v>
      </c>
      <c r="M1391" s="160" t="s">
        <v>3705</v>
      </c>
      <c r="N1391" s="160" t="s">
        <v>3706</v>
      </c>
      <c r="O1391" s="249" t="s">
        <v>3704</v>
      </c>
      <c r="P1391" s="248">
        <v>44028</v>
      </c>
      <c r="Q1391" s="166" t="str">
        <f>IF(COUNTIFS(tabAtas_Bloqueios[CÓDIGO],tabConsumoAta[[#This Row],[CÓDIGO]],tabAtas_Bloqueios[CHAVE],tabConsumoAta[[#This Row],[ATA]],tabAtas_Bloqueios[INATIVO],"") &gt; 0,"X","")</f>
        <v/>
      </c>
      <c r="R1391" s="158" t="s">
        <v>1555</v>
      </c>
    </row>
    <row r="1392" spans="1:18" x14ac:dyDescent="0.3">
      <c r="A1392" s="247">
        <v>9413</v>
      </c>
      <c r="B1392" s="47" t="s">
        <v>3708</v>
      </c>
      <c r="C1392" s="34" t="str">
        <f>IFERROR(VLOOKUP(tabConsumoAta[[#This Row],[CÓDIGO]],tabEstimativa[#Data],14,FALSE),"")</f>
        <v>Suspenso</v>
      </c>
      <c r="D1392" s="157" t="s">
        <v>2094</v>
      </c>
      <c r="E1392" s="157">
        <v>194</v>
      </c>
      <c r="F1392" s="34">
        <v>2019</v>
      </c>
      <c r="G1392" s="78">
        <f>IFERROR(VLOOKUP(tabConsumoAta[[#This Row],[ATA]],tabAtas[#Data],4,FALSE),"")</f>
        <v>44053</v>
      </c>
      <c r="H1392" s="163">
        <f>SUMIFS(tabSaldoAta[ESTIMATIVA],tabSaldoAta[CÓDIGO],tabConsumoAta[[#This Row],[CÓDIGO]],tabSaldoAta[CHAVE],tabConsumoAta[[#This Row],[ATA]])</f>
        <v>22000</v>
      </c>
      <c r="I1392" s="164">
        <v>3500</v>
      </c>
      <c r="J1392" s="159">
        <v>3</v>
      </c>
      <c r="K1392" s="251">
        <v>8486</v>
      </c>
      <c r="L1392" s="246" t="s">
        <v>3707</v>
      </c>
      <c r="M1392" s="160" t="s">
        <v>3705</v>
      </c>
      <c r="N1392" s="160" t="s">
        <v>3706</v>
      </c>
      <c r="O1392" s="249" t="s">
        <v>3704</v>
      </c>
      <c r="P1392" s="248">
        <v>44028</v>
      </c>
      <c r="Q1392" s="166" t="str">
        <f>IF(COUNTIFS(tabAtas_Bloqueios[CÓDIGO],tabConsumoAta[[#This Row],[CÓDIGO]],tabAtas_Bloqueios[CHAVE],tabConsumoAta[[#This Row],[ATA]],tabAtas_Bloqueios[INATIVO],"") &gt; 0,"X","")</f>
        <v/>
      </c>
      <c r="R1392" s="158" t="s">
        <v>1555</v>
      </c>
    </row>
    <row r="1393" spans="1:18" x14ac:dyDescent="0.3">
      <c r="A1393" s="247">
        <v>134543</v>
      </c>
      <c r="B1393" s="47" t="s">
        <v>194</v>
      </c>
      <c r="C1393" s="34" t="str">
        <f>IFERROR(VLOOKUP(tabConsumoAta[[#This Row],[CÓDIGO]],tabEstimativa[#Data],14,FALSE),"")</f>
        <v>Aguardando</v>
      </c>
      <c r="D1393" s="157" t="s">
        <v>2338</v>
      </c>
      <c r="E1393" s="157">
        <v>292</v>
      </c>
      <c r="F1393" s="34">
        <v>2019</v>
      </c>
      <c r="G1393" s="78">
        <f>IFERROR(VLOOKUP(tabConsumoAta[[#This Row],[ATA]],tabAtas[#Data],4,FALSE),"")</f>
        <v>44182</v>
      </c>
      <c r="H1393" s="163">
        <f>SUMIFS(tabSaldoAta[ESTIMATIVA],tabSaldoAta[CÓDIGO],tabConsumoAta[[#This Row],[CÓDIGO]],tabSaldoAta[CHAVE],tabConsumoAta[[#This Row],[ATA]])</f>
        <v>4000</v>
      </c>
      <c r="I1393" s="164">
        <v>600</v>
      </c>
      <c r="J1393" s="159">
        <v>4</v>
      </c>
      <c r="K1393" s="251">
        <v>8487</v>
      </c>
      <c r="L1393" s="246" t="s">
        <v>2963</v>
      </c>
      <c r="M1393" s="160" t="s">
        <v>3705</v>
      </c>
      <c r="N1393" s="160" t="s">
        <v>3706</v>
      </c>
      <c r="O1393" s="249" t="s">
        <v>3704</v>
      </c>
      <c r="P1393" s="248">
        <v>44028</v>
      </c>
      <c r="Q1393" s="166" t="str">
        <f>IF(COUNTIFS(tabAtas_Bloqueios[CÓDIGO],tabConsumoAta[[#This Row],[CÓDIGO]],tabAtas_Bloqueios[CHAVE],tabConsumoAta[[#This Row],[ATA]],tabAtas_Bloqueios[INATIVO],"") &gt; 0,"X","")</f>
        <v/>
      </c>
      <c r="R1393" s="158" t="s">
        <v>1555</v>
      </c>
    </row>
    <row r="1394" spans="1:18" x14ac:dyDescent="0.3">
      <c r="A1394" s="247">
        <v>114430</v>
      </c>
      <c r="B1394" s="47" t="s">
        <v>2662</v>
      </c>
      <c r="C1394" s="34" t="str">
        <f>IFERROR(VLOOKUP(tabConsumoAta[[#This Row],[CÓDIGO]],tabEstimativa[#Data],14,FALSE),"")</f>
        <v>Suspenso</v>
      </c>
      <c r="D1394" s="157" t="s">
        <v>2037</v>
      </c>
      <c r="E1394" s="157">
        <v>167</v>
      </c>
      <c r="F1394" s="34">
        <v>2019</v>
      </c>
      <c r="G1394" s="78">
        <f>IFERROR(VLOOKUP(tabConsumoAta[[#This Row],[ATA]],tabAtas[#Data],4,FALSE),"")</f>
        <v>44032</v>
      </c>
      <c r="H1394" s="163">
        <f>SUMIFS(tabSaldoAta[ESTIMATIVA],tabSaldoAta[CÓDIGO],tabConsumoAta[[#This Row],[CÓDIGO]],tabSaldoAta[CHAVE],tabConsumoAta[[#This Row],[ATA]])</f>
        <v>300</v>
      </c>
      <c r="I1394" s="164">
        <v>50</v>
      </c>
      <c r="J1394" s="159">
        <v>1</v>
      </c>
      <c r="K1394" s="251">
        <v>8325</v>
      </c>
      <c r="L1394" s="246" t="s">
        <v>2665</v>
      </c>
      <c r="M1394" s="160" t="s">
        <v>3700</v>
      </c>
      <c r="N1394" s="160" t="s">
        <v>3701</v>
      </c>
      <c r="O1394" s="249" t="s">
        <v>3699</v>
      </c>
      <c r="P1394" s="248">
        <v>44021</v>
      </c>
      <c r="Q1394" s="166" t="str">
        <f>IF(COUNTIFS(tabAtas_Bloqueios[CÓDIGO],tabConsumoAta[[#This Row],[CÓDIGO]],tabAtas_Bloqueios[CHAVE],tabConsumoAta[[#This Row],[ATA]],tabAtas_Bloqueios[INATIVO],"") &gt; 0,"X","")</f>
        <v/>
      </c>
      <c r="R1394" s="158" t="s">
        <v>1555</v>
      </c>
    </row>
    <row r="1395" spans="1:18" x14ac:dyDescent="0.3">
      <c r="A1395" s="247">
        <v>14154</v>
      </c>
      <c r="B1395" s="47" t="s">
        <v>2978</v>
      </c>
      <c r="C1395" s="34" t="str">
        <f>IFERROR(VLOOKUP(tabConsumoAta[[#This Row],[CÓDIGO]],tabEstimativa[#Data],14,FALSE),"")</f>
        <v>Aguardando</v>
      </c>
      <c r="D1395" s="157" t="s">
        <v>2140</v>
      </c>
      <c r="E1395" s="157">
        <v>220</v>
      </c>
      <c r="F1395" s="34">
        <v>2019</v>
      </c>
      <c r="G1395" s="78">
        <f>IFERROR(VLOOKUP(tabConsumoAta[[#This Row],[ATA]],tabAtas[#Data],4,FALSE),"")</f>
        <v>44082</v>
      </c>
      <c r="H1395" s="163">
        <f>SUMIFS(tabSaldoAta[ESTIMATIVA],tabSaldoAta[CÓDIGO],tabConsumoAta[[#This Row],[CÓDIGO]],tabSaldoAta[CHAVE],tabConsumoAta[[#This Row],[ATA]])</f>
        <v>9000</v>
      </c>
      <c r="I1395" s="164">
        <v>1393</v>
      </c>
      <c r="J1395" s="159">
        <v>2</v>
      </c>
      <c r="K1395" s="251">
        <v>8327</v>
      </c>
      <c r="L1395" s="246" t="s">
        <v>2975</v>
      </c>
      <c r="M1395" s="160" t="s">
        <v>3700</v>
      </c>
      <c r="N1395" s="160" t="s">
        <v>3701</v>
      </c>
      <c r="O1395" s="249" t="s">
        <v>3699</v>
      </c>
      <c r="P1395" s="248">
        <v>44021</v>
      </c>
      <c r="Q1395" s="166" t="str">
        <f>IF(COUNTIFS(tabAtas_Bloqueios[CÓDIGO],tabConsumoAta[[#This Row],[CÓDIGO]],tabAtas_Bloqueios[CHAVE],tabConsumoAta[[#This Row],[ATA]],tabAtas_Bloqueios[INATIVO],"") &gt; 0,"X","")</f>
        <v/>
      </c>
      <c r="R1395" s="158" t="s">
        <v>1555</v>
      </c>
    </row>
    <row r="1396" spans="1:18" x14ac:dyDescent="0.3">
      <c r="A1396" s="247">
        <v>10412</v>
      </c>
      <c r="B1396" s="47" t="s">
        <v>2660</v>
      </c>
      <c r="C1396" s="34" t="str">
        <f>IFERROR(VLOOKUP(tabConsumoAta[[#This Row],[CÓDIGO]],tabEstimativa[#Data],14,FALSE),"")</f>
        <v>Aguardando</v>
      </c>
      <c r="D1396" s="157" t="s">
        <v>3369</v>
      </c>
      <c r="E1396" s="157">
        <v>33</v>
      </c>
      <c r="F1396" s="34">
        <v>2020</v>
      </c>
      <c r="G1396" s="78">
        <f>IFERROR(VLOOKUP(tabConsumoAta[[#This Row],[ATA]],tabAtas[#Data],4,FALSE),"")</f>
        <v>44242</v>
      </c>
      <c r="H1396" s="163">
        <f>SUMIFS(tabSaldoAta[ESTIMATIVA],tabSaldoAta[CÓDIGO],tabConsumoAta[[#This Row],[CÓDIGO]],tabSaldoAta[CHAVE],tabConsumoAta[[#This Row],[ATA]])</f>
        <v>1500</v>
      </c>
      <c r="I1396" s="164">
        <v>200</v>
      </c>
      <c r="J1396" s="159">
        <v>3</v>
      </c>
      <c r="K1396" s="251">
        <v>8328</v>
      </c>
      <c r="L1396" s="246" t="s">
        <v>2661</v>
      </c>
      <c r="M1396" s="160" t="s">
        <v>3700</v>
      </c>
      <c r="N1396" s="160" t="s">
        <v>3701</v>
      </c>
      <c r="O1396" s="249" t="s">
        <v>3699</v>
      </c>
      <c r="P1396" s="248">
        <v>44021</v>
      </c>
      <c r="Q1396" s="166" t="str">
        <f>IF(COUNTIFS(tabAtas_Bloqueios[CÓDIGO],tabConsumoAta[[#This Row],[CÓDIGO]],tabAtas_Bloqueios[CHAVE],tabConsumoAta[[#This Row],[ATA]],tabAtas_Bloqueios[INATIVO],"") &gt; 0,"X","")</f>
        <v/>
      </c>
      <c r="R1396" s="158" t="s">
        <v>1555</v>
      </c>
    </row>
    <row r="1397" spans="1:18" x14ac:dyDescent="0.3">
      <c r="A1397" s="247">
        <v>64860</v>
      </c>
      <c r="B1397" s="47" t="s">
        <v>2979</v>
      </c>
      <c r="C1397" s="34" t="str">
        <f>IFERROR(VLOOKUP(tabConsumoAta[[#This Row],[CÓDIGO]],tabEstimativa[#Data],14,FALSE),"")</f>
        <v>Aguardando</v>
      </c>
      <c r="D1397" s="157" t="s">
        <v>2144</v>
      </c>
      <c r="E1397" s="157">
        <v>233</v>
      </c>
      <c r="F1397" s="34">
        <v>2019</v>
      </c>
      <c r="G1397" s="78">
        <f>IFERROR(VLOOKUP(tabConsumoAta[[#This Row],[ATA]],tabAtas[#Data],4,FALSE),"")</f>
        <v>44095</v>
      </c>
      <c r="H1397" s="163">
        <f>SUMIFS(tabSaldoAta[ESTIMATIVA],tabSaldoAta[CÓDIGO],tabConsumoAta[[#This Row],[CÓDIGO]],tabSaldoAta[CHAVE],tabConsumoAta[[#This Row],[ATA]])</f>
        <v>300</v>
      </c>
      <c r="I1397" s="164">
        <v>20</v>
      </c>
      <c r="J1397" s="159">
        <v>1</v>
      </c>
      <c r="K1397" s="251">
        <v>8177</v>
      </c>
      <c r="L1397" s="246" t="s">
        <v>3160</v>
      </c>
      <c r="M1397" s="160" t="s">
        <v>3688</v>
      </c>
      <c r="N1397" s="160" t="s">
        <v>3689</v>
      </c>
      <c r="O1397" s="249" t="s">
        <v>3687</v>
      </c>
      <c r="P1397" s="248">
        <v>44019</v>
      </c>
      <c r="Q1397" s="166" t="str">
        <f>IF(COUNTIFS(tabAtas_Bloqueios[CÓDIGO],tabConsumoAta[[#This Row],[CÓDIGO]],tabAtas_Bloqueios[CHAVE],tabConsumoAta[[#This Row],[ATA]],tabAtas_Bloqueios[INATIVO],"") &gt; 0,"X","")</f>
        <v/>
      </c>
      <c r="R1397" s="158" t="s">
        <v>1555</v>
      </c>
    </row>
    <row r="1398" spans="1:18" x14ac:dyDescent="0.3">
      <c r="A1398" s="247">
        <v>112076</v>
      </c>
      <c r="B1398" s="47" t="s">
        <v>3691</v>
      </c>
      <c r="C1398" s="34" t="str">
        <f>IFERROR(VLOOKUP(tabConsumoAta[[#This Row],[CÓDIGO]],tabEstimativa[#Data],14,FALSE),"")</f>
        <v/>
      </c>
      <c r="D1398" s="157" t="s">
        <v>3685</v>
      </c>
      <c r="E1398" s="157">
        <v>146</v>
      </c>
      <c r="F1398" s="34">
        <v>2020</v>
      </c>
      <c r="G1398" s="78">
        <f>IFERROR(VLOOKUP(tabConsumoAta[[#This Row],[ATA]],tabAtas[#Data],4,FALSE),"")</f>
        <v>44197</v>
      </c>
      <c r="H1398" s="163">
        <f>SUMIFS(tabSaldoAta[ESTIMATIVA],tabSaldoAta[CÓDIGO],tabConsumoAta[[#This Row],[CÓDIGO]],tabSaldoAta[CHAVE],tabConsumoAta[[#This Row],[ATA]])</f>
        <v>0</v>
      </c>
      <c r="I1398" s="164">
        <v>500</v>
      </c>
      <c r="J1398" s="159">
        <v>2</v>
      </c>
      <c r="K1398" s="251">
        <v>8179</v>
      </c>
      <c r="L1398" s="246" t="s">
        <v>3690</v>
      </c>
      <c r="M1398" s="160" t="s">
        <v>3688</v>
      </c>
      <c r="N1398" s="160" t="s">
        <v>3689</v>
      </c>
      <c r="O1398" s="249" t="s">
        <v>3687</v>
      </c>
      <c r="P1398" s="248">
        <v>44019</v>
      </c>
      <c r="Q1398" s="166" t="str">
        <f>IF(COUNTIFS(tabAtas_Bloqueios[CÓDIGO],tabConsumoAta[[#This Row],[CÓDIGO]],tabAtas_Bloqueios[CHAVE],tabConsumoAta[[#This Row],[ATA]],tabAtas_Bloqueios[INATIVO],"") &gt; 0,"X","")</f>
        <v/>
      </c>
      <c r="R1398" s="158" t="s">
        <v>1555</v>
      </c>
    </row>
    <row r="1399" spans="1:18" x14ac:dyDescent="0.3">
      <c r="A1399" s="247">
        <v>112076</v>
      </c>
      <c r="B1399" s="47" t="s">
        <v>3691</v>
      </c>
      <c r="C1399" s="34" t="str">
        <f>IFERROR(VLOOKUP(tabConsumoAta[[#This Row],[CÓDIGO]],tabEstimativa[#Data],14,FALSE),"")</f>
        <v/>
      </c>
      <c r="D1399" s="157" t="s">
        <v>3685</v>
      </c>
      <c r="E1399" s="157">
        <v>146</v>
      </c>
      <c r="F1399" s="34">
        <v>2020</v>
      </c>
      <c r="G1399" s="78">
        <f>IFERROR(VLOOKUP(tabConsumoAta[[#This Row],[ATA]],tabAtas[#Data],4,FALSE),"")</f>
        <v>44197</v>
      </c>
      <c r="H1399" s="163">
        <f>SUMIFS(tabSaldoAta[ESTIMATIVA],tabSaldoAta[CÓDIGO],tabConsumoAta[[#This Row],[CÓDIGO]],tabSaldoAta[CHAVE],tabConsumoAta[[#This Row],[ATA]])</f>
        <v>0</v>
      </c>
      <c r="I1399" s="164">
        <v>500</v>
      </c>
      <c r="J1399" s="159">
        <v>3</v>
      </c>
      <c r="K1399" s="251">
        <v>8180</v>
      </c>
      <c r="L1399" s="246" t="s">
        <v>3690</v>
      </c>
      <c r="M1399" s="160" t="s">
        <v>3688</v>
      </c>
      <c r="N1399" s="160" t="s">
        <v>3689</v>
      </c>
      <c r="O1399" s="249" t="s">
        <v>3687</v>
      </c>
      <c r="P1399" s="248">
        <v>44019</v>
      </c>
      <c r="Q1399" s="166" t="str">
        <f>IF(COUNTIFS(tabAtas_Bloqueios[CÓDIGO],tabConsumoAta[[#This Row],[CÓDIGO]],tabAtas_Bloqueios[CHAVE],tabConsumoAta[[#This Row],[ATA]],tabAtas_Bloqueios[INATIVO],"") &gt; 0,"X","")</f>
        <v/>
      </c>
      <c r="R1399" s="158" t="s">
        <v>1555</v>
      </c>
    </row>
    <row r="1400" spans="1:18" x14ac:dyDescent="0.3">
      <c r="A1400" s="247">
        <v>112109</v>
      </c>
      <c r="B1400" s="47" t="s">
        <v>2495</v>
      </c>
      <c r="C1400" s="34" t="str">
        <f>IFERROR(VLOOKUP(tabConsumoAta[[#This Row],[CÓDIGO]],tabEstimativa[#Data],14,FALSE),"")</f>
        <v>Aguardando</v>
      </c>
      <c r="D1400" s="157" t="s">
        <v>3685</v>
      </c>
      <c r="E1400" s="157">
        <v>146</v>
      </c>
      <c r="F1400" s="34">
        <v>2020</v>
      </c>
      <c r="G1400" s="78">
        <f>IFERROR(VLOOKUP(tabConsumoAta[[#This Row],[ATA]],tabAtas[#Data],4,FALSE),"")</f>
        <v>44197</v>
      </c>
      <c r="H1400" s="163">
        <f>SUMIFS(tabSaldoAta[ESTIMATIVA],tabSaldoAta[CÓDIGO],tabConsumoAta[[#This Row],[CÓDIGO]],tabSaldoAta[CHAVE],tabConsumoAta[[#This Row],[ATA]])</f>
        <v>18000</v>
      </c>
      <c r="I1400" s="164">
        <v>4500</v>
      </c>
      <c r="J1400" s="159">
        <v>4</v>
      </c>
      <c r="K1400" s="251">
        <v>8179</v>
      </c>
      <c r="L1400" s="246" t="s">
        <v>3690</v>
      </c>
      <c r="M1400" s="160" t="s">
        <v>3688</v>
      </c>
      <c r="N1400" s="160" t="s">
        <v>3689</v>
      </c>
      <c r="O1400" s="249" t="s">
        <v>3687</v>
      </c>
      <c r="P1400" s="248">
        <v>44019</v>
      </c>
      <c r="Q1400" s="166" t="str">
        <f>IF(COUNTIFS(tabAtas_Bloqueios[CÓDIGO],tabConsumoAta[[#This Row],[CÓDIGO]],tabAtas_Bloqueios[CHAVE],tabConsumoAta[[#This Row],[ATA]],tabAtas_Bloqueios[INATIVO],"") &gt; 0,"X","")</f>
        <v/>
      </c>
      <c r="R1400" s="158" t="s">
        <v>1555</v>
      </c>
    </row>
    <row r="1401" spans="1:18" x14ac:dyDescent="0.3">
      <c r="A1401" s="247">
        <v>112109</v>
      </c>
      <c r="B1401" s="47" t="s">
        <v>2495</v>
      </c>
      <c r="C1401" s="34" t="str">
        <f>IFERROR(VLOOKUP(tabConsumoAta[[#This Row],[CÓDIGO]],tabEstimativa[#Data],14,FALSE),"")</f>
        <v>Aguardando</v>
      </c>
      <c r="D1401" s="157" t="s">
        <v>3685</v>
      </c>
      <c r="E1401" s="157">
        <v>146</v>
      </c>
      <c r="F1401" s="34">
        <v>2020</v>
      </c>
      <c r="G1401" s="78">
        <f>IFERROR(VLOOKUP(tabConsumoAta[[#This Row],[ATA]],tabAtas[#Data],4,FALSE),"")</f>
        <v>44197</v>
      </c>
      <c r="H1401" s="163">
        <f>SUMIFS(tabSaldoAta[ESTIMATIVA],tabSaldoAta[CÓDIGO],tabConsumoAta[[#This Row],[CÓDIGO]],tabSaldoAta[CHAVE],tabConsumoAta[[#This Row],[ATA]])</f>
        <v>18000</v>
      </c>
      <c r="I1401" s="164">
        <v>4500</v>
      </c>
      <c r="J1401" s="159">
        <v>5</v>
      </c>
      <c r="K1401" s="251">
        <v>8180</v>
      </c>
      <c r="L1401" s="246" t="s">
        <v>3690</v>
      </c>
      <c r="M1401" s="160" t="s">
        <v>3688</v>
      </c>
      <c r="N1401" s="160" t="s">
        <v>3689</v>
      </c>
      <c r="O1401" s="249" t="s">
        <v>3687</v>
      </c>
      <c r="P1401" s="248">
        <v>44019</v>
      </c>
      <c r="Q1401" s="166" t="str">
        <f>IF(COUNTIFS(tabAtas_Bloqueios[CÓDIGO],tabConsumoAta[[#This Row],[CÓDIGO]],tabAtas_Bloqueios[CHAVE],tabConsumoAta[[#This Row],[ATA]],tabAtas_Bloqueios[INATIVO],"") &gt; 0,"X","")</f>
        <v/>
      </c>
      <c r="R1401" s="158" t="s">
        <v>1555</v>
      </c>
    </row>
    <row r="1402" spans="1:18" x14ac:dyDescent="0.3">
      <c r="A1402" s="247">
        <v>12754</v>
      </c>
      <c r="B1402" s="47" t="s">
        <v>2986</v>
      </c>
      <c r="C1402" s="34" t="str">
        <f>IFERROR(VLOOKUP(tabConsumoAta[[#This Row],[CÓDIGO]],tabEstimativa[#Data],14,FALSE),"")</f>
        <v>Aguardando</v>
      </c>
      <c r="D1402" s="157" t="s">
        <v>2140</v>
      </c>
      <c r="E1402" s="157">
        <v>220</v>
      </c>
      <c r="F1402" s="34">
        <v>2019</v>
      </c>
      <c r="G1402" s="78">
        <f>IFERROR(VLOOKUP(tabConsumoAta[[#This Row],[ATA]],tabAtas[#Data],4,FALSE),"")</f>
        <v>44082</v>
      </c>
      <c r="H1402" s="163">
        <f>SUMIFS(tabSaldoAta[ESTIMATIVA],tabSaldoAta[CÓDIGO],tabConsumoAta[[#This Row],[CÓDIGO]],tabSaldoAta[CHAVE],tabConsumoAta[[#This Row],[ATA]])</f>
        <v>1000</v>
      </c>
      <c r="I1402" s="164">
        <v>300</v>
      </c>
      <c r="J1402" s="159">
        <v>1</v>
      </c>
      <c r="K1402" s="251">
        <v>8153</v>
      </c>
      <c r="L1402" s="246" t="s">
        <v>2975</v>
      </c>
      <c r="M1402" s="160" t="s">
        <v>3682</v>
      </c>
      <c r="N1402" s="160" t="s">
        <v>3683</v>
      </c>
      <c r="O1402" s="249" t="s">
        <v>3681</v>
      </c>
      <c r="P1402" s="248">
        <v>44018</v>
      </c>
      <c r="Q1402" s="166" t="str">
        <f>IF(COUNTIFS(tabAtas_Bloqueios[CÓDIGO],tabConsumoAta[[#This Row],[CÓDIGO]],tabAtas_Bloqueios[CHAVE],tabConsumoAta[[#This Row],[ATA]],tabAtas_Bloqueios[INATIVO],"") &gt; 0,"X","")</f>
        <v/>
      </c>
      <c r="R1402" s="158" t="s">
        <v>1555</v>
      </c>
    </row>
    <row r="1403" spans="1:18" x14ac:dyDescent="0.3">
      <c r="A1403" s="247">
        <v>10867</v>
      </c>
      <c r="B1403" s="47" t="s">
        <v>2983</v>
      </c>
      <c r="C1403" s="34" t="str">
        <f>IFERROR(VLOOKUP(tabConsumoAta[[#This Row],[CÓDIGO]],tabEstimativa[#Data],14,FALSE),"")</f>
        <v>Aguardando</v>
      </c>
      <c r="D1403" s="157" t="s">
        <v>3417</v>
      </c>
      <c r="E1403" s="157">
        <v>36</v>
      </c>
      <c r="F1403" s="34">
        <v>2020</v>
      </c>
      <c r="G1403" s="78">
        <f>IFERROR(VLOOKUP(tabConsumoAta[[#This Row],[ATA]],tabAtas[#Data],4,FALSE),"")</f>
        <v>44252</v>
      </c>
      <c r="H1403" s="163">
        <f>SUMIFS(tabSaldoAta[ESTIMATIVA],tabSaldoAta[CÓDIGO],tabConsumoAta[[#This Row],[CÓDIGO]],tabSaldoAta[CHAVE],tabConsumoAta[[#This Row],[ATA]])</f>
        <v>45000</v>
      </c>
      <c r="I1403" s="164">
        <v>6000</v>
      </c>
      <c r="J1403" s="159">
        <v>2</v>
      </c>
      <c r="K1403" s="251">
        <v>8154</v>
      </c>
      <c r="L1403" s="246" t="s">
        <v>2661</v>
      </c>
      <c r="M1403" s="160" t="s">
        <v>3682</v>
      </c>
      <c r="N1403" s="160" t="s">
        <v>3683</v>
      </c>
      <c r="O1403" s="249" t="s">
        <v>3681</v>
      </c>
      <c r="P1403" s="248">
        <v>44018</v>
      </c>
      <c r="Q1403" s="166" t="str">
        <f>IF(COUNTIFS(tabAtas_Bloqueios[CÓDIGO],tabConsumoAta[[#This Row],[CÓDIGO]],tabAtas_Bloqueios[CHAVE],tabConsumoAta[[#This Row],[ATA]],tabAtas_Bloqueios[INATIVO],"") &gt; 0,"X","")</f>
        <v/>
      </c>
      <c r="R1403" s="158" t="s">
        <v>1555</v>
      </c>
    </row>
    <row r="1404" spans="1:18" x14ac:dyDescent="0.3">
      <c r="A1404" s="247">
        <v>125641</v>
      </c>
      <c r="B1404" s="47" t="s">
        <v>3159</v>
      </c>
      <c r="C1404" s="34" t="str">
        <f>IFERROR(VLOOKUP(tabConsumoAta[[#This Row],[CÓDIGO]],tabEstimativa[#Data],14,FALSE),"")</f>
        <v>Aguardando</v>
      </c>
      <c r="D1404" s="157" t="s">
        <v>2053</v>
      </c>
      <c r="E1404" s="157">
        <v>176</v>
      </c>
      <c r="F1404" s="34">
        <v>2019</v>
      </c>
      <c r="G1404" s="78">
        <f>IFERROR(VLOOKUP(tabConsumoAta[[#This Row],[ATA]],tabAtas[#Data],4,FALSE),"")</f>
        <v>44036</v>
      </c>
      <c r="H1404" s="163">
        <f>SUMIFS(tabSaldoAta[ESTIMATIVA],tabSaldoAta[CÓDIGO],tabConsumoAta[[#This Row],[CÓDIGO]],tabSaldoAta[CHAVE],tabConsumoAta[[#This Row],[ATA]])</f>
        <v>24900</v>
      </c>
      <c r="I1404" s="164">
        <v>5000</v>
      </c>
      <c r="J1404" s="159">
        <v>1</v>
      </c>
      <c r="K1404" s="251">
        <v>8110</v>
      </c>
      <c r="L1404" s="246" t="s">
        <v>3157</v>
      </c>
      <c r="M1404" s="160" t="s">
        <v>3678</v>
      </c>
      <c r="N1404" s="160" t="s">
        <v>3679</v>
      </c>
      <c r="O1404" s="249" t="s">
        <v>3677</v>
      </c>
      <c r="P1404" s="248">
        <v>44013</v>
      </c>
      <c r="Q1404" s="166" t="str">
        <f>IF(COUNTIFS(tabAtas_Bloqueios[CÓDIGO],tabConsumoAta[[#This Row],[CÓDIGO]],tabAtas_Bloqueios[CHAVE],tabConsumoAta[[#This Row],[ATA]],tabAtas_Bloqueios[INATIVO],"") &gt; 0,"X","")</f>
        <v/>
      </c>
      <c r="R1404" s="158" t="s">
        <v>1555</v>
      </c>
    </row>
    <row r="1405" spans="1:18" x14ac:dyDescent="0.3">
      <c r="A1405" s="247">
        <v>17115</v>
      </c>
      <c r="B1405" s="47" t="s">
        <v>2854</v>
      </c>
      <c r="C1405" s="34" t="str">
        <f>IFERROR(VLOOKUP(tabConsumoAta[[#This Row],[CÓDIGO]],tabEstimativa[#Data],14,FALSE),"")</f>
        <v>Aguardando</v>
      </c>
      <c r="D1405" s="157" t="s">
        <v>2024</v>
      </c>
      <c r="E1405" s="157">
        <v>189</v>
      </c>
      <c r="F1405" s="34">
        <v>2019</v>
      </c>
      <c r="G1405" s="78">
        <f>IFERROR(VLOOKUP(tabConsumoAta[[#This Row],[ATA]],tabAtas[#Data],4,FALSE),"")</f>
        <v>44048</v>
      </c>
      <c r="H1405" s="163">
        <f>SUMIFS(tabSaldoAta[ESTIMATIVA],tabSaldoAta[CÓDIGO],tabConsumoAta[[#This Row],[CÓDIGO]],tabSaldoAta[CHAVE],tabConsumoAta[[#This Row],[ATA]])</f>
        <v>8000</v>
      </c>
      <c r="I1405" s="164">
        <v>3400</v>
      </c>
      <c r="J1405" s="159">
        <v>2</v>
      </c>
      <c r="K1405" s="251">
        <v>8122</v>
      </c>
      <c r="L1405" s="246" t="s">
        <v>2467</v>
      </c>
      <c r="M1405" s="160" t="s">
        <v>3678</v>
      </c>
      <c r="N1405" s="160" t="s">
        <v>3679</v>
      </c>
      <c r="O1405" s="249" t="s">
        <v>3677</v>
      </c>
      <c r="P1405" s="248">
        <v>44013</v>
      </c>
      <c r="Q1405" s="166" t="str">
        <f>IF(COUNTIFS(tabAtas_Bloqueios[CÓDIGO],tabConsumoAta[[#This Row],[CÓDIGO]],tabAtas_Bloqueios[CHAVE],tabConsumoAta[[#This Row],[ATA]],tabAtas_Bloqueios[INATIVO],"") &gt; 0,"X","")</f>
        <v/>
      </c>
      <c r="R1405" s="158" t="s">
        <v>1555</v>
      </c>
    </row>
    <row r="1406" spans="1:18" x14ac:dyDescent="0.3">
      <c r="A1406" s="247">
        <v>12894</v>
      </c>
      <c r="B1406" s="47" t="s">
        <v>2375</v>
      </c>
      <c r="C1406" s="34" t="str">
        <f>IFERROR(VLOOKUP(tabConsumoAta[[#This Row],[CÓDIGO]],tabEstimativa[#Data],14,FALSE),"")</f>
        <v>Aguardando</v>
      </c>
      <c r="D1406" s="157" t="s">
        <v>3541</v>
      </c>
      <c r="E1406" s="157">
        <v>101</v>
      </c>
      <c r="F1406" s="34">
        <v>2020</v>
      </c>
      <c r="G1406" s="78">
        <f>IFERROR(VLOOKUP(tabConsumoAta[[#This Row],[ATA]],tabAtas[#Data],4,FALSE),"")</f>
        <v>44313</v>
      </c>
      <c r="H1406" s="163">
        <f>SUMIFS(tabSaldoAta[ESTIMATIVA],tabSaldoAta[CÓDIGO],tabConsumoAta[[#This Row],[CÓDIGO]],tabSaldoAta[CHAVE],tabConsumoAta[[#This Row],[ATA]])</f>
        <v>4000</v>
      </c>
      <c r="I1406" s="164">
        <v>1000</v>
      </c>
      <c r="J1406" s="159">
        <v>3</v>
      </c>
      <c r="K1406" s="251">
        <v>8123</v>
      </c>
      <c r="L1406" s="246" t="s">
        <v>3572</v>
      </c>
      <c r="M1406" s="160" t="s">
        <v>3678</v>
      </c>
      <c r="N1406" s="160" t="s">
        <v>3679</v>
      </c>
      <c r="O1406" s="249" t="s">
        <v>3677</v>
      </c>
      <c r="P1406" s="248">
        <v>44013</v>
      </c>
      <c r="Q1406" s="166" t="str">
        <f>IF(COUNTIFS(tabAtas_Bloqueios[CÓDIGO],tabConsumoAta[[#This Row],[CÓDIGO]],tabAtas_Bloqueios[CHAVE],tabConsumoAta[[#This Row],[ATA]],tabAtas_Bloqueios[INATIVO],"") &gt; 0,"X","")</f>
        <v/>
      </c>
      <c r="R1406" s="158" t="s">
        <v>1555</v>
      </c>
    </row>
    <row r="1407" spans="1:18" x14ac:dyDescent="0.3">
      <c r="A1407" s="247">
        <v>12616</v>
      </c>
      <c r="B1407" s="47" t="s">
        <v>3051</v>
      </c>
      <c r="C1407" s="34" t="str">
        <f>IFERROR(VLOOKUP(tabConsumoAta[[#This Row],[CÓDIGO]],tabEstimativa[#Data],14,FALSE),"")</f>
        <v>Aguardando</v>
      </c>
      <c r="D1407" s="157" t="s">
        <v>2197</v>
      </c>
      <c r="E1407" s="157">
        <v>221</v>
      </c>
      <c r="F1407" s="34">
        <v>2019</v>
      </c>
      <c r="G1407" s="78">
        <f>IFERROR(VLOOKUP(tabConsumoAta[[#This Row],[ATA]],tabAtas[#Data],4,FALSE),"")</f>
        <v>44083</v>
      </c>
      <c r="H1407" s="163">
        <f>SUMIFS(tabSaldoAta[ESTIMATIVA],tabSaldoAta[CÓDIGO],tabConsumoAta[[#This Row],[CÓDIGO]],tabSaldoAta[CHAVE],tabConsumoAta[[#This Row],[ATA]])</f>
        <v>60000</v>
      </c>
      <c r="I1407" s="164">
        <v>9000</v>
      </c>
      <c r="J1407" s="159">
        <v>1</v>
      </c>
      <c r="K1407" s="251">
        <v>8096</v>
      </c>
      <c r="L1407" s="246" t="s">
        <v>3205</v>
      </c>
      <c r="M1407" s="160" t="s">
        <v>3667</v>
      </c>
      <c r="N1407" s="160" t="s">
        <v>3668</v>
      </c>
      <c r="O1407" s="249" t="s">
        <v>3666</v>
      </c>
      <c r="P1407" s="248">
        <v>44008</v>
      </c>
      <c r="Q1407" s="166" t="str">
        <f>IF(COUNTIFS(tabAtas_Bloqueios[CÓDIGO],tabConsumoAta[[#This Row],[CÓDIGO]],tabAtas_Bloqueios[CHAVE],tabConsumoAta[[#This Row],[ATA]],tabAtas_Bloqueios[INATIVO],"") &gt; 0,"X","")</f>
        <v/>
      </c>
      <c r="R1407" s="158" t="s">
        <v>1555</v>
      </c>
    </row>
    <row r="1408" spans="1:18" x14ac:dyDescent="0.3">
      <c r="A1408" s="247">
        <v>10359</v>
      </c>
      <c r="B1408" s="47" t="s">
        <v>1417</v>
      </c>
      <c r="C1408" s="34" t="str">
        <f>IFERROR(VLOOKUP(tabConsumoAta[[#This Row],[CÓDIGO]],tabEstimativa[#Data],14,FALSE),"")</f>
        <v>Aguardando</v>
      </c>
      <c r="D1408" s="157" t="s">
        <v>2246</v>
      </c>
      <c r="E1408" s="157">
        <v>269</v>
      </c>
      <c r="F1408" s="34">
        <v>2019</v>
      </c>
      <c r="G1408" s="78">
        <f>IFERROR(VLOOKUP(tabConsumoAta[[#This Row],[ATA]],tabAtas[#Data],4,FALSE),"")</f>
        <v>44141</v>
      </c>
      <c r="H1408" s="163">
        <f>SUMIFS(tabSaldoAta[ESTIMATIVA],tabSaldoAta[CÓDIGO],tabConsumoAta[[#This Row],[CÓDIGO]],tabSaldoAta[CHAVE],tabConsumoAta[[#This Row],[ATA]])</f>
        <v>3750</v>
      </c>
      <c r="I1408" s="164">
        <v>500</v>
      </c>
      <c r="J1408" s="159">
        <v>2</v>
      </c>
      <c r="K1408" s="251">
        <v>8105</v>
      </c>
      <c r="L1408" s="246" t="s">
        <v>2655</v>
      </c>
      <c r="M1408" s="160" t="s">
        <v>3667</v>
      </c>
      <c r="N1408" s="160" t="s">
        <v>3668</v>
      </c>
      <c r="O1408" s="249" t="s">
        <v>3666</v>
      </c>
      <c r="P1408" s="248">
        <v>44008</v>
      </c>
      <c r="Q1408" s="166" t="str">
        <f>IF(COUNTIFS(tabAtas_Bloqueios[CÓDIGO],tabConsumoAta[[#This Row],[CÓDIGO]],tabAtas_Bloqueios[CHAVE],tabConsumoAta[[#This Row],[ATA]],tabAtas_Bloqueios[INATIVO],"") &gt; 0,"X","")</f>
        <v/>
      </c>
      <c r="R1408" s="158" t="s">
        <v>1555</v>
      </c>
    </row>
    <row r="1409" spans="1:18" x14ac:dyDescent="0.3">
      <c r="A1409" s="247">
        <v>122818</v>
      </c>
      <c r="B1409" s="47" t="s">
        <v>2215</v>
      </c>
      <c r="C1409" s="34" t="str">
        <f>IFERROR(VLOOKUP(tabConsumoAta[[#This Row],[CÓDIGO]],tabEstimativa[#Data],14,FALSE),"")</f>
        <v>Aguardando</v>
      </c>
      <c r="D1409" s="157" t="s">
        <v>2338</v>
      </c>
      <c r="E1409" s="157">
        <v>292</v>
      </c>
      <c r="F1409" s="34">
        <v>2019</v>
      </c>
      <c r="G1409" s="78">
        <f>IFERROR(VLOOKUP(tabConsumoAta[[#This Row],[ATA]],tabAtas[#Data],4,FALSE),"")</f>
        <v>44182</v>
      </c>
      <c r="H1409" s="163">
        <f>SUMIFS(tabSaldoAta[ESTIMATIVA],tabSaldoAta[CÓDIGO],tabConsumoAta[[#This Row],[CÓDIGO]],tabSaldoAta[CHAVE],tabConsumoAta[[#This Row],[ATA]])</f>
        <v>5000</v>
      </c>
      <c r="I1409" s="164">
        <v>200</v>
      </c>
      <c r="J1409" s="159">
        <v>3</v>
      </c>
      <c r="K1409" s="251">
        <v>8107</v>
      </c>
      <c r="L1409" s="246" t="s">
        <v>2963</v>
      </c>
      <c r="M1409" s="160" t="s">
        <v>3667</v>
      </c>
      <c r="N1409" s="160" t="s">
        <v>3668</v>
      </c>
      <c r="O1409" s="249" t="s">
        <v>3666</v>
      </c>
      <c r="P1409" s="248">
        <v>44008</v>
      </c>
      <c r="Q1409" s="166" t="str">
        <f>IF(COUNTIFS(tabAtas_Bloqueios[CÓDIGO],tabConsumoAta[[#This Row],[CÓDIGO]],tabAtas_Bloqueios[CHAVE],tabConsumoAta[[#This Row],[ATA]],tabAtas_Bloqueios[INATIVO],"") &gt; 0,"X","")</f>
        <v/>
      </c>
      <c r="R1409" s="158" t="s">
        <v>1555</v>
      </c>
    </row>
    <row r="1410" spans="1:18" x14ac:dyDescent="0.3">
      <c r="A1410" s="247">
        <v>125262</v>
      </c>
      <c r="B1410" s="47" t="s">
        <v>2216</v>
      </c>
      <c r="C1410" s="34" t="str">
        <f>IFERROR(VLOOKUP(tabConsumoAta[[#This Row],[CÓDIGO]],tabEstimativa[#Data],14,FALSE),"")</f>
        <v>Aguardando</v>
      </c>
      <c r="D1410" s="157" t="s">
        <v>2338</v>
      </c>
      <c r="E1410" s="157">
        <v>292</v>
      </c>
      <c r="F1410" s="34">
        <v>2019</v>
      </c>
      <c r="G1410" s="78">
        <f>IFERROR(VLOOKUP(tabConsumoAta[[#This Row],[ATA]],tabAtas[#Data],4,FALSE),"")</f>
        <v>44182</v>
      </c>
      <c r="H1410" s="163">
        <f>SUMIFS(tabSaldoAta[ESTIMATIVA],tabSaldoAta[CÓDIGO],tabConsumoAta[[#This Row],[CÓDIGO]],tabSaldoAta[CHAVE],tabConsumoAta[[#This Row],[ATA]])</f>
        <v>5000</v>
      </c>
      <c r="I1410" s="164">
        <v>200</v>
      </c>
      <c r="J1410" s="159">
        <v>4</v>
      </c>
      <c r="K1410" s="251">
        <v>8107</v>
      </c>
      <c r="L1410" s="246" t="s">
        <v>2963</v>
      </c>
      <c r="M1410" s="160" t="s">
        <v>3667</v>
      </c>
      <c r="N1410" s="160" t="s">
        <v>3668</v>
      </c>
      <c r="O1410" s="249" t="s">
        <v>3666</v>
      </c>
      <c r="P1410" s="248">
        <v>44008</v>
      </c>
      <c r="Q1410" s="166" t="str">
        <f>IF(COUNTIFS(tabAtas_Bloqueios[CÓDIGO],tabConsumoAta[[#This Row],[CÓDIGO]],tabAtas_Bloqueios[CHAVE],tabConsumoAta[[#This Row],[ATA]],tabAtas_Bloqueios[INATIVO],"") &gt; 0,"X","")</f>
        <v/>
      </c>
      <c r="R1410" s="158" t="s">
        <v>1555</v>
      </c>
    </row>
    <row r="1411" spans="1:18" x14ac:dyDescent="0.3">
      <c r="A1411" s="247">
        <v>24204</v>
      </c>
      <c r="B1411" s="47" t="s">
        <v>1395</v>
      </c>
      <c r="C1411" s="34" t="str">
        <f>IFERROR(VLOOKUP(tabConsumoAta[[#This Row],[CÓDIGO]],tabEstimativa[#Data],14,FALSE),"")</f>
        <v>Suspenso</v>
      </c>
      <c r="D1411" s="157" t="s">
        <v>2073</v>
      </c>
      <c r="E1411" s="157">
        <v>192</v>
      </c>
      <c r="F1411" s="34">
        <v>2019</v>
      </c>
      <c r="G1411" s="78">
        <f>IFERROR(VLOOKUP(tabConsumoAta[[#This Row],[ATA]],tabAtas[#Data],4,FALSE),"")</f>
        <v>44050</v>
      </c>
      <c r="H1411" s="163">
        <f>SUMIFS(tabSaldoAta[ESTIMATIVA],tabSaldoAta[CÓDIGO],tabConsumoAta[[#This Row],[CÓDIGO]],tabSaldoAta[CHAVE],tabConsumoAta[[#This Row],[ATA]])</f>
        <v>400</v>
      </c>
      <c r="I1411" s="164">
        <v>157</v>
      </c>
      <c r="J1411" s="159">
        <v>1</v>
      </c>
      <c r="K1411" s="251">
        <v>7651</v>
      </c>
      <c r="L1411" s="246" t="s">
        <v>2415</v>
      </c>
      <c r="M1411" s="160" t="s">
        <v>3664</v>
      </c>
      <c r="N1411" s="160" t="s">
        <v>3665</v>
      </c>
      <c r="O1411" s="249" t="s">
        <v>3663</v>
      </c>
      <c r="P1411" s="248">
        <v>44006</v>
      </c>
      <c r="Q1411" s="166" t="str">
        <f>IF(COUNTIFS(tabAtas_Bloqueios[CÓDIGO],tabConsumoAta[[#This Row],[CÓDIGO]],tabAtas_Bloqueios[CHAVE],tabConsumoAta[[#This Row],[ATA]],tabAtas_Bloqueios[INATIVO],"") &gt; 0,"X","")</f>
        <v/>
      </c>
      <c r="R1411" s="158" t="s">
        <v>1555</v>
      </c>
    </row>
    <row r="1412" spans="1:18" x14ac:dyDescent="0.3">
      <c r="A1412" s="247">
        <v>14001</v>
      </c>
      <c r="B1412" s="47" t="s">
        <v>179</v>
      </c>
      <c r="C1412" s="34" t="str">
        <f>IFERROR(VLOOKUP(tabConsumoAta[[#This Row],[CÓDIGO]],tabEstimativa[#Data],14,FALSE),"")</f>
        <v>Aguardando</v>
      </c>
      <c r="D1412" s="157" t="s">
        <v>1560</v>
      </c>
      <c r="E1412" s="157"/>
      <c r="F1412" s="34"/>
      <c r="G1412" s="78" t="str">
        <f>IFERROR(VLOOKUP(tabConsumoAta[[#This Row],[ATA]],tabAtas[#Data],4,FALSE),"")</f>
        <v/>
      </c>
      <c r="H1412" s="163">
        <f>SUMIFS(tabSaldoAta[ESTIMATIVA],tabSaldoAta[CÓDIGO],tabConsumoAta[[#This Row],[CÓDIGO]],tabSaldoAta[CHAVE],tabConsumoAta[[#This Row],[ATA]])</f>
        <v>0</v>
      </c>
      <c r="I1412" s="164">
        <v>200</v>
      </c>
      <c r="J1412" s="159">
        <v>1</v>
      </c>
      <c r="K1412" s="251" t="s">
        <v>1532</v>
      </c>
      <c r="L1412" s="246" t="s">
        <v>1560</v>
      </c>
      <c r="M1412" s="160" t="s">
        <v>3660</v>
      </c>
      <c r="N1412" s="160" t="s">
        <v>3661</v>
      </c>
      <c r="O1412" s="249" t="s">
        <v>3659</v>
      </c>
      <c r="P1412" s="248">
        <v>44006</v>
      </c>
      <c r="Q1412" s="166" t="str">
        <f>IF(COUNTIFS(tabAtas_Bloqueios[CÓDIGO],tabConsumoAta[[#This Row],[CÓDIGO]],tabAtas_Bloqueios[CHAVE],tabConsumoAta[[#This Row],[ATA]],tabAtas_Bloqueios[INATIVO],"") &gt; 0,"X","")</f>
        <v/>
      </c>
      <c r="R1412" s="158" t="s">
        <v>1555</v>
      </c>
    </row>
    <row r="1413" spans="1:18" x14ac:dyDescent="0.3">
      <c r="A1413" s="247">
        <v>16053</v>
      </c>
      <c r="B1413" s="47" t="s">
        <v>2899</v>
      </c>
      <c r="C1413" s="34" t="str">
        <f>IFERROR(VLOOKUP(tabConsumoAta[[#This Row],[CÓDIGO]],tabEstimativa[#Data],14,FALSE),"")</f>
        <v>Aguardando</v>
      </c>
      <c r="D1413" s="157" t="s">
        <v>1560</v>
      </c>
      <c r="E1413" s="157"/>
      <c r="F1413" s="34"/>
      <c r="G1413" s="78" t="str">
        <f>IFERROR(VLOOKUP(tabConsumoAta[[#This Row],[ATA]],tabAtas[#Data],4,FALSE),"")</f>
        <v/>
      </c>
      <c r="H1413" s="163">
        <f>SUMIFS(tabSaldoAta[ESTIMATIVA],tabSaldoAta[CÓDIGO],tabConsumoAta[[#This Row],[CÓDIGO]],tabSaldoAta[CHAVE],tabConsumoAta[[#This Row],[ATA]])</f>
        <v>0</v>
      </c>
      <c r="I1413" s="164">
        <v>80</v>
      </c>
      <c r="J1413" s="159">
        <v>2</v>
      </c>
      <c r="K1413" s="251" t="s">
        <v>1532</v>
      </c>
      <c r="L1413" s="246" t="s">
        <v>1560</v>
      </c>
      <c r="M1413" s="160" t="s">
        <v>3660</v>
      </c>
      <c r="N1413" s="160" t="s">
        <v>3661</v>
      </c>
      <c r="O1413" s="249" t="s">
        <v>3659</v>
      </c>
      <c r="P1413" s="248">
        <v>44006</v>
      </c>
      <c r="Q1413" s="166" t="str">
        <f>IF(COUNTIFS(tabAtas_Bloqueios[CÓDIGO],tabConsumoAta[[#This Row],[CÓDIGO]],tabAtas_Bloqueios[CHAVE],tabConsumoAta[[#This Row],[ATA]],tabAtas_Bloqueios[INATIVO],"") &gt; 0,"X","")</f>
        <v/>
      </c>
      <c r="R1413" s="158" t="s">
        <v>1555</v>
      </c>
    </row>
    <row r="1414" spans="1:18" x14ac:dyDescent="0.3">
      <c r="A1414" s="247">
        <v>53446</v>
      </c>
      <c r="B1414" s="47" t="s">
        <v>3055</v>
      </c>
      <c r="C1414" s="34" t="str">
        <f>IFERROR(VLOOKUP(tabConsumoAta[[#This Row],[CÓDIGO]],tabEstimativa[#Data],14,FALSE),"")</f>
        <v>Aguardando</v>
      </c>
      <c r="D1414" s="157" t="s">
        <v>1560</v>
      </c>
      <c r="E1414" s="157"/>
      <c r="F1414" s="34"/>
      <c r="G1414" s="78" t="str">
        <f>IFERROR(VLOOKUP(tabConsumoAta[[#This Row],[ATA]],tabAtas[#Data],4,FALSE),"")</f>
        <v/>
      </c>
      <c r="H1414" s="163">
        <f>SUMIFS(tabSaldoAta[ESTIMATIVA],tabSaldoAta[CÓDIGO],tabConsumoAta[[#This Row],[CÓDIGO]],tabSaldoAta[CHAVE],tabConsumoAta[[#This Row],[ATA]])</f>
        <v>0</v>
      </c>
      <c r="I1414" s="164">
        <v>1000</v>
      </c>
      <c r="J1414" s="159">
        <v>3</v>
      </c>
      <c r="K1414" s="251">
        <v>7873</v>
      </c>
      <c r="L1414" s="246" t="s">
        <v>1560</v>
      </c>
      <c r="M1414" s="160" t="s">
        <v>3660</v>
      </c>
      <c r="N1414" s="160" t="s">
        <v>3661</v>
      </c>
      <c r="O1414" s="249" t="s">
        <v>3659</v>
      </c>
      <c r="P1414" s="248">
        <v>44006</v>
      </c>
      <c r="Q1414" s="166" t="str">
        <f>IF(COUNTIFS(tabAtas_Bloqueios[CÓDIGO],tabConsumoAta[[#This Row],[CÓDIGO]],tabAtas_Bloqueios[CHAVE],tabConsumoAta[[#This Row],[ATA]],tabAtas_Bloqueios[INATIVO],"") &gt; 0,"X","")</f>
        <v/>
      </c>
      <c r="R1414" s="158" t="s">
        <v>1555</v>
      </c>
    </row>
    <row r="1415" spans="1:18" x14ac:dyDescent="0.3">
      <c r="A1415" s="247">
        <v>76218</v>
      </c>
      <c r="B1415" s="47" t="s">
        <v>220</v>
      </c>
      <c r="C1415" s="34" t="str">
        <f>IFERROR(VLOOKUP(tabConsumoAta[[#This Row],[CÓDIGO]],tabEstimativa[#Data],14,FALSE),"")</f>
        <v>Suspenso</v>
      </c>
      <c r="D1415" s="157" t="s">
        <v>1560</v>
      </c>
      <c r="E1415" s="157"/>
      <c r="F1415" s="34"/>
      <c r="G1415" s="78" t="str">
        <f>IFERROR(VLOOKUP(tabConsumoAta[[#This Row],[ATA]],tabAtas[#Data],4,FALSE),"")</f>
        <v/>
      </c>
      <c r="H1415" s="163">
        <f>SUMIFS(tabSaldoAta[ESTIMATIVA],tabSaldoAta[CÓDIGO],tabConsumoAta[[#This Row],[CÓDIGO]],tabSaldoAta[CHAVE],tabConsumoAta[[#This Row],[ATA]])</f>
        <v>0</v>
      </c>
      <c r="I1415" s="164">
        <v>20</v>
      </c>
      <c r="J1415" s="159">
        <v>4</v>
      </c>
      <c r="K1415" s="251">
        <v>7875</v>
      </c>
      <c r="L1415" s="246" t="s">
        <v>1560</v>
      </c>
      <c r="M1415" s="160" t="s">
        <v>3660</v>
      </c>
      <c r="N1415" s="160" t="s">
        <v>3661</v>
      </c>
      <c r="O1415" s="249" t="s">
        <v>3659</v>
      </c>
      <c r="P1415" s="248">
        <v>44006</v>
      </c>
      <c r="Q1415" s="166" t="str">
        <f>IF(COUNTIFS(tabAtas_Bloqueios[CÓDIGO],tabConsumoAta[[#This Row],[CÓDIGO]],tabAtas_Bloqueios[CHAVE],tabConsumoAta[[#This Row],[ATA]],tabAtas_Bloqueios[INATIVO],"") &gt; 0,"X","")</f>
        <v/>
      </c>
      <c r="R1415" s="158" t="s">
        <v>1555</v>
      </c>
    </row>
    <row r="1416" spans="1:18" x14ac:dyDescent="0.3">
      <c r="A1416" s="247">
        <v>78509</v>
      </c>
      <c r="B1416" s="47" t="s">
        <v>213</v>
      </c>
      <c r="C1416" s="34" t="str">
        <f>IFERROR(VLOOKUP(tabConsumoAta[[#This Row],[CÓDIGO]],tabEstimativa[#Data],14,FALSE),"")</f>
        <v>Aguardando</v>
      </c>
      <c r="D1416" s="157" t="s">
        <v>1560</v>
      </c>
      <c r="E1416" s="157"/>
      <c r="F1416" s="34"/>
      <c r="G1416" s="78" t="str">
        <f>IFERROR(VLOOKUP(tabConsumoAta[[#This Row],[ATA]],tabAtas[#Data],4,FALSE),"")</f>
        <v/>
      </c>
      <c r="H1416" s="163">
        <f>SUMIFS(tabSaldoAta[ESTIMATIVA],tabSaldoAta[CÓDIGO],tabConsumoAta[[#This Row],[CÓDIGO]],tabSaldoAta[CHAVE],tabConsumoAta[[#This Row],[ATA]])</f>
        <v>0</v>
      </c>
      <c r="I1416" s="164">
        <v>3</v>
      </c>
      <c r="J1416" s="159">
        <v>5</v>
      </c>
      <c r="K1416" s="251">
        <v>7878</v>
      </c>
      <c r="L1416" s="246" t="s">
        <v>1560</v>
      </c>
      <c r="M1416" s="160" t="s">
        <v>3660</v>
      </c>
      <c r="N1416" s="160" t="s">
        <v>3661</v>
      </c>
      <c r="O1416" s="249" t="s">
        <v>3659</v>
      </c>
      <c r="P1416" s="248">
        <v>44006</v>
      </c>
      <c r="Q1416" s="166" t="str">
        <f>IF(COUNTIFS(tabAtas_Bloqueios[CÓDIGO],tabConsumoAta[[#This Row],[CÓDIGO]],tabAtas_Bloqueios[CHAVE],tabConsumoAta[[#This Row],[ATA]],tabAtas_Bloqueios[INATIVO],"") &gt; 0,"X","")</f>
        <v/>
      </c>
      <c r="R1416" s="158" t="s">
        <v>1555</v>
      </c>
    </row>
    <row r="1417" spans="1:18" x14ac:dyDescent="0.3">
      <c r="A1417" s="247">
        <v>105293</v>
      </c>
      <c r="B1417" s="47" t="s">
        <v>1427</v>
      </c>
      <c r="C1417" s="34" t="str">
        <f>IFERROR(VLOOKUP(tabConsumoAta[[#This Row],[CÓDIGO]],tabEstimativa[#Data],14,FALSE),"")</f>
        <v>Suspenso</v>
      </c>
      <c r="D1417" s="157" t="s">
        <v>1560</v>
      </c>
      <c r="E1417" s="157"/>
      <c r="F1417" s="34"/>
      <c r="G1417" s="78" t="str">
        <f>IFERROR(VLOOKUP(tabConsumoAta[[#This Row],[ATA]],tabAtas[#Data],4,FALSE),"")</f>
        <v/>
      </c>
      <c r="H1417" s="163">
        <f>SUMIFS(tabSaldoAta[ESTIMATIVA],tabSaldoAta[CÓDIGO],tabConsumoAta[[#This Row],[CÓDIGO]],tabSaldoAta[CHAVE],tabConsumoAta[[#This Row],[ATA]])</f>
        <v>0</v>
      </c>
      <c r="I1417" s="164">
        <v>1000</v>
      </c>
      <c r="J1417" s="159">
        <v>6</v>
      </c>
      <c r="K1417" s="251">
        <v>7876</v>
      </c>
      <c r="L1417" s="246" t="s">
        <v>1560</v>
      </c>
      <c r="M1417" s="160" t="s">
        <v>3660</v>
      </c>
      <c r="N1417" s="160" t="s">
        <v>3661</v>
      </c>
      <c r="O1417" s="249" t="s">
        <v>3659</v>
      </c>
      <c r="P1417" s="248">
        <v>44006</v>
      </c>
      <c r="Q1417" s="166" t="str">
        <f>IF(COUNTIFS(tabAtas_Bloqueios[CÓDIGO],tabConsumoAta[[#This Row],[CÓDIGO]],tabAtas_Bloqueios[CHAVE],tabConsumoAta[[#This Row],[ATA]],tabAtas_Bloqueios[INATIVO],"") &gt; 0,"X","")</f>
        <v/>
      </c>
      <c r="R1417" s="158" t="s">
        <v>1555</v>
      </c>
    </row>
    <row r="1418" spans="1:18" x14ac:dyDescent="0.3">
      <c r="A1418" s="247">
        <v>106375</v>
      </c>
      <c r="B1418" s="47" t="s">
        <v>2774</v>
      </c>
      <c r="C1418" s="34" t="str">
        <f>IFERROR(VLOOKUP(tabConsumoAta[[#This Row],[CÓDIGO]],tabEstimativa[#Data],14,FALSE),"")</f>
        <v>Aguardando</v>
      </c>
      <c r="D1418" s="157" t="s">
        <v>1560</v>
      </c>
      <c r="E1418" s="157"/>
      <c r="F1418" s="34"/>
      <c r="G1418" s="78" t="str">
        <f>IFERROR(VLOOKUP(tabConsumoAta[[#This Row],[ATA]],tabAtas[#Data],4,FALSE),"")</f>
        <v/>
      </c>
      <c r="H1418" s="163">
        <f>SUMIFS(tabSaldoAta[ESTIMATIVA],tabSaldoAta[CÓDIGO],tabConsumoAta[[#This Row],[CÓDIGO]],tabSaldoAta[CHAVE],tabConsumoAta[[#This Row],[ATA]])</f>
        <v>0</v>
      </c>
      <c r="I1418" s="164">
        <v>200</v>
      </c>
      <c r="J1418" s="159">
        <v>7</v>
      </c>
      <c r="K1418" s="251" t="s">
        <v>1532</v>
      </c>
      <c r="L1418" s="246" t="s">
        <v>1560</v>
      </c>
      <c r="M1418" s="160" t="s">
        <v>3660</v>
      </c>
      <c r="N1418" s="160" t="s">
        <v>3661</v>
      </c>
      <c r="O1418" s="249" t="s">
        <v>3659</v>
      </c>
      <c r="P1418" s="248">
        <v>44006</v>
      </c>
      <c r="Q1418" s="166" t="str">
        <f>IF(COUNTIFS(tabAtas_Bloqueios[CÓDIGO],tabConsumoAta[[#This Row],[CÓDIGO]],tabAtas_Bloqueios[CHAVE],tabConsumoAta[[#This Row],[ATA]],tabAtas_Bloqueios[INATIVO],"") &gt; 0,"X","")</f>
        <v/>
      </c>
      <c r="R1418" s="158" t="s">
        <v>1555</v>
      </c>
    </row>
    <row r="1419" spans="1:18" x14ac:dyDescent="0.3">
      <c r="A1419" s="247">
        <v>106376</v>
      </c>
      <c r="B1419" s="47" t="s">
        <v>2841</v>
      </c>
      <c r="C1419" s="34" t="str">
        <f>IFERROR(VLOOKUP(tabConsumoAta[[#This Row],[CÓDIGO]],tabEstimativa[#Data],14,FALSE),"")</f>
        <v>Aguardando</v>
      </c>
      <c r="D1419" s="157" t="s">
        <v>1560</v>
      </c>
      <c r="E1419" s="157"/>
      <c r="F1419" s="34"/>
      <c r="G1419" s="78" t="str">
        <f>IFERROR(VLOOKUP(tabConsumoAta[[#This Row],[ATA]],tabAtas[#Data],4,FALSE),"")</f>
        <v/>
      </c>
      <c r="H1419" s="163">
        <f>SUMIFS(tabSaldoAta[ESTIMATIVA],tabSaldoAta[CÓDIGO],tabConsumoAta[[#This Row],[CÓDIGO]],tabSaldoAta[CHAVE],tabConsumoAta[[#This Row],[ATA]])</f>
        <v>0</v>
      </c>
      <c r="I1419" s="164">
        <v>1200</v>
      </c>
      <c r="J1419" s="159">
        <v>8</v>
      </c>
      <c r="K1419" s="251" t="s">
        <v>1532</v>
      </c>
      <c r="L1419" s="246" t="s">
        <v>1560</v>
      </c>
      <c r="M1419" s="160" t="s">
        <v>3660</v>
      </c>
      <c r="N1419" s="160" t="s">
        <v>3661</v>
      </c>
      <c r="O1419" s="249" t="s">
        <v>3659</v>
      </c>
      <c r="P1419" s="248">
        <v>44006</v>
      </c>
      <c r="Q1419" s="166" t="str">
        <f>IF(COUNTIFS(tabAtas_Bloqueios[CÓDIGO],tabConsumoAta[[#This Row],[CÓDIGO]],tabAtas_Bloqueios[CHAVE],tabConsumoAta[[#This Row],[ATA]],tabAtas_Bloqueios[INATIVO],"") &gt; 0,"X","")</f>
        <v/>
      </c>
      <c r="R1419" s="158" t="s">
        <v>1555</v>
      </c>
    </row>
    <row r="1420" spans="1:18" x14ac:dyDescent="0.3">
      <c r="A1420" s="247">
        <v>115840</v>
      </c>
      <c r="B1420" s="47" t="s">
        <v>1976</v>
      </c>
      <c r="C1420" s="34" t="str">
        <f>IFERROR(VLOOKUP(tabConsumoAta[[#This Row],[CÓDIGO]],tabEstimativa[#Data],14,FALSE),"")</f>
        <v>Aguardando</v>
      </c>
      <c r="D1420" s="157" t="s">
        <v>1560</v>
      </c>
      <c r="E1420" s="157"/>
      <c r="F1420" s="34"/>
      <c r="G1420" s="78" t="str">
        <f>IFERROR(VLOOKUP(tabConsumoAta[[#This Row],[ATA]],tabAtas[#Data],4,FALSE),"")</f>
        <v/>
      </c>
      <c r="H1420" s="163">
        <f>SUMIFS(tabSaldoAta[ESTIMATIVA],tabSaldoAta[CÓDIGO],tabConsumoAta[[#This Row],[CÓDIGO]],tabSaldoAta[CHAVE],tabConsumoAta[[#This Row],[ATA]])</f>
        <v>0</v>
      </c>
      <c r="I1420" s="164">
        <v>15</v>
      </c>
      <c r="J1420" s="159">
        <v>9</v>
      </c>
      <c r="K1420" s="251">
        <v>7879</v>
      </c>
      <c r="L1420" s="246" t="s">
        <v>1560</v>
      </c>
      <c r="M1420" s="160" t="s">
        <v>3660</v>
      </c>
      <c r="N1420" s="160" t="s">
        <v>3661</v>
      </c>
      <c r="O1420" s="249" t="s">
        <v>3659</v>
      </c>
      <c r="P1420" s="248">
        <v>44006</v>
      </c>
      <c r="Q1420" s="166" t="str">
        <f>IF(COUNTIFS(tabAtas_Bloqueios[CÓDIGO],tabConsumoAta[[#This Row],[CÓDIGO]],tabAtas_Bloqueios[CHAVE],tabConsumoAta[[#This Row],[ATA]],tabAtas_Bloqueios[INATIVO],"") &gt; 0,"X","")</f>
        <v/>
      </c>
      <c r="R1420" s="158" t="s">
        <v>1555</v>
      </c>
    </row>
    <row r="1421" spans="1:18" x14ac:dyDescent="0.3">
      <c r="A1421" s="247">
        <v>123146</v>
      </c>
      <c r="B1421" s="47" t="s">
        <v>96</v>
      </c>
      <c r="C1421" s="34" t="str">
        <f>IFERROR(VLOOKUP(tabConsumoAta[[#This Row],[CÓDIGO]],tabEstimativa[#Data],14,FALSE),"")</f>
        <v>Suspenso</v>
      </c>
      <c r="D1421" s="157" t="s">
        <v>1560</v>
      </c>
      <c r="E1421" s="157"/>
      <c r="F1421" s="34"/>
      <c r="G1421" s="78" t="str">
        <f>IFERROR(VLOOKUP(tabConsumoAta[[#This Row],[ATA]],tabAtas[#Data],4,FALSE),"")</f>
        <v/>
      </c>
      <c r="H1421" s="163">
        <f>SUMIFS(tabSaldoAta[ESTIMATIVA],tabSaldoAta[CÓDIGO],tabConsumoAta[[#This Row],[CÓDIGO]],tabSaldoAta[CHAVE],tabConsumoAta[[#This Row],[ATA]])</f>
        <v>0</v>
      </c>
      <c r="I1421" s="164">
        <v>1500</v>
      </c>
      <c r="J1421" s="159">
        <v>10</v>
      </c>
      <c r="K1421" s="251" t="s">
        <v>1532</v>
      </c>
      <c r="L1421" s="246" t="s">
        <v>1560</v>
      </c>
      <c r="M1421" s="160" t="s">
        <v>3660</v>
      </c>
      <c r="N1421" s="160" t="s">
        <v>3661</v>
      </c>
      <c r="O1421" s="249" t="s">
        <v>3659</v>
      </c>
      <c r="P1421" s="248">
        <v>44006</v>
      </c>
      <c r="Q1421" s="166" t="str">
        <f>IF(COUNTIFS(tabAtas_Bloqueios[CÓDIGO],tabConsumoAta[[#This Row],[CÓDIGO]],tabAtas_Bloqueios[CHAVE],tabConsumoAta[[#This Row],[ATA]],tabAtas_Bloqueios[INATIVO],"") &gt; 0,"X","")</f>
        <v/>
      </c>
      <c r="R1421" s="158" t="s">
        <v>1555</v>
      </c>
    </row>
    <row r="1422" spans="1:18" x14ac:dyDescent="0.3">
      <c r="A1422" s="247">
        <v>130634</v>
      </c>
      <c r="B1422" s="47" t="s">
        <v>1980</v>
      </c>
      <c r="C1422" s="34" t="str">
        <f>IFERROR(VLOOKUP(tabConsumoAta[[#This Row],[CÓDIGO]],tabEstimativa[#Data],14,FALSE),"")</f>
        <v>Aguardando</v>
      </c>
      <c r="D1422" s="157" t="s">
        <v>1560</v>
      </c>
      <c r="E1422" s="157"/>
      <c r="F1422" s="34"/>
      <c r="G1422" s="78" t="str">
        <f>IFERROR(VLOOKUP(tabConsumoAta[[#This Row],[ATA]],tabAtas[#Data],4,FALSE),"")</f>
        <v/>
      </c>
      <c r="H1422" s="163">
        <f>SUMIFS(tabSaldoAta[ESTIMATIVA],tabSaldoAta[CÓDIGO],tabConsumoAta[[#This Row],[CÓDIGO]],tabSaldoAta[CHAVE],tabConsumoAta[[#This Row],[ATA]])</f>
        <v>0</v>
      </c>
      <c r="I1422" s="164">
        <v>300</v>
      </c>
      <c r="J1422" s="159">
        <v>11</v>
      </c>
      <c r="K1422" s="251">
        <v>7880</v>
      </c>
      <c r="L1422" s="246" t="s">
        <v>1560</v>
      </c>
      <c r="M1422" s="160" t="s">
        <v>3660</v>
      </c>
      <c r="N1422" s="160" t="s">
        <v>3661</v>
      </c>
      <c r="O1422" s="249" t="s">
        <v>3659</v>
      </c>
      <c r="P1422" s="248">
        <v>44006</v>
      </c>
      <c r="Q1422" s="166" t="str">
        <f>IF(COUNTIFS(tabAtas_Bloqueios[CÓDIGO],tabConsumoAta[[#This Row],[CÓDIGO]],tabAtas_Bloqueios[CHAVE],tabConsumoAta[[#This Row],[ATA]],tabAtas_Bloqueios[INATIVO],"") &gt; 0,"X","")</f>
        <v/>
      </c>
      <c r="R1422" s="158" t="s">
        <v>1555</v>
      </c>
    </row>
    <row r="1423" spans="1:18" x14ac:dyDescent="0.3">
      <c r="A1423" s="247">
        <v>131344</v>
      </c>
      <c r="B1423" s="47" t="s">
        <v>2595</v>
      </c>
      <c r="C1423" s="34" t="str">
        <f>IFERROR(VLOOKUP(tabConsumoAta[[#This Row],[CÓDIGO]],tabEstimativa[#Data],14,FALSE),"")</f>
        <v/>
      </c>
      <c r="D1423" s="157" t="s">
        <v>1560</v>
      </c>
      <c r="E1423" s="157"/>
      <c r="F1423" s="34"/>
      <c r="G1423" s="78" t="str">
        <f>IFERROR(VLOOKUP(tabConsumoAta[[#This Row],[ATA]],tabAtas[#Data],4,FALSE),"")</f>
        <v/>
      </c>
      <c r="H1423" s="163">
        <f>SUMIFS(tabSaldoAta[ESTIMATIVA],tabSaldoAta[CÓDIGO],tabConsumoAta[[#This Row],[CÓDIGO]],tabSaldoAta[CHAVE],tabConsumoAta[[#This Row],[ATA]])</f>
        <v>0</v>
      </c>
      <c r="I1423" s="164">
        <v>0</v>
      </c>
      <c r="J1423" s="159">
        <v>12</v>
      </c>
      <c r="K1423" s="251" t="s">
        <v>3680</v>
      </c>
      <c r="L1423" s="246" t="s">
        <v>1560</v>
      </c>
      <c r="M1423" s="160" t="s">
        <v>3660</v>
      </c>
      <c r="N1423" s="160" t="s">
        <v>3661</v>
      </c>
      <c r="O1423" s="249" t="s">
        <v>3659</v>
      </c>
      <c r="P1423" s="248">
        <v>44006</v>
      </c>
      <c r="Q1423" s="166" t="str">
        <f>IF(COUNTIFS(tabAtas_Bloqueios[CÓDIGO],tabConsumoAta[[#This Row],[CÓDIGO]],tabAtas_Bloqueios[CHAVE],tabConsumoAta[[#This Row],[ATA]],tabAtas_Bloqueios[INATIVO],"") &gt; 0,"X","")</f>
        <v/>
      </c>
      <c r="R1423" s="158" t="s">
        <v>1555</v>
      </c>
    </row>
    <row r="1424" spans="1:18" x14ac:dyDescent="0.3">
      <c r="A1424" s="247">
        <v>132624</v>
      </c>
      <c r="B1424" s="47" t="s">
        <v>3405</v>
      </c>
      <c r="C1424" s="34" t="str">
        <f>IFERROR(VLOOKUP(tabConsumoAta[[#This Row],[CÓDIGO]],tabEstimativa[#Data],14,FALSE),"")</f>
        <v>Aguardando</v>
      </c>
      <c r="D1424" s="157" t="s">
        <v>1560</v>
      </c>
      <c r="E1424" s="157"/>
      <c r="F1424" s="34"/>
      <c r="G1424" s="78" t="str">
        <f>IFERROR(VLOOKUP(tabConsumoAta[[#This Row],[ATA]],tabAtas[#Data],4,FALSE),"")</f>
        <v/>
      </c>
      <c r="H1424" s="163">
        <f>SUMIFS(tabSaldoAta[ESTIMATIVA],tabSaldoAta[CÓDIGO],tabConsumoAta[[#This Row],[CÓDIGO]],tabSaldoAta[CHAVE],tabConsumoAta[[#This Row],[ATA]])</f>
        <v>0</v>
      </c>
      <c r="I1424" s="164">
        <v>20</v>
      </c>
      <c r="J1424" s="159">
        <v>13</v>
      </c>
      <c r="K1424" s="251" t="s">
        <v>1532</v>
      </c>
      <c r="L1424" s="246" t="s">
        <v>1560</v>
      </c>
      <c r="M1424" s="160" t="s">
        <v>3660</v>
      </c>
      <c r="N1424" s="160" t="s">
        <v>3661</v>
      </c>
      <c r="O1424" s="249" t="s">
        <v>3659</v>
      </c>
      <c r="P1424" s="248">
        <v>44006</v>
      </c>
      <c r="Q1424" s="166" t="str">
        <f>IF(COUNTIFS(tabAtas_Bloqueios[CÓDIGO],tabConsumoAta[[#This Row],[CÓDIGO]],tabAtas_Bloqueios[CHAVE],tabConsumoAta[[#This Row],[ATA]],tabAtas_Bloqueios[INATIVO],"") &gt; 0,"X","")</f>
        <v/>
      </c>
      <c r="R1424" s="158" t="s">
        <v>1555</v>
      </c>
    </row>
    <row r="1425" spans="1:18" x14ac:dyDescent="0.3">
      <c r="A1425" s="247">
        <v>132769</v>
      </c>
      <c r="B1425" s="47" t="s">
        <v>12</v>
      </c>
      <c r="C1425" s="34" t="str">
        <f>IFERROR(VLOOKUP(tabConsumoAta[[#This Row],[CÓDIGO]],tabEstimativa[#Data],14,FALSE),"")</f>
        <v>Aguardando</v>
      </c>
      <c r="D1425" s="157" t="s">
        <v>1560</v>
      </c>
      <c r="E1425" s="157"/>
      <c r="F1425" s="34"/>
      <c r="G1425" s="78" t="str">
        <f>IFERROR(VLOOKUP(tabConsumoAta[[#This Row],[ATA]],tabAtas[#Data],4,FALSE),"")</f>
        <v/>
      </c>
      <c r="H1425" s="163">
        <f>SUMIFS(tabSaldoAta[ESTIMATIVA],tabSaldoAta[CÓDIGO],tabConsumoAta[[#This Row],[CÓDIGO]],tabSaldoAta[CHAVE],tabConsumoAta[[#This Row],[ATA]])</f>
        <v>0</v>
      </c>
      <c r="I1425" s="164">
        <v>50</v>
      </c>
      <c r="J1425" s="159">
        <v>14</v>
      </c>
      <c r="K1425" s="251">
        <v>7881</v>
      </c>
      <c r="L1425" s="246" t="s">
        <v>1560</v>
      </c>
      <c r="M1425" s="160" t="s">
        <v>3660</v>
      </c>
      <c r="N1425" s="160" t="s">
        <v>3661</v>
      </c>
      <c r="O1425" s="249" t="s">
        <v>3659</v>
      </c>
      <c r="P1425" s="248">
        <v>44006</v>
      </c>
      <c r="Q1425" s="166" t="str">
        <f>IF(COUNTIFS(tabAtas_Bloqueios[CÓDIGO],tabConsumoAta[[#This Row],[CÓDIGO]],tabAtas_Bloqueios[CHAVE],tabConsumoAta[[#This Row],[ATA]],tabAtas_Bloqueios[INATIVO],"") &gt; 0,"X","")</f>
        <v/>
      </c>
      <c r="R1425" s="158" t="s">
        <v>1555</v>
      </c>
    </row>
    <row r="1426" spans="1:18" x14ac:dyDescent="0.3">
      <c r="A1426" s="247">
        <v>133433</v>
      </c>
      <c r="B1426" s="47" t="s">
        <v>218</v>
      </c>
      <c r="C1426" s="34" t="str">
        <f>IFERROR(VLOOKUP(tabConsumoAta[[#This Row],[CÓDIGO]],tabEstimativa[#Data],14,FALSE),"")</f>
        <v>Aguardando</v>
      </c>
      <c r="D1426" s="157" t="s">
        <v>1560</v>
      </c>
      <c r="E1426" s="157"/>
      <c r="F1426" s="34"/>
      <c r="G1426" s="78" t="str">
        <f>IFERROR(VLOOKUP(tabConsumoAta[[#This Row],[ATA]],tabAtas[#Data],4,FALSE),"")</f>
        <v/>
      </c>
      <c r="H1426" s="163">
        <f>SUMIFS(tabSaldoAta[ESTIMATIVA],tabSaldoAta[CÓDIGO],tabConsumoAta[[#This Row],[CÓDIGO]],tabSaldoAta[CHAVE],tabConsumoAta[[#This Row],[ATA]])</f>
        <v>0</v>
      </c>
      <c r="I1426" s="164">
        <v>3</v>
      </c>
      <c r="J1426" s="159">
        <v>15</v>
      </c>
      <c r="K1426" s="251">
        <v>7883</v>
      </c>
      <c r="L1426" s="246" t="s">
        <v>1560</v>
      </c>
      <c r="M1426" s="160" t="s">
        <v>3660</v>
      </c>
      <c r="N1426" s="160" t="s">
        <v>3661</v>
      </c>
      <c r="O1426" s="249" t="s">
        <v>3659</v>
      </c>
      <c r="P1426" s="248">
        <v>44006</v>
      </c>
      <c r="Q1426" s="166" t="str">
        <f>IF(COUNTIFS(tabAtas_Bloqueios[CÓDIGO],tabConsumoAta[[#This Row],[CÓDIGO]],tabAtas_Bloqueios[CHAVE],tabConsumoAta[[#This Row],[ATA]],tabAtas_Bloqueios[INATIVO],"") &gt; 0,"X","")</f>
        <v/>
      </c>
      <c r="R1426" s="158" t="s">
        <v>1555</v>
      </c>
    </row>
    <row r="1427" spans="1:18" x14ac:dyDescent="0.3">
      <c r="A1427" s="247">
        <v>59882</v>
      </c>
      <c r="B1427" s="47" t="s">
        <v>2790</v>
      </c>
      <c r="C1427" s="34" t="str">
        <f>IFERROR(VLOOKUP(tabConsumoAta[[#This Row],[CÓDIGO]],tabEstimativa[#Data],14,FALSE),"")</f>
        <v>Aguardando</v>
      </c>
      <c r="D1427" s="157" t="s">
        <v>1560</v>
      </c>
      <c r="E1427" s="157"/>
      <c r="F1427" s="34"/>
      <c r="G1427" s="78" t="str">
        <f>IFERROR(VLOOKUP(tabConsumoAta[[#This Row],[ATA]],tabAtas[#Data],4,FALSE),"")</f>
        <v/>
      </c>
      <c r="H1427" s="163">
        <f>SUMIFS(tabSaldoAta[ESTIMATIVA],tabSaldoAta[CÓDIGO],tabConsumoAta[[#This Row],[CÓDIGO]],tabSaldoAta[CHAVE],tabConsumoAta[[#This Row],[ATA]])</f>
        <v>0</v>
      </c>
      <c r="I1427" s="164">
        <v>0</v>
      </c>
      <c r="J1427" s="159">
        <v>16</v>
      </c>
      <c r="K1427" s="251" t="s">
        <v>3680</v>
      </c>
      <c r="L1427" s="246" t="s">
        <v>1560</v>
      </c>
      <c r="M1427" s="160" t="s">
        <v>3660</v>
      </c>
      <c r="N1427" s="160" t="s">
        <v>3661</v>
      </c>
      <c r="O1427" s="249" t="s">
        <v>3659</v>
      </c>
      <c r="P1427" s="248">
        <v>44006</v>
      </c>
      <c r="Q1427" s="166" t="str">
        <f>IF(COUNTIFS(tabAtas_Bloqueios[CÓDIGO],tabConsumoAta[[#This Row],[CÓDIGO]],tabAtas_Bloqueios[CHAVE],tabConsumoAta[[#This Row],[ATA]],tabAtas_Bloqueios[INATIVO],"") &gt; 0,"X","")</f>
        <v/>
      </c>
      <c r="R1427" s="158" t="s">
        <v>1555</v>
      </c>
    </row>
    <row r="1428" spans="1:18" x14ac:dyDescent="0.3">
      <c r="A1428" s="247">
        <v>59942</v>
      </c>
      <c r="B1428" s="47" t="s">
        <v>2426</v>
      </c>
      <c r="C1428" s="34" t="str">
        <f>IFERROR(VLOOKUP(tabConsumoAta[[#This Row],[CÓDIGO]],tabEstimativa[#Data],14,FALSE),"")</f>
        <v>Aguardando</v>
      </c>
      <c r="D1428" s="157" t="s">
        <v>1560</v>
      </c>
      <c r="E1428" s="157"/>
      <c r="F1428" s="34"/>
      <c r="G1428" s="78" t="str">
        <f>IFERROR(VLOOKUP(tabConsumoAta[[#This Row],[ATA]],tabAtas[#Data],4,FALSE),"")</f>
        <v/>
      </c>
      <c r="H1428" s="163">
        <f>SUMIFS(tabSaldoAta[ESTIMATIVA],tabSaldoAta[CÓDIGO],tabConsumoAta[[#This Row],[CÓDIGO]],tabSaldoAta[CHAVE],tabConsumoAta[[#This Row],[ATA]])</f>
        <v>0</v>
      </c>
      <c r="I1428" s="164">
        <v>0</v>
      </c>
      <c r="J1428" s="159">
        <v>17</v>
      </c>
      <c r="K1428" s="251" t="s">
        <v>3680</v>
      </c>
      <c r="L1428" s="246" t="s">
        <v>1560</v>
      </c>
      <c r="M1428" s="160" t="s">
        <v>3660</v>
      </c>
      <c r="N1428" s="160" t="s">
        <v>3661</v>
      </c>
      <c r="O1428" s="249" t="s">
        <v>3659</v>
      </c>
      <c r="P1428" s="248">
        <v>44006</v>
      </c>
      <c r="Q1428" s="166" t="str">
        <f>IF(COUNTIFS(tabAtas_Bloqueios[CÓDIGO],tabConsumoAta[[#This Row],[CÓDIGO]],tabAtas_Bloqueios[CHAVE],tabConsumoAta[[#This Row],[ATA]],tabAtas_Bloqueios[INATIVO],"") &gt; 0,"X","")</f>
        <v/>
      </c>
      <c r="R1428" s="158" t="s">
        <v>1555</v>
      </c>
    </row>
    <row r="1429" spans="1:18" x14ac:dyDescent="0.3">
      <c r="A1429" s="247">
        <v>64604</v>
      </c>
      <c r="B1429" s="47" t="s">
        <v>24</v>
      </c>
      <c r="C1429" s="34" t="str">
        <f>IFERROR(VLOOKUP(tabConsumoAta[[#This Row],[CÓDIGO]],tabEstimativa[#Data],14,FALSE),"")</f>
        <v>Aguardando</v>
      </c>
      <c r="D1429" s="157" t="s">
        <v>1560</v>
      </c>
      <c r="E1429" s="157"/>
      <c r="F1429" s="34"/>
      <c r="G1429" s="78" t="str">
        <f>IFERROR(VLOOKUP(tabConsumoAta[[#This Row],[ATA]],tabAtas[#Data],4,FALSE),"")</f>
        <v/>
      </c>
      <c r="H1429" s="163">
        <f>SUMIFS(tabSaldoAta[ESTIMATIVA],tabSaldoAta[CÓDIGO],tabConsumoAta[[#This Row],[CÓDIGO]],tabSaldoAta[CHAVE],tabConsumoAta[[#This Row],[ATA]])</f>
        <v>0</v>
      </c>
      <c r="I1429" s="164">
        <v>600</v>
      </c>
      <c r="J1429" s="159">
        <v>18</v>
      </c>
      <c r="K1429" s="251">
        <v>7888</v>
      </c>
      <c r="L1429" s="246" t="s">
        <v>1560</v>
      </c>
      <c r="M1429" s="160" t="s">
        <v>3660</v>
      </c>
      <c r="N1429" s="160" t="s">
        <v>3661</v>
      </c>
      <c r="O1429" s="249" t="s">
        <v>3659</v>
      </c>
      <c r="P1429" s="248">
        <v>44006</v>
      </c>
      <c r="Q1429" s="166" t="str">
        <f>IF(COUNTIFS(tabAtas_Bloqueios[CÓDIGO],tabConsumoAta[[#This Row],[CÓDIGO]],tabAtas_Bloqueios[CHAVE],tabConsumoAta[[#This Row],[ATA]],tabAtas_Bloqueios[INATIVO],"") &gt; 0,"X","")</f>
        <v/>
      </c>
      <c r="R1429" s="158" t="s">
        <v>1555</v>
      </c>
    </row>
    <row r="1430" spans="1:18" x14ac:dyDescent="0.3">
      <c r="A1430" s="247">
        <v>64605</v>
      </c>
      <c r="B1430" s="47" t="s">
        <v>25</v>
      </c>
      <c r="C1430" s="34" t="str">
        <f>IFERROR(VLOOKUP(tabConsumoAta[[#This Row],[CÓDIGO]],tabEstimativa[#Data],14,FALSE),"")</f>
        <v>Aguardando</v>
      </c>
      <c r="D1430" s="157" t="s">
        <v>1560</v>
      </c>
      <c r="E1430" s="157"/>
      <c r="F1430" s="34"/>
      <c r="G1430" s="78" t="str">
        <f>IFERROR(VLOOKUP(tabConsumoAta[[#This Row],[ATA]],tabAtas[#Data],4,FALSE),"")</f>
        <v/>
      </c>
      <c r="H1430" s="163">
        <f>SUMIFS(tabSaldoAta[ESTIMATIVA],tabSaldoAta[CÓDIGO],tabConsumoAta[[#This Row],[CÓDIGO]],tabSaldoAta[CHAVE],tabConsumoAta[[#This Row],[ATA]])</f>
        <v>0</v>
      </c>
      <c r="I1430" s="164">
        <v>0</v>
      </c>
      <c r="J1430" s="159">
        <v>19</v>
      </c>
      <c r="K1430" s="251" t="s">
        <v>3680</v>
      </c>
      <c r="L1430" s="246" t="s">
        <v>1560</v>
      </c>
      <c r="M1430" s="160" t="s">
        <v>3660</v>
      </c>
      <c r="N1430" s="160" t="s">
        <v>3661</v>
      </c>
      <c r="O1430" s="249" t="s">
        <v>3659</v>
      </c>
      <c r="P1430" s="248">
        <v>44006</v>
      </c>
      <c r="Q1430" s="166" t="str">
        <f>IF(COUNTIFS(tabAtas_Bloqueios[CÓDIGO],tabConsumoAta[[#This Row],[CÓDIGO]],tabAtas_Bloqueios[CHAVE],tabConsumoAta[[#This Row],[ATA]],tabAtas_Bloqueios[INATIVO],"") &gt; 0,"X","")</f>
        <v/>
      </c>
      <c r="R1430" s="158" t="s">
        <v>1555</v>
      </c>
    </row>
    <row r="1431" spans="1:18" x14ac:dyDescent="0.3">
      <c r="A1431" s="247">
        <v>64625</v>
      </c>
      <c r="B1431" s="47" t="s">
        <v>142</v>
      </c>
      <c r="C1431" s="34" t="str">
        <f>IFERROR(VLOOKUP(tabConsumoAta[[#This Row],[CÓDIGO]],tabEstimativa[#Data],14,FALSE),"")</f>
        <v>Suspenso</v>
      </c>
      <c r="D1431" s="157" t="s">
        <v>1560</v>
      </c>
      <c r="E1431" s="157"/>
      <c r="F1431" s="34"/>
      <c r="G1431" s="78" t="str">
        <f>IFERROR(VLOOKUP(tabConsumoAta[[#This Row],[ATA]],tabAtas[#Data],4,FALSE),"")</f>
        <v/>
      </c>
      <c r="H1431" s="163">
        <f>SUMIFS(tabSaldoAta[ESTIMATIVA],tabSaldoAta[CÓDIGO],tabConsumoAta[[#This Row],[CÓDIGO]],tabSaldoAta[CHAVE],tabConsumoAta[[#This Row],[ATA]])</f>
        <v>0</v>
      </c>
      <c r="I1431" s="164">
        <v>200</v>
      </c>
      <c r="J1431" s="159">
        <v>20</v>
      </c>
      <c r="K1431" s="251">
        <v>7896</v>
      </c>
      <c r="L1431" s="246" t="s">
        <v>1560</v>
      </c>
      <c r="M1431" s="160" t="s">
        <v>3660</v>
      </c>
      <c r="N1431" s="160" t="s">
        <v>3661</v>
      </c>
      <c r="O1431" s="249" t="s">
        <v>3659</v>
      </c>
      <c r="P1431" s="248">
        <v>44006</v>
      </c>
      <c r="Q1431" s="166" t="str">
        <f>IF(COUNTIFS(tabAtas_Bloqueios[CÓDIGO],tabConsumoAta[[#This Row],[CÓDIGO]],tabAtas_Bloqueios[CHAVE],tabConsumoAta[[#This Row],[ATA]],tabAtas_Bloqueios[INATIVO],"") &gt; 0,"X","")</f>
        <v/>
      </c>
      <c r="R1431" s="158" t="s">
        <v>1555</v>
      </c>
    </row>
    <row r="1432" spans="1:18" x14ac:dyDescent="0.3">
      <c r="A1432" s="247">
        <v>102728</v>
      </c>
      <c r="B1432" s="47" t="s">
        <v>3361</v>
      </c>
      <c r="C1432" s="34" t="str">
        <f>IFERROR(VLOOKUP(tabConsumoAta[[#This Row],[CÓDIGO]],tabEstimativa[#Data],14,FALSE),"")</f>
        <v/>
      </c>
      <c r="D1432" s="157" t="s">
        <v>1560</v>
      </c>
      <c r="E1432" s="157"/>
      <c r="F1432" s="34"/>
      <c r="G1432" s="78" t="str">
        <f>IFERROR(VLOOKUP(tabConsumoAta[[#This Row],[ATA]],tabAtas[#Data],4,FALSE),"")</f>
        <v/>
      </c>
      <c r="H1432" s="163">
        <f>SUMIFS(tabSaldoAta[ESTIMATIVA],tabSaldoAta[CÓDIGO],tabConsumoAta[[#This Row],[CÓDIGO]],tabSaldoAta[CHAVE],tabConsumoAta[[#This Row],[ATA]])</f>
        <v>0</v>
      </c>
      <c r="I1432" s="164">
        <v>40</v>
      </c>
      <c r="J1432" s="159">
        <v>21</v>
      </c>
      <c r="K1432" s="251">
        <v>7906</v>
      </c>
      <c r="L1432" s="246" t="s">
        <v>1560</v>
      </c>
      <c r="M1432" s="160" t="s">
        <v>3660</v>
      </c>
      <c r="N1432" s="160" t="s">
        <v>3661</v>
      </c>
      <c r="O1432" s="249" t="s">
        <v>3659</v>
      </c>
      <c r="P1432" s="248">
        <v>44006</v>
      </c>
      <c r="Q1432" s="166" t="str">
        <f>IF(COUNTIFS(tabAtas_Bloqueios[CÓDIGO],tabConsumoAta[[#This Row],[CÓDIGO]],tabAtas_Bloqueios[CHAVE],tabConsumoAta[[#This Row],[ATA]],tabAtas_Bloqueios[INATIVO],"") &gt; 0,"X","")</f>
        <v/>
      </c>
      <c r="R1432" s="158" t="s">
        <v>1555</v>
      </c>
    </row>
    <row r="1433" spans="1:18" x14ac:dyDescent="0.3">
      <c r="A1433" s="247">
        <v>112064</v>
      </c>
      <c r="B1433" s="47" t="s">
        <v>3014</v>
      </c>
      <c r="C1433" s="34" t="str">
        <f>IFERROR(VLOOKUP(tabConsumoAta[[#This Row],[CÓDIGO]],tabEstimativa[#Data],14,FALSE),"")</f>
        <v>Aguardando</v>
      </c>
      <c r="D1433" s="157" t="s">
        <v>1560</v>
      </c>
      <c r="E1433" s="157"/>
      <c r="F1433" s="34"/>
      <c r="G1433" s="78" t="str">
        <f>IFERROR(VLOOKUP(tabConsumoAta[[#This Row],[ATA]],tabAtas[#Data],4,FALSE),"")</f>
        <v/>
      </c>
      <c r="H1433" s="163">
        <f>SUMIFS(tabSaldoAta[ESTIMATIVA],tabSaldoAta[CÓDIGO],tabConsumoAta[[#This Row],[CÓDIGO]],tabSaldoAta[CHAVE],tabConsumoAta[[#This Row],[ATA]])</f>
        <v>0</v>
      </c>
      <c r="I1433" s="164">
        <v>5</v>
      </c>
      <c r="J1433" s="159">
        <v>22</v>
      </c>
      <c r="K1433" s="251">
        <v>7907</v>
      </c>
      <c r="L1433" s="246" t="s">
        <v>1560</v>
      </c>
      <c r="M1433" s="160" t="s">
        <v>3660</v>
      </c>
      <c r="N1433" s="160" t="s">
        <v>3661</v>
      </c>
      <c r="O1433" s="249" t="s">
        <v>3659</v>
      </c>
      <c r="P1433" s="248">
        <v>44006</v>
      </c>
      <c r="Q1433" s="166" t="str">
        <f>IF(COUNTIFS(tabAtas_Bloqueios[CÓDIGO],tabConsumoAta[[#This Row],[CÓDIGO]],tabAtas_Bloqueios[CHAVE],tabConsumoAta[[#This Row],[ATA]],tabAtas_Bloqueios[INATIVO],"") &gt; 0,"X","")</f>
        <v/>
      </c>
      <c r="R1433" s="158" t="s">
        <v>1555</v>
      </c>
    </row>
    <row r="1434" spans="1:18" x14ac:dyDescent="0.3">
      <c r="A1434" s="247">
        <v>36399</v>
      </c>
      <c r="B1434" s="47" t="s">
        <v>3669</v>
      </c>
      <c r="C1434" s="34" t="str">
        <f>IFERROR(VLOOKUP(tabConsumoAta[[#This Row],[CÓDIGO]],tabEstimativa[#Data],14,FALSE),"")</f>
        <v/>
      </c>
      <c r="D1434" s="157" t="s">
        <v>1560</v>
      </c>
      <c r="E1434" s="157"/>
      <c r="F1434" s="34"/>
      <c r="G1434" s="78" t="str">
        <f>IFERROR(VLOOKUP(tabConsumoAta[[#This Row],[ATA]],tabAtas[#Data],4,FALSE),"")</f>
        <v/>
      </c>
      <c r="H1434" s="163">
        <f>SUMIFS(tabSaldoAta[ESTIMATIVA],tabSaldoAta[CÓDIGO],tabConsumoAta[[#This Row],[CÓDIGO]],tabSaldoAta[CHAVE],tabConsumoAta[[#This Row],[ATA]])</f>
        <v>0</v>
      </c>
      <c r="I1434" s="164">
        <v>100</v>
      </c>
      <c r="J1434" s="159">
        <v>23</v>
      </c>
      <c r="K1434" s="251">
        <v>7909</v>
      </c>
      <c r="L1434" s="246" t="s">
        <v>1560</v>
      </c>
      <c r="M1434" s="160" t="s">
        <v>3660</v>
      </c>
      <c r="N1434" s="160" t="s">
        <v>3661</v>
      </c>
      <c r="O1434" s="249" t="s">
        <v>3659</v>
      </c>
      <c r="P1434" s="248">
        <v>44006</v>
      </c>
      <c r="Q1434" s="166" t="str">
        <f>IF(COUNTIFS(tabAtas_Bloqueios[CÓDIGO],tabConsumoAta[[#This Row],[CÓDIGO]],tabAtas_Bloqueios[CHAVE],tabConsumoAta[[#This Row],[ATA]],tabAtas_Bloqueios[INATIVO],"") &gt; 0,"X","")</f>
        <v/>
      </c>
      <c r="R1434" s="158" t="s">
        <v>1555</v>
      </c>
    </row>
    <row r="1435" spans="1:18" x14ac:dyDescent="0.3">
      <c r="A1435" s="247">
        <v>15436</v>
      </c>
      <c r="B1435" s="47" t="s">
        <v>141</v>
      </c>
      <c r="C1435" s="34" t="str">
        <f>IFERROR(VLOOKUP(tabConsumoAta[[#This Row],[CÓDIGO]],tabEstimativa[#Data],14,FALSE),"")</f>
        <v>Suspenso</v>
      </c>
      <c r="D1435" s="157" t="s">
        <v>1957</v>
      </c>
      <c r="E1435" s="157">
        <v>155</v>
      </c>
      <c r="F1435" s="34">
        <v>2019</v>
      </c>
      <c r="G1435" s="78">
        <f>IFERROR(VLOOKUP(tabConsumoAta[[#This Row],[ATA]],tabAtas[#Data],4,FALSE),"")</f>
        <v>44008</v>
      </c>
      <c r="H1435" s="163">
        <f>SUMIFS(tabSaldoAta[ESTIMATIVA],tabSaldoAta[CÓDIGO],tabConsumoAta[[#This Row],[CÓDIGO]],tabSaldoAta[CHAVE],tabConsumoAta[[#This Row],[ATA]])</f>
        <v>1100</v>
      </c>
      <c r="I1435" s="164">
        <v>150</v>
      </c>
      <c r="J1435" s="159">
        <v>1</v>
      </c>
      <c r="K1435" s="251">
        <v>7619</v>
      </c>
      <c r="L1435" s="246" t="s">
        <v>3071</v>
      </c>
      <c r="M1435" s="160" t="s">
        <v>3648</v>
      </c>
      <c r="N1435" s="160" t="s">
        <v>3649</v>
      </c>
      <c r="O1435" s="249" t="s">
        <v>3647</v>
      </c>
      <c r="P1435" s="248">
        <v>44005</v>
      </c>
      <c r="Q1435" s="166" t="str">
        <f>IF(COUNTIFS(tabAtas_Bloqueios[CÓDIGO],tabConsumoAta[[#This Row],[CÓDIGO]],tabAtas_Bloqueios[CHAVE],tabConsumoAta[[#This Row],[ATA]],tabAtas_Bloqueios[INATIVO],"") &gt; 0,"X","")</f>
        <v/>
      </c>
      <c r="R1435" s="158" t="s">
        <v>1555</v>
      </c>
    </row>
    <row r="1436" spans="1:18" x14ac:dyDescent="0.3">
      <c r="A1436" s="247">
        <v>136556</v>
      </c>
      <c r="B1436" s="47" t="s">
        <v>1507</v>
      </c>
      <c r="C1436" s="34" t="str">
        <f>IFERROR(VLOOKUP(tabConsumoAta[[#This Row],[CÓDIGO]],tabEstimativa[#Data],14,FALSE),"")</f>
        <v>Aguardando</v>
      </c>
      <c r="D1436" s="157" t="s">
        <v>1957</v>
      </c>
      <c r="E1436" s="157">
        <v>155</v>
      </c>
      <c r="F1436" s="34">
        <v>2019</v>
      </c>
      <c r="G1436" s="78">
        <f>IFERROR(VLOOKUP(tabConsumoAta[[#This Row],[ATA]],tabAtas[#Data],4,FALSE),"")</f>
        <v>44008</v>
      </c>
      <c r="H1436" s="163">
        <f>SUMIFS(tabSaldoAta[ESTIMATIVA],tabSaldoAta[CÓDIGO],tabConsumoAta[[#This Row],[CÓDIGO]],tabSaldoAta[CHAVE],tabConsumoAta[[#This Row],[ATA]])</f>
        <v>1300</v>
      </c>
      <c r="I1436" s="164">
        <v>200</v>
      </c>
      <c r="J1436" s="159">
        <v>2</v>
      </c>
      <c r="K1436" s="251">
        <v>7620</v>
      </c>
      <c r="L1436" s="246" t="s">
        <v>2964</v>
      </c>
      <c r="M1436" s="160" t="s">
        <v>3648</v>
      </c>
      <c r="N1436" s="160" t="s">
        <v>3649</v>
      </c>
      <c r="O1436" s="249" t="s">
        <v>3647</v>
      </c>
      <c r="P1436" s="248">
        <v>44005</v>
      </c>
      <c r="Q1436" s="166" t="str">
        <f>IF(COUNTIFS(tabAtas_Bloqueios[CÓDIGO],tabConsumoAta[[#This Row],[CÓDIGO]],tabAtas_Bloqueios[CHAVE],tabConsumoAta[[#This Row],[ATA]],tabAtas_Bloqueios[INATIVO],"") &gt; 0,"X","")</f>
        <v/>
      </c>
      <c r="R1436" s="158" t="s">
        <v>1555</v>
      </c>
    </row>
    <row r="1437" spans="1:18" x14ac:dyDescent="0.3">
      <c r="A1437" s="247">
        <v>13175</v>
      </c>
      <c r="B1437" s="47" t="s">
        <v>2385</v>
      </c>
      <c r="C1437" s="34" t="str">
        <f>IFERROR(VLOOKUP(tabConsumoAta[[#This Row],[CÓDIGO]],tabEstimativa[#Data],14,FALSE),"")</f>
        <v>Suspenso</v>
      </c>
      <c r="D1437" s="157" t="s">
        <v>1958</v>
      </c>
      <c r="E1437" s="157">
        <v>156</v>
      </c>
      <c r="F1437" s="34">
        <v>2019</v>
      </c>
      <c r="G1437" s="78">
        <f>IFERROR(VLOOKUP(tabConsumoAta[[#This Row],[ATA]],tabAtas[#Data],4,FALSE),"")</f>
        <v>44024</v>
      </c>
      <c r="H1437" s="163">
        <f>SUMIFS(tabSaldoAta[ESTIMATIVA],tabSaldoAta[CÓDIGO],tabConsumoAta[[#This Row],[CÓDIGO]],tabSaldoAta[CHAVE],tabConsumoAta[[#This Row],[ATA]])</f>
        <v>430</v>
      </c>
      <c r="I1437" s="164">
        <v>120</v>
      </c>
      <c r="J1437" s="159">
        <v>3</v>
      </c>
      <c r="K1437" s="251">
        <v>7621</v>
      </c>
      <c r="L1437" s="246" t="s">
        <v>2415</v>
      </c>
      <c r="M1437" s="160" t="s">
        <v>3648</v>
      </c>
      <c r="N1437" s="160" t="s">
        <v>3649</v>
      </c>
      <c r="O1437" s="249" t="s">
        <v>3647</v>
      </c>
      <c r="P1437" s="248">
        <v>44005</v>
      </c>
      <c r="Q1437" s="166" t="str">
        <f>IF(COUNTIFS(tabAtas_Bloqueios[CÓDIGO],tabConsumoAta[[#This Row],[CÓDIGO]],tabAtas_Bloqueios[CHAVE],tabConsumoAta[[#This Row],[ATA]],tabAtas_Bloqueios[INATIVO],"") &gt; 0,"X","")</f>
        <v/>
      </c>
      <c r="R1437" s="158" t="s">
        <v>1555</v>
      </c>
    </row>
    <row r="1438" spans="1:18" x14ac:dyDescent="0.3">
      <c r="A1438" s="247">
        <v>134542</v>
      </c>
      <c r="B1438" s="47" t="s">
        <v>2791</v>
      </c>
      <c r="C1438" s="34" t="str">
        <f>IFERROR(VLOOKUP(tabConsumoAta[[#This Row],[CÓDIGO]],tabEstimativa[#Data],14,FALSE),"")</f>
        <v>Aguardando</v>
      </c>
      <c r="D1438" s="157" t="s">
        <v>2096</v>
      </c>
      <c r="E1438" s="157">
        <v>199</v>
      </c>
      <c r="F1438" s="34">
        <v>2019</v>
      </c>
      <c r="G1438" s="78">
        <f>IFERROR(VLOOKUP(tabConsumoAta[[#This Row],[ATA]],tabAtas[#Data],4,FALSE),"")</f>
        <v>44057</v>
      </c>
      <c r="H1438" s="163">
        <f>SUMIFS(tabSaldoAta[ESTIMATIVA],tabSaldoAta[CÓDIGO],tabConsumoAta[[#This Row],[CÓDIGO]],tabSaldoAta[CHAVE],tabConsumoAta[[#This Row],[ATA]])</f>
        <v>1500</v>
      </c>
      <c r="I1438" s="164">
        <v>500</v>
      </c>
      <c r="J1438" s="159">
        <v>4</v>
      </c>
      <c r="K1438" s="251">
        <v>7622</v>
      </c>
      <c r="L1438" s="246" t="s">
        <v>2423</v>
      </c>
      <c r="M1438" s="160" t="s">
        <v>3648</v>
      </c>
      <c r="N1438" s="160" t="s">
        <v>3649</v>
      </c>
      <c r="O1438" s="249" t="s">
        <v>3647</v>
      </c>
      <c r="P1438" s="248">
        <v>44005</v>
      </c>
      <c r="Q1438" s="166" t="str">
        <f>IF(COUNTIFS(tabAtas_Bloqueios[CÓDIGO],tabConsumoAta[[#This Row],[CÓDIGO]],tabAtas_Bloqueios[CHAVE],tabConsumoAta[[#This Row],[ATA]],tabAtas_Bloqueios[INATIVO],"") &gt; 0,"X","")</f>
        <v/>
      </c>
      <c r="R1438" s="158" t="s">
        <v>1555</v>
      </c>
    </row>
    <row r="1439" spans="1:18" x14ac:dyDescent="0.3">
      <c r="A1439" s="247">
        <v>29435</v>
      </c>
      <c r="B1439" s="47" t="s">
        <v>3651</v>
      </c>
      <c r="C1439" s="34" t="str">
        <f>IFERROR(VLOOKUP(tabConsumoAta[[#This Row],[CÓDIGO]],tabEstimativa[#Data],14,FALSE),"")</f>
        <v>Aguardando</v>
      </c>
      <c r="D1439" s="157" t="s">
        <v>3514</v>
      </c>
      <c r="E1439" s="157">
        <v>87</v>
      </c>
      <c r="F1439" s="34">
        <v>2020</v>
      </c>
      <c r="G1439" s="78">
        <f>IFERROR(VLOOKUP(tabConsumoAta[[#This Row],[ATA]],tabAtas[#Data],4,FALSE),"")</f>
        <v>44286</v>
      </c>
      <c r="H1439" s="163">
        <f>SUMIFS(tabSaldoAta[ESTIMATIVA],tabSaldoAta[CÓDIGO],tabConsumoAta[[#This Row],[CÓDIGO]],tabSaldoAta[CHAVE],tabConsumoAta[[#This Row],[ATA]])</f>
        <v>30</v>
      </c>
      <c r="I1439" s="164">
        <v>8</v>
      </c>
      <c r="J1439" s="159">
        <v>5</v>
      </c>
      <c r="K1439" s="251">
        <v>7623</v>
      </c>
      <c r="L1439" s="246" t="s">
        <v>2415</v>
      </c>
      <c r="M1439" s="160" t="s">
        <v>3648</v>
      </c>
      <c r="N1439" s="160" t="s">
        <v>3649</v>
      </c>
      <c r="O1439" s="249" t="s">
        <v>3647</v>
      </c>
      <c r="P1439" s="248">
        <v>44005</v>
      </c>
      <c r="Q1439" s="166" t="str">
        <f>IF(COUNTIFS(tabAtas_Bloqueios[CÓDIGO],tabConsumoAta[[#This Row],[CÓDIGO]],tabAtas_Bloqueios[CHAVE],tabConsumoAta[[#This Row],[ATA]],tabAtas_Bloqueios[INATIVO],"") &gt; 0,"X","")</f>
        <v/>
      </c>
      <c r="R1439" s="158" t="s">
        <v>1555</v>
      </c>
    </row>
    <row r="1440" spans="1:18" x14ac:dyDescent="0.3">
      <c r="A1440" s="247">
        <v>13186</v>
      </c>
      <c r="B1440" s="47" t="s">
        <v>2508</v>
      </c>
      <c r="C1440" s="34" t="str">
        <f>IFERROR(VLOOKUP(tabConsumoAta[[#This Row],[CÓDIGO]],tabEstimativa[#Data],14,FALSE),"")</f>
        <v>Suspenso</v>
      </c>
      <c r="D1440" s="157" t="s">
        <v>3517</v>
      </c>
      <c r="E1440" s="157">
        <v>88</v>
      </c>
      <c r="F1440" s="34">
        <v>2020</v>
      </c>
      <c r="G1440" s="78">
        <f>IFERROR(VLOOKUP(tabConsumoAta[[#This Row],[ATA]],tabAtas[#Data],4,FALSE),"")</f>
        <v>44287</v>
      </c>
      <c r="H1440" s="163">
        <f>SUMIFS(tabSaldoAta[ESTIMATIVA],tabSaldoAta[CÓDIGO],tabConsumoAta[[#This Row],[CÓDIGO]],tabSaldoAta[CHAVE],tabConsumoAta[[#This Row],[ATA]])</f>
        <v>200</v>
      </c>
      <c r="I1440" s="164">
        <v>5</v>
      </c>
      <c r="J1440" s="159">
        <v>6</v>
      </c>
      <c r="K1440" s="251">
        <v>7624</v>
      </c>
      <c r="L1440" s="246" t="s">
        <v>3572</v>
      </c>
      <c r="M1440" s="160" t="s">
        <v>3648</v>
      </c>
      <c r="N1440" s="160" t="s">
        <v>3649</v>
      </c>
      <c r="O1440" s="249" t="s">
        <v>3647</v>
      </c>
      <c r="P1440" s="248">
        <v>44005</v>
      </c>
      <c r="Q1440" s="166" t="str">
        <f>IF(COUNTIFS(tabAtas_Bloqueios[CÓDIGO],tabConsumoAta[[#This Row],[CÓDIGO]],tabAtas_Bloqueios[CHAVE],tabConsumoAta[[#This Row],[ATA]],tabAtas_Bloqueios[INATIVO],"") &gt; 0,"X","")</f>
        <v/>
      </c>
      <c r="R1440" s="158" t="s">
        <v>1555</v>
      </c>
    </row>
    <row r="1441" spans="1:18" x14ac:dyDescent="0.3">
      <c r="A1441" s="247">
        <v>52994</v>
      </c>
      <c r="B1441" s="47" t="s">
        <v>174</v>
      </c>
      <c r="C1441" s="34" t="str">
        <f>IFERROR(VLOOKUP(tabConsumoAta[[#This Row],[CÓDIGO]],tabEstimativa[#Data],14,FALSE),"")</f>
        <v>Aguardando</v>
      </c>
      <c r="D1441" s="157" t="s">
        <v>3541</v>
      </c>
      <c r="E1441" s="157">
        <v>101</v>
      </c>
      <c r="F1441" s="34">
        <v>2020</v>
      </c>
      <c r="G1441" s="78">
        <f>IFERROR(VLOOKUP(tabConsumoAta[[#This Row],[ATA]],tabAtas[#Data],4,FALSE),"")</f>
        <v>44313</v>
      </c>
      <c r="H1441" s="163">
        <f>SUMIFS(tabSaldoAta[ESTIMATIVA],tabSaldoAta[CÓDIGO],tabConsumoAta[[#This Row],[CÓDIGO]],tabSaldoAta[CHAVE],tabConsumoAta[[#This Row],[ATA]])</f>
        <v>30</v>
      </c>
      <c r="I1441" s="164">
        <v>20</v>
      </c>
      <c r="J1441" s="159">
        <v>7</v>
      </c>
      <c r="K1441" s="251">
        <v>7625</v>
      </c>
      <c r="L1441" s="246" t="s">
        <v>3572</v>
      </c>
      <c r="M1441" s="160" t="s">
        <v>3648</v>
      </c>
      <c r="N1441" s="160" t="s">
        <v>3649</v>
      </c>
      <c r="O1441" s="249" t="s">
        <v>3647</v>
      </c>
      <c r="P1441" s="248">
        <v>44005</v>
      </c>
      <c r="Q1441" s="166" t="str">
        <f>IF(COUNTIFS(tabAtas_Bloqueios[CÓDIGO],tabConsumoAta[[#This Row],[CÓDIGO]],tabAtas_Bloqueios[CHAVE],tabConsumoAta[[#This Row],[ATA]],tabAtas_Bloqueios[INATIVO],"") &gt; 0,"X","")</f>
        <v/>
      </c>
      <c r="R1441" s="158" t="s">
        <v>1555</v>
      </c>
    </row>
    <row r="1442" spans="1:18" x14ac:dyDescent="0.3">
      <c r="A1442" s="247">
        <v>65173</v>
      </c>
      <c r="B1442" s="47" t="s">
        <v>198</v>
      </c>
      <c r="C1442" s="34" t="str">
        <f>IFERROR(VLOOKUP(tabConsumoAta[[#This Row],[CÓDIGO]],tabEstimativa[#Data],14,FALSE),"")</f>
        <v>Aguardando</v>
      </c>
      <c r="D1442" s="157" t="s">
        <v>3541</v>
      </c>
      <c r="E1442" s="157">
        <v>101</v>
      </c>
      <c r="F1442" s="34">
        <v>2020</v>
      </c>
      <c r="G1442" s="78">
        <f>IFERROR(VLOOKUP(tabConsumoAta[[#This Row],[ATA]],tabAtas[#Data],4,FALSE),"")</f>
        <v>44313</v>
      </c>
      <c r="H1442" s="163">
        <f>SUMIFS(tabSaldoAta[ESTIMATIVA],tabSaldoAta[CÓDIGO],tabConsumoAta[[#This Row],[CÓDIGO]],tabSaldoAta[CHAVE],tabConsumoAta[[#This Row],[ATA]])</f>
        <v>200</v>
      </c>
      <c r="I1442" s="164">
        <v>20</v>
      </c>
      <c r="J1442" s="159">
        <v>8</v>
      </c>
      <c r="K1442" s="251">
        <v>7625</v>
      </c>
      <c r="L1442" s="246" t="s">
        <v>3572</v>
      </c>
      <c r="M1442" s="160" t="s">
        <v>3648</v>
      </c>
      <c r="N1442" s="160" t="s">
        <v>3649</v>
      </c>
      <c r="O1442" s="249" t="s">
        <v>3647</v>
      </c>
      <c r="P1442" s="248">
        <v>44005</v>
      </c>
      <c r="Q1442" s="166" t="str">
        <f>IF(COUNTIFS(tabAtas_Bloqueios[CÓDIGO],tabConsumoAta[[#This Row],[CÓDIGO]],tabAtas_Bloqueios[CHAVE],tabConsumoAta[[#This Row],[ATA]],tabAtas_Bloqueios[INATIVO],"") &gt; 0,"X","")</f>
        <v/>
      </c>
      <c r="R1442" s="158" t="s">
        <v>1555</v>
      </c>
    </row>
    <row r="1443" spans="1:18" x14ac:dyDescent="0.3">
      <c r="A1443" s="247">
        <v>54029</v>
      </c>
      <c r="B1443" s="47" t="s">
        <v>3272</v>
      </c>
      <c r="C1443" s="34" t="str">
        <f>IFERROR(VLOOKUP(tabConsumoAta[[#This Row],[CÓDIGO]],tabEstimativa[#Data],14,FALSE),"")</f>
        <v/>
      </c>
      <c r="D1443" s="157" t="s">
        <v>1560</v>
      </c>
      <c r="E1443" s="157"/>
      <c r="F1443" s="34"/>
      <c r="G1443" s="78" t="str">
        <f>IFERROR(VLOOKUP(tabConsumoAta[[#This Row],[ATA]],tabAtas[#Data],4,FALSE),"")</f>
        <v/>
      </c>
      <c r="H1443" s="163">
        <f>SUMIFS(tabSaldoAta[ESTIMATIVA],tabSaldoAta[CÓDIGO],tabConsumoAta[[#This Row],[CÓDIGO]],tabSaldoAta[CHAVE],tabConsumoAta[[#This Row],[ATA]])</f>
        <v>0</v>
      </c>
      <c r="I1443" s="164">
        <v>3000</v>
      </c>
      <c r="J1443" s="159">
        <v>1</v>
      </c>
      <c r="K1443" s="251">
        <v>7841</v>
      </c>
      <c r="L1443" s="246" t="s">
        <v>1560</v>
      </c>
      <c r="M1443" s="160" t="s">
        <v>3643</v>
      </c>
      <c r="N1443" s="160" t="s">
        <v>3644</v>
      </c>
      <c r="O1443" s="249" t="s">
        <v>3642</v>
      </c>
      <c r="P1443" s="248">
        <v>44005</v>
      </c>
      <c r="Q1443" s="166" t="str">
        <f>IF(COUNTIFS(tabAtas_Bloqueios[CÓDIGO],tabConsumoAta[[#This Row],[CÓDIGO]],tabAtas_Bloqueios[CHAVE],tabConsumoAta[[#This Row],[ATA]],tabAtas_Bloqueios[INATIVO],"") &gt; 0,"X","")</f>
        <v/>
      </c>
      <c r="R1443" s="158" t="s">
        <v>1555</v>
      </c>
    </row>
    <row r="1444" spans="1:18" x14ac:dyDescent="0.3">
      <c r="A1444" s="247">
        <v>54032</v>
      </c>
      <c r="B1444" s="47" t="s">
        <v>3645</v>
      </c>
      <c r="C1444" s="34" t="str">
        <f>IFERROR(VLOOKUP(tabConsumoAta[[#This Row],[CÓDIGO]],tabEstimativa[#Data],14,FALSE),"")</f>
        <v/>
      </c>
      <c r="D1444" s="157" t="s">
        <v>1560</v>
      </c>
      <c r="E1444" s="157"/>
      <c r="F1444" s="34"/>
      <c r="G1444" s="78" t="str">
        <f>IFERROR(VLOOKUP(tabConsumoAta[[#This Row],[ATA]],tabAtas[#Data],4,FALSE),"")</f>
        <v/>
      </c>
      <c r="H1444" s="163">
        <f>SUMIFS(tabSaldoAta[ESTIMATIVA],tabSaldoAta[CÓDIGO],tabConsumoAta[[#This Row],[CÓDIGO]],tabSaldoAta[CHAVE],tabConsumoAta[[#This Row],[ATA]])</f>
        <v>0</v>
      </c>
      <c r="I1444" s="164">
        <v>2000</v>
      </c>
      <c r="J1444" s="159">
        <v>2</v>
      </c>
      <c r="K1444" s="251">
        <v>7841</v>
      </c>
      <c r="L1444" s="246" t="s">
        <v>1560</v>
      </c>
      <c r="M1444" s="160" t="s">
        <v>3643</v>
      </c>
      <c r="N1444" s="160" t="s">
        <v>3644</v>
      </c>
      <c r="O1444" s="249" t="s">
        <v>3642</v>
      </c>
      <c r="P1444" s="248">
        <v>44005</v>
      </c>
      <c r="Q1444" s="166" t="str">
        <f>IF(COUNTIFS(tabAtas_Bloqueios[CÓDIGO],tabConsumoAta[[#This Row],[CÓDIGO]],tabAtas_Bloqueios[CHAVE],tabConsumoAta[[#This Row],[ATA]],tabAtas_Bloqueios[INATIVO],"") &gt; 0,"X","")</f>
        <v/>
      </c>
      <c r="R1444" s="158" t="s">
        <v>1555</v>
      </c>
    </row>
    <row r="1445" spans="1:18" x14ac:dyDescent="0.3">
      <c r="A1445" s="247">
        <v>64462</v>
      </c>
      <c r="B1445" s="47" t="s">
        <v>3406</v>
      </c>
      <c r="C1445" s="34" t="str">
        <f>IFERROR(VLOOKUP(tabConsumoAta[[#This Row],[CÓDIGO]],tabEstimativa[#Data],14,FALSE),"")</f>
        <v/>
      </c>
      <c r="D1445" s="157" t="s">
        <v>1560</v>
      </c>
      <c r="E1445" s="157"/>
      <c r="F1445" s="34"/>
      <c r="G1445" s="78" t="str">
        <f>IFERROR(VLOOKUP(tabConsumoAta[[#This Row],[ATA]],tabAtas[#Data],4,FALSE),"")</f>
        <v/>
      </c>
      <c r="H1445" s="163">
        <f>SUMIFS(tabSaldoAta[ESTIMATIVA],tabSaldoAta[CÓDIGO],tabConsumoAta[[#This Row],[CÓDIGO]],tabSaldoAta[CHAVE],tabConsumoAta[[#This Row],[ATA]])</f>
        <v>0</v>
      </c>
      <c r="I1445" s="164">
        <v>1000</v>
      </c>
      <c r="J1445" s="159">
        <v>3</v>
      </c>
      <c r="K1445" s="251">
        <v>7841</v>
      </c>
      <c r="L1445" s="246" t="s">
        <v>1560</v>
      </c>
      <c r="M1445" s="160" t="s">
        <v>3643</v>
      </c>
      <c r="N1445" s="160" t="s">
        <v>3644</v>
      </c>
      <c r="O1445" s="249" t="s">
        <v>3642</v>
      </c>
      <c r="P1445" s="248">
        <v>44005</v>
      </c>
      <c r="Q1445" s="166" t="str">
        <f>IF(COUNTIFS(tabAtas_Bloqueios[CÓDIGO],tabConsumoAta[[#This Row],[CÓDIGO]],tabAtas_Bloqueios[CHAVE],tabConsumoAta[[#This Row],[ATA]],tabAtas_Bloqueios[INATIVO],"") &gt; 0,"X","")</f>
        <v/>
      </c>
      <c r="R1445" s="158" t="s">
        <v>1555</v>
      </c>
    </row>
    <row r="1446" spans="1:18" x14ac:dyDescent="0.3">
      <c r="A1446" s="247">
        <v>88849</v>
      </c>
      <c r="B1446" s="47" t="s">
        <v>2609</v>
      </c>
      <c r="C1446" s="34" t="str">
        <f>IFERROR(VLOOKUP(tabConsumoAta[[#This Row],[CÓDIGO]],tabEstimativa[#Data],14,FALSE),"")</f>
        <v/>
      </c>
      <c r="D1446" s="157" t="s">
        <v>1560</v>
      </c>
      <c r="E1446" s="157"/>
      <c r="F1446" s="34"/>
      <c r="G1446" s="78" t="str">
        <f>IFERROR(VLOOKUP(tabConsumoAta[[#This Row],[ATA]],tabAtas[#Data],4,FALSE),"")</f>
        <v/>
      </c>
      <c r="H1446" s="163">
        <f>SUMIFS(tabSaldoAta[ESTIMATIVA],tabSaldoAta[CÓDIGO],tabConsumoAta[[#This Row],[CÓDIGO]],tabSaldoAta[CHAVE],tabConsumoAta[[#This Row],[ATA]])</f>
        <v>0</v>
      </c>
      <c r="I1446" s="164">
        <v>200</v>
      </c>
      <c r="J1446" s="159">
        <v>4</v>
      </c>
      <c r="K1446" s="251">
        <v>7843</v>
      </c>
      <c r="L1446" s="246" t="s">
        <v>1560</v>
      </c>
      <c r="M1446" s="160" t="s">
        <v>3643</v>
      </c>
      <c r="N1446" s="160" t="s">
        <v>3644</v>
      </c>
      <c r="O1446" s="249" t="s">
        <v>3642</v>
      </c>
      <c r="P1446" s="248">
        <v>44005</v>
      </c>
      <c r="Q1446" s="166" t="str">
        <f>IF(COUNTIFS(tabAtas_Bloqueios[CÓDIGO],tabConsumoAta[[#This Row],[CÓDIGO]],tabAtas_Bloqueios[CHAVE],tabConsumoAta[[#This Row],[ATA]],tabAtas_Bloqueios[INATIVO],"") &gt; 0,"X","")</f>
        <v/>
      </c>
      <c r="R1446" s="158" t="s">
        <v>1555</v>
      </c>
    </row>
    <row r="1447" spans="1:18" x14ac:dyDescent="0.3">
      <c r="A1447" s="247">
        <v>131138</v>
      </c>
      <c r="B1447" s="47" t="s">
        <v>2622</v>
      </c>
      <c r="C1447" s="34" t="str">
        <f>IFERROR(VLOOKUP(tabConsumoAta[[#This Row],[CÓDIGO]],tabEstimativa[#Data],14,FALSE),"")</f>
        <v>Aguardando</v>
      </c>
      <c r="D1447" s="157" t="s">
        <v>1560</v>
      </c>
      <c r="E1447" s="157"/>
      <c r="F1447" s="34"/>
      <c r="G1447" s="78" t="str">
        <f>IFERROR(VLOOKUP(tabConsumoAta[[#This Row],[ATA]],tabAtas[#Data],4,FALSE),"")</f>
        <v/>
      </c>
      <c r="H1447" s="163">
        <f>SUMIFS(tabSaldoAta[ESTIMATIVA],tabSaldoAta[CÓDIGO],tabConsumoAta[[#This Row],[CÓDIGO]],tabSaldoAta[CHAVE],tabConsumoAta[[#This Row],[ATA]])</f>
        <v>0</v>
      </c>
      <c r="I1447" s="164">
        <v>400</v>
      </c>
      <c r="J1447" s="159">
        <v>5</v>
      </c>
      <c r="K1447" s="251">
        <v>7843</v>
      </c>
      <c r="L1447" s="246" t="s">
        <v>1560</v>
      </c>
      <c r="M1447" s="160" t="s">
        <v>3643</v>
      </c>
      <c r="N1447" s="160" t="s">
        <v>3644</v>
      </c>
      <c r="O1447" s="249" t="s">
        <v>3642</v>
      </c>
      <c r="P1447" s="248">
        <v>44005</v>
      </c>
      <c r="Q1447" s="166" t="str">
        <f>IF(COUNTIFS(tabAtas_Bloqueios[CÓDIGO],tabConsumoAta[[#This Row],[CÓDIGO]],tabAtas_Bloqueios[CHAVE],tabConsumoAta[[#This Row],[ATA]],tabAtas_Bloqueios[INATIVO],"") &gt; 0,"X","")</f>
        <v/>
      </c>
      <c r="R1447" s="158" t="s">
        <v>1555</v>
      </c>
    </row>
    <row r="1448" spans="1:18" x14ac:dyDescent="0.3">
      <c r="A1448" s="247">
        <v>76806</v>
      </c>
      <c r="B1448" s="47" t="s">
        <v>191</v>
      </c>
      <c r="C1448" s="34" t="str">
        <f>IFERROR(VLOOKUP(tabConsumoAta[[#This Row],[CÓDIGO]],tabEstimativa[#Data],14,FALSE),"")</f>
        <v>Suspenso</v>
      </c>
      <c r="D1448" s="157" t="s">
        <v>1560</v>
      </c>
      <c r="E1448" s="157"/>
      <c r="F1448" s="34"/>
      <c r="G1448" s="78" t="str">
        <f>IFERROR(VLOOKUP(tabConsumoAta[[#This Row],[ATA]],tabAtas[#Data],4,FALSE),"")</f>
        <v/>
      </c>
      <c r="H1448" s="163">
        <f>SUMIFS(tabSaldoAta[ESTIMATIVA],tabSaldoAta[CÓDIGO],tabConsumoAta[[#This Row],[CÓDIGO]],tabSaldoAta[CHAVE],tabConsumoAta[[#This Row],[ATA]])</f>
        <v>0</v>
      </c>
      <c r="I1448" s="164">
        <v>200</v>
      </c>
      <c r="J1448" s="159">
        <v>6</v>
      </c>
      <c r="K1448" s="251">
        <v>7846</v>
      </c>
      <c r="L1448" s="246" t="s">
        <v>1560</v>
      </c>
      <c r="M1448" s="160" t="s">
        <v>3643</v>
      </c>
      <c r="N1448" s="160" t="s">
        <v>3644</v>
      </c>
      <c r="O1448" s="249" t="s">
        <v>3642</v>
      </c>
      <c r="P1448" s="248">
        <v>44005</v>
      </c>
      <c r="Q1448" s="166" t="str">
        <f>IF(COUNTIFS(tabAtas_Bloqueios[CÓDIGO],tabConsumoAta[[#This Row],[CÓDIGO]],tabAtas_Bloqueios[CHAVE],tabConsumoAta[[#This Row],[ATA]],tabAtas_Bloqueios[INATIVO],"") &gt; 0,"X","")</f>
        <v/>
      </c>
      <c r="R1448" s="158" t="s">
        <v>1555</v>
      </c>
    </row>
    <row r="1449" spans="1:18" x14ac:dyDescent="0.3">
      <c r="A1449" s="247">
        <v>116466</v>
      </c>
      <c r="B1449" s="47" t="s">
        <v>2980</v>
      </c>
      <c r="C1449" s="34" t="str">
        <f>IFERROR(VLOOKUP(tabConsumoAta[[#This Row],[CÓDIGO]],tabEstimativa[#Data],14,FALSE),"")</f>
        <v>Suspenso</v>
      </c>
      <c r="D1449" s="157" t="s">
        <v>1560</v>
      </c>
      <c r="E1449" s="157"/>
      <c r="F1449" s="34"/>
      <c r="G1449" s="78" t="str">
        <f>IFERROR(VLOOKUP(tabConsumoAta[[#This Row],[ATA]],tabAtas[#Data],4,FALSE),"")</f>
        <v/>
      </c>
      <c r="H1449" s="163">
        <f>SUMIFS(tabSaldoAta[ESTIMATIVA],tabSaldoAta[CÓDIGO],tabConsumoAta[[#This Row],[CÓDIGO]],tabSaldoAta[CHAVE],tabConsumoAta[[#This Row],[ATA]])</f>
        <v>0</v>
      </c>
      <c r="I1449" s="164">
        <v>2000</v>
      </c>
      <c r="J1449" s="159">
        <v>7</v>
      </c>
      <c r="K1449" s="251">
        <v>7846</v>
      </c>
      <c r="L1449" s="246" t="s">
        <v>1560</v>
      </c>
      <c r="M1449" s="160" t="s">
        <v>3643</v>
      </c>
      <c r="N1449" s="160" t="s">
        <v>3644</v>
      </c>
      <c r="O1449" s="249" t="s">
        <v>3642</v>
      </c>
      <c r="P1449" s="248">
        <v>44005</v>
      </c>
      <c r="Q1449" s="166" t="str">
        <f>IF(COUNTIFS(tabAtas_Bloqueios[CÓDIGO],tabConsumoAta[[#This Row],[CÓDIGO]],tabAtas_Bloqueios[CHAVE],tabConsumoAta[[#This Row],[ATA]],tabAtas_Bloqueios[INATIVO],"") &gt; 0,"X","")</f>
        <v/>
      </c>
      <c r="R1449" s="158" t="s">
        <v>1555</v>
      </c>
    </row>
    <row r="1450" spans="1:18" x14ac:dyDescent="0.3">
      <c r="A1450" s="247">
        <v>20034</v>
      </c>
      <c r="B1450" s="47" t="s">
        <v>37</v>
      </c>
      <c r="C1450" s="34" t="str">
        <f>IFERROR(VLOOKUP(tabConsumoAta[[#This Row],[CÓDIGO]],tabEstimativa[#Data],14,FALSE),"")</f>
        <v>Suspenso</v>
      </c>
      <c r="D1450" s="157" t="s">
        <v>1560</v>
      </c>
      <c r="E1450" s="157"/>
      <c r="F1450" s="34"/>
      <c r="G1450" s="78" t="str">
        <f>IFERROR(VLOOKUP(tabConsumoAta[[#This Row],[ATA]],tabAtas[#Data],4,FALSE),"")</f>
        <v/>
      </c>
      <c r="H1450" s="163">
        <f>SUMIFS(tabSaldoAta[ESTIMATIVA],tabSaldoAta[CÓDIGO],tabConsumoAta[[#This Row],[CÓDIGO]],tabSaldoAta[CHAVE],tabConsumoAta[[#This Row],[ATA]])</f>
        <v>0</v>
      </c>
      <c r="I1450" s="164">
        <v>300</v>
      </c>
      <c r="J1450" s="159">
        <v>8</v>
      </c>
      <c r="K1450" s="251">
        <v>7852</v>
      </c>
      <c r="L1450" s="246" t="s">
        <v>1560</v>
      </c>
      <c r="M1450" s="160" t="s">
        <v>3643</v>
      </c>
      <c r="N1450" s="160" t="s">
        <v>3644</v>
      </c>
      <c r="O1450" s="249" t="s">
        <v>3642</v>
      </c>
      <c r="P1450" s="248">
        <v>44005</v>
      </c>
      <c r="Q1450" s="166" t="str">
        <f>IF(COUNTIFS(tabAtas_Bloqueios[CÓDIGO],tabConsumoAta[[#This Row],[CÓDIGO]],tabAtas_Bloqueios[CHAVE],tabConsumoAta[[#This Row],[ATA]],tabAtas_Bloqueios[INATIVO],"") &gt; 0,"X","")</f>
        <v/>
      </c>
      <c r="R1450" s="158" t="s">
        <v>1555</v>
      </c>
    </row>
    <row r="1451" spans="1:18" x14ac:dyDescent="0.3">
      <c r="A1451" s="247">
        <v>52129</v>
      </c>
      <c r="B1451" s="47" t="s">
        <v>2880</v>
      </c>
      <c r="C1451" s="34" t="str">
        <f>IFERROR(VLOOKUP(tabConsumoAta[[#This Row],[CÓDIGO]],tabEstimativa[#Data],14,FALSE),"")</f>
        <v>Suspenso</v>
      </c>
      <c r="D1451" s="157" t="s">
        <v>1560</v>
      </c>
      <c r="E1451" s="157"/>
      <c r="F1451" s="34"/>
      <c r="G1451" s="78" t="str">
        <f>IFERROR(VLOOKUP(tabConsumoAta[[#This Row],[ATA]],tabAtas[#Data],4,FALSE),"")</f>
        <v/>
      </c>
      <c r="H1451" s="163">
        <f>SUMIFS(tabSaldoAta[ESTIMATIVA],tabSaldoAta[CÓDIGO],tabConsumoAta[[#This Row],[CÓDIGO]],tabSaldoAta[CHAVE],tabConsumoAta[[#This Row],[ATA]])</f>
        <v>0</v>
      </c>
      <c r="I1451" s="164">
        <v>400</v>
      </c>
      <c r="J1451" s="159">
        <v>9</v>
      </c>
      <c r="K1451" s="251">
        <v>7852</v>
      </c>
      <c r="L1451" s="246" t="s">
        <v>1560</v>
      </c>
      <c r="M1451" s="160" t="s">
        <v>3643</v>
      </c>
      <c r="N1451" s="160" t="s">
        <v>3644</v>
      </c>
      <c r="O1451" s="249" t="s">
        <v>3642</v>
      </c>
      <c r="P1451" s="248">
        <v>44005</v>
      </c>
      <c r="Q1451" s="166" t="str">
        <f>IF(COUNTIFS(tabAtas_Bloqueios[CÓDIGO],tabConsumoAta[[#This Row],[CÓDIGO]],tabAtas_Bloqueios[CHAVE],tabConsumoAta[[#This Row],[ATA]],tabAtas_Bloqueios[INATIVO],"") &gt; 0,"X","")</f>
        <v/>
      </c>
      <c r="R1451" s="158" t="s">
        <v>1555</v>
      </c>
    </row>
    <row r="1452" spans="1:18" x14ac:dyDescent="0.3">
      <c r="A1452" s="247">
        <v>134560</v>
      </c>
      <c r="B1452" s="47" t="s">
        <v>166</v>
      </c>
      <c r="C1452" s="34" t="str">
        <f>IFERROR(VLOOKUP(tabConsumoAta[[#This Row],[CÓDIGO]],tabEstimativa[#Data],14,FALSE),"")</f>
        <v>Suspenso</v>
      </c>
      <c r="D1452" s="157" t="s">
        <v>1560</v>
      </c>
      <c r="E1452" s="157"/>
      <c r="F1452" s="34"/>
      <c r="G1452" s="78" t="str">
        <f>IFERROR(VLOOKUP(tabConsumoAta[[#This Row],[ATA]],tabAtas[#Data],4,FALSE),"")</f>
        <v/>
      </c>
      <c r="H1452" s="163">
        <f>SUMIFS(tabSaldoAta[ESTIMATIVA],tabSaldoAta[CÓDIGO],tabConsumoAta[[#This Row],[CÓDIGO]],tabSaldoAta[CHAVE],tabConsumoAta[[#This Row],[ATA]])</f>
        <v>0</v>
      </c>
      <c r="I1452" s="164">
        <v>200</v>
      </c>
      <c r="J1452" s="159">
        <v>10</v>
      </c>
      <c r="K1452" s="251">
        <v>7852</v>
      </c>
      <c r="L1452" s="246" t="s">
        <v>1560</v>
      </c>
      <c r="M1452" s="160" t="s">
        <v>3643</v>
      </c>
      <c r="N1452" s="160" t="s">
        <v>3644</v>
      </c>
      <c r="O1452" s="249" t="s">
        <v>3642</v>
      </c>
      <c r="P1452" s="248">
        <v>44005</v>
      </c>
      <c r="Q1452" s="166" t="str">
        <f>IF(COUNTIFS(tabAtas_Bloqueios[CÓDIGO],tabConsumoAta[[#This Row],[CÓDIGO]],tabAtas_Bloqueios[CHAVE],tabConsumoAta[[#This Row],[ATA]],tabAtas_Bloqueios[INATIVO],"") &gt; 0,"X","")</f>
        <v/>
      </c>
      <c r="R1452" s="158" t="s">
        <v>1555</v>
      </c>
    </row>
    <row r="1453" spans="1:18" x14ac:dyDescent="0.3">
      <c r="A1453" s="247">
        <v>13109</v>
      </c>
      <c r="B1453" s="47" t="s">
        <v>1421</v>
      </c>
      <c r="C1453" s="34" t="str">
        <f>IFERROR(VLOOKUP(tabConsumoAta[[#This Row],[CÓDIGO]],tabEstimativa[#Data],14,FALSE),"")</f>
        <v>Suspenso</v>
      </c>
      <c r="D1453" s="157" t="s">
        <v>1560</v>
      </c>
      <c r="E1453" s="157"/>
      <c r="F1453" s="34"/>
      <c r="G1453" s="78" t="str">
        <f>IFERROR(VLOOKUP(tabConsumoAta[[#This Row],[ATA]],tabAtas[#Data],4,FALSE),"")</f>
        <v/>
      </c>
      <c r="H1453" s="163">
        <f>SUMIFS(tabSaldoAta[ESTIMATIVA],tabSaldoAta[CÓDIGO],tabConsumoAta[[#This Row],[CÓDIGO]],tabSaldoAta[CHAVE],tabConsumoAta[[#This Row],[ATA]])</f>
        <v>0</v>
      </c>
      <c r="I1453" s="164">
        <v>200</v>
      </c>
      <c r="J1453" s="159">
        <v>11</v>
      </c>
      <c r="K1453" s="251">
        <v>7855</v>
      </c>
      <c r="L1453" s="246" t="s">
        <v>1560</v>
      </c>
      <c r="M1453" s="160" t="s">
        <v>3643</v>
      </c>
      <c r="N1453" s="160" t="s">
        <v>3644</v>
      </c>
      <c r="O1453" s="249" t="s">
        <v>3642</v>
      </c>
      <c r="P1453" s="248">
        <v>44005</v>
      </c>
      <c r="Q1453" s="166" t="str">
        <f>IF(COUNTIFS(tabAtas_Bloqueios[CÓDIGO],tabConsumoAta[[#This Row],[CÓDIGO]],tabAtas_Bloqueios[CHAVE],tabConsumoAta[[#This Row],[ATA]],tabAtas_Bloqueios[INATIVO],"") &gt; 0,"X","")</f>
        <v/>
      </c>
      <c r="R1453" s="158" t="s">
        <v>1555</v>
      </c>
    </row>
    <row r="1454" spans="1:18" x14ac:dyDescent="0.3">
      <c r="A1454" s="247">
        <v>64634</v>
      </c>
      <c r="B1454" s="47" t="s">
        <v>1433</v>
      </c>
      <c r="C1454" s="34" t="str">
        <f>IFERROR(VLOOKUP(tabConsumoAta[[#This Row],[CÓDIGO]],tabEstimativa[#Data],14,FALSE),"")</f>
        <v/>
      </c>
      <c r="D1454" s="157" t="s">
        <v>1560</v>
      </c>
      <c r="E1454" s="157"/>
      <c r="F1454" s="34"/>
      <c r="G1454" s="78" t="str">
        <f>IFERROR(VLOOKUP(tabConsumoAta[[#This Row],[ATA]],tabAtas[#Data],4,FALSE),"")</f>
        <v/>
      </c>
      <c r="H1454" s="163">
        <f>SUMIFS(tabSaldoAta[ESTIMATIVA],tabSaldoAta[CÓDIGO],tabConsumoAta[[#This Row],[CÓDIGO]],tabSaldoAta[CHAVE],tabConsumoAta[[#This Row],[ATA]])</f>
        <v>0</v>
      </c>
      <c r="I1454" s="164">
        <v>100</v>
      </c>
      <c r="J1454" s="159">
        <v>12</v>
      </c>
      <c r="K1454" s="251">
        <v>7859</v>
      </c>
      <c r="L1454" s="246" t="s">
        <v>1560</v>
      </c>
      <c r="M1454" s="160" t="s">
        <v>3643</v>
      </c>
      <c r="N1454" s="160" t="s">
        <v>3644</v>
      </c>
      <c r="O1454" s="249" t="s">
        <v>3642</v>
      </c>
      <c r="P1454" s="248">
        <v>44005</v>
      </c>
      <c r="Q1454" s="166" t="str">
        <f>IF(COUNTIFS(tabAtas_Bloqueios[CÓDIGO],tabConsumoAta[[#This Row],[CÓDIGO]],tabAtas_Bloqueios[CHAVE],tabConsumoAta[[#This Row],[ATA]],tabAtas_Bloqueios[INATIVO],"") &gt; 0,"X","")</f>
        <v/>
      </c>
      <c r="R1454" s="158" t="s">
        <v>1555</v>
      </c>
    </row>
    <row r="1455" spans="1:18" x14ac:dyDescent="0.3">
      <c r="A1455" s="247">
        <v>122304</v>
      </c>
      <c r="B1455" s="47" t="s">
        <v>1407</v>
      </c>
      <c r="C1455" s="34" t="str">
        <f>IFERROR(VLOOKUP(tabConsumoAta[[#This Row],[CÓDIGO]],tabEstimativa[#Data],14,FALSE),"")</f>
        <v>Suspenso</v>
      </c>
      <c r="D1455" s="157" t="s">
        <v>1560</v>
      </c>
      <c r="E1455" s="157"/>
      <c r="F1455" s="34"/>
      <c r="G1455" s="78" t="str">
        <f>IFERROR(VLOOKUP(tabConsumoAta[[#This Row],[ATA]],tabAtas[#Data],4,FALSE),"")</f>
        <v/>
      </c>
      <c r="H1455" s="163">
        <f>SUMIFS(tabSaldoAta[ESTIMATIVA],tabSaldoAta[CÓDIGO],tabConsumoAta[[#This Row],[CÓDIGO]],tabSaldoAta[CHAVE],tabConsumoAta[[#This Row],[ATA]])</f>
        <v>0</v>
      </c>
      <c r="I1455" s="164">
        <v>500</v>
      </c>
      <c r="J1455" s="159">
        <v>13</v>
      </c>
      <c r="K1455" s="251">
        <v>7859</v>
      </c>
      <c r="L1455" s="246" t="s">
        <v>1560</v>
      </c>
      <c r="M1455" s="160" t="s">
        <v>3643</v>
      </c>
      <c r="N1455" s="160" t="s">
        <v>3644</v>
      </c>
      <c r="O1455" s="249" t="s">
        <v>3642</v>
      </c>
      <c r="P1455" s="248">
        <v>44005</v>
      </c>
      <c r="Q1455" s="166" t="str">
        <f>IF(COUNTIFS(tabAtas_Bloqueios[CÓDIGO],tabConsumoAta[[#This Row],[CÓDIGO]],tabAtas_Bloqueios[CHAVE],tabConsumoAta[[#This Row],[ATA]],tabAtas_Bloqueios[INATIVO],"") &gt; 0,"X","")</f>
        <v/>
      </c>
      <c r="R1455" s="158" t="s">
        <v>1555</v>
      </c>
    </row>
    <row r="1456" spans="1:18" x14ac:dyDescent="0.3">
      <c r="A1456" s="247">
        <v>139545</v>
      </c>
      <c r="B1456" s="47" t="s">
        <v>3646</v>
      </c>
      <c r="C1456" s="34" t="str">
        <f>IFERROR(VLOOKUP(tabConsumoAta[[#This Row],[CÓDIGO]],tabEstimativa[#Data],14,FALSE),"")</f>
        <v/>
      </c>
      <c r="D1456" s="157" t="s">
        <v>1560</v>
      </c>
      <c r="E1456" s="157"/>
      <c r="F1456" s="34"/>
      <c r="G1456" s="78" t="str">
        <f>IFERROR(VLOOKUP(tabConsumoAta[[#This Row],[ATA]],tabAtas[#Data],4,FALSE),"")</f>
        <v/>
      </c>
      <c r="H1456" s="163">
        <f>SUMIFS(tabSaldoAta[ESTIMATIVA],tabSaldoAta[CÓDIGO],tabConsumoAta[[#This Row],[CÓDIGO]],tabSaldoAta[CHAVE],tabConsumoAta[[#This Row],[ATA]])</f>
        <v>0</v>
      </c>
      <c r="I1456" s="164">
        <v>600</v>
      </c>
      <c r="J1456" s="159">
        <v>14</v>
      </c>
      <c r="K1456" s="251">
        <v>7859</v>
      </c>
      <c r="L1456" s="246" t="s">
        <v>1560</v>
      </c>
      <c r="M1456" s="160" t="s">
        <v>3643</v>
      </c>
      <c r="N1456" s="160" t="s">
        <v>3644</v>
      </c>
      <c r="O1456" s="249" t="s">
        <v>3642</v>
      </c>
      <c r="P1456" s="248">
        <v>44005</v>
      </c>
      <c r="Q1456" s="166" t="str">
        <f>IF(COUNTIFS(tabAtas_Bloqueios[CÓDIGO],tabConsumoAta[[#This Row],[CÓDIGO]],tabAtas_Bloqueios[CHAVE],tabConsumoAta[[#This Row],[ATA]],tabAtas_Bloqueios[INATIVO],"") &gt; 0,"X","")</f>
        <v/>
      </c>
      <c r="R1456" s="158" t="s">
        <v>1555</v>
      </c>
    </row>
    <row r="1457" spans="1:18" x14ac:dyDescent="0.3">
      <c r="A1457" s="247">
        <v>139141</v>
      </c>
      <c r="B1457" s="47" t="s">
        <v>3671</v>
      </c>
      <c r="C1457" s="34" t="str">
        <f>IFERROR(VLOOKUP(tabConsumoAta[[#This Row],[CÓDIGO]],tabEstimativa[#Data],14,FALSE),"")</f>
        <v/>
      </c>
      <c r="D1457" s="157" t="s">
        <v>1560</v>
      </c>
      <c r="E1457" s="157"/>
      <c r="F1457" s="34"/>
      <c r="G1457" s="78" t="str">
        <f>IFERROR(VLOOKUP(tabConsumoAta[[#This Row],[ATA]],tabAtas[#Data],4,FALSE),"")</f>
        <v/>
      </c>
      <c r="H1457" s="163">
        <f>SUMIFS(tabSaldoAta[ESTIMATIVA],tabSaldoAta[CÓDIGO],tabConsumoAta[[#This Row],[CÓDIGO]],tabSaldoAta[CHAVE],tabConsumoAta[[#This Row],[ATA]])</f>
        <v>0</v>
      </c>
      <c r="I1457" s="164">
        <v>0</v>
      </c>
      <c r="J1457" s="159">
        <v>1</v>
      </c>
      <c r="K1457" s="251" t="s">
        <v>1532</v>
      </c>
      <c r="L1457" s="246" t="s">
        <v>1560</v>
      </c>
      <c r="M1457" s="160" t="s">
        <v>3672</v>
      </c>
      <c r="N1457" s="160" t="s">
        <v>3673</v>
      </c>
      <c r="O1457" s="249" t="s">
        <v>3670</v>
      </c>
      <c r="P1457" s="248">
        <v>44011</v>
      </c>
      <c r="Q1457" s="166" t="str">
        <f>IF(COUNTIFS(tabAtas_Bloqueios[CÓDIGO],tabConsumoAta[[#This Row],[CÓDIGO]],tabAtas_Bloqueios[CHAVE],tabConsumoAta[[#This Row],[ATA]],tabAtas_Bloqueios[INATIVO],"") &gt; 0,"X","")</f>
        <v/>
      </c>
      <c r="R1457" s="158" t="s">
        <v>1555</v>
      </c>
    </row>
    <row r="1458" spans="1:18" x14ac:dyDescent="0.3">
      <c r="A1458" s="247">
        <v>139142</v>
      </c>
      <c r="B1458" s="47" t="s">
        <v>3674</v>
      </c>
      <c r="C1458" s="34" t="str">
        <f>IFERROR(VLOOKUP(tabConsumoAta[[#This Row],[CÓDIGO]],tabEstimativa[#Data],14,FALSE),"")</f>
        <v/>
      </c>
      <c r="D1458" s="157" t="s">
        <v>1560</v>
      </c>
      <c r="E1458" s="157"/>
      <c r="F1458" s="34"/>
      <c r="G1458" s="78" t="str">
        <f>IFERROR(VLOOKUP(tabConsumoAta[[#This Row],[ATA]],tabAtas[#Data],4,FALSE),"")</f>
        <v/>
      </c>
      <c r="H1458" s="163">
        <f>SUMIFS(tabSaldoAta[ESTIMATIVA],tabSaldoAta[CÓDIGO],tabConsumoAta[[#This Row],[CÓDIGO]],tabSaldoAta[CHAVE],tabConsumoAta[[#This Row],[ATA]])</f>
        <v>0</v>
      </c>
      <c r="I1458" s="164">
        <v>0</v>
      </c>
      <c r="J1458" s="159">
        <v>2</v>
      </c>
      <c r="K1458" s="251" t="s">
        <v>1532</v>
      </c>
      <c r="L1458" s="246" t="s">
        <v>1560</v>
      </c>
      <c r="M1458" s="160" t="s">
        <v>3672</v>
      </c>
      <c r="N1458" s="160" t="s">
        <v>3673</v>
      </c>
      <c r="O1458" s="249" t="s">
        <v>3670</v>
      </c>
      <c r="P1458" s="248">
        <v>44011</v>
      </c>
      <c r="Q1458" s="166" t="str">
        <f>IF(COUNTIFS(tabAtas_Bloqueios[CÓDIGO],tabConsumoAta[[#This Row],[CÓDIGO]],tabAtas_Bloqueios[CHAVE],tabConsumoAta[[#This Row],[ATA]],tabAtas_Bloqueios[INATIVO],"") &gt; 0,"X","")</f>
        <v/>
      </c>
      <c r="R1458" s="158" t="s">
        <v>1555</v>
      </c>
    </row>
    <row r="1459" spans="1:18" x14ac:dyDescent="0.3">
      <c r="A1459" s="247">
        <v>139143</v>
      </c>
      <c r="B1459" s="47" t="s">
        <v>3675</v>
      </c>
      <c r="C1459" s="34" t="str">
        <f>IFERROR(VLOOKUP(tabConsumoAta[[#This Row],[CÓDIGO]],tabEstimativa[#Data],14,FALSE),"")</f>
        <v/>
      </c>
      <c r="D1459" s="157" t="s">
        <v>1560</v>
      </c>
      <c r="E1459" s="157"/>
      <c r="F1459" s="34"/>
      <c r="G1459" s="78" t="str">
        <f>IFERROR(VLOOKUP(tabConsumoAta[[#This Row],[ATA]],tabAtas[#Data],4,FALSE),"")</f>
        <v/>
      </c>
      <c r="H1459" s="163">
        <f>SUMIFS(tabSaldoAta[ESTIMATIVA],tabSaldoAta[CÓDIGO],tabConsumoAta[[#This Row],[CÓDIGO]],tabSaldoAta[CHAVE],tabConsumoAta[[#This Row],[ATA]])</f>
        <v>0</v>
      </c>
      <c r="I1459" s="164">
        <v>0</v>
      </c>
      <c r="J1459" s="159">
        <v>3</v>
      </c>
      <c r="K1459" s="251" t="s">
        <v>1532</v>
      </c>
      <c r="L1459" s="246" t="s">
        <v>1560</v>
      </c>
      <c r="M1459" s="160" t="s">
        <v>3672</v>
      </c>
      <c r="N1459" s="160" t="s">
        <v>3673</v>
      </c>
      <c r="O1459" s="249" t="s">
        <v>3670</v>
      </c>
      <c r="P1459" s="248">
        <v>44011</v>
      </c>
      <c r="Q1459" s="166" t="str">
        <f>IF(COUNTIFS(tabAtas_Bloqueios[CÓDIGO],tabConsumoAta[[#This Row],[CÓDIGO]],tabAtas_Bloqueios[CHAVE],tabConsumoAta[[#This Row],[ATA]],tabAtas_Bloqueios[INATIVO],"") &gt; 0,"X","")</f>
        <v/>
      </c>
      <c r="R1459" s="158" t="s">
        <v>1555</v>
      </c>
    </row>
    <row r="1460" spans="1:18" x14ac:dyDescent="0.3">
      <c r="A1460" s="247">
        <v>139144</v>
      </c>
      <c r="B1460" s="47" t="s">
        <v>3676</v>
      </c>
      <c r="C1460" s="34" t="str">
        <f>IFERROR(VLOOKUP(tabConsumoAta[[#This Row],[CÓDIGO]],tabEstimativa[#Data],14,FALSE),"")</f>
        <v/>
      </c>
      <c r="D1460" s="157" t="s">
        <v>1560</v>
      </c>
      <c r="E1460" s="157"/>
      <c r="F1460" s="34"/>
      <c r="G1460" s="78" t="str">
        <f>IFERROR(VLOOKUP(tabConsumoAta[[#This Row],[ATA]],tabAtas[#Data],4,FALSE),"")</f>
        <v/>
      </c>
      <c r="H1460" s="163">
        <f>SUMIFS(tabSaldoAta[ESTIMATIVA],tabSaldoAta[CÓDIGO],tabConsumoAta[[#This Row],[CÓDIGO]],tabSaldoAta[CHAVE],tabConsumoAta[[#This Row],[ATA]])</f>
        <v>0</v>
      </c>
      <c r="I1460" s="164">
        <v>0</v>
      </c>
      <c r="J1460" s="159">
        <v>4</v>
      </c>
      <c r="K1460" s="251" t="s">
        <v>1532</v>
      </c>
      <c r="L1460" s="246" t="s">
        <v>1560</v>
      </c>
      <c r="M1460" s="160" t="s">
        <v>3672</v>
      </c>
      <c r="N1460" s="160" t="s">
        <v>3673</v>
      </c>
      <c r="O1460" s="249" t="s">
        <v>3670</v>
      </c>
      <c r="P1460" s="248">
        <v>44011</v>
      </c>
      <c r="Q1460" s="166" t="str">
        <f>IF(COUNTIFS(tabAtas_Bloqueios[CÓDIGO],tabConsumoAta[[#This Row],[CÓDIGO]],tabAtas_Bloqueios[CHAVE],tabConsumoAta[[#This Row],[ATA]],tabAtas_Bloqueios[INATIVO],"") &gt; 0,"X","")</f>
        <v/>
      </c>
      <c r="R1460" s="158" t="s">
        <v>1555</v>
      </c>
    </row>
    <row r="1461" spans="1:18" x14ac:dyDescent="0.3">
      <c r="A1461" s="247">
        <v>12830</v>
      </c>
      <c r="B1461" s="47" t="s">
        <v>2372</v>
      </c>
      <c r="C1461" s="34" t="str">
        <f>IFERROR(VLOOKUP(tabConsumoAta[[#This Row],[CÓDIGO]],tabEstimativa[#Data],14,FALSE),"")</f>
        <v>Aguardando</v>
      </c>
      <c r="D1461" s="157" t="s">
        <v>1560</v>
      </c>
      <c r="E1461" s="157"/>
      <c r="F1461" s="34"/>
      <c r="G1461" s="78" t="str">
        <f>IFERROR(VLOOKUP(tabConsumoAta[[#This Row],[ATA]],tabAtas[#Data],4,FALSE),"")</f>
        <v/>
      </c>
      <c r="H1461" s="163">
        <f>SUMIFS(tabSaldoAta[ESTIMATIVA],tabSaldoAta[CÓDIGO],tabConsumoAta[[#This Row],[CÓDIGO]],tabSaldoAta[CHAVE],tabConsumoAta[[#This Row],[ATA]])</f>
        <v>0</v>
      </c>
      <c r="I1461" s="164">
        <v>50</v>
      </c>
      <c r="J1461" s="159">
        <v>1</v>
      </c>
      <c r="K1461" s="251">
        <v>7662</v>
      </c>
      <c r="L1461" s="246" t="s">
        <v>1560</v>
      </c>
      <c r="M1461" s="160" t="s">
        <v>3638</v>
      </c>
      <c r="N1461" s="160" t="s">
        <v>3639</v>
      </c>
      <c r="O1461" s="249" t="s">
        <v>3637</v>
      </c>
      <c r="P1461" s="248">
        <v>44007</v>
      </c>
      <c r="Q1461" s="166" t="str">
        <f>IF(COUNTIFS(tabAtas_Bloqueios[CÓDIGO],tabConsumoAta[[#This Row],[CÓDIGO]],tabAtas_Bloqueios[CHAVE],tabConsumoAta[[#This Row],[ATA]],tabAtas_Bloqueios[INATIVO],"") &gt; 0,"X","")</f>
        <v/>
      </c>
      <c r="R1461" s="158" t="s">
        <v>1555</v>
      </c>
    </row>
    <row r="1462" spans="1:18" x14ac:dyDescent="0.3">
      <c r="A1462" s="247">
        <v>12835</v>
      </c>
      <c r="B1462" s="47" t="s">
        <v>2373</v>
      </c>
      <c r="C1462" s="34" t="str">
        <f>IFERROR(VLOOKUP(tabConsumoAta[[#This Row],[CÓDIGO]],tabEstimativa[#Data],14,FALSE),"")</f>
        <v>Aguardando</v>
      </c>
      <c r="D1462" s="157" t="s">
        <v>1560</v>
      </c>
      <c r="E1462" s="157"/>
      <c r="F1462" s="34"/>
      <c r="G1462" s="78" t="str">
        <f>IFERROR(VLOOKUP(tabConsumoAta[[#This Row],[ATA]],tabAtas[#Data],4,FALSE),"")</f>
        <v/>
      </c>
      <c r="H1462" s="163">
        <f>SUMIFS(tabSaldoAta[ESTIMATIVA],tabSaldoAta[CÓDIGO],tabConsumoAta[[#This Row],[CÓDIGO]],tabSaldoAta[CHAVE],tabConsumoAta[[#This Row],[ATA]])</f>
        <v>0</v>
      </c>
      <c r="I1462" s="164">
        <v>500</v>
      </c>
      <c r="J1462" s="159">
        <v>2</v>
      </c>
      <c r="K1462" s="251">
        <v>7662</v>
      </c>
      <c r="L1462" s="246" t="s">
        <v>1560</v>
      </c>
      <c r="M1462" s="160" t="s">
        <v>3638</v>
      </c>
      <c r="N1462" s="160" t="s">
        <v>3639</v>
      </c>
      <c r="O1462" s="249" t="s">
        <v>3637</v>
      </c>
      <c r="P1462" s="248">
        <v>44007</v>
      </c>
      <c r="Q1462" s="166" t="str">
        <f>IF(COUNTIFS(tabAtas_Bloqueios[CÓDIGO],tabConsumoAta[[#This Row],[CÓDIGO]],tabAtas_Bloqueios[CHAVE],tabConsumoAta[[#This Row],[ATA]],tabAtas_Bloqueios[INATIVO],"") &gt; 0,"X","")</f>
        <v/>
      </c>
      <c r="R1462" s="158" t="s">
        <v>1555</v>
      </c>
    </row>
    <row r="1463" spans="1:18" x14ac:dyDescent="0.3">
      <c r="A1463" s="247">
        <v>12922</v>
      </c>
      <c r="B1463" s="47" t="s">
        <v>176</v>
      </c>
      <c r="C1463" s="34" t="str">
        <f>IFERROR(VLOOKUP(tabConsumoAta[[#This Row],[CÓDIGO]],tabEstimativa[#Data],14,FALSE),"")</f>
        <v>Suspenso</v>
      </c>
      <c r="D1463" s="157" t="s">
        <v>1560</v>
      </c>
      <c r="E1463" s="157"/>
      <c r="F1463" s="34"/>
      <c r="G1463" s="78" t="str">
        <f>IFERROR(VLOOKUP(tabConsumoAta[[#This Row],[ATA]],tabAtas[#Data],4,FALSE),"")</f>
        <v/>
      </c>
      <c r="H1463" s="163">
        <f>SUMIFS(tabSaldoAta[ESTIMATIVA],tabSaldoAta[CÓDIGO],tabConsumoAta[[#This Row],[CÓDIGO]],tabSaldoAta[CHAVE],tabConsumoAta[[#This Row],[ATA]])</f>
        <v>0</v>
      </c>
      <c r="I1463" s="164">
        <v>50</v>
      </c>
      <c r="J1463" s="159">
        <v>3</v>
      </c>
      <c r="K1463" s="251">
        <v>7662</v>
      </c>
      <c r="L1463" s="246" t="s">
        <v>1560</v>
      </c>
      <c r="M1463" s="160" t="s">
        <v>3638</v>
      </c>
      <c r="N1463" s="160" t="s">
        <v>3639</v>
      </c>
      <c r="O1463" s="249" t="s">
        <v>3637</v>
      </c>
      <c r="P1463" s="248">
        <v>44007</v>
      </c>
      <c r="Q1463" s="166" t="str">
        <f>IF(COUNTIFS(tabAtas_Bloqueios[CÓDIGO],tabConsumoAta[[#This Row],[CÓDIGO]],tabAtas_Bloqueios[CHAVE],tabConsumoAta[[#This Row],[ATA]],tabAtas_Bloqueios[INATIVO],"") &gt; 0,"X","")</f>
        <v/>
      </c>
      <c r="R1463" s="158" t="s">
        <v>1555</v>
      </c>
    </row>
    <row r="1464" spans="1:18" x14ac:dyDescent="0.3">
      <c r="A1464" s="247">
        <v>17422</v>
      </c>
      <c r="B1464" s="47" t="s">
        <v>78</v>
      </c>
      <c r="C1464" s="34" t="str">
        <f>IFERROR(VLOOKUP(tabConsumoAta[[#This Row],[CÓDIGO]],tabEstimativa[#Data],14,FALSE),"")</f>
        <v>Suspenso</v>
      </c>
      <c r="D1464" s="157" t="s">
        <v>1560</v>
      </c>
      <c r="E1464" s="157"/>
      <c r="F1464" s="34"/>
      <c r="G1464" s="78" t="str">
        <f>IFERROR(VLOOKUP(tabConsumoAta[[#This Row],[ATA]],tabAtas[#Data],4,FALSE),"")</f>
        <v/>
      </c>
      <c r="H1464" s="163">
        <f>SUMIFS(tabSaldoAta[ESTIMATIVA],tabSaldoAta[CÓDIGO],tabConsumoAta[[#This Row],[CÓDIGO]],tabSaldoAta[CHAVE],tabConsumoAta[[#This Row],[ATA]])</f>
        <v>0</v>
      </c>
      <c r="I1464" s="164">
        <v>20</v>
      </c>
      <c r="J1464" s="159">
        <v>4</v>
      </c>
      <c r="K1464" s="251">
        <v>7662</v>
      </c>
      <c r="L1464" s="246" t="s">
        <v>1560</v>
      </c>
      <c r="M1464" s="160" t="s">
        <v>3638</v>
      </c>
      <c r="N1464" s="160" t="s">
        <v>3639</v>
      </c>
      <c r="O1464" s="249" t="s">
        <v>3637</v>
      </c>
      <c r="P1464" s="248">
        <v>44007</v>
      </c>
      <c r="Q1464" s="166" t="str">
        <f>IF(COUNTIFS(tabAtas_Bloqueios[CÓDIGO],tabConsumoAta[[#This Row],[CÓDIGO]],tabAtas_Bloqueios[CHAVE],tabConsumoAta[[#This Row],[ATA]],tabAtas_Bloqueios[INATIVO],"") &gt; 0,"X","")</f>
        <v/>
      </c>
      <c r="R1464" s="158" t="s">
        <v>1555</v>
      </c>
    </row>
    <row r="1465" spans="1:18" x14ac:dyDescent="0.3">
      <c r="A1465" s="247">
        <v>17426</v>
      </c>
      <c r="B1465" s="47" t="s">
        <v>76</v>
      </c>
      <c r="C1465" s="34" t="str">
        <f>IFERROR(VLOOKUP(tabConsumoAta[[#This Row],[CÓDIGO]],tabEstimativa[#Data],14,FALSE),"")</f>
        <v>Suspenso</v>
      </c>
      <c r="D1465" s="157" t="s">
        <v>1560</v>
      </c>
      <c r="E1465" s="157"/>
      <c r="F1465" s="34"/>
      <c r="G1465" s="78" t="str">
        <f>IFERROR(VLOOKUP(tabConsumoAta[[#This Row],[ATA]],tabAtas[#Data],4,FALSE),"")</f>
        <v/>
      </c>
      <c r="H1465" s="163">
        <f>SUMIFS(tabSaldoAta[ESTIMATIVA],tabSaldoAta[CÓDIGO],tabConsumoAta[[#This Row],[CÓDIGO]],tabSaldoAta[CHAVE],tabConsumoAta[[#This Row],[ATA]])</f>
        <v>0</v>
      </c>
      <c r="I1465" s="164">
        <v>30</v>
      </c>
      <c r="J1465" s="159">
        <v>5</v>
      </c>
      <c r="K1465" s="251">
        <v>7662</v>
      </c>
      <c r="L1465" s="246" t="s">
        <v>1560</v>
      </c>
      <c r="M1465" s="160" t="s">
        <v>3638</v>
      </c>
      <c r="N1465" s="160" t="s">
        <v>3639</v>
      </c>
      <c r="O1465" s="249" t="s">
        <v>3637</v>
      </c>
      <c r="P1465" s="248">
        <v>44007</v>
      </c>
      <c r="Q1465" s="166" t="str">
        <f>IF(COUNTIFS(tabAtas_Bloqueios[CÓDIGO],tabConsumoAta[[#This Row],[CÓDIGO]],tabAtas_Bloqueios[CHAVE],tabConsumoAta[[#This Row],[ATA]],tabAtas_Bloqueios[INATIVO],"") &gt; 0,"X","")</f>
        <v/>
      </c>
      <c r="R1465" s="158" t="s">
        <v>1555</v>
      </c>
    </row>
    <row r="1466" spans="1:18" x14ac:dyDescent="0.3">
      <c r="A1466" s="247">
        <v>25756</v>
      </c>
      <c r="B1466" s="47" t="s">
        <v>3066</v>
      </c>
      <c r="C1466" s="34" t="str">
        <f>IFERROR(VLOOKUP(tabConsumoAta[[#This Row],[CÓDIGO]],tabEstimativa[#Data],14,FALSE),"")</f>
        <v>Suspenso</v>
      </c>
      <c r="D1466" s="157" t="s">
        <v>1560</v>
      </c>
      <c r="E1466" s="157"/>
      <c r="F1466" s="34"/>
      <c r="G1466" s="78" t="str">
        <f>IFERROR(VLOOKUP(tabConsumoAta[[#This Row],[ATA]],tabAtas[#Data],4,FALSE),"")</f>
        <v/>
      </c>
      <c r="H1466" s="163">
        <f>SUMIFS(tabSaldoAta[ESTIMATIVA],tabSaldoAta[CÓDIGO],tabConsumoAta[[#This Row],[CÓDIGO]],tabSaldoAta[CHAVE],tabConsumoAta[[#This Row],[ATA]])</f>
        <v>0</v>
      </c>
      <c r="I1466" s="164">
        <v>50</v>
      </c>
      <c r="J1466" s="159">
        <v>6</v>
      </c>
      <c r="K1466" s="251">
        <v>7662</v>
      </c>
      <c r="L1466" s="246" t="s">
        <v>1560</v>
      </c>
      <c r="M1466" s="160" t="s">
        <v>3638</v>
      </c>
      <c r="N1466" s="160" t="s">
        <v>3639</v>
      </c>
      <c r="O1466" s="249" t="s">
        <v>3637</v>
      </c>
      <c r="P1466" s="248">
        <v>44007</v>
      </c>
      <c r="Q1466" s="166" t="str">
        <f>IF(COUNTIFS(tabAtas_Bloqueios[CÓDIGO],tabConsumoAta[[#This Row],[CÓDIGO]],tabAtas_Bloqueios[CHAVE],tabConsumoAta[[#This Row],[ATA]],tabAtas_Bloqueios[INATIVO],"") &gt; 0,"X","")</f>
        <v/>
      </c>
      <c r="R1466" s="158" t="s">
        <v>1555</v>
      </c>
    </row>
    <row r="1467" spans="1:18" x14ac:dyDescent="0.3">
      <c r="A1467" s="247">
        <v>27764</v>
      </c>
      <c r="B1467" s="47" t="s">
        <v>3018</v>
      </c>
      <c r="C1467" s="34" t="str">
        <f>IFERROR(VLOOKUP(tabConsumoAta[[#This Row],[CÓDIGO]],tabEstimativa[#Data],14,FALSE),"")</f>
        <v/>
      </c>
      <c r="D1467" s="157" t="s">
        <v>1560</v>
      </c>
      <c r="E1467" s="157"/>
      <c r="F1467" s="34"/>
      <c r="G1467" s="78" t="str">
        <f>IFERROR(VLOOKUP(tabConsumoAta[[#This Row],[ATA]],tabAtas[#Data],4,FALSE),"")</f>
        <v/>
      </c>
      <c r="H1467" s="163">
        <f>SUMIFS(tabSaldoAta[ESTIMATIVA],tabSaldoAta[CÓDIGO],tabConsumoAta[[#This Row],[CÓDIGO]],tabSaldoAta[CHAVE],tabConsumoAta[[#This Row],[ATA]])</f>
        <v>0</v>
      </c>
      <c r="I1467" s="164">
        <v>200</v>
      </c>
      <c r="J1467" s="159">
        <v>7</v>
      </c>
      <c r="K1467" s="251">
        <v>7662</v>
      </c>
      <c r="L1467" s="246" t="s">
        <v>1560</v>
      </c>
      <c r="M1467" s="160" t="s">
        <v>3638</v>
      </c>
      <c r="N1467" s="160" t="s">
        <v>3639</v>
      </c>
      <c r="O1467" s="249" t="s">
        <v>3637</v>
      </c>
      <c r="P1467" s="248">
        <v>44007</v>
      </c>
      <c r="Q1467" s="166" t="str">
        <f>IF(COUNTIFS(tabAtas_Bloqueios[CÓDIGO],tabConsumoAta[[#This Row],[CÓDIGO]],tabAtas_Bloqueios[CHAVE],tabConsumoAta[[#This Row],[ATA]],tabAtas_Bloqueios[INATIVO],"") &gt; 0,"X","")</f>
        <v/>
      </c>
      <c r="R1467" s="158" t="s">
        <v>1555</v>
      </c>
    </row>
    <row r="1468" spans="1:18" x14ac:dyDescent="0.3">
      <c r="A1468" s="247">
        <v>28512</v>
      </c>
      <c r="B1468" s="47" t="s">
        <v>3107</v>
      </c>
      <c r="C1468" s="34" t="str">
        <f>IFERROR(VLOOKUP(tabConsumoAta[[#This Row],[CÓDIGO]],tabEstimativa[#Data],14,FALSE),"")</f>
        <v/>
      </c>
      <c r="D1468" s="157" t="s">
        <v>1560</v>
      </c>
      <c r="E1468" s="157"/>
      <c r="F1468" s="34"/>
      <c r="G1468" s="78" t="str">
        <f>IFERROR(VLOOKUP(tabConsumoAta[[#This Row],[ATA]],tabAtas[#Data],4,FALSE),"")</f>
        <v/>
      </c>
      <c r="H1468" s="163">
        <f>SUMIFS(tabSaldoAta[ESTIMATIVA],tabSaldoAta[CÓDIGO],tabConsumoAta[[#This Row],[CÓDIGO]],tabSaldoAta[CHAVE],tabConsumoAta[[#This Row],[ATA]])</f>
        <v>0</v>
      </c>
      <c r="I1468" s="164">
        <v>200</v>
      </c>
      <c r="J1468" s="159">
        <v>8</v>
      </c>
      <c r="K1468" s="251">
        <v>7662</v>
      </c>
      <c r="L1468" s="246" t="s">
        <v>1560</v>
      </c>
      <c r="M1468" s="160" t="s">
        <v>3638</v>
      </c>
      <c r="N1468" s="160" t="s">
        <v>3639</v>
      </c>
      <c r="O1468" s="249" t="s">
        <v>3637</v>
      </c>
      <c r="P1468" s="248">
        <v>44007</v>
      </c>
      <c r="Q1468" s="166" t="str">
        <f>IF(COUNTIFS(tabAtas_Bloqueios[CÓDIGO],tabConsumoAta[[#This Row],[CÓDIGO]],tabAtas_Bloqueios[CHAVE],tabConsumoAta[[#This Row],[ATA]],tabAtas_Bloqueios[INATIVO],"") &gt; 0,"X","")</f>
        <v/>
      </c>
      <c r="R1468" s="158" t="s">
        <v>1555</v>
      </c>
    </row>
    <row r="1469" spans="1:18" x14ac:dyDescent="0.3">
      <c r="A1469" s="247">
        <v>45607</v>
      </c>
      <c r="B1469" s="47" t="s">
        <v>3139</v>
      </c>
      <c r="C1469" s="34" t="str">
        <f>IFERROR(VLOOKUP(tabConsumoAta[[#This Row],[CÓDIGO]],tabEstimativa[#Data],14,FALSE),"")</f>
        <v>Aguardando</v>
      </c>
      <c r="D1469" s="157" t="s">
        <v>1560</v>
      </c>
      <c r="E1469" s="157"/>
      <c r="F1469" s="34"/>
      <c r="G1469" s="78" t="str">
        <f>IFERROR(VLOOKUP(tabConsumoAta[[#This Row],[ATA]],tabAtas[#Data],4,FALSE),"")</f>
        <v/>
      </c>
      <c r="H1469" s="163">
        <f>SUMIFS(tabSaldoAta[ESTIMATIVA],tabSaldoAta[CÓDIGO],tabConsumoAta[[#This Row],[CÓDIGO]],tabSaldoAta[CHAVE],tabConsumoAta[[#This Row],[ATA]])</f>
        <v>0</v>
      </c>
      <c r="I1469" s="164">
        <v>400</v>
      </c>
      <c r="J1469" s="159">
        <v>9</v>
      </c>
      <c r="K1469" s="251">
        <v>7662</v>
      </c>
      <c r="L1469" s="246" t="s">
        <v>1560</v>
      </c>
      <c r="M1469" s="160" t="s">
        <v>3638</v>
      </c>
      <c r="N1469" s="160" t="s">
        <v>3639</v>
      </c>
      <c r="O1469" s="249" t="s">
        <v>3637</v>
      </c>
      <c r="P1469" s="248">
        <v>44007</v>
      </c>
      <c r="Q1469" s="166" t="str">
        <f>IF(COUNTIFS(tabAtas_Bloqueios[CÓDIGO],tabConsumoAta[[#This Row],[CÓDIGO]],tabAtas_Bloqueios[CHAVE],tabConsumoAta[[#This Row],[ATA]],tabAtas_Bloqueios[INATIVO],"") &gt; 0,"X","")</f>
        <v/>
      </c>
      <c r="R1469" s="158" t="s">
        <v>1555</v>
      </c>
    </row>
    <row r="1470" spans="1:18" x14ac:dyDescent="0.3">
      <c r="A1470" s="247">
        <v>53849</v>
      </c>
      <c r="B1470" s="47" t="s">
        <v>204</v>
      </c>
      <c r="C1470" s="34" t="str">
        <f>IFERROR(VLOOKUP(tabConsumoAta[[#This Row],[CÓDIGO]],tabEstimativa[#Data],14,FALSE),"")</f>
        <v>Suspenso</v>
      </c>
      <c r="D1470" s="157" t="s">
        <v>1560</v>
      </c>
      <c r="E1470" s="157"/>
      <c r="F1470" s="34"/>
      <c r="G1470" s="78" t="str">
        <f>IFERROR(VLOOKUP(tabConsumoAta[[#This Row],[ATA]],tabAtas[#Data],4,FALSE),"")</f>
        <v/>
      </c>
      <c r="H1470" s="163">
        <f>SUMIFS(tabSaldoAta[ESTIMATIVA],tabSaldoAta[CÓDIGO],tabConsumoAta[[#This Row],[CÓDIGO]],tabSaldoAta[CHAVE],tabConsumoAta[[#This Row],[ATA]])</f>
        <v>0</v>
      </c>
      <c r="I1470" s="164">
        <v>50</v>
      </c>
      <c r="J1470" s="159">
        <v>10</v>
      </c>
      <c r="K1470" s="251">
        <v>7662</v>
      </c>
      <c r="L1470" s="246" t="s">
        <v>1560</v>
      </c>
      <c r="M1470" s="160" t="s">
        <v>3638</v>
      </c>
      <c r="N1470" s="160" t="s">
        <v>3639</v>
      </c>
      <c r="O1470" s="249" t="s">
        <v>3637</v>
      </c>
      <c r="P1470" s="248">
        <v>44007</v>
      </c>
      <c r="Q1470" s="166" t="str">
        <f>IF(COUNTIFS(tabAtas_Bloqueios[CÓDIGO],tabConsumoAta[[#This Row],[CÓDIGO]],tabAtas_Bloqueios[CHAVE],tabConsumoAta[[#This Row],[ATA]],tabAtas_Bloqueios[INATIVO],"") &gt; 0,"X","")</f>
        <v/>
      </c>
      <c r="R1470" s="158" t="s">
        <v>1555</v>
      </c>
    </row>
    <row r="1471" spans="1:18" x14ac:dyDescent="0.3">
      <c r="A1471" s="247">
        <v>103142</v>
      </c>
      <c r="B1471" s="47" t="s">
        <v>75</v>
      </c>
      <c r="C1471" s="34" t="str">
        <f>IFERROR(VLOOKUP(tabConsumoAta[[#This Row],[CÓDIGO]],tabEstimativa[#Data],14,FALSE),"")</f>
        <v>Suspenso</v>
      </c>
      <c r="D1471" s="157" t="s">
        <v>1560</v>
      </c>
      <c r="E1471" s="157"/>
      <c r="F1471" s="34"/>
      <c r="G1471" s="78" t="str">
        <f>IFERROR(VLOOKUP(tabConsumoAta[[#This Row],[ATA]],tabAtas[#Data],4,FALSE),"")</f>
        <v/>
      </c>
      <c r="H1471" s="163">
        <f>SUMIFS(tabSaldoAta[ESTIMATIVA],tabSaldoAta[CÓDIGO],tabConsumoAta[[#This Row],[CÓDIGO]],tabSaldoAta[CHAVE],tabConsumoAta[[#This Row],[ATA]])</f>
        <v>0</v>
      </c>
      <c r="I1471" s="164">
        <v>10</v>
      </c>
      <c r="J1471" s="159">
        <v>11</v>
      </c>
      <c r="K1471" s="251">
        <v>7662</v>
      </c>
      <c r="L1471" s="246" t="s">
        <v>1560</v>
      </c>
      <c r="M1471" s="160" t="s">
        <v>3638</v>
      </c>
      <c r="N1471" s="160" t="s">
        <v>3639</v>
      </c>
      <c r="O1471" s="249" t="s">
        <v>3637</v>
      </c>
      <c r="P1471" s="248">
        <v>44007</v>
      </c>
      <c r="Q1471" s="166" t="str">
        <f>IF(COUNTIFS(tabAtas_Bloqueios[CÓDIGO],tabConsumoAta[[#This Row],[CÓDIGO]],tabAtas_Bloqueios[CHAVE],tabConsumoAta[[#This Row],[ATA]],tabAtas_Bloqueios[INATIVO],"") &gt; 0,"X","")</f>
        <v/>
      </c>
      <c r="R1471" s="158" t="s">
        <v>1555</v>
      </c>
    </row>
    <row r="1472" spans="1:18" x14ac:dyDescent="0.3">
      <c r="A1472" s="247">
        <v>107401</v>
      </c>
      <c r="B1472" s="47" t="s">
        <v>46</v>
      </c>
      <c r="C1472" s="34" t="str">
        <f>IFERROR(VLOOKUP(tabConsumoAta[[#This Row],[CÓDIGO]],tabEstimativa[#Data],14,FALSE),"")</f>
        <v>Suspenso</v>
      </c>
      <c r="D1472" s="157" t="s">
        <v>1560</v>
      </c>
      <c r="E1472" s="157"/>
      <c r="F1472" s="34"/>
      <c r="G1472" s="78" t="str">
        <f>IFERROR(VLOOKUP(tabConsumoAta[[#This Row],[ATA]],tabAtas[#Data],4,FALSE),"")</f>
        <v/>
      </c>
      <c r="H1472" s="163">
        <f>SUMIFS(tabSaldoAta[ESTIMATIVA],tabSaldoAta[CÓDIGO],tabConsumoAta[[#This Row],[CÓDIGO]],tabSaldoAta[CHAVE],tabConsumoAta[[#This Row],[ATA]])</f>
        <v>0</v>
      </c>
      <c r="I1472" s="164">
        <v>50</v>
      </c>
      <c r="J1472" s="159">
        <v>12</v>
      </c>
      <c r="K1472" s="251">
        <v>7662</v>
      </c>
      <c r="L1472" s="246" t="s">
        <v>1560</v>
      </c>
      <c r="M1472" s="160" t="s">
        <v>3638</v>
      </c>
      <c r="N1472" s="160" t="s">
        <v>3639</v>
      </c>
      <c r="O1472" s="249" t="s">
        <v>3637</v>
      </c>
      <c r="P1472" s="248">
        <v>44007</v>
      </c>
      <c r="Q1472" s="166" t="str">
        <f>IF(COUNTIFS(tabAtas_Bloqueios[CÓDIGO],tabConsumoAta[[#This Row],[CÓDIGO]],tabAtas_Bloqueios[CHAVE],tabConsumoAta[[#This Row],[ATA]],tabAtas_Bloqueios[INATIVO],"") &gt; 0,"X","")</f>
        <v/>
      </c>
      <c r="R1472" s="158" t="s">
        <v>1555</v>
      </c>
    </row>
    <row r="1473" spans="1:18" x14ac:dyDescent="0.3">
      <c r="A1473" s="247">
        <v>113581</v>
      </c>
      <c r="B1473" s="47" t="s">
        <v>196</v>
      </c>
      <c r="C1473" s="34" t="str">
        <f>IFERROR(VLOOKUP(tabConsumoAta[[#This Row],[CÓDIGO]],tabEstimativa[#Data],14,FALSE),"")</f>
        <v>Suspenso</v>
      </c>
      <c r="D1473" s="157" t="s">
        <v>1560</v>
      </c>
      <c r="E1473" s="157"/>
      <c r="F1473" s="34"/>
      <c r="G1473" s="78" t="str">
        <f>IFERROR(VLOOKUP(tabConsumoAta[[#This Row],[ATA]],tabAtas[#Data],4,FALSE),"")</f>
        <v/>
      </c>
      <c r="H1473" s="163">
        <f>SUMIFS(tabSaldoAta[ESTIMATIVA],tabSaldoAta[CÓDIGO],tabConsumoAta[[#This Row],[CÓDIGO]],tabSaldoAta[CHAVE],tabConsumoAta[[#This Row],[ATA]])</f>
        <v>0</v>
      </c>
      <c r="I1473" s="164">
        <v>500</v>
      </c>
      <c r="J1473" s="159">
        <v>13</v>
      </c>
      <c r="K1473" s="251">
        <v>7662</v>
      </c>
      <c r="L1473" s="246" t="s">
        <v>1560</v>
      </c>
      <c r="M1473" s="160" t="s">
        <v>3638</v>
      </c>
      <c r="N1473" s="160" t="s">
        <v>3639</v>
      </c>
      <c r="O1473" s="249" t="s">
        <v>3637</v>
      </c>
      <c r="P1473" s="248">
        <v>44007</v>
      </c>
      <c r="Q1473" s="166" t="str">
        <f>IF(COUNTIFS(tabAtas_Bloqueios[CÓDIGO],tabConsumoAta[[#This Row],[CÓDIGO]],tabAtas_Bloqueios[CHAVE],tabConsumoAta[[#This Row],[ATA]],tabAtas_Bloqueios[INATIVO],"") &gt; 0,"X","")</f>
        <v/>
      </c>
      <c r="R1473" s="158" t="s">
        <v>1555</v>
      </c>
    </row>
    <row r="1474" spans="1:18" x14ac:dyDescent="0.3">
      <c r="A1474" s="247">
        <v>134045</v>
      </c>
      <c r="B1474" s="47" t="s">
        <v>3640</v>
      </c>
      <c r="C1474" s="34" t="str">
        <f>IFERROR(VLOOKUP(tabConsumoAta[[#This Row],[CÓDIGO]],tabEstimativa[#Data],14,FALSE),"")</f>
        <v>Suspenso</v>
      </c>
      <c r="D1474" s="157" t="s">
        <v>1560</v>
      </c>
      <c r="E1474" s="157"/>
      <c r="F1474" s="34"/>
      <c r="G1474" s="78" t="str">
        <f>IFERROR(VLOOKUP(tabConsumoAta[[#This Row],[ATA]],tabAtas[#Data],4,FALSE),"")</f>
        <v/>
      </c>
      <c r="H1474" s="163">
        <f>SUMIFS(tabSaldoAta[ESTIMATIVA],tabSaldoAta[CÓDIGO],tabConsumoAta[[#This Row],[CÓDIGO]],tabSaldoAta[CHAVE],tabConsumoAta[[#This Row],[ATA]])</f>
        <v>0</v>
      </c>
      <c r="I1474" s="164">
        <v>80</v>
      </c>
      <c r="J1474" s="159">
        <v>14</v>
      </c>
      <c r="K1474" s="251">
        <v>7663</v>
      </c>
      <c r="L1474" s="246" t="s">
        <v>1560</v>
      </c>
      <c r="M1474" s="160" t="s">
        <v>3638</v>
      </c>
      <c r="N1474" s="160" t="s">
        <v>3639</v>
      </c>
      <c r="O1474" s="249" t="s">
        <v>3637</v>
      </c>
      <c r="P1474" s="248">
        <v>44007</v>
      </c>
      <c r="Q1474" s="166" t="str">
        <f>IF(COUNTIFS(tabAtas_Bloqueios[CÓDIGO],tabConsumoAta[[#This Row],[CÓDIGO]],tabAtas_Bloqueios[CHAVE],tabConsumoAta[[#This Row],[ATA]],tabAtas_Bloqueios[INATIVO],"") &gt; 0,"X","")</f>
        <v/>
      </c>
      <c r="R1474" s="158" t="s">
        <v>1555</v>
      </c>
    </row>
    <row r="1475" spans="1:18" x14ac:dyDescent="0.3">
      <c r="A1475" s="247">
        <v>134581</v>
      </c>
      <c r="B1475" s="47" t="s">
        <v>233</v>
      </c>
      <c r="C1475" s="34" t="str">
        <f>IFERROR(VLOOKUP(tabConsumoAta[[#This Row],[CÓDIGO]],tabEstimativa[#Data],14,FALSE),"")</f>
        <v>Suspenso</v>
      </c>
      <c r="D1475" s="157" t="s">
        <v>1560</v>
      </c>
      <c r="E1475" s="157"/>
      <c r="F1475" s="34"/>
      <c r="G1475" s="78" t="str">
        <f>IFERROR(VLOOKUP(tabConsumoAta[[#This Row],[ATA]],tabAtas[#Data],4,FALSE),"")</f>
        <v/>
      </c>
      <c r="H1475" s="163">
        <f>SUMIFS(tabSaldoAta[ESTIMATIVA],tabSaldoAta[CÓDIGO],tabConsumoAta[[#This Row],[CÓDIGO]],tabSaldoAta[CHAVE],tabConsumoAta[[#This Row],[ATA]])</f>
        <v>0</v>
      </c>
      <c r="I1475" s="164">
        <v>20</v>
      </c>
      <c r="J1475" s="159">
        <v>15</v>
      </c>
      <c r="K1475" s="251">
        <v>7662</v>
      </c>
      <c r="L1475" s="246" t="s">
        <v>1560</v>
      </c>
      <c r="M1475" s="160" t="s">
        <v>3638</v>
      </c>
      <c r="N1475" s="160" t="s">
        <v>3639</v>
      </c>
      <c r="O1475" s="249" t="s">
        <v>3637</v>
      </c>
      <c r="P1475" s="248">
        <v>44007</v>
      </c>
      <c r="Q1475" s="166" t="str">
        <f>IF(COUNTIFS(tabAtas_Bloqueios[CÓDIGO],tabConsumoAta[[#This Row],[CÓDIGO]],tabAtas_Bloqueios[CHAVE],tabConsumoAta[[#This Row],[ATA]],tabAtas_Bloqueios[INATIVO],"") &gt; 0,"X","")</f>
        <v/>
      </c>
      <c r="R1475" s="158" t="s">
        <v>1555</v>
      </c>
    </row>
    <row r="1476" spans="1:18" x14ac:dyDescent="0.3">
      <c r="A1476" s="247">
        <v>134582</v>
      </c>
      <c r="B1476" s="47" t="s">
        <v>234</v>
      </c>
      <c r="C1476" s="34" t="str">
        <f>IFERROR(VLOOKUP(tabConsumoAta[[#This Row],[CÓDIGO]],tabEstimativa[#Data],14,FALSE),"")</f>
        <v>Suspenso</v>
      </c>
      <c r="D1476" s="157" t="s">
        <v>1560</v>
      </c>
      <c r="E1476" s="157"/>
      <c r="F1476" s="34"/>
      <c r="G1476" s="78" t="str">
        <f>IFERROR(VLOOKUP(tabConsumoAta[[#This Row],[ATA]],tabAtas[#Data],4,FALSE),"")</f>
        <v/>
      </c>
      <c r="H1476" s="163">
        <f>SUMIFS(tabSaldoAta[ESTIMATIVA],tabSaldoAta[CÓDIGO],tabConsumoAta[[#This Row],[CÓDIGO]],tabSaldoAta[CHAVE],tabConsumoAta[[#This Row],[ATA]])</f>
        <v>0</v>
      </c>
      <c r="I1476" s="164">
        <v>50</v>
      </c>
      <c r="J1476" s="159">
        <v>16</v>
      </c>
      <c r="K1476" s="251">
        <v>7662</v>
      </c>
      <c r="L1476" s="246" t="s">
        <v>1560</v>
      </c>
      <c r="M1476" s="160" t="s">
        <v>3638</v>
      </c>
      <c r="N1476" s="160" t="s">
        <v>3639</v>
      </c>
      <c r="O1476" s="249" t="s">
        <v>3637</v>
      </c>
      <c r="P1476" s="248">
        <v>44007</v>
      </c>
      <c r="Q1476" s="166" t="str">
        <f>IF(COUNTIFS(tabAtas_Bloqueios[CÓDIGO],tabConsumoAta[[#This Row],[CÓDIGO]],tabAtas_Bloqueios[CHAVE],tabConsumoAta[[#This Row],[ATA]],tabAtas_Bloqueios[INATIVO],"") &gt; 0,"X","")</f>
        <v/>
      </c>
      <c r="R1476" s="158" t="s">
        <v>1555</v>
      </c>
    </row>
    <row r="1477" spans="1:18" x14ac:dyDescent="0.3">
      <c r="A1477" s="247">
        <v>135414</v>
      </c>
      <c r="B1477" s="47" t="s">
        <v>3283</v>
      </c>
      <c r="C1477" s="34" t="str">
        <f>IFERROR(VLOOKUP(tabConsumoAta[[#This Row],[CÓDIGO]],tabEstimativa[#Data],14,FALSE),"")</f>
        <v>Aguardando</v>
      </c>
      <c r="D1477" s="157" t="s">
        <v>1560</v>
      </c>
      <c r="E1477" s="157"/>
      <c r="F1477" s="34"/>
      <c r="G1477" s="78" t="str">
        <f>IFERROR(VLOOKUP(tabConsumoAta[[#This Row],[ATA]],tabAtas[#Data],4,FALSE),"")</f>
        <v/>
      </c>
      <c r="H1477" s="163">
        <f>SUMIFS(tabSaldoAta[ESTIMATIVA],tabSaldoAta[CÓDIGO],tabConsumoAta[[#This Row],[CÓDIGO]],tabSaldoAta[CHAVE],tabConsumoAta[[#This Row],[ATA]])</f>
        <v>0</v>
      </c>
      <c r="I1477" s="164">
        <v>250</v>
      </c>
      <c r="J1477" s="159">
        <v>17</v>
      </c>
      <c r="K1477" s="251">
        <v>7663</v>
      </c>
      <c r="L1477" s="246" t="s">
        <v>1560</v>
      </c>
      <c r="M1477" s="160" t="s">
        <v>3638</v>
      </c>
      <c r="N1477" s="160" t="s">
        <v>3639</v>
      </c>
      <c r="O1477" s="249" t="s">
        <v>3637</v>
      </c>
      <c r="P1477" s="248">
        <v>44007</v>
      </c>
      <c r="Q1477" s="166" t="str">
        <f>IF(COUNTIFS(tabAtas_Bloqueios[CÓDIGO],tabConsumoAta[[#This Row],[CÓDIGO]],tabAtas_Bloqueios[CHAVE],tabConsumoAta[[#This Row],[ATA]],tabAtas_Bloqueios[INATIVO],"") &gt; 0,"X","")</f>
        <v/>
      </c>
      <c r="R1477" s="158" t="s">
        <v>1555</v>
      </c>
    </row>
    <row r="1478" spans="1:18" x14ac:dyDescent="0.3">
      <c r="A1478" s="247">
        <v>100383</v>
      </c>
      <c r="B1478" s="47" t="s">
        <v>2123</v>
      </c>
      <c r="C1478" s="34" t="str">
        <f>IFERROR(VLOOKUP(tabConsumoAta[[#This Row],[CÓDIGO]],tabEstimativa[#Data],14,FALSE),"")</f>
        <v>Aguardando</v>
      </c>
      <c r="D1478" s="157" t="s">
        <v>1560</v>
      </c>
      <c r="E1478" s="157"/>
      <c r="F1478" s="34"/>
      <c r="G1478" s="78" t="str">
        <f>IFERROR(VLOOKUP(tabConsumoAta[[#This Row],[ATA]],tabAtas[#Data],4,FALSE),"")</f>
        <v/>
      </c>
      <c r="H1478" s="163">
        <f>SUMIFS(tabSaldoAta[ESTIMATIVA],tabSaldoAta[CÓDIGO],tabConsumoAta[[#This Row],[CÓDIGO]],tabSaldoAta[CHAVE],tabConsumoAta[[#This Row],[ATA]])</f>
        <v>0</v>
      </c>
      <c r="I1478" s="164">
        <v>10</v>
      </c>
      <c r="J1478" s="159">
        <v>18</v>
      </c>
      <c r="K1478" s="251">
        <v>7661</v>
      </c>
      <c r="L1478" s="246" t="s">
        <v>1560</v>
      </c>
      <c r="M1478" s="160" t="s">
        <v>3638</v>
      </c>
      <c r="N1478" s="160" t="s">
        <v>3639</v>
      </c>
      <c r="O1478" s="249" t="s">
        <v>3637</v>
      </c>
      <c r="P1478" s="248">
        <v>44007</v>
      </c>
      <c r="Q1478" s="166" t="str">
        <f>IF(COUNTIFS(tabAtas_Bloqueios[CÓDIGO],tabConsumoAta[[#This Row],[CÓDIGO]],tabAtas_Bloqueios[CHAVE],tabConsumoAta[[#This Row],[ATA]],tabAtas_Bloqueios[INATIVO],"") &gt; 0,"X","")</f>
        <v/>
      </c>
      <c r="R1478" s="158" t="s">
        <v>1555</v>
      </c>
    </row>
    <row r="1479" spans="1:18" x14ac:dyDescent="0.3">
      <c r="A1479" s="247">
        <v>63839</v>
      </c>
      <c r="B1479" s="47" t="s">
        <v>2367</v>
      </c>
      <c r="C1479" s="34" t="str">
        <f>IFERROR(VLOOKUP(tabConsumoAta[[#This Row],[CÓDIGO]],tabEstimativa[#Data],14,FALSE),"")</f>
        <v>Aguardando</v>
      </c>
      <c r="D1479" s="157" t="s">
        <v>1560</v>
      </c>
      <c r="E1479" s="157"/>
      <c r="F1479" s="34"/>
      <c r="G1479" s="78" t="str">
        <f>IFERROR(VLOOKUP(tabConsumoAta[[#This Row],[ATA]],tabAtas[#Data],4,FALSE),"")</f>
        <v/>
      </c>
      <c r="H1479" s="163">
        <f>SUMIFS(tabSaldoAta[ESTIMATIVA],tabSaldoAta[CÓDIGO],tabConsumoAta[[#This Row],[CÓDIGO]],tabSaldoAta[CHAVE],tabConsumoAta[[#This Row],[ATA]])</f>
        <v>0</v>
      </c>
      <c r="I1479" s="164">
        <v>50</v>
      </c>
      <c r="J1479" s="159">
        <v>1</v>
      </c>
      <c r="K1479" s="251">
        <v>8311</v>
      </c>
      <c r="L1479" s="246" t="s">
        <v>1560</v>
      </c>
      <c r="M1479" s="160" t="s">
        <v>3632</v>
      </c>
      <c r="N1479" s="160" t="s">
        <v>3633</v>
      </c>
      <c r="O1479" s="249" t="s">
        <v>3631</v>
      </c>
      <c r="P1479" s="248">
        <v>44000</v>
      </c>
      <c r="Q1479" s="166" t="str">
        <f>IF(COUNTIFS(tabAtas_Bloqueios[CÓDIGO],tabConsumoAta[[#This Row],[CÓDIGO]],tabAtas_Bloqueios[CHAVE],tabConsumoAta[[#This Row],[ATA]],tabAtas_Bloqueios[INATIVO],"") &gt; 0,"X","")</f>
        <v/>
      </c>
      <c r="R1479" s="158" t="s">
        <v>1555</v>
      </c>
    </row>
    <row r="1480" spans="1:18" x14ac:dyDescent="0.3">
      <c r="A1480" s="247">
        <v>24205</v>
      </c>
      <c r="B1480" s="47" t="s">
        <v>3070</v>
      </c>
      <c r="C1480" s="34" t="str">
        <f>IFERROR(VLOOKUP(tabConsumoAta[[#This Row],[CÓDIGO]],tabEstimativa[#Data],14,FALSE),"")</f>
        <v/>
      </c>
      <c r="D1480" s="157" t="s">
        <v>1560</v>
      </c>
      <c r="E1480" s="157"/>
      <c r="F1480" s="34"/>
      <c r="G1480" s="78" t="str">
        <f>IFERROR(VLOOKUP(tabConsumoAta[[#This Row],[ATA]],tabAtas[#Data],4,FALSE),"")</f>
        <v/>
      </c>
      <c r="H1480" s="163">
        <f>SUMIFS(tabSaldoAta[ESTIMATIVA],tabSaldoAta[CÓDIGO],tabConsumoAta[[#This Row],[CÓDIGO]],tabSaldoAta[CHAVE],tabConsumoAta[[#This Row],[ATA]])</f>
        <v>0</v>
      </c>
      <c r="I1480" s="164">
        <v>300</v>
      </c>
      <c r="J1480" s="159">
        <v>2</v>
      </c>
      <c r="K1480" s="251">
        <v>7840</v>
      </c>
      <c r="L1480" s="246" t="s">
        <v>1560</v>
      </c>
      <c r="M1480" s="160" t="s">
        <v>3632</v>
      </c>
      <c r="N1480" s="160" t="s">
        <v>3633</v>
      </c>
      <c r="O1480" s="249" t="s">
        <v>3631</v>
      </c>
      <c r="P1480" s="248">
        <v>44000</v>
      </c>
      <c r="Q1480" s="166" t="str">
        <f>IF(COUNTIFS(tabAtas_Bloqueios[CÓDIGO],tabConsumoAta[[#This Row],[CÓDIGO]],tabAtas_Bloqueios[CHAVE],tabConsumoAta[[#This Row],[ATA]],tabAtas_Bloqueios[INATIVO],"") &gt; 0,"X","")</f>
        <v/>
      </c>
      <c r="R1480" s="158" t="s">
        <v>1555</v>
      </c>
    </row>
    <row r="1481" spans="1:18" x14ac:dyDescent="0.3">
      <c r="A1481" s="247">
        <v>57900</v>
      </c>
      <c r="B1481" s="47" t="s">
        <v>2863</v>
      </c>
      <c r="C1481" s="34" t="str">
        <f>IFERROR(VLOOKUP(tabConsumoAta[[#This Row],[CÓDIGO]],tabEstimativa[#Data],14,FALSE),"")</f>
        <v>Aguardando</v>
      </c>
      <c r="D1481" s="157" t="s">
        <v>1560</v>
      </c>
      <c r="E1481" s="157"/>
      <c r="F1481" s="34"/>
      <c r="G1481" s="78" t="str">
        <f>IFERROR(VLOOKUP(tabConsumoAta[[#This Row],[ATA]],tabAtas[#Data],4,FALSE),"")</f>
        <v/>
      </c>
      <c r="H1481" s="163">
        <f>SUMIFS(tabSaldoAta[ESTIMATIVA],tabSaldoAta[CÓDIGO],tabConsumoAta[[#This Row],[CÓDIGO]],tabSaldoAta[CHAVE],tabConsumoAta[[#This Row],[ATA]])</f>
        <v>0</v>
      </c>
      <c r="I1481" s="164">
        <v>20</v>
      </c>
      <c r="J1481" s="159">
        <v>3</v>
      </c>
      <c r="K1481" s="251">
        <v>7840</v>
      </c>
      <c r="L1481" s="246" t="s">
        <v>1560</v>
      </c>
      <c r="M1481" s="160" t="s">
        <v>3632</v>
      </c>
      <c r="N1481" s="160" t="s">
        <v>3633</v>
      </c>
      <c r="O1481" s="249" t="s">
        <v>3631</v>
      </c>
      <c r="P1481" s="248">
        <v>44000</v>
      </c>
      <c r="Q1481" s="166" t="str">
        <f>IF(COUNTIFS(tabAtas_Bloqueios[CÓDIGO],tabConsumoAta[[#This Row],[CÓDIGO]],tabAtas_Bloqueios[CHAVE],tabConsumoAta[[#This Row],[ATA]],tabAtas_Bloqueios[INATIVO],"") &gt; 0,"X","")</f>
        <v/>
      </c>
      <c r="R1481" s="158" t="s">
        <v>1555</v>
      </c>
    </row>
    <row r="1482" spans="1:18" x14ac:dyDescent="0.3">
      <c r="A1482" s="247">
        <v>81493</v>
      </c>
      <c r="B1482" s="47" t="s">
        <v>2858</v>
      </c>
      <c r="C1482" s="34" t="str">
        <f>IFERROR(VLOOKUP(tabConsumoAta[[#This Row],[CÓDIGO]],tabEstimativa[#Data],14,FALSE),"")</f>
        <v>Aguardando</v>
      </c>
      <c r="D1482" s="157" t="s">
        <v>1560</v>
      </c>
      <c r="E1482" s="157"/>
      <c r="F1482" s="34"/>
      <c r="G1482" s="78" t="str">
        <f>IFERROR(VLOOKUP(tabConsumoAta[[#This Row],[ATA]],tabAtas[#Data],4,FALSE),"")</f>
        <v/>
      </c>
      <c r="H1482" s="163">
        <f>SUMIFS(tabSaldoAta[ESTIMATIVA],tabSaldoAta[CÓDIGO],tabConsumoAta[[#This Row],[CÓDIGO]],tabSaldoAta[CHAVE],tabConsumoAta[[#This Row],[ATA]])</f>
        <v>0</v>
      </c>
      <c r="I1482" s="164">
        <v>50</v>
      </c>
      <c r="J1482" s="159">
        <v>4</v>
      </c>
      <c r="K1482" s="251">
        <v>7840</v>
      </c>
      <c r="L1482" s="246" t="s">
        <v>1560</v>
      </c>
      <c r="M1482" s="160" t="s">
        <v>3632</v>
      </c>
      <c r="N1482" s="160" t="s">
        <v>3633</v>
      </c>
      <c r="O1482" s="249" t="s">
        <v>3631</v>
      </c>
      <c r="P1482" s="248">
        <v>44000</v>
      </c>
      <c r="Q1482" s="166" t="str">
        <f>IF(COUNTIFS(tabAtas_Bloqueios[CÓDIGO],tabConsumoAta[[#This Row],[CÓDIGO]],tabAtas_Bloqueios[CHAVE],tabConsumoAta[[#This Row],[ATA]],tabAtas_Bloqueios[INATIVO],"") &gt; 0,"X","")</f>
        <v/>
      </c>
      <c r="R1482" s="158" t="s">
        <v>1555</v>
      </c>
    </row>
    <row r="1483" spans="1:18" x14ac:dyDescent="0.3">
      <c r="A1483" s="247">
        <v>109848</v>
      </c>
      <c r="B1483" s="47" t="s">
        <v>222</v>
      </c>
      <c r="C1483" s="34" t="str">
        <f>IFERROR(VLOOKUP(tabConsumoAta[[#This Row],[CÓDIGO]],tabEstimativa[#Data],14,FALSE),"")</f>
        <v>Aguardando</v>
      </c>
      <c r="D1483" s="157" t="s">
        <v>1560</v>
      </c>
      <c r="E1483" s="157"/>
      <c r="F1483" s="34"/>
      <c r="G1483" s="78" t="str">
        <f>IFERROR(VLOOKUP(tabConsumoAta[[#This Row],[ATA]],tabAtas[#Data],4,FALSE),"")</f>
        <v/>
      </c>
      <c r="H1483" s="163">
        <f>SUMIFS(tabSaldoAta[ESTIMATIVA],tabSaldoAta[CÓDIGO],tabConsumoAta[[#This Row],[CÓDIGO]],tabSaldoAta[CHAVE],tabConsumoAta[[#This Row],[ATA]])</f>
        <v>0</v>
      </c>
      <c r="I1483" s="164">
        <v>30</v>
      </c>
      <c r="J1483" s="159">
        <v>5</v>
      </c>
      <c r="K1483" s="251">
        <v>7840</v>
      </c>
      <c r="L1483" s="246" t="s">
        <v>1560</v>
      </c>
      <c r="M1483" s="160" t="s">
        <v>3632</v>
      </c>
      <c r="N1483" s="160" t="s">
        <v>3633</v>
      </c>
      <c r="O1483" s="249" t="s">
        <v>3631</v>
      </c>
      <c r="P1483" s="248">
        <v>44000</v>
      </c>
      <c r="Q1483" s="166" t="str">
        <f>IF(COUNTIFS(tabAtas_Bloqueios[CÓDIGO],tabConsumoAta[[#This Row],[CÓDIGO]],tabAtas_Bloqueios[CHAVE],tabConsumoAta[[#This Row],[ATA]],tabAtas_Bloqueios[INATIVO],"") &gt; 0,"X","")</f>
        <v/>
      </c>
      <c r="R1483" s="158" t="s">
        <v>1555</v>
      </c>
    </row>
    <row r="1484" spans="1:18" x14ac:dyDescent="0.3">
      <c r="A1484" s="247">
        <v>64630</v>
      </c>
      <c r="B1484" s="47" t="s">
        <v>1423</v>
      </c>
      <c r="C1484" s="34" t="str">
        <f>IFERROR(VLOOKUP(tabConsumoAta[[#This Row],[CÓDIGO]],tabEstimativa[#Data],14,FALSE),"")</f>
        <v>Aguardando</v>
      </c>
      <c r="D1484" s="157" t="s">
        <v>1560</v>
      </c>
      <c r="E1484" s="157"/>
      <c r="F1484" s="34"/>
      <c r="G1484" s="78" t="str">
        <f>IFERROR(VLOOKUP(tabConsumoAta[[#This Row],[ATA]],tabAtas[#Data],4,FALSE),"")</f>
        <v/>
      </c>
      <c r="H1484" s="163">
        <f>SUMIFS(tabSaldoAta[ESTIMATIVA],tabSaldoAta[CÓDIGO],tabConsumoAta[[#This Row],[CÓDIGO]],tabSaldoAta[CHAVE],tabConsumoAta[[#This Row],[ATA]])</f>
        <v>0</v>
      </c>
      <c r="I1484" s="164">
        <v>0</v>
      </c>
      <c r="J1484" s="159">
        <v>6</v>
      </c>
      <c r="K1484" s="251" t="s">
        <v>1532</v>
      </c>
      <c r="L1484" s="246" t="s">
        <v>1560</v>
      </c>
      <c r="M1484" s="160" t="s">
        <v>3632</v>
      </c>
      <c r="N1484" s="160" t="s">
        <v>3633</v>
      </c>
      <c r="O1484" s="249" t="s">
        <v>3631</v>
      </c>
      <c r="P1484" s="248">
        <v>44000</v>
      </c>
      <c r="Q1484" s="166" t="str">
        <f>IF(COUNTIFS(tabAtas_Bloqueios[CÓDIGO],tabConsumoAta[[#This Row],[CÓDIGO]],tabAtas_Bloqueios[CHAVE],tabConsumoAta[[#This Row],[ATA]],tabAtas_Bloqueios[INATIVO],"") &gt; 0,"X","")</f>
        <v/>
      </c>
      <c r="R1484" s="158" t="s">
        <v>1555</v>
      </c>
    </row>
    <row r="1485" spans="1:18" x14ac:dyDescent="0.3">
      <c r="A1485" s="247">
        <v>14831</v>
      </c>
      <c r="B1485" s="47" t="s">
        <v>2843</v>
      </c>
      <c r="C1485" s="34" t="str">
        <f>IFERROR(VLOOKUP(tabConsumoAta[[#This Row],[CÓDIGO]],tabEstimativa[#Data],14,FALSE),"")</f>
        <v>Inativo</v>
      </c>
      <c r="D1485" s="157" t="s">
        <v>1560</v>
      </c>
      <c r="E1485" s="157"/>
      <c r="F1485" s="34"/>
      <c r="G1485" s="78" t="str">
        <f>IFERROR(VLOOKUP(tabConsumoAta[[#This Row],[ATA]],tabAtas[#Data],4,FALSE),"")</f>
        <v/>
      </c>
      <c r="H1485" s="163">
        <f>SUMIFS(tabSaldoAta[ESTIMATIVA],tabSaldoAta[CÓDIGO],tabConsumoAta[[#This Row],[CÓDIGO]],tabSaldoAta[CHAVE],tabConsumoAta[[#This Row],[ATA]])</f>
        <v>0</v>
      </c>
      <c r="I1485" s="164">
        <v>250</v>
      </c>
      <c r="J1485" s="159">
        <v>1</v>
      </c>
      <c r="K1485" s="251">
        <v>7847</v>
      </c>
      <c r="L1485" s="246" t="s">
        <v>1560</v>
      </c>
      <c r="M1485" s="160" t="s">
        <v>3625</v>
      </c>
      <c r="N1485" s="160" t="s">
        <v>3626</v>
      </c>
      <c r="O1485" s="249" t="s">
        <v>3624</v>
      </c>
      <c r="P1485" s="248">
        <v>44000</v>
      </c>
      <c r="Q1485" s="166" t="str">
        <f>IF(COUNTIFS(tabAtas_Bloqueios[CÓDIGO],tabConsumoAta[[#This Row],[CÓDIGO]],tabAtas_Bloqueios[CHAVE],tabConsumoAta[[#This Row],[ATA]],tabAtas_Bloqueios[INATIVO],"") &gt; 0,"X","")</f>
        <v/>
      </c>
      <c r="R1485" s="158" t="s">
        <v>1555</v>
      </c>
    </row>
    <row r="1486" spans="1:18" x14ac:dyDescent="0.3">
      <c r="A1486" s="247">
        <v>14921</v>
      </c>
      <c r="B1486" s="47" t="s">
        <v>2776</v>
      </c>
      <c r="C1486" s="34" t="str">
        <f>IFERROR(VLOOKUP(tabConsumoAta[[#This Row],[CÓDIGO]],tabEstimativa[#Data],14,FALSE),"")</f>
        <v>Aguardando</v>
      </c>
      <c r="D1486" s="157" t="s">
        <v>1560</v>
      </c>
      <c r="E1486" s="157"/>
      <c r="F1486" s="34"/>
      <c r="G1486" s="78" t="str">
        <f>IFERROR(VLOOKUP(tabConsumoAta[[#This Row],[ATA]],tabAtas[#Data],4,FALSE),"")</f>
        <v/>
      </c>
      <c r="H1486" s="163">
        <f>SUMIFS(tabSaldoAta[ESTIMATIVA],tabSaldoAta[CÓDIGO],tabConsumoAta[[#This Row],[CÓDIGO]],tabSaldoAta[CHAVE],tabConsumoAta[[#This Row],[ATA]])</f>
        <v>0</v>
      </c>
      <c r="I1486" s="164">
        <v>900</v>
      </c>
      <c r="J1486" s="159">
        <v>2</v>
      </c>
      <c r="K1486" s="251">
        <v>7847</v>
      </c>
      <c r="L1486" s="246" t="s">
        <v>1560</v>
      </c>
      <c r="M1486" s="160" t="s">
        <v>3625</v>
      </c>
      <c r="N1486" s="160" t="s">
        <v>3626</v>
      </c>
      <c r="O1486" s="249" t="s">
        <v>3624</v>
      </c>
      <c r="P1486" s="248">
        <v>44000</v>
      </c>
      <c r="Q1486" s="166" t="str">
        <f>IF(COUNTIFS(tabAtas_Bloqueios[CÓDIGO],tabConsumoAta[[#This Row],[CÓDIGO]],tabAtas_Bloqueios[CHAVE],tabConsumoAta[[#This Row],[ATA]],tabAtas_Bloqueios[INATIVO],"") &gt; 0,"X","")</f>
        <v/>
      </c>
      <c r="R1486" s="158" t="s">
        <v>1555</v>
      </c>
    </row>
    <row r="1487" spans="1:18" x14ac:dyDescent="0.3">
      <c r="A1487" s="247">
        <v>15272</v>
      </c>
      <c r="B1487" s="47" t="s">
        <v>3135</v>
      </c>
      <c r="C1487" s="34" t="str">
        <f>IFERROR(VLOOKUP(tabConsumoAta[[#This Row],[CÓDIGO]],tabEstimativa[#Data],14,FALSE),"")</f>
        <v/>
      </c>
      <c r="D1487" s="157" t="s">
        <v>1560</v>
      </c>
      <c r="E1487" s="157"/>
      <c r="F1487" s="34"/>
      <c r="G1487" s="78" t="str">
        <f>IFERROR(VLOOKUP(tabConsumoAta[[#This Row],[ATA]],tabAtas[#Data],4,FALSE),"")</f>
        <v/>
      </c>
      <c r="H1487" s="163">
        <f>SUMIFS(tabSaldoAta[ESTIMATIVA],tabSaldoAta[CÓDIGO],tabConsumoAta[[#This Row],[CÓDIGO]],tabSaldoAta[CHAVE],tabConsumoAta[[#This Row],[ATA]])</f>
        <v>0</v>
      </c>
      <c r="I1487" s="164">
        <v>50</v>
      </c>
      <c r="J1487" s="159">
        <v>3</v>
      </c>
      <c r="K1487" s="251">
        <v>7847</v>
      </c>
      <c r="L1487" s="246" t="s">
        <v>1560</v>
      </c>
      <c r="M1487" s="160" t="s">
        <v>3625</v>
      </c>
      <c r="N1487" s="160" t="s">
        <v>3626</v>
      </c>
      <c r="O1487" s="249" t="s">
        <v>3624</v>
      </c>
      <c r="P1487" s="248">
        <v>44000</v>
      </c>
      <c r="Q1487" s="166" t="str">
        <f>IF(COUNTIFS(tabAtas_Bloqueios[CÓDIGO],tabConsumoAta[[#This Row],[CÓDIGO]],tabAtas_Bloqueios[CHAVE],tabConsumoAta[[#This Row],[ATA]],tabAtas_Bloqueios[INATIVO],"") &gt; 0,"X","")</f>
        <v/>
      </c>
      <c r="R1487" s="158" t="s">
        <v>1555</v>
      </c>
    </row>
    <row r="1488" spans="1:18" x14ac:dyDescent="0.3">
      <c r="A1488" s="247">
        <v>15299</v>
      </c>
      <c r="B1488" s="47" t="s">
        <v>162</v>
      </c>
      <c r="C1488" s="34" t="str">
        <f>IFERROR(VLOOKUP(tabConsumoAta[[#This Row],[CÓDIGO]],tabEstimativa[#Data],14,FALSE),"")</f>
        <v>Suspenso</v>
      </c>
      <c r="D1488" s="157" t="s">
        <v>1560</v>
      </c>
      <c r="E1488" s="157"/>
      <c r="F1488" s="34"/>
      <c r="G1488" s="78" t="str">
        <f>IFERROR(VLOOKUP(tabConsumoAta[[#This Row],[ATA]],tabAtas[#Data],4,FALSE),"")</f>
        <v/>
      </c>
      <c r="H1488" s="163">
        <f>SUMIFS(tabSaldoAta[ESTIMATIVA],tabSaldoAta[CÓDIGO],tabConsumoAta[[#This Row],[CÓDIGO]],tabSaldoAta[CHAVE],tabConsumoAta[[#This Row],[ATA]])</f>
        <v>0</v>
      </c>
      <c r="I1488" s="164">
        <v>100</v>
      </c>
      <c r="J1488" s="159">
        <v>4</v>
      </c>
      <c r="K1488" s="251">
        <v>7847</v>
      </c>
      <c r="L1488" s="246" t="s">
        <v>1560</v>
      </c>
      <c r="M1488" s="160" t="s">
        <v>3625</v>
      </c>
      <c r="N1488" s="160" t="s">
        <v>3626</v>
      </c>
      <c r="O1488" s="249" t="s">
        <v>3624</v>
      </c>
      <c r="P1488" s="248">
        <v>44000</v>
      </c>
      <c r="Q1488" s="166" t="str">
        <f>IF(COUNTIFS(tabAtas_Bloqueios[CÓDIGO],tabConsumoAta[[#This Row],[CÓDIGO]],tabAtas_Bloqueios[CHAVE],tabConsumoAta[[#This Row],[ATA]],tabAtas_Bloqueios[INATIVO],"") &gt; 0,"X","")</f>
        <v/>
      </c>
      <c r="R1488" s="158" t="s">
        <v>1555</v>
      </c>
    </row>
    <row r="1489" spans="1:18" x14ac:dyDescent="0.3">
      <c r="A1489" s="247">
        <v>31321</v>
      </c>
      <c r="B1489" s="47" t="s">
        <v>2861</v>
      </c>
      <c r="C1489" s="34" t="str">
        <f>IFERROR(VLOOKUP(tabConsumoAta[[#This Row],[CÓDIGO]],tabEstimativa[#Data],14,FALSE),"")</f>
        <v>Inativo</v>
      </c>
      <c r="D1489" s="157" t="s">
        <v>1560</v>
      </c>
      <c r="E1489" s="157"/>
      <c r="F1489" s="34"/>
      <c r="G1489" s="78" t="str">
        <f>IFERROR(VLOOKUP(tabConsumoAta[[#This Row],[ATA]],tabAtas[#Data],4,FALSE),"")</f>
        <v/>
      </c>
      <c r="H1489" s="163">
        <f>SUMIFS(tabSaldoAta[ESTIMATIVA],tabSaldoAta[CÓDIGO],tabConsumoAta[[#This Row],[CÓDIGO]],tabSaldoAta[CHAVE],tabConsumoAta[[#This Row],[ATA]])</f>
        <v>0</v>
      </c>
      <c r="I1489" s="164">
        <v>10500</v>
      </c>
      <c r="J1489" s="159">
        <v>5</v>
      </c>
      <c r="K1489" s="251">
        <v>7854</v>
      </c>
      <c r="L1489" s="246" t="s">
        <v>1560</v>
      </c>
      <c r="M1489" s="160" t="s">
        <v>3625</v>
      </c>
      <c r="N1489" s="160" t="s">
        <v>3626</v>
      </c>
      <c r="O1489" s="249" t="s">
        <v>3624</v>
      </c>
      <c r="P1489" s="248">
        <v>44000</v>
      </c>
      <c r="Q1489" s="166" t="str">
        <f>IF(COUNTIFS(tabAtas_Bloqueios[CÓDIGO],tabConsumoAta[[#This Row],[CÓDIGO]],tabAtas_Bloqueios[CHAVE],tabConsumoAta[[#This Row],[ATA]],tabAtas_Bloqueios[INATIVO],"") &gt; 0,"X","")</f>
        <v/>
      </c>
      <c r="R1489" s="158" t="s">
        <v>1555</v>
      </c>
    </row>
    <row r="1490" spans="1:18" x14ac:dyDescent="0.3">
      <c r="A1490" s="247">
        <v>40685</v>
      </c>
      <c r="B1490" s="47" t="s">
        <v>3137</v>
      </c>
      <c r="C1490" s="34" t="str">
        <f>IFERROR(VLOOKUP(tabConsumoAta[[#This Row],[CÓDIGO]],tabEstimativa[#Data],14,FALSE),"")</f>
        <v>Inativo</v>
      </c>
      <c r="D1490" s="157" t="s">
        <v>1560</v>
      </c>
      <c r="E1490" s="157"/>
      <c r="F1490" s="34"/>
      <c r="G1490" s="78" t="str">
        <f>IFERROR(VLOOKUP(tabConsumoAta[[#This Row],[ATA]],tabAtas[#Data],4,FALSE),"")</f>
        <v/>
      </c>
      <c r="H1490" s="163">
        <f>SUMIFS(tabSaldoAta[ESTIMATIVA],tabSaldoAta[CÓDIGO],tabConsumoAta[[#This Row],[CÓDIGO]],tabSaldoAta[CHAVE],tabConsumoAta[[#This Row],[ATA]])</f>
        <v>0</v>
      </c>
      <c r="I1490" s="164">
        <v>2000</v>
      </c>
      <c r="J1490" s="159">
        <v>6</v>
      </c>
      <c r="K1490" s="251">
        <v>7854</v>
      </c>
      <c r="L1490" s="246" t="s">
        <v>1560</v>
      </c>
      <c r="M1490" s="160" t="s">
        <v>3625</v>
      </c>
      <c r="N1490" s="160" t="s">
        <v>3626</v>
      </c>
      <c r="O1490" s="249" t="s">
        <v>3624</v>
      </c>
      <c r="P1490" s="248">
        <v>44000</v>
      </c>
      <c r="Q1490" s="166" t="str">
        <f>IF(COUNTIFS(tabAtas_Bloqueios[CÓDIGO],tabConsumoAta[[#This Row],[CÓDIGO]],tabAtas_Bloqueios[CHAVE],tabConsumoAta[[#This Row],[ATA]],tabAtas_Bloqueios[INATIVO],"") &gt; 0,"X","")</f>
        <v/>
      </c>
      <c r="R1490" s="158" t="s">
        <v>1555</v>
      </c>
    </row>
    <row r="1491" spans="1:18" x14ac:dyDescent="0.3">
      <c r="A1491" s="247">
        <v>64302</v>
      </c>
      <c r="B1491" s="47" t="s">
        <v>69</v>
      </c>
      <c r="C1491" s="34" t="str">
        <f>IFERROR(VLOOKUP(tabConsumoAta[[#This Row],[CÓDIGO]],tabEstimativa[#Data],14,FALSE),"")</f>
        <v>Inativo</v>
      </c>
      <c r="D1491" s="157" t="s">
        <v>1560</v>
      </c>
      <c r="E1491" s="157"/>
      <c r="F1491" s="34"/>
      <c r="G1491" s="78" t="str">
        <f>IFERROR(VLOOKUP(tabConsumoAta[[#This Row],[ATA]],tabAtas[#Data],4,FALSE),"")</f>
        <v/>
      </c>
      <c r="H1491" s="163">
        <f>SUMIFS(tabSaldoAta[ESTIMATIVA],tabSaldoAta[CÓDIGO],tabConsumoAta[[#This Row],[CÓDIGO]],tabSaldoAta[CHAVE],tabConsumoAta[[#This Row],[ATA]])</f>
        <v>0</v>
      </c>
      <c r="I1491" s="164">
        <v>14000</v>
      </c>
      <c r="J1491" s="159">
        <v>7</v>
      </c>
      <c r="K1491" s="251">
        <v>7854</v>
      </c>
      <c r="L1491" s="246" t="s">
        <v>1560</v>
      </c>
      <c r="M1491" s="160" t="s">
        <v>3625</v>
      </c>
      <c r="N1491" s="160" t="s">
        <v>3626</v>
      </c>
      <c r="O1491" s="249" t="s">
        <v>3624</v>
      </c>
      <c r="P1491" s="248">
        <v>44000</v>
      </c>
      <c r="Q1491" s="166" t="str">
        <f>IF(COUNTIFS(tabAtas_Bloqueios[CÓDIGO],tabConsumoAta[[#This Row],[CÓDIGO]],tabAtas_Bloqueios[CHAVE],tabConsumoAta[[#This Row],[ATA]],tabAtas_Bloqueios[INATIVO],"") &gt; 0,"X","")</f>
        <v/>
      </c>
      <c r="R1491" s="158" t="s">
        <v>1555</v>
      </c>
    </row>
    <row r="1492" spans="1:18" x14ac:dyDescent="0.3">
      <c r="A1492" s="247">
        <v>65748</v>
      </c>
      <c r="B1492" s="47" t="s">
        <v>68</v>
      </c>
      <c r="C1492" s="34" t="str">
        <f>IFERROR(VLOOKUP(tabConsumoAta[[#This Row],[CÓDIGO]],tabEstimativa[#Data],14,FALSE),"")</f>
        <v>Inativo</v>
      </c>
      <c r="D1492" s="157" t="s">
        <v>1560</v>
      </c>
      <c r="E1492" s="157"/>
      <c r="F1492" s="34"/>
      <c r="G1492" s="78" t="str">
        <f>IFERROR(VLOOKUP(tabConsumoAta[[#This Row],[ATA]],tabAtas[#Data],4,FALSE),"")</f>
        <v/>
      </c>
      <c r="H1492" s="163">
        <f>SUMIFS(tabSaldoAta[ESTIMATIVA],tabSaldoAta[CÓDIGO],tabConsumoAta[[#This Row],[CÓDIGO]],tabSaldoAta[CHAVE],tabConsumoAta[[#This Row],[ATA]])</f>
        <v>0</v>
      </c>
      <c r="I1492" s="164">
        <v>4000</v>
      </c>
      <c r="J1492" s="159">
        <v>8</v>
      </c>
      <c r="K1492" s="251">
        <v>7854</v>
      </c>
      <c r="L1492" s="246" t="s">
        <v>1560</v>
      </c>
      <c r="M1492" s="160" t="s">
        <v>3625</v>
      </c>
      <c r="N1492" s="160" t="s">
        <v>3626</v>
      </c>
      <c r="O1492" s="249" t="s">
        <v>3624</v>
      </c>
      <c r="P1492" s="248">
        <v>44000</v>
      </c>
      <c r="Q1492" s="166" t="str">
        <f>IF(COUNTIFS(tabAtas_Bloqueios[CÓDIGO],tabConsumoAta[[#This Row],[CÓDIGO]],tabAtas_Bloqueios[CHAVE],tabConsumoAta[[#This Row],[ATA]],tabAtas_Bloqueios[INATIVO],"") &gt; 0,"X","")</f>
        <v/>
      </c>
      <c r="R1492" s="158" t="s">
        <v>1555</v>
      </c>
    </row>
    <row r="1493" spans="1:18" x14ac:dyDescent="0.3">
      <c r="A1493" s="247">
        <v>76781</v>
      </c>
      <c r="B1493" s="47" t="s">
        <v>2890</v>
      </c>
      <c r="C1493" s="34" t="str">
        <f>IFERROR(VLOOKUP(tabConsumoAta[[#This Row],[CÓDIGO]],tabEstimativa[#Data],14,FALSE),"")</f>
        <v>Inativo</v>
      </c>
      <c r="D1493" s="157" t="s">
        <v>1560</v>
      </c>
      <c r="E1493" s="157"/>
      <c r="F1493" s="34"/>
      <c r="G1493" s="78" t="str">
        <f>IFERROR(VLOOKUP(tabConsumoAta[[#This Row],[ATA]],tabAtas[#Data],4,FALSE),"")</f>
        <v/>
      </c>
      <c r="H1493" s="163">
        <f>SUMIFS(tabSaldoAta[ESTIMATIVA],tabSaldoAta[CÓDIGO],tabConsumoAta[[#This Row],[CÓDIGO]],tabSaldoAta[CHAVE],tabConsumoAta[[#This Row],[ATA]])</f>
        <v>0</v>
      </c>
      <c r="I1493" s="164">
        <v>200</v>
      </c>
      <c r="J1493" s="159">
        <v>9</v>
      </c>
      <c r="K1493" s="251">
        <v>7854</v>
      </c>
      <c r="L1493" s="246" t="s">
        <v>1560</v>
      </c>
      <c r="M1493" s="160" t="s">
        <v>3625</v>
      </c>
      <c r="N1493" s="160" t="s">
        <v>3626</v>
      </c>
      <c r="O1493" s="249" t="s">
        <v>3624</v>
      </c>
      <c r="P1493" s="248">
        <v>44000</v>
      </c>
      <c r="Q1493" s="166" t="str">
        <f>IF(COUNTIFS(tabAtas_Bloqueios[CÓDIGO],tabConsumoAta[[#This Row],[CÓDIGO]],tabAtas_Bloqueios[CHAVE],tabConsumoAta[[#This Row],[ATA]],tabAtas_Bloqueios[INATIVO],"") &gt; 0,"X","")</f>
        <v/>
      </c>
      <c r="R1493" s="158" t="s">
        <v>1555</v>
      </c>
    </row>
    <row r="1494" spans="1:18" x14ac:dyDescent="0.3">
      <c r="A1494" s="247">
        <v>99810</v>
      </c>
      <c r="B1494" s="47" t="s">
        <v>50</v>
      </c>
      <c r="C1494" s="34" t="str">
        <f>IFERROR(VLOOKUP(tabConsumoAta[[#This Row],[CÓDIGO]],tabEstimativa[#Data],14,FALSE),"")</f>
        <v>Inativo</v>
      </c>
      <c r="D1494" s="157" t="s">
        <v>1560</v>
      </c>
      <c r="E1494" s="157"/>
      <c r="F1494" s="34"/>
      <c r="G1494" s="78" t="str">
        <f>IFERROR(VLOOKUP(tabConsumoAta[[#This Row],[ATA]],tabAtas[#Data],4,FALSE),"")</f>
        <v/>
      </c>
      <c r="H1494" s="163">
        <f>SUMIFS(tabSaldoAta[ESTIMATIVA],tabSaldoAta[CÓDIGO],tabConsumoAta[[#This Row],[CÓDIGO]],tabSaldoAta[CHAVE],tabConsumoAta[[#This Row],[ATA]])</f>
        <v>0</v>
      </c>
      <c r="I1494" s="164">
        <v>4000</v>
      </c>
      <c r="J1494" s="159">
        <v>10</v>
      </c>
      <c r="K1494" s="251">
        <v>7854</v>
      </c>
      <c r="L1494" s="246" t="s">
        <v>1560</v>
      </c>
      <c r="M1494" s="160" t="s">
        <v>3625</v>
      </c>
      <c r="N1494" s="160" t="s">
        <v>3626</v>
      </c>
      <c r="O1494" s="249" t="s">
        <v>3624</v>
      </c>
      <c r="P1494" s="248">
        <v>44000</v>
      </c>
      <c r="Q1494" s="166" t="str">
        <f>IF(COUNTIFS(tabAtas_Bloqueios[CÓDIGO],tabConsumoAta[[#This Row],[CÓDIGO]],tabAtas_Bloqueios[CHAVE],tabConsumoAta[[#This Row],[ATA]],tabAtas_Bloqueios[INATIVO],"") &gt; 0,"X","")</f>
        <v/>
      </c>
      <c r="R1494" s="158" t="s">
        <v>1555</v>
      </c>
    </row>
    <row r="1495" spans="1:18" x14ac:dyDescent="0.3">
      <c r="A1495" s="247">
        <v>101917</v>
      </c>
      <c r="B1495" s="47" t="s">
        <v>49</v>
      </c>
      <c r="C1495" s="34" t="str">
        <f>IFERROR(VLOOKUP(tabConsumoAta[[#This Row],[CÓDIGO]],tabEstimativa[#Data],14,FALSE),"")</f>
        <v>Inativo</v>
      </c>
      <c r="D1495" s="157" t="s">
        <v>1560</v>
      </c>
      <c r="E1495" s="157"/>
      <c r="F1495" s="34"/>
      <c r="G1495" s="78" t="str">
        <f>IFERROR(VLOOKUP(tabConsumoAta[[#This Row],[ATA]],tabAtas[#Data],4,FALSE),"")</f>
        <v/>
      </c>
      <c r="H1495" s="163">
        <f>SUMIFS(tabSaldoAta[ESTIMATIVA],tabSaldoAta[CÓDIGO],tabConsumoAta[[#This Row],[CÓDIGO]],tabSaldoAta[CHAVE],tabConsumoAta[[#This Row],[ATA]])</f>
        <v>0</v>
      </c>
      <c r="I1495" s="164">
        <v>800</v>
      </c>
      <c r="J1495" s="159">
        <v>11</v>
      </c>
      <c r="K1495" s="251">
        <v>7854</v>
      </c>
      <c r="L1495" s="246" t="s">
        <v>1560</v>
      </c>
      <c r="M1495" s="160" t="s">
        <v>3625</v>
      </c>
      <c r="N1495" s="160" t="s">
        <v>3626</v>
      </c>
      <c r="O1495" s="249" t="s">
        <v>3624</v>
      </c>
      <c r="P1495" s="248">
        <v>44000</v>
      </c>
      <c r="Q1495" s="166" t="str">
        <f>IF(COUNTIFS(tabAtas_Bloqueios[CÓDIGO],tabConsumoAta[[#This Row],[CÓDIGO]],tabAtas_Bloqueios[CHAVE],tabConsumoAta[[#This Row],[ATA]],tabAtas_Bloqueios[INATIVO],"") &gt; 0,"X","")</f>
        <v/>
      </c>
      <c r="R1495" s="158" t="s">
        <v>1555</v>
      </c>
    </row>
    <row r="1496" spans="1:18" x14ac:dyDescent="0.3">
      <c r="A1496" s="247">
        <v>103251</v>
      </c>
      <c r="B1496" s="47" t="s">
        <v>70</v>
      </c>
      <c r="C1496" s="34" t="str">
        <f>IFERROR(VLOOKUP(tabConsumoAta[[#This Row],[CÓDIGO]],tabEstimativa[#Data],14,FALSE),"")</f>
        <v>Inativo</v>
      </c>
      <c r="D1496" s="157" t="s">
        <v>1560</v>
      </c>
      <c r="E1496" s="157"/>
      <c r="F1496" s="34"/>
      <c r="G1496" s="78" t="str">
        <f>IFERROR(VLOOKUP(tabConsumoAta[[#This Row],[ATA]],tabAtas[#Data],4,FALSE),"")</f>
        <v/>
      </c>
      <c r="H1496" s="163">
        <f>SUMIFS(tabSaldoAta[ESTIMATIVA],tabSaldoAta[CÓDIGO],tabConsumoAta[[#This Row],[CÓDIGO]],tabSaldoAta[CHAVE],tabConsumoAta[[#This Row],[ATA]])</f>
        <v>0</v>
      </c>
      <c r="I1496" s="164">
        <v>1200</v>
      </c>
      <c r="J1496" s="159">
        <v>12</v>
      </c>
      <c r="K1496" s="251">
        <v>7854</v>
      </c>
      <c r="L1496" s="246" t="s">
        <v>1560</v>
      </c>
      <c r="M1496" s="160" t="s">
        <v>3625</v>
      </c>
      <c r="N1496" s="160" t="s">
        <v>3626</v>
      </c>
      <c r="O1496" s="249" t="s">
        <v>3624</v>
      </c>
      <c r="P1496" s="248">
        <v>44000</v>
      </c>
      <c r="Q1496" s="166" t="str">
        <f>IF(COUNTIFS(tabAtas_Bloqueios[CÓDIGO],tabConsumoAta[[#This Row],[CÓDIGO]],tabAtas_Bloqueios[CHAVE],tabConsumoAta[[#This Row],[ATA]],tabAtas_Bloqueios[INATIVO],"") &gt; 0,"X","")</f>
        <v/>
      </c>
      <c r="R1496" s="158" t="s">
        <v>1555</v>
      </c>
    </row>
    <row r="1497" spans="1:18" x14ac:dyDescent="0.3">
      <c r="A1497" s="247">
        <v>107889</v>
      </c>
      <c r="B1497" s="47" t="s">
        <v>2873</v>
      </c>
      <c r="C1497" s="34" t="str">
        <f>IFERROR(VLOOKUP(tabConsumoAta[[#This Row],[CÓDIGO]],tabEstimativa[#Data],14,FALSE),"")</f>
        <v>Inativo</v>
      </c>
      <c r="D1497" s="157" t="s">
        <v>1560</v>
      </c>
      <c r="E1497" s="157"/>
      <c r="F1497" s="34"/>
      <c r="G1497" s="78" t="str">
        <f>IFERROR(VLOOKUP(tabConsumoAta[[#This Row],[ATA]],tabAtas[#Data],4,FALSE),"")</f>
        <v/>
      </c>
      <c r="H1497" s="163">
        <f>SUMIFS(tabSaldoAta[ESTIMATIVA],tabSaldoAta[CÓDIGO],tabConsumoAta[[#This Row],[CÓDIGO]],tabSaldoAta[CHAVE],tabConsumoAta[[#This Row],[ATA]])</f>
        <v>0</v>
      </c>
      <c r="I1497" s="164">
        <v>50</v>
      </c>
      <c r="J1497" s="159">
        <v>13</v>
      </c>
      <c r="K1497" s="251">
        <v>7847</v>
      </c>
      <c r="L1497" s="246" t="s">
        <v>1560</v>
      </c>
      <c r="M1497" s="160" t="s">
        <v>3625</v>
      </c>
      <c r="N1497" s="160" t="s">
        <v>3626</v>
      </c>
      <c r="O1497" s="249" t="s">
        <v>3624</v>
      </c>
      <c r="P1497" s="248">
        <v>44000</v>
      </c>
      <c r="Q1497" s="166" t="str">
        <f>IF(COUNTIFS(tabAtas_Bloqueios[CÓDIGO],tabConsumoAta[[#This Row],[CÓDIGO]],tabAtas_Bloqueios[CHAVE],tabConsumoAta[[#This Row],[ATA]],tabAtas_Bloqueios[INATIVO],"") &gt; 0,"X","")</f>
        <v/>
      </c>
      <c r="R1497" s="158" t="s">
        <v>1555</v>
      </c>
    </row>
    <row r="1498" spans="1:18" x14ac:dyDescent="0.3">
      <c r="A1498" s="247">
        <v>110771</v>
      </c>
      <c r="B1498" s="47" t="s">
        <v>3190</v>
      </c>
      <c r="C1498" s="34" t="str">
        <f>IFERROR(VLOOKUP(tabConsumoAta[[#This Row],[CÓDIGO]],tabEstimativa[#Data],14,FALSE),"")</f>
        <v>Aguardando</v>
      </c>
      <c r="D1498" s="157" t="s">
        <v>1560</v>
      </c>
      <c r="E1498" s="157"/>
      <c r="F1498" s="34"/>
      <c r="G1498" s="78" t="str">
        <f>IFERROR(VLOOKUP(tabConsumoAta[[#This Row],[ATA]],tabAtas[#Data],4,FALSE),"")</f>
        <v/>
      </c>
      <c r="H1498" s="163">
        <f>SUMIFS(tabSaldoAta[ESTIMATIVA],tabSaldoAta[CÓDIGO],tabConsumoAta[[#This Row],[CÓDIGO]],tabSaldoAta[CHAVE],tabConsumoAta[[#This Row],[ATA]])</f>
        <v>0</v>
      </c>
      <c r="I1498" s="164">
        <v>100</v>
      </c>
      <c r="J1498" s="159">
        <v>14</v>
      </c>
      <c r="K1498" s="251">
        <v>7847</v>
      </c>
      <c r="L1498" s="246" t="s">
        <v>1560</v>
      </c>
      <c r="M1498" s="160" t="s">
        <v>3625</v>
      </c>
      <c r="N1498" s="160" t="s">
        <v>3626</v>
      </c>
      <c r="O1498" s="249" t="s">
        <v>3624</v>
      </c>
      <c r="P1498" s="248">
        <v>44000</v>
      </c>
      <c r="Q1498" s="166" t="str">
        <f>IF(COUNTIFS(tabAtas_Bloqueios[CÓDIGO],tabConsumoAta[[#This Row],[CÓDIGO]],tabAtas_Bloqueios[CHAVE],tabConsumoAta[[#This Row],[ATA]],tabAtas_Bloqueios[INATIVO],"") &gt; 0,"X","")</f>
        <v/>
      </c>
      <c r="R1498" s="158" t="s">
        <v>1555</v>
      </c>
    </row>
    <row r="1499" spans="1:18" x14ac:dyDescent="0.3">
      <c r="A1499" s="247">
        <v>112163</v>
      </c>
      <c r="B1499" s="47" t="s">
        <v>2440</v>
      </c>
      <c r="C1499" s="34" t="str">
        <f>IFERROR(VLOOKUP(tabConsumoAta[[#This Row],[CÓDIGO]],tabEstimativa[#Data],14,FALSE),"")</f>
        <v>Suspenso</v>
      </c>
      <c r="D1499" s="157" t="s">
        <v>1560</v>
      </c>
      <c r="E1499" s="157"/>
      <c r="F1499" s="34"/>
      <c r="G1499" s="78" t="str">
        <f>IFERROR(VLOOKUP(tabConsumoAta[[#This Row],[ATA]],tabAtas[#Data],4,FALSE),"")</f>
        <v/>
      </c>
      <c r="H1499" s="163">
        <f>SUMIFS(tabSaldoAta[ESTIMATIVA],tabSaldoAta[CÓDIGO],tabConsumoAta[[#This Row],[CÓDIGO]],tabSaldoAta[CHAVE],tabConsumoAta[[#This Row],[ATA]])</f>
        <v>0</v>
      </c>
      <c r="I1499" s="164">
        <v>250</v>
      </c>
      <c r="J1499" s="159">
        <v>15</v>
      </c>
      <c r="K1499" s="251">
        <v>7847</v>
      </c>
      <c r="L1499" s="246" t="s">
        <v>1560</v>
      </c>
      <c r="M1499" s="160" t="s">
        <v>3625</v>
      </c>
      <c r="N1499" s="160" t="s">
        <v>3626</v>
      </c>
      <c r="O1499" s="249" t="s">
        <v>3624</v>
      </c>
      <c r="P1499" s="248">
        <v>44000</v>
      </c>
      <c r="Q1499" s="166" t="str">
        <f>IF(COUNTIFS(tabAtas_Bloqueios[CÓDIGO],tabConsumoAta[[#This Row],[CÓDIGO]],tabAtas_Bloqueios[CHAVE],tabConsumoAta[[#This Row],[ATA]],tabAtas_Bloqueios[INATIVO],"") &gt; 0,"X","")</f>
        <v/>
      </c>
      <c r="R1499" s="158" t="s">
        <v>1555</v>
      </c>
    </row>
    <row r="1500" spans="1:18" x14ac:dyDescent="0.3">
      <c r="A1500" s="247">
        <v>124980</v>
      </c>
      <c r="B1500" s="47" t="s">
        <v>58</v>
      </c>
      <c r="C1500" s="34" t="str">
        <f>IFERROR(VLOOKUP(tabConsumoAta[[#This Row],[CÓDIGO]],tabEstimativa[#Data],14,FALSE),"")</f>
        <v>Inativo</v>
      </c>
      <c r="D1500" s="157" t="s">
        <v>1560</v>
      </c>
      <c r="E1500" s="157"/>
      <c r="F1500" s="34"/>
      <c r="G1500" s="78" t="str">
        <f>IFERROR(VLOOKUP(tabConsumoAta[[#This Row],[ATA]],tabAtas[#Data],4,FALSE),"")</f>
        <v/>
      </c>
      <c r="H1500" s="163">
        <f>SUMIFS(tabSaldoAta[ESTIMATIVA],tabSaldoAta[CÓDIGO],tabConsumoAta[[#This Row],[CÓDIGO]],tabSaldoAta[CHAVE],tabConsumoAta[[#This Row],[ATA]])</f>
        <v>0</v>
      </c>
      <c r="I1500" s="164">
        <v>300</v>
      </c>
      <c r="J1500" s="159">
        <v>16</v>
      </c>
      <c r="K1500" s="251">
        <v>7854</v>
      </c>
      <c r="L1500" s="246" t="s">
        <v>1560</v>
      </c>
      <c r="M1500" s="160" t="s">
        <v>3625</v>
      </c>
      <c r="N1500" s="160" t="s">
        <v>3626</v>
      </c>
      <c r="O1500" s="249" t="s">
        <v>3624</v>
      </c>
      <c r="P1500" s="248">
        <v>44000</v>
      </c>
      <c r="Q1500" s="166" t="str">
        <f>IF(COUNTIFS(tabAtas_Bloqueios[CÓDIGO],tabConsumoAta[[#This Row],[CÓDIGO]],tabAtas_Bloqueios[CHAVE],tabConsumoAta[[#This Row],[ATA]],tabAtas_Bloqueios[INATIVO],"") &gt; 0,"X","")</f>
        <v/>
      </c>
      <c r="R1500" s="158" t="s">
        <v>1555</v>
      </c>
    </row>
    <row r="1501" spans="1:18" x14ac:dyDescent="0.3">
      <c r="A1501" s="247">
        <v>128389</v>
      </c>
      <c r="B1501" s="47" t="s">
        <v>3627</v>
      </c>
      <c r="C1501" s="34" t="str">
        <f>IFERROR(VLOOKUP(tabConsumoAta[[#This Row],[CÓDIGO]],tabEstimativa[#Data],14,FALSE),"")</f>
        <v/>
      </c>
      <c r="D1501" s="157" t="s">
        <v>1560</v>
      </c>
      <c r="E1501" s="157"/>
      <c r="F1501" s="34"/>
      <c r="G1501" s="78" t="str">
        <f>IFERROR(VLOOKUP(tabConsumoAta[[#This Row],[ATA]],tabAtas[#Data],4,FALSE),"")</f>
        <v/>
      </c>
      <c r="H1501" s="163">
        <f>SUMIFS(tabSaldoAta[ESTIMATIVA],tabSaldoAta[CÓDIGO],tabConsumoAta[[#This Row],[CÓDIGO]],tabSaldoAta[CHAVE],tabConsumoAta[[#This Row],[ATA]])</f>
        <v>0</v>
      </c>
      <c r="I1501" s="164">
        <v>300</v>
      </c>
      <c r="J1501" s="159">
        <v>17</v>
      </c>
      <c r="K1501" s="251">
        <v>7858</v>
      </c>
      <c r="L1501" s="246" t="s">
        <v>1560</v>
      </c>
      <c r="M1501" s="160" t="s">
        <v>3625</v>
      </c>
      <c r="N1501" s="160" t="s">
        <v>3626</v>
      </c>
      <c r="O1501" s="249" t="s">
        <v>3624</v>
      </c>
      <c r="P1501" s="248">
        <v>44000</v>
      </c>
      <c r="Q1501" s="166" t="str">
        <f>IF(COUNTIFS(tabAtas_Bloqueios[CÓDIGO],tabConsumoAta[[#This Row],[CÓDIGO]],tabAtas_Bloqueios[CHAVE],tabConsumoAta[[#This Row],[ATA]],tabAtas_Bloqueios[INATIVO],"") &gt; 0,"X","")</f>
        <v/>
      </c>
      <c r="R1501" s="158" t="s">
        <v>1555</v>
      </c>
    </row>
    <row r="1502" spans="1:18" x14ac:dyDescent="0.3">
      <c r="A1502" s="247">
        <v>106038</v>
      </c>
      <c r="B1502" s="47" t="s">
        <v>3540</v>
      </c>
      <c r="C1502" s="34" t="str">
        <f>IFERROR(VLOOKUP(tabConsumoAta[[#This Row],[CÓDIGO]],tabEstimativa[#Data],14,FALSE),"")</f>
        <v/>
      </c>
      <c r="D1502" s="157" t="s">
        <v>1560</v>
      </c>
      <c r="E1502" s="157"/>
      <c r="F1502" s="34"/>
      <c r="G1502" s="78" t="str">
        <f>IFERROR(VLOOKUP(tabConsumoAta[[#This Row],[ATA]],tabAtas[#Data],4,FALSE),"")</f>
        <v/>
      </c>
      <c r="H1502" s="163">
        <f>SUMIFS(tabSaldoAta[ESTIMATIVA],tabSaldoAta[CÓDIGO],tabConsumoAta[[#This Row],[CÓDIGO]],tabSaldoAta[CHAVE],tabConsumoAta[[#This Row],[ATA]])</f>
        <v>0</v>
      </c>
      <c r="I1502" s="164">
        <v>200</v>
      </c>
      <c r="J1502" s="159">
        <v>1</v>
      </c>
      <c r="K1502" s="251">
        <v>7547</v>
      </c>
      <c r="L1502" s="246" t="s">
        <v>1560</v>
      </c>
      <c r="M1502" s="160" t="s">
        <v>3619</v>
      </c>
      <c r="N1502" s="160" t="s">
        <v>3620</v>
      </c>
      <c r="O1502" s="249" t="s">
        <v>3618</v>
      </c>
      <c r="P1502" s="248">
        <v>43999</v>
      </c>
      <c r="Q1502" s="166" t="str">
        <f>IF(COUNTIFS(tabAtas_Bloqueios[CÓDIGO],tabConsumoAta[[#This Row],[CÓDIGO]],tabAtas_Bloqueios[CHAVE],tabConsumoAta[[#This Row],[ATA]],tabAtas_Bloqueios[INATIVO],"") &gt; 0,"X","")</f>
        <v/>
      </c>
      <c r="R1502" s="158" t="s">
        <v>1555</v>
      </c>
    </row>
    <row r="1503" spans="1:18" x14ac:dyDescent="0.3">
      <c r="A1503" s="247">
        <v>81152</v>
      </c>
      <c r="B1503" s="47" t="s">
        <v>2633</v>
      </c>
      <c r="C1503" s="34" t="str">
        <f>IFERROR(VLOOKUP(tabConsumoAta[[#This Row],[CÓDIGO]],tabEstimativa[#Data],14,FALSE),"")</f>
        <v/>
      </c>
      <c r="D1503" s="157" t="s">
        <v>1560</v>
      </c>
      <c r="E1503" s="157"/>
      <c r="F1503" s="34"/>
      <c r="G1503" s="78" t="str">
        <f>IFERROR(VLOOKUP(tabConsumoAta[[#This Row],[ATA]],tabAtas[#Data],4,FALSE),"")</f>
        <v/>
      </c>
      <c r="H1503" s="163">
        <f>SUMIFS(tabSaldoAta[ESTIMATIVA],tabSaldoAta[CÓDIGO],tabConsumoAta[[#This Row],[CÓDIGO]],tabSaldoAta[CHAVE],tabConsumoAta[[#This Row],[ATA]])</f>
        <v>0</v>
      </c>
      <c r="I1503" s="164">
        <v>50</v>
      </c>
      <c r="J1503" s="159">
        <v>2</v>
      </c>
      <c r="K1503" s="251">
        <v>7548</v>
      </c>
      <c r="L1503" s="246" t="s">
        <v>1560</v>
      </c>
      <c r="M1503" s="160" t="s">
        <v>3619</v>
      </c>
      <c r="N1503" s="160" t="s">
        <v>3620</v>
      </c>
      <c r="O1503" s="249" t="s">
        <v>3618</v>
      </c>
      <c r="P1503" s="248">
        <v>43999</v>
      </c>
      <c r="Q1503" s="166" t="str">
        <f>IF(COUNTIFS(tabAtas_Bloqueios[CÓDIGO],tabConsumoAta[[#This Row],[CÓDIGO]],tabAtas_Bloqueios[CHAVE],tabConsumoAta[[#This Row],[ATA]],tabAtas_Bloqueios[INATIVO],"") &gt; 0,"X","")</f>
        <v/>
      </c>
      <c r="R1503" s="158" t="s">
        <v>1555</v>
      </c>
    </row>
    <row r="1504" spans="1:18" x14ac:dyDescent="0.3">
      <c r="A1504" s="247">
        <v>100907</v>
      </c>
      <c r="B1504" s="47" t="s">
        <v>2634</v>
      </c>
      <c r="C1504" s="34" t="str">
        <f>IFERROR(VLOOKUP(tabConsumoAta[[#This Row],[CÓDIGO]],tabEstimativa[#Data],14,FALSE),"")</f>
        <v/>
      </c>
      <c r="D1504" s="157" t="s">
        <v>1560</v>
      </c>
      <c r="E1504" s="157"/>
      <c r="F1504" s="34"/>
      <c r="G1504" s="78" t="str">
        <f>IFERROR(VLOOKUP(tabConsumoAta[[#This Row],[ATA]],tabAtas[#Data],4,FALSE),"")</f>
        <v/>
      </c>
      <c r="H1504" s="163">
        <f>SUMIFS(tabSaldoAta[ESTIMATIVA],tabSaldoAta[CÓDIGO],tabConsumoAta[[#This Row],[CÓDIGO]],tabSaldoAta[CHAVE],tabConsumoAta[[#This Row],[ATA]])</f>
        <v>0</v>
      </c>
      <c r="I1504" s="164">
        <v>100</v>
      </c>
      <c r="J1504" s="159">
        <v>3</v>
      </c>
      <c r="K1504" s="251">
        <v>7548</v>
      </c>
      <c r="L1504" s="246" t="s">
        <v>1560</v>
      </c>
      <c r="M1504" s="160" t="s">
        <v>3619</v>
      </c>
      <c r="N1504" s="160" t="s">
        <v>3620</v>
      </c>
      <c r="O1504" s="249" t="s">
        <v>3618</v>
      </c>
      <c r="P1504" s="248">
        <v>43999</v>
      </c>
      <c r="Q1504" s="166" t="str">
        <f>IF(COUNTIFS(tabAtas_Bloqueios[CÓDIGO],tabConsumoAta[[#This Row],[CÓDIGO]],tabAtas_Bloqueios[CHAVE],tabConsumoAta[[#This Row],[ATA]],tabAtas_Bloqueios[INATIVO],"") &gt; 0,"X","")</f>
        <v/>
      </c>
      <c r="R1504" s="158" t="s">
        <v>1555</v>
      </c>
    </row>
    <row r="1505" spans="1:18" x14ac:dyDescent="0.3">
      <c r="A1505" s="247">
        <v>24219</v>
      </c>
      <c r="B1505" s="47" t="s">
        <v>2637</v>
      </c>
      <c r="C1505" s="34" t="str">
        <f>IFERROR(VLOOKUP(tabConsumoAta[[#This Row],[CÓDIGO]],tabEstimativa[#Data],14,FALSE),"")</f>
        <v/>
      </c>
      <c r="D1505" s="157" t="s">
        <v>1560</v>
      </c>
      <c r="E1505" s="157"/>
      <c r="F1505" s="34"/>
      <c r="G1505" s="78" t="str">
        <f>IFERROR(VLOOKUP(tabConsumoAta[[#This Row],[ATA]],tabAtas[#Data],4,FALSE),"")</f>
        <v/>
      </c>
      <c r="H1505" s="163">
        <f>SUMIFS(tabSaldoAta[ESTIMATIVA],tabSaldoAta[CÓDIGO],tabConsumoAta[[#This Row],[CÓDIGO]],tabSaldoAta[CHAVE],tabConsumoAta[[#This Row],[ATA]])</f>
        <v>0</v>
      </c>
      <c r="I1505" s="164">
        <v>200</v>
      </c>
      <c r="J1505" s="159">
        <v>4</v>
      </c>
      <c r="K1505" s="251">
        <v>7549</v>
      </c>
      <c r="L1505" s="246" t="s">
        <v>1560</v>
      </c>
      <c r="M1505" s="160" t="s">
        <v>3619</v>
      </c>
      <c r="N1505" s="160" t="s">
        <v>3620</v>
      </c>
      <c r="O1505" s="249" t="s">
        <v>3618</v>
      </c>
      <c r="P1505" s="248">
        <v>43999</v>
      </c>
      <c r="Q1505" s="166" t="str">
        <f>IF(COUNTIFS(tabAtas_Bloqueios[CÓDIGO],tabConsumoAta[[#This Row],[CÓDIGO]],tabAtas_Bloqueios[CHAVE],tabConsumoAta[[#This Row],[ATA]],tabAtas_Bloqueios[INATIVO],"") &gt; 0,"X","")</f>
        <v/>
      </c>
      <c r="R1505" s="158" t="s">
        <v>1555</v>
      </c>
    </row>
    <row r="1506" spans="1:18" x14ac:dyDescent="0.3">
      <c r="A1506" s="247">
        <v>12685</v>
      </c>
      <c r="B1506" s="47" t="s">
        <v>2872</v>
      </c>
      <c r="C1506" s="34" t="str">
        <f>IFERROR(VLOOKUP(tabConsumoAta[[#This Row],[CÓDIGO]],tabEstimativa[#Data],14,FALSE),"")</f>
        <v>Aguardando</v>
      </c>
      <c r="D1506" s="157" t="s">
        <v>3255</v>
      </c>
      <c r="E1506" s="157">
        <v>14</v>
      </c>
      <c r="F1506" s="34">
        <v>2020</v>
      </c>
      <c r="G1506" s="78">
        <f>IFERROR(VLOOKUP(tabConsumoAta[[#This Row],[ATA]],tabAtas[#Data],4,FALSE),"")</f>
        <v>44218</v>
      </c>
      <c r="H1506" s="163">
        <f>SUMIFS(tabSaldoAta[ESTIMATIVA],tabSaldoAta[CÓDIGO],tabConsumoAta[[#This Row],[CÓDIGO]],tabSaldoAta[CHAVE],tabConsumoAta[[#This Row],[ATA]])</f>
        <v>20000</v>
      </c>
      <c r="I1506" s="164">
        <v>3000</v>
      </c>
      <c r="J1506" s="159">
        <v>1</v>
      </c>
      <c r="K1506" s="251">
        <v>7542</v>
      </c>
      <c r="L1506" s="246" t="s">
        <v>3219</v>
      </c>
      <c r="M1506" s="160" t="s">
        <v>3615</v>
      </c>
      <c r="N1506" s="160" t="s">
        <v>3616</v>
      </c>
      <c r="O1506" s="249" t="s">
        <v>3614</v>
      </c>
      <c r="P1506" s="248">
        <v>43999</v>
      </c>
      <c r="Q1506" s="166" t="str">
        <f>IF(COUNTIFS(tabAtas_Bloqueios[CÓDIGO],tabConsumoAta[[#This Row],[CÓDIGO]],tabAtas_Bloqueios[CHAVE],tabConsumoAta[[#This Row],[ATA]],tabAtas_Bloqueios[INATIVO],"") &gt; 0,"X","")</f>
        <v/>
      </c>
      <c r="R1506" s="158" t="s">
        <v>1555</v>
      </c>
    </row>
    <row r="1507" spans="1:18" x14ac:dyDescent="0.3">
      <c r="A1507" s="247">
        <v>13064</v>
      </c>
      <c r="B1507" s="47" t="s">
        <v>2780</v>
      </c>
      <c r="C1507" s="34" t="str">
        <f>IFERROR(VLOOKUP(tabConsumoAta[[#This Row],[CÓDIGO]],tabEstimativa[#Data],14,FALSE),"")</f>
        <v>Aguardando</v>
      </c>
      <c r="D1507" s="157" t="s">
        <v>3541</v>
      </c>
      <c r="E1507" s="157">
        <v>101</v>
      </c>
      <c r="F1507" s="34">
        <v>2020</v>
      </c>
      <c r="G1507" s="78">
        <f>IFERROR(VLOOKUP(tabConsumoAta[[#This Row],[ATA]],tabAtas[#Data],4,FALSE),"")</f>
        <v>44313</v>
      </c>
      <c r="H1507" s="163">
        <f>SUMIFS(tabSaldoAta[ESTIMATIVA],tabSaldoAta[CÓDIGO],tabConsumoAta[[#This Row],[CÓDIGO]],tabSaldoAta[CHAVE],tabConsumoAta[[#This Row],[ATA]])</f>
        <v>6000</v>
      </c>
      <c r="I1507" s="164">
        <v>500</v>
      </c>
      <c r="J1507" s="159">
        <v>2</v>
      </c>
      <c r="K1507" s="251">
        <v>7543</v>
      </c>
      <c r="L1507" s="246" t="s">
        <v>2415</v>
      </c>
      <c r="M1507" s="160" t="s">
        <v>3615</v>
      </c>
      <c r="N1507" s="160" t="s">
        <v>3616</v>
      </c>
      <c r="O1507" s="249" t="s">
        <v>3614</v>
      </c>
      <c r="P1507" s="248">
        <v>43999</v>
      </c>
      <c r="Q1507" s="166" t="str">
        <f>IF(COUNTIFS(tabAtas_Bloqueios[CÓDIGO],tabConsumoAta[[#This Row],[CÓDIGO]],tabAtas_Bloqueios[CHAVE],tabConsumoAta[[#This Row],[ATA]],tabAtas_Bloqueios[INATIVO],"") &gt; 0,"X","")</f>
        <v/>
      </c>
      <c r="R1507" s="158" t="s">
        <v>1555</v>
      </c>
    </row>
    <row r="1508" spans="1:18" x14ac:dyDescent="0.3">
      <c r="A1508" s="247">
        <v>14737</v>
      </c>
      <c r="B1508" s="47" t="s">
        <v>225</v>
      </c>
      <c r="C1508" s="34" t="str">
        <f>IFERROR(VLOOKUP(tabConsumoAta[[#This Row],[CÓDIGO]],tabEstimativa[#Data],14,FALSE),"")</f>
        <v>Suspenso</v>
      </c>
      <c r="D1508" s="157" t="s">
        <v>1964</v>
      </c>
      <c r="E1508" s="157">
        <v>159</v>
      </c>
      <c r="F1508" s="34">
        <v>2019</v>
      </c>
      <c r="G1508" s="78">
        <f>IFERROR(VLOOKUP(tabConsumoAta[[#This Row],[ATA]],tabAtas[#Data],4,FALSE),"")</f>
        <v>44015</v>
      </c>
      <c r="H1508" s="163">
        <f>SUMIFS(tabSaldoAta[ESTIMATIVA],tabSaldoAta[CÓDIGO],tabConsumoAta[[#This Row],[CÓDIGO]],tabSaldoAta[CHAVE],tabConsumoAta[[#This Row],[ATA]])</f>
        <v>30</v>
      </c>
      <c r="I1508" s="164">
        <v>20</v>
      </c>
      <c r="J1508" s="159">
        <v>1</v>
      </c>
      <c r="K1508" s="251">
        <v>7506</v>
      </c>
      <c r="L1508" s="246" t="s">
        <v>2972</v>
      </c>
      <c r="M1508" s="160" t="s">
        <v>3594</v>
      </c>
      <c r="N1508" s="160" t="s">
        <v>3595</v>
      </c>
      <c r="O1508" s="249" t="s">
        <v>3593</v>
      </c>
      <c r="P1508" s="248">
        <v>43998</v>
      </c>
      <c r="Q1508" s="166" t="str">
        <f>IF(COUNTIFS(tabAtas_Bloqueios[CÓDIGO],tabConsumoAta[[#This Row],[CÓDIGO]],tabAtas_Bloqueios[CHAVE],tabConsumoAta[[#This Row],[ATA]],tabAtas_Bloqueios[INATIVO],"") &gt; 0,"X","")</f>
        <v/>
      </c>
      <c r="R1508" s="158" t="s">
        <v>1555</v>
      </c>
    </row>
    <row r="1509" spans="1:18" x14ac:dyDescent="0.3">
      <c r="A1509" s="247">
        <v>20760</v>
      </c>
      <c r="B1509" s="47" t="s">
        <v>2389</v>
      </c>
      <c r="C1509" s="34" t="str">
        <f>IFERROR(VLOOKUP(tabConsumoAta[[#This Row],[CÓDIGO]],tabEstimativa[#Data],14,FALSE),"")</f>
        <v>Suspenso</v>
      </c>
      <c r="D1509" s="157" t="s">
        <v>1964</v>
      </c>
      <c r="E1509" s="157">
        <v>159</v>
      </c>
      <c r="F1509" s="34">
        <v>2019</v>
      </c>
      <c r="G1509" s="78">
        <f>IFERROR(VLOOKUP(tabConsumoAta[[#This Row],[ATA]],tabAtas[#Data],4,FALSE),"")</f>
        <v>44015</v>
      </c>
      <c r="H1509" s="163">
        <f>SUMIFS(tabSaldoAta[ESTIMATIVA],tabSaldoAta[CÓDIGO],tabConsumoAta[[#This Row],[CÓDIGO]],tabSaldoAta[CHAVE],tabConsumoAta[[#This Row],[ATA]])</f>
        <v>200</v>
      </c>
      <c r="I1509" s="164">
        <v>50</v>
      </c>
      <c r="J1509" s="159">
        <v>2</v>
      </c>
      <c r="K1509" s="251">
        <v>7506</v>
      </c>
      <c r="L1509" s="246" t="s">
        <v>2972</v>
      </c>
      <c r="M1509" s="160" t="s">
        <v>3594</v>
      </c>
      <c r="N1509" s="160" t="s">
        <v>3595</v>
      </c>
      <c r="O1509" s="249" t="s">
        <v>3593</v>
      </c>
      <c r="P1509" s="248">
        <v>43998</v>
      </c>
      <c r="Q1509" s="166" t="str">
        <f>IF(COUNTIFS(tabAtas_Bloqueios[CÓDIGO],tabConsumoAta[[#This Row],[CÓDIGO]],tabAtas_Bloqueios[CHAVE],tabConsumoAta[[#This Row],[ATA]],tabAtas_Bloqueios[INATIVO],"") &gt; 0,"X","")</f>
        <v/>
      </c>
      <c r="R1509" s="158" t="s">
        <v>1555</v>
      </c>
    </row>
    <row r="1510" spans="1:18" x14ac:dyDescent="0.3">
      <c r="A1510" s="247">
        <v>20763</v>
      </c>
      <c r="B1510" s="47" t="s">
        <v>2390</v>
      </c>
      <c r="C1510" s="34" t="str">
        <f>IFERROR(VLOOKUP(tabConsumoAta[[#This Row],[CÓDIGO]],tabEstimativa[#Data],14,FALSE),"")</f>
        <v>Suspenso</v>
      </c>
      <c r="D1510" s="157" t="s">
        <v>1964</v>
      </c>
      <c r="E1510" s="157">
        <v>159</v>
      </c>
      <c r="F1510" s="34">
        <v>2019</v>
      </c>
      <c r="G1510" s="78">
        <f>IFERROR(VLOOKUP(tabConsumoAta[[#This Row],[ATA]],tabAtas[#Data],4,FALSE),"")</f>
        <v>44015</v>
      </c>
      <c r="H1510" s="163">
        <f>SUMIFS(tabSaldoAta[ESTIMATIVA],tabSaldoAta[CÓDIGO],tabConsumoAta[[#This Row],[CÓDIGO]],tabSaldoAta[CHAVE],tabConsumoAta[[#This Row],[ATA]])</f>
        <v>100</v>
      </c>
      <c r="I1510" s="164">
        <v>30</v>
      </c>
      <c r="J1510" s="159">
        <v>3</v>
      </c>
      <c r="K1510" s="251">
        <v>7506</v>
      </c>
      <c r="L1510" s="246" t="s">
        <v>2972</v>
      </c>
      <c r="M1510" s="160" t="s">
        <v>3594</v>
      </c>
      <c r="N1510" s="160" t="s">
        <v>3595</v>
      </c>
      <c r="O1510" s="249" t="s">
        <v>3593</v>
      </c>
      <c r="P1510" s="248">
        <v>43998</v>
      </c>
      <c r="Q1510" s="166" t="str">
        <f>IF(COUNTIFS(tabAtas_Bloqueios[CÓDIGO],tabConsumoAta[[#This Row],[CÓDIGO]],tabAtas_Bloqueios[CHAVE],tabConsumoAta[[#This Row],[ATA]],tabAtas_Bloqueios[INATIVO],"") &gt; 0,"X","")</f>
        <v/>
      </c>
      <c r="R1510" s="158" t="s">
        <v>1555</v>
      </c>
    </row>
    <row r="1511" spans="1:18" x14ac:dyDescent="0.3">
      <c r="A1511" s="247">
        <v>23778</v>
      </c>
      <c r="B1511" s="47" t="s">
        <v>212</v>
      </c>
      <c r="C1511" s="34" t="str">
        <f>IFERROR(VLOOKUP(tabConsumoAta[[#This Row],[CÓDIGO]],tabEstimativa[#Data],14,FALSE),"")</f>
        <v>Suspenso</v>
      </c>
      <c r="D1511" s="157" t="s">
        <v>1964</v>
      </c>
      <c r="E1511" s="157">
        <v>159</v>
      </c>
      <c r="F1511" s="34">
        <v>2019</v>
      </c>
      <c r="G1511" s="78">
        <f>IFERROR(VLOOKUP(tabConsumoAta[[#This Row],[ATA]],tabAtas[#Data],4,FALSE),"")</f>
        <v>44015</v>
      </c>
      <c r="H1511" s="163">
        <f>SUMIFS(tabSaldoAta[ESTIMATIVA],tabSaldoAta[CÓDIGO],tabConsumoAta[[#This Row],[CÓDIGO]],tabSaldoAta[CHAVE],tabConsumoAta[[#This Row],[ATA]])</f>
        <v>200</v>
      </c>
      <c r="I1511" s="164">
        <v>30</v>
      </c>
      <c r="J1511" s="159">
        <v>4</v>
      </c>
      <c r="K1511" s="251">
        <v>7506</v>
      </c>
      <c r="L1511" s="246" t="s">
        <v>2972</v>
      </c>
      <c r="M1511" s="160" t="s">
        <v>3594</v>
      </c>
      <c r="N1511" s="160" t="s">
        <v>3595</v>
      </c>
      <c r="O1511" s="249" t="s">
        <v>3593</v>
      </c>
      <c r="P1511" s="248">
        <v>43998</v>
      </c>
      <c r="Q1511" s="166" t="str">
        <f>IF(COUNTIFS(tabAtas_Bloqueios[CÓDIGO],tabConsumoAta[[#This Row],[CÓDIGO]],tabAtas_Bloqueios[CHAVE],tabConsumoAta[[#This Row],[ATA]],tabAtas_Bloqueios[INATIVO],"") &gt; 0,"X","")</f>
        <v/>
      </c>
      <c r="R1511" s="158" t="s">
        <v>1555</v>
      </c>
    </row>
    <row r="1512" spans="1:18" x14ac:dyDescent="0.3">
      <c r="A1512" s="247">
        <v>87586</v>
      </c>
      <c r="B1512" s="47" t="s">
        <v>226</v>
      </c>
      <c r="C1512" s="34" t="str">
        <f>IFERROR(VLOOKUP(tabConsumoAta[[#This Row],[CÓDIGO]],tabEstimativa[#Data],14,FALSE),"")</f>
        <v>Suspenso</v>
      </c>
      <c r="D1512" s="157" t="s">
        <v>1964</v>
      </c>
      <c r="E1512" s="157">
        <v>159</v>
      </c>
      <c r="F1512" s="34">
        <v>2019</v>
      </c>
      <c r="G1512" s="78">
        <f>IFERROR(VLOOKUP(tabConsumoAta[[#This Row],[ATA]],tabAtas[#Data],4,FALSE),"")</f>
        <v>44015</v>
      </c>
      <c r="H1512" s="163">
        <f>SUMIFS(tabSaldoAta[ESTIMATIVA],tabSaldoAta[CÓDIGO],tabConsumoAta[[#This Row],[CÓDIGO]],tabSaldoAta[CHAVE],tabConsumoAta[[#This Row],[ATA]])</f>
        <v>30</v>
      </c>
      <c r="I1512" s="164">
        <v>20</v>
      </c>
      <c r="J1512" s="159">
        <v>5</v>
      </c>
      <c r="K1512" s="251">
        <v>7506</v>
      </c>
      <c r="L1512" s="246" t="s">
        <v>2972</v>
      </c>
      <c r="M1512" s="160" t="s">
        <v>3594</v>
      </c>
      <c r="N1512" s="160" t="s">
        <v>3595</v>
      </c>
      <c r="O1512" s="249" t="s">
        <v>3593</v>
      </c>
      <c r="P1512" s="248">
        <v>43998</v>
      </c>
      <c r="Q1512" s="166" t="str">
        <f>IF(COUNTIFS(tabAtas_Bloqueios[CÓDIGO],tabConsumoAta[[#This Row],[CÓDIGO]],tabAtas_Bloqueios[CHAVE],tabConsumoAta[[#This Row],[ATA]],tabAtas_Bloqueios[INATIVO],"") &gt; 0,"X","")</f>
        <v/>
      </c>
      <c r="R1512" s="158" t="s">
        <v>1555</v>
      </c>
    </row>
    <row r="1513" spans="1:18" x14ac:dyDescent="0.3">
      <c r="A1513" s="247">
        <v>135226</v>
      </c>
      <c r="B1513" s="47" t="s">
        <v>2397</v>
      </c>
      <c r="C1513" s="34" t="str">
        <f>IFERROR(VLOOKUP(tabConsumoAta[[#This Row],[CÓDIGO]],tabEstimativa[#Data],14,FALSE),"")</f>
        <v>Aguardando</v>
      </c>
      <c r="D1513" s="157" t="s">
        <v>2073</v>
      </c>
      <c r="E1513" s="157">
        <v>192</v>
      </c>
      <c r="F1513" s="34">
        <v>2019</v>
      </c>
      <c r="G1513" s="78">
        <f>IFERROR(VLOOKUP(tabConsumoAta[[#This Row],[ATA]],tabAtas[#Data],4,FALSE),"")</f>
        <v>44050</v>
      </c>
      <c r="H1513" s="163">
        <f>SUMIFS(tabSaldoAta[ESTIMATIVA],tabSaldoAta[CÓDIGO],tabConsumoAta[[#This Row],[CÓDIGO]],tabSaldoAta[CHAVE],tabConsumoAta[[#This Row],[ATA]])</f>
        <v>250</v>
      </c>
      <c r="I1513" s="164">
        <v>130</v>
      </c>
      <c r="J1513" s="159">
        <v>6</v>
      </c>
      <c r="K1513" s="251">
        <v>7507</v>
      </c>
      <c r="L1513" s="246" t="s">
        <v>3456</v>
      </c>
      <c r="M1513" s="160" t="s">
        <v>3594</v>
      </c>
      <c r="N1513" s="160" t="s">
        <v>3595</v>
      </c>
      <c r="O1513" s="249" t="s">
        <v>3593</v>
      </c>
      <c r="P1513" s="248">
        <v>43998</v>
      </c>
      <c r="Q1513" s="166" t="str">
        <f>IF(COUNTIFS(tabAtas_Bloqueios[CÓDIGO],tabConsumoAta[[#This Row],[CÓDIGO]],tabAtas_Bloqueios[CHAVE],tabConsumoAta[[#This Row],[ATA]],tabAtas_Bloqueios[INATIVO],"") &gt; 0,"X","")</f>
        <v/>
      </c>
      <c r="R1513" s="158" t="s">
        <v>1555</v>
      </c>
    </row>
    <row r="1514" spans="1:18" x14ac:dyDescent="0.3">
      <c r="A1514" s="247">
        <v>135224</v>
      </c>
      <c r="B1514" s="47" t="s">
        <v>2393</v>
      </c>
      <c r="C1514" s="34" t="str">
        <f>IFERROR(VLOOKUP(tabConsumoAta[[#This Row],[CÓDIGO]],tabEstimativa[#Data],14,FALSE),"")</f>
        <v>Suspenso</v>
      </c>
      <c r="D1514" s="157" t="s">
        <v>2073</v>
      </c>
      <c r="E1514" s="157">
        <v>192</v>
      </c>
      <c r="F1514" s="34">
        <v>2019</v>
      </c>
      <c r="G1514" s="78">
        <f>IFERROR(VLOOKUP(tabConsumoAta[[#This Row],[ATA]],tabAtas[#Data],4,FALSE),"")</f>
        <v>44050</v>
      </c>
      <c r="H1514" s="163">
        <f>SUMIFS(tabSaldoAta[ESTIMATIVA],tabSaldoAta[CÓDIGO],tabConsumoAta[[#This Row],[CÓDIGO]],tabSaldoAta[CHAVE],tabConsumoAta[[#This Row],[ATA]])</f>
        <v>600</v>
      </c>
      <c r="I1514" s="164">
        <v>180</v>
      </c>
      <c r="J1514" s="159">
        <v>7</v>
      </c>
      <c r="K1514" s="251">
        <v>7509</v>
      </c>
      <c r="L1514" s="246" t="s">
        <v>3075</v>
      </c>
      <c r="M1514" s="160" t="s">
        <v>3594</v>
      </c>
      <c r="N1514" s="160" t="s">
        <v>3595</v>
      </c>
      <c r="O1514" s="249" t="s">
        <v>3593</v>
      </c>
      <c r="P1514" s="248">
        <v>43998</v>
      </c>
      <c r="Q1514" s="166" t="str">
        <f>IF(COUNTIFS(tabAtas_Bloqueios[CÓDIGO],tabConsumoAta[[#This Row],[CÓDIGO]],tabAtas_Bloqueios[CHAVE],tabConsumoAta[[#This Row],[ATA]],tabAtas_Bloqueios[INATIVO],"") &gt; 0,"X","")</f>
        <v/>
      </c>
      <c r="R1514" s="158" t="s">
        <v>1555</v>
      </c>
    </row>
    <row r="1515" spans="1:18" x14ac:dyDescent="0.3">
      <c r="A1515" s="247">
        <v>118577</v>
      </c>
      <c r="B1515" s="47" t="s">
        <v>3610</v>
      </c>
      <c r="C1515" s="34" t="str">
        <f>IFERROR(VLOOKUP(tabConsumoAta[[#This Row],[CÓDIGO]],tabEstimativa[#Data],14,FALSE),"")</f>
        <v>Suspenso</v>
      </c>
      <c r="D1515" s="157" t="s">
        <v>2096</v>
      </c>
      <c r="E1515" s="157">
        <v>199</v>
      </c>
      <c r="F1515" s="34">
        <v>2019</v>
      </c>
      <c r="G1515" s="78">
        <f>IFERROR(VLOOKUP(tabConsumoAta[[#This Row],[ATA]],tabAtas[#Data],4,FALSE),"")</f>
        <v>44057</v>
      </c>
      <c r="H1515" s="163">
        <f>SUMIFS(tabSaldoAta[ESTIMATIVA],tabSaldoAta[CÓDIGO],tabConsumoAta[[#This Row],[CÓDIGO]],tabSaldoAta[CHAVE],tabConsumoAta[[#This Row],[ATA]])</f>
        <v>500</v>
      </c>
      <c r="I1515" s="164">
        <v>350</v>
      </c>
      <c r="J1515" s="159">
        <v>8</v>
      </c>
      <c r="K1515" s="251">
        <v>7510</v>
      </c>
      <c r="L1515" s="246" t="s">
        <v>2963</v>
      </c>
      <c r="M1515" s="160" t="s">
        <v>3594</v>
      </c>
      <c r="N1515" s="160" t="s">
        <v>3595</v>
      </c>
      <c r="O1515" s="249" t="s">
        <v>3593</v>
      </c>
      <c r="P1515" s="248">
        <v>43998</v>
      </c>
      <c r="Q1515" s="166" t="str">
        <f>IF(COUNTIFS(tabAtas_Bloqueios[CÓDIGO],tabConsumoAta[[#This Row],[CÓDIGO]],tabAtas_Bloqueios[CHAVE],tabConsumoAta[[#This Row],[ATA]],tabAtas_Bloqueios[INATIVO],"") &gt; 0,"X","")</f>
        <v/>
      </c>
      <c r="R1515" s="158" t="s">
        <v>1555</v>
      </c>
    </row>
    <row r="1516" spans="1:18" x14ac:dyDescent="0.3">
      <c r="A1516" s="247">
        <v>27136</v>
      </c>
      <c r="B1516" s="47" t="s">
        <v>2850</v>
      </c>
      <c r="C1516" s="34" t="str">
        <f>IFERROR(VLOOKUP(tabConsumoAta[[#This Row],[CÓDIGO]],tabEstimativa[#Data],14,FALSE),"")</f>
        <v>Aguardando</v>
      </c>
      <c r="D1516" s="157" t="s">
        <v>2140</v>
      </c>
      <c r="E1516" s="157">
        <v>220</v>
      </c>
      <c r="F1516" s="34">
        <v>2019</v>
      </c>
      <c r="G1516" s="78">
        <f>IFERROR(VLOOKUP(tabConsumoAta[[#This Row],[ATA]],tabAtas[#Data],4,FALSE),"")</f>
        <v>44082</v>
      </c>
      <c r="H1516" s="163">
        <f>SUMIFS(tabSaldoAta[ESTIMATIVA],tabSaldoAta[CÓDIGO],tabConsumoAta[[#This Row],[CÓDIGO]],tabSaldoAta[CHAVE],tabConsumoAta[[#This Row],[ATA]])</f>
        <v>100000</v>
      </c>
      <c r="I1516" s="164">
        <v>7622</v>
      </c>
      <c r="J1516" s="159">
        <v>9</v>
      </c>
      <c r="K1516" s="251">
        <v>7514</v>
      </c>
      <c r="L1516" s="246" t="s">
        <v>2866</v>
      </c>
      <c r="M1516" s="160" t="s">
        <v>3594</v>
      </c>
      <c r="N1516" s="160" t="s">
        <v>3595</v>
      </c>
      <c r="O1516" s="249" t="s">
        <v>3593</v>
      </c>
      <c r="P1516" s="248">
        <v>43998</v>
      </c>
      <c r="Q1516" s="166" t="str">
        <f>IF(COUNTIFS(tabAtas_Bloqueios[CÓDIGO],tabConsumoAta[[#This Row],[CÓDIGO]],tabAtas_Bloqueios[CHAVE],tabConsumoAta[[#This Row],[ATA]],tabAtas_Bloqueios[INATIVO],"") &gt; 0,"X","")</f>
        <v/>
      </c>
      <c r="R1516" s="158" t="s">
        <v>1555</v>
      </c>
    </row>
    <row r="1517" spans="1:18" x14ac:dyDescent="0.3">
      <c r="A1517" s="247">
        <v>32534</v>
      </c>
      <c r="B1517" s="47" t="s">
        <v>30</v>
      </c>
      <c r="C1517" s="34" t="str">
        <f>IFERROR(VLOOKUP(tabConsumoAta[[#This Row],[CÓDIGO]],tabEstimativa[#Data],14,FALSE),"")</f>
        <v>Aguardando</v>
      </c>
      <c r="D1517" s="157" t="s">
        <v>2249</v>
      </c>
      <c r="E1517" s="157">
        <v>276</v>
      </c>
      <c r="F1517" s="34">
        <v>2019</v>
      </c>
      <c r="G1517" s="78">
        <f>IFERROR(VLOOKUP(tabConsumoAta[[#This Row],[ATA]],tabAtas[#Data],4,FALSE),"")</f>
        <v>44146</v>
      </c>
      <c r="H1517" s="163">
        <f>SUMIFS(tabSaldoAta[ESTIMATIVA],tabSaldoAta[CÓDIGO],tabConsumoAta[[#This Row],[CÓDIGO]],tabSaldoAta[CHAVE],tabConsumoAta[[#This Row],[ATA]])</f>
        <v>800</v>
      </c>
      <c r="I1517" s="164">
        <v>800</v>
      </c>
      <c r="J1517" s="159">
        <v>10</v>
      </c>
      <c r="K1517" s="251">
        <v>7516</v>
      </c>
      <c r="L1517" s="246" t="s">
        <v>2334</v>
      </c>
      <c r="M1517" s="160" t="s">
        <v>3594</v>
      </c>
      <c r="N1517" s="160" t="s">
        <v>3595</v>
      </c>
      <c r="O1517" s="249" t="s">
        <v>3593</v>
      </c>
      <c r="P1517" s="248">
        <v>43998</v>
      </c>
      <c r="Q1517" s="166" t="str">
        <f>IF(COUNTIFS(tabAtas_Bloqueios[CÓDIGO],tabConsumoAta[[#This Row],[CÓDIGO]],tabAtas_Bloqueios[CHAVE],tabConsumoAta[[#This Row],[ATA]],tabAtas_Bloqueios[INATIVO],"") &gt; 0,"X","")</f>
        <v/>
      </c>
      <c r="R1517" s="158" t="s">
        <v>1555</v>
      </c>
    </row>
    <row r="1518" spans="1:18" x14ac:dyDescent="0.3">
      <c r="A1518" s="247">
        <v>87465</v>
      </c>
      <c r="B1518" s="47" t="s">
        <v>3155</v>
      </c>
      <c r="C1518" s="34" t="str">
        <f>IFERROR(VLOOKUP(tabConsumoAta[[#This Row],[CÓDIGO]],tabEstimativa[#Data],14,FALSE),"")</f>
        <v>Aguardando</v>
      </c>
      <c r="D1518" s="157" t="s">
        <v>2356</v>
      </c>
      <c r="E1518" s="157">
        <v>291</v>
      </c>
      <c r="F1518" s="34">
        <v>2019</v>
      </c>
      <c r="G1518" s="78">
        <f>IFERROR(VLOOKUP(tabConsumoAta[[#This Row],[ATA]],tabAtas[#Data],4,FALSE),"")</f>
        <v>44182</v>
      </c>
      <c r="H1518" s="163">
        <f>SUMIFS(tabSaldoAta[ESTIMATIVA],tabSaldoAta[CÓDIGO],tabConsumoAta[[#This Row],[CÓDIGO]],tabSaldoAta[CHAVE],tabConsumoAta[[#This Row],[ATA]])</f>
        <v>1500</v>
      </c>
      <c r="I1518" s="164">
        <v>500</v>
      </c>
      <c r="J1518" s="159">
        <v>11</v>
      </c>
      <c r="K1518" s="251">
        <v>7521</v>
      </c>
      <c r="L1518" s="246" t="s">
        <v>3611</v>
      </c>
      <c r="M1518" s="160" t="s">
        <v>3594</v>
      </c>
      <c r="N1518" s="160" t="s">
        <v>3595</v>
      </c>
      <c r="O1518" s="249" t="s">
        <v>3593</v>
      </c>
      <c r="P1518" s="248">
        <v>43998</v>
      </c>
      <c r="Q1518" s="166" t="str">
        <f>IF(COUNTIFS(tabAtas_Bloqueios[CÓDIGO],tabConsumoAta[[#This Row],[CÓDIGO]],tabAtas_Bloqueios[CHAVE],tabConsumoAta[[#This Row],[ATA]],tabAtas_Bloqueios[INATIVO],"") &gt; 0,"X","")</f>
        <v/>
      </c>
      <c r="R1518" s="158" t="s">
        <v>1555</v>
      </c>
    </row>
    <row r="1519" spans="1:18" x14ac:dyDescent="0.3">
      <c r="A1519" s="247">
        <v>106128</v>
      </c>
      <c r="B1519" s="47" t="s">
        <v>2769</v>
      </c>
      <c r="C1519" s="34" t="str">
        <f>IFERROR(VLOOKUP(tabConsumoAta[[#This Row],[CÓDIGO]],tabEstimativa[#Data],14,FALSE),"")</f>
        <v>Aguardando</v>
      </c>
      <c r="D1519" s="157" t="s">
        <v>3322</v>
      </c>
      <c r="E1519" s="157">
        <v>17</v>
      </c>
      <c r="F1519" s="34">
        <v>2020</v>
      </c>
      <c r="G1519" s="78">
        <f>IFERROR(VLOOKUP(tabConsumoAta[[#This Row],[ATA]],tabAtas[#Data],4,FALSE),"")</f>
        <v>44225</v>
      </c>
      <c r="H1519" s="163">
        <f>SUMIFS(tabSaldoAta[ESTIMATIVA],tabSaldoAta[CÓDIGO],tabConsumoAta[[#This Row],[CÓDIGO]],tabSaldoAta[CHAVE],tabConsumoAta[[#This Row],[ATA]])</f>
        <v>150</v>
      </c>
      <c r="I1519" s="164">
        <v>20</v>
      </c>
      <c r="J1519" s="159">
        <v>12</v>
      </c>
      <c r="K1519" s="251">
        <v>7523</v>
      </c>
      <c r="L1519" s="246" t="s">
        <v>3612</v>
      </c>
      <c r="M1519" s="160" t="s">
        <v>3594</v>
      </c>
      <c r="N1519" s="160" t="s">
        <v>3595</v>
      </c>
      <c r="O1519" s="249" t="s">
        <v>3593</v>
      </c>
      <c r="P1519" s="248">
        <v>43998</v>
      </c>
      <c r="Q1519" s="166" t="str">
        <f>IF(COUNTIFS(tabAtas_Bloqueios[CÓDIGO],tabConsumoAta[[#This Row],[CÓDIGO]],tabAtas_Bloqueios[CHAVE],tabConsumoAta[[#This Row],[ATA]],tabAtas_Bloqueios[INATIVO],"") &gt; 0,"X","")</f>
        <v/>
      </c>
      <c r="R1519" s="158" t="s">
        <v>1555</v>
      </c>
    </row>
    <row r="1520" spans="1:18" x14ac:dyDescent="0.3">
      <c r="A1520" s="247">
        <v>134246</v>
      </c>
      <c r="B1520" s="47" t="s">
        <v>2005</v>
      </c>
      <c r="C1520" s="34" t="str">
        <f>IFERROR(VLOOKUP(tabConsumoAta[[#This Row],[CÓDIGO]],tabEstimativa[#Data],14,FALSE),"")</f>
        <v>Aguardando</v>
      </c>
      <c r="D1520" s="157" t="s">
        <v>3343</v>
      </c>
      <c r="E1520" s="157">
        <v>21</v>
      </c>
      <c r="F1520" s="34">
        <v>2020</v>
      </c>
      <c r="G1520" s="78">
        <f>IFERROR(VLOOKUP(tabConsumoAta[[#This Row],[ATA]],tabAtas[#Data],4,FALSE),"")</f>
        <v>44231</v>
      </c>
      <c r="H1520" s="163">
        <f>SUMIFS(tabSaldoAta[ESTIMATIVA],tabSaldoAta[CÓDIGO],tabConsumoAta[[#This Row],[CÓDIGO]],tabSaldoAta[CHAVE],tabConsumoAta[[#This Row],[ATA]])</f>
        <v>3500</v>
      </c>
      <c r="I1520" s="164">
        <v>400</v>
      </c>
      <c r="J1520" s="159">
        <v>13</v>
      </c>
      <c r="K1520" s="251">
        <v>7524</v>
      </c>
      <c r="L1520" s="246" t="s">
        <v>2436</v>
      </c>
      <c r="M1520" s="160" t="s">
        <v>3594</v>
      </c>
      <c r="N1520" s="160" t="s">
        <v>3595</v>
      </c>
      <c r="O1520" s="249" t="s">
        <v>3593</v>
      </c>
      <c r="P1520" s="248">
        <v>43998</v>
      </c>
      <c r="Q1520" s="166" t="str">
        <f>IF(COUNTIFS(tabAtas_Bloqueios[CÓDIGO],tabConsumoAta[[#This Row],[CÓDIGO]],tabAtas_Bloqueios[CHAVE],tabConsumoAta[[#This Row],[ATA]],tabAtas_Bloqueios[INATIVO],"") &gt; 0,"X","")</f>
        <v/>
      </c>
      <c r="R1520" s="158" t="s">
        <v>1555</v>
      </c>
    </row>
    <row r="1521" spans="1:18" x14ac:dyDescent="0.3">
      <c r="A1521" s="247">
        <v>127664</v>
      </c>
      <c r="B1521" s="47" t="s">
        <v>1969</v>
      </c>
      <c r="C1521" s="34" t="str">
        <f>IFERROR(VLOOKUP(tabConsumoAta[[#This Row],[CÓDIGO]],tabEstimativa[#Data],14,FALSE),"")</f>
        <v>Aguardando</v>
      </c>
      <c r="D1521" s="157" t="s">
        <v>3369</v>
      </c>
      <c r="E1521" s="157">
        <v>33</v>
      </c>
      <c r="F1521" s="34">
        <v>2020</v>
      </c>
      <c r="G1521" s="78">
        <f>IFERROR(VLOOKUP(tabConsumoAta[[#This Row],[ATA]],tabAtas[#Data],4,FALSE),"")</f>
        <v>44242</v>
      </c>
      <c r="H1521" s="163">
        <f>SUMIFS(tabSaldoAta[ESTIMATIVA],tabSaldoAta[CÓDIGO],tabConsumoAta[[#This Row],[CÓDIGO]],tabSaldoAta[CHAVE],tabConsumoAta[[#This Row],[ATA]])</f>
        <v>8000</v>
      </c>
      <c r="I1521" s="164">
        <v>1400</v>
      </c>
      <c r="J1521" s="159">
        <v>14</v>
      </c>
      <c r="K1521" s="251">
        <v>7527</v>
      </c>
      <c r="L1521" s="246" t="s">
        <v>2661</v>
      </c>
      <c r="M1521" s="160" t="s">
        <v>3594</v>
      </c>
      <c r="N1521" s="160" t="s">
        <v>3595</v>
      </c>
      <c r="O1521" s="249" t="s">
        <v>3593</v>
      </c>
      <c r="P1521" s="248">
        <v>43998</v>
      </c>
      <c r="Q1521" s="166" t="str">
        <f>IF(COUNTIFS(tabAtas_Bloqueios[CÓDIGO],tabConsumoAta[[#This Row],[CÓDIGO]],tabAtas_Bloqueios[CHAVE],tabConsumoAta[[#This Row],[ATA]],tabAtas_Bloqueios[INATIVO],"") &gt; 0,"X","")</f>
        <v/>
      </c>
      <c r="R1521" s="158" t="s">
        <v>1555</v>
      </c>
    </row>
    <row r="1522" spans="1:18" x14ac:dyDescent="0.3">
      <c r="A1522" s="247">
        <v>53446</v>
      </c>
      <c r="B1522" s="47" t="s">
        <v>3055</v>
      </c>
      <c r="C1522" s="34" t="str">
        <f>IFERROR(VLOOKUP(tabConsumoAta[[#This Row],[CÓDIGO]],tabEstimativa[#Data],14,FALSE),"")</f>
        <v>Aguardando</v>
      </c>
      <c r="D1522" s="157" t="s">
        <v>3514</v>
      </c>
      <c r="E1522" s="157">
        <v>87</v>
      </c>
      <c r="F1522" s="34">
        <v>2020</v>
      </c>
      <c r="G1522" s="78">
        <f>IFERROR(VLOOKUP(tabConsumoAta[[#This Row],[ATA]],tabAtas[#Data],4,FALSE),"")</f>
        <v>44286</v>
      </c>
      <c r="H1522" s="163">
        <f>SUMIFS(tabSaldoAta[ESTIMATIVA],tabSaldoAta[CÓDIGO],tabConsumoAta[[#This Row],[CÓDIGO]],tabSaldoAta[CHAVE],tabConsumoAta[[#This Row],[ATA]])</f>
        <v>600</v>
      </c>
      <c r="I1522" s="164">
        <v>445</v>
      </c>
      <c r="J1522" s="159">
        <v>15</v>
      </c>
      <c r="K1522" s="251">
        <v>7529</v>
      </c>
      <c r="L1522" s="246" t="s">
        <v>3239</v>
      </c>
      <c r="M1522" s="160" t="s">
        <v>3594</v>
      </c>
      <c r="N1522" s="160" t="s">
        <v>3595</v>
      </c>
      <c r="O1522" s="249" t="s">
        <v>3593</v>
      </c>
      <c r="P1522" s="248">
        <v>43998</v>
      </c>
      <c r="Q1522" s="166" t="str">
        <f>IF(COUNTIFS(tabAtas_Bloqueios[CÓDIGO],tabConsumoAta[[#This Row],[CÓDIGO]],tabAtas_Bloqueios[CHAVE],tabConsumoAta[[#This Row],[ATA]],tabAtas_Bloqueios[INATIVO],"") &gt; 0,"X","")</f>
        <v/>
      </c>
      <c r="R1522" s="158" t="s">
        <v>1555</v>
      </c>
    </row>
    <row r="1523" spans="1:18" x14ac:dyDescent="0.3">
      <c r="A1523" s="247">
        <v>130624</v>
      </c>
      <c r="B1523" s="47" t="s">
        <v>2473</v>
      </c>
      <c r="C1523" s="34" t="str">
        <f>IFERROR(VLOOKUP(tabConsumoAta[[#This Row],[CÓDIGO]],tabEstimativa[#Data],14,FALSE),"")</f>
        <v>Aguardando</v>
      </c>
      <c r="D1523" s="157" t="s">
        <v>3533</v>
      </c>
      <c r="E1523" s="157">
        <v>99</v>
      </c>
      <c r="F1523" s="34">
        <v>2020</v>
      </c>
      <c r="G1523" s="78">
        <f>IFERROR(VLOOKUP(tabConsumoAta[[#This Row],[ATA]],tabAtas[#Data],4,FALSE),"")</f>
        <v>44309</v>
      </c>
      <c r="H1523" s="163">
        <f>SUMIFS(tabSaldoAta[ESTIMATIVA],tabSaldoAta[CÓDIGO],tabConsumoAta[[#This Row],[CÓDIGO]],tabSaldoAta[CHAVE],tabConsumoAta[[#This Row],[ATA]])</f>
        <v>32000</v>
      </c>
      <c r="I1523" s="164">
        <v>2000</v>
      </c>
      <c r="J1523" s="159">
        <v>16</v>
      </c>
      <c r="K1523" s="251">
        <v>7530</v>
      </c>
      <c r="L1523" s="246" t="s">
        <v>3557</v>
      </c>
      <c r="M1523" s="160" t="s">
        <v>3594</v>
      </c>
      <c r="N1523" s="160" t="s">
        <v>3595</v>
      </c>
      <c r="O1523" s="249" t="s">
        <v>3593</v>
      </c>
      <c r="P1523" s="248">
        <v>43998</v>
      </c>
      <c r="Q1523" s="166" t="str">
        <f>IF(COUNTIFS(tabAtas_Bloqueios[CÓDIGO],tabConsumoAta[[#This Row],[CÓDIGO]],tabAtas_Bloqueios[CHAVE],tabConsumoAta[[#This Row],[ATA]],tabAtas_Bloqueios[INATIVO],"") &gt; 0,"X","")</f>
        <v/>
      </c>
      <c r="R1523" s="158" t="s">
        <v>1555</v>
      </c>
    </row>
    <row r="1524" spans="1:18" x14ac:dyDescent="0.3">
      <c r="A1524" s="247">
        <v>13063</v>
      </c>
      <c r="B1524" s="47" t="s">
        <v>2784</v>
      </c>
      <c r="C1524" s="34" t="str">
        <f>IFERROR(VLOOKUP(tabConsumoAta[[#This Row],[CÓDIGO]],tabEstimativa[#Data],14,FALSE),"")</f>
        <v>Aguardando</v>
      </c>
      <c r="D1524" s="157" t="s">
        <v>3541</v>
      </c>
      <c r="E1524" s="157">
        <v>101</v>
      </c>
      <c r="F1524" s="34">
        <v>2020</v>
      </c>
      <c r="G1524" s="78">
        <f>IFERROR(VLOOKUP(tabConsumoAta[[#This Row],[ATA]],tabAtas[#Data],4,FALSE),"")</f>
        <v>44313</v>
      </c>
      <c r="H1524" s="163">
        <f>SUMIFS(tabSaldoAta[ESTIMATIVA],tabSaldoAta[CÓDIGO],tabConsumoAta[[#This Row],[CÓDIGO]],tabSaldoAta[CHAVE],tabConsumoAta[[#This Row],[ATA]])</f>
        <v>1500</v>
      </c>
      <c r="I1524" s="164">
        <v>300</v>
      </c>
      <c r="J1524" s="159">
        <v>17</v>
      </c>
      <c r="K1524" s="251">
        <v>7532</v>
      </c>
      <c r="L1524" s="246" t="s">
        <v>3239</v>
      </c>
      <c r="M1524" s="160" t="s">
        <v>3594</v>
      </c>
      <c r="N1524" s="160" t="s">
        <v>3595</v>
      </c>
      <c r="O1524" s="249" t="s">
        <v>3593</v>
      </c>
      <c r="P1524" s="248">
        <v>43998</v>
      </c>
      <c r="Q1524" s="166" t="str">
        <f>IF(COUNTIFS(tabAtas_Bloqueios[CÓDIGO],tabConsumoAta[[#This Row],[CÓDIGO]],tabAtas_Bloqueios[CHAVE],tabConsumoAta[[#This Row],[ATA]],tabAtas_Bloqueios[INATIVO],"") &gt; 0,"X","")</f>
        <v/>
      </c>
      <c r="R1524" s="158" t="s">
        <v>1555</v>
      </c>
    </row>
    <row r="1525" spans="1:18" x14ac:dyDescent="0.3">
      <c r="A1525" s="247">
        <v>66168</v>
      </c>
      <c r="B1525" s="47" t="s">
        <v>2516</v>
      </c>
      <c r="C1525" s="34" t="str">
        <f>IFERROR(VLOOKUP(tabConsumoAta[[#This Row],[CÓDIGO]],tabEstimativa[#Data],14,FALSE),"")</f>
        <v>Aguardando</v>
      </c>
      <c r="D1525" s="157" t="s">
        <v>3552</v>
      </c>
      <c r="E1525" s="157">
        <v>104</v>
      </c>
      <c r="F1525" s="34">
        <v>2020</v>
      </c>
      <c r="G1525" s="78">
        <f>IFERROR(VLOOKUP(tabConsumoAta[[#This Row],[ATA]],tabAtas[#Data],4,FALSE),"")</f>
        <v>44319</v>
      </c>
      <c r="H1525" s="163">
        <f>SUMIFS(tabSaldoAta[ESTIMATIVA],tabSaldoAta[CÓDIGO],tabConsumoAta[[#This Row],[CÓDIGO]],tabSaldoAta[CHAVE],tabConsumoAta[[#This Row],[ATA]])</f>
        <v>1100</v>
      </c>
      <c r="I1525" s="164">
        <v>300</v>
      </c>
      <c r="J1525" s="159">
        <v>18</v>
      </c>
      <c r="K1525" s="251">
        <v>7534</v>
      </c>
      <c r="L1525" s="246" t="s">
        <v>2517</v>
      </c>
      <c r="M1525" s="160" t="s">
        <v>3594</v>
      </c>
      <c r="N1525" s="160" t="s">
        <v>3595</v>
      </c>
      <c r="O1525" s="249" t="s">
        <v>3593</v>
      </c>
      <c r="P1525" s="248">
        <v>43998</v>
      </c>
      <c r="Q1525" s="166" t="str">
        <f>IF(COUNTIFS(tabAtas_Bloqueios[CÓDIGO],tabConsumoAta[[#This Row],[CÓDIGO]],tabAtas_Bloqueios[CHAVE],tabConsumoAta[[#This Row],[ATA]],tabAtas_Bloqueios[INATIVO],"") &gt; 0,"X","")</f>
        <v/>
      </c>
      <c r="R1525" s="158" t="s">
        <v>1555</v>
      </c>
    </row>
    <row r="1526" spans="1:18" x14ac:dyDescent="0.3">
      <c r="A1526" s="247">
        <v>58792</v>
      </c>
      <c r="B1526" s="47" t="s">
        <v>2826</v>
      </c>
      <c r="C1526" s="34" t="str">
        <f>IFERROR(VLOOKUP(tabConsumoAta[[#This Row],[CÓDIGO]],tabEstimativa[#Data],14,FALSE),"")</f>
        <v>Suspenso</v>
      </c>
      <c r="D1526" s="157" t="s">
        <v>3590</v>
      </c>
      <c r="E1526" s="157">
        <v>111</v>
      </c>
      <c r="F1526" s="34">
        <v>2020</v>
      </c>
      <c r="G1526" s="78">
        <f>IFERROR(VLOOKUP(tabConsumoAta[[#This Row],[ATA]],tabAtas[#Data],4,FALSE),"")</f>
        <v>44336</v>
      </c>
      <c r="H1526" s="163">
        <f>SUMIFS(tabSaldoAta[ESTIMATIVA],tabSaldoAta[CÓDIGO],tabConsumoAta[[#This Row],[CÓDIGO]],tabSaldoAta[CHAVE],tabConsumoAta[[#This Row],[ATA]])</f>
        <v>360</v>
      </c>
      <c r="I1526" s="164">
        <v>12</v>
      </c>
      <c r="J1526" s="159">
        <v>19</v>
      </c>
      <c r="K1526" s="251">
        <v>7536</v>
      </c>
      <c r="L1526" s="246" t="s">
        <v>3572</v>
      </c>
      <c r="M1526" s="160" t="s">
        <v>3594</v>
      </c>
      <c r="N1526" s="160" t="s">
        <v>3595</v>
      </c>
      <c r="O1526" s="249" t="s">
        <v>3593</v>
      </c>
      <c r="P1526" s="248">
        <v>43998</v>
      </c>
      <c r="Q1526" s="166" t="str">
        <f>IF(COUNTIFS(tabAtas_Bloqueios[CÓDIGO],tabConsumoAta[[#This Row],[CÓDIGO]],tabAtas_Bloqueios[CHAVE],tabConsumoAta[[#This Row],[ATA]],tabAtas_Bloqueios[INATIVO],"") &gt; 0,"X","")</f>
        <v/>
      </c>
      <c r="R1526" s="158" t="s">
        <v>1555</v>
      </c>
    </row>
    <row r="1527" spans="1:18" x14ac:dyDescent="0.3">
      <c r="A1527" s="247">
        <v>75334</v>
      </c>
      <c r="B1527" s="47" t="s">
        <v>2845</v>
      </c>
      <c r="C1527" s="34" t="str">
        <f>IFERROR(VLOOKUP(tabConsumoAta[[#This Row],[CÓDIGO]],tabEstimativa[#Data],14,FALSE),"")</f>
        <v>Aguardando</v>
      </c>
      <c r="D1527" s="157" t="s">
        <v>3605</v>
      </c>
      <c r="E1527" s="157">
        <v>115</v>
      </c>
      <c r="F1527" s="34">
        <v>2020</v>
      </c>
      <c r="G1527" s="78">
        <f>IFERROR(VLOOKUP(tabConsumoAta[[#This Row],[ATA]],tabAtas[#Data],4,FALSE),"")</f>
        <v>44342</v>
      </c>
      <c r="H1527" s="163">
        <f>SUMIFS(tabSaldoAta[ESTIMATIVA],tabSaldoAta[CÓDIGO],tabConsumoAta[[#This Row],[CÓDIGO]],tabSaldoAta[CHAVE],tabConsumoAta[[#This Row],[ATA]])</f>
        <v>1200</v>
      </c>
      <c r="I1527" s="164">
        <v>120</v>
      </c>
      <c r="J1527" s="159">
        <v>20</v>
      </c>
      <c r="K1527" s="251">
        <v>7538</v>
      </c>
      <c r="L1527" s="246" t="s">
        <v>2437</v>
      </c>
      <c r="M1527" s="160" t="s">
        <v>3594</v>
      </c>
      <c r="N1527" s="160" t="s">
        <v>3595</v>
      </c>
      <c r="O1527" s="249" t="s">
        <v>3593</v>
      </c>
      <c r="P1527" s="248">
        <v>43998</v>
      </c>
      <c r="Q1527" s="166" t="str">
        <f>IF(COUNTIFS(tabAtas_Bloqueios[CÓDIGO],tabConsumoAta[[#This Row],[CÓDIGO]],tabAtas_Bloqueios[CHAVE],tabConsumoAta[[#This Row],[ATA]],tabAtas_Bloqueios[INATIVO],"") &gt; 0,"X","")</f>
        <v/>
      </c>
      <c r="R1527" s="158" t="s">
        <v>1555</v>
      </c>
    </row>
    <row r="1528" spans="1:18" x14ac:dyDescent="0.3">
      <c r="A1528" s="247">
        <v>13181</v>
      </c>
      <c r="B1528" s="47" t="s">
        <v>3036</v>
      </c>
      <c r="C1528" s="34" t="str">
        <f>IFERROR(VLOOKUP(tabConsumoAta[[#This Row],[CÓDIGO]],tabEstimativa[#Data],14,FALSE),"")</f>
        <v>Suspenso</v>
      </c>
      <c r="D1528" s="157" t="s">
        <v>3602</v>
      </c>
      <c r="E1528" s="157">
        <v>121</v>
      </c>
      <c r="F1528" s="34">
        <v>2020</v>
      </c>
      <c r="G1528" s="78">
        <f>IFERROR(VLOOKUP(tabConsumoAta[[#This Row],[ATA]],tabAtas[#Data],4,FALSE),"")</f>
        <v>44347</v>
      </c>
      <c r="H1528" s="163">
        <f>SUMIFS(tabSaldoAta[ESTIMATIVA],tabSaldoAta[CÓDIGO],tabConsumoAta[[#This Row],[CÓDIGO]],tabSaldoAta[CHAVE],tabConsumoAta[[#This Row],[ATA]])</f>
        <v>500</v>
      </c>
      <c r="I1528" s="164">
        <v>150</v>
      </c>
      <c r="J1528" s="159">
        <v>21</v>
      </c>
      <c r="K1528" s="251">
        <v>7539</v>
      </c>
      <c r="L1528" s="246" t="s">
        <v>3613</v>
      </c>
      <c r="M1528" s="160" t="s">
        <v>3594</v>
      </c>
      <c r="N1528" s="160" t="s">
        <v>3595</v>
      </c>
      <c r="O1528" s="249" t="s">
        <v>3593</v>
      </c>
      <c r="P1528" s="248">
        <v>43998</v>
      </c>
      <c r="Q1528" s="166" t="str">
        <f>IF(COUNTIFS(tabAtas_Bloqueios[CÓDIGO],tabConsumoAta[[#This Row],[CÓDIGO]],tabAtas_Bloqueios[CHAVE],tabConsumoAta[[#This Row],[ATA]],tabAtas_Bloqueios[INATIVO],"") &gt; 0,"X","")</f>
        <v/>
      </c>
      <c r="R1528" s="158" t="s">
        <v>1555</v>
      </c>
    </row>
    <row r="1529" spans="1:18" x14ac:dyDescent="0.3">
      <c r="A1529" s="247">
        <v>123146</v>
      </c>
      <c r="B1529" s="47" t="s">
        <v>96</v>
      </c>
      <c r="C1529" s="34" t="str">
        <f>IFERROR(VLOOKUP(tabConsumoAta[[#This Row],[CÓDIGO]],tabEstimativa[#Data],14,FALSE),"")</f>
        <v>Suspenso</v>
      </c>
      <c r="D1529" s="157" t="s">
        <v>1959</v>
      </c>
      <c r="E1529" s="157">
        <v>154</v>
      </c>
      <c r="F1529" s="34">
        <v>2019</v>
      </c>
      <c r="G1529" s="78">
        <f>IFERROR(VLOOKUP(tabConsumoAta[[#This Row],[ATA]],tabAtas[#Data],4,FALSE),"")</f>
        <v>44005</v>
      </c>
      <c r="H1529" s="163">
        <f>SUMIFS(tabSaldoAta[ESTIMATIVA],tabSaldoAta[CÓDIGO],tabConsumoAta[[#This Row],[CÓDIGO]],tabSaldoAta[CHAVE],tabConsumoAta[[#This Row],[ATA]])</f>
        <v>3200</v>
      </c>
      <c r="I1529" s="164">
        <v>950</v>
      </c>
      <c r="J1529" s="159">
        <v>1</v>
      </c>
      <c r="K1529" s="251">
        <v>6904</v>
      </c>
      <c r="L1529" s="246" t="s">
        <v>2963</v>
      </c>
      <c r="M1529" s="160" t="s">
        <v>3584</v>
      </c>
      <c r="N1529" s="160" t="s">
        <v>3585</v>
      </c>
      <c r="O1529" s="249" t="s">
        <v>3583</v>
      </c>
      <c r="P1529" s="248">
        <v>43977</v>
      </c>
      <c r="Q1529" s="166" t="str">
        <f>IF(COUNTIFS(tabAtas_Bloqueios[CÓDIGO],tabConsumoAta[[#This Row],[CÓDIGO]],tabAtas_Bloqueios[CHAVE],tabConsumoAta[[#This Row],[ATA]],tabAtas_Bloqueios[INATIVO],"") &gt; 0,"X","")</f>
        <v/>
      </c>
      <c r="R1529" s="158" t="s">
        <v>1555</v>
      </c>
    </row>
    <row r="1530" spans="1:18" x14ac:dyDescent="0.3">
      <c r="A1530" s="247">
        <v>119407</v>
      </c>
      <c r="B1530" s="47" t="s">
        <v>3202</v>
      </c>
      <c r="C1530" s="34" t="str">
        <f>IFERROR(VLOOKUP(tabConsumoAta[[#This Row],[CÓDIGO]],tabEstimativa[#Data],14,FALSE),"")</f>
        <v>Suspenso</v>
      </c>
      <c r="D1530" s="157" t="s">
        <v>3564</v>
      </c>
      <c r="E1530" s="157">
        <v>105</v>
      </c>
      <c r="F1530" s="34">
        <v>2020</v>
      </c>
      <c r="G1530" s="78">
        <f>IFERROR(VLOOKUP(tabConsumoAta[[#This Row],[ATA]],tabAtas[#Data],4,FALSE),"")</f>
        <v>44320</v>
      </c>
      <c r="H1530" s="163">
        <f>SUMIFS(tabSaldoAta[ESTIMATIVA],tabSaldoAta[CÓDIGO],tabConsumoAta[[#This Row],[CÓDIGO]],tabSaldoAta[CHAVE],tabConsumoAta[[#This Row],[ATA]])</f>
        <v>600</v>
      </c>
      <c r="I1530" s="164">
        <v>200</v>
      </c>
      <c r="J1530" s="159">
        <v>2</v>
      </c>
      <c r="K1530" s="251">
        <v>6905</v>
      </c>
      <c r="L1530" s="246" t="s">
        <v>2467</v>
      </c>
      <c r="M1530" s="160" t="s">
        <v>3584</v>
      </c>
      <c r="N1530" s="160" t="s">
        <v>3585</v>
      </c>
      <c r="O1530" s="249" t="s">
        <v>3583</v>
      </c>
      <c r="P1530" s="248">
        <v>43977</v>
      </c>
      <c r="Q1530" s="166" t="str">
        <f>IF(COUNTIFS(tabAtas_Bloqueios[CÓDIGO],tabConsumoAta[[#This Row],[CÓDIGO]],tabAtas_Bloqueios[CHAVE],tabConsumoAta[[#This Row],[ATA]],tabAtas_Bloqueios[INATIVO],"") &gt; 0,"X","")</f>
        <v/>
      </c>
      <c r="R1530" s="158" t="s">
        <v>1555</v>
      </c>
    </row>
    <row r="1531" spans="1:18" x14ac:dyDescent="0.3">
      <c r="A1531" s="247">
        <v>98080</v>
      </c>
      <c r="B1531" s="47" t="s">
        <v>2912</v>
      </c>
      <c r="C1531" s="34" t="str">
        <f>IFERROR(VLOOKUP(tabConsumoAta[[#This Row],[CÓDIGO]],tabEstimativa[#Data],14,FALSE),"")</f>
        <v>Aguardando</v>
      </c>
      <c r="D1531" s="157" t="s">
        <v>2039</v>
      </c>
      <c r="E1531" s="157">
        <v>145</v>
      </c>
      <c r="F1531" s="34">
        <v>2019</v>
      </c>
      <c r="G1531" s="78">
        <f>IFERROR(VLOOKUP(tabConsumoAta[[#This Row],[ATA]],tabAtas[#Data],4,FALSE),"")</f>
        <v>43992</v>
      </c>
      <c r="H1531" s="163">
        <f>SUMIFS(tabSaldoAta[ESTIMATIVA],tabSaldoAta[CÓDIGO],tabConsumoAta[[#This Row],[CÓDIGO]],tabSaldoAta[CHAVE],tabConsumoAta[[#This Row],[ATA]])</f>
        <v>1600</v>
      </c>
      <c r="I1531" s="164">
        <v>0</v>
      </c>
      <c r="J1531" s="159">
        <v>1</v>
      </c>
      <c r="K1531" s="251">
        <v>6543</v>
      </c>
      <c r="L1531" s="246" t="s">
        <v>2913</v>
      </c>
      <c r="M1531" s="160" t="s">
        <v>3580</v>
      </c>
      <c r="N1531" s="160" t="s">
        <v>3581</v>
      </c>
      <c r="O1531" s="249" t="s">
        <v>3579</v>
      </c>
      <c r="P1531" s="248">
        <v>43969</v>
      </c>
      <c r="Q1531" s="166" t="str">
        <f>IF(COUNTIFS(tabAtas_Bloqueios[CÓDIGO],tabConsumoAta[[#This Row],[CÓDIGO]],tabAtas_Bloqueios[CHAVE],tabConsumoAta[[#This Row],[ATA]],tabAtas_Bloqueios[INATIVO],"") &gt; 0,"X","")</f>
        <v/>
      </c>
      <c r="R1531" s="158" t="s">
        <v>1555</v>
      </c>
    </row>
    <row r="1532" spans="1:18" x14ac:dyDescent="0.3">
      <c r="A1532" s="247">
        <v>29296</v>
      </c>
      <c r="B1532" s="47" t="s">
        <v>2956</v>
      </c>
      <c r="C1532" s="34" t="str">
        <f>IFERROR(VLOOKUP(tabConsumoAta[[#This Row],[CÓDIGO]],tabEstimativa[#Data],14,FALSE),"")</f>
        <v>Suspenso</v>
      </c>
      <c r="D1532" s="157" t="s">
        <v>2140</v>
      </c>
      <c r="E1532" s="157">
        <v>220</v>
      </c>
      <c r="F1532" s="34">
        <v>2019</v>
      </c>
      <c r="G1532" s="78">
        <f>IFERROR(VLOOKUP(tabConsumoAta[[#This Row],[ATA]],tabAtas[#Data],4,FALSE),"")</f>
        <v>44082</v>
      </c>
      <c r="H1532" s="163">
        <f>SUMIFS(tabSaldoAta[ESTIMATIVA],tabSaldoAta[CÓDIGO],tabConsumoAta[[#This Row],[CÓDIGO]],tabSaldoAta[CHAVE],tabConsumoAta[[#This Row],[ATA]])</f>
        <v>150</v>
      </c>
      <c r="I1532" s="164">
        <v>50</v>
      </c>
      <c r="J1532" s="159">
        <v>2</v>
      </c>
      <c r="K1532" s="251">
        <v>6545</v>
      </c>
      <c r="L1532" s="246" t="s">
        <v>2866</v>
      </c>
      <c r="M1532" s="160" t="s">
        <v>3580</v>
      </c>
      <c r="N1532" s="160" t="s">
        <v>3581</v>
      </c>
      <c r="O1532" s="249" t="s">
        <v>3579</v>
      </c>
      <c r="P1532" s="248">
        <v>43969</v>
      </c>
      <c r="Q1532" s="166" t="str">
        <f>IF(COUNTIFS(tabAtas_Bloqueios[CÓDIGO],tabConsumoAta[[#This Row],[CÓDIGO]],tabAtas_Bloqueios[CHAVE],tabConsumoAta[[#This Row],[ATA]],tabAtas_Bloqueios[INATIVO],"") &gt; 0,"X","")</f>
        <v/>
      </c>
      <c r="R1532" s="158" t="s">
        <v>1555</v>
      </c>
    </row>
    <row r="1533" spans="1:18" x14ac:dyDescent="0.3">
      <c r="A1533" s="247">
        <v>110771</v>
      </c>
      <c r="B1533" s="47" t="s">
        <v>3190</v>
      </c>
      <c r="C1533" s="34" t="str">
        <f>IFERROR(VLOOKUP(tabConsumoAta[[#This Row],[CÓDIGO]],tabEstimativa[#Data],14,FALSE),"")</f>
        <v>Aguardando</v>
      </c>
      <c r="D1533" s="157" t="s">
        <v>3322</v>
      </c>
      <c r="E1533" s="157">
        <v>17</v>
      </c>
      <c r="F1533" s="34">
        <v>2020</v>
      </c>
      <c r="G1533" s="78">
        <f>IFERROR(VLOOKUP(tabConsumoAta[[#This Row],[ATA]],tabAtas[#Data],4,FALSE),"")</f>
        <v>44225</v>
      </c>
      <c r="H1533" s="163">
        <f>SUMIFS(tabSaldoAta[ESTIMATIVA],tabSaldoAta[CÓDIGO],tabConsumoAta[[#This Row],[CÓDIGO]],tabSaldoAta[CHAVE],tabConsumoAta[[#This Row],[ATA]])</f>
        <v>100</v>
      </c>
      <c r="I1533" s="164">
        <v>25</v>
      </c>
      <c r="J1533" s="159">
        <v>3</v>
      </c>
      <c r="K1533" s="251">
        <v>6547</v>
      </c>
      <c r="L1533" s="246" t="s">
        <v>3353</v>
      </c>
      <c r="M1533" s="160" t="s">
        <v>3580</v>
      </c>
      <c r="N1533" s="160" t="s">
        <v>3581</v>
      </c>
      <c r="O1533" s="249" t="s">
        <v>3579</v>
      </c>
      <c r="P1533" s="248">
        <v>43969</v>
      </c>
      <c r="Q1533" s="166" t="str">
        <f>IF(COUNTIFS(tabAtas_Bloqueios[CÓDIGO],tabConsumoAta[[#This Row],[CÓDIGO]],tabAtas_Bloqueios[CHAVE],tabConsumoAta[[#This Row],[ATA]],tabAtas_Bloqueios[INATIVO],"") &gt; 0,"X","")</f>
        <v>X</v>
      </c>
      <c r="R1533" s="158" t="s">
        <v>1555</v>
      </c>
    </row>
    <row r="1534" spans="1:18" x14ac:dyDescent="0.3">
      <c r="A1534" s="247">
        <v>10412</v>
      </c>
      <c r="B1534" s="47" t="s">
        <v>2660</v>
      </c>
      <c r="C1534" s="34" t="str">
        <f>IFERROR(VLOOKUP(tabConsumoAta[[#This Row],[CÓDIGO]],tabEstimativa[#Data],14,FALSE),"")</f>
        <v>Aguardando</v>
      </c>
      <c r="D1534" s="157" t="s">
        <v>3369</v>
      </c>
      <c r="E1534" s="157">
        <v>33</v>
      </c>
      <c r="F1534" s="34">
        <v>2020</v>
      </c>
      <c r="G1534" s="78">
        <f>IFERROR(VLOOKUP(tabConsumoAta[[#This Row],[ATA]],tabAtas[#Data],4,FALSE),"")</f>
        <v>44242</v>
      </c>
      <c r="H1534" s="163">
        <f>SUMIFS(tabSaldoAta[ESTIMATIVA],tabSaldoAta[CÓDIGO],tabConsumoAta[[#This Row],[CÓDIGO]],tabSaldoAta[CHAVE],tabConsumoAta[[#This Row],[ATA]])</f>
        <v>1500</v>
      </c>
      <c r="I1534" s="164">
        <v>0</v>
      </c>
      <c r="J1534" s="159">
        <v>4</v>
      </c>
      <c r="K1534" s="251">
        <v>6549</v>
      </c>
      <c r="L1534" s="246" t="s">
        <v>2661</v>
      </c>
      <c r="M1534" s="160" t="s">
        <v>3580</v>
      </c>
      <c r="N1534" s="160" t="s">
        <v>3581</v>
      </c>
      <c r="O1534" s="249" t="s">
        <v>3579</v>
      </c>
      <c r="P1534" s="248">
        <v>43969</v>
      </c>
      <c r="Q1534" s="166" t="str">
        <f>IF(COUNTIFS(tabAtas_Bloqueios[CÓDIGO],tabConsumoAta[[#This Row],[CÓDIGO]],tabAtas_Bloqueios[CHAVE],tabConsumoAta[[#This Row],[ATA]],tabAtas_Bloqueios[INATIVO],"") &gt; 0,"X","")</f>
        <v/>
      </c>
      <c r="R1534" s="158" t="s">
        <v>1555</v>
      </c>
    </row>
    <row r="1535" spans="1:18" x14ac:dyDescent="0.3">
      <c r="A1535" s="247">
        <v>135227</v>
      </c>
      <c r="B1535" s="47" t="s">
        <v>2398</v>
      </c>
      <c r="C1535" s="34" t="str">
        <f>IFERROR(VLOOKUP(tabConsumoAta[[#This Row],[CÓDIGO]],tabEstimativa[#Data],14,FALSE),"")</f>
        <v>Aguardando</v>
      </c>
      <c r="D1535" s="157" t="s">
        <v>2073</v>
      </c>
      <c r="E1535" s="157">
        <v>192</v>
      </c>
      <c r="F1535" s="34">
        <v>2019</v>
      </c>
      <c r="G1535" s="78">
        <f>IFERROR(VLOOKUP(tabConsumoAta[[#This Row],[ATA]],tabAtas[#Data],4,FALSE),"")</f>
        <v>44050</v>
      </c>
      <c r="H1535" s="163">
        <f>SUMIFS(tabSaldoAta[ESTIMATIVA],tabSaldoAta[CÓDIGO],tabConsumoAta[[#This Row],[CÓDIGO]],tabSaldoAta[CHAVE],tabConsumoAta[[#This Row],[ATA]])</f>
        <v>600</v>
      </c>
      <c r="I1535" s="164">
        <v>50</v>
      </c>
      <c r="J1535" s="159">
        <v>1</v>
      </c>
      <c r="K1535" s="251">
        <v>6178</v>
      </c>
      <c r="L1535" s="246" t="s">
        <v>3568</v>
      </c>
      <c r="M1535" s="160" t="s">
        <v>3570</v>
      </c>
      <c r="N1535" s="160" t="s">
        <v>3571</v>
      </c>
      <c r="O1535" s="249" t="s">
        <v>3569</v>
      </c>
      <c r="P1535" s="248">
        <v>43959</v>
      </c>
      <c r="Q1535" s="166" t="str">
        <f>IF(COUNTIFS(tabAtas_Bloqueios[CÓDIGO],tabConsumoAta[[#This Row],[CÓDIGO]],tabAtas_Bloqueios[CHAVE],tabConsumoAta[[#This Row],[ATA]],tabAtas_Bloqueios[INATIVO],"") &gt; 0,"X","")</f>
        <v/>
      </c>
      <c r="R1535" s="158" t="s">
        <v>1555</v>
      </c>
    </row>
    <row r="1536" spans="1:18" x14ac:dyDescent="0.3">
      <c r="A1536" s="247">
        <v>64822</v>
      </c>
      <c r="B1536" s="47" t="s">
        <v>1413</v>
      </c>
      <c r="C1536" s="34" t="str">
        <f>IFERROR(VLOOKUP(tabConsumoAta[[#This Row],[CÓDIGO]],tabEstimativa[#Data],14,FALSE),"")</f>
        <v>Suspenso</v>
      </c>
      <c r="D1536" s="157" t="s">
        <v>2073</v>
      </c>
      <c r="E1536" s="157">
        <v>192</v>
      </c>
      <c r="F1536" s="34">
        <v>2019</v>
      </c>
      <c r="G1536" s="78">
        <f>IFERROR(VLOOKUP(tabConsumoAta[[#This Row],[ATA]],tabAtas[#Data],4,FALSE),"")</f>
        <v>44050</v>
      </c>
      <c r="H1536" s="163">
        <f>SUMIFS(tabSaldoAta[ESTIMATIVA],tabSaldoAta[CÓDIGO],tabConsumoAta[[#This Row],[CÓDIGO]],tabSaldoAta[CHAVE],tabConsumoAta[[#This Row],[ATA]])</f>
        <v>20</v>
      </c>
      <c r="I1536" s="164">
        <v>10</v>
      </c>
      <c r="J1536" s="159">
        <v>2</v>
      </c>
      <c r="K1536" s="251">
        <v>6179</v>
      </c>
      <c r="L1536" s="246" t="s">
        <v>3456</v>
      </c>
      <c r="M1536" s="160" t="s">
        <v>3570</v>
      </c>
      <c r="N1536" s="160" t="s">
        <v>3571</v>
      </c>
      <c r="O1536" s="249" t="s">
        <v>3569</v>
      </c>
      <c r="P1536" s="248">
        <v>43959</v>
      </c>
      <c r="Q1536" s="166" t="str">
        <f>IF(COUNTIFS(tabAtas_Bloqueios[CÓDIGO],tabConsumoAta[[#This Row],[CÓDIGO]],tabAtas_Bloqueios[CHAVE],tabConsumoAta[[#This Row],[ATA]],tabAtas_Bloqueios[INATIVO],"") &gt; 0,"X","")</f>
        <v/>
      </c>
      <c r="R1536" s="158" t="s">
        <v>1555</v>
      </c>
    </row>
    <row r="1537" spans="1:18" x14ac:dyDescent="0.3">
      <c r="A1537" s="247">
        <v>12881</v>
      </c>
      <c r="B1537" s="47" t="s">
        <v>2376</v>
      </c>
      <c r="C1537" s="34" t="str">
        <f>IFERROR(VLOOKUP(tabConsumoAta[[#This Row],[CÓDIGO]],tabEstimativa[#Data],14,FALSE),"")</f>
        <v>Aguardando</v>
      </c>
      <c r="D1537" s="157" t="s">
        <v>3541</v>
      </c>
      <c r="E1537" s="157">
        <v>101</v>
      </c>
      <c r="F1537" s="34">
        <v>2020</v>
      </c>
      <c r="G1537" s="78">
        <f>IFERROR(VLOOKUP(tabConsumoAta[[#This Row],[ATA]],tabAtas[#Data],4,FALSE),"")</f>
        <v>44313</v>
      </c>
      <c r="H1537" s="163">
        <f>SUMIFS(tabSaldoAta[ESTIMATIVA],tabSaldoAta[CÓDIGO],tabConsumoAta[[#This Row],[CÓDIGO]],tabSaldoAta[CHAVE],tabConsumoAta[[#This Row],[ATA]])</f>
        <v>400</v>
      </c>
      <c r="I1537" s="164">
        <v>120</v>
      </c>
      <c r="J1537" s="159">
        <v>3</v>
      </c>
      <c r="K1537" s="251">
        <v>6180</v>
      </c>
      <c r="L1537" s="246" t="s">
        <v>3572</v>
      </c>
      <c r="M1537" s="160" t="s">
        <v>3570</v>
      </c>
      <c r="N1537" s="160" t="s">
        <v>3571</v>
      </c>
      <c r="O1537" s="249" t="s">
        <v>3569</v>
      </c>
      <c r="P1537" s="248">
        <v>43959</v>
      </c>
      <c r="Q1537" s="166" t="str">
        <f>IF(COUNTIFS(tabAtas_Bloqueios[CÓDIGO],tabConsumoAta[[#This Row],[CÓDIGO]],tabAtas_Bloqueios[CHAVE],tabConsumoAta[[#This Row],[ATA]],tabAtas_Bloqueios[INATIVO],"") &gt; 0,"X","")</f>
        <v/>
      </c>
      <c r="R1537" s="158" t="s">
        <v>1555</v>
      </c>
    </row>
    <row r="1538" spans="1:18" x14ac:dyDescent="0.3">
      <c r="A1538" s="247">
        <v>28306</v>
      </c>
      <c r="B1538" s="47" t="s">
        <v>3573</v>
      </c>
      <c r="C1538" s="34" t="str">
        <f>IFERROR(VLOOKUP(tabConsumoAta[[#This Row],[CÓDIGO]],tabEstimativa[#Data],14,FALSE),"")</f>
        <v>Aguardando</v>
      </c>
      <c r="D1538" s="157" t="s">
        <v>3541</v>
      </c>
      <c r="E1538" s="157">
        <v>101</v>
      </c>
      <c r="F1538" s="34">
        <v>2020</v>
      </c>
      <c r="G1538" s="78">
        <f>IFERROR(VLOOKUP(tabConsumoAta[[#This Row],[ATA]],tabAtas[#Data],4,FALSE),"")</f>
        <v>44313</v>
      </c>
      <c r="H1538" s="163">
        <f>SUMIFS(tabSaldoAta[ESTIMATIVA],tabSaldoAta[CÓDIGO],tabConsumoAta[[#This Row],[CÓDIGO]],tabSaldoAta[CHAVE],tabConsumoAta[[#This Row],[ATA]])</f>
        <v>80</v>
      </c>
      <c r="I1538" s="164">
        <v>30</v>
      </c>
      <c r="J1538" s="159">
        <v>4</v>
      </c>
      <c r="K1538" s="251">
        <v>6180</v>
      </c>
      <c r="L1538" s="246" t="s">
        <v>3572</v>
      </c>
      <c r="M1538" s="160" t="s">
        <v>3570</v>
      </c>
      <c r="N1538" s="160" t="s">
        <v>3571</v>
      </c>
      <c r="O1538" s="249" t="s">
        <v>3569</v>
      </c>
      <c r="P1538" s="248">
        <v>43959</v>
      </c>
      <c r="Q1538" s="166" t="str">
        <f>IF(COUNTIFS(tabAtas_Bloqueios[CÓDIGO],tabConsumoAta[[#This Row],[CÓDIGO]],tabAtas_Bloqueios[CHAVE],tabConsumoAta[[#This Row],[ATA]],tabAtas_Bloqueios[INATIVO],"") &gt; 0,"X","")</f>
        <v/>
      </c>
      <c r="R1538" s="158" t="s">
        <v>1555</v>
      </c>
    </row>
    <row r="1539" spans="1:18" x14ac:dyDescent="0.3">
      <c r="A1539" s="247">
        <v>133021</v>
      </c>
      <c r="B1539" s="47" t="s">
        <v>3253</v>
      </c>
      <c r="C1539" s="34" t="str">
        <f>IFERROR(VLOOKUP(tabConsumoAta[[#This Row],[CÓDIGO]],tabEstimativa[#Data],14,FALSE),"")</f>
        <v>Aguardando</v>
      </c>
      <c r="D1539" s="157" t="s">
        <v>2356</v>
      </c>
      <c r="E1539" s="157">
        <v>291</v>
      </c>
      <c r="F1539" s="34">
        <v>2019</v>
      </c>
      <c r="G1539" s="78">
        <f>IFERROR(VLOOKUP(tabConsumoAta[[#This Row],[ATA]],tabAtas[#Data],4,FALSE),"")</f>
        <v>44182</v>
      </c>
      <c r="H1539" s="163">
        <f>SUMIFS(tabSaldoAta[ESTIMATIVA],tabSaldoAta[CÓDIGO],tabConsumoAta[[#This Row],[CÓDIGO]],tabSaldoAta[CHAVE],tabConsumoAta[[#This Row],[ATA]])</f>
        <v>2000</v>
      </c>
      <c r="I1539" s="164">
        <v>200</v>
      </c>
      <c r="J1539" s="159">
        <v>1</v>
      </c>
      <c r="K1539" s="251">
        <v>5942</v>
      </c>
      <c r="L1539" s="246" t="s">
        <v>3219</v>
      </c>
      <c r="M1539" s="160" t="s">
        <v>3555</v>
      </c>
      <c r="N1539" s="160" t="s">
        <v>3556</v>
      </c>
      <c r="O1539" s="249" t="s">
        <v>3554</v>
      </c>
      <c r="P1539" s="248">
        <v>43956</v>
      </c>
      <c r="Q1539" s="166" t="str">
        <f>IF(COUNTIFS(tabAtas_Bloqueios[CÓDIGO],tabConsumoAta[[#This Row],[CÓDIGO]],tabAtas_Bloqueios[CHAVE],tabConsumoAta[[#This Row],[ATA]],tabAtas_Bloqueios[INATIVO],"") &gt; 0,"X","")</f>
        <v/>
      </c>
      <c r="R1539" s="158" t="s">
        <v>1555</v>
      </c>
    </row>
    <row r="1540" spans="1:18" x14ac:dyDescent="0.3">
      <c r="A1540" s="247">
        <v>54586</v>
      </c>
      <c r="B1540" s="47" t="s">
        <v>104</v>
      </c>
      <c r="C1540" s="34" t="str">
        <f>IFERROR(VLOOKUP(tabConsumoAta[[#This Row],[CÓDIGO]],tabEstimativa[#Data],14,FALSE),"")</f>
        <v>Aguardando</v>
      </c>
      <c r="D1540" s="157" t="s">
        <v>3514</v>
      </c>
      <c r="E1540" s="157">
        <v>87</v>
      </c>
      <c r="F1540" s="34">
        <v>2020</v>
      </c>
      <c r="G1540" s="78">
        <f>IFERROR(VLOOKUP(tabConsumoAta[[#This Row],[ATA]],tabAtas[#Data],4,FALSE),"")</f>
        <v>44286</v>
      </c>
      <c r="H1540" s="163">
        <f>SUMIFS(tabSaldoAta[ESTIMATIVA],tabSaldoAta[CÓDIGO],tabConsumoAta[[#This Row],[CÓDIGO]],tabSaldoAta[CHAVE],tabConsumoAta[[#This Row],[ATA]])</f>
        <v>10</v>
      </c>
      <c r="I1540" s="164">
        <v>10</v>
      </c>
      <c r="J1540" s="159">
        <v>2</v>
      </c>
      <c r="K1540" s="251">
        <v>5944</v>
      </c>
      <c r="L1540" s="246" t="s">
        <v>3239</v>
      </c>
      <c r="M1540" s="160" t="s">
        <v>3555</v>
      </c>
      <c r="N1540" s="160" t="s">
        <v>3556</v>
      </c>
      <c r="O1540" s="249" t="s">
        <v>3554</v>
      </c>
      <c r="P1540" s="248">
        <v>43956</v>
      </c>
      <c r="Q1540" s="166" t="str">
        <f>IF(COUNTIFS(tabAtas_Bloqueios[CÓDIGO],tabConsumoAta[[#This Row],[CÓDIGO]],tabAtas_Bloqueios[CHAVE],tabConsumoAta[[#This Row],[ATA]],tabAtas_Bloqueios[INATIVO],"") &gt; 0,"X","")</f>
        <v/>
      </c>
      <c r="R1540" s="158" t="s">
        <v>1555</v>
      </c>
    </row>
    <row r="1541" spans="1:18" x14ac:dyDescent="0.3">
      <c r="A1541" s="247">
        <v>130624</v>
      </c>
      <c r="B1541" s="47" t="s">
        <v>2473</v>
      </c>
      <c r="C1541" s="34" t="str">
        <f>IFERROR(VLOOKUP(tabConsumoAta[[#This Row],[CÓDIGO]],tabEstimativa[#Data],14,FALSE),"")</f>
        <v>Aguardando</v>
      </c>
      <c r="D1541" s="157" t="s">
        <v>3533</v>
      </c>
      <c r="E1541" s="157">
        <v>99</v>
      </c>
      <c r="F1541" s="34">
        <v>2020</v>
      </c>
      <c r="G1541" s="78">
        <f>IFERROR(VLOOKUP(tabConsumoAta[[#This Row],[ATA]],tabAtas[#Data],4,FALSE),"")</f>
        <v>44309</v>
      </c>
      <c r="H1541" s="163">
        <f>SUMIFS(tabSaldoAta[ESTIMATIVA],tabSaldoAta[CÓDIGO],tabConsumoAta[[#This Row],[CÓDIGO]],tabSaldoAta[CHAVE],tabConsumoAta[[#This Row],[ATA]])</f>
        <v>32000</v>
      </c>
      <c r="I1541" s="164">
        <v>2000</v>
      </c>
      <c r="J1541" s="159">
        <v>3</v>
      </c>
      <c r="K1541" s="251">
        <v>5950</v>
      </c>
      <c r="L1541" s="246" t="s">
        <v>3557</v>
      </c>
      <c r="M1541" s="160" t="s">
        <v>3555</v>
      </c>
      <c r="N1541" s="160" t="s">
        <v>3556</v>
      </c>
      <c r="O1541" s="249" t="s">
        <v>3554</v>
      </c>
      <c r="P1541" s="248">
        <v>43956</v>
      </c>
      <c r="Q1541" s="166" t="str">
        <f>IF(COUNTIFS(tabAtas_Bloqueios[CÓDIGO],tabConsumoAta[[#This Row],[CÓDIGO]],tabAtas_Bloqueios[CHAVE],tabConsumoAta[[#This Row],[ATA]],tabAtas_Bloqueios[INATIVO],"") &gt; 0,"X","")</f>
        <v/>
      </c>
      <c r="R1541" s="158" t="s">
        <v>1555</v>
      </c>
    </row>
    <row r="1542" spans="1:18" x14ac:dyDescent="0.3">
      <c r="A1542" s="247">
        <v>16978</v>
      </c>
      <c r="B1542" s="47" t="s">
        <v>2378</v>
      </c>
      <c r="C1542" s="34" t="str">
        <f>IFERROR(VLOOKUP(tabConsumoAta[[#This Row],[CÓDIGO]],tabEstimativa[#Data],14,FALSE),"")</f>
        <v>Aguardando</v>
      </c>
      <c r="D1542" s="157" t="s">
        <v>3541</v>
      </c>
      <c r="E1542" s="157">
        <v>101</v>
      </c>
      <c r="F1542" s="34">
        <v>2020</v>
      </c>
      <c r="G1542" s="78">
        <f>IFERROR(VLOOKUP(tabConsumoAta[[#This Row],[ATA]],tabAtas[#Data],4,FALSE),"")</f>
        <v>44313</v>
      </c>
      <c r="H1542" s="163">
        <f>SUMIFS(tabSaldoAta[ESTIMATIVA],tabSaldoAta[CÓDIGO],tabConsumoAta[[#This Row],[CÓDIGO]],tabSaldoAta[CHAVE],tabConsumoAta[[#This Row],[ATA]])</f>
        <v>400</v>
      </c>
      <c r="I1542" s="164">
        <v>200</v>
      </c>
      <c r="J1542" s="159">
        <v>4</v>
      </c>
      <c r="K1542" s="251">
        <v>5947</v>
      </c>
      <c r="L1542" s="246" t="s">
        <v>2415</v>
      </c>
      <c r="M1542" s="160" t="s">
        <v>3555</v>
      </c>
      <c r="N1542" s="160" t="s">
        <v>3556</v>
      </c>
      <c r="O1542" s="249" t="s">
        <v>3554</v>
      </c>
      <c r="P1542" s="248">
        <v>43956</v>
      </c>
      <c r="Q1542" s="166" t="str">
        <f>IF(COUNTIFS(tabAtas_Bloqueios[CÓDIGO],tabConsumoAta[[#This Row],[CÓDIGO]],tabAtas_Bloqueios[CHAVE],tabConsumoAta[[#This Row],[ATA]],tabAtas_Bloqueios[INATIVO],"") &gt; 0,"X","")</f>
        <v/>
      </c>
      <c r="R1542" s="158" t="s">
        <v>1555</v>
      </c>
    </row>
    <row r="1543" spans="1:18" x14ac:dyDescent="0.3">
      <c r="A1543" s="247">
        <v>80385</v>
      </c>
      <c r="B1543" s="47" t="s">
        <v>100</v>
      </c>
      <c r="C1543" s="34" t="str">
        <f>IFERROR(VLOOKUP(tabConsumoAta[[#This Row],[CÓDIGO]],tabEstimativa[#Data],14,FALSE),"")</f>
        <v>Aguardando</v>
      </c>
      <c r="D1543" s="157" t="s">
        <v>3514</v>
      </c>
      <c r="E1543" s="157">
        <v>87</v>
      </c>
      <c r="F1543" s="34">
        <v>2020</v>
      </c>
      <c r="G1543" s="78">
        <f>IFERROR(VLOOKUP(tabConsumoAta[[#This Row],[ATA]],tabAtas[#Data],4,FALSE),"")</f>
        <v>44286</v>
      </c>
      <c r="H1543" s="163">
        <f>SUMIFS(tabSaldoAta[ESTIMATIVA],tabSaldoAta[CÓDIGO],tabConsumoAta[[#This Row],[CÓDIGO]],tabSaldoAta[CHAVE],tabConsumoAta[[#This Row],[ATA]])</f>
        <v>30</v>
      </c>
      <c r="I1543" s="164">
        <v>20</v>
      </c>
      <c r="J1543" s="159">
        <v>1</v>
      </c>
      <c r="K1543" s="251">
        <v>5933</v>
      </c>
      <c r="L1543" s="246" t="s">
        <v>2415</v>
      </c>
      <c r="M1543" s="160" t="s">
        <v>3550</v>
      </c>
      <c r="N1543" s="160" t="s">
        <v>3551</v>
      </c>
      <c r="O1543" s="249" t="s">
        <v>3549</v>
      </c>
      <c r="P1543" s="248">
        <v>43955</v>
      </c>
      <c r="Q1543" s="166" t="str">
        <f>IF(COUNTIFS(tabAtas_Bloqueios[CÓDIGO],tabConsumoAta[[#This Row],[CÓDIGO]],tabAtas_Bloqueios[CHAVE],tabConsumoAta[[#This Row],[ATA]],tabAtas_Bloqueios[INATIVO],"") &gt; 0,"X","")</f>
        <v/>
      </c>
      <c r="R1543" s="158" t="s">
        <v>1555</v>
      </c>
    </row>
    <row r="1544" spans="1:18" x14ac:dyDescent="0.3">
      <c r="A1544" s="247">
        <v>57598</v>
      </c>
      <c r="B1544" s="47" t="s">
        <v>2428</v>
      </c>
      <c r="C1544" s="34" t="str">
        <f>IFERROR(VLOOKUP(tabConsumoAta[[#This Row],[CÓDIGO]],tabEstimativa[#Data],14,FALSE),"")</f>
        <v>Aguardando</v>
      </c>
      <c r="D1544" s="157" t="s">
        <v>3514</v>
      </c>
      <c r="E1544" s="157">
        <v>87</v>
      </c>
      <c r="F1544" s="34">
        <v>2020</v>
      </c>
      <c r="G1544" s="78">
        <f>IFERROR(VLOOKUP(tabConsumoAta[[#This Row],[ATA]],tabAtas[#Data],4,FALSE),"")</f>
        <v>44286</v>
      </c>
      <c r="H1544" s="163">
        <f>SUMIFS(tabSaldoAta[ESTIMATIVA],tabSaldoAta[CÓDIGO],tabConsumoAta[[#This Row],[CÓDIGO]],tabSaldoAta[CHAVE],tabConsumoAta[[#This Row],[ATA]])</f>
        <v>1250</v>
      </c>
      <c r="I1544" s="164">
        <v>600</v>
      </c>
      <c r="J1544" s="159">
        <v>2</v>
      </c>
      <c r="K1544" s="251">
        <v>5931</v>
      </c>
      <c r="L1544" s="246" t="s">
        <v>3239</v>
      </c>
      <c r="M1544" s="160" t="s">
        <v>3550</v>
      </c>
      <c r="N1544" s="160" t="s">
        <v>3551</v>
      </c>
      <c r="O1544" s="249" t="s">
        <v>3549</v>
      </c>
      <c r="P1544" s="248">
        <v>43955</v>
      </c>
      <c r="Q1544" s="166" t="str">
        <f>IF(COUNTIFS(tabAtas_Bloqueios[CÓDIGO],tabConsumoAta[[#This Row],[CÓDIGO]],tabAtas_Bloqueios[CHAVE],tabConsumoAta[[#This Row],[ATA]],tabAtas_Bloqueios[INATIVO],"") &gt; 0,"X","")</f>
        <v/>
      </c>
      <c r="R1544" s="158" t="s">
        <v>1555</v>
      </c>
    </row>
    <row r="1545" spans="1:18" x14ac:dyDescent="0.3">
      <c r="A1545" s="247">
        <v>135301</v>
      </c>
      <c r="B1545" s="47" t="s">
        <v>101</v>
      </c>
      <c r="C1545" s="34" t="str">
        <f>IFERROR(VLOOKUP(tabConsumoAta[[#This Row],[CÓDIGO]],tabEstimativa[#Data],14,FALSE),"")</f>
        <v>Aguardando</v>
      </c>
      <c r="D1545" s="157" t="s">
        <v>3514</v>
      </c>
      <c r="E1545" s="157">
        <v>87</v>
      </c>
      <c r="F1545" s="34">
        <v>2020</v>
      </c>
      <c r="G1545" s="78">
        <f>IFERROR(VLOOKUP(tabConsumoAta[[#This Row],[ATA]],tabAtas[#Data],4,FALSE),"")</f>
        <v>44286</v>
      </c>
      <c r="H1545" s="163">
        <f>SUMIFS(tabSaldoAta[ESTIMATIVA],tabSaldoAta[CÓDIGO],tabConsumoAta[[#This Row],[CÓDIGO]],tabSaldoAta[CHAVE],tabConsumoAta[[#This Row],[ATA]])</f>
        <v>400</v>
      </c>
      <c r="I1545" s="164">
        <v>200</v>
      </c>
      <c r="J1545" s="159">
        <v>3</v>
      </c>
      <c r="K1545" s="251">
        <v>5936</v>
      </c>
      <c r="L1545" s="246" t="s">
        <v>3239</v>
      </c>
      <c r="M1545" s="160" t="s">
        <v>3550</v>
      </c>
      <c r="N1545" s="160" t="s">
        <v>3551</v>
      </c>
      <c r="O1545" s="249" t="s">
        <v>3549</v>
      </c>
      <c r="P1545" s="248">
        <v>43955</v>
      </c>
      <c r="Q1545" s="166" t="str">
        <f>IF(COUNTIFS(tabAtas_Bloqueios[CÓDIGO],tabConsumoAta[[#This Row],[CÓDIGO]],tabAtas_Bloqueios[CHAVE],tabConsumoAta[[#This Row],[ATA]],tabAtas_Bloqueios[INATIVO],"") &gt; 0,"X","")</f>
        <v/>
      </c>
      <c r="R1545" s="158" t="s">
        <v>1555</v>
      </c>
    </row>
    <row r="1546" spans="1:18" x14ac:dyDescent="0.3">
      <c r="A1546" s="247">
        <v>136556</v>
      </c>
      <c r="B1546" s="47" t="s">
        <v>1507</v>
      </c>
      <c r="C1546" s="34" t="str">
        <f>IFERROR(VLOOKUP(tabConsumoAta[[#This Row],[CÓDIGO]],tabEstimativa[#Data],14,FALSE),"")</f>
        <v>Aguardando</v>
      </c>
      <c r="D1546" s="157" t="s">
        <v>1957</v>
      </c>
      <c r="E1546" s="157">
        <v>155</v>
      </c>
      <c r="F1546" s="34">
        <v>2019</v>
      </c>
      <c r="G1546" s="78">
        <f>IFERROR(VLOOKUP(tabConsumoAta[[#This Row],[ATA]],tabAtas[#Data],4,FALSE),"")</f>
        <v>44008</v>
      </c>
      <c r="H1546" s="163">
        <f>SUMIFS(tabSaldoAta[ESTIMATIVA],tabSaldoAta[CÓDIGO],tabConsumoAta[[#This Row],[CÓDIGO]],tabSaldoAta[CHAVE],tabConsumoAta[[#This Row],[ATA]])</f>
        <v>1300</v>
      </c>
      <c r="I1546" s="164">
        <v>400</v>
      </c>
      <c r="J1546" s="159">
        <v>1</v>
      </c>
      <c r="K1546" s="251">
        <v>6085</v>
      </c>
      <c r="L1546" s="246" t="s">
        <v>2964</v>
      </c>
      <c r="M1546" s="160" t="s">
        <v>3544</v>
      </c>
      <c r="N1546" s="160" t="s">
        <v>3545</v>
      </c>
      <c r="O1546" s="249" t="s">
        <v>3543</v>
      </c>
      <c r="P1546" s="248">
        <v>43944</v>
      </c>
      <c r="Q1546" s="166" t="str">
        <f>IF(COUNTIFS(tabAtas_Bloqueios[CÓDIGO],tabConsumoAta[[#This Row],[CÓDIGO]],tabAtas_Bloqueios[CHAVE],tabConsumoAta[[#This Row],[ATA]],tabAtas_Bloqueios[INATIVO],"") &gt; 0,"X","")</f>
        <v/>
      </c>
      <c r="R1546" s="158" t="s">
        <v>1555</v>
      </c>
    </row>
    <row r="1547" spans="1:18" x14ac:dyDescent="0.3">
      <c r="A1547" s="247">
        <v>20760</v>
      </c>
      <c r="B1547" s="47" t="s">
        <v>2389</v>
      </c>
      <c r="C1547" s="34" t="str">
        <f>IFERROR(VLOOKUP(tabConsumoAta[[#This Row],[CÓDIGO]],tabEstimativa[#Data],14,FALSE),"")</f>
        <v>Suspenso</v>
      </c>
      <c r="D1547" s="157" t="s">
        <v>1964</v>
      </c>
      <c r="E1547" s="157">
        <v>159</v>
      </c>
      <c r="F1547" s="34">
        <v>2019</v>
      </c>
      <c r="G1547" s="78">
        <f>IFERROR(VLOOKUP(tabConsumoAta[[#This Row],[ATA]],tabAtas[#Data],4,FALSE),"")</f>
        <v>44015</v>
      </c>
      <c r="H1547" s="163">
        <f>SUMIFS(tabSaldoAta[ESTIMATIVA],tabSaldoAta[CÓDIGO],tabConsumoAta[[#This Row],[CÓDIGO]],tabSaldoAta[CHAVE],tabConsumoAta[[#This Row],[ATA]])</f>
        <v>200</v>
      </c>
      <c r="I1547" s="164">
        <v>30</v>
      </c>
      <c r="J1547" s="159">
        <v>2</v>
      </c>
      <c r="K1547" s="251">
        <v>6086</v>
      </c>
      <c r="L1547" s="246" t="s">
        <v>2972</v>
      </c>
      <c r="M1547" s="160" t="s">
        <v>3544</v>
      </c>
      <c r="N1547" s="160" t="s">
        <v>3545</v>
      </c>
      <c r="O1547" s="249" t="s">
        <v>3543</v>
      </c>
      <c r="P1547" s="248">
        <v>43944</v>
      </c>
      <c r="Q1547" s="166" t="str">
        <f>IF(COUNTIFS(tabAtas_Bloqueios[CÓDIGO],tabConsumoAta[[#This Row],[CÓDIGO]],tabAtas_Bloqueios[CHAVE],tabConsumoAta[[#This Row],[ATA]],tabAtas_Bloqueios[INATIVO],"") &gt; 0,"X","")</f>
        <v/>
      </c>
      <c r="R1547" s="158" t="s">
        <v>1555</v>
      </c>
    </row>
    <row r="1548" spans="1:18" x14ac:dyDescent="0.3">
      <c r="A1548" s="247">
        <v>128287</v>
      </c>
      <c r="B1548" s="47" t="s">
        <v>3038</v>
      </c>
      <c r="C1548" s="34" t="str">
        <f>IFERROR(VLOOKUP(tabConsumoAta[[#This Row],[CÓDIGO]],tabEstimativa[#Data],14,FALSE),"")</f>
        <v>Suspenso</v>
      </c>
      <c r="D1548" s="157" t="s">
        <v>2073</v>
      </c>
      <c r="E1548" s="157">
        <v>192</v>
      </c>
      <c r="F1548" s="34">
        <v>2019</v>
      </c>
      <c r="G1548" s="78">
        <f>IFERROR(VLOOKUP(tabConsumoAta[[#This Row],[ATA]],tabAtas[#Data],4,FALSE),"")</f>
        <v>44050</v>
      </c>
      <c r="H1548" s="163">
        <f>SUMIFS(tabSaldoAta[ESTIMATIVA],tabSaldoAta[CÓDIGO],tabConsumoAta[[#This Row],[CÓDIGO]],tabSaldoAta[CHAVE],tabConsumoAta[[#This Row],[ATA]])</f>
        <v>700</v>
      </c>
      <c r="I1548" s="164">
        <v>140</v>
      </c>
      <c r="J1548" s="159">
        <v>3</v>
      </c>
      <c r="K1548" s="251">
        <v>6088</v>
      </c>
      <c r="L1548" s="246" t="s">
        <v>2964</v>
      </c>
      <c r="M1548" s="160" t="s">
        <v>3544</v>
      </c>
      <c r="N1548" s="160" t="s">
        <v>3545</v>
      </c>
      <c r="O1548" s="249" t="s">
        <v>3543</v>
      </c>
      <c r="P1548" s="248">
        <v>43944</v>
      </c>
      <c r="Q1548" s="166" t="str">
        <f>IF(COUNTIFS(tabAtas_Bloqueios[CÓDIGO],tabConsumoAta[[#This Row],[CÓDIGO]],tabAtas_Bloqueios[CHAVE],tabConsumoAta[[#This Row],[ATA]],tabAtas_Bloqueios[INATIVO],"") &gt; 0,"X","")</f>
        <v/>
      </c>
      <c r="R1548" s="158" t="s">
        <v>1555</v>
      </c>
    </row>
    <row r="1549" spans="1:18" x14ac:dyDescent="0.3">
      <c r="A1549" s="247">
        <v>56519</v>
      </c>
      <c r="B1549" s="47" t="s">
        <v>155</v>
      </c>
      <c r="C1549" s="34" t="str">
        <f>IFERROR(VLOOKUP(tabConsumoAta[[#This Row],[CÓDIGO]],tabEstimativa[#Data],14,FALSE),"")</f>
        <v>Aguardando</v>
      </c>
      <c r="D1549" s="157" t="s">
        <v>3516</v>
      </c>
      <c r="E1549" s="157">
        <v>86</v>
      </c>
      <c r="F1549" s="34">
        <v>2020</v>
      </c>
      <c r="G1549" s="78">
        <f>IFERROR(VLOOKUP(tabConsumoAta[[#This Row],[ATA]],tabAtas[#Data],4,FALSE),"")</f>
        <v>44285</v>
      </c>
      <c r="H1549" s="163">
        <f>SUMIFS(tabSaldoAta[ESTIMATIVA],tabSaldoAta[CÓDIGO],tabConsumoAta[[#This Row],[CÓDIGO]],tabSaldoAta[CHAVE],tabConsumoAta[[#This Row],[ATA]])</f>
        <v>80</v>
      </c>
      <c r="I1549" s="164">
        <v>15</v>
      </c>
      <c r="J1549" s="159">
        <v>4</v>
      </c>
      <c r="K1549" s="251">
        <v>6089</v>
      </c>
      <c r="L1549" s="246" t="s">
        <v>3546</v>
      </c>
      <c r="M1549" s="160" t="s">
        <v>3544</v>
      </c>
      <c r="N1549" s="160" t="s">
        <v>3545</v>
      </c>
      <c r="O1549" s="249" t="s">
        <v>3543</v>
      </c>
      <c r="P1549" s="248">
        <v>43944</v>
      </c>
      <c r="Q1549" s="166" t="str">
        <f>IF(COUNTIFS(tabAtas_Bloqueios[CÓDIGO],tabConsumoAta[[#This Row],[CÓDIGO]],tabAtas_Bloqueios[CHAVE],tabConsumoAta[[#This Row],[ATA]],tabAtas_Bloqueios[INATIVO],"") &gt; 0,"X","")</f>
        <v/>
      </c>
      <c r="R1549" s="158" t="s">
        <v>1555</v>
      </c>
    </row>
    <row r="1550" spans="1:18" x14ac:dyDescent="0.3">
      <c r="A1550" s="247">
        <v>49033</v>
      </c>
      <c r="B1550" s="47" t="s">
        <v>154</v>
      </c>
      <c r="C1550" s="34" t="str">
        <f>IFERROR(VLOOKUP(tabConsumoAta[[#This Row],[CÓDIGO]],tabEstimativa[#Data],14,FALSE),"")</f>
        <v>Aguardando</v>
      </c>
      <c r="D1550" s="157" t="s">
        <v>3516</v>
      </c>
      <c r="E1550" s="157">
        <v>86</v>
      </c>
      <c r="F1550" s="34">
        <v>2020</v>
      </c>
      <c r="G1550" s="78">
        <f>IFERROR(VLOOKUP(tabConsumoAta[[#This Row],[ATA]],tabAtas[#Data],4,FALSE),"")</f>
        <v>44285</v>
      </c>
      <c r="H1550" s="163">
        <f>SUMIFS(tabSaldoAta[ESTIMATIVA],tabSaldoAta[CÓDIGO],tabConsumoAta[[#This Row],[CÓDIGO]],tabSaldoAta[CHAVE],tabConsumoAta[[#This Row],[ATA]])</f>
        <v>100</v>
      </c>
      <c r="I1550" s="164">
        <v>20</v>
      </c>
      <c r="J1550" s="159">
        <v>5</v>
      </c>
      <c r="K1550" s="251">
        <v>6090</v>
      </c>
      <c r="L1550" s="246" t="s">
        <v>2963</v>
      </c>
      <c r="M1550" s="160" t="s">
        <v>3544</v>
      </c>
      <c r="N1550" s="160" t="s">
        <v>3545</v>
      </c>
      <c r="O1550" s="249" t="s">
        <v>3543</v>
      </c>
      <c r="P1550" s="248">
        <v>43944</v>
      </c>
      <c r="Q1550" s="166" t="str">
        <f>IF(COUNTIFS(tabAtas_Bloqueios[CÓDIGO],tabConsumoAta[[#This Row],[CÓDIGO]],tabAtas_Bloqueios[CHAVE],tabConsumoAta[[#This Row],[ATA]],tabAtas_Bloqueios[INATIVO],"") &gt; 0,"X","")</f>
        <v/>
      </c>
      <c r="R1550" s="158" t="s">
        <v>1555</v>
      </c>
    </row>
    <row r="1551" spans="1:18" x14ac:dyDescent="0.3">
      <c r="A1551" s="247">
        <v>74979</v>
      </c>
      <c r="B1551" s="47" t="s">
        <v>177</v>
      </c>
      <c r="C1551" s="34" t="str">
        <f>IFERROR(VLOOKUP(tabConsumoAta[[#This Row],[CÓDIGO]],tabEstimativa[#Data],14,FALSE),"")</f>
        <v>Aguardando</v>
      </c>
      <c r="D1551" s="157" t="s">
        <v>3514</v>
      </c>
      <c r="E1551" s="157">
        <v>87</v>
      </c>
      <c r="F1551" s="34">
        <v>2020</v>
      </c>
      <c r="G1551" s="78">
        <f>IFERROR(VLOOKUP(tabConsumoAta[[#This Row],[ATA]],tabAtas[#Data],4,FALSE),"")</f>
        <v>44286</v>
      </c>
      <c r="H1551" s="163">
        <f>SUMIFS(tabSaldoAta[ESTIMATIVA],tabSaldoAta[CÓDIGO],tabConsumoAta[[#This Row],[CÓDIGO]],tabSaldoAta[CHAVE],tabConsumoAta[[#This Row],[ATA]])</f>
        <v>150</v>
      </c>
      <c r="I1551" s="164">
        <v>70</v>
      </c>
      <c r="J1551" s="159">
        <v>6</v>
      </c>
      <c r="K1551" s="251">
        <v>6091</v>
      </c>
      <c r="L1551" s="246" t="s">
        <v>2415</v>
      </c>
      <c r="M1551" s="160" t="s">
        <v>3544</v>
      </c>
      <c r="N1551" s="160" t="s">
        <v>3545</v>
      </c>
      <c r="O1551" s="249" t="s">
        <v>3543</v>
      </c>
      <c r="P1551" s="248">
        <v>43944</v>
      </c>
      <c r="Q1551" s="166" t="str">
        <f>IF(COUNTIFS(tabAtas_Bloqueios[CÓDIGO],tabConsumoAta[[#This Row],[CÓDIGO]],tabAtas_Bloqueios[CHAVE],tabConsumoAta[[#This Row],[ATA]],tabAtas_Bloqueios[INATIVO],"") &gt; 0,"X","")</f>
        <v/>
      </c>
      <c r="R1551" s="158" t="s">
        <v>1555</v>
      </c>
    </row>
    <row r="1552" spans="1:18" x14ac:dyDescent="0.3">
      <c r="A1552" s="247">
        <v>70967</v>
      </c>
      <c r="B1552" s="47" t="s">
        <v>81</v>
      </c>
      <c r="C1552" s="34" t="str">
        <f>IFERROR(VLOOKUP(tabConsumoAta[[#This Row],[CÓDIGO]],tabEstimativa[#Data],14,FALSE),"")</f>
        <v>Aguardando</v>
      </c>
      <c r="D1552" s="157" t="s">
        <v>3514</v>
      </c>
      <c r="E1552" s="157">
        <v>87</v>
      </c>
      <c r="F1552" s="34">
        <v>2020</v>
      </c>
      <c r="G1552" s="78">
        <f>IFERROR(VLOOKUP(tabConsumoAta[[#This Row],[ATA]],tabAtas[#Data],4,FALSE),"")</f>
        <v>44286</v>
      </c>
      <c r="H1552" s="163">
        <f>SUMIFS(tabSaldoAta[ESTIMATIVA],tabSaldoAta[CÓDIGO],tabConsumoAta[[#This Row],[CÓDIGO]],tabSaldoAta[CHAVE],tabConsumoAta[[#This Row],[ATA]])</f>
        <v>200</v>
      </c>
      <c r="I1552" s="164">
        <v>85</v>
      </c>
      <c r="J1552" s="159">
        <v>7</v>
      </c>
      <c r="K1552" s="251">
        <v>6092</v>
      </c>
      <c r="L1552" s="246" t="s">
        <v>3239</v>
      </c>
      <c r="M1552" s="160" t="s">
        <v>3544</v>
      </c>
      <c r="N1552" s="160" t="s">
        <v>3545</v>
      </c>
      <c r="O1552" s="249" t="s">
        <v>3543</v>
      </c>
      <c r="P1552" s="248">
        <v>43944</v>
      </c>
      <c r="Q1552" s="166" t="str">
        <f>IF(COUNTIFS(tabAtas_Bloqueios[CÓDIGO],tabConsumoAta[[#This Row],[CÓDIGO]],tabAtas_Bloqueios[CHAVE],tabConsumoAta[[#This Row],[ATA]],tabAtas_Bloqueios[INATIVO],"") &gt; 0,"X","")</f>
        <v/>
      </c>
      <c r="R1552" s="158" t="s">
        <v>1555</v>
      </c>
    </row>
    <row r="1553" spans="1:18" x14ac:dyDescent="0.3">
      <c r="A1553" s="247">
        <v>12856</v>
      </c>
      <c r="B1553" s="47" t="s">
        <v>3069</v>
      </c>
      <c r="C1553" s="34" t="str">
        <f>IFERROR(VLOOKUP(tabConsumoAta[[#This Row],[CÓDIGO]],tabEstimativa[#Data],14,FALSE),"")</f>
        <v>Suspenso</v>
      </c>
      <c r="D1553" s="157" t="s">
        <v>3517</v>
      </c>
      <c r="E1553" s="157">
        <v>88</v>
      </c>
      <c r="F1553" s="34">
        <v>2020</v>
      </c>
      <c r="G1553" s="78">
        <f>IFERROR(VLOOKUP(tabConsumoAta[[#This Row],[ATA]],tabAtas[#Data],4,FALSE),"")</f>
        <v>44287</v>
      </c>
      <c r="H1553" s="163">
        <f>SUMIFS(tabSaldoAta[ESTIMATIVA],tabSaldoAta[CÓDIGO],tabConsumoAta[[#This Row],[CÓDIGO]],tabSaldoAta[CHAVE],tabConsumoAta[[#This Row],[ATA]])</f>
        <v>4500</v>
      </c>
      <c r="I1553" s="164">
        <v>1000</v>
      </c>
      <c r="J1553" s="159">
        <v>8</v>
      </c>
      <c r="K1553" s="251">
        <v>6093</v>
      </c>
      <c r="L1553" s="246" t="s">
        <v>3547</v>
      </c>
      <c r="M1553" s="160" t="s">
        <v>3544</v>
      </c>
      <c r="N1553" s="160" t="s">
        <v>3545</v>
      </c>
      <c r="O1553" s="249" t="s">
        <v>3543</v>
      </c>
      <c r="P1553" s="248">
        <v>43944</v>
      </c>
      <c r="Q1553" s="166" t="str">
        <f>IF(COUNTIFS(tabAtas_Bloqueios[CÓDIGO],tabConsumoAta[[#This Row],[CÓDIGO]],tabAtas_Bloqueios[CHAVE],tabConsumoAta[[#This Row],[ATA]],tabAtas_Bloqueios[INATIVO],"") &gt; 0,"X","")</f>
        <v/>
      </c>
      <c r="R1553" s="158" t="s">
        <v>1555</v>
      </c>
    </row>
    <row r="1554" spans="1:18" x14ac:dyDescent="0.3">
      <c r="A1554" s="247">
        <v>14831</v>
      </c>
      <c r="B1554" s="47" t="s">
        <v>2843</v>
      </c>
      <c r="C1554" s="34" t="str">
        <f>IFERROR(VLOOKUP(tabConsumoAta[[#This Row],[CÓDIGO]],tabEstimativa[#Data],14,FALSE),"")</f>
        <v>Inativo</v>
      </c>
      <c r="D1554" s="157" t="s">
        <v>1768</v>
      </c>
      <c r="E1554" s="157">
        <v>126</v>
      </c>
      <c r="F1554" s="34">
        <v>2019</v>
      </c>
      <c r="G1554" s="78">
        <f>IFERROR(VLOOKUP(tabConsumoAta[[#This Row],[ATA]],tabAtas[#Data],4,FALSE),"")</f>
        <v>43957</v>
      </c>
      <c r="H1554" s="163">
        <f>SUMIFS(tabSaldoAta[ESTIMATIVA],tabSaldoAta[CÓDIGO],tabConsumoAta[[#This Row],[CÓDIGO]],tabSaldoAta[CHAVE],tabConsumoAta[[#This Row],[ATA]])</f>
        <v>600</v>
      </c>
      <c r="I1554" s="164">
        <v>150</v>
      </c>
      <c r="J1554" s="159">
        <v>1</v>
      </c>
      <c r="K1554" s="251">
        <v>5716</v>
      </c>
      <c r="L1554" s="246" t="s">
        <v>2844</v>
      </c>
      <c r="M1554" s="160" t="s">
        <v>3508</v>
      </c>
      <c r="N1554" s="160" t="s">
        <v>3509</v>
      </c>
      <c r="O1554" s="249" t="s">
        <v>3507</v>
      </c>
      <c r="P1554" s="248">
        <v>43944</v>
      </c>
      <c r="Q1554" s="166" t="str">
        <f>IF(COUNTIFS(tabAtas_Bloqueios[CÓDIGO],tabConsumoAta[[#This Row],[CÓDIGO]],tabAtas_Bloqueios[CHAVE],tabConsumoAta[[#This Row],[ATA]],tabAtas_Bloqueios[INATIVO],"") &gt; 0,"X","")</f>
        <v/>
      </c>
      <c r="R1554" s="158" t="s">
        <v>1555</v>
      </c>
    </row>
    <row r="1555" spans="1:18" x14ac:dyDescent="0.3">
      <c r="A1555" s="247">
        <v>15299</v>
      </c>
      <c r="B1555" s="47" t="s">
        <v>162</v>
      </c>
      <c r="C1555" s="34" t="str">
        <f>IFERROR(VLOOKUP(tabConsumoAta[[#This Row],[CÓDIGO]],tabEstimativa[#Data],14,FALSE),"")</f>
        <v>Suspenso</v>
      </c>
      <c r="D1555" s="157" t="s">
        <v>1768</v>
      </c>
      <c r="E1555" s="157">
        <v>126</v>
      </c>
      <c r="F1555" s="34">
        <v>2019</v>
      </c>
      <c r="G1555" s="78">
        <f>IFERROR(VLOOKUP(tabConsumoAta[[#This Row],[ATA]],tabAtas[#Data],4,FALSE),"")</f>
        <v>43957</v>
      </c>
      <c r="H1555" s="163">
        <f>SUMIFS(tabSaldoAta[ESTIMATIVA],tabSaldoAta[CÓDIGO],tabConsumoAta[[#This Row],[CÓDIGO]],tabSaldoAta[CHAVE],tabConsumoAta[[#This Row],[ATA]])</f>
        <v>600</v>
      </c>
      <c r="I1555" s="164">
        <v>100</v>
      </c>
      <c r="J1555" s="159">
        <v>2</v>
      </c>
      <c r="K1555" s="251">
        <v>5716</v>
      </c>
      <c r="L1555" s="246" t="s">
        <v>2844</v>
      </c>
      <c r="M1555" s="160" t="s">
        <v>3508</v>
      </c>
      <c r="N1555" s="160" t="s">
        <v>3509</v>
      </c>
      <c r="O1555" s="249" t="s">
        <v>3507</v>
      </c>
      <c r="P1555" s="248">
        <v>43944</v>
      </c>
      <c r="Q1555" s="166" t="str">
        <f>IF(COUNTIFS(tabAtas_Bloqueios[CÓDIGO],tabConsumoAta[[#This Row],[CÓDIGO]],tabAtas_Bloqueios[CHAVE],tabConsumoAta[[#This Row],[ATA]],tabAtas_Bloqueios[INATIVO],"") &gt; 0,"X","")</f>
        <v/>
      </c>
      <c r="R1555" s="158" t="s">
        <v>1555</v>
      </c>
    </row>
    <row r="1556" spans="1:18" x14ac:dyDescent="0.3">
      <c r="A1556" s="247">
        <v>110895</v>
      </c>
      <c r="B1556" s="47" t="s">
        <v>2416</v>
      </c>
      <c r="C1556" s="34" t="str">
        <f>IFERROR(VLOOKUP(tabConsumoAta[[#This Row],[CÓDIGO]],tabEstimativa[#Data],14,FALSE),"")</f>
        <v>Suspenso</v>
      </c>
      <c r="D1556" s="157" t="s">
        <v>1768</v>
      </c>
      <c r="E1556" s="157">
        <v>126</v>
      </c>
      <c r="F1556" s="34">
        <v>2019</v>
      </c>
      <c r="G1556" s="78">
        <f>IFERROR(VLOOKUP(tabConsumoAta[[#This Row],[ATA]],tabAtas[#Data],4,FALSE),"")</f>
        <v>43957</v>
      </c>
      <c r="H1556" s="163">
        <f>SUMIFS(tabSaldoAta[ESTIMATIVA],tabSaldoAta[CÓDIGO],tabConsumoAta[[#This Row],[CÓDIGO]],tabSaldoAta[CHAVE],tabConsumoAta[[#This Row],[ATA]])</f>
        <v>400</v>
      </c>
      <c r="I1556" s="164">
        <v>50</v>
      </c>
      <c r="J1556" s="159">
        <v>3</v>
      </c>
      <c r="K1556" s="251">
        <v>5716</v>
      </c>
      <c r="L1556" s="246" t="s">
        <v>2844</v>
      </c>
      <c r="M1556" s="160" t="s">
        <v>3508</v>
      </c>
      <c r="N1556" s="160" t="s">
        <v>3509</v>
      </c>
      <c r="O1556" s="249" t="s">
        <v>3507</v>
      </c>
      <c r="P1556" s="248">
        <v>43944</v>
      </c>
      <c r="Q1556" s="166" t="str">
        <f>IF(COUNTIFS(tabAtas_Bloqueios[CÓDIGO],tabConsumoAta[[#This Row],[CÓDIGO]],tabAtas_Bloqueios[CHAVE],tabConsumoAta[[#This Row],[ATA]],tabAtas_Bloqueios[INATIVO],"") &gt; 0,"X","")</f>
        <v/>
      </c>
      <c r="R1556" s="158" t="s">
        <v>1555</v>
      </c>
    </row>
    <row r="1557" spans="1:18" x14ac:dyDescent="0.3">
      <c r="A1557" s="247">
        <v>112154</v>
      </c>
      <c r="B1557" s="47" t="s">
        <v>231</v>
      </c>
      <c r="C1557" s="34" t="str">
        <f>IFERROR(VLOOKUP(tabConsumoAta[[#This Row],[CÓDIGO]],tabEstimativa[#Data],14,FALSE),"")</f>
        <v>Inativo</v>
      </c>
      <c r="D1557" s="157" t="s">
        <v>1768</v>
      </c>
      <c r="E1557" s="157">
        <v>126</v>
      </c>
      <c r="F1557" s="34">
        <v>2019</v>
      </c>
      <c r="G1557" s="78">
        <f>IFERROR(VLOOKUP(tabConsumoAta[[#This Row],[ATA]],tabAtas[#Data],4,FALSE),"")</f>
        <v>43957</v>
      </c>
      <c r="H1557" s="163">
        <f>SUMIFS(tabSaldoAta[ESTIMATIVA],tabSaldoAta[CÓDIGO],tabConsumoAta[[#This Row],[CÓDIGO]],tabSaldoAta[CHAVE],tabConsumoAta[[#This Row],[ATA]])</f>
        <v>400</v>
      </c>
      <c r="I1557" s="164">
        <v>300</v>
      </c>
      <c r="J1557" s="159">
        <v>4</v>
      </c>
      <c r="K1557" s="251">
        <v>5716</v>
      </c>
      <c r="L1557" s="246" t="s">
        <v>2844</v>
      </c>
      <c r="M1557" s="160" t="s">
        <v>3508</v>
      </c>
      <c r="N1557" s="160" t="s">
        <v>3509</v>
      </c>
      <c r="O1557" s="249" t="s">
        <v>3507</v>
      </c>
      <c r="P1557" s="248">
        <v>43944</v>
      </c>
      <c r="Q1557" s="166" t="str">
        <f>IF(COUNTIFS(tabAtas_Bloqueios[CÓDIGO],tabConsumoAta[[#This Row],[CÓDIGO]],tabAtas_Bloqueios[CHAVE],tabConsumoAta[[#This Row],[ATA]],tabAtas_Bloqueios[INATIVO],"") &gt; 0,"X","")</f>
        <v/>
      </c>
      <c r="R1557" s="158" t="s">
        <v>1555</v>
      </c>
    </row>
    <row r="1558" spans="1:18" x14ac:dyDescent="0.3">
      <c r="A1558" s="247">
        <v>112157</v>
      </c>
      <c r="B1558" s="47" t="s">
        <v>2498</v>
      </c>
      <c r="C1558" s="34" t="str">
        <f>IFERROR(VLOOKUP(tabConsumoAta[[#This Row],[CÓDIGO]],tabEstimativa[#Data],14,FALSE),"")</f>
        <v>Inativo</v>
      </c>
      <c r="D1558" s="157" t="s">
        <v>1768</v>
      </c>
      <c r="E1558" s="157">
        <v>126</v>
      </c>
      <c r="F1558" s="34">
        <v>2019</v>
      </c>
      <c r="G1558" s="78">
        <f>IFERROR(VLOOKUP(tabConsumoAta[[#This Row],[ATA]],tabAtas[#Data],4,FALSE),"")</f>
        <v>43957</v>
      </c>
      <c r="H1558" s="163">
        <f>SUMIFS(tabSaldoAta[ESTIMATIVA],tabSaldoAta[CÓDIGO],tabConsumoAta[[#This Row],[CÓDIGO]],tabSaldoAta[CHAVE],tabConsumoAta[[#This Row],[ATA]])</f>
        <v>60</v>
      </c>
      <c r="I1558" s="164">
        <v>50</v>
      </c>
      <c r="J1558" s="159">
        <v>5</v>
      </c>
      <c r="K1558" s="251">
        <v>5716</v>
      </c>
      <c r="L1558" s="246" t="s">
        <v>2844</v>
      </c>
      <c r="M1558" s="160" t="s">
        <v>3508</v>
      </c>
      <c r="N1558" s="160" t="s">
        <v>3509</v>
      </c>
      <c r="O1558" s="249" t="s">
        <v>3507</v>
      </c>
      <c r="P1558" s="248">
        <v>43944</v>
      </c>
      <c r="Q1558" s="166" t="str">
        <f>IF(COUNTIFS(tabAtas_Bloqueios[CÓDIGO],tabConsumoAta[[#This Row],[CÓDIGO]],tabAtas_Bloqueios[CHAVE],tabConsumoAta[[#This Row],[ATA]],tabAtas_Bloqueios[INATIVO],"") &gt; 0,"X","")</f>
        <v/>
      </c>
      <c r="R1558" s="158" t="s">
        <v>1555</v>
      </c>
    </row>
    <row r="1559" spans="1:18" x14ac:dyDescent="0.3">
      <c r="A1559" s="247">
        <v>116874</v>
      </c>
      <c r="B1559" s="47" t="s">
        <v>230</v>
      </c>
      <c r="C1559" s="34" t="str">
        <f>IFERROR(VLOOKUP(tabConsumoAta[[#This Row],[CÓDIGO]],tabEstimativa[#Data],14,FALSE),"")</f>
        <v>Inativo</v>
      </c>
      <c r="D1559" s="157" t="s">
        <v>1768</v>
      </c>
      <c r="E1559" s="157">
        <v>126</v>
      </c>
      <c r="F1559" s="34">
        <v>2019</v>
      </c>
      <c r="G1559" s="78">
        <f>IFERROR(VLOOKUP(tabConsumoAta[[#This Row],[ATA]],tabAtas[#Data],4,FALSE),"")</f>
        <v>43957</v>
      </c>
      <c r="H1559" s="163">
        <f>SUMIFS(tabSaldoAta[ESTIMATIVA],tabSaldoAta[CÓDIGO],tabConsumoAta[[#This Row],[CÓDIGO]],tabSaldoAta[CHAVE],tabConsumoAta[[#This Row],[ATA]])</f>
        <v>2000</v>
      </c>
      <c r="I1559" s="164">
        <v>600</v>
      </c>
      <c r="J1559" s="159">
        <v>6</v>
      </c>
      <c r="K1559" s="251">
        <v>5716</v>
      </c>
      <c r="L1559" s="246" t="s">
        <v>2844</v>
      </c>
      <c r="M1559" s="160" t="s">
        <v>3508</v>
      </c>
      <c r="N1559" s="160" t="s">
        <v>3509</v>
      </c>
      <c r="O1559" s="249" t="s">
        <v>3507</v>
      </c>
      <c r="P1559" s="248">
        <v>43944</v>
      </c>
      <c r="Q1559" s="166" t="str">
        <f>IF(COUNTIFS(tabAtas_Bloqueios[CÓDIGO],tabConsumoAta[[#This Row],[CÓDIGO]],tabAtas_Bloqueios[CHAVE],tabConsumoAta[[#This Row],[ATA]],tabAtas_Bloqueios[INATIVO],"") &gt; 0,"X","")</f>
        <v/>
      </c>
      <c r="R1559" s="158" t="s">
        <v>1555</v>
      </c>
    </row>
    <row r="1560" spans="1:18" x14ac:dyDescent="0.3">
      <c r="A1560" s="247">
        <v>136083</v>
      </c>
      <c r="B1560" s="47" t="s">
        <v>1109</v>
      </c>
      <c r="C1560" s="34" t="str">
        <f>IFERROR(VLOOKUP(tabConsumoAta[[#This Row],[CÓDIGO]],tabEstimativa[#Data],14,FALSE),"")</f>
        <v>Inativo</v>
      </c>
      <c r="D1560" s="157" t="s">
        <v>1768</v>
      </c>
      <c r="E1560" s="157">
        <v>126</v>
      </c>
      <c r="F1560" s="34">
        <v>2019</v>
      </c>
      <c r="G1560" s="78">
        <f>IFERROR(VLOOKUP(tabConsumoAta[[#This Row],[ATA]],tabAtas[#Data],4,FALSE),"")</f>
        <v>43957</v>
      </c>
      <c r="H1560" s="163">
        <f>SUMIFS(tabSaldoAta[ESTIMATIVA],tabSaldoAta[CÓDIGO],tabConsumoAta[[#This Row],[CÓDIGO]],tabSaldoAta[CHAVE],tabConsumoAta[[#This Row],[ATA]])</f>
        <v>300</v>
      </c>
      <c r="I1560" s="164">
        <v>150</v>
      </c>
      <c r="J1560" s="159">
        <v>7</v>
      </c>
      <c r="K1560" s="251">
        <v>5716</v>
      </c>
      <c r="L1560" s="246" t="s">
        <v>2844</v>
      </c>
      <c r="M1560" s="160" t="s">
        <v>3508</v>
      </c>
      <c r="N1560" s="160" t="s">
        <v>3509</v>
      </c>
      <c r="O1560" s="249" t="s">
        <v>3507</v>
      </c>
      <c r="P1560" s="248">
        <v>43944</v>
      </c>
      <c r="Q1560" s="166" t="str">
        <f>IF(COUNTIFS(tabAtas_Bloqueios[CÓDIGO],tabConsumoAta[[#This Row],[CÓDIGO]],tabAtas_Bloqueios[CHAVE],tabConsumoAta[[#This Row],[ATA]],tabAtas_Bloqueios[INATIVO],"") &gt; 0,"X","")</f>
        <v/>
      </c>
      <c r="R1560" s="158" t="s">
        <v>1555</v>
      </c>
    </row>
    <row r="1561" spans="1:18" x14ac:dyDescent="0.3">
      <c r="A1561" s="247">
        <v>95513</v>
      </c>
      <c r="B1561" s="47" t="s">
        <v>73</v>
      </c>
      <c r="C1561" s="34" t="str">
        <f>IFERROR(VLOOKUP(tabConsumoAta[[#This Row],[CÓDIGO]],tabEstimativa[#Data],14,FALSE),"")</f>
        <v>Inativo</v>
      </c>
      <c r="D1561" s="157" t="s">
        <v>1768</v>
      </c>
      <c r="E1561" s="157">
        <v>126</v>
      </c>
      <c r="F1561" s="34">
        <v>2019</v>
      </c>
      <c r="G1561" s="78">
        <f>IFERROR(VLOOKUP(tabConsumoAta[[#This Row],[ATA]],tabAtas[#Data],4,FALSE),"")</f>
        <v>43957</v>
      </c>
      <c r="H1561" s="163">
        <f>SUMIFS(tabSaldoAta[ESTIMATIVA],tabSaldoAta[CÓDIGO],tabConsumoAta[[#This Row],[CÓDIGO]],tabSaldoAta[CHAVE],tabConsumoAta[[#This Row],[ATA]])</f>
        <v>1600</v>
      </c>
      <c r="I1561" s="164">
        <v>1000</v>
      </c>
      <c r="J1561" s="159">
        <v>8</v>
      </c>
      <c r="K1561" s="251">
        <v>5716</v>
      </c>
      <c r="L1561" s="246" t="s">
        <v>2415</v>
      </c>
      <c r="M1561" s="160" t="s">
        <v>3508</v>
      </c>
      <c r="N1561" s="160" t="s">
        <v>3509</v>
      </c>
      <c r="O1561" s="249" t="s">
        <v>3507</v>
      </c>
      <c r="P1561" s="248">
        <v>43944</v>
      </c>
      <c r="Q1561" s="166" t="str">
        <f>IF(COUNTIFS(tabAtas_Bloqueios[CÓDIGO],tabConsumoAta[[#This Row],[CÓDIGO]],tabAtas_Bloqueios[CHAVE],tabConsumoAta[[#This Row],[ATA]],tabAtas_Bloqueios[INATIVO],"") &gt; 0,"X","")</f>
        <v/>
      </c>
      <c r="R1561" s="158" t="s">
        <v>1555</v>
      </c>
    </row>
    <row r="1562" spans="1:18" x14ac:dyDescent="0.3">
      <c r="A1562" s="247">
        <v>108463</v>
      </c>
      <c r="B1562" s="47" t="s">
        <v>57</v>
      </c>
      <c r="C1562" s="34" t="str">
        <f>IFERROR(VLOOKUP(tabConsumoAta[[#This Row],[CÓDIGO]],tabEstimativa[#Data],14,FALSE),"")</f>
        <v>Inativo</v>
      </c>
      <c r="D1562" s="157" t="s">
        <v>1768</v>
      </c>
      <c r="E1562" s="157">
        <v>126</v>
      </c>
      <c r="F1562" s="34">
        <v>2019</v>
      </c>
      <c r="G1562" s="78">
        <f>IFERROR(VLOOKUP(tabConsumoAta[[#This Row],[ATA]],tabAtas[#Data],4,FALSE),"")</f>
        <v>43957</v>
      </c>
      <c r="H1562" s="163">
        <f>SUMIFS(tabSaldoAta[ESTIMATIVA],tabSaldoAta[CÓDIGO],tabConsumoAta[[#This Row],[CÓDIGO]],tabSaldoAta[CHAVE],tabConsumoAta[[#This Row],[ATA]])</f>
        <v>1500</v>
      </c>
      <c r="I1562" s="164">
        <v>1500</v>
      </c>
      <c r="J1562" s="159">
        <v>9</v>
      </c>
      <c r="K1562" s="251">
        <v>5716</v>
      </c>
      <c r="L1562" s="246" t="s">
        <v>2415</v>
      </c>
      <c r="M1562" s="160" t="s">
        <v>3508</v>
      </c>
      <c r="N1562" s="160" t="s">
        <v>3509</v>
      </c>
      <c r="O1562" s="249" t="s">
        <v>3507</v>
      </c>
      <c r="P1562" s="248">
        <v>43944</v>
      </c>
      <c r="Q1562" s="166" t="str">
        <f>IF(COUNTIFS(tabAtas_Bloqueios[CÓDIGO],tabConsumoAta[[#This Row],[CÓDIGO]],tabAtas_Bloqueios[CHAVE],tabConsumoAta[[#This Row],[ATA]],tabAtas_Bloqueios[INATIVO],"") &gt; 0,"X","")</f>
        <v/>
      </c>
      <c r="R1562" s="158" t="s">
        <v>1555</v>
      </c>
    </row>
    <row r="1563" spans="1:18" x14ac:dyDescent="0.3">
      <c r="A1563" s="247">
        <v>110891</v>
      </c>
      <c r="B1563" s="47" t="s">
        <v>61</v>
      </c>
      <c r="C1563" s="34" t="str">
        <f>IFERROR(VLOOKUP(tabConsumoAta[[#This Row],[CÓDIGO]],tabEstimativa[#Data],14,FALSE),"")</f>
        <v>Inativo</v>
      </c>
      <c r="D1563" s="157" t="s">
        <v>1768</v>
      </c>
      <c r="E1563" s="157">
        <v>126</v>
      </c>
      <c r="F1563" s="34">
        <v>2019</v>
      </c>
      <c r="G1563" s="78">
        <f>IFERROR(VLOOKUP(tabConsumoAta[[#This Row],[ATA]],tabAtas[#Data],4,FALSE),"")</f>
        <v>43957</v>
      </c>
      <c r="H1563" s="163">
        <f>SUMIFS(tabSaldoAta[ESTIMATIVA],tabSaldoAta[CÓDIGO],tabConsumoAta[[#This Row],[CÓDIGO]],tabSaldoAta[CHAVE],tabConsumoAta[[#This Row],[ATA]])</f>
        <v>300</v>
      </c>
      <c r="I1563" s="164">
        <v>300</v>
      </c>
      <c r="J1563" s="159">
        <v>10</v>
      </c>
      <c r="K1563" s="251">
        <v>5716</v>
      </c>
      <c r="L1563" s="246" t="s">
        <v>2415</v>
      </c>
      <c r="M1563" s="160" t="s">
        <v>3508</v>
      </c>
      <c r="N1563" s="160" t="s">
        <v>3509</v>
      </c>
      <c r="O1563" s="249" t="s">
        <v>3507</v>
      </c>
      <c r="P1563" s="248">
        <v>43944</v>
      </c>
      <c r="Q1563" s="166" t="str">
        <f>IF(COUNTIFS(tabAtas_Bloqueios[CÓDIGO],tabConsumoAta[[#This Row],[CÓDIGO]],tabAtas_Bloqueios[CHAVE],tabConsumoAta[[#This Row],[ATA]],tabAtas_Bloqueios[INATIVO],"") &gt; 0,"X","")</f>
        <v/>
      </c>
      <c r="R1563" s="158" t="s">
        <v>1555</v>
      </c>
    </row>
    <row r="1564" spans="1:18" x14ac:dyDescent="0.3">
      <c r="A1564" s="247">
        <v>112965</v>
      </c>
      <c r="B1564" s="47" t="s">
        <v>2914</v>
      </c>
      <c r="C1564" s="34" t="str">
        <f>IFERROR(VLOOKUP(tabConsumoAta[[#This Row],[CÓDIGO]],tabEstimativa[#Data],14,FALSE),"")</f>
        <v>Inativo</v>
      </c>
      <c r="D1564" s="157" t="s">
        <v>1768</v>
      </c>
      <c r="E1564" s="157">
        <v>126</v>
      </c>
      <c r="F1564" s="34">
        <v>2019</v>
      </c>
      <c r="G1564" s="78">
        <f>IFERROR(VLOOKUP(tabConsumoAta[[#This Row],[ATA]],tabAtas[#Data],4,FALSE),"")</f>
        <v>43957</v>
      </c>
      <c r="H1564" s="163">
        <f>SUMIFS(tabSaldoAta[ESTIMATIVA],tabSaldoAta[CÓDIGO],tabConsumoAta[[#This Row],[CÓDIGO]],tabSaldoAta[CHAVE],tabConsumoAta[[#This Row],[ATA]])</f>
        <v>0</v>
      </c>
      <c r="I1564" s="164">
        <v>200</v>
      </c>
      <c r="J1564" s="159">
        <v>11</v>
      </c>
      <c r="K1564" s="251">
        <v>5716</v>
      </c>
      <c r="L1564" s="246" t="s">
        <v>2415</v>
      </c>
      <c r="M1564" s="160" t="s">
        <v>3508</v>
      </c>
      <c r="N1564" s="160" t="s">
        <v>3509</v>
      </c>
      <c r="O1564" s="249" t="s">
        <v>3507</v>
      </c>
      <c r="P1564" s="248">
        <v>43944</v>
      </c>
      <c r="Q1564" s="166" t="str">
        <f>IF(COUNTIFS(tabAtas_Bloqueios[CÓDIGO],tabConsumoAta[[#This Row],[CÓDIGO]],tabAtas_Bloqueios[CHAVE],tabConsumoAta[[#This Row],[ATA]],tabAtas_Bloqueios[INATIVO],"") &gt; 0,"X","")</f>
        <v/>
      </c>
      <c r="R1564" s="158" t="s">
        <v>1555</v>
      </c>
    </row>
    <row r="1565" spans="1:18" x14ac:dyDescent="0.3">
      <c r="A1565" s="247">
        <v>15664</v>
      </c>
      <c r="B1565" s="47" t="s">
        <v>3325</v>
      </c>
      <c r="C1565" s="34" t="str">
        <f>IFERROR(VLOOKUP(tabConsumoAta[[#This Row],[CÓDIGO]],tabEstimativa[#Data],14,FALSE),"")</f>
        <v>Suspenso</v>
      </c>
      <c r="D1565" s="157" t="s">
        <v>1768</v>
      </c>
      <c r="E1565" s="157">
        <v>126</v>
      </c>
      <c r="F1565" s="34">
        <v>2019</v>
      </c>
      <c r="G1565" s="78">
        <f>IFERROR(VLOOKUP(tabConsumoAta[[#This Row],[ATA]],tabAtas[#Data],4,FALSE),"")</f>
        <v>43957</v>
      </c>
      <c r="H1565" s="163">
        <f>SUMIFS(tabSaldoAta[ESTIMATIVA],tabSaldoAta[CÓDIGO],tabConsumoAta[[#This Row],[CÓDIGO]],tabSaldoAta[CHAVE],tabConsumoAta[[#This Row],[ATA]])</f>
        <v>60</v>
      </c>
      <c r="I1565" s="164">
        <v>30</v>
      </c>
      <c r="J1565" s="159">
        <v>12</v>
      </c>
      <c r="K1565" s="251">
        <v>5718</v>
      </c>
      <c r="L1565" s="246" t="s">
        <v>3179</v>
      </c>
      <c r="M1565" s="160" t="s">
        <v>3508</v>
      </c>
      <c r="N1565" s="160" t="s">
        <v>3509</v>
      </c>
      <c r="O1565" s="249" t="s">
        <v>3507</v>
      </c>
      <c r="P1565" s="248">
        <v>43944</v>
      </c>
      <c r="Q1565" s="166" t="str">
        <f>IF(COUNTIFS(tabAtas_Bloqueios[CÓDIGO],tabConsumoAta[[#This Row],[CÓDIGO]],tabAtas_Bloqueios[CHAVE],tabConsumoAta[[#This Row],[ATA]],tabAtas_Bloqueios[INATIVO],"") &gt; 0,"X","")</f>
        <v/>
      </c>
      <c r="R1565" s="158" t="s">
        <v>1555</v>
      </c>
    </row>
    <row r="1566" spans="1:18" x14ac:dyDescent="0.3">
      <c r="A1566" s="247">
        <v>112155</v>
      </c>
      <c r="B1566" s="47" t="s">
        <v>227</v>
      </c>
      <c r="C1566" s="34" t="str">
        <f>IFERROR(VLOOKUP(tabConsumoAta[[#This Row],[CÓDIGO]],tabEstimativa[#Data],14,FALSE),"")</f>
        <v>Inativo</v>
      </c>
      <c r="D1566" s="157" t="s">
        <v>1768</v>
      </c>
      <c r="E1566" s="157">
        <v>126</v>
      </c>
      <c r="F1566" s="34">
        <v>2019</v>
      </c>
      <c r="G1566" s="78">
        <f>IFERROR(VLOOKUP(tabConsumoAta[[#This Row],[ATA]],tabAtas[#Data],4,FALSE),"")</f>
        <v>43957</v>
      </c>
      <c r="H1566" s="163">
        <f>SUMIFS(tabSaldoAta[ESTIMATIVA],tabSaldoAta[CÓDIGO],tabConsumoAta[[#This Row],[CÓDIGO]],tabSaldoAta[CHAVE],tabConsumoAta[[#This Row],[ATA]])</f>
        <v>200</v>
      </c>
      <c r="I1566" s="164">
        <v>50</v>
      </c>
      <c r="J1566" s="159">
        <v>13</v>
      </c>
      <c r="K1566" s="251">
        <v>5718</v>
      </c>
      <c r="L1566" s="246" t="s">
        <v>3179</v>
      </c>
      <c r="M1566" s="160" t="s">
        <v>3508</v>
      </c>
      <c r="N1566" s="160" t="s">
        <v>3509</v>
      </c>
      <c r="O1566" s="249" t="s">
        <v>3507</v>
      </c>
      <c r="P1566" s="248">
        <v>43944</v>
      </c>
      <c r="Q1566" s="166" t="str">
        <f>IF(COUNTIFS(tabAtas_Bloqueios[CÓDIGO],tabConsumoAta[[#This Row],[CÓDIGO]],tabAtas_Bloqueios[CHAVE],tabConsumoAta[[#This Row],[ATA]],tabAtas_Bloqueios[INATIVO],"") &gt; 0,"X","")</f>
        <v/>
      </c>
      <c r="R1566" s="158" t="s">
        <v>1555</v>
      </c>
    </row>
    <row r="1567" spans="1:18" x14ac:dyDescent="0.3">
      <c r="A1567" s="247">
        <v>112158</v>
      </c>
      <c r="B1567" s="47" t="s">
        <v>159</v>
      </c>
      <c r="C1567" s="34" t="str">
        <f>IFERROR(VLOOKUP(tabConsumoAta[[#This Row],[CÓDIGO]],tabEstimativa[#Data],14,FALSE),"")</f>
        <v>Suspenso</v>
      </c>
      <c r="D1567" s="157" t="s">
        <v>1768</v>
      </c>
      <c r="E1567" s="157">
        <v>126</v>
      </c>
      <c r="F1567" s="34">
        <v>2019</v>
      </c>
      <c r="G1567" s="78">
        <f>IFERROR(VLOOKUP(tabConsumoAta[[#This Row],[ATA]],tabAtas[#Data],4,FALSE),"")</f>
        <v>43957</v>
      </c>
      <c r="H1567" s="163">
        <f>SUMIFS(tabSaldoAta[ESTIMATIVA],tabSaldoAta[CÓDIGO],tabConsumoAta[[#This Row],[CÓDIGO]],tabSaldoAta[CHAVE],tabConsumoAta[[#This Row],[ATA]])</f>
        <v>250</v>
      </c>
      <c r="I1567" s="164">
        <v>150</v>
      </c>
      <c r="J1567" s="159">
        <v>14</v>
      </c>
      <c r="K1567" s="251">
        <v>5719</v>
      </c>
      <c r="L1567" s="246" t="s">
        <v>3179</v>
      </c>
      <c r="M1567" s="160" t="s">
        <v>3508</v>
      </c>
      <c r="N1567" s="160" t="s">
        <v>3509</v>
      </c>
      <c r="O1567" s="249" t="s">
        <v>3507</v>
      </c>
      <c r="P1567" s="248">
        <v>43944</v>
      </c>
      <c r="Q1567" s="166" t="str">
        <f>IF(COUNTIFS(tabAtas_Bloqueios[CÓDIGO],tabConsumoAta[[#This Row],[CÓDIGO]],tabAtas_Bloqueios[CHAVE],tabConsumoAta[[#This Row],[ATA]],tabAtas_Bloqueios[INATIVO],"") &gt; 0,"X","")</f>
        <v/>
      </c>
      <c r="R1567" s="158" t="s">
        <v>1555</v>
      </c>
    </row>
    <row r="1568" spans="1:18" x14ac:dyDescent="0.3">
      <c r="A1568" s="247">
        <v>112159</v>
      </c>
      <c r="B1568" s="47" t="s">
        <v>160</v>
      </c>
      <c r="C1568" s="34" t="str">
        <f>IFERROR(VLOOKUP(tabConsumoAta[[#This Row],[CÓDIGO]],tabEstimativa[#Data],14,FALSE),"")</f>
        <v>Suspenso</v>
      </c>
      <c r="D1568" s="157" t="s">
        <v>1768</v>
      </c>
      <c r="E1568" s="157">
        <v>126</v>
      </c>
      <c r="F1568" s="34">
        <v>2019</v>
      </c>
      <c r="G1568" s="78">
        <f>IFERROR(VLOOKUP(tabConsumoAta[[#This Row],[ATA]],tabAtas[#Data],4,FALSE),"")</f>
        <v>43957</v>
      </c>
      <c r="H1568" s="163">
        <f>SUMIFS(tabSaldoAta[ESTIMATIVA],tabSaldoAta[CÓDIGO],tabConsumoAta[[#This Row],[CÓDIGO]],tabSaldoAta[CHAVE],tabConsumoAta[[#This Row],[ATA]])</f>
        <v>50</v>
      </c>
      <c r="I1568" s="164">
        <v>100</v>
      </c>
      <c r="J1568" s="159">
        <v>15</v>
      </c>
      <c r="K1568" s="251">
        <v>5719</v>
      </c>
      <c r="L1568" s="246" t="s">
        <v>3179</v>
      </c>
      <c r="M1568" s="160" t="s">
        <v>3508</v>
      </c>
      <c r="N1568" s="160" t="s">
        <v>3509</v>
      </c>
      <c r="O1568" s="249" t="s">
        <v>3507</v>
      </c>
      <c r="P1568" s="248">
        <v>43944</v>
      </c>
      <c r="Q1568" s="166" t="str">
        <f>IF(COUNTIFS(tabAtas_Bloqueios[CÓDIGO],tabConsumoAta[[#This Row],[CÓDIGO]],tabAtas_Bloqueios[CHAVE],tabConsumoAta[[#This Row],[ATA]],tabAtas_Bloqueios[INATIVO],"") &gt; 0,"X","")</f>
        <v/>
      </c>
      <c r="R1568" s="158" t="s">
        <v>1555</v>
      </c>
    </row>
    <row r="1569" spans="1:18" x14ac:dyDescent="0.3">
      <c r="A1569" s="247">
        <v>112156</v>
      </c>
      <c r="B1569" s="47" t="s">
        <v>229</v>
      </c>
      <c r="C1569" s="34" t="str">
        <f>IFERROR(VLOOKUP(tabConsumoAta[[#This Row],[CÓDIGO]],tabEstimativa[#Data],14,FALSE),"")</f>
        <v>Inativo</v>
      </c>
      <c r="D1569" s="157" t="s">
        <v>1768</v>
      </c>
      <c r="E1569" s="157">
        <v>126</v>
      </c>
      <c r="F1569" s="34">
        <v>2019</v>
      </c>
      <c r="G1569" s="78">
        <f>IFERROR(VLOOKUP(tabConsumoAta[[#This Row],[ATA]],tabAtas[#Data],4,FALSE),"")</f>
        <v>43957</v>
      </c>
      <c r="H1569" s="163">
        <f>SUMIFS(tabSaldoAta[ESTIMATIVA],tabSaldoAta[CÓDIGO],tabConsumoAta[[#This Row],[CÓDIGO]],tabSaldoAta[CHAVE],tabConsumoAta[[#This Row],[ATA]])</f>
        <v>385</v>
      </c>
      <c r="I1569" s="164">
        <v>100</v>
      </c>
      <c r="J1569" s="159">
        <v>16</v>
      </c>
      <c r="K1569" s="251">
        <v>5718</v>
      </c>
      <c r="L1569" s="246" t="s">
        <v>2889</v>
      </c>
      <c r="M1569" s="160" t="s">
        <v>3508</v>
      </c>
      <c r="N1569" s="160" t="s">
        <v>3509</v>
      </c>
      <c r="O1569" s="249" t="s">
        <v>3507</v>
      </c>
      <c r="P1569" s="248">
        <v>43944</v>
      </c>
      <c r="Q1569" s="166" t="str">
        <f>IF(COUNTIFS(tabAtas_Bloqueios[CÓDIGO],tabConsumoAta[[#This Row],[CÓDIGO]],tabAtas_Bloqueios[CHAVE],tabConsumoAta[[#This Row],[ATA]],tabAtas_Bloqueios[INATIVO],"") &gt; 0,"X","")</f>
        <v/>
      </c>
      <c r="R1569" s="158" t="s">
        <v>1555</v>
      </c>
    </row>
    <row r="1570" spans="1:18" x14ac:dyDescent="0.3">
      <c r="A1570" s="247">
        <v>50797</v>
      </c>
      <c r="B1570" s="47" t="s">
        <v>3203</v>
      </c>
      <c r="C1570" s="34" t="str">
        <f>IFERROR(VLOOKUP(tabConsumoAta[[#This Row],[CÓDIGO]],tabEstimativa[#Data],14,FALSE),"")</f>
        <v>Inativo</v>
      </c>
      <c r="D1570" s="157" t="s">
        <v>1768</v>
      </c>
      <c r="E1570" s="157">
        <v>126</v>
      </c>
      <c r="F1570" s="34">
        <v>2019</v>
      </c>
      <c r="G1570" s="78">
        <f>IFERROR(VLOOKUP(tabConsumoAta[[#This Row],[ATA]],tabAtas[#Data],4,FALSE),"")</f>
        <v>43957</v>
      </c>
      <c r="H1570" s="163">
        <f>SUMIFS(tabSaldoAta[ESTIMATIVA],tabSaldoAta[CÓDIGO],tabConsumoAta[[#This Row],[CÓDIGO]],tabSaldoAta[CHAVE],tabConsumoAta[[#This Row],[ATA]])</f>
        <v>350</v>
      </c>
      <c r="I1570" s="164">
        <v>100</v>
      </c>
      <c r="J1570" s="159">
        <v>17</v>
      </c>
      <c r="K1570" s="251">
        <v>5718</v>
      </c>
      <c r="L1570" s="246" t="s">
        <v>2889</v>
      </c>
      <c r="M1570" s="160" t="s">
        <v>3508</v>
      </c>
      <c r="N1570" s="160" t="s">
        <v>3509</v>
      </c>
      <c r="O1570" s="249" t="s">
        <v>3507</v>
      </c>
      <c r="P1570" s="248">
        <v>43944</v>
      </c>
      <c r="Q1570" s="166" t="str">
        <f>IF(COUNTIFS(tabAtas_Bloqueios[CÓDIGO],tabConsumoAta[[#This Row],[CÓDIGO]],tabAtas_Bloqueios[CHAVE],tabConsumoAta[[#This Row],[ATA]],tabAtas_Bloqueios[INATIVO],"") &gt; 0,"X","")</f>
        <v/>
      </c>
      <c r="R1570" s="158" t="s">
        <v>1555</v>
      </c>
    </row>
    <row r="1571" spans="1:18" x14ac:dyDescent="0.3">
      <c r="A1571" s="247">
        <v>102791</v>
      </c>
      <c r="B1571" s="47" t="s">
        <v>3138</v>
      </c>
      <c r="C1571" s="34" t="str">
        <f>IFERROR(VLOOKUP(tabConsumoAta[[#This Row],[CÓDIGO]],tabEstimativa[#Data],14,FALSE),"")</f>
        <v>Inativo</v>
      </c>
      <c r="D1571" s="157" t="s">
        <v>1768</v>
      </c>
      <c r="E1571" s="157">
        <v>126</v>
      </c>
      <c r="F1571" s="34">
        <v>2019</v>
      </c>
      <c r="G1571" s="78">
        <f>IFERROR(VLOOKUP(tabConsumoAta[[#This Row],[ATA]],tabAtas[#Data],4,FALSE),"")</f>
        <v>43957</v>
      </c>
      <c r="H1571" s="163">
        <f>SUMIFS(tabSaldoAta[ESTIMATIVA],tabSaldoAta[CÓDIGO],tabConsumoAta[[#This Row],[CÓDIGO]],tabSaldoAta[CHAVE],tabConsumoAta[[#This Row],[ATA]])</f>
        <v>0</v>
      </c>
      <c r="I1571" s="164">
        <v>100</v>
      </c>
      <c r="J1571" s="159">
        <v>18</v>
      </c>
      <c r="K1571" s="251">
        <v>5718</v>
      </c>
      <c r="L1571" s="246" t="s">
        <v>2874</v>
      </c>
      <c r="M1571" s="160" t="s">
        <v>3508</v>
      </c>
      <c r="N1571" s="160" t="s">
        <v>3509</v>
      </c>
      <c r="O1571" s="249" t="s">
        <v>3507</v>
      </c>
      <c r="P1571" s="248">
        <v>43944</v>
      </c>
      <c r="Q1571" s="166" t="str">
        <f>IF(COUNTIFS(tabAtas_Bloqueios[CÓDIGO],tabConsumoAta[[#This Row],[CÓDIGO]],tabAtas_Bloqueios[CHAVE],tabConsumoAta[[#This Row],[ATA]],tabAtas_Bloqueios[INATIVO],"") &gt; 0,"X","")</f>
        <v/>
      </c>
      <c r="R1571" s="158" t="s">
        <v>1555</v>
      </c>
    </row>
    <row r="1572" spans="1:18" x14ac:dyDescent="0.3">
      <c r="A1572" s="247">
        <v>107889</v>
      </c>
      <c r="B1572" s="47" t="s">
        <v>2873</v>
      </c>
      <c r="C1572" s="34" t="str">
        <f>IFERROR(VLOOKUP(tabConsumoAta[[#This Row],[CÓDIGO]],tabEstimativa[#Data],14,FALSE),"")</f>
        <v>Inativo</v>
      </c>
      <c r="D1572" s="157" t="s">
        <v>1768</v>
      </c>
      <c r="E1572" s="157">
        <v>126</v>
      </c>
      <c r="F1572" s="34">
        <v>2019</v>
      </c>
      <c r="G1572" s="78">
        <f>IFERROR(VLOOKUP(tabConsumoAta[[#This Row],[ATA]],tabAtas[#Data],4,FALSE),"")</f>
        <v>43957</v>
      </c>
      <c r="H1572" s="163">
        <f>SUMIFS(tabSaldoAta[ESTIMATIVA],tabSaldoAta[CÓDIGO],tabConsumoAta[[#This Row],[CÓDIGO]],tabSaldoAta[CHAVE],tabConsumoAta[[#This Row],[ATA]])</f>
        <v>250</v>
      </c>
      <c r="I1572" s="164">
        <v>50</v>
      </c>
      <c r="J1572" s="159">
        <v>19</v>
      </c>
      <c r="K1572" s="251">
        <v>5718</v>
      </c>
      <c r="L1572" s="246" t="s">
        <v>2874</v>
      </c>
      <c r="M1572" s="160" t="s">
        <v>3508</v>
      </c>
      <c r="N1572" s="160" t="s">
        <v>3509</v>
      </c>
      <c r="O1572" s="249" t="s">
        <v>3507</v>
      </c>
      <c r="P1572" s="248">
        <v>43944</v>
      </c>
      <c r="Q1572" s="166" t="str">
        <f>IF(COUNTIFS(tabAtas_Bloqueios[CÓDIGO],tabConsumoAta[[#This Row],[CÓDIGO]],tabAtas_Bloqueios[CHAVE],tabConsumoAta[[#This Row],[ATA]],tabAtas_Bloqueios[INATIVO],"") &gt; 0,"X","")</f>
        <v/>
      </c>
      <c r="R1572" s="158" t="s">
        <v>1555</v>
      </c>
    </row>
    <row r="1573" spans="1:18" x14ac:dyDescent="0.3">
      <c r="A1573" s="247">
        <v>119628</v>
      </c>
      <c r="B1573" s="47" t="s">
        <v>56</v>
      </c>
      <c r="C1573" s="34" t="str">
        <f>IFERROR(VLOOKUP(tabConsumoAta[[#This Row],[CÓDIGO]],tabEstimativa[#Data],14,FALSE),"")</f>
        <v>Inativo</v>
      </c>
      <c r="D1573" s="157" t="s">
        <v>1768</v>
      </c>
      <c r="E1573" s="157">
        <v>126</v>
      </c>
      <c r="F1573" s="34">
        <v>2019</v>
      </c>
      <c r="G1573" s="78">
        <f>IFERROR(VLOOKUP(tabConsumoAta[[#This Row],[ATA]],tabAtas[#Data],4,FALSE),"")</f>
        <v>43957</v>
      </c>
      <c r="H1573" s="163">
        <f>SUMIFS(tabSaldoAta[ESTIMATIVA],tabSaldoAta[CÓDIGO],tabConsumoAta[[#This Row],[CÓDIGO]],tabSaldoAta[CHAVE],tabConsumoAta[[#This Row],[ATA]])</f>
        <v>500</v>
      </c>
      <c r="I1573" s="164">
        <v>100</v>
      </c>
      <c r="J1573" s="159">
        <v>20</v>
      </c>
      <c r="K1573" s="251">
        <v>5719</v>
      </c>
      <c r="L1573" s="246" t="s">
        <v>2874</v>
      </c>
      <c r="M1573" s="160" t="s">
        <v>3508</v>
      </c>
      <c r="N1573" s="160" t="s">
        <v>3509</v>
      </c>
      <c r="O1573" s="249" t="s">
        <v>3507</v>
      </c>
      <c r="P1573" s="248">
        <v>43944</v>
      </c>
      <c r="Q1573" s="166" t="str">
        <f>IF(COUNTIFS(tabAtas_Bloqueios[CÓDIGO],tabConsumoAta[[#This Row],[CÓDIGO]],tabAtas_Bloqueios[CHAVE],tabConsumoAta[[#This Row],[ATA]],tabAtas_Bloqueios[INATIVO],"") &gt; 0,"X","")</f>
        <v/>
      </c>
      <c r="R1573" s="158" t="s">
        <v>1555</v>
      </c>
    </row>
    <row r="1574" spans="1:18" x14ac:dyDescent="0.3">
      <c r="A1574" s="247">
        <v>124980</v>
      </c>
      <c r="B1574" s="47" t="s">
        <v>58</v>
      </c>
      <c r="C1574" s="34" t="str">
        <f>IFERROR(VLOOKUP(tabConsumoAta[[#This Row],[CÓDIGO]],tabEstimativa[#Data],14,FALSE),"")</f>
        <v>Inativo</v>
      </c>
      <c r="D1574" s="157" t="s">
        <v>1768</v>
      </c>
      <c r="E1574" s="157">
        <v>126</v>
      </c>
      <c r="F1574" s="34">
        <v>2019</v>
      </c>
      <c r="G1574" s="78">
        <f>IFERROR(VLOOKUP(tabConsumoAta[[#This Row],[ATA]],tabAtas[#Data],4,FALSE),"")</f>
        <v>43957</v>
      </c>
      <c r="H1574" s="163">
        <f>SUMIFS(tabSaldoAta[ESTIMATIVA],tabSaldoAta[CÓDIGO],tabConsumoAta[[#This Row],[CÓDIGO]],tabSaldoAta[CHAVE],tabConsumoAta[[#This Row],[ATA]])</f>
        <v>200</v>
      </c>
      <c r="I1574" s="164">
        <v>100</v>
      </c>
      <c r="J1574" s="159">
        <v>21</v>
      </c>
      <c r="K1574" s="251">
        <v>5718</v>
      </c>
      <c r="L1574" s="246" t="s">
        <v>2874</v>
      </c>
      <c r="M1574" s="160" t="s">
        <v>3508</v>
      </c>
      <c r="N1574" s="160" t="s">
        <v>3509</v>
      </c>
      <c r="O1574" s="249" t="s">
        <v>3507</v>
      </c>
      <c r="P1574" s="248">
        <v>43944</v>
      </c>
      <c r="Q1574" s="166" t="str">
        <f>IF(COUNTIFS(tabAtas_Bloqueios[CÓDIGO],tabConsumoAta[[#This Row],[CÓDIGO]],tabAtas_Bloqueios[CHAVE],tabConsumoAta[[#This Row],[ATA]],tabAtas_Bloqueios[INATIVO],"") &gt; 0,"X","")</f>
        <v/>
      </c>
      <c r="R1574" s="158" t="s">
        <v>1555</v>
      </c>
    </row>
    <row r="1575" spans="1:18" x14ac:dyDescent="0.3">
      <c r="A1575" s="247">
        <v>31321</v>
      </c>
      <c r="B1575" s="47" t="s">
        <v>2861</v>
      </c>
      <c r="C1575" s="34" t="str">
        <f>IFERROR(VLOOKUP(tabConsumoAta[[#This Row],[CÓDIGO]],tabEstimativa[#Data],14,FALSE),"")</f>
        <v>Inativo</v>
      </c>
      <c r="D1575" s="157" t="s">
        <v>1768</v>
      </c>
      <c r="E1575" s="157">
        <v>126</v>
      </c>
      <c r="F1575" s="34">
        <v>2019</v>
      </c>
      <c r="G1575" s="78">
        <f>IFERROR(VLOOKUP(tabConsumoAta[[#This Row],[ATA]],tabAtas[#Data],4,FALSE),"")</f>
        <v>43957</v>
      </c>
      <c r="H1575" s="163">
        <f>SUMIFS(tabSaldoAta[ESTIMATIVA],tabSaldoAta[CÓDIGO],tabConsumoAta[[#This Row],[CÓDIGO]],tabSaldoAta[CHAVE],tabConsumoAta[[#This Row],[ATA]])</f>
        <v>22600</v>
      </c>
      <c r="I1575" s="164">
        <v>2700</v>
      </c>
      <c r="J1575" s="159">
        <v>22</v>
      </c>
      <c r="K1575" s="251">
        <v>5718</v>
      </c>
      <c r="L1575" s="246" t="s">
        <v>2862</v>
      </c>
      <c r="M1575" s="160" t="s">
        <v>3508</v>
      </c>
      <c r="N1575" s="160" t="s">
        <v>3509</v>
      </c>
      <c r="O1575" s="249" t="s">
        <v>3507</v>
      </c>
      <c r="P1575" s="248">
        <v>43944</v>
      </c>
      <c r="Q1575" s="166" t="str">
        <f>IF(COUNTIFS(tabAtas_Bloqueios[CÓDIGO],tabConsumoAta[[#This Row],[CÓDIGO]],tabAtas_Bloqueios[CHAVE],tabConsumoAta[[#This Row],[ATA]],tabAtas_Bloqueios[INATIVO],"") &gt; 0,"X","")</f>
        <v/>
      </c>
      <c r="R1575" s="158" t="s">
        <v>1555</v>
      </c>
    </row>
    <row r="1576" spans="1:18" x14ac:dyDescent="0.3">
      <c r="A1576" s="247">
        <v>92111</v>
      </c>
      <c r="B1576" s="47" t="s">
        <v>74</v>
      </c>
      <c r="C1576" s="34" t="str">
        <f>IFERROR(VLOOKUP(tabConsumoAta[[#This Row],[CÓDIGO]],tabEstimativa[#Data],14,FALSE),"")</f>
        <v>Inativo</v>
      </c>
      <c r="D1576" s="157" t="s">
        <v>1768</v>
      </c>
      <c r="E1576" s="157">
        <v>126</v>
      </c>
      <c r="F1576" s="34">
        <v>2019</v>
      </c>
      <c r="G1576" s="78">
        <f>IFERROR(VLOOKUP(tabConsumoAta[[#This Row],[ATA]],tabAtas[#Data],4,FALSE),"")</f>
        <v>43957</v>
      </c>
      <c r="H1576" s="163">
        <f>SUMIFS(tabSaldoAta[ESTIMATIVA],tabSaldoAta[CÓDIGO],tabConsumoAta[[#This Row],[CÓDIGO]],tabSaldoAta[CHAVE],tabConsumoAta[[#This Row],[ATA]])</f>
        <v>1800</v>
      </c>
      <c r="I1576" s="164">
        <v>1600</v>
      </c>
      <c r="J1576" s="159">
        <v>23</v>
      </c>
      <c r="K1576" s="251">
        <v>5720</v>
      </c>
      <c r="L1576" s="246" t="s">
        <v>2862</v>
      </c>
      <c r="M1576" s="160" t="s">
        <v>3508</v>
      </c>
      <c r="N1576" s="160" t="s">
        <v>3509</v>
      </c>
      <c r="O1576" s="249" t="s">
        <v>3507</v>
      </c>
      <c r="P1576" s="248">
        <v>43944</v>
      </c>
      <c r="Q1576" s="166" t="str">
        <f>IF(COUNTIFS(tabAtas_Bloqueios[CÓDIGO],tabConsumoAta[[#This Row],[CÓDIGO]],tabAtas_Bloqueios[CHAVE],tabConsumoAta[[#This Row],[ATA]],tabAtas_Bloqueios[INATIVO],"") &gt; 0,"X","")</f>
        <v/>
      </c>
      <c r="R1576" s="158" t="s">
        <v>1555</v>
      </c>
    </row>
    <row r="1577" spans="1:18" x14ac:dyDescent="0.3">
      <c r="A1577" s="247">
        <v>99810</v>
      </c>
      <c r="B1577" s="47" t="s">
        <v>50</v>
      </c>
      <c r="C1577" s="34" t="str">
        <f>IFERROR(VLOOKUP(tabConsumoAta[[#This Row],[CÓDIGO]],tabEstimativa[#Data],14,FALSE),"")</f>
        <v>Inativo</v>
      </c>
      <c r="D1577" s="157" t="s">
        <v>1768</v>
      </c>
      <c r="E1577" s="157">
        <v>126</v>
      </c>
      <c r="F1577" s="34">
        <v>2019</v>
      </c>
      <c r="G1577" s="78">
        <f>IFERROR(VLOOKUP(tabConsumoAta[[#This Row],[ATA]],tabAtas[#Data],4,FALSE),"")</f>
        <v>43957</v>
      </c>
      <c r="H1577" s="163">
        <f>SUMIFS(tabSaldoAta[ESTIMATIVA],tabSaldoAta[CÓDIGO],tabConsumoAta[[#This Row],[CÓDIGO]],tabSaldoAta[CHAVE],tabConsumoAta[[#This Row],[ATA]])</f>
        <v>5600</v>
      </c>
      <c r="I1577" s="164">
        <v>500</v>
      </c>
      <c r="J1577" s="159">
        <v>24</v>
      </c>
      <c r="K1577" s="251">
        <v>5720</v>
      </c>
      <c r="L1577" s="246" t="s">
        <v>2862</v>
      </c>
      <c r="M1577" s="160" t="s">
        <v>3508</v>
      </c>
      <c r="N1577" s="160" t="s">
        <v>3509</v>
      </c>
      <c r="O1577" s="249" t="s">
        <v>3507</v>
      </c>
      <c r="P1577" s="248">
        <v>43944</v>
      </c>
      <c r="Q1577" s="166" t="str">
        <f>IF(COUNTIFS(tabAtas_Bloqueios[CÓDIGO],tabConsumoAta[[#This Row],[CÓDIGO]],tabAtas_Bloqueios[CHAVE],tabConsumoAta[[#This Row],[ATA]],tabAtas_Bloqueios[INATIVO],"") &gt; 0,"X","")</f>
        <v/>
      </c>
      <c r="R1577" s="158" t="s">
        <v>1555</v>
      </c>
    </row>
    <row r="1578" spans="1:18" x14ac:dyDescent="0.3">
      <c r="A1578" s="247">
        <v>123373</v>
      </c>
      <c r="B1578" s="47" t="s">
        <v>63</v>
      </c>
      <c r="C1578" s="34" t="str">
        <f>IFERROR(VLOOKUP(tabConsumoAta[[#This Row],[CÓDIGO]],tabEstimativa[#Data],14,FALSE),"")</f>
        <v>Inativo</v>
      </c>
      <c r="D1578" s="157" t="s">
        <v>1768</v>
      </c>
      <c r="E1578" s="157">
        <v>126</v>
      </c>
      <c r="F1578" s="34">
        <v>2019</v>
      </c>
      <c r="G1578" s="78">
        <f>IFERROR(VLOOKUP(tabConsumoAta[[#This Row],[ATA]],tabAtas[#Data],4,FALSE),"")</f>
        <v>43957</v>
      </c>
      <c r="H1578" s="163">
        <f>SUMIFS(tabSaldoAta[ESTIMATIVA],tabSaldoAta[CÓDIGO],tabConsumoAta[[#This Row],[CÓDIGO]],tabSaldoAta[CHAVE],tabConsumoAta[[#This Row],[ATA]])</f>
        <v>1400</v>
      </c>
      <c r="I1578" s="164">
        <v>500</v>
      </c>
      <c r="J1578" s="159">
        <v>25</v>
      </c>
      <c r="K1578" s="251">
        <v>5720</v>
      </c>
      <c r="L1578" s="246" t="s">
        <v>2862</v>
      </c>
      <c r="M1578" s="160" t="s">
        <v>3508</v>
      </c>
      <c r="N1578" s="160" t="s">
        <v>3509</v>
      </c>
      <c r="O1578" s="249" t="s">
        <v>3507</v>
      </c>
      <c r="P1578" s="248">
        <v>43944</v>
      </c>
      <c r="Q1578" s="166" t="str">
        <f>IF(COUNTIFS(tabAtas_Bloqueios[CÓDIGO],tabConsumoAta[[#This Row],[CÓDIGO]],tabAtas_Bloqueios[CHAVE],tabConsumoAta[[#This Row],[ATA]],tabAtas_Bloqueios[INATIVO],"") &gt; 0,"X","")</f>
        <v/>
      </c>
      <c r="R1578" s="158" t="s">
        <v>1555</v>
      </c>
    </row>
    <row r="1579" spans="1:18" x14ac:dyDescent="0.3">
      <c r="A1579" s="247">
        <v>119627</v>
      </c>
      <c r="B1579" s="47" t="s">
        <v>48</v>
      </c>
      <c r="C1579" s="34" t="str">
        <f>IFERROR(VLOOKUP(tabConsumoAta[[#This Row],[CÓDIGO]],tabEstimativa[#Data],14,FALSE),"")</f>
        <v>Inativo</v>
      </c>
      <c r="D1579" s="157" t="s">
        <v>1768</v>
      </c>
      <c r="E1579" s="157">
        <v>126</v>
      </c>
      <c r="F1579" s="34">
        <v>2019</v>
      </c>
      <c r="G1579" s="78">
        <f>IFERROR(VLOOKUP(tabConsumoAta[[#This Row],[ATA]],tabAtas[#Data],4,FALSE),"")</f>
        <v>43957</v>
      </c>
      <c r="H1579" s="163">
        <f>SUMIFS(tabSaldoAta[ESTIMATIVA],tabSaldoAta[CÓDIGO],tabConsumoAta[[#This Row],[CÓDIGO]],tabSaldoAta[CHAVE],tabConsumoAta[[#This Row],[ATA]])</f>
        <v>1800</v>
      </c>
      <c r="I1579" s="164">
        <v>1300</v>
      </c>
      <c r="J1579" s="159">
        <v>26</v>
      </c>
      <c r="K1579" s="251">
        <v>5720</v>
      </c>
      <c r="L1579" s="246" t="s">
        <v>2855</v>
      </c>
      <c r="M1579" s="160" t="s">
        <v>3508</v>
      </c>
      <c r="N1579" s="160" t="s">
        <v>3509</v>
      </c>
      <c r="O1579" s="249" t="s">
        <v>3507</v>
      </c>
      <c r="P1579" s="248">
        <v>43944</v>
      </c>
      <c r="Q1579" s="166" t="str">
        <f>IF(COUNTIFS(tabAtas_Bloqueios[CÓDIGO],tabConsumoAta[[#This Row],[CÓDIGO]],tabAtas_Bloqueios[CHAVE],tabConsumoAta[[#This Row],[ATA]],tabAtas_Bloqueios[INATIVO],"") &gt; 0,"X","")</f>
        <v/>
      </c>
      <c r="R1579" s="158" t="s">
        <v>1555</v>
      </c>
    </row>
    <row r="1580" spans="1:18" x14ac:dyDescent="0.3">
      <c r="A1580" s="247">
        <v>119621</v>
      </c>
      <c r="B1580" s="47" t="s">
        <v>2849</v>
      </c>
      <c r="C1580" s="34" t="str">
        <f>IFERROR(VLOOKUP(tabConsumoAta[[#This Row],[CÓDIGO]],tabEstimativa[#Data],14,FALSE),"")</f>
        <v>Aguardando</v>
      </c>
      <c r="D1580" s="157" t="s">
        <v>1780</v>
      </c>
      <c r="E1580" s="157">
        <v>129</v>
      </c>
      <c r="F1580" s="34">
        <v>2019</v>
      </c>
      <c r="G1580" s="78">
        <f>IFERROR(VLOOKUP(tabConsumoAta[[#This Row],[ATA]],tabAtas[#Data],4,FALSE),"")</f>
        <v>43959</v>
      </c>
      <c r="H1580" s="163">
        <f>SUMIFS(tabSaldoAta[ESTIMATIVA],tabSaldoAta[CÓDIGO],tabConsumoAta[[#This Row],[CÓDIGO]],tabSaldoAta[CHAVE],tabConsumoAta[[#This Row],[ATA]])</f>
        <v>1500</v>
      </c>
      <c r="I1580" s="164">
        <v>200</v>
      </c>
      <c r="J1580" s="159">
        <v>27</v>
      </c>
      <c r="K1580" s="251">
        <v>5721</v>
      </c>
      <c r="L1580" s="246" t="s">
        <v>2437</v>
      </c>
      <c r="M1580" s="160" t="s">
        <v>3508</v>
      </c>
      <c r="N1580" s="160" t="s">
        <v>3509</v>
      </c>
      <c r="O1580" s="249" t="s">
        <v>3507</v>
      </c>
      <c r="P1580" s="248">
        <v>43944</v>
      </c>
      <c r="Q1580" s="166" t="str">
        <f>IF(COUNTIFS(tabAtas_Bloqueios[CÓDIGO],tabConsumoAta[[#This Row],[CÓDIGO]],tabAtas_Bloqueios[CHAVE],tabConsumoAta[[#This Row],[ATA]],tabAtas_Bloqueios[INATIVO],"") &gt; 0,"X","")</f>
        <v/>
      </c>
      <c r="R1580" s="158" t="s">
        <v>1555</v>
      </c>
    </row>
    <row r="1581" spans="1:18" x14ac:dyDescent="0.3">
      <c r="A1581" s="247">
        <v>136038</v>
      </c>
      <c r="B1581" s="47" t="s">
        <v>1085</v>
      </c>
      <c r="C1581" s="34" t="str">
        <f>IFERROR(VLOOKUP(tabConsumoAta[[#This Row],[CÓDIGO]],tabEstimativa[#Data],14,FALSE),"")</f>
        <v>Aguardando</v>
      </c>
      <c r="D1581" s="157" t="s">
        <v>1774</v>
      </c>
      <c r="E1581" s="157">
        <v>130</v>
      </c>
      <c r="F1581" s="34">
        <v>2019</v>
      </c>
      <c r="G1581" s="78">
        <f>IFERROR(VLOOKUP(tabConsumoAta[[#This Row],[ATA]],tabAtas[#Data],4,FALSE),"")</f>
        <v>43962</v>
      </c>
      <c r="H1581" s="163">
        <f>SUMIFS(tabSaldoAta[ESTIMATIVA],tabSaldoAta[CÓDIGO],tabConsumoAta[[#This Row],[CÓDIGO]],tabSaldoAta[CHAVE],tabConsumoAta[[#This Row],[ATA]])</f>
        <v>150</v>
      </c>
      <c r="I1581" s="164">
        <v>50</v>
      </c>
      <c r="J1581" s="159">
        <v>28</v>
      </c>
      <c r="K1581" s="251">
        <v>5722</v>
      </c>
      <c r="L1581" s="246" t="s">
        <v>2421</v>
      </c>
      <c r="M1581" s="160" t="s">
        <v>3508</v>
      </c>
      <c r="N1581" s="160" t="s">
        <v>3509</v>
      </c>
      <c r="O1581" s="249" t="s">
        <v>3507</v>
      </c>
      <c r="P1581" s="248">
        <v>43944</v>
      </c>
      <c r="Q1581" s="166" t="str">
        <f>IF(COUNTIFS(tabAtas_Bloqueios[CÓDIGO],tabConsumoAta[[#This Row],[CÓDIGO]],tabAtas_Bloqueios[CHAVE],tabConsumoAta[[#This Row],[ATA]],tabAtas_Bloqueios[INATIVO],"") &gt; 0,"X","")</f>
        <v/>
      </c>
      <c r="R1581" s="158" t="s">
        <v>1555</v>
      </c>
    </row>
    <row r="1582" spans="1:18" x14ac:dyDescent="0.3">
      <c r="A1582" s="247">
        <v>136039</v>
      </c>
      <c r="B1582" s="47" t="s">
        <v>1086</v>
      </c>
      <c r="C1582" s="34" t="str">
        <f>IFERROR(VLOOKUP(tabConsumoAta[[#This Row],[CÓDIGO]],tabEstimativa[#Data],14,FALSE),"")</f>
        <v>Aguardando</v>
      </c>
      <c r="D1582" s="157" t="s">
        <v>1774</v>
      </c>
      <c r="E1582" s="157">
        <v>130</v>
      </c>
      <c r="F1582" s="34">
        <v>2019</v>
      </c>
      <c r="G1582" s="78">
        <f>IFERROR(VLOOKUP(tabConsumoAta[[#This Row],[ATA]],tabAtas[#Data],4,FALSE),"")</f>
        <v>43962</v>
      </c>
      <c r="H1582" s="163">
        <f>SUMIFS(tabSaldoAta[ESTIMATIVA],tabSaldoAta[CÓDIGO],tabConsumoAta[[#This Row],[CÓDIGO]],tabSaldoAta[CHAVE],tabConsumoAta[[#This Row],[ATA]])</f>
        <v>150</v>
      </c>
      <c r="I1582" s="164">
        <v>20</v>
      </c>
      <c r="J1582" s="159">
        <v>29</v>
      </c>
      <c r="K1582" s="251">
        <v>5722</v>
      </c>
      <c r="L1582" s="246" t="s">
        <v>2421</v>
      </c>
      <c r="M1582" s="160" t="s">
        <v>3508</v>
      </c>
      <c r="N1582" s="160" t="s">
        <v>3509</v>
      </c>
      <c r="O1582" s="249" t="s">
        <v>3507</v>
      </c>
      <c r="P1582" s="248">
        <v>43944</v>
      </c>
      <c r="Q1582" s="166" t="str">
        <f>IF(COUNTIFS(tabAtas_Bloqueios[CÓDIGO],tabConsumoAta[[#This Row],[CÓDIGO]],tabAtas_Bloqueios[CHAVE],tabConsumoAta[[#This Row],[ATA]],tabAtas_Bloqueios[INATIVO],"") &gt; 0,"X","")</f>
        <v/>
      </c>
      <c r="R1582" s="158" t="s">
        <v>1555</v>
      </c>
    </row>
    <row r="1583" spans="1:18" x14ac:dyDescent="0.3">
      <c r="A1583" s="247">
        <v>93139</v>
      </c>
      <c r="B1583" s="47" t="s">
        <v>150</v>
      </c>
      <c r="C1583" s="34" t="str">
        <f>IFERROR(VLOOKUP(tabConsumoAta[[#This Row],[CÓDIGO]],tabEstimativa[#Data],14,FALSE),"")</f>
        <v>Aguardando</v>
      </c>
      <c r="D1583" s="157" t="s">
        <v>1774</v>
      </c>
      <c r="E1583" s="157">
        <v>130</v>
      </c>
      <c r="F1583" s="34">
        <v>2019</v>
      </c>
      <c r="G1583" s="78">
        <f>IFERROR(VLOOKUP(tabConsumoAta[[#This Row],[ATA]],tabAtas[#Data],4,FALSE),"")</f>
        <v>43962</v>
      </c>
      <c r="H1583" s="163">
        <f>SUMIFS(tabSaldoAta[ESTIMATIVA],tabSaldoAta[CÓDIGO],tabConsumoAta[[#This Row],[CÓDIGO]],tabSaldoAta[CHAVE],tabConsumoAta[[#This Row],[ATA]])</f>
        <v>150</v>
      </c>
      <c r="I1583" s="164">
        <v>50</v>
      </c>
      <c r="J1583" s="159">
        <v>30</v>
      </c>
      <c r="K1583" s="251">
        <v>5722</v>
      </c>
      <c r="L1583" s="246" t="s">
        <v>2889</v>
      </c>
      <c r="M1583" s="160" t="s">
        <v>3508</v>
      </c>
      <c r="N1583" s="160" t="s">
        <v>3509</v>
      </c>
      <c r="O1583" s="249" t="s">
        <v>3507</v>
      </c>
      <c r="P1583" s="248">
        <v>43944</v>
      </c>
      <c r="Q1583" s="166" t="str">
        <f>IF(COUNTIFS(tabAtas_Bloqueios[CÓDIGO],tabConsumoAta[[#This Row],[CÓDIGO]],tabAtas_Bloqueios[CHAVE],tabConsumoAta[[#This Row],[ATA]],tabAtas_Bloqueios[INATIVO],"") &gt; 0,"X","")</f>
        <v/>
      </c>
      <c r="R1583" s="158" t="s">
        <v>1555</v>
      </c>
    </row>
    <row r="1584" spans="1:18" x14ac:dyDescent="0.3">
      <c r="A1584" s="247">
        <v>121126</v>
      </c>
      <c r="B1584" s="47" t="s">
        <v>3511</v>
      </c>
      <c r="C1584" s="34" t="str">
        <f>IFERROR(VLOOKUP(tabConsumoAta[[#This Row],[CÓDIGO]],tabEstimativa[#Data],14,FALSE),"")</f>
        <v>Suspenso</v>
      </c>
      <c r="D1584" s="157" t="s">
        <v>1784</v>
      </c>
      <c r="E1584" s="157">
        <v>131</v>
      </c>
      <c r="F1584" s="34">
        <v>2019</v>
      </c>
      <c r="G1584" s="78">
        <f>IFERROR(VLOOKUP(tabConsumoAta[[#This Row],[ATA]],tabAtas[#Data],4,FALSE),"")</f>
        <v>43965</v>
      </c>
      <c r="H1584" s="163">
        <f>SUMIFS(tabSaldoAta[ESTIMATIVA],tabSaldoAta[CÓDIGO],tabConsumoAta[[#This Row],[CÓDIGO]],tabSaldoAta[CHAVE],tabConsumoAta[[#This Row],[ATA]])</f>
        <v>140000</v>
      </c>
      <c r="I1584" s="164">
        <v>80000</v>
      </c>
      <c r="J1584" s="159">
        <v>31</v>
      </c>
      <c r="K1584" s="251">
        <v>5723</v>
      </c>
      <c r="L1584" s="246" t="s">
        <v>3510</v>
      </c>
      <c r="M1584" s="160" t="s">
        <v>3508</v>
      </c>
      <c r="N1584" s="160" t="s">
        <v>3509</v>
      </c>
      <c r="O1584" s="249" t="s">
        <v>3507</v>
      </c>
      <c r="P1584" s="248">
        <v>43944</v>
      </c>
      <c r="Q1584" s="166" t="str">
        <f>IF(COUNTIFS(tabAtas_Bloqueios[CÓDIGO],tabConsumoAta[[#This Row],[CÓDIGO]],tabAtas_Bloqueios[CHAVE],tabConsumoAta[[#This Row],[ATA]],tabAtas_Bloqueios[INATIVO],"") &gt; 0,"X","")</f>
        <v/>
      </c>
      <c r="R1584" s="158" t="s">
        <v>1555</v>
      </c>
    </row>
    <row r="1585" spans="1:18" x14ac:dyDescent="0.3">
      <c r="A1585" s="247">
        <v>12877</v>
      </c>
      <c r="B1585" s="47" t="s">
        <v>1415</v>
      </c>
      <c r="C1585" s="34" t="str">
        <f>IFERROR(VLOOKUP(tabConsumoAta[[#This Row],[CÓDIGO]],tabEstimativa[#Data],14,FALSE),"")</f>
        <v>Aguardando</v>
      </c>
      <c r="D1585" s="157" t="s">
        <v>2073</v>
      </c>
      <c r="E1585" s="157">
        <v>192</v>
      </c>
      <c r="F1585" s="34">
        <v>2019</v>
      </c>
      <c r="G1585" s="78">
        <f>IFERROR(VLOOKUP(tabConsumoAta[[#This Row],[ATA]],tabAtas[#Data],4,FALSE),"")</f>
        <v>44050</v>
      </c>
      <c r="H1585" s="163">
        <f>SUMIFS(tabSaldoAta[ESTIMATIVA],tabSaldoAta[CÓDIGO],tabConsumoAta[[#This Row],[CÓDIGO]],tabSaldoAta[CHAVE],tabConsumoAta[[#This Row],[ATA]])</f>
        <v>200</v>
      </c>
      <c r="I1585" s="164">
        <v>105</v>
      </c>
      <c r="J1585" s="159">
        <v>32</v>
      </c>
      <c r="K1585" s="251">
        <v>5724</v>
      </c>
      <c r="L1585" s="246" t="s">
        <v>3456</v>
      </c>
      <c r="M1585" s="160" t="s">
        <v>3508</v>
      </c>
      <c r="N1585" s="160" t="s">
        <v>3509</v>
      </c>
      <c r="O1585" s="249" t="s">
        <v>3507</v>
      </c>
      <c r="P1585" s="248">
        <v>43944</v>
      </c>
      <c r="Q1585" s="166" t="str">
        <f>IF(COUNTIFS(tabAtas_Bloqueios[CÓDIGO],tabConsumoAta[[#This Row],[CÓDIGO]],tabAtas_Bloqueios[CHAVE],tabConsumoAta[[#This Row],[ATA]],tabAtas_Bloqueios[INATIVO],"") &gt; 0,"X","")</f>
        <v/>
      </c>
      <c r="R1585" s="158" t="s">
        <v>1555</v>
      </c>
    </row>
    <row r="1586" spans="1:18" x14ac:dyDescent="0.3">
      <c r="A1586" s="247">
        <v>34801</v>
      </c>
      <c r="B1586" s="47" t="s">
        <v>28</v>
      </c>
      <c r="C1586" s="34" t="str">
        <f>IFERROR(VLOOKUP(tabConsumoAta[[#This Row],[CÓDIGO]],tabEstimativa[#Data],14,FALSE),"")</f>
        <v>Aguardando</v>
      </c>
      <c r="D1586" s="157" t="s">
        <v>2249</v>
      </c>
      <c r="E1586" s="157">
        <v>276</v>
      </c>
      <c r="F1586" s="34">
        <v>2019</v>
      </c>
      <c r="G1586" s="78">
        <f>IFERROR(VLOOKUP(tabConsumoAta[[#This Row],[ATA]],tabAtas[#Data],4,FALSE),"")</f>
        <v>44146</v>
      </c>
      <c r="H1586" s="163">
        <f>SUMIFS(tabSaldoAta[ESTIMATIVA],tabSaldoAta[CÓDIGO],tabConsumoAta[[#This Row],[CÓDIGO]],tabSaldoAta[CHAVE],tabConsumoAta[[#This Row],[ATA]])</f>
        <v>5000</v>
      </c>
      <c r="I1586" s="164">
        <v>2300</v>
      </c>
      <c r="J1586" s="159">
        <v>33</v>
      </c>
      <c r="K1586" s="251">
        <v>5725</v>
      </c>
      <c r="L1586" s="246" t="s">
        <v>3512</v>
      </c>
      <c r="M1586" s="160" t="s">
        <v>3508</v>
      </c>
      <c r="N1586" s="160" t="s">
        <v>3509</v>
      </c>
      <c r="O1586" s="249" t="s">
        <v>3507</v>
      </c>
      <c r="P1586" s="248">
        <v>43944</v>
      </c>
      <c r="Q1586" s="166" t="str">
        <f>IF(COUNTIFS(tabAtas_Bloqueios[CÓDIGO],tabConsumoAta[[#This Row],[CÓDIGO]],tabAtas_Bloqueios[CHAVE],tabConsumoAta[[#This Row],[ATA]],tabAtas_Bloqueios[INATIVO],"") &gt; 0,"X","")</f>
        <v/>
      </c>
      <c r="R1586" s="158" t="s">
        <v>1555</v>
      </c>
    </row>
    <row r="1587" spans="1:18" x14ac:dyDescent="0.3">
      <c r="A1587" s="247">
        <v>138553</v>
      </c>
      <c r="B1587" s="47" t="s">
        <v>3455</v>
      </c>
      <c r="C1587" s="34" t="str">
        <f>IFERROR(VLOOKUP(tabConsumoAta[[#This Row],[CÓDIGO]],tabEstimativa[#Data],14,FALSE),"")</f>
        <v>Aguardando</v>
      </c>
      <c r="D1587" s="157" t="s">
        <v>3451</v>
      </c>
      <c r="E1587" s="157">
        <v>26</v>
      </c>
      <c r="F1587" s="34">
        <v>2020</v>
      </c>
      <c r="G1587" s="78">
        <f>IFERROR(VLOOKUP(tabConsumoAta[[#This Row],[ATA]],tabAtas[#Data],4,FALSE),"")</f>
        <v>44238</v>
      </c>
      <c r="H1587" s="163">
        <f>SUMIFS(tabSaldoAta[ESTIMATIVA],tabSaldoAta[CÓDIGO],tabConsumoAta[[#This Row],[CÓDIGO]],tabSaldoAta[CHAVE],tabConsumoAta[[#This Row],[ATA]])</f>
        <v>500</v>
      </c>
      <c r="I1587" s="164">
        <v>50</v>
      </c>
      <c r="J1587" s="159">
        <v>34</v>
      </c>
      <c r="K1587" s="251">
        <v>5726</v>
      </c>
      <c r="L1587" s="246" t="s">
        <v>3460</v>
      </c>
      <c r="M1587" s="160" t="s">
        <v>3508</v>
      </c>
      <c r="N1587" s="160" t="s">
        <v>3509</v>
      </c>
      <c r="O1587" s="249" t="s">
        <v>3507</v>
      </c>
      <c r="P1587" s="248">
        <v>43944</v>
      </c>
      <c r="Q1587" s="166" t="str">
        <f>IF(COUNTIFS(tabAtas_Bloqueios[CÓDIGO],tabConsumoAta[[#This Row],[CÓDIGO]],tabAtas_Bloqueios[CHAVE],tabConsumoAta[[#This Row],[ATA]],tabAtas_Bloqueios[INATIVO],"") &gt; 0,"X","")</f>
        <v/>
      </c>
      <c r="R1587" s="158" t="s">
        <v>1555</v>
      </c>
    </row>
    <row r="1588" spans="1:18" x14ac:dyDescent="0.3">
      <c r="A1588" s="247">
        <v>138554</v>
      </c>
      <c r="B1588" s="47" t="s">
        <v>3513</v>
      </c>
      <c r="C1588" s="34" t="str">
        <f>IFERROR(VLOOKUP(tabConsumoAta[[#This Row],[CÓDIGO]],tabEstimativa[#Data],14,FALSE),"")</f>
        <v>Aguardando</v>
      </c>
      <c r="D1588" s="157" t="s">
        <v>3451</v>
      </c>
      <c r="E1588" s="157">
        <v>26</v>
      </c>
      <c r="F1588" s="34">
        <v>2020</v>
      </c>
      <c r="G1588" s="78">
        <f>IFERROR(VLOOKUP(tabConsumoAta[[#This Row],[ATA]],tabAtas[#Data],4,FALSE),"")</f>
        <v>44238</v>
      </c>
      <c r="H1588" s="163">
        <f>SUMIFS(tabSaldoAta[ESTIMATIVA],tabSaldoAta[CÓDIGO],tabConsumoAta[[#This Row],[CÓDIGO]],tabSaldoAta[CHAVE],tabConsumoAta[[#This Row],[ATA]])</f>
        <v>700</v>
      </c>
      <c r="I1588" s="164">
        <v>50</v>
      </c>
      <c r="J1588" s="159">
        <v>35</v>
      </c>
      <c r="K1588" s="251">
        <v>5726</v>
      </c>
      <c r="L1588" s="246" t="s">
        <v>3461</v>
      </c>
      <c r="M1588" s="160" t="s">
        <v>3508</v>
      </c>
      <c r="N1588" s="160" t="s">
        <v>3509</v>
      </c>
      <c r="O1588" s="249" t="s">
        <v>3507</v>
      </c>
      <c r="P1588" s="248">
        <v>43944</v>
      </c>
      <c r="Q1588" s="166" t="str">
        <f>IF(COUNTIFS(tabAtas_Bloqueios[CÓDIGO],tabConsumoAta[[#This Row],[CÓDIGO]],tabAtas_Bloqueios[CHAVE],tabConsumoAta[[#This Row],[ATA]],tabAtas_Bloqueios[INATIVO],"") &gt; 0,"X","")</f>
        <v/>
      </c>
      <c r="R1588" s="158" t="s">
        <v>1555</v>
      </c>
    </row>
    <row r="1589" spans="1:18" x14ac:dyDescent="0.3">
      <c r="A1589" s="247">
        <v>53446</v>
      </c>
      <c r="B1589" s="47" t="s">
        <v>3055</v>
      </c>
      <c r="C1589" s="34" t="str">
        <f>IFERROR(VLOOKUP(tabConsumoAta[[#This Row],[CÓDIGO]],tabEstimativa[#Data],14,FALSE),"")</f>
        <v>Aguardando</v>
      </c>
      <c r="D1589" s="157" t="s">
        <v>3514</v>
      </c>
      <c r="E1589" s="157">
        <v>87</v>
      </c>
      <c r="F1589" s="34">
        <v>2020</v>
      </c>
      <c r="G1589" s="78">
        <f>IFERROR(VLOOKUP(tabConsumoAta[[#This Row],[ATA]],tabAtas[#Data],4,FALSE),"")</f>
        <v>44286</v>
      </c>
      <c r="H1589" s="163">
        <f>SUMIFS(tabSaldoAta[ESTIMATIVA],tabSaldoAta[CÓDIGO],tabConsumoAta[[#This Row],[CÓDIGO]],tabSaldoAta[CHAVE],tabConsumoAta[[#This Row],[ATA]])</f>
        <v>600</v>
      </c>
      <c r="I1589" s="164">
        <v>650</v>
      </c>
      <c r="J1589" s="159">
        <v>36</v>
      </c>
      <c r="K1589" s="251">
        <v>5727</v>
      </c>
      <c r="L1589" s="246" t="s">
        <v>3239</v>
      </c>
      <c r="M1589" s="160" t="s">
        <v>3508</v>
      </c>
      <c r="N1589" s="160" t="s">
        <v>3509</v>
      </c>
      <c r="O1589" s="249" t="s">
        <v>3507</v>
      </c>
      <c r="P1589" s="248">
        <v>43944</v>
      </c>
      <c r="Q1589" s="166" t="str">
        <f>IF(COUNTIFS(tabAtas_Bloqueios[CÓDIGO],tabConsumoAta[[#This Row],[CÓDIGO]],tabAtas_Bloqueios[CHAVE],tabConsumoAta[[#This Row],[ATA]],tabAtas_Bloqueios[INATIVO],"") &gt; 0,"X","")</f>
        <v/>
      </c>
      <c r="R1589" s="158" t="s">
        <v>1555</v>
      </c>
    </row>
    <row r="1590" spans="1:18" x14ac:dyDescent="0.3">
      <c r="A1590" s="247">
        <v>12824</v>
      </c>
      <c r="B1590" s="47" t="s">
        <v>7</v>
      </c>
      <c r="C1590" s="34" t="str">
        <f>IFERROR(VLOOKUP(tabConsumoAta[[#This Row],[CÓDIGO]],tabEstimativa[#Data],14,FALSE),"")</f>
        <v>Aguardando</v>
      </c>
      <c r="D1590" s="157" t="s">
        <v>3514</v>
      </c>
      <c r="E1590" s="157">
        <v>87</v>
      </c>
      <c r="F1590" s="34">
        <v>2020</v>
      </c>
      <c r="G1590" s="78">
        <f>IFERROR(VLOOKUP(tabConsumoAta[[#This Row],[ATA]],tabAtas[#Data],4,FALSE),"")</f>
        <v>44286</v>
      </c>
      <c r="H1590" s="163">
        <f>SUMIFS(tabSaldoAta[ESTIMATIVA],tabSaldoAta[CÓDIGO],tabConsumoAta[[#This Row],[CÓDIGO]],tabSaldoAta[CHAVE],tabConsumoAta[[#This Row],[ATA]])</f>
        <v>100</v>
      </c>
      <c r="I1590" s="164">
        <v>50</v>
      </c>
      <c r="J1590" s="159">
        <v>37</v>
      </c>
      <c r="K1590" s="251">
        <v>5727</v>
      </c>
      <c r="L1590" s="246" t="s">
        <v>3239</v>
      </c>
      <c r="M1590" s="160" t="s">
        <v>3508</v>
      </c>
      <c r="N1590" s="160" t="s">
        <v>3509</v>
      </c>
      <c r="O1590" s="249" t="s">
        <v>3507</v>
      </c>
      <c r="P1590" s="248">
        <v>43944</v>
      </c>
      <c r="Q1590" s="166" t="str">
        <f>IF(COUNTIFS(tabAtas_Bloqueios[CÓDIGO],tabConsumoAta[[#This Row],[CÓDIGO]],tabAtas_Bloqueios[CHAVE],tabConsumoAta[[#This Row],[ATA]],tabAtas_Bloqueios[INATIVO],"") &gt; 0,"X","")</f>
        <v/>
      </c>
      <c r="R1590" s="158" t="s">
        <v>1555</v>
      </c>
    </row>
    <row r="1591" spans="1:18" x14ac:dyDescent="0.3">
      <c r="A1591" s="247">
        <v>59069</v>
      </c>
      <c r="B1591" s="47" t="s">
        <v>215</v>
      </c>
      <c r="C1591" s="34" t="str">
        <f>IFERROR(VLOOKUP(tabConsumoAta[[#This Row],[CÓDIGO]],tabEstimativa[#Data],14,FALSE),"")</f>
        <v>Suspenso</v>
      </c>
      <c r="D1591" s="157" t="s">
        <v>3514</v>
      </c>
      <c r="E1591" s="157">
        <v>87</v>
      </c>
      <c r="F1591" s="34">
        <v>2020</v>
      </c>
      <c r="G1591" s="78">
        <f>IFERROR(VLOOKUP(tabConsumoAta[[#This Row],[ATA]],tabAtas[#Data],4,FALSE),"")</f>
        <v>44286</v>
      </c>
      <c r="H1591" s="163">
        <f>SUMIFS(tabSaldoAta[ESTIMATIVA],tabSaldoAta[CÓDIGO],tabConsumoAta[[#This Row],[CÓDIGO]],tabSaldoAta[CHAVE],tabConsumoAta[[#This Row],[ATA]])</f>
        <v>0</v>
      </c>
      <c r="I1591" s="164">
        <v>25</v>
      </c>
      <c r="J1591" s="159">
        <v>38</v>
      </c>
      <c r="K1591" s="251">
        <v>5727</v>
      </c>
      <c r="L1591" s="246" t="s">
        <v>3239</v>
      </c>
      <c r="M1591" s="160" t="s">
        <v>3508</v>
      </c>
      <c r="N1591" s="160" t="s">
        <v>3509</v>
      </c>
      <c r="O1591" s="249" t="s">
        <v>3507</v>
      </c>
      <c r="P1591" s="248">
        <v>43944</v>
      </c>
      <c r="Q1591" s="166" t="str">
        <f>IF(COUNTIFS(tabAtas_Bloqueios[CÓDIGO],tabConsumoAta[[#This Row],[CÓDIGO]],tabAtas_Bloqueios[CHAVE],tabConsumoAta[[#This Row],[ATA]],tabAtas_Bloqueios[INATIVO],"") &gt; 0,"X","")</f>
        <v/>
      </c>
      <c r="R1591" s="158" t="s">
        <v>1555</v>
      </c>
    </row>
    <row r="1592" spans="1:18" x14ac:dyDescent="0.3">
      <c r="A1592" s="247">
        <v>135023</v>
      </c>
      <c r="B1592" s="47" t="s">
        <v>3515</v>
      </c>
      <c r="C1592" s="34" t="str">
        <f>IFERROR(VLOOKUP(tabConsumoAta[[#This Row],[CÓDIGO]],tabEstimativa[#Data],14,FALSE),"")</f>
        <v/>
      </c>
      <c r="D1592" s="157" t="s">
        <v>2093</v>
      </c>
      <c r="E1592" s="157">
        <v>151</v>
      </c>
      <c r="F1592" s="34">
        <v>2019</v>
      </c>
      <c r="G1592" s="78">
        <f>IFERROR(VLOOKUP(tabConsumoAta[[#This Row],[ATA]],tabAtas[#Data],4,FALSE),"")</f>
        <v>43998</v>
      </c>
      <c r="H1592" s="163">
        <f>SUMIFS(tabSaldoAta[ESTIMATIVA],tabSaldoAta[CÓDIGO],tabConsumoAta[[#This Row],[CÓDIGO]],tabSaldoAta[CHAVE],tabConsumoAta[[#This Row],[ATA]])</f>
        <v>0</v>
      </c>
      <c r="I1592" s="164">
        <v>5</v>
      </c>
      <c r="J1592" s="159">
        <v>39</v>
      </c>
      <c r="K1592" s="251">
        <v>5754</v>
      </c>
      <c r="L1592" s="246"/>
      <c r="M1592" s="160" t="s">
        <v>3508</v>
      </c>
      <c r="N1592" s="160" t="s">
        <v>3509</v>
      </c>
      <c r="O1592" s="249" t="s">
        <v>3507</v>
      </c>
      <c r="P1592" s="248">
        <v>43944</v>
      </c>
      <c r="Q1592" s="166" t="str">
        <f>IF(COUNTIFS(tabAtas_Bloqueios[CÓDIGO],tabConsumoAta[[#This Row],[CÓDIGO]],tabAtas_Bloqueios[CHAVE],tabConsumoAta[[#This Row],[ATA]],tabAtas_Bloqueios[INATIVO],"") &gt; 0,"X","")</f>
        <v/>
      </c>
      <c r="R1592" s="158" t="s">
        <v>1555</v>
      </c>
    </row>
    <row r="1593" spans="1:18" x14ac:dyDescent="0.3">
      <c r="A1593" s="247">
        <v>138551</v>
      </c>
      <c r="B1593" s="47" t="s">
        <v>3504</v>
      </c>
      <c r="C1593" s="34" t="str">
        <f>IFERROR(VLOOKUP(tabConsumoAta[[#This Row],[CÓDIGO]],tabEstimativa[#Data],14,FALSE),"")</f>
        <v>Aguardando</v>
      </c>
      <c r="D1593" s="157" t="s">
        <v>3451</v>
      </c>
      <c r="E1593" s="157">
        <v>26</v>
      </c>
      <c r="F1593" s="34">
        <v>2020</v>
      </c>
      <c r="G1593" s="78">
        <f>IFERROR(VLOOKUP(tabConsumoAta[[#This Row],[ATA]],tabAtas[#Data],4,FALSE),"")</f>
        <v>44238</v>
      </c>
      <c r="H1593" s="163">
        <f>SUMIFS(tabSaldoAta[ESTIMATIVA],tabSaldoAta[CÓDIGO],tabConsumoAta[[#This Row],[CÓDIGO]],tabSaldoAta[CHAVE],tabConsumoAta[[#This Row],[ATA]])</f>
        <v>2500</v>
      </c>
      <c r="I1593" s="164">
        <v>150</v>
      </c>
      <c r="J1593" s="159">
        <v>1</v>
      </c>
      <c r="K1593" s="251">
        <v>5608</v>
      </c>
      <c r="L1593" s="246" t="s">
        <v>3461</v>
      </c>
      <c r="M1593" s="160" t="s">
        <v>3505</v>
      </c>
      <c r="N1593" s="160" t="s">
        <v>3506</v>
      </c>
      <c r="O1593" s="249" t="s">
        <v>3503</v>
      </c>
      <c r="P1593" s="248">
        <v>43936</v>
      </c>
      <c r="Q1593" s="166" t="str">
        <f>IF(COUNTIFS(tabAtas_Bloqueios[CÓDIGO],tabConsumoAta[[#This Row],[CÓDIGO]],tabAtas_Bloqueios[CHAVE],tabConsumoAta[[#This Row],[ATA]],tabAtas_Bloqueios[INATIVO],"") &gt; 0,"X","")</f>
        <v/>
      </c>
      <c r="R1593" s="158" t="s">
        <v>1555</v>
      </c>
    </row>
    <row r="1594" spans="1:18" x14ac:dyDescent="0.3">
      <c r="A1594" s="247">
        <v>83838</v>
      </c>
      <c r="B1594" s="47" t="s">
        <v>2903</v>
      </c>
      <c r="C1594" s="34" t="str">
        <f>IFERROR(VLOOKUP(tabConsumoAta[[#This Row],[CÓDIGO]],tabEstimativa[#Data],14,FALSE),"")</f>
        <v>Aguardando</v>
      </c>
      <c r="D1594" s="157" t="s">
        <v>2039</v>
      </c>
      <c r="E1594" s="157">
        <v>145</v>
      </c>
      <c r="F1594" s="34">
        <v>2019</v>
      </c>
      <c r="G1594" s="78">
        <f>IFERROR(VLOOKUP(tabConsumoAta[[#This Row],[ATA]],tabAtas[#Data],4,FALSE),"")</f>
        <v>43992</v>
      </c>
      <c r="H1594" s="163">
        <f>SUMIFS(tabSaldoAta[ESTIMATIVA],tabSaldoAta[CÓDIGO],tabConsumoAta[[#This Row],[CÓDIGO]],tabSaldoAta[CHAVE],tabConsumoAta[[#This Row],[ATA]])</f>
        <v>32000</v>
      </c>
      <c r="I1594" s="164">
        <v>6000</v>
      </c>
      <c r="J1594" s="159">
        <v>1</v>
      </c>
      <c r="K1594" s="251">
        <v>5189</v>
      </c>
      <c r="L1594" s="246" t="s">
        <v>3497</v>
      </c>
      <c r="M1594" s="160" t="s">
        <v>3499</v>
      </c>
      <c r="N1594" s="160" t="s">
        <v>3500</v>
      </c>
      <c r="O1594" s="249" t="s">
        <v>3498</v>
      </c>
      <c r="P1594" s="248">
        <v>43928</v>
      </c>
      <c r="Q1594" s="166" t="str">
        <f>IF(COUNTIFS(tabAtas_Bloqueios[CÓDIGO],tabConsumoAta[[#This Row],[CÓDIGO]],tabAtas_Bloqueios[CHAVE],tabConsumoAta[[#This Row],[ATA]],tabAtas_Bloqueios[INATIVO],"") &gt; 0,"X","")</f>
        <v/>
      </c>
      <c r="R1594" s="158" t="s">
        <v>1555</v>
      </c>
    </row>
    <row r="1595" spans="1:18" x14ac:dyDescent="0.3">
      <c r="A1595" s="247">
        <v>83839</v>
      </c>
      <c r="B1595" s="47" t="s">
        <v>2905</v>
      </c>
      <c r="C1595" s="34" t="str">
        <f>IFERROR(VLOOKUP(tabConsumoAta[[#This Row],[CÓDIGO]],tabEstimativa[#Data],14,FALSE),"")</f>
        <v>Aguardando</v>
      </c>
      <c r="D1595" s="157" t="s">
        <v>2039</v>
      </c>
      <c r="E1595" s="157">
        <v>145</v>
      </c>
      <c r="F1595" s="34">
        <v>2019</v>
      </c>
      <c r="G1595" s="78">
        <f>IFERROR(VLOOKUP(tabConsumoAta[[#This Row],[ATA]],tabAtas[#Data],4,FALSE),"")</f>
        <v>43992</v>
      </c>
      <c r="H1595" s="163">
        <f>SUMIFS(tabSaldoAta[ESTIMATIVA],tabSaldoAta[CÓDIGO],tabConsumoAta[[#This Row],[CÓDIGO]],tabSaldoAta[CHAVE],tabConsumoAta[[#This Row],[ATA]])</f>
        <v>12000</v>
      </c>
      <c r="I1595" s="164">
        <v>1500</v>
      </c>
      <c r="J1595" s="159">
        <v>2</v>
      </c>
      <c r="K1595" s="251">
        <v>5189</v>
      </c>
      <c r="L1595" s="246" t="s">
        <v>3497</v>
      </c>
      <c r="M1595" s="160" t="s">
        <v>3499</v>
      </c>
      <c r="N1595" s="160" t="s">
        <v>3500</v>
      </c>
      <c r="O1595" s="249" t="s">
        <v>3498</v>
      </c>
      <c r="P1595" s="248">
        <v>43928</v>
      </c>
      <c r="Q1595" s="166" t="str">
        <f>IF(COUNTIFS(tabAtas_Bloqueios[CÓDIGO],tabConsumoAta[[#This Row],[CÓDIGO]],tabAtas_Bloqueios[CHAVE],tabConsumoAta[[#This Row],[ATA]],tabAtas_Bloqueios[INATIVO],"") &gt; 0,"X","")</f>
        <v/>
      </c>
      <c r="R1595" s="158" t="s">
        <v>1555</v>
      </c>
    </row>
    <row r="1596" spans="1:18" x14ac:dyDescent="0.3">
      <c r="A1596" s="247">
        <v>30005</v>
      </c>
      <c r="B1596" s="47" t="s">
        <v>3501</v>
      </c>
      <c r="C1596" s="34" t="str">
        <f>IFERROR(VLOOKUP(tabConsumoAta[[#This Row],[CÓDIGO]],tabEstimativa[#Data],14,FALSE),"")</f>
        <v/>
      </c>
      <c r="D1596" s="157"/>
      <c r="E1596" s="157"/>
      <c r="F1596" s="34"/>
      <c r="G1596" s="78" t="str">
        <f>IFERROR(VLOOKUP(tabConsumoAta[[#This Row],[ATA]],tabAtas[#Data],4,FALSE),"")</f>
        <v/>
      </c>
      <c r="H1596" s="163">
        <f>SUMIFS(tabSaldoAta[ESTIMATIVA],tabSaldoAta[CÓDIGO],tabConsumoAta[[#This Row],[CÓDIGO]],tabSaldoAta[CHAVE],tabConsumoAta[[#This Row],[ATA]])</f>
        <v>0</v>
      </c>
      <c r="I1596" s="164">
        <v>26000</v>
      </c>
      <c r="J1596" s="159">
        <v>3</v>
      </c>
      <c r="K1596" s="251">
        <v>5191</v>
      </c>
      <c r="L1596" s="246" t="s">
        <v>1560</v>
      </c>
      <c r="M1596" s="160" t="s">
        <v>3499</v>
      </c>
      <c r="N1596" s="160" t="s">
        <v>3500</v>
      </c>
      <c r="O1596" s="249" t="s">
        <v>3498</v>
      </c>
      <c r="P1596" s="248">
        <v>43928</v>
      </c>
      <c r="Q1596" s="166" t="str">
        <f>IF(COUNTIFS(tabAtas_Bloqueios[CÓDIGO],tabConsumoAta[[#This Row],[CÓDIGO]],tabAtas_Bloqueios[CHAVE],tabConsumoAta[[#This Row],[ATA]],tabAtas_Bloqueios[INATIVO],"") &gt; 0,"X","")</f>
        <v/>
      </c>
      <c r="R1596" s="158" t="s">
        <v>1555</v>
      </c>
    </row>
    <row r="1597" spans="1:18" x14ac:dyDescent="0.3">
      <c r="A1597" s="247">
        <v>112076</v>
      </c>
      <c r="B1597" s="47" t="s">
        <v>3502</v>
      </c>
      <c r="C1597" s="34" t="str">
        <f>IFERROR(VLOOKUP(tabConsumoAta[[#This Row],[CÓDIGO]],tabEstimativa[#Data],14,FALSE),"")</f>
        <v/>
      </c>
      <c r="D1597" s="157"/>
      <c r="E1597" s="157"/>
      <c r="F1597" s="34"/>
      <c r="G1597" s="78" t="str">
        <f>IFERROR(VLOOKUP(tabConsumoAta[[#This Row],[ATA]],tabAtas[#Data],4,FALSE),"")</f>
        <v/>
      </c>
      <c r="H1597" s="163">
        <f>SUMIFS(tabSaldoAta[ESTIMATIVA],tabSaldoAta[CÓDIGO],tabConsumoAta[[#This Row],[CÓDIGO]],tabSaldoAta[CHAVE],tabConsumoAta[[#This Row],[ATA]])</f>
        <v>0</v>
      </c>
      <c r="I1597" s="164">
        <v>4200</v>
      </c>
      <c r="J1597" s="159">
        <v>4</v>
      </c>
      <c r="K1597" s="251">
        <v>5372</v>
      </c>
      <c r="L1597" s="246" t="s">
        <v>1560</v>
      </c>
      <c r="M1597" s="160" t="s">
        <v>3499</v>
      </c>
      <c r="N1597" s="160" t="s">
        <v>3500</v>
      </c>
      <c r="O1597" s="249" t="s">
        <v>3498</v>
      </c>
      <c r="P1597" s="248">
        <v>43928</v>
      </c>
      <c r="Q1597" s="166" t="str">
        <f>IF(COUNTIFS(tabAtas_Bloqueios[CÓDIGO],tabConsumoAta[[#This Row],[CÓDIGO]],tabAtas_Bloqueios[CHAVE],tabConsumoAta[[#This Row],[ATA]],tabAtas_Bloqueios[INATIVO],"") &gt; 0,"X","")</f>
        <v/>
      </c>
      <c r="R1597" s="158" t="s">
        <v>1555</v>
      </c>
    </row>
    <row r="1598" spans="1:18" x14ac:dyDescent="0.3">
      <c r="A1598" s="247">
        <v>102814</v>
      </c>
      <c r="B1598" s="47" t="s">
        <v>3491</v>
      </c>
      <c r="C1598" s="34" t="str">
        <f>IFERROR(VLOOKUP(tabConsumoAta[[#This Row],[CÓDIGO]],tabEstimativa[#Data],14,FALSE),"")</f>
        <v/>
      </c>
      <c r="D1598" s="157" t="s">
        <v>1560</v>
      </c>
      <c r="E1598" s="157"/>
      <c r="F1598" s="34"/>
      <c r="G1598" s="78" t="str">
        <f>IFERROR(VLOOKUP(tabConsumoAta[[#This Row],[ATA]],tabAtas[#Data],4,FALSE),"")</f>
        <v/>
      </c>
      <c r="H1598" s="163">
        <f>SUMIFS(tabSaldoAta[ESTIMATIVA],tabSaldoAta[CÓDIGO],tabConsumoAta[[#This Row],[CÓDIGO]],tabSaldoAta[CHAVE],tabConsumoAta[[#This Row],[ATA]])</f>
        <v>0</v>
      </c>
      <c r="I1598" s="164">
        <v>0</v>
      </c>
      <c r="J1598" s="159">
        <v>1</v>
      </c>
      <c r="K1598" s="251" t="s">
        <v>1532</v>
      </c>
      <c r="L1598" s="246" t="s">
        <v>1560</v>
      </c>
      <c r="M1598" s="160" t="s">
        <v>3492</v>
      </c>
      <c r="N1598" s="160" t="s">
        <v>3493</v>
      </c>
      <c r="O1598" s="249" t="s">
        <v>3490</v>
      </c>
      <c r="P1598" s="248">
        <v>43914</v>
      </c>
      <c r="Q1598" s="166" t="str">
        <f>IF(COUNTIFS(tabAtas_Bloqueios[CÓDIGO],tabConsumoAta[[#This Row],[CÓDIGO]],tabAtas_Bloqueios[CHAVE],tabConsumoAta[[#This Row],[ATA]],tabAtas_Bloqueios[INATIVO],"") &gt; 0,"X","")</f>
        <v/>
      </c>
      <c r="R1598" s="158" t="s">
        <v>1555</v>
      </c>
    </row>
    <row r="1599" spans="1:18" x14ac:dyDescent="0.3">
      <c r="A1599" s="247">
        <v>136818</v>
      </c>
      <c r="B1599" s="47" t="s">
        <v>3494</v>
      </c>
      <c r="C1599" s="34" t="str">
        <f>IFERROR(VLOOKUP(tabConsumoAta[[#This Row],[CÓDIGO]],tabEstimativa[#Data],14,FALSE),"")</f>
        <v/>
      </c>
      <c r="D1599" s="157" t="s">
        <v>1560</v>
      </c>
      <c r="E1599" s="157"/>
      <c r="F1599" s="34"/>
      <c r="G1599" s="78" t="str">
        <f>IFERROR(VLOOKUP(tabConsumoAta[[#This Row],[ATA]],tabAtas[#Data],4,FALSE),"")</f>
        <v/>
      </c>
      <c r="H1599" s="163">
        <f>SUMIFS(tabSaldoAta[ESTIMATIVA],tabSaldoAta[CÓDIGO],tabConsumoAta[[#This Row],[CÓDIGO]],tabSaldoAta[CHAVE],tabConsumoAta[[#This Row],[ATA]])</f>
        <v>0</v>
      </c>
      <c r="I1599" s="164">
        <v>1300</v>
      </c>
      <c r="J1599" s="159">
        <v>2</v>
      </c>
      <c r="K1599" s="251">
        <v>4819</v>
      </c>
      <c r="L1599" s="246" t="s">
        <v>1560</v>
      </c>
      <c r="M1599" s="160" t="s">
        <v>3492</v>
      </c>
      <c r="N1599" s="160" t="s">
        <v>3493</v>
      </c>
      <c r="O1599" s="249" t="s">
        <v>3490</v>
      </c>
      <c r="P1599" s="248">
        <v>43914</v>
      </c>
      <c r="Q1599" s="166" t="str">
        <f>IF(COUNTIFS(tabAtas_Bloqueios[CÓDIGO],tabConsumoAta[[#This Row],[CÓDIGO]],tabAtas_Bloqueios[CHAVE],tabConsumoAta[[#This Row],[ATA]],tabAtas_Bloqueios[INATIVO],"") &gt; 0,"X","")</f>
        <v/>
      </c>
      <c r="R1599" s="158" t="s">
        <v>1555</v>
      </c>
    </row>
    <row r="1600" spans="1:18" x14ac:dyDescent="0.3">
      <c r="A1600" s="247">
        <v>105110</v>
      </c>
      <c r="B1600" s="47" t="s">
        <v>2677</v>
      </c>
      <c r="C1600" s="34" t="str">
        <f>IFERROR(VLOOKUP(tabConsumoAta[[#This Row],[CÓDIGO]],tabEstimativa[#Data],14,FALSE),"")</f>
        <v/>
      </c>
      <c r="D1600" s="157" t="s">
        <v>1560</v>
      </c>
      <c r="E1600" s="157"/>
      <c r="F1600" s="34"/>
      <c r="G1600" s="78" t="str">
        <f>IFERROR(VLOOKUP(tabConsumoAta[[#This Row],[ATA]],tabAtas[#Data],4,FALSE),"")</f>
        <v/>
      </c>
      <c r="H1600" s="163">
        <f>SUMIFS(tabSaldoAta[ESTIMATIVA],tabSaldoAta[CÓDIGO],tabConsumoAta[[#This Row],[CÓDIGO]],tabSaldoAta[CHAVE],tabConsumoAta[[#This Row],[ATA]])</f>
        <v>0</v>
      </c>
      <c r="I1600" s="164">
        <v>15</v>
      </c>
      <c r="J1600" s="159">
        <v>3</v>
      </c>
      <c r="K1600" s="251">
        <v>4822</v>
      </c>
      <c r="L1600" s="246" t="s">
        <v>1560</v>
      </c>
      <c r="M1600" s="160" t="s">
        <v>3492</v>
      </c>
      <c r="N1600" s="160" t="s">
        <v>3493</v>
      </c>
      <c r="O1600" s="249" t="s">
        <v>3490</v>
      </c>
      <c r="P1600" s="248">
        <v>43914</v>
      </c>
      <c r="Q1600" s="166" t="str">
        <f>IF(COUNTIFS(tabAtas_Bloqueios[CÓDIGO],tabConsumoAta[[#This Row],[CÓDIGO]],tabAtas_Bloqueios[CHAVE],tabConsumoAta[[#This Row],[ATA]],tabAtas_Bloqueios[INATIVO],"") &gt; 0,"X","")</f>
        <v/>
      </c>
      <c r="R1600" s="158" t="s">
        <v>1555</v>
      </c>
    </row>
    <row r="1601" spans="1:18" x14ac:dyDescent="0.3">
      <c r="A1601" s="247">
        <v>127105</v>
      </c>
      <c r="B1601" s="47" t="s">
        <v>2736</v>
      </c>
      <c r="C1601" s="34" t="str">
        <f>IFERROR(VLOOKUP(tabConsumoAta[[#This Row],[CÓDIGO]],tabEstimativa[#Data],14,FALSE),"")</f>
        <v/>
      </c>
      <c r="D1601" s="157"/>
      <c r="E1601" s="157"/>
      <c r="F1601" s="34"/>
      <c r="G1601" s="78" t="str">
        <f>IFERROR(VLOOKUP(tabConsumoAta[[#This Row],[ATA]],tabAtas[#Data],4,FALSE),"")</f>
        <v/>
      </c>
      <c r="H1601" s="163">
        <f>SUMIFS(tabSaldoAta[ESTIMATIVA],tabSaldoAta[CÓDIGO],tabConsumoAta[[#This Row],[CÓDIGO]],tabSaldoAta[CHAVE],tabConsumoAta[[#This Row],[ATA]])</f>
        <v>0</v>
      </c>
      <c r="I1601" s="164">
        <v>10</v>
      </c>
      <c r="J1601" s="159">
        <v>4</v>
      </c>
      <c r="K1601" s="251">
        <v>4822</v>
      </c>
      <c r="L1601" s="246" t="s">
        <v>1560</v>
      </c>
      <c r="M1601" s="160" t="s">
        <v>3492</v>
      </c>
      <c r="N1601" s="160" t="s">
        <v>3493</v>
      </c>
      <c r="O1601" s="249" t="s">
        <v>3490</v>
      </c>
      <c r="P1601" s="248">
        <v>43914</v>
      </c>
      <c r="Q1601" s="166" t="str">
        <f>IF(COUNTIFS(tabAtas_Bloqueios[CÓDIGO],tabConsumoAta[[#This Row],[CÓDIGO]],tabAtas_Bloqueios[CHAVE],tabConsumoAta[[#This Row],[ATA]],tabAtas_Bloqueios[INATIVO],"") &gt; 0,"X","")</f>
        <v/>
      </c>
      <c r="R1601" s="158" t="s">
        <v>1555</v>
      </c>
    </row>
    <row r="1602" spans="1:18" x14ac:dyDescent="0.3">
      <c r="A1602" s="247">
        <v>105115</v>
      </c>
      <c r="B1602" s="47" t="s">
        <v>2670</v>
      </c>
      <c r="C1602" s="34" t="str">
        <f>IFERROR(VLOOKUP(tabConsumoAta[[#This Row],[CÓDIGO]],tabEstimativa[#Data],14,FALSE),"")</f>
        <v/>
      </c>
      <c r="D1602" s="157" t="s">
        <v>1560</v>
      </c>
      <c r="E1602" s="157"/>
      <c r="F1602" s="34"/>
      <c r="G1602" s="78" t="str">
        <f>IFERROR(VLOOKUP(tabConsumoAta[[#This Row],[ATA]],tabAtas[#Data],4,FALSE),"")</f>
        <v/>
      </c>
      <c r="H1602" s="163">
        <f>SUMIFS(tabSaldoAta[ESTIMATIVA],tabSaldoAta[CÓDIGO],tabConsumoAta[[#This Row],[CÓDIGO]],tabSaldoAta[CHAVE],tabConsumoAta[[#This Row],[ATA]])</f>
        <v>0</v>
      </c>
      <c r="I1602" s="164">
        <v>20</v>
      </c>
      <c r="J1602" s="159">
        <v>5</v>
      </c>
      <c r="K1602" s="251">
        <v>4822</v>
      </c>
      <c r="L1602" s="246" t="s">
        <v>1560</v>
      </c>
      <c r="M1602" s="160" t="s">
        <v>3492</v>
      </c>
      <c r="N1602" s="160" t="s">
        <v>3493</v>
      </c>
      <c r="O1602" s="249" t="s">
        <v>3490</v>
      </c>
      <c r="P1602" s="248">
        <v>43914</v>
      </c>
      <c r="Q1602" s="166" t="str">
        <f>IF(COUNTIFS(tabAtas_Bloqueios[CÓDIGO],tabConsumoAta[[#This Row],[CÓDIGO]],tabAtas_Bloqueios[CHAVE],tabConsumoAta[[#This Row],[ATA]],tabAtas_Bloqueios[INATIVO],"") &gt; 0,"X","")</f>
        <v/>
      </c>
      <c r="R1602" s="158" t="s">
        <v>1555</v>
      </c>
    </row>
    <row r="1603" spans="1:18" x14ac:dyDescent="0.3">
      <c r="A1603" s="247">
        <v>105116</v>
      </c>
      <c r="B1603" s="47" t="s">
        <v>2671</v>
      </c>
      <c r="C1603" s="34" t="str">
        <f>IFERROR(VLOOKUP(tabConsumoAta[[#This Row],[CÓDIGO]],tabEstimativa[#Data],14,FALSE),"")</f>
        <v/>
      </c>
      <c r="D1603" s="157" t="s">
        <v>1560</v>
      </c>
      <c r="E1603" s="157"/>
      <c r="F1603" s="34"/>
      <c r="G1603" s="78" t="str">
        <f>IFERROR(VLOOKUP(tabConsumoAta[[#This Row],[ATA]],tabAtas[#Data],4,FALSE),"")</f>
        <v/>
      </c>
      <c r="H1603" s="163">
        <f>SUMIFS(tabSaldoAta[ESTIMATIVA],tabSaldoAta[CÓDIGO],tabConsumoAta[[#This Row],[CÓDIGO]],tabSaldoAta[CHAVE],tabConsumoAta[[#This Row],[ATA]])</f>
        <v>0</v>
      </c>
      <c r="I1603" s="164">
        <v>14</v>
      </c>
      <c r="J1603" s="159">
        <v>6</v>
      </c>
      <c r="K1603" s="251">
        <v>4822</v>
      </c>
      <c r="L1603" s="246" t="s">
        <v>1560</v>
      </c>
      <c r="M1603" s="160" t="s">
        <v>3492</v>
      </c>
      <c r="N1603" s="160" t="s">
        <v>3493</v>
      </c>
      <c r="O1603" s="249" t="s">
        <v>3490</v>
      </c>
      <c r="P1603" s="248">
        <v>43914</v>
      </c>
      <c r="Q1603" s="166" t="str">
        <f>IF(COUNTIFS(tabAtas_Bloqueios[CÓDIGO],tabConsumoAta[[#This Row],[CÓDIGO]],tabAtas_Bloqueios[CHAVE],tabConsumoAta[[#This Row],[ATA]],tabAtas_Bloqueios[INATIVO],"") &gt; 0,"X","")</f>
        <v/>
      </c>
      <c r="R1603" s="158" t="s">
        <v>1555</v>
      </c>
    </row>
    <row r="1604" spans="1:18" x14ac:dyDescent="0.3">
      <c r="A1604" s="247">
        <v>105117</v>
      </c>
      <c r="B1604" s="47" t="s">
        <v>2672</v>
      </c>
      <c r="C1604" s="34" t="str">
        <f>IFERROR(VLOOKUP(tabConsumoAta[[#This Row],[CÓDIGO]],tabEstimativa[#Data],14,FALSE),"")</f>
        <v/>
      </c>
      <c r="D1604" s="157" t="s">
        <v>1560</v>
      </c>
      <c r="E1604" s="157"/>
      <c r="F1604" s="34"/>
      <c r="G1604" s="78" t="str">
        <f>IFERROR(VLOOKUP(tabConsumoAta[[#This Row],[ATA]],tabAtas[#Data],4,FALSE),"")</f>
        <v/>
      </c>
      <c r="H1604" s="163">
        <f>SUMIFS(tabSaldoAta[ESTIMATIVA],tabSaldoAta[CÓDIGO],tabConsumoAta[[#This Row],[CÓDIGO]],tabSaldoAta[CHAVE],tabConsumoAta[[#This Row],[ATA]])</f>
        <v>0</v>
      </c>
      <c r="I1604" s="164">
        <v>10</v>
      </c>
      <c r="J1604" s="159">
        <v>7</v>
      </c>
      <c r="K1604" s="251">
        <v>4822</v>
      </c>
      <c r="L1604" s="246" t="s">
        <v>1560</v>
      </c>
      <c r="M1604" s="160" t="s">
        <v>3492</v>
      </c>
      <c r="N1604" s="160" t="s">
        <v>3493</v>
      </c>
      <c r="O1604" s="249" t="s">
        <v>3490</v>
      </c>
      <c r="P1604" s="248">
        <v>43914</v>
      </c>
      <c r="Q1604" s="166" t="str">
        <f>IF(COUNTIFS(tabAtas_Bloqueios[CÓDIGO],tabConsumoAta[[#This Row],[CÓDIGO]],tabAtas_Bloqueios[CHAVE],tabConsumoAta[[#This Row],[ATA]],tabAtas_Bloqueios[INATIVO],"") &gt; 0,"X","")</f>
        <v/>
      </c>
      <c r="R1604" s="158" t="s">
        <v>1555</v>
      </c>
    </row>
    <row r="1605" spans="1:18" x14ac:dyDescent="0.3">
      <c r="A1605" s="247">
        <v>136674</v>
      </c>
      <c r="B1605" s="47" t="s">
        <v>2704</v>
      </c>
      <c r="C1605" s="34" t="str">
        <f>IFERROR(VLOOKUP(tabConsumoAta[[#This Row],[CÓDIGO]],tabEstimativa[#Data],14,FALSE),"")</f>
        <v/>
      </c>
      <c r="D1605" s="157" t="s">
        <v>1560</v>
      </c>
      <c r="E1605" s="157"/>
      <c r="F1605" s="34"/>
      <c r="G1605" s="78" t="str">
        <f>IFERROR(VLOOKUP(tabConsumoAta[[#This Row],[ATA]],tabAtas[#Data],4,FALSE),"")</f>
        <v/>
      </c>
      <c r="H1605" s="163">
        <f>SUMIFS(tabSaldoAta[ESTIMATIVA],tabSaldoAta[CÓDIGO],tabConsumoAta[[#This Row],[CÓDIGO]],tabSaldoAta[CHAVE],tabConsumoAta[[#This Row],[ATA]])</f>
        <v>0</v>
      </c>
      <c r="I1605" s="164">
        <v>10</v>
      </c>
      <c r="J1605" s="159">
        <v>8</v>
      </c>
      <c r="K1605" s="251">
        <v>4822</v>
      </c>
      <c r="L1605" s="246" t="s">
        <v>1560</v>
      </c>
      <c r="M1605" s="160" t="s">
        <v>3492</v>
      </c>
      <c r="N1605" s="160" t="s">
        <v>3493</v>
      </c>
      <c r="O1605" s="249" t="s">
        <v>3490</v>
      </c>
      <c r="P1605" s="248">
        <v>43914</v>
      </c>
      <c r="Q1605" s="166" t="str">
        <f>IF(COUNTIFS(tabAtas_Bloqueios[CÓDIGO],tabConsumoAta[[#This Row],[CÓDIGO]],tabAtas_Bloqueios[CHAVE],tabConsumoAta[[#This Row],[ATA]],tabAtas_Bloqueios[INATIVO],"") &gt; 0,"X","")</f>
        <v/>
      </c>
      <c r="R1605" s="158" t="s">
        <v>1555</v>
      </c>
    </row>
    <row r="1606" spans="1:18" x14ac:dyDescent="0.3">
      <c r="A1606" s="247">
        <v>136675</v>
      </c>
      <c r="B1606" s="47" t="s">
        <v>2705</v>
      </c>
      <c r="C1606" s="34" t="str">
        <f>IFERROR(VLOOKUP(tabConsumoAta[[#This Row],[CÓDIGO]],tabEstimativa[#Data],14,FALSE),"")</f>
        <v/>
      </c>
      <c r="D1606" s="157" t="s">
        <v>1560</v>
      </c>
      <c r="E1606" s="157"/>
      <c r="F1606" s="34"/>
      <c r="G1606" s="78" t="str">
        <f>IFERROR(VLOOKUP(tabConsumoAta[[#This Row],[ATA]],tabAtas[#Data],4,FALSE),"")</f>
        <v/>
      </c>
      <c r="H1606" s="163">
        <f>SUMIFS(tabSaldoAta[ESTIMATIVA],tabSaldoAta[CÓDIGO],tabConsumoAta[[#This Row],[CÓDIGO]],tabSaldoAta[CHAVE],tabConsumoAta[[#This Row],[ATA]])</f>
        <v>0</v>
      </c>
      <c r="I1606" s="164">
        <v>10</v>
      </c>
      <c r="J1606" s="159">
        <v>9</v>
      </c>
      <c r="K1606" s="251">
        <v>4822</v>
      </c>
      <c r="L1606" s="246" t="s">
        <v>1560</v>
      </c>
      <c r="M1606" s="160" t="s">
        <v>3492</v>
      </c>
      <c r="N1606" s="160" t="s">
        <v>3493</v>
      </c>
      <c r="O1606" s="249" t="s">
        <v>3490</v>
      </c>
      <c r="P1606" s="248">
        <v>43914</v>
      </c>
      <c r="Q1606" s="166" t="str">
        <f>IF(COUNTIFS(tabAtas_Bloqueios[CÓDIGO],tabConsumoAta[[#This Row],[CÓDIGO]],tabAtas_Bloqueios[CHAVE],tabConsumoAta[[#This Row],[ATA]],tabAtas_Bloqueios[INATIVO],"") &gt; 0,"X","")</f>
        <v/>
      </c>
      <c r="R1606" s="158" t="s">
        <v>1555</v>
      </c>
    </row>
    <row r="1607" spans="1:18" x14ac:dyDescent="0.3">
      <c r="A1607" s="247">
        <v>136676</v>
      </c>
      <c r="B1607" s="47" t="s">
        <v>2706</v>
      </c>
      <c r="C1607" s="34" t="str">
        <f>IFERROR(VLOOKUP(tabConsumoAta[[#This Row],[CÓDIGO]],tabEstimativa[#Data],14,FALSE),"")</f>
        <v/>
      </c>
      <c r="D1607" s="157" t="s">
        <v>1560</v>
      </c>
      <c r="E1607" s="157"/>
      <c r="F1607" s="34"/>
      <c r="G1607" s="78" t="str">
        <f>IFERROR(VLOOKUP(tabConsumoAta[[#This Row],[ATA]],tabAtas[#Data],4,FALSE),"")</f>
        <v/>
      </c>
      <c r="H1607" s="163">
        <f>SUMIFS(tabSaldoAta[ESTIMATIVA],tabSaldoAta[CÓDIGO],tabConsumoAta[[#This Row],[CÓDIGO]],tabSaldoAta[CHAVE],tabConsumoAta[[#This Row],[ATA]])</f>
        <v>0</v>
      </c>
      <c r="I1607" s="164">
        <v>10</v>
      </c>
      <c r="J1607" s="159">
        <v>10</v>
      </c>
      <c r="K1607" s="251">
        <v>4822</v>
      </c>
      <c r="L1607" s="246" t="s">
        <v>1560</v>
      </c>
      <c r="M1607" s="160" t="s">
        <v>3492</v>
      </c>
      <c r="N1607" s="160" t="s">
        <v>3493</v>
      </c>
      <c r="O1607" s="249" t="s">
        <v>3490</v>
      </c>
      <c r="P1607" s="248">
        <v>43914</v>
      </c>
      <c r="Q1607" s="166" t="str">
        <f>IF(COUNTIFS(tabAtas_Bloqueios[CÓDIGO],tabConsumoAta[[#This Row],[CÓDIGO]],tabAtas_Bloqueios[CHAVE],tabConsumoAta[[#This Row],[ATA]],tabAtas_Bloqueios[INATIVO],"") &gt; 0,"X","")</f>
        <v/>
      </c>
      <c r="R1607" s="158" t="s">
        <v>1555</v>
      </c>
    </row>
    <row r="1608" spans="1:18" x14ac:dyDescent="0.3">
      <c r="A1608" s="247">
        <v>136881</v>
      </c>
      <c r="B1608" s="47" t="s">
        <v>3495</v>
      </c>
      <c r="C1608" s="34">
        <f>IFERROR(VLOOKUP(tabConsumoAta[[#This Row],[CÓDIGO]],tabEstimativa[#Data],14,FALSE),"")</f>
        <v>0</v>
      </c>
      <c r="D1608" s="157"/>
      <c r="E1608" s="157"/>
      <c r="F1608" s="34"/>
      <c r="G1608" s="78" t="str">
        <f>IFERROR(VLOOKUP(tabConsumoAta[[#This Row],[ATA]],tabAtas[#Data],4,FALSE),"")</f>
        <v/>
      </c>
      <c r="H1608" s="163">
        <f>SUMIFS(tabSaldoAta[ESTIMATIVA],tabSaldoAta[CÓDIGO],tabConsumoAta[[#This Row],[CÓDIGO]],tabSaldoAta[CHAVE],tabConsumoAta[[#This Row],[ATA]])</f>
        <v>0</v>
      </c>
      <c r="I1608" s="164">
        <v>300</v>
      </c>
      <c r="J1608" s="159">
        <v>11</v>
      </c>
      <c r="K1608" s="251">
        <v>4819</v>
      </c>
      <c r="L1608" s="246" t="s">
        <v>1560</v>
      </c>
      <c r="M1608" s="160" t="s">
        <v>3492</v>
      </c>
      <c r="N1608" s="160" t="s">
        <v>3493</v>
      </c>
      <c r="O1608" s="249" t="s">
        <v>3490</v>
      </c>
      <c r="P1608" s="248">
        <v>43914</v>
      </c>
      <c r="Q1608" s="166" t="str">
        <f>IF(COUNTIFS(tabAtas_Bloqueios[CÓDIGO],tabConsumoAta[[#This Row],[CÓDIGO]],tabAtas_Bloqueios[CHAVE],tabConsumoAta[[#This Row],[ATA]],tabAtas_Bloqueios[INATIVO],"") &gt; 0,"X","")</f>
        <v/>
      </c>
      <c r="R1608" s="158" t="s">
        <v>1555</v>
      </c>
    </row>
    <row r="1609" spans="1:18" x14ac:dyDescent="0.3">
      <c r="A1609" s="247">
        <v>119627</v>
      </c>
      <c r="B1609" s="47" t="s">
        <v>48</v>
      </c>
      <c r="C1609" s="34" t="str">
        <f>IFERROR(VLOOKUP(tabConsumoAta[[#This Row],[CÓDIGO]],tabEstimativa[#Data],14,FALSE),"")</f>
        <v>Inativo</v>
      </c>
      <c r="D1609" s="157" t="s">
        <v>1768</v>
      </c>
      <c r="E1609" s="157">
        <v>126</v>
      </c>
      <c r="F1609" s="34">
        <v>2019</v>
      </c>
      <c r="G1609" s="78">
        <f>IFERROR(VLOOKUP(tabConsumoAta[[#This Row],[ATA]],tabAtas[#Data],4,FALSE),"")</f>
        <v>43957</v>
      </c>
      <c r="H1609" s="163">
        <f>SUMIFS(tabSaldoAta[ESTIMATIVA],tabSaldoAta[CÓDIGO],tabConsumoAta[[#This Row],[CÓDIGO]],tabSaldoAta[CHAVE],tabConsumoAta[[#This Row],[ATA]])</f>
        <v>1800</v>
      </c>
      <c r="I1609" s="164">
        <v>900</v>
      </c>
      <c r="J1609" s="159">
        <v>1</v>
      </c>
      <c r="K1609" s="251">
        <v>4829</v>
      </c>
      <c r="L1609" s="246" t="s">
        <v>2855</v>
      </c>
      <c r="M1609" s="160" t="s">
        <v>3485</v>
      </c>
      <c r="N1609" s="160" t="s">
        <v>3486</v>
      </c>
      <c r="O1609" s="249" t="s">
        <v>3484</v>
      </c>
      <c r="P1609" s="248">
        <v>43908</v>
      </c>
      <c r="Q1609" s="166" t="str">
        <f>IF(COUNTIFS(tabAtas_Bloqueios[CÓDIGO],tabConsumoAta[[#This Row],[CÓDIGO]],tabAtas_Bloqueios[CHAVE],tabConsumoAta[[#This Row],[ATA]],tabAtas_Bloqueios[INATIVO],"") &gt; 0,"X","")</f>
        <v/>
      </c>
      <c r="R1609" s="158" t="s">
        <v>1555</v>
      </c>
    </row>
    <row r="1610" spans="1:18" x14ac:dyDescent="0.3">
      <c r="A1610" s="247">
        <v>35331</v>
      </c>
      <c r="B1610" s="47" t="s">
        <v>2680</v>
      </c>
      <c r="C1610" s="34" t="str">
        <f>IFERROR(VLOOKUP(tabConsumoAta[[#This Row],[CÓDIGO]],tabEstimativa[#Data],14,FALSE),"")</f>
        <v>Suspenso</v>
      </c>
      <c r="D1610" s="157" t="s">
        <v>2093</v>
      </c>
      <c r="E1610" s="157">
        <v>151</v>
      </c>
      <c r="F1610" s="34">
        <v>2019</v>
      </c>
      <c r="G1610" s="78">
        <f>IFERROR(VLOOKUP(tabConsumoAta[[#This Row],[ATA]],tabAtas[#Data],4,FALSE),"")</f>
        <v>43998</v>
      </c>
      <c r="H1610" s="163">
        <f>SUMIFS(tabSaldoAta[ESTIMATIVA],tabSaldoAta[CÓDIGO],tabConsumoAta[[#This Row],[CÓDIGO]],tabSaldoAta[CHAVE],tabConsumoAta[[#This Row],[ATA]])</f>
        <v>0</v>
      </c>
      <c r="I1610" s="164">
        <v>30</v>
      </c>
      <c r="J1610" s="159">
        <v>2</v>
      </c>
      <c r="K1610" s="251">
        <v>4830</v>
      </c>
      <c r="L1610" s="246" t="s">
        <v>3487</v>
      </c>
      <c r="M1610" s="160" t="s">
        <v>3485</v>
      </c>
      <c r="N1610" s="160" t="s">
        <v>3486</v>
      </c>
      <c r="O1610" s="249" t="s">
        <v>3484</v>
      </c>
      <c r="P1610" s="248">
        <v>43908</v>
      </c>
      <c r="Q1610" s="166" t="str">
        <f>IF(COUNTIFS(tabAtas_Bloqueios[CÓDIGO],tabConsumoAta[[#This Row],[CÓDIGO]],tabAtas_Bloqueios[CHAVE],tabConsumoAta[[#This Row],[ATA]],tabAtas_Bloqueios[INATIVO],"") &gt; 0,"X","")</f>
        <v/>
      </c>
      <c r="R1610" s="158" t="s">
        <v>1555</v>
      </c>
    </row>
    <row r="1611" spans="1:18" x14ac:dyDescent="0.3">
      <c r="A1611" s="247">
        <v>136895</v>
      </c>
      <c r="B1611" s="47" t="s">
        <v>1829</v>
      </c>
      <c r="C1611" s="34" t="str">
        <f>IFERROR(VLOOKUP(tabConsumoAta[[#This Row],[CÓDIGO]],tabEstimativa[#Data],14,FALSE),"")</f>
        <v>Suspenso</v>
      </c>
      <c r="D1611" s="157" t="s">
        <v>2152</v>
      </c>
      <c r="E1611" s="157">
        <v>234</v>
      </c>
      <c r="F1611" s="34">
        <v>2019</v>
      </c>
      <c r="G1611" s="78">
        <f>IFERROR(VLOOKUP(tabConsumoAta[[#This Row],[ATA]],tabAtas[#Data],4,FALSE),"")</f>
        <v>44095</v>
      </c>
      <c r="H1611" s="163">
        <f>SUMIFS(tabSaldoAta[ESTIMATIVA],tabSaldoAta[CÓDIGO],tabConsumoAta[[#This Row],[CÓDIGO]],tabSaldoAta[CHAVE],tabConsumoAta[[#This Row],[ATA]])</f>
        <v>500</v>
      </c>
      <c r="I1611" s="164">
        <v>175</v>
      </c>
      <c r="J1611" s="159">
        <v>3</v>
      </c>
      <c r="K1611" s="251">
        <v>4831</v>
      </c>
      <c r="L1611" s="246" t="s">
        <v>2814</v>
      </c>
      <c r="M1611" s="160" t="s">
        <v>3485</v>
      </c>
      <c r="N1611" s="160" t="s">
        <v>3486</v>
      </c>
      <c r="O1611" s="249" t="s">
        <v>3484</v>
      </c>
      <c r="P1611" s="248">
        <v>43908</v>
      </c>
      <c r="Q1611" s="166" t="str">
        <f>IF(COUNTIFS(tabAtas_Bloqueios[CÓDIGO],tabConsumoAta[[#This Row],[CÓDIGO]],tabAtas_Bloqueios[CHAVE],tabConsumoAta[[#This Row],[ATA]],tabAtas_Bloqueios[INATIVO],"") &gt; 0,"X","")</f>
        <v/>
      </c>
      <c r="R1611" s="158" t="s">
        <v>1555</v>
      </c>
    </row>
    <row r="1612" spans="1:18" x14ac:dyDescent="0.3">
      <c r="A1612" s="247">
        <v>127331</v>
      </c>
      <c r="B1612" s="47" t="s">
        <v>3217</v>
      </c>
      <c r="C1612" s="34" t="str">
        <f>IFERROR(VLOOKUP(tabConsumoAta[[#This Row],[CÓDIGO]],tabEstimativa[#Data],14,FALSE),"")</f>
        <v>Aguardando</v>
      </c>
      <c r="D1612" s="157" t="s">
        <v>3255</v>
      </c>
      <c r="E1612" s="157">
        <v>14</v>
      </c>
      <c r="F1612" s="34">
        <v>2020</v>
      </c>
      <c r="G1612" s="78">
        <f>IFERROR(VLOOKUP(tabConsumoAta[[#This Row],[ATA]],tabAtas[#Data],4,FALSE),"")</f>
        <v>44218</v>
      </c>
      <c r="H1612" s="163">
        <f>SUMIFS(tabSaldoAta[ESTIMATIVA],tabSaldoAta[CÓDIGO],tabConsumoAta[[#This Row],[CÓDIGO]],tabSaldoAta[CHAVE],tabConsumoAta[[#This Row],[ATA]])</f>
        <v>2800</v>
      </c>
      <c r="I1612" s="164">
        <v>1500</v>
      </c>
      <c r="J1612" s="159">
        <v>4</v>
      </c>
      <c r="K1612" s="251">
        <v>4833</v>
      </c>
      <c r="L1612" s="246" t="s">
        <v>3219</v>
      </c>
      <c r="M1612" s="160" t="s">
        <v>3485</v>
      </c>
      <c r="N1612" s="160" t="s">
        <v>3486</v>
      </c>
      <c r="O1612" s="249" t="s">
        <v>3484</v>
      </c>
      <c r="P1612" s="248">
        <v>43908</v>
      </c>
      <c r="Q1612" s="166" t="str">
        <f>IF(COUNTIFS(tabAtas_Bloqueios[CÓDIGO],tabConsumoAta[[#This Row],[CÓDIGO]],tabAtas_Bloqueios[CHAVE],tabConsumoAta[[#This Row],[ATA]],tabAtas_Bloqueios[INATIVO],"") &gt; 0,"X","")</f>
        <v>X</v>
      </c>
      <c r="R1612" s="158" t="s">
        <v>1555</v>
      </c>
    </row>
    <row r="1613" spans="1:18" x14ac:dyDescent="0.3">
      <c r="A1613" s="247">
        <v>77819</v>
      </c>
      <c r="B1613" s="47" t="s">
        <v>2828</v>
      </c>
      <c r="C1613" s="34" t="str">
        <f>IFERROR(VLOOKUP(tabConsumoAta[[#This Row],[CÓDIGO]],tabEstimativa[#Data],14,FALSE),"")</f>
        <v>Aguardando</v>
      </c>
      <c r="D1613" s="157" t="s">
        <v>3482</v>
      </c>
      <c r="E1613" s="157">
        <v>64</v>
      </c>
      <c r="F1613" s="34">
        <v>2020</v>
      </c>
      <c r="G1613" s="78">
        <f>IFERROR(VLOOKUP(tabConsumoAta[[#This Row],[ATA]],tabAtas[#Data],4,FALSE),"")</f>
        <v>44272</v>
      </c>
      <c r="H1613" s="163">
        <f>SUMIFS(tabSaldoAta[ESTIMATIVA],tabSaldoAta[CÓDIGO],tabConsumoAta[[#This Row],[CÓDIGO]],tabSaldoAta[CHAVE],tabConsumoAta[[#This Row],[ATA]])</f>
        <v>4000</v>
      </c>
      <c r="I1613" s="164">
        <v>500</v>
      </c>
      <c r="J1613" s="159">
        <v>5</v>
      </c>
      <c r="K1613" s="251">
        <v>4834</v>
      </c>
      <c r="L1613" s="246" t="s">
        <v>2467</v>
      </c>
      <c r="M1613" s="160" t="s">
        <v>3485</v>
      </c>
      <c r="N1613" s="160" t="s">
        <v>3486</v>
      </c>
      <c r="O1613" s="249" t="s">
        <v>3484</v>
      </c>
      <c r="P1613" s="248">
        <v>43908</v>
      </c>
      <c r="Q1613" s="166" t="str">
        <f>IF(COUNTIFS(tabAtas_Bloqueios[CÓDIGO],tabConsumoAta[[#This Row],[CÓDIGO]],tabAtas_Bloqueios[CHAVE],tabConsumoAta[[#This Row],[ATA]],tabAtas_Bloqueios[INATIVO],"") &gt; 0,"X","")</f>
        <v/>
      </c>
      <c r="R1613" s="158" t="s">
        <v>1555</v>
      </c>
    </row>
    <row r="1614" spans="1:18" x14ac:dyDescent="0.3">
      <c r="A1614" s="247">
        <v>72174</v>
      </c>
      <c r="B1614" s="47" t="s">
        <v>2822</v>
      </c>
      <c r="C1614" s="34" t="str">
        <f>IFERROR(VLOOKUP(tabConsumoAta[[#This Row],[CÓDIGO]],tabEstimativa[#Data],14,FALSE),"")</f>
        <v/>
      </c>
      <c r="D1614" s="157" t="s">
        <v>1753</v>
      </c>
      <c r="E1614" s="157">
        <v>100</v>
      </c>
      <c r="F1614" s="34">
        <v>2019</v>
      </c>
      <c r="G1614" s="78">
        <f>IFERROR(VLOOKUP(tabConsumoAta[[#This Row],[ATA]],tabAtas[#Data],4,FALSE),"")</f>
        <v>43924</v>
      </c>
      <c r="H1614" s="163">
        <f>SUMIFS(tabSaldoAta[ESTIMATIVA],tabSaldoAta[CÓDIGO],tabConsumoAta[[#This Row],[CÓDIGO]],tabSaldoAta[CHAVE],tabConsumoAta[[#This Row],[ATA]])</f>
        <v>300</v>
      </c>
      <c r="I1614" s="164">
        <v>20</v>
      </c>
      <c r="J1614" s="159">
        <v>1</v>
      </c>
      <c r="K1614" s="251">
        <v>4716</v>
      </c>
      <c r="L1614" s="246" t="s">
        <v>3053</v>
      </c>
      <c r="M1614" s="160" t="s">
        <v>3479</v>
      </c>
      <c r="N1614" s="160" t="s">
        <v>3480</v>
      </c>
      <c r="O1614" s="249" t="s">
        <v>3478</v>
      </c>
      <c r="P1614" s="248">
        <v>43906</v>
      </c>
      <c r="Q1614" s="166" t="str">
        <f>IF(COUNTIFS(tabAtas_Bloqueios[CÓDIGO],tabConsumoAta[[#This Row],[CÓDIGO]],tabAtas_Bloqueios[CHAVE],tabConsumoAta[[#This Row],[ATA]],tabAtas_Bloqueios[INATIVO],"") &gt; 0,"X","")</f>
        <v/>
      </c>
      <c r="R1614" s="158" t="s">
        <v>1555</v>
      </c>
    </row>
    <row r="1615" spans="1:18" x14ac:dyDescent="0.3">
      <c r="A1615" s="247">
        <v>101917</v>
      </c>
      <c r="B1615" s="47" t="s">
        <v>49</v>
      </c>
      <c r="C1615" s="34" t="str">
        <f>IFERROR(VLOOKUP(tabConsumoAta[[#This Row],[CÓDIGO]],tabEstimativa[#Data],14,FALSE),"")</f>
        <v>Inativo</v>
      </c>
      <c r="D1615" s="157" t="s">
        <v>1768</v>
      </c>
      <c r="E1615" s="157">
        <v>126</v>
      </c>
      <c r="F1615" s="34">
        <v>2019</v>
      </c>
      <c r="G1615" s="78">
        <f>IFERROR(VLOOKUP(tabConsumoAta[[#This Row],[ATA]],tabAtas[#Data],4,FALSE),"")</f>
        <v>43957</v>
      </c>
      <c r="H1615" s="163">
        <f>SUMIFS(tabSaldoAta[ESTIMATIVA],tabSaldoAta[CÓDIGO],tabConsumoAta[[#This Row],[CÓDIGO]],tabSaldoAta[CHAVE],tabConsumoAta[[#This Row],[ATA]])</f>
        <v>1200</v>
      </c>
      <c r="I1615" s="164">
        <v>320</v>
      </c>
      <c r="J1615" s="159">
        <v>2</v>
      </c>
      <c r="K1615" s="251">
        <v>4717</v>
      </c>
      <c r="L1615" s="246" t="s">
        <v>2862</v>
      </c>
      <c r="M1615" s="160" t="s">
        <v>3479</v>
      </c>
      <c r="N1615" s="160" t="s">
        <v>3480</v>
      </c>
      <c r="O1615" s="249" t="s">
        <v>3478</v>
      </c>
      <c r="P1615" s="248">
        <v>43906</v>
      </c>
      <c r="Q1615" s="166" t="str">
        <f>IF(COUNTIFS(tabAtas_Bloqueios[CÓDIGO],tabConsumoAta[[#This Row],[CÓDIGO]],tabAtas_Bloqueios[CHAVE],tabConsumoAta[[#This Row],[ATA]],tabAtas_Bloqueios[INATIVO],"") &gt; 0,"X","")</f>
        <v/>
      </c>
      <c r="R1615" s="158" t="s">
        <v>1555</v>
      </c>
    </row>
    <row r="1616" spans="1:18" x14ac:dyDescent="0.3">
      <c r="A1616" s="247">
        <v>23846</v>
      </c>
      <c r="B1616" s="47" t="s">
        <v>2489</v>
      </c>
      <c r="C1616" s="34" t="str">
        <f>IFERROR(VLOOKUP(tabConsumoAta[[#This Row],[CÓDIGO]],tabEstimativa[#Data],14,FALSE),"")</f>
        <v>Aguardando</v>
      </c>
      <c r="D1616" s="157" t="s">
        <v>1570</v>
      </c>
      <c r="E1616" s="157">
        <v>93</v>
      </c>
      <c r="F1616" s="34">
        <v>2019</v>
      </c>
      <c r="G1616" s="78">
        <f>IFERROR(VLOOKUP(tabConsumoAta[[#This Row],[ATA]],tabAtas[#Data],4,FALSE),"")</f>
        <v>43922</v>
      </c>
      <c r="H1616" s="163">
        <f>SUMIFS(tabSaldoAta[ESTIMATIVA],tabSaldoAta[CÓDIGO],tabConsumoAta[[#This Row],[CÓDIGO]],tabSaldoAta[CHAVE],tabConsumoAta[[#This Row],[ATA]])</f>
        <v>25000</v>
      </c>
      <c r="I1616" s="164">
        <v>8000</v>
      </c>
      <c r="J1616" s="159">
        <v>1</v>
      </c>
      <c r="K1616" s="251">
        <v>4700</v>
      </c>
      <c r="L1616" s="246" t="s">
        <v>3197</v>
      </c>
      <c r="M1616" s="160" t="s">
        <v>3468</v>
      </c>
      <c r="N1616" s="160" t="s">
        <v>3469</v>
      </c>
      <c r="O1616" s="249" t="s">
        <v>3467</v>
      </c>
      <c r="P1616" s="248">
        <v>43903</v>
      </c>
      <c r="Q1616" s="166" t="str">
        <f>IF(COUNTIFS(tabAtas_Bloqueios[CÓDIGO],tabConsumoAta[[#This Row],[CÓDIGO]],tabAtas_Bloqueios[CHAVE],tabConsumoAta[[#This Row],[ATA]],tabAtas_Bloqueios[INATIVO],"") &gt; 0,"X","")</f>
        <v/>
      </c>
      <c r="R1616" s="158" t="s">
        <v>1555</v>
      </c>
    </row>
    <row r="1617" spans="1:18" x14ac:dyDescent="0.3">
      <c r="A1617" s="247">
        <v>32933</v>
      </c>
      <c r="B1617" s="47" t="s">
        <v>2491</v>
      </c>
      <c r="C1617" s="34" t="str">
        <f>IFERROR(VLOOKUP(tabConsumoAta[[#This Row],[CÓDIGO]],tabEstimativa[#Data],14,FALSE),"")</f>
        <v>Aguardando</v>
      </c>
      <c r="D1617" s="157" t="s">
        <v>1570</v>
      </c>
      <c r="E1617" s="157">
        <v>93</v>
      </c>
      <c r="F1617" s="34">
        <v>2019</v>
      </c>
      <c r="G1617" s="78">
        <f>IFERROR(VLOOKUP(tabConsumoAta[[#This Row],[ATA]],tabAtas[#Data],4,FALSE),"")</f>
        <v>43922</v>
      </c>
      <c r="H1617" s="163">
        <f>SUMIFS(tabSaldoAta[ESTIMATIVA],tabSaldoAta[CÓDIGO],tabConsumoAta[[#This Row],[CÓDIGO]],tabSaldoAta[CHAVE],tabConsumoAta[[#This Row],[ATA]])</f>
        <v>25000</v>
      </c>
      <c r="I1617" s="164">
        <v>8000</v>
      </c>
      <c r="J1617" s="159">
        <v>2</v>
      </c>
      <c r="K1617" s="251">
        <v>4700</v>
      </c>
      <c r="L1617" s="246" t="s">
        <v>3197</v>
      </c>
      <c r="M1617" s="160" t="s">
        <v>3468</v>
      </c>
      <c r="N1617" s="160" t="s">
        <v>3469</v>
      </c>
      <c r="O1617" s="249" t="s">
        <v>3467</v>
      </c>
      <c r="P1617" s="248">
        <v>43903</v>
      </c>
      <c r="Q1617" s="166" t="str">
        <f>IF(COUNTIFS(tabAtas_Bloqueios[CÓDIGO],tabConsumoAta[[#This Row],[CÓDIGO]],tabAtas_Bloqueios[CHAVE],tabConsumoAta[[#This Row],[ATA]],tabAtas_Bloqueios[INATIVO],"") &gt; 0,"X","")</f>
        <v/>
      </c>
      <c r="R1617" s="158" t="s">
        <v>1555</v>
      </c>
    </row>
    <row r="1618" spans="1:18" x14ac:dyDescent="0.3">
      <c r="A1618" s="247">
        <v>133843</v>
      </c>
      <c r="B1618" s="47" t="s">
        <v>2445</v>
      </c>
      <c r="C1618" s="34" t="str">
        <f>IFERROR(VLOOKUP(tabConsumoAta[[#This Row],[CÓDIGO]],tabEstimativa[#Data],14,FALSE),"")</f>
        <v>Aguardando</v>
      </c>
      <c r="D1618" s="157" t="s">
        <v>1570</v>
      </c>
      <c r="E1618" s="157">
        <v>93</v>
      </c>
      <c r="F1618" s="34">
        <v>2019</v>
      </c>
      <c r="G1618" s="78">
        <f>IFERROR(VLOOKUP(tabConsumoAta[[#This Row],[ATA]],tabAtas[#Data],4,FALSE),"")</f>
        <v>43922</v>
      </c>
      <c r="H1618" s="163">
        <f>SUMIFS(tabSaldoAta[ESTIMATIVA],tabSaldoAta[CÓDIGO],tabConsumoAta[[#This Row],[CÓDIGO]],tabSaldoAta[CHAVE],tabConsumoAta[[#This Row],[ATA]])</f>
        <v>20000</v>
      </c>
      <c r="I1618" s="164">
        <v>8000</v>
      </c>
      <c r="J1618" s="159">
        <v>3</v>
      </c>
      <c r="K1618" s="251">
        <v>4701</v>
      </c>
      <c r="L1618" s="246" t="s">
        <v>2467</v>
      </c>
      <c r="M1618" s="160" t="s">
        <v>3468</v>
      </c>
      <c r="N1618" s="160" t="s">
        <v>3469</v>
      </c>
      <c r="O1618" s="249" t="s">
        <v>3467</v>
      </c>
      <c r="P1618" s="248">
        <v>43903</v>
      </c>
      <c r="Q1618" s="166" t="str">
        <f>IF(COUNTIFS(tabAtas_Bloqueios[CÓDIGO],tabConsumoAta[[#This Row],[CÓDIGO]],tabAtas_Bloqueios[CHAVE],tabConsumoAta[[#This Row],[ATA]],tabAtas_Bloqueios[INATIVO],"") &gt; 0,"X","")</f>
        <v/>
      </c>
      <c r="R1618" s="158" t="s">
        <v>1555</v>
      </c>
    </row>
    <row r="1619" spans="1:18" x14ac:dyDescent="0.3">
      <c r="A1619" s="247">
        <v>133845</v>
      </c>
      <c r="B1619" s="47" t="s">
        <v>2447</v>
      </c>
      <c r="C1619" s="34" t="str">
        <f>IFERROR(VLOOKUP(tabConsumoAta[[#This Row],[CÓDIGO]],tabEstimativa[#Data],14,FALSE),"")</f>
        <v>Aguardando</v>
      </c>
      <c r="D1619" s="157" t="s">
        <v>1570</v>
      </c>
      <c r="E1619" s="157">
        <v>93</v>
      </c>
      <c r="F1619" s="34">
        <v>2019</v>
      </c>
      <c r="G1619" s="78">
        <f>IFERROR(VLOOKUP(tabConsumoAta[[#This Row],[ATA]],tabAtas[#Data],4,FALSE),"")</f>
        <v>43922</v>
      </c>
      <c r="H1619" s="163">
        <f>SUMIFS(tabSaldoAta[ESTIMATIVA],tabSaldoAta[CÓDIGO],tabConsumoAta[[#This Row],[CÓDIGO]],tabSaldoAta[CHAVE],tabConsumoAta[[#This Row],[ATA]])</f>
        <v>20000</v>
      </c>
      <c r="I1619" s="164">
        <v>8000</v>
      </c>
      <c r="J1619" s="159">
        <v>4</v>
      </c>
      <c r="K1619" s="251">
        <v>4701</v>
      </c>
      <c r="L1619" s="246" t="s">
        <v>2467</v>
      </c>
      <c r="M1619" s="160" t="s">
        <v>3468</v>
      </c>
      <c r="N1619" s="160" t="s">
        <v>3469</v>
      </c>
      <c r="O1619" s="249" t="s">
        <v>3467</v>
      </c>
      <c r="P1619" s="248">
        <v>43903</v>
      </c>
      <c r="Q1619" s="166" t="str">
        <f>IF(COUNTIFS(tabAtas_Bloqueios[CÓDIGO],tabConsumoAta[[#This Row],[CÓDIGO]],tabAtas_Bloqueios[CHAVE],tabConsumoAta[[#This Row],[ATA]],tabAtas_Bloqueios[INATIVO],"") &gt; 0,"X","")</f>
        <v/>
      </c>
      <c r="R1619" s="158" t="s">
        <v>1555</v>
      </c>
    </row>
    <row r="1620" spans="1:18" x14ac:dyDescent="0.3">
      <c r="A1620" s="247">
        <v>133847</v>
      </c>
      <c r="B1620" s="47" t="s">
        <v>2449</v>
      </c>
      <c r="C1620" s="34" t="str">
        <f>IFERROR(VLOOKUP(tabConsumoAta[[#This Row],[CÓDIGO]],tabEstimativa[#Data],14,FALSE),"")</f>
        <v>Aguardando</v>
      </c>
      <c r="D1620" s="157" t="s">
        <v>1570</v>
      </c>
      <c r="E1620" s="157">
        <v>93</v>
      </c>
      <c r="F1620" s="34">
        <v>2019</v>
      </c>
      <c r="G1620" s="78">
        <f>IFERROR(VLOOKUP(tabConsumoAta[[#This Row],[ATA]],tabAtas[#Data],4,FALSE),"")</f>
        <v>43922</v>
      </c>
      <c r="H1620" s="163">
        <f>SUMIFS(tabSaldoAta[ESTIMATIVA],tabSaldoAta[CÓDIGO],tabConsumoAta[[#This Row],[CÓDIGO]],tabSaldoAta[CHAVE],tabConsumoAta[[#This Row],[ATA]])</f>
        <v>20000</v>
      </c>
      <c r="I1620" s="164">
        <v>8000</v>
      </c>
      <c r="J1620" s="159">
        <v>5</v>
      </c>
      <c r="K1620" s="251">
        <v>4701</v>
      </c>
      <c r="L1620" s="246" t="s">
        <v>2467</v>
      </c>
      <c r="M1620" s="160" t="s">
        <v>3468</v>
      </c>
      <c r="N1620" s="160" t="s">
        <v>3469</v>
      </c>
      <c r="O1620" s="249" t="s">
        <v>3467</v>
      </c>
      <c r="P1620" s="248">
        <v>43903</v>
      </c>
      <c r="Q1620" s="166" t="str">
        <f>IF(COUNTIFS(tabAtas_Bloqueios[CÓDIGO],tabConsumoAta[[#This Row],[CÓDIGO]],tabAtas_Bloqueios[CHAVE],tabConsumoAta[[#This Row],[ATA]],tabAtas_Bloqueios[INATIVO],"") &gt; 0,"X","")</f>
        <v/>
      </c>
      <c r="R1620" s="158" t="s">
        <v>1555</v>
      </c>
    </row>
    <row r="1621" spans="1:18" x14ac:dyDescent="0.3">
      <c r="A1621" s="247">
        <v>133848</v>
      </c>
      <c r="B1621" s="47" t="s">
        <v>2450</v>
      </c>
      <c r="C1621" s="34" t="str">
        <f>IFERROR(VLOOKUP(tabConsumoAta[[#This Row],[CÓDIGO]],tabEstimativa[#Data],14,FALSE),"")</f>
        <v>Aguardando</v>
      </c>
      <c r="D1621" s="157" t="s">
        <v>1570</v>
      </c>
      <c r="E1621" s="157">
        <v>93</v>
      </c>
      <c r="F1621" s="34">
        <v>2019</v>
      </c>
      <c r="G1621" s="78">
        <f>IFERROR(VLOOKUP(tabConsumoAta[[#This Row],[ATA]],tabAtas[#Data],4,FALSE),"")</f>
        <v>43922</v>
      </c>
      <c r="H1621" s="163">
        <f>SUMIFS(tabSaldoAta[ESTIMATIVA],tabSaldoAta[CÓDIGO],tabConsumoAta[[#This Row],[CÓDIGO]],tabSaldoAta[CHAVE],tabConsumoAta[[#This Row],[ATA]])</f>
        <v>20000</v>
      </c>
      <c r="I1621" s="164">
        <v>8000</v>
      </c>
      <c r="J1621" s="159">
        <v>6</v>
      </c>
      <c r="K1621" s="251">
        <v>4701</v>
      </c>
      <c r="L1621" s="246" t="s">
        <v>2467</v>
      </c>
      <c r="M1621" s="160" t="s">
        <v>3468</v>
      </c>
      <c r="N1621" s="160" t="s">
        <v>3469</v>
      </c>
      <c r="O1621" s="249" t="s">
        <v>3467</v>
      </c>
      <c r="P1621" s="248">
        <v>43903</v>
      </c>
      <c r="Q1621" s="166" t="str">
        <f>IF(COUNTIFS(tabAtas_Bloqueios[CÓDIGO],tabConsumoAta[[#This Row],[CÓDIGO]],tabAtas_Bloqueios[CHAVE],tabConsumoAta[[#This Row],[ATA]],tabAtas_Bloqueios[INATIVO],"") &gt; 0,"X","")</f>
        <v/>
      </c>
      <c r="R1621" s="158" t="s">
        <v>1555</v>
      </c>
    </row>
    <row r="1622" spans="1:18" x14ac:dyDescent="0.3">
      <c r="A1622" s="247">
        <v>29959</v>
      </c>
      <c r="B1622" s="47" t="s">
        <v>2460</v>
      </c>
      <c r="C1622" s="34" t="str">
        <f>IFERROR(VLOOKUP(tabConsumoAta[[#This Row],[CÓDIGO]],tabEstimativa[#Data],14,FALSE),"")</f>
        <v>Aguardando</v>
      </c>
      <c r="D1622" s="157" t="s">
        <v>1570</v>
      </c>
      <c r="E1622" s="157">
        <v>93</v>
      </c>
      <c r="F1622" s="34">
        <v>2019</v>
      </c>
      <c r="G1622" s="78">
        <f>IFERROR(VLOOKUP(tabConsumoAta[[#This Row],[ATA]],tabAtas[#Data],4,FALSE),"")</f>
        <v>43922</v>
      </c>
      <c r="H1622" s="163">
        <f>SUMIFS(tabSaldoAta[ESTIMATIVA],tabSaldoAta[CÓDIGO],tabConsumoAta[[#This Row],[CÓDIGO]],tabSaldoAta[CHAVE],tabConsumoAta[[#This Row],[ATA]])</f>
        <v>15000</v>
      </c>
      <c r="I1622" s="164">
        <v>5000</v>
      </c>
      <c r="J1622" s="159">
        <v>7</v>
      </c>
      <c r="K1622" s="251">
        <v>4703</v>
      </c>
      <c r="L1622" s="246" t="s">
        <v>3177</v>
      </c>
      <c r="M1622" s="160" t="s">
        <v>3468</v>
      </c>
      <c r="N1622" s="160" t="s">
        <v>3469</v>
      </c>
      <c r="O1622" s="249" t="s">
        <v>3467</v>
      </c>
      <c r="P1622" s="248">
        <v>43903</v>
      </c>
      <c r="Q1622" s="166" t="str">
        <f>IF(COUNTIFS(tabAtas_Bloqueios[CÓDIGO],tabConsumoAta[[#This Row],[CÓDIGO]],tabAtas_Bloqueios[CHAVE],tabConsumoAta[[#This Row],[ATA]],tabAtas_Bloqueios[INATIVO],"") &gt; 0,"X","")</f>
        <v/>
      </c>
      <c r="R1622" s="158" t="s">
        <v>1555</v>
      </c>
    </row>
    <row r="1623" spans="1:18" x14ac:dyDescent="0.3">
      <c r="A1623" s="247">
        <v>29961</v>
      </c>
      <c r="B1623" s="47" t="s">
        <v>2461</v>
      </c>
      <c r="C1623" s="34" t="str">
        <f>IFERROR(VLOOKUP(tabConsumoAta[[#This Row],[CÓDIGO]],tabEstimativa[#Data],14,FALSE),"")</f>
        <v>Aguardando</v>
      </c>
      <c r="D1623" s="157" t="s">
        <v>1570</v>
      </c>
      <c r="E1623" s="157">
        <v>93</v>
      </c>
      <c r="F1623" s="34">
        <v>2019</v>
      </c>
      <c r="G1623" s="78">
        <f>IFERROR(VLOOKUP(tabConsumoAta[[#This Row],[ATA]],tabAtas[#Data],4,FALSE),"")</f>
        <v>43922</v>
      </c>
      <c r="H1623" s="163">
        <f>SUMIFS(tabSaldoAta[ESTIMATIVA],tabSaldoAta[CÓDIGO],tabConsumoAta[[#This Row],[CÓDIGO]],tabSaldoAta[CHAVE],tabConsumoAta[[#This Row],[ATA]])</f>
        <v>15000</v>
      </c>
      <c r="I1623" s="164">
        <v>5000</v>
      </c>
      <c r="J1623" s="159">
        <v>8</v>
      </c>
      <c r="K1623" s="251">
        <v>4703</v>
      </c>
      <c r="L1623" s="246" t="s">
        <v>3177</v>
      </c>
      <c r="M1623" s="160" t="s">
        <v>3468</v>
      </c>
      <c r="N1623" s="160" t="s">
        <v>3469</v>
      </c>
      <c r="O1623" s="249" t="s">
        <v>3467</v>
      </c>
      <c r="P1623" s="248">
        <v>43903</v>
      </c>
      <c r="Q1623" s="166" t="str">
        <f>IF(COUNTIFS(tabAtas_Bloqueios[CÓDIGO],tabConsumoAta[[#This Row],[CÓDIGO]],tabAtas_Bloqueios[CHAVE],tabConsumoAta[[#This Row],[ATA]],tabAtas_Bloqueios[INATIVO],"") &gt; 0,"X","")</f>
        <v/>
      </c>
      <c r="R1623" s="158" t="s">
        <v>1555</v>
      </c>
    </row>
    <row r="1624" spans="1:18" x14ac:dyDescent="0.3">
      <c r="A1624" s="247">
        <v>124261</v>
      </c>
      <c r="B1624" s="47" t="s">
        <v>2457</v>
      </c>
      <c r="C1624" s="34" t="str">
        <f>IFERROR(VLOOKUP(tabConsumoAta[[#This Row],[CÓDIGO]],tabEstimativa[#Data],14,FALSE),"")</f>
        <v>Aguardando</v>
      </c>
      <c r="D1624" s="157" t="s">
        <v>1570</v>
      </c>
      <c r="E1624" s="157">
        <v>93</v>
      </c>
      <c r="F1624" s="34">
        <v>2019</v>
      </c>
      <c r="G1624" s="78">
        <f>IFERROR(VLOOKUP(tabConsumoAta[[#This Row],[ATA]],tabAtas[#Data],4,FALSE),"")</f>
        <v>43922</v>
      </c>
      <c r="H1624" s="163">
        <f>SUMIFS(tabSaldoAta[ESTIMATIVA],tabSaldoAta[CÓDIGO],tabConsumoAta[[#This Row],[CÓDIGO]],tabSaldoAta[CHAVE],tabConsumoAta[[#This Row],[ATA]])</f>
        <v>15000</v>
      </c>
      <c r="I1624" s="164">
        <v>5000</v>
      </c>
      <c r="J1624" s="159">
        <v>9</v>
      </c>
      <c r="K1624" s="251">
        <v>4703</v>
      </c>
      <c r="L1624" s="246" t="s">
        <v>3177</v>
      </c>
      <c r="M1624" s="160" t="s">
        <v>3468</v>
      </c>
      <c r="N1624" s="160" t="s">
        <v>3469</v>
      </c>
      <c r="O1624" s="249" t="s">
        <v>3467</v>
      </c>
      <c r="P1624" s="248">
        <v>43903</v>
      </c>
      <c r="Q1624" s="166" t="str">
        <f>IF(COUNTIFS(tabAtas_Bloqueios[CÓDIGO],tabConsumoAta[[#This Row],[CÓDIGO]],tabAtas_Bloqueios[CHAVE],tabConsumoAta[[#This Row],[ATA]],tabAtas_Bloqueios[INATIVO],"") &gt; 0,"X","")</f>
        <v/>
      </c>
      <c r="R1624" s="158" t="s">
        <v>1555</v>
      </c>
    </row>
    <row r="1625" spans="1:18" x14ac:dyDescent="0.3">
      <c r="A1625" s="247">
        <v>50797</v>
      </c>
      <c r="B1625" s="47" t="s">
        <v>3203</v>
      </c>
      <c r="C1625" s="34" t="str">
        <f>IFERROR(VLOOKUP(tabConsumoAta[[#This Row],[CÓDIGO]],tabEstimativa[#Data],14,FALSE),"")</f>
        <v>Inativo</v>
      </c>
      <c r="D1625" s="157" t="s">
        <v>1768</v>
      </c>
      <c r="E1625" s="157">
        <v>126</v>
      </c>
      <c r="F1625" s="34">
        <v>2019</v>
      </c>
      <c r="G1625" s="78">
        <f>IFERROR(VLOOKUP(tabConsumoAta[[#This Row],[ATA]],tabAtas[#Data],4,FALSE),"")</f>
        <v>43957</v>
      </c>
      <c r="H1625" s="163">
        <f>SUMIFS(tabSaldoAta[ESTIMATIVA],tabSaldoAta[CÓDIGO],tabConsumoAta[[#This Row],[CÓDIGO]],tabSaldoAta[CHAVE],tabConsumoAta[[#This Row],[ATA]])</f>
        <v>350</v>
      </c>
      <c r="I1625" s="164">
        <v>150</v>
      </c>
      <c r="J1625" s="159">
        <v>10</v>
      </c>
      <c r="K1625" s="251">
        <v>4704</v>
      </c>
      <c r="L1625" s="246" t="s">
        <v>2889</v>
      </c>
      <c r="M1625" s="160" t="s">
        <v>3468</v>
      </c>
      <c r="N1625" s="160" t="s">
        <v>3469</v>
      </c>
      <c r="O1625" s="249" t="s">
        <v>3467</v>
      </c>
      <c r="P1625" s="248">
        <v>43903</v>
      </c>
      <c r="Q1625" s="166" t="str">
        <f>IF(COUNTIFS(tabAtas_Bloqueios[CÓDIGO],tabConsumoAta[[#This Row],[CÓDIGO]],tabAtas_Bloqueios[CHAVE],tabConsumoAta[[#This Row],[ATA]],tabAtas_Bloqueios[INATIVO],"") &gt; 0,"X","")</f>
        <v/>
      </c>
      <c r="R1625" s="158" t="s">
        <v>1555</v>
      </c>
    </row>
    <row r="1626" spans="1:18" x14ac:dyDescent="0.3">
      <c r="A1626" s="247">
        <v>119628</v>
      </c>
      <c r="B1626" s="47" t="s">
        <v>56</v>
      </c>
      <c r="C1626" s="34" t="str">
        <f>IFERROR(VLOOKUP(tabConsumoAta[[#This Row],[CÓDIGO]],tabEstimativa[#Data],14,FALSE),"")</f>
        <v>Inativo</v>
      </c>
      <c r="D1626" s="157" t="s">
        <v>1768</v>
      </c>
      <c r="E1626" s="157">
        <v>126</v>
      </c>
      <c r="F1626" s="34">
        <v>2019</v>
      </c>
      <c r="G1626" s="78">
        <f>IFERROR(VLOOKUP(tabConsumoAta[[#This Row],[ATA]],tabAtas[#Data],4,FALSE),"")</f>
        <v>43957</v>
      </c>
      <c r="H1626" s="163">
        <f>SUMIFS(tabSaldoAta[ESTIMATIVA],tabSaldoAta[CÓDIGO],tabConsumoAta[[#This Row],[CÓDIGO]],tabSaldoAta[CHAVE],tabConsumoAta[[#This Row],[ATA]])</f>
        <v>500</v>
      </c>
      <c r="I1626" s="164">
        <v>300</v>
      </c>
      <c r="J1626" s="159">
        <v>11</v>
      </c>
      <c r="K1626" s="251">
        <v>4705</v>
      </c>
      <c r="L1626" s="246" t="s">
        <v>2874</v>
      </c>
      <c r="M1626" s="160" t="s">
        <v>3468</v>
      </c>
      <c r="N1626" s="160" t="s">
        <v>3469</v>
      </c>
      <c r="O1626" s="249" t="s">
        <v>3467</v>
      </c>
      <c r="P1626" s="248">
        <v>43903</v>
      </c>
      <c r="Q1626" s="166" t="str">
        <f>IF(COUNTIFS(tabAtas_Bloqueios[CÓDIGO],tabConsumoAta[[#This Row],[CÓDIGO]],tabAtas_Bloqueios[CHAVE],tabConsumoAta[[#This Row],[ATA]],tabAtas_Bloqueios[INATIVO],"") &gt; 0,"X","")</f>
        <v/>
      </c>
      <c r="R1626" s="158" t="s">
        <v>1555</v>
      </c>
    </row>
    <row r="1627" spans="1:18" x14ac:dyDescent="0.3">
      <c r="A1627" s="247">
        <v>74081</v>
      </c>
      <c r="B1627" s="47" t="s">
        <v>2867</v>
      </c>
      <c r="C1627" s="34" t="str">
        <f>IFERROR(VLOOKUP(tabConsumoAta[[#This Row],[CÓDIGO]],tabEstimativa[#Data],14,FALSE),"")</f>
        <v>Suspenso</v>
      </c>
      <c r="D1627" s="157" t="s">
        <v>1784</v>
      </c>
      <c r="E1627" s="157">
        <v>131</v>
      </c>
      <c r="F1627" s="34">
        <v>2019</v>
      </c>
      <c r="G1627" s="78">
        <f>IFERROR(VLOOKUP(tabConsumoAta[[#This Row],[ATA]],tabAtas[#Data],4,FALSE),"")</f>
        <v>43965</v>
      </c>
      <c r="H1627" s="163">
        <f>SUMIFS(tabSaldoAta[ESTIMATIVA],tabSaldoAta[CÓDIGO],tabConsumoAta[[#This Row],[CÓDIGO]],tabSaldoAta[CHAVE],tabConsumoAta[[#This Row],[ATA]])</f>
        <v>200</v>
      </c>
      <c r="I1627" s="164">
        <v>20</v>
      </c>
      <c r="J1627" s="159">
        <v>12</v>
      </c>
      <c r="K1627" s="251">
        <v>4707</v>
      </c>
      <c r="L1627" s="246" t="s">
        <v>2868</v>
      </c>
      <c r="M1627" s="160" t="s">
        <v>3468</v>
      </c>
      <c r="N1627" s="160" t="s">
        <v>3469</v>
      </c>
      <c r="O1627" s="249" t="s">
        <v>3467</v>
      </c>
      <c r="P1627" s="248">
        <v>43903</v>
      </c>
      <c r="Q1627" s="166" t="str">
        <f>IF(COUNTIFS(tabAtas_Bloqueios[CÓDIGO],tabConsumoAta[[#This Row],[CÓDIGO]],tabAtas_Bloqueios[CHAVE],tabConsumoAta[[#This Row],[ATA]],tabAtas_Bloqueios[INATIVO],"") &gt; 0,"X","")</f>
        <v/>
      </c>
      <c r="R1627" s="158" t="s">
        <v>1555</v>
      </c>
    </row>
    <row r="1628" spans="1:18" x14ac:dyDescent="0.3">
      <c r="A1628" s="247">
        <v>27136</v>
      </c>
      <c r="B1628" s="47" t="s">
        <v>2850</v>
      </c>
      <c r="C1628" s="34" t="str">
        <f>IFERROR(VLOOKUP(tabConsumoAta[[#This Row],[CÓDIGO]],tabEstimativa[#Data],14,FALSE),"")</f>
        <v>Aguardando</v>
      </c>
      <c r="D1628" s="157" t="s">
        <v>2140</v>
      </c>
      <c r="E1628" s="157">
        <v>220</v>
      </c>
      <c r="F1628" s="34">
        <v>2019</v>
      </c>
      <c r="G1628" s="78">
        <f>IFERROR(VLOOKUP(tabConsumoAta[[#This Row],[ATA]],tabAtas[#Data],4,FALSE),"")</f>
        <v>44082</v>
      </c>
      <c r="H1628" s="163">
        <f>SUMIFS(tabSaldoAta[ESTIMATIVA],tabSaldoAta[CÓDIGO],tabConsumoAta[[#This Row],[CÓDIGO]],tabSaldoAta[CHAVE],tabConsumoAta[[#This Row],[ATA]])</f>
        <v>100000</v>
      </c>
      <c r="I1628" s="164">
        <v>14000</v>
      </c>
      <c r="J1628" s="159">
        <v>13</v>
      </c>
      <c r="K1628" s="251">
        <v>4708</v>
      </c>
      <c r="L1628" s="246" t="s">
        <v>2866</v>
      </c>
      <c r="M1628" s="160" t="s">
        <v>3468</v>
      </c>
      <c r="N1628" s="160" t="s">
        <v>3469</v>
      </c>
      <c r="O1628" s="249" t="s">
        <v>3467</v>
      </c>
      <c r="P1628" s="248">
        <v>43903</v>
      </c>
      <c r="Q1628" s="166" t="str">
        <f>IF(COUNTIFS(tabAtas_Bloqueios[CÓDIGO],tabConsumoAta[[#This Row],[CÓDIGO]],tabAtas_Bloqueios[CHAVE],tabConsumoAta[[#This Row],[ATA]],tabAtas_Bloqueios[INATIVO],"") &gt; 0,"X","")</f>
        <v/>
      </c>
      <c r="R1628" s="158" t="s">
        <v>1555</v>
      </c>
    </row>
    <row r="1629" spans="1:18" x14ac:dyDescent="0.3">
      <c r="A1629" s="247">
        <v>12616</v>
      </c>
      <c r="B1629" s="47" t="s">
        <v>3051</v>
      </c>
      <c r="C1629" s="34" t="str">
        <f>IFERROR(VLOOKUP(tabConsumoAta[[#This Row],[CÓDIGO]],tabEstimativa[#Data],14,FALSE),"")</f>
        <v>Aguardando</v>
      </c>
      <c r="D1629" s="157" t="s">
        <v>2197</v>
      </c>
      <c r="E1629" s="157">
        <v>221</v>
      </c>
      <c r="F1629" s="34">
        <v>2019</v>
      </c>
      <c r="G1629" s="78">
        <f>IFERROR(VLOOKUP(tabConsumoAta[[#This Row],[ATA]],tabAtas[#Data],4,FALSE),"")</f>
        <v>44083</v>
      </c>
      <c r="H1629" s="163">
        <f>SUMIFS(tabSaldoAta[ESTIMATIVA],tabSaldoAta[CÓDIGO],tabConsumoAta[[#This Row],[CÓDIGO]],tabSaldoAta[CHAVE],tabConsumoAta[[#This Row],[ATA]])</f>
        <v>60000</v>
      </c>
      <c r="I1629" s="164">
        <v>0</v>
      </c>
      <c r="J1629" s="159">
        <v>14</v>
      </c>
      <c r="K1629" s="251" t="s">
        <v>1532</v>
      </c>
      <c r="L1629" s="246" t="s">
        <v>3205</v>
      </c>
      <c r="M1629" s="160" t="s">
        <v>3468</v>
      </c>
      <c r="N1629" s="160" t="s">
        <v>3469</v>
      </c>
      <c r="O1629" s="249" t="s">
        <v>3467</v>
      </c>
      <c r="P1629" s="248">
        <v>43903</v>
      </c>
      <c r="Q1629" s="166" t="str">
        <f>IF(COUNTIFS(tabAtas_Bloqueios[CÓDIGO],tabConsumoAta[[#This Row],[CÓDIGO]],tabAtas_Bloqueios[CHAVE],tabConsumoAta[[#This Row],[ATA]],tabAtas_Bloqueios[INATIVO],"") &gt; 0,"X","")</f>
        <v/>
      </c>
      <c r="R1629" s="158" t="s">
        <v>1555</v>
      </c>
    </row>
    <row r="1630" spans="1:18" x14ac:dyDescent="0.3">
      <c r="A1630" s="247">
        <v>40251</v>
      </c>
      <c r="B1630" s="47" t="s">
        <v>3156</v>
      </c>
      <c r="C1630" s="34" t="str">
        <f>IFERROR(VLOOKUP(tabConsumoAta[[#This Row],[CÓDIGO]],tabEstimativa[#Data],14,FALSE),"")</f>
        <v>Aguardando</v>
      </c>
      <c r="D1630" s="157" t="s">
        <v>3465</v>
      </c>
      <c r="E1630" s="157">
        <v>55</v>
      </c>
      <c r="F1630" s="34">
        <v>2020</v>
      </c>
      <c r="G1630" s="78">
        <f>IFERROR(VLOOKUP(tabConsumoAta[[#This Row],[ATA]],tabAtas[#Data],4,FALSE),"")</f>
        <v>44267</v>
      </c>
      <c r="H1630" s="163">
        <f>SUMIFS(tabSaldoAta[ESTIMATIVA],tabSaldoAta[CÓDIGO],tabConsumoAta[[#This Row],[CÓDIGO]],tabSaldoAta[CHAVE],tabConsumoAta[[#This Row],[ATA]])</f>
        <v>600</v>
      </c>
      <c r="I1630" s="164">
        <v>300</v>
      </c>
      <c r="J1630" s="159">
        <v>15</v>
      </c>
      <c r="K1630" s="251">
        <v>4709</v>
      </c>
      <c r="L1630" s="246" t="s">
        <v>2415</v>
      </c>
      <c r="M1630" s="160" t="s">
        <v>3468</v>
      </c>
      <c r="N1630" s="160" t="s">
        <v>3469</v>
      </c>
      <c r="O1630" s="249" t="s">
        <v>3467</v>
      </c>
      <c r="P1630" s="248">
        <v>43903</v>
      </c>
      <c r="Q1630" s="166" t="str">
        <f>IF(COUNTIFS(tabAtas_Bloqueios[CÓDIGO],tabConsumoAta[[#This Row],[CÓDIGO]],tabAtas_Bloqueios[CHAVE],tabConsumoAta[[#This Row],[ATA]],tabAtas_Bloqueios[INATIVO],"") &gt; 0,"X","")</f>
        <v/>
      </c>
      <c r="R1630" s="158" t="s">
        <v>1555</v>
      </c>
    </row>
    <row r="1631" spans="1:18" x14ac:dyDescent="0.3">
      <c r="A1631" s="247">
        <v>138552</v>
      </c>
      <c r="B1631" s="47" t="s">
        <v>3454</v>
      </c>
      <c r="C1631" s="34" t="str">
        <f>IFERROR(VLOOKUP(tabConsumoAta[[#This Row],[CÓDIGO]],tabEstimativa[#Data],14,FALSE),"")</f>
        <v>Aguardando</v>
      </c>
      <c r="D1631" s="157" t="s">
        <v>3451</v>
      </c>
      <c r="E1631" s="157">
        <v>26</v>
      </c>
      <c r="F1631" s="34">
        <v>2020</v>
      </c>
      <c r="G1631" s="78">
        <f>IFERROR(VLOOKUP(tabConsumoAta[[#This Row],[ATA]],tabAtas[#Data],4,FALSE),"")</f>
        <v>44238</v>
      </c>
      <c r="H1631" s="163">
        <f>SUMIFS(tabSaldoAta[ESTIMATIVA],tabSaldoAta[CÓDIGO],tabConsumoAta[[#This Row],[CÓDIGO]],tabSaldoAta[CHAVE],tabConsumoAta[[#This Row],[ATA]])</f>
        <v>500</v>
      </c>
      <c r="I1631" s="164">
        <v>50</v>
      </c>
      <c r="J1631" s="159">
        <v>1</v>
      </c>
      <c r="K1631" s="251">
        <v>6113</v>
      </c>
      <c r="L1631" s="246" t="s">
        <v>3460</v>
      </c>
      <c r="M1631" s="160" t="s">
        <v>3458</v>
      </c>
      <c r="N1631" s="160" t="s">
        <v>3459</v>
      </c>
      <c r="O1631" s="249" t="s">
        <v>3457</v>
      </c>
      <c r="P1631" s="248">
        <v>43902</v>
      </c>
      <c r="Q1631" s="166" t="str">
        <f>IF(COUNTIFS(tabAtas_Bloqueios[CÓDIGO],tabConsumoAta[[#This Row],[CÓDIGO]],tabAtas_Bloqueios[CHAVE],tabConsumoAta[[#This Row],[ATA]],tabAtas_Bloqueios[INATIVO],"") &gt; 0,"X","")</f>
        <v/>
      </c>
      <c r="R1631" s="158" t="s">
        <v>1555</v>
      </c>
    </row>
    <row r="1632" spans="1:18" x14ac:dyDescent="0.3">
      <c r="A1632" s="247">
        <v>138553</v>
      </c>
      <c r="B1632" s="47" t="s">
        <v>3455</v>
      </c>
      <c r="C1632" s="34" t="str">
        <f>IFERROR(VLOOKUP(tabConsumoAta[[#This Row],[CÓDIGO]],tabEstimativa[#Data],14,FALSE),"")</f>
        <v>Aguardando</v>
      </c>
      <c r="D1632" s="157" t="s">
        <v>3451</v>
      </c>
      <c r="E1632" s="157">
        <v>26</v>
      </c>
      <c r="F1632" s="34">
        <v>2020</v>
      </c>
      <c r="G1632" s="78">
        <f>IFERROR(VLOOKUP(tabConsumoAta[[#This Row],[ATA]],tabAtas[#Data],4,FALSE),"")</f>
        <v>44238</v>
      </c>
      <c r="H1632" s="163">
        <f>SUMIFS(tabSaldoAta[ESTIMATIVA],tabSaldoAta[CÓDIGO],tabConsumoAta[[#This Row],[CÓDIGO]],tabSaldoAta[CHAVE],tabConsumoAta[[#This Row],[ATA]])</f>
        <v>500</v>
      </c>
      <c r="I1632" s="164">
        <v>0</v>
      </c>
      <c r="J1632" s="159">
        <v>2</v>
      </c>
      <c r="K1632" s="251" t="s">
        <v>1532</v>
      </c>
      <c r="L1632" s="246" t="s">
        <v>3460</v>
      </c>
      <c r="M1632" s="160" t="s">
        <v>3458</v>
      </c>
      <c r="N1632" s="160" t="s">
        <v>3459</v>
      </c>
      <c r="O1632" s="249" t="s">
        <v>3457</v>
      </c>
      <c r="P1632" s="248">
        <v>43902</v>
      </c>
      <c r="Q1632" s="166" t="str">
        <f>IF(COUNTIFS(tabAtas_Bloqueios[CÓDIGO],tabConsumoAta[[#This Row],[CÓDIGO]],tabAtas_Bloqueios[CHAVE],tabConsumoAta[[#This Row],[ATA]],tabAtas_Bloqueios[INATIVO],"") &gt; 0,"X","")</f>
        <v/>
      </c>
      <c r="R1632" s="158" t="s">
        <v>1555</v>
      </c>
    </row>
    <row r="1633" spans="1:18" x14ac:dyDescent="0.3">
      <c r="A1633" s="247">
        <v>138551</v>
      </c>
      <c r="B1633" s="47" t="s">
        <v>3448</v>
      </c>
      <c r="C1633" s="34" t="str">
        <f>IFERROR(VLOOKUP(tabConsumoAta[[#This Row],[CÓDIGO]],tabEstimativa[#Data],14,FALSE),"")</f>
        <v>Aguardando</v>
      </c>
      <c r="D1633" s="157" t="s">
        <v>3451</v>
      </c>
      <c r="E1633" s="157">
        <v>26</v>
      </c>
      <c r="F1633" s="34">
        <v>2020</v>
      </c>
      <c r="G1633" s="78">
        <f>IFERROR(VLOOKUP(tabConsumoAta[[#This Row],[ATA]],tabAtas[#Data],4,FALSE),"")</f>
        <v>44238</v>
      </c>
      <c r="H1633" s="163">
        <f>SUMIFS(tabSaldoAta[ESTIMATIVA],tabSaldoAta[CÓDIGO],tabConsumoAta[[#This Row],[CÓDIGO]],tabSaldoAta[CHAVE],tabConsumoAta[[#This Row],[ATA]])</f>
        <v>2500</v>
      </c>
      <c r="I1633" s="164">
        <v>0</v>
      </c>
      <c r="J1633" s="159">
        <v>3</v>
      </c>
      <c r="K1633" s="251" t="s">
        <v>1532</v>
      </c>
      <c r="L1633" s="246" t="s">
        <v>3461</v>
      </c>
      <c r="M1633" s="160" t="s">
        <v>3458</v>
      </c>
      <c r="N1633" s="160" t="s">
        <v>3459</v>
      </c>
      <c r="O1633" s="249" t="s">
        <v>3457</v>
      </c>
      <c r="P1633" s="248">
        <v>43902</v>
      </c>
      <c r="Q1633" s="166" t="str">
        <f>IF(COUNTIFS(tabAtas_Bloqueios[CÓDIGO],tabConsumoAta[[#This Row],[CÓDIGO]],tabAtas_Bloqueios[CHAVE],tabConsumoAta[[#This Row],[ATA]],tabAtas_Bloqueios[INATIVO],"") &gt; 0,"X","")</f>
        <v/>
      </c>
      <c r="R1633" s="158" t="s">
        <v>1555</v>
      </c>
    </row>
    <row r="1634" spans="1:18" x14ac:dyDescent="0.3">
      <c r="A1634" s="247">
        <v>138554</v>
      </c>
      <c r="B1634" s="47" t="s">
        <v>3453</v>
      </c>
      <c r="C1634" s="34" t="str">
        <f>IFERROR(VLOOKUP(tabConsumoAta[[#This Row],[CÓDIGO]],tabEstimativa[#Data],14,FALSE),"")</f>
        <v>Aguardando</v>
      </c>
      <c r="D1634" s="157" t="s">
        <v>3451</v>
      </c>
      <c r="E1634" s="157">
        <v>26</v>
      </c>
      <c r="F1634" s="34">
        <v>2020</v>
      </c>
      <c r="G1634" s="78">
        <f>IFERROR(VLOOKUP(tabConsumoAta[[#This Row],[ATA]],tabAtas[#Data],4,FALSE),"")</f>
        <v>44238</v>
      </c>
      <c r="H1634" s="163">
        <f>SUMIFS(tabSaldoAta[ESTIMATIVA],tabSaldoAta[CÓDIGO],tabConsumoAta[[#This Row],[CÓDIGO]],tabSaldoAta[CHAVE],tabConsumoAta[[#This Row],[ATA]])</f>
        <v>700</v>
      </c>
      <c r="I1634" s="164">
        <v>0</v>
      </c>
      <c r="J1634" s="159">
        <v>4</v>
      </c>
      <c r="K1634" s="251" t="s">
        <v>1532</v>
      </c>
      <c r="L1634" s="246" t="s">
        <v>3461</v>
      </c>
      <c r="M1634" s="160" t="s">
        <v>3458</v>
      </c>
      <c r="N1634" s="160" t="s">
        <v>3459</v>
      </c>
      <c r="O1634" s="249" t="s">
        <v>3457</v>
      </c>
      <c r="P1634" s="248">
        <v>43902</v>
      </c>
      <c r="Q1634" s="166" t="str">
        <f>IF(COUNTIFS(tabAtas_Bloqueios[CÓDIGO],tabConsumoAta[[#This Row],[CÓDIGO]],tabAtas_Bloqueios[CHAVE],tabConsumoAta[[#This Row],[ATA]],tabAtas_Bloqueios[INATIVO],"") &gt; 0,"X","")</f>
        <v/>
      </c>
      <c r="R1634" s="158" t="s">
        <v>1555</v>
      </c>
    </row>
    <row r="1635" spans="1:18" x14ac:dyDescent="0.3">
      <c r="A1635" s="247">
        <v>12659</v>
      </c>
      <c r="B1635" s="47" t="s">
        <v>3004</v>
      </c>
      <c r="C1635" s="34" t="str">
        <f>IFERROR(VLOOKUP(tabConsumoAta[[#This Row],[CÓDIGO]],tabEstimativa[#Data],14,FALSE),"")</f>
        <v>Aguardando</v>
      </c>
      <c r="D1635" s="157" t="s">
        <v>2024</v>
      </c>
      <c r="E1635" s="157">
        <v>189</v>
      </c>
      <c r="F1635" s="34">
        <v>2019</v>
      </c>
      <c r="G1635" s="78">
        <f>IFERROR(VLOOKUP(tabConsumoAta[[#This Row],[ATA]],tabAtas[#Data],4,FALSE),"")</f>
        <v>44048</v>
      </c>
      <c r="H1635" s="163">
        <f>SUMIFS(tabSaldoAta[ESTIMATIVA],tabSaldoAta[CÓDIGO],tabConsumoAta[[#This Row],[CÓDIGO]],tabSaldoAta[CHAVE],tabConsumoAta[[#This Row],[ATA]])</f>
        <v>2000</v>
      </c>
      <c r="I1635" s="164">
        <v>600</v>
      </c>
      <c r="J1635" s="159">
        <v>1</v>
      </c>
      <c r="K1635" s="251">
        <v>4179</v>
      </c>
      <c r="L1635" s="246" t="s">
        <v>3084</v>
      </c>
      <c r="M1635" s="160" t="s">
        <v>3435</v>
      </c>
      <c r="N1635" s="160" t="s">
        <v>3436</v>
      </c>
      <c r="O1635" s="249" t="s">
        <v>3434</v>
      </c>
      <c r="P1635" s="248">
        <v>43899</v>
      </c>
      <c r="Q1635" s="166" t="str">
        <f>IF(COUNTIFS(tabAtas_Bloqueios[CÓDIGO],tabConsumoAta[[#This Row],[CÓDIGO]],tabAtas_Bloqueios[CHAVE],tabConsumoAta[[#This Row],[ATA]],tabAtas_Bloqueios[INATIVO],"") &gt; 0,"X","")</f>
        <v/>
      </c>
      <c r="R1635" s="158" t="s">
        <v>1555</v>
      </c>
    </row>
    <row r="1636" spans="1:18" x14ac:dyDescent="0.3">
      <c r="A1636" s="247">
        <v>29296</v>
      </c>
      <c r="B1636" s="47" t="s">
        <v>2956</v>
      </c>
      <c r="C1636" s="34" t="str">
        <f>IFERROR(VLOOKUP(tabConsumoAta[[#This Row],[CÓDIGO]],tabEstimativa[#Data],14,FALSE),"")</f>
        <v>Suspenso</v>
      </c>
      <c r="D1636" s="157" t="s">
        <v>2140</v>
      </c>
      <c r="E1636" s="157">
        <v>220</v>
      </c>
      <c r="F1636" s="34">
        <v>2019</v>
      </c>
      <c r="G1636" s="78">
        <f>IFERROR(VLOOKUP(tabConsumoAta[[#This Row],[ATA]],tabAtas[#Data],4,FALSE),"")</f>
        <v>44082</v>
      </c>
      <c r="H1636" s="163">
        <f>SUMIFS(tabSaldoAta[ESTIMATIVA],tabSaldoAta[CÓDIGO],tabConsumoAta[[#This Row],[CÓDIGO]],tabSaldoAta[CHAVE],tabConsumoAta[[#This Row],[ATA]])</f>
        <v>150</v>
      </c>
      <c r="I1636" s="164">
        <v>30</v>
      </c>
      <c r="J1636" s="159">
        <v>2</v>
      </c>
      <c r="K1636" s="251">
        <v>4180</v>
      </c>
      <c r="L1636" s="246" t="s">
        <v>2866</v>
      </c>
      <c r="M1636" s="160" t="s">
        <v>3435</v>
      </c>
      <c r="N1636" s="160" t="s">
        <v>3436</v>
      </c>
      <c r="O1636" s="249" t="s">
        <v>3434</v>
      </c>
      <c r="P1636" s="248">
        <v>43899</v>
      </c>
      <c r="Q1636" s="166" t="str">
        <f>IF(COUNTIFS(tabAtas_Bloqueios[CÓDIGO],tabConsumoAta[[#This Row],[CÓDIGO]],tabAtas_Bloqueios[CHAVE],tabConsumoAta[[#This Row],[ATA]],tabAtas_Bloqueios[INATIVO],"") &gt; 0,"X","")</f>
        <v/>
      </c>
      <c r="R1636" s="158" t="s">
        <v>1555</v>
      </c>
    </row>
    <row r="1637" spans="1:18" x14ac:dyDescent="0.3">
      <c r="A1637" s="247">
        <v>91669</v>
      </c>
      <c r="B1637" s="47" t="s">
        <v>3076</v>
      </c>
      <c r="C1637" s="34" t="str">
        <f>IFERROR(VLOOKUP(tabConsumoAta[[#This Row],[CÓDIGO]],tabEstimativa[#Data],14,FALSE),"")</f>
        <v>Aguardando</v>
      </c>
      <c r="D1637" s="157" t="s">
        <v>3255</v>
      </c>
      <c r="E1637" s="157">
        <v>14</v>
      </c>
      <c r="F1637" s="34">
        <v>2020</v>
      </c>
      <c r="G1637" s="78">
        <f>IFERROR(VLOOKUP(tabConsumoAta[[#This Row],[ATA]],tabAtas[#Data],4,FALSE),"")</f>
        <v>44218</v>
      </c>
      <c r="H1637" s="163">
        <f>SUMIFS(tabSaldoAta[ESTIMATIVA],tabSaldoAta[CÓDIGO],tabConsumoAta[[#This Row],[CÓDIGO]],tabSaldoAta[CHAVE],tabConsumoAta[[#This Row],[ATA]])</f>
        <v>6500</v>
      </c>
      <c r="I1637" s="164">
        <v>1200</v>
      </c>
      <c r="J1637" s="159">
        <v>3</v>
      </c>
      <c r="K1637" s="251">
        <v>4182</v>
      </c>
      <c r="L1637" s="246" t="s">
        <v>3219</v>
      </c>
      <c r="M1637" s="160" t="s">
        <v>3435</v>
      </c>
      <c r="N1637" s="160" t="s">
        <v>3436</v>
      </c>
      <c r="O1637" s="249" t="s">
        <v>3434</v>
      </c>
      <c r="P1637" s="248">
        <v>43899</v>
      </c>
      <c r="Q1637" s="166" t="str">
        <f>IF(COUNTIFS(tabAtas_Bloqueios[CÓDIGO],tabConsumoAta[[#This Row],[CÓDIGO]],tabAtas_Bloqueios[CHAVE],tabConsumoAta[[#This Row],[ATA]],tabAtas_Bloqueios[INATIVO],"") &gt; 0,"X","")</f>
        <v/>
      </c>
      <c r="R1637" s="158" t="s">
        <v>1555</v>
      </c>
    </row>
    <row r="1638" spans="1:18" x14ac:dyDescent="0.3">
      <c r="A1638" s="247">
        <v>10412</v>
      </c>
      <c r="B1638" s="47" t="s">
        <v>2660</v>
      </c>
      <c r="C1638" s="34" t="str">
        <f>IFERROR(VLOOKUP(tabConsumoAta[[#This Row],[CÓDIGO]],tabEstimativa[#Data],14,FALSE),"")</f>
        <v>Aguardando</v>
      </c>
      <c r="D1638" s="157" t="s">
        <v>3369</v>
      </c>
      <c r="E1638" s="157">
        <v>33</v>
      </c>
      <c r="F1638" s="34">
        <v>2020</v>
      </c>
      <c r="G1638" s="78">
        <f>IFERROR(VLOOKUP(tabConsumoAta[[#This Row],[ATA]],tabAtas[#Data],4,FALSE),"")</f>
        <v>44242</v>
      </c>
      <c r="H1638" s="163">
        <f>SUMIFS(tabSaldoAta[ESTIMATIVA],tabSaldoAta[CÓDIGO],tabConsumoAta[[#This Row],[CÓDIGO]],tabSaldoAta[CHAVE],tabConsumoAta[[#This Row],[ATA]])</f>
        <v>1500</v>
      </c>
      <c r="I1638" s="164">
        <v>280</v>
      </c>
      <c r="J1638" s="159">
        <v>4</v>
      </c>
      <c r="K1638" s="251">
        <v>4184</v>
      </c>
      <c r="L1638" s="246" t="s">
        <v>2661</v>
      </c>
      <c r="M1638" s="160" t="s">
        <v>3435</v>
      </c>
      <c r="N1638" s="160" t="s">
        <v>3436</v>
      </c>
      <c r="O1638" s="249" t="s">
        <v>3434</v>
      </c>
      <c r="P1638" s="248">
        <v>43899</v>
      </c>
      <c r="Q1638" s="166" t="str">
        <f>IF(COUNTIFS(tabAtas_Bloqueios[CÓDIGO],tabConsumoAta[[#This Row],[CÓDIGO]],tabAtas_Bloqueios[CHAVE],tabConsumoAta[[#This Row],[ATA]],tabAtas_Bloqueios[INATIVO],"") &gt; 0,"X","")</f>
        <v/>
      </c>
      <c r="R1638" s="158" t="s">
        <v>1555</v>
      </c>
    </row>
    <row r="1639" spans="1:18" x14ac:dyDescent="0.3">
      <c r="A1639" s="247">
        <v>51579</v>
      </c>
      <c r="B1639" s="47" t="s">
        <v>2799</v>
      </c>
      <c r="C1639" s="34" t="str">
        <f>IFERROR(VLOOKUP(tabConsumoAta[[#This Row],[CÓDIGO]],tabEstimativa[#Data],14,FALSE),"")</f>
        <v>Suspenso</v>
      </c>
      <c r="D1639" s="157" t="s">
        <v>1570</v>
      </c>
      <c r="E1639" s="157">
        <v>93</v>
      </c>
      <c r="F1639" s="34">
        <v>2019</v>
      </c>
      <c r="G1639" s="78">
        <f>IFERROR(VLOOKUP(tabConsumoAta[[#This Row],[ATA]],tabAtas[#Data],4,FALSE),"")</f>
        <v>43922</v>
      </c>
      <c r="H1639" s="163">
        <f>SUMIFS(tabSaldoAta[ESTIMATIVA],tabSaldoAta[CÓDIGO],tabConsumoAta[[#This Row],[CÓDIGO]],tabSaldoAta[CHAVE],tabConsumoAta[[#This Row],[ATA]])</f>
        <v>3000</v>
      </c>
      <c r="I1639" s="164">
        <v>500</v>
      </c>
      <c r="J1639" s="159">
        <v>1</v>
      </c>
      <c r="K1639" s="251">
        <v>4133</v>
      </c>
      <c r="L1639" s="246" t="s">
        <v>3197</v>
      </c>
      <c r="M1639" s="160" t="s">
        <v>3431</v>
      </c>
      <c r="N1639" s="160" t="s">
        <v>3432</v>
      </c>
      <c r="O1639" s="249" t="s">
        <v>3430</v>
      </c>
      <c r="P1639" s="248">
        <v>43894</v>
      </c>
      <c r="Q1639" s="166" t="str">
        <f>IF(COUNTIFS(tabAtas_Bloqueios[CÓDIGO],tabConsumoAta[[#This Row],[CÓDIGO]],tabAtas_Bloqueios[CHAVE],tabConsumoAta[[#This Row],[ATA]],tabAtas_Bloqueios[INATIVO],"") &gt; 0,"X","")</f>
        <v/>
      </c>
      <c r="R1639" s="158" t="s">
        <v>1555</v>
      </c>
    </row>
    <row r="1640" spans="1:18" x14ac:dyDescent="0.3">
      <c r="A1640" s="247">
        <v>17454</v>
      </c>
      <c r="B1640" s="47" t="s">
        <v>3086</v>
      </c>
      <c r="C1640" s="34" t="str">
        <f>IFERROR(VLOOKUP(tabConsumoAta[[#This Row],[CÓDIGO]],tabEstimativa[#Data],14,FALSE),"")</f>
        <v>Aguardando</v>
      </c>
      <c r="D1640" s="157" t="s">
        <v>1570</v>
      </c>
      <c r="E1640" s="157">
        <v>93</v>
      </c>
      <c r="F1640" s="34">
        <v>2019</v>
      </c>
      <c r="G1640" s="78">
        <f>IFERROR(VLOOKUP(tabConsumoAta[[#This Row],[ATA]],tabAtas[#Data],4,FALSE),"")</f>
        <v>43922</v>
      </c>
      <c r="H1640" s="163">
        <f>SUMIFS(tabSaldoAta[ESTIMATIVA],tabSaldoAta[CÓDIGO],tabConsumoAta[[#This Row],[CÓDIGO]],tabSaldoAta[CHAVE],tabConsumoAta[[#This Row],[ATA]])</f>
        <v>15000</v>
      </c>
      <c r="I1640" s="164">
        <v>5000</v>
      </c>
      <c r="J1640" s="159">
        <v>2</v>
      </c>
      <c r="K1640" s="251">
        <v>4135</v>
      </c>
      <c r="L1640" s="246" t="s">
        <v>3197</v>
      </c>
      <c r="M1640" s="160" t="s">
        <v>3431</v>
      </c>
      <c r="N1640" s="160" t="s">
        <v>3432</v>
      </c>
      <c r="O1640" s="249" t="s">
        <v>3430</v>
      </c>
      <c r="P1640" s="248">
        <v>43894</v>
      </c>
      <c r="Q1640" s="166" t="str">
        <f>IF(COUNTIFS(tabAtas_Bloqueios[CÓDIGO],tabConsumoAta[[#This Row],[CÓDIGO]],tabAtas_Bloqueios[CHAVE],tabConsumoAta[[#This Row],[ATA]],tabAtas_Bloqueios[INATIVO],"") &gt; 0,"X","")</f>
        <v/>
      </c>
      <c r="R1640" s="158" t="s">
        <v>1555</v>
      </c>
    </row>
    <row r="1641" spans="1:18" x14ac:dyDescent="0.3">
      <c r="A1641" s="247">
        <v>93461</v>
      </c>
      <c r="B1641" s="47" t="s">
        <v>3433</v>
      </c>
      <c r="C1641" s="34" t="str">
        <f>IFERROR(VLOOKUP(tabConsumoAta[[#This Row],[CÓDIGO]],tabEstimativa[#Data],14,FALSE),"")</f>
        <v>Aguardando</v>
      </c>
      <c r="D1641" s="157" t="s">
        <v>1570</v>
      </c>
      <c r="E1641" s="157">
        <v>93</v>
      </c>
      <c r="F1641" s="34">
        <v>2019</v>
      </c>
      <c r="G1641" s="78">
        <f>IFERROR(VLOOKUP(tabConsumoAta[[#This Row],[ATA]],tabAtas[#Data],4,FALSE),"")</f>
        <v>43922</v>
      </c>
      <c r="H1641" s="163">
        <f>SUMIFS(tabSaldoAta[ESTIMATIVA],tabSaldoAta[CÓDIGO],tabConsumoAta[[#This Row],[CÓDIGO]],tabSaldoAta[CHAVE],tabConsumoAta[[#This Row],[ATA]])</f>
        <v>15000</v>
      </c>
      <c r="I1641" s="164">
        <v>5000</v>
      </c>
      <c r="J1641" s="159">
        <v>3</v>
      </c>
      <c r="K1641" s="251">
        <v>4135</v>
      </c>
      <c r="L1641" s="246" t="s">
        <v>3197</v>
      </c>
      <c r="M1641" s="160" t="s">
        <v>3431</v>
      </c>
      <c r="N1641" s="160" t="s">
        <v>3432</v>
      </c>
      <c r="O1641" s="249" t="s">
        <v>3430</v>
      </c>
      <c r="P1641" s="248">
        <v>43894</v>
      </c>
      <c r="Q1641" s="166" t="str">
        <f>IF(COUNTIFS(tabAtas_Bloqueios[CÓDIGO],tabConsumoAta[[#This Row],[CÓDIGO]],tabAtas_Bloqueios[CHAVE],tabConsumoAta[[#This Row],[ATA]],tabAtas_Bloqueios[INATIVO],"") &gt; 0,"X","")</f>
        <v/>
      </c>
      <c r="R1641" s="158" t="s">
        <v>1555</v>
      </c>
    </row>
    <row r="1642" spans="1:18" x14ac:dyDescent="0.3">
      <c r="A1642" s="247">
        <v>17132</v>
      </c>
      <c r="B1642" s="47" t="s">
        <v>132</v>
      </c>
      <c r="C1642" s="34" t="str">
        <f>IFERROR(VLOOKUP(tabConsumoAta[[#This Row],[CÓDIGO]],tabEstimativa[#Data],14,FALSE),"")</f>
        <v>Suspenso</v>
      </c>
      <c r="D1642" s="157" t="s">
        <v>1570</v>
      </c>
      <c r="E1642" s="157">
        <v>93</v>
      </c>
      <c r="F1642" s="34">
        <v>2019</v>
      </c>
      <c r="G1642" s="78">
        <f>IFERROR(VLOOKUP(tabConsumoAta[[#This Row],[ATA]],tabAtas[#Data],4,FALSE),"")</f>
        <v>43922</v>
      </c>
      <c r="H1642" s="163">
        <f>SUMIFS(tabSaldoAta[ESTIMATIVA],tabSaldoAta[CÓDIGO],tabConsumoAta[[#This Row],[CÓDIGO]],tabSaldoAta[CHAVE],tabConsumoAta[[#This Row],[ATA]])</f>
        <v>3000</v>
      </c>
      <c r="I1642" s="164">
        <v>500</v>
      </c>
      <c r="J1642" s="159">
        <v>4</v>
      </c>
      <c r="K1642" s="251">
        <v>4137</v>
      </c>
      <c r="L1642" s="246" t="s">
        <v>3246</v>
      </c>
      <c r="M1642" s="160" t="s">
        <v>3431</v>
      </c>
      <c r="N1642" s="160" t="s">
        <v>3432</v>
      </c>
      <c r="O1642" s="249" t="s">
        <v>3430</v>
      </c>
      <c r="P1642" s="248">
        <v>43894</v>
      </c>
      <c r="Q1642" s="166" t="str">
        <f>IF(COUNTIFS(tabAtas_Bloqueios[CÓDIGO],tabConsumoAta[[#This Row],[CÓDIGO]],tabAtas_Bloqueios[CHAVE],tabConsumoAta[[#This Row],[ATA]],tabAtas_Bloqueios[INATIVO],"") &gt; 0,"X","")</f>
        <v/>
      </c>
      <c r="R1642" s="158" t="s">
        <v>1555</v>
      </c>
    </row>
    <row r="1643" spans="1:18" x14ac:dyDescent="0.3">
      <c r="A1643" s="247">
        <v>12623</v>
      </c>
      <c r="B1643" s="47" t="s">
        <v>3090</v>
      </c>
      <c r="C1643" s="34" t="str">
        <f>IFERROR(VLOOKUP(tabConsumoAta[[#This Row],[CÓDIGO]],tabEstimativa[#Data],14,FALSE),"")</f>
        <v>Aguardando</v>
      </c>
      <c r="D1643" s="157" t="s">
        <v>1570</v>
      </c>
      <c r="E1643" s="157">
        <v>93</v>
      </c>
      <c r="F1643" s="34">
        <v>2019</v>
      </c>
      <c r="G1643" s="78">
        <f>IFERROR(VLOOKUP(tabConsumoAta[[#This Row],[ATA]],tabAtas[#Data],4,FALSE),"")</f>
        <v>43922</v>
      </c>
      <c r="H1643" s="163">
        <f>SUMIFS(tabSaldoAta[ESTIMATIVA],tabSaldoAta[CÓDIGO],tabConsumoAta[[#This Row],[CÓDIGO]],tabSaldoAta[CHAVE],tabConsumoAta[[#This Row],[ATA]])</f>
        <v>40000</v>
      </c>
      <c r="I1643" s="164">
        <v>8500</v>
      </c>
      <c r="J1643" s="159">
        <v>5</v>
      </c>
      <c r="K1643" s="251">
        <v>4140</v>
      </c>
      <c r="L1643" s="246" t="s">
        <v>2467</v>
      </c>
      <c r="M1643" s="160" t="s">
        <v>3431</v>
      </c>
      <c r="N1643" s="160" t="s">
        <v>3432</v>
      </c>
      <c r="O1643" s="249" t="s">
        <v>3430</v>
      </c>
      <c r="P1643" s="248">
        <v>43894</v>
      </c>
      <c r="Q1643" s="166" t="str">
        <f>IF(COUNTIFS(tabAtas_Bloqueios[CÓDIGO],tabConsumoAta[[#This Row],[CÓDIGO]],tabAtas_Bloqueios[CHAVE],tabConsumoAta[[#This Row],[ATA]],tabAtas_Bloqueios[INATIVO],"") &gt; 0,"X","")</f>
        <v/>
      </c>
      <c r="R1643" s="158" t="s">
        <v>1555</v>
      </c>
    </row>
    <row r="1644" spans="1:18" x14ac:dyDescent="0.3">
      <c r="A1644" s="247">
        <v>133850</v>
      </c>
      <c r="B1644" s="47" t="s">
        <v>2451</v>
      </c>
      <c r="C1644" s="34" t="str">
        <f>IFERROR(VLOOKUP(tabConsumoAta[[#This Row],[CÓDIGO]],tabEstimativa[#Data],14,FALSE),"")</f>
        <v>Aguardando</v>
      </c>
      <c r="D1644" s="157" t="s">
        <v>1570</v>
      </c>
      <c r="E1644" s="157">
        <v>93</v>
      </c>
      <c r="F1644" s="34">
        <v>2019</v>
      </c>
      <c r="G1644" s="78">
        <f>IFERROR(VLOOKUP(tabConsumoAta[[#This Row],[ATA]],tabAtas[#Data],4,FALSE),"")</f>
        <v>43922</v>
      </c>
      <c r="H1644" s="163">
        <f>SUMIFS(tabSaldoAta[ESTIMATIVA],tabSaldoAta[CÓDIGO],tabConsumoAta[[#This Row],[CÓDIGO]],tabSaldoAta[CHAVE],tabConsumoAta[[#This Row],[ATA]])</f>
        <v>20000</v>
      </c>
      <c r="I1644" s="164">
        <v>8000</v>
      </c>
      <c r="J1644" s="159">
        <v>6</v>
      </c>
      <c r="K1644" s="251">
        <v>4140</v>
      </c>
      <c r="L1644" s="246" t="s">
        <v>2467</v>
      </c>
      <c r="M1644" s="160" t="s">
        <v>3431</v>
      </c>
      <c r="N1644" s="160" t="s">
        <v>3432</v>
      </c>
      <c r="O1644" s="249" t="s">
        <v>3430</v>
      </c>
      <c r="P1644" s="248">
        <v>43894</v>
      </c>
      <c r="Q1644" s="166" t="str">
        <f>IF(COUNTIFS(tabAtas_Bloqueios[CÓDIGO],tabConsumoAta[[#This Row],[CÓDIGO]],tabAtas_Bloqueios[CHAVE],tabConsumoAta[[#This Row],[ATA]],tabAtas_Bloqueios[INATIVO],"") &gt; 0,"X","")</f>
        <v/>
      </c>
      <c r="R1644" s="158" t="s">
        <v>1555</v>
      </c>
    </row>
    <row r="1645" spans="1:18" x14ac:dyDescent="0.3">
      <c r="A1645" s="247">
        <v>103251</v>
      </c>
      <c r="B1645" s="47" t="s">
        <v>70</v>
      </c>
      <c r="C1645" s="34" t="str">
        <f>IFERROR(VLOOKUP(tabConsumoAta[[#This Row],[CÓDIGO]],tabEstimativa[#Data],14,FALSE),"")</f>
        <v>Inativo</v>
      </c>
      <c r="D1645" s="157" t="s">
        <v>1768</v>
      </c>
      <c r="E1645" s="157">
        <v>126</v>
      </c>
      <c r="F1645" s="34">
        <v>2019</v>
      </c>
      <c r="G1645" s="78">
        <f>IFERROR(VLOOKUP(tabConsumoAta[[#This Row],[ATA]],tabAtas[#Data],4,FALSE),"")</f>
        <v>43957</v>
      </c>
      <c r="H1645" s="163">
        <f>SUMIFS(tabSaldoAta[ESTIMATIVA],tabSaldoAta[CÓDIGO],tabConsumoAta[[#This Row],[CÓDIGO]],tabSaldoAta[CHAVE],tabConsumoAta[[#This Row],[ATA]])</f>
        <v>700</v>
      </c>
      <c r="I1645" s="164">
        <v>30</v>
      </c>
      <c r="J1645" s="159">
        <v>7</v>
      </c>
      <c r="K1645" s="251">
        <v>4141</v>
      </c>
      <c r="L1645" s="246" t="s">
        <v>2415</v>
      </c>
      <c r="M1645" s="160" t="s">
        <v>3431</v>
      </c>
      <c r="N1645" s="160" t="s">
        <v>3432</v>
      </c>
      <c r="O1645" s="249" t="s">
        <v>3430</v>
      </c>
      <c r="P1645" s="248">
        <v>43894</v>
      </c>
      <c r="Q1645" s="166" t="str">
        <f>IF(COUNTIFS(tabAtas_Bloqueios[CÓDIGO],tabConsumoAta[[#This Row],[CÓDIGO]],tabAtas_Bloqueios[CHAVE],tabConsumoAta[[#This Row],[ATA]],tabAtas_Bloqueios[INATIVO],"") &gt; 0,"X","")</f>
        <v/>
      </c>
      <c r="R1645" s="158" t="s">
        <v>1555</v>
      </c>
    </row>
    <row r="1646" spans="1:18" x14ac:dyDescent="0.3">
      <c r="A1646" s="247">
        <v>17704</v>
      </c>
      <c r="B1646" s="47" t="s">
        <v>3037</v>
      </c>
      <c r="C1646" s="34" t="str">
        <f>IFERROR(VLOOKUP(tabConsumoAta[[#This Row],[CÓDIGO]],tabEstimativa[#Data],14,FALSE),"")</f>
        <v>Suspenso</v>
      </c>
      <c r="D1646" s="157" t="s">
        <v>1957</v>
      </c>
      <c r="E1646" s="157">
        <v>155</v>
      </c>
      <c r="F1646" s="34">
        <v>2019</v>
      </c>
      <c r="G1646" s="78">
        <f>IFERROR(VLOOKUP(tabConsumoAta[[#This Row],[ATA]],tabAtas[#Data],4,FALSE),"")</f>
        <v>44008</v>
      </c>
      <c r="H1646" s="163">
        <f>SUMIFS(tabSaldoAta[ESTIMATIVA],tabSaldoAta[CÓDIGO],tabConsumoAta[[#This Row],[CÓDIGO]],tabSaldoAta[CHAVE],tabConsumoAta[[#This Row],[ATA]])</f>
        <v>350</v>
      </c>
      <c r="I1646" s="164">
        <v>120</v>
      </c>
      <c r="J1646" s="159">
        <v>8</v>
      </c>
      <c r="K1646" s="251">
        <v>4142</v>
      </c>
      <c r="L1646" s="246" t="s">
        <v>2992</v>
      </c>
      <c r="M1646" s="160" t="s">
        <v>3431</v>
      </c>
      <c r="N1646" s="160" t="s">
        <v>3432</v>
      </c>
      <c r="O1646" s="249" t="s">
        <v>3430</v>
      </c>
      <c r="P1646" s="248">
        <v>43894</v>
      </c>
      <c r="Q1646" s="166" t="str">
        <f>IF(COUNTIFS(tabAtas_Bloqueios[CÓDIGO],tabConsumoAta[[#This Row],[CÓDIGO]],tabAtas_Bloqueios[CHAVE],tabConsumoAta[[#This Row],[ATA]],tabAtas_Bloqueios[INATIVO],"") &gt; 0,"X","")</f>
        <v/>
      </c>
      <c r="R1646" s="158" t="s">
        <v>1555</v>
      </c>
    </row>
    <row r="1647" spans="1:18" x14ac:dyDescent="0.3">
      <c r="A1647" s="247">
        <v>130024</v>
      </c>
      <c r="B1647" s="47" t="s">
        <v>2753</v>
      </c>
      <c r="C1647" s="34" t="str">
        <f>IFERROR(VLOOKUP(tabConsumoAta[[#This Row],[CÓDIGO]],tabEstimativa[#Data],14,FALSE),"")</f>
        <v>Aguardando</v>
      </c>
      <c r="D1647" s="157" t="s">
        <v>2024</v>
      </c>
      <c r="E1647" s="157">
        <v>189</v>
      </c>
      <c r="F1647" s="34">
        <v>2019</v>
      </c>
      <c r="G1647" s="78">
        <f>IFERROR(VLOOKUP(tabConsumoAta[[#This Row],[ATA]],tabAtas[#Data],4,FALSE),"")</f>
        <v>44048</v>
      </c>
      <c r="H1647" s="163">
        <f>SUMIFS(tabSaldoAta[ESTIMATIVA],tabSaldoAta[CÓDIGO],tabConsumoAta[[#This Row],[CÓDIGO]],tabSaldoAta[CHAVE],tabConsumoAta[[#This Row],[ATA]])</f>
        <v>3000</v>
      </c>
      <c r="I1647" s="164">
        <v>900</v>
      </c>
      <c r="J1647" s="159">
        <v>9</v>
      </c>
      <c r="K1647" s="251">
        <v>4143</v>
      </c>
      <c r="L1647" s="246" t="s">
        <v>3084</v>
      </c>
      <c r="M1647" s="160" t="s">
        <v>3431</v>
      </c>
      <c r="N1647" s="160" t="s">
        <v>3432</v>
      </c>
      <c r="O1647" s="249" t="s">
        <v>3430</v>
      </c>
      <c r="P1647" s="248">
        <v>43894</v>
      </c>
      <c r="Q1647" s="166" t="str">
        <f>IF(COUNTIFS(tabAtas_Bloqueios[CÓDIGO],tabConsumoAta[[#This Row],[CÓDIGO]],tabAtas_Bloqueios[CHAVE],tabConsumoAta[[#This Row],[ATA]],tabAtas_Bloqueios[INATIVO],"") &gt; 0,"X","")</f>
        <v/>
      </c>
      <c r="R1647" s="158" t="s">
        <v>1555</v>
      </c>
    </row>
    <row r="1648" spans="1:18" x14ac:dyDescent="0.3">
      <c r="A1648" s="247">
        <v>12654</v>
      </c>
      <c r="B1648" s="47" t="s">
        <v>2754</v>
      </c>
      <c r="C1648" s="34" t="str">
        <f>IFERROR(VLOOKUP(tabConsumoAta[[#This Row],[CÓDIGO]],tabEstimativa[#Data],14,FALSE),"")</f>
        <v>Aguardando</v>
      </c>
      <c r="D1648" s="157" t="s">
        <v>2024</v>
      </c>
      <c r="E1648" s="157">
        <v>189</v>
      </c>
      <c r="F1648" s="34">
        <v>2019</v>
      </c>
      <c r="G1648" s="78">
        <f>IFERROR(VLOOKUP(tabConsumoAta[[#This Row],[ATA]],tabAtas[#Data],4,FALSE),"")</f>
        <v>44048</v>
      </c>
      <c r="H1648" s="163">
        <f>SUMIFS(tabSaldoAta[ESTIMATIVA],tabSaldoAta[CÓDIGO],tabConsumoAta[[#This Row],[CÓDIGO]],tabSaldoAta[CHAVE],tabConsumoAta[[#This Row],[ATA]])</f>
        <v>75000</v>
      </c>
      <c r="I1648" s="164">
        <v>21000</v>
      </c>
      <c r="J1648" s="159">
        <v>10</v>
      </c>
      <c r="K1648" s="251">
        <v>4146</v>
      </c>
      <c r="L1648" s="246" t="s">
        <v>3085</v>
      </c>
      <c r="M1648" s="160" t="s">
        <v>3431</v>
      </c>
      <c r="N1648" s="160" t="s">
        <v>3432</v>
      </c>
      <c r="O1648" s="249" t="s">
        <v>3430</v>
      </c>
      <c r="P1648" s="248">
        <v>43894</v>
      </c>
      <c r="Q1648" s="166" t="str">
        <f>IF(COUNTIFS(tabAtas_Bloqueios[CÓDIGO],tabConsumoAta[[#This Row],[CÓDIGO]],tabAtas_Bloqueios[CHAVE],tabConsumoAta[[#This Row],[ATA]],tabAtas_Bloqueios[INATIVO],"") &gt; 0,"X","")</f>
        <v/>
      </c>
      <c r="R1648" s="158" t="s">
        <v>1555</v>
      </c>
    </row>
    <row r="1649" spans="1:18" x14ac:dyDescent="0.3">
      <c r="A1649" s="247">
        <v>32487</v>
      </c>
      <c r="B1649" s="47" t="s">
        <v>2395</v>
      </c>
      <c r="C1649" s="34" t="str">
        <f>IFERROR(VLOOKUP(tabConsumoAta[[#This Row],[CÓDIGO]],tabEstimativa[#Data],14,FALSE),"")</f>
        <v>Aguardando</v>
      </c>
      <c r="D1649" s="157" t="s">
        <v>2073</v>
      </c>
      <c r="E1649" s="157">
        <v>192</v>
      </c>
      <c r="F1649" s="34">
        <v>2019</v>
      </c>
      <c r="G1649" s="78">
        <f>IFERROR(VLOOKUP(tabConsumoAta[[#This Row],[ATA]],tabAtas[#Data],4,FALSE),"")</f>
        <v>44050</v>
      </c>
      <c r="H1649" s="163">
        <f>SUMIFS(tabSaldoAta[ESTIMATIVA],tabSaldoAta[CÓDIGO],tabConsumoAta[[#This Row],[CÓDIGO]],tabSaldoAta[CHAVE],tabConsumoAta[[#This Row],[ATA]])</f>
        <v>50</v>
      </c>
      <c r="I1649" s="164">
        <v>0</v>
      </c>
      <c r="J1649" s="159">
        <v>11</v>
      </c>
      <c r="K1649" s="251" t="s">
        <v>1532</v>
      </c>
      <c r="L1649" s="246" t="s">
        <v>2964</v>
      </c>
      <c r="M1649" s="160" t="s">
        <v>3431</v>
      </c>
      <c r="N1649" s="160" t="s">
        <v>3432</v>
      </c>
      <c r="O1649" s="249" t="s">
        <v>3430</v>
      </c>
      <c r="P1649" s="248">
        <v>43894</v>
      </c>
      <c r="Q1649" s="166" t="str">
        <f>IF(COUNTIFS(tabAtas_Bloqueios[CÓDIGO],tabConsumoAta[[#This Row],[CÓDIGO]],tabAtas_Bloqueios[CHAVE],tabConsumoAta[[#This Row],[ATA]],tabAtas_Bloqueios[INATIVO],"") &gt; 0,"X","")</f>
        <v/>
      </c>
      <c r="R1649" s="158" t="s">
        <v>1555</v>
      </c>
    </row>
    <row r="1650" spans="1:18" x14ac:dyDescent="0.3">
      <c r="A1650" s="247">
        <v>105293</v>
      </c>
      <c r="B1650" s="47" t="s">
        <v>1427</v>
      </c>
      <c r="C1650" s="34" t="str">
        <f>IFERROR(VLOOKUP(tabConsumoAta[[#This Row],[CÓDIGO]],tabEstimativa[#Data],14,FALSE),"")</f>
        <v>Suspenso</v>
      </c>
      <c r="D1650" s="157" t="s">
        <v>2064</v>
      </c>
      <c r="E1650" s="157">
        <v>193</v>
      </c>
      <c r="F1650" s="34">
        <v>2019</v>
      </c>
      <c r="G1650" s="78">
        <f>IFERROR(VLOOKUP(tabConsumoAta[[#This Row],[ATA]],tabAtas[#Data],4,FALSE),"")</f>
        <v>44050</v>
      </c>
      <c r="H1650" s="163">
        <f>SUMIFS(tabSaldoAta[ESTIMATIVA],tabSaldoAta[CÓDIGO],tabConsumoAta[[#This Row],[CÓDIGO]],tabSaldoAta[CHAVE],tabConsumoAta[[#This Row],[ATA]])</f>
        <v>1350</v>
      </c>
      <c r="I1650" s="164">
        <v>350</v>
      </c>
      <c r="J1650" s="159">
        <v>12</v>
      </c>
      <c r="K1650" s="251">
        <v>4150</v>
      </c>
      <c r="L1650" s="246" t="s">
        <v>2963</v>
      </c>
      <c r="M1650" s="160" t="s">
        <v>3431</v>
      </c>
      <c r="N1650" s="160" t="s">
        <v>3432</v>
      </c>
      <c r="O1650" s="249" t="s">
        <v>3430</v>
      </c>
      <c r="P1650" s="248">
        <v>43894</v>
      </c>
      <c r="Q1650" s="166" t="str">
        <f>IF(COUNTIFS(tabAtas_Bloqueios[CÓDIGO],tabConsumoAta[[#This Row],[CÓDIGO]],tabAtas_Bloqueios[CHAVE],tabConsumoAta[[#This Row],[ATA]],tabAtas_Bloqueios[INATIVO],"") &gt; 0,"X","")</f>
        <v/>
      </c>
      <c r="R1650" s="158" t="s">
        <v>1555</v>
      </c>
    </row>
    <row r="1651" spans="1:18" x14ac:dyDescent="0.3">
      <c r="A1651" s="247">
        <v>16571</v>
      </c>
      <c r="B1651" s="47" t="s">
        <v>2402</v>
      </c>
      <c r="C1651" s="34" t="str">
        <f>IFERROR(VLOOKUP(tabConsumoAta[[#This Row],[CÓDIGO]],tabEstimativa[#Data],14,FALSE),"")</f>
        <v>Aguardando</v>
      </c>
      <c r="D1651" s="157" t="s">
        <v>2200</v>
      </c>
      <c r="E1651" s="157">
        <v>236</v>
      </c>
      <c r="F1651" s="34">
        <v>2019</v>
      </c>
      <c r="G1651" s="78">
        <f>IFERROR(VLOOKUP(tabConsumoAta[[#This Row],[ATA]],tabAtas[#Data],4,FALSE),"")</f>
        <v>44099</v>
      </c>
      <c r="H1651" s="163">
        <f>SUMIFS(tabSaldoAta[ESTIMATIVA],tabSaldoAta[CÓDIGO],tabConsumoAta[[#This Row],[CÓDIGO]],tabSaldoAta[CHAVE],tabConsumoAta[[#This Row],[ATA]])</f>
        <v>3800</v>
      </c>
      <c r="I1651" s="164">
        <v>1000</v>
      </c>
      <c r="J1651" s="159">
        <v>13</v>
      </c>
      <c r="K1651" s="251">
        <v>4151</v>
      </c>
      <c r="L1651" s="246" t="s">
        <v>3206</v>
      </c>
      <c r="M1651" s="160" t="s">
        <v>3431</v>
      </c>
      <c r="N1651" s="160" t="s">
        <v>3432</v>
      </c>
      <c r="O1651" s="249" t="s">
        <v>3430</v>
      </c>
      <c r="P1651" s="248">
        <v>43894</v>
      </c>
      <c r="Q1651" s="166" t="str">
        <f>IF(COUNTIFS(tabAtas_Bloqueios[CÓDIGO],tabConsumoAta[[#This Row],[CÓDIGO]],tabAtas_Bloqueios[CHAVE],tabConsumoAta[[#This Row],[ATA]],tabAtas_Bloqueios[INATIVO],"") &gt; 0,"X","")</f>
        <v/>
      </c>
      <c r="R1651" s="158" t="s">
        <v>1555</v>
      </c>
    </row>
    <row r="1652" spans="1:18" x14ac:dyDescent="0.3">
      <c r="A1652" s="247">
        <v>65173</v>
      </c>
      <c r="B1652" s="47" t="s">
        <v>198</v>
      </c>
      <c r="C1652" s="34" t="str">
        <f>IFERROR(VLOOKUP(tabConsumoAta[[#This Row],[CÓDIGO]],tabEstimativa[#Data],14,FALSE),"")</f>
        <v>Aguardando</v>
      </c>
      <c r="D1652" s="157" t="s">
        <v>1743</v>
      </c>
      <c r="E1652" s="157">
        <v>76</v>
      </c>
      <c r="F1652" s="34">
        <v>2019</v>
      </c>
      <c r="G1652" s="78">
        <f>IFERROR(VLOOKUP(tabConsumoAta[[#This Row],[ATA]],tabAtas[#Data],4,FALSE),"")</f>
        <v>43899</v>
      </c>
      <c r="H1652" s="163">
        <f>SUMIFS(tabSaldoAta[ESTIMATIVA],tabSaldoAta[CÓDIGO],tabConsumoAta[[#This Row],[CÓDIGO]],tabSaldoAta[CHAVE],tabConsumoAta[[#This Row],[ATA]])</f>
        <v>50</v>
      </c>
      <c r="I1652" s="164">
        <v>0</v>
      </c>
      <c r="J1652" s="159">
        <v>1</v>
      </c>
      <c r="K1652" s="251" t="s">
        <v>1532</v>
      </c>
      <c r="L1652" s="246" t="s">
        <v>2762</v>
      </c>
      <c r="M1652" s="160" t="s">
        <v>3421</v>
      </c>
      <c r="N1652" s="160" t="s">
        <v>3422</v>
      </c>
      <c r="O1652" s="249" t="s">
        <v>3420</v>
      </c>
      <c r="P1652" s="248">
        <v>43889</v>
      </c>
      <c r="Q1652" s="166" t="str">
        <f>IF(COUNTIFS(tabAtas_Bloqueios[CÓDIGO],tabConsumoAta[[#This Row],[CÓDIGO]],tabAtas_Bloqueios[CHAVE],tabConsumoAta[[#This Row],[ATA]],tabAtas_Bloqueios[INATIVO],"") &gt; 0,"X","")</f>
        <v>X</v>
      </c>
      <c r="R1652" s="158" t="s">
        <v>1555</v>
      </c>
    </row>
    <row r="1653" spans="1:18" x14ac:dyDescent="0.3">
      <c r="A1653" s="247">
        <v>112109</v>
      </c>
      <c r="B1653" s="47" t="s">
        <v>2495</v>
      </c>
      <c r="C1653" s="34" t="str">
        <f>IFERROR(VLOOKUP(tabConsumoAta[[#This Row],[CÓDIGO]],tabEstimativa[#Data],14,FALSE),"")</f>
        <v>Aguardando</v>
      </c>
      <c r="D1653" s="157" t="s">
        <v>1761</v>
      </c>
      <c r="E1653" s="157">
        <v>110</v>
      </c>
      <c r="F1653" s="34">
        <v>2019</v>
      </c>
      <c r="G1653" s="78">
        <f>IFERROR(VLOOKUP(tabConsumoAta[[#This Row],[ATA]],tabAtas[#Data],4,FALSE),"")</f>
        <v>43941</v>
      </c>
      <c r="H1653" s="163">
        <f>SUMIFS(tabSaldoAta[ESTIMATIVA],tabSaldoAta[CÓDIGO],tabConsumoAta[[#This Row],[CÓDIGO]],tabSaldoAta[CHAVE],tabConsumoAta[[#This Row],[ATA]])</f>
        <v>20000</v>
      </c>
      <c r="I1653" s="164">
        <v>5000</v>
      </c>
      <c r="J1653" s="159">
        <v>2</v>
      </c>
      <c r="K1653" s="251">
        <v>4012</v>
      </c>
      <c r="L1653" s="246" t="s">
        <v>2842</v>
      </c>
      <c r="M1653" s="160" t="s">
        <v>3421</v>
      </c>
      <c r="N1653" s="160" t="s">
        <v>3422</v>
      </c>
      <c r="O1653" s="249" t="s">
        <v>3420</v>
      </c>
      <c r="P1653" s="248">
        <v>43889</v>
      </c>
      <c r="Q1653" s="166" t="str">
        <f>IF(COUNTIFS(tabAtas_Bloqueios[CÓDIGO],tabConsumoAta[[#This Row],[CÓDIGO]],tabAtas_Bloqueios[CHAVE],tabConsumoAta[[#This Row],[ATA]],tabAtas_Bloqueios[INATIVO],"") &gt; 0,"X","")</f>
        <v/>
      </c>
      <c r="R1653" s="158" t="s">
        <v>1555</v>
      </c>
    </row>
    <row r="1654" spans="1:18" x14ac:dyDescent="0.3">
      <c r="A1654" s="247">
        <v>14154</v>
      </c>
      <c r="B1654" s="47" t="s">
        <v>2978</v>
      </c>
      <c r="C1654" s="34" t="str">
        <f>IFERROR(VLOOKUP(tabConsumoAta[[#This Row],[CÓDIGO]],tabEstimativa[#Data],14,FALSE),"")</f>
        <v>Aguardando</v>
      </c>
      <c r="D1654" s="157" t="s">
        <v>2140</v>
      </c>
      <c r="E1654" s="157">
        <v>220</v>
      </c>
      <c r="F1654" s="34">
        <v>2019</v>
      </c>
      <c r="G1654" s="78">
        <f>IFERROR(VLOOKUP(tabConsumoAta[[#This Row],[ATA]],tabAtas[#Data],4,FALSE),"")</f>
        <v>44082</v>
      </c>
      <c r="H1654" s="163">
        <f>SUMIFS(tabSaldoAta[ESTIMATIVA],tabSaldoAta[CÓDIGO],tabConsumoAta[[#This Row],[CÓDIGO]],tabSaldoAta[CHAVE],tabConsumoAta[[#This Row],[ATA]])</f>
        <v>9000</v>
      </c>
      <c r="I1654" s="164">
        <v>2000</v>
      </c>
      <c r="J1654" s="159">
        <v>3</v>
      </c>
      <c r="K1654" s="251">
        <v>4016</v>
      </c>
      <c r="L1654" s="246" t="s">
        <v>2975</v>
      </c>
      <c r="M1654" s="160" t="s">
        <v>3421</v>
      </c>
      <c r="N1654" s="160" t="s">
        <v>3422</v>
      </c>
      <c r="O1654" s="249" t="s">
        <v>3420</v>
      </c>
      <c r="P1654" s="248">
        <v>43889</v>
      </c>
      <c r="Q1654" s="166" t="str">
        <f>IF(COUNTIFS(tabAtas_Bloqueios[CÓDIGO],tabConsumoAta[[#This Row],[CÓDIGO]],tabAtas_Bloqueios[CHAVE],tabConsumoAta[[#This Row],[ATA]],tabAtas_Bloqueios[INATIVO],"") &gt; 0,"X","")</f>
        <v/>
      </c>
      <c r="R1654" s="158" t="s">
        <v>1555</v>
      </c>
    </row>
    <row r="1655" spans="1:18" x14ac:dyDescent="0.3">
      <c r="A1655" s="247">
        <v>13064</v>
      </c>
      <c r="B1655" s="47" t="s">
        <v>2780</v>
      </c>
      <c r="C1655" s="34" t="str">
        <f>IFERROR(VLOOKUP(tabConsumoAta[[#This Row],[CÓDIGO]],tabEstimativa[#Data],14,FALSE),"")</f>
        <v>Aguardando</v>
      </c>
      <c r="D1655" s="157" t="s">
        <v>1743</v>
      </c>
      <c r="E1655" s="157">
        <v>76</v>
      </c>
      <c r="F1655" s="34">
        <v>2019</v>
      </c>
      <c r="G1655" s="78">
        <f>IFERROR(VLOOKUP(tabConsumoAta[[#This Row],[ATA]],tabAtas[#Data],4,FALSE),"")</f>
        <v>43899</v>
      </c>
      <c r="H1655" s="163">
        <f>SUMIFS(tabSaldoAta[ESTIMATIVA],tabSaldoAta[CÓDIGO],tabConsumoAta[[#This Row],[CÓDIGO]],tabSaldoAta[CHAVE],tabConsumoAta[[#This Row],[ATA]])</f>
        <v>1300</v>
      </c>
      <c r="I1655" s="164">
        <v>396</v>
      </c>
      <c r="J1655" s="159">
        <v>1</v>
      </c>
      <c r="K1655" s="251">
        <v>3796</v>
      </c>
      <c r="L1655" s="246" t="s">
        <v>2415</v>
      </c>
      <c r="M1655" s="160" t="s">
        <v>3415</v>
      </c>
      <c r="N1655" s="160" t="s">
        <v>3416</v>
      </c>
      <c r="O1655" s="249" t="s">
        <v>3414</v>
      </c>
      <c r="P1655" s="248">
        <v>43882</v>
      </c>
      <c r="Q1655" s="166" t="str">
        <f>IF(COUNTIFS(tabAtas_Bloqueios[CÓDIGO],tabConsumoAta[[#This Row],[CÓDIGO]],tabAtas_Bloqueios[CHAVE],tabConsumoAta[[#This Row],[ATA]],tabAtas_Bloqueios[INATIVO],"") &gt; 0,"X","")</f>
        <v/>
      </c>
      <c r="R1655" s="158" t="s">
        <v>1555</v>
      </c>
    </row>
    <row r="1656" spans="1:18" x14ac:dyDescent="0.3">
      <c r="A1656" s="247">
        <v>116874</v>
      </c>
      <c r="B1656" s="47" t="s">
        <v>230</v>
      </c>
      <c r="C1656" s="34" t="str">
        <f>IFERROR(VLOOKUP(tabConsumoAta[[#This Row],[CÓDIGO]],tabEstimativa[#Data],14,FALSE),"")</f>
        <v>Inativo</v>
      </c>
      <c r="D1656" s="157" t="s">
        <v>1768</v>
      </c>
      <c r="E1656" s="157">
        <v>126</v>
      </c>
      <c r="F1656" s="34">
        <v>2019</v>
      </c>
      <c r="G1656" s="78">
        <f>IFERROR(VLOOKUP(tabConsumoAta[[#This Row],[ATA]],tabAtas[#Data],4,FALSE),"")</f>
        <v>43957</v>
      </c>
      <c r="H1656" s="163">
        <f>SUMIFS(tabSaldoAta[ESTIMATIVA],tabSaldoAta[CÓDIGO],tabConsumoAta[[#This Row],[CÓDIGO]],tabSaldoAta[CHAVE],tabConsumoAta[[#This Row],[ATA]])</f>
        <v>2000</v>
      </c>
      <c r="I1656" s="164">
        <v>350</v>
      </c>
      <c r="J1656" s="159">
        <v>2</v>
      </c>
      <c r="K1656" s="251">
        <v>3797</v>
      </c>
      <c r="L1656" s="246" t="s">
        <v>2844</v>
      </c>
      <c r="M1656" s="160" t="s">
        <v>3415</v>
      </c>
      <c r="N1656" s="160" t="s">
        <v>3416</v>
      </c>
      <c r="O1656" s="249" t="s">
        <v>3414</v>
      </c>
      <c r="P1656" s="248">
        <v>43882</v>
      </c>
      <c r="Q1656" s="166" t="str">
        <f>IF(COUNTIFS(tabAtas_Bloqueios[CÓDIGO],tabConsumoAta[[#This Row],[CÓDIGO]],tabAtas_Bloqueios[CHAVE],tabConsumoAta[[#This Row],[ATA]],tabAtas_Bloqueios[INATIVO],"") &gt; 0,"X","")</f>
        <v/>
      </c>
      <c r="R1656" s="158" t="s">
        <v>1555</v>
      </c>
    </row>
    <row r="1657" spans="1:18" x14ac:dyDescent="0.3">
      <c r="A1657" s="247">
        <v>76776</v>
      </c>
      <c r="B1657" s="47" t="s">
        <v>72</v>
      </c>
      <c r="C1657" s="34" t="str">
        <f>IFERROR(VLOOKUP(tabConsumoAta[[#This Row],[CÓDIGO]],tabEstimativa[#Data],14,FALSE),"")</f>
        <v>Inativo</v>
      </c>
      <c r="D1657" s="157" t="s">
        <v>1768</v>
      </c>
      <c r="E1657" s="157">
        <v>126</v>
      </c>
      <c r="F1657" s="34">
        <v>2019</v>
      </c>
      <c r="G1657" s="78">
        <f>IFERROR(VLOOKUP(tabConsumoAta[[#This Row],[ATA]],tabAtas[#Data],4,FALSE),"")</f>
        <v>43957</v>
      </c>
      <c r="H1657" s="163">
        <f>SUMIFS(tabSaldoAta[ESTIMATIVA],tabSaldoAta[CÓDIGO],tabConsumoAta[[#This Row],[CÓDIGO]],tabSaldoAta[CHAVE],tabConsumoAta[[#This Row],[ATA]])</f>
        <v>14100</v>
      </c>
      <c r="I1657" s="164">
        <v>16230</v>
      </c>
      <c r="J1657" s="159">
        <v>3</v>
      </c>
      <c r="K1657" s="251">
        <v>3798</v>
      </c>
      <c r="L1657" s="246" t="s">
        <v>2862</v>
      </c>
      <c r="M1657" s="160" t="s">
        <v>3415</v>
      </c>
      <c r="N1657" s="160" t="s">
        <v>3416</v>
      </c>
      <c r="O1657" s="249" t="s">
        <v>3414</v>
      </c>
      <c r="P1657" s="248">
        <v>43882</v>
      </c>
      <c r="Q1657" s="166" t="str">
        <f>IF(COUNTIFS(tabAtas_Bloqueios[CÓDIGO],tabConsumoAta[[#This Row],[CÓDIGO]],tabAtas_Bloqueios[CHAVE],tabConsumoAta[[#This Row],[ATA]],tabAtas_Bloqueios[INATIVO],"") &gt; 0,"X","")</f>
        <v/>
      </c>
      <c r="R1657" s="158" t="s">
        <v>1555</v>
      </c>
    </row>
    <row r="1658" spans="1:18" x14ac:dyDescent="0.3">
      <c r="A1658" s="247">
        <v>76780</v>
      </c>
      <c r="B1658" s="47" t="s">
        <v>2404</v>
      </c>
      <c r="C1658" s="34" t="str">
        <f>IFERROR(VLOOKUP(tabConsumoAta[[#This Row],[CÓDIGO]],tabEstimativa[#Data],14,FALSE),"")</f>
        <v>Inativo</v>
      </c>
      <c r="D1658" s="157" t="s">
        <v>1768</v>
      </c>
      <c r="E1658" s="157">
        <v>126</v>
      </c>
      <c r="F1658" s="34">
        <v>2019</v>
      </c>
      <c r="G1658" s="78">
        <f>IFERROR(VLOOKUP(tabConsumoAta[[#This Row],[ATA]],tabAtas[#Data],4,FALSE),"")</f>
        <v>43957</v>
      </c>
      <c r="H1658" s="163">
        <f>SUMIFS(tabSaldoAta[ESTIMATIVA],tabSaldoAta[CÓDIGO],tabConsumoAta[[#This Row],[CÓDIGO]],tabSaldoAta[CHAVE],tabConsumoAta[[#This Row],[ATA]])</f>
        <v>3500</v>
      </c>
      <c r="I1658" s="164">
        <v>967</v>
      </c>
      <c r="J1658" s="159">
        <v>4</v>
      </c>
      <c r="K1658" s="251">
        <v>3799</v>
      </c>
      <c r="L1658" s="246" t="s">
        <v>2862</v>
      </c>
      <c r="M1658" s="160" t="s">
        <v>3415</v>
      </c>
      <c r="N1658" s="160" t="s">
        <v>3416</v>
      </c>
      <c r="O1658" s="249" t="s">
        <v>3414</v>
      </c>
      <c r="P1658" s="248">
        <v>43882</v>
      </c>
      <c r="Q1658" s="166" t="str">
        <f>IF(COUNTIFS(tabAtas_Bloqueios[CÓDIGO],tabConsumoAta[[#This Row],[CÓDIGO]],tabAtas_Bloqueios[CHAVE],tabConsumoAta[[#This Row],[ATA]],tabAtas_Bloqueios[INATIVO],"") &gt; 0,"X","")</f>
        <v/>
      </c>
      <c r="R1658" s="158" t="s">
        <v>1555</v>
      </c>
    </row>
    <row r="1659" spans="1:18" x14ac:dyDescent="0.3">
      <c r="A1659" s="247">
        <v>64607</v>
      </c>
      <c r="B1659" s="47" t="s">
        <v>82</v>
      </c>
      <c r="C1659" s="34" t="str">
        <f>IFERROR(VLOOKUP(tabConsumoAta[[#This Row],[CÓDIGO]],tabEstimativa[#Data],14,FALSE),"")</f>
        <v>Suspenso</v>
      </c>
      <c r="D1659" s="157" t="s">
        <v>2144</v>
      </c>
      <c r="E1659" s="157">
        <v>233</v>
      </c>
      <c r="F1659" s="34">
        <v>2019</v>
      </c>
      <c r="G1659" s="78">
        <f>IFERROR(VLOOKUP(tabConsumoAta[[#This Row],[ATA]],tabAtas[#Data],4,FALSE),"")</f>
        <v>44095</v>
      </c>
      <c r="H1659" s="163">
        <f>SUMIFS(tabSaldoAta[ESTIMATIVA],tabSaldoAta[CÓDIGO],tabConsumoAta[[#This Row],[CÓDIGO]],tabSaldoAta[CHAVE],tabConsumoAta[[#This Row],[ATA]])</f>
        <v>200</v>
      </c>
      <c r="I1659" s="164">
        <v>323</v>
      </c>
      <c r="J1659" s="159">
        <v>5</v>
      </c>
      <c r="K1659" s="251">
        <v>3801</v>
      </c>
      <c r="L1659" s="246" t="s">
        <v>2969</v>
      </c>
      <c r="M1659" s="160" t="s">
        <v>3415</v>
      </c>
      <c r="N1659" s="160" t="s">
        <v>3416</v>
      </c>
      <c r="O1659" s="249" t="s">
        <v>3414</v>
      </c>
      <c r="P1659" s="248">
        <v>43882</v>
      </c>
      <c r="Q1659" s="166" t="str">
        <f>IF(COUNTIFS(tabAtas_Bloqueios[CÓDIGO],tabConsumoAta[[#This Row],[CÓDIGO]],tabAtas_Bloqueios[CHAVE],tabConsumoAta[[#This Row],[ATA]],tabAtas_Bloqueios[INATIVO],"") &gt; 0,"X","")</f>
        <v/>
      </c>
      <c r="R1659" s="158" t="s">
        <v>1555</v>
      </c>
    </row>
    <row r="1660" spans="1:18" x14ac:dyDescent="0.3">
      <c r="A1660" s="247">
        <v>64861</v>
      </c>
      <c r="B1660" s="47" t="s">
        <v>144</v>
      </c>
      <c r="C1660" s="34" t="str">
        <f>IFERROR(VLOOKUP(tabConsumoAta[[#This Row],[CÓDIGO]],tabEstimativa[#Data],14,FALSE),"")</f>
        <v>Aguardando</v>
      </c>
      <c r="D1660" s="157" t="s">
        <v>2144</v>
      </c>
      <c r="E1660" s="157">
        <v>233</v>
      </c>
      <c r="F1660" s="34">
        <v>2019</v>
      </c>
      <c r="G1660" s="78">
        <f>IFERROR(VLOOKUP(tabConsumoAta[[#This Row],[ATA]],tabAtas[#Data],4,FALSE),"")</f>
        <v>44095</v>
      </c>
      <c r="H1660" s="163">
        <f>SUMIFS(tabSaldoAta[ESTIMATIVA],tabSaldoAta[CÓDIGO],tabConsumoAta[[#This Row],[CÓDIGO]],tabSaldoAta[CHAVE],tabConsumoAta[[#This Row],[ATA]])</f>
        <v>420</v>
      </c>
      <c r="I1660" s="164">
        <v>150</v>
      </c>
      <c r="J1660" s="159">
        <v>6</v>
      </c>
      <c r="K1660" s="251">
        <v>3802</v>
      </c>
      <c r="L1660" s="246" t="s">
        <v>2969</v>
      </c>
      <c r="M1660" s="160" t="s">
        <v>3415</v>
      </c>
      <c r="N1660" s="160" t="s">
        <v>3416</v>
      </c>
      <c r="O1660" s="249" t="s">
        <v>3414</v>
      </c>
      <c r="P1660" s="248">
        <v>43882</v>
      </c>
      <c r="Q1660" s="166" t="str">
        <f>IF(COUNTIFS(tabAtas_Bloqueios[CÓDIGO],tabConsumoAta[[#This Row],[CÓDIGO]],tabAtas_Bloqueios[CHAVE],tabConsumoAta[[#This Row],[ATA]],tabAtas_Bloqueios[INATIVO],"") &gt; 0,"X","")</f>
        <v/>
      </c>
      <c r="R1660" s="158" t="s">
        <v>1555</v>
      </c>
    </row>
    <row r="1661" spans="1:18" x14ac:dyDescent="0.3">
      <c r="A1661" s="247">
        <v>88849</v>
      </c>
      <c r="B1661" s="47" t="s">
        <v>2609</v>
      </c>
      <c r="C1661" s="34" t="str">
        <f>IFERROR(VLOOKUP(tabConsumoAta[[#This Row],[CÓDIGO]],tabEstimativa[#Data],14,FALSE),"")</f>
        <v/>
      </c>
      <c r="D1661" s="157" t="s">
        <v>1560</v>
      </c>
      <c r="E1661" s="157"/>
      <c r="F1661" s="34"/>
      <c r="G1661" s="78" t="str">
        <f>IFERROR(VLOOKUP(tabConsumoAta[[#This Row],[ATA]],tabAtas[#Data],4,FALSE),"")</f>
        <v/>
      </c>
      <c r="H1661" s="163">
        <f>SUMIFS(tabSaldoAta[ESTIMATIVA],tabSaldoAta[CÓDIGO],tabConsumoAta[[#This Row],[CÓDIGO]],tabSaldoAta[CHAVE],tabConsumoAta[[#This Row],[ATA]])</f>
        <v>0</v>
      </c>
      <c r="I1661" s="164">
        <v>300</v>
      </c>
      <c r="J1661" s="159">
        <v>7</v>
      </c>
      <c r="K1661" s="251">
        <v>3582</v>
      </c>
      <c r="L1661" s="246" t="s">
        <v>1560</v>
      </c>
      <c r="M1661" s="160" t="s">
        <v>3415</v>
      </c>
      <c r="N1661" s="160" t="s">
        <v>3416</v>
      </c>
      <c r="O1661" s="249" t="s">
        <v>3414</v>
      </c>
      <c r="P1661" s="248">
        <v>43882</v>
      </c>
      <c r="Q1661" s="166" t="str">
        <f>IF(COUNTIFS(tabAtas_Bloqueios[CÓDIGO],tabConsumoAta[[#This Row],[CÓDIGO]],tabAtas_Bloqueios[CHAVE],tabConsumoAta[[#This Row],[ATA]],tabAtas_Bloqueios[INATIVO],"") &gt; 0,"X","")</f>
        <v/>
      </c>
      <c r="R1661" s="158" t="s">
        <v>1555</v>
      </c>
    </row>
    <row r="1662" spans="1:18" x14ac:dyDescent="0.3">
      <c r="A1662" s="247">
        <v>27353</v>
      </c>
      <c r="B1662" s="47" t="s">
        <v>157</v>
      </c>
      <c r="C1662" s="34" t="str">
        <f>IFERROR(VLOOKUP(tabConsumoAta[[#This Row],[CÓDIGO]],tabEstimativa[#Data],14,FALSE),"")</f>
        <v>Aguardando</v>
      </c>
      <c r="D1662" s="157" t="s">
        <v>1560</v>
      </c>
      <c r="E1662" s="157"/>
      <c r="F1662" s="34"/>
      <c r="G1662" s="78" t="str">
        <f>IFERROR(VLOOKUP(tabConsumoAta[[#This Row],[ATA]],tabAtas[#Data],4,FALSE),"")</f>
        <v/>
      </c>
      <c r="H1662" s="163">
        <f>SUMIFS(tabSaldoAta[ESTIMATIVA],tabSaldoAta[CÓDIGO],tabConsumoAta[[#This Row],[CÓDIGO]],tabSaldoAta[CHAVE],tabConsumoAta[[#This Row],[ATA]])</f>
        <v>0</v>
      </c>
      <c r="I1662" s="164">
        <v>100</v>
      </c>
      <c r="J1662" s="159">
        <v>1</v>
      </c>
      <c r="K1662" s="251">
        <v>3447</v>
      </c>
      <c r="L1662" s="246" t="s">
        <v>1560</v>
      </c>
      <c r="M1662" s="160" t="s">
        <v>3402</v>
      </c>
      <c r="N1662" s="160" t="s">
        <v>3403</v>
      </c>
      <c r="O1662" s="249" t="s">
        <v>3401</v>
      </c>
      <c r="P1662" s="248">
        <v>43881</v>
      </c>
      <c r="Q1662" s="166" t="str">
        <f>IF(COUNTIFS(tabAtas_Bloqueios[CÓDIGO],tabConsumoAta[[#This Row],[CÓDIGO]],tabAtas_Bloqueios[CHAVE],tabConsumoAta[[#This Row],[ATA]],tabAtas_Bloqueios[INATIVO],"") &gt; 0,"X","")</f>
        <v/>
      </c>
      <c r="R1662" s="158" t="s">
        <v>1555</v>
      </c>
    </row>
    <row r="1663" spans="1:18" x14ac:dyDescent="0.3">
      <c r="A1663" s="247">
        <v>64044</v>
      </c>
      <c r="B1663" s="47" t="s">
        <v>3404</v>
      </c>
      <c r="C1663" s="34" t="str">
        <f>IFERROR(VLOOKUP(tabConsumoAta[[#This Row],[CÓDIGO]],tabEstimativa[#Data],14,FALSE),"")</f>
        <v>Suspenso</v>
      </c>
      <c r="D1663" s="157" t="s">
        <v>1560</v>
      </c>
      <c r="E1663" s="157"/>
      <c r="F1663" s="34"/>
      <c r="G1663" s="78" t="str">
        <f>IFERROR(VLOOKUP(tabConsumoAta[[#This Row],[ATA]],tabAtas[#Data],4,FALSE),"")</f>
        <v/>
      </c>
      <c r="H1663" s="163">
        <f>SUMIFS(tabSaldoAta[ESTIMATIVA],tabSaldoAta[CÓDIGO],tabConsumoAta[[#This Row],[CÓDIGO]],tabSaldoAta[CHAVE],tabConsumoAta[[#This Row],[ATA]])</f>
        <v>0</v>
      </c>
      <c r="I1663" s="164">
        <v>200</v>
      </c>
      <c r="J1663" s="159">
        <v>2</v>
      </c>
      <c r="K1663" s="251">
        <v>3448</v>
      </c>
      <c r="L1663" s="246" t="s">
        <v>1560</v>
      </c>
      <c r="M1663" s="160" t="s">
        <v>3402</v>
      </c>
      <c r="N1663" s="160" t="s">
        <v>3403</v>
      </c>
      <c r="O1663" s="249" t="s">
        <v>3401</v>
      </c>
      <c r="P1663" s="248">
        <v>43881</v>
      </c>
      <c r="Q1663" s="166" t="str">
        <f>IF(COUNTIFS(tabAtas_Bloqueios[CÓDIGO],tabConsumoAta[[#This Row],[CÓDIGO]],tabAtas_Bloqueios[CHAVE],tabConsumoAta[[#This Row],[ATA]],tabAtas_Bloqueios[INATIVO],"") &gt; 0,"X","")</f>
        <v/>
      </c>
      <c r="R1663" s="158" t="s">
        <v>1555</v>
      </c>
    </row>
    <row r="1664" spans="1:18" x14ac:dyDescent="0.3">
      <c r="A1664" s="247">
        <v>98702</v>
      </c>
      <c r="B1664" s="47" t="s">
        <v>2958</v>
      </c>
      <c r="C1664" s="34" t="str">
        <f>IFERROR(VLOOKUP(tabConsumoAta[[#This Row],[CÓDIGO]],tabEstimativa[#Data],14,FALSE),"")</f>
        <v>Aguardando</v>
      </c>
      <c r="D1664" s="157" t="s">
        <v>1560</v>
      </c>
      <c r="E1664" s="157"/>
      <c r="F1664" s="34"/>
      <c r="G1664" s="78" t="str">
        <f>IFERROR(VLOOKUP(tabConsumoAta[[#This Row],[ATA]],tabAtas[#Data],4,FALSE),"")</f>
        <v/>
      </c>
      <c r="H1664" s="163">
        <f>SUMIFS(tabSaldoAta[ESTIMATIVA],tabSaldoAta[CÓDIGO],tabConsumoAta[[#This Row],[CÓDIGO]],tabSaldoAta[CHAVE],tabConsumoAta[[#This Row],[ATA]])</f>
        <v>0</v>
      </c>
      <c r="I1664" s="164">
        <v>2500</v>
      </c>
      <c r="J1664" s="159">
        <v>3</v>
      </c>
      <c r="K1664" s="251">
        <v>3450</v>
      </c>
      <c r="L1664" s="246" t="s">
        <v>1560</v>
      </c>
      <c r="M1664" s="160" t="s">
        <v>3402</v>
      </c>
      <c r="N1664" s="160" t="s">
        <v>3403</v>
      </c>
      <c r="O1664" s="249" t="s">
        <v>3401</v>
      </c>
      <c r="P1664" s="248">
        <v>43881</v>
      </c>
      <c r="Q1664" s="166" t="str">
        <f>IF(COUNTIFS(tabAtas_Bloqueios[CÓDIGO],tabConsumoAta[[#This Row],[CÓDIGO]],tabAtas_Bloqueios[CHAVE],tabConsumoAta[[#This Row],[ATA]],tabAtas_Bloqueios[INATIVO],"") &gt; 0,"X","")</f>
        <v/>
      </c>
      <c r="R1664" s="158" t="s">
        <v>1555</v>
      </c>
    </row>
    <row r="1665" spans="1:18" x14ac:dyDescent="0.3">
      <c r="A1665" s="247">
        <v>100362</v>
      </c>
      <c r="B1665" s="47" t="s">
        <v>387</v>
      </c>
      <c r="C1665" s="34" t="str">
        <f>IFERROR(VLOOKUP(tabConsumoAta[[#This Row],[CÓDIGO]],tabEstimativa[#Data],14,FALSE),"")</f>
        <v>Aguardando</v>
      </c>
      <c r="D1665" s="157" t="s">
        <v>1560</v>
      </c>
      <c r="E1665" s="157"/>
      <c r="F1665" s="34"/>
      <c r="G1665" s="78" t="str">
        <f>IFERROR(VLOOKUP(tabConsumoAta[[#This Row],[ATA]],tabAtas[#Data],4,FALSE),"")</f>
        <v/>
      </c>
      <c r="H1665" s="163">
        <f>SUMIFS(tabSaldoAta[ESTIMATIVA],tabSaldoAta[CÓDIGO],tabConsumoAta[[#This Row],[CÓDIGO]],tabSaldoAta[CHAVE],tabConsumoAta[[#This Row],[ATA]])</f>
        <v>0</v>
      </c>
      <c r="I1665" s="164">
        <v>500</v>
      </c>
      <c r="J1665" s="159">
        <v>4</v>
      </c>
      <c r="K1665" s="251">
        <v>3454</v>
      </c>
      <c r="L1665" s="246" t="s">
        <v>1560</v>
      </c>
      <c r="M1665" s="160" t="s">
        <v>3402</v>
      </c>
      <c r="N1665" s="160" t="s">
        <v>3403</v>
      </c>
      <c r="O1665" s="249" t="s">
        <v>3401</v>
      </c>
      <c r="P1665" s="248">
        <v>43881</v>
      </c>
      <c r="Q1665" s="166" t="str">
        <f>IF(COUNTIFS(tabAtas_Bloqueios[CÓDIGO],tabConsumoAta[[#This Row],[CÓDIGO]],tabAtas_Bloqueios[CHAVE],tabConsumoAta[[#This Row],[ATA]],tabAtas_Bloqueios[INATIVO],"") &gt; 0,"X","")</f>
        <v/>
      </c>
      <c r="R1665" s="158" t="s">
        <v>1555</v>
      </c>
    </row>
    <row r="1666" spans="1:18" x14ac:dyDescent="0.3">
      <c r="A1666" s="247">
        <v>132624</v>
      </c>
      <c r="B1666" s="47" t="s">
        <v>3405</v>
      </c>
      <c r="C1666" s="34" t="str">
        <f>IFERROR(VLOOKUP(tabConsumoAta[[#This Row],[CÓDIGO]],tabEstimativa[#Data],14,FALSE),"")</f>
        <v>Aguardando</v>
      </c>
      <c r="D1666" s="157" t="s">
        <v>1560</v>
      </c>
      <c r="E1666" s="157"/>
      <c r="F1666" s="34"/>
      <c r="G1666" s="78" t="str">
        <f>IFERROR(VLOOKUP(tabConsumoAta[[#This Row],[ATA]],tabAtas[#Data],4,FALSE),"")</f>
        <v/>
      </c>
      <c r="H1666" s="163">
        <f>SUMIFS(tabSaldoAta[ESTIMATIVA],tabSaldoAta[CÓDIGO],tabConsumoAta[[#This Row],[CÓDIGO]],tabSaldoAta[CHAVE],tabConsumoAta[[#This Row],[ATA]])</f>
        <v>0</v>
      </c>
      <c r="I1666" s="164">
        <v>10</v>
      </c>
      <c r="J1666" s="159">
        <v>5</v>
      </c>
      <c r="K1666" s="251">
        <v>3455</v>
      </c>
      <c r="L1666" s="246" t="s">
        <v>1560</v>
      </c>
      <c r="M1666" s="160" t="s">
        <v>3402</v>
      </c>
      <c r="N1666" s="160" t="s">
        <v>3403</v>
      </c>
      <c r="O1666" s="249" t="s">
        <v>3401</v>
      </c>
      <c r="P1666" s="248">
        <v>43881</v>
      </c>
      <c r="Q1666" s="166" t="str">
        <f>IF(COUNTIFS(tabAtas_Bloqueios[CÓDIGO],tabConsumoAta[[#This Row],[CÓDIGO]],tabAtas_Bloqueios[CHAVE],tabConsumoAta[[#This Row],[ATA]],tabAtas_Bloqueios[INATIVO],"") &gt; 0,"X","")</f>
        <v/>
      </c>
      <c r="R1666" s="158" t="s">
        <v>1555</v>
      </c>
    </row>
    <row r="1667" spans="1:18" x14ac:dyDescent="0.3">
      <c r="A1667" s="247">
        <v>14012</v>
      </c>
      <c r="B1667" s="47" t="s">
        <v>3105</v>
      </c>
      <c r="C1667" s="34" t="str">
        <f>IFERROR(VLOOKUP(tabConsumoAta[[#This Row],[CÓDIGO]],tabEstimativa[#Data],14,FALSE),"")</f>
        <v/>
      </c>
      <c r="D1667" s="157" t="s">
        <v>1560</v>
      </c>
      <c r="E1667" s="157"/>
      <c r="F1667" s="34"/>
      <c r="G1667" s="78" t="str">
        <f>IFERROR(VLOOKUP(tabConsumoAta[[#This Row],[ATA]],tabAtas[#Data],4,FALSE),"")</f>
        <v/>
      </c>
      <c r="H1667" s="163">
        <f>SUMIFS(tabSaldoAta[ESTIMATIVA],tabSaldoAta[CÓDIGO],tabConsumoAta[[#This Row],[CÓDIGO]],tabSaldoAta[CHAVE],tabConsumoAta[[#This Row],[ATA]])</f>
        <v>0</v>
      </c>
      <c r="I1667" s="164">
        <v>1000</v>
      </c>
      <c r="J1667" s="159">
        <v>6</v>
      </c>
      <c r="K1667" s="251">
        <v>3456</v>
      </c>
      <c r="L1667" s="246" t="s">
        <v>1560</v>
      </c>
      <c r="M1667" s="160" t="s">
        <v>3402</v>
      </c>
      <c r="N1667" s="160" t="s">
        <v>3403</v>
      </c>
      <c r="O1667" s="249" t="s">
        <v>3401</v>
      </c>
      <c r="P1667" s="248">
        <v>43881</v>
      </c>
      <c r="Q1667" s="166" t="str">
        <f>IF(COUNTIFS(tabAtas_Bloqueios[CÓDIGO],tabConsumoAta[[#This Row],[CÓDIGO]],tabAtas_Bloqueios[CHAVE],tabConsumoAta[[#This Row],[ATA]],tabAtas_Bloqueios[INATIVO],"") &gt; 0,"X","")</f>
        <v/>
      </c>
      <c r="R1667" s="158" t="s">
        <v>1555</v>
      </c>
    </row>
    <row r="1668" spans="1:18" x14ac:dyDescent="0.3">
      <c r="A1668" s="247">
        <v>76776</v>
      </c>
      <c r="B1668" s="47" t="s">
        <v>72</v>
      </c>
      <c r="C1668" s="34" t="str">
        <f>IFERROR(VLOOKUP(tabConsumoAta[[#This Row],[CÓDIGO]],tabEstimativa[#Data],14,FALSE),"")</f>
        <v>Inativo</v>
      </c>
      <c r="D1668" s="157" t="s">
        <v>1560</v>
      </c>
      <c r="E1668" s="157"/>
      <c r="F1668" s="34"/>
      <c r="G1668" s="78" t="str">
        <f>IFERROR(VLOOKUP(tabConsumoAta[[#This Row],[ATA]],tabAtas[#Data],4,FALSE),"")</f>
        <v/>
      </c>
      <c r="H1668" s="163">
        <f>SUMIFS(tabSaldoAta[ESTIMATIVA],tabSaldoAta[CÓDIGO],tabConsumoAta[[#This Row],[CÓDIGO]],tabSaldoAta[CHAVE],tabConsumoAta[[#This Row],[ATA]])</f>
        <v>0</v>
      </c>
      <c r="I1668" s="164">
        <v>21000</v>
      </c>
      <c r="J1668" s="159">
        <v>7</v>
      </c>
      <c r="K1668" s="251">
        <v>3457</v>
      </c>
      <c r="L1668" s="246" t="s">
        <v>1560</v>
      </c>
      <c r="M1668" s="160" t="s">
        <v>3402</v>
      </c>
      <c r="N1668" s="160" t="s">
        <v>3403</v>
      </c>
      <c r="O1668" s="249" t="s">
        <v>3401</v>
      </c>
      <c r="P1668" s="248">
        <v>43881</v>
      </c>
      <c r="Q1668" s="166" t="str">
        <f>IF(COUNTIFS(tabAtas_Bloqueios[CÓDIGO],tabConsumoAta[[#This Row],[CÓDIGO]],tabAtas_Bloqueios[CHAVE],tabConsumoAta[[#This Row],[ATA]],tabAtas_Bloqueios[INATIVO],"") &gt; 0,"X","")</f>
        <v/>
      </c>
      <c r="R1668" s="158" t="s">
        <v>1555</v>
      </c>
    </row>
    <row r="1669" spans="1:18" x14ac:dyDescent="0.3">
      <c r="A1669" s="247">
        <v>76780</v>
      </c>
      <c r="B1669" s="47" t="s">
        <v>2404</v>
      </c>
      <c r="C1669" s="34" t="str">
        <f>IFERROR(VLOOKUP(tabConsumoAta[[#This Row],[CÓDIGO]],tabEstimativa[#Data],14,FALSE),"")</f>
        <v>Inativo</v>
      </c>
      <c r="D1669" s="157" t="s">
        <v>1560</v>
      </c>
      <c r="E1669" s="157"/>
      <c r="F1669" s="34"/>
      <c r="G1669" s="78" t="str">
        <f>IFERROR(VLOOKUP(tabConsumoAta[[#This Row],[ATA]],tabAtas[#Data],4,FALSE),"")</f>
        <v/>
      </c>
      <c r="H1669" s="163">
        <f>SUMIFS(tabSaldoAta[ESTIMATIVA],tabSaldoAta[CÓDIGO],tabConsumoAta[[#This Row],[CÓDIGO]],tabSaldoAta[CHAVE],tabConsumoAta[[#This Row],[ATA]])</f>
        <v>0</v>
      </c>
      <c r="I1669" s="164">
        <v>10500</v>
      </c>
      <c r="J1669" s="159">
        <v>8</v>
      </c>
      <c r="K1669" s="251">
        <v>3457</v>
      </c>
      <c r="L1669" s="246" t="s">
        <v>1560</v>
      </c>
      <c r="M1669" s="160" t="s">
        <v>3402</v>
      </c>
      <c r="N1669" s="160" t="s">
        <v>3403</v>
      </c>
      <c r="O1669" s="249" t="s">
        <v>3401</v>
      </c>
      <c r="P1669" s="248">
        <v>43881</v>
      </c>
      <c r="Q1669" s="166" t="str">
        <f>IF(COUNTIFS(tabAtas_Bloqueios[CÓDIGO],tabConsumoAta[[#This Row],[CÓDIGO]],tabAtas_Bloqueios[CHAVE],tabConsumoAta[[#This Row],[ATA]],tabAtas_Bloqueios[INATIVO],"") &gt; 0,"X","")</f>
        <v/>
      </c>
      <c r="R1669" s="158" t="s">
        <v>1555</v>
      </c>
    </row>
    <row r="1670" spans="1:18" x14ac:dyDescent="0.3">
      <c r="A1670" s="247">
        <v>64462</v>
      </c>
      <c r="B1670" s="47" t="s">
        <v>3406</v>
      </c>
      <c r="C1670" s="34" t="str">
        <f>IFERROR(VLOOKUP(tabConsumoAta[[#This Row],[CÓDIGO]],tabEstimativa[#Data],14,FALSE),"")</f>
        <v/>
      </c>
      <c r="D1670" s="157" t="s">
        <v>1560</v>
      </c>
      <c r="E1670" s="157"/>
      <c r="F1670" s="34"/>
      <c r="G1670" s="78" t="str">
        <f>IFERROR(VLOOKUP(tabConsumoAta[[#This Row],[ATA]],tabAtas[#Data],4,FALSE),"")</f>
        <v/>
      </c>
      <c r="H1670" s="163">
        <f>SUMIFS(tabSaldoAta[ESTIMATIVA],tabSaldoAta[CÓDIGO],tabConsumoAta[[#This Row],[CÓDIGO]],tabSaldoAta[CHAVE],tabConsumoAta[[#This Row],[ATA]])</f>
        <v>0</v>
      </c>
      <c r="I1670" s="164">
        <v>1000</v>
      </c>
      <c r="J1670" s="159">
        <v>9</v>
      </c>
      <c r="K1670" s="251">
        <v>3459</v>
      </c>
      <c r="L1670" s="246" t="s">
        <v>1560</v>
      </c>
      <c r="M1670" s="160" t="s">
        <v>3402</v>
      </c>
      <c r="N1670" s="160" t="s">
        <v>3403</v>
      </c>
      <c r="O1670" s="249" t="s">
        <v>3401</v>
      </c>
      <c r="P1670" s="248">
        <v>43881</v>
      </c>
      <c r="Q1670" s="166" t="str">
        <f>IF(COUNTIFS(tabAtas_Bloqueios[CÓDIGO],tabConsumoAta[[#This Row],[CÓDIGO]],tabAtas_Bloqueios[CHAVE],tabConsumoAta[[#This Row],[ATA]],tabAtas_Bloqueios[INATIVO],"") &gt; 0,"X","")</f>
        <v/>
      </c>
      <c r="R1670" s="158" t="s">
        <v>1555</v>
      </c>
    </row>
    <row r="1671" spans="1:18" x14ac:dyDescent="0.3">
      <c r="A1671" s="247">
        <v>64607</v>
      </c>
      <c r="B1671" s="47" t="s">
        <v>82</v>
      </c>
      <c r="C1671" s="34" t="str">
        <f>IFERROR(VLOOKUP(tabConsumoAta[[#This Row],[CÓDIGO]],tabEstimativa[#Data],14,FALSE),"")</f>
        <v>Suspenso</v>
      </c>
      <c r="D1671" s="157" t="s">
        <v>1560</v>
      </c>
      <c r="E1671" s="157"/>
      <c r="F1671" s="34"/>
      <c r="G1671" s="78" t="str">
        <f>IFERROR(VLOOKUP(tabConsumoAta[[#This Row],[ATA]],tabAtas[#Data],4,FALSE),"")</f>
        <v/>
      </c>
      <c r="H1671" s="163">
        <f>SUMIFS(tabSaldoAta[ESTIMATIVA],tabSaldoAta[CÓDIGO],tabConsumoAta[[#This Row],[CÓDIGO]],tabSaldoAta[CHAVE],tabConsumoAta[[#This Row],[ATA]])</f>
        <v>0</v>
      </c>
      <c r="I1671" s="164">
        <v>600</v>
      </c>
      <c r="J1671" s="159">
        <v>10</v>
      </c>
      <c r="K1671" s="251">
        <v>3460</v>
      </c>
      <c r="L1671" s="246" t="s">
        <v>1560</v>
      </c>
      <c r="M1671" s="160" t="s">
        <v>3402</v>
      </c>
      <c r="N1671" s="160" t="s">
        <v>3403</v>
      </c>
      <c r="O1671" s="249" t="s">
        <v>3401</v>
      </c>
      <c r="P1671" s="248">
        <v>43881</v>
      </c>
      <c r="Q1671" s="166" t="str">
        <f>IF(COUNTIFS(tabAtas_Bloqueios[CÓDIGO],tabConsumoAta[[#This Row],[CÓDIGO]],tabAtas_Bloqueios[CHAVE],tabConsumoAta[[#This Row],[ATA]],tabAtas_Bloqueios[INATIVO],"") &gt; 0,"X","")</f>
        <v/>
      </c>
      <c r="R1671" s="158" t="s">
        <v>1555</v>
      </c>
    </row>
    <row r="1672" spans="1:18" x14ac:dyDescent="0.3">
      <c r="A1672" s="247">
        <v>114853</v>
      </c>
      <c r="B1672" s="47" t="s">
        <v>3013</v>
      </c>
      <c r="C1672" s="34" t="str">
        <f>IFERROR(VLOOKUP(tabConsumoAta[[#This Row],[CÓDIGO]],tabEstimativa[#Data],14,FALSE),"")</f>
        <v>Inativo</v>
      </c>
      <c r="D1672" s="157" t="s">
        <v>1560</v>
      </c>
      <c r="E1672" s="157"/>
      <c r="F1672" s="34"/>
      <c r="G1672" s="78" t="str">
        <f>IFERROR(VLOOKUP(tabConsumoAta[[#This Row],[ATA]],tabAtas[#Data],4,FALSE),"")</f>
        <v/>
      </c>
      <c r="H1672" s="163">
        <f>SUMIFS(tabSaldoAta[ESTIMATIVA],tabSaldoAta[CÓDIGO],tabConsumoAta[[#This Row],[CÓDIGO]],tabSaldoAta[CHAVE],tabConsumoAta[[#This Row],[ATA]])</f>
        <v>0</v>
      </c>
      <c r="I1672" s="164">
        <v>19</v>
      </c>
      <c r="J1672" s="159">
        <v>11</v>
      </c>
      <c r="K1672" s="251">
        <v>3461</v>
      </c>
      <c r="L1672" s="246" t="s">
        <v>1560</v>
      </c>
      <c r="M1672" s="160" t="s">
        <v>3402</v>
      </c>
      <c r="N1672" s="160" t="s">
        <v>3403</v>
      </c>
      <c r="O1672" s="249" t="s">
        <v>3401</v>
      </c>
      <c r="P1672" s="248">
        <v>43881</v>
      </c>
      <c r="Q1672" s="166" t="str">
        <f>IF(COUNTIFS(tabAtas_Bloqueios[CÓDIGO],tabConsumoAta[[#This Row],[CÓDIGO]],tabAtas_Bloqueios[CHAVE],tabConsumoAta[[#This Row],[ATA]],tabAtas_Bloqueios[INATIVO],"") &gt; 0,"X","")</f>
        <v/>
      </c>
      <c r="R1672" s="158" t="s">
        <v>1555</v>
      </c>
    </row>
    <row r="1673" spans="1:18" x14ac:dyDescent="0.3">
      <c r="A1673" s="247">
        <v>10392</v>
      </c>
      <c r="B1673" s="47" t="s">
        <v>2542</v>
      </c>
      <c r="C1673" s="34" t="str">
        <f>IFERROR(VLOOKUP(tabConsumoAta[[#This Row],[CÓDIGO]],tabEstimativa[#Data],14,FALSE),"")</f>
        <v>Suspenso</v>
      </c>
      <c r="D1673" s="157" t="s">
        <v>1560</v>
      </c>
      <c r="E1673" s="157"/>
      <c r="F1673" s="34"/>
      <c r="G1673" s="78" t="str">
        <f>IFERROR(VLOOKUP(tabConsumoAta[[#This Row],[ATA]],tabAtas[#Data],4,FALSE),"")</f>
        <v/>
      </c>
      <c r="H1673" s="163">
        <f>SUMIFS(tabSaldoAta[ESTIMATIVA],tabSaldoAta[CÓDIGO],tabConsumoAta[[#This Row],[CÓDIGO]],tabSaldoAta[CHAVE],tabConsumoAta[[#This Row],[ATA]])</f>
        <v>0</v>
      </c>
      <c r="I1673" s="164">
        <v>10000</v>
      </c>
      <c r="J1673" s="159">
        <v>1</v>
      </c>
      <c r="K1673" s="251">
        <v>3533</v>
      </c>
      <c r="L1673" s="246" t="s">
        <v>1560</v>
      </c>
      <c r="M1673" s="160" t="s">
        <v>3399</v>
      </c>
      <c r="N1673" s="160" t="s">
        <v>3400</v>
      </c>
      <c r="O1673" s="249" t="s">
        <v>3398</v>
      </c>
      <c r="P1673" s="248">
        <v>43882</v>
      </c>
      <c r="Q1673" s="166" t="str">
        <f>IF(COUNTIFS(tabAtas_Bloqueios[CÓDIGO],tabConsumoAta[[#This Row],[CÓDIGO]],tabAtas_Bloqueios[CHAVE],tabConsumoAta[[#This Row],[ATA]],tabAtas_Bloqueios[INATIVO],"") &gt; 0,"X","")</f>
        <v/>
      </c>
      <c r="R1673" s="158" t="s">
        <v>1555</v>
      </c>
    </row>
    <row r="1674" spans="1:18" x14ac:dyDescent="0.3">
      <c r="A1674" s="247">
        <v>11418</v>
      </c>
      <c r="B1674" s="47" t="s">
        <v>2543</v>
      </c>
      <c r="C1674" s="34" t="str">
        <f>IFERROR(VLOOKUP(tabConsumoAta[[#This Row],[CÓDIGO]],tabEstimativa[#Data],14,FALSE),"")</f>
        <v/>
      </c>
      <c r="D1674" s="157" t="s">
        <v>1560</v>
      </c>
      <c r="E1674" s="157"/>
      <c r="F1674" s="34"/>
      <c r="G1674" s="78" t="str">
        <f>IFERROR(VLOOKUP(tabConsumoAta[[#This Row],[ATA]],tabAtas[#Data],4,FALSE),"")</f>
        <v/>
      </c>
      <c r="H1674" s="163">
        <f>SUMIFS(tabSaldoAta[ESTIMATIVA],tabSaldoAta[CÓDIGO],tabConsumoAta[[#This Row],[CÓDIGO]],tabSaldoAta[CHAVE],tabConsumoAta[[#This Row],[ATA]])</f>
        <v>0</v>
      </c>
      <c r="I1674" s="164">
        <v>5000</v>
      </c>
      <c r="J1674" s="159">
        <v>2</v>
      </c>
      <c r="K1674" s="251">
        <v>3533</v>
      </c>
      <c r="L1674" s="246" t="s">
        <v>1560</v>
      </c>
      <c r="M1674" s="160" t="s">
        <v>3399</v>
      </c>
      <c r="N1674" s="160" t="s">
        <v>3400</v>
      </c>
      <c r="O1674" s="249" t="s">
        <v>3398</v>
      </c>
      <c r="P1674" s="248">
        <v>43882</v>
      </c>
      <c r="Q1674" s="166" t="str">
        <f>IF(COUNTIFS(tabAtas_Bloqueios[CÓDIGO],tabConsumoAta[[#This Row],[CÓDIGO]],tabAtas_Bloqueios[CHAVE],tabConsumoAta[[#This Row],[ATA]],tabAtas_Bloqueios[INATIVO],"") &gt; 0,"X","")</f>
        <v/>
      </c>
      <c r="R1674" s="158" t="s">
        <v>1555</v>
      </c>
    </row>
    <row r="1675" spans="1:18" x14ac:dyDescent="0.3">
      <c r="A1675" s="247">
        <v>11509</v>
      </c>
      <c r="B1675" s="47" t="s">
        <v>2544</v>
      </c>
      <c r="C1675" s="34" t="str">
        <f>IFERROR(VLOOKUP(tabConsumoAta[[#This Row],[CÓDIGO]],tabEstimativa[#Data],14,FALSE),"")</f>
        <v/>
      </c>
      <c r="D1675" s="157" t="s">
        <v>1560</v>
      </c>
      <c r="E1675" s="157"/>
      <c r="F1675" s="34"/>
      <c r="G1675" s="78" t="str">
        <f>IFERROR(VLOOKUP(tabConsumoAta[[#This Row],[ATA]],tabAtas[#Data],4,FALSE),"")</f>
        <v/>
      </c>
      <c r="H1675" s="163">
        <f>SUMIFS(tabSaldoAta[ESTIMATIVA],tabSaldoAta[CÓDIGO],tabConsumoAta[[#This Row],[CÓDIGO]],tabSaldoAta[CHAVE],tabConsumoAta[[#This Row],[ATA]])</f>
        <v>0</v>
      </c>
      <c r="I1675" s="164">
        <v>5000</v>
      </c>
      <c r="J1675" s="159">
        <v>3</v>
      </c>
      <c r="K1675" s="251">
        <v>3533</v>
      </c>
      <c r="L1675" s="246" t="s">
        <v>1560</v>
      </c>
      <c r="M1675" s="160" t="s">
        <v>3399</v>
      </c>
      <c r="N1675" s="160" t="s">
        <v>3400</v>
      </c>
      <c r="O1675" s="249" t="s">
        <v>3398</v>
      </c>
      <c r="P1675" s="248">
        <v>43882</v>
      </c>
      <c r="Q1675" s="166" t="str">
        <f>IF(COUNTIFS(tabAtas_Bloqueios[CÓDIGO],tabConsumoAta[[#This Row],[CÓDIGO]],tabAtas_Bloqueios[CHAVE],tabConsumoAta[[#This Row],[ATA]],tabAtas_Bloqueios[INATIVO],"") &gt; 0,"X","")</f>
        <v/>
      </c>
      <c r="R1675" s="158" t="s">
        <v>1555</v>
      </c>
    </row>
    <row r="1676" spans="1:18" x14ac:dyDescent="0.3">
      <c r="A1676" s="247">
        <v>11590</v>
      </c>
      <c r="B1676" s="47" t="s">
        <v>2548</v>
      </c>
      <c r="C1676" s="34" t="str">
        <f>IFERROR(VLOOKUP(tabConsumoAta[[#This Row],[CÓDIGO]],tabEstimativa[#Data],14,FALSE),"")</f>
        <v>Suspenso</v>
      </c>
      <c r="D1676" s="157" t="s">
        <v>1560</v>
      </c>
      <c r="E1676" s="157"/>
      <c r="F1676" s="34"/>
      <c r="G1676" s="78" t="str">
        <f>IFERROR(VLOOKUP(tabConsumoAta[[#This Row],[ATA]],tabAtas[#Data],4,FALSE),"")</f>
        <v/>
      </c>
      <c r="H1676" s="163">
        <f>SUMIFS(tabSaldoAta[ESTIMATIVA],tabSaldoAta[CÓDIGO],tabConsumoAta[[#This Row],[CÓDIGO]],tabSaldoAta[CHAVE],tabConsumoAta[[#This Row],[ATA]])</f>
        <v>0</v>
      </c>
      <c r="I1676" s="164">
        <v>5000</v>
      </c>
      <c r="J1676" s="159">
        <v>4</v>
      </c>
      <c r="K1676" s="251">
        <v>3533</v>
      </c>
      <c r="L1676" s="246" t="s">
        <v>1560</v>
      </c>
      <c r="M1676" s="160" t="s">
        <v>3399</v>
      </c>
      <c r="N1676" s="160" t="s">
        <v>3400</v>
      </c>
      <c r="O1676" s="249" t="s">
        <v>3398</v>
      </c>
      <c r="P1676" s="248">
        <v>43882</v>
      </c>
      <c r="Q1676" s="166" t="str">
        <f>IF(COUNTIFS(tabAtas_Bloqueios[CÓDIGO],tabConsumoAta[[#This Row],[CÓDIGO]],tabAtas_Bloqueios[CHAVE],tabConsumoAta[[#This Row],[ATA]],tabAtas_Bloqueios[INATIVO],"") &gt; 0,"X","")</f>
        <v/>
      </c>
      <c r="R1676" s="158" t="s">
        <v>1555</v>
      </c>
    </row>
    <row r="1677" spans="1:18" x14ac:dyDescent="0.3">
      <c r="A1677" s="247">
        <v>12613</v>
      </c>
      <c r="B1677" s="47" t="s">
        <v>2560</v>
      </c>
      <c r="C1677" s="34" t="str">
        <f>IFERROR(VLOOKUP(tabConsumoAta[[#This Row],[CÓDIGO]],tabEstimativa[#Data],14,FALSE),"")</f>
        <v>Suspenso</v>
      </c>
      <c r="D1677" s="157" t="s">
        <v>1560</v>
      </c>
      <c r="E1677" s="157"/>
      <c r="F1677" s="34"/>
      <c r="G1677" s="78" t="str">
        <f>IFERROR(VLOOKUP(tabConsumoAta[[#This Row],[ATA]],tabAtas[#Data],4,FALSE),"")</f>
        <v/>
      </c>
      <c r="H1677" s="163">
        <f>SUMIFS(tabSaldoAta[ESTIMATIVA],tabSaldoAta[CÓDIGO],tabConsumoAta[[#This Row],[CÓDIGO]],tabSaldoAta[CHAVE],tabConsumoAta[[#This Row],[ATA]])</f>
        <v>0</v>
      </c>
      <c r="I1677" s="164">
        <v>10000</v>
      </c>
      <c r="J1677" s="159">
        <v>5</v>
      </c>
      <c r="K1677" s="251">
        <v>3533</v>
      </c>
      <c r="L1677" s="246" t="s">
        <v>1560</v>
      </c>
      <c r="M1677" s="160" t="s">
        <v>3399</v>
      </c>
      <c r="N1677" s="160" t="s">
        <v>3400</v>
      </c>
      <c r="O1677" s="249" t="s">
        <v>3398</v>
      </c>
      <c r="P1677" s="248">
        <v>43882</v>
      </c>
      <c r="Q1677" s="166" t="str">
        <f>IF(COUNTIFS(tabAtas_Bloqueios[CÓDIGO],tabConsumoAta[[#This Row],[CÓDIGO]],tabAtas_Bloqueios[CHAVE],tabConsumoAta[[#This Row],[ATA]],tabAtas_Bloqueios[INATIVO],"") &gt; 0,"X","")</f>
        <v/>
      </c>
      <c r="R1677" s="158" t="s">
        <v>1555</v>
      </c>
    </row>
    <row r="1678" spans="1:18" x14ac:dyDescent="0.3">
      <c r="A1678" s="247">
        <v>13539</v>
      </c>
      <c r="B1678" s="47" t="s">
        <v>3144</v>
      </c>
      <c r="C1678" s="34" t="str">
        <f>IFERROR(VLOOKUP(tabConsumoAta[[#This Row],[CÓDIGO]],tabEstimativa[#Data],14,FALSE),"")</f>
        <v/>
      </c>
      <c r="D1678" s="157" t="s">
        <v>1560</v>
      </c>
      <c r="E1678" s="157"/>
      <c r="F1678" s="34"/>
      <c r="G1678" s="78" t="str">
        <f>IFERROR(VLOOKUP(tabConsumoAta[[#This Row],[ATA]],tabAtas[#Data],4,FALSE),"")</f>
        <v/>
      </c>
      <c r="H1678" s="163">
        <f>SUMIFS(tabSaldoAta[ESTIMATIVA],tabSaldoAta[CÓDIGO],tabConsumoAta[[#This Row],[CÓDIGO]],tabSaldoAta[CHAVE],tabConsumoAta[[#This Row],[ATA]])</f>
        <v>0</v>
      </c>
      <c r="I1678" s="164">
        <v>2000</v>
      </c>
      <c r="J1678" s="159">
        <v>6</v>
      </c>
      <c r="K1678" s="251">
        <v>3533</v>
      </c>
      <c r="L1678" s="246" t="s">
        <v>1560</v>
      </c>
      <c r="M1678" s="160" t="s">
        <v>3399</v>
      </c>
      <c r="N1678" s="160" t="s">
        <v>3400</v>
      </c>
      <c r="O1678" s="249" t="s">
        <v>3398</v>
      </c>
      <c r="P1678" s="248">
        <v>43882</v>
      </c>
      <c r="Q1678" s="166" t="str">
        <f>IF(COUNTIFS(tabAtas_Bloqueios[CÓDIGO],tabConsumoAta[[#This Row],[CÓDIGO]],tabAtas_Bloqueios[CHAVE],tabConsumoAta[[#This Row],[ATA]],tabAtas_Bloqueios[INATIVO],"") &gt; 0,"X","")</f>
        <v/>
      </c>
      <c r="R1678" s="158" t="s">
        <v>1555</v>
      </c>
    </row>
    <row r="1679" spans="1:18" x14ac:dyDescent="0.3">
      <c r="A1679" s="247">
        <v>13768</v>
      </c>
      <c r="B1679" s="47" t="s">
        <v>2554</v>
      </c>
      <c r="C1679" s="34" t="str">
        <f>IFERROR(VLOOKUP(tabConsumoAta[[#This Row],[CÓDIGO]],tabEstimativa[#Data],14,FALSE),"")</f>
        <v>Suspenso</v>
      </c>
      <c r="D1679" s="157" t="s">
        <v>1560</v>
      </c>
      <c r="E1679" s="157"/>
      <c r="F1679" s="34"/>
      <c r="G1679" s="78" t="str">
        <f>IFERROR(VLOOKUP(tabConsumoAta[[#This Row],[ATA]],tabAtas[#Data],4,FALSE),"")</f>
        <v/>
      </c>
      <c r="H1679" s="163">
        <f>SUMIFS(tabSaldoAta[ESTIMATIVA],tabSaldoAta[CÓDIGO],tabConsumoAta[[#This Row],[CÓDIGO]],tabSaldoAta[CHAVE],tabConsumoAta[[#This Row],[ATA]])</f>
        <v>0</v>
      </c>
      <c r="I1679" s="164">
        <v>3000</v>
      </c>
      <c r="J1679" s="159">
        <v>7</v>
      </c>
      <c r="K1679" s="251">
        <v>3533</v>
      </c>
      <c r="L1679" s="246" t="s">
        <v>1560</v>
      </c>
      <c r="M1679" s="160" t="s">
        <v>3399</v>
      </c>
      <c r="N1679" s="160" t="s">
        <v>3400</v>
      </c>
      <c r="O1679" s="249" t="s">
        <v>3398</v>
      </c>
      <c r="P1679" s="248">
        <v>43882</v>
      </c>
      <c r="Q1679" s="166" t="str">
        <f>IF(COUNTIFS(tabAtas_Bloqueios[CÓDIGO],tabConsumoAta[[#This Row],[CÓDIGO]],tabAtas_Bloqueios[CHAVE],tabConsumoAta[[#This Row],[ATA]],tabAtas_Bloqueios[INATIVO],"") &gt; 0,"X","")</f>
        <v/>
      </c>
      <c r="R1679" s="158" t="s">
        <v>1555</v>
      </c>
    </row>
    <row r="1680" spans="1:18" x14ac:dyDescent="0.3">
      <c r="A1680" s="247">
        <v>29952</v>
      </c>
      <c r="B1680" s="47" t="s">
        <v>2572</v>
      </c>
      <c r="C1680" s="34" t="str">
        <f>IFERROR(VLOOKUP(tabConsumoAta[[#This Row],[CÓDIGO]],tabEstimativa[#Data],14,FALSE),"")</f>
        <v/>
      </c>
      <c r="D1680" s="157" t="s">
        <v>1560</v>
      </c>
      <c r="E1680" s="157"/>
      <c r="F1680" s="34"/>
      <c r="G1680" s="78" t="str">
        <f>IFERROR(VLOOKUP(tabConsumoAta[[#This Row],[ATA]],tabAtas[#Data],4,FALSE),"")</f>
        <v/>
      </c>
      <c r="H1680" s="163">
        <f>SUMIFS(tabSaldoAta[ESTIMATIVA],tabSaldoAta[CÓDIGO],tabConsumoAta[[#This Row],[CÓDIGO]],tabSaldoAta[CHAVE],tabConsumoAta[[#This Row],[ATA]])</f>
        <v>0</v>
      </c>
      <c r="I1680" s="164">
        <v>4000</v>
      </c>
      <c r="J1680" s="159">
        <v>8</v>
      </c>
      <c r="K1680" s="251">
        <v>3533</v>
      </c>
      <c r="L1680" s="246" t="s">
        <v>1560</v>
      </c>
      <c r="M1680" s="160" t="s">
        <v>3399</v>
      </c>
      <c r="N1680" s="160" t="s">
        <v>3400</v>
      </c>
      <c r="O1680" s="249" t="s">
        <v>3398</v>
      </c>
      <c r="P1680" s="248">
        <v>43882</v>
      </c>
      <c r="Q1680" s="166" t="str">
        <f>IF(COUNTIFS(tabAtas_Bloqueios[CÓDIGO],tabConsumoAta[[#This Row],[CÓDIGO]],tabAtas_Bloqueios[CHAVE],tabConsumoAta[[#This Row],[ATA]],tabAtas_Bloqueios[INATIVO],"") &gt; 0,"X","")</f>
        <v/>
      </c>
      <c r="R1680" s="158" t="s">
        <v>1555</v>
      </c>
    </row>
    <row r="1681" spans="1:18" x14ac:dyDescent="0.3">
      <c r="A1681" s="247">
        <v>54682</v>
      </c>
      <c r="B1681" s="47" t="s">
        <v>3407</v>
      </c>
      <c r="C1681" s="34" t="str">
        <f>IFERROR(VLOOKUP(tabConsumoAta[[#This Row],[CÓDIGO]],tabEstimativa[#Data],14,FALSE),"")</f>
        <v/>
      </c>
      <c r="D1681" s="157" t="s">
        <v>1560</v>
      </c>
      <c r="E1681" s="157"/>
      <c r="F1681" s="34"/>
      <c r="G1681" s="78" t="str">
        <f>IFERROR(VLOOKUP(tabConsumoAta[[#This Row],[ATA]],tabAtas[#Data],4,FALSE),"")</f>
        <v/>
      </c>
      <c r="H1681" s="163">
        <f>SUMIFS(tabSaldoAta[ESTIMATIVA],tabSaldoAta[CÓDIGO],tabConsumoAta[[#This Row],[CÓDIGO]],tabSaldoAta[CHAVE],tabConsumoAta[[#This Row],[ATA]])</f>
        <v>0</v>
      </c>
      <c r="I1681" s="164">
        <v>5000</v>
      </c>
      <c r="J1681" s="159">
        <v>9</v>
      </c>
      <c r="K1681" s="251">
        <v>3533</v>
      </c>
      <c r="L1681" s="246" t="s">
        <v>1560</v>
      </c>
      <c r="M1681" s="160" t="s">
        <v>3399</v>
      </c>
      <c r="N1681" s="160" t="s">
        <v>3400</v>
      </c>
      <c r="O1681" s="249" t="s">
        <v>3398</v>
      </c>
      <c r="P1681" s="248">
        <v>43882</v>
      </c>
      <c r="Q1681" s="166" t="str">
        <f>IF(COUNTIFS(tabAtas_Bloqueios[CÓDIGO],tabConsumoAta[[#This Row],[CÓDIGO]],tabAtas_Bloqueios[CHAVE],tabConsumoAta[[#This Row],[ATA]],tabAtas_Bloqueios[INATIVO],"") &gt; 0,"X","")</f>
        <v/>
      </c>
      <c r="R1681" s="158" t="s">
        <v>1555</v>
      </c>
    </row>
    <row r="1682" spans="1:18" x14ac:dyDescent="0.3">
      <c r="A1682" s="247">
        <v>77755</v>
      </c>
      <c r="B1682" s="47" t="s">
        <v>2547</v>
      </c>
      <c r="C1682" s="34" t="str">
        <f>IFERROR(VLOOKUP(tabConsumoAta[[#This Row],[CÓDIGO]],tabEstimativa[#Data],14,FALSE),"")</f>
        <v>Suspenso</v>
      </c>
      <c r="D1682" s="157" t="s">
        <v>1560</v>
      </c>
      <c r="E1682" s="157"/>
      <c r="F1682" s="34"/>
      <c r="G1682" s="78" t="str">
        <f>IFERROR(VLOOKUP(tabConsumoAta[[#This Row],[ATA]],tabAtas[#Data],4,FALSE),"")</f>
        <v/>
      </c>
      <c r="H1682" s="163">
        <f>SUMIFS(tabSaldoAta[ESTIMATIVA],tabSaldoAta[CÓDIGO],tabConsumoAta[[#This Row],[CÓDIGO]],tabSaldoAta[CHAVE],tabConsumoAta[[#This Row],[ATA]])</f>
        <v>0</v>
      </c>
      <c r="I1682" s="164">
        <v>5000</v>
      </c>
      <c r="J1682" s="159">
        <v>10</v>
      </c>
      <c r="K1682" s="251">
        <v>3533</v>
      </c>
      <c r="L1682" s="246" t="s">
        <v>1560</v>
      </c>
      <c r="M1682" s="160" t="s">
        <v>3399</v>
      </c>
      <c r="N1682" s="160" t="s">
        <v>3400</v>
      </c>
      <c r="O1682" s="249" t="s">
        <v>3398</v>
      </c>
      <c r="P1682" s="248">
        <v>43882</v>
      </c>
      <c r="Q1682" s="166" t="str">
        <f>IF(COUNTIFS(tabAtas_Bloqueios[CÓDIGO],tabConsumoAta[[#This Row],[CÓDIGO]],tabAtas_Bloqueios[CHAVE],tabConsumoAta[[#This Row],[ATA]],tabAtas_Bloqueios[INATIVO],"") &gt; 0,"X","")</f>
        <v/>
      </c>
      <c r="R1682" s="158" t="s">
        <v>1555</v>
      </c>
    </row>
    <row r="1683" spans="1:18" x14ac:dyDescent="0.3">
      <c r="A1683" s="247">
        <v>78641</v>
      </c>
      <c r="B1683" s="47" t="s">
        <v>2587</v>
      </c>
      <c r="C1683" s="34" t="str">
        <f>IFERROR(VLOOKUP(tabConsumoAta[[#This Row],[CÓDIGO]],tabEstimativa[#Data],14,FALSE),"")</f>
        <v/>
      </c>
      <c r="D1683" s="157" t="s">
        <v>1560</v>
      </c>
      <c r="E1683" s="157"/>
      <c r="F1683" s="34"/>
      <c r="G1683" s="78" t="str">
        <f>IFERROR(VLOOKUP(tabConsumoAta[[#This Row],[ATA]],tabAtas[#Data],4,FALSE),"")</f>
        <v/>
      </c>
      <c r="H1683" s="163">
        <f>SUMIFS(tabSaldoAta[ESTIMATIVA],tabSaldoAta[CÓDIGO],tabConsumoAta[[#This Row],[CÓDIGO]],tabSaldoAta[CHAVE],tabConsumoAta[[#This Row],[ATA]])</f>
        <v>0</v>
      </c>
      <c r="I1683" s="164">
        <v>4000</v>
      </c>
      <c r="J1683" s="159">
        <v>11</v>
      </c>
      <c r="K1683" s="251">
        <v>3534</v>
      </c>
      <c r="L1683" s="246" t="s">
        <v>1560</v>
      </c>
      <c r="M1683" s="160" t="s">
        <v>3399</v>
      </c>
      <c r="N1683" s="160" t="s">
        <v>3400</v>
      </c>
      <c r="O1683" s="249" t="s">
        <v>3398</v>
      </c>
      <c r="P1683" s="248">
        <v>43882</v>
      </c>
      <c r="Q1683" s="166" t="str">
        <f>IF(COUNTIFS(tabAtas_Bloqueios[CÓDIGO],tabConsumoAta[[#This Row],[CÓDIGO]],tabAtas_Bloqueios[CHAVE],tabConsumoAta[[#This Row],[ATA]],tabAtas_Bloqueios[INATIVO],"") &gt; 0,"X","")</f>
        <v/>
      </c>
      <c r="R1683" s="158" t="s">
        <v>1555</v>
      </c>
    </row>
    <row r="1684" spans="1:18" x14ac:dyDescent="0.3">
      <c r="A1684" s="247">
        <v>78642</v>
      </c>
      <c r="B1684" s="47" t="s">
        <v>2588</v>
      </c>
      <c r="C1684" s="34" t="str">
        <f>IFERROR(VLOOKUP(tabConsumoAta[[#This Row],[CÓDIGO]],tabEstimativa[#Data],14,FALSE),"")</f>
        <v/>
      </c>
      <c r="D1684" s="157" t="s">
        <v>1560</v>
      </c>
      <c r="E1684" s="157"/>
      <c r="F1684" s="34"/>
      <c r="G1684" s="78" t="str">
        <f>IFERROR(VLOOKUP(tabConsumoAta[[#This Row],[ATA]],tabAtas[#Data],4,FALSE),"")</f>
        <v/>
      </c>
      <c r="H1684" s="163">
        <f>SUMIFS(tabSaldoAta[ESTIMATIVA],tabSaldoAta[CÓDIGO],tabConsumoAta[[#This Row],[CÓDIGO]],tabSaldoAta[CHAVE],tabConsumoAta[[#This Row],[ATA]])</f>
        <v>0</v>
      </c>
      <c r="I1684" s="164">
        <v>4000</v>
      </c>
      <c r="J1684" s="159">
        <v>12</v>
      </c>
      <c r="K1684" s="251">
        <v>3534</v>
      </c>
      <c r="L1684" s="246" t="s">
        <v>1560</v>
      </c>
      <c r="M1684" s="160" t="s">
        <v>3399</v>
      </c>
      <c r="N1684" s="160" t="s">
        <v>3400</v>
      </c>
      <c r="O1684" s="249" t="s">
        <v>3398</v>
      </c>
      <c r="P1684" s="248">
        <v>43882</v>
      </c>
      <c r="Q1684" s="166" t="str">
        <f>IF(COUNTIFS(tabAtas_Bloqueios[CÓDIGO],tabConsumoAta[[#This Row],[CÓDIGO]],tabAtas_Bloqueios[CHAVE],tabConsumoAta[[#This Row],[ATA]],tabAtas_Bloqueios[INATIVO],"") &gt; 0,"X","")</f>
        <v/>
      </c>
      <c r="R1684" s="158" t="s">
        <v>1555</v>
      </c>
    </row>
    <row r="1685" spans="1:18" x14ac:dyDescent="0.3">
      <c r="A1685" s="247">
        <v>78643</v>
      </c>
      <c r="B1685" s="47" t="s">
        <v>2589</v>
      </c>
      <c r="C1685" s="34" t="str">
        <f>IFERROR(VLOOKUP(tabConsumoAta[[#This Row],[CÓDIGO]],tabEstimativa[#Data],14,FALSE),"")</f>
        <v/>
      </c>
      <c r="D1685" s="157" t="s">
        <v>1560</v>
      </c>
      <c r="E1685" s="157"/>
      <c r="F1685" s="34"/>
      <c r="G1685" s="78" t="str">
        <f>IFERROR(VLOOKUP(tabConsumoAta[[#This Row],[ATA]],tabAtas[#Data],4,FALSE),"")</f>
        <v/>
      </c>
      <c r="H1685" s="163">
        <f>SUMIFS(tabSaldoAta[ESTIMATIVA],tabSaldoAta[CÓDIGO],tabConsumoAta[[#This Row],[CÓDIGO]],tabSaldoAta[CHAVE],tabConsumoAta[[#This Row],[ATA]])</f>
        <v>0</v>
      </c>
      <c r="I1685" s="164">
        <v>4000</v>
      </c>
      <c r="J1685" s="159">
        <v>13</v>
      </c>
      <c r="K1685" s="251">
        <v>3534</v>
      </c>
      <c r="L1685" s="246" t="s">
        <v>1560</v>
      </c>
      <c r="M1685" s="160" t="s">
        <v>3399</v>
      </c>
      <c r="N1685" s="160" t="s">
        <v>3400</v>
      </c>
      <c r="O1685" s="249" t="s">
        <v>3398</v>
      </c>
      <c r="P1685" s="248">
        <v>43882</v>
      </c>
      <c r="Q1685" s="166" t="str">
        <f>IF(COUNTIFS(tabAtas_Bloqueios[CÓDIGO],tabConsumoAta[[#This Row],[CÓDIGO]],tabAtas_Bloqueios[CHAVE],tabConsumoAta[[#This Row],[ATA]],tabAtas_Bloqueios[INATIVO],"") &gt; 0,"X","")</f>
        <v/>
      </c>
      <c r="R1685" s="158" t="s">
        <v>1555</v>
      </c>
    </row>
    <row r="1686" spans="1:18" x14ac:dyDescent="0.3">
      <c r="A1686" s="247">
        <v>78646</v>
      </c>
      <c r="B1686" s="47" t="s">
        <v>2590</v>
      </c>
      <c r="C1686" s="34" t="str">
        <f>IFERROR(VLOOKUP(tabConsumoAta[[#This Row],[CÓDIGO]],tabEstimativa[#Data],14,FALSE),"")</f>
        <v/>
      </c>
      <c r="D1686" s="157" t="s">
        <v>1560</v>
      </c>
      <c r="E1686" s="157"/>
      <c r="F1686" s="34"/>
      <c r="G1686" s="78" t="str">
        <f>IFERROR(VLOOKUP(tabConsumoAta[[#This Row],[ATA]],tabAtas[#Data],4,FALSE),"")</f>
        <v/>
      </c>
      <c r="H1686" s="163">
        <f>SUMIFS(tabSaldoAta[ESTIMATIVA],tabSaldoAta[CÓDIGO],tabConsumoAta[[#This Row],[CÓDIGO]],tabSaldoAta[CHAVE],tabConsumoAta[[#This Row],[ATA]])</f>
        <v>0</v>
      </c>
      <c r="I1686" s="164">
        <v>4000</v>
      </c>
      <c r="J1686" s="159">
        <v>14</v>
      </c>
      <c r="K1686" s="251">
        <v>3534</v>
      </c>
      <c r="L1686" s="246" t="s">
        <v>1560</v>
      </c>
      <c r="M1686" s="160" t="s">
        <v>3399</v>
      </c>
      <c r="N1686" s="160" t="s">
        <v>3400</v>
      </c>
      <c r="O1686" s="249" t="s">
        <v>3398</v>
      </c>
      <c r="P1686" s="248">
        <v>43882</v>
      </c>
      <c r="Q1686" s="166" t="str">
        <f>IF(COUNTIFS(tabAtas_Bloqueios[CÓDIGO],tabConsumoAta[[#This Row],[CÓDIGO]],tabAtas_Bloqueios[CHAVE],tabConsumoAta[[#This Row],[ATA]],tabAtas_Bloqueios[INATIVO],"") &gt; 0,"X","")</f>
        <v/>
      </c>
      <c r="R1686" s="158" t="s">
        <v>1555</v>
      </c>
    </row>
    <row r="1687" spans="1:18" x14ac:dyDescent="0.3">
      <c r="A1687" s="247">
        <v>79687</v>
      </c>
      <c r="B1687" s="47" t="s">
        <v>2556</v>
      </c>
      <c r="C1687" s="34" t="str">
        <f>IFERROR(VLOOKUP(tabConsumoAta[[#This Row],[CÓDIGO]],tabEstimativa[#Data],14,FALSE),"")</f>
        <v/>
      </c>
      <c r="D1687" s="157" t="s">
        <v>1560</v>
      </c>
      <c r="E1687" s="157"/>
      <c r="F1687" s="34"/>
      <c r="G1687" s="78" t="str">
        <f>IFERROR(VLOOKUP(tabConsumoAta[[#This Row],[ATA]],tabAtas[#Data],4,FALSE),"")</f>
        <v/>
      </c>
      <c r="H1687" s="163">
        <f>SUMIFS(tabSaldoAta[ESTIMATIVA],tabSaldoAta[CÓDIGO],tabConsumoAta[[#This Row],[CÓDIGO]],tabSaldoAta[CHAVE],tabConsumoAta[[#This Row],[ATA]])</f>
        <v>0</v>
      </c>
      <c r="I1687" s="164">
        <v>4000</v>
      </c>
      <c r="J1687" s="159">
        <v>15</v>
      </c>
      <c r="K1687" s="251">
        <v>3533</v>
      </c>
      <c r="L1687" s="246" t="s">
        <v>1560</v>
      </c>
      <c r="M1687" s="160" t="s">
        <v>3399</v>
      </c>
      <c r="N1687" s="160" t="s">
        <v>3400</v>
      </c>
      <c r="O1687" s="249" t="s">
        <v>3398</v>
      </c>
      <c r="P1687" s="248">
        <v>43882</v>
      </c>
      <c r="Q1687" s="166" t="str">
        <f>IF(COUNTIFS(tabAtas_Bloqueios[CÓDIGO],tabConsumoAta[[#This Row],[CÓDIGO]],tabAtas_Bloqueios[CHAVE],tabConsumoAta[[#This Row],[ATA]],tabAtas_Bloqueios[INATIVO],"") &gt; 0,"X","")</f>
        <v/>
      </c>
      <c r="R1687" s="158" t="s">
        <v>1555</v>
      </c>
    </row>
    <row r="1688" spans="1:18" x14ac:dyDescent="0.3">
      <c r="A1688" s="247">
        <v>79688</v>
      </c>
      <c r="B1688" s="47" t="s">
        <v>2555</v>
      </c>
      <c r="C1688" s="34" t="str">
        <f>IFERROR(VLOOKUP(tabConsumoAta[[#This Row],[CÓDIGO]],tabEstimativa[#Data],14,FALSE),"")</f>
        <v/>
      </c>
      <c r="D1688" s="157" t="s">
        <v>1560</v>
      </c>
      <c r="E1688" s="157"/>
      <c r="F1688" s="34"/>
      <c r="G1688" s="78" t="str">
        <f>IFERROR(VLOOKUP(tabConsumoAta[[#This Row],[ATA]],tabAtas[#Data],4,FALSE),"")</f>
        <v/>
      </c>
      <c r="H1688" s="163">
        <f>SUMIFS(tabSaldoAta[ESTIMATIVA],tabSaldoAta[CÓDIGO],tabConsumoAta[[#This Row],[CÓDIGO]],tabSaldoAta[CHAVE],tabConsumoAta[[#This Row],[ATA]])</f>
        <v>0</v>
      </c>
      <c r="I1688" s="164">
        <v>4000</v>
      </c>
      <c r="J1688" s="159">
        <v>16</v>
      </c>
      <c r="K1688" s="251">
        <v>3533</v>
      </c>
      <c r="L1688" s="246" t="s">
        <v>1560</v>
      </c>
      <c r="M1688" s="160" t="s">
        <v>3399</v>
      </c>
      <c r="N1688" s="160" t="s">
        <v>3400</v>
      </c>
      <c r="O1688" s="249" t="s">
        <v>3398</v>
      </c>
      <c r="P1688" s="248">
        <v>43882</v>
      </c>
      <c r="Q1688" s="166" t="str">
        <f>IF(COUNTIFS(tabAtas_Bloqueios[CÓDIGO],tabConsumoAta[[#This Row],[CÓDIGO]],tabAtas_Bloqueios[CHAVE],tabConsumoAta[[#This Row],[ATA]],tabAtas_Bloqueios[INATIVO],"") &gt; 0,"X","")</f>
        <v/>
      </c>
      <c r="R1688" s="158" t="s">
        <v>1555</v>
      </c>
    </row>
    <row r="1689" spans="1:18" x14ac:dyDescent="0.3">
      <c r="A1689" s="247">
        <v>80872</v>
      </c>
      <c r="B1689" s="47" t="s">
        <v>2593</v>
      </c>
      <c r="C1689" s="34" t="str">
        <f>IFERROR(VLOOKUP(tabConsumoAta[[#This Row],[CÓDIGO]],tabEstimativa[#Data],14,FALSE),"")</f>
        <v/>
      </c>
      <c r="D1689" s="157" t="s">
        <v>1560</v>
      </c>
      <c r="E1689" s="157"/>
      <c r="F1689" s="34"/>
      <c r="G1689" s="78" t="str">
        <f>IFERROR(VLOOKUP(tabConsumoAta[[#This Row],[ATA]],tabAtas[#Data],4,FALSE),"")</f>
        <v/>
      </c>
      <c r="H1689" s="163">
        <f>SUMIFS(tabSaldoAta[ESTIMATIVA],tabSaldoAta[CÓDIGO],tabConsumoAta[[#This Row],[CÓDIGO]],tabSaldoAta[CHAVE],tabConsumoAta[[#This Row],[ATA]])</f>
        <v>0</v>
      </c>
      <c r="I1689" s="164">
        <v>4000</v>
      </c>
      <c r="J1689" s="159">
        <v>17</v>
      </c>
      <c r="K1689" s="251">
        <v>3534</v>
      </c>
      <c r="L1689" s="246" t="s">
        <v>1560</v>
      </c>
      <c r="M1689" s="160" t="s">
        <v>3399</v>
      </c>
      <c r="N1689" s="160" t="s">
        <v>3400</v>
      </c>
      <c r="O1689" s="249" t="s">
        <v>3398</v>
      </c>
      <c r="P1689" s="248">
        <v>43882</v>
      </c>
      <c r="Q1689" s="166" t="str">
        <f>IF(COUNTIFS(tabAtas_Bloqueios[CÓDIGO],tabConsumoAta[[#This Row],[CÓDIGO]],tabAtas_Bloqueios[CHAVE],tabConsumoAta[[#This Row],[ATA]],tabAtas_Bloqueios[INATIVO],"") &gt; 0,"X","")</f>
        <v/>
      </c>
      <c r="R1689" s="158" t="s">
        <v>1555</v>
      </c>
    </row>
    <row r="1690" spans="1:18" x14ac:dyDescent="0.3">
      <c r="A1690" s="247">
        <v>80874</v>
      </c>
      <c r="B1690" s="47" t="s">
        <v>2592</v>
      </c>
      <c r="C1690" s="34" t="str">
        <f>IFERROR(VLOOKUP(tabConsumoAta[[#This Row],[CÓDIGO]],tabEstimativa[#Data],14,FALSE),"")</f>
        <v/>
      </c>
      <c r="D1690" s="157" t="s">
        <v>1560</v>
      </c>
      <c r="E1690" s="157"/>
      <c r="F1690" s="34"/>
      <c r="G1690" s="78" t="str">
        <f>IFERROR(VLOOKUP(tabConsumoAta[[#This Row],[ATA]],tabAtas[#Data],4,FALSE),"")</f>
        <v/>
      </c>
      <c r="H1690" s="163">
        <f>SUMIFS(tabSaldoAta[ESTIMATIVA],tabSaldoAta[CÓDIGO],tabConsumoAta[[#This Row],[CÓDIGO]],tabSaldoAta[CHAVE],tabConsumoAta[[#This Row],[ATA]])</f>
        <v>0</v>
      </c>
      <c r="I1690" s="164">
        <v>4000</v>
      </c>
      <c r="J1690" s="159">
        <v>18</v>
      </c>
      <c r="K1690" s="251">
        <v>3535</v>
      </c>
      <c r="L1690" s="246" t="s">
        <v>1560</v>
      </c>
      <c r="M1690" s="160" t="s">
        <v>3399</v>
      </c>
      <c r="N1690" s="160" t="s">
        <v>3400</v>
      </c>
      <c r="O1690" s="249" t="s">
        <v>3398</v>
      </c>
      <c r="P1690" s="248">
        <v>43882</v>
      </c>
      <c r="Q1690" s="166" t="str">
        <f>IF(COUNTIFS(tabAtas_Bloqueios[CÓDIGO],tabConsumoAta[[#This Row],[CÓDIGO]],tabAtas_Bloqueios[CHAVE],tabConsumoAta[[#This Row],[ATA]],tabAtas_Bloqueios[INATIVO],"") &gt; 0,"X","")</f>
        <v/>
      </c>
      <c r="R1690" s="158" t="s">
        <v>1555</v>
      </c>
    </row>
    <row r="1691" spans="1:18" x14ac:dyDescent="0.3">
      <c r="A1691" s="247">
        <v>83627</v>
      </c>
      <c r="B1691" s="47" t="s">
        <v>2567</v>
      </c>
      <c r="C1691" s="34" t="str">
        <f>IFERROR(VLOOKUP(tabConsumoAta[[#This Row],[CÓDIGO]],tabEstimativa[#Data],14,FALSE),"")</f>
        <v/>
      </c>
      <c r="D1691" s="157" t="s">
        <v>1560</v>
      </c>
      <c r="E1691" s="157"/>
      <c r="F1691" s="34"/>
      <c r="G1691" s="78" t="str">
        <f>IFERROR(VLOOKUP(tabConsumoAta[[#This Row],[ATA]],tabAtas[#Data],4,FALSE),"")</f>
        <v/>
      </c>
      <c r="H1691" s="163">
        <f>SUMIFS(tabSaldoAta[ESTIMATIVA],tabSaldoAta[CÓDIGO],tabConsumoAta[[#This Row],[CÓDIGO]],tabSaldoAta[CHAVE],tabConsumoAta[[#This Row],[ATA]])</f>
        <v>0</v>
      </c>
      <c r="I1691" s="164">
        <v>100000</v>
      </c>
      <c r="J1691" s="159">
        <v>19</v>
      </c>
      <c r="K1691" s="251">
        <v>3533</v>
      </c>
      <c r="L1691" s="246" t="s">
        <v>1560</v>
      </c>
      <c r="M1691" s="160" t="s">
        <v>3399</v>
      </c>
      <c r="N1691" s="160" t="s">
        <v>3400</v>
      </c>
      <c r="O1691" s="249" t="s">
        <v>3398</v>
      </c>
      <c r="P1691" s="248">
        <v>43882</v>
      </c>
      <c r="Q1691" s="166" t="str">
        <f>IF(COUNTIFS(tabAtas_Bloqueios[CÓDIGO],tabConsumoAta[[#This Row],[CÓDIGO]],tabAtas_Bloqueios[CHAVE],tabConsumoAta[[#This Row],[ATA]],tabAtas_Bloqueios[INATIVO],"") &gt; 0,"X","")</f>
        <v/>
      </c>
      <c r="R1691" s="158" t="s">
        <v>1555</v>
      </c>
    </row>
    <row r="1692" spans="1:18" x14ac:dyDescent="0.3">
      <c r="A1692" s="247">
        <v>84878</v>
      </c>
      <c r="B1692" s="47" t="s">
        <v>2558</v>
      </c>
      <c r="C1692" s="34" t="str">
        <f>IFERROR(VLOOKUP(tabConsumoAta[[#This Row],[CÓDIGO]],tabEstimativa[#Data],14,FALSE),"")</f>
        <v/>
      </c>
      <c r="D1692" s="157" t="s">
        <v>1560</v>
      </c>
      <c r="E1692" s="157"/>
      <c r="F1692" s="34"/>
      <c r="G1692" s="78" t="str">
        <f>IFERROR(VLOOKUP(tabConsumoAta[[#This Row],[ATA]],tabAtas[#Data],4,FALSE),"")</f>
        <v/>
      </c>
      <c r="H1692" s="163">
        <f>SUMIFS(tabSaldoAta[ESTIMATIVA],tabSaldoAta[CÓDIGO],tabConsumoAta[[#This Row],[CÓDIGO]],tabSaldoAta[CHAVE],tabConsumoAta[[#This Row],[ATA]])</f>
        <v>0</v>
      </c>
      <c r="I1692" s="164">
        <v>30000</v>
      </c>
      <c r="J1692" s="159">
        <v>20</v>
      </c>
      <c r="K1692" s="251">
        <v>3533</v>
      </c>
      <c r="L1692" s="246" t="s">
        <v>1560</v>
      </c>
      <c r="M1692" s="160" t="s">
        <v>3399</v>
      </c>
      <c r="N1692" s="160" t="s">
        <v>3400</v>
      </c>
      <c r="O1692" s="249" t="s">
        <v>3398</v>
      </c>
      <c r="P1692" s="248">
        <v>43882</v>
      </c>
      <c r="Q1692" s="166" t="str">
        <f>IF(COUNTIFS(tabAtas_Bloqueios[CÓDIGO],tabConsumoAta[[#This Row],[CÓDIGO]],tabAtas_Bloqueios[CHAVE],tabConsumoAta[[#This Row],[ATA]],tabAtas_Bloqueios[INATIVO],"") &gt; 0,"X","")</f>
        <v/>
      </c>
      <c r="R1692" s="158" t="s">
        <v>1555</v>
      </c>
    </row>
    <row r="1693" spans="1:18" x14ac:dyDescent="0.3">
      <c r="A1693" s="247">
        <v>91250</v>
      </c>
      <c r="B1693" s="47" t="s">
        <v>2931</v>
      </c>
      <c r="C1693" s="34" t="str">
        <f>IFERROR(VLOOKUP(tabConsumoAta[[#This Row],[CÓDIGO]],tabEstimativa[#Data],14,FALSE),"")</f>
        <v/>
      </c>
      <c r="D1693" s="157" t="s">
        <v>1560</v>
      </c>
      <c r="E1693" s="157"/>
      <c r="F1693" s="34"/>
      <c r="G1693" s="78" t="str">
        <f>IFERROR(VLOOKUP(tabConsumoAta[[#This Row],[ATA]],tabAtas[#Data],4,FALSE),"")</f>
        <v/>
      </c>
      <c r="H1693" s="163">
        <f>SUMIFS(tabSaldoAta[ESTIMATIVA],tabSaldoAta[CÓDIGO],tabConsumoAta[[#This Row],[CÓDIGO]],tabSaldoAta[CHAVE],tabConsumoAta[[#This Row],[ATA]])</f>
        <v>0</v>
      </c>
      <c r="I1693" s="164">
        <v>500</v>
      </c>
      <c r="J1693" s="159">
        <v>21</v>
      </c>
      <c r="K1693" s="251">
        <v>3533</v>
      </c>
      <c r="L1693" s="246" t="s">
        <v>1560</v>
      </c>
      <c r="M1693" s="160" t="s">
        <v>3399</v>
      </c>
      <c r="N1693" s="160" t="s">
        <v>3400</v>
      </c>
      <c r="O1693" s="249" t="s">
        <v>3398</v>
      </c>
      <c r="P1693" s="248">
        <v>43882</v>
      </c>
      <c r="Q1693" s="166" t="str">
        <f>IF(COUNTIFS(tabAtas_Bloqueios[CÓDIGO],tabConsumoAta[[#This Row],[CÓDIGO]],tabAtas_Bloqueios[CHAVE],tabConsumoAta[[#This Row],[ATA]],tabAtas_Bloqueios[INATIVO],"") &gt; 0,"X","")</f>
        <v/>
      </c>
      <c r="R1693" s="158" t="s">
        <v>1555</v>
      </c>
    </row>
    <row r="1694" spans="1:18" x14ac:dyDescent="0.3">
      <c r="A1694" s="247">
        <v>106697</v>
      </c>
      <c r="B1694" s="47" t="s">
        <v>2591</v>
      </c>
      <c r="C1694" s="34" t="str">
        <f>IFERROR(VLOOKUP(tabConsumoAta[[#This Row],[CÓDIGO]],tabEstimativa[#Data],14,FALSE),"")</f>
        <v/>
      </c>
      <c r="D1694" s="157" t="s">
        <v>1560</v>
      </c>
      <c r="E1694" s="157"/>
      <c r="F1694" s="34"/>
      <c r="G1694" s="78" t="str">
        <f>IFERROR(VLOOKUP(tabConsumoAta[[#This Row],[ATA]],tabAtas[#Data],4,FALSE),"")</f>
        <v/>
      </c>
      <c r="H1694" s="163">
        <f>SUMIFS(tabSaldoAta[ESTIMATIVA],tabSaldoAta[CÓDIGO],tabConsumoAta[[#This Row],[CÓDIGO]],tabSaldoAta[CHAVE],tabConsumoAta[[#This Row],[ATA]])</f>
        <v>0</v>
      </c>
      <c r="I1694" s="164">
        <v>4000</v>
      </c>
      <c r="J1694" s="159">
        <v>22</v>
      </c>
      <c r="K1694" s="251">
        <v>3535</v>
      </c>
      <c r="L1694" s="246" t="s">
        <v>1560</v>
      </c>
      <c r="M1694" s="160" t="s">
        <v>3399</v>
      </c>
      <c r="N1694" s="160" t="s">
        <v>3400</v>
      </c>
      <c r="O1694" s="249" t="s">
        <v>3398</v>
      </c>
      <c r="P1694" s="248">
        <v>43882</v>
      </c>
      <c r="Q1694" s="166" t="str">
        <f>IF(COUNTIFS(tabAtas_Bloqueios[CÓDIGO],tabConsumoAta[[#This Row],[CÓDIGO]],tabAtas_Bloqueios[CHAVE],tabConsumoAta[[#This Row],[ATA]],tabAtas_Bloqueios[INATIVO],"") &gt; 0,"X","")</f>
        <v/>
      </c>
      <c r="R1694" s="158" t="s">
        <v>1555</v>
      </c>
    </row>
    <row r="1695" spans="1:18" x14ac:dyDescent="0.3">
      <c r="A1695" s="247">
        <v>115765</v>
      </c>
      <c r="B1695" s="47" t="s">
        <v>2932</v>
      </c>
      <c r="C1695" s="34" t="str">
        <f>IFERROR(VLOOKUP(tabConsumoAta[[#This Row],[CÓDIGO]],tabEstimativa[#Data],14,FALSE),"")</f>
        <v>Suspenso</v>
      </c>
      <c r="D1695" s="157" t="s">
        <v>1560</v>
      </c>
      <c r="E1695" s="157"/>
      <c r="F1695" s="34"/>
      <c r="G1695" s="78" t="str">
        <f>IFERROR(VLOOKUP(tabConsumoAta[[#This Row],[ATA]],tabAtas[#Data],4,FALSE),"")</f>
        <v/>
      </c>
      <c r="H1695" s="163">
        <f>SUMIFS(tabSaldoAta[ESTIMATIVA],tabSaldoAta[CÓDIGO],tabConsumoAta[[#This Row],[CÓDIGO]],tabSaldoAta[CHAVE],tabConsumoAta[[#This Row],[ATA]])</f>
        <v>0</v>
      </c>
      <c r="I1695" s="164">
        <v>0</v>
      </c>
      <c r="J1695" s="159">
        <v>23</v>
      </c>
      <c r="K1695" s="251">
        <v>3533</v>
      </c>
      <c r="L1695" s="246" t="s">
        <v>1560</v>
      </c>
      <c r="M1695" s="160" t="s">
        <v>3399</v>
      </c>
      <c r="N1695" s="160" t="s">
        <v>3400</v>
      </c>
      <c r="O1695" s="249" t="s">
        <v>3398</v>
      </c>
      <c r="P1695" s="248">
        <v>43882</v>
      </c>
      <c r="Q1695" s="166" t="str">
        <f>IF(COUNTIFS(tabAtas_Bloqueios[CÓDIGO],tabConsumoAta[[#This Row],[CÓDIGO]],tabAtas_Bloqueios[CHAVE],tabConsumoAta[[#This Row],[ATA]],tabAtas_Bloqueios[INATIVO],"") &gt; 0,"X","")</f>
        <v/>
      </c>
      <c r="R1695" s="158" t="s">
        <v>1555</v>
      </c>
    </row>
    <row r="1696" spans="1:18" x14ac:dyDescent="0.3">
      <c r="A1696" s="247">
        <v>131917</v>
      </c>
      <c r="B1696" s="47" t="s">
        <v>2519</v>
      </c>
      <c r="C1696" s="34" t="str">
        <f>IFERROR(VLOOKUP(tabConsumoAta[[#This Row],[CÓDIGO]],tabEstimativa[#Data],14,FALSE),"")</f>
        <v/>
      </c>
      <c r="D1696" s="157" t="s">
        <v>1560</v>
      </c>
      <c r="E1696" s="157"/>
      <c r="F1696" s="34"/>
      <c r="G1696" s="78" t="str">
        <f>IFERROR(VLOOKUP(tabConsumoAta[[#This Row],[ATA]],tabAtas[#Data],4,FALSE),"")</f>
        <v/>
      </c>
      <c r="H1696" s="163">
        <f>SUMIFS(tabSaldoAta[ESTIMATIVA],tabSaldoAta[CÓDIGO],tabConsumoAta[[#This Row],[CÓDIGO]],tabSaldoAta[CHAVE],tabConsumoAta[[#This Row],[ATA]])</f>
        <v>0</v>
      </c>
      <c r="I1696" s="164">
        <v>4000</v>
      </c>
      <c r="J1696" s="159">
        <v>24</v>
      </c>
      <c r="K1696" s="251">
        <v>3535</v>
      </c>
      <c r="L1696" s="246" t="s">
        <v>1560</v>
      </c>
      <c r="M1696" s="160" t="s">
        <v>3399</v>
      </c>
      <c r="N1696" s="160" t="s">
        <v>3400</v>
      </c>
      <c r="O1696" s="249" t="s">
        <v>3398</v>
      </c>
      <c r="P1696" s="248">
        <v>43882</v>
      </c>
      <c r="Q1696" s="166" t="str">
        <f>IF(COUNTIFS(tabAtas_Bloqueios[CÓDIGO],tabConsumoAta[[#This Row],[CÓDIGO]],tabAtas_Bloqueios[CHAVE],tabConsumoAta[[#This Row],[ATA]],tabAtas_Bloqueios[INATIVO],"") &gt; 0,"X","")</f>
        <v/>
      </c>
      <c r="R1696" s="158" t="s">
        <v>1555</v>
      </c>
    </row>
    <row r="1697" spans="1:18" x14ac:dyDescent="0.3">
      <c r="A1697" s="247">
        <v>131926</v>
      </c>
      <c r="B1697" s="47" t="s">
        <v>2526</v>
      </c>
      <c r="C1697" s="34" t="str">
        <f>IFERROR(VLOOKUP(tabConsumoAta[[#This Row],[CÓDIGO]],tabEstimativa[#Data],14,FALSE),"")</f>
        <v/>
      </c>
      <c r="D1697" s="157" t="s">
        <v>1560</v>
      </c>
      <c r="E1697" s="157"/>
      <c r="F1697" s="34"/>
      <c r="G1697" s="78" t="str">
        <f>IFERROR(VLOOKUP(tabConsumoAta[[#This Row],[ATA]],tabAtas[#Data],4,FALSE),"")</f>
        <v/>
      </c>
      <c r="H1697" s="163">
        <f>SUMIFS(tabSaldoAta[ESTIMATIVA],tabSaldoAta[CÓDIGO],tabConsumoAta[[#This Row],[CÓDIGO]],tabSaldoAta[CHAVE],tabConsumoAta[[#This Row],[ATA]])</f>
        <v>0</v>
      </c>
      <c r="I1697" s="164">
        <v>8000</v>
      </c>
      <c r="J1697" s="159">
        <v>25</v>
      </c>
      <c r="K1697" s="251">
        <v>3537</v>
      </c>
      <c r="L1697" s="246" t="s">
        <v>1560</v>
      </c>
      <c r="M1697" s="160" t="s">
        <v>3399</v>
      </c>
      <c r="N1697" s="160" t="s">
        <v>3400</v>
      </c>
      <c r="O1697" s="249" t="s">
        <v>3398</v>
      </c>
      <c r="P1697" s="248">
        <v>43882</v>
      </c>
      <c r="Q1697" s="166" t="str">
        <f>IF(COUNTIFS(tabAtas_Bloqueios[CÓDIGO],tabConsumoAta[[#This Row],[CÓDIGO]],tabAtas_Bloqueios[CHAVE],tabConsumoAta[[#This Row],[ATA]],tabAtas_Bloqueios[INATIVO],"") &gt; 0,"X","")</f>
        <v/>
      </c>
      <c r="R1697" s="158" t="s">
        <v>1555</v>
      </c>
    </row>
    <row r="1698" spans="1:18" x14ac:dyDescent="0.3">
      <c r="A1698" s="247">
        <v>131927</v>
      </c>
      <c r="B1698" s="47" t="s">
        <v>2527</v>
      </c>
      <c r="C1698" s="34" t="str">
        <f>IFERROR(VLOOKUP(tabConsumoAta[[#This Row],[CÓDIGO]],tabEstimativa[#Data],14,FALSE),"")</f>
        <v/>
      </c>
      <c r="D1698" s="157" t="s">
        <v>1560</v>
      </c>
      <c r="E1698" s="157"/>
      <c r="F1698" s="34"/>
      <c r="G1698" s="78" t="str">
        <f>IFERROR(VLOOKUP(tabConsumoAta[[#This Row],[ATA]],tabAtas[#Data],4,FALSE),"")</f>
        <v/>
      </c>
      <c r="H1698" s="163">
        <f>SUMIFS(tabSaldoAta[ESTIMATIVA],tabSaldoAta[CÓDIGO],tabConsumoAta[[#This Row],[CÓDIGO]],tabSaldoAta[CHAVE],tabConsumoAta[[#This Row],[ATA]])</f>
        <v>0</v>
      </c>
      <c r="I1698" s="164">
        <v>8000</v>
      </c>
      <c r="J1698" s="159">
        <v>26</v>
      </c>
      <c r="K1698" s="251">
        <v>3537</v>
      </c>
      <c r="L1698" s="246" t="s">
        <v>1560</v>
      </c>
      <c r="M1698" s="160" t="s">
        <v>3399</v>
      </c>
      <c r="N1698" s="160" t="s">
        <v>3400</v>
      </c>
      <c r="O1698" s="249" t="s">
        <v>3398</v>
      </c>
      <c r="P1698" s="248">
        <v>43882</v>
      </c>
      <c r="Q1698" s="166" t="str">
        <f>IF(COUNTIFS(tabAtas_Bloqueios[CÓDIGO],tabConsumoAta[[#This Row],[CÓDIGO]],tabAtas_Bloqueios[CHAVE],tabConsumoAta[[#This Row],[ATA]],tabAtas_Bloqueios[INATIVO],"") &gt; 0,"X","")</f>
        <v/>
      </c>
      <c r="R1698" s="158" t="s">
        <v>1555</v>
      </c>
    </row>
    <row r="1699" spans="1:18" x14ac:dyDescent="0.3">
      <c r="A1699" s="247">
        <v>131930</v>
      </c>
      <c r="B1699" s="47" t="s">
        <v>2521</v>
      </c>
      <c r="C1699" s="34" t="str">
        <f>IFERROR(VLOOKUP(tabConsumoAta[[#This Row],[CÓDIGO]],tabEstimativa[#Data],14,FALSE),"")</f>
        <v/>
      </c>
      <c r="D1699" s="157" t="s">
        <v>1560</v>
      </c>
      <c r="E1699" s="157"/>
      <c r="F1699" s="34"/>
      <c r="G1699" s="78" t="str">
        <f>IFERROR(VLOOKUP(tabConsumoAta[[#This Row],[ATA]],tabAtas[#Data],4,FALSE),"")</f>
        <v/>
      </c>
      <c r="H1699" s="163">
        <f>SUMIFS(tabSaldoAta[ESTIMATIVA],tabSaldoAta[CÓDIGO],tabConsumoAta[[#This Row],[CÓDIGO]],tabSaldoAta[CHAVE],tabConsumoAta[[#This Row],[ATA]])</f>
        <v>0</v>
      </c>
      <c r="I1699" s="164">
        <v>3000</v>
      </c>
      <c r="J1699" s="159">
        <v>27</v>
      </c>
      <c r="K1699" s="251">
        <v>3535</v>
      </c>
      <c r="L1699" s="246" t="s">
        <v>1560</v>
      </c>
      <c r="M1699" s="160" t="s">
        <v>3399</v>
      </c>
      <c r="N1699" s="160" t="s">
        <v>3400</v>
      </c>
      <c r="O1699" s="249" t="s">
        <v>3398</v>
      </c>
      <c r="P1699" s="248">
        <v>43882</v>
      </c>
      <c r="Q1699" s="166" t="str">
        <f>IF(COUNTIFS(tabAtas_Bloqueios[CÓDIGO],tabConsumoAta[[#This Row],[CÓDIGO]],tabAtas_Bloqueios[CHAVE],tabConsumoAta[[#This Row],[ATA]],tabAtas_Bloqueios[INATIVO],"") &gt; 0,"X","")</f>
        <v/>
      </c>
      <c r="R1699" s="158" t="s">
        <v>1555</v>
      </c>
    </row>
    <row r="1700" spans="1:18" x14ac:dyDescent="0.3">
      <c r="A1700" s="247">
        <v>131931</v>
      </c>
      <c r="B1700" s="47" t="s">
        <v>2522</v>
      </c>
      <c r="C1700" s="34" t="str">
        <f>IFERROR(VLOOKUP(tabConsumoAta[[#This Row],[CÓDIGO]],tabEstimativa[#Data],14,FALSE),"")</f>
        <v/>
      </c>
      <c r="D1700" s="157" t="s">
        <v>1560</v>
      </c>
      <c r="E1700" s="157"/>
      <c r="F1700" s="34"/>
      <c r="G1700" s="78" t="str">
        <f>IFERROR(VLOOKUP(tabConsumoAta[[#This Row],[ATA]],tabAtas[#Data],4,FALSE),"")</f>
        <v/>
      </c>
      <c r="H1700" s="163">
        <f>SUMIFS(tabSaldoAta[ESTIMATIVA],tabSaldoAta[CÓDIGO],tabConsumoAta[[#This Row],[CÓDIGO]],tabSaldoAta[CHAVE],tabConsumoAta[[#This Row],[ATA]])</f>
        <v>0</v>
      </c>
      <c r="I1700" s="164">
        <v>3000</v>
      </c>
      <c r="J1700" s="159">
        <v>28</v>
      </c>
      <c r="K1700" s="251">
        <v>3536</v>
      </c>
      <c r="L1700" s="246" t="s">
        <v>1560</v>
      </c>
      <c r="M1700" s="160" t="s">
        <v>3399</v>
      </c>
      <c r="N1700" s="160" t="s">
        <v>3400</v>
      </c>
      <c r="O1700" s="249" t="s">
        <v>3398</v>
      </c>
      <c r="P1700" s="248">
        <v>43882</v>
      </c>
      <c r="Q1700" s="166" t="str">
        <f>IF(COUNTIFS(tabAtas_Bloqueios[CÓDIGO],tabConsumoAta[[#This Row],[CÓDIGO]],tabAtas_Bloqueios[CHAVE],tabConsumoAta[[#This Row],[ATA]],tabAtas_Bloqueios[INATIVO],"") &gt; 0,"X","")</f>
        <v/>
      </c>
      <c r="R1700" s="158" t="s">
        <v>1555</v>
      </c>
    </row>
    <row r="1701" spans="1:18" x14ac:dyDescent="0.3">
      <c r="A1701" s="247">
        <v>131935</v>
      </c>
      <c r="B1701" s="47" t="s">
        <v>2528</v>
      </c>
      <c r="C1701" s="34" t="str">
        <f>IFERROR(VLOOKUP(tabConsumoAta[[#This Row],[CÓDIGO]],tabEstimativa[#Data],14,FALSE),"")</f>
        <v/>
      </c>
      <c r="D1701" s="157" t="s">
        <v>1560</v>
      </c>
      <c r="E1701" s="157"/>
      <c r="F1701" s="34"/>
      <c r="G1701" s="78" t="str">
        <f>IFERROR(VLOOKUP(tabConsumoAta[[#This Row],[ATA]],tabAtas[#Data],4,FALSE),"")</f>
        <v/>
      </c>
      <c r="H1701" s="163">
        <f>SUMIFS(tabSaldoAta[ESTIMATIVA],tabSaldoAta[CÓDIGO],tabConsumoAta[[#This Row],[CÓDIGO]],tabSaldoAta[CHAVE],tabConsumoAta[[#This Row],[ATA]])</f>
        <v>0</v>
      </c>
      <c r="I1701" s="164">
        <v>6000</v>
      </c>
      <c r="J1701" s="159">
        <v>29</v>
      </c>
      <c r="K1701" s="251">
        <v>3536</v>
      </c>
      <c r="L1701" s="246" t="s">
        <v>1560</v>
      </c>
      <c r="M1701" s="160" t="s">
        <v>3399</v>
      </c>
      <c r="N1701" s="160" t="s">
        <v>3400</v>
      </c>
      <c r="O1701" s="249" t="s">
        <v>3398</v>
      </c>
      <c r="P1701" s="248">
        <v>43882</v>
      </c>
      <c r="Q1701" s="166" t="str">
        <f>IF(COUNTIFS(tabAtas_Bloqueios[CÓDIGO],tabConsumoAta[[#This Row],[CÓDIGO]],tabAtas_Bloqueios[CHAVE],tabConsumoAta[[#This Row],[ATA]],tabAtas_Bloqueios[INATIVO],"") &gt; 0,"X","")</f>
        <v/>
      </c>
      <c r="R1701" s="158" t="s">
        <v>1555</v>
      </c>
    </row>
    <row r="1702" spans="1:18" x14ac:dyDescent="0.3">
      <c r="A1702" s="247">
        <v>131937</v>
      </c>
      <c r="B1702" s="47" t="s">
        <v>2531</v>
      </c>
      <c r="C1702" s="34" t="str">
        <f>IFERROR(VLOOKUP(tabConsumoAta[[#This Row],[CÓDIGO]],tabEstimativa[#Data],14,FALSE),"")</f>
        <v/>
      </c>
      <c r="D1702" s="157" t="s">
        <v>1560</v>
      </c>
      <c r="E1702" s="157"/>
      <c r="F1702" s="34"/>
      <c r="G1702" s="78" t="str">
        <f>IFERROR(VLOOKUP(tabConsumoAta[[#This Row],[ATA]],tabAtas[#Data],4,FALSE),"")</f>
        <v/>
      </c>
      <c r="H1702" s="163">
        <f>SUMIFS(tabSaldoAta[ESTIMATIVA],tabSaldoAta[CÓDIGO],tabConsumoAta[[#This Row],[CÓDIGO]],tabSaldoAta[CHAVE],tabConsumoAta[[#This Row],[ATA]])</f>
        <v>0</v>
      </c>
      <c r="I1702" s="164">
        <v>7000</v>
      </c>
      <c r="J1702" s="159">
        <v>30</v>
      </c>
      <c r="K1702" s="251">
        <v>3533</v>
      </c>
      <c r="L1702" s="246" t="s">
        <v>1560</v>
      </c>
      <c r="M1702" s="160" t="s">
        <v>3399</v>
      </c>
      <c r="N1702" s="160" t="s">
        <v>3400</v>
      </c>
      <c r="O1702" s="249" t="s">
        <v>3398</v>
      </c>
      <c r="P1702" s="248">
        <v>43882</v>
      </c>
      <c r="Q1702" s="166" t="str">
        <f>IF(COUNTIFS(tabAtas_Bloqueios[CÓDIGO],tabConsumoAta[[#This Row],[CÓDIGO]],tabAtas_Bloqueios[CHAVE],tabConsumoAta[[#This Row],[ATA]],tabAtas_Bloqueios[INATIVO],"") &gt; 0,"X","")</f>
        <v/>
      </c>
      <c r="R1702" s="158" t="s">
        <v>1555</v>
      </c>
    </row>
    <row r="1703" spans="1:18" x14ac:dyDescent="0.3">
      <c r="A1703" s="247">
        <v>139141</v>
      </c>
      <c r="B1703" s="47" t="s">
        <v>2532</v>
      </c>
      <c r="C1703" s="34" t="str">
        <f>IFERROR(VLOOKUP(tabConsumoAta[[#This Row],[CÓDIGO]],tabEstimativa[#Data],14,FALSE),"")</f>
        <v/>
      </c>
      <c r="D1703" s="157" t="s">
        <v>1560</v>
      </c>
      <c r="E1703" s="157"/>
      <c r="F1703" s="34"/>
      <c r="G1703" s="78" t="str">
        <f>IFERROR(VLOOKUP(tabConsumoAta[[#This Row],[ATA]],tabAtas[#Data],4,FALSE),"")</f>
        <v/>
      </c>
      <c r="H1703" s="163">
        <f>SUMIFS(tabSaldoAta[ESTIMATIVA],tabSaldoAta[CÓDIGO],tabConsumoAta[[#This Row],[CÓDIGO]],tabSaldoAta[CHAVE],tabConsumoAta[[#This Row],[ATA]])</f>
        <v>0</v>
      </c>
      <c r="I1703" s="164">
        <v>0</v>
      </c>
      <c r="J1703" s="159">
        <v>31</v>
      </c>
      <c r="K1703" s="251">
        <v>3534</v>
      </c>
      <c r="L1703" s="246" t="s">
        <v>1560</v>
      </c>
      <c r="M1703" s="160" t="s">
        <v>3399</v>
      </c>
      <c r="N1703" s="160" t="s">
        <v>3400</v>
      </c>
      <c r="O1703" s="249" t="s">
        <v>3398</v>
      </c>
      <c r="P1703" s="248">
        <v>43882</v>
      </c>
      <c r="Q1703" s="166" t="str">
        <f>IF(COUNTIFS(tabAtas_Bloqueios[CÓDIGO],tabConsumoAta[[#This Row],[CÓDIGO]],tabAtas_Bloqueios[CHAVE],tabConsumoAta[[#This Row],[ATA]],tabAtas_Bloqueios[INATIVO],"") &gt; 0,"X","")</f>
        <v/>
      </c>
      <c r="R1703" s="158" t="s">
        <v>1555</v>
      </c>
    </row>
    <row r="1704" spans="1:18" x14ac:dyDescent="0.3">
      <c r="A1704" s="247">
        <v>139142</v>
      </c>
      <c r="B1704" s="47" t="s">
        <v>2533</v>
      </c>
      <c r="C1704" s="34" t="str">
        <f>IFERROR(VLOOKUP(tabConsumoAta[[#This Row],[CÓDIGO]],tabEstimativa[#Data],14,FALSE),"")</f>
        <v/>
      </c>
      <c r="D1704" s="157" t="s">
        <v>1560</v>
      </c>
      <c r="E1704" s="157"/>
      <c r="F1704" s="34"/>
      <c r="G1704" s="78" t="str">
        <f>IFERROR(VLOOKUP(tabConsumoAta[[#This Row],[ATA]],tabAtas[#Data],4,FALSE),"")</f>
        <v/>
      </c>
      <c r="H1704" s="163">
        <f>SUMIFS(tabSaldoAta[ESTIMATIVA],tabSaldoAta[CÓDIGO],tabConsumoAta[[#This Row],[CÓDIGO]],tabSaldoAta[CHAVE],tabConsumoAta[[#This Row],[ATA]])</f>
        <v>0</v>
      </c>
      <c r="I1704" s="164">
        <v>0</v>
      </c>
      <c r="J1704" s="159">
        <v>32</v>
      </c>
      <c r="K1704" s="251">
        <v>3534</v>
      </c>
      <c r="L1704" s="246" t="s">
        <v>1560</v>
      </c>
      <c r="M1704" s="160" t="s">
        <v>3399</v>
      </c>
      <c r="N1704" s="160" t="s">
        <v>3400</v>
      </c>
      <c r="O1704" s="249" t="s">
        <v>3398</v>
      </c>
      <c r="P1704" s="248">
        <v>43882</v>
      </c>
      <c r="Q1704" s="166" t="str">
        <f>IF(COUNTIFS(tabAtas_Bloqueios[CÓDIGO],tabConsumoAta[[#This Row],[CÓDIGO]],tabAtas_Bloqueios[CHAVE],tabConsumoAta[[#This Row],[ATA]],tabAtas_Bloqueios[INATIVO],"") &gt; 0,"X","")</f>
        <v/>
      </c>
      <c r="R1704" s="158" t="s">
        <v>1555</v>
      </c>
    </row>
    <row r="1705" spans="1:18" x14ac:dyDescent="0.3">
      <c r="A1705" s="247">
        <v>139144</v>
      </c>
      <c r="B1705" s="47" t="s">
        <v>2535</v>
      </c>
      <c r="C1705" s="34" t="str">
        <f>IFERROR(VLOOKUP(tabConsumoAta[[#This Row],[CÓDIGO]],tabEstimativa[#Data],14,FALSE),"")</f>
        <v/>
      </c>
      <c r="D1705" s="157" t="s">
        <v>1560</v>
      </c>
      <c r="E1705" s="157"/>
      <c r="F1705" s="34"/>
      <c r="G1705" s="78" t="str">
        <f>IFERROR(VLOOKUP(tabConsumoAta[[#This Row],[ATA]],tabAtas[#Data],4,FALSE),"")</f>
        <v/>
      </c>
      <c r="H1705" s="163">
        <f>SUMIFS(tabSaldoAta[ESTIMATIVA],tabSaldoAta[CÓDIGO],tabConsumoAta[[#This Row],[CÓDIGO]],tabSaldoAta[CHAVE],tabConsumoAta[[#This Row],[ATA]])</f>
        <v>0</v>
      </c>
      <c r="I1705" s="164">
        <v>0</v>
      </c>
      <c r="J1705" s="159">
        <v>33</v>
      </c>
      <c r="K1705" s="251">
        <v>3534</v>
      </c>
      <c r="L1705" s="246" t="s">
        <v>1560</v>
      </c>
      <c r="M1705" s="160" t="s">
        <v>3399</v>
      </c>
      <c r="N1705" s="160" t="s">
        <v>3400</v>
      </c>
      <c r="O1705" s="249" t="s">
        <v>3398</v>
      </c>
      <c r="P1705" s="248">
        <v>43882</v>
      </c>
      <c r="Q1705" s="166" t="str">
        <f>IF(COUNTIFS(tabAtas_Bloqueios[CÓDIGO],tabConsumoAta[[#This Row],[CÓDIGO]],tabAtas_Bloqueios[CHAVE],tabConsumoAta[[#This Row],[ATA]],tabAtas_Bloqueios[INATIVO],"") &gt; 0,"X","")</f>
        <v/>
      </c>
      <c r="R1705" s="158" t="s">
        <v>1555</v>
      </c>
    </row>
    <row r="1706" spans="1:18" x14ac:dyDescent="0.3">
      <c r="A1706" s="247">
        <v>132290</v>
      </c>
      <c r="B1706" s="47" t="s">
        <v>2579</v>
      </c>
      <c r="C1706" s="34" t="str">
        <f>IFERROR(VLOOKUP(tabConsumoAta[[#This Row],[CÓDIGO]],tabEstimativa[#Data],14,FALSE),"")</f>
        <v/>
      </c>
      <c r="D1706" s="157" t="s">
        <v>1560</v>
      </c>
      <c r="E1706" s="157"/>
      <c r="F1706" s="34"/>
      <c r="G1706" s="78" t="str">
        <f>IFERROR(VLOOKUP(tabConsumoAta[[#This Row],[ATA]],tabAtas[#Data],4,FALSE),"")</f>
        <v/>
      </c>
      <c r="H1706" s="163">
        <f>SUMIFS(tabSaldoAta[ESTIMATIVA],tabSaldoAta[CÓDIGO],tabConsumoAta[[#This Row],[CÓDIGO]],tabSaldoAta[CHAVE],tabConsumoAta[[#This Row],[ATA]])</f>
        <v>0</v>
      </c>
      <c r="I1706" s="164">
        <v>4000</v>
      </c>
      <c r="J1706" s="159">
        <v>34</v>
      </c>
      <c r="K1706" s="251">
        <v>3534</v>
      </c>
      <c r="L1706" s="246" t="s">
        <v>1560</v>
      </c>
      <c r="M1706" s="160" t="s">
        <v>3399</v>
      </c>
      <c r="N1706" s="160" t="s">
        <v>3400</v>
      </c>
      <c r="O1706" s="249" t="s">
        <v>3398</v>
      </c>
      <c r="P1706" s="248">
        <v>43882</v>
      </c>
      <c r="Q1706" s="166" t="str">
        <f>IF(COUNTIFS(tabAtas_Bloqueios[CÓDIGO],tabConsumoAta[[#This Row],[CÓDIGO]],tabAtas_Bloqueios[CHAVE],tabConsumoAta[[#This Row],[ATA]],tabAtas_Bloqueios[INATIVO],"") &gt; 0,"X","")</f>
        <v/>
      </c>
      <c r="R1706" s="158" t="s">
        <v>1555</v>
      </c>
    </row>
    <row r="1707" spans="1:18" x14ac:dyDescent="0.3">
      <c r="A1707" s="247">
        <v>132297</v>
      </c>
      <c r="B1707" s="47" t="s">
        <v>2582</v>
      </c>
      <c r="C1707" s="34" t="str">
        <f>IFERROR(VLOOKUP(tabConsumoAta[[#This Row],[CÓDIGO]],tabEstimativa[#Data],14,FALSE),"")</f>
        <v>Suspenso</v>
      </c>
      <c r="D1707" s="157" t="s">
        <v>1560</v>
      </c>
      <c r="E1707" s="157"/>
      <c r="F1707" s="34"/>
      <c r="G1707" s="78" t="str">
        <f>IFERROR(VLOOKUP(tabConsumoAta[[#This Row],[ATA]],tabAtas[#Data],4,FALSE),"")</f>
        <v/>
      </c>
      <c r="H1707" s="163">
        <f>SUMIFS(tabSaldoAta[ESTIMATIVA],tabSaldoAta[CÓDIGO],tabConsumoAta[[#This Row],[CÓDIGO]],tabSaldoAta[CHAVE],tabConsumoAta[[#This Row],[ATA]])</f>
        <v>0</v>
      </c>
      <c r="I1707" s="164">
        <v>20000</v>
      </c>
      <c r="J1707" s="159">
        <v>35</v>
      </c>
      <c r="K1707" s="251">
        <v>3535</v>
      </c>
      <c r="L1707" s="246" t="s">
        <v>1560</v>
      </c>
      <c r="M1707" s="160" t="s">
        <v>3399</v>
      </c>
      <c r="N1707" s="160" t="s">
        <v>3400</v>
      </c>
      <c r="O1707" s="249" t="s">
        <v>3398</v>
      </c>
      <c r="P1707" s="248">
        <v>43882</v>
      </c>
      <c r="Q1707" s="166" t="str">
        <f>IF(COUNTIFS(tabAtas_Bloqueios[CÓDIGO],tabConsumoAta[[#This Row],[CÓDIGO]],tabAtas_Bloqueios[CHAVE],tabConsumoAta[[#This Row],[ATA]],tabAtas_Bloqueios[INATIVO],"") &gt; 0,"X","")</f>
        <v/>
      </c>
      <c r="R1707" s="158" t="s">
        <v>1555</v>
      </c>
    </row>
    <row r="1708" spans="1:18" x14ac:dyDescent="0.3">
      <c r="A1708" s="247">
        <v>132300</v>
      </c>
      <c r="B1708" s="47" t="s">
        <v>2585</v>
      </c>
      <c r="C1708" s="34" t="str">
        <f>IFERROR(VLOOKUP(tabConsumoAta[[#This Row],[CÓDIGO]],tabEstimativa[#Data],14,FALSE),"")</f>
        <v/>
      </c>
      <c r="D1708" s="157" t="s">
        <v>1560</v>
      </c>
      <c r="E1708" s="157"/>
      <c r="F1708" s="34"/>
      <c r="G1708" s="78" t="str">
        <f>IFERROR(VLOOKUP(tabConsumoAta[[#This Row],[ATA]],tabAtas[#Data],4,FALSE),"")</f>
        <v/>
      </c>
      <c r="H1708" s="163">
        <f>SUMIFS(tabSaldoAta[ESTIMATIVA],tabSaldoAta[CÓDIGO],tabConsumoAta[[#This Row],[CÓDIGO]],tabSaldoAta[CHAVE],tabConsumoAta[[#This Row],[ATA]])</f>
        <v>0</v>
      </c>
      <c r="I1708" s="164">
        <v>7000</v>
      </c>
      <c r="J1708" s="159">
        <v>36</v>
      </c>
      <c r="K1708" s="251">
        <v>3538</v>
      </c>
      <c r="L1708" s="246" t="s">
        <v>1560</v>
      </c>
      <c r="M1708" s="160" t="s">
        <v>3399</v>
      </c>
      <c r="N1708" s="160" t="s">
        <v>3400</v>
      </c>
      <c r="O1708" s="249" t="s">
        <v>3398</v>
      </c>
      <c r="P1708" s="248">
        <v>43882</v>
      </c>
      <c r="Q1708" s="166" t="str">
        <f>IF(COUNTIFS(tabAtas_Bloqueios[CÓDIGO],tabConsumoAta[[#This Row],[CÓDIGO]],tabAtas_Bloqueios[CHAVE],tabConsumoAta[[#This Row],[ATA]],tabAtas_Bloqueios[INATIVO],"") &gt; 0,"X","")</f>
        <v/>
      </c>
      <c r="R1708" s="158" t="s">
        <v>1555</v>
      </c>
    </row>
    <row r="1709" spans="1:18" x14ac:dyDescent="0.3">
      <c r="A1709" s="247">
        <v>139143</v>
      </c>
      <c r="B1709" s="47" t="s">
        <v>2534</v>
      </c>
      <c r="C1709" s="34" t="str">
        <f>IFERROR(VLOOKUP(tabConsumoAta[[#This Row],[CÓDIGO]],tabEstimativa[#Data],14,FALSE),"")</f>
        <v/>
      </c>
      <c r="D1709" s="157" t="s">
        <v>1560</v>
      </c>
      <c r="E1709" s="157"/>
      <c r="F1709" s="34"/>
      <c r="G1709" s="78" t="str">
        <f>IFERROR(VLOOKUP(tabConsumoAta[[#This Row],[ATA]],tabAtas[#Data],4,FALSE),"")</f>
        <v/>
      </c>
      <c r="H1709" s="163">
        <f>SUMIFS(tabSaldoAta[ESTIMATIVA],tabSaldoAta[CÓDIGO],tabConsumoAta[[#This Row],[CÓDIGO]],tabSaldoAta[CHAVE],tabConsumoAta[[#This Row],[ATA]])</f>
        <v>0</v>
      </c>
      <c r="I1709" s="164">
        <v>0</v>
      </c>
      <c r="J1709" s="159">
        <v>37</v>
      </c>
      <c r="K1709" s="251">
        <v>3534</v>
      </c>
      <c r="L1709" s="246" t="s">
        <v>1560</v>
      </c>
      <c r="M1709" s="160" t="s">
        <v>3399</v>
      </c>
      <c r="N1709" s="160" t="s">
        <v>3400</v>
      </c>
      <c r="O1709" s="249" t="s">
        <v>3398</v>
      </c>
      <c r="P1709" s="248">
        <v>43882</v>
      </c>
      <c r="Q1709" s="166" t="str">
        <f>IF(COUNTIFS(tabAtas_Bloqueios[CÓDIGO],tabConsumoAta[[#This Row],[CÓDIGO]],tabAtas_Bloqueios[CHAVE],tabConsumoAta[[#This Row],[ATA]],tabAtas_Bloqueios[INATIVO],"") &gt; 0,"X","")</f>
        <v/>
      </c>
      <c r="R1709" s="158" t="s">
        <v>1555</v>
      </c>
    </row>
    <row r="1710" spans="1:18" x14ac:dyDescent="0.3">
      <c r="A1710" s="247">
        <v>132394</v>
      </c>
      <c r="B1710" s="47" t="s">
        <v>2577</v>
      </c>
      <c r="C1710" s="34" t="str">
        <f>IFERROR(VLOOKUP(tabConsumoAta[[#This Row],[CÓDIGO]],tabEstimativa[#Data],14,FALSE),"")</f>
        <v/>
      </c>
      <c r="D1710" s="157" t="s">
        <v>1560</v>
      </c>
      <c r="E1710" s="157"/>
      <c r="F1710" s="34"/>
      <c r="G1710" s="78" t="str">
        <f>IFERROR(VLOOKUP(tabConsumoAta[[#This Row],[ATA]],tabAtas[#Data],4,FALSE),"")</f>
        <v/>
      </c>
      <c r="H1710" s="163">
        <f>SUMIFS(tabSaldoAta[ESTIMATIVA],tabSaldoAta[CÓDIGO],tabConsumoAta[[#This Row],[CÓDIGO]],tabSaldoAta[CHAVE],tabConsumoAta[[#This Row],[ATA]])</f>
        <v>0</v>
      </c>
      <c r="I1710" s="164">
        <v>4000</v>
      </c>
      <c r="J1710" s="159">
        <v>38</v>
      </c>
      <c r="K1710" s="251">
        <v>3534</v>
      </c>
      <c r="L1710" s="246" t="s">
        <v>1560</v>
      </c>
      <c r="M1710" s="160" t="s">
        <v>3399</v>
      </c>
      <c r="N1710" s="160" t="s">
        <v>3400</v>
      </c>
      <c r="O1710" s="249" t="s">
        <v>3398</v>
      </c>
      <c r="P1710" s="248">
        <v>43882</v>
      </c>
      <c r="Q1710" s="166" t="str">
        <f>IF(COUNTIFS(tabAtas_Bloqueios[CÓDIGO],tabConsumoAta[[#This Row],[CÓDIGO]],tabAtas_Bloqueios[CHAVE],tabConsumoAta[[#This Row],[ATA]],tabAtas_Bloqueios[INATIVO],"") &gt; 0,"X","")</f>
        <v/>
      </c>
      <c r="R1710" s="158" t="s">
        <v>1555</v>
      </c>
    </row>
    <row r="1711" spans="1:18" x14ac:dyDescent="0.3">
      <c r="A1711" s="247">
        <v>132395</v>
      </c>
      <c r="B1711" s="47" t="s">
        <v>2578</v>
      </c>
      <c r="C1711" s="34" t="str">
        <f>IFERROR(VLOOKUP(tabConsumoAta[[#This Row],[CÓDIGO]],tabEstimativa[#Data],14,FALSE),"")</f>
        <v/>
      </c>
      <c r="D1711" s="157" t="s">
        <v>1560</v>
      </c>
      <c r="E1711" s="157"/>
      <c r="F1711" s="34"/>
      <c r="G1711" s="78" t="str">
        <f>IFERROR(VLOOKUP(tabConsumoAta[[#This Row],[ATA]],tabAtas[#Data],4,FALSE),"")</f>
        <v/>
      </c>
      <c r="H1711" s="163">
        <f>SUMIFS(tabSaldoAta[ESTIMATIVA],tabSaldoAta[CÓDIGO],tabConsumoAta[[#This Row],[CÓDIGO]],tabSaldoAta[CHAVE],tabConsumoAta[[#This Row],[ATA]])</f>
        <v>0</v>
      </c>
      <c r="I1711" s="164">
        <v>4000</v>
      </c>
      <c r="J1711" s="159">
        <v>39</v>
      </c>
      <c r="K1711" s="251">
        <v>3534</v>
      </c>
      <c r="L1711" s="246" t="s">
        <v>1560</v>
      </c>
      <c r="M1711" s="160" t="s">
        <v>3399</v>
      </c>
      <c r="N1711" s="160" t="s">
        <v>3400</v>
      </c>
      <c r="O1711" s="249" t="s">
        <v>3398</v>
      </c>
      <c r="P1711" s="248">
        <v>43882</v>
      </c>
      <c r="Q1711" s="166" t="str">
        <f>IF(COUNTIFS(tabAtas_Bloqueios[CÓDIGO],tabConsumoAta[[#This Row],[CÓDIGO]],tabAtas_Bloqueios[CHAVE],tabConsumoAta[[#This Row],[ATA]],tabAtas_Bloqueios[INATIVO],"") &gt; 0,"X","")</f>
        <v/>
      </c>
      <c r="R1711" s="158" t="s">
        <v>1555</v>
      </c>
    </row>
    <row r="1712" spans="1:18" x14ac:dyDescent="0.3">
      <c r="A1712" s="247">
        <v>132646</v>
      </c>
      <c r="B1712" s="47" t="s">
        <v>2539</v>
      </c>
      <c r="C1712" s="34" t="str">
        <f>IFERROR(VLOOKUP(tabConsumoAta[[#This Row],[CÓDIGO]],tabEstimativa[#Data],14,FALSE),"")</f>
        <v/>
      </c>
      <c r="D1712" s="157" t="s">
        <v>1560</v>
      </c>
      <c r="E1712" s="157"/>
      <c r="F1712" s="34"/>
      <c r="G1712" s="78" t="str">
        <f>IFERROR(VLOOKUP(tabConsumoAta[[#This Row],[ATA]],tabAtas[#Data],4,FALSE),"")</f>
        <v/>
      </c>
      <c r="H1712" s="163">
        <f>SUMIFS(tabSaldoAta[ESTIMATIVA],tabSaldoAta[CÓDIGO],tabConsumoAta[[#This Row],[CÓDIGO]],tabSaldoAta[CHAVE],tabConsumoAta[[#This Row],[ATA]])</f>
        <v>0</v>
      </c>
      <c r="I1712" s="164">
        <v>15000</v>
      </c>
      <c r="J1712" s="159">
        <v>40</v>
      </c>
      <c r="K1712" s="251">
        <v>3536</v>
      </c>
      <c r="L1712" s="246" t="s">
        <v>1560</v>
      </c>
      <c r="M1712" s="160" t="s">
        <v>3399</v>
      </c>
      <c r="N1712" s="160" t="s">
        <v>3400</v>
      </c>
      <c r="O1712" s="249" t="s">
        <v>3398</v>
      </c>
      <c r="P1712" s="248">
        <v>43882</v>
      </c>
      <c r="Q1712" s="166" t="str">
        <f>IF(COUNTIFS(tabAtas_Bloqueios[CÓDIGO],tabConsumoAta[[#This Row],[CÓDIGO]],tabAtas_Bloqueios[CHAVE],tabConsumoAta[[#This Row],[ATA]],tabAtas_Bloqueios[INATIVO],"") &gt; 0,"X","")</f>
        <v/>
      </c>
      <c r="R1712" s="158" t="s">
        <v>1555</v>
      </c>
    </row>
    <row r="1713" spans="1:18" x14ac:dyDescent="0.3">
      <c r="A1713" s="247">
        <v>132647</v>
      </c>
      <c r="B1713" s="47" t="s">
        <v>2540</v>
      </c>
      <c r="C1713" s="34" t="str">
        <f>IFERROR(VLOOKUP(tabConsumoAta[[#This Row],[CÓDIGO]],tabEstimativa[#Data],14,FALSE),"")</f>
        <v/>
      </c>
      <c r="D1713" s="157" t="s">
        <v>1560</v>
      </c>
      <c r="E1713" s="157"/>
      <c r="F1713" s="34"/>
      <c r="G1713" s="78" t="str">
        <f>IFERROR(VLOOKUP(tabConsumoAta[[#This Row],[ATA]],tabAtas[#Data],4,FALSE),"")</f>
        <v/>
      </c>
      <c r="H1713" s="163">
        <f>SUMIFS(tabSaldoAta[ESTIMATIVA],tabSaldoAta[CÓDIGO],tabConsumoAta[[#This Row],[CÓDIGO]],tabSaldoAta[CHAVE],tabConsumoAta[[#This Row],[ATA]])</f>
        <v>0</v>
      </c>
      <c r="I1713" s="164">
        <v>20000</v>
      </c>
      <c r="J1713" s="159">
        <v>41</v>
      </c>
      <c r="K1713" s="251">
        <v>3535</v>
      </c>
      <c r="L1713" s="246" t="s">
        <v>1560</v>
      </c>
      <c r="M1713" s="160" t="s">
        <v>3399</v>
      </c>
      <c r="N1713" s="160" t="s">
        <v>3400</v>
      </c>
      <c r="O1713" s="249" t="s">
        <v>3398</v>
      </c>
      <c r="P1713" s="248">
        <v>43882</v>
      </c>
      <c r="Q1713" s="166" t="str">
        <f>IF(COUNTIFS(tabAtas_Bloqueios[CÓDIGO],tabConsumoAta[[#This Row],[CÓDIGO]],tabAtas_Bloqueios[CHAVE],tabConsumoAta[[#This Row],[ATA]],tabAtas_Bloqueios[INATIVO],"") &gt; 0,"X","")</f>
        <v/>
      </c>
      <c r="R1713" s="158" t="s">
        <v>1555</v>
      </c>
    </row>
    <row r="1714" spans="1:18" x14ac:dyDescent="0.3">
      <c r="A1714" s="247">
        <v>132649</v>
      </c>
      <c r="B1714" s="47" t="s">
        <v>2541</v>
      </c>
      <c r="C1714" s="34" t="str">
        <f>IFERROR(VLOOKUP(tabConsumoAta[[#This Row],[CÓDIGO]],tabEstimativa[#Data],14,FALSE),"")</f>
        <v/>
      </c>
      <c r="D1714" s="157" t="s">
        <v>1560</v>
      </c>
      <c r="E1714" s="157"/>
      <c r="F1714" s="34"/>
      <c r="G1714" s="78" t="str">
        <f>IFERROR(VLOOKUP(tabConsumoAta[[#This Row],[ATA]],tabAtas[#Data],4,FALSE),"")</f>
        <v/>
      </c>
      <c r="H1714" s="163">
        <f>SUMIFS(tabSaldoAta[ESTIMATIVA],tabSaldoAta[CÓDIGO],tabConsumoAta[[#This Row],[CÓDIGO]],tabSaldoAta[CHAVE],tabConsumoAta[[#This Row],[ATA]])</f>
        <v>0</v>
      </c>
      <c r="I1714" s="164">
        <v>15000</v>
      </c>
      <c r="J1714" s="159">
        <v>42</v>
      </c>
      <c r="K1714" s="251">
        <v>3535</v>
      </c>
      <c r="L1714" s="246" t="s">
        <v>1560</v>
      </c>
      <c r="M1714" s="160" t="s">
        <v>3399</v>
      </c>
      <c r="N1714" s="160" t="s">
        <v>3400</v>
      </c>
      <c r="O1714" s="249" t="s">
        <v>3398</v>
      </c>
      <c r="P1714" s="248">
        <v>43882</v>
      </c>
      <c r="Q1714" s="166" t="str">
        <f>IF(COUNTIFS(tabAtas_Bloqueios[CÓDIGO],tabConsumoAta[[#This Row],[CÓDIGO]],tabAtas_Bloqueios[CHAVE],tabConsumoAta[[#This Row],[ATA]],tabAtas_Bloqueios[INATIVO],"") &gt; 0,"X","")</f>
        <v/>
      </c>
      <c r="R1714" s="158" t="s">
        <v>1555</v>
      </c>
    </row>
    <row r="1715" spans="1:18" x14ac:dyDescent="0.3">
      <c r="A1715" s="247">
        <v>132650</v>
      </c>
      <c r="B1715" s="47" t="s">
        <v>2574</v>
      </c>
      <c r="C1715" s="34" t="str">
        <f>IFERROR(VLOOKUP(tabConsumoAta[[#This Row],[CÓDIGO]],tabEstimativa[#Data],14,FALSE),"")</f>
        <v/>
      </c>
      <c r="D1715" s="157" t="s">
        <v>1560</v>
      </c>
      <c r="E1715" s="157"/>
      <c r="F1715" s="34"/>
      <c r="G1715" s="78" t="str">
        <f>IFERROR(VLOOKUP(tabConsumoAta[[#This Row],[ATA]],tabAtas[#Data],4,FALSE),"")</f>
        <v/>
      </c>
      <c r="H1715" s="163">
        <f>SUMIFS(tabSaldoAta[ESTIMATIVA],tabSaldoAta[CÓDIGO],tabConsumoAta[[#This Row],[CÓDIGO]],tabSaldoAta[CHAVE],tabConsumoAta[[#This Row],[ATA]])</f>
        <v>0</v>
      </c>
      <c r="I1715" s="164">
        <v>5000</v>
      </c>
      <c r="J1715" s="159">
        <v>43</v>
      </c>
      <c r="K1715" s="251">
        <v>3535</v>
      </c>
      <c r="L1715" s="246" t="s">
        <v>1560</v>
      </c>
      <c r="M1715" s="160" t="s">
        <v>3399</v>
      </c>
      <c r="N1715" s="160" t="s">
        <v>3400</v>
      </c>
      <c r="O1715" s="249" t="s">
        <v>3398</v>
      </c>
      <c r="P1715" s="248">
        <v>43882</v>
      </c>
      <c r="Q1715" s="166" t="str">
        <f>IF(COUNTIFS(tabAtas_Bloqueios[CÓDIGO],tabConsumoAta[[#This Row],[CÓDIGO]],tabAtas_Bloqueios[CHAVE],tabConsumoAta[[#This Row],[ATA]],tabAtas_Bloqueios[INATIVO],"") &gt; 0,"X","")</f>
        <v/>
      </c>
      <c r="R1715" s="158" t="s">
        <v>1555</v>
      </c>
    </row>
    <row r="1716" spans="1:18" x14ac:dyDescent="0.3">
      <c r="A1716" s="247">
        <v>132655</v>
      </c>
      <c r="B1716" s="47" t="s">
        <v>2545</v>
      </c>
      <c r="C1716" s="34" t="str">
        <f>IFERROR(VLOOKUP(tabConsumoAta[[#This Row],[CÓDIGO]],tabEstimativa[#Data],14,FALSE),"")</f>
        <v/>
      </c>
      <c r="D1716" s="157" t="s">
        <v>1560</v>
      </c>
      <c r="E1716" s="157"/>
      <c r="F1716" s="34"/>
      <c r="G1716" s="78" t="str">
        <f>IFERROR(VLOOKUP(tabConsumoAta[[#This Row],[ATA]],tabAtas[#Data],4,FALSE),"")</f>
        <v/>
      </c>
      <c r="H1716" s="163">
        <f>SUMIFS(tabSaldoAta[ESTIMATIVA],tabSaldoAta[CÓDIGO],tabConsumoAta[[#This Row],[CÓDIGO]],tabSaldoAta[CHAVE],tabConsumoAta[[#This Row],[ATA]])</f>
        <v>0</v>
      </c>
      <c r="I1716" s="164">
        <v>25000</v>
      </c>
      <c r="J1716" s="159">
        <v>44</v>
      </c>
      <c r="K1716" s="251">
        <v>3535</v>
      </c>
      <c r="L1716" s="246" t="s">
        <v>1560</v>
      </c>
      <c r="M1716" s="160" t="s">
        <v>3399</v>
      </c>
      <c r="N1716" s="160" t="s">
        <v>3400</v>
      </c>
      <c r="O1716" s="249" t="s">
        <v>3398</v>
      </c>
      <c r="P1716" s="248">
        <v>43882</v>
      </c>
      <c r="Q1716" s="166" t="str">
        <f>IF(COUNTIFS(tabAtas_Bloqueios[CÓDIGO],tabConsumoAta[[#This Row],[CÓDIGO]],tabAtas_Bloqueios[CHAVE],tabConsumoAta[[#This Row],[ATA]],tabAtas_Bloqueios[INATIVO],"") &gt; 0,"X","")</f>
        <v/>
      </c>
      <c r="R1716" s="158" t="s">
        <v>1555</v>
      </c>
    </row>
    <row r="1717" spans="1:18" x14ac:dyDescent="0.3">
      <c r="A1717" s="247">
        <v>132656</v>
      </c>
      <c r="B1717" s="47" t="s">
        <v>2546</v>
      </c>
      <c r="C1717" s="34" t="str">
        <f>IFERROR(VLOOKUP(tabConsumoAta[[#This Row],[CÓDIGO]],tabEstimativa[#Data],14,FALSE),"")</f>
        <v/>
      </c>
      <c r="D1717" s="157" t="s">
        <v>1560</v>
      </c>
      <c r="E1717" s="157"/>
      <c r="F1717" s="34"/>
      <c r="G1717" s="78" t="str">
        <f>IFERROR(VLOOKUP(tabConsumoAta[[#This Row],[ATA]],tabAtas[#Data],4,FALSE),"")</f>
        <v/>
      </c>
      <c r="H1717" s="163">
        <f>SUMIFS(tabSaldoAta[ESTIMATIVA],tabSaldoAta[CÓDIGO],tabConsumoAta[[#This Row],[CÓDIGO]],tabSaldoAta[CHAVE],tabConsumoAta[[#This Row],[ATA]])</f>
        <v>0</v>
      </c>
      <c r="I1717" s="164">
        <v>25000</v>
      </c>
      <c r="J1717" s="159">
        <v>45</v>
      </c>
      <c r="K1717" s="251">
        <v>3535</v>
      </c>
      <c r="L1717" s="246" t="s">
        <v>1560</v>
      </c>
      <c r="M1717" s="160" t="s">
        <v>3399</v>
      </c>
      <c r="N1717" s="160" t="s">
        <v>3400</v>
      </c>
      <c r="O1717" s="249" t="s">
        <v>3398</v>
      </c>
      <c r="P1717" s="248">
        <v>43882</v>
      </c>
      <c r="Q1717" s="166" t="str">
        <f>IF(COUNTIFS(tabAtas_Bloqueios[CÓDIGO],tabConsumoAta[[#This Row],[CÓDIGO]],tabAtas_Bloqueios[CHAVE],tabConsumoAta[[#This Row],[ATA]],tabAtas_Bloqueios[INATIVO],"") &gt; 0,"X","")</f>
        <v/>
      </c>
      <c r="R1717" s="158" t="s">
        <v>1555</v>
      </c>
    </row>
    <row r="1718" spans="1:18" x14ac:dyDescent="0.3">
      <c r="A1718" s="247">
        <v>135297</v>
      </c>
      <c r="B1718" s="47" t="s">
        <v>2523</v>
      </c>
      <c r="C1718" s="34" t="str">
        <f>IFERROR(VLOOKUP(tabConsumoAta[[#This Row],[CÓDIGO]],tabEstimativa[#Data],14,FALSE),"")</f>
        <v/>
      </c>
      <c r="D1718" s="157" t="s">
        <v>1560</v>
      </c>
      <c r="E1718" s="157"/>
      <c r="F1718" s="34"/>
      <c r="G1718" s="78" t="str">
        <f>IFERROR(VLOOKUP(tabConsumoAta[[#This Row],[ATA]],tabAtas[#Data],4,FALSE),"")</f>
        <v/>
      </c>
      <c r="H1718" s="163">
        <f>SUMIFS(tabSaldoAta[ESTIMATIVA],tabSaldoAta[CÓDIGO],tabConsumoAta[[#This Row],[CÓDIGO]],tabSaldoAta[CHAVE],tabConsumoAta[[#This Row],[ATA]])</f>
        <v>0</v>
      </c>
      <c r="I1718" s="164">
        <v>12000</v>
      </c>
      <c r="J1718" s="159">
        <v>46</v>
      </c>
      <c r="K1718" s="251">
        <v>3540</v>
      </c>
      <c r="L1718" s="246" t="s">
        <v>1560</v>
      </c>
      <c r="M1718" s="160" t="s">
        <v>3399</v>
      </c>
      <c r="N1718" s="160" t="s">
        <v>3400</v>
      </c>
      <c r="O1718" s="249" t="s">
        <v>3398</v>
      </c>
      <c r="P1718" s="248">
        <v>43882</v>
      </c>
      <c r="Q1718" s="166" t="str">
        <f>IF(COUNTIFS(tabAtas_Bloqueios[CÓDIGO],tabConsumoAta[[#This Row],[CÓDIGO]],tabAtas_Bloqueios[CHAVE],tabConsumoAta[[#This Row],[ATA]],tabAtas_Bloqueios[INATIVO],"") &gt; 0,"X","")</f>
        <v/>
      </c>
      <c r="R1718" s="158" t="s">
        <v>1555</v>
      </c>
    </row>
    <row r="1719" spans="1:18" x14ac:dyDescent="0.3">
      <c r="A1719" s="247">
        <v>135703</v>
      </c>
      <c r="B1719" s="47" t="s">
        <v>3145</v>
      </c>
      <c r="C1719" s="34" t="str">
        <f>IFERROR(VLOOKUP(tabConsumoAta[[#This Row],[CÓDIGO]],tabEstimativa[#Data],14,FALSE),"")</f>
        <v>Suspenso</v>
      </c>
      <c r="D1719" s="157" t="s">
        <v>1560</v>
      </c>
      <c r="E1719" s="157"/>
      <c r="F1719" s="34"/>
      <c r="G1719" s="78" t="str">
        <f>IFERROR(VLOOKUP(tabConsumoAta[[#This Row],[ATA]],tabAtas[#Data],4,FALSE),"")</f>
        <v/>
      </c>
      <c r="H1719" s="163">
        <f>SUMIFS(tabSaldoAta[ESTIMATIVA],tabSaldoAta[CÓDIGO],tabConsumoAta[[#This Row],[CÓDIGO]],tabSaldoAta[CHAVE],tabConsumoAta[[#This Row],[ATA]])</f>
        <v>0</v>
      </c>
      <c r="I1719" s="164">
        <v>10000</v>
      </c>
      <c r="J1719" s="159">
        <v>47</v>
      </c>
      <c r="K1719" s="251">
        <v>3537</v>
      </c>
      <c r="L1719" s="246" t="s">
        <v>1560</v>
      </c>
      <c r="M1719" s="160" t="s">
        <v>3399</v>
      </c>
      <c r="N1719" s="160" t="s">
        <v>3400</v>
      </c>
      <c r="O1719" s="249" t="s">
        <v>3398</v>
      </c>
      <c r="P1719" s="248">
        <v>43882</v>
      </c>
      <c r="Q1719" s="166" t="str">
        <f>IF(COUNTIFS(tabAtas_Bloqueios[CÓDIGO],tabConsumoAta[[#This Row],[CÓDIGO]],tabAtas_Bloqueios[CHAVE],tabConsumoAta[[#This Row],[ATA]],tabAtas_Bloqueios[INATIVO],"") &gt; 0,"X","")</f>
        <v/>
      </c>
      <c r="R1719" s="158" t="s">
        <v>1555</v>
      </c>
    </row>
    <row r="1720" spans="1:18" x14ac:dyDescent="0.3">
      <c r="A1720" s="247">
        <v>136408</v>
      </c>
      <c r="B1720" s="47" t="s">
        <v>3146</v>
      </c>
      <c r="C1720" s="34" t="str">
        <f>IFERROR(VLOOKUP(tabConsumoAta[[#This Row],[CÓDIGO]],tabEstimativa[#Data],14,FALSE),"")</f>
        <v/>
      </c>
      <c r="D1720" s="157" t="s">
        <v>1560</v>
      </c>
      <c r="E1720" s="157"/>
      <c r="F1720" s="34"/>
      <c r="G1720" s="78" t="str">
        <f>IFERROR(VLOOKUP(tabConsumoAta[[#This Row],[ATA]],tabAtas[#Data],4,FALSE),"")</f>
        <v/>
      </c>
      <c r="H1720" s="163">
        <f>SUMIFS(tabSaldoAta[ESTIMATIVA],tabSaldoAta[CÓDIGO],tabConsumoAta[[#This Row],[CÓDIGO]],tabSaldoAta[CHAVE],tabConsumoAta[[#This Row],[ATA]])</f>
        <v>0</v>
      </c>
      <c r="I1720" s="164">
        <v>20000</v>
      </c>
      <c r="J1720" s="159">
        <v>48</v>
      </c>
      <c r="K1720" s="251">
        <v>3536</v>
      </c>
      <c r="L1720" s="246" t="s">
        <v>1560</v>
      </c>
      <c r="M1720" s="160" t="s">
        <v>3399</v>
      </c>
      <c r="N1720" s="160" t="s">
        <v>3400</v>
      </c>
      <c r="O1720" s="249" t="s">
        <v>3398</v>
      </c>
      <c r="P1720" s="248">
        <v>43882</v>
      </c>
      <c r="Q1720" s="166" t="str">
        <f>IF(COUNTIFS(tabAtas_Bloqueios[CÓDIGO],tabConsumoAta[[#This Row],[CÓDIGO]],tabAtas_Bloqueios[CHAVE],tabConsumoAta[[#This Row],[ATA]],tabAtas_Bloqueios[INATIVO],"") &gt; 0,"X","")</f>
        <v/>
      </c>
      <c r="R1720" s="158" t="s">
        <v>1555</v>
      </c>
    </row>
    <row r="1721" spans="1:18" x14ac:dyDescent="0.3">
      <c r="A1721" s="247">
        <v>138450</v>
      </c>
      <c r="B1721" s="47" t="s">
        <v>3147</v>
      </c>
      <c r="C1721" s="34" t="str">
        <f>IFERROR(VLOOKUP(tabConsumoAta[[#This Row],[CÓDIGO]],tabEstimativa[#Data],14,FALSE),"")</f>
        <v/>
      </c>
      <c r="D1721" s="157" t="s">
        <v>1560</v>
      </c>
      <c r="E1721" s="157"/>
      <c r="F1721" s="34"/>
      <c r="G1721" s="78" t="str">
        <f>IFERROR(VLOOKUP(tabConsumoAta[[#This Row],[ATA]],tabAtas[#Data],4,FALSE),"")</f>
        <v/>
      </c>
      <c r="H1721" s="163">
        <f>SUMIFS(tabSaldoAta[ESTIMATIVA],tabSaldoAta[CÓDIGO],tabConsumoAta[[#This Row],[CÓDIGO]],tabSaldoAta[CHAVE],tabConsumoAta[[#This Row],[ATA]])</f>
        <v>0</v>
      </c>
      <c r="I1721" s="164">
        <v>5000</v>
      </c>
      <c r="J1721" s="159">
        <v>49</v>
      </c>
      <c r="K1721" s="251">
        <v>3537</v>
      </c>
      <c r="L1721" s="246" t="s">
        <v>1560</v>
      </c>
      <c r="M1721" s="160" t="s">
        <v>3399</v>
      </c>
      <c r="N1721" s="160" t="s">
        <v>3400</v>
      </c>
      <c r="O1721" s="249" t="s">
        <v>3398</v>
      </c>
      <c r="P1721" s="248">
        <v>43882</v>
      </c>
      <c r="Q1721" s="166" t="str">
        <f>IF(COUNTIFS(tabAtas_Bloqueios[CÓDIGO],tabConsumoAta[[#This Row],[CÓDIGO]],tabAtas_Bloqueios[CHAVE],tabConsumoAta[[#This Row],[ATA]],tabAtas_Bloqueios[INATIVO],"") &gt; 0,"X","")</f>
        <v/>
      </c>
      <c r="R1721" s="158" t="s">
        <v>1555</v>
      </c>
    </row>
    <row r="1722" spans="1:18" x14ac:dyDescent="0.3">
      <c r="A1722" s="247">
        <v>138451</v>
      </c>
      <c r="B1722" s="47" t="s">
        <v>3148</v>
      </c>
      <c r="C1722" s="34" t="str">
        <f>IFERROR(VLOOKUP(tabConsumoAta[[#This Row],[CÓDIGO]],tabEstimativa[#Data],14,FALSE),"")</f>
        <v/>
      </c>
      <c r="D1722" s="157" t="s">
        <v>1560</v>
      </c>
      <c r="E1722" s="157"/>
      <c r="F1722" s="34"/>
      <c r="G1722" s="78" t="str">
        <f>IFERROR(VLOOKUP(tabConsumoAta[[#This Row],[ATA]],tabAtas[#Data],4,FALSE),"")</f>
        <v/>
      </c>
      <c r="H1722" s="163">
        <f>SUMIFS(tabSaldoAta[ESTIMATIVA],tabSaldoAta[CÓDIGO],tabConsumoAta[[#This Row],[CÓDIGO]],tabSaldoAta[CHAVE],tabConsumoAta[[#This Row],[ATA]])</f>
        <v>0</v>
      </c>
      <c r="I1722" s="164">
        <v>40000</v>
      </c>
      <c r="J1722" s="159">
        <v>50</v>
      </c>
      <c r="K1722" s="251">
        <v>3536</v>
      </c>
      <c r="L1722" s="246" t="s">
        <v>1560</v>
      </c>
      <c r="M1722" s="160" t="s">
        <v>3399</v>
      </c>
      <c r="N1722" s="160" t="s">
        <v>3400</v>
      </c>
      <c r="O1722" s="249" t="s">
        <v>3398</v>
      </c>
      <c r="P1722" s="248">
        <v>43882</v>
      </c>
      <c r="Q1722" s="166" t="str">
        <f>IF(COUNTIFS(tabAtas_Bloqueios[CÓDIGO],tabConsumoAta[[#This Row],[CÓDIGO]],tabAtas_Bloqueios[CHAVE],tabConsumoAta[[#This Row],[ATA]],tabAtas_Bloqueios[INATIVO],"") &gt; 0,"X","")</f>
        <v/>
      </c>
      <c r="R1722" s="158" t="s">
        <v>1555</v>
      </c>
    </row>
    <row r="1723" spans="1:18" x14ac:dyDescent="0.3">
      <c r="A1723" s="247">
        <v>138453</v>
      </c>
      <c r="B1723" s="47" t="s">
        <v>3408</v>
      </c>
      <c r="C1723" s="34" t="str">
        <f>IFERROR(VLOOKUP(tabConsumoAta[[#This Row],[CÓDIGO]],tabEstimativa[#Data],14,FALSE),"")</f>
        <v/>
      </c>
      <c r="D1723" s="157" t="s">
        <v>1560</v>
      </c>
      <c r="E1723" s="157"/>
      <c r="F1723" s="34"/>
      <c r="G1723" s="78" t="str">
        <f>IFERROR(VLOOKUP(tabConsumoAta[[#This Row],[ATA]],tabAtas[#Data],4,FALSE),"")</f>
        <v/>
      </c>
      <c r="H1723" s="163">
        <f>SUMIFS(tabSaldoAta[ESTIMATIVA],tabSaldoAta[CÓDIGO],tabConsumoAta[[#This Row],[CÓDIGO]],tabSaldoAta[CHAVE],tabConsumoAta[[#This Row],[ATA]])</f>
        <v>0</v>
      </c>
      <c r="I1723" s="164">
        <v>10000</v>
      </c>
      <c r="J1723" s="159">
        <v>51</v>
      </c>
      <c r="K1723" s="251">
        <v>3539</v>
      </c>
      <c r="L1723" s="246" t="s">
        <v>1560</v>
      </c>
      <c r="M1723" s="160" t="s">
        <v>3399</v>
      </c>
      <c r="N1723" s="160" t="s">
        <v>3400</v>
      </c>
      <c r="O1723" s="249" t="s">
        <v>3398</v>
      </c>
      <c r="P1723" s="248">
        <v>43882</v>
      </c>
      <c r="Q1723" s="166" t="str">
        <f>IF(COUNTIFS(tabAtas_Bloqueios[CÓDIGO],tabConsumoAta[[#This Row],[CÓDIGO]],tabAtas_Bloqueios[CHAVE],tabConsumoAta[[#This Row],[ATA]],tabAtas_Bloqueios[INATIVO],"") &gt; 0,"X","")</f>
        <v/>
      </c>
      <c r="R1723" s="158" t="s">
        <v>1555</v>
      </c>
    </row>
    <row r="1724" spans="1:18" x14ac:dyDescent="0.3">
      <c r="A1724" s="247">
        <v>138454</v>
      </c>
      <c r="B1724" s="47" t="s">
        <v>3409</v>
      </c>
      <c r="C1724" s="34" t="str">
        <f>IFERROR(VLOOKUP(tabConsumoAta[[#This Row],[CÓDIGO]],tabEstimativa[#Data],14,FALSE),"")</f>
        <v/>
      </c>
      <c r="D1724" s="157" t="s">
        <v>1560</v>
      </c>
      <c r="E1724" s="157"/>
      <c r="F1724" s="34"/>
      <c r="G1724" s="78" t="str">
        <f>IFERROR(VLOOKUP(tabConsumoAta[[#This Row],[ATA]],tabAtas[#Data],4,FALSE),"")</f>
        <v/>
      </c>
      <c r="H1724" s="163">
        <f>SUMIFS(tabSaldoAta[ESTIMATIVA],tabSaldoAta[CÓDIGO],tabConsumoAta[[#This Row],[CÓDIGO]],tabSaldoAta[CHAVE],tabConsumoAta[[#This Row],[ATA]])</f>
        <v>0</v>
      </c>
      <c r="I1724" s="164">
        <v>20000</v>
      </c>
      <c r="J1724" s="159">
        <v>52</v>
      </c>
      <c r="K1724" s="251">
        <v>3540</v>
      </c>
      <c r="L1724" s="246" t="s">
        <v>1560</v>
      </c>
      <c r="M1724" s="160" t="s">
        <v>3399</v>
      </c>
      <c r="N1724" s="160" t="s">
        <v>3400</v>
      </c>
      <c r="O1724" s="249" t="s">
        <v>3398</v>
      </c>
      <c r="P1724" s="248">
        <v>43882</v>
      </c>
      <c r="Q1724" s="166" t="str">
        <f>IF(COUNTIFS(tabAtas_Bloqueios[CÓDIGO],tabConsumoAta[[#This Row],[CÓDIGO]],tabAtas_Bloqueios[CHAVE],tabConsumoAta[[#This Row],[ATA]],tabAtas_Bloqueios[INATIVO],"") &gt; 0,"X","")</f>
        <v/>
      </c>
      <c r="R1724" s="158" t="s">
        <v>1555</v>
      </c>
    </row>
    <row r="1725" spans="1:18" x14ac:dyDescent="0.3">
      <c r="A1725" s="247">
        <v>138456</v>
      </c>
      <c r="B1725" s="47" t="s">
        <v>3410</v>
      </c>
      <c r="C1725" s="34" t="str">
        <f>IFERROR(VLOOKUP(tabConsumoAta[[#This Row],[CÓDIGO]],tabEstimativa[#Data],14,FALSE),"")</f>
        <v/>
      </c>
      <c r="D1725" s="157" t="s">
        <v>1560</v>
      </c>
      <c r="E1725" s="157"/>
      <c r="F1725" s="34"/>
      <c r="G1725" s="78" t="str">
        <f>IFERROR(VLOOKUP(tabConsumoAta[[#This Row],[ATA]],tabAtas[#Data],4,FALSE),"")</f>
        <v/>
      </c>
      <c r="H1725" s="163">
        <f>SUMIFS(tabSaldoAta[ESTIMATIVA],tabSaldoAta[CÓDIGO],tabConsumoAta[[#This Row],[CÓDIGO]],tabSaldoAta[CHAVE],tabConsumoAta[[#This Row],[ATA]])</f>
        <v>0</v>
      </c>
      <c r="I1725" s="164">
        <v>40000</v>
      </c>
      <c r="J1725" s="159">
        <v>53</v>
      </c>
      <c r="K1725" s="251">
        <v>3540</v>
      </c>
      <c r="L1725" s="246" t="s">
        <v>1560</v>
      </c>
      <c r="M1725" s="160" t="s">
        <v>3399</v>
      </c>
      <c r="N1725" s="160" t="s">
        <v>3400</v>
      </c>
      <c r="O1725" s="249" t="s">
        <v>3398</v>
      </c>
      <c r="P1725" s="248">
        <v>43882</v>
      </c>
      <c r="Q1725" s="166" t="str">
        <f>IF(COUNTIFS(tabAtas_Bloqueios[CÓDIGO],tabConsumoAta[[#This Row],[CÓDIGO]],tabAtas_Bloqueios[CHAVE],tabConsumoAta[[#This Row],[ATA]],tabAtas_Bloqueios[INATIVO],"") &gt; 0,"X","")</f>
        <v/>
      </c>
      <c r="R1725" s="158" t="s">
        <v>1555</v>
      </c>
    </row>
    <row r="1726" spans="1:18" x14ac:dyDescent="0.3">
      <c r="A1726" s="247">
        <v>138459</v>
      </c>
      <c r="B1726" s="47" t="s">
        <v>3411</v>
      </c>
      <c r="C1726" s="34" t="str">
        <f>IFERROR(VLOOKUP(tabConsumoAta[[#This Row],[CÓDIGO]],tabEstimativa[#Data],14,FALSE),"")</f>
        <v>Suspenso</v>
      </c>
      <c r="D1726" s="157" t="s">
        <v>1560</v>
      </c>
      <c r="E1726" s="157"/>
      <c r="F1726" s="34"/>
      <c r="G1726" s="78" t="str">
        <f>IFERROR(VLOOKUP(tabConsumoAta[[#This Row],[ATA]],tabAtas[#Data],4,FALSE),"")</f>
        <v/>
      </c>
      <c r="H1726" s="163">
        <f>SUMIFS(tabSaldoAta[ESTIMATIVA],tabSaldoAta[CÓDIGO],tabConsumoAta[[#This Row],[CÓDIGO]],tabSaldoAta[CHAVE],tabConsumoAta[[#This Row],[ATA]])</f>
        <v>0</v>
      </c>
      <c r="I1726" s="164">
        <v>30000</v>
      </c>
      <c r="J1726" s="159">
        <v>54</v>
      </c>
      <c r="K1726" s="251">
        <v>3538</v>
      </c>
      <c r="L1726" s="246" t="s">
        <v>1560</v>
      </c>
      <c r="M1726" s="160" t="s">
        <v>3399</v>
      </c>
      <c r="N1726" s="160" t="s">
        <v>3400</v>
      </c>
      <c r="O1726" s="249" t="s">
        <v>3398</v>
      </c>
      <c r="P1726" s="248">
        <v>43882</v>
      </c>
      <c r="Q1726" s="166" t="str">
        <f>IF(COUNTIFS(tabAtas_Bloqueios[CÓDIGO],tabConsumoAta[[#This Row],[CÓDIGO]],tabAtas_Bloqueios[CHAVE],tabConsumoAta[[#This Row],[ATA]],tabAtas_Bloqueios[INATIVO],"") &gt; 0,"X","")</f>
        <v/>
      </c>
      <c r="R1726" s="158" t="s">
        <v>1555</v>
      </c>
    </row>
    <row r="1727" spans="1:18" x14ac:dyDescent="0.3">
      <c r="A1727" s="247">
        <v>138460</v>
      </c>
      <c r="B1727" s="47" t="s">
        <v>3412</v>
      </c>
      <c r="C1727" s="34" t="str">
        <f>IFERROR(VLOOKUP(tabConsumoAta[[#This Row],[CÓDIGO]],tabEstimativa[#Data],14,FALSE),"")</f>
        <v>Suspenso</v>
      </c>
      <c r="D1727" s="157" t="s">
        <v>1560</v>
      </c>
      <c r="E1727" s="157"/>
      <c r="F1727" s="34"/>
      <c r="G1727" s="78" t="str">
        <f>IFERROR(VLOOKUP(tabConsumoAta[[#This Row],[ATA]],tabAtas[#Data],4,FALSE),"")</f>
        <v/>
      </c>
      <c r="H1727" s="163">
        <f>SUMIFS(tabSaldoAta[ESTIMATIVA],tabSaldoAta[CÓDIGO],tabConsumoAta[[#This Row],[CÓDIGO]],tabSaldoAta[CHAVE],tabConsumoAta[[#This Row],[ATA]])</f>
        <v>0</v>
      </c>
      <c r="I1727" s="164">
        <v>15000</v>
      </c>
      <c r="J1727" s="159">
        <v>55</v>
      </c>
      <c r="K1727" s="251">
        <v>3538</v>
      </c>
      <c r="L1727" s="246" t="s">
        <v>1560</v>
      </c>
      <c r="M1727" s="160" t="s">
        <v>3399</v>
      </c>
      <c r="N1727" s="160" t="s">
        <v>3400</v>
      </c>
      <c r="O1727" s="249" t="s">
        <v>3398</v>
      </c>
      <c r="P1727" s="248">
        <v>43882</v>
      </c>
      <c r="Q1727" s="166" t="str">
        <f>IF(COUNTIFS(tabAtas_Bloqueios[CÓDIGO],tabConsumoAta[[#This Row],[CÓDIGO]],tabAtas_Bloqueios[CHAVE],tabConsumoAta[[#This Row],[ATA]],tabAtas_Bloqueios[INATIVO],"") &gt; 0,"X","")</f>
        <v/>
      </c>
      <c r="R1727" s="158" t="s">
        <v>1555</v>
      </c>
    </row>
    <row r="1728" spans="1:18" x14ac:dyDescent="0.3">
      <c r="A1728" s="247">
        <v>138461</v>
      </c>
      <c r="B1728" s="47" t="s">
        <v>3413</v>
      </c>
      <c r="C1728" s="34" t="str">
        <f>IFERROR(VLOOKUP(tabConsumoAta[[#This Row],[CÓDIGO]],tabEstimativa[#Data],14,FALSE),"")</f>
        <v/>
      </c>
      <c r="D1728" s="157" t="s">
        <v>1560</v>
      </c>
      <c r="E1728" s="157"/>
      <c r="F1728" s="34"/>
      <c r="G1728" s="78" t="str">
        <f>IFERROR(VLOOKUP(tabConsumoAta[[#This Row],[ATA]],tabAtas[#Data],4,FALSE),"")</f>
        <v/>
      </c>
      <c r="H1728" s="163">
        <f>SUMIFS(tabSaldoAta[ESTIMATIVA],tabSaldoAta[CÓDIGO],tabConsumoAta[[#This Row],[CÓDIGO]],tabSaldoAta[CHAVE],tabConsumoAta[[#This Row],[ATA]])</f>
        <v>0</v>
      </c>
      <c r="I1728" s="164">
        <v>20000</v>
      </c>
      <c r="J1728" s="159">
        <v>56</v>
      </c>
      <c r="K1728" s="251">
        <v>3538</v>
      </c>
      <c r="L1728" s="246" t="s">
        <v>1560</v>
      </c>
      <c r="M1728" s="160" t="s">
        <v>3399</v>
      </c>
      <c r="N1728" s="160" t="s">
        <v>3400</v>
      </c>
      <c r="O1728" s="249" t="s">
        <v>3398</v>
      </c>
      <c r="P1728" s="248">
        <v>43882</v>
      </c>
      <c r="Q1728" s="166" t="str">
        <f>IF(COUNTIFS(tabAtas_Bloqueios[CÓDIGO],tabConsumoAta[[#This Row],[CÓDIGO]],tabAtas_Bloqueios[CHAVE],tabConsumoAta[[#This Row],[ATA]],tabAtas_Bloqueios[INATIVO],"") &gt; 0,"X","")</f>
        <v/>
      </c>
      <c r="R1728" s="158" t="s">
        <v>1555</v>
      </c>
    </row>
    <row r="1729" spans="1:18" x14ac:dyDescent="0.3">
      <c r="A1729" s="247">
        <v>138463</v>
      </c>
      <c r="B1729" s="47" t="s">
        <v>3149</v>
      </c>
      <c r="C1729" s="34" t="str">
        <f>IFERROR(VLOOKUP(tabConsumoAta[[#This Row],[CÓDIGO]],tabEstimativa[#Data],14,FALSE),"")</f>
        <v/>
      </c>
      <c r="D1729" s="157" t="s">
        <v>1560</v>
      </c>
      <c r="E1729" s="157"/>
      <c r="F1729" s="34"/>
      <c r="G1729" s="78" t="str">
        <f>IFERROR(VLOOKUP(tabConsumoAta[[#This Row],[ATA]],tabAtas[#Data],4,FALSE),"")</f>
        <v/>
      </c>
      <c r="H1729" s="163">
        <f>SUMIFS(tabSaldoAta[ESTIMATIVA],tabSaldoAta[CÓDIGO],tabConsumoAta[[#This Row],[CÓDIGO]],tabSaldoAta[CHAVE],tabConsumoAta[[#This Row],[ATA]])</f>
        <v>0</v>
      </c>
      <c r="I1729" s="164">
        <v>10000</v>
      </c>
      <c r="J1729" s="159">
        <v>57</v>
      </c>
      <c r="K1729" s="251">
        <v>3539</v>
      </c>
      <c r="L1729" s="246" t="s">
        <v>1560</v>
      </c>
      <c r="M1729" s="160" t="s">
        <v>3399</v>
      </c>
      <c r="N1729" s="160" t="s">
        <v>3400</v>
      </c>
      <c r="O1729" s="249" t="s">
        <v>3398</v>
      </c>
      <c r="P1729" s="248">
        <v>43882</v>
      </c>
      <c r="Q1729" s="166" t="str">
        <f>IF(COUNTIFS(tabAtas_Bloqueios[CÓDIGO],tabConsumoAta[[#This Row],[CÓDIGO]],tabAtas_Bloqueios[CHAVE],tabConsumoAta[[#This Row],[ATA]],tabAtas_Bloqueios[INATIVO],"") &gt; 0,"X","")</f>
        <v/>
      </c>
      <c r="R1729" s="158" t="s">
        <v>1555</v>
      </c>
    </row>
    <row r="1730" spans="1:18" x14ac:dyDescent="0.3">
      <c r="A1730" s="247">
        <v>138464</v>
      </c>
      <c r="B1730" s="47" t="s">
        <v>3150</v>
      </c>
      <c r="C1730" s="34" t="str">
        <f>IFERROR(VLOOKUP(tabConsumoAta[[#This Row],[CÓDIGO]],tabEstimativa[#Data],14,FALSE),"")</f>
        <v/>
      </c>
      <c r="D1730" s="157" t="s">
        <v>1560</v>
      </c>
      <c r="E1730" s="157"/>
      <c r="F1730" s="34"/>
      <c r="G1730" s="78" t="str">
        <f>IFERROR(VLOOKUP(tabConsumoAta[[#This Row],[ATA]],tabAtas[#Data],4,FALSE),"")</f>
        <v/>
      </c>
      <c r="H1730" s="163">
        <f>SUMIFS(tabSaldoAta[ESTIMATIVA],tabSaldoAta[CÓDIGO],tabConsumoAta[[#This Row],[CÓDIGO]],tabSaldoAta[CHAVE],tabConsumoAta[[#This Row],[ATA]])</f>
        <v>0</v>
      </c>
      <c r="I1730" s="164">
        <v>100000</v>
      </c>
      <c r="J1730" s="159">
        <v>58</v>
      </c>
      <c r="K1730" s="251">
        <v>3539</v>
      </c>
      <c r="L1730" s="246" t="s">
        <v>1560</v>
      </c>
      <c r="M1730" s="160" t="s">
        <v>3399</v>
      </c>
      <c r="N1730" s="160" t="s">
        <v>3400</v>
      </c>
      <c r="O1730" s="249" t="s">
        <v>3398</v>
      </c>
      <c r="P1730" s="248">
        <v>43882</v>
      </c>
      <c r="Q1730" s="166" t="str">
        <f>IF(COUNTIFS(tabAtas_Bloqueios[CÓDIGO],tabConsumoAta[[#This Row],[CÓDIGO]],tabAtas_Bloqueios[CHAVE],tabConsumoAta[[#This Row],[ATA]],tabAtas_Bloqueios[INATIVO],"") &gt; 0,"X","")</f>
        <v/>
      </c>
      <c r="R1730" s="158" t="s">
        <v>1555</v>
      </c>
    </row>
    <row r="1731" spans="1:18" x14ac:dyDescent="0.3">
      <c r="A1731" s="247">
        <v>138471</v>
      </c>
      <c r="B1731" s="47" t="s">
        <v>3151</v>
      </c>
      <c r="C1731" s="34" t="str">
        <f>IFERROR(VLOOKUP(tabConsumoAta[[#This Row],[CÓDIGO]],tabEstimativa[#Data],14,FALSE),"")</f>
        <v/>
      </c>
      <c r="D1731" s="157" t="s">
        <v>1560</v>
      </c>
      <c r="E1731" s="157"/>
      <c r="F1731" s="34"/>
      <c r="G1731" s="78" t="str">
        <f>IFERROR(VLOOKUP(tabConsumoAta[[#This Row],[ATA]],tabAtas[#Data],4,FALSE),"")</f>
        <v/>
      </c>
      <c r="H1731" s="163">
        <f>SUMIFS(tabSaldoAta[ESTIMATIVA],tabSaldoAta[CÓDIGO],tabConsumoAta[[#This Row],[CÓDIGO]],tabSaldoAta[CHAVE],tabConsumoAta[[#This Row],[ATA]])</f>
        <v>0</v>
      </c>
      <c r="I1731" s="164">
        <v>12000</v>
      </c>
      <c r="J1731" s="159">
        <v>59</v>
      </c>
      <c r="K1731" s="251">
        <v>3536</v>
      </c>
      <c r="L1731" s="246" t="s">
        <v>1560</v>
      </c>
      <c r="M1731" s="160" t="s">
        <v>3399</v>
      </c>
      <c r="N1731" s="160" t="s">
        <v>3400</v>
      </c>
      <c r="O1731" s="249" t="s">
        <v>3398</v>
      </c>
      <c r="P1731" s="248">
        <v>43882</v>
      </c>
      <c r="Q1731" s="166" t="str">
        <f>IF(COUNTIFS(tabAtas_Bloqueios[CÓDIGO],tabConsumoAta[[#This Row],[CÓDIGO]],tabAtas_Bloqueios[CHAVE],tabConsumoAta[[#This Row],[ATA]],tabAtas_Bloqueios[INATIVO],"") &gt; 0,"X","")</f>
        <v/>
      </c>
      <c r="R1731" s="158" t="s">
        <v>1555</v>
      </c>
    </row>
    <row r="1732" spans="1:18" x14ac:dyDescent="0.3">
      <c r="A1732" s="247">
        <v>17299</v>
      </c>
      <c r="B1732" s="47" t="s">
        <v>2492</v>
      </c>
      <c r="C1732" s="34" t="str">
        <f>IFERROR(VLOOKUP(tabConsumoAta[[#This Row],[CÓDIGO]],tabEstimativa[#Data],14,FALSE),"")</f>
        <v>Suspenso</v>
      </c>
      <c r="D1732" s="157" t="s">
        <v>1560</v>
      </c>
      <c r="E1732" s="157"/>
      <c r="F1732" s="34"/>
      <c r="G1732" s="78" t="str">
        <f>IFERROR(VLOOKUP(tabConsumoAta[[#This Row],[ATA]],tabAtas[#Data],4,FALSE),"")</f>
        <v/>
      </c>
      <c r="H1732" s="163">
        <f>SUMIFS(tabSaldoAta[ESTIMATIVA],tabSaldoAta[CÓDIGO],tabConsumoAta[[#This Row],[CÓDIGO]],tabSaldoAta[CHAVE],tabConsumoAta[[#This Row],[ATA]])</f>
        <v>0</v>
      </c>
      <c r="I1732" s="164">
        <v>0</v>
      </c>
      <c r="J1732" s="159">
        <v>60</v>
      </c>
      <c r="K1732" s="251">
        <v>3548</v>
      </c>
      <c r="L1732" s="246" t="s">
        <v>1560</v>
      </c>
      <c r="M1732" s="160" t="s">
        <v>3399</v>
      </c>
      <c r="N1732" s="160" t="s">
        <v>3400</v>
      </c>
      <c r="O1732" s="249" t="s">
        <v>3398</v>
      </c>
      <c r="P1732" s="248">
        <v>43882</v>
      </c>
      <c r="Q1732" s="166" t="str">
        <f>IF(COUNTIFS(tabAtas_Bloqueios[CÓDIGO],tabConsumoAta[[#This Row],[CÓDIGO]],tabAtas_Bloqueios[CHAVE],tabConsumoAta[[#This Row],[ATA]],tabAtas_Bloqueios[INATIVO],"") &gt; 0,"X","")</f>
        <v/>
      </c>
      <c r="R1732" s="158" t="s">
        <v>1555</v>
      </c>
    </row>
    <row r="1733" spans="1:18" x14ac:dyDescent="0.3">
      <c r="A1733" s="247">
        <v>105259</v>
      </c>
      <c r="B1733" s="47" t="s">
        <v>3276</v>
      </c>
      <c r="C1733" s="34" t="str">
        <f>IFERROR(VLOOKUP(tabConsumoAta[[#This Row],[CÓDIGO]],tabEstimativa[#Data],14,FALSE),"")</f>
        <v/>
      </c>
      <c r="D1733" s="157" t="s">
        <v>1560</v>
      </c>
      <c r="E1733" s="157"/>
      <c r="F1733" s="34"/>
      <c r="G1733" s="78" t="str">
        <f>IFERROR(VLOOKUP(tabConsumoAta[[#This Row],[ATA]],tabAtas[#Data],4,FALSE),"")</f>
        <v/>
      </c>
      <c r="H1733" s="163">
        <f>SUMIFS(tabSaldoAta[ESTIMATIVA],tabSaldoAta[CÓDIGO],tabConsumoAta[[#This Row],[CÓDIGO]],tabSaldoAta[CHAVE],tabConsumoAta[[#This Row],[ATA]])</f>
        <v>0</v>
      </c>
      <c r="I1733" s="164">
        <v>5000</v>
      </c>
      <c r="J1733" s="159">
        <v>61</v>
      </c>
      <c r="K1733" s="251">
        <v>3549</v>
      </c>
      <c r="L1733" s="246" t="s">
        <v>1560</v>
      </c>
      <c r="M1733" s="160" t="s">
        <v>3399</v>
      </c>
      <c r="N1733" s="160" t="s">
        <v>3400</v>
      </c>
      <c r="O1733" s="249" t="s">
        <v>3398</v>
      </c>
      <c r="P1733" s="248">
        <v>43882</v>
      </c>
      <c r="Q1733" s="166" t="str">
        <f>IF(COUNTIFS(tabAtas_Bloqueios[CÓDIGO],tabConsumoAta[[#This Row],[CÓDIGO]],tabAtas_Bloqueios[CHAVE],tabConsumoAta[[#This Row],[ATA]],tabAtas_Bloqueios[INATIVO],"") &gt; 0,"X","")</f>
        <v/>
      </c>
      <c r="R1733" s="158" t="s">
        <v>1555</v>
      </c>
    </row>
    <row r="1734" spans="1:18" x14ac:dyDescent="0.3">
      <c r="A1734" s="247">
        <v>12847</v>
      </c>
      <c r="B1734" s="47" t="s">
        <v>207</v>
      </c>
      <c r="C1734" s="34" t="str">
        <f>IFERROR(VLOOKUP(tabConsumoAta[[#This Row],[CÓDIGO]],tabEstimativa[#Data],14,FALSE),"")</f>
        <v>Suspenso</v>
      </c>
      <c r="D1734" s="157" t="s">
        <v>1560</v>
      </c>
      <c r="E1734" s="157"/>
      <c r="F1734" s="34"/>
      <c r="G1734" s="78" t="str">
        <f>IFERROR(VLOOKUP(tabConsumoAta[[#This Row],[ATA]],tabAtas[#Data],4,FALSE),"")</f>
        <v/>
      </c>
      <c r="H1734" s="163">
        <f>SUMIFS(tabSaldoAta[ESTIMATIVA],tabSaldoAta[CÓDIGO],tabConsumoAta[[#This Row],[CÓDIGO]],tabSaldoAta[CHAVE],tabConsumoAta[[#This Row],[ATA]])</f>
        <v>0</v>
      </c>
      <c r="I1734" s="164">
        <v>5000</v>
      </c>
      <c r="J1734" s="159">
        <v>62</v>
      </c>
      <c r="K1734" s="251">
        <v>3542</v>
      </c>
      <c r="L1734" s="246" t="s">
        <v>1560</v>
      </c>
      <c r="M1734" s="160" t="s">
        <v>3399</v>
      </c>
      <c r="N1734" s="160" t="s">
        <v>3400</v>
      </c>
      <c r="O1734" s="249" t="s">
        <v>3398</v>
      </c>
      <c r="P1734" s="248">
        <v>43882</v>
      </c>
      <c r="Q1734" s="166" t="str">
        <f>IF(COUNTIFS(tabAtas_Bloqueios[CÓDIGO],tabConsumoAta[[#This Row],[CÓDIGO]],tabAtas_Bloqueios[CHAVE],tabConsumoAta[[#This Row],[ATA]],tabAtas_Bloqueios[INATIVO],"") &gt; 0,"X","")</f>
        <v/>
      </c>
      <c r="R1734" s="158" t="s">
        <v>1555</v>
      </c>
    </row>
    <row r="1735" spans="1:18" x14ac:dyDescent="0.3">
      <c r="A1735" s="247">
        <v>38648</v>
      </c>
      <c r="B1735" s="47" t="s">
        <v>3397</v>
      </c>
      <c r="C1735" s="34" t="str">
        <f>IFERROR(VLOOKUP(tabConsumoAta[[#This Row],[CÓDIGO]],tabEstimativa[#Data],14,FALSE),"")</f>
        <v/>
      </c>
      <c r="D1735" s="157" t="s">
        <v>1560</v>
      </c>
      <c r="E1735" s="157"/>
      <c r="F1735" s="34"/>
      <c r="G1735" s="78" t="str">
        <f>IFERROR(VLOOKUP(tabConsumoAta[[#This Row],[ATA]],tabAtas[#Data],4,FALSE),"")</f>
        <v/>
      </c>
      <c r="H1735" s="163">
        <f>SUMIFS(tabSaldoAta[ESTIMATIVA],tabSaldoAta[CÓDIGO],tabConsumoAta[[#This Row],[CÓDIGO]],tabSaldoAta[CHAVE],tabConsumoAta[[#This Row],[ATA]])</f>
        <v>0</v>
      </c>
      <c r="I1735" s="164">
        <v>300</v>
      </c>
      <c r="J1735" s="159">
        <v>1</v>
      </c>
      <c r="K1735" s="251">
        <v>3355</v>
      </c>
      <c r="L1735" s="246" t="s">
        <v>1560</v>
      </c>
      <c r="M1735" s="160" t="s">
        <v>3395</v>
      </c>
      <c r="N1735" s="160" t="s">
        <v>3396</v>
      </c>
      <c r="O1735" s="249" t="s">
        <v>3394</v>
      </c>
      <c r="P1735" s="248">
        <v>43881</v>
      </c>
      <c r="Q1735" s="166" t="str">
        <f>IF(COUNTIFS(tabAtas_Bloqueios[CÓDIGO],tabConsumoAta[[#This Row],[CÓDIGO]],tabAtas_Bloqueios[CHAVE],tabConsumoAta[[#This Row],[ATA]],tabAtas_Bloqueios[INATIVO],"") &gt; 0,"X","")</f>
        <v/>
      </c>
      <c r="R1735" s="158" t="s">
        <v>1555</v>
      </c>
    </row>
    <row r="1736" spans="1:18" x14ac:dyDescent="0.3">
      <c r="A1736" s="247">
        <v>125269</v>
      </c>
      <c r="B1736" s="47" t="s">
        <v>3120</v>
      </c>
      <c r="C1736" s="34" t="str">
        <f>IFERROR(VLOOKUP(tabConsumoAta[[#This Row],[CÓDIGO]],tabEstimativa[#Data],14,FALSE),"")</f>
        <v>Aguardando</v>
      </c>
      <c r="D1736" s="157" t="s">
        <v>1560</v>
      </c>
      <c r="E1736" s="157"/>
      <c r="F1736" s="34"/>
      <c r="G1736" s="78" t="str">
        <f>IFERROR(VLOOKUP(tabConsumoAta[[#This Row],[ATA]],tabAtas[#Data],4,FALSE),"")</f>
        <v/>
      </c>
      <c r="H1736" s="163">
        <f>SUMIFS(tabSaldoAta[ESTIMATIVA],tabSaldoAta[CÓDIGO],tabConsumoAta[[#This Row],[CÓDIGO]],tabSaldoAta[CHAVE],tabConsumoAta[[#This Row],[ATA]])</f>
        <v>0</v>
      </c>
      <c r="I1736" s="164">
        <v>400</v>
      </c>
      <c r="J1736" s="159">
        <v>2</v>
      </c>
      <c r="K1736" s="251">
        <v>3357</v>
      </c>
      <c r="L1736" s="246" t="s">
        <v>1560</v>
      </c>
      <c r="M1736" s="160" t="s">
        <v>3395</v>
      </c>
      <c r="N1736" s="160" t="s">
        <v>3396</v>
      </c>
      <c r="O1736" s="249" t="s">
        <v>3394</v>
      </c>
      <c r="P1736" s="248">
        <v>43881</v>
      </c>
      <c r="Q1736" s="166" t="str">
        <f>IF(COUNTIFS(tabAtas_Bloqueios[CÓDIGO],tabConsumoAta[[#This Row],[CÓDIGO]],tabAtas_Bloqueios[CHAVE],tabConsumoAta[[#This Row],[ATA]],tabAtas_Bloqueios[INATIVO],"") &gt; 0,"X","")</f>
        <v/>
      </c>
      <c r="R1736" s="158" t="s">
        <v>1555</v>
      </c>
    </row>
    <row r="1737" spans="1:18" x14ac:dyDescent="0.3">
      <c r="A1737" s="247">
        <v>136564</v>
      </c>
      <c r="B1737" s="47" t="s">
        <v>3121</v>
      </c>
      <c r="C1737" s="34" t="str">
        <f>IFERROR(VLOOKUP(tabConsumoAta[[#This Row],[CÓDIGO]],tabEstimativa[#Data],14,FALSE),"")</f>
        <v/>
      </c>
      <c r="D1737" s="157" t="s">
        <v>1560</v>
      </c>
      <c r="E1737" s="157"/>
      <c r="F1737" s="34"/>
      <c r="G1737" s="78" t="str">
        <f>IFERROR(VLOOKUP(tabConsumoAta[[#This Row],[ATA]],tabAtas[#Data],4,FALSE),"")</f>
        <v/>
      </c>
      <c r="H1737" s="163">
        <f>SUMIFS(tabSaldoAta[ESTIMATIVA],tabSaldoAta[CÓDIGO],tabConsumoAta[[#This Row],[CÓDIGO]],tabSaldoAta[CHAVE],tabConsumoAta[[#This Row],[ATA]])</f>
        <v>0</v>
      </c>
      <c r="I1737" s="164">
        <v>4000</v>
      </c>
      <c r="J1737" s="159">
        <v>3</v>
      </c>
      <c r="K1737" s="251">
        <v>3357</v>
      </c>
      <c r="L1737" s="246" t="s">
        <v>1560</v>
      </c>
      <c r="M1737" s="160" t="s">
        <v>3395</v>
      </c>
      <c r="N1737" s="160" t="s">
        <v>3396</v>
      </c>
      <c r="O1737" s="249" t="s">
        <v>3394</v>
      </c>
      <c r="P1737" s="248">
        <v>43881</v>
      </c>
      <c r="Q1737" s="166" t="str">
        <f>IF(COUNTIFS(tabAtas_Bloqueios[CÓDIGO],tabConsumoAta[[#This Row],[CÓDIGO]],tabAtas_Bloqueios[CHAVE],tabConsumoAta[[#This Row],[ATA]],tabAtas_Bloqueios[INATIVO],"") &gt; 0,"X","")</f>
        <v/>
      </c>
      <c r="R1737" s="158" t="s">
        <v>1555</v>
      </c>
    </row>
    <row r="1738" spans="1:18" x14ac:dyDescent="0.3">
      <c r="A1738" s="247">
        <v>81370</v>
      </c>
      <c r="B1738" s="47" t="s">
        <v>2632</v>
      </c>
      <c r="C1738" s="34" t="str">
        <f>IFERROR(VLOOKUP(tabConsumoAta[[#This Row],[CÓDIGO]],tabEstimativa[#Data],14,FALSE),"")</f>
        <v/>
      </c>
      <c r="D1738" s="157" t="s">
        <v>1560</v>
      </c>
      <c r="E1738" s="157"/>
      <c r="F1738" s="34"/>
      <c r="G1738" s="78" t="str">
        <f>IFERROR(VLOOKUP(tabConsumoAta[[#This Row],[ATA]],tabAtas[#Data],4,FALSE),"")</f>
        <v/>
      </c>
      <c r="H1738" s="163">
        <f>SUMIFS(tabSaldoAta[ESTIMATIVA],tabSaldoAta[CÓDIGO],tabConsumoAta[[#This Row],[CÓDIGO]],tabSaldoAta[CHAVE],tabConsumoAta[[#This Row],[ATA]])</f>
        <v>0</v>
      </c>
      <c r="I1738" s="164">
        <v>2000</v>
      </c>
      <c r="J1738" s="159">
        <v>4</v>
      </c>
      <c r="K1738" s="251">
        <v>3363</v>
      </c>
      <c r="L1738" s="246" t="s">
        <v>1560</v>
      </c>
      <c r="M1738" s="160" t="s">
        <v>3395</v>
      </c>
      <c r="N1738" s="160" t="s">
        <v>3396</v>
      </c>
      <c r="O1738" s="249" t="s">
        <v>3394</v>
      </c>
      <c r="P1738" s="248">
        <v>43881</v>
      </c>
      <c r="Q1738" s="166" t="str">
        <f>IF(COUNTIFS(tabAtas_Bloqueios[CÓDIGO],tabConsumoAta[[#This Row],[CÓDIGO]],tabAtas_Bloqueios[CHAVE],tabConsumoAta[[#This Row],[ATA]],tabAtas_Bloqueios[INATIVO],"") &gt; 0,"X","")</f>
        <v/>
      </c>
      <c r="R1738" s="158" t="s">
        <v>1555</v>
      </c>
    </row>
    <row r="1739" spans="1:18" x14ac:dyDescent="0.3">
      <c r="A1739" s="247">
        <v>81371</v>
      </c>
      <c r="B1739" s="47" t="s">
        <v>2630</v>
      </c>
      <c r="C1739" s="34" t="str">
        <f>IFERROR(VLOOKUP(tabConsumoAta[[#This Row],[CÓDIGO]],tabEstimativa[#Data],14,FALSE),"")</f>
        <v/>
      </c>
      <c r="D1739" s="157" t="s">
        <v>1560</v>
      </c>
      <c r="E1739" s="157"/>
      <c r="F1739" s="34"/>
      <c r="G1739" s="78" t="str">
        <f>IFERROR(VLOOKUP(tabConsumoAta[[#This Row],[ATA]],tabAtas[#Data],4,FALSE),"")</f>
        <v/>
      </c>
      <c r="H1739" s="163">
        <f>SUMIFS(tabSaldoAta[ESTIMATIVA],tabSaldoAta[CÓDIGO],tabConsumoAta[[#This Row],[CÓDIGO]],tabSaldoAta[CHAVE],tabConsumoAta[[#This Row],[ATA]])</f>
        <v>0</v>
      </c>
      <c r="I1739" s="164">
        <v>2000</v>
      </c>
      <c r="J1739" s="159">
        <v>5</v>
      </c>
      <c r="K1739" s="251">
        <v>3363</v>
      </c>
      <c r="L1739" s="246" t="s">
        <v>1560</v>
      </c>
      <c r="M1739" s="160" t="s">
        <v>3395</v>
      </c>
      <c r="N1739" s="160" t="s">
        <v>3396</v>
      </c>
      <c r="O1739" s="249" t="s">
        <v>3394</v>
      </c>
      <c r="P1739" s="248">
        <v>43881</v>
      </c>
      <c r="Q1739" s="166" t="str">
        <f>IF(COUNTIFS(tabAtas_Bloqueios[CÓDIGO],tabConsumoAta[[#This Row],[CÓDIGO]],tabAtas_Bloqueios[CHAVE],tabConsumoAta[[#This Row],[ATA]],tabAtas_Bloqueios[INATIVO],"") &gt; 0,"X","")</f>
        <v/>
      </c>
      <c r="R1739" s="158" t="s">
        <v>1555</v>
      </c>
    </row>
    <row r="1740" spans="1:18" x14ac:dyDescent="0.3">
      <c r="A1740" s="247">
        <v>132400</v>
      </c>
      <c r="B1740" s="47" t="s">
        <v>2631</v>
      </c>
      <c r="C1740" s="34" t="str">
        <f>IFERROR(VLOOKUP(tabConsumoAta[[#This Row],[CÓDIGO]],tabEstimativa[#Data],14,FALSE),"")</f>
        <v/>
      </c>
      <c r="D1740" s="157" t="s">
        <v>1560</v>
      </c>
      <c r="E1740" s="157"/>
      <c r="F1740" s="34"/>
      <c r="G1740" s="78" t="str">
        <f>IFERROR(VLOOKUP(tabConsumoAta[[#This Row],[ATA]],tabAtas[#Data],4,FALSE),"")</f>
        <v/>
      </c>
      <c r="H1740" s="163">
        <f>SUMIFS(tabSaldoAta[ESTIMATIVA],tabSaldoAta[CÓDIGO],tabConsumoAta[[#This Row],[CÓDIGO]],tabSaldoAta[CHAVE],tabConsumoAta[[#This Row],[ATA]])</f>
        <v>0</v>
      </c>
      <c r="I1740" s="164">
        <v>2000</v>
      </c>
      <c r="J1740" s="159">
        <v>6</v>
      </c>
      <c r="K1740" s="251">
        <v>3363</v>
      </c>
      <c r="L1740" s="246" t="s">
        <v>1560</v>
      </c>
      <c r="M1740" s="160" t="s">
        <v>3395</v>
      </c>
      <c r="N1740" s="160" t="s">
        <v>3396</v>
      </c>
      <c r="O1740" s="249" t="s">
        <v>3394</v>
      </c>
      <c r="P1740" s="248">
        <v>43881</v>
      </c>
      <c r="Q1740" s="166" t="str">
        <f>IF(COUNTIFS(tabAtas_Bloqueios[CÓDIGO],tabConsumoAta[[#This Row],[CÓDIGO]],tabAtas_Bloqueios[CHAVE],tabConsumoAta[[#This Row],[ATA]],tabAtas_Bloqueios[INATIVO],"") &gt; 0,"X","")</f>
        <v/>
      </c>
      <c r="R1740" s="158" t="s">
        <v>1555</v>
      </c>
    </row>
    <row r="1741" spans="1:18" x14ac:dyDescent="0.3">
      <c r="A1741" s="247">
        <v>100907</v>
      </c>
      <c r="B1741" s="47" t="s">
        <v>2634</v>
      </c>
      <c r="C1741" s="34" t="str">
        <f>IFERROR(VLOOKUP(tabConsumoAta[[#This Row],[CÓDIGO]],tabEstimativa[#Data],14,FALSE),"")</f>
        <v/>
      </c>
      <c r="D1741" s="157" t="s">
        <v>1560</v>
      </c>
      <c r="E1741" s="157"/>
      <c r="F1741" s="34"/>
      <c r="G1741" s="78" t="str">
        <f>IFERROR(VLOOKUP(tabConsumoAta[[#This Row],[ATA]],tabAtas[#Data],4,FALSE),"")</f>
        <v/>
      </c>
      <c r="H1741" s="163">
        <f>SUMIFS(tabSaldoAta[ESTIMATIVA],tabSaldoAta[CÓDIGO],tabConsumoAta[[#This Row],[CÓDIGO]],tabSaldoAta[CHAVE],tabConsumoAta[[#This Row],[ATA]])</f>
        <v>0</v>
      </c>
      <c r="I1741" s="164">
        <v>300</v>
      </c>
      <c r="J1741" s="159">
        <v>7</v>
      </c>
      <c r="K1741" s="251">
        <v>3366</v>
      </c>
      <c r="L1741" s="246" t="s">
        <v>1560</v>
      </c>
      <c r="M1741" s="160" t="s">
        <v>3395</v>
      </c>
      <c r="N1741" s="160" t="s">
        <v>3396</v>
      </c>
      <c r="O1741" s="249" t="s">
        <v>3394</v>
      </c>
      <c r="P1741" s="248">
        <v>43881</v>
      </c>
      <c r="Q1741" s="166" t="str">
        <f>IF(COUNTIFS(tabAtas_Bloqueios[CÓDIGO],tabConsumoAta[[#This Row],[CÓDIGO]],tabAtas_Bloqueios[CHAVE],tabConsumoAta[[#This Row],[ATA]],tabAtas_Bloqueios[INATIVO],"") &gt; 0,"X","")</f>
        <v/>
      </c>
      <c r="R1741" s="158" t="s">
        <v>1555</v>
      </c>
    </row>
    <row r="1742" spans="1:18" x14ac:dyDescent="0.3">
      <c r="A1742" s="247">
        <v>23862</v>
      </c>
      <c r="B1742" s="47" t="s">
        <v>2464</v>
      </c>
      <c r="C1742" s="34" t="str">
        <f>IFERROR(VLOOKUP(tabConsumoAta[[#This Row],[CÓDIGO]],tabEstimativa[#Data],14,FALSE),"")</f>
        <v>Aguardando</v>
      </c>
      <c r="D1742" s="157" t="s">
        <v>1570</v>
      </c>
      <c r="E1742" s="157">
        <v>93</v>
      </c>
      <c r="F1742" s="34">
        <v>2019</v>
      </c>
      <c r="G1742" s="78">
        <f>IFERROR(VLOOKUP(tabConsumoAta[[#This Row],[ATA]],tabAtas[#Data],4,FALSE),"")</f>
        <v>43922</v>
      </c>
      <c r="H1742" s="163">
        <f>SUMIFS(tabSaldoAta[ESTIMATIVA],tabSaldoAta[CÓDIGO],tabConsumoAta[[#This Row],[CÓDIGO]],tabSaldoAta[CHAVE],tabConsumoAta[[#This Row],[ATA]])</f>
        <v>25000</v>
      </c>
      <c r="I1742" s="164">
        <v>6700</v>
      </c>
      <c r="J1742" s="159">
        <v>1</v>
      </c>
      <c r="K1742" s="251">
        <v>3383</v>
      </c>
      <c r="L1742" s="246" t="s">
        <v>3197</v>
      </c>
      <c r="M1742" s="160" t="s">
        <v>3384</v>
      </c>
      <c r="N1742" s="160" t="s">
        <v>3385</v>
      </c>
      <c r="O1742" s="249" t="s">
        <v>3383</v>
      </c>
      <c r="P1742" s="248">
        <v>43879</v>
      </c>
      <c r="Q1742" s="166" t="str">
        <f>IF(COUNTIFS(tabAtas_Bloqueios[CÓDIGO],tabConsumoAta[[#This Row],[CÓDIGO]],tabAtas_Bloqueios[CHAVE],tabConsumoAta[[#This Row],[ATA]],tabAtas_Bloqueios[INATIVO],"") &gt; 0,"X","")</f>
        <v/>
      </c>
      <c r="R1742" s="158" t="s">
        <v>1555</v>
      </c>
    </row>
    <row r="1743" spans="1:18" x14ac:dyDescent="0.3">
      <c r="A1743" s="247">
        <v>23875</v>
      </c>
      <c r="B1743" s="47" t="s">
        <v>2463</v>
      </c>
      <c r="C1743" s="34" t="str">
        <f>IFERROR(VLOOKUP(tabConsumoAta[[#This Row],[CÓDIGO]],tabEstimativa[#Data],14,FALSE),"")</f>
        <v>Aguardando</v>
      </c>
      <c r="D1743" s="157" t="s">
        <v>1570</v>
      </c>
      <c r="E1743" s="157">
        <v>93</v>
      </c>
      <c r="F1743" s="34">
        <v>2019</v>
      </c>
      <c r="G1743" s="78">
        <f>IFERROR(VLOOKUP(tabConsumoAta[[#This Row],[ATA]],tabAtas[#Data],4,FALSE),"")</f>
        <v>43922</v>
      </c>
      <c r="H1743" s="163">
        <f>SUMIFS(tabSaldoAta[ESTIMATIVA],tabSaldoAta[CÓDIGO],tabConsumoAta[[#This Row],[CÓDIGO]],tabSaldoAta[CHAVE],tabConsumoAta[[#This Row],[ATA]])</f>
        <v>25000</v>
      </c>
      <c r="I1743" s="164">
        <v>6500</v>
      </c>
      <c r="J1743" s="159">
        <v>2</v>
      </c>
      <c r="K1743" s="251">
        <v>3383</v>
      </c>
      <c r="L1743" s="246" t="s">
        <v>3197</v>
      </c>
      <c r="M1743" s="160" t="s">
        <v>3384</v>
      </c>
      <c r="N1743" s="160" t="s">
        <v>3385</v>
      </c>
      <c r="O1743" s="249" t="s">
        <v>3383</v>
      </c>
      <c r="P1743" s="248">
        <v>43879</v>
      </c>
      <c r="Q1743" s="166" t="str">
        <f>IF(COUNTIFS(tabAtas_Bloqueios[CÓDIGO],tabConsumoAta[[#This Row],[CÓDIGO]],tabAtas_Bloqueios[CHAVE],tabConsumoAta[[#This Row],[ATA]],tabAtas_Bloqueios[INATIVO],"") &gt; 0,"X","")</f>
        <v/>
      </c>
      <c r="R1743" s="158" t="s">
        <v>1555</v>
      </c>
    </row>
    <row r="1744" spans="1:18" x14ac:dyDescent="0.3">
      <c r="A1744" s="247">
        <v>30165</v>
      </c>
      <c r="B1744" s="47" t="s">
        <v>2490</v>
      </c>
      <c r="C1744" s="34" t="str">
        <f>IFERROR(VLOOKUP(tabConsumoAta[[#This Row],[CÓDIGO]],tabEstimativa[#Data],14,FALSE),"")</f>
        <v>Aguardando</v>
      </c>
      <c r="D1744" s="157" t="s">
        <v>1570</v>
      </c>
      <c r="E1744" s="157">
        <v>93</v>
      </c>
      <c r="F1744" s="34">
        <v>2019</v>
      </c>
      <c r="G1744" s="78">
        <f>IFERROR(VLOOKUP(tabConsumoAta[[#This Row],[ATA]],tabAtas[#Data],4,FALSE),"")</f>
        <v>43922</v>
      </c>
      <c r="H1744" s="163">
        <f>SUMIFS(tabSaldoAta[ESTIMATIVA],tabSaldoAta[CÓDIGO],tabConsumoAta[[#This Row],[CÓDIGO]],tabSaldoAta[CHAVE],tabConsumoAta[[#This Row],[ATA]])</f>
        <v>25000</v>
      </c>
      <c r="I1744" s="164">
        <v>6500</v>
      </c>
      <c r="J1744" s="159">
        <v>3</v>
      </c>
      <c r="K1744" s="251">
        <v>3383</v>
      </c>
      <c r="L1744" s="246" t="s">
        <v>3197</v>
      </c>
      <c r="M1744" s="160" t="s">
        <v>3384</v>
      </c>
      <c r="N1744" s="160" t="s">
        <v>3385</v>
      </c>
      <c r="O1744" s="249" t="s">
        <v>3383</v>
      </c>
      <c r="P1744" s="248">
        <v>43879</v>
      </c>
      <c r="Q1744" s="166" t="str">
        <f>IF(COUNTIFS(tabAtas_Bloqueios[CÓDIGO],tabConsumoAta[[#This Row],[CÓDIGO]],tabAtas_Bloqueios[CHAVE],tabConsumoAta[[#This Row],[ATA]],tabAtas_Bloqueios[INATIVO],"") &gt; 0,"X","")</f>
        <v/>
      </c>
      <c r="R1744" s="158" t="s">
        <v>1555</v>
      </c>
    </row>
    <row r="1745" spans="1:18" x14ac:dyDescent="0.3">
      <c r="A1745" s="247">
        <v>58792</v>
      </c>
      <c r="B1745" s="47" t="s">
        <v>2826</v>
      </c>
      <c r="C1745" s="34" t="str">
        <f>IFERROR(VLOOKUP(tabConsumoAta[[#This Row],[CÓDIGO]],tabEstimativa[#Data],14,FALSE),"")</f>
        <v>Suspenso</v>
      </c>
      <c r="D1745" s="157" t="s">
        <v>1753</v>
      </c>
      <c r="E1745" s="157">
        <v>100</v>
      </c>
      <c r="F1745" s="34">
        <v>2019</v>
      </c>
      <c r="G1745" s="78">
        <f>IFERROR(VLOOKUP(tabConsumoAta[[#This Row],[ATA]],tabAtas[#Data],4,FALSE),"")</f>
        <v>43924</v>
      </c>
      <c r="H1745" s="163">
        <f>SUMIFS(tabSaldoAta[ESTIMATIVA],tabSaldoAta[CÓDIGO],tabConsumoAta[[#This Row],[CÓDIGO]],tabSaldoAta[CHAVE],tabConsumoAta[[#This Row],[ATA]])</f>
        <v>300</v>
      </c>
      <c r="I1745" s="164">
        <v>10</v>
      </c>
      <c r="J1745" s="159">
        <v>4</v>
      </c>
      <c r="K1745" s="251">
        <v>3387</v>
      </c>
      <c r="L1745" s="246" t="s">
        <v>3054</v>
      </c>
      <c r="M1745" s="160" t="s">
        <v>3384</v>
      </c>
      <c r="N1745" s="160" t="s">
        <v>3385</v>
      </c>
      <c r="O1745" s="249" t="s">
        <v>3383</v>
      </c>
      <c r="P1745" s="248">
        <v>43879</v>
      </c>
      <c r="Q1745" s="166" t="str">
        <f>IF(COUNTIFS(tabAtas_Bloqueios[CÓDIGO],tabConsumoAta[[#This Row],[CÓDIGO]],tabAtas_Bloqueios[CHAVE],tabConsumoAta[[#This Row],[ATA]],tabAtas_Bloqueios[INATIVO],"") &gt; 0,"X","")</f>
        <v/>
      </c>
      <c r="R1745" s="158" t="s">
        <v>1555</v>
      </c>
    </row>
    <row r="1746" spans="1:18" x14ac:dyDescent="0.3">
      <c r="A1746" s="247">
        <v>125641</v>
      </c>
      <c r="B1746" s="47" t="s">
        <v>3159</v>
      </c>
      <c r="C1746" s="34" t="str">
        <f>IFERROR(VLOOKUP(tabConsumoAta[[#This Row],[CÓDIGO]],tabEstimativa[#Data],14,FALSE),"")</f>
        <v>Aguardando</v>
      </c>
      <c r="D1746" s="157" t="s">
        <v>2053</v>
      </c>
      <c r="E1746" s="157">
        <v>176</v>
      </c>
      <c r="F1746" s="34">
        <v>2019</v>
      </c>
      <c r="G1746" s="78">
        <f>IFERROR(VLOOKUP(tabConsumoAta[[#This Row],[ATA]],tabAtas[#Data],4,FALSE),"")</f>
        <v>44036</v>
      </c>
      <c r="H1746" s="163">
        <f>SUMIFS(tabSaldoAta[ESTIMATIVA],tabSaldoAta[CÓDIGO],tabConsumoAta[[#This Row],[CÓDIGO]],tabSaldoAta[CHAVE],tabConsumoAta[[#This Row],[ATA]])</f>
        <v>24900</v>
      </c>
      <c r="I1746" s="164">
        <v>5000</v>
      </c>
      <c r="J1746" s="159">
        <v>5</v>
      </c>
      <c r="K1746" s="251">
        <v>3388</v>
      </c>
      <c r="L1746" s="246" t="s">
        <v>3157</v>
      </c>
      <c r="M1746" s="160" t="s">
        <v>3384</v>
      </c>
      <c r="N1746" s="160" t="s">
        <v>3385</v>
      </c>
      <c r="O1746" s="249" t="s">
        <v>3383</v>
      </c>
      <c r="P1746" s="248">
        <v>43879</v>
      </c>
      <c r="Q1746" s="166" t="str">
        <f>IF(COUNTIFS(tabAtas_Bloqueios[CÓDIGO],tabConsumoAta[[#This Row],[CÓDIGO]],tabAtas_Bloqueios[CHAVE],tabConsumoAta[[#This Row],[ATA]],tabAtas_Bloqueios[INATIVO],"") &gt; 0,"X","")</f>
        <v/>
      </c>
      <c r="R1746" s="158" t="s">
        <v>1555</v>
      </c>
    </row>
    <row r="1747" spans="1:18" x14ac:dyDescent="0.3">
      <c r="A1747" s="247">
        <v>12652</v>
      </c>
      <c r="B1747" s="47" t="s">
        <v>3389</v>
      </c>
      <c r="C1747" s="34" t="str">
        <f>IFERROR(VLOOKUP(tabConsumoAta[[#This Row],[CÓDIGO]],tabEstimativa[#Data],14,FALSE),"")</f>
        <v>Aguardando</v>
      </c>
      <c r="D1747" s="157" t="s">
        <v>2024</v>
      </c>
      <c r="E1747" s="157">
        <v>189</v>
      </c>
      <c r="F1747" s="34">
        <v>2019</v>
      </c>
      <c r="G1747" s="78">
        <f>IFERROR(VLOOKUP(tabConsumoAta[[#This Row],[ATA]],tabAtas[#Data],4,FALSE),"")</f>
        <v>44048</v>
      </c>
      <c r="H1747" s="163">
        <f>SUMIFS(tabSaldoAta[ESTIMATIVA],tabSaldoAta[CÓDIGO],tabConsumoAta[[#This Row],[CÓDIGO]],tabSaldoAta[CHAVE],tabConsumoAta[[#This Row],[ATA]])</f>
        <v>7000</v>
      </c>
      <c r="I1747" s="164">
        <v>1900</v>
      </c>
      <c r="J1747" s="159">
        <v>6</v>
      </c>
      <c r="K1747" s="251">
        <v>3391</v>
      </c>
      <c r="L1747" s="246" t="s">
        <v>3084</v>
      </c>
      <c r="M1747" s="160" t="s">
        <v>3384</v>
      </c>
      <c r="N1747" s="160" t="s">
        <v>3385</v>
      </c>
      <c r="O1747" s="249" t="s">
        <v>3383</v>
      </c>
      <c r="P1747" s="248">
        <v>43879</v>
      </c>
      <c r="Q1747" s="166" t="str">
        <f>IF(COUNTIFS(tabAtas_Bloqueios[CÓDIGO],tabConsumoAta[[#This Row],[CÓDIGO]],tabAtas_Bloqueios[CHAVE],tabConsumoAta[[#This Row],[ATA]],tabAtas_Bloqueios[INATIVO],"") &gt; 0,"X","")</f>
        <v/>
      </c>
      <c r="R1747" s="158" t="s">
        <v>1555</v>
      </c>
    </row>
    <row r="1748" spans="1:18" x14ac:dyDescent="0.3">
      <c r="A1748" s="247">
        <v>13060</v>
      </c>
      <c r="B1748" s="47" t="s">
        <v>170</v>
      </c>
      <c r="C1748" s="34" t="str">
        <f>IFERROR(VLOOKUP(tabConsumoAta[[#This Row],[CÓDIGO]],tabEstimativa[#Data],14,FALSE),"")</f>
        <v>Aguardando</v>
      </c>
      <c r="D1748" s="157" t="s">
        <v>3322</v>
      </c>
      <c r="E1748" s="157">
        <v>17</v>
      </c>
      <c r="F1748" s="34">
        <v>2020</v>
      </c>
      <c r="G1748" s="78">
        <f>IFERROR(VLOOKUP(tabConsumoAta[[#This Row],[ATA]],tabAtas[#Data],4,FALSE),"")</f>
        <v>44225</v>
      </c>
      <c r="H1748" s="163">
        <f>SUMIFS(tabSaldoAta[ESTIMATIVA],tabSaldoAta[CÓDIGO],tabConsumoAta[[#This Row],[CÓDIGO]],tabSaldoAta[CHAVE],tabConsumoAta[[#This Row],[ATA]])</f>
        <v>600</v>
      </c>
      <c r="I1748" s="164">
        <v>0</v>
      </c>
      <c r="J1748" s="159">
        <v>7</v>
      </c>
      <c r="K1748" s="251">
        <v>3439</v>
      </c>
      <c r="L1748" s="246" t="s">
        <v>2874</v>
      </c>
      <c r="M1748" s="160" t="s">
        <v>3384</v>
      </c>
      <c r="N1748" s="160" t="s">
        <v>3385</v>
      </c>
      <c r="O1748" s="249" t="s">
        <v>3383</v>
      </c>
      <c r="P1748" s="248">
        <v>43879</v>
      </c>
      <c r="Q1748" s="166" t="str">
        <f>IF(COUNTIFS(tabAtas_Bloqueios[CÓDIGO],tabConsumoAta[[#This Row],[CÓDIGO]],tabAtas_Bloqueios[CHAVE],tabConsumoAta[[#This Row],[ATA]],tabAtas_Bloqueios[INATIVO],"") &gt; 0,"X","")</f>
        <v/>
      </c>
      <c r="R1748" s="158" t="s">
        <v>1555</v>
      </c>
    </row>
    <row r="1749" spans="1:18" x14ac:dyDescent="0.3">
      <c r="A1749" s="247">
        <v>110771</v>
      </c>
      <c r="B1749" s="47" t="s">
        <v>3190</v>
      </c>
      <c r="C1749" s="34" t="str">
        <f>IFERROR(VLOOKUP(tabConsumoAta[[#This Row],[CÓDIGO]],tabEstimativa[#Data],14,FALSE),"")</f>
        <v>Aguardando</v>
      </c>
      <c r="D1749" s="157" t="s">
        <v>3322</v>
      </c>
      <c r="E1749" s="157">
        <v>17</v>
      </c>
      <c r="F1749" s="34">
        <v>2020</v>
      </c>
      <c r="G1749" s="78">
        <f>IFERROR(VLOOKUP(tabConsumoAta[[#This Row],[ATA]],tabAtas[#Data],4,FALSE),"")</f>
        <v>44225</v>
      </c>
      <c r="H1749" s="163">
        <f>SUMIFS(tabSaldoAta[ESTIMATIVA],tabSaldoAta[CÓDIGO],tabConsumoAta[[#This Row],[CÓDIGO]],tabSaldoAta[CHAVE],tabConsumoAta[[#This Row],[ATA]])</f>
        <v>100</v>
      </c>
      <c r="I1749" s="164">
        <v>30</v>
      </c>
      <c r="J1749" s="159">
        <v>8</v>
      </c>
      <c r="K1749" s="251">
        <v>3440</v>
      </c>
      <c r="L1749" s="246" t="s">
        <v>3353</v>
      </c>
      <c r="M1749" s="160" t="s">
        <v>3384</v>
      </c>
      <c r="N1749" s="160" t="s">
        <v>3385</v>
      </c>
      <c r="O1749" s="249" t="s">
        <v>3383</v>
      </c>
      <c r="P1749" s="248">
        <v>43879</v>
      </c>
      <c r="Q1749" s="166" t="str">
        <f>IF(COUNTIFS(tabAtas_Bloqueios[CÓDIGO],tabConsumoAta[[#This Row],[CÓDIGO]],tabAtas_Bloqueios[CHAVE],tabConsumoAta[[#This Row],[ATA]],tabAtas_Bloqueios[INATIVO],"") &gt; 0,"X","")</f>
        <v>X</v>
      </c>
      <c r="R1749" s="158" t="s">
        <v>1555</v>
      </c>
    </row>
    <row r="1750" spans="1:18" x14ac:dyDescent="0.3">
      <c r="A1750" s="247">
        <v>10412</v>
      </c>
      <c r="B1750" s="47" t="s">
        <v>2660</v>
      </c>
      <c r="C1750" s="34" t="str">
        <f>IFERROR(VLOOKUP(tabConsumoAta[[#This Row],[CÓDIGO]],tabEstimativa[#Data],14,FALSE),"")</f>
        <v>Aguardando</v>
      </c>
      <c r="D1750" s="157" t="s">
        <v>3369</v>
      </c>
      <c r="E1750" s="157">
        <v>33</v>
      </c>
      <c r="F1750" s="34">
        <v>2020</v>
      </c>
      <c r="G1750" s="78">
        <f>IFERROR(VLOOKUP(tabConsumoAta[[#This Row],[ATA]],tabAtas[#Data],4,FALSE),"")</f>
        <v>44242</v>
      </c>
      <c r="H1750" s="163">
        <f>SUMIFS(tabSaldoAta[ESTIMATIVA],tabSaldoAta[CÓDIGO],tabConsumoAta[[#This Row],[CÓDIGO]],tabSaldoAta[CHAVE],tabConsumoAta[[#This Row],[ATA]])</f>
        <v>1500</v>
      </c>
      <c r="I1750" s="164">
        <v>150</v>
      </c>
      <c r="J1750" s="159">
        <v>9</v>
      </c>
      <c r="K1750" s="251">
        <v>3399</v>
      </c>
      <c r="L1750" s="246" t="s">
        <v>2661</v>
      </c>
      <c r="M1750" s="160" t="s">
        <v>3384</v>
      </c>
      <c r="N1750" s="160" t="s">
        <v>3385</v>
      </c>
      <c r="O1750" s="249" t="s">
        <v>3383</v>
      </c>
      <c r="P1750" s="248">
        <v>43879</v>
      </c>
      <c r="Q1750" s="166" t="str">
        <f>IF(COUNTIFS(tabAtas_Bloqueios[CÓDIGO],tabConsumoAta[[#This Row],[CÓDIGO]],tabAtas_Bloqueios[CHAVE],tabConsumoAta[[#This Row],[ATA]],tabAtas_Bloqueios[INATIVO],"") &gt; 0,"X","")</f>
        <v/>
      </c>
      <c r="R1750" s="158" t="s">
        <v>1555</v>
      </c>
    </row>
    <row r="1751" spans="1:18" x14ac:dyDescent="0.3">
      <c r="A1751" s="247">
        <v>13180</v>
      </c>
      <c r="B1751" s="47" t="s">
        <v>2991</v>
      </c>
      <c r="C1751" s="34" t="str">
        <f>IFERROR(VLOOKUP(tabConsumoAta[[#This Row],[CÓDIGO]],tabEstimativa[#Data],14,FALSE),"")</f>
        <v>Suspenso</v>
      </c>
      <c r="D1751" s="157" t="s">
        <v>1560</v>
      </c>
      <c r="E1751" s="157"/>
      <c r="F1751" s="34"/>
      <c r="G1751" s="78" t="str">
        <f>IFERROR(VLOOKUP(tabConsumoAta[[#This Row],[ATA]],tabAtas[#Data],4,FALSE),"")</f>
        <v/>
      </c>
      <c r="H1751" s="163">
        <f>SUMIFS(tabSaldoAta[ESTIMATIVA],tabSaldoAta[CÓDIGO],tabConsumoAta[[#This Row],[CÓDIGO]],tabSaldoAta[CHAVE],tabConsumoAta[[#This Row],[ATA]])</f>
        <v>0</v>
      </c>
      <c r="I1751" s="164">
        <v>300</v>
      </c>
      <c r="J1751" s="159">
        <v>1</v>
      </c>
      <c r="K1751" s="251">
        <v>3170</v>
      </c>
      <c r="L1751" s="246" t="s">
        <v>1560</v>
      </c>
      <c r="M1751" s="160" t="s">
        <v>3375</v>
      </c>
      <c r="N1751" s="160" t="s">
        <v>3376</v>
      </c>
      <c r="O1751" s="249" t="s">
        <v>3374</v>
      </c>
      <c r="P1751" s="248">
        <v>43879</v>
      </c>
      <c r="Q1751" s="166" t="str">
        <f>IF(COUNTIFS(tabAtas_Bloqueios[CÓDIGO],tabConsumoAta[[#This Row],[CÓDIGO]],tabAtas_Bloqueios[CHAVE],tabConsumoAta[[#This Row],[ATA]],tabAtas_Bloqueios[INATIVO],"") &gt; 0,"X","")</f>
        <v/>
      </c>
      <c r="R1751" s="158" t="s">
        <v>1555</v>
      </c>
    </row>
    <row r="1752" spans="1:18" x14ac:dyDescent="0.3">
      <c r="A1752" s="247">
        <v>13181</v>
      </c>
      <c r="B1752" s="47" t="s">
        <v>3036</v>
      </c>
      <c r="C1752" s="34" t="str">
        <f>IFERROR(VLOOKUP(tabConsumoAta[[#This Row],[CÓDIGO]],tabEstimativa[#Data],14,FALSE),"")</f>
        <v>Suspenso</v>
      </c>
      <c r="D1752" s="157" t="s">
        <v>1560</v>
      </c>
      <c r="E1752" s="157"/>
      <c r="F1752" s="34"/>
      <c r="G1752" s="78" t="str">
        <f>IFERROR(VLOOKUP(tabConsumoAta[[#This Row],[ATA]],tabAtas[#Data],4,FALSE),"")</f>
        <v/>
      </c>
      <c r="H1752" s="163">
        <f>SUMIFS(tabSaldoAta[ESTIMATIVA],tabSaldoAta[CÓDIGO],tabConsumoAta[[#This Row],[CÓDIGO]],tabSaldoAta[CHAVE],tabConsumoAta[[#This Row],[ATA]])</f>
        <v>0</v>
      </c>
      <c r="I1752" s="164">
        <v>150</v>
      </c>
      <c r="J1752" s="159">
        <v>2</v>
      </c>
      <c r="K1752" s="251">
        <v>3174</v>
      </c>
      <c r="L1752" s="246" t="s">
        <v>1560</v>
      </c>
      <c r="M1752" s="160" t="s">
        <v>3375</v>
      </c>
      <c r="N1752" s="160" t="s">
        <v>3376</v>
      </c>
      <c r="O1752" s="249" t="s">
        <v>3374</v>
      </c>
      <c r="P1752" s="248">
        <v>43879</v>
      </c>
      <c r="Q1752" s="166" t="str">
        <f>IF(COUNTIFS(tabAtas_Bloqueios[CÓDIGO],tabConsumoAta[[#This Row],[CÓDIGO]],tabAtas_Bloqueios[CHAVE],tabConsumoAta[[#This Row],[ATA]],tabAtas_Bloqueios[INATIVO],"") &gt; 0,"X","")</f>
        <v/>
      </c>
      <c r="R1752" s="158" t="s">
        <v>1555</v>
      </c>
    </row>
    <row r="1753" spans="1:18" x14ac:dyDescent="0.3">
      <c r="A1753" s="247">
        <v>57598</v>
      </c>
      <c r="B1753" s="47" t="s">
        <v>2428</v>
      </c>
      <c r="C1753" s="34" t="str">
        <f>IFERROR(VLOOKUP(tabConsumoAta[[#This Row],[CÓDIGO]],tabEstimativa[#Data],14,FALSE),"")</f>
        <v>Aguardando</v>
      </c>
      <c r="D1753" s="157" t="s">
        <v>1560</v>
      </c>
      <c r="E1753" s="157"/>
      <c r="F1753" s="34"/>
      <c r="G1753" s="78" t="str">
        <f>IFERROR(VLOOKUP(tabConsumoAta[[#This Row],[ATA]],tabAtas[#Data],4,FALSE),"")</f>
        <v/>
      </c>
      <c r="H1753" s="163">
        <f>SUMIFS(tabSaldoAta[ESTIMATIVA],tabSaldoAta[CÓDIGO],tabConsumoAta[[#This Row],[CÓDIGO]],tabSaldoAta[CHAVE],tabConsumoAta[[#This Row],[ATA]])</f>
        <v>0</v>
      </c>
      <c r="I1753" s="164">
        <v>0</v>
      </c>
      <c r="J1753" s="159">
        <v>3</v>
      </c>
      <c r="K1753" s="251">
        <v>3177</v>
      </c>
      <c r="L1753" s="246" t="s">
        <v>1560</v>
      </c>
      <c r="M1753" s="160" t="s">
        <v>3375</v>
      </c>
      <c r="N1753" s="160" t="s">
        <v>3376</v>
      </c>
      <c r="O1753" s="249" t="s">
        <v>3374</v>
      </c>
      <c r="P1753" s="248">
        <v>43879</v>
      </c>
      <c r="Q1753" s="166" t="str">
        <f>IF(COUNTIFS(tabAtas_Bloqueios[CÓDIGO],tabConsumoAta[[#This Row],[CÓDIGO]],tabAtas_Bloqueios[CHAVE],tabConsumoAta[[#This Row],[ATA]],tabAtas_Bloqueios[INATIVO],"") &gt; 0,"X","")</f>
        <v/>
      </c>
      <c r="R1753" s="158" t="s">
        <v>1555</v>
      </c>
    </row>
    <row r="1754" spans="1:18" x14ac:dyDescent="0.3">
      <c r="A1754" s="247">
        <v>87247</v>
      </c>
      <c r="B1754" s="47" t="s">
        <v>3104</v>
      </c>
      <c r="C1754" s="34" t="str">
        <f>IFERROR(VLOOKUP(tabConsumoAta[[#This Row],[CÓDIGO]],tabEstimativa[#Data],14,FALSE),"")</f>
        <v/>
      </c>
      <c r="D1754" s="157" t="s">
        <v>1560</v>
      </c>
      <c r="E1754" s="157"/>
      <c r="F1754" s="34"/>
      <c r="G1754" s="78" t="str">
        <f>IFERROR(VLOOKUP(tabConsumoAta[[#This Row],[ATA]],tabAtas[#Data],4,FALSE),"")</f>
        <v/>
      </c>
      <c r="H1754" s="163">
        <f>SUMIFS(tabSaldoAta[ESTIMATIVA],tabSaldoAta[CÓDIGO],tabConsumoAta[[#This Row],[CÓDIGO]],tabSaldoAta[CHAVE],tabConsumoAta[[#This Row],[ATA]])</f>
        <v>0</v>
      </c>
      <c r="I1754" s="164">
        <v>400</v>
      </c>
      <c r="J1754" s="159">
        <v>4</v>
      </c>
      <c r="K1754" s="251">
        <v>3183</v>
      </c>
      <c r="L1754" s="246" t="s">
        <v>1560</v>
      </c>
      <c r="M1754" s="160" t="s">
        <v>3375</v>
      </c>
      <c r="N1754" s="160" t="s">
        <v>3376</v>
      </c>
      <c r="O1754" s="249" t="s">
        <v>3374</v>
      </c>
      <c r="P1754" s="248">
        <v>43879</v>
      </c>
      <c r="Q1754" s="166" t="str">
        <f>IF(COUNTIFS(tabAtas_Bloqueios[CÓDIGO],tabConsumoAta[[#This Row],[CÓDIGO]],tabAtas_Bloqueios[CHAVE],tabConsumoAta[[#This Row],[ATA]],tabAtas_Bloqueios[INATIVO],"") &gt; 0,"X","")</f>
        <v/>
      </c>
      <c r="R1754" s="158" t="s">
        <v>1555</v>
      </c>
    </row>
    <row r="1755" spans="1:18" x14ac:dyDescent="0.3">
      <c r="A1755" s="247">
        <v>113611</v>
      </c>
      <c r="B1755" s="47" t="s">
        <v>3377</v>
      </c>
      <c r="C1755" s="34" t="str">
        <f>IFERROR(VLOOKUP(tabConsumoAta[[#This Row],[CÓDIGO]],tabEstimativa[#Data],14,FALSE),"")</f>
        <v>Aguardando</v>
      </c>
      <c r="D1755" s="157" t="s">
        <v>1560</v>
      </c>
      <c r="E1755" s="157"/>
      <c r="F1755" s="34"/>
      <c r="G1755" s="78" t="str">
        <f>IFERROR(VLOOKUP(tabConsumoAta[[#This Row],[ATA]],tabAtas[#Data],4,FALSE),"")</f>
        <v/>
      </c>
      <c r="H1755" s="163">
        <f>SUMIFS(tabSaldoAta[ESTIMATIVA],tabSaldoAta[CÓDIGO],tabConsumoAta[[#This Row],[CÓDIGO]],tabSaldoAta[CHAVE],tabConsumoAta[[#This Row],[ATA]])</f>
        <v>0</v>
      </c>
      <c r="I1755" s="164">
        <v>500</v>
      </c>
      <c r="J1755" s="159">
        <v>5</v>
      </c>
      <c r="K1755" s="251">
        <v>3186</v>
      </c>
      <c r="L1755" s="246" t="s">
        <v>1560</v>
      </c>
      <c r="M1755" s="160" t="s">
        <v>3375</v>
      </c>
      <c r="N1755" s="160" t="s">
        <v>3376</v>
      </c>
      <c r="O1755" s="249" t="s">
        <v>3374</v>
      </c>
      <c r="P1755" s="248">
        <v>43879</v>
      </c>
      <c r="Q1755" s="166" t="str">
        <f>IF(COUNTIFS(tabAtas_Bloqueios[CÓDIGO],tabConsumoAta[[#This Row],[CÓDIGO]],tabAtas_Bloqueios[CHAVE],tabConsumoAta[[#This Row],[ATA]],tabAtas_Bloqueios[INATIVO],"") &gt; 0,"X","")</f>
        <v/>
      </c>
      <c r="R1755" s="158" t="s">
        <v>1555</v>
      </c>
    </row>
    <row r="1756" spans="1:18" x14ac:dyDescent="0.3">
      <c r="A1756" s="247">
        <v>127384</v>
      </c>
      <c r="B1756" s="47" t="s">
        <v>1979</v>
      </c>
      <c r="C1756" s="34" t="str">
        <f>IFERROR(VLOOKUP(tabConsumoAta[[#This Row],[CÓDIGO]],tabEstimativa[#Data],14,FALSE),"")</f>
        <v>Aguardando</v>
      </c>
      <c r="D1756" s="157" t="s">
        <v>1560</v>
      </c>
      <c r="E1756" s="157"/>
      <c r="F1756" s="34"/>
      <c r="G1756" s="78" t="str">
        <f>IFERROR(VLOOKUP(tabConsumoAta[[#This Row],[ATA]],tabAtas[#Data],4,FALSE),"")</f>
        <v/>
      </c>
      <c r="H1756" s="163">
        <f>SUMIFS(tabSaldoAta[ESTIMATIVA],tabSaldoAta[CÓDIGO],tabConsumoAta[[#This Row],[CÓDIGO]],tabSaldoAta[CHAVE],tabConsumoAta[[#This Row],[ATA]])</f>
        <v>0</v>
      </c>
      <c r="I1756" s="164">
        <v>150</v>
      </c>
      <c r="J1756" s="159">
        <v>6</v>
      </c>
      <c r="K1756" s="251">
        <v>3195</v>
      </c>
      <c r="L1756" s="246" t="s">
        <v>1560</v>
      </c>
      <c r="M1756" s="160" t="s">
        <v>3375</v>
      </c>
      <c r="N1756" s="160" t="s">
        <v>3376</v>
      </c>
      <c r="O1756" s="249" t="s">
        <v>3374</v>
      </c>
      <c r="P1756" s="248">
        <v>43879</v>
      </c>
      <c r="Q1756" s="166" t="str">
        <f>IF(COUNTIFS(tabAtas_Bloqueios[CÓDIGO],tabConsumoAta[[#This Row],[CÓDIGO]],tabAtas_Bloqueios[CHAVE],tabConsumoAta[[#This Row],[ATA]],tabAtas_Bloqueios[INATIVO],"") &gt; 0,"X","")</f>
        <v/>
      </c>
      <c r="R1756" s="158" t="s">
        <v>1555</v>
      </c>
    </row>
    <row r="1757" spans="1:18" x14ac:dyDescent="0.3">
      <c r="A1757" s="247">
        <v>136554</v>
      </c>
      <c r="B1757" s="47" t="s">
        <v>1845</v>
      </c>
      <c r="C1757" s="34" t="str">
        <f>IFERROR(VLOOKUP(tabConsumoAta[[#This Row],[CÓDIGO]],tabEstimativa[#Data],14,FALSE),"")</f>
        <v>Suspenso</v>
      </c>
      <c r="D1757" s="157" t="s">
        <v>1560</v>
      </c>
      <c r="E1757" s="157"/>
      <c r="F1757" s="34"/>
      <c r="G1757" s="78" t="str">
        <f>IFERROR(VLOOKUP(tabConsumoAta[[#This Row],[ATA]],tabAtas[#Data],4,FALSE),"")</f>
        <v/>
      </c>
      <c r="H1757" s="163">
        <f>SUMIFS(tabSaldoAta[ESTIMATIVA],tabSaldoAta[CÓDIGO],tabConsumoAta[[#This Row],[CÓDIGO]],tabSaldoAta[CHAVE],tabConsumoAta[[#This Row],[ATA]])</f>
        <v>0</v>
      </c>
      <c r="I1757" s="164">
        <v>800</v>
      </c>
      <c r="J1757" s="159">
        <v>7</v>
      </c>
      <c r="K1757" s="251">
        <v>3196</v>
      </c>
      <c r="L1757" s="246" t="s">
        <v>1560</v>
      </c>
      <c r="M1757" s="160" t="s">
        <v>3375</v>
      </c>
      <c r="N1757" s="160" t="s">
        <v>3376</v>
      </c>
      <c r="O1757" s="249" t="s">
        <v>3374</v>
      </c>
      <c r="P1757" s="248">
        <v>43879</v>
      </c>
      <c r="Q1757" s="166" t="str">
        <f>IF(COUNTIFS(tabAtas_Bloqueios[CÓDIGO],tabConsumoAta[[#This Row],[CÓDIGO]],tabAtas_Bloqueios[CHAVE],tabConsumoAta[[#This Row],[ATA]],tabAtas_Bloqueios[INATIVO],"") &gt; 0,"X","")</f>
        <v/>
      </c>
      <c r="R1757" s="158" t="s">
        <v>1555</v>
      </c>
    </row>
    <row r="1758" spans="1:18" x14ac:dyDescent="0.3">
      <c r="A1758" s="247">
        <v>15469</v>
      </c>
      <c r="B1758" s="47" t="s">
        <v>3378</v>
      </c>
      <c r="C1758" s="34" t="str">
        <f>IFERROR(VLOOKUP(tabConsumoAta[[#This Row],[CÓDIGO]],tabEstimativa[#Data],14,FALSE),"")</f>
        <v/>
      </c>
      <c r="D1758" s="157" t="s">
        <v>1560</v>
      </c>
      <c r="E1758" s="157"/>
      <c r="F1758" s="34"/>
      <c r="G1758" s="78" t="str">
        <f>IFERROR(VLOOKUP(tabConsumoAta[[#This Row],[ATA]],tabAtas[#Data],4,FALSE),"")</f>
        <v/>
      </c>
      <c r="H1758" s="163">
        <f>SUMIFS(tabSaldoAta[ESTIMATIVA],tabSaldoAta[CÓDIGO],tabConsumoAta[[#This Row],[CÓDIGO]],tabSaldoAta[CHAVE],tabConsumoAta[[#This Row],[ATA]])</f>
        <v>0</v>
      </c>
      <c r="I1758" s="164">
        <v>50</v>
      </c>
      <c r="J1758" s="159">
        <v>8</v>
      </c>
      <c r="K1758" s="251">
        <v>3201</v>
      </c>
      <c r="L1758" s="246" t="s">
        <v>1560</v>
      </c>
      <c r="M1758" s="160" t="s">
        <v>3375</v>
      </c>
      <c r="N1758" s="160" t="s">
        <v>3376</v>
      </c>
      <c r="O1758" s="249" t="s">
        <v>3374</v>
      </c>
      <c r="P1758" s="248">
        <v>43879</v>
      </c>
      <c r="Q1758" s="166" t="str">
        <f>IF(COUNTIFS(tabAtas_Bloqueios[CÓDIGO],tabConsumoAta[[#This Row],[CÓDIGO]],tabAtas_Bloqueios[CHAVE],tabConsumoAta[[#This Row],[ATA]],tabAtas_Bloqueios[INATIVO],"") &gt; 0,"X","")</f>
        <v/>
      </c>
      <c r="R1758" s="158" t="s">
        <v>1555</v>
      </c>
    </row>
    <row r="1759" spans="1:18" x14ac:dyDescent="0.3">
      <c r="A1759" s="247">
        <v>54017</v>
      </c>
      <c r="B1759" s="47" t="s">
        <v>3379</v>
      </c>
      <c r="C1759" s="34" t="str">
        <f>IFERROR(VLOOKUP(tabConsumoAta[[#This Row],[CÓDIGO]],tabEstimativa[#Data],14,FALSE),"")</f>
        <v/>
      </c>
      <c r="D1759" s="157" t="s">
        <v>1560</v>
      </c>
      <c r="E1759" s="157"/>
      <c r="F1759" s="34"/>
      <c r="G1759" s="78" t="str">
        <f>IFERROR(VLOOKUP(tabConsumoAta[[#This Row],[ATA]],tabAtas[#Data],4,FALSE),"")</f>
        <v/>
      </c>
      <c r="H1759" s="163">
        <f>SUMIFS(tabSaldoAta[ESTIMATIVA],tabSaldoAta[CÓDIGO],tabConsumoAta[[#This Row],[CÓDIGO]],tabSaldoAta[CHAVE],tabConsumoAta[[#This Row],[ATA]])</f>
        <v>0</v>
      </c>
      <c r="I1759" s="164">
        <v>80</v>
      </c>
      <c r="J1759" s="159">
        <v>9</v>
      </c>
      <c r="K1759" s="251">
        <v>3201</v>
      </c>
      <c r="L1759" s="246" t="s">
        <v>1560</v>
      </c>
      <c r="M1759" s="160" t="s">
        <v>3375</v>
      </c>
      <c r="N1759" s="160" t="s">
        <v>3376</v>
      </c>
      <c r="O1759" s="249" t="s">
        <v>3374</v>
      </c>
      <c r="P1759" s="248">
        <v>43879</v>
      </c>
      <c r="Q1759" s="166" t="str">
        <f>IF(COUNTIFS(tabAtas_Bloqueios[CÓDIGO],tabConsumoAta[[#This Row],[CÓDIGO]],tabAtas_Bloqueios[CHAVE],tabConsumoAta[[#This Row],[ATA]],tabAtas_Bloqueios[INATIVO],"") &gt; 0,"X","")</f>
        <v/>
      </c>
      <c r="R1759" s="158" t="s">
        <v>1555</v>
      </c>
    </row>
    <row r="1760" spans="1:18" x14ac:dyDescent="0.3">
      <c r="A1760" s="247">
        <v>93488</v>
      </c>
      <c r="B1760" s="47" t="s">
        <v>3380</v>
      </c>
      <c r="C1760" s="34" t="str">
        <f>IFERROR(VLOOKUP(tabConsumoAta[[#This Row],[CÓDIGO]],tabEstimativa[#Data],14,FALSE),"")</f>
        <v/>
      </c>
      <c r="D1760" s="157" t="s">
        <v>1560</v>
      </c>
      <c r="E1760" s="157"/>
      <c r="F1760" s="34"/>
      <c r="G1760" s="78" t="str">
        <f>IFERROR(VLOOKUP(tabConsumoAta[[#This Row],[ATA]],tabAtas[#Data],4,FALSE),"")</f>
        <v/>
      </c>
      <c r="H1760" s="163">
        <f>SUMIFS(tabSaldoAta[ESTIMATIVA],tabSaldoAta[CÓDIGO],tabConsumoAta[[#This Row],[CÓDIGO]],tabSaldoAta[CHAVE],tabConsumoAta[[#This Row],[ATA]])</f>
        <v>0</v>
      </c>
      <c r="I1760" s="164">
        <v>10</v>
      </c>
      <c r="J1760" s="159">
        <v>10</v>
      </c>
      <c r="K1760" s="251">
        <v>3201</v>
      </c>
      <c r="L1760" s="246" t="s">
        <v>1560</v>
      </c>
      <c r="M1760" s="160" t="s">
        <v>3375</v>
      </c>
      <c r="N1760" s="160" t="s">
        <v>3376</v>
      </c>
      <c r="O1760" s="249" t="s">
        <v>3374</v>
      </c>
      <c r="P1760" s="248">
        <v>43879</v>
      </c>
      <c r="Q1760" s="166" t="str">
        <f>IF(COUNTIFS(tabAtas_Bloqueios[CÓDIGO],tabConsumoAta[[#This Row],[CÓDIGO]],tabAtas_Bloqueios[CHAVE],tabConsumoAta[[#This Row],[ATA]],tabAtas_Bloqueios[INATIVO],"") &gt; 0,"X","")</f>
        <v/>
      </c>
      <c r="R1760" s="158" t="s">
        <v>1555</v>
      </c>
    </row>
    <row r="1761" spans="1:18" x14ac:dyDescent="0.3">
      <c r="A1761" s="247">
        <v>110890</v>
      </c>
      <c r="B1761" s="47" t="s">
        <v>3381</v>
      </c>
      <c r="C1761" s="34" t="str">
        <f>IFERROR(VLOOKUP(tabConsumoAta[[#This Row],[CÓDIGO]],tabEstimativa[#Data],14,FALSE),"")</f>
        <v/>
      </c>
      <c r="D1761" s="157" t="s">
        <v>1560</v>
      </c>
      <c r="E1761" s="157"/>
      <c r="F1761" s="34"/>
      <c r="G1761" s="78" t="str">
        <f>IFERROR(VLOOKUP(tabConsumoAta[[#This Row],[ATA]],tabAtas[#Data],4,FALSE),"")</f>
        <v/>
      </c>
      <c r="H1761" s="163">
        <f>SUMIFS(tabSaldoAta[ESTIMATIVA],tabSaldoAta[CÓDIGO],tabConsumoAta[[#This Row],[CÓDIGO]],tabSaldoAta[CHAVE],tabConsumoAta[[#This Row],[ATA]])</f>
        <v>0</v>
      </c>
      <c r="I1761" s="164">
        <v>800</v>
      </c>
      <c r="J1761" s="159">
        <v>11</v>
      </c>
      <c r="K1761" s="251">
        <v>3201</v>
      </c>
      <c r="L1761" s="246" t="s">
        <v>1560</v>
      </c>
      <c r="M1761" s="160" t="s">
        <v>3375</v>
      </c>
      <c r="N1761" s="160" t="s">
        <v>3376</v>
      </c>
      <c r="O1761" s="249" t="s">
        <v>3374</v>
      </c>
      <c r="P1761" s="248">
        <v>43879</v>
      </c>
      <c r="Q1761" s="166" t="str">
        <f>IF(COUNTIFS(tabAtas_Bloqueios[CÓDIGO],tabConsumoAta[[#This Row],[CÓDIGO]],tabAtas_Bloqueios[CHAVE],tabConsumoAta[[#This Row],[ATA]],tabAtas_Bloqueios[INATIVO],"") &gt; 0,"X","")</f>
        <v/>
      </c>
      <c r="R1761" s="158" t="s">
        <v>1555</v>
      </c>
    </row>
    <row r="1762" spans="1:18" x14ac:dyDescent="0.3">
      <c r="A1762" s="247">
        <v>111841</v>
      </c>
      <c r="B1762" s="47" t="s">
        <v>3270</v>
      </c>
      <c r="C1762" s="34" t="str">
        <f>IFERROR(VLOOKUP(tabConsumoAta[[#This Row],[CÓDIGO]],tabEstimativa[#Data],14,FALSE),"")</f>
        <v/>
      </c>
      <c r="D1762" s="157" t="s">
        <v>1560</v>
      </c>
      <c r="E1762" s="157"/>
      <c r="F1762" s="34"/>
      <c r="G1762" s="78" t="str">
        <f>IFERROR(VLOOKUP(tabConsumoAta[[#This Row],[ATA]],tabAtas[#Data],4,FALSE),"")</f>
        <v/>
      </c>
      <c r="H1762" s="163">
        <f>SUMIFS(tabSaldoAta[ESTIMATIVA],tabSaldoAta[CÓDIGO],tabConsumoAta[[#This Row],[CÓDIGO]],tabSaldoAta[CHAVE],tabConsumoAta[[#This Row],[ATA]])</f>
        <v>0</v>
      </c>
      <c r="I1762" s="164">
        <v>10</v>
      </c>
      <c r="J1762" s="159">
        <v>12</v>
      </c>
      <c r="K1762" s="251">
        <v>3201</v>
      </c>
      <c r="L1762" s="246" t="s">
        <v>1560</v>
      </c>
      <c r="M1762" s="160" t="s">
        <v>3375</v>
      </c>
      <c r="N1762" s="160" t="s">
        <v>3376</v>
      </c>
      <c r="O1762" s="249" t="s">
        <v>3374</v>
      </c>
      <c r="P1762" s="248">
        <v>43879</v>
      </c>
      <c r="Q1762" s="166" t="str">
        <f>IF(COUNTIFS(tabAtas_Bloqueios[CÓDIGO],tabConsumoAta[[#This Row],[CÓDIGO]],tabAtas_Bloqueios[CHAVE],tabConsumoAta[[#This Row],[ATA]],tabAtas_Bloqueios[INATIVO],"") &gt; 0,"X","")</f>
        <v/>
      </c>
      <c r="R1762" s="158" t="s">
        <v>1555</v>
      </c>
    </row>
    <row r="1763" spans="1:18" x14ac:dyDescent="0.3">
      <c r="A1763" s="247">
        <v>114773</v>
      </c>
      <c r="B1763" s="47" t="s">
        <v>3271</v>
      </c>
      <c r="C1763" s="34" t="str">
        <f>IFERROR(VLOOKUP(tabConsumoAta[[#This Row],[CÓDIGO]],tabEstimativa[#Data],14,FALSE),"")</f>
        <v/>
      </c>
      <c r="D1763" s="157" t="s">
        <v>1560</v>
      </c>
      <c r="E1763" s="157"/>
      <c r="F1763" s="34"/>
      <c r="G1763" s="78" t="str">
        <f>IFERROR(VLOOKUP(tabConsumoAta[[#This Row],[ATA]],tabAtas[#Data],4,FALSE),"")</f>
        <v/>
      </c>
      <c r="H1763" s="163">
        <f>SUMIFS(tabSaldoAta[ESTIMATIVA],tabSaldoAta[CÓDIGO],tabConsumoAta[[#This Row],[CÓDIGO]],tabSaldoAta[CHAVE],tabConsumoAta[[#This Row],[ATA]])</f>
        <v>0</v>
      </c>
      <c r="I1763" s="164">
        <v>10</v>
      </c>
      <c r="J1763" s="159">
        <v>13</v>
      </c>
      <c r="K1763" s="251">
        <v>3201</v>
      </c>
      <c r="L1763" s="246" t="s">
        <v>1560</v>
      </c>
      <c r="M1763" s="160" t="s">
        <v>3375</v>
      </c>
      <c r="N1763" s="160" t="s">
        <v>3376</v>
      </c>
      <c r="O1763" s="249" t="s">
        <v>3374</v>
      </c>
      <c r="P1763" s="248">
        <v>43879</v>
      </c>
      <c r="Q1763" s="166" t="str">
        <f>IF(COUNTIFS(tabAtas_Bloqueios[CÓDIGO],tabConsumoAta[[#This Row],[CÓDIGO]],tabAtas_Bloqueios[CHAVE],tabConsumoAta[[#This Row],[ATA]],tabAtas_Bloqueios[INATIVO],"") &gt; 0,"X","")</f>
        <v/>
      </c>
      <c r="R1763" s="158" t="s">
        <v>1555</v>
      </c>
    </row>
    <row r="1764" spans="1:18" x14ac:dyDescent="0.3">
      <c r="A1764" s="247">
        <v>128819</v>
      </c>
      <c r="B1764" s="47" t="s">
        <v>98</v>
      </c>
      <c r="C1764" s="34" t="str">
        <f>IFERROR(VLOOKUP(tabConsumoAta[[#This Row],[CÓDIGO]],tabEstimativa[#Data],14,FALSE),"")</f>
        <v>Suspenso</v>
      </c>
      <c r="D1764" s="157" t="s">
        <v>1560</v>
      </c>
      <c r="E1764" s="157"/>
      <c r="F1764" s="34"/>
      <c r="G1764" s="78" t="str">
        <f>IFERROR(VLOOKUP(tabConsumoAta[[#This Row],[ATA]],tabAtas[#Data],4,FALSE),"")</f>
        <v/>
      </c>
      <c r="H1764" s="163">
        <f>SUMIFS(tabSaldoAta[ESTIMATIVA],tabSaldoAta[CÓDIGO],tabConsumoAta[[#This Row],[CÓDIGO]],tabSaldoAta[CHAVE],tabConsumoAta[[#This Row],[ATA]])</f>
        <v>0</v>
      </c>
      <c r="I1764" s="164">
        <v>200</v>
      </c>
      <c r="J1764" s="159">
        <v>14</v>
      </c>
      <c r="K1764" s="251">
        <v>3202</v>
      </c>
      <c r="L1764" s="246" t="s">
        <v>1560</v>
      </c>
      <c r="M1764" s="160" t="s">
        <v>3375</v>
      </c>
      <c r="N1764" s="160" t="s">
        <v>3376</v>
      </c>
      <c r="O1764" s="249" t="s">
        <v>3374</v>
      </c>
      <c r="P1764" s="248">
        <v>43879</v>
      </c>
      <c r="Q1764" s="166" t="str">
        <f>IF(COUNTIFS(tabAtas_Bloqueios[CÓDIGO],tabConsumoAta[[#This Row],[CÓDIGO]],tabAtas_Bloqueios[CHAVE],tabConsumoAta[[#This Row],[ATA]],tabAtas_Bloqueios[INATIVO],"") &gt; 0,"X","")</f>
        <v/>
      </c>
      <c r="R1764" s="158" t="s">
        <v>1555</v>
      </c>
    </row>
    <row r="1765" spans="1:18" x14ac:dyDescent="0.3">
      <c r="A1765" s="247">
        <v>138547</v>
      </c>
      <c r="B1765" s="47" t="s">
        <v>3382</v>
      </c>
      <c r="C1765" s="34" t="str">
        <f>IFERROR(VLOOKUP(tabConsumoAta[[#This Row],[CÓDIGO]],tabEstimativa[#Data],14,FALSE),"")</f>
        <v/>
      </c>
      <c r="D1765" s="157" t="s">
        <v>1560</v>
      </c>
      <c r="E1765" s="157"/>
      <c r="F1765" s="34"/>
      <c r="G1765" s="78" t="str">
        <f>IFERROR(VLOOKUP(tabConsumoAta[[#This Row],[ATA]],tabAtas[#Data],4,FALSE),"")</f>
        <v/>
      </c>
      <c r="H1765" s="163">
        <f>SUMIFS(tabSaldoAta[ESTIMATIVA],tabSaldoAta[CÓDIGO],tabConsumoAta[[#This Row],[CÓDIGO]],tabSaldoAta[CHAVE],tabConsumoAta[[#This Row],[ATA]])</f>
        <v>0</v>
      </c>
      <c r="I1765" s="164">
        <v>40</v>
      </c>
      <c r="J1765" s="159">
        <v>15</v>
      </c>
      <c r="K1765" s="251">
        <v>3201</v>
      </c>
      <c r="L1765" s="246" t="s">
        <v>1560</v>
      </c>
      <c r="M1765" s="160" t="s">
        <v>3375</v>
      </c>
      <c r="N1765" s="160" t="s">
        <v>3376</v>
      </c>
      <c r="O1765" s="249" t="s">
        <v>3374</v>
      </c>
      <c r="P1765" s="248">
        <v>43879</v>
      </c>
      <c r="Q1765" s="166" t="str">
        <f>IF(COUNTIFS(tabAtas_Bloqueios[CÓDIGO],tabConsumoAta[[#This Row],[CÓDIGO]],tabAtas_Bloqueios[CHAVE],tabConsumoAta[[#This Row],[ATA]],tabAtas_Bloqueios[INATIVO],"") &gt; 0,"X","")</f>
        <v/>
      </c>
      <c r="R1765" s="158" t="s">
        <v>1555</v>
      </c>
    </row>
    <row r="1766" spans="1:18" x14ac:dyDescent="0.3">
      <c r="A1766" s="247">
        <v>13094</v>
      </c>
      <c r="B1766" s="47" t="s">
        <v>1426</v>
      </c>
      <c r="C1766" s="34" t="str">
        <f>IFERROR(VLOOKUP(tabConsumoAta[[#This Row],[CÓDIGO]],tabEstimativa[#Data],14,FALSE),"")</f>
        <v>Suspenso</v>
      </c>
      <c r="D1766" s="157" t="s">
        <v>1957</v>
      </c>
      <c r="E1766" s="157">
        <v>155</v>
      </c>
      <c r="F1766" s="34">
        <v>2019</v>
      </c>
      <c r="G1766" s="78">
        <f>IFERROR(VLOOKUP(tabConsumoAta[[#This Row],[ATA]],tabAtas[#Data],4,FALSE),"")</f>
        <v>44008</v>
      </c>
      <c r="H1766" s="163">
        <f>SUMIFS(tabSaldoAta[ESTIMATIVA],tabSaldoAta[CÓDIGO],tabConsumoAta[[#This Row],[CÓDIGO]],tabSaldoAta[CHAVE],tabConsumoAta[[#This Row],[ATA]])</f>
        <v>1400</v>
      </c>
      <c r="I1766" s="164">
        <v>400</v>
      </c>
      <c r="J1766" s="159">
        <v>1</v>
      </c>
      <c r="K1766" s="251">
        <v>2954</v>
      </c>
      <c r="L1766" s="246" t="s">
        <v>2964</v>
      </c>
      <c r="M1766" s="160" t="s">
        <v>3351</v>
      </c>
      <c r="N1766" s="160" t="s">
        <v>3352</v>
      </c>
      <c r="O1766" s="249" t="s">
        <v>3350</v>
      </c>
      <c r="P1766" s="248">
        <v>43874</v>
      </c>
      <c r="Q1766" s="166" t="str">
        <f>IF(COUNTIFS(tabAtas_Bloqueios[CÓDIGO],tabConsumoAta[[#This Row],[CÓDIGO]],tabAtas_Bloqueios[CHAVE],tabConsumoAta[[#This Row],[ATA]],tabAtas_Bloqueios[INATIVO],"") &gt; 0,"X","")</f>
        <v/>
      </c>
      <c r="R1766" s="158" t="s">
        <v>1555</v>
      </c>
    </row>
    <row r="1767" spans="1:18" x14ac:dyDescent="0.3">
      <c r="A1767" s="247">
        <v>17115</v>
      </c>
      <c r="B1767" s="47" t="s">
        <v>2854</v>
      </c>
      <c r="C1767" s="34" t="str">
        <f>IFERROR(VLOOKUP(tabConsumoAta[[#This Row],[CÓDIGO]],tabEstimativa[#Data],14,FALSE),"")</f>
        <v>Aguardando</v>
      </c>
      <c r="D1767" s="157" t="s">
        <v>2024</v>
      </c>
      <c r="E1767" s="157">
        <v>189</v>
      </c>
      <c r="F1767" s="34">
        <v>2019</v>
      </c>
      <c r="G1767" s="78">
        <f>IFERROR(VLOOKUP(tabConsumoAta[[#This Row],[ATA]],tabAtas[#Data],4,FALSE),"")</f>
        <v>44048</v>
      </c>
      <c r="H1767" s="163">
        <f>SUMIFS(tabSaldoAta[ESTIMATIVA],tabSaldoAta[CÓDIGO],tabConsumoAta[[#This Row],[CÓDIGO]],tabSaldoAta[CHAVE],tabConsumoAta[[#This Row],[ATA]])</f>
        <v>8000</v>
      </c>
      <c r="I1767" s="164">
        <v>2100</v>
      </c>
      <c r="J1767" s="159">
        <v>2</v>
      </c>
      <c r="K1767" s="251">
        <v>2955</v>
      </c>
      <c r="L1767" s="246" t="s">
        <v>2467</v>
      </c>
      <c r="M1767" s="160" t="s">
        <v>3351</v>
      </c>
      <c r="N1767" s="160" t="s">
        <v>3352</v>
      </c>
      <c r="O1767" s="249" t="s">
        <v>3350</v>
      </c>
      <c r="P1767" s="248">
        <v>43874</v>
      </c>
      <c r="Q1767" s="166" t="str">
        <f>IF(COUNTIFS(tabAtas_Bloqueios[CÓDIGO],tabConsumoAta[[#This Row],[CÓDIGO]],tabAtas_Bloqueios[CHAVE],tabConsumoAta[[#This Row],[ATA]],tabAtas_Bloqueios[INATIVO],"") &gt; 0,"X","")</f>
        <v/>
      </c>
      <c r="R1767" s="158" t="s">
        <v>1555</v>
      </c>
    </row>
    <row r="1768" spans="1:18" x14ac:dyDescent="0.3">
      <c r="A1768" s="247">
        <v>64604</v>
      </c>
      <c r="B1768" s="47" t="s">
        <v>24</v>
      </c>
      <c r="C1768" s="34" t="str">
        <f>IFERROR(VLOOKUP(tabConsumoAta[[#This Row],[CÓDIGO]],tabEstimativa[#Data],14,FALSE),"")</f>
        <v>Aguardando</v>
      </c>
      <c r="D1768" s="157" t="s">
        <v>2144</v>
      </c>
      <c r="E1768" s="157">
        <v>233</v>
      </c>
      <c r="F1768" s="34">
        <v>2019</v>
      </c>
      <c r="G1768" s="78">
        <f>IFERROR(VLOOKUP(tabConsumoAta[[#This Row],[ATA]],tabAtas[#Data],4,FALSE),"")</f>
        <v>44095</v>
      </c>
      <c r="H1768" s="163">
        <f>SUMIFS(tabSaldoAta[ESTIMATIVA],tabSaldoAta[CÓDIGO],tabConsumoAta[[#This Row],[CÓDIGO]],tabSaldoAta[CHAVE],tabConsumoAta[[#This Row],[ATA]])</f>
        <v>300</v>
      </c>
      <c r="I1768" s="164">
        <v>94</v>
      </c>
      <c r="J1768" s="159">
        <v>3</v>
      </c>
      <c r="K1768" s="251">
        <v>2958</v>
      </c>
      <c r="L1768" s="246" t="s">
        <v>2969</v>
      </c>
      <c r="M1768" s="160" t="s">
        <v>3351</v>
      </c>
      <c r="N1768" s="160" t="s">
        <v>3352</v>
      </c>
      <c r="O1768" s="249" t="s">
        <v>3350</v>
      </c>
      <c r="P1768" s="248">
        <v>43874</v>
      </c>
      <c r="Q1768" s="166" t="str">
        <f>IF(COUNTIFS(tabAtas_Bloqueios[CÓDIGO],tabConsumoAta[[#This Row],[CÓDIGO]],tabAtas_Bloqueios[CHAVE],tabConsumoAta[[#This Row],[ATA]],tabAtas_Bloqueios[INATIVO],"") &gt; 0,"X","")</f>
        <v/>
      </c>
      <c r="R1768" s="158" t="s">
        <v>1555</v>
      </c>
    </row>
    <row r="1769" spans="1:18" x14ac:dyDescent="0.3">
      <c r="A1769" s="247">
        <v>102922</v>
      </c>
      <c r="B1769" s="47" t="s">
        <v>2856</v>
      </c>
      <c r="C1769" s="34" t="str">
        <f>IFERROR(VLOOKUP(tabConsumoAta[[#This Row],[CÓDIGO]],tabEstimativa[#Data],14,FALSE),"")</f>
        <v>Aguardando</v>
      </c>
      <c r="D1769" s="157" t="s">
        <v>3255</v>
      </c>
      <c r="E1769" s="157">
        <v>14</v>
      </c>
      <c r="F1769" s="34">
        <v>2020</v>
      </c>
      <c r="G1769" s="78">
        <f>IFERROR(VLOOKUP(tabConsumoAta[[#This Row],[ATA]],tabAtas[#Data],4,FALSE),"")</f>
        <v>44218</v>
      </c>
      <c r="H1769" s="163">
        <f>SUMIFS(tabSaldoAta[ESTIMATIVA],tabSaldoAta[CÓDIGO],tabConsumoAta[[#This Row],[CÓDIGO]],tabSaldoAta[CHAVE],tabConsumoAta[[#This Row],[ATA]])</f>
        <v>35000</v>
      </c>
      <c r="I1769" s="164">
        <v>5800</v>
      </c>
      <c r="J1769" s="159">
        <v>4</v>
      </c>
      <c r="K1769" s="251">
        <v>2960</v>
      </c>
      <c r="L1769" s="246" t="s">
        <v>3219</v>
      </c>
      <c r="M1769" s="160" t="s">
        <v>3351</v>
      </c>
      <c r="N1769" s="160" t="s">
        <v>3352</v>
      </c>
      <c r="O1769" s="249" t="s">
        <v>3350</v>
      </c>
      <c r="P1769" s="248">
        <v>43874</v>
      </c>
      <c r="Q1769" s="166" t="str">
        <f>IF(COUNTIFS(tabAtas_Bloqueios[CÓDIGO],tabConsumoAta[[#This Row],[CÓDIGO]],tabAtas_Bloqueios[CHAVE],tabConsumoAta[[#This Row],[ATA]],tabAtas_Bloqueios[INATIVO],"") &gt; 0,"X","")</f>
        <v/>
      </c>
      <c r="R1769" s="158" t="s">
        <v>1555</v>
      </c>
    </row>
    <row r="1770" spans="1:18" x14ac:dyDescent="0.3">
      <c r="A1770" s="247">
        <v>88732</v>
      </c>
      <c r="B1770" s="47" t="s">
        <v>3354</v>
      </c>
      <c r="C1770" s="34" t="str">
        <f>IFERROR(VLOOKUP(tabConsumoAta[[#This Row],[CÓDIGO]],tabEstimativa[#Data],14,FALSE),"")</f>
        <v>Aguardando</v>
      </c>
      <c r="D1770" s="157" t="s">
        <v>3322</v>
      </c>
      <c r="E1770" s="157">
        <v>17</v>
      </c>
      <c r="F1770" s="34">
        <v>2020</v>
      </c>
      <c r="G1770" s="78">
        <f>IFERROR(VLOOKUP(tabConsumoAta[[#This Row],[ATA]],tabAtas[#Data],4,FALSE),"")</f>
        <v>44225</v>
      </c>
      <c r="H1770" s="163">
        <f>SUMIFS(tabSaldoAta[ESTIMATIVA],tabSaldoAta[CÓDIGO],tabConsumoAta[[#This Row],[CÓDIGO]],tabSaldoAta[CHAVE],tabConsumoAta[[#This Row],[ATA]])</f>
        <v>130</v>
      </c>
      <c r="I1770" s="164">
        <v>40</v>
      </c>
      <c r="J1770" s="159">
        <v>5</v>
      </c>
      <c r="K1770" s="251">
        <v>2959</v>
      </c>
      <c r="L1770" s="246" t="s">
        <v>3353</v>
      </c>
      <c r="M1770" s="160" t="s">
        <v>3351</v>
      </c>
      <c r="N1770" s="160" t="s">
        <v>3352</v>
      </c>
      <c r="O1770" s="249" t="s">
        <v>3350</v>
      </c>
      <c r="P1770" s="248">
        <v>43874</v>
      </c>
      <c r="Q1770" s="166" t="str">
        <f>IF(COUNTIFS(tabAtas_Bloqueios[CÓDIGO],tabConsumoAta[[#This Row],[CÓDIGO]],tabAtas_Bloqueios[CHAVE],tabConsumoAta[[#This Row],[ATA]],tabAtas_Bloqueios[INATIVO],"") &gt; 0,"X","")</f>
        <v>X</v>
      </c>
      <c r="R1770" s="158" t="s">
        <v>1555</v>
      </c>
    </row>
    <row r="1771" spans="1:18" x14ac:dyDescent="0.3">
      <c r="A1771" s="247">
        <v>88734</v>
      </c>
      <c r="B1771" s="47" t="s">
        <v>123</v>
      </c>
      <c r="C1771" s="34" t="str">
        <f>IFERROR(VLOOKUP(tabConsumoAta[[#This Row],[CÓDIGO]],tabEstimativa[#Data],14,FALSE),"")</f>
        <v>Aguardando</v>
      </c>
      <c r="D1771" s="157" t="s">
        <v>3322</v>
      </c>
      <c r="E1771" s="157">
        <v>17</v>
      </c>
      <c r="F1771" s="34">
        <v>2020</v>
      </c>
      <c r="G1771" s="78">
        <f>IFERROR(VLOOKUP(tabConsumoAta[[#This Row],[ATA]],tabAtas[#Data],4,FALSE),"")</f>
        <v>44225</v>
      </c>
      <c r="H1771" s="163">
        <f>SUMIFS(tabSaldoAta[ESTIMATIVA],tabSaldoAta[CÓDIGO],tabConsumoAta[[#This Row],[CÓDIGO]],tabSaldoAta[CHAVE],tabConsumoAta[[#This Row],[ATA]])</f>
        <v>100</v>
      </c>
      <c r="I1771" s="164">
        <v>30</v>
      </c>
      <c r="J1771" s="159">
        <v>6</v>
      </c>
      <c r="K1771" s="251">
        <v>2959</v>
      </c>
      <c r="L1771" s="246" t="s">
        <v>3353</v>
      </c>
      <c r="M1771" s="160" t="s">
        <v>3351</v>
      </c>
      <c r="N1771" s="160" t="s">
        <v>3352</v>
      </c>
      <c r="O1771" s="249" t="s">
        <v>3350</v>
      </c>
      <c r="P1771" s="248">
        <v>43874</v>
      </c>
      <c r="Q1771" s="166" t="str">
        <f>IF(COUNTIFS(tabAtas_Bloqueios[CÓDIGO],tabConsumoAta[[#This Row],[CÓDIGO]],tabAtas_Bloqueios[CHAVE],tabConsumoAta[[#This Row],[ATA]],tabAtas_Bloqueios[INATIVO],"") &gt; 0,"X","")</f>
        <v>X</v>
      </c>
      <c r="R1771" s="158" t="s">
        <v>1555</v>
      </c>
    </row>
    <row r="1772" spans="1:18" x14ac:dyDescent="0.3">
      <c r="A1772" s="247">
        <v>14662</v>
      </c>
      <c r="B1772" s="47" t="s">
        <v>2859</v>
      </c>
      <c r="C1772" s="34" t="str">
        <f>IFERROR(VLOOKUP(tabConsumoAta[[#This Row],[CÓDIGO]],tabEstimativa[#Data],14,FALSE),"")</f>
        <v>Aguardando</v>
      </c>
      <c r="D1772" s="157" t="s">
        <v>1567</v>
      </c>
      <c r="E1772" s="157">
        <v>47</v>
      </c>
      <c r="F1772" s="34">
        <v>2019</v>
      </c>
      <c r="G1772" s="78">
        <f>IFERROR(VLOOKUP(tabConsumoAta[[#This Row],[ATA]],tabAtas[#Data],4,FALSE),"")</f>
        <v>43878</v>
      </c>
      <c r="H1772" s="163">
        <f>SUMIFS(tabSaldoAta[ESTIMATIVA],tabSaldoAta[CÓDIGO],tabConsumoAta[[#This Row],[CÓDIGO]],tabSaldoAta[CHAVE],tabConsumoAta[[#This Row],[ATA]])</f>
        <v>3400</v>
      </c>
      <c r="I1772" s="164">
        <v>1000</v>
      </c>
      <c r="J1772" s="159">
        <v>1</v>
      </c>
      <c r="K1772" s="251">
        <v>2674</v>
      </c>
      <c r="L1772" s="246" t="s">
        <v>2424</v>
      </c>
      <c r="M1772" s="160" t="s">
        <v>3347</v>
      </c>
      <c r="N1772" s="160" t="s">
        <v>3348</v>
      </c>
      <c r="O1772" s="249" t="s">
        <v>3346</v>
      </c>
      <c r="P1772" s="248">
        <v>43872</v>
      </c>
      <c r="Q1772" s="166" t="str">
        <f>IF(COUNTIFS(tabAtas_Bloqueios[CÓDIGO],tabConsumoAta[[#This Row],[CÓDIGO]],tabAtas_Bloqueios[CHAVE],tabConsumoAta[[#This Row],[ATA]],tabAtas_Bloqueios[INATIVO],"") &gt; 0,"X","")</f>
        <v/>
      </c>
      <c r="R1772" s="158" t="s">
        <v>1555</v>
      </c>
    </row>
    <row r="1773" spans="1:18" x14ac:dyDescent="0.3">
      <c r="A1773" s="247">
        <v>134560</v>
      </c>
      <c r="B1773" s="47" t="s">
        <v>166</v>
      </c>
      <c r="C1773" s="34" t="str">
        <f>IFERROR(VLOOKUP(tabConsumoAta[[#This Row],[CÓDIGO]],tabEstimativa[#Data],14,FALSE),"")</f>
        <v>Suspenso</v>
      </c>
      <c r="D1773" s="157" t="s">
        <v>1740</v>
      </c>
      <c r="E1773" s="157">
        <v>70</v>
      </c>
      <c r="F1773" s="34">
        <v>2019</v>
      </c>
      <c r="G1773" s="78">
        <f>IFERROR(VLOOKUP(tabConsumoAta[[#This Row],[ATA]],tabAtas[#Data],4,FALSE),"")</f>
        <v>43889</v>
      </c>
      <c r="H1773" s="163">
        <f>SUMIFS(tabSaldoAta[ESTIMATIVA],tabSaldoAta[CÓDIGO],tabConsumoAta[[#This Row],[CÓDIGO]],tabSaldoAta[CHAVE],tabConsumoAta[[#This Row],[ATA]])</f>
        <v>500</v>
      </c>
      <c r="I1773" s="164">
        <v>260</v>
      </c>
      <c r="J1773" s="159">
        <v>2</v>
      </c>
      <c r="K1773" s="251">
        <v>2675</v>
      </c>
      <c r="L1773" s="246" t="s">
        <v>2887</v>
      </c>
      <c r="M1773" s="160" t="s">
        <v>3347</v>
      </c>
      <c r="N1773" s="160" t="s">
        <v>3348</v>
      </c>
      <c r="O1773" s="249" t="s">
        <v>3346</v>
      </c>
      <c r="P1773" s="248">
        <v>43872</v>
      </c>
      <c r="Q1773" s="166" t="str">
        <f>IF(COUNTIFS(tabAtas_Bloqueios[CÓDIGO],tabConsumoAta[[#This Row],[CÓDIGO]],tabAtas_Bloqueios[CHAVE],tabConsumoAta[[#This Row],[ATA]],tabAtas_Bloqueios[INATIVO],"") &gt; 0,"X","")</f>
        <v/>
      </c>
      <c r="R1773" s="158" t="s">
        <v>1555</v>
      </c>
    </row>
    <row r="1774" spans="1:18" x14ac:dyDescent="0.3">
      <c r="A1774" s="247">
        <v>20104</v>
      </c>
      <c r="B1774" s="47" t="s">
        <v>40</v>
      </c>
      <c r="C1774" s="34" t="str">
        <f>IFERROR(VLOOKUP(tabConsumoAta[[#This Row],[CÓDIGO]],tabEstimativa[#Data],14,FALSE),"")</f>
        <v>Suspenso</v>
      </c>
      <c r="D1774" s="157" t="s">
        <v>1740</v>
      </c>
      <c r="E1774" s="157">
        <v>70</v>
      </c>
      <c r="F1774" s="34">
        <v>2019</v>
      </c>
      <c r="G1774" s="78">
        <f>IFERROR(VLOOKUP(tabConsumoAta[[#This Row],[ATA]],tabAtas[#Data],4,FALSE),"")</f>
        <v>43889</v>
      </c>
      <c r="H1774" s="163">
        <f>SUMIFS(tabSaldoAta[ESTIMATIVA],tabSaldoAta[CÓDIGO],tabConsumoAta[[#This Row],[CÓDIGO]],tabSaldoAta[CHAVE],tabConsumoAta[[#This Row],[ATA]])</f>
        <v>150</v>
      </c>
      <c r="I1774" s="164">
        <v>150</v>
      </c>
      <c r="J1774" s="159">
        <v>3</v>
      </c>
      <c r="K1774" s="251">
        <v>2676</v>
      </c>
      <c r="L1774" s="246" t="s">
        <v>2964</v>
      </c>
      <c r="M1774" s="160" t="s">
        <v>3347</v>
      </c>
      <c r="N1774" s="160" t="s">
        <v>3348</v>
      </c>
      <c r="O1774" s="249" t="s">
        <v>3346</v>
      </c>
      <c r="P1774" s="248">
        <v>43872</v>
      </c>
      <c r="Q1774" s="166" t="str">
        <f>IF(COUNTIFS(tabAtas_Bloqueios[CÓDIGO],tabConsumoAta[[#This Row],[CÓDIGO]],tabAtas_Bloqueios[CHAVE],tabConsumoAta[[#This Row],[ATA]],tabAtas_Bloqueios[INATIVO],"") &gt; 0,"X","")</f>
        <v/>
      </c>
      <c r="R1774" s="158" t="s">
        <v>1555</v>
      </c>
    </row>
    <row r="1775" spans="1:18" x14ac:dyDescent="0.3">
      <c r="A1775" s="247">
        <v>133371</v>
      </c>
      <c r="B1775" s="47" t="s">
        <v>2778</v>
      </c>
      <c r="C1775" s="34" t="str">
        <f>IFERROR(VLOOKUP(tabConsumoAta[[#This Row],[CÓDIGO]],tabEstimativa[#Data],14,FALSE),"")</f>
        <v>Aguardando</v>
      </c>
      <c r="D1775" s="157" t="s">
        <v>1740</v>
      </c>
      <c r="E1775" s="157">
        <v>70</v>
      </c>
      <c r="F1775" s="34">
        <v>2019</v>
      </c>
      <c r="G1775" s="78">
        <f>IFERROR(VLOOKUP(tabConsumoAta[[#This Row],[ATA]],tabAtas[#Data],4,FALSE),"")</f>
        <v>43889</v>
      </c>
      <c r="H1775" s="163">
        <f>SUMIFS(tabSaldoAta[ESTIMATIVA],tabSaldoAta[CÓDIGO],tabConsumoAta[[#This Row],[CÓDIGO]],tabSaldoAta[CHAVE],tabConsumoAta[[#This Row],[ATA]])</f>
        <v>300</v>
      </c>
      <c r="I1775" s="164">
        <v>120</v>
      </c>
      <c r="J1775" s="159">
        <v>4</v>
      </c>
      <c r="K1775" s="251">
        <v>2676</v>
      </c>
      <c r="L1775" s="246" t="s">
        <v>2964</v>
      </c>
      <c r="M1775" s="160" t="s">
        <v>3347</v>
      </c>
      <c r="N1775" s="160" t="s">
        <v>3348</v>
      </c>
      <c r="O1775" s="249" t="s">
        <v>3346</v>
      </c>
      <c r="P1775" s="248">
        <v>43872</v>
      </c>
      <c r="Q1775" s="166" t="str">
        <f>IF(COUNTIFS(tabAtas_Bloqueios[CÓDIGO],tabConsumoAta[[#This Row],[CÓDIGO]],tabAtas_Bloqueios[CHAVE],tabConsumoAta[[#This Row],[ATA]],tabAtas_Bloqueios[INATIVO],"") &gt; 0,"X","")</f>
        <v/>
      </c>
      <c r="R1775" s="158" t="s">
        <v>1555</v>
      </c>
    </row>
    <row r="1776" spans="1:18" x14ac:dyDescent="0.3">
      <c r="A1776" s="247">
        <v>95513</v>
      </c>
      <c r="B1776" s="47" t="s">
        <v>73</v>
      </c>
      <c r="C1776" s="34" t="str">
        <f>IFERROR(VLOOKUP(tabConsumoAta[[#This Row],[CÓDIGO]],tabEstimativa[#Data],14,FALSE),"")</f>
        <v>Inativo</v>
      </c>
      <c r="D1776" s="157" t="s">
        <v>1768</v>
      </c>
      <c r="E1776" s="157">
        <v>126</v>
      </c>
      <c r="F1776" s="34">
        <v>2019</v>
      </c>
      <c r="G1776" s="78">
        <f>IFERROR(VLOOKUP(tabConsumoAta[[#This Row],[ATA]],tabAtas[#Data],4,FALSE),"")</f>
        <v>43957</v>
      </c>
      <c r="H1776" s="163">
        <f>SUMIFS(tabSaldoAta[ESTIMATIVA],tabSaldoAta[CÓDIGO],tabConsumoAta[[#This Row],[CÓDIGO]],tabSaldoAta[CHAVE],tabConsumoAta[[#This Row],[ATA]])</f>
        <v>1600</v>
      </c>
      <c r="I1776" s="164">
        <v>500</v>
      </c>
      <c r="J1776" s="159">
        <v>5</v>
      </c>
      <c r="K1776" s="251">
        <v>2677</v>
      </c>
      <c r="L1776" s="246" t="s">
        <v>2415</v>
      </c>
      <c r="M1776" s="160" t="s">
        <v>3347</v>
      </c>
      <c r="N1776" s="160" t="s">
        <v>3348</v>
      </c>
      <c r="O1776" s="249" t="s">
        <v>3346</v>
      </c>
      <c r="P1776" s="248">
        <v>43872</v>
      </c>
      <c r="Q1776" s="166" t="str">
        <f>IF(COUNTIFS(tabAtas_Bloqueios[CÓDIGO],tabConsumoAta[[#This Row],[CÓDIGO]],tabAtas_Bloqueios[CHAVE],tabConsumoAta[[#This Row],[ATA]],tabAtas_Bloqueios[INATIVO],"") &gt; 0,"X","")</f>
        <v/>
      </c>
      <c r="R1776" s="158" t="s">
        <v>1555</v>
      </c>
    </row>
    <row r="1777" spans="1:18" x14ac:dyDescent="0.3">
      <c r="A1777" s="247">
        <v>119628</v>
      </c>
      <c r="B1777" s="47" t="s">
        <v>56</v>
      </c>
      <c r="C1777" s="34" t="str">
        <f>IFERROR(VLOOKUP(tabConsumoAta[[#This Row],[CÓDIGO]],tabEstimativa[#Data],14,FALSE),"")</f>
        <v>Inativo</v>
      </c>
      <c r="D1777" s="157" t="s">
        <v>1768</v>
      </c>
      <c r="E1777" s="157">
        <v>126</v>
      </c>
      <c r="F1777" s="34">
        <v>2019</v>
      </c>
      <c r="G1777" s="78">
        <f>IFERROR(VLOOKUP(tabConsumoAta[[#This Row],[ATA]],tabAtas[#Data],4,FALSE),"")</f>
        <v>43957</v>
      </c>
      <c r="H1777" s="163">
        <f>SUMIFS(tabSaldoAta[ESTIMATIVA],tabSaldoAta[CÓDIGO],tabConsumoAta[[#This Row],[CÓDIGO]],tabSaldoAta[CHAVE],tabConsumoAta[[#This Row],[ATA]])</f>
        <v>500</v>
      </c>
      <c r="I1777" s="164">
        <v>200</v>
      </c>
      <c r="J1777" s="159">
        <v>6</v>
      </c>
      <c r="K1777" s="251">
        <v>2678</v>
      </c>
      <c r="L1777" s="246" t="s">
        <v>2874</v>
      </c>
      <c r="M1777" s="160" t="s">
        <v>3347</v>
      </c>
      <c r="N1777" s="160" t="s">
        <v>3348</v>
      </c>
      <c r="O1777" s="249" t="s">
        <v>3346</v>
      </c>
      <c r="P1777" s="248">
        <v>43872</v>
      </c>
      <c r="Q1777" s="166" t="str">
        <f>IF(COUNTIFS(tabAtas_Bloqueios[CÓDIGO],tabConsumoAta[[#This Row],[CÓDIGO]],tabAtas_Bloqueios[CHAVE],tabConsumoAta[[#This Row],[ATA]],tabAtas_Bloqueios[INATIVO],"") &gt; 0,"X","")</f>
        <v/>
      </c>
      <c r="R1777" s="158" t="s">
        <v>1555</v>
      </c>
    </row>
    <row r="1778" spans="1:18" x14ac:dyDescent="0.3">
      <c r="A1778" s="247">
        <v>74081</v>
      </c>
      <c r="B1778" s="47" t="s">
        <v>2867</v>
      </c>
      <c r="C1778" s="34" t="str">
        <f>IFERROR(VLOOKUP(tabConsumoAta[[#This Row],[CÓDIGO]],tabEstimativa[#Data],14,FALSE),"")</f>
        <v>Suspenso</v>
      </c>
      <c r="D1778" s="157" t="s">
        <v>1784</v>
      </c>
      <c r="E1778" s="157">
        <v>131</v>
      </c>
      <c r="F1778" s="34">
        <v>2019</v>
      </c>
      <c r="G1778" s="78">
        <f>IFERROR(VLOOKUP(tabConsumoAta[[#This Row],[ATA]],tabAtas[#Data],4,FALSE),"")</f>
        <v>43965</v>
      </c>
      <c r="H1778" s="163">
        <f>SUMIFS(tabSaldoAta[ESTIMATIVA],tabSaldoAta[CÓDIGO],tabConsumoAta[[#This Row],[CÓDIGO]],tabSaldoAta[CHAVE],tabConsumoAta[[#This Row],[ATA]])</f>
        <v>200</v>
      </c>
      <c r="I1778" s="164">
        <v>10</v>
      </c>
      <c r="J1778" s="159">
        <v>7</v>
      </c>
      <c r="K1778" s="251">
        <v>2680</v>
      </c>
      <c r="L1778" s="246" t="s">
        <v>2868</v>
      </c>
      <c r="M1778" s="160" t="s">
        <v>3347</v>
      </c>
      <c r="N1778" s="160" t="s">
        <v>3348</v>
      </c>
      <c r="O1778" s="249" t="s">
        <v>3346</v>
      </c>
      <c r="P1778" s="248">
        <v>43872</v>
      </c>
      <c r="Q1778" s="166" t="str">
        <f>IF(COUNTIFS(tabAtas_Bloqueios[CÓDIGO],tabConsumoAta[[#This Row],[CÓDIGO]],tabAtas_Bloqueios[CHAVE],tabConsumoAta[[#This Row],[ATA]],tabAtas_Bloqueios[INATIVO],"") &gt; 0,"X","")</f>
        <v/>
      </c>
      <c r="R1778" s="158" t="s">
        <v>1555</v>
      </c>
    </row>
    <row r="1779" spans="1:18" x14ac:dyDescent="0.3">
      <c r="A1779" s="247">
        <v>24204</v>
      </c>
      <c r="B1779" s="47" t="s">
        <v>1395</v>
      </c>
      <c r="C1779" s="34" t="str">
        <f>IFERROR(VLOOKUP(tabConsumoAta[[#This Row],[CÓDIGO]],tabEstimativa[#Data],14,FALSE),"")</f>
        <v>Suspenso</v>
      </c>
      <c r="D1779" s="157" t="s">
        <v>2073</v>
      </c>
      <c r="E1779" s="157">
        <v>192</v>
      </c>
      <c r="F1779" s="34">
        <v>2019</v>
      </c>
      <c r="G1779" s="78">
        <f>IFERROR(VLOOKUP(tabConsumoAta[[#This Row],[ATA]],tabAtas[#Data],4,FALSE),"")</f>
        <v>44050</v>
      </c>
      <c r="H1779" s="163">
        <f>SUMIFS(tabSaldoAta[ESTIMATIVA],tabSaldoAta[CÓDIGO],tabConsumoAta[[#This Row],[CÓDIGO]],tabSaldoAta[CHAVE],tabConsumoAta[[#This Row],[ATA]])</f>
        <v>400</v>
      </c>
      <c r="I1779" s="164">
        <v>200</v>
      </c>
      <c r="J1779" s="159">
        <v>8</v>
      </c>
      <c r="K1779" s="251">
        <v>2681</v>
      </c>
      <c r="L1779" s="246" t="s">
        <v>2415</v>
      </c>
      <c r="M1779" s="160" t="s">
        <v>3347</v>
      </c>
      <c r="N1779" s="160" t="s">
        <v>3348</v>
      </c>
      <c r="O1779" s="249" t="s">
        <v>3346</v>
      </c>
      <c r="P1779" s="248">
        <v>43872</v>
      </c>
      <c r="Q1779" s="166" t="str">
        <f>IF(COUNTIFS(tabAtas_Bloqueios[CÓDIGO],tabConsumoAta[[#This Row],[CÓDIGO]],tabAtas_Bloqueios[CHAVE],tabConsumoAta[[#This Row],[ATA]],tabAtas_Bloqueios[INATIVO],"") &gt; 0,"X","")</f>
        <v/>
      </c>
      <c r="R1779" s="158" t="s">
        <v>1555</v>
      </c>
    </row>
    <row r="1780" spans="1:18" x14ac:dyDescent="0.3">
      <c r="A1780" s="247">
        <v>13068</v>
      </c>
      <c r="B1780" s="47" t="s">
        <v>3359</v>
      </c>
      <c r="C1780" s="34" t="str">
        <f>IFERROR(VLOOKUP(tabConsumoAta[[#This Row],[CÓDIGO]],tabEstimativa[#Data],14,FALSE),"")</f>
        <v/>
      </c>
      <c r="D1780" s="157" t="s">
        <v>1560</v>
      </c>
      <c r="E1780" s="157"/>
      <c r="F1780" s="34"/>
      <c r="G1780" s="78" t="str">
        <f>IFERROR(VLOOKUP(tabConsumoAta[[#This Row],[ATA]],tabAtas[#Data],4,FALSE),"")</f>
        <v/>
      </c>
      <c r="H1780" s="163">
        <f>SUMIFS(tabSaldoAta[ESTIMATIVA],tabSaldoAta[CÓDIGO],tabConsumoAta[[#This Row],[CÓDIGO]],tabSaldoAta[CHAVE],tabConsumoAta[[#This Row],[ATA]])</f>
        <v>0</v>
      </c>
      <c r="I1780" s="164">
        <v>170</v>
      </c>
      <c r="J1780" s="159">
        <v>1</v>
      </c>
      <c r="K1780" s="251">
        <v>2966</v>
      </c>
      <c r="L1780" s="246" t="s">
        <v>1560</v>
      </c>
      <c r="M1780" s="160" t="s">
        <v>3336</v>
      </c>
      <c r="N1780" s="160" t="s">
        <v>3337</v>
      </c>
      <c r="O1780" s="249" t="s">
        <v>3335</v>
      </c>
      <c r="P1780" s="248">
        <v>43878</v>
      </c>
      <c r="Q1780" s="166" t="str">
        <f>IF(COUNTIFS(tabAtas_Bloqueios[CÓDIGO],tabConsumoAta[[#This Row],[CÓDIGO]],tabAtas_Bloqueios[CHAVE],tabConsumoAta[[#This Row],[ATA]],tabAtas_Bloqueios[INATIVO],"") &gt; 0,"X","")</f>
        <v/>
      </c>
      <c r="R1780" s="158" t="s">
        <v>1555</v>
      </c>
    </row>
    <row r="1781" spans="1:18" x14ac:dyDescent="0.3">
      <c r="A1781" s="247">
        <v>13561</v>
      </c>
      <c r="B1781" s="47" t="s">
        <v>240</v>
      </c>
      <c r="C1781" s="34" t="str">
        <f>IFERROR(VLOOKUP(tabConsumoAta[[#This Row],[CÓDIGO]],tabEstimativa[#Data],14,FALSE),"")</f>
        <v>Suspenso</v>
      </c>
      <c r="D1781" s="157" t="s">
        <v>1560</v>
      </c>
      <c r="E1781" s="157"/>
      <c r="F1781" s="34"/>
      <c r="G1781" s="78" t="str">
        <f>IFERROR(VLOOKUP(tabConsumoAta[[#This Row],[ATA]],tabAtas[#Data],4,FALSE),"")</f>
        <v/>
      </c>
      <c r="H1781" s="163">
        <f>SUMIFS(tabSaldoAta[ESTIMATIVA],tabSaldoAta[CÓDIGO],tabConsumoAta[[#This Row],[CÓDIGO]],tabSaldoAta[CHAVE],tabConsumoAta[[#This Row],[ATA]])</f>
        <v>0</v>
      </c>
      <c r="I1781" s="164">
        <v>100</v>
      </c>
      <c r="J1781" s="159">
        <v>2</v>
      </c>
      <c r="K1781" s="251">
        <v>2966</v>
      </c>
      <c r="L1781" s="246" t="s">
        <v>1560</v>
      </c>
      <c r="M1781" s="160" t="s">
        <v>3336</v>
      </c>
      <c r="N1781" s="160" t="s">
        <v>3337</v>
      </c>
      <c r="O1781" s="249" t="s">
        <v>3335</v>
      </c>
      <c r="P1781" s="248">
        <v>43878</v>
      </c>
      <c r="Q1781" s="166" t="str">
        <f>IF(COUNTIFS(tabAtas_Bloqueios[CÓDIGO],tabConsumoAta[[#This Row],[CÓDIGO]],tabAtas_Bloqueios[CHAVE],tabConsumoAta[[#This Row],[ATA]],tabAtas_Bloqueios[INATIVO],"") &gt; 0,"X","")</f>
        <v/>
      </c>
      <c r="R1781" s="158" t="s">
        <v>1555</v>
      </c>
    </row>
    <row r="1782" spans="1:18" x14ac:dyDescent="0.3">
      <c r="A1782" s="247">
        <v>27764</v>
      </c>
      <c r="B1782" s="47" t="s">
        <v>3018</v>
      </c>
      <c r="C1782" s="34" t="str">
        <f>IFERROR(VLOOKUP(tabConsumoAta[[#This Row],[CÓDIGO]],tabEstimativa[#Data],14,FALSE),"")</f>
        <v/>
      </c>
      <c r="D1782" s="157" t="s">
        <v>1560</v>
      </c>
      <c r="E1782" s="157"/>
      <c r="F1782" s="34"/>
      <c r="G1782" s="78" t="str">
        <f>IFERROR(VLOOKUP(tabConsumoAta[[#This Row],[ATA]],tabAtas[#Data],4,FALSE),"")</f>
        <v/>
      </c>
      <c r="H1782" s="163">
        <f>SUMIFS(tabSaldoAta[ESTIMATIVA],tabSaldoAta[CÓDIGO],tabConsumoAta[[#This Row],[CÓDIGO]],tabSaldoAta[CHAVE],tabConsumoAta[[#This Row],[ATA]])</f>
        <v>0</v>
      </c>
      <c r="I1782" s="164">
        <v>300</v>
      </c>
      <c r="J1782" s="159">
        <v>3</v>
      </c>
      <c r="K1782" s="251">
        <v>2966</v>
      </c>
      <c r="L1782" s="246" t="s">
        <v>1560</v>
      </c>
      <c r="M1782" s="160" t="s">
        <v>3336</v>
      </c>
      <c r="N1782" s="160" t="s">
        <v>3337</v>
      </c>
      <c r="O1782" s="249" t="s">
        <v>3335</v>
      </c>
      <c r="P1782" s="248">
        <v>43878</v>
      </c>
      <c r="Q1782" s="166" t="str">
        <f>IF(COUNTIFS(tabAtas_Bloqueios[CÓDIGO],tabConsumoAta[[#This Row],[CÓDIGO]],tabAtas_Bloqueios[CHAVE],tabConsumoAta[[#This Row],[ATA]],tabAtas_Bloqueios[INATIVO],"") &gt; 0,"X","")</f>
        <v/>
      </c>
      <c r="R1782" s="158" t="s">
        <v>1555</v>
      </c>
    </row>
    <row r="1783" spans="1:18" x14ac:dyDescent="0.3">
      <c r="A1783" s="247">
        <v>28512</v>
      </c>
      <c r="B1783" s="47" t="s">
        <v>3107</v>
      </c>
      <c r="C1783" s="34" t="str">
        <f>IFERROR(VLOOKUP(tabConsumoAta[[#This Row],[CÓDIGO]],tabEstimativa[#Data],14,FALSE),"")</f>
        <v/>
      </c>
      <c r="D1783" s="157" t="s">
        <v>1560</v>
      </c>
      <c r="E1783" s="157"/>
      <c r="F1783" s="34"/>
      <c r="G1783" s="78" t="str">
        <f>IFERROR(VLOOKUP(tabConsumoAta[[#This Row],[ATA]],tabAtas[#Data],4,FALSE),"")</f>
        <v/>
      </c>
      <c r="H1783" s="163">
        <f>SUMIFS(tabSaldoAta[ESTIMATIVA],tabSaldoAta[CÓDIGO],tabConsumoAta[[#This Row],[CÓDIGO]],tabSaldoAta[CHAVE],tabConsumoAta[[#This Row],[ATA]])</f>
        <v>0</v>
      </c>
      <c r="I1783" s="164">
        <v>300</v>
      </c>
      <c r="J1783" s="159">
        <v>4</v>
      </c>
      <c r="K1783" s="251">
        <v>2966</v>
      </c>
      <c r="L1783" s="246" t="s">
        <v>1560</v>
      </c>
      <c r="M1783" s="160" t="s">
        <v>3336</v>
      </c>
      <c r="N1783" s="160" t="s">
        <v>3337</v>
      </c>
      <c r="O1783" s="249" t="s">
        <v>3335</v>
      </c>
      <c r="P1783" s="248">
        <v>43878</v>
      </c>
      <c r="Q1783" s="166" t="str">
        <f>IF(COUNTIFS(tabAtas_Bloqueios[CÓDIGO],tabConsumoAta[[#This Row],[CÓDIGO]],tabAtas_Bloqueios[CHAVE],tabConsumoAta[[#This Row],[ATA]],tabAtas_Bloqueios[INATIVO],"") &gt; 0,"X","")</f>
        <v/>
      </c>
      <c r="R1783" s="158" t="s">
        <v>1555</v>
      </c>
    </row>
    <row r="1784" spans="1:18" x14ac:dyDescent="0.3">
      <c r="A1784" s="247">
        <v>54586</v>
      </c>
      <c r="B1784" s="47" t="s">
        <v>104</v>
      </c>
      <c r="C1784" s="34" t="str">
        <f>IFERROR(VLOOKUP(tabConsumoAta[[#This Row],[CÓDIGO]],tabEstimativa[#Data],14,FALSE),"")</f>
        <v>Aguardando</v>
      </c>
      <c r="D1784" s="157" t="s">
        <v>1560</v>
      </c>
      <c r="E1784" s="157"/>
      <c r="F1784" s="34"/>
      <c r="G1784" s="78" t="str">
        <f>IFERROR(VLOOKUP(tabConsumoAta[[#This Row],[ATA]],tabAtas[#Data],4,FALSE),"")</f>
        <v/>
      </c>
      <c r="H1784" s="163">
        <f>SUMIFS(tabSaldoAta[ESTIMATIVA],tabSaldoAta[CÓDIGO],tabConsumoAta[[#This Row],[CÓDIGO]],tabSaldoAta[CHAVE],tabConsumoAta[[#This Row],[ATA]])</f>
        <v>0</v>
      </c>
      <c r="I1784" s="164">
        <v>100</v>
      </c>
      <c r="J1784" s="159">
        <v>5</v>
      </c>
      <c r="K1784" s="251">
        <v>2966</v>
      </c>
      <c r="L1784" s="246" t="s">
        <v>1560</v>
      </c>
      <c r="M1784" s="160" t="s">
        <v>3336</v>
      </c>
      <c r="N1784" s="160" t="s">
        <v>3337</v>
      </c>
      <c r="O1784" s="249" t="s">
        <v>3335</v>
      </c>
      <c r="P1784" s="248">
        <v>43878</v>
      </c>
      <c r="Q1784" s="166" t="str">
        <f>IF(COUNTIFS(tabAtas_Bloqueios[CÓDIGO],tabConsumoAta[[#This Row],[CÓDIGO]],tabAtas_Bloqueios[CHAVE],tabConsumoAta[[#This Row],[ATA]],tabAtas_Bloqueios[INATIVO],"") &gt; 0,"X","")</f>
        <v/>
      </c>
      <c r="R1784" s="158" t="s">
        <v>1555</v>
      </c>
    </row>
    <row r="1785" spans="1:18" x14ac:dyDescent="0.3">
      <c r="A1785" s="247">
        <v>54587</v>
      </c>
      <c r="B1785" s="47" t="s">
        <v>107</v>
      </c>
      <c r="C1785" s="34" t="str">
        <f>IFERROR(VLOOKUP(tabConsumoAta[[#This Row],[CÓDIGO]],tabEstimativa[#Data],14,FALSE),"")</f>
        <v>Aguardando</v>
      </c>
      <c r="D1785" s="157" t="s">
        <v>1560</v>
      </c>
      <c r="E1785" s="157"/>
      <c r="F1785" s="34"/>
      <c r="G1785" s="78" t="str">
        <f>IFERROR(VLOOKUP(tabConsumoAta[[#This Row],[ATA]],tabAtas[#Data],4,FALSE),"")</f>
        <v/>
      </c>
      <c r="H1785" s="163">
        <f>SUMIFS(tabSaldoAta[ESTIMATIVA],tabSaldoAta[CÓDIGO],tabConsumoAta[[#This Row],[CÓDIGO]],tabSaldoAta[CHAVE],tabConsumoAta[[#This Row],[ATA]])</f>
        <v>0</v>
      </c>
      <c r="I1785" s="164">
        <v>100</v>
      </c>
      <c r="J1785" s="159">
        <v>6</v>
      </c>
      <c r="K1785" s="251">
        <v>2966</v>
      </c>
      <c r="L1785" s="246" t="s">
        <v>1560</v>
      </c>
      <c r="M1785" s="160" t="s">
        <v>3336</v>
      </c>
      <c r="N1785" s="160" t="s">
        <v>3337</v>
      </c>
      <c r="O1785" s="249" t="s">
        <v>3335</v>
      </c>
      <c r="P1785" s="248">
        <v>43878</v>
      </c>
      <c r="Q1785" s="166" t="str">
        <f>IF(COUNTIFS(tabAtas_Bloqueios[CÓDIGO],tabConsumoAta[[#This Row],[CÓDIGO]],tabAtas_Bloqueios[CHAVE],tabConsumoAta[[#This Row],[ATA]],tabAtas_Bloqueios[INATIVO],"") &gt; 0,"X","")</f>
        <v/>
      </c>
      <c r="R1785" s="158" t="s">
        <v>1555</v>
      </c>
    </row>
    <row r="1786" spans="1:18" x14ac:dyDescent="0.3">
      <c r="A1786" s="247">
        <v>60830</v>
      </c>
      <c r="B1786" s="47" t="s">
        <v>2237</v>
      </c>
      <c r="C1786" s="34" t="str">
        <f>IFERROR(VLOOKUP(tabConsumoAta[[#This Row],[CÓDIGO]],tabEstimativa[#Data],14,FALSE),"")</f>
        <v>Suspenso</v>
      </c>
      <c r="D1786" s="157" t="s">
        <v>1560</v>
      </c>
      <c r="E1786" s="157"/>
      <c r="F1786" s="34"/>
      <c r="G1786" s="78" t="str">
        <f>IFERROR(VLOOKUP(tabConsumoAta[[#This Row],[ATA]],tabAtas[#Data],4,FALSE),"")</f>
        <v/>
      </c>
      <c r="H1786" s="163">
        <f>SUMIFS(tabSaldoAta[ESTIMATIVA],tabSaldoAta[CÓDIGO],tabConsumoAta[[#This Row],[CÓDIGO]],tabSaldoAta[CHAVE],tabConsumoAta[[#This Row],[ATA]])</f>
        <v>0</v>
      </c>
      <c r="I1786" s="164">
        <v>40</v>
      </c>
      <c r="J1786" s="159">
        <v>7</v>
      </c>
      <c r="K1786" s="251">
        <v>2971</v>
      </c>
      <c r="L1786" s="246" t="s">
        <v>1560</v>
      </c>
      <c r="M1786" s="160" t="s">
        <v>3336</v>
      </c>
      <c r="N1786" s="160" t="s">
        <v>3337</v>
      </c>
      <c r="O1786" s="249" t="s">
        <v>3335</v>
      </c>
      <c r="P1786" s="248">
        <v>43878</v>
      </c>
      <c r="Q1786" s="166" t="str">
        <f>IF(COUNTIFS(tabAtas_Bloqueios[CÓDIGO],tabConsumoAta[[#This Row],[CÓDIGO]],tabAtas_Bloqueios[CHAVE],tabConsumoAta[[#This Row],[ATA]],tabAtas_Bloqueios[INATIVO],"") &gt; 0,"X","")</f>
        <v/>
      </c>
      <c r="R1786" s="158" t="s">
        <v>1555</v>
      </c>
    </row>
    <row r="1787" spans="1:18" x14ac:dyDescent="0.3">
      <c r="A1787" s="247">
        <v>80385</v>
      </c>
      <c r="B1787" s="47" t="s">
        <v>100</v>
      </c>
      <c r="C1787" s="34" t="str">
        <f>IFERROR(VLOOKUP(tabConsumoAta[[#This Row],[CÓDIGO]],tabEstimativa[#Data],14,FALSE),"")</f>
        <v>Aguardando</v>
      </c>
      <c r="D1787" s="157" t="s">
        <v>1560</v>
      </c>
      <c r="E1787" s="157"/>
      <c r="F1787" s="34"/>
      <c r="G1787" s="78" t="str">
        <f>IFERROR(VLOOKUP(tabConsumoAta[[#This Row],[ATA]],tabAtas[#Data],4,FALSE),"")</f>
        <v/>
      </c>
      <c r="H1787" s="163">
        <f>SUMIFS(tabSaldoAta[ESTIMATIVA],tabSaldoAta[CÓDIGO],tabConsumoAta[[#This Row],[CÓDIGO]],tabSaldoAta[CHAVE],tabConsumoAta[[#This Row],[ATA]])</f>
        <v>0</v>
      </c>
      <c r="I1787" s="164">
        <v>0</v>
      </c>
      <c r="J1787" s="159">
        <v>8</v>
      </c>
      <c r="K1787" s="251">
        <v>2966</v>
      </c>
      <c r="L1787" s="246" t="s">
        <v>1560</v>
      </c>
      <c r="M1787" s="160" t="s">
        <v>3336</v>
      </c>
      <c r="N1787" s="160" t="s">
        <v>3337</v>
      </c>
      <c r="O1787" s="249" t="s">
        <v>3335</v>
      </c>
      <c r="P1787" s="248">
        <v>43878</v>
      </c>
      <c r="Q1787" s="166" t="str">
        <f>IF(COUNTIFS(tabAtas_Bloqueios[CÓDIGO],tabConsumoAta[[#This Row],[CÓDIGO]],tabAtas_Bloqueios[CHAVE],tabConsumoAta[[#This Row],[ATA]],tabAtas_Bloqueios[INATIVO],"") &gt; 0,"X","")</f>
        <v/>
      </c>
      <c r="R1787" s="158" t="s">
        <v>1555</v>
      </c>
    </row>
    <row r="1788" spans="1:18" x14ac:dyDescent="0.3">
      <c r="A1788" s="247">
        <v>128229</v>
      </c>
      <c r="B1788" s="47" t="s">
        <v>3360</v>
      </c>
      <c r="C1788" s="34" t="str">
        <f>IFERROR(VLOOKUP(tabConsumoAta[[#This Row],[CÓDIGO]],tabEstimativa[#Data],14,FALSE),"")</f>
        <v/>
      </c>
      <c r="D1788" s="157" t="s">
        <v>1560</v>
      </c>
      <c r="E1788" s="157"/>
      <c r="F1788" s="34"/>
      <c r="G1788" s="78" t="str">
        <f>IFERROR(VLOOKUP(tabConsumoAta[[#This Row],[ATA]],tabAtas[#Data],4,FALSE),"")</f>
        <v/>
      </c>
      <c r="H1788" s="163">
        <f>SUMIFS(tabSaldoAta[ESTIMATIVA],tabSaldoAta[CÓDIGO],tabConsumoAta[[#This Row],[CÓDIGO]],tabSaldoAta[CHAVE],tabConsumoAta[[#This Row],[ATA]])</f>
        <v>0</v>
      </c>
      <c r="I1788" s="164">
        <v>60</v>
      </c>
      <c r="J1788" s="159">
        <v>9</v>
      </c>
      <c r="K1788" s="251">
        <v>2966</v>
      </c>
      <c r="L1788" s="246" t="s">
        <v>1560</v>
      </c>
      <c r="M1788" s="160" t="s">
        <v>3336</v>
      </c>
      <c r="N1788" s="160" t="s">
        <v>3337</v>
      </c>
      <c r="O1788" s="249" t="s">
        <v>3335</v>
      </c>
      <c r="P1788" s="248">
        <v>43878</v>
      </c>
      <c r="Q1788" s="166" t="str">
        <f>IF(COUNTIFS(tabAtas_Bloqueios[CÓDIGO],tabConsumoAta[[#This Row],[CÓDIGO]],tabAtas_Bloqueios[CHAVE],tabConsumoAta[[#This Row],[ATA]],tabAtas_Bloqueios[INATIVO],"") &gt; 0,"X","")</f>
        <v/>
      </c>
      <c r="R1788" s="158" t="s">
        <v>1555</v>
      </c>
    </row>
    <row r="1789" spans="1:18" x14ac:dyDescent="0.3">
      <c r="A1789" s="247">
        <v>13222</v>
      </c>
      <c r="B1789" s="47" t="s">
        <v>2210</v>
      </c>
      <c r="C1789" s="34" t="str">
        <f>IFERROR(VLOOKUP(tabConsumoAta[[#This Row],[CÓDIGO]],tabEstimativa[#Data],14,FALSE),"")</f>
        <v>Suspenso</v>
      </c>
      <c r="D1789" s="157" t="s">
        <v>1560</v>
      </c>
      <c r="E1789" s="157"/>
      <c r="F1789" s="34"/>
      <c r="G1789" s="78" t="str">
        <f>IFERROR(VLOOKUP(tabConsumoAta[[#This Row],[ATA]],tabAtas[#Data],4,FALSE),"")</f>
        <v/>
      </c>
      <c r="H1789" s="163">
        <f>SUMIFS(tabSaldoAta[ESTIMATIVA],tabSaldoAta[CÓDIGO],tabConsumoAta[[#This Row],[CÓDIGO]],tabSaldoAta[CHAVE],tabConsumoAta[[#This Row],[ATA]])</f>
        <v>0</v>
      </c>
      <c r="I1789" s="164">
        <v>900</v>
      </c>
      <c r="J1789" s="159">
        <v>10</v>
      </c>
      <c r="K1789" s="251">
        <v>2974</v>
      </c>
      <c r="L1789" s="246" t="s">
        <v>1560</v>
      </c>
      <c r="M1789" s="160" t="s">
        <v>3336</v>
      </c>
      <c r="N1789" s="160" t="s">
        <v>3337</v>
      </c>
      <c r="O1789" s="249" t="s">
        <v>3335</v>
      </c>
      <c r="P1789" s="248">
        <v>43878</v>
      </c>
      <c r="Q1789" s="166" t="str">
        <f>IF(COUNTIFS(tabAtas_Bloqueios[CÓDIGO],tabConsumoAta[[#This Row],[CÓDIGO]],tabAtas_Bloqueios[CHAVE],tabConsumoAta[[#This Row],[ATA]],tabAtas_Bloqueios[INATIVO],"") &gt; 0,"X","")</f>
        <v/>
      </c>
      <c r="R1789" s="158" t="s">
        <v>1555</v>
      </c>
    </row>
    <row r="1790" spans="1:18" x14ac:dyDescent="0.3">
      <c r="A1790" s="247">
        <v>20576</v>
      </c>
      <c r="B1790" s="47" t="s">
        <v>3287</v>
      </c>
      <c r="C1790" s="34" t="str">
        <f>IFERROR(VLOOKUP(tabConsumoAta[[#This Row],[CÓDIGO]],tabEstimativa[#Data],14,FALSE),"")</f>
        <v/>
      </c>
      <c r="D1790" s="157" t="s">
        <v>1560</v>
      </c>
      <c r="E1790" s="157"/>
      <c r="F1790" s="34"/>
      <c r="G1790" s="78" t="str">
        <f>IFERROR(VLOOKUP(tabConsumoAta[[#This Row],[ATA]],tabAtas[#Data],4,FALSE),"")</f>
        <v/>
      </c>
      <c r="H1790" s="163">
        <f>SUMIFS(tabSaldoAta[ESTIMATIVA],tabSaldoAta[CÓDIGO],tabConsumoAta[[#This Row],[CÓDIGO]],tabSaldoAta[CHAVE],tabConsumoAta[[#This Row],[ATA]])</f>
        <v>0</v>
      </c>
      <c r="I1790" s="164">
        <v>5000</v>
      </c>
      <c r="J1790" s="159">
        <v>11</v>
      </c>
      <c r="K1790" s="251">
        <v>2974</v>
      </c>
      <c r="L1790" s="246" t="s">
        <v>1560</v>
      </c>
      <c r="M1790" s="160" t="s">
        <v>3336</v>
      </c>
      <c r="N1790" s="160" t="s">
        <v>3337</v>
      </c>
      <c r="O1790" s="249" t="s">
        <v>3335</v>
      </c>
      <c r="P1790" s="248">
        <v>43878</v>
      </c>
      <c r="Q1790" s="166" t="str">
        <f>IF(COUNTIFS(tabAtas_Bloqueios[CÓDIGO],tabConsumoAta[[#This Row],[CÓDIGO]],tabAtas_Bloqueios[CHAVE],tabConsumoAta[[#This Row],[ATA]],tabAtas_Bloqueios[INATIVO],"") &gt; 0,"X","")</f>
        <v/>
      </c>
      <c r="R1790" s="158" t="s">
        <v>1555</v>
      </c>
    </row>
    <row r="1791" spans="1:18" x14ac:dyDescent="0.3">
      <c r="A1791" s="247">
        <v>54029</v>
      </c>
      <c r="B1791" s="47" t="s">
        <v>3272</v>
      </c>
      <c r="C1791" s="34" t="str">
        <f>IFERROR(VLOOKUP(tabConsumoAta[[#This Row],[CÓDIGO]],tabEstimativa[#Data],14,FALSE),"")</f>
        <v/>
      </c>
      <c r="D1791" s="157" t="s">
        <v>1560</v>
      </c>
      <c r="E1791" s="157"/>
      <c r="F1791" s="34"/>
      <c r="G1791" s="78" t="str">
        <f>IFERROR(VLOOKUP(tabConsumoAta[[#This Row],[ATA]],tabAtas[#Data],4,FALSE),"")</f>
        <v/>
      </c>
      <c r="H1791" s="163">
        <f>SUMIFS(tabSaldoAta[ESTIMATIVA],tabSaldoAta[CÓDIGO],tabConsumoAta[[#This Row],[CÓDIGO]],tabSaldoAta[CHAVE],tabConsumoAta[[#This Row],[ATA]])</f>
        <v>0</v>
      </c>
      <c r="I1791" s="164">
        <v>3000</v>
      </c>
      <c r="J1791" s="159">
        <v>12</v>
      </c>
      <c r="K1791" s="251">
        <v>2974</v>
      </c>
      <c r="L1791" s="246" t="s">
        <v>1560</v>
      </c>
      <c r="M1791" s="160" t="s">
        <v>3336</v>
      </c>
      <c r="N1791" s="160" t="s">
        <v>3337</v>
      </c>
      <c r="O1791" s="249" t="s">
        <v>3335</v>
      </c>
      <c r="P1791" s="248">
        <v>43878</v>
      </c>
      <c r="Q1791" s="166" t="str">
        <f>IF(COUNTIFS(tabAtas_Bloqueios[CÓDIGO],tabConsumoAta[[#This Row],[CÓDIGO]],tabAtas_Bloqueios[CHAVE],tabConsumoAta[[#This Row],[ATA]],tabAtas_Bloqueios[INATIVO],"") &gt; 0,"X","")</f>
        <v/>
      </c>
      <c r="R1791" s="158" t="s">
        <v>1555</v>
      </c>
    </row>
    <row r="1792" spans="1:18" x14ac:dyDescent="0.3">
      <c r="A1792" s="247">
        <v>78416</v>
      </c>
      <c r="B1792" s="47" t="s">
        <v>2627</v>
      </c>
      <c r="C1792" s="34" t="str">
        <f>IFERROR(VLOOKUP(tabConsumoAta[[#This Row],[CÓDIGO]],tabEstimativa[#Data],14,FALSE),"")</f>
        <v/>
      </c>
      <c r="D1792" s="157" t="s">
        <v>1560</v>
      </c>
      <c r="E1792" s="157"/>
      <c r="F1792" s="34"/>
      <c r="G1792" s="78" t="str">
        <f>IFERROR(VLOOKUP(tabConsumoAta[[#This Row],[ATA]],tabAtas[#Data],4,FALSE),"")</f>
        <v/>
      </c>
      <c r="H1792" s="163">
        <f>SUMIFS(tabSaldoAta[ESTIMATIVA],tabSaldoAta[CÓDIGO],tabConsumoAta[[#This Row],[CÓDIGO]],tabSaldoAta[CHAVE],tabConsumoAta[[#This Row],[ATA]])</f>
        <v>0</v>
      </c>
      <c r="I1792" s="164">
        <v>900</v>
      </c>
      <c r="J1792" s="159">
        <v>13</v>
      </c>
      <c r="K1792" s="251">
        <v>2974</v>
      </c>
      <c r="L1792" s="246" t="s">
        <v>1560</v>
      </c>
      <c r="M1792" s="160" t="s">
        <v>3336</v>
      </c>
      <c r="N1792" s="160" t="s">
        <v>3337</v>
      </c>
      <c r="O1792" s="249" t="s">
        <v>3335</v>
      </c>
      <c r="P1792" s="248">
        <v>43878</v>
      </c>
      <c r="Q1792" s="166" t="str">
        <f>IF(COUNTIFS(tabAtas_Bloqueios[CÓDIGO],tabConsumoAta[[#This Row],[CÓDIGO]],tabAtas_Bloqueios[CHAVE],tabConsumoAta[[#This Row],[ATA]],tabAtas_Bloqueios[INATIVO],"") &gt; 0,"X","")</f>
        <v/>
      </c>
      <c r="R1792" s="158" t="s">
        <v>1555</v>
      </c>
    </row>
    <row r="1793" spans="1:18" x14ac:dyDescent="0.3">
      <c r="A1793" s="247">
        <v>104655</v>
      </c>
      <c r="B1793" s="47" t="s">
        <v>2919</v>
      </c>
      <c r="C1793" s="34" t="str">
        <f>IFERROR(VLOOKUP(tabConsumoAta[[#This Row],[CÓDIGO]],tabEstimativa[#Data],14,FALSE),"")</f>
        <v/>
      </c>
      <c r="D1793" s="157" t="s">
        <v>1560</v>
      </c>
      <c r="E1793" s="157"/>
      <c r="F1793" s="34"/>
      <c r="G1793" s="78" t="str">
        <f>IFERROR(VLOOKUP(tabConsumoAta[[#This Row],[ATA]],tabAtas[#Data],4,FALSE),"")</f>
        <v/>
      </c>
      <c r="H1793" s="163">
        <f>SUMIFS(tabSaldoAta[ESTIMATIVA],tabSaldoAta[CÓDIGO],tabConsumoAta[[#This Row],[CÓDIGO]],tabSaldoAta[CHAVE],tabConsumoAta[[#This Row],[ATA]])</f>
        <v>0</v>
      </c>
      <c r="I1793" s="164">
        <v>4000</v>
      </c>
      <c r="J1793" s="159">
        <v>14</v>
      </c>
      <c r="K1793" s="251">
        <v>2974</v>
      </c>
      <c r="L1793" s="246" t="s">
        <v>1560</v>
      </c>
      <c r="M1793" s="160" t="s">
        <v>3336</v>
      </c>
      <c r="N1793" s="160" t="s">
        <v>3337</v>
      </c>
      <c r="O1793" s="249" t="s">
        <v>3335</v>
      </c>
      <c r="P1793" s="248">
        <v>43878</v>
      </c>
      <c r="Q1793" s="166" t="str">
        <f>IF(COUNTIFS(tabAtas_Bloqueios[CÓDIGO],tabConsumoAta[[#This Row],[CÓDIGO]],tabAtas_Bloqueios[CHAVE],tabConsumoAta[[#This Row],[ATA]],tabAtas_Bloqueios[INATIVO],"") &gt; 0,"X","")</f>
        <v/>
      </c>
      <c r="R1793" s="158" t="s">
        <v>1555</v>
      </c>
    </row>
    <row r="1794" spans="1:18" x14ac:dyDescent="0.3">
      <c r="A1794" s="247">
        <v>114923</v>
      </c>
      <c r="B1794" s="47" t="s">
        <v>2624</v>
      </c>
      <c r="C1794" s="34" t="str">
        <f>IFERROR(VLOOKUP(tabConsumoAta[[#This Row],[CÓDIGO]],tabEstimativa[#Data],14,FALSE),"")</f>
        <v/>
      </c>
      <c r="D1794" s="157" t="s">
        <v>1560</v>
      </c>
      <c r="E1794" s="157"/>
      <c r="F1794" s="34"/>
      <c r="G1794" s="78" t="str">
        <f>IFERROR(VLOOKUP(tabConsumoAta[[#This Row],[ATA]],tabAtas[#Data],4,FALSE),"")</f>
        <v/>
      </c>
      <c r="H1794" s="163">
        <f>SUMIFS(tabSaldoAta[ESTIMATIVA],tabSaldoAta[CÓDIGO],tabConsumoAta[[#This Row],[CÓDIGO]],tabSaldoAta[CHAVE],tabConsumoAta[[#This Row],[ATA]])</f>
        <v>0</v>
      </c>
      <c r="I1794" s="164">
        <v>4500</v>
      </c>
      <c r="J1794" s="159">
        <v>15</v>
      </c>
      <c r="K1794" s="251">
        <v>2974</v>
      </c>
      <c r="L1794" s="246" t="s">
        <v>1560</v>
      </c>
      <c r="M1794" s="160" t="s">
        <v>3336</v>
      </c>
      <c r="N1794" s="160" t="s">
        <v>3337</v>
      </c>
      <c r="O1794" s="249" t="s">
        <v>3335</v>
      </c>
      <c r="P1794" s="248">
        <v>43878</v>
      </c>
      <c r="Q1794" s="166" t="str">
        <f>IF(COUNTIFS(tabAtas_Bloqueios[CÓDIGO],tabConsumoAta[[#This Row],[CÓDIGO]],tabAtas_Bloqueios[CHAVE],tabConsumoAta[[#This Row],[ATA]],tabAtas_Bloqueios[INATIVO],"") &gt; 0,"X","")</f>
        <v/>
      </c>
      <c r="R1794" s="158" t="s">
        <v>1555</v>
      </c>
    </row>
    <row r="1795" spans="1:18" x14ac:dyDescent="0.3">
      <c r="A1795" s="247">
        <v>123349</v>
      </c>
      <c r="B1795" s="47" t="s">
        <v>3286</v>
      </c>
      <c r="C1795" s="34" t="str">
        <f>IFERROR(VLOOKUP(tabConsumoAta[[#This Row],[CÓDIGO]],tabEstimativa[#Data],14,FALSE),"")</f>
        <v/>
      </c>
      <c r="D1795" s="157" t="s">
        <v>1560</v>
      </c>
      <c r="E1795" s="157"/>
      <c r="F1795" s="34"/>
      <c r="G1795" s="78" t="str">
        <f>IFERROR(VLOOKUP(tabConsumoAta[[#This Row],[ATA]],tabAtas[#Data],4,FALSE),"")</f>
        <v/>
      </c>
      <c r="H1795" s="163">
        <f>SUMIFS(tabSaldoAta[ESTIMATIVA],tabSaldoAta[CÓDIGO],tabConsumoAta[[#This Row],[CÓDIGO]],tabSaldoAta[CHAVE],tabConsumoAta[[#This Row],[ATA]])</f>
        <v>0</v>
      </c>
      <c r="I1795" s="164">
        <v>100</v>
      </c>
      <c r="J1795" s="159">
        <v>16</v>
      </c>
      <c r="K1795" s="251">
        <v>2974</v>
      </c>
      <c r="L1795" s="246" t="s">
        <v>1560</v>
      </c>
      <c r="M1795" s="160" t="s">
        <v>3336</v>
      </c>
      <c r="N1795" s="160" t="s">
        <v>3337</v>
      </c>
      <c r="O1795" s="249" t="s">
        <v>3335</v>
      </c>
      <c r="P1795" s="248">
        <v>43878</v>
      </c>
      <c r="Q1795" s="166" t="str">
        <f>IF(COUNTIFS(tabAtas_Bloqueios[CÓDIGO],tabConsumoAta[[#This Row],[CÓDIGO]],tabAtas_Bloqueios[CHAVE],tabConsumoAta[[#This Row],[ATA]],tabAtas_Bloqueios[INATIVO],"") &gt; 0,"X","")</f>
        <v/>
      </c>
      <c r="R1795" s="158" t="s">
        <v>1555</v>
      </c>
    </row>
    <row r="1796" spans="1:18" x14ac:dyDescent="0.3">
      <c r="A1796" s="247">
        <v>134565</v>
      </c>
      <c r="B1796" s="47" t="s">
        <v>2606</v>
      </c>
      <c r="C1796" s="34" t="str">
        <f>IFERROR(VLOOKUP(tabConsumoAta[[#This Row],[CÓDIGO]],tabEstimativa[#Data],14,FALSE),"")</f>
        <v/>
      </c>
      <c r="D1796" s="157" t="s">
        <v>1560</v>
      </c>
      <c r="E1796" s="157"/>
      <c r="F1796" s="34"/>
      <c r="G1796" s="78" t="str">
        <f>IFERROR(VLOOKUP(tabConsumoAta[[#This Row],[ATA]],tabAtas[#Data],4,FALSE),"")</f>
        <v/>
      </c>
      <c r="H1796" s="163">
        <f>SUMIFS(tabSaldoAta[ESTIMATIVA],tabSaldoAta[CÓDIGO],tabConsumoAta[[#This Row],[CÓDIGO]],tabSaldoAta[CHAVE],tabConsumoAta[[#This Row],[ATA]])</f>
        <v>0</v>
      </c>
      <c r="I1796" s="164">
        <v>200</v>
      </c>
      <c r="J1796" s="159">
        <v>17</v>
      </c>
      <c r="K1796" s="251">
        <v>2976</v>
      </c>
      <c r="L1796" s="246" t="s">
        <v>1560</v>
      </c>
      <c r="M1796" s="160" t="s">
        <v>3336</v>
      </c>
      <c r="N1796" s="160" t="s">
        <v>3337</v>
      </c>
      <c r="O1796" s="249" t="s">
        <v>3335</v>
      </c>
      <c r="P1796" s="248">
        <v>43878</v>
      </c>
      <c r="Q1796" s="166" t="str">
        <f>IF(COUNTIFS(tabAtas_Bloqueios[CÓDIGO],tabConsumoAta[[#This Row],[CÓDIGO]],tabAtas_Bloqueios[CHAVE],tabConsumoAta[[#This Row],[ATA]],tabAtas_Bloqueios[INATIVO],"") &gt; 0,"X","")</f>
        <v/>
      </c>
      <c r="R1796" s="158" t="s">
        <v>1555</v>
      </c>
    </row>
    <row r="1797" spans="1:18" x14ac:dyDescent="0.3">
      <c r="A1797" s="247">
        <v>59942</v>
      </c>
      <c r="B1797" s="47" t="s">
        <v>2426</v>
      </c>
      <c r="C1797" s="34" t="str">
        <f>IFERROR(VLOOKUP(tabConsumoAta[[#This Row],[CÓDIGO]],tabEstimativa[#Data],14,FALSE),"")</f>
        <v>Aguardando</v>
      </c>
      <c r="D1797" s="157" t="s">
        <v>1560</v>
      </c>
      <c r="E1797" s="157"/>
      <c r="F1797" s="34"/>
      <c r="G1797" s="78" t="str">
        <f>IFERROR(VLOOKUP(tabConsumoAta[[#This Row],[ATA]],tabAtas[#Data],4,FALSE),"")</f>
        <v/>
      </c>
      <c r="H1797" s="163">
        <f>SUMIFS(tabSaldoAta[ESTIMATIVA],tabSaldoAta[CÓDIGO],tabConsumoAta[[#This Row],[CÓDIGO]],tabSaldoAta[CHAVE],tabConsumoAta[[#This Row],[ATA]])</f>
        <v>0</v>
      </c>
      <c r="I1797" s="164">
        <v>200</v>
      </c>
      <c r="J1797" s="159">
        <v>18</v>
      </c>
      <c r="K1797" s="251">
        <v>2977</v>
      </c>
      <c r="L1797" s="246" t="s">
        <v>1560</v>
      </c>
      <c r="M1797" s="160" t="s">
        <v>3336</v>
      </c>
      <c r="N1797" s="160" t="s">
        <v>3337</v>
      </c>
      <c r="O1797" s="249" t="s">
        <v>3335</v>
      </c>
      <c r="P1797" s="248">
        <v>43878</v>
      </c>
      <c r="Q1797" s="166" t="str">
        <f>IF(COUNTIFS(tabAtas_Bloqueios[CÓDIGO],tabConsumoAta[[#This Row],[CÓDIGO]],tabAtas_Bloqueios[CHAVE],tabConsumoAta[[#This Row],[ATA]],tabAtas_Bloqueios[INATIVO],"") &gt; 0,"X","")</f>
        <v/>
      </c>
      <c r="R1797" s="158" t="s">
        <v>1555</v>
      </c>
    </row>
    <row r="1798" spans="1:18" x14ac:dyDescent="0.3">
      <c r="A1798" s="247">
        <v>64605</v>
      </c>
      <c r="B1798" s="47" t="s">
        <v>25</v>
      </c>
      <c r="C1798" s="34" t="str">
        <f>IFERROR(VLOOKUP(tabConsumoAta[[#This Row],[CÓDIGO]],tabEstimativa[#Data],14,FALSE),"")</f>
        <v>Aguardando</v>
      </c>
      <c r="D1798" s="157" t="s">
        <v>1560</v>
      </c>
      <c r="E1798" s="157"/>
      <c r="F1798" s="34"/>
      <c r="G1798" s="78" t="str">
        <f>IFERROR(VLOOKUP(tabConsumoAta[[#This Row],[ATA]],tabAtas[#Data],4,FALSE),"")</f>
        <v/>
      </c>
      <c r="H1798" s="163">
        <f>SUMIFS(tabSaldoAta[ESTIMATIVA],tabSaldoAta[CÓDIGO],tabConsumoAta[[#This Row],[CÓDIGO]],tabSaldoAta[CHAVE],tabConsumoAta[[#This Row],[ATA]])</f>
        <v>0</v>
      </c>
      <c r="I1798" s="164">
        <v>1000</v>
      </c>
      <c r="J1798" s="159">
        <v>19</v>
      </c>
      <c r="K1798" s="251">
        <v>2977</v>
      </c>
      <c r="L1798" s="246" t="s">
        <v>1560</v>
      </c>
      <c r="M1798" s="160" t="s">
        <v>3336</v>
      </c>
      <c r="N1798" s="160" t="s">
        <v>3337</v>
      </c>
      <c r="O1798" s="249" t="s">
        <v>3335</v>
      </c>
      <c r="P1798" s="248">
        <v>43878</v>
      </c>
      <c r="Q1798" s="166" t="str">
        <f>IF(COUNTIFS(tabAtas_Bloqueios[CÓDIGO],tabConsumoAta[[#This Row],[CÓDIGO]],tabAtas_Bloqueios[CHAVE],tabConsumoAta[[#This Row],[ATA]],tabAtas_Bloqueios[INATIVO],"") &gt; 0,"X","")</f>
        <v/>
      </c>
      <c r="R1798" s="158" t="s">
        <v>1555</v>
      </c>
    </row>
    <row r="1799" spans="1:18" x14ac:dyDescent="0.3">
      <c r="A1799" s="247">
        <v>64625</v>
      </c>
      <c r="B1799" s="47" t="s">
        <v>142</v>
      </c>
      <c r="C1799" s="34" t="str">
        <f>IFERROR(VLOOKUP(tabConsumoAta[[#This Row],[CÓDIGO]],tabEstimativa[#Data],14,FALSE),"")</f>
        <v>Suspenso</v>
      </c>
      <c r="D1799" s="157" t="s">
        <v>1560</v>
      </c>
      <c r="E1799" s="157"/>
      <c r="F1799" s="34"/>
      <c r="G1799" s="78" t="str">
        <f>IFERROR(VLOOKUP(tabConsumoAta[[#This Row],[ATA]],tabAtas[#Data],4,FALSE),"")</f>
        <v/>
      </c>
      <c r="H1799" s="163">
        <f>SUMIFS(tabSaldoAta[ESTIMATIVA],tabSaldoAta[CÓDIGO],tabConsumoAta[[#This Row],[CÓDIGO]],tabSaldoAta[CHAVE],tabConsumoAta[[#This Row],[ATA]])</f>
        <v>0</v>
      </c>
      <c r="I1799" s="164">
        <v>200</v>
      </c>
      <c r="J1799" s="159">
        <v>20</v>
      </c>
      <c r="K1799" s="251">
        <v>2977</v>
      </c>
      <c r="L1799" s="246" t="s">
        <v>1560</v>
      </c>
      <c r="M1799" s="160" t="s">
        <v>3336</v>
      </c>
      <c r="N1799" s="160" t="s">
        <v>3337</v>
      </c>
      <c r="O1799" s="249" t="s">
        <v>3335</v>
      </c>
      <c r="P1799" s="248">
        <v>43878</v>
      </c>
      <c r="Q1799" s="166" t="str">
        <f>IF(COUNTIFS(tabAtas_Bloqueios[CÓDIGO],tabConsumoAta[[#This Row],[CÓDIGO]],tabAtas_Bloqueios[CHAVE],tabConsumoAta[[#This Row],[ATA]],tabAtas_Bloqueios[INATIVO],"") &gt; 0,"X","")</f>
        <v/>
      </c>
      <c r="R1799" s="158" t="s">
        <v>1555</v>
      </c>
    </row>
    <row r="1800" spans="1:18" x14ac:dyDescent="0.3">
      <c r="A1800" s="247">
        <v>66168</v>
      </c>
      <c r="B1800" s="47" t="s">
        <v>2516</v>
      </c>
      <c r="C1800" s="34" t="str">
        <f>IFERROR(VLOOKUP(tabConsumoAta[[#This Row],[CÓDIGO]],tabEstimativa[#Data],14,FALSE),"")</f>
        <v>Aguardando</v>
      </c>
      <c r="D1800" s="157" t="s">
        <v>1560</v>
      </c>
      <c r="E1800" s="157"/>
      <c r="F1800" s="34"/>
      <c r="G1800" s="78" t="str">
        <f>IFERROR(VLOOKUP(tabConsumoAta[[#This Row],[ATA]],tabAtas[#Data],4,FALSE),"")</f>
        <v/>
      </c>
      <c r="H1800" s="163">
        <f>SUMIFS(tabSaldoAta[ESTIMATIVA],tabSaldoAta[CÓDIGO],tabConsumoAta[[#This Row],[CÓDIGO]],tabSaldoAta[CHAVE],tabConsumoAta[[#This Row],[ATA]])</f>
        <v>0</v>
      </c>
      <c r="I1800" s="164">
        <v>800</v>
      </c>
      <c r="J1800" s="159">
        <v>21</v>
      </c>
      <c r="K1800" s="251">
        <v>2980</v>
      </c>
      <c r="L1800" s="246" t="s">
        <v>1560</v>
      </c>
      <c r="M1800" s="160" t="s">
        <v>3336</v>
      </c>
      <c r="N1800" s="160" t="s">
        <v>3337</v>
      </c>
      <c r="O1800" s="249" t="s">
        <v>3335</v>
      </c>
      <c r="P1800" s="248">
        <v>43878</v>
      </c>
      <c r="Q1800" s="166" t="str">
        <f>IF(COUNTIFS(tabAtas_Bloqueios[CÓDIGO],tabConsumoAta[[#This Row],[CÓDIGO]],tabAtas_Bloqueios[CHAVE],tabConsumoAta[[#This Row],[ATA]],tabAtas_Bloqueios[INATIVO],"") &gt; 0,"X","")</f>
        <v/>
      </c>
      <c r="R1800" s="158" t="s">
        <v>1555</v>
      </c>
    </row>
    <row r="1801" spans="1:18" x14ac:dyDescent="0.3">
      <c r="A1801" s="247">
        <v>75324</v>
      </c>
      <c r="B1801" s="47" t="s">
        <v>2363</v>
      </c>
      <c r="C1801" s="34" t="str">
        <f>IFERROR(VLOOKUP(tabConsumoAta[[#This Row],[CÓDIGO]],tabEstimativa[#Data],14,FALSE),"")</f>
        <v>Aguardando</v>
      </c>
      <c r="D1801" s="157" t="s">
        <v>1560</v>
      </c>
      <c r="E1801" s="157"/>
      <c r="F1801" s="34"/>
      <c r="G1801" s="78" t="str">
        <f>IFERROR(VLOOKUP(tabConsumoAta[[#This Row],[ATA]],tabAtas[#Data],4,FALSE),"")</f>
        <v/>
      </c>
      <c r="H1801" s="163">
        <f>SUMIFS(tabSaldoAta[ESTIMATIVA],tabSaldoAta[CÓDIGO],tabConsumoAta[[#This Row],[CÓDIGO]],tabSaldoAta[CHAVE],tabConsumoAta[[#This Row],[ATA]])</f>
        <v>0</v>
      </c>
      <c r="I1801" s="164">
        <v>500</v>
      </c>
      <c r="J1801" s="159">
        <v>22</v>
      </c>
      <c r="K1801" s="251">
        <v>2991</v>
      </c>
      <c r="L1801" s="246" t="s">
        <v>1560</v>
      </c>
      <c r="M1801" s="160" t="s">
        <v>3336</v>
      </c>
      <c r="N1801" s="160" t="s">
        <v>3337</v>
      </c>
      <c r="O1801" s="249" t="s">
        <v>3335</v>
      </c>
      <c r="P1801" s="248">
        <v>43878</v>
      </c>
      <c r="Q1801" s="166" t="str">
        <f>IF(COUNTIFS(tabAtas_Bloqueios[CÓDIGO],tabConsumoAta[[#This Row],[CÓDIGO]],tabAtas_Bloqueios[CHAVE],tabConsumoAta[[#This Row],[ATA]],tabAtas_Bloqueios[INATIVO],"") &gt; 0,"X","")</f>
        <v/>
      </c>
      <c r="R1801" s="158" t="s">
        <v>1555</v>
      </c>
    </row>
    <row r="1802" spans="1:18" x14ac:dyDescent="0.3">
      <c r="A1802" s="247">
        <v>75334</v>
      </c>
      <c r="B1802" s="47" t="s">
        <v>2845</v>
      </c>
      <c r="C1802" s="34" t="str">
        <f>IFERROR(VLOOKUP(tabConsumoAta[[#This Row],[CÓDIGO]],tabEstimativa[#Data],14,FALSE),"")</f>
        <v>Aguardando</v>
      </c>
      <c r="D1802" s="157" t="s">
        <v>1560</v>
      </c>
      <c r="E1802" s="157"/>
      <c r="F1802" s="34"/>
      <c r="G1802" s="78" t="str">
        <f>IFERROR(VLOOKUP(tabConsumoAta[[#This Row],[ATA]],tabAtas[#Data],4,FALSE),"")</f>
        <v/>
      </c>
      <c r="H1802" s="163">
        <f>SUMIFS(tabSaldoAta[ESTIMATIVA],tabSaldoAta[CÓDIGO],tabConsumoAta[[#This Row],[CÓDIGO]],tabSaldoAta[CHAVE],tabConsumoAta[[#This Row],[ATA]])</f>
        <v>0</v>
      </c>
      <c r="I1802" s="164">
        <v>800</v>
      </c>
      <c r="J1802" s="159">
        <v>23</v>
      </c>
      <c r="K1802" s="251">
        <v>2996</v>
      </c>
      <c r="L1802" s="246" t="s">
        <v>1560</v>
      </c>
      <c r="M1802" s="160" t="s">
        <v>3336</v>
      </c>
      <c r="N1802" s="160" t="s">
        <v>3337</v>
      </c>
      <c r="O1802" s="249" t="s">
        <v>3335</v>
      </c>
      <c r="P1802" s="248">
        <v>43878</v>
      </c>
      <c r="Q1802" s="166" t="str">
        <f>IF(COUNTIFS(tabAtas_Bloqueios[CÓDIGO],tabConsumoAta[[#This Row],[CÓDIGO]],tabAtas_Bloqueios[CHAVE],tabConsumoAta[[#This Row],[ATA]],tabAtas_Bloqueios[INATIVO],"") &gt; 0,"X","")</f>
        <v/>
      </c>
      <c r="R1802" s="158" t="s">
        <v>1555</v>
      </c>
    </row>
    <row r="1803" spans="1:18" x14ac:dyDescent="0.3">
      <c r="A1803" s="247">
        <v>102728</v>
      </c>
      <c r="B1803" s="47" t="s">
        <v>3361</v>
      </c>
      <c r="C1803" s="34" t="str">
        <f>IFERROR(VLOOKUP(tabConsumoAta[[#This Row],[CÓDIGO]],tabEstimativa[#Data],14,FALSE),"")</f>
        <v/>
      </c>
      <c r="D1803" s="157" t="s">
        <v>1560</v>
      </c>
      <c r="E1803" s="157"/>
      <c r="F1803" s="34"/>
      <c r="G1803" s="78" t="str">
        <f>IFERROR(VLOOKUP(tabConsumoAta[[#This Row],[ATA]],tabAtas[#Data],4,FALSE),"")</f>
        <v/>
      </c>
      <c r="H1803" s="163">
        <f>SUMIFS(tabSaldoAta[ESTIMATIVA],tabSaldoAta[CÓDIGO],tabConsumoAta[[#This Row],[CÓDIGO]],tabSaldoAta[CHAVE],tabConsumoAta[[#This Row],[ATA]])</f>
        <v>0</v>
      </c>
      <c r="I1803" s="164">
        <v>100</v>
      </c>
      <c r="J1803" s="159">
        <v>24</v>
      </c>
      <c r="K1803" s="251">
        <v>2994</v>
      </c>
      <c r="L1803" s="246" t="s">
        <v>1560</v>
      </c>
      <c r="M1803" s="160" t="s">
        <v>3336</v>
      </c>
      <c r="N1803" s="160" t="s">
        <v>3337</v>
      </c>
      <c r="O1803" s="249" t="s">
        <v>3335</v>
      </c>
      <c r="P1803" s="248">
        <v>43878</v>
      </c>
      <c r="Q1803" s="166" t="str">
        <f>IF(COUNTIFS(tabAtas_Bloqueios[CÓDIGO],tabConsumoAta[[#This Row],[CÓDIGO]],tabAtas_Bloqueios[CHAVE],tabConsumoAta[[#This Row],[ATA]],tabAtas_Bloqueios[INATIVO],"") &gt; 0,"X","")</f>
        <v/>
      </c>
      <c r="R1803" s="158" t="s">
        <v>1555</v>
      </c>
    </row>
    <row r="1804" spans="1:18" x14ac:dyDescent="0.3">
      <c r="A1804" s="247">
        <v>116466</v>
      </c>
      <c r="B1804" s="47" t="s">
        <v>2980</v>
      </c>
      <c r="C1804" s="34" t="str">
        <f>IFERROR(VLOOKUP(tabConsumoAta[[#This Row],[CÓDIGO]],tabEstimativa[#Data],14,FALSE),"")</f>
        <v>Suspenso</v>
      </c>
      <c r="D1804" s="157" t="s">
        <v>1560</v>
      </c>
      <c r="E1804" s="157"/>
      <c r="F1804" s="34"/>
      <c r="G1804" s="78" t="str">
        <f>IFERROR(VLOOKUP(tabConsumoAta[[#This Row],[ATA]],tabAtas[#Data],4,FALSE),"")</f>
        <v/>
      </c>
      <c r="H1804" s="163">
        <f>SUMIFS(tabSaldoAta[ESTIMATIVA],tabSaldoAta[CÓDIGO],tabConsumoAta[[#This Row],[CÓDIGO]],tabSaldoAta[CHAVE],tabConsumoAta[[#This Row],[ATA]])</f>
        <v>0</v>
      </c>
      <c r="I1804" s="164">
        <v>8500</v>
      </c>
      <c r="J1804" s="159">
        <v>25</v>
      </c>
      <c r="K1804" s="251">
        <v>2991</v>
      </c>
      <c r="L1804" s="246" t="s">
        <v>1560</v>
      </c>
      <c r="M1804" s="160" t="s">
        <v>3336</v>
      </c>
      <c r="N1804" s="160" t="s">
        <v>3337</v>
      </c>
      <c r="O1804" s="249" t="s">
        <v>3335</v>
      </c>
      <c r="P1804" s="248">
        <v>43878</v>
      </c>
      <c r="Q1804" s="166" t="str">
        <f>IF(COUNTIFS(tabAtas_Bloqueios[CÓDIGO],tabConsumoAta[[#This Row],[CÓDIGO]],tabAtas_Bloqueios[CHAVE],tabConsumoAta[[#This Row],[ATA]],tabAtas_Bloqueios[INATIVO],"") &gt; 0,"X","")</f>
        <v/>
      </c>
      <c r="R1804" s="158" t="s">
        <v>1555</v>
      </c>
    </row>
    <row r="1805" spans="1:18" x14ac:dyDescent="0.3">
      <c r="A1805" s="247">
        <v>134570</v>
      </c>
      <c r="B1805" s="47" t="s">
        <v>3027</v>
      </c>
      <c r="C1805" s="34" t="str">
        <f>IFERROR(VLOOKUP(tabConsumoAta[[#This Row],[CÓDIGO]],tabEstimativa[#Data],14,FALSE),"")</f>
        <v/>
      </c>
      <c r="D1805" s="157" t="s">
        <v>1560</v>
      </c>
      <c r="E1805" s="157"/>
      <c r="F1805" s="34"/>
      <c r="G1805" s="78" t="str">
        <f>IFERROR(VLOOKUP(tabConsumoAta[[#This Row],[ATA]],tabAtas[#Data],4,FALSE),"")</f>
        <v/>
      </c>
      <c r="H1805" s="163">
        <f>SUMIFS(tabSaldoAta[ESTIMATIVA],tabSaldoAta[CÓDIGO],tabConsumoAta[[#This Row],[CÓDIGO]],tabSaldoAta[CHAVE],tabConsumoAta[[#This Row],[ATA]])</f>
        <v>0</v>
      </c>
      <c r="I1805" s="164">
        <v>100</v>
      </c>
      <c r="J1805" s="159">
        <v>26</v>
      </c>
      <c r="K1805" s="251">
        <v>3000</v>
      </c>
      <c r="L1805" s="246" t="s">
        <v>1560</v>
      </c>
      <c r="M1805" s="160" t="s">
        <v>3336</v>
      </c>
      <c r="N1805" s="160" t="s">
        <v>3337</v>
      </c>
      <c r="O1805" s="249" t="s">
        <v>3335</v>
      </c>
      <c r="P1805" s="248">
        <v>43878</v>
      </c>
      <c r="Q1805" s="166" t="str">
        <f>IF(COUNTIFS(tabAtas_Bloqueios[CÓDIGO],tabConsumoAta[[#This Row],[CÓDIGO]],tabAtas_Bloqueios[CHAVE],tabConsumoAta[[#This Row],[ATA]],tabAtas_Bloqueios[INATIVO],"") &gt; 0,"X","")</f>
        <v/>
      </c>
      <c r="R1805" s="158" t="s">
        <v>1555</v>
      </c>
    </row>
    <row r="1806" spans="1:18" x14ac:dyDescent="0.3">
      <c r="A1806" s="247">
        <v>77380</v>
      </c>
      <c r="B1806" s="47" t="s">
        <v>3128</v>
      </c>
      <c r="C1806" s="34" t="str">
        <f>IFERROR(VLOOKUP(tabConsumoAta[[#This Row],[CÓDIGO]],tabEstimativa[#Data],14,FALSE),"")</f>
        <v/>
      </c>
      <c r="D1806" s="157" t="s">
        <v>1560</v>
      </c>
      <c r="E1806" s="157"/>
      <c r="F1806" s="34"/>
      <c r="G1806" s="78" t="str">
        <f>IFERROR(VLOOKUP(tabConsumoAta[[#This Row],[ATA]],tabAtas[#Data],4,FALSE),"")</f>
        <v/>
      </c>
      <c r="H1806" s="163">
        <f>SUMIFS(tabSaldoAta[ESTIMATIVA],tabSaldoAta[CÓDIGO],tabConsumoAta[[#This Row],[CÓDIGO]],tabSaldoAta[CHAVE],tabConsumoAta[[#This Row],[ATA]])</f>
        <v>0</v>
      </c>
      <c r="I1806" s="164">
        <v>100</v>
      </c>
      <c r="J1806" s="159">
        <v>27</v>
      </c>
      <c r="K1806" s="251">
        <v>3025</v>
      </c>
      <c r="L1806" s="246" t="s">
        <v>1560</v>
      </c>
      <c r="M1806" s="160" t="s">
        <v>3336</v>
      </c>
      <c r="N1806" s="160" t="s">
        <v>3337</v>
      </c>
      <c r="O1806" s="249" t="s">
        <v>3335</v>
      </c>
      <c r="P1806" s="248">
        <v>43878</v>
      </c>
      <c r="Q1806" s="166" t="str">
        <f>IF(COUNTIFS(tabAtas_Bloqueios[CÓDIGO],tabConsumoAta[[#This Row],[CÓDIGO]],tabAtas_Bloqueios[CHAVE],tabConsumoAta[[#This Row],[ATA]],tabAtas_Bloqueios[INATIVO],"") &gt; 0,"X","")</f>
        <v/>
      </c>
      <c r="R1806" s="158" t="s">
        <v>1555</v>
      </c>
    </row>
    <row r="1807" spans="1:18" x14ac:dyDescent="0.3">
      <c r="A1807" s="247">
        <v>13186</v>
      </c>
      <c r="B1807" s="47" t="s">
        <v>2508</v>
      </c>
      <c r="C1807" s="34" t="str">
        <f>IFERROR(VLOOKUP(tabConsumoAta[[#This Row],[CÓDIGO]],tabEstimativa[#Data],14,FALSE),"")</f>
        <v>Suspenso</v>
      </c>
      <c r="D1807" s="157" t="s">
        <v>1560</v>
      </c>
      <c r="E1807" s="157"/>
      <c r="F1807" s="34"/>
      <c r="G1807" s="78" t="str">
        <f>IFERROR(VLOOKUP(tabConsumoAta[[#This Row],[ATA]],tabAtas[#Data],4,FALSE),"")</f>
        <v/>
      </c>
      <c r="H1807" s="163">
        <f>SUMIFS(tabSaldoAta[ESTIMATIVA],tabSaldoAta[CÓDIGO],tabConsumoAta[[#This Row],[CÓDIGO]],tabSaldoAta[CHAVE],tabConsumoAta[[#This Row],[ATA]])</f>
        <v>0</v>
      </c>
      <c r="I1807" s="164">
        <v>80</v>
      </c>
      <c r="J1807" s="159">
        <v>28</v>
      </c>
      <c r="K1807" s="251">
        <v>3005</v>
      </c>
      <c r="L1807" s="246" t="s">
        <v>1560</v>
      </c>
      <c r="M1807" s="160" t="s">
        <v>3336</v>
      </c>
      <c r="N1807" s="160" t="s">
        <v>3337</v>
      </c>
      <c r="O1807" s="249" t="s">
        <v>3335</v>
      </c>
      <c r="P1807" s="248">
        <v>43878</v>
      </c>
      <c r="Q1807" s="166" t="str">
        <f>IF(COUNTIFS(tabAtas_Bloqueios[CÓDIGO],tabConsumoAta[[#This Row],[CÓDIGO]],tabAtas_Bloqueios[CHAVE],tabConsumoAta[[#This Row],[ATA]],tabAtas_Bloqueios[INATIVO],"") &gt; 0,"X","")</f>
        <v/>
      </c>
      <c r="R1807" s="158" t="s">
        <v>1555</v>
      </c>
    </row>
    <row r="1808" spans="1:18" x14ac:dyDescent="0.3">
      <c r="A1808" s="247">
        <v>26215</v>
      </c>
      <c r="B1808" s="47" t="s">
        <v>92</v>
      </c>
      <c r="C1808" s="34" t="str">
        <f>IFERROR(VLOOKUP(tabConsumoAta[[#This Row],[CÓDIGO]],tabEstimativa[#Data],14,FALSE),"")</f>
        <v>Aguardando</v>
      </c>
      <c r="D1808" s="157" t="s">
        <v>1560</v>
      </c>
      <c r="E1808" s="157"/>
      <c r="F1808" s="34"/>
      <c r="G1808" s="78" t="str">
        <f>IFERROR(VLOOKUP(tabConsumoAta[[#This Row],[ATA]],tabAtas[#Data],4,FALSE),"")</f>
        <v/>
      </c>
      <c r="H1808" s="163">
        <f>SUMIFS(tabSaldoAta[ESTIMATIVA],tabSaldoAta[CÓDIGO],tabConsumoAta[[#This Row],[CÓDIGO]],tabSaldoAta[CHAVE],tabConsumoAta[[#This Row],[ATA]])</f>
        <v>0</v>
      </c>
      <c r="I1808" s="164">
        <v>100</v>
      </c>
      <c r="J1808" s="159">
        <v>29</v>
      </c>
      <c r="K1808" s="251">
        <v>3005</v>
      </c>
      <c r="L1808" s="246" t="s">
        <v>1560</v>
      </c>
      <c r="M1808" s="160" t="s">
        <v>3336</v>
      </c>
      <c r="N1808" s="160" t="s">
        <v>3337</v>
      </c>
      <c r="O1808" s="249" t="s">
        <v>3335</v>
      </c>
      <c r="P1808" s="248">
        <v>43878</v>
      </c>
      <c r="Q1808" s="166" t="str">
        <f>IF(COUNTIFS(tabAtas_Bloqueios[CÓDIGO],tabConsumoAta[[#This Row],[CÓDIGO]],tabAtas_Bloqueios[CHAVE],tabConsumoAta[[#This Row],[ATA]],tabAtas_Bloqueios[INATIVO],"") &gt; 0,"X","")</f>
        <v/>
      </c>
      <c r="R1808" s="158" t="s">
        <v>1555</v>
      </c>
    </row>
    <row r="1809" spans="1:18" x14ac:dyDescent="0.3">
      <c r="A1809" s="247">
        <v>119554</v>
      </c>
      <c r="B1809" s="47" t="s">
        <v>2848</v>
      </c>
      <c r="C1809" s="34" t="str">
        <f>IFERROR(VLOOKUP(tabConsumoAta[[#This Row],[CÓDIGO]],tabEstimativa[#Data],14,FALSE),"")</f>
        <v>Aguardando</v>
      </c>
      <c r="D1809" s="157" t="s">
        <v>1560</v>
      </c>
      <c r="E1809" s="157"/>
      <c r="F1809" s="34"/>
      <c r="G1809" s="78" t="str">
        <f>IFERROR(VLOOKUP(tabConsumoAta[[#This Row],[ATA]],tabAtas[#Data],4,FALSE),"")</f>
        <v/>
      </c>
      <c r="H1809" s="163">
        <f>SUMIFS(tabSaldoAta[ESTIMATIVA],tabSaldoAta[CÓDIGO],tabConsumoAta[[#This Row],[CÓDIGO]],tabSaldoAta[CHAVE],tabConsumoAta[[#This Row],[ATA]])</f>
        <v>0</v>
      </c>
      <c r="I1809" s="164">
        <v>80</v>
      </c>
      <c r="J1809" s="159">
        <v>30</v>
      </c>
      <c r="K1809" s="251">
        <v>3006</v>
      </c>
      <c r="L1809" s="246" t="s">
        <v>1560</v>
      </c>
      <c r="M1809" s="160" t="s">
        <v>3336</v>
      </c>
      <c r="N1809" s="160" t="s">
        <v>3337</v>
      </c>
      <c r="O1809" s="249" t="s">
        <v>3335</v>
      </c>
      <c r="P1809" s="248">
        <v>43878</v>
      </c>
      <c r="Q1809" s="166" t="str">
        <f>IF(COUNTIFS(tabAtas_Bloqueios[CÓDIGO],tabConsumoAta[[#This Row],[CÓDIGO]],tabAtas_Bloqueios[CHAVE],tabConsumoAta[[#This Row],[ATA]],tabAtas_Bloqueios[INATIVO],"") &gt; 0,"X","")</f>
        <v/>
      </c>
      <c r="R1809" s="158" t="s">
        <v>1555</v>
      </c>
    </row>
    <row r="1810" spans="1:18" x14ac:dyDescent="0.3">
      <c r="A1810" s="247">
        <v>57900</v>
      </c>
      <c r="B1810" s="47" t="s">
        <v>2863</v>
      </c>
      <c r="C1810" s="34" t="str">
        <f>IFERROR(VLOOKUP(tabConsumoAta[[#This Row],[CÓDIGO]],tabEstimativa[#Data],14,FALSE),"")</f>
        <v>Aguardando</v>
      </c>
      <c r="D1810" s="157" t="s">
        <v>1560</v>
      </c>
      <c r="E1810" s="157"/>
      <c r="F1810" s="34"/>
      <c r="G1810" s="78" t="str">
        <f>IFERROR(VLOOKUP(tabConsumoAta[[#This Row],[ATA]],tabAtas[#Data],4,FALSE),"")</f>
        <v/>
      </c>
      <c r="H1810" s="163">
        <f>SUMIFS(tabSaldoAta[ESTIMATIVA],tabSaldoAta[CÓDIGO],tabConsumoAta[[#This Row],[CÓDIGO]],tabSaldoAta[CHAVE],tabConsumoAta[[#This Row],[ATA]])</f>
        <v>0</v>
      </c>
      <c r="I1810" s="164">
        <v>20</v>
      </c>
      <c r="J1810" s="159">
        <v>31</v>
      </c>
      <c r="K1810" s="251">
        <v>3009</v>
      </c>
      <c r="L1810" s="246" t="s">
        <v>1560</v>
      </c>
      <c r="M1810" s="160" t="s">
        <v>3336</v>
      </c>
      <c r="N1810" s="160" t="s">
        <v>3337</v>
      </c>
      <c r="O1810" s="249" t="s">
        <v>3335</v>
      </c>
      <c r="P1810" s="248">
        <v>43878</v>
      </c>
      <c r="Q1810" s="166" t="str">
        <f>IF(COUNTIFS(tabAtas_Bloqueios[CÓDIGO],tabConsumoAta[[#This Row],[CÓDIGO]],tabAtas_Bloqueios[CHAVE],tabConsumoAta[[#This Row],[ATA]],tabAtas_Bloqueios[INATIVO],"") &gt; 0,"X","")</f>
        <v/>
      </c>
      <c r="R1810" s="158" t="s">
        <v>1555</v>
      </c>
    </row>
    <row r="1811" spans="1:18" x14ac:dyDescent="0.3">
      <c r="A1811" s="247">
        <v>107926</v>
      </c>
      <c r="B1811" s="47" t="s">
        <v>3306</v>
      </c>
      <c r="C1811" s="34" t="str">
        <f>IFERROR(VLOOKUP(tabConsumoAta[[#This Row],[CÓDIGO]],tabEstimativa[#Data],14,FALSE),"")</f>
        <v/>
      </c>
      <c r="D1811" s="157" t="s">
        <v>1560</v>
      </c>
      <c r="E1811" s="157"/>
      <c r="F1811" s="34"/>
      <c r="G1811" s="78" t="str">
        <f>IFERROR(VLOOKUP(tabConsumoAta[[#This Row],[ATA]],tabAtas[#Data],4,FALSE),"")</f>
        <v/>
      </c>
      <c r="H1811" s="163">
        <f>SUMIFS(tabSaldoAta[ESTIMATIVA],tabSaldoAta[CÓDIGO],tabConsumoAta[[#This Row],[CÓDIGO]],tabSaldoAta[CHAVE],tabConsumoAta[[#This Row],[ATA]])</f>
        <v>0</v>
      </c>
      <c r="I1811" s="164">
        <v>5000</v>
      </c>
      <c r="J1811" s="159">
        <v>32</v>
      </c>
      <c r="K1811" s="251">
        <v>3010</v>
      </c>
      <c r="L1811" s="246" t="s">
        <v>1560</v>
      </c>
      <c r="M1811" s="160" t="s">
        <v>3336</v>
      </c>
      <c r="N1811" s="160" t="s">
        <v>3337</v>
      </c>
      <c r="O1811" s="249" t="s">
        <v>3335</v>
      </c>
      <c r="P1811" s="248">
        <v>43878</v>
      </c>
      <c r="Q1811" s="166" t="str">
        <f>IF(COUNTIFS(tabAtas_Bloqueios[CÓDIGO],tabConsumoAta[[#This Row],[CÓDIGO]],tabAtas_Bloqueios[CHAVE],tabConsumoAta[[#This Row],[ATA]],tabAtas_Bloqueios[INATIVO],"") &gt; 0,"X","")</f>
        <v/>
      </c>
      <c r="R1811" s="158" t="s">
        <v>1555</v>
      </c>
    </row>
    <row r="1812" spans="1:18" x14ac:dyDescent="0.3">
      <c r="A1812" s="247">
        <v>24219</v>
      </c>
      <c r="B1812" s="47" t="s">
        <v>2637</v>
      </c>
      <c r="C1812" s="34" t="str">
        <f>IFERROR(VLOOKUP(tabConsumoAta[[#This Row],[CÓDIGO]],tabEstimativa[#Data],14,FALSE),"")</f>
        <v/>
      </c>
      <c r="D1812" s="157" t="s">
        <v>1560</v>
      </c>
      <c r="E1812" s="157"/>
      <c r="F1812" s="34"/>
      <c r="G1812" s="78" t="str">
        <f>IFERROR(VLOOKUP(tabConsumoAta[[#This Row],[ATA]],tabAtas[#Data],4,FALSE),"")</f>
        <v/>
      </c>
      <c r="H1812" s="163">
        <f>SUMIFS(tabSaldoAta[ESTIMATIVA],tabSaldoAta[CÓDIGO],tabConsumoAta[[#This Row],[CÓDIGO]],tabSaldoAta[CHAVE],tabConsumoAta[[#This Row],[ATA]])</f>
        <v>0</v>
      </c>
      <c r="I1812" s="164">
        <v>400</v>
      </c>
      <c r="J1812" s="159">
        <v>33</v>
      </c>
      <c r="K1812" s="251">
        <v>3027</v>
      </c>
      <c r="L1812" s="246" t="s">
        <v>1560</v>
      </c>
      <c r="M1812" s="160" t="s">
        <v>3336</v>
      </c>
      <c r="N1812" s="160" t="s">
        <v>3337</v>
      </c>
      <c r="O1812" s="249" t="s">
        <v>3335</v>
      </c>
      <c r="P1812" s="248">
        <v>43878</v>
      </c>
      <c r="Q1812" s="166" t="str">
        <f>IF(COUNTIFS(tabAtas_Bloqueios[CÓDIGO],tabConsumoAta[[#This Row],[CÓDIGO]],tabAtas_Bloqueios[CHAVE],tabConsumoAta[[#This Row],[ATA]],tabAtas_Bloqueios[INATIVO],"") &gt; 0,"X","")</f>
        <v/>
      </c>
      <c r="R1812" s="158" t="s">
        <v>1555</v>
      </c>
    </row>
    <row r="1813" spans="1:18" x14ac:dyDescent="0.3">
      <c r="A1813" s="247">
        <v>100383</v>
      </c>
      <c r="B1813" s="47" t="s">
        <v>2123</v>
      </c>
      <c r="C1813" s="34" t="str">
        <f>IFERROR(VLOOKUP(tabConsumoAta[[#This Row],[CÓDIGO]],tabEstimativa[#Data],14,FALSE),"")</f>
        <v>Aguardando</v>
      </c>
      <c r="D1813" s="157" t="s">
        <v>1560</v>
      </c>
      <c r="E1813" s="157"/>
      <c r="F1813" s="34"/>
      <c r="G1813" s="78" t="str">
        <f>IFERROR(VLOOKUP(tabConsumoAta[[#This Row],[ATA]],tabAtas[#Data],4,FALSE),"")</f>
        <v/>
      </c>
      <c r="H1813" s="163">
        <f>SUMIFS(tabSaldoAta[ESTIMATIVA],tabSaldoAta[CÓDIGO],tabConsumoAta[[#This Row],[CÓDIGO]],tabSaldoAta[CHAVE],tabConsumoAta[[#This Row],[ATA]])</f>
        <v>0</v>
      </c>
      <c r="I1813" s="164">
        <v>20</v>
      </c>
      <c r="J1813" s="159">
        <v>34</v>
      </c>
      <c r="K1813" s="251">
        <v>3020</v>
      </c>
      <c r="L1813" s="246" t="s">
        <v>1560</v>
      </c>
      <c r="M1813" s="160" t="s">
        <v>3336</v>
      </c>
      <c r="N1813" s="160" t="s">
        <v>3337</v>
      </c>
      <c r="O1813" s="249" t="s">
        <v>3335</v>
      </c>
      <c r="P1813" s="248">
        <v>43878</v>
      </c>
      <c r="Q1813" s="166" t="str">
        <f>IF(COUNTIFS(tabAtas_Bloqueios[CÓDIGO],tabConsumoAta[[#This Row],[CÓDIGO]],tabAtas_Bloqueios[CHAVE],tabConsumoAta[[#This Row],[ATA]],tabAtas_Bloqueios[INATIVO],"") &gt; 0,"X","")</f>
        <v/>
      </c>
      <c r="R1813" s="158" t="s">
        <v>1555</v>
      </c>
    </row>
    <row r="1814" spans="1:18" x14ac:dyDescent="0.3">
      <c r="A1814" s="247">
        <v>13066</v>
      </c>
      <c r="B1814" s="47" t="s">
        <v>1398</v>
      </c>
      <c r="C1814" s="34" t="str">
        <f>IFERROR(VLOOKUP(tabConsumoAta[[#This Row],[CÓDIGO]],tabEstimativa[#Data],14,FALSE),"")</f>
        <v>Suspenso</v>
      </c>
      <c r="D1814" s="157" t="s">
        <v>1560</v>
      </c>
      <c r="E1814" s="157"/>
      <c r="F1814" s="34"/>
      <c r="G1814" s="78" t="str">
        <f>IFERROR(VLOOKUP(tabConsumoAta[[#This Row],[ATA]],tabAtas[#Data],4,FALSE),"")</f>
        <v/>
      </c>
      <c r="H1814" s="163">
        <f>SUMIFS(tabSaldoAta[ESTIMATIVA],tabSaldoAta[CÓDIGO],tabConsumoAta[[#This Row],[CÓDIGO]],tabSaldoAta[CHAVE],tabConsumoAta[[#This Row],[ATA]])</f>
        <v>0</v>
      </c>
      <c r="I1814" s="164">
        <v>800</v>
      </c>
      <c r="J1814" s="159">
        <v>35</v>
      </c>
      <c r="K1814" s="251">
        <v>3023</v>
      </c>
      <c r="L1814" s="246" t="s">
        <v>1560</v>
      </c>
      <c r="M1814" s="160" t="s">
        <v>3336</v>
      </c>
      <c r="N1814" s="160" t="s">
        <v>3337</v>
      </c>
      <c r="O1814" s="249" t="s">
        <v>3335</v>
      </c>
      <c r="P1814" s="248">
        <v>43878</v>
      </c>
      <c r="Q1814" s="166" t="str">
        <f>IF(COUNTIFS(tabAtas_Bloqueios[CÓDIGO],tabConsumoAta[[#This Row],[CÓDIGO]],tabAtas_Bloqueios[CHAVE],tabConsumoAta[[#This Row],[ATA]],tabAtas_Bloqueios[INATIVO],"") &gt; 0,"X","")</f>
        <v/>
      </c>
      <c r="R1814" s="158" t="s">
        <v>1555</v>
      </c>
    </row>
    <row r="1815" spans="1:18" x14ac:dyDescent="0.3">
      <c r="A1815" s="247">
        <v>13087</v>
      </c>
      <c r="B1815" s="47" t="s">
        <v>1401</v>
      </c>
      <c r="C1815" s="34" t="str">
        <f>IFERROR(VLOOKUP(tabConsumoAta[[#This Row],[CÓDIGO]],tabEstimativa[#Data],14,FALSE),"")</f>
        <v>Suspenso</v>
      </c>
      <c r="D1815" s="157" t="s">
        <v>1560</v>
      </c>
      <c r="E1815" s="157"/>
      <c r="F1815" s="34"/>
      <c r="G1815" s="78" t="str">
        <f>IFERROR(VLOOKUP(tabConsumoAta[[#This Row],[ATA]],tabAtas[#Data],4,FALSE),"")</f>
        <v/>
      </c>
      <c r="H1815" s="163">
        <f>SUMIFS(tabSaldoAta[ESTIMATIVA],tabSaldoAta[CÓDIGO],tabConsumoAta[[#This Row],[CÓDIGO]],tabSaldoAta[CHAVE],tabConsumoAta[[#This Row],[ATA]])</f>
        <v>0</v>
      </c>
      <c r="I1815" s="164">
        <v>200</v>
      </c>
      <c r="J1815" s="159">
        <v>36</v>
      </c>
      <c r="K1815" s="251">
        <v>3023</v>
      </c>
      <c r="L1815" s="246" t="s">
        <v>1560</v>
      </c>
      <c r="M1815" s="160" t="s">
        <v>3336</v>
      </c>
      <c r="N1815" s="160" t="s">
        <v>3337</v>
      </c>
      <c r="O1815" s="249" t="s">
        <v>3335</v>
      </c>
      <c r="P1815" s="248">
        <v>43878</v>
      </c>
      <c r="Q1815" s="166" t="str">
        <f>IF(COUNTIFS(tabAtas_Bloqueios[CÓDIGO],tabConsumoAta[[#This Row],[CÓDIGO]],tabAtas_Bloqueios[CHAVE],tabConsumoAta[[#This Row],[ATA]],tabAtas_Bloqueios[INATIVO],"") &gt; 0,"X","")</f>
        <v/>
      </c>
      <c r="R1815" s="158" t="s">
        <v>1555</v>
      </c>
    </row>
    <row r="1816" spans="1:18" x14ac:dyDescent="0.3">
      <c r="A1816" s="247">
        <v>13218</v>
      </c>
      <c r="B1816" s="47" t="s">
        <v>1402</v>
      </c>
      <c r="C1816" s="34" t="str">
        <f>IFERROR(VLOOKUP(tabConsumoAta[[#This Row],[CÓDIGO]],tabEstimativa[#Data],14,FALSE),"")</f>
        <v>Suspenso</v>
      </c>
      <c r="D1816" s="157" t="s">
        <v>1560</v>
      </c>
      <c r="E1816" s="157"/>
      <c r="F1816" s="34"/>
      <c r="G1816" s="78" t="str">
        <f>IFERROR(VLOOKUP(tabConsumoAta[[#This Row],[ATA]],tabAtas[#Data],4,FALSE),"")</f>
        <v/>
      </c>
      <c r="H1816" s="163">
        <f>SUMIFS(tabSaldoAta[ESTIMATIVA],tabSaldoAta[CÓDIGO],tabConsumoAta[[#This Row],[CÓDIGO]],tabSaldoAta[CHAVE],tabConsumoAta[[#This Row],[ATA]])</f>
        <v>0</v>
      </c>
      <c r="I1816" s="164">
        <v>100</v>
      </c>
      <c r="J1816" s="159">
        <v>37</v>
      </c>
      <c r="K1816" s="251">
        <v>3023</v>
      </c>
      <c r="L1816" s="246" t="s">
        <v>1560</v>
      </c>
      <c r="M1816" s="160" t="s">
        <v>3336</v>
      </c>
      <c r="N1816" s="160" t="s">
        <v>3337</v>
      </c>
      <c r="O1816" s="249" t="s">
        <v>3335</v>
      </c>
      <c r="P1816" s="248">
        <v>43878</v>
      </c>
      <c r="Q1816" s="166" t="str">
        <f>IF(COUNTIFS(tabAtas_Bloqueios[CÓDIGO],tabConsumoAta[[#This Row],[CÓDIGO]],tabAtas_Bloqueios[CHAVE],tabConsumoAta[[#This Row],[ATA]],tabAtas_Bloqueios[INATIVO],"") &gt; 0,"X","")</f>
        <v/>
      </c>
      <c r="R1816" s="158" t="s">
        <v>1555</v>
      </c>
    </row>
    <row r="1817" spans="1:18" x14ac:dyDescent="0.3">
      <c r="A1817" s="247">
        <v>17663</v>
      </c>
      <c r="B1817" s="47" t="s">
        <v>1432</v>
      </c>
      <c r="C1817" s="34" t="str">
        <f>IFERROR(VLOOKUP(tabConsumoAta[[#This Row],[CÓDIGO]],tabEstimativa[#Data],14,FALSE),"")</f>
        <v>Inativo</v>
      </c>
      <c r="D1817" s="157" t="s">
        <v>1560</v>
      </c>
      <c r="E1817" s="157"/>
      <c r="F1817" s="34"/>
      <c r="G1817" s="78" t="str">
        <f>IFERROR(VLOOKUP(tabConsumoAta[[#This Row],[ATA]],tabAtas[#Data],4,FALSE),"")</f>
        <v/>
      </c>
      <c r="H1817" s="163">
        <f>SUMIFS(tabSaldoAta[ESTIMATIVA],tabSaldoAta[CÓDIGO],tabConsumoAta[[#This Row],[CÓDIGO]],tabSaldoAta[CHAVE],tabConsumoAta[[#This Row],[ATA]])</f>
        <v>0</v>
      </c>
      <c r="I1817" s="164">
        <v>100</v>
      </c>
      <c r="J1817" s="159">
        <v>38</v>
      </c>
      <c r="K1817" s="251">
        <v>3023</v>
      </c>
      <c r="L1817" s="246" t="s">
        <v>1560</v>
      </c>
      <c r="M1817" s="160" t="s">
        <v>3336</v>
      </c>
      <c r="N1817" s="160" t="s">
        <v>3337</v>
      </c>
      <c r="O1817" s="249" t="s">
        <v>3335</v>
      </c>
      <c r="P1817" s="248">
        <v>43878</v>
      </c>
      <c r="Q1817" s="166" t="str">
        <f>IF(COUNTIFS(tabAtas_Bloqueios[CÓDIGO],tabConsumoAta[[#This Row],[CÓDIGO]],tabAtas_Bloqueios[CHAVE],tabConsumoAta[[#This Row],[ATA]],tabAtas_Bloqueios[INATIVO],"") &gt; 0,"X","")</f>
        <v/>
      </c>
      <c r="R1817" s="158" t="s">
        <v>1555</v>
      </c>
    </row>
    <row r="1818" spans="1:18" x14ac:dyDescent="0.3">
      <c r="A1818" s="247">
        <v>85798</v>
      </c>
      <c r="B1818" s="47" t="s">
        <v>1795</v>
      </c>
      <c r="C1818" s="34" t="str">
        <f>IFERROR(VLOOKUP(tabConsumoAta[[#This Row],[CÓDIGO]],tabEstimativa[#Data],14,FALSE),"")</f>
        <v>Suspenso</v>
      </c>
      <c r="D1818" s="157" t="s">
        <v>1560</v>
      </c>
      <c r="E1818" s="157"/>
      <c r="F1818" s="34"/>
      <c r="G1818" s="78" t="str">
        <f>IFERROR(VLOOKUP(tabConsumoAta[[#This Row],[ATA]],tabAtas[#Data],4,FALSE),"")</f>
        <v/>
      </c>
      <c r="H1818" s="163">
        <f>SUMIFS(tabSaldoAta[ESTIMATIVA],tabSaldoAta[CÓDIGO],tabConsumoAta[[#This Row],[CÓDIGO]],tabSaldoAta[CHAVE],tabConsumoAta[[#This Row],[ATA]])</f>
        <v>0</v>
      </c>
      <c r="I1818" s="164">
        <v>270</v>
      </c>
      <c r="J1818" s="159">
        <v>39</v>
      </c>
      <c r="K1818" s="251">
        <v>3024</v>
      </c>
      <c r="L1818" s="246" t="s">
        <v>1560</v>
      </c>
      <c r="M1818" s="160" t="s">
        <v>3336</v>
      </c>
      <c r="N1818" s="160" t="s">
        <v>3337</v>
      </c>
      <c r="O1818" s="249" t="s">
        <v>3335</v>
      </c>
      <c r="P1818" s="248">
        <v>43878</v>
      </c>
      <c r="Q1818" s="166" t="str">
        <f>IF(COUNTIFS(tabAtas_Bloqueios[CÓDIGO],tabConsumoAta[[#This Row],[CÓDIGO]],tabAtas_Bloqueios[CHAVE],tabConsumoAta[[#This Row],[ATA]],tabAtas_Bloqueios[INATIVO],"") &gt; 0,"X","")</f>
        <v/>
      </c>
      <c r="R1818" s="158" t="s">
        <v>1555</v>
      </c>
    </row>
    <row r="1819" spans="1:18" x14ac:dyDescent="0.3">
      <c r="A1819" s="247">
        <v>122304</v>
      </c>
      <c r="B1819" s="47" t="s">
        <v>1407</v>
      </c>
      <c r="C1819" s="34" t="str">
        <f>IFERROR(VLOOKUP(tabConsumoAta[[#This Row],[CÓDIGO]],tabEstimativa[#Data],14,FALSE),"")</f>
        <v>Suspenso</v>
      </c>
      <c r="D1819" s="157" t="s">
        <v>1560</v>
      </c>
      <c r="E1819" s="157"/>
      <c r="F1819" s="34"/>
      <c r="G1819" s="78" t="str">
        <f>IFERROR(VLOOKUP(tabConsumoAta[[#This Row],[ATA]],tabAtas[#Data],4,FALSE),"")</f>
        <v/>
      </c>
      <c r="H1819" s="163">
        <f>SUMIFS(tabSaldoAta[ESTIMATIVA],tabSaldoAta[CÓDIGO],tabConsumoAta[[#This Row],[CÓDIGO]],tabSaldoAta[CHAVE],tabConsumoAta[[#This Row],[ATA]])</f>
        <v>0</v>
      </c>
      <c r="I1819" s="164">
        <v>1500</v>
      </c>
      <c r="J1819" s="159">
        <v>40</v>
      </c>
      <c r="K1819" s="251">
        <v>3024</v>
      </c>
      <c r="L1819" s="246" t="s">
        <v>1560</v>
      </c>
      <c r="M1819" s="160" t="s">
        <v>3336</v>
      </c>
      <c r="N1819" s="160" t="s">
        <v>3337</v>
      </c>
      <c r="O1819" s="249" t="s">
        <v>3335</v>
      </c>
      <c r="P1819" s="248">
        <v>43878</v>
      </c>
      <c r="Q1819" s="166" t="str">
        <f>IF(COUNTIFS(tabAtas_Bloqueios[CÓDIGO],tabConsumoAta[[#This Row],[CÓDIGO]],tabAtas_Bloqueios[CHAVE],tabConsumoAta[[#This Row],[ATA]],tabAtas_Bloqueios[INATIVO],"") &gt; 0,"X","")</f>
        <v/>
      </c>
      <c r="R1819" s="158" t="s">
        <v>1555</v>
      </c>
    </row>
    <row r="1820" spans="1:18" x14ac:dyDescent="0.3">
      <c r="A1820" s="247">
        <v>76777</v>
      </c>
      <c r="B1820" s="47" t="s">
        <v>71</v>
      </c>
      <c r="C1820" s="34" t="str">
        <f>IFERROR(VLOOKUP(tabConsumoAta[[#This Row],[CÓDIGO]],tabEstimativa[#Data],14,FALSE),"")</f>
        <v>Inativo</v>
      </c>
      <c r="D1820" s="157"/>
      <c r="E1820" s="157"/>
      <c r="F1820" s="34"/>
      <c r="G1820" s="78" t="str">
        <f>IFERROR(VLOOKUP(tabConsumoAta[[#This Row],[ATA]],tabAtas[#Data],4,FALSE),"")</f>
        <v/>
      </c>
      <c r="H1820" s="163">
        <f>SUMIFS(tabSaldoAta[ESTIMATIVA],tabSaldoAta[CÓDIGO],tabConsumoAta[[#This Row],[CÓDIGO]],tabSaldoAta[CHAVE],tabConsumoAta[[#This Row],[ATA]])</f>
        <v>0</v>
      </c>
      <c r="I1820" s="164">
        <v>6000</v>
      </c>
      <c r="J1820" s="159">
        <v>1</v>
      </c>
      <c r="K1820" s="251">
        <v>2588</v>
      </c>
      <c r="L1820" s="246" t="s">
        <v>1560</v>
      </c>
      <c r="M1820" s="160" t="s">
        <v>3327</v>
      </c>
      <c r="N1820" s="160" t="s">
        <v>3328</v>
      </c>
      <c r="O1820" s="249" t="s">
        <v>3326</v>
      </c>
      <c r="P1820" s="248">
        <v>43871</v>
      </c>
      <c r="Q1820" s="166" t="str">
        <f>IF(COUNTIFS(tabAtas_Bloqueios[CÓDIGO],tabConsumoAta[[#This Row],[CÓDIGO]],tabAtas_Bloqueios[CHAVE],tabConsumoAta[[#This Row],[ATA]],tabAtas_Bloqueios[INATIVO],"") &gt; 0,"X","")</f>
        <v/>
      </c>
      <c r="R1820" s="158" t="s">
        <v>1555</v>
      </c>
    </row>
    <row r="1821" spans="1:18" x14ac:dyDescent="0.3">
      <c r="A1821" s="247">
        <v>64634</v>
      </c>
      <c r="B1821" s="47" t="s">
        <v>1433</v>
      </c>
      <c r="C1821" s="34" t="str">
        <f>IFERROR(VLOOKUP(tabConsumoAta[[#This Row],[CÓDIGO]],tabEstimativa[#Data],14,FALSE),"")</f>
        <v/>
      </c>
      <c r="D1821" s="157"/>
      <c r="E1821" s="157"/>
      <c r="F1821" s="34"/>
      <c r="G1821" s="78" t="str">
        <f>IFERROR(VLOOKUP(tabConsumoAta[[#This Row],[ATA]],tabAtas[#Data],4,FALSE),"")</f>
        <v/>
      </c>
      <c r="H1821" s="163">
        <f>SUMIFS(tabSaldoAta[ESTIMATIVA],tabSaldoAta[CÓDIGO],tabConsumoAta[[#This Row],[CÓDIGO]],tabSaldoAta[CHAVE],tabConsumoAta[[#This Row],[ATA]])</f>
        <v>0</v>
      </c>
      <c r="I1821" s="164">
        <v>100</v>
      </c>
      <c r="J1821" s="159">
        <v>2</v>
      </c>
      <c r="K1821" s="251">
        <v>2589</v>
      </c>
      <c r="L1821" s="246" t="s">
        <v>1560</v>
      </c>
      <c r="M1821" s="160" t="s">
        <v>3327</v>
      </c>
      <c r="N1821" s="160" t="s">
        <v>3328</v>
      </c>
      <c r="O1821" s="249" t="s">
        <v>3326</v>
      </c>
      <c r="P1821" s="248">
        <v>43871</v>
      </c>
      <c r="Q1821" s="166" t="str">
        <f>IF(COUNTIFS(tabAtas_Bloqueios[CÓDIGO],tabConsumoAta[[#This Row],[CÓDIGO]],tabAtas_Bloqueios[CHAVE],tabConsumoAta[[#This Row],[ATA]],tabAtas_Bloqueios[INATIVO],"") &gt; 0,"X","")</f>
        <v/>
      </c>
      <c r="R1821" s="158" t="s">
        <v>1555</v>
      </c>
    </row>
    <row r="1822" spans="1:18" x14ac:dyDescent="0.3">
      <c r="A1822" s="247">
        <v>135301</v>
      </c>
      <c r="B1822" s="47" t="s">
        <v>101</v>
      </c>
      <c r="C1822" s="34" t="str">
        <f>IFERROR(VLOOKUP(tabConsumoAta[[#This Row],[CÓDIGO]],tabEstimativa[#Data],14,FALSE),"")</f>
        <v>Aguardando</v>
      </c>
      <c r="D1822" s="157"/>
      <c r="E1822" s="157"/>
      <c r="F1822" s="34"/>
      <c r="G1822" s="78" t="str">
        <f>IFERROR(VLOOKUP(tabConsumoAta[[#This Row],[ATA]],tabAtas[#Data],4,FALSE),"")</f>
        <v/>
      </c>
      <c r="H1822" s="163">
        <f>SUMIFS(tabSaldoAta[ESTIMATIVA],tabSaldoAta[CÓDIGO],tabConsumoAta[[#This Row],[CÓDIGO]],tabSaldoAta[CHAVE],tabConsumoAta[[#This Row],[ATA]])</f>
        <v>0</v>
      </c>
      <c r="I1822" s="164">
        <v>0</v>
      </c>
      <c r="J1822" s="159">
        <v>3</v>
      </c>
      <c r="K1822" s="251">
        <v>2590</v>
      </c>
      <c r="L1822" s="246" t="s">
        <v>1560</v>
      </c>
      <c r="M1822" s="160" t="s">
        <v>3327</v>
      </c>
      <c r="N1822" s="160" t="s">
        <v>3328</v>
      </c>
      <c r="O1822" s="249" t="s">
        <v>3326</v>
      </c>
      <c r="P1822" s="248">
        <v>43871</v>
      </c>
      <c r="Q1822" s="166" t="str">
        <f>IF(COUNTIFS(tabAtas_Bloqueios[CÓDIGO],tabConsumoAta[[#This Row],[CÓDIGO]],tabAtas_Bloqueios[CHAVE],tabConsumoAta[[#This Row],[ATA]],tabAtas_Bloqueios[INATIVO],"") &gt; 0,"X","")</f>
        <v/>
      </c>
      <c r="R1822" s="158" t="s">
        <v>1555</v>
      </c>
    </row>
    <row r="1823" spans="1:18" x14ac:dyDescent="0.3">
      <c r="A1823" s="247">
        <v>135302</v>
      </c>
      <c r="B1823" s="47" t="s">
        <v>106</v>
      </c>
      <c r="C1823" s="34" t="str">
        <f>IFERROR(VLOOKUP(tabConsumoAta[[#This Row],[CÓDIGO]],tabEstimativa[#Data],14,FALSE),"")</f>
        <v>Aguardando</v>
      </c>
      <c r="D1823" s="157"/>
      <c r="E1823" s="157"/>
      <c r="F1823" s="34"/>
      <c r="G1823" s="78" t="str">
        <f>IFERROR(VLOOKUP(tabConsumoAta[[#This Row],[ATA]],tabAtas[#Data],4,FALSE),"")</f>
        <v/>
      </c>
      <c r="H1823" s="163">
        <f>SUMIFS(tabSaldoAta[ESTIMATIVA],tabSaldoAta[CÓDIGO],tabConsumoAta[[#This Row],[CÓDIGO]],tabSaldoAta[CHAVE],tabConsumoAta[[#This Row],[ATA]])</f>
        <v>0</v>
      </c>
      <c r="I1823" s="164">
        <v>1000</v>
      </c>
      <c r="J1823" s="159">
        <v>4</v>
      </c>
      <c r="K1823" s="251">
        <v>2590</v>
      </c>
      <c r="L1823" s="246" t="s">
        <v>1560</v>
      </c>
      <c r="M1823" s="160" t="s">
        <v>3327</v>
      </c>
      <c r="N1823" s="160" t="s">
        <v>3328</v>
      </c>
      <c r="O1823" s="249" t="s">
        <v>3326</v>
      </c>
      <c r="P1823" s="248">
        <v>43871</v>
      </c>
      <c r="Q1823" s="166" t="str">
        <f>IF(COUNTIFS(tabAtas_Bloqueios[CÓDIGO],tabConsumoAta[[#This Row],[CÓDIGO]],tabAtas_Bloqueios[CHAVE],tabConsumoAta[[#This Row],[ATA]],tabAtas_Bloqueios[INATIVO],"") &gt; 0,"X","")</f>
        <v/>
      </c>
      <c r="R1823" s="158" t="s">
        <v>1555</v>
      </c>
    </row>
    <row r="1824" spans="1:18" x14ac:dyDescent="0.3">
      <c r="A1824" s="247">
        <v>27353</v>
      </c>
      <c r="B1824" s="47" t="s">
        <v>157</v>
      </c>
      <c r="C1824" s="34" t="str">
        <f>IFERROR(VLOOKUP(tabConsumoAta[[#This Row],[CÓDIGO]],tabEstimativa[#Data],14,FALSE),"")</f>
        <v>Aguardando</v>
      </c>
      <c r="D1824" s="157" t="s">
        <v>1567</v>
      </c>
      <c r="E1824" s="157">
        <v>47</v>
      </c>
      <c r="F1824" s="34">
        <v>2019</v>
      </c>
      <c r="G1824" s="78">
        <f>IFERROR(VLOOKUP(tabConsumoAta[[#This Row],[ATA]],tabAtas[#Data],4,FALSE),"")</f>
        <v>43878</v>
      </c>
      <c r="H1824" s="163">
        <f>SUMIFS(tabSaldoAta[ESTIMATIVA],tabSaldoAta[CÓDIGO],tabConsumoAta[[#This Row],[CÓDIGO]],tabSaldoAta[CHAVE],tabConsumoAta[[#This Row],[ATA]])</f>
        <v>240</v>
      </c>
      <c r="I1824" s="164">
        <v>40</v>
      </c>
      <c r="J1824" s="159">
        <v>1</v>
      </c>
      <c r="K1824" s="251">
        <v>2392</v>
      </c>
      <c r="L1824" s="246" t="s">
        <v>2889</v>
      </c>
      <c r="M1824" s="160" t="s">
        <v>3316</v>
      </c>
      <c r="N1824" s="160" t="s">
        <v>3317</v>
      </c>
      <c r="O1824" s="249" t="s">
        <v>3318</v>
      </c>
      <c r="P1824" s="248">
        <v>43861</v>
      </c>
      <c r="Q1824" s="166" t="str">
        <f>IF(COUNTIFS(tabAtas_Bloqueios[CÓDIGO],tabConsumoAta[[#This Row],[CÓDIGO]],tabAtas_Bloqueios[CHAVE],tabConsumoAta[[#This Row],[ATA]],tabAtas_Bloqueios[INATIVO],"") &gt; 0,"X","")</f>
        <v/>
      </c>
      <c r="R1824" s="158" t="s">
        <v>1555</v>
      </c>
    </row>
    <row r="1825" spans="1:18" x14ac:dyDescent="0.3">
      <c r="A1825" s="247">
        <v>20106</v>
      </c>
      <c r="B1825" s="47" t="s">
        <v>41</v>
      </c>
      <c r="C1825" s="34" t="str">
        <f>IFERROR(VLOOKUP(tabConsumoAta[[#This Row],[CÓDIGO]],tabEstimativa[#Data],14,FALSE),"")</f>
        <v>Suspenso</v>
      </c>
      <c r="D1825" s="157" t="s">
        <v>1740</v>
      </c>
      <c r="E1825" s="157">
        <v>70</v>
      </c>
      <c r="F1825" s="34">
        <v>2019</v>
      </c>
      <c r="G1825" s="78">
        <f>IFERROR(VLOOKUP(tabConsumoAta[[#This Row],[ATA]],tabAtas[#Data],4,FALSE),"")</f>
        <v>43889</v>
      </c>
      <c r="H1825" s="163">
        <f>SUMIFS(tabSaldoAta[ESTIMATIVA],tabSaldoAta[CÓDIGO],tabConsumoAta[[#This Row],[CÓDIGO]],tabSaldoAta[CHAVE],tabConsumoAta[[#This Row],[ATA]])</f>
        <v>250</v>
      </c>
      <c r="I1825" s="164">
        <v>250</v>
      </c>
      <c r="J1825" s="159">
        <v>2</v>
      </c>
      <c r="K1825" s="251">
        <v>2394</v>
      </c>
      <c r="L1825" s="246" t="s">
        <v>2887</v>
      </c>
      <c r="M1825" s="160" t="s">
        <v>3316</v>
      </c>
      <c r="N1825" s="160" t="s">
        <v>3317</v>
      </c>
      <c r="O1825" s="249" t="s">
        <v>3318</v>
      </c>
      <c r="P1825" s="248">
        <v>43861</v>
      </c>
      <c r="Q1825" s="166" t="str">
        <f>IF(COUNTIFS(tabAtas_Bloqueios[CÓDIGO],tabConsumoAta[[#This Row],[CÓDIGO]],tabAtas_Bloqueios[CHAVE],tabConsumoAta[[#This Row],[ATA]],tabAtas_Bloqueios[INATIVO],"") &gt; 0,"X","")</f>
        <v/>
      </c>
      <c r="R1825" s="158" t="s">
        <v>1555</v>
      </c>
    </row>
    <row r="1826" spans="1:18" x14ac:dyDescent="0.3">
      <c r="A1826" s="247">
        <v>72174</v>
      </c>
      <c r="B1826" s="47" t="s">
        <v>2822</v>
      </c>
      <c r="C1826" s="34" t="str">
        <f>IFERROR(VLOOKUP(tabConsumoAta[[#This Row],[CÓDIGO]],tabEstimativa[#Data],14,FALSE),"")</f>
        <v/>
      </c>
      <c r="D1826" s="157" t="s">
        <v>1753</v>
      </c>
      <c r="E1826" s="157">
        <v>100</v>
      </c>
      <c r="F1826" s="34">
        <v>2019</v>
      </c>
      <c r="G1826" s="78">
        <f>IFERROR(VLOOKUP(tabConsumoAta[[#This Row],[ATA]],tabAtas[#Data],4,FALSE),"")</f>
        <v>43924</v>
      </c>
      <c r="H1826" s="163">
        <f>SUMIFS(tabSaldoAta[ESTIMATIVA],tabSaldoAta[CÓDIGO],tabConsumoAta[[#This Row],[CÓDIGO]],tabSaldoAta[CHAVE],tabConsumoAta[[#This Row],[ATA]])</f>
        <v>300</v>
      </c>
      <c r="I1826" s="164">
        <v>20</v>
      </c>
      <c r="J1826" s="159">
        <v>3</v>
      </c>
      <c r="K1826" s="251">
        <v>2389</v>
      </c>
      <c r="L1826" s="246" t="s">
        <v>3053</v>
      </c>
      <c r="M1826" s="160" t="s">
        <v>3316</v>
      </c>
      <c r="N1826" s="160" t="s">
        <v>3317</v>
      </c>
      <c r="O1826" s="249" t="s">
        <v>3318</v>
      </c>
      <c r="P1826" s="248">
        <v>43861</v>
      </c>
      <c r="Q1826" s="166" t="str">
        <f>IF(COUNTIFS(tabAtas_Bloqueios[CÓDIGO],tabConsumoAta[[#This Row],[CÓDIGO]],tabAtas_Bloqueios[CHAVE],tabConsumoAta[[#This Row],[ATA]],tabAtas_Bloqueios[INATIVO],"") &gt; 0,"X","")</f>
        <v/>
      </c>
      <c r="R1826" s="158" t="s">
        <v>1555</v>
      </c>
    </row>
    <row r="1827" spans="1:18" x14ac:dyDescent="0.3">
      <c r="A1827" s="247">
        <v>15664</v>
      </c>
      <c r="B1827" s="47" t="s">
        <v>3325</v>
      </c>
      <c r="C1827" s="34" t="str">
        <f>IFERROR(VLOOKUP(tabConsumoAta[[#This Row],[CÓDIGO]],tabEstimativa[#Data],14,FALSE),"")</f>
        <v>Suspenso</v>
      </c>
      <c r="D1827" s="157" t="s">
        <v>1768</v>
      </c>
      <c r="E1827" s="157">
        <v>126</v>
      </c>
      <c r="F1827" s="34">
        <v>2019</v>
      </c>
      <c r="G1827" s="78">
        <f>IFERROR(VLOOKUP(tabConsumoAta[[#This Row],[ATA]],tabAtas[#Data],4,FALSE),"")</f>
        <v>43957</v>
      </c>
      <c r="H1827" s="163">
        <f>SUMIFS(tabSaldoAta[ESTIMATIVA],tabSaldoAta[CÓDIGO],tabConsumoAta[[#This Row],[CÓDIGO]],tabSaldoAta[CHAVE],tabConsumoAta[[#This Row],[ATA]])</f>
        <v>60</v>
      </c>
      <c r="I1827" s="164">
        <v>30</v>
      </c>
      <c r="J1827" s="159">
        <v>4</v>
      </c>
      <c r="K1827" s="251">
        <v>2397</v>
      </c>
      <c r="L1827" s="246" t="s">
        <v>3179</v>
      </c>
      <c r="M1827" s="160" t="s">
        <v>3316</v>
      </c>
      <c r="N1827" s="160" t="s">
        <v>3317</v>
      </c>
      <c r="O1827" s="249" t="s">
        <v>3318</v>
      </c>
      <c r="P1827" s="248">
        <v>43861</v>
      </c>
      <c r="Q1827" s="166" t="str">
        <f>IF(COUNTIFS(tabAtas_Bloqueios[CÓDIGO],tabConsumoAta[[#This Row],[CÓDIGO]],tabAtas_Bloqueios[CHAVE],tabConsumoAta[[#This Row],[ATA]],tabAtas_Bloqueios[INATIVO],"") &gt; 0,"X","")</f>
        <v/>
      </c>
      <c r="R1827" s="158" t="s">
        <v>1555</v>
      </c>
    </row>
    <row r="1828" spans="1:18" x14ac:dyDescent="0.3">
      <c r="A1828" s="247">
        <v>136038</v>
      </c>
      <c r="B1828" s="47" t="s">
        <v>1085</v>
      </c>
      <c r="C1828" s="34" t="str">
        <f>IFERROR(VLOOKUP(tabConsumoAta[[#This Row],[CÓDIGO]],tabEstimativa[#Data],14,FALSE),"")</f>
        <v>Aguardando</v>
      </c>
      <c r="D1828" s="157" t="s">
        <v>1774</v>
      </c>
      <c r="E1828" s="157">
        <v>130</v>
      </c>
      <c r="F1828" s="34">
        <v>2019</v>
      </c>
      <c r="G1828" s="78">
        <f>IFERROR(VLOOKUP(tabConsumoAta[[#This Row],[ATA]],tabAtas[#Data],4,FALSE),"")</f>
        <v>43962</v>
      </c>
      <c r="H1828" s="163">
        <f>SUMIFS(tabSaldoAta[ESTIMATIVA],tabSaldoAta[CÓDIGO],tabConsumoAta[[#This Row],[CÓDIGO]],tabSaldoAta[CHAVE],tabConsumoAta[[#This Row],[ATA]])</f>
        <v>150</v>
      </c>
      <c r="I1828" s="164">
        <v>30</v>
      </c>
      <c r="J1828" s="159">
        <v>5</v>
      </c>
      <c r="K1828" s="251">
        <v>2398</v>
      </c>
      <c r="L1828" s="246" t="s">
        <v>2421</v>
      </c>
      <c r="M1828" s="160" t="s">
        <v>3316</v>
      </c>
      <c r="N1828" s="160" t="s">
        <v>3317</v>
      </c>
      <c r="O1828" s="249" t="s">
        <v>3318</v>
      </c>
      <c r="P1828" s="248">
        <v>43861</v>
      </c>
      <c r="Q1828" s="166" t="str">
        <f>IF(COUNTIFS(tabAtas_Bloqueios[CÓDIGO],tabConsumoAta[[#This Row],[CÓDIGO]],tabAtas_Bloqueios[CHAVE],tabConsumoAta[[#This Row],[ATA]],tabAtas_Bloqueios[INATIVO],"") &gt; 0,"X","")</f>
        <v/>
      </c>
      <c r="R1828" s="158" t="s">
        <v>1555</v>
      </c>
    </row>
    <row r="1829" spans="1:18" x14ac:dyDescent="0.3">
      <c r="A1829" s="247">
        <v>136898</v>
      </c>
      <c r="B1829" s="47" t="s">
        <v>3324</v>
      </c>
      <c r="C1829" s="34" t="str">
        <f>IFERROR(VLOOKUP(tabConsumoAta[[#This Row],[CÓDIGO]],tabEstimativa[#Data],14,FALSE),"")</f>
        <v>Aguardando</v>
      </c>
      <c r="D1829" s="157" t="s">
        <v>3322</v>
      </c>
      <c r="E1829" s="157">
        <v>17</v>
      </c>
      <c r="F1829" s="34">
        <v>2020</v>
      </c>
      <c r="G1829" s="78">
        <f>IFERROR(VLOOKUP(tabConsumoAta[[#This Row],[ATA]],tabAtas[#Data],4,FALSE),"")</f>
        <v>44225</v>
      </c>
      <c r="H1829" s="163">
        <f>SUMIFS(tabSaldoAta[ESTIMATIVA],tabSaldoAta[CÓDIGO],tabConsumoAta[[#This Row],[CÓDIGO]],tabSaldoAta[CHAVE],tabConsumoAta[[#This Row],[ATA]])</f>
        <v>200</v>
      </c>
      <c r="I1829" s="164">
        <v>100</v>
      </c>
      <c r="J1829" s="159">
        <v>6</v>
      </c>
      <c r="K1829" s="251">
        <v>2399</v>
      </c>
      <c r="L1829" s="246" t="s">
        <v>3249</v>
      </c>
      <c r="M1829" s="160" t="s">
        <v>3316</v>
      </c>
      <c r="N1829" s="160" t="s">
        <v>3317</v>
      </c>
      <c r="O1829" s="249" t="s">
        <v>3318</v>
      </c>
      <c r="P1829" s="248">
        <v>43861</v>
      </c>
      <c r="Q1829" s="166" t="str">
        <f>IF(COUNTIFS(tabAtas_Bloqueios[CÓDIGO],tabConsumoAta[[#This Row],[CÓDIGO]],tabAtas_Bloqueios[CHAVE],tabConsumoAta[[#This Row],[ATA]],tabAtas_Bloqueios[INATIVO],"") &gt; 0,"X","")</f>
        <v/>
      </c>
      <c r="R1829" s="158" t="s">
        <v>1555</v>
      </c>
    </row>
    <row r="1830" spans="1:18" x14ac:dyDescent="0.3">
      <c r="A1830" s="247">
        <v>14784</v>
      </c>
      <c r="B1830" s="47" t="s">
        <v>2223</v>
      </c>
      <c r="C1830" s="34" t="str">
        <f>IFERROR(VLOOKUP(tabConsumoAta[[#This Row],[CÓDIGO]],tabEstimativa[#Data],14,FALSE),"")</f>
        <v>Aguardando</v>
      </c>
      <c r="D1830" s="157" t="s">
        <v>2343</v>
      </c>
      <c r="E1830" s="157">
        <v>9</v>
      </c>
      <c r="F1830" s="34">
        <v>2020</v>
      </c>
      <c r="G1830" s="78">
        <f>IFERROR(VLOOKUP(tabConsumoAta[[#This Row],[ATA]],tabAtas[#Data],4,FALSE),"")</f>
        <v>44210</v>
      </c>
      <c r="H1830" s="163">
        <f>SUMIFS(tabSaldoAta[ESTIMATIVA],tabSaldoAta[CÓDIGO],tabConsumoAta[[#This Row],[CÓDIGO]],tabSaldoAta[CHAVE],tabConsumoAta[[#This Row],[ATA]])</f>
        <v>100</v>
      </c>
      <c r="I1830" s="164">
        <v>50</v>
      </c>
      <c r="J1830" s="159">
        <v>1</v>
      </c>
      <c r="K1830" s="251">
        <v>1714</v>
      </c>
      <c r="L1830" s="246" t="s">
        <v>2333</v>
      </c>
      <c r="M1830" s="160" t="s">
        <v>2360</v>
      </c>
      <c r="N1830" s="160" t="s">
        <v>2361</v>
      </c>
      <c r="O1830" s="249" t="s">
        <v>2362</v>
      </c>
      <c r="P1830" s="248">
        <v>43858</v>
      </c>
      <c r="Q1830" s="166" t="str">
        <f>IF(COUNTIFS(tabAtas_Bloqueios[CÓDIGO],tabConsumoAta[[#This Row],[CÓDIGO]],tabAtas_Bloqueios[CHAVE],tabConsumoAta[[#This Row],[ATA]],tabAtas_Bloqueios[INATIVO],"") &gt; 0,"X","")</f>
        <v/>
      </c>
      <c r="R1830" s="158" t="s">
        <v>1555</v>
      </c>
    </row>
    <row r="1831" spans="1:18" x14ac:dyDescent="0.3">
      <c r="A1831" s="247">
        <v>60889</v>
      </c>
      <c r="B1831" s="47" t="s">
        <v>136</v>
      </c>
      <c r="C1831" s="34" t="str">
        <f>IFERROR(VLOOKUP(tabConsumoAta[[#This Row],[CÓDIGO]],tabEstimativa[#Data],14,FALSE),"")</f>
        <v>Aguardando</v>
      </c>
      <c r="D1831" s="157" t="s">
        <v>2343</v>
      </c>
      <c r="E1831" s="157">
        <v>9</v>
      </c>
      <c r="F1831" s="34">
        <v>2020</v>
      </c>
      <c r="G1831" s="78">
        <f>IFERROR(VLOOKUP(tabConsumoAta[[#This Row],[ATA]],tabAtas[#Data],4,FALSE),"")</f>
        <v>44210</v>
      </c>
      <c r="H1831" s="163">
        <f>SUMIFS(tabSaldoAta[ESTIMATIVA],tabSaldoAta[CÓDIGO],tabConsumoAta[[#This Row],[CÓDIGO]],tabSaldoAta[CHAVE],tabConsumoAta[[#This Row],[ATA]])</f>
        <v>700</v>
      </c>
      <c r="I1831" s="164">
        <v>300</v>
      </c>
      <c r="J1831" s="159">
        <v>2</v>
      </c>
      <c r="K1831" s="251">
        <v>1714</v>
      </c>
      <c r="L1831" s="246" t="s">
        <v>2333</v>
      </c>
      <c r="M1831" s="160" t="s">
        <v>2360</v>
      </c>
      <c r="N1831" s="160" t="s">
        <v>2361</v>
      </c>
      <c r="O1831" s="249" t="s">
        <v>2362</v>
      </c>
      <c r="P1831" s="248">
        <v>43858</v>
      </c>
      <c r="Q1831" s="166" t="str">
        <f>IF(COUNTIFS(tabAtas_Bloqueios[CÓDIGO],tabConsumoAta[[#This Row],[CÓDIGO]],tabAtas_Bloqueios[CHAVE],tabConsumoAta[[#This Row],[ATA]],tabAtas_Bloqueios[INATIVO],"") &gt; 0,"X","")</f>
        <v/>
      </c>
      <c r="R1831" s="158" t="s">
        <v>1555</v>
      </c>
    </row>
    <row r="1832" spans="1:18" x14ac:dyDescent="0.3">
      <c r="A1832" s="247">
        <v>12806</v>
      </c>
      <c r="B1832" s="47" t="s">
        <v>2335</v>
      </c>
      <c r="C1832" s="34" t="str">
        <f>IFERROR(VLOOKUP(tabConsumoAta[[#This Row],[CÓDIGO]],tabEstimativa[#Data],14,FALSE),"")</f>
        <v>Aguardando</v>
      </c>
      <c r="D1832" s="157" t="s">
        <v>2359</v>
      </c>
      <c r="E1832" s="157">
        <v>15</v>
      </c>
      <c r="F1832" s="34">
        <v>2020</v>
      </c>
      <c r="G1832" s="78">
        <f>IFERROR(VLOOKUP(tabConsumoAta[[#This Row],[ATA]],tabAtas[#Data],4,FALSE),"")</f>
        <v>44221</v>
      </c>
      <c r="H1832" s="163">
        <f>SUMIFS(tabSaldoAta[ESTIMATIVA],tabSaldoAta[CÓDIGO],tabConsumoAta[[#This Row],[CÓDIGO]],tabSaldoAta[CHAVE],tabConsumoAta[[#This Row],[ATA]])</f>
        <v>50</v>
      </c>
      <c r="I1832" s="164">
        <v>10</v>
      </c>
      <c r="J1832" s="159">
        <v>3</v>
      </c>
      <c r="K1832" s="251">
        <v>1716</v>
      </c>
      <c r="L1832" s="246" t="s">
        <v>2334</v>
      </c>
      <c r="M1832" s="160" t="s">
        <v>2360</v>
      </c>
      <c r="N1832" s="160" t="s">
        <v>2361</v>
      </c>
      <c r="O1832" s="249" t="s">
        <v>2362</v>
      </c>
      <c r="P1832" s="248">
        <v>43858</v>
      </c>
      <c r="Q1832" s="166" t="str">
        <f>IF(COUNTIFS(tabAtas_Bloqueios[CÓDIGO],tabConsumoAta[[#This Row],[CÓDIGO]],tabAtas_Bloqueios[CHAVE],tabConsumoAta[[#This Row],[ATA]],tabAtas_Bloqueios[INATIVO],"") &gt; 0,"X","")</f>
        <v/>
      </c>
      <c r="R1832" s="158" t="s">
        <v>1555</v>
      </c>
    </row>
    <row r="1833" spans="1:18" x14ac:dyDescent="0.3">
      <c r="A1833" s="247">
        <v>127384</v>
      </c>
      <c r="B1833" s="47" t="s">
        <v>1979</v>
      </c>
      <c r="C1833" s="34" t="str">
        <f>IFERROR(VLOOKUP(tabConsumoAta[[#This Row],[CÓDIGO]],tabEstimativa[#Data],14,FALSE),"")</f>
        <v>Aguardando</v>
      </c>
      <c r="D1833" s="157" t="s">
        <v>1567</v>
      </c>
      <c r="E1833" s="157">
        <v>47</v>
      </c>
      <c r="F1833" s="34">
        <v>2019</v>
      </c>
      <c r="G1833" s="78">
        <f>IFERROR(VLOOKUP(tabConsumoAta[[#This Row],[ATA]],tabAtas[#Data],4,FALSE),"")</f>
        <v>43878</v>
      </c>
      <c r="H1833" s="163">
        <f>SUMIFS(tabSaldoAta[ESTIMATIVA],tabSaldoAta[CÓDIGO],tabConsumoAta[[#This Row],[CÓDIGO]],tabSaldoAta[CHAVE],tabConsumoAta[[#This Row],[ATA]])</f>
        <v>120</v>
      </c>
      <c r="I1833" s="164">
        <v>47</v>
      </c>
      <c r="J1833" s="159">
        <v>1</v>
      </c>
      <c r="K1833" s="251">
        <v>1554</v>
      </c>
      <c r="L1833" s="246" t="s">
        <v>2963</v>
      </c>
      <c r="M1833" s="160" t="s">
        <v>3250</v>
      </c>
      <c r="N1833" s="160" t="s">
        <v>3251</v>
      </c>
      <c r="O1833" s="249" t="s">
        <v>3252</v>
      </c>
      <c r="P1833" s="248">
        <v>43857</v>
      </c>
      <c r="Q1833" s="166" t="str">
        <f>IF(COUNTIFS(tabAtas_Bloqueios[CÓDIGO],tabConsumoAta[[#This Row],[CÓDIGO]],tabAtas_Bloqueios[CHAVE],tabConsumoAta[[#This Row],[ATA]],tabAtas_Bloqueios[INATIVO],"") &gt; 0,"X","")</f>
        <v/>
      </c>
      <c r="R1833" s="158" t="s">
        <v>1555</v>
      </c>
    </row>
    <row r="1834" spans="1:18" x14ac:dyDescent="0.3">
      <c r="A1834" s="247">
        <v>14921</v>
      </c>
      <c r="B1834" s="47" t="s">
        <v>2776</v>
      </c>
      <c r="C1834" s="34" t="str">
        <f>IFERROR(VLOOKUP(tabConsumoAta[[#This Row],[CÓDIGO]],tabEstimativa[#Data],14,FALSE),"")</f>
        <v>Aguardando</v>
      </c>
      <c r="D1834" s="157" t="s">
        <v>1740</v>
      </c>
      <c r="E1834" s="157">
        <v>70</v>
      </c>
      <c r="F1834" s="34">
        <v>2019</v>
      </c>
      <c r="G1834" s="78">
        <f>IFERROR(VLOOKUP(tabConsumoAta[[#This Row],[ATA]],tabAtas[#Data],4,FALSE),"")</f>
        <v>43889</v>
      </c>
      <c r="H1834" s="163">
        <f>SUMIFS(tabSaldoAta[ESTIMATIVA],tabSaldoAta[CÓDIGO],tabConsumoAta[[#This Row],[CÓDIGO]],tabSaldoAta[CHAVE],tabConsumoAta[[#This Row],[ATA]])</f>
        <v>1500</v>
      </c>
      <c r="I1834" s="164">
        <v>181</v>
      </c>
      <c r="J1834" s="159">
        <v>2</v>
      </c>
      <c r="K1834" s="251">
        <v>1555</v>
      </c>
      <c r="L1834" s="246" t="s">
        <v>2423</v>
      </c>
      <c r="M1834" s="160" t="s">
        <v>3250</v>
      </c>
      <c r="N1834" s="160" t="s">
        <v>3251</v>
      </c>
      <c r="O1834" s="249" t="s">
        <v>3252</v>
      </c>
      <c r="P1834" s="248">
        <v>43857</v>
      </c>
      <c r="Q1834" s="166" t="str">
        <f>IF(COUNTIFS(tabAtas_Bloqueios[CÓDIGO],tabConsumoAta[[#This Row],[CÓDIGO]],tabAtas_Bloqueios[CHAVE],tabConsumoAta[[#This Row],[ATA]],tabAtas_Bloqueios[INATIVO],"") &gt; 0,"X","")</f>
        <v/>
      </c>
      <c r="R1834" s="158" t="s">
        <v>1555</v>
      </c>
    </row>
    <row r="1835" spans="1:18" x14ac:dyDescent="0.3">
      <c r="A1835" s="247">
        <v>82452</v>
      </c>
      <c r="B1835" s="47" t="s">
        <v>45</v>
      </c>
      <c r="C1835" s="34" t="str">
        <f>IFERROR(VLOOKUP(tabConsumoAta[[#This Row],[CÓDIGO]],tabEstimativa[#Data],14,FALSE),"")</f>
        <v>Aguardando</v>
      </c>
      <c r="D1835" s="157" t="s">
        <v>1743</v>
      </c>
      <c r="E1835" s="157">
        <v>76</v>
      </c>
      <c r="F1835" s="34">
        <v>2019</v>
      </c>
      <c r="G1835" s="78">
        <f>IFERROR(VLOOKUP(tabConsumoAta[[#This Row],[ATA]],tabAtas[#Data],4,FALSE),"")</f>
        <v>43899</v>
      </c>
      <c r="H1835" s="163">
        <f>SUMIFS(tabSaldoAta[ESTIMATIVA],tabSaldoAta[CÓDIGO],tabConsumoAta[[#This Row],[CÓDIGO]],tabSaldoAta[CHAVE],tabConsumoAta[[#This Row],[ATA]])</f>
        <v>300</v>
      </c>
      <c r="I1835" s="164">
        <v>100</v>
      </c>
      <c r="J1835" s="159">
        <v>3</v>
      </c>
      <c r="K1835" s="251">
        <v>1556</v>
      </c>
      <c r="L1835" s="246" t="s">
        <v>2764</v>
      </c>
      <c r="M1835" s="160" t="s">
        <v>3250</v>
      </c>
      <c r="N1835" s="160" t="s">
        <v>3251</v>
      </c>
      <c r="O1835" s="249" t="s">
        <v>3252</v>
      </c>
      <c r="P1835" s="248">
        <v>43857</v>
      </c>
      <c r="Q1835" s="166" t="str">
        <f>IF(COUNTIFS(tabAtas_Bloqueios[CÓDIGO],tabConsumoAta[[#This Row],[CÓDIGO]],tabAtas_Bloqueios[CHAVE],tabConsumoAta[[#This Row],[ATA]],tabAtas_Bloqueios[INATIVO],"") &gt; 0,"X","")</f>
        <v/>
      </c>
      <c r="R1835" s="158" t="s">
        <v>1555</v>
      </c>
    </row>
    <row r="1836" spans="1:18" x14ac:dyDescent="0.3">
      <c r="A1836" s="247">
        <v>10719</v>
      </c>
      <c r="B1836" s="47" t="s">
        <v>2785</v>
      </c>
      <c r="C1836" s="34" t="str">
        <f>IFERROR(VLOOKUP(tabConsumoAta[[#This Row],[CÓDIGO]],tabEstimativa[#Data],14,FALSE),"")</f>
        <v>Aguardando</v>
      </c>
      <c r="D1836" s="157" t="s">
        <v>1747</v>
      </c>
      <c r="E1836" s="157">
        <v>81</v>
      </c>
      <c r="F1836" s="34">
        <v>2019</v>
      </c>
      <c r="G1836" s="78">
        <f>IFERROR(VLOOKUP(tabConsumoAta[[#This Row],[ATA]],tabAtas[#Data],4,FALSE),"")</f>
        <v>43908</v>
      </c>
      <c r="H1836" s="163">
        <f>SUMIFS(tabSaldoAta[ESTIMATIVA],tabSaldoAta[CÓDIGO],tabConsumoAta[[#This Row],[CÓDIGO]],tabSaldoAta[CHAVE],tabConsumoAta[[#This Row],[ATA]])</f>
        <v>56000</v>
      </c>
      <c r="I1836" s="164">
        <v>8400</v>
      </c>
      <c r="J1836" s="159">
        <v>4</v>
      </c>
      <c r="K1836" s="251">
        <v>1562</v>
      </c>
      <c r="L1836" s="246" t="s">
        <v>2786</v>
      </c>
      <c r="M1836" s="160" t="s">
        <v>3250</v>
      </c>
      <c r="N1836" s="160" t="s">
        <v>3251</v>
      </c>
      <c r="O1836" s="249" t="s">
        <v>3252</v>
      </c>
      <c r="P1836" s="248">
        <v>43857</v>
      </c>
      <c r="Q1836" s="166" t="str">
        <f>IF(COUNTIFS(tabAtas_Bloqueios[CÓDIGO],tabConsumoAta[[#This Row],[CÓDIGO]],tabAtas_Bloqueios[CHAVE],tabConsumoAta[[#This Row],[ATA]],tabAtas_Bloqueios[INATIVO],"") &gt; 0,"X","")</f>
        <v/>
      </c>
      <c r="R1836" s="158" t="s">
        <v>1555</v>
      </c>
    </row>
    <row r="1837" spans="1:18" x14ac:dyDescent="0.3">
      <c r="A1837" s="247">
        <v>99810</v>
      </c>
      <c r="B1837" s="47" t="s">
        <v>50</v>
      </c>
      <c r="C1837" s="34" t="str">
        <f>IFERROR(VLOOKUP(tabConsumoAta[[#This Row],[CÓDIGO]],tabEstimativa[#Data],14,FALSE),"")</f>
        <v>Inativo</v>
      </c>
      <c r="D1837" s="157" t="s">
        <v>1768</v>
      </c>
      <c r="E1837" s="157">
        <v>126</v>
      </c>
      <c r="F1837" s="34">
        <v>2019</v>
      </c>
      <c r="G1837" s="78">
        <f>IFERROR(VLOOKUP(tabConsumoAta[[#This Row],[ATA]],tabAtas[#Data],4,FALSE),"")</f>
        <v>43957</v>
      </c>
      <c r="H1837" s="163">
        <f>SUMIFS(tabSaldoAta[ESTIMATIVA],tabSaldoAta[CÓDIGO],tabConsumoAta[[#This Row],[CÓDIGO]],tabSaldoAta[CHAVE],tabConsumoAta[[#This Row],[ATA]])</f>
        <v>5600</v>
      </c>
      <c r="I1837" s="164">
        <v>1800</v>
      </c>
      <c r="J1837" s="159">
        <v>5</v>
      </c>
      <c r="K1837" s="251">
        <v>1558</v>
      </c>
      <c r="L1837" s="246" t="s">
        <v>2862</v>
      </c>
      <c r="M1837" s="160" t="s">
        <v>3250</v>
      </c>
      <c r="N1837" s="160" t="s">
        <v>3251</v>
      </c>
      <c r="O1837" s="249" t="s">
        <v>3252</v>
      </c>
      <c r="P1837" s="248">
        <v>43857</v>
      </c>
      <c r="Q1837" s="166" t="str">
        <f>IF(COUNTIFS(tabAtas_Bloqueios[CÓDIGO],tabConsumoAta[[#This Row],[CÓDIGO]],tabAtas_Bloqueios[CHAVE],tabConsumoAta[[#This Row],[ATA]],tabAtas_Bloqueios[INATIVO],"") &gt; 0,"X","")</f>
        <v/>
      </c>
      <c r="R1837" s="158" t="s">
        <v>1555</v>
      </c>
    </row>
    <row r="1838" spans="1:18" x14ac:dyDescent="0.3">
      <c r="A1838" s="247">
        <v>14154</v>
      </c>
      <c r="B1838" s="47" t="s">
        <v>2978</v>
      </c>
      <c r="C1838" s="34" t="str">
        <f>IFERROR(VLOOKUP(tabConsumoAta[[#This Row],[CÓDIGO]],tabEstimativa[#Data],14,FALSE),"")</f>
        <v>Aguardando</v>
      </c>
      <c r="D1838" s="157" t="s">
        <v>2140</v>
      </c>
      <c r="E1838" s="157">
        <v>220</v>
      </c>
      <c r="F1838" s="34">
        <v>2019</v>
      </c>
      <c r="G1838" s="78">
        <f>IFERROR(VLOOKUP(tabConsumoAta[[#This Row],[ATA]],tabAtas[#Data],4,FALSE),"")</f>
        <v>44082</v>
      </c>
      <c r="H1838" s="163">
        <f>SUMIFS(tabSaldoAta[ESTIMATIVA],tabSaldoAta[CÓDIGO],tabConsumoAta[[#This Row],[CÓDIGO]],tabSaldoAta[CHAVE],tabConsumoAta[[#This Row],[ATA]])</f>
        <v>9000</v>
      </c>
      <c r="I1838" s="164">
        <v>2000</v>
      </c>
      <c r="J1838" s="159">
        <v>6</v>
      </c>
      <c r="K1838" s="251">
        <v>1559</v>
      </c>
      <c r="L1838" s="246" t="s">
        <v>2975</v>
      </c>
      <c r="M1838" s="160" t="s">
        <v>3250</v>
      </c>
      <c r="N1838" s="160" t="s">
        <v>3251</v>
      </c>
      <c r="O1838" s="249" t="s">
        <v>3252</v>
      </c>
      <c r="P1838" s="248">
        <v>43857</v>
      </c>
      <c r="Q1838" s="166" t="str">
        <f>IF(COUNTIFS(tabAtas_Bloqueios[CÓDIGO],tabConsumoAta[[#This Row],[CÓDIGO]],tabAtas_Bloqueios[CHAVE],tabConsumoAta[[#This Row],[ATA]],tabAtas_Bloqueios[INATIVO],"") &gt; 0,"X","")</f>
        <v/>
      </c>
      <c r="R1838" s="158" t="s">
        <v>1555</v>
      </c>
    </row>
    <row r="1839" spans="1:18" x14ac:dyDescent="0.3">
      <c r="A1839" s="247">
        <v>133021</v>
      </c>
      <c r="B1839" s="47" t="s">
        <v>3253</v>
      </c>
      <c r="C1839" s="34" t="str">
        <f>IFERROR(VLOOKUP(tabConsumoAta[[#This Row],[CÓDIGO]],tabEstimativa[#Data],14,FALSE),"")</f>
        <v>Aguardando</v>
      </c>
      <c r="D1839" s="157" t="s">
        <v>2356</v>
      </c>
      <c r="E1839" s="157">
        <v>291</v>
      </c>
      <c r="F1839" s="34">
        <v>2019</v>
      </c>
      <c r="G1839" s="78">
        <f>IFERROR(VLOOKUP(tabConsumoAta[[#This Row],[ATA]],tabAtas[#Data],4,FALSE),"")</f>
        <v>44182</v>
      </c>
      <c r="H1839" s="163">
        <f>SUMIFS(tabSaldoAta[ESTIMATIVA],tabSaldoAta[CÓDIGO],tabConsumoAta[[#This Row],[CÓDIGO]],tabSaldoAta[CHAVE],tabConsumoAta[[#This Row],[ATA]])</f>
        <v>2000</v>
      </c>
      <c r="I1839" s="164">
        <v>300</v>
      </c>
      <c r="J1839" s="159">
        <v>7</v>
      </c>
      <c r="K1839" s="251">
        <v>1561</v>
      </c>
      <c r="L1839" s="246" t="s">
        <v>3219</v>
      </c>
      <c r="M1839" s="160" t="s">
        <v>3250</v>
      </c>
      <c r="N1839" s="160" t="s">
        <v>3251</v>
      </c>
      <c r="O1839" s="249" t="s">
        <v>3252</v>
      </c>
      <c r="P1839" s="248">
        <v>43857</v>
      </c>
      <c r="Q1839" s="166" t="str">
        <f>IF(COUNTIFS(tabAtas_Bloqueios[CÓDIGO],tabConsumoAta[[#This Row],[CÓDIGO]],tabAtas_Bloqueios[CHAVE],tabConsumoAta[[#This Row],[ATA]],tabAtas_Bloqueios[INATIVO],"") &gt; 0,"X","")</f>
        <v/>
      </c>
      <c r="R1839" s="158" t="s">
        <v>1555</v>
      </c>
    </row>
    <row r="1840" spans="1:18" x14ac:dyDescent="0.3">
      <c r="A1840" s="247">
        <v>17132</v>
      </c>
      <c r="B1840" s="47" t="s">
        <v>132</v>
      </c>
      <c r="C1840" s="34" t="str">
        <f>IFERROR(VLOOKUP(tabConsumoAta[[#This Row],[CÓDIGO]],tabEstimativa[#Data],14,FALSE),"")</f>
        <v>Suspenso</v>
      </c>
      <c r="D1840" s="157" t="s">
        <v>1570</v>
      </c>
      <c r="E1840" s="157">
        <v>93</v>
      </c>
      <c r="F1840" s="34">
        <v>2019</v>
      </c>
      <c r="G1840" s="78">
        <f>IFERROR(VLOOKUP(tabConsumoAta[[#This Row],[ATA]],tabAtas[#Data],4,FALSE),"")</f>
        <v>43922</v>
      </c>
      <c r="H1840" s="163">
        <f>SUMIFS(tabSaldoAta[ESTIMATIVA],tabSaldoAta[CÓDIGO],tabConsumoAta[[#This Row],[CÓDIGO]],tabSaldoAta[CHAVE],tabConsumoAta[[#This Row],[ATA]])</f>
        <v>3000</v>
      </c>
      <c r="I1840" s="164">
        <v>300</v>
      </c>
      <c r="J1840" s="159">
        <v>1</v>
      </c>
      <c r="K1840" s="251">
        <v>1545</v>
      </c>
      <c r="L1840" s="246" t="s">
        <v>3246</v>
      </c>
      <c r="M1840" s="160" t="s">
        <v>3244</v>
      </c>
      <c r="N1840" s="160" t="s">
        <v>3245</v>
      </c>
      <c r="O1840" s="249" t="s">
        <v>3247</v>
      </c>
      <c r="P1840" s="248">
        <v>43852</v>
      </c>
      <c r="Q1840" s="166" t="str">
        <f>IF(COUNTIFS(tabAtas_Bloqueios[CÓDIGO],tabConsumoAta[[#This Row],[CÓDIGO]],tabAtas_Bloqueios[CHAVE],tabConsumoAta[[#This Row],[ATA]],tabAtas_Bloqueios[INATIVO],"") &gt; 0,"X","")</f>
        <v/>
      </c>
      <c r="R1840" s="158" t="s">
        <v>1555</v>
      </c>
    </row>
    <row r="1841" spans="1:18" x14ac:dyDescent="0.3">
      <c r="A1841" s="247">
        <v>86030</v>
      </c>
      <c r="B1841" s="47" t="s">
        <v>2226</v>
      </c>
      <c r="C1841" s="34" t="str">
        <f>IFERROR(VLOOKUP(tabConsumoAta[[#This Row],[CÓDIGO]],tabEstimativa[#Data],14,FALSE),"")</f>
        <v>Inativo</v>
      </c>
      <c r="D1841" s="157" t="s">
        <v>2343</v>
      </c>
      <c r="E1841" s="157">
        <v>9</v>
      </c>
      <c r="F1841" s="34">
        <v>2020</v>
      </c>
      <c r="G1841" s="78">
        <f>IFERROR(VLOOKUP(tabConsumoAta[[#This Row],[ATA]],tabAtas[#Data],4,FALSE),"")</f>
        <v>44210</v>
      </c>
      <c r="H1841" s="163">
        <f>SUMIFS(tabSaldoAta[ESTIMATIVA],tabSaldoAta[CÓDIGO],tabConsumoAta[[#This Row],[CÓDIGO]],tabSaldoAta[CHAVE],tabConsumoAta[[#This Row],[ATA]])</f>
        <v>150</v>
      </c>
      <c r="I1841" s="164">
        <v>75</v>
      </c>
      <c r="J1841" s="159">
        <v>2</v>
      </c>
      <c r="K1841" s="251">
        <v>1550</v>
      </c>
      <c r="L1841" s="246" t="s">
        <v>3248</v>
      </c>
      <c r="M1841" s="160" t="s">
        <v>3244</v>
      </c>
      <c r="N1841" s="160" t="s">
        <v>3245</v>
      </c>
      <c r="O1841" s="249" t="s">
        <v>3247</v>
      </c>
      <c r="P1841" s="248">
        <v>43852</v>
      </c>
      <c r="Q1841" s="166" t="str">
        <f>IF(COUNTIFS(tabAtas_Bloqueios[CÓDIGO],tabConsumoAta[[#This Row],[CÓDIGO]],tabAtas_Bloqueios[CHAVE],tabConsumoAta[[#This Row],[ATA]],tabAtas_Bloqueios[INATIVO],"") &gt; 0,"X","")</f>
        <v/>
      </c>
      <c r="R1841" s="158" t="s">
        <v>1555</v>
      </c>
    </row>
    <row r="1842" spans="1:18" x14ac:dyDescent="0.3">
      <c r="A1842" s="247">
        <v>136896</v>
      </c>
      <c r="B1842" s="47" t="s">
        <v>1830</v>
      </c>
      <c r="C1842" s="34" t="str">
        <f>IFERROR(VLOOKUP(tabConsumoAta[[#This Row],[CÓDIGO]],tabEstimativa[#Data],14,FALSE),"")</f>
        <v>Aguardando</v>
      </c>
      <c r="D1842" s="157" t="s">
        <v>2352</v>
      </c>
      <c r="E1842" s="157">
        <v>12</v>
      </c>
      <c r="F1842" s="34">
        <v>2020</v>
      </c>
      <c r="G1842" s="78">
        <f>IFERROR(VLOOKUP(tabConsumoAta[[#This Row],[ATA]],tabAtas[#Data],4,FALSE),"")</f>
        <v>44215</v>
      </c>
      <c r="H1842" s="163">
        <f>SUMIFS(tabSaldoAta[ESTIMATIVA],tabSaldoAta[CÓDIGO],tabConsumoAta[[#This Row],[CÓDIGO]],tabSaldoAta[CHAVE],tabConsumoAta[[#This Row],[ATA]])</f>
        <v>1000</v>
      </c>
      <c r="I1842" s="164">
        <v>300</v>
      </c>
      <c r="J1842" s="159">
        <v>3</v>
      </c>
      <c r="K1842" s="251">
        <v>1551</v>
      </c>
      <c r="L1842" s="246" t="s">
        <v>3249</v>
      </c>
      <c r="M1842" s="160" t="s">
        <v>3244</v>
      </c>
      <c r="N1842" s="160" t="s">
        <v>3245</v>
      </c>
      <c r="O1842" s="249" t="s">
        <v>3247</v>
      </c>
      <c r="P1842" s="248">
        <v>43852</v>
      </c>
      <c r="Q1842" s="166" t="str">
        <f>IF(COUNTIFS(tabAtas_Bloqueios[CÓDIGO],tabConsumoAta[[#This Row],[CÓDIGO]],tabAtas_Bloqueios[CHAVE],tabConsumoAta[[#This Row],[ATA]],tabAtas_Bloqueios[INATIVO],"") &gt; 0,"X","")</f>
        <v/>
      </c>
      <c r="R1842" s="158" t="s">
        <v>1555</v>
      </c>
    </row>
    <row r="1843" spans="1:18" x14ac:dyDescent="0.3">
      <c r="A1843" s="247">
        <v>15656</v>
      </c>
      <c r="B1843" s="47" t="s">
        <v>2228</v>
      </c>
      <c r="C1843" s="34" t="str">
        <f>IFERROR(VLOOKUP(tabConsumoAta[[#This Row],[CÓDIGO]],tabEstimativa[#Data],14,FALSE),"")</f>
        <v>Suspenso</v>
      </c>
      <c r="D1843" s="157" t="s">
        <v>2343</v>
      </c>
      <c r="E1843" s="157">
        <v>9</v>
      </c>
      <c r="F1843" s="34">
        <v>2020</v>
      </c>
      <c r="G1843" s="78">
        <f>IFERROR(VLOOKUP(tabConsumoAta[[#This Row],[ATA]],tabAtas[#Data],4,FALSE),"")</f>
        <v>44210</v>
      </c>
      <c r="H1843" s="163">
        <f>SUMIFS(tabSaldoAta[ESTIMATIVA],tabSaldoAta[CÓDIGO],tabConsumoAta[[#This Row],[CÓDIGO]],tabSaldoAta[CHAVE],tabConsumoAta[[#This Row],[ATA]])</f>
        <v>100</v>
      </c>
      <c r="I1843" s="164">
        <v>20</v>
      </c>
      <c r="J1843" s="159">
        <v>1</v>
      </c>
      <c r="K1843" s="251">
        <v>1199</v>
      </c>
      <c r="L1843" s="246" t="s">
        <v>2415</v>
      </c>
      <c r="M1843" s="160" t="s">
        <v>3240</v>
      </c>
      <c r="N1843" s="160" t="s">
        <v>3241</v>
      </c>
      <c r="O1843" s="249" t="s">
        <v>3242</v>
      </c>
      <c r="P1843" s="248">
        <v>43852</v>
      </c>
      <c r="Q1843" s="166" t="str">
        <f>IF(COUNTIFS(tabAtas_Bloqueios[CÓDIGO],tabConsumoAta[[#This Row],[CÓDIGO]],tabAtas_Bloqueios[CHAVE],tabConsumoAta[[#This Row],[ATA]],tabAtas_Bloqueios[INATIVO],"") &gt; 0,"X","")</f>
        <v/>
      </c>
      <c r="R1843" s="158" t="s">
        <v>1555</v>
      </c>
    </row>
    <row r="1844" spans="1:18" x14ac:dyDescent="0.3">
      <c r="A1844" s="247">
        <v>15668</v>
      </c>
      <c r="B1844" s="47" t="s">
        <v>2925</v>
      </c>
      <c r="C1844" s="34" t="str">
        <f>IFERROR(VLOOKUP(tabConsumoAta[[#This Row],[CÓDIGO]],tabEstimativa[#Data],14,FALSE),"")</f>
        <v>Aguardando</v>
      </c>
      <c r="D1844" s="157" t="s">
        <v>2343</v>
      </c>
      <c r="E1844" s="157">
        <v>9</v>
      </c>
      <c r="F1844" s="34">
        <v>2020</v>
      </c>
      <c r="G1844" s="78">
        <f>IFERROR(VLOOKUP(tabConsumoAta[[#This Row],[ATA]],tabAtas[#Data],4,FALSE),"")</f>
        <v>44210</v>
      </c>
      <c r="H1844" s="163">
        <f>SUMIFS(tabSaldoAta[ESTIMATIVA],tabSaldoAta[CÓDIGO],tabConsumoAta[[#This Row],[CÓDIGO]],tabSaldoAta[CHAVE],tabConsumoAta[[#This Row],[ATA]])</f>
        <v>70</v>
      </c>
      <c r="I1844" s="164">
        <v>30</v>
      </c>
      <c r="J1844" s="159">
        <v>2</v>
      </c>
      <c r="K1844" s="251">
        <v>1200</v>
      </c>
      <c r="L1844" s="246" t="s">
        <v>3243</v>
      </c>
      <c r="M1844" s="160" t="s">
        <v>3240</v>
      </c>
      <c r="N1844" s="160" t="s">
        <v>3241</v>
      </c>
      <c r="O1844" s="249" t="s">
        <v>3242</v>
      </c>
      <c r="P1844" s="248">
        <v>43852</v>
      </c>
      <c r="Q1844" s="166" t="str">
        <f>IF(COUNTIFS(tabAtas_Bloqueios[CÓDIGO],tabConsumoAta[[#This Row],[CÓDIGO]],tabAtas_Bloqueios[CHAVE],tabConsumoAta[[#This Row],[ATA]],tabAtas_Bloqueios[INATIVO],"") &gt; 0,"X","")</f>
        <v/>
      </c>
      <c r="R1844" s="158" t="s">
        <v>1555</v>
      </c>
    </row>
    <row r="1845" spans="1:18" x14ac:dyDescent="0.3">
      <c r="A1845" s="247">
        <v>101891</v>
      </c>
      <c r="B1845" s="47" t="s">
        <v>2224</v>
      </c>
      <c r="C1845" s="34" t="str">
        <f>IFERROR(VLOOKUP(tabConsumoAta[[#This Row],[CÓDIGO]],tabEstimativa[#Data],14,FALSE),"")</f>
        <v>Aguardando</v>
      </c>
      <c r="D1845" s="157" t="s">
        <v>2343</v>
      </c>
      <c r="E1845" s="157">
        <v>9</v>
      </c>
      <c r="F1845" s="34">
        <v>2020</v>
      </c>
      <c r="G1845" s="78">
        <f>IFERROR(VLOOKUP(tabConsumoAta[[#This Row],[ATA]],tabAtas[#Data],4,FALSE),"")</f>
        <v>44210</v>
      </c>
      <c r="H1845" s="163">
        <f>SUMIFS(tabSaldoAta[ESTIMATIVA],tabSaldoAta[CÓDIGO],tabConsumoAta[[#This Row],[CÓDIGO]],tabSaldoAta[CHAVE],tabConsumoAta[[#This Row],[ATA]])</f>
        <v>50</v>
      </c>
      <c r="I1845" s="164">
        <v>20</v>
      </c>
      <c r="J1845" s="159">
        <v>3</v>
      </c>
      <c r="K1845" s="251">
        <v>1200</v>
      </c>
      <c r="L1845" s="246" t="s">
        <v>3243</v>
      </c>
      <c r="M1845" s="160" t="s">
        <v>3240</v>
      </c>
      <c r="N1845" s="160" t="s">
        <v>3241</v>
      </c>
      <c r="O1845" s="249" t="s">
        <v>3242</v>
      </c>
      <c r="P1845" s="248">
        <v>43852</v>
      </c>
      <c r="Q1845" s="166" t="str">
        <f>IF(COUNTIFS(tabAtas_Bloqueios[CÓDIGO],tabConsumoAta[[#This Row],[CÓDIGO]],tabAtas_Bloqueios[CHAVE],tabConsumoAta[[#This Row],[ATA]],tabAtas_Bloqueios[INATIVO],"") &gt; 0,"X","")</f>
        <v/>
      </c>
      <c r="R1845" s="158" t="s">
        <v>1555</v>
      </c>
    </row>
    <row r="1846" spans="1:18" x14ac:dyDescent="0.3">
      <c r="A1846" s="247">
        <v>112159</v>
      </c>
      <c r="B1846" s="47" t="s">
        <v>160</v>
      </c>
      <c r="C1846" s="34" t="str">
        <f>IFERROR(VLOOKUP(tabConsumoAta[[#This Row],[CÓDIGO]],tabEstimativa[#Data],14,FALSE),"")</f>
        <v>Suspenso</v>
      </c>
      <c r="D1846" s="157" t="s">
        <v>1768</v>
      </c>
      <c r="E1846" s="157">
        <v>126</v>
      </c>
      <c r="F1846" s="34">
        <v>2019</v>
      </c>
      <c r="G1846" s="78">
        <f>IFERROR(VLOOKUP(tabConsumoAta[[#This Row],[ATA]],tabAtas[#Data],4,FALSE),"")</f>
        <v>43957</v>
      </c>
      <c r="H1846" s="163">
        <f>SUMIFS(tabSaldoAta[ESTIMATIVA],tabSaldoAta[CÓDIGO],tabConsumoAta[[#This Row],[CÓDIGO]],tabSaldoAta[CHAVE],tabConsumoAta[[#This Row],[ATA]])</f>
        <v>50</v>
      </c>
      <c r="I1846" s="164">
        <v>30</v>
      </c>
      <c r="J1846" s="159">
        <v>1</v>
      </c>
      <c r="K1846" s="251">
        <v>876</v>
      </c>
      <c r="L1846" s="246" t="s">
        <v>3179</v>
      </c>
      <c r="M1846" s="160" t="s">
        <v>3236</v>
      </c>
      <c r="N1846" s="160" t="s">
        <v>3237</v>
      </c>
      <c r="O1846" s="249" t="s">
        <v>3238</v>
      </c>
      <c r="P1846" s="248">
        <v>43846</v>
      </c>
      <c r="Q1846" s="166" t="str">
        <f>IF(COUNTIFS(tabAtas_Bloqueios[CÓDIGO],tabConsumoAta[[#This Row],[CÓDIGO]],tabAtas_Bloqueios[CHAVE],tabConsumoAta[[#This Row],[ATA]],tabAtas_Bloqueios[INATIVO],"") &gt; 0,"X","")</f>
        <v/>
      </c>
      <c r="R1846" s="158" t="s">
        <v>1555</v>
      </c>
    </row>
    <row r="1847" spans="1:18" x14ac:dyDescent="0.3">
      <c r="A1847" s="247">
        <v>101917</v>
      </c>
      <c r="B1847" s="47" t="s">
        <v>49</v>
      </c>
      <c r="C1847" s="34" t="str">
        <f>IFERROR(VLOOKUP(tabConsumoAta[[#This Row],[CÓDIGO]],tabEstimativa[#Data],14,FALSE),"")</f>
        <v>Inativo</v>
      </c>
      <c r="D1847" s="157" t="s">
        <v>1768</v>
      </c>
      <c r="E1847" s="157">
        <v>126</v>
      </c>
      <c r="F1847" s="34">
        <v>2019</v>
      </c>
      <c r="G1847" s="78">
        <f>IFERROR(VLOOKUP(tabConsumoAta[[#This Row],[ATA]],tabAtas[#Data],4,FALSE),"")</f>
        <v>43957</v>
      </c>
      <c r="H1847" s="163">
        <f>SUMIFS(tabSaldoAta[ESTIMATIVA],tabSaldoAta[CÓDIGO],tabConsumoAta[[#This Row],[CÓDIGO]],tabSaldoAta[CHAVE],tabConsumoAta[[#This Row],[ATA]])</f>
        <v>1200</v>
      </c>
      <c r="I1847" s="164">
        <v>400</v>
      </c>
      <c r="J1847" s="159">
        <v>2</v>
      </c>
      <c r="K1847" s="251">
        <v>897</v>
      </c>
      <c r="L1847" s="246" t="s">
        <v>2862</v>
      </c>
      <c r="M1847" s="160" t="s">
        <v>3236</v>
      </c>
      <c r="N1847" s="160" t="s">
        <v>3237</v>
      </c>
      <c r="O1847" s="249" t="s">
        <v>3238</v>
      </c>
      <c r="P1847" s="248">
        <v>43846</v>
      </c>
      <c r="Q1847" s="166" t="str">
        <f>IF(COUNTIFS(tabAtas_Bloqueios[CÓDIGO],tabConsumoAta[[#This Row],[CÓDIGO]],tabAtas_Bloqueios[CHAVE],tabConsumoAta[[#This Row],[ATA]],tabAtas_Bloqueios[INATIVO],"") &gt; 0,"X","")</f>
        <v/>
      </c>
      <c r="R1847" s="158" t="s">
        <v>1555</v>
      </c>
    </row>
    <row r="1848" spans="1:18" x14ac:dyDescent="0.3">
      <c r="A1848" s="247">
        <v>74081</v>
      </c>
      <c r="B1848" s="47" t="s">
        <v>2867</v>
      </c>
      <c r="C1848" s="34" t="str">
        <f>IFERROR(VLOOKUP(tabConsumoAta[[#This Row],[CÓDIGO]],tabEstimativa[#Data],14,FALSE),"")</f>
        <v>Suspenso</v>
      </c>
      <c r="D1848" s="157" t="s">
        <v>1784</v>
      </c>
      <c r="E1848" s="157">
        <v>131</v>
      </c>
      <c r="F1848" s="34">
        <v>2019</v>
      </c>
      <c r="G1848" s="78">
        <f>IFERROR(VLOOKUP(tabConsumoAta[[#This Row],[ATA]],tabAtas[#Data],4,FALSE),"")</f>
        <v>43965</v>
      </c>
      <c r="H1848" s="163">
        <f>SUMIFS(tabSaldoAta[ESTIMATIVA],tabSaldoAta[CÓDIGO],tabConsumoAta[[#This Row],[CÓDIGO]],tabSaldoAta[CHAVE],tabConsumoAta[[#This Row],[ATA]])</f>
        <v>200</v>
      </c>
      <c r="I1848" s="164">
        <v>10</v>
      </c>
      <c r="J1848" s="159">
        <v>3</v>
      </c>
      <c r="K1848" s="251">
        <v>899</v>
      </c>
      <c r="L1848" s="246" t="s">
        <v>2868</v>
      </c>
      <c r="M1848" s="160" t="s">
        <v>3236</v>
      </c>
      <c r="N1848" s="160" t="s">
        <v>3237</v>
      </c>
      <c r="O1848" s="249" t="s">
        <v>3238</v>
      </c>
      <c r="P1848" s="248">
        <v>43846</v>
      </c>
      <c r="Q1848" s="166" t="str">
        <f>IF(COUNTIFS(tabAtas_Bloqueios[CÓDIGO],tabConsumoAta[[#This Row],[CÓDIGO]],tabAtas_Bloqueios[CHAVE],tabConsumoAta[[#This Row],[ATA]],tabAtas_Bloqueios[INATIVO],"") &gt; 0,"X","")</f>
        <v/>
      </c>
      <c r="R1848" s="158" t="s">
        <v>1555</v>
      </c>
    </row>
    <row r="1849" spans="1:18" x14ac:dyDescent="0.3">
      <c r="A1849" s="247">
        <v>13181</v>
      </c>
      <c r="B1849" s="47" t="s">
        <v>3036</v>
      </c>
      <c r="C1849" s="34" t="str">
        <f>IFERROR(VLOOKUP(tabConsumoAta[[#This Row],[CÓDIGO]],tabEstimativa[#Data],14,FALSE),"")</f>
        <v>Suspenso</v>
      </c>
      <c r="D1849" s="157" t="s">
        <v>1957</v>
      </c>
      <c r="E1849" s="157">
        <v>155</v>
      </c>
      <c r="F1849" s="34">
        <v>2019</v>
      </c>
      <c r="G1849" s="78">
        <f>IFERROR(VLOOKUP(tabConsumoAta[[#This Row],[ATA]],tabAtas[#Data],4,FALSE),"")</f>
        <v>44008</v>
      </c>
      <c r="H1849" s="163">
        <f>SUMIFS(tabSaldoAta[ESTIMATIVA],tabSaldoAta[CÓDIGO],tabConsumoAta[[#This Row],[CÓDIGO]],tabSaldoAta[CHAVE],tabConsumoAta[[#This Row],[ATA]])</f>
        <v>100</v>
      </c>
      <c r="I1849" s="164">
        <v>20</v>
      </c>
      <c r="J1849" s="159">
        <v>4</v>
      </c>
      <c r="K1849" s="251">
        <v>901</v>
      </c>
      <c r="L1849" s="246" t="s">
        <v>2992</v>
      </c>
      <c r="M1849" s="160" t="s">
        <v>3236</v>
      </c>
      <c r="N1849" s="160" t="s">
        <v>3237</v>
      </c>
      <c r="O1849" s="249" t="s">
        <v>3238</v>
      </c>
      <c r="P1849" s="248">
        <v>43846</v>
      </c>
      <c r="Q1849" s="166" t="str">
        <f>IF(COUNTIFS(tabAtas_Bloqueios[CÓDIGO],tabConsumoAta[[#This Row],[CÓDIGO]],tabAtas_Bloqueios[CHAVE],tabConsumoAta[[#This Row],[ATA]],tabAtas_Bloqueios[INATIVO],"") &gt; 0,"X","")</f>
        <v/>
      </c>
      <c r="R1849" s="158" t="s">
        <v>1555</v>
      </c>
    </row>
    <row r="1850" spans="1:18" x14ac:dyDescent="0.3">
      <c r="A1850" s="247">
        <v>135238</v>
      </c>
      <c r="B1850" s="47" t="s">
        <v>2420</v>
      </c>
      <c r="C1850" s="34" t="str">
        <f>IFERROR(VLOOKUP(tabConsumoAta[[#This Row],[CÓDIGO]],tabEstimativa[#Data],14,FALSE),"")</f>
        <v>Suspenso</v>
      </c>
      <c r="D1850" s="157" t="s">
        <v>2073</v>
      </c>
      <c r="E1850" s="157">
        <v>192</v>
      </c>
      <c r="F1850" s="34">
        <v>2019</v>
      </c>
      <c r="G1850" s="78">
        <f>IFERROR(VLOOKUP(tabConsumoAta[[#This Row],[ATA]],tabAtas[#Data],4,FALSE),"")</f>
        <v>44050</v>
      </c>
      <c r="H1850" s="163">
        <f>SUMIFS(tabSaldoAta[ESTIMATIVA],tabSaldoAta[CÓDIGO],tabConsumoAta[[#This Row],[CÓDIGO]],tabSaldoAta[CHAVE],tabConsumoAta[[#This Row],[ATA]])</f>
        <v>1000</v>
      </c>
      <c r="I1850" s="164">
        <v>375</v>
      </c>
      <c r="J1850" s="159">
        <v>5</v>
      </c>
      <c r="K1850" s="251">
        <v>902</v>
      </c>
      <c r="L1850" s="246" t="s">
        <v>3075</v>
      </c>
      <c r="M1850" s="160" t="s">
        <v>3236</v>
      </c>
      <c r="N1850" s="160" t="s">
        <v>3237</v>
      </c>
      <c r="O1850" s="249" t="s">
        <v>3238</v>
      </c>
      <c r="P1850" s="248">
        <v>43846</v>
      </c>
      <c r="Q1850" s="166" t="str">
        <f>IF(COUNTIFS(tabAtas_Bloqueios[CÓDIGO],tabConsumoAta[[#This Row],[CÓDIGO]],tabAtas_Bloqueios[CHAVE],tabConsumoAta[[#This Row],[ATA]],tabAtas_Bloqueios[INATIVO],"") &gt; 0,"X","")</f>
        <v/>
      </c>
      <c r="R1850" s="158" t="s">
        <v>1555</v>
      </c>
    </row>
    <row r="1851" spans="1:18" x14ac:dyDescent="0.3">
      <c r="A1851" s="247">
        <v>27136</v>
      </c>
      <c r="B1851" s="47" t="s">
        <v>2850</v>
      </c>
      <c r="C1851" s="34" t="str">
        <f>IFERROR(VLOOKUP(tabConsumoAta[[#This Row],[CÓDIGO]],tabEstimativa[#Data],14,FALSE),"")</f>
        <v>Aguardando</v>
      </c>
      <c r="D1851" s="157" t="s">
        <v>2140</v>
      </c>
      <c r="E1851" s="157">
        <v>220</v>
      </c>
      <c r="F1851" s="34">
        <v>2019</v>
      </c>
      <c r="G1851" s="78">
        <f>IFERROR(VLOOKUP(tabConsumoAta[[#This Row],[ATA]],tabAtas[#Data],4,FALSE),"")</f>
        <v>44082</v>
      </c>
      <c r="H1851" s="163">
        <f>SUMIFS(tabSaldoAta[ESTIMATIVA],tabSaldoAta[CÓDIGO],tabConsumoAta[[#This Row],[CÓDIGO]],tabSaldoAta[CHAVE],tabConsumoAta[[#This Row],[ATA]])</f>
        <v>100000</v>
      </c>
      <c r="I1851" s="164">
        <v>20000</v>
      </c>
      <c r="J1851" s="159">
        <v>6</v>
      </c>
      <c r="K1851" s="251">
        <v>909</v>
      </c>
      <c r="L1851" s="246" t="s">
        <v>2866</v>
      </c>
      <c r="M1851" s="160" t="s">
        <v>3236</v>
      </c>
      <c r="N1851" s="160" t="s">
        <v>3237</v>
      </c>
      <c r="O1851" s="249" t="s">
        <v>3238</v>
      </c>
      <c r="P1851" s="248">
        <v>43846</v>
      </c>
      <c r="Q1851" s="166" t="str">
        <f>IF(COUNTIFS(tabAtas_Bloqueios[CÓDIGO],tabConsumoAta[[#This Row],[CÓDIGO]],tabAtas_Bloqueios[CHAVE],tabConsumoAta[[#This Row],[ATA]],tabAtas_Bloqueios[INATIVO],"") &gt; 0,"X","")</f>
        <v/>
      </c>
      <c r="R1851" s="158" t="s">
        <v>1555</v>
      </c>
    </row>
    <row r="1852" spans="1:18" x14ac:dyDescent="0.3">
      <c r="A1852" s="247">
        <v>29296</v>
      </c>
      <c r="B1852" s="47" t="s">
        <v>2956</v>
      </c>
      <c r="C1852" s="34" t="str">
        <f>IFERROR(VLOOKUP(tabConsumoAta[[#This Row],[CÓDIGO]],tabEstimativa[#Data],14,FALSE),"")</f>
        <v>Suspenso</v>
      </c>
      <c r="D1852" s="157" t="s">
        <v>2140</v>
      </c>
      <c r="E1852" s="157">
        <v>220</v>
      </c>
      <c r="F1852" s="34">
        <v>2019</v>
      </c>
      <c r="G1852" s="78">
        <f>IFERROR(VLOOKUP(tabConsumoAta[[#This Row],[ATA]],tabAtas[#Data],4,FALSE),"")</f>
        <v>44082</v>
      </c>
      <c r="H1852" s="163">
        <f>SUMIFS(tabSaldoAta[ESTIMATIVA],tabSaldoAta[CÓDIGO],tabConsumoAta[[#This Row],[CÓDIGO]],tabSaldoAta[CHAVE],tabConsumoAta[[#This Row],[ATA]])</f>
        <v>150</v>
      </c>
      <c r="I1852" s="164">
        <v>40</v>
      </c>
      <c r="J1852" s="159">
        <v>7</v>
      </c>
      <c r="K1852" s="251">
        <v>909</v>
      </c>
      <c r="L1852" s="246" t="s">
        <v>2866</v>
      </c>
      <c r="M1852" s="160" t="s">
        <v>3236</v>
      </c>
      <c r="N1852" s="160" t="s">
        <v>3237</v>
      </c>
      <c r="O1852" s="249" t="s">
        <v>3238</v>
      </c>
      <c r="P1852" s="248">
        <v>43846</v>
      </c>
      <c r="Q1852" s="166" t="str">
        <f>IF(COUNTIFS(tabAtas_Bloqueios[CÓDIGO],tabConsumoAta[[#This Row],[CÓDIGO]],tabAtas_Bloqueios[CHAVE],tabConsumoAta[[#This Row],[ATA]],tabAtas_Bloqueios[INATIVO],"") &gt; 0,"X","")</f>
        <v/>
      </c>
      <c r="R1852" s="158" t="s">
        <v>1555</v>
      </c>
    </row>
    <row r="1853" spans="1:18" x14ac:dyDescent="0.3">
      <c r="A1853" s="247">
        <v>15813</v>
      </c>
      <c r="B1853" s="47" t="s">
        <v>224</v>
      </c>
      <c r="C1853" s="34" t="str">
        <f>IFERROR(VLOOKUP(tabConsumoAta[[#This Row],[CÓDIGO]],tabEstimativa[#Data],14,FALSE),"")</f>
        <v>Aguardando</v>
      </c>
      <c r="D1853" s="157" t="s">
        <v>2338</v>
      </c>
      <c r="E1853" s="157">
        <v>292</v>
      </c>
      <c r="F1853" s="34">
        <v>2019</v>
      </c>
      <c r="G1853" s="78">
        <f>IFERROR(VLOOKUP(tabConsumoAta[[#This Row],[ATA]],tabAtas[#Data],4,FALSE),"")</f>
        <v>44182</v>
      </c>
      <c r="H1853" s="163">
        <f>SUMIFS(tabSaldoAta[ESTIMATIVA],tabSaldoAta[CÓDIGO],tabConsumoAta[[#This Row],[CÓDIGO]],tabSaldoAta[CHAVE],tabConsumoAta[[#This Row],[ATA]])</f>
        <v>6500</v>
      </c>
      <c r="I1853" s="164">
        <v>2600</v>
      </c>
      <c r="J1853" s="159">
        <v>8</v>
      </c>
      <c r="K1853" s="251">
        <v>912</v>
      </c>
      <c r="L1853" s="246" t="s">
        <v>3239</v>
      </c>
      <c r="M1853" s="160" t="s">
        <v>3236</v>
      </c>
      <c r="N1853" s="160" t="s">
        <v>3237</v>
      </c>
      <c r="O1853" s="249" t="s">
        <v>3238</v>
      </c>
      <c r="P1853" s="248">
        <v>43846</v>
      </c>
      <c r="Q1853" s="166" t="str">
        <f>IF(COUNTIFS(tabAtas_Bloqueios[CÓDIGO],tabConsumoAta[[#This Row],[CÓDIGO]],tabAtas_Bloqueios[CHAVE],tabConsumoAta[[#This Row],[ATA]],tabAtas_Bloqueios[INATIVO],"") &gt; 0,"X","")</f>
        <v/>
      </c>
      <c r="R1853" s="158" t="s">
        <v>1555</v>
      </c>
    </row>
    <row r="1854" spans="1:18" x14ac:dyDescent="0.3">
      <c r="A1854" s="247">
        <v>122818</v>
      </c>
      <c r="B1854" s="47" t="s">
        <v>2215</v>
      </c>
      <c r="C1854" s="34" t="str">
        <f>IFERROR(VLOOKUP(tabConsumoAta[[#This Row],[CÓDIGO]],tabEstimativa[#Data],14,FALSE),"")</f>
        <v>Aguardando</v>
      </c>
      <c r="D1854" s="157" t="s">
        <v>2338</v>
      </c>
      <c r="E1854" s="157">
        <v>292</v>
      </c>
      <c r="F1854" s="34">
        <v>2019</v>
      </c>
      <c r="G1854" s="78">
        <f>IFERROR(VLOOKUP(tabConsumoAta[[#This Row],[ATA]],tabAtas[#Data],4,FALSE),"")</f>
        <v>44182</v>
      </c>
      <c r="H1854" s="163">
        <f>SUMIFS(tabSaldoAta[ESTIMATIVA],tabSaldoAta[CÓDIGO],tabConsumoAta[[#This Row],[CÓDIGO]],tabSaldoAta[CHAVE],tabConsumoAta[[#This Row],[ATA]])</f>
        <v>5000</v>
      </c>
      <c r="I1854" s="164">
        <v>500</v>
      </c>
      <c r="J1854" s="159">
        <v>9</v>
      </c>
      <c r="K1854" s="251">
        <v>914</v>
      </c>
      <c r="L1854" s="246" t="s">
        <v>2963</v>
      </c>
      <c r="M1854" s="160" t="s">
        <v>3236</v>
      </c>
      <c r="N1854" s="160" t="s">
        <v>3237</v>
      </c>
      <c r="O1854" s="249" t="s">
        <v>3238</v>
      </c>
      <c r="P1854" s="248">
        <v>43846</v>
      </c>
      <c r="Q1854" s="166" t="str">
        <f>IF(COUNTIFS(tabAtas_Bloqueios[CÓDIGO],tabConsumoAta[[#This Row],[CÓDIGO]],tabAtas_Bloqueios[CHAVE],tabConsumoAta[[#This Row],[ATA]],tabAtas_Bloqueios[INATIVO],"") &gt; 0,"X","")</f>
        <v/>
      </c>
      <c r="R1854" s="158" t="s">
        <v>1555</v>
      </c>
    </row>
    <row r="1855" spans="1:18" x14ac:dyDescent="0.3">
      <c r="A1855" s="247">
        <v>125262</v>
      </c>
      <c r="B1855" s="47" t="s">
        <v>2216</v>
      </c>
      <c r="C1855" s="34" t="str">
        <f>IFERROR(VLOOKUP(tabConsumoAta[[#This Row],[CÓDIGO]],tabEstimativa[#Data],14,FALSE),"")</f>
        <v>Aguardando</v>
      </c>
      <c r="D1855" s="157" t="s">
        <v>2338</v>
      </c>
      <c r="E1855" s="157">
        <v>292</v>
      </c>
      <c r="F1855" s="34">
        <v>2019</v>
      </c>
      <c r="G1855" s="78">
        <f>IFERROR(VLOOKUP(tabConsumoAta[[#This Row],[ATA]],tabAtas[#Data],4,FALSE),"")</f>
        <v>44182</v>
      </c>
      <c r="H1855" s="163">
        <f>SUMIFS(tabSaldoAta[ESTIMATIVA],tabSaldoAta[CÓDIGO],tabConsumoAta[[#This Row],[CÓDIGO]],tabSaldoAta[CHAVE],tabConsumoAta[[#This Row],[ATA]])</f>
        <v>5000</v>
      </c>
      <c r="I1855" s="164">
        <v>500</v>
      </c>
      <c r="J1855" s="159">
        <v>10</v>
      </c>
      <c r="K1855" s="251">
        <v>914</v>
      </c>
      <c r="L1855" s="246" t="s">
        <v>2963</v>
      </c>
      <c r="M1855" s="160" t="s">
        <v>3236</v>
      </c>
      <c r="N1855" s="160" t="s">
        <v>3237</v>
      </c>
      <c r="O1855" s="249" t="s">
        <v>3238</v>
      </c>
      <c r="P1855" s="248">
        <v>43846</v>
      </c>
      <c r="Q1855" s="166" t="str">
        <f>IF(COUNTIFS(tabAtas_Bloqueios[CÓDIGO],tabConsumoAta[[#This Row],[CÓDIGO]],tabAtas_Bloqueios[CHAVE],tabConsumoAta[[#This Row],[ATA]],tabAtas_Bloqueios[INATIVO],"") &gt; 0,"X","")</f>
        <v/>
      </c>
      <c r="R1855" s="158" t="s">
        <v>1555</v>
      </c>
    </row>
    <row r="1856" spans="1:18" x14ac:dyDescent="0.3">
      <c r="A1856" s="247">
        <v>53446</v>
      </c>
      <c r="B1856" s="47" t="s">
        <v>3055</v>
      </c>
      <c r="C1856" s="34" t="str">
        <f>IFERROR(VLOOKUP(tabConsumoAta[[#This Row],[CÓDIGO]],tabEstimativa[#Data],14,FALSE),"")</f>
        <v>Aguardando</v>
      </c>
      <c r="D1856" s="157"/>
      <c r="E1856" s="157"/>
      <c r="F1856" s="34"/>
      <c r="G1856" s="78" t="str">
        <f>IFERROR(VLOOKUP(tabConsumoAta[[#This Row],[ATA]],tabAtas[#Data],4,FALSE),"")</f>
        <v/>
      </c>
      <c r="H1856" s="163">
        <f>SUMIFS(tabSaldoAta[ESTIMATIVA],tabSaldoAta[CÓDIGO],tabConsumoAta[[#This Row],[CÓDIGO]],tabSaldoAta[CHAVE],tabConsumoAta[[#This Row],[ATA]])</f>
        <v>0</v>
      </c>
      <c r="I1856" s="164">
        <v>660</v>
      </c>
      <c r="J1856" s="159">
        <v>11</v>
      </c>
      <c r="K1856" s="251">
        <v>850</v>
      </c>
      <c r="L1856" s="246" t="s">
        <v>1560</v>
      </c>
      <c r="M1856" s="160" t="s">
        <v>3236</v>
      </c>
      <c r="N1856" s="160" t="s">
        <v>3237</v>
      </c>
      <c r="O1856" s="249" t="s">
        <v>3238</v>
      </c>
      <c r="P1856" s="248">
        <v>43846</v>
      </c>
      <c r="Q1856" s="166" t="str">
        <f>IF(COUNTIFS(tabAtas_Bloqueios[CÓDIGO],tabConsumoAta[[#This Row],[CÓDIGO]],tabAtas_Bloqueios[CHAVE],tabConsumoAta[[#This Row],[ATA]],tabAtas_Bloqueios[INATIVO],"") &gt; 0,"X","")</f>
        <v/>
      </c>
      <c r="R1856" s="158" t="s">
        <v>1555</v>
      </c>
    </row>
    <row r="1857" spans="1:18" x14ac:dyDescent="0.3">
      <c r="A1857" s="247">
        <v>113846</v>
      </c>
      <c r="B1857" s="47" t="s">
        <v>3059</v>
      </c>
      <c r="C1857" s="34" t="str">
        <f>IFERROR(VLOOKUP(tabConsumoAta[[#This Row],[CÓDIGO]],tabEstimativa[#Data],14,FALSE),"")</f>
        <v>Aguardando</v>
      </c>
      <c r="D1857" s="157"/>
      <c r="E1857" s="157"/>
      <c r="F1857" s="34"/>
      <c r="G1857" s="78" t="str">
        <f>IFERROR(VLOOKUP(tabConsumoAta[[#This Row],[ATA]],tabAtas[#Data],4,FALSE),"")</f>
        <v/>
      </c>
      <c r="H1857" s="163">
        <f>SUMIFS(tabSaldoAta[ESTIMATIVA],tabSaldoAta[CÓDIGO],tabConsumoAta[[#This Row],[CÓDIGO]],tabSaldoAta[CHAVE],tabConsumoAta[[#This Row],[ATA]])</f>
        <v>0</v>
      </c>
      <c r="I1857" s="164">
        <v>1300</v>
      </c>
      <c r="J1857" s="159">
        <v>12</v>
      </c>
      <c r="K1857" s="251">
        <v>850</v>
      </c>
      <c r="L1857" s="246" t="s">
        <v>1560</v>
      </c>
      <c r="M1857" s="160" t="s">
        <v>3236</v>
      </c>
      <c r="N1857" s="160" t="s">
        <v>3237</v>
      </c>
      <c r="O1857" s="249" t="s">
        <v>3238</v>
      </c>
      <c r="P1857" s="248">
        <v>43846</v>
      </c>
      <c r="Q1857" s="166" t="str">
        <f>IF(COUNTIFS(tabAtas_Bloqueios[CÓDIGO],tabConsumoAta[[#This Row],[CÓDIGO]],tabAtas_Bloqueios[CHAVE],tabConsumoAta[[#This Row],[ATA]],tabAtas_Bloqueios[INATIVO],"") &gt; 0,"X","")</f>
        <v/>
      </c>
      <c r="R1857" s="158" t="s">
        <v>1555</v>
      </c>
    </row>
    <row r="1858" spans="1:18" x14ac:dyDescent="0.3">
      <c r="A1858" s="247">
        <v>14662</v>
      </c>
      <c r="B1858" s="47" t="s">
        <v>2859</v>
      </c>
      <c r="C1858" s="34" t="str">
        <f>IFERROR(VLOOKUP(tabConsumoAta[[#This Row],[CÓDIGO]],tabEstimativa[#Data],14,FALSE),"")</f>
        <v>Aguardando</v>
      </c>
      <c r="D1858" s="157" t="s">
        <v>1567</v>
      </c>
      <c r="E1858" s="157">
        <v>47</v>
      </c>
      <c r="F1858" s="34">
        <v>2019</v>
      </c>
      <c r="G1858" s="78">
        <f>IFERROR(VLOOKUP(tabConsumoAta[[#This Row],[ATA]],tabAtas[#Data],4,FALSE),"")</f>
        <v>43878</v>
      </c>
      <c r="H1858" s="163">
        <f>SUMIFS(tabSaldoAta[ESTIMATIVA],tabSaldoAta[CÓDIGO],tabConsumoAta[[#This Row],[CÓDIGO]],tabSaldoAta[CHAVE],tabConsumoAta[[#This Row],[ATA]])</f>
        <v>3400</v>
      </c>
      <c r="I1858" s="164">
        <v>700</v>
      </c>
      <c r="J1858" s="159">
        <v>1</v>
      </c>
      <c r="K1858" s="251">
        <v>235</v>
      </c>
      <c r="L1858" s="246" t="s">
        <v>2424</v>
      </c>
      <c r="M1858" s="160" t="s">
        <v>3232</v>
      </c>
      <c r="N1858" s="160" t="s">
        <v>3233</v>
      </c>
      <c r="O1858" s="249" t="s">
        <v>3234</v>
      </c>
      <c r="P1858" s="248">
        <v>43826</v>
      </c>
      <c r="Q1858" s="166" t="str">
        <f>IF(COUNTIFS(tabAtas_Bloqueios[CÓDIGO],tabConsumoAta[[#This Row],[CÓDIGO]],tabAtas_Bloqueios[CHAVE],tabConsumoAta[[#This Row],[ATA]],tabAtas_Bloqueios[INATIVO],"") &gt; 0,"X","")</f>
        <v/>
      </c>
      <c r="R1858" s="158" t="s">
        <v>1555</v>
      </c>
    </row>
    <row r="1859" spans="1:18" x14ac:dyDescent="0.3">
      <c r="A1859" s="247">
        <v>13064</v>
      </c>
      <c r="B1859" s="47" t="s">
        <v>2780</v>
      </c>
      <c r="C1859" s="34" t="str">
        <f>IFERROR(VLOOKUP(tabConsumoAta[[#This Row],[CÓDIGO]],tabEstimativa[#Data],14,FALSE),"")</f>
        <v>Aguardando</v>
      </c>
      <c r="D1859" s="157" t="s">
        <v>1743</v>
      </c>
      <c r="E1859" s="157">
        <v>76</v>
      </c>
      <c r="F1859" s="34">
        <v>2019</v>
      </c>
      <c r="G1859" s="78">
        <f>IFERROR(VLOOKUP(tabConsumoAta[[#This Row],[ATA]],tabAtas[#Data],4,FALSE),"")</f>
        <v>43899</v>
      </c>
      <c r="H1859" s="163">
        <f>SUMIFS(tabSaldoAta[ESTIMATIVA],tabSaldoAta[CÓDIGO],tabConsumoAta[[#This Row],[CÓDIGO]],tabSaldoAta[CHAVE],tabConsumoAta[[#This Row],[ATA]])</f>
        <v>1300</v>
      </c>
      <c r="I1859" s="164">
        <v>300</v>
      </c>
      <c r="J1859" s="159">
        <v>2</v>
      </c>
      <c r="K1859" s="251">
        <v>239</v>
      </c>
      <c r="L1859" s="246" t="s">
        <v>2415</v>
      </c>
      <c r="M1859" s="160" t="s">
        <v>3232</v>
      </c>
      <c r="N1859" s="160" t="s">
        <v>3233</v>
      </c>
      <c r="O1859" s="249" t="s">
        <v>3234</v>
      </c>
      <c r="P1859" s="248">
        <v>43826</v>
      </c>
      <c r="Q1859" s="166" t="str">
        <f>IF(COUNTIFS(tabAtas_Bloqueios[CÓDIGO],tabConsumoAta[[#This Row],[CÓDIGO]],tabAtas_Bloqueios[CHAVE],tabConsumoAta[[#This Row],[ATA]],tabAtas_Bloqueios[INATIVO],"") &gt; 0,"X","")</f>
        <v/>
      </c>
      <c r="R1859" s="158" t="s">
        <v>1555</v>
      </c>
    </row>
    <row r="1860" spans="1:18" x14ac:dyDescent="0.3">
      <c r="A1860" s="247">
        <v>19842</v>
      </c>
      <c r="B1860" s="47" t="s">
        <v>2803</v>
      </c>
      <c r="C1860" s="34" t="str">
        <f>IFERROR(VLOOKUP(tabConsumoAta[[#This Row],[CÓDIGO]],tabEstimativa[#Data],14,FALSE),"")</f>
        <v>Suspenso</v>
      </c>
      <c r="D1860" s="157" t="s">
        <v>1753</v>
      </c>
      <c r="E1860" s="157">
        <v>100</v>
      </c>
      <c r="F1860" s="34">
        <v>2019</v>
      </c>
      <c r="G1860" s="78">
        <f>IFERROR(VLOOKUP(tabConsumoAta[[#This Row],[ATA]],tabAtas[#Data],4,FALSE),"")</f>
        <v>43924</v>
      </c>
      <c r="H1860" s="163">
        <f>SUMIFS(tabSaldoAta[ESTIMATIVA],tabSaldoAta[CÓDIGO],tabConsumoAta[[#This Row],[CÓDIGO]],tabSaldoAta[CHAVE],tabConsumoAta[[#This Row],[ATA]])</f>
        <v>8000</v>
      </c>
      <c r="I1860" s="164">
        <v>2600</v>
      </c>
      <c r="J1860" s="159">
        <v>3</v>
      </c>
      <c r="K1860" s="251">
        <v>240</v>
      </c>
      <c r="L1860" s="246" t="s">
        <v>3053</v>
      </c>
      <c r="M1860" s="160" t="s">
        <v>3232</v>
      </c>
      <c r="N1860" s="160" t="s">
        <v>3233</v>
      </c>
      <c r="O1860" s="249" t="s">
        <v>3234</v>
      </c>
      <c r="P1860" s="248">
        <v>43826</v>
      </c>
      <c r="Q1860" s="166" t="str">
        <f>IF(COUNTIFS(tabAtas_Bloqueios[CÓDIGO],tabConsumoAta[[#This Row],[CÓDIGO]],tabAtas_Bloqueios[CHAVE],tabConsumoAta[[#This Row],[ATA]],tabAtas_Bloqueios[INATIVO],"") &gt; 0,"X","")</f>
        <v/>
      </c>
      <c r="R1860" s="158" t="s">
        <v>1555</v>
      </c>
    </row>
    <row r="1861" spans="1:18" x14ac:dyDescent="0.3">
      <c r="A1861" s="247">
        <v>112154</v>
      </c>
      <c r="B1861" s="47" t="s">
        <v>231</v>
      </c>
      <c r="C1861" s="34" t="str">
        <f>IFERROR(VLOOKUP(tabConsumoAta[[#This Row],[CÓDIGO]],tabEstimativa[#Data],14,FALSE),"")</f>
        <v>Inativo</v>
      </c>
      <c r="D1861" s="157" t="s">
        <v>1768</v>
      </c>
      <c r="E1861" s="157">
        <v>126</v>
      </c>
      <c r="F1861" s="34">
        <v>2019</v>
      </c>
      <c r="G1861" s="78">
        <f>IFERROR(VLOOKUP(tabConsumoAta[[#This Row],[ATA]],tabAtas[#Data],4,FALSE),"")</f>
        <v>43957</v>
      </c>
      <c r="H1861" s="163">
        <f>SUMIFS(tabSaldoAta[ESTIMATIVA],tabSaldoAta[CÓDIGO],tabConsumoAta[[#This Row],[CÓDIGO]],tabSaldoAta[CHAVE],tabConsumoAta[[#This Row],[ATA]])</f>
        <v>400</v>
      </c>
      <c r="I1861" s="164">
        <v>120</v>
      </c>
      <c r="J1861" s="159">
        <v>4</v>
      </c>
      <c r="K1861" s="251">
        <v>241</v>
      </c>
      <c r="L1861" s="246" t="s">
        <v>2844</v>
      </c>
      <c r="M1861" s="160" t="s">
        <v>3232</v>
      </c>
      <c r="N1861" s="160" t="s">
        <v>3233</v>
      </c>
      <c r="O1861" s="249" t="s">
        <v>3234</v>
      </c>
      <c r="P1861" s="248">
        <v>43826</v>
      </c>
      <c r="Q1861" s="166" t="str">
        <f>IF(COUNTIFS(tabAtas_Bloqueios[CÓDIGO],tabConsumoAta[[#This Row],[CÓDIGO]],tabAtas_Bloqueios[CHAVE],tabConsumoAta[[#This Row],[ATA]],tabAtas_Bloqueios[INATIVO],"") &gt; 0,"X","")</f>
        <v/>
      </c>
      <c r="R1861" s="158" t="s">
        <v>1555</v>
      </c>
    </row>
    <row r="1862" spans="1:18" x14ac:dyDescent="0.3">
      <c r="A1862" s="247">
        <v>112156</v>
      </c>
      <c r="B1862" s="47" t="s">
        <v>229</v>
      </c>
      <c r="C1862" s="34" t="str">
        <f>IFERROR(VLOOKUP(tabConsumoAta[[#This Row],[CÓDIGO]],tabEstimativa[#Data],14,FALSE),"")</f>
        <v>Inativo</v>
      </c>
      <c r="D1862" s="157" t="s">
        <v>1768</v>
      </c>
      <c r="E1862" s="157">
        <v>126</v>
      </c>
      <c r="F1862" s="34">
        <v>2019</v>
      </c>
      <c r="G1862" s="78">
        <f>IFERROR(VLOOKUP(tabConsumoAta[[#This Row],[ATA]],tabAtas[#Data],4,FALSE),"")</f>
        <v>43957</v>
      </c>
      <c r="H1862" s="163">
        <f>SUMIFS(tabSaldoAta[ESTIMATIVA],tabSaldoAta[CÓDIGO],tabConsumoAta[[#This Row],[CÓDIGO]],tabSaldoAta[CHAVE],tabConsumoAta[[#This Row],[ATA]])</f>
        <v>385</v>
      </c>
      <c r="I1862" s="164">
        <v>100</v>
      </c>
      <c r="J1862" s="159">
        <v>5</v>
      </c>
      <c r="K1862" s="251">
        <v>241</v>
      </c>
      <c r="L1862" s="246" t="s">
        <v>2889</v>
      </c>
      <c r="M1862" s="160" t="s">
        <v>3232</v>
      </c>
      <c r="N1862" s="160" t="s">
        <v>3233</v>
      </c>
      <c r="O1862" s="249" t="s">
        <v>3234</v>
      </c>
      <c r="P1862" s="248">
        <v>43826</v>
      </c>
      <c r="Q1862" s="166" t="str">
        <f>IF(COUNTIFS(tabAtas_Bloqueios[CÓDIGO],tabConsumoAta[[#This Row],[CÓDIGO]],tabAtas_Bloqueios[CHAVE],tabConsumoAta[[#This Row],[ATA]],tabAtas_Bloqueios[INATIVO],"") &gt; 0,"X","")</f>
        <v/>
      </c>
      <c r="R1862" s="158" t="s">
        <v>1555</v>
      </c>
    </row>
    <row r="1863" spans="1:18" x14ac:dyDescent="0.3">
      <c r="A1863" s="247">
        <v>24204</v>
      </c>
      <c r="B1863" s="47" t="s">
        <v>1395</v>
      </c>
      <c r="C1863" s="34" t="str">
        <f>IFERROR(VLOOKUP(tabConsumoAta[[#This Row],[CÓDIGO]],tabEstimativa[#Data],14,FALSE),"")</f>
        <v>Suspenso</v>
      </c>
      <c r="D1863" s="157" t="s">
        <v>2073</v>
      </c>
      <c r="E1863" s="157">
        <v>192</v>
      </c>
      <c r="F1863" s="34">
        <v>2019</v>
      </c>
      <c r="G1863" s="78">
        <f>IFERROR(VLOOKUP(tabConsumoAta[[#This Row],[ATA]],tabAtas[#Data],4,FALSE),"")</f>
        <v>44050</v>
      </c>
      <c r="H1863" s="163">
        <f>SUMIFS(tabSaldoAta[ESTIMATIVA],tabSaldoAta[CÓDIGO],tabConsumoAta[[#This Row],[CÓDIGO]],tabSaldoAta[CHAVE],tabConsumoAta[[#This Row],[ATA]])</f>
        <v>400</v>
      </c>
      <c r="I1863" s="164">
        <v>100</v>
      </c>
      <c r="J1863" s="159">
        <v>6</v>
      </c>
      <c r="K1863" s="251">
        <v>243</v>
      </c>
      <c r="L1863" s="246" t="s">
        <v>2415</v>
      </c>
      <c r="M1863" s="160" t="s">
        <v>3232</v>
      </c>
      <c r="N1863" s="160" t="s">
        <v>3233</v>
      </c>
      <c r="O1863" s="249" t="s">
        <v>3234</v>
      </c>
      <c r="P1863" s="248">
        <v>43826</v>
      </c>
      <c r="Q1863" s="166" t="str">
        <f>IF(COUNTIFS(tabAtas_Bloqueios[CÓDIGO],tabConsumoAta[[#This Row],[CÓDIGO]],tabAtas_Bloqueios[CHAVE],tabConsumoAta[[#This Row],[ATA]],tabAtas_Bloqueios[INATIVO],"") &gt; 0,"X","")</f>
        <v/>
      </c>
      <c r="R1863" s="158" t="s">
        <v>1555</v>
      </c>
    </row>
    <row r="1864" spans="1:18" x14ac:dyDescent="0.3">
      <c r="A1864" s="247">
        <v>105293</v>
      </c>
      <c r="B1864" s="47" t="s">
        <v>1427</v>
      </c>
      <c r="C1864" s="34" t="str">
        <f>IFERROR(VLOOKUP(tabConsumoAta[[#This Row],[CÓDIGO]],tabEstimativa[#Data],14,FALSE),"")</f>
        <v>Suspenso</v>
      </c>
      <c r="D1864" s="157" t="s">
        <v>2064</v>
      </c>
      <c r="E1864" s="157">
        <v>193</v>
      </c>
      <c r="F1864" s="34">
        <v>2019</v>
      </c>
      <c r="G1864" s="78">
        <f>IFERROR(VLOOKUP(tabConsumoAta[[#This Row],[ATA]],tabAtas[#Data],4,FALSE),"")</f>
        <v>44050</v>
      </c>
      <c r="H1864" s="163">
        <f>SUMIFS(tabSaldoAta[ESTIMATIVA],tabSaldoAta[CÓDIGO],tabConsumoAta[[#This Row],[CÓDIGO]],tabSaldoAta[CHAVE],tabConsumoAta[[#This Row],[ATA]])</f>
        <v>1350</v>
      </c>
      <c r="I1864" s="164">
        <v>300</v>
      </c>
      <c r="J1864" s="159">
        <v>7</v>
      </c>
      <c r="K1864" s="251">
        <v>244</v>
      </c>
      <c r="L1864" s="246" t="s">
        <v>2963</v>
      </c>
      <c r="M1864" s="160" t="s">
        <v>3232</v>
      </c>
      <c r="N1864" s="160" t="s">
        <v>3233</v>
      </c>
      <c r="O1864" s="249" t="s">
        <v>3234</v>
      </c>
      <c r="P1864" s="248">
        <v>43826</v>
      </c>
      <c r="Q1864" s="166" t="str">
        <f>IF(COUNTIFS(tabAtas_Bloqueios[CÓDIGO],tabConsumoAta[[#This Row],[CÓDIGO]],tabAtas_Bloqueios[CHAVE],tabConsumoAta[[#This Row],[ATA]],tabAtas_Bloqueios[INATIVO],"") &gt; 0,"X","")</f>
        <v/>
      </c>
      <c r="R1864" s="158" t="s">
        <v>1555</v>
      </c>
    </row>
    <row r="1865" spans="1:18" x14ac:dyDescent="0.3">
      <c r="A1865" s="247">
        <v>114852</v>
      </c>
      <c r="B1865" s="47" t="s">
        <v>3012</v>
      </c>
      <c r="C1865" s="34" t="str">
        <f>IFERROR(VLOOKUP(tabConsumoAta[[#This Row],[CÓDIGO]],tabEstimativa[#Data],14,FALSE),"")</f>
        <v>Inativo</v>
      </c>
      <c r="D1865" s="157" t="s">
        <v>2202</v>
      </c>
      <c r="E1865" s="157">
        <v>257</v>
      </c>
      <c r="F1865" s="34">
        <v>2019</v>
      </c>
      <c r="G1865" s="78">
        <f>IFERROR(VLOOKUP(tabConsumoAta[[#This Row],[ATA]],tabAtas[#Data],4,FALSE),"")</f>
        <v>44119</v>
      </c>
      <c r="H1865" s="163">
        <f>SUMIFS(tabSaldoAta[ESTIMATIVA],tabSaldoAta[CÓDIGO],tabConsumoAta[[#This Row],[CÓDIGO]],tabSaldoAta[CHAVE],tabConsumoAta[[#This Row],[ATA]])</f>
        <v>0</v>
      </c>
      <c r="I1865" s="164">
        <v>50</v>
      </c>
      <c r="J1865" s="159">
        <v>245</v>
      </c>
      <c r="K1865" s="251">
        <v>245</v>
      </c>
      <c r="L1865" s="246" t="s">
        <v>3235</v>
      </c>
      <c r="M1865" s="160" t="s">
        <v>3232</v>
      </c>
      <c r="N1865" s="160" t="s">
        <v>3233</v>
      </c>
      <c r="O1865" s="249" t="s">
        <v>3234</v>
      </c>
      <c r="P1865" s="248">
        <v>43826</v>
      </c>
      <c r="Q1865" s="166" t="str">
        <f>IF(COUNTIFS(tabAtas_Bloqueios[CÓDIGO],tabConsumoAta[[#This Row],[CÓDIGO]],tabAtas_Bloqueios[CHAVE],tabConsumoAta[[#This Row],[ATA]],tabAtas_Bloqueios[INATIVO],"") &gt; 0,"X","")</f>
        <v/>
      </c>
      <c r="R1865" s="158" t="s">
        <v>1555</v>
      </c>
    </row>
    <row r="1866" spans="1:18" x14ac:dyDescent="0.3">
      <c r="A1866" s="247">
        <v>56520</v>
      </c>
      <c r="B1866" s="47" t="s">
        <v>156</v>
      </c>
      <c r="C1866" s="34" t="str">
        <f>IFERROR(VLOOKUP(tabConsumoAta[[#This Row],[CÓDIGO]],tabEstimativa[#Data],14,FALSE),"")</f>
        <v>Aguardando</v>
      </c>
      <c r="D1866" s="157" t="s">
        <v>1705</v>
      </c>
      <c r="E1866" s="157">
        <v>8</v>
      </c>
      <c r="F1866" s="34">
        <v>2019</v>
      </c>
      <c r="G1866" s="78">
        <f>IFERROR(VLOOKUP(tabConsumoAta[[#This Row],[ATA]],tabAtas[#Data],4,FALSE),"")</f>
        <v>43845</v>
      </c>
      <c r="H1866" s="163">
        <f>SUMIFS(tabSaldoAta[ESTIMATIVA],tabSaldoAta[CÓDIGO],tabConsumoAta[[#This Row],[CÓDIGO]],tabSaldoAta[CHAVE],tabConsumoAta[[#This Row],[ATA]])</f>
        <v>60</v>
      </c>
      <c r="I1866" s="164">
        <v>12</v>
      </c>
      <c r="J1866" s="159">
        <v>1</v>
      </c>
      <c r="K1866" s="251">
        <v>16758</v>
      </c>
      <c r="L1866" s="246" t="s">
        <v>2963</v>
      </c>
      <c r="M1866" s="160" t="s">
        <v>3228</v>
      </c>
      <c r="N1866" s="160" t="s">
        <v>3229</v>
      </c>
      <c r="O1866" s="249" t="s">
        <v>3230</v>
      </c>
      <c r="P1866" s="248">
        <v>43811</v>
      </c>
      <c r="Q1866" s="166" t="str">
        <f>IF(COUNTIFS(tabAtas_Bloqueios[CÓDIGO],tabConsumoAta[[#This Row],[CÓDIGO]],tabAtas_Bloqueios[CHAVE],tabConsumoAta[[#This Row],[ATA]],tabAtas_Bloqueios[INATIVO],"") &gt; 0,"X","")</f>
        <v/>
      </c>
      <c r="R1866" s="158" t="s">
        <v>1555</v>
      </c>
    </row>
    <row r="1867" spans="1:18" x14ac:dyDescent="0.3">
      <c r="A1867" s="247">
        <v>75324</v>
      </c>
      <c r="B1867" s="47" t="s">
        <v>2363</v>
      </c>
      <c r="C1867" s="34" t="str">
        <f>IFERROR(VLOOKUP(tabConsumoAta[[#This Row],[CÓDIGO]],tabEstimativa[#Data],14,FALSE),"")</f>
        <v>Aguardando</v>
      </c>
      <c r="D1867" s="157" t="s">
        <v>1719</v>
      </c>
      <c r="E1867" s="157">
        <v>15</v>
      </c>
      <c r="F1867" s="34">
        <v>2019</v>
      </c>
      <c r="G1867" s="78">
        <f>IFERROR(VLOOKUP(tabConsumoAta[[#This Row],[ATA]],tabAtas[#Data],4,FALSE),"")</f>
        <v>43858</v>
      </c>
      <c r="H1867" s="163">
        <f>SUMIFS(tabSaldoAta[ESTIMATIVA],tabSaldoAta[CÓDIGO],tabConsumoAta[[#This Row],[CÓDIGO]],tabSaldoAta[CHAVE],tabConsumoAta[[#This Row],[ATA]])</f>
        <v>400</v>
      </c>
      <c r="I1867" s="164">
        <v>130</v>
      </c>
      <c r="J1867" s="159">
        <v>2</v>
      </c>
      <c r="K1867" s="251">
        <v>16762</v>
      </c>
      <c r="L1867" s="246" t="s">
        <v>2437</v>
      </c>
      <c r="M1867" s="160" t="s">
        <v>3228</v>
      </c>
      <c r="N1867" s="160" t="s">
        <v>3229</v>
      </c>
      <c r="O1867" s="249" t="s">
        <v>3230</v>
      </c>
      <c r="P1867" s="248">
        <v>43811</v>
      </c>
      <c r="Q1867" s="166" t="str">
        <f>IF(COUNTIFS(tabAtas_Bloqueios[CÓDIGO],tabConsumoAta[[#This Row],[CÓDIGO]],tabAtas_Bloqueios[CHAVE],tabConsumoAta[[#This Row],[ATA]],tabAtas_Bloqueios[INATIVO],"") &gt; 0,"X","")</f>
        <v/>
      </c>
      <c r="R1867" s="158" t="s">
        <v>1555</v>
      </c>
    </row>
    <row r="1868" spans="1:18" x14ac:dyDescent="0.3">
      <c r="A1868" s="247">
        <v>122305</v>
      </c>
      <c r="B1868" s="47" t="s">
        <v>114</v>
      </c>
      <c r="C1868" s="34" t="str">
        <f>IFERROR(VLOOKUP(tabConsumoAta[[#This Row],[CÓDIGO]],tabEstimativa[#Data],14,FALSE),"")</f>
        <v>Aguardando</v>
      </c>
      <c r="D1868" s="157" t="s">
        <v>1722</v>
      </c>
      <c r="E1868" s="157">
        <v>16</v>
      </c>
      <c r="F1868" s="34">
        <v>2019</v>
      </c>
      <c r="G1868" s="78">
        <f>IFERROR(VLOOKUP(tabConsumoAta[[#This Row],[ATA]],tabAtas[#Data],4,FALSE),"")</f>
        <v>43859</v>
      </c>
      <c r="H1868" s="163">
        <f>SUMIFS(tabSaldoAta[ESTIMATIVA],tabSaldoAta[CÓDIGO],tabConsumoAta[[#This Row],[CÓDIGO]],tabSaldoAta[CHAVE],tabConsumoAta[[#This Row],[ATA]])</f>
        <v>1100</v>
      </c>
      <c r="I1868" s="164">
        <v>1110</v>
      </c>
      <c r="J1868" s="159">
        <v>3</v>
      </c>
      <c r="K1868" s="251">
        <v>16772</v>
      </c>
      <c r="L1868" s="246" t="s">
        <v>3231</v>
      </c>
      <c r="M1868" s="160" t="s">
        <v>3228</v>
      </c>
      <c r="N1868" s="160" t="s">
        <v>3229</v>
      </c>
      <c r="O1868" s="249" t="s">
        <v>3230</v>
      </c>
      <c r="P1868" s="248">
        <v>43811</v>
      </c>
      <c r="Q1868" s="166" t="str">
        <f>IF(COUNTIFS(tabAtas_Bloqueios[CÓDIGO],tabConsumoAta[[#This Row],[CÓDIGO]],tabAtas_Bloqueios[CHAVE],tabConsumoAta[[#This Row],[ATA]],tabAtas_Bloqueios[INATIVO],"") &gt; 0,"X","")</f>
        <v/>
      </c>
      <c r="R1868" s="158" t="s">
        <v>1555</v>
      </c>
    </row>
    <row r="1869" spans="1:18" x14ac:dyDescent="0.3">
      <c r="A1869" s="247">
        <v>50591</v>
      </c>
      <c r="B1869" s="47" t="s">
        <v>153</v>
      </c>
      <c r="C1869" s="34" t="str">
        <f>IFERROR(VLOOKUP(tabConsumoAta[[#This Row],[CÓDIGO]],tabEstimativa[#Data],14,FALSE),"")</f>
        <v>Aguardando</v>
      </c>
      <c r="D1869" s="157" t="s">
        <v>1705</v>
      </c>
      <c r="E1869" s="157">
        <v>8</v>
      </c>
      <c r="F1869" s="34">
        <v>2019</v>
      </c>
      <c r="G1869" s="78">
        <f>IFERROR(VLOOKUP(tabConsumoAta[[#This Row],[ATA]],tabAtas[#Data],4,FALSE),"")</f>
        <v>43845</v>
      </c>
      <c r="H1869" s="163">
        <f>SUMIFS(tabSaldoAta[ESTIMATIVA],tabSaldoAta[CÓDIGO],tabConsumoAta[[#This Row],[CÓDIGO]],tabSaldoAta[CHAVE],tabConsumoAta[[#This Row],[ATA]])</f>
        <v>60</v>
      </c>
      <c r="I1869" s="164">
        <v>30</v>
      </c>
      <c r="J1869" s="159">
        <v>1</v>
      </c>
      <c r="K1869" s="251">
        <v>16902</v>
      </c>
      <c r="L1869" s="246" t="s">
        <v>3225</v>
      </c>
      <c r="M1869" s="160" t="s">
        <v>3223</v>
      </c>
      <c r="N1869" s="160" t="s">
        <v>3224</v>
      </c>
      <c r="O1869" s="249" t="s">
        <v>3226</v>
      </c>
      <c r="P1869" s="248">
        <v>43811</v>
      </c>
      <c r="Q1869" s="166" t="str">
        <f>IF(COUNTIFS(tabAtas_Bloqueios[CÓDIGO],tabConsumoAta[[#This Row],[CÓDIGO]],tabAtas_Bloqueios[CHAVE],tabConsumoAta[[#This Row],[ATA]],tabAtas_Bloqueios[INATIVO],"") &gt; 0,"X","")</f>
        <v/>
      </c>
      <c r="R1869" s="158" t="s">
        <v>1555</v>
      </c>
    </row>
    <row r="1870" spans="1:18" x14ac:dyDescent="0.3">
      <c r="A1870" s="247">
        <v>10867</v>
      </c>
      <c r="B1870" s="47" t="s">
        <v>2983</v>
      </c>
      <c r="C1870" s="34" t="str">
        <f>IFERROR(VLOOKUP(tabConsumoAta[[#This Row],[CÓDIGO]],tabEstimativa[#Data],14,FALSE),"")</f>
        <v>Aguardando</v>
      </c>
      <c r="D1870" s="157" t="s">
        <v>1874</v>
      </c>
      <c r="E1870" s="157">
        <v>22</v>
      </c>
      <c r="F1870" s="34">
        <v>2019</v>
      </c>
      <c r="G1870" s="78">
        <f>IFERROR(VLOOKUP(tabConsumoAta[[#This Row],[ATA]],tabAtas[#Data],4,FALSE),"")</f>
        <v>43864</v>
      </c>
      <c r="H1870" s="163">
        <f>SUMIFS(tabSaldoAta[ESTIMATIVA],tabSaldoAta[CÓDIGO],tabConsumoAta[[#This Row],[CÓDIGO]],tabSaldoAta[CHAVE],tabConsumoAta[[#This Row],[ATA]])</f>
        <v>60000</v>
      </c>
      <c r="I1870" s="164">
        <v>10000</v>
      </c>
      <c r="J1870" s="159">
        <v>2</v>
      </c>
      <c r="K1870" s="251">
        <v>16885</v>
      </c>
      <c r="L1870" s="246" t="s">
        <v>2661</v>
      </c>
      <c r="M1870" s="160" t="s">
        <v>3223</v>
      </c>
      <c r="N1870" s="160" t="s">
        <v>3224</v>
      </c>
      <c r="O1870" s="249" t="s">
        <v>3226</v>
      </c>
      <c r="P1870" s="248">
        <v>43811</v>
      </c>
      <c r="Q1870" s="166" t="str">
        <f>IF(COUNTIFS(tabAtas_Bloqueios[CÓDIGO],tabConsumoAta[[#This Row],[CÓDIGO]],tabAtas_Bloqueios[CHAVE],tabConsumoAta[[#This Row],[ATA]],tabAtas_Bloqueios[INATIVO],"") &gt; 0,"X","")</f>
        <v/>
      </c>
      <c r="R1870" s="158" t="s">
        <v>1555</v>
      </c>
    </row>
    <row r="1871" spans="1:18" x14ac:dyDescent="0.3">
      <c r="A1871" s="247">
        <v>14662</v>
      </c>
      <c r="B1871" s="47" t="s">
        <v>2859</v>
      </c>
      <c r="C1871" s="34" t="str">
        <f>IFERROR(VLOOKUP(tabConsumoAta[[#This Row],[CÓDIGO]],tabEstimativa[#Data],14,FALSE),"")</f>
        <v>Aguardando</v>
      </c>
      <c r="D1871" s="157" t="s">
        <v>1567</v>
      </c>
      <c r="E1871" s="157">
        <v>47</v>
      </c>
      <c r="F1871" s="34">
        <v>2019</v>
      </c>
      <c r="G1871" s="78">
        <f>IFERROR(VLOOKUP(tabConsumoAta[[#This Row],[ATA]],tabAtas[#Data],4,FALSE),"")</f>
        <v>43878</v>
      </c>
      <c r="H1871" s="163">
        <f>SUMIFS(tabSaldoAta[ESTIMATIVA],tabSaldoAta[CÓDIGO],tabConsumoAta[[#This Row],[CÓDIGO]],tabSaldoAta[CHAVE],tabConsumoAta[[#This Row],[ATA]])</f>
        <v>3400</v>
      </c>
      <c r="I1871" s="164">
        <v>1300</v>
      </c>
      <c r="J1871" s="159">
        <v>3</v>
      </c>
      <c r="K1871" s="251">
        <v>16903</v>
      </c>
      <c r="L1871" s="246" t="s">
        <v>2424</v>
      </c>
      <c r="M1871" s="160" t="s">
        <v>3223</v>
      </c>
      <c r="N1871" s="160" t="s">
        <v>3224</v>
      </c>
      <c r="O1871" s="249" t="s">
        <v>3226</v>
      </c>
      <c r="P1871" s="248">
        <v>43811</v>
      </c>
      <c r="Q1871" s="166" t="str">
        <f>IF(COUNTIFS(tabAtas_Bloqueios[CÓDIGO],tabConsumoAta[[#This Row],[CÓDIGO]],tabAtas_Bloqueios[CHAVE],tabConsumoAta[[#This Row],[ATA]],tabAtas_Bloqueios[INATIVO],"") &gt; 0,"X","")</f>
        <v/>
      </c>
      <c r="R1871" s="158" t="s">
        <v>1555</v>
      </c>
    </row>
    <row r="1872" spans="1:18" x14ac:dyDescent="0.3">
      <c r="A1872" s="247">
        <v>102000</v>
      </c>
      <c r="B1872" s="47" t="s">
        <v>2643</v>
      </c>
      <c r="C1872" s="34" t="str">
        <f>IFERROR(VLOOKUP(tabConsumoAta[[#This Row],[CÓDIGO]],tabEstimativa[#Data],14,FALSE),"")</f>
        <v>Aguardando</v>
      </c>
      <c r="D1872" s="157" t="s">
        <v>1567</v>
      </c>
      <c r="E1872" s="157">
        <v>47</v>
      </c>
      <c r="F1872" s="34">
        <v>2019</v>
      </c>
      <c r="G1872" s="78">
        <f>IFERROR(VLOOKUP(tabConsumoAta[[#This Row],[ATA]],tabAtas[#Data],4,FALSE),"")</f>
        <v>43878</v>
      </c>
      <c r="H1872" s="163">
        <f>SUMIFS(tabSaldoAta[ESTIMATIVA],tabSaldoAta[CÓDIGO],tabConsumoAta[[#This Row],[CÓDIGO]],tabSaldoAta[CHAVE],tabConsumoAta[[#This Row],[ATA]])</f>
        <v>3300</v>
      </c>
      <c r="I1872" s="164">
        <v>2000</v>
      </c>
      <c r="J1872" s="159">
        <v>4</v>
      </c>
      <c r="K1872" s="251">
        <v>16903</v>
      </c>
      <c r="L1872" s="246" t="s">
        <v>2424</v>
      </c>
      <c r="M1872" s="160" t="s">
        <v>3223</v>
      </c>
      <c r="N1872" s="160" t="s">
        <v>3224</v>
      </c>
      <c r="O1872" s="249" t="s">
        <v>3226</v>
      </c>
      <c r="P1872" s="248">
        <v>43811</v>
      </c>
      <c r="Q1872" s="166" t="str">
        <f>IF(COUNTIFS(tabAtas_Bloqueios[CÓDIGO],tabConsumoAta[[#This Row],[CÓDIGO]],tabAtas_Bloqueios[CHAVE],tabConsumoAta[[#This Row],[ATA]],tabAtas_Bloqueios[INATIVO],"") &gt; 0,"X","")</f>
        <v/>
      </c>
      <c r="R1872" s="158" t="s">
        <v>1555</v>
      </c>
    </row>
    <row r="1873" spans="1:18" x14ac:dyDescent="0.3">
      <c r="A1873" s="247">
        <v>78307</v>
      </c>
      <c r="B1873" s="47" t="s">
        <v>152</v>
      </c>
      <c r="C1873" s="34" t="str">
        <f>IFERROR(VLOOKUP(tabConsumoAta[[#This Row],[CÓDIGO]],tabEstimativa[#Data],14,FALSE),"")</f>
        <v>Aguardando</v>
      </c>
      <c r="D1873" s="157" t="s">
        <v>1705</v>
      </c>
      <c r="E1873" s="157">
        <v>8</v>
      </c>
      <c r="F1873" s="34">
        <v>2019</v>
      </c>
      <c r="G1873" s="78">
        <f>IFERROR(VLOOKUP(tabConsumoAta[[#This Row],[ATA]],tabAtas[#Data],4,FALSE),"")</f>
        <v>43845</v>
      </c>
      <c r="H1873" s="163">
        <f>SUMIFS(tabSaldoAta[ESTIMATIVA],tabSaldoAta[CÓDIGO],tabConsumoAta[[#This Row],[CÓDIGO]],tabSaldoAta[CHAVE],tabConsumoAta[[#This Row],[ATA]])</f>
        <v>30</v>
      </c>
      <c r="I1873" s="164">
        <v>15</v>
      </c>
      <c r="J1873" s="159">
        <v>5</v>
      </c>
      <c r="K1873" s="251">
        <v>16902</v>
      </c>
      <c r="L1873" s="246" t="s">
        <v>3225</v>
      </c>
      <c r="M1873" s="160" t="s">
        <v>3223</v>
      </c>
      <c r="N1873" s="160" t="s">
        <v>3224</v>
      </c>
      <c r="O1873" s="249" t="s">
        <v>3226</v>
      </c>
      <c r="P1873" s="248">
        <v>43811</v>
      </c>
      <c r="Q1873" s="166" t="str">
        <f>IF(COUNTIFS(tabAtas_Bloqueios[CÓDIGO],tabConsumoAta[[#This Row],[CÓDIGO]],tabAtas_Bloqueios[CHAVE],tabConsumoAta[[#This Row],[ATA]],tabAtas_Bloqueios[INATIVO],"") &gt; 0,"X","")</f>
        <v/>
      </c>
      <c r="R1873" s="158" t="s">
        <v>1555</v>
      </c>
    </row>
    <row r="1874" spans="1:18" x14ac:dyDescent="0.3">
      <c r="A1874" s="247">
        <v>13655</v>
      </c>
      <c r="B1874" s="47" t="s">
        <v>2565</v>
      </c>
      <c r="C1874" s="34" t="str">
        <f>IFERROR(VLOOKUP(tabConsumoAta[[#This Row],[CÓDIGO]],tabEstimativa[#Data],14,FALSE),"")</f>
        <v>Suspenso</v>
      </c>
      <c r="D1874" s="157" t="s">
        <v>1570</v>
      </c>
      <c r="E1874" s="157">
        <v>93</v>
      </c>
      <c r="F1874" s="34">
        <v>2019</v>
      </c>
      <c r="G1874" s="78">
        <f>IFERROR(VLOOKUP(tabConsumoAta[[#This Row],[ATA]],tabAtas[#Data],4,FALSE),"")</f>
        <v>43922</v>
      </c>
      <c r="H1874" s="163">
        <f>SUMIFS(tabSaldoAta[ESTIMATIVA],tabSaldoAta[CÓDIGO],tabConsumoAta[[#This Row],[CÓDIGO]],tabSaldoAta[CHAVE],tabConsumoAta[[#This Row],[ATA]])</f>
        <v>25000</v>
      </c>
      <c r="I1874" s="164">
        <v>15000</v>
      </c>
      <c r="J1874" s="159">
        <v>6</v>
      </c>
      <c r="K1874" s="251">
        <v>16889</v>
      </c>
      <c r="L1874" s="246" t="s">
        <v>3081</v>
      </c>
      <c r="M1874" s="160" t="s">
        <v>3223</v>
      </c>
      <c r="N1874" s="160" t="s">
        <v>3224</v>
      </c>
      <c r="O1874" s="249" t="s">
        <v>3226</v>
      </c>
      <c r="P1874" s="248">
        <v>43811</v>
      </c>
      <c r="Q1874" s="166" t="str">
        <f>IF(COUNTIFS(tabAtas_Bloqueios[CÓDIGO],tabConsumoAta[[#This Row],[CÓDIGO]],tabAtas_Bloqueios[CHAVE],tabConsumoAta[[#This Row],[ATA]],tabAtas_Bloqueios[INATIVO],"") &gt; 0,"X","")</f>
        <v/>
      </c>
      <c r="R1874" s="158" t="s">
        <v>1555</v>
      </c>
    </row>
    <row r="1875" spans="1:18" x14ac:dyDescent="0.3">
      <c r="A1875" s="247">
        <v>25559</v>
      </c>
      <c r="B1875" s="47" t="s">
        <v>2484</v>
      </c>
      <c r="C1875" s="34" t="str">
        <f>IFERROR(VLOOKUP(tabConsumoAta[[#This Row],[CÓDIGO]],tabEstimativa[#Data],14,FALSE),"")</f>
        <v>Aguardando</v>
      </c>
      <c r="D1875" s="157" t="s">
        <v>1570</v>
      </c>
      <c r="E1875" s="157">
        <v>93</v>
      </c>
      <c r="F1875" s="34">
        <v>2019</v>
      </c>
      <c r="G1875" s="78">
        <f>IFERROR(VLOOKUP(tabConsumoAta[[#This Row],[ATA]],tabAtas[#Data],4,FALSE),"")</f>
        <v>43922</v>
      </c>
      <c r="H1875" s="163">
        <f>SUMIFS(tabSaldoAta[ESTIMATIVA],tabSaldoAta[CÓDIGO],tabConsumoAta[[#This Row],[CÓDIGO]],tabSaldoAta[CHAVE],tabConsumoAta[[#This Row],[ATA]])</f>
        <v>15000</v>
      </c>
      <c r="I1875" s="164">
        <v>14000</v>
      </c>
      <c r="J1875" s="159">
        <v>7</v>
      </c>
      <c r="K1875" s="251">
        <v>16889</v>
      </c>
      <c r="L1875" s="246" t="s">
        <v>3081</v>
      </c>
      <c r="M1875" s="160" t="s">
        <v>3223</v>
      </c>
      <c r="N1875" s="160" t="s">
        <v>3224</v>
      </c>
      <c r="O1875" s="249" t="s">
        <v>3226</v>
      </c>
      <c r="P1875" s="248">
        <v>43811</v>
      </c>
      <c r="Q1875" s="166" t="str">
        <f>IF(COUNTIFS(tabAtas_Bloqueios[CÓDIGO],tabConsumoAta[[#This Row],[CÓDIGO]],tabAtas_Bloqueios[CHAVE],tabConsumoAta[[#This Row],[ATA]],tabAtas_Bloqueios[INATIVO],"") &gt; 0,"X","")</f>
        <v/>
      </c>
      <c r="R1875" s="158" t="s">
        <v>1555</v>
      </c>
    </row>
    <row r="1876" spans="1:18" x14ac:dyDescent="0.3">
      <c r="A1876" s="247">
        <v>27137</v>
      </c>
      <c r="B1876" s="47" t="s">
        <v>2485</v>
      </c>
      <c r="C1876" s="34" t="str">
        <f>IFERROR(VLOOKUP(tabConsumoAta[[#This Row],[CÓDIGO]],tabEstimativa[#Data],14,FALSE),"")</f>
        <v>Aguardando</v>
      </c>
      <c r="D1876" s="157" t="s">
        <v>1570</v>
      </c>
      <c r="E1876" s="157">
        <v>93</v>
      </c>
      <c r="F1876" s="34">
        <v>2019</v>
      </c>
      <c r="G1876" s="78">
        <f>IFERROR(VLOOKUP(tabConsumoAta[[#This Row],[ATA]],tabAtas[#Data],4,FALSE),"")</f>
        <v>43922</v>
      </c>
      <c r="H1876" s="163">
        <f>SUMIFS(tabSaldoAta[ESTIMATIVA],tabSaldoAta[CÓDIGO],tabConsumoAta[[#This Row],[CÓDIGO]],tabSaldoAta[CHAVE],tabConsumoAta[[#This Row],[ATA]])</f>
        <v>15000</v>
      </c>
      <c r="I1876" s="164">
        <v>14000</v>
      </c>
      <c r="J1876" s="159">
        <v>8</v>
      </c>
      <c r="K1876" s="251">
        <v>16889</v>
      </c>
      <c r="L1876" s="246" t="s">
        <v>3081</v>
      </c>
      <c r="M1876" s="160" t="s">
        <v>3223</v>
      </c>
      <c r="N1876" s="160" t="s">
        <v>3224</v>
      </c>
      <c r="O1876" s="249" t="s">
        <v>3226</v>
      </c>
      <c r="P1876" s="248">
        <v>43811</v>
      </c>
      <c r="Q1876" s="166" t="str">
        <f>IF(COUNTIFS(tabAtas_Bloqueios[CÓDIGO],tabConsumoAta[[#This Row],[CÓDIGO]],tabAtas_Bloqueios[CHAVE],tabConsumoAta[[#This Row],[ATA]],tabAtas_Bloqueios[INATIVO],"") &gt; 0,"X","")</f>
        <v/>
      </c>
      <c r="R1876" s="158" t="s">
        <v>1555</v>
      </c>
    </row>
    <row r="1877" spans="1:18" x14ac:dyDescent="0.3">
      <c r="A1877" s="247">
        <v>27138</v>
      </c>
      <c r="B1877" s="47" t="s">
        <v>2483</v>
      </c>
      <c r="C1877" s="34" t="str">
        <f>IFERROR(VLOOKUP(tabConsumoAta[[#This Row],[CÓDIGO]],tabEstimativa[#Data],14,FALSE),"")</f>
        <v>Aguardando</v>
      </c>
      <c r="D1877" s="157" t="s">
        <v>1570</v>
      </c>
      <c r="E1877" s="157">
        <v>93</v>
      </c>
      <c r="F1877" s="34">
        <v>2019</v>
      </c>
      <c r="G1877" s="78">
        <f>IFERROR(VLOOKUP(tabConsumoAta[[#This Row],[ATA]],tabAtas[#Data],4,FALSE),"")</f>
        <v>43922</v>
      </c>
      <c r="H1877" s="163">
        <f>SUMIFS(tabSaldoAta[ESTIMATIVA],tabSaldoAta[CÓDIGO],tabConsumoAta[[#This Row],[CÓDIGO]],tabSaldoAta[CHAVE],tabConsumoAta[[#This Row],[ATA]])</f>
        <v>15000</v>
      </c>
      <c r="I1877" s="164">
        <v>14000</v>
      </c>
      <c r="J1877" s="159">
        <v>9</v>
      </c>
      <c r="K1877" s="251">
        <v>16889</v>
      </c>
      <c r="L1877" s="246" t="s">
        <v>3081</v>
      </c>
      <c r="M1877" s="160" t="s">
        <v>3223</v>
      </c>
      <c r="N1877" s="160" t="s">
        <v>3224</v>
      </c>
      <c r="O1877" s="249" t="s">
        <v>3226</v>
      </c>
      <c r="P1877" s="248">
        <v>43811</v>
      </c>
      <c r="Q1877" s="166" t="str">
        <f>IF(COUNTIFS(tabAtas_Bloqueios[CÓDIGO],tabConsumoAta[[#This Row],[CÓDIGO]],tabAtas_Bloqueios[CHAVE],tabConsumoAta[[#This Row],[ATA]],tabAtas_Bloqueios[INATIVO],"") &gt; 0,"X","")</f>
        <v/>
      </c>
      <c r="R1877" s="158" t="s">
        <v>1555</v>
      </c>
    </row>
    <row r="1878" spans="1:18" x14ac:dyDescent="0.3">
      <c r="A1878" s="247">
        <v>27139</v>
      </c>
      <c r="B1878" s="47" t="s">
        <v>2486</v>
      </c>
      <c r="C1878" s="34" t="str">
        <f>IFERROR(VLOOKUP(tabConsumoAta[[#This Row],[CÓDIGO]],tabEstimativa[#Data],14,FALSE),"")</f>
        <v>Aguardando</v>
      </c>
      <c r="D1878" s="157" t="s">
        <v>1570</v>
      </c>
      <c r="E1878" s="157">
        <v>93</v>
      </c>
      <c r="F1878" s="34">
        <v>2019</v>
      </c>
      <c r="G1878" s="78">
        <f>IFERROR(VLOOKUP(tabConsumoAta[[#This Row],[ATA]],tabAtas[#Data],4,FALSE),"")</f>
        <v>43922</v>
      </c>
      <c r="H1878" s="163">
        <f>SUMIFS(tabSaldoAta[ESTIMATIVA],tabSaldoAta[CÓDIGO],tabConsumoAta[[#This Row],[CÓDIGO]],tabSaldoAta[CHAVE],tabConsumoAta[[#This Row],[ATA]])</f>
        <v>15000</v>
      </c>
      <c r="I1878" s="164">
        <v>14000</v>
      </c>
      <c r="J1878" s="159">
        <v>10</v>
      </c>
      <c r="K1878" s="251">
        <v>16889</v>
      </c>
      <c r="L1878" s="246" t="s">
        <v>3081</v>
      </c>
      <c r="M1878" s="160" t="s">
        <v>3223</v>
      </c>
      <c r="N1878" s="160" t="s">
        <v>3224</v>
      </c>
      <c r="O1878" s="249" t="s">
        <v>3226</v>
      </c>
      <c r="P1878" s="248">
        <v>43811</v>
      </c>
      <c r="Q1878" s="166" t="str">
        <f>IF(COUNTIFS(tabAtas_Bloqueios[CÓDIGO],tabConsumoAta[[#This Row],[CÓDIGO]],tabAtas_Bloqueios[CHAVE],tabConsumoAta[[#This Row],[ATA]],tabAtas_Bloqueios[INATIVO],"") &gt; 0,"X","")</f>
        <v/>
      </c>
      <c r="R1878" s="158" t="s">
        <v>1555</v>
      </c>
    </row>
    <row r="1879" spans="1:18" x14ac:dyDescent="0.3">
      <c r="A1879" s="247">
        <v>12635</v>
      </c>
      <c r="B1879" s="47" t="s">
        <v>3091</v>
      </c>
      <c r="C1879" s="34" t="str">
        <f>IFERROR(VLOOKUP(tabConsumoAta[[#This Row],[CÓDIGO]],tabEstimativa[#Data],14,FALSE),"")</f>
        <v>Aguardando</v>
      </c>
      <c r="D1879" s="157" t="s">
        <v>1570</v>
      </c>
      <c r="E1879" s="157">
        <v>93</v>
      </c>
      <c r="F1879" s="34">
        <v>2019</v>
      </c>
      <c r="G1879" s="78">
        <f>IFERROR(VLOOKUP(tabConsumoAta[[#This Row],[ATA]],tabAtas[#Data],4,FALSE),"")</f>
        <v>43922</v>
      </c>
      <c r="H1879" s="163">
        <f>SUMIFS(tabSaldoAta[ESTIMATIVA],tabSaldoAta[CÓDIGO],tabConsumoAta[[#This Row],[CÓDIGO]],tabSaldoAta[CHAVE],tabConsumoAta[[#This Row],[ATA]])</f>
        <v>40000</v>
      </c>
      <c r="I1879" s="164">
        <v>10000</v>
      </c>
      <c r="J1879" s="159">
        <v>11</v>
      </c>
      <c r="K1879" s="251">
        <v>16891</v>
      </c>
      <c r="L1879" s="246" t="s">
        <v>2467</v>
      </c>
      <c r="M1879" s="160" t="s">
        <v>3223</v>
      </c>
      <c r="N1879" s="160" t="s">
        <v>3224</v>
      </c>
      <c r="O1879" s="249" t="s">
        <v>3226</v>
      </c>
      <c r="P1879" s="248">
        <v>43811</v>
      </c>
      <c r="Q1879" s="166" t="str">
        <f>IF(COUNTIFS(tabAtas_Bloqueios[CÓDIGO],tabConsumoAta[[#This Row],[CÓDIGO]],tabAtas_Bloqueios[CHAVE],tabConsumoAta[[#This Row],[ATA]],tabAtas_Bloqueios[INATIVO],"") &gt; 0,"X","")</f>
        <v/>
      </c>
      <c r="R1879" s="158" t="s">
        <v>1555</v>
      </c>
    </row>
    <row r="1880" spans="1:18" x14ac:dyDescent="0.3">
      <c r="A1880" s="247">
        <v>23687</v>
      </c>
      <c r="B1880" s="47" t="s">
        <v>3092</v>
      </c>
      <c r="C1880" s="34" t="str">
        <f>IFERROR(VLOOKUP(tabConsumoAta[[#This Row],[CÓDIGO]],tabEstimativa[#Data],14,FALSE),"")</f>
        <v>Aguardando</v>
      </c>
      <c r="D1880" s="157" t="s">
        <v>1570</v>
      </c>
      <c r="E1880" s="157">
        <v>93</v>
      </c>
      <c r="F1880" s="34">
        <v>2019</v>
      </c>
      <c r="G1880" s="78">
        <f>IFERROR(VLOOKUP(tabConsumoAta[[#This Row],[ATA]],tabAtas[#Data],4,FALSE),"")</f>
        <v>43922</v>
      </c>
      <c r="H1880" s="163">
        <f>SUMIFS(tabSaldoAta[ESTIMATIVA],tabSaldoAta[CÓDIGO],tabConsumoAta[[#This Row],[CÓDIGO]],tabSaldoAta[CHAVE],tabConsumoAta[[#This Row],[ATA]])</f>
        <v>40000</v>
      </c>
      <c r="I1880" s="164">
        <v>13000</v>
      </c>
      <c r="J1880" s="159">
        <v>12</v>
      </c>
      <c r="K1880" s="251">
        <v>16892</v>
      </c>
      <c r="L1880" s="246" t="s">
        <v>2467</v>
      </c>
      <c r="M1880" s="160" t="s">
        <v>3223</v>
      </c>
      <c r="N1880" s="160" t="s">
        <v>3224</v>
      </c>
      <c r="O1880" s="249" t="s">
        <v>3226</v>
      </c>
      <c r="P1880" s="248">
        <v>43811</v>
      </c>
      <c r="Q1880" s="166" t="str">
        <f>IF(COUNTIFS(tabAtas_Bloqueios[CÓDIGO],tabConsumoAta[[#This Row],[CÓDIGO]],tabAtas_Bloqueios[CHAVE],tabConsumoAta[[#This Row],[ATA]],tabAtas_Bloqueios[INATIVO],"") &gt; 0,"X","")</f>
        <v/>
      </c>
      <c r="R1880" s="158" t="s">
        <v>1555</v>
      </c>
    </row>
    <row r="1881" spans="1:18" x14ac:dyDescent="0.3">
      <c r="A1881" s="247">
        <v>23692</v>
      </c>
      <c r="B1881" s="47" t="s">
        <v>3093</v>
      </c>
      <c r="C1881" s="34" t="str">
        <f>IFERROR(VLOOKUP(tabConsumoAta[[#This Row],[CÓDIGO]],tabEstimativa[#Data],14,FALSE),"")</f>
        <v>Aguardando</v>
      </c>
      <c r="D1881" s="157" t="s">
        <v>1570</v>
      </c>
      <c r="E1881" s="157">
        <v>93</v>
      </c>
      <c r="F1881" s="34">
        <v>2019</v>
      </c>
      <c r="G1881" s="78">
        <f>IFERROR(VLOOKUP(tabConsumoAta[[#This Row],[ATA]],tabAtas[#Data],4,FALSE),"")</f>
        <v>43922</v>
      </c>
      <c r="H1881" s="163">
        <f>SUMIFS(tabSaldoAta[ESTIMATIVA],tabSaldoAta[CÓDIGO],tabConsumoAta[[#This Row],[CÓDIGO]],tabSaldoAta[CHAVE],tabConsumoAta[[#This Row],[ATA]])</f>
        <v>40000</v>
      </c>
      <c r="I1881" s="164">
        <v>13000</v>
      </c>
      <c r="J1881" s="159">
        <v>13</v>
      </c>
      <c r="K1881" s="251">
        <v>16891</v>
      </c>
      <c r="L1881" s="246" t="s">
        <v>2467</v>
      </c>
      <c r="M1881" s="160" t="s">
        <v>3223</v>
      </c>
      <c r="N1881" s="160" t="s">
        <v>3224</v>
      </c>
      <c r="O1881" s="249" t="s">
        <v>3226</v>
      </c>
      <c r="P1881" s="248">
        <v>43811</v>
      </c>
      <c r="Q1881" s="166" t="str">
        <f>IF(COUNTIFS(tabAtas_Bloqueios[CÓDIGO],tabConsumoAta[[#This Row],[CÓDIGO]],tabAtas_Bloqueios[CHAVE],tabConsumoAta[[#This Row],[ATA]],tabAtas_Bloqueios[INATIVO],"") &gt; 0,"X","")</f>
        <v/>
      </c>
      <c r="R1881" s="158" t="s">
        <v>1555</v>
      </c>
    </row>
    <row r="1882" spans="1:18" x14ac:dyDescent="0.3">
      <c r="A1882" s="247">
        <v>27140</v>
      </c>
      <c r="B1882" s="47" t="s">
        <v>3227</v>
      </c>
      <c r="C1882" s="34" t="str">
        <f>IFERROR(VLOOKUP(tabConsumoAta[[#This Row],[CÓDIGO]],tabEstimativa[#Data],14,FALSE),"")</f>
        <v>Aguardando</v>
      </c>
      <c r="D1882" s="157" t="s">
        <v>1570</v>
      </c>
      <c r="E1882" s="157">
        <v>93</v>
      </c>
      <c r="F1882" s="34">
        <v>2019</v>
      </c>
      <c r="G1882" s="78">
        <f>IFERROR(VLOOKUP(tabConsumoAta[[#This Row],[ATA]],tabAtas[#Data],4,FALSE),"")</f>
        <v>43922</v>
      </c>
      <c r="H1882" s="163">
        <f>SUMIFS(tabSaldoAta[ESTIMATIVA],tabSaldoAta[CÓDIGO],tabConsumoAta[[#This Row],[CÓDIGO]],tabSaldoAta[CHAVE],tabConsumoAta[[#This Row],[ATA]])</f>
        <v>15000</v>
      </c>
      <c r="I1882" s="164">
        <v>14000</v>
      </c>
      <c r="J1882" s="159">
        <v>14</v>
      </c>
      <c r="K1882" s="251">
        <v>16891</v>
      </c>
      <c r="L1882" s="246" t="s">
        <v>2467</v>
      </c>
      <c r="M1882" s="160" t="s">
        <v>3223</v>
      </c>
      <c r="N1882" s="160" t="s">
        <v>3224</v>
      </c>
      <c r="O1882" s="249" t="s">
        <v>3226</v>
      </c>
      <c r="P1882" s="248">
        <v>43811</v>
      </c>
      <c r="Q1882" s="166" t="str">
        <f>IF(COUNTIFS(tabAtas_Bloqueios[CÓDIGO],tabConsumoAta[[#This Row],[CÓDIGO]],tabAtas_Bloqueios[CHAVE],tabConsumoAta[[#This Row],[ATA]],tabAtas_Bloqueios[INATIVO],"") &gt; 0,"X","")</f>
        <v/>
      </c>
      <c r="R1882" s="158" t="s">
        <v>1555</v>
      </c>
    </row>
    <row r="1883" spans="1:18" x14ac:dyDescent="0.3">
      <c r="A1883" s="247">
        <v>47447</v>
      </c>
      <c r="B1883" s="47" t="s">
        <v>3094</v>
      </c>
      <c r="C1883" s="34" t="str">
        <f>IFERROR(VLOOKUP(tabConsumoAta[[#This Row],[CÓDIGO]],tabEstimativa[#Data],14,FALSE),"")</f>
        <v>Aguardando</v>
      </c>
      <c r="D1883" s="157" t="s">
        <v>1570</v>
      </c>
      <c r="E1883" s="157">
        <v>93</v>
      </c>
      <c r="F1883" s="34">
        <v>2019</v>
      </c>
      <c r="G1883" s="78">
        <f>IFERROR(VLOOKUP(tabConsumoAta[[#This Row],[ATA]],tabAtas[#Data],4,FALSE),"")</f>
        <v>43922</v>
      </c>
      <c r="H1883" s="163">
        <f>SUMIFS(tabSaldoAta[ESTIMATIVA],tabSaldoAta[CÓDIGO],tabConsumoAta[[#This Row],[CÓDIGO]],tabSaldoAta[CHAVE],tabConsumoAta[[#This Row],[ATA]])</f>
        <v>40000</v>
      </c>
      <c r="I1883" s="164">
        <v>14000</v>
      </c>
      <c r="J1883" s="159">
        <v>15</v>
      </c>
      <c r="K1883" s="251">
        <v>16891</v>
      </c>
      <c r="L1883" s="246" t="s">
        <v>2467</v>
      </c>
      <c r="M1883" s="160" t="s">
        <v>3223</v>
      </c>
      <c r="N1883" s="160" t="s">
        <v>3224</v>
      </c>
      <c r="O1883" s="249" t="s">
        <v>3226</v>
      </c>
      <c r="P1883" s="248">
        <v>43811</v>
      </c>
      <c r="Q1883" s="166" t="str">
        <f>IF(COUNTIFS(tabAtas_Bloqueios[CÓDIGO],tabConsumoAta[[#This Row],[CÓDIGO]],tabAtas_Bloqueios[CHAVE],tabConsumoAta[[#This Row],[ATA]],tabAtas_Bloqueios[INATIVO],"") &gt; 0,"X","")</f>
        <v/>
      </c>
      <c r="R1883" s="158" t="s">
        <v>1555</v>
      </c>
    </row>
    <row r="1884" spans="1:18" x14ac:dyDescent="0.3">
      <c r="A1884" s="247">
        <v>132303</v>
      </c>
      <c r="B1884" s="47" t="s">
        <v>184</v>
      </c>
      <c r="C1884" s="34" t="str">
        <f>IFERROR(VLOOKUP(tabConsumoAta[[#This Row],[CÓDIGO]],tabEstimativa[#Data],14,FALSE),"")</f>
        <v>Aguardando</v>
      </c>
      <c r="D1884" s="157" t="s">
        <v>1570</v>
      </c>
      <c r="E1884" s="157">
        <v>93</v>
      </c>
      <c r="F1884" s="34">
        <v>2019</v>
      </c>
      <c r="G1884" s="78">
        <f>IFERROR(VLOOKUP(tabConsumoAta[[#This Row],[ATA]],tabAtas[#Data],4,FALSE),"")</f>
        <v>43922</v>
      </c>
      <c r="H1884" s="163">
        <f>SUMIFS(tabSaldoAta[ESTIMATIVA],tabSaldoAta[CÓDIGO],tabConsumoAta[[#This Row],[CÓDIGO]],tabSaldoAta[CHAVE],tabConsumoAta[[#This Row],[ATA]])</f>
        <v>15000</v>
      </c>
      <c r="I1884" s="164">
        <v>16500</v>
      </c>
      <c r="J1884" s="159">
        <v>16</v>
      </c>
      <c r="K1884" s="251">
        <v>16891</v>
      </c>
      <c r="L1884" s="246" t="s">
        <v>2467</v>
      </c>
      <c r="M1884" s="160" t="s">
        <v>3223</v>
      </c>
      <c r="N1884" s="160" t="s">
        <v>3224</v>
      </c>
      <c r="O1884" s="249" t="s">
        <v>3226</v>
      </c>
      <c r="P1884" s="248">
        <v>43811</v>
      </c>
      <c r="Q1884" s="166" t="str">
        <f>IF(COUNTIFS(tabAtas_Bloqueios[CÓDIGO],tabConsumoAta[[#This Row],[CÓDIGO]],tabAtas_Bloqueios[CHAVE],tabConsumoAta[[#This Row],[ATA]],tabAtas_Bloqueios[INATIVO],"") &gt; 0,"X","")</f>
        <v/>
      </c>
      <c r="R1884" s="158" t="s">
        <v>1555</v>
      </c>
    </row>
    <row r="1885" spans="1:18" x14ac:dyDescent="0.3">
      <c r="A1885" s="247">
        <v>130624</v>
      </c>
      <c r="B1885" s="47" t="s">
        <v>2473</v>
      </c>
      <c r="C1885" s="34" t="str">
        <f>IFERROR(VLOOKUP(tabConsumoAta[[#This Row],[CÓDIGO]],tabEstimativa[#Data],14,FALSE),"")</f>
        <v>Aguardando</v>
      </c>
      <c r="D1885" s="157" t="s">
        <v>1570</v>
      </c>
      <c r="E1885" s="157">
        <v>93</v>
      </c>
      <c r="F1885" s="34">
        <v>2019</v>
      </c>
      <c r="G1885" s="78">
        <f>IFERROR(VLOOKUP(tabConsumoAta[[#This Row],[ATA]],tabAtas[#Data],4,FALSE),"")</f>
        <v>43922</v>
      </c>
      <c r="H1885" s="163">
        <f>SUMIFS(tabSaldoAta[ESTIMATIVA],tabSaldoAta[CÓDIGO],tabConsumoAta[[#This Row],[CÓDIGO]],tabSaldoAta[CHAVE],tabConsumoAta[[#This Row],[ATA]])</f>
        <v>20500</v>
      </c>
      <c r="I1885" s="164">
        <v>5950</v>
      </c>
      <c r="J1885" s="159">
        <v>17</v>
      </c>
      <c r="K1885" s="251">
        <v>16894</v>
      </c>
      <c r="L1885" s="246" t="s">
        <v>2970</v>
      </c>
      <c r="M1885" s="160" t="s">
        <v>3223</v>
      </c>
      <c r="N1885" s="160" t="s">
        <v>3224</v>
      </c>
      <c r="O1885" s="249" t="s">
        <v>3226</v>
      </c>
      <c r="P1885" s="248">
        <v>43811</v>
      </c>
      <c r="Q1885" s="166" t="str">
        <f>IF(COUNTIFS(tabAtas_Bloqueios[CÓDIGO],tabConsumoAta[[#This Row],[CÓDIGO]],tabAtas_Bloqueios[CHAVE],tabConsumoAta[[#This Row],[ATA]],tabAtas_Bloqueios[INATIVO],"") &gt; 0,"X","")</f>
        <v/>
      </c>
      <c r="R1885" s="158" t="s">
        <v>1555</v>
      </c>
    </row>
    <row r="1886" spans="1:18" x14ac:dyDescent="0.3">
      <c r="A1886" s="247">
        <v>10302</v>
      </c>
      <c r="B1886" s="47" t="s">
        <v>183</v>
      </c>
      <c r="C1886" s="34" t="str">
        <f>IFERROR(VLOOKUP(tabConsumoAta[[#This Row],[CÓDIGO]],tabEstimativa[#Data],14,FALSE),"")</f>
        <v>Aguardando</v>
      </c>
      <c r="D1886" s="157" t="s">
        <v>1570</v>
      </c>
      <c r="E1886" s="157">
        <v>93</v>
      </c>
      <c r="F1886" s="34">
        <v>2019</v>
      </c>
      <c r="G1886" s="78">
        <f>IFERROR(VLOOKUP(tabConsumoAta[[#This Row],[ATA]],tabAtas[#Data],4,FALSE),"")</f>
        <v>43922</v>
      </c>
      <c r="H1886" s="163">
        <f>SUMIFS(tabSaldoAta[ESTIMATIVA],tabSaldoAta[CÓDIGO],tabConsumoAta[[#This Row],[CÓDIGO]],tabSaldoAta[CHAVE],tabConsumoAta[[#This Row],[ATA]])</f>
        <v>3000</v>
      </c>
      <c r="I1886" s="164">
        <v>3000</v>
      </c>
      <c r="J1886" s="159">
        <v>18</v>
      </c>
      <c r="K1886" s="251">
        <v>16900</v>
      </c>
      <c r="L1886" s="246" t="s">
        <v>2802</v>
      </c>
      <c r="M1886" s="160" t="s">
        <v>3223</v>
      </c>
      <c r="N1886" s="160" t="s">
        <v>3224</v>
      </c>
      <c r="O1886" s="249" t="s">
        <v>3226</v>
      </c>
      <c r="P1886" s="248">
        <v>43811</v>
      </c>
      <c r="Q1886" s="166" t="str">
        <f>IF(COUNTIFS(tabAtas_Bloqueios[CÓDIGO],tabConsumoAta[[#This Row],[CÓDIGO]],tabAtas_Bloqueios[CHAVE],tabConsumoAta[[#This Row],[ATA]],tabAtas_Bloqueios[INATIVO],"") &gt; 0,"X","")</f>
        <v/>
      </c>
      <c r="R1886" s="158" t="s">
        <v>1555</v>
      </c>
    </row>
    <row r="1887" spans="1:18" x14ac:dyDescent="0.3">
      <c r="A1887" s="247">
        <v>70379</v>
      </c>
      <c r="B1887" s="47" t="s">
        <v>2801</v>
      </c>
      <c r="C1887" s="34" t="str">
        <f>IFERROR(VLOOKUP(tabConsumoAta[[#This Row],[CÓDIGO]],tabEstimativa[#Data],14,FALSE),"")</f>
        <v>Aguardando</v>
      </c>
      <c r="D1887" s="157" t="s">
        <v>1570</v>
      </c>
      <c r="E1887" s="157">
        <v>93</v>
      </c>
      <c r="F1887" s="34">
        <v>2019</v>
      </c>
      <c r="G1887" s="78">
        <f>IFERROR(VLOOKUP(tabConsumoAta[[#This Row],[ATA]],tabAtas[#Data],4,FALSE),"")</f>
        <v>43922</v>
      </c>
      <c r="H1887" s="163">
        <f>SUMIFS(tabSaldoAta[ESTIMATIVA],tabSaldoAta[CÓDIGO],tabConsumoAta[[#This Row],[CÓDIGO]],tabSaldoAta[CHAVE],tabConsumoAta[[#This Row],[ATA]])</f>
        <v>5000</v>
      </c>
      <c r="I1887" s="164">
        <v>2000</v>
      </c>
      <c r="J1887" s="159">
        <v>19</v>
      </c>
      <c r="K1887" s="251">
        <v>16900</v>
      </c>
      <c r="L1887" s="246" t="s">
        <v>2802</v>
      </c>
      <c r="M1887" s="160" t="s">
        <v>3223</v>
      </c>
      <c r="N1887" s="160" t="s">
        <v>3224</v>
      </c>
      <c r="O1887" s="249" t="s">
        <v>3226</v>
      </c>
      <c r="P1887" s="248">
        <v>43811</v>
      </c>
      <c r="Q1887" s="166" t="str">
        <f>IF(COUNTIFS(tabAtas_Bloqueios[CÓDIGO],tabConsumoAta[[#This Row],[CÓDIGO]],tabAtas_Bloqueios[CHAVE],tabConsumoAta[[#This Row],[ATA]],tabAtas_Bloqueios[INATIVO],"") &gt; 0,"X","")</f>
        <v/>
      </c>
      <c r="R1887" s="158" t="s">
        <v>1555</v>
      </c>
    </row>
    <row r="1888" spans="1:18" x14ac:dyDescent="0.3">
      <c r="A1888" s="247">
        <v>92907</v>
      </c>
      <c r="B1888" s="47" t="s">
        <v>186</v>
      </c>
      <c r="C1888" s="34" t="str">
        <f>IFERROR(VLOOKUP(tabConsumoAta[[#This Row],[CÓDIGO]],tabEstimativa[#Data],14,FALSE),"")</f>
        <v>Aguardando</v>
      </c>
      <c r="D1888" s="157" t="s">
        <v>1570</v>
      </c>
      <c r="E1888" s="157">
        <v>93</v>
      </c>
      <c r="F1888" s="34">
        <v>2019</v>
      </c>
      <c r="G1888" s="78">
        <f>IFERROR(VLOOKUP(tabConsumoAta[[#This Row],[ATA]],tabAtas[#Data],4,FALSE),"")</f>
        <v>43922</v>
      </c>
      <c r="H1888" s="163">
        <f>SUMIFS(tabSaldoAta[ESTIMATIVA],tabSaldoAta[CÓDIGO],tabConsumoAta[[#This Row],[CÓDIGO]],tabSaldoAta[CHAVE],tabConsumoAta[[#This Row],[ATA]])</f>
        <v>3000</v>
      </c>
      <c r="I1888" s="164">
        <v>3000</v>
      </c>
      <c r="J1888" s="159">
        <v>20</v>
      </c>
      <c r="K1888" s="251">
        <v>16900</v>
      </c>
      <c r="L1888" s="246" t="s">
        <v>2802</v>
      </c>
      <c r="M1888" s="160" t="s">
        <v>3223</v>
      </c>
      <c r="N1888" s="160" t="s">
        <v>3224</v>
      </c>
      <c r="O1888" s="249" t="s">
        <v>3226</v>
      </c>
      <c r="P1888" s="248">
        <v>43811</v>
      </c>
      <c r="Q1888" s="166" t="str">
        <f>IF(COUNTIFS(tabAtas_Bloqueios[CÓDIGO],tabConsumoAta[[#This Row],[CÓDIGO]],tabAtas_Bloqueios[CHAVE],tabConsumoAta[[#This Row],[ATA]],tabAtas_Bloqueios[INATIVO],"") &gt; 0,"X","")</f>
        <v/>
      </c>
      <c r="R1888" s="158" t="s">
        <v>1555</v>
      </c>
    </row>
    <row r="1889" spans="1:18" x14ac:dyDescent="0.3">
      <c r="A1889" s="247">
        <v>92908</v>
      </c>
      <c r="B1889" s="47" t="s">
        <v>185</v>
      </c>
      <c r="C1889" s="34" t="str">
        <f>IFERROR(VLOOKUP(tabConsumoAta[[#This Row],[CÓDIGO]],tabEstimativa[#Data],14,FALSE),"")</f>
        <v>Aguardando</v>
      </c>
      <c r="D1889" s="157" t="s">
        <v>1570</v>
      </c>
      <c r="E1889" s="157">
        <v>93</v>
      </c>
      <c r="F1889" s="34">
        <v>2019</v>
      </c>
      <c r="G1889" s="78">
        <f>IFERROR(VLOOKUP(tabConsumoAta[[#This Row],[ATA]],tabAtas[#Data],4,FALSE),"")</f>
        <v>43922</v>
      </c>
      <c r="H1889" s="163">
        <f>SUMIFS(tabSaldoAta[ESTIMATIVA],tabSaldoAta[CÓDIGO],tabConsumoAta[[#This Row],[CÓDIGO]],tabSaldoAta[CHAVE],tabConsumoAta[[#This Row],[ATA]])</f>
        <v>3000</v>
      </c>
      <c r="I1889" s="164">
        <v>3000</v>
      </c>
      <c r="J1889" s="159">
        <v>21</v>
      </c>
      <c r="K1889" s="251">
        <v>16900</v>
      </c>
      <c r="L1889" s="246" t="s">
        <v>2802</v>
      </c>
      <c r="M1889" s="160" t="s">
        <v>3223</v>
      </c>
      <c r="N1889" s="160" t="s">
        <v>3224</v>
      </c>
      <c r="O1889" s="249" t="s">
        <v>3226</v>
      </c>
      <c r="P1889" s="248">
        <v>43811</v>
      </c>
      <c r="Q1889" s="166" t="str">
        <f>IF(COUNTIFS(tabAtas_Bloqueios[CÓDIGO],tabConsumoAta[[#This Row],[CÓDIGO]],tabAtas_Bloqueios[CHAVE],tabConsumoAta[[#This Row],[ATA]],tabAtas_Bloqueios[INATIVO],"") &gt; 0,"X","")</f>
        <v/>
      </c>
      <c r="R1889" s="158" t="s">
        <v>1555</v>
      </c>
    </row>
    <row r="1890" spans="1:18" x14ac:dyDescent="0.3">
      <c r="A1890" s="247">
        <v>63385</v>
      </c>
      <c r="B1890" s="47" t="s">
        <v>2452</v>
      </c>
      <c r="C1890" s="34" t="str">
        <f>IFERROR(VLOOKUP(tabConsumoAta[[#This Row],[CÓDIGO]],tabEstimativa[#Data],14,FALSE),"")</f>
        <v>Suspenso</v>
      </c>
      <c r="D1890" s="157" t="s">
        <v>1570</v>
      </c>
      <c r="E1890" s="157">
        <v>93</v>
      </c>
      <c r="F1890" s="34">
        <v>2019</v>
      </c>
      <c r="G1890" s="78">
        <f>IFERROR(VLOOKUP(tabConsumoAta[[#This Row],[ATA]],tabAtas[#Data],4,FALSE),"")</f>
        <v>43922</v>
      </c>
      <c r="H1890" s="163">
        <f>SUMIFS(tabSaldoAta[ESTIMATIVA],tabSaldoAta[CÓDIGO],tabConsumoAta[[#This Row],[CÓDIGO]],tabSaldoAta[CHAVE],tabConsumoAta[[#This Row],[ATA]])</f>
        <v>40000</v>
      </c>
      <c r="I1890" s="164">
        <v>12500</v>
      </c>
      <c r="J1890" s="159">
        <v>22</v>
      </c>
      <c r="K1890" s="251">
        <v>16901</v>
      </c>
      <c r="L1890" s="246" t="s">
        <v>3177</v>
      </c>
      <c r="M1890" s="160" t="s">
        <v>3223</v>
      </c>
      <c r="N1890" s="160" t="s">
        <v>3224</v>
      </c>
      <c r="O1890" s="249" t="s">
        <v>3226</v>
      </c>
      <c r="P1890" s="248">
        <v>43811</v>
      </c>
      <c r="Q1890" s="166" t="str">
        <f>IF(COUNTIFS(tabAtas_Bloqueios[CÓDIGO],tabConsumoAta[[#This Row],[CÓDIGO]],tabAtas_Bloqueios[CHAVE],tabConsumoAta[[#This Row],[ATA]],tabAtas_Bloqueios[INATIVO],"") &gt; 0,"X","")</f>
        <v/>
      </c>
      <c r="R1890" s="158" t="s">
        <v>1555</v>
      </c>
    </row>
    <row r="1891" spans="1:18" x14ac:dyDescent="0.3">
      <c r="A1891" s="247">
        <v>115807</v>
      </c>
      <c r="B1891" s="47" t="s">
        <v>2847</v>
      </c>
      <c r="C1891" s="34" t="str">
        <f>IFERROR(VLOOKUP(tabConsumoAta[[#This Row],[CÓDIGO]],tabEstimativa[#Data],14,FALSE),"")</f>
        <v>Aguardando</v>
      </c>
      <c r="D1891" s="157" t="s">
        <v>1780</v>
      </c>
      <c r="E1891" s="157">
        <v>129</v>
      </c>
      <c r="F1891" s="34">
        <v>2019</v>
      </c>
      <c r="G1891" s="78">
        <f>IFERROR(VLOOKUP(tabConsumoAta[[#This Row],[ATA]],tabAtas[#Data],4,FALSE),"")</f>
        <v>43959</v>
      </c>
      <c r="H1891" s="163">
        <f>SUMIFS(tabSaldoAta[ESTIMATIVA],tabSaldoAta[CÓDIGO],tabConsumoAta[[#This Row],[CÓDIGO]],tabSaldoAta[CHAVE],tabConsumoAta[[#This Row],[ATA]])</f>
        <v>300</v>
      </c>
      <c r="I1891" s="164">
        <v>110</v>
      </c>
      <c r="J1891" s="159">
        <v>23</v>
      </c>
      <c r="K1891" s="251">
        <v>16904</v>
      </c>
      <c r="L1891" s="246" t="s">
        <v>2437</v>
      </c>
      <c r="M1891" s="160" t="s">
        <v>3223</v>
      </c>
      <c r="N1891" s="160" t="s">
        <v>3224</v>
      </c>
      <c r="O1891" s="249" t="s">
        <v>3226</v>
      </c>
      <c r="P1891" s="248">
        <v>43811</v>
      </c>
      <c r="Q1891" s="166" t="str">
        <f>IF(COUNTIFS(tabAtas_Bloqueios[CÓDIGO],tabConsumoAta[[#This Row],[CÓDIGO]],tabAtas_Bloqueios[CHAVE],tabConsumoAta[[#This Row],[ATA]],tabAtas_Bloqueios[INATIVO],"") &gt; 0,"X","")</f>
        <v/>
      </c>
      <c r="R1891" s="158" t="s">
        <v>1555</v>
      </c>
    </row>
    <row r="1892" spans="1:18" x14ac:dyDescent="0.3">
      <c r="A1892" s="247">
        <v>126044</v>
      </c>
      <c r="B1892" s="47" t="s">
        <v>95</v>
      </c>
      <c r="C1892" s="34" t="str">
        <f>IFERROR(VLOOKUP(tabConsumoAta[[#This Row],[CÓDIGO]],tabEstimativa[#Data],14,FALSE),"")</f>
        <v>Aguardando</v>
      </c>
      <c r="D1892" s="157" t="s">
        <v>1780</v>
      </c>
      <c r="E1892" s="157">
        <v>129</v>
      </c>
      <c r="F1892" s="34">
        <v>2019</v>
      </c>
      <c r="G1892" s="78">
        <f>IFERROR(VLOOKUP(tabConsumoAta[[#This Row],[ATA]],tabAtas[#Data],4,FALSE),"")</f>
        <v>43959</v>
      </c>
      <c r="H1892" s="163">
        <f>SUMIFS(tabSaldoAta[ESTIMATIVA],tabSaldoAta[CÓDIGO],tabConsumoAta[[#This Row],[CÓDIGO]],tabSaldoAta[CHAVE],tabConsumoAta[[#This Row],[ATA]])</f>
        <v>150</v>
      </c>
      <c r="I1892" s="164">
        <v>90</v>
      </c>
      <c r="J1892" s="159">
        <v>24</v>
      </c>
      <c r="K1892" s="251">
        <v>16904</v>
      </c>
      <c r="L1892" s="246" t="s">
        <v>2437</v>
      </c>
      <c r="M1892" s="160" t="s">
        <v>3223</v>
      </c>
      <c r="N1892" s="160" t="s">
        <v>3224</v>
      </c>
      <c r="O1892" s="249" t="s">
        <v>3226</v>
      </c>
      <c r="P1892" s="248">
        <v>43811</v>
      </c>
      <c r="Q1892" s="166" t="str">
        <f>IF(COUNTIFS(tabAtas_Bloqueios[CÓDIGO],tabConsumoAta[[#This Row],[CÓDIGO]],tabAtas_Bloqueios[CHAVE],tabConsumoAta[[#This Row],[ATA]],tabAtas_Bloqueios[INATIVO],"") &gt; 0,"X","")</f>
        <v/>
      </c>
      <c r="R1892" s="158" t="s">
        <v>1555</v>
      </c>
    </row>
    <row r="1893" spans="1:18" x14ac:dyDescent="0.3">
      <c r="A1893" s="247">
        <v>119621</v>
      </c>
      <c r="B1893" s="47" t="s">
        <v>2849</v>
      </c>
      <c r="C1893" s="34" t="str">
        <f>IFERROR(VLOOKUP(tabConsumoAta[[#This Row],[CÓDIGO]],tabEstimativa[#Data],14,FALSE),"")</f>
        <v>Aguardando</v>
      </c>
      <c r="D1893" s="157" t="s">
        <v>1780</v>
      </c>
      <c r="E1893" s="157">
        <v>129</v>
      </c>
      <c r="F1893" s="34">
        <v>2019</v>
      </c>
      <c r="G1893" s="78">
        <f>IFERROR(VLOOKUP(tabConsumoAta[[#This Row],[ATA]],tabAtas[#Data],4,FALSE),"")</f>
        <v>43959</v>
      </c>
      <c r="H1893" s="163">
        <f>SUMIFS(tabSaldoAta[ESTIMATIVA],tabSaldoAta[CÓDIGO],tabConsumoAta[[#This Row],[CÓDIGO]],tabSaldoAta[CHAVE],tabConsumoAta[[#This Row],[ATA]])</f>
        <v>1500</v>
      </c>
      <c r="I1893" s="164">
        <v>300</v>
      </c>
      <c r="J1893" s="159">
        <v>25</v>
      </c>
      <c r="K1893" s="251">
        <v>16904</v>
      </c>
      <c r="L1893" s="246" t="s">
        <v>2437</v>
      </c>
      <c r="M1893" s="160" t="s">
        <v>3223</v>
      </c>
      <c r="N1893" s="160" t="s">
        <v>3224</v>
      </c>
      <c r="O1893" s="249" t="s">
        <v>3226</v>
      </c>
      <c r="P1893" s="248">
        <v>43811</v>
      </c>
      <c r="Q1893" s="166" t="str">
        <f>IF(COUNTIFS(tabAtas_Bloqueios[CÓDIGO],tabConsumoAta[[#This Row],[CÓDIGO]],tabAtas_Bloqueios[CHAVE],tabConsumoAta[[#This Row],[ATA]],tabAtas_Bloqueios[INATIVO],"") &gt; 0,"X","")</f>
        <v/>
      </c>
      <c r="R1893" s="158" t="s">
        <v>1555</v>
      </c>
    </row>
    <row r="1894" spans="1:18" x14ac:dyDescent="0.3">
      <c r="A1894" s="247">
        <v>83838</v>
      </c>
      <c r="B1894" s="47" t="s">
        <v>2903</v>
      </c>
      <c r="C1894" s="34" t="str">
        <f>IFERROR(VLOOKUP(tabConsumoAta[[#This Row],[CÓDIGO]],tabEstimativa[#Data],14,FALSE),"")</f>
        <v>Aguardando</v>
      </c>
      <c r="D1894" s="157" t="s">
        <v>2039</v>
      </c>
      <c r="E1894" s="157">
        <v>145</v>
      </c>
      <c r="F1894" s="34">
        <v>2019</v>
      </c>
      <c r="G1894" s="78">
        <f>IFERROR(VLOOKUP(tabConsumoAta[[#This Row],[ATA]],tabAtas[#Data],4,FALSE),"")</f>
        <v>43992</v>
      </c>
      <c r="H1894" s="163">
        <f>SUMIFS(tabSaldoAta[ESTIMATIVA],tabSaldoAta[CÓDIGO],tabConsumoAta[[#This Row],[CÓDIGO]],tabSaldoAta[CHAVE],tabConsumoAta[[#This Row],[ATA]])</f>
        <v>32000</v>
      </c>
      <c r="I1894" s="164">
        <v>1000</v>
      </c>
      <c r="J1894" s="159">
        <v>26</v>
      </c>
      <c r="K1894" s="251">
        <v>16887</v>
      </c>
      <c r="L1894" s="246" t="s">
        <v>2904</v>
      </c>
      <c r="M1894" s="160" t="s">
        <v>3223</v>
      </c>
      <c r="N1894" s="160" t="s">
        <v>3224</v>
      </c>
      <c r="O1894" s="249" t="s">
        <v>3226</v>
      </c>
      <c r="P1894" s="248">
        <v>43811</v>
      </c>
      <c r="Q1894" s="166" t="str">
        <f>IF(COUNTIFS(tabAtas_Bloqueios[CÓDIGO],tabConsumoAta[[#This Row],[CÓDIGO]],tabAtas_Bloqueios[CHAVE],tabConsumoAta[[#This Row],[ATA]],tabAtas_Bloqueios[INATIVO],"") &gt; 0,"X","")</f>
        <v/>
      </c>
      <c r="R1894" s="158" t="s">
        <v>1555</v>
      </c>
    </row>
    <row r="1895" spans="1:18" x14ac:dyDescent="0.3">
      <c r="A1895" s="247">
        <v>83839</v>
      </c>
      <c r="B1895" s="47" t="s">
        <v>2905</v>
      </c>
      <c r="C1895" s="34" t="str">
        <f>IFERROR(VLOOKUP(tabConsumoAta[[#This Row],[CÓDIGO]],tabEstimativa[#Data],14,FALSE),"")</f>
        <v>Aguardando</v>
      </c>
      <c r="D1895" s="157" t="s">
        <v>2039</v>
      </c>
      <c r="E1895" s="157">
        <v>145</v>
      </c>
      <c r="F1895" s="34">
        <v>2019</v>
      </c>
      <c r="G1895" s="78">
        <f>IFERROR(VLOOKUP(tabConsumoAta[[#This Row],[ATA]],tabAtas[#Data],4,FALSE),"")</f>
        <v>43992</v>
      </c>
      <c r="H1895" s="163">
        <f>SUMIFS(tabSaldoAta[ESTIMATIVA],tabSaldoAta[CÓDIGO],tabConsumoAta[[#This Row],[CÓDIGO]],tabSaldoAta[CHAVE],tabConsumoAta[[#This Row],[ATA]])</f>
        <v>12000</v>
      </c>
      <c r="I1895" s="164">
        <v>1000</v>
      </c>
      <c r="J1895" s="159">
        <v>27</v>
      </c>
      <c r="K1895" s="251">
        <v>16886</v>
      </c>
      <c r="L1895" s="246" t="s">
        <v>2904</v>
      </c>
      <c r="M1895" s="160" t="s">
        <v>3223</v>
      </c>
      <c r="N1895" s="160" t="s">
        <v>3224</v>
      </c>
      <c r="O1895" s="249" t="s">
        <v>3226</v>
      </c>
      <c r="P1895" s="248">
        <v>43811</v>
      </c>
      <c r="Q1895" s="166" t="str">
        <f>IF(COUNTIFS(tabAtas_Bloqueios[CÓDIGO],tabConsumoAta[[#This Row],[CÓDIGO]],tabAtas_Bloqueios[CHAVE],tabConsumoAta[[#This Row],[ATA]],tabAtas_Bloqueios[INATIVO],"") &gt; 0,"X","")</f>
        <v/>
      </c>
      <c r="R1895" s="158" t="s">
        <v>1555</v>
      </c>
    </row>
    <row r="1896" spans="1:18" x14ac:dyDescent="0.3">
      <c r="A1896" s="247">
        <v>12654</v>
      </c>
      <c r="B1896" s="47" t="s">
        <v>2754</v>
      </c>
      <c r="C1896" s="34" t="str">
        <f>IFERROR(VLOOKUP(tabConsumoAta[[#This Row],[CÓDIGO]],tabEstimativa[#Data],14,FALSE),"")</f>
        <v>Aguardando</v>
      </c>
      <c r="D1896" s="157" t="s">
        <v>2024</v>
      </c>
      <c r="E1896" s="157">
        <v>189</v>
      </c>
      <c r="F1896" s="34">
        <v>2019</v>
      </c>
      <c r="G1896" s="78">
        <f>IFERROR(VLOOKUP(tabConsumoAta[[#This Row],[ATA]],tabAtas[#Data],4,FALSE),"")</f>
        <v>44048</v>
      </c>
      <c r="H1896" s="163">
        <f>SUMIFS(tabSaldoAta[ESTIMATIVA],tabSaldoAta[CÓDIGO],tabConsumoAta[[#This Row],[CÓDIGO]],tabSaldoAta[CHAVE],tabConsumoAta[[#This Row],[ATA]])</f>
        <v>75000</v>
      </c>
      <c r="I1896" s="164">
        <v>12000</v>
      </c>
      <c r="J1896" s="159">
        <v>28</v>
      </c>
      <c r="K1896" s="251">
        <v>16888</v>
      </c>
      <c r="L1896" s="246" t="s">
        <v>3085</v>
      </c>
      <c r="M1896" s="160" t="s">
        <v>3223</v>
      </c>
      <c r="N1896" s="160" t="s">
        <v>3224</v>
      </c>
      <c r="O1896" s="249" t="s">
        <v>3226</v>
      </c>
      <c r="P1896" s="248">
        <v>43811</v>
      </c>
      <c r="Q1896" s="166" t="str">
        <f>IF(COUNTIFS(tabAtas_Bloqueios[CÓDIGO],tabConsumoAta[[#This Row],[CÓDIGO]],tabAtas_Bloqueios[CHAVE],tabConsumoAta[[#This Row],[ATA]],tabAtas_Bloqueios[INATIVO],"") &gt; 0,"X","")</f>
        <v/>
      </c>
      <c r="R1896" s="158" t="s">
        <v>1555</v>
      </c>
    </row>
    <row r="1897" spans="1:18" x14ac:dyDescent="0.3">
      <c r="A1897" s="247">
        <v>16365</v>
      </c>
      <c r="B1897" s="47" t="s">
        <v>2392</v>
      </c>
      <c r="C1897" s="34" t="str">
        <f>IFERROR(VLOOKUP(tabConsumoAta[[#This Row],[CÓDIGO]],tabEstimativa[#Data],14,FALSE),"")</f>
        <v>Inativo</v>
      </c>
      <c r="D1897" s="157" t="s">
        <v>2202</v>
      </c>
      <c r="E1897" s="157">
        <v>257</v>
      </c>
      <c r="F1897" s="34">
        <v>2019</v>
      </c>
      <c r="G1897" s="78">
        <f>IFERROR(VLOOKUP(tabConsumoAta[[#This Row],[ATA]],tabAtas[#Data],4,FALSE),"")</f>
        <v>44119</v>
      </c>
      <c r="H1897" s="163">
        <f>SUMIFS(tabSaldoAta[ESTIMATIVA],tabSaldoAta[CÓDIGO],tabConsumoAta[[#This Row],[CÓDIGO]],tabSaldoAta[CHAVE],tabConsumoAta[[#This Row],[ATA]])</f>
        <v>300</v>
      </c>
      <c r="I1897" s="164">
        <v>150</v>
      </c>
      <c r="J1897" s="159">
        <v>29</v>
      </c>
      <c r="K1897" s="251">
        <v>16908</v>
      </c>
      <c r="L1897" s="246" t="s">
        <v>2437</v>
      </c>
      <c r="M1897" s="160" t="s">
        <v>3223</v>
      </c>
      <c r="N1897" s="160" t="s">
        <v>3224</v>
      </c>
      <c r="O1897" s="249" t="s">
        <v>3226</v>
      </c>
      <c r="P1897" s="248">
        <v>43811</v>
      </c>
      <c r="Q1897" s="166" t="str">
        <f>IF(COUNTIFS(tabAtas_Bloqueios[CÓDIGO],tabConsumoAta[[#This Row],[CÓDIGO]],tabAtas_Bloqueios[CHAVE],tabConsumoAta[[#This Row],[ATA]],tabAtas_Bloqueios[INATIVO],"") &gt; 0,"X","")</f>
        <v/>
      </c>
      <c r="R1897" s="158" t="s">
        <v>1555</v>
      </c>
    </row>
    <row r="1898" spans="1:18" x14ac:dyDescent="0.3">
      <c r="A1898" s="247">
        <v>16363</v>
      </c>
      <c r="B1898" s="47" t="s">
        <v>2798</v>
      </c>
      <c r="C1898" s="34" t="str">
        <f>IFERROR(VLOOKUP(tabConsumoAta[[#This Row],[CÓDIGO]],tabEstimativa[#Data],14,FALSE),"")</f>
        <v>Inativo</v>
      </c>
      <c r="D1898" s="157" t="s">
        <v>2202</v>
      </c>
      <c r="E1898" s="157">
        <v>257</v>
      </c>
      <c r="F1898" s="34">
        <v>2019</v>
      </c>
      <c r="G1898" s="78">
        <f>IFERROR(VLOOKUP(tabConsumoAta[[#This Row],[ATA]],tabAtas[#Data],4,FALSE),"")</f>
        <v>44119</v>
      </c>
      <c r="H1898" s="163">
        <f>SUMIFS(tabSaldoAta[ESTIMATIVA],tabSaldoAta[CÓDIGO],tabConsumoAta[[#This Row],[CÓDIGO]],tabSaldoAta[CHAVE],tabConsumoAta[[#This Row],[ATA]])</f>
        <v>150</v>
      </c>
      <c r="I1898" s="164">
        <v>100</v>
      </c>
      <c r="J1898" s="159">
        <v>30</v>
      </c>
      <c r="K1898" s="251">
        <v>16909</v>
      </c>
      <c r="L1898" s="246" t="s">
        <v>3225</v>
      </c>
      <c r="M1898" s="160" t="s">
        <v>3223</v>
      </c>
      <c r="N1898" s="160" t="s">
        <v>3224</v>
      </c>
      <c r="O1898" s="249" t="s">
        <v>3226</v>
      </c>
      <c r="P1898" s="248">
        <v>43811</v>
      </c>
      <c r="Q1898" s="166" t="str">
        <f>IF(COUNTIFS(tabAtas_Bloqueios[CÓDIGO],tabConsumoAta[[#This Row],[CÓDIGO]],tabAtas_Bloqueios[CHAVE],tabConsumoAta[[#This Row],[ATA]],tabAtas_Bloqueios[INATIVO],"") &gt; 0,"X","")</f>
        <v/>
      </c>
      <c r="R1898" s="158" t="s">
        <v>1555</v>
      </c>
    </row>
    <row r="1899" spans="1:18" x14ac:dyDescent="0.3">
      <c r="A1899" s="247">
        <v>58706</v>
      </c>
      <c r="B1899" s="47" t="s">
        <v>2759</v>
      </c>
      <c r="C1899" s="34" t="str">
        <f>IFERROR(VLOOKUP(tabConsumoAta[[#This Row],[CÓDIGO]],tabEstimativa[#Data],14,FALSE),"")</f>
        <v>Aguardando</v>
      </c>
      <c r="D1899" s="157" t="s">
        <v>2202</v>
      </c>
      <c r="E1899" s="157">
        <v>257</v>
      </c>
      <c r="F1899" s="34">
        <v>2019</v>
      </c>
      <c r="G1899" s="78">
        <f>IFERROR(VLOOKUP(tabConsumoAta[[#This Row],[ATA]],tabAtas[#Data],4,FALSE),"")</f>
        <v>44119</v>
      </c>
      <c r="H1899" s="163">
        <f>SUMIFS(tabSaldoAta[ESTIMATIVA],tabSaldoAta[CÓDIGO],tabConsumoAta[[#This Row],[CÓDIGO]],tabSaldoAta[CHAVE],tabConsumoAta[[#This Row],[ATA]])</f>
        <v>200</v>
      </c>
      <c r="I1899" s="164">
        <v>300</v>
      </c>
      <c r="J1899" s="159">
        <v>31</v>
      </c>
      <c r="K1899" s="251">
        <v>16910</v>
      </c>
      <c r="L1899" s="246" t="s">
        <v>3225</v>
      </c>
      <c r="M1899" s="160" t="s">
        <v>3223</v>
      </c>
      <c r="N1899" s="160" t="s">
        <v>3224</v>
      </c>
      <c r="O1899" s="249" t="s">
        <v>3226</v>
      </c>
      <c r="P1899" s="248">
        <v>43811</v>
      </c>
      <c r="Q1899" s="166" t="str">
        <f>IF(COUNTIFS(tabAtas_Bloqueios[CÓDIGO],tabConsumoAta[[#This Row],[CÓDIGO]],tabAtas_Bloqueios[CHAVE],tabConsumoAta[[#This Row],[ATA]],tabAtas_Bloqueios[INATIVO],"") &gt; 0,"X","")</f>
        <v/>
      </c>
      <c r="R1899" s="158" t="s">
        <v>1555</v>
      </c>
    </row>
    <row r="1900" spans="1:18" x14ac:dyDescent="0.3">
      <c r="A1900" s="247">
        <v>74911</v>
      </c>
      <c r="B1900" s="47" t="s">
        <v>2957</v>
      </c>
      <c r="C1900" s="34" t="str">
        <f>IFERROR(VLOOKUP(tabConsumoAta[[#This Row],[CÓDIGO]],tabEstimativa[#Data],14,FALSE),"")</f>
        <v>Inativo</v>
      </c>
      <c r="D1900" s="157" t="s">
        <v>2202</v>
      </c>
      <c r="E1900" s="157">
        <v>257</v>
      </c>
      <c r="F1900" s="34">
        <v>2019</v>
      </c>
      <c r="G1900" s="78">
        <f>IFERROR(VLOOKUP(tabConsumoAta[[#This Row],[ATA]],tabAtas[#Data],4,FALSE),"")</f>
        <v>44119</v>
      </c>
      <c r="H1900" s="163">
        <f>SUMIFS(tabSaldoAta[ESTIMATIVA],tabSaldoAta[CÓDIGO],tabConsumoAta[[#This Row],[CÓDIGO]],tabSaldoAta[CHAVE],tabConsumoAta[[#This Row],[ATA]])</f>
        <v>100</v>
      </c>
      <c r="I1900" s="164">
        <v>40</v>
      </c>
      <c r="J1900" s="159">
        <v>32</v>
      </c>
      <c r="K1900" s="251">
        <v>16910</v>
      </c>
      <c r="L1900" s="246" t="s">
        <v>3225</v>
      </c>
      <c r="M1900" s="160" t="s">
        <v>3223</v>
      </c>
      <c r="N1900" s="160" t="s">
        <v>3224</v>
      </c>
      <c r="O1900" s="249" t="s">
        <v>3226</v>
      </c>
      <c r="P1900" s="248">
        <v>43811</v>
      </c>
      <c r="Q1900" s="166" t="str">
        <f>IF(COUNTIFS(tabAtas_Bloqueios[CÓDIGO],tabConsumoAta[[#This Row],[CÓDIGO]],tabAtas_Bloqueios[CHAVE],tabConsumoAta[[#This Row],[ATA]],tabAtas_Bloqueios[INATIVO],"") &gt; 0,"X","")</f>
        <v/>
      </c>
      <c r="R1900" s="158" t="s">
        <v>1555</v>
      </c>
    </row>
    <row r="1901" spans="1:18" x14ac:dyDescent="0.3">
      <c r="A1901" s="247">
        <v>80300</v>
      </c>
      <c r="B1901" s="47" t="s">
        <v>2758</v>
      </c>
      <c r="C1901" s="34" t="str">
        <f>IFERROR(VLOOKUP(tabConsumoAta[[#This Row],[CÓDIGO]],tabEstimativa[#Data],14,FALSE),"")</f>
        <v>Inativo</v>
      </c>
      <c r="D1901" s="157" t="s">
        <v>2202</v>
      </c>
      <c r="E1901" s="157">
        <v>257</v>
      </c>
      <c r="F1901" s="34">
        <v>2019</v>
      </c>
      <c r="G1901" s="78">
        <f>IFERROR(VLOOKUP(tabConsumoAta[[#This Row],[ATA]],tabAtas[#Data],4,FALSE),"")</f>
        <v>44119</v>
      </c>
      <c r="H1901" s="163">
        <f>SUMIFS(tabSaldoAta[ESTIMATIVA],tabSaldoAta[CÓDIGO],tabConsumoAta[[#This Row],[CÓDIGO]],tabSaldoAta[CHAVE],tabConsumoAta[[#This Row],[ATA]])</f>
        <v>150</v>
      </c>
      <c r="I1901" s="164">
        <v>100</v>
      </c>
      <c r="J1901" s="159">
        <v>33</v>
      </c>
      <c r="K1901" s="251">
        <v>16909</v>
      </c>
      <c r="L1901" s="246" t="s">
        <v>3225</v>
      </c>
      <c r="M1901" s="160" t="s">
        <v>3223</v>
      </c>
      <c r="N1901" s="160" t="s">
        <v>3224</v>
      </c>
      <c r="O1901" s="249" t="s">
        <v>3226</v>
      </c>
      <c r="P1901" s="248">
        <v>43811</v>
      </c>
      <c r="Q1901" s="166" t="str">
        <f>IF(COUNTIFS(tabAtas_Bloqueios[CÓDIGO],tabConsumoAta[[#This Row],[CÓDIGO]],tabAtas_Bloqueios[CHAVE],tabConsumoAta[[#This Row],[ATA]],tabAtas_Bloqueios[INATIVO],"") &gt; 0,"X","")</f>
        <v/>
      </c>
      <c r="R1901" s="158" t="s">
        <v>1555</v>
      </c>
    </row>
    <row r="1902" spans="1:18" x14ac:dyDescent="0.3">
      <c r="A1902" s="247">
        <v>82185</v>
      </c>
      <c r="B1902" s="47" t="s">
        <v>3011</v>
      </c>
      <c r="C1902" s="34" t="str">
        <f>IFERROR(VLOOKUP(tabConsumoAta[[#This Row],[CÓDIGO]],tabEstimativa[#Data],14,FALSE),"")</f>
        <v>Inativo</v>
      </c>
      <c r="D1902" s="157" t="s">
        <v>2202</v>
      </c>
      <c r="E1902" s="157">
        <v>257</v>
      </c>
      <c r="F1902" s="34">
        <v>2019</v>
      </c>
      <c r="G1902" s="78">
        <f>IFERROR(VLOOKUP(tabConsumoAta[[#This Row],[ATA]],tabAtas[#Data],4,FALSE),"")</f>
        <v>44119</v>
      </c>
      <c r="H1902" s="163">
        <f>SUMIFS(tabSaldoAta[ESTIMATIVA],tabSaldoAta[CÓDIGO],tabConsumoAta[[#This Row],[CÓDIGO]],tabSaldoAta[CHAVE],tabConsumoAta[[#This Row],[ATA]])</f>
        <v>0</v>
      </c>
      <c r="I1902" s="164">
        <v>12</v>
      </c>
      <c r="J1902" s="159">
        <v>34</v>
      </c>
      <c r="K1902" s="251">
        <v>16910</v>
      </c>
      <c r="L1902" s="246" t="s">
        <v>3225</v>
      </c>
      <c r="M1902" s="160" t="s">
        <v>3223</v>
      </c>
      <c r="N1902" s="160" t="s">
        <v>3224</v>
      </c>
      <c r="O1902" s="249" t="s">
        <v>3226</v>
      </c>
      <c r="P1902" s="248">
        <v>43811</v>
      </c>
      <c r="Q1902" s="166" t="str">
        <f>IF(COUNTIFS(tabAtas_Bloqueios[CÓDIGO],tabConsumoAta[[#This Row],[CÓDIGO]],tabAtas_Bloqueios[CHAVE],tabConsumoAta[[#This Row],[ATA]],tabAtas_Bloqueios[INATIVO],"") &gt; 0,"X","")</f>
        <v/>
      </c>
      <c r="R1902" s="158" t="s">
        <v>1555</v>
      </c>
    </row>
    <row r="1903" spans="1:18" x14ac:dyDescent="0.3">
      <c r="A1903" s="247">
        <v>114853</v>
      </c>
      <c r="B1903" s="47" t="s">
        <v>3013</v>
      </c>
      <c r="C1903" s="34" t="str">
        <f>IFERROR(VLOOKUP(tabConsumoAta[[#This Row],[CÓDIGO]],tabEstimativa[#Data],14,FALSE),"")</f>
        <v>Inativo</v>
      </c>
      <c r="D1903" s="157" t="s">
        <v>2202</v>
      </c>
      <c r="E1903" s="157">
        <v>257</v>
      </c>
      <c r="F1903" s="34">
        <v>2019</v>
      </c>
      <c r="G1903" s="78">
        <f>IFERROR(VLOOKUP(tabConsumoAta[[#This Row],[ATA]],tabAtas[#Data],4,FALSE),"")</f>
        <v>44119</v>
      </c>
      <c r="H1903" s="163">
        <f>SUMIFS(tabSaldoAta[ESTIMATIVA],tabSaldoAta[CÓDIGO],tabConsumoAta[[#This Row],[CÓDIGO]],tabSaldoAta[CHAVE],tabConsumoAta[[#This Row],[ATA]])</f>
        <v>50</v>
      </c>
      <c r="I1903" s="164">
        <v>150</v>
      </c>
      <c r="J1903" s="159">
        <v>35</v>
      </c>
      <c r="K1903" s="251">
        <v>16910</v>
      </c>
      <c r="L1903" s="246" t="s">
        <v>3225</v>
      </c>
      <c r="M1903" s="160" t="s">
        <v>3223</v>
      </c>
      <c r="N1903" s="160" t="s">
        <v>3224</v>
      </c>
      <c r="O1903" s="249" t="s">
        <v>3226</v>
      </c>
      <c r="P1903" s="248">
        <v>43811</v>
      </c>
      <c r="Q1903" s="166" t="str">
        <f>IF(COUNTIFS(tabAtas_Bloqueios[CÓDIGO],tabConsumoAta[[#This Row],[CÓDIGO]],tabAtas_Bloqueios[CHAVE],tabConsumoAta[[#This Row],[ATA]],tabAtas_Bloqueios[INATIVO],"") &gt; 0,"X","")</f>
        <v/>
      </c>
      <c r="R1903" s="158" t="s">
        <v>1555</v>
      </c>
    </row>
    <row r="1904" spans="1:18" x14ac:dyDescent="0.3">
      <c r="A1904" s="247">
        <v>32534</v>
      </c>
      <c r="B1904" s="47" t="s">
        <v>30</v>
      </c>
      <c r="C1904" s="34" t="str">
        <f>IFERROR(VLOOKUP(tabConsumoAta[[#This Row],[CÓDIGO]],tabEstimativa[#Data],14,FALSE),"")</f>
        <v>Aguardando</v>
      </c>
      <c r="D1904" s="157" t="s">
        <v>2249</v>
      </c>
      <c r="E1904" s="157">
        <v>276</v>
      </c>
      <c r="F1904" s="34">
        <v>2019</v>
      </c>
      <c r="G1904" s="78">
        <f>IFERROR(VLOOKUP(tabConsumoAta[[#This Row],[ATA]],tabAtas[#Data],4,FALSE),"")</f>
        <v>44146</v>
      </c>
      <c r="H1904" s="163">
        <f>SUMIFS(tabSaldoAta[ESTIMATIVA],tabSaldoAta[CÓDIGO],tabConsumoAta[[#This Row],[CÓDIGO]],tabSaldoAta[CHAVE],tabConsumoAta[[#This Row],[ATA]])</f>
        <v>800</v>
      </c>
      <c r="I1904" s="164">
        <v>400</v>
      </c>
      <c r="J1904" s="159">
        <v>36</v>
      </c>
      <c r="K1904" s="251">
        <v>16911</v>
      </c>
      <c r="L1904" s="246" t="s">
        <v>2334</v>
      </c>
      <c r="M1904" s="160" t="s">
        <v>3223</v>
      </c>
      <c r="N1904" s="160" t="s">
        <v>3224</v>
      </c>
      <c r="O1904" s="249" t="s">
        <v>3226</v>
      </c>
      <c r="P1904" s="248">
        <v>43811</v>
      </c>
      <c r="Q1904" s="166" t="str">
        <f>IF(COUNTIFS(tabAtas_Bloqueios[CÓDIGO],tabConsumoAta[[#This Row],[CÓDIGO]],tabAtas_Bloqueios[CHAVE],tabConsumoAta[[#This Row],[ATA]],tabAtas_Bloqueios[INATIVO],"") &gt; 0,"X","")</f>
        <v/>
      </c>
      <c r="R1904" s="158" t="s">
        <v>1555</v>
      </c>
    </row>
    <row r="1905" spans="1:18" x14ac:dyDescent="0.3">
      <c r="A1905" s="247">
        <v>88744</v>
      </c>
      <c r="B1905" s="47" t="s">
        <v>125</v>
      </c>
      <c r="C1905" s="34" t="str">
        <f>IFERROR(VLOOKUP(tabConsumoAta[[#This Row],[CÓDIGO]],tabEstimativa[#Data],14,FALSE),"")</f>
        <v>Aguardando</v>
      </c>
      <c r="D1905" s="157" t="s">
        <v>1698</v>
      </c>
      <c r="E1905" s="157">
        <v>2</v>
      </c>
      <c r="F1905" s="34">
        <v>2019</v>
      </c>
      <c r="G1905" s="78">
        <f>IFERROR(VLOOKUP(tabConsumoAta[[#This Row],[ATA]],tabAtas[#Data],4,FALSE),"")</f>
        <v>43831</v>
      </c>
      <c r="H1905" s="163">
        <f>SUMIFS(tabSaldoAta[ESTIMATIVA],tabSaldoAta[CÓDIGO],tabConsumoAta[[#This Row],[CÓDIGO]],tabSaldoAta[CHAVE],tabConsumoAta[[#This Row],[ATA]])</f>
        <v>30</v>
      </c>
      <c r="I1905" s="164">
        <v>5</v>
      </c>
      <c r="J1905" s="159">
        <v>1</v>
      </c>
      <c r="K1905" s="251">
        <v>16861</v>
      </c>
      <c r="L1905" s="246" t="s">
        <v>2333</v>
      </c>
      <c r="M1905" s="160" t="s">
        <v>3220</v>
      </c>
      <c r="N1905" s="160" t="s">
        <v>3221</v>
      </c>
      <c r="O1905" s="249" t="s">
        <v>3222</v>
      </c>
      <c r="P1905" s="248">
        <v>43811</v>
      </c>
      <c r="Q1905" s="166" t="str">
        <f>IF(COUNTIFS(tabAtas_Bloqueios[CÓDIGO],tabConsumoAta[[#This Row],[CÓDIGO]],tabAtas_Bloqueios[CHAVE],tabConsumoAta[[#This Row],[ATA]],tabAtas_Bloqueios[INATIVO],"") &gt; 0,"X","")</f>
        <v/>
      </c>
      <c r="R1905" s="158" t="s">
        <v>1555</v>
      </c>
    </row>
    <row r="1906" spans="1:18" x14ac:dyDescent="0.3">
      <c r="A1906" s="247">
        <v>81455</v>
      </c>
      <c r="B1906" s="47" t="s">
        <v>2772</v>
      </c>
      <c r="C1906" s="34" t="str">
        <f>IFERROR(VLOOKUP(tabConsumoAta[[#This Row],[CÓDIGO]],tabEstimativa[#Data],14,FALSE),"")</f>
        <v>Suspenso</v>
      </c>
      <c r="D1906" s="157" t="s">
        <v>1722</v>
      </c>
      <c r="E1906" s="157">
        <v>16</v>
      </c>
      <c r="F1906" s="34">
        <v>2019</v>
      </c>
      <c r="G1906" s="78">
        <f>IFERROR(VLOOKUP(tabConsumoAta[[#This Row],[ATA]],tabAtas[#Data],4,FALSE),"")</f>
        <v>43859</v>
      </c>
      <c r="H1906" s="163">
        <f>SUMIFS(tabSaldoAta[ESTIMATIVA],tabSaldoAta[CÓDIGO],tabConsumoAta[[#This Row],[CÓDIGO]],tabSaldoAta[CHAVE],tabConsumoAta[[#This Row],[ATA]])</f>
        <v>600</v>
      </c>
      <c r="I1906" s="164">
        <v>356</v>
      </c>
      <c r="J1906" s="159">
        <v>2</v>
      </c>
      <c r="K1906" s="251">
        <v>16777</v>
      </c>
      <c r="L1906" s="246" t="s">
        <v>2964</v>
      </c>
      <c r="M1906" s="160" t="s">
        <v>3220</v>
      </c>
      <c r="N1906" s="160" t="s">
        <v>3221</v>
      </c>
      <c r="O1906" s="249" t="s">
        <v>3222</v>
      </c>
      <c r="P1906" s="248">
        <v>43811</v>
      </c>
      <c r="Q1906" s="166" t="str">
        <f>IF(COUNTIFS(tabAtas_Bloqueios[CÓDIGO],tabConsumoAta[[#This Row],[CÓDIGO]],tabAtas_Bloqueios[CHAVE],tabConsumoAta[[#This Row],[ATA]],tabAtas_Bloqueios[INATIVO],"") &gt; 0,"X","")</f>
        <v/>
      </c>
      <c r="R1906" s="158" t="s">
        <v>1555</v>
      </c>
    </row>
    <row r="1907" spans="1:18" x14ac:dyDescent="0.3">
      <c r="A1907" s="247">
        <v>20001</v>
      </c>
      <c r="B1907" s="47" t="s">
        <v>36</v>
      </c>
      <c r="C1907" s="34" t="str">
        <f>IFERROR(VLOOKUP(tabConsumoAta[[#This Row],[CÓDIGO]],tabEstimativa[#Data],14,FALSE),"")</f>
        <v>Suspenso</v>
      </c>
      <c r="D1907" s="157" t="s">
        <v>1740</v>
      </c>
      <c r="E1907" s="157">
        <v>70</v>
      </c>
      <c r="F1907" s="34">
        <v>2019</v>
      </c>
      <c r="G1907" s="78">
        <f>IFERROR(VLOOKUP(tabConsumoAta[[#This Row],[ATA]],tabAtas[#Data],4,FALSE),"")</f>
        <v>43889</v>
      </c>
      <c r="H1907" s="163">
        <f>SUMIFS(tabSaldoAta[ESTIMATIVA],tabSaldoAta[CÓDIGO],tabConsumoAta[[#This Row],[CÓDIGO]],tabSaldoAta[CHAVE],tabConsumoAta[[#This Row],[ATA]])</f>
        <v>500</v>
      </c>
      <c r="I1907" s="164">
        <v>420</v>
      </c>
      <c r="J1907" s="159">
        <v>3</v>
      </c>
      <c r="K1907" s="251">
        <v>16783</v>
      </c>
      <c r="L1907" s="246" t="s">
        <v>2964</v>
      </c>
      <c r="M1907" s="160" t="s">
        <v>3220</v>
      </c>
      <c r="N1907" s="160" t="s">
        <v>3221</v>
      </c>
      <c r="O1907" s="249" t="s">
        <v>3222</v>
      </c>
      <c r="P1907" s="248">
        <v>43811</v>
      </c>
      <c r="Q1907" s="166" t="str">
        <f>IF(COUNTIFS(tabAtas_Bloqueios[CÓDIGO],tabConsumoAta[[#This Row],[CÓDIGO]],tabAtas_Bloqueios[CHAVE],tabConsumoAta[[#This Row],[ATA]],tabAtas_Bloqueios[INATIVO],"") &gt; 0,"X","")</f>
        <v/>
      </c>
      <c r="R1907" s="158" t="s">
        <v>1555</v>
      </c>
    </row>
    <row r="1908" spans="1:18" x14ac:dyDescent="0.3">
      <c r="A1908" s="247">
        <v>20034</v>
      </c>
      <c r="B1908" s="47" t="s">
        <v>37</v>
      </c>
      <c r="C1908" s="34" t="str">
        <f>IFERROR(VLOOKUP(tabConsumoAta[[#This Row],[CÓDIGO]],tabEstimativa[#Data],14,FALSE),"")</f>
        <v>Suspenso</v>
      </c>
      <c r="D1908" s="157" t="s">
        <v>1740</v>
      </c>
      <c r="E1908" s="157">
        <v>70</v>
      </c>
      <c r="F1908" s="34">
        <v>2019</v>
      </c>
      <c r="G1908" s="78">
        <f>IFERROR(VLOOKUP(tabConsumoAta[[#This Row],[ATA]],tabAtas[#Data],4,FALSE),"")</f>
        <v>43889</v>
      </c>
      <c r="H1908" s="163">
        <f>SUMIFS(tabSaldoAta[ESTIMATIVA],tabSaldoAta[CÓDIGO],tabConsumoAta[[#This Row],[CÓDIGO]],tabSaldoAta[CHAVE],tabConsumoAta[[#This Row],[ATA]])</f>
        <v>500</v>
      </c>
      <c r="I1908" s="164">
        <v>360</v>
      </c>
      <c r="J1908" s="159">
        <v>4</v>
      </c>
      <c r="K1908" s="251">
        <v>16783</v>
      </c>
      <c r="L1908" s="246" t="s">
        <v>2964</v>
      </c>
      <c r="M1908" s="160" t="s">
        <v>3220</v>
      </c>
      <c r="N1908" s="160" t="s">
        <v>3221</v>
      </c>
      <c r="O1908" s="249" t="s">
        <v>3222</v>
      </c>
      <c r="P1908" s="248">
        <v>43811</v>
      </c>
      <c r="Q1908" s="166" t="str">
        <f>IF(COUNTIFS(tabAtas_Bloqueios[CÓDIGO],tabConsumoAta[[#This Row],[CÓDIGO]],tabAtas_Bloqueios[CHAVE],tabConsumoAta[[#This Row],[ATA]],tabAtas_Bloqueios[INATIVO],"") &gt; 0,"X","")</f>
        <v/>
      </c>
      <c r="R1908" s="158" t="s">
        <v>1555</v>
      </c>
    </row>
    <row r="1909" spans="1:18" x14ac:dyDescent="0.3">
      <c r="A1909" s="247">
        <v>20144</v>
      </c>
      <c r="B1909" s="47" t="s">
        <v>35</v>
      </c>
      <c r="C1909" s="34" t="str">
        <f>IFERROR(VLOOKUP(tabConsumoAta[[#This Row],[CÓDIGO]],tabEstimativa[#Data],14,FALSE),"")</f>
        <v>Aguardando</v>
      </c>
      <c r="D1909" s="157" t="s">
        <v>1740</v>
      </c>
      <c r="E1909" s="157">
        <v>70</v>
      </c>
      <c r="F1909" s="34">
        <v>2019</v>
      </c>
      <c r="G1909" s="78">
        <f>IFERROR(VLOOKUP(tabConsumoAta[[#This Row],[ATA]],tabAtas[#Data],4,FALSE),"")</f>
        <v>43889</v>
      </c>
      <c r="H1909" s="163">
        <f>SUMIFS(tabSaldoAta[ESTIMATIVA],tabSaldoAta[CÓDIGO],tabConsumoAta[[#This Row],[CÓDIGO]],tabSaldoAta[CHAVE],tabConsumoAta[[#This Row],[ATA]])</f>
        <v>500</v>
      </c>
      <c r="I1909" s="164">
        <v>390</v>
      </c>
      <c r="J1909" s="159">
        <v>5</v>
      </c>
      <c r="K1909" s="251">
        <v>16783</v>
      </c>
      <c r="L1909" s="246" t="s">
        <v>2964</v>
      </c>
      <c r="M1909" s="160" t="s">
        <v>3220</v>
      </c>
      <c r="N1909" s="160" t="s">
        <v>3221</v>
      </c>
      <c r="O1909" s="249" t="s">
        <v>3222</v>
      </c>
      <c r="P1909" s="248">
        <v>43811</v>
      </c>
      <c r="Q1909" s="166" t="str">
        <f>IF(COUNTIFS(tabAtas_Bloqueios[CÓDIGO],tabConsumoAta[[#This Row],[CÓDIGO]],tabAtas_Bloqueios[CHAVE],tabConsumoAta[[#This Row],[ATA]],tabAtas_Bloqueios[INATIVO],"") &gt; 0,"X","")</f>
        <v/>
      </c>
      <c r="R1909" s="158" t="s">
        <v>1555</v>
      </c>
    </row>
    <row r="1910" spans="1:18" x14ac:dyDescent="0.3">
      <c r="A1910" s="247">
        <v>44398</v>
      </c>
      <c r="B1910" s="47" t="s">
        <v>3067</v>
      </c>
      <c r="C1910" s="34" t="str">
        <f>IFERROR(VLOOKUP(tabConsumoAta[[#This Row],[CÓDIGO]],tabEstimativa[#Data],14,FALSE),"")</f>
        <v>Suspenso</v>
      </c>
      <c r="D1910" s="157" t="s">
        <v>1689</v>
      </c>
      <c r="E1910" s="157">
        <v>246</v>
      </c>
      <c r="F1910" s="34">
        <v>2018</v>
      </c>
      <c r="G1910" s="78">
        <f>IFERROR(VLOOKUP(tabConsumoAta[[#This Row],[ATA]],tabAtas[#Data],4,FALSE),"")</f>
        <v>43819</v>
      </c>
      <c r="H1910" s="163">
        <f>SUMIFS(tabSaldoAta[ESTIMATIVA],tabSaldoAta[CÓDIGO],tabConsumoAta[[#This Row],[CÓDIGO]],tabSaldoAta[CHAVE],tabConsumoAta[[#This Row],[ATA]])</f>
        <v>1500</v>
      </c>
      <c r="I1910" s="164">
        <v>1000</v>
      </c>
      <c r="J1910" s="159">
        <v>1</v>
      </c>
      <c r="K1910" s="251">
        <v>16746</v>
      </c>
      <c r="L1910" s="246" t="s">
        <v>2517</v>
      </c>
      <c r="M1910" s="160" t="s">
        <v>3213</v>
      </c>
      <c r="N1910" s="160" t="s">
        <v>3214</v>
      </c>
      <c r="O1910" s="249" t="s">
        <v>3215</v>
      </c>
      <c r="P1910" s="248">
        <v>43811</v>
      </c>
      <c r="Q1910" s="166" t="str">
        <f>IF(COUNTIFS(tabAtas_Bloqueios[CÓDIGO],tabConsumoAta[[#This Row],[CÓDIGO]],tabAtas_Bloqueios[CHAVE],tabConsumoAta[[#This Row],[ATA]],tabAtas_Bloqueios[INATIVO],"") &gt; 0,"X","")</f>
        <v/>
      </c>
      <c r="R1910" s="158" t="s">
        <v>1555</v>
      </c>
    </row>
    <row r="1911" spans="1:18" x14ac:dyDescent="0.3">
      <c r="A1911" s="247">
        <v>102276</v>
      </c>
      <c r="B1911" s="47" t="s">
        <v>3068</v>
      </c>
      <c r="C1911" s="34" t="str">
        <f>IFERROR(VLOOKUP(tabConsumoAta[[#This Row],[CÓDIGO]],tabEstimativa[#Data],14,FALSE),"")</f>
        <v>Suspenso</v>
      </c>
      <c r="D1911" s="157" t="s">
        <v>1689</v>
      </c>
      <c r="E1911" s="157">
        <v>246</v>
      </c>
      <c r="F1911" s="34">
        <v>2018</v>
      </c>
      <c r="G1911" s="78">
        <f>IFERROR(VLOOKUP(tabConsumoAta[[#This Row],[ATA]],tabAtas[#Data],4,FALSE),"")</f>
        <v>43819</v>
      </c>
      <c r="H1911" s="163">
        <f>SUMIFS(tabSaldoAta[ESTIMATIVA],tabSaldoAta[CÓDIGO],tabConsumoAta[[#This Row],[CÓDIGO]],tabSaldoAta[CHAVE],tabConsumoAta[[#This Row],[ATA]])</f>
        <v>250</v>
      </c>
      <c r="I1911" s="164">
        <v>200</v>
      </c>
      <c r="J1911" s="159">
        <v>2</v>
      </c>
      <c r="K1911" s="251">
        <v>16746</v>
      </c>
      <c r="L1911" s="246" t="s">
        <v>2517</v>
      </c>
      <c r="M1911" s="160" t="s">
        <v>3213</v>
      </c>
      <c r="N1911" s="160" t="s">
        <v>3214</v>
      </c>
      <c r="O1911" s="249" t="s">
        <v>3215</v>
      </c>
      <c r="P1911" s="248">
        <v>43811</v>
      </c>
      <c r="Q1911" s="166" t="str">
        <f>IF(COUNTIFS(tabAtas_Bloqueios[CÓDIGO],tabConsumoAta[[#This Row],[CÓDIGO]],tabAtas_Bloqueios[CHAVE],tabConsumoAta[[#This Row],[ATA]],tabAtas_Bloqueios[INATIVO],"") &gt; 0,"X","")</f>
        <v/>
      </c>
      <c r="R1911" s="158" t="s">
        <v>1555</v>
      </c>
    </row>
    <row r="1912" spans="1:18" x14ac:dyDescent="0.3">
      <c r="A1912" s="247">
        <v>15167</v>
      </c>
      <c r="B1912" s="47" t="s">
        <v>2962</v>
      </c>
      <c r="C1912" s="34" t="str">
        <f>IFERROR(VLOOKUP(tabConsumoAta[[#This Row],[CÓDIGO]],tabEstimativa[#Data],14,FALSE),"")</f>
        <v>Aguardando</v>
      </c>
      <c r="D1912" s="157" t="s">
        <v>1698</v>
      </c>
      <c r="E1912" s="157">
        <v>2</v>
      </c>
      <c r="F1912" s="34">
        <v>2019</v>
      </c>
      <c r="G1912" s="78">
        <f>IFERROR(VLOOKUP(tabConsumoAta[[#This Row],[ATA]],tabAtas[#Data],4,FALSE),"")</f>
        <v>43831</v>
      </c>
      <c r="H1912" s="163">
        <f>SUMIFS(tabSaldoAta[ESTIMATIVA],tabSaldoAta[CÓDIGO],tabConsumoAta[[#This Row],[CÓDIGO]],tabSaldoAta[CHAVE],tabConsumoAta[[#This Row],[ATA]])</f>
        <v>1450</v>
      </c>
      <c r="I1912" s="164">
        <v>400</v>
      </c>
      <c r="J1912" s="159">
        <v>3</v>
      </c>
      <c r="K1912" s="251">
        <v>16751</v>
      </c>
      <c r="L1912" s="246" t="s">
        <v>3179</v>
      </c>
      <c r="M1912" s="160" t="s">
        <v>3213</v>
      </c>
      <c r="N1912" s="160" t="s">
        <v>3214</v>
      </c>
      <c r="O1912" s="249" t="s">
        <v>3215</v>
      </c>
      <c r="P1912" s="248">
        <v>43811</v>
      </c>
      <c r="Q1912" s="166" t="str">
        <f>IF(COUNTIFS(tabAtas_Bloqueios[CÓDIGO],tabConsumoAta[[#This Row],[CÓDIGO]],tabAtas_Bloqueios[CHAVE],tabConsumoAta[[#This Row],[ATA]],tabAtas_Bloqueios[INATIVO],"") &gt; 0,"X","")</f>
        <v/>
      </c>
      <c r="R1912" s="158" t="s">
        <v>1555</v>
      </c>
    </row>
    <row r="1913" spans="1:18" x14ac:dyDescent="0.3">
      <c r="A1913" s="247">
        <v>119811</v>
      </c>
      <c r="B1913" s="47" t="s">
        <v>2820</v>
      </c>
      <c r="C1913" s="34" t="str">
        <f>IFERROR(VLOOKUP(tabConsumoAta[[#This Row],[CÓDIGO]],tabEstimativa[#Data],14,FALSE),"")</f>
        <v>Aguardando</v>
      </c>
      <c r="D1913" s="157" t="s">
        <v>1698</v>
      </c>
      <c r="E1913" s="157">
        <v>2</v>
      </c>
      <c r="F1913" s="34">
        <v>2019</v>
      </c>
      <c r="G1913" s="78">
        <f>IFERROR(VLOOKUP(tabConsumoAta[[#This Row],[ATA]],tabAtas[#Data],4,FALSE),"")</f>
        <v>43831</v>
      </c>
      <c r="H1913" s="163">
        <f>SUMIFS(tabSaldoAta[ESTIMATIVA],tabSaldoAta[CÓDIGO],tabConsumoAta[[#This Row],[CÓDIGO]],tabSaldoAta[CHAVE],tabConsumoAta[[#This Row],[ATA]])</f>
        <v>470</v>
      </c>
      <c r="I1913" s="164">
        <v>280</v>
      </c>
      <c r="J1913" s="159">
        <v>4</v>
      </c>
      <c r="K1913" s="251">
        <v>16751</v>
      </c>
      <c r="L1913" s="246" t="s">
        <v>3179</v>
      </c>
      <c r="M1913" s="160" t="s">
        <v>3213</v>
      </c>
      <c r="N1913" s="160" t="s">
        <v>3214</v>
      </c>
      <c r="O1913" s="249" t="s">
        <v>3215</v>
      </c>
      <c r="P1913" s="248">
        <v>43811</v>
      </c>
      <c r="Q1913" s="166" t="str">
        <f>IF(COUNTIFS(tabAtas_Bloqueios[CÓDIGO],tabConsumoAta[[#This Row],[CÓDIGO]],tabAtas_Bloqueios[CHAVE],tabConsumoAta[[#This Row],[ATA]],tabAtas_Bloqueios[INATIVO],"") &gt; 0,"X","")</f>
        <v/>
      </c>
      <c r="R1913" s="158" t="s">
        <v>1555</v>
      </c>
    </row>
    <row r="1914" spans="1:18" x14ac:dyDescent="0.3">
      <c r="A1914" s="247">
        <v>88728</v>
      </c>
      <c r="B1914" s="47" t="s">
        <v>2839</v>
      </c>
      <c r="C1914" s="34" t="str">
        <f>IFERROR(VLOOKUP(tabConsumoAta[[#This Row],[CÓDIGO]],tabEstimativa[#Data],14,FALSE),"")</f>
        <v>Aguardando</v>
      </c>
      <c r="D1914" s="157" t="s">
        <v>1698</v>
      </c>
      <c r="E1914" s="157">
        <v>2</v>
      </c>
      <c r="F1914" s="34">
        <v>2019</v>
      </c>
      <c r="G1914" s="78">
        <f>IFERROR(VLOOKUP(tabConsumoAta[[#This Row],[ATA]],tabAtas[#Data],4,FALSE),"")</f>
        <v>43831</v>
      </c>
      <c r="H1914" s="163">
        <f>SUMIFS(tabSaldoAta[ESTIMATIVA],tabSaldoAta[CÓDIGO],tabConsumoAta[[#This Row],[CÓDIGO]],tabSaldoAta[CHAVE],tabConsumoAta[[#This Row],[ATA]])</f>
        <v>200</v>
      </c>
      <c r="I1914" s="164">
        <v>242</v>
      </c>
      <c r="J1914" s="159">
        <v>5</v>
      </c>
      <c r="K1914" s="251">
        <v>16754</v>
      </c>
      <c r="L1914" s="246" t="s">
        <v>2333</v>
      </c>
      <c r="M1914" s="160" t="s">
        <v>3213</v>
      </c>
      <c r="N1914" s="160" t="s">
        <v>3214</v>
      </c>
      <c r="O1914" s="249" t="s">
        <v>3215</v>
      </c>
      <c r="P1914" s="248">
        <v>43811</v>
      </c>
      <c r="Q1914" s="166" t="str">
        <f>IF(COUNTIFS(tabAtas_Bloqueios[CÓDIGO],tabConsumoAta[[#This Row],[CÓDIGO]],tabAtas_Bloqueios[CHAVE],tabConsumoAta[[#This Row],[ATA]],tabAtas_Bloqueios[INATIVO],"") &gt; 0,"X","")</f>
        <v/>
      </c>
      <c r="R1914" s="158" t="s">
        <v>1555</v>
      </c>
    </row>
    <row r="1915" spans="1:18" x14ac:dyDescent="0.3">
      <c r="A1915" s="247">
        <v>88730</v>
      </c>
      <c r="B1915" s="47" t="s">
        <v>3216</v>
      </c>
      <c r="C1915" s="34" t="str">
        <f>IFERROR(VLOOKUP(tabConsumoAta[[#This Row],[CÓDIGO]],tabEstimativa[#Data],14,FALSE),"")</f>
        <v>Aguardando</v>
      </c>
      <c r="D1915" s="157" t="s">
        <v>1698</v>
      </c>
      <c r="E1915" s="157">
        <v>2</v>
      </c>
      <c r="F1915" s="34">
        <v>2019</v>
      </c>
      <c r="G1915" s="78">
        <f>IFERROR(VLOOKUP(tabConsumoAta[[#This Row],[ATA]],tabAtas[#Data],4,FALSE),"")</f>
        <v>43831</v>
      </c>
      <c r="H1915" s="163">
        <f>SUMIFS(tabSaldoAta[ESTIMATIVA],tabSaldoAta[CÓDIGO],tabConsumoAta[[#This Row],[CÓDIGO]],tabSaldoAta[CHAVE],tabConsumoAta[[#This Row],[ATA]])</f>
        <v>50</v>
      </c>
      <c r="I1915" s="164">
        <v>50</v>
      </c>
      <c r="J1915" s="159">
        <v>6</v>
      </c>
      <c r="K1915" s="251">
        <v>16754</v>
      </c>
      <c r="L1915" s="246" t="s">
        <v>2333</v>
      </c>
      <c r="M1915" s="160" t="s">
        <v>3213</v>
      </c>
      <c r="N1915" s="160" t="s">
        <v>3214</v>
      </c>
      <c r="O1915" s="249" t="s">
        <v>3215</v>
      </c>
      <c r="P1915" s="248">
        <v>43811</v>
      </c>
      <c r="Q1915" s="166" t="str">
        <f>IF(COUNTIFS(tabAtas_Bloqueios[CÓDIGO],tabConsumoAta[[#This Row],[CÓDIGO]],tabAtas_Bloqueios[CHAVE],tabConsumoAta[[#This Row],[ATA]],tabAtas_Bloqueios[INATIVO],"") &gt; 0,"X","")</f>
        <v/>
      </c>
      <c r="R1915" s="158" t="s">
        <v>1555</v>
      </c>
    </row>
    <row r="1916" spans="1:18" x14ac:dyDescent="0.3">
      <c r="A1916" s="247">
        <v>88745</v>
      </c>
      <c r="B1916" s="47" t="s">
        <v>2898</v>
      </c>
      <c r="C1916" s="34" t="str">
        <f>IFERROR(VLOOKUP(tabConsumoAta[[#This Row],[CÓDIGO]],tabEstimativa[#Data],14,FALSE),"")</f>
        <v>Aguardando</v>
      </c>
      <c r="D1916" s="157" t="s">
        <v>1698</v>
      </c>
      <c r="E1916" s="157">
        <v>2</v>
      </c>
      <c r="F1916" s="34">
        <v>2019</v>
      </c>
      <c r="G1916" s="78">
        <f>IFERROR(VLOOKUP(tabConsumoAta[[#This Row],[ATA]],tabAtas[#Data],4,FALSE),"")</f>
        <v>43831</v>
      </c>
      <c r="H1916" s="163">
        <f>SUMIFS(tabSaldoAta[ESTIMATIVA],tabSaldoAta[CÓDIGO],tabConsumoAta[[#This Row],[CÓDIGO]],tabSaldoAta[CHAVE],tabConsumoAta[[#This Row],[ATA]])</f>
        <v>20</v>
      </c>
      <c r="I1916" s="164">
        <v>20</v>
      </c>
      <c r="J1916" s="159">
        <v>7</v>
      </c>
      <c r="K1916" s="251">
        <v>16754</v>
      </c>
      <c r="L1916" s="246" t="s">
        <v>2333</v>
      </c>
      <c r="M1916" s="160" t="s">
        <v>3213</v>
      </c>
      <c r="N1916" s="160" t="s">
        <v>3214</v>
      </c>
      <c r="O1916" s="249" t="s">
        <v>3215</v>
      </c>
      <c r="P1916" s="248">
        <v>43811</v>
      </c>
      <c r="Q1916" s="166" t="str">
        <f>IF(COUNTIFS(tabAtas_Bloqueios[CÓDIGO],tabConsumoAta[[#This Row],[CÓDIGO]],tabAtas_Bloqueios[CHAVE],tabConsumoAta[[#This Row],[ATA]],tabAtas_Bloqueios[INATIVO],"") &gt; 0,"X","")</f>
        <v/>
      </c>
      <c r="R1916" s="158" t="s">
        <v>1555</v>
      </c>
    </row>
    <row r="1917" spans="1:18" x14ac:dyDescent="0.3">
      <c r="A1917" s="247">
        <v>88746</v>
      </c>
      <c r="B1917" s="47" t="s">
        <v>120</v>
      </c>
      <c r="C1917" s="34" t="str">
        <f>IFERROR(VLOOKUP(tabConsumoAta[[#This Row],[CÓDIGO]],tabEstimativa[#Data],14,FALSE),"")</f>
        <v>Aguardando</v>
      </c>
      <c r="D1917" s="157" t="s">
        <v>1698</v>
      </c>
      <c r="E1917" s="157">
        <v>2</v>
      </c>
      <c r="F1917" s="34">
        <v>2019</v>
      </c>
      <c r="G1917" s="78">
        <f>IFERROR(VLOOKUP(tabConsumoAta[[#This Row],[ATA]],tabAtas[#Data],4,FALSE),"")</f>
        <v>43831</v>
      </c>
      <c r="H1917" s="163">
        <f>SUMIFS(tabSaldoAta[ESTIMATIVA],tabSaldoAta[CÓDIGO],tabConsumoAta[[#This Row],[CÓDIGO]],tabSaldoAta[CHAVE],tabConsumoAta[[#This Row],[ATA]])</f>
        <v>10</v>
      </c>
      <c r="I1917" s="164">
        <v>8</v>
      </c>
      <c r="J1917" s="159">
        <v>8</v>
      </c>
      <c r="K1917" s="251">
        <v>16754</v>
      </c>
      <c r="L1917" s="246" t="s">
        <v>2333</v>
      </c>
      <c r="M1917" s="160" t="s">
        <v>3213</v>
      </c>
      <c r="N1917" s="160" t="s">
        <v>3214</v>
      </c>
      <c r="O1917" s="249" t="s">
        <v>3215</v>
      </c>
      <c r="P1917" s="248">
        <v>43811</v>
      </c>
      <c r="Q1917" s="166" t="str">
        <f>IF(COUNTIFS(tabAtas_Bloqueios[CÓDIGO],tabConsumoAta[[#This Row],[CÓDIGO]],tabAtas_Bloqueios[CHAVE],tabConsumoAta[[#This Row],[ATA]],tabAtas_Bloqueios[INATIVO],"") &gt; 0,"X","")</f>
        <v/>
      </c>
      <c r="R1917" s="158" t="s">
        <v>1555</v>
      </c>
    </row>
    <row r="1918" spans="1:18" x14ac:dyDescent="0.3">
      <c r="A1918" s="247">
        <v>127331</v>
      </c>
      <c r="B1918" s="47" t="s">
        <v>3217</v>
      </c>
      <c r="C1918" s="34" t="str">
        <f>IFERROR(VLOOKUP(tabConsumoAta[[#This Row],[CÓDIGO]],tabEstimativa[#Data],14,FALSE),"")</f>
        <v>Aguardando</v>
      </c>
      <c r="D1918" s="157" t="s">
        <v>1694</v>
      </c>
      <c r="E1918" s="157">
        <v>1</v>
      </c>
      <c r="F1918" s="34">
        <v>2019</v>
      </c>
      <c r="G1918" s="78">
        <f>IFERROR(VLOOKUP(tabConsumoAta[[#This Row],[ATA]],tabAtas[#Data],4,FALSE),"")</f>
        <v>43832</v>
      </c>
      <c r="H1918" s="163">
        <f>SUMIFS(tabSaldoAta[ESTIMATIVA],tabSaldoAta[CÓDIGO],tabConsumoAta[[#This Row],[CÓDIGO]],tabSaldoAta[CHAVE],tabConsumoAta[[#This Row],[ATA]])</f>
        <v>5700</v>
      </c>
      <c r="I1918" s="164">
        <v>500</v>
      </c>
      <c r="J1918" s="159">
        <v>9</v>
      </c>
      <c r="K1918" s="251">
        <v>16742</v>
      </c>
      <c r="L1918" s="246" t="s">
        <v>3035</v>
      </c>
      <c r="M1918" s="160" t="s">
        <v>3213</v>
      </c>
      <c r="N1918" s="160" t="s">
        <v>3214</v>
      </c>
      <c r="O1918" s="249" t="s">
        <v>3215</v>
      </c>
      <c r="P1918" s="248">
        <v>43811</v>
      </c>
      <c r="Q1918" s="166" t="str">
        <f>IF(COUNTIFS(tabAtas_Bloqueios[CÓDIGO],tabConsumoAta[[#This Row],[CÓDIGO]],tabAtas_Bloqueios[CHAVE],tabConsumoAta[[#This Row],[ATA]],tabAtas_Bloqueios[INATIVO],"") &gt; 0,"X","")</f>
        <v/>
      </c>
      <c r="R1918" s="158" t="s">
        <v>1555</v>
      </c>
    </row>
    <row r="1919" spans="1:18" x14ac:dyDescent="0.3">
      <c r="A1919" s="247">
        <v>13905</v>
      </c>
      <c r="B1919" s="47" t="s">
        <v>3218</v>
      </c>
      <c r="C1919" s="34" t="str">
        <f>IFERROR(VLOOKUP(tabConsumoAta[[#This Row],[CÓDIGO]],tabEstimativa[#Data],14,FALSE),"")</f>
        <v>Aguardando</v>
      </c>
      <c r="D1919" s="157" t="s">
        <v>1694</v>
      </c>
      <c r="E1919" s="157">
        <v>1</v>
      </c>
      <c r="F1919" s="34">
        <v>2019</v>
      </c>
      <c r="G1919" s="78">
        <f>IFERROR(VLOOKUP(tabConsumoAta[[#This Row],[ATA]],tabAtas[#Data],4,FALSE),"")</f>
        <v>43832</v>
      </c>
      <c r="H1919" s="163">
        <f>SUMIFS(tabSaldoAta[ESTIMATIVA],tabSaldoAta[CÓDIGO],tabConsumoAta[[#This Row],[CÓDIGO]],tabSaldoAta[CHAVE],tabConsumoAta[[#This Row],[ATA]])</f>
        <v>8700</v>
      </c>
      <c r="I1919" s="164">
        <v>500</v>
      </c>
      <c r="J1919" s="159">
        <v>10</v>
      </c>
      <c r="K1919" s="251">
        <v>16737</v>
      </c>
      <c r="L1919" s="246" t="s">
        <v>3219</v>
      </c>
      <c r="M1919" s="160" t="s">
        <v>3213</v>
      </c>
      <c r="N1919" s="160" t="s">
        <v>3214</v>
      </c>
      <c r="O1919" s="249" t="s">
        <v>3215</v>
      </c>
      <c r="P1919" s="248">
        <v>43811</v>
      </c>
      <c r="Q1919" s="166" t="str">
        <f>IF(COUNTIFS(tabAtas_Bloqueios[CÓDIGO],tabConsumoAta[[#This Row],[CÓDIGO]],tabAtas_Bloqueios[CHAVE],tabConsumoAta[[#This Row],[ATA]],tabAtas_Bloqueios[INATIVO],"") &gt; 0,"X","")</f>
        <v/>
      </c>
      <c r="R1919" s="158" t="s">
        <v>1555</v>
      </c>
    </row>
    <row r="1920" spans="1:18" x14ac:dyDescent="0.3">
      <c r="A1920" s="247">
        <v>134246</v>
      </c>
      <c r="B1920" s="47" t="s">
        <v>2005</v>
      </c>
      <c r="C1920" s="34" t="str">
        <f>IFERROR(VLOOKUP(tabConsumoAta[[#This Row],[CÓDIGO]],tabEstimativa[#Data],14,FALSE),"")</f>
        <v>Aguardando</v>
      </c>
      <c r="D1920" s="157" t="s">
        <v>1701</v>
      </c>
      <c r="E1920" s="157">
        <v>6</v>
      </c>
      <c r="F1920" s="34">
        <v>2019</v>
      </c>
      <c r="G1920" s="78">
        <f>IFERROR(VLOOKUP(tabConsumoAta[[#This Row],[ATA]],tabAtas[#Data],4,FALSE),"")</f>
        <v>43837</v>
      </c>
      <c r="H1920" s="163">
        <f>SUMIFS(tabSaldoAta[ESTIMATIVA],tabSaldoAta[CÓDIGO],tabConsumoAta[[#This Row],[CÓDIGO]],tabSaldoAta[CHAVE],tabConsumoAta[[#This Row],[ATA]])</f>
        <v>1000</v>
      </c>
      <c r="I1920" s="164">
        <v>300</v>
      </c>
      <c r="J1920" s="159">
        <v>11</v>
      </c>
      <c r="K1920" s="251">
        <v>16757</v>
      </c>
      <c r="L1920" s="246" t="s">
        <v>2436</v>
      </c>
      <c r="M1920" s="160" t="s">
        <v>3213</v>
      </c>
      <c r="N1920" s="160" t="s">
        <v>3214</v>
      </c>
      <c r="O1920" s="249" t="s">
        <v>3215</v>
      </c>
      <c r="P1920" s="248">
        <v>43811</v>
      </c>
      <c r="Q1920" s="166" t="str">
        <f>IF(COUNTIFS(tabAtas_Bloqueios[CÓDIGO],tabConsumoAta[[#This Row],[CÓDIGO]],tabAtas_Bloqueios[CHAVE],tabConsumoAta[[#This Row],[ATA]],tabAtas_Bloqueios[INATIVO],"") &gt; 0,"X","")</f>
        <v/>
      </c>
      <c r="R1920" s="158" t="s">
        <v>1555</v>
      </c>
    </row>
    <row r="1921" spans="1:18" x14ac:dyDescent="0.3">
      <c r="A1921" s="247">
        <v>16528</v>
      </c>
      <c r="B1921" s="47" t="s">
        <v>2007</v>
      </c>
      <c r="C1921" s="34" t="str">
        <f>IFERROR(VLOOKUP(tabConsumoAta[[#This Row],[CÓDIGO]],tabEstimativa[#Data],14,FALSE),"")</f>
        <v>Aguardando</v>
      </c>
      <c r="D1921" s="157" t="s">
        <v>1709</v>
      </c>
      <c r="E1921" s="157">
        <v>9</v>
      </c>
      <c r="F1921" s="34">
        <v>2019</v>
      </c>
      <c r="G1921" s="78">
        <f>IFERROR(VLOOKUP(tabConsumoAta[[#This Row],[ATA]],tabAtas[#Data],4,FALSE),"")</f>
        <v>43850</v>
      </c>
      <c r="H1921" s="163">
        <f>SUMIFS(tabSaldoAta[ESTIMATIVA],tabSaldoAta[CÓDIGO],tabConsumoAta[[#This Row],[CÓDIGO]],tabSaldoAta[CHAVE],tabConsumoAta[[#This Row],[ATA]])</f>
        <v>1100</v>
      </c>
      <c r="I1921" s="164">
        <v>291</v>
      </c>
      <c r="J1921" s="159">
        <v>12</v>
      </c>
      <c r="K1921" s="251">
        <v>16739</v>
      </c>
      <c r="L1921" s="246" t="s">
        <v>2840</v>
      </c>
      <c r="M1921" s="160" t="s">
        <v>3213</v>
      </c>
      <c r="N1921" s="160" t="s">
        <v>3214</v>
      </c>
      <c r="O1921" s="249" t="s">
        <v>3215</v>
      </c>
      <c r="P1921" s="248">
        <v>43811</v>
      </c>
      <c r="Q1921" s="166" t="str">
        <f>IF(COUNTIFS(tabAtas_Bloqueios[CÓDIGO],tabConsumoAta[[#This Row],[CÓDIGO]],tabAtas_Bloqueios[CHAVE],tabConsumoAta[[#This Row],[ATA]],tabAtas_Bloqueios[INATIVO],"") &gt; 0,"X","")</f>
        <v/>
      </c>
      <c r="R1921" s="158" t="s">
        <v>1555</v>
      </c>
    </row>
    <row r="1922" spans="1:18" x14ac:dyDescent="0.3">
      <c r="A1922" s="247">
        <v>12685</v>
      </c>
      <c r="B1922" s="47" t="s">
        <v>2872</v>
      </c>
      <c r="C1922" s="34" t="str">
        <f>IFERROR(VLOOKUP(tabConsumoAta[[#This Row],[CÓDIGO]],tabEstimativa[#Data],14,FALSE),"")</f>
        <v>Aguardando</v>
      </c>
      <c r="D1922" s="157" t="s">
        <v>1694</v>
      </c>
      <c r="E1922" s="157">
        <v>1</v>
      </c>
      <c r="F1922" s="34">
        <v>2019</v>
      </c>
      <c r="G1922" s="78">
        <f>IFERROR(VLOOKUP(tabConsumoAta[[#This Row],[ATA]],tabAtas[#Data],4,FALSE),"")</f>
        <v>43832</v>
      </c>
      <c r="H1922" s="163">
        <f>SUMIFS(tabSaldoAta[ESTIMATIVA],tabSaldoAta[CÓDIGO],tabConsumoAta[[#This Row],[CÓDIGO]],tabSaldoAta[CHAVE],tabConsumoAta[[#This Row],[ATA]])</f>
        <v>77620</v>
      </c>
      <c r="I1922" s="164">
        <v>5000</v>
      </c>
      <c r="J1922" s="159">
        <v>13</v>
      </c>
      <c r="K1922" s="251">
        <v>16743</v>
      </c>
      <c r="L1922" s="246" t="s">
        <v>2467</v>
      </c>
      <c r="M1922" s="160" t="s">
        <v>3213</v>
      </c>
      <c r="N1922" s="160" t="s">
        <v>3214</v>
      </c>
      <c r="O1922" s="249" t="s">
        <v>3215</v>
      </c>
      <c r="P1922" s="248">
        <v>43811</v>
      </c>
      <c r="Q1922" s="166" t="str">
        <f>IF(COUNTIFS(tabAtas_Bloqueios[CÓDIGO],tabConsumoAta[[#This Row],[CÓDIGO]],tabAtas_Bloqueios[CHAVE],tabConsumoAta[[#This Row],[ATA]],tabAtas_Bloqueios[INATIVO],"") &gt; 0,"X","")</f>
        <v/>
      </c>
      <c r="R1922" s="158" t="s">
        <v>1555</v>
      </c>
    </row>
    <row r="1923" spans="1:18" x14ac:dyDescent="0.3">
      <c r="A1923" s="247">
        <v>105293</v>
      </c>
      <c r="B1923" s="47" t="s">
        <v>1427</v>
      </c>
      <c r="C1923" s="34" t="str">
        <f>IFERROR(VLOOKUP(tabConsumoAta[[#This Row],[CÓDIGO]],tabEstimativa[#Data],14,FALSE),"")</f>
        <v>Suspenso</v>
      </c>
      <c r="D1923" s="157" t="s">
        <v>2064</v>
      </c>
      <c r="E1923" s="157">
        <v>193</v>
      </c>
      <c r="F1923" s="34">
        <v>2019</v>
      </c>
      <c r="G1923" s="78">
        <f>IFERROR(VLOOKUP(tabConsumoAta[[#This Row],[ATA]],tabAtas[#Data],4,FALSE),"")</f>
        <v>44050</v>
      </c>
      <c r="H1923" s="163">
        <f>SUMIFS(tabSaldoAta[ESTIMATIVA],tabSaldoAta[CÓDIGO],tabConsumoAta[[#This Row],[CÓDIGO]],tabSaldoAta[CHAVE],tabConsumoAta[[#This Row],[ATA]])</f>
        <v>1350</v>
      </c>
      <c r="I1923" s="164">
        <v>200</v>
      </c>
      <c r="J1923" s="159">
        <v>14</v>
      </c>
      <c r="K1923" s="251">
        <v>16786</v>
      </c>
      <c r="L1923" s="246" t="s">
        <v>2963</v>
      </c>
      <c r="M1923" s="160" t="s">
        <v>3213</v>
      </c>
      <c r="N1923" s="160" t="s">
        <v>3214</v>
      </c>
      <c r="O1923" s="249" t="s">
        <v>3215</v>
      </c>
      <c r="P1923" s="248">
        <v>43811</v>
      </c>
      <c r="Q1923" s="166" t="str">
        <f>IF(COUNTIFS(tabAtas_Bloqueios[CÓDIGO],tabConsumoAta[[#This Row],[CÓDIGO]],tabAtas_Bloqueios[CHAVE],tabConsumoAta[[#This Row],[ATA]],tabAtas_Bloqueios[INATIVO],"") &gt; 0,"X","")</f>
        <v/>
      </c>
      <c r="R1923" s="158" t="s">
        <v>1555</v>
      </c>
    </row>
    <row r="1924" spans="1:18" x14ac:dyDescent="0.3">
      <c r="A1924" s="247">
        <v>64625</v>
      </c>
      <c r="B1924" s="47" t="s">
        <v>142</v>
      </c>
      <c r="C1924" s="34" t="str">
        <f>IFERROR(VLOOKUP(tabConsumoAta[[#This Row],[CÓDIGO]],tabEstimativa[#Data],14,FALSE),"")</f>
        <v>Suspenso</v>
      </c>
      <c r="D1924" s="157" t="s">
        <v>2144</v>
      </c>
      <c r="E1924" s="157">
        <v>233</v>
      </c>
      <c r="F1924" s="34">
        <v>2019</v>
      </c>
      <c r="G1924" s="78">
        <f>IFERROR(VLOOKUP(tabConsumoAta[[#This Row],[ATA]],tabAtas[#Data],4,FALSE),"")</f>
        <v>44095</v>
      </c>
      <c r="H1924" s="163">
        <f>SUMIFS(tabSaldoAta[ESTIMATIVA],tabSaldoAta[CÓDIGO],tabConsumoAta[[#This Row],[CÓDIGO]],tabSaldoAta[CHAVE],tabConsumoAta[[#This Row],[ATA]])</f>
        <v>400</v>
      </c>
      <c r="I1924" s="164">
        <v>121</v>
      </c>
      <c r="J1924" s="159">
        <v>15</v>
      </c>
      <c r="K1924" s="251">
        <v>16788</v>
      </c>
      <c r="L1924" s="246" t="s">
        <v>2969</v>
      </c>
      <c r="M1924" s="160" t="s">
        <v>3213</v>
      </c>
      <c r="N1924" s="160" t="s">
        <v>3214</v>
      </c>
      <c r="O1924" s="249" t="s">
        <v>3215</v>
      </c>
      <c r="P1924" s="248">
        <v>43811</v>
      </c>
      <c r="Q1924" s="166" t="str">
        <f>IF(COUNTIFS(tabAtas_Bloqueios[CÓDIGO],tabConsumoAta[[#This Row],[CÓDIGO]],tabAtas_Bloqueios[CHAVE],tabConsumoAta[[#This Row],[ATA]],tabAtas_Bloqueios[INATIVO],"") &gt; 0,"X","")</f>
        <v/>
      </c>
      <c r="R1924" s="158" t="s">
        <v>1555</v>
      </c>
    </row>
    <row r="1925" spans="1:18" x14ac:dyDescent="0.3">
      <c r="A1925" s="247">
        <v>59942</v>
      </c>
      <c r="B1925" s="47" t="s">
        <v>2426</v>
      </c>
      <c r="C1925" s="34" t="str">
        <f>IFERROR(VLOOKUP(tabConsumoAta[[#This Row],[CÓDIGO]],tabEstimativa[#Data],14,FALSE),"")</f>
        <v>Aguardando</v>
      </c>
      <c r="D1925" s="157" t="s">
        <v>2144</v>
      </c>
      <c r="E1925" s="157">
        <v>233</v>
      </c>
      <c r="F1925" s="34">
        <v>2019</v>
      </c>
      <c r="G1925" s="78">
        <f>IFERROR(VLOOKUP(tabConsumoAta[[#This Row],[ATA]],tabAtas[#Data],4,FALSE),"")</f>
        <v>44095</v>
      </c>
      <c r="H1925" s="163">
        <f>SUMIFS(tabSaldoAta[ESTIMATIVA],tabSaldoAta[CÓDIGO],tabConsumoAta[[#This Row],[CÓDIGO]],tabSaldoAta[CHAVE],tabConsumoAta[[#This Row],[ATA]])</f>
        <v>300</v>
      </c>
      <c r="I1925" s="164">
        <v>118</v>
      </c>
      <c r="J1925" s="159">
        <v>1</v>
      </c>
      <c r="K1925" s="251">
        <v>16263</v>
      </c>
      <c r="L1925" s="246" t="s">
        <v>2969</v>
      </c>
      <c r="M1925" s="160" t="s">
        <v>3210</v>
      </c>
      <c r="N1925" s="160" t="s">
        <v>3211</v>
      </c>
      <c r="O1925" s="249" t="s">
        <v>3212</v>
      </c>
      <c r="P1925" s="248">
        <v>43790</v>
      </c>
      <c r="Q1925" s="166" t="str">
        <f>IF(COUNTIFS(tabAtas_Bloqueios[CÓDIGO],tabConsumoAta[[#This Row],[CÓDIGO]],tabAtas_Bloqueios[CHAVE],tabConsumoAta[[#This Row],[ATA]],tabAtas_Bloqueios[INATIVO],"") &gt; 0,"X","")</f>
        <v/>
      </c>
      <c r="R1925" s="158" t="s">
        <v>1555</v>
      </c>
    </row>
    <row r="1926" spans="1:18" x14ac:dyDescent="0.3">
      <c r="A1926" s="247">
        <v>64860</v>
      </c>
      <c r="B1926" s="47" t="s">
        <v>2979</v>
      </c>
      <c r="C1926" s="34" t="str">
        <f>IFERROR(VLOOKUP(tabConsumoAta[[#This Row],[CÓDIGO]],tabEstimativa[#Data],14,FALSE),"")</f>
        <v>Aguardando</v>
      </c>
      <c r="D1926" s="157" t="s">
        <v>2144</v>
      </c>
      <c r="E1926" s="157">
        <v>233</v>
      </c>
      <c r="F1926" s="34">
        <v>2019</v>
      </c>
      <c r="G1926" s="78">
        <f>IFERROR(VLOOKUP(tabConsumoAta[[#This Row],[ATA]],tabAtas[#Data],4,FALSE),"")</f>
        <v>44095</v>
      </c>
      <c r="H1926" s="163">
        <f>SUMIFS(tabSaldoAta[ESTIMATIVA],tabSaldoAta[CÓDIGO],tabConsumoAta[[#This Row],[CÓDIGO]],tabSaldoAta[CHAVE],tabConsumoAta[[#This Row],[ATA]])</f>
        <v>300</v>
      </c>
      <c r="I1926" s="164">
        <v>50</v>
      </c>
      <c r="J1926" s="159">
        <v>2</v>
      </c>
      <c r="K1926" s="251">
        <v>16264</v>
      </c>
      <c r="L1926" s="246" t="s">
        <v>3160</v>
      </c>
      <c r="M1926" s="160" t="s">
        <v>3210</v>
      </c>
      <c r="N1926" s="160" t="s">
        <v>3211</v>
      </c>
      <c r="O1926" s="249" t="s">
        <v>3212</v>
      </c>
      <c r="P1926" s="248">
        <v>43790</v>
      </c>
      <c r="Q1926" s="166" t="str">
        <f>IF(COUNTIFS(tabAtas_Bloqueios[CÓDIGO],tabConsumoAta[[#This Row],[CÓDIGO]],tabAtas_Bloqueios[CHAVE],tabConsumoAta[[#This Row],[ATA]],tabAtas_Bloqueios[INATIVO],"") &gt; 0,"X","")</f>
        <v/>
      </c>
      <c r="R1926" s="158" t="s">
        <v>1555</v>
      </c>
    </row>
    <row r="1927" spans="1:18" x14ac:dyDescent="0.3">
      <c r="A1927" s="247">
        <v>32534</v>
      </c>
      <c r="B1927" s="47" t="s">
        <v>30</v>
      </c>
      <c r="C1927" s="34" t="str">
        <f>IFERROR(VLOOKUP(tabConsumoAta[[#This Row],[CÓDIGO]],tabEstimativa[#Data],14,FALSE),"")</f>
        <v>Aguardando</v>
      </c>
      <c r="D1927" s="157" t="s">
        <v>2249</v>
      </c>
      <c r="E1927" s="157">
        <v>276</v>
      </c>
      <c r="F1927" s="34">
        <v>2019</v>
      </c>
      <c r="G1927" s="78">
        <f>IFERROR(VLOOKUP(tabConsumoAta[[#This Row],[ATA]],tabAtas[#Data],4,FALSE),"")</f>
        <v>44146</v>
      </c>
      <c r="H1927" s="163">
        <f>SUMIFS(tabSaldoAta[ESTIMATIVA],tabSaldoAta[CÓDIGO],tabConsumoAta[[#This Row],[CÓDIGO]],tabSaldoAta[CHAVE],tabConsumoAta[[#This Row],[ATA]])</f>
        <v>800</v>
      </c>
      <c r="I1927" s="164">
        <v>400</v>
      </c>
      <c r="J1927" s="159">
        <v>3</v>
      </c>
      <c r="K1927" s="251">
        <v>16267</v>
      </c>
      <c r="L1927" s="246" t="s">
        <v>2334</v>
      </c>
      <c r="M1927" s="160" t="s">
        <v>3210</v>
      </c>
      <c r="N1927" s="160" t="s">
        <v>3211</v>
      </c>
      <c r="O1927" s="249" t="s">
        <v>3212</v>
      </c>
      <c r="P1927" s="248">
        <v>43790</v>
      </c>
      <c r="Q1927" s="166" t="str">
        <f>IF(COUNTIFS(tabAtas_Bloqueios[CÓDIGO],tabConsumoAta[[#This Row],[CÓDIGO]],tabAtas_Bloqueios[CHAVE],tabConsumoAta[[#This Row],[ATA]],tabAtas_Bloqueios[INATIVO],"") &gt; 0,"X","")</f>
        <v/>
      </c>
      <c r="R1927" s="158" t="s">
        <v>1555</v>
      </c>
    </row>
    <row r="1928" spans="1:18" x14ac:dyDescent="0.3">
      <c r="A1928" s="247">
        <v>100362</v>
      </c>
      <c r="B1928" s="47" t="s">
        <v>387</v>
      </c>
      <c r="C1928" s="34" t="str">
        <f>IFERROR(VLOOKUP(tabConsumoAta[[#This Row],[CÓDIGO]],tabEstimativa[#Data],14,FALSE),"")</f>
        <v>Aguardando</v>
      </c>
      <c r="D1928" s="157" t="s">
        <v>1567</v>
      </c>
      <c r="E1928" s="157">
        <v>47</v>
      </c>
      <c r="F1928" s="34">
        <v>2019</v>
      </c>
      <c r="G1928" s="78">
        <f>IFERROR(VLOOKUP(tabConsumoAta[[#This Row],[ATA]],tabAtas[#Data],4,FALSE),"")</f>
        <v>43878</v>
      </c>
      <c r="H1928" s="163">
        <f>SUMIFS(tabSaldoAta[ESTIMATIVA],tabSaldoAta[CÓDIGO],tabConsumoAta[[#This Row],[CÓDIGO]],tabSaldoAta[CHAVE],tabConsumoAta[[#This Row],[ATA]])</f>
        <v>0</v>
      </c>
      <c r="I1928" s="164">
        <v>65</v>
      </c>
      <c r="J1928" s="159">
        <v>1</v>
      </c>
      <c r="K1928" s="251">
        <v>16046</v>
      </c>
      <c r="L1928" s="246" t="s">
        <v>2963</v>
      </c>
      <c r="M1928" s="160" t="s">
        <v>3207</v>
      </c>
      <c r="N1928" s="160" t="s">
        <v>3208</v>
      </c>
      <c r="O1928" s="249" t="s">
        <v>3209</v>
      </c>
      <c r="P1928" s="248">
        <v>43782</v>
      </c>
      <c r="Q1928" s="166" t="str">
        <f>IF(COUNTIFS(tabAtas_Bloqueios[CÓDIGO],tabConsumoAta[[#This Row],[CÓDIGO]],tabAtas_Bloqueios[CHAVE],tabConsumoAta[[#This Row],[ATA]],tabAtas_Bloqueios[INATIVO],"") &gt; 0,"X","")</f>
        <v/>
      </c>
      <c r="R1928" s="158" t="s">
        <v>1555</v>
      </c>
    </row>
    <row r="1929" spans="1:18" x14ac:dyDescent="0.3">
      <c r="A1929" s="247">
        <v>10359</v>
      </c>
      <c r="B1929" s="47" t="s">
        <v>1417</v>
      </c>
      <c r="C1929" s="34" t="str">
        <f>IFERROR(VLOOKUP(tabConsumoAta[[#This Row],[CÓDIGO]],tabEstimativa[#Data],14,FALSE),"")</f>
        <v>Aguardando</v>
      </c>
      <c r="D1929" s="157" t="s">
        <v>2246</v>
      </c>
      <c r="E1929" s="157">
        <v>269</v>
      </c>
      <c r="F1929" s="34">
        <v>2019</v>
      </c>
      <c r="G1929" s="78">
        <f>IFERROR(VLOOKUP(tabConsumoAta[[#This Row],[ATA]],tabAtas[#Data],4,FALSE),"")</f>
        <v>44141</v>
      </c>
      <c r="H1929" s="163">
        <f>SUMIFS(tabSaldoAta[ESTIMATIVA],tabSaldoAta[CÓDIGO],tabConsumoAta[[#This Row],[CÓDIGO]],tabSaldoAta[CHAVE],tabConsumoAta[[#This Row],[ATA]])</f>
        <v>3750</v>
      </c>
      <c r="I1929" s="164">
        <v>1500</v>
      </c>
      <c r="J1929" s="159">
        <v>2</v>
      </c>
      <c r="K1929" s="251">
        <v>16052</v>
      </c>
      <c r="L1929" s="246" t="s">
        <v>2655</v>
      </c>
      <c r="M1929" s="160" t="s">
        <v>3207</v>
      </c>
      <c r="N1929" s="160" t="s">
        <v>3208</v>
      </c>
      <c r="O1929" s="249" t="s">
        <v>3209</v>
      </c>
      <c r="P1929" s="248">
        <v>43782</v>
      </c>
      <c r="Q1929" s="166" t="str">
        <f>IF(COUNTIFS(tabAtas_Bloqueios[CÓDIGO],tabConsumoAta[[#This Row],[CÓDIGO]],tabAtas_Bloqueios[CHAVE],tabConsumoAta[[#This Row],[ATA]],tabAtas_Bloqueios[INATIVO],"") &gt; 0,"X","")</f>
        <v/>
      </c>
      <c r="R1929" s="158" t="s">
        <v>1555</v>
      </c>
    </row>
    <row r="1930" spans="1:18" x14ac:dyDescent="0.3">
      <c r="A1930" s="247">
        <v>24371</v>
      </c>
      <c r="B1930" s="47" t="s">
        <v>29</v>
      </c>
      <c r="C1930" s="34" t="str">
        <f>IFERROR(VLOOKUP(tabConsumoAta[[#This Row],[CÓDIGO]],tabEstimativa[#Data],14,FALSE),"")</f>
        <v>Aguardando</v>
      </c>
      <c r="D1930" s="157" t="s">
        <v>2249</v>
      </c>
      <c r="E1930" s="157">
        <v>276</v>
      </c>
      <c r="F1930" s="34">
        <v>2019</v>
      </c>
      <c r="G1930" s="78">
        <f>IFERROR(VLOOKUP(tabConsumoAta[[#This Row],[ATA]],tabAtas[#Data],4,FALSE),"")</f>
        <v>44146</v>
      </c>
      <c r="H1930" s="163">
        <f>SUMIFS(tabSaldoAta[ESTIMATIVA],tabSaldoAta[CÓDIGO],tabConsumoAta[[#This Row],[CÓDIGO]],tabSaldoAta[CHAVE],tabConsumoAta[[#This Row],[ATA]])</f>
        <v>50000</v>
      </c>
      <c r="I1930" s="164">
        <v>12000</v>
      </c>
      <c r="J1930" s="159">
        <v>3</v>
      </c>
      <c r="K1930" s="251">
        <v>16098</v>
      </c>
      <c r="L1930" s="246" t="s">
        <v>2334</v>
      </c>
      <c r="M1930" s="160" t="s">
        <v>3207</v>
      </c>
      <c r="N1930" s="160" t="s">
        <v>3208</v>
      </c>
      <c r="O1930" s="249" t="s">
        <v>3209</v>
      </c>
      <c r="P1930" s="248">
        <v>43782</v>
      </c>
      <c r="Q1930" s="166" t="str">
        <f>IF(COUNTIFS(tabAtas_Bloqueios[CÓDIGO],tabConsumoAta[[#This Row],[CÓDIGO]],tabAtas_Bloqueios[CHAVE],tabConsumoAta[[#This Row],[ATA]],tabAtas_Bloqueios[INATIVO],"") &gt; 0,"X","")</f>
        <v/>
      </c>
      <c r="R1930" s="158" t="s">
        <v>1555</v>
      </c>
    </row>
    <row r="1931" spans="1:18" x14ac:dyDescent="0.3">
      <c r="A1931" s="247">
        <v>24371</v>
      </c>
      <c r="B1931" s="47" t="s">
        <v>29</v>
      </c>
      <c r="C1931" s="34" t="str">
        <f>IFERROR(VLOOKUP(tabConsumoAta[[#This Row],[CÓDIGO]],tabEstimativa[#Data],14,FALSE),"")</f>
        <v>Aguardando</v>
      </c>
      <c r="D1931" s="157" t="s">
        <v>2249</v>
      </c>
      <c r="E1931" s="157">
        <v>276</v>
      </c>
      <c r="F1931" s="34">
        <v>2019</v>
      </c>
      <c r="G1931" s="78">
        <f>IFERROR(VLOOKUP(tabConsumoAta[[#This Row],[ATA]],tabAtas[#Data],4,FALSE),"")</f>
        <v>44146</v>
      </c>
      <c r="H1931" s="163">
        <f>SUMIFS(tabSaldoAta[ESTIMATIVA],tabSaldoAta[CÓDIGO],tabConsumoAta[[#This Row],[CÓDIGO]],tabSaldoAta[CHAVE],tabConsumoAta[[#This Row],[ATA]])</f>
        <v>50000</v>
      </c>
      <c r="I1931" s="164">
        <v>8000</v>
      </c>
      <c r="J1931" s="159">
        <v>4</v>
      </c>
      <c r="K1931" s="251">
        <v>16099</v>
      </c>
      <c r="L1931" s="246" t="s">
        <v>2334</v>
      </c>
      <c r="M1931" s="160" t="s">
        <v>3207</v>
      </c>
      <c r="N1931" s="160" t="s">
        <v>3208</v>
      </c>
      <c r="O1931" s="249" t="s">
        <v>3209</v>
      </c>
      <c r="P1931" s="248">
        <v>43782</v>
      </c>
      <c r="Q1931" s="166" t="str">
        <f>IF(COUNTIFS(tabAtas_Bloqueios[CÓDIGO],tabConsumoAta[[#This Row],[CÓDIGO]],tabAtas_Bloqueios[CHAVE],tabConsumoAta[[#This Row],[ATA]],tabAtas_Bloqueios[INATIVO],"") &gt; 0,"X","")</f>
        <v/>
      </c>
      <c r="R1931" s="158" t="s">
        <v>1555</v>
      </c>
    </row>
    <row r="1932" spans="1:18" x14ac:dyDescent="0.3">
      <c r="A1932" s="247">
        <v>129961</v>
      </c>
      <c r="B1932" s="47" t="s">
        <v>127</v>
      </c>
      <c r="C1932" s="34" t="str">
        <f>IFERROR(VLOOKUP(tabConsumoAta[[#This Row],[CÓDIGO]],tabEstimativa[#Data],14,FALSE),"")</f>
        <v>Aguardando</v>
      </c>
      <c r="D1932" s="157" t="s">
        <v>1698</v>
      </c>
      <c r="E1932" s="157">
        <v>2</v>
      </c>
      <c r="F1932" s="34">
        <v>2019</v>
      </c>
      <c r="G1932" s="78">
        <f>IFERROR(VLOOKUP(tabConsumoAta[[#This Row],[ATA]],tabAtas[#Data],4,FALSE),"")</f>
        <v>43831</v>
      </c>
      <c r="H1932" s="163">
        <f>SUMIFS(tabSaldoAta[ESTIMATIVA],tabSaldoAta[CÓDIGO],tabConsumoAta[[#This Row],[CÓDIGO]],tabSaldoAta[CHAVE],tabConsumoAta[[#This Row],[ATA]])</f>
        <v>5</v>
      </c>
      <c r="I1932" s="164">
        <v>3</v>
      </c>
      <c r="J1932" s="159">
        <v>1</v>
      </c>
      <c r="K1932" s="251">
        <v>15447</v>
      </c>
      <c r="L1932" s="246" t="s">
        <v>2333</v>
      </c>
      <c r="M1932" s="160" t="s">
        <v>3194</v>
      </c>
      <c r="N1932" s="160" t="s">
        <v>3195</v>
      </c>
      <c r="O1932" s="249" t="s">
        <v>3196</v>
      </c>
      <c r="P1932" s="248">
        <v>43774</v>
      </c>
      <c r="Q1932" s="166" t="str">
        <f>IF(COUNTIFS(tabAtas_Bloqueios[CÓDIGO],tabConsumoAta[[#This Row],[CÓDIGO]],tabAtas_Bloqueios[CHAVE],tabConsumoAta[[#This Row],[ATA]],tabAtas_Bloqueios[INATIVO],"") &gt; 0,"X","")</f>
        <v/>
      </c>
      <c r="R1932" s="158" t="s">
        <v>1555</v>
      </c>
    </row>
    <row r="1933" spans="1:18" x14ac:dyDescent="0.3">
      <c r="A1933" s="247">
        <v>12685</v>
      </c>
      <c r="B1933" s="47" t="s">
        <v>2872</v>
      </c>
      <c r="C1933" s="34" t="str">
        <f>IFERROR(VLOOKUP(tabConsumoAta[[#This Row],[CÓDIGO]],tabEstimativa[#Data],14,FALSE),"")</f>
        <v>Aguardando</v>
      </c>
      <c r="D1933" s="157" t="s">
        <v>1694</v>
      </c>
      <c r="E1933" s="157">
        <v>1</v>
      </c>
      <c r="F1933" s="34">
        <v>2019</v>
      </c>
      <c r="G1933" s="78">
        <f>IFERROR(VLOOKUP(tabConsumoAta[[#This Row],[ATA]],tabAtas[#Data],4,FALSE),"")</f>
        <v>43832</v>
      </c>
      <c r="H1933" s="163">
        <f>SUMIFS(tabSaldoAta[ESTIMATIVA],tabSaldoAta[CÓDIGO],tabConsumoAta[[#This Row],[CÓDIGO]],tabSaldoAta[CHAVE],tabConsumoAta[[#This Row],[ATA]])</f>
        <v>77620</v>
      </c>
      <c r="I1933" s="164">
        <v>2000</v>
      </c>
      <c r="J1933" s="159">
        <v>2</v>
      </c>
      <c r="K1933" s="251">
        <v>15484</v>
      </c>
      <c r="L1933" s="246" t="s">
        <v>2467</v>
      </c>
      <c r="M1933" s="160" t="s">
        <v>3194</v>
      </c>
      <c r="N1933" s="160" t="s">
        <v>3195</v>
      </c>
      <c r="O1933" s="249" t="s">
        <v>3196</v>
      </c>
      <c r="P1933" s="248">
        <v>43774</v>
      </c>
      <c r="Q1933" s="166" t="str">
        <f>IF(COUNTIFS(tabAtas_Bloqueios[CÓDIGO],tabConsumoAta[[#This Row],[CÓDIGO]],tabAtas_Bloqueios[CHAVE],tabConsumoAta[[#This Row],[ATA]],tabAtas_Bloqueios[INATIVO],"") &gt; 0,"X","")</f>
        <v/>
      </c>
      <c r="R1933" s="158" t="s">
        <v>1555</v>
      </c>
    </row>
    <row r="1934" spans="1:18" x14ac:dyDescent="0.3">
      <c r="A1934" s="247">
        <v>10867</v>
      </c>
      <c r="B1934" s="47" t="s">
        <v>2983</v>
      </c>
      <c r="C1934" s="34" t="str">
        <f>IFERROR(VLOOKUP(tabConsumoAta[[#This Row],[CÓDIGO]],tabEstimativa[#Data],14,FALSE),"")</f>
        <v>Aguardando</v>
      </c>
      <c r="D1934" s="157" t="s">
        <v>1874</v>
      </c>
      <c r="E1934" s="157">
        <v>22</v>
      </c>
      <c r="F1934" s="34">
        <v>2019</v>
      </c>
      <c r="G1934" s="78">
        <f>IFERROR(VLOOKUP(tabConsumoAta[[#This Row],[ATA]],tabAtas[#Data],4,FALSE),"")</f>
        <v>43864</v>
      </c>
      <c r="H1934" s="163">
        <f>SUMIFS(tabSaldoAta[ESTIMATIVA],tabSaldoAta[CÓDIGO],tabConsumoAta[[#This Row],[CÓDIGO]],tabSaldoAta[CHAVE],tabConsumoAta[[#This Row],[ATA]])</f>
        <v>60000</v>
      </c>
      <c r="I1934" s="164">
        <v>9000</v>
      </c>
      <c r="J1934" s="159">
        <v>3</v>
      </c>
      <c r="K1934" s="251">
        <v>15485</v>
      </c>
      <c r="L1934" s="246" t="s">
        <v>2661</v>
      </c>
      <c r="M1934" s="160" t="s">
        <v>3194</v>
      </c>
      <c r="N1934" s="160" t="s">
        <v>3195</v>
      </c>
      <c r="O1934" s="249" t="s">
        <v>3196</v>
      </c>
      <c r="P1934" s="248">
        <v>43774</v>
      </c>
      <c r="Q1934" s="166" t="str">
        <f>IF(COUNTIFS(tabAtas_Bloqueios[CÓDIGO],tabConsumoAta[[#This Row],[CÓDIGO]],tabAtas_Bloqueios[CHAVE],tabConsumoAta[[#This Row],[ATA]],tabAtas_Bloqueios[INATIVO],"") &gt; 0,"X","")</f>
        <v/>
      </c>
      <c r="R1934" s="158" t="s">
        <v>1555</v>
      </c>
    </row>
    <row r="1935" spans="1:18" x14ac:dyDescent="0.3">
      <c r="A1935" s="247">
        <v>64253</v>
      </c>
      <c r="B1935" s="47" t="s">
        <v>2370</v>
      </c>
      <c r="C1935" s="34" t="str">
        <f>IFERROR(VLOOKUP(tabConsumoAta[[#This Row],[CÓDIGO]],tabEstimativa[#Data],14,FALSE),"")</f>
        <v>Aguardando</v>
      </c>
      <c r="D1935" s="157" t="s">
        <v>1730</v>
      </c>
      <c r="E1935" s="157">
        <v>60</v>
      </c>
      <c r="F1935" s="34">
        <v>2019</v>
      </c>
      <c r="G1935" s="78">
        <f>IFERROR(VLOOKUP(tabConsumoAta[[#This Row],[ATA]],tabAtas[#Data],4,FALSE),"")</f>
        <v>43885</v>
      </c>
      <c r="H1935" s="163">
        <f>SUMIFS(tabSaldoAta[ESTIMATIVA],tabSaldoAta[CÓDIGO],tabConsumoAta[[#This Row],[CÓDIGO]],tabSaldoAta[CHAVE],tabConsumoAta[[#This Row],[ATA]])</f>
        <v>1750</v>
      </c>
      <c r="I1935" s="164">
        <v>450</v>
      </c>
      <c r="J1935" s="159">
        <v>4</v>
      </c>
      <c r="K1935" s="251">
        <v>15456</v>
      </c>
      <c r="L1935" s="246" t="s">
        <v>2517</v>
      </c>
      <c r="M1935" s="160" t="s">
        <v>3194</v>
      </c>
      <c r="N1935" s="160" t="s">
        <v>3195</v>
      </c>
      <c r="O1935" s="249" t="s">
        <v>3196</v>
      </c>
      <c r="P1935" s="248">
        <v>43774</v>
      </c>
      <c r="Q1935" s="166" t="str">
        <f>IF(COUNTIFS(tabAtas_Bloqueios[CÓDIGO],tabConsumoAta[[#This Row],[CÓDIGO]],tabAtas_Bloqueios[CHAVE],tabConsumoAta[[#This Row],[ATA]],tabAtas_Bloqueios[INATIVO],"") &gt; 0,"X","")</f>
        <v/>
      </c>
      <c r="R1935" s="158" t="s">
        <v>1555</v>
      </c>
    </row>
    <row r="1936" spans="1:18" x14ac:dyDescent="0.3">
      <c r="A1936" s="247">
        <v>134560</v>
      </c>
      <c r="B1936" s="47" t="s">
        <v>166</v>
      </c>
      <c r="C1936" s="34" t="str">
        <f>IFERROR(VLOOKUP(tabConsumoAta[[#This Row],[CÓDIGO]],tabEstimativa[#Data],14,FALSE),"")</f>
        <v>Suspenso</v>
      </c>
      <c r="D1936" s="157" t="s">
        <v>1740</v>
      </c>
      <c r="E1936" s="157">
        <v>70</v>
      </c>
      <c r="F1936" s="34">
        <v>2019</v>
      </c>
      <c r="G1936" s="78">
        <f>IFERROR(VLOOKUP(tabConsumoAta[[#This Row],[ATA]],tabAtas[#Data],4,FALSE),"")</f>
        <v>43889</v>
      </c>
      <c r="H1936" s="163">
        <f>SUMIFS(tabSaldoAta[ESTIMATIVA],tabSaldoAta[CÓDIGO],tabConsumoAta[[#This Row],[CÓDIGO]],tabSaldoAta[CHAVE],tabConsumoAta[[#This Row],[ATA]])</f>
        <v>500</v>
      </c>
      <c r="I1936" s="164">
        <v>100</v>
      </c>
      <c r="J1936" s="159">
        <v>5</v>
      </c>
      <c r="K1936" s="251">
        <v>15458</v>
      </c>
      <c r="L1936" s="246" t="s">
        <v>2887</v>
      </c>
      <c r="M1936" s="160" t="s">
        <v>3194</v>
      </c>
      <c r="N1936" s="160" t="s">
        <v>3195</v>
      </c>
      <c r="O1936" s="249" t="s">
        <v>3196</v>
      </c>
      <c r="P1936" s="248">
        <v>43774</v>
      </c>
      <c r="Q1936" s="166" t="str">
        <f>IF(COUNTIFS(tabAtas_Bloqueios[CÓDIGO],tabConsumoAta[[#This Row],[CÓDIGO]],tabAtas_Bloqueios[CHAVE],tabConsumoAta[[#This Row],[ATA]],tabAtas_Bloqueios[INATIVO],"") &gt; 0,"X","")</f>
        <v/>
      </c>
      <c r="R1936" s="158" t="s">
        <v>1555</v>
      </c>
    </row>
    <row r="1937" spans="1:18" x14ac:dyDescent="0.3">
      <c r="A1937" s="247">
        <v>133371</v>
      </c>
      <c r="B1937" s="47" t="s">
        <v>2778</v>
      </c>
      <c r="C1937" s="34" t="str">
        <f>IFERROR(VLOOKUP(tabConsumoAta[[#This Row],[CÓDIGO]],tabEstimativa[#Data],14,FALSE),"")</f>
        <v>Aguardando</v>
      </c>
      <c r="D1937" s="157" t="s">
        <v>1740</v>
      </c>
      <c r="E1937" s="157">
        <v>70</v>
      </c>
      <c r="F1937" s="34">
        <v>2019</v>
      </c>
      <c r="G1937" s="78">
        <f>IFERROR(VLOOKUP(tabConsumoAta[[#This Row],[ATA]],tabAtas[#Data],4,FALSE),"")</f>
        <v>43889</v>
      </c>
      <c r="H1937" s="163">
        <f>SUMIFS(tabSaldoAta[ESTIMATIVA],tabSaldoAta[CÓDIGO],tabConsumoAta[[#This Row],[CÓDIGO]],tabSaldoAta[CHAVE],tabConsumoAta[[#This Row],[ATA]])</f>
        <v>300</v>
      </c>
      <c r="I1937" s="164">
        <v>160</v>
      </c>
      <c r="J1937" s="159">
        <v>6</v>
      </c>
      <c r="K1937" s="251">
        <v>15457</v>
      </c>
      <c r="L1937" s="246" t="s">
        <v>2964</v>
      </c>
      <c r="M1937" s="160" t="s">
        <v>3194</v>
      </c>
      <c r="N1937" s="160" t="s">
        <v>3195</v>
      </c>
      <c r="O1937" s="249" t="s">
        <v>3196</v>
      </c>
      <c r="P1937" s="248">
        <v>43774</v>
      </c>
      <c r="Q1937" s="166" t="str">
        <f>IF(COUNTIFS(tabAtas_Bloqueios[CÓDIGO],tabConsumoAta[[#This Row],[CÓDIGO]],tabAtas_Bloqueios[CHAVE],tabConsumoAta[[#This Row],[ATA]],tabAtas_Bloqueios[INATIVO],"") &gt; 0,"X","")</f>
        <v/>
      </c>
      <c r="R1937" s="158" t="s">
        <v>1555</v>
      </c>
    </row>
    <row r="1938" spans="1:18" x14ac:dyDescent="0.3">
      <c r="A1938" s="247">
        <v>10719</v>
      </c>
      <c r="B1938" s="47" t="s">
        <v>2785</v>
      </c>
      <c r="C1938" s="34" t="str">
        <f>IFERROR(VLOOKUP(tabConsumoAta[[#This Row],[CÓDIGO]],tabEstimativa[#Data],14,FALSE),"")</f>
        <v>Aguardando</v>
      </c>
      <c r="D1938" s="157" t="s">
        <v>1747</v>
      </c>
      <c r="E1938" s="157">
        <v>81</v>
      </c>
      <c r="F1938" s="34">
        <v>2019</v>
      </c>
      <c r="G1938" s="78">
        <f>IFERROR(VLOOKUP(tabConsumoAta[[#This Row],[ATA]],tabAtas[#Data],4,FALSE),"")</f>
        <v>43908</v>
      </c>
      <c r="H1938" s="163">
        <f>SUMIFS(tabSaldoAta[ESTIMATIVA],tabSaldoAta[CÓDIGO],tabConsumoAta[[#This Row],[CÓDIGO]],tabSaldoAta[CHAVE],tabConsumoAta[[#This Row],[ATA]])</f>
        <v>56000</v>
      </c>
      <c r="I1938" s="164">
        <v>6250</v>
      </c>
      <c r="J1938" s="159">
        <v>7</v>
      </c>
      <c r="K1938" s="251">
        <v>15488</v>
      </c>
      <c r="L1938" s="246" t="s">
        <v>2786</v>
      </c>
      <c r="M1938" s="160" t="s">
        <v>3194</v>
      </c>
      <c r="N1938" s="160" t="s">
        <v>3195</v>
      </c>
      <c r="O1938" s="249" t="s">
        <v>3196</v>
      </c>
      <c r="P1938" s="248">
        <v>43774</v>
      </c>
      <c r="Q1938" s="166" t="str">
        <f>IF(COUNTIFS(tabAtas_Bloqueios[CÓDIGO],tabConsumoAta[[#This Row],[CÓDIGO]],tabAtas_Bloqueios[CHAVE],tabConsumoAta[[#This Row],[ATA]],tabAtas_Bloqueios[INATIVO],"") &gt; 0,"X","")</f>
        <v/>
      </c>
      <c r="R1938" s="158" t="s">
        <v>1555</v>
      </c>
    </row>
    <row r="1939" spans="1:18" x14ac:dyDescent="0.3">
      <c r="A1939" s="247">
        <v>10719</v>
      </c>
      <c r="B1939" s="47" t="s">
        <v>2785</v>
      </c>
      <c r="C1939" s="34" t="str">
        <f>IFERROR(VLOOKUP(tabConsumoAta[[#This Row],[CÓDIGO]],tabEstimativa[#Data],14,FALSE),"")</f>
        <v>Aguardando</v>
      </c>
      <c r="D1939" s="157" t="s">
        <v>1747</v>
      </c>
      <c r="E1939" s="157">
        <v>81</v>
      </c>
      <c r="F1939" s="34">
        <v>2019</v>
      </c>
      <c r="G1939" s="78">
        <f>IFERROR(VLOOKUP(tabConsumoAta[[#This Row],[ATA]],tabAtas[#Data],4,FALSE),"")</f>
        <v>43908</v>
      </c>
      <c r="H1939" s="163">
        <f>SUMIFS(tabSaldoAta[ESTIMATIVA],tabSaldoAta[CÓDIGO],tabConsumoAta[[#This Row],[CÓDIGO]],tabSaldoAta[CHAVE],tabConsumoAta[[#This Row],[ATA]])</f>
        <v>56000</v>
      </c>
      <c r="I1939" s="164">
        <v>5750</v>
      </c>
      <c r="J1939" s="159">
        <v>8</v>
      </c>
      <c r="K1939" s="251">
        <v>15494</v>
      </c>
      <c r="L1939" s="246" t="s">
        <v>2786</v>
      </c>
      <c r="M1939" s="160" t="s">
        <v>3194</v>
      </c>
      <c r="N1939" s="160" t="s">
        <v>3195</v>
      </c>
      <c r="O1939" s="249" t="s">
        <v>3196</v>
      </c>
      <c r="P1939" s="248">
        <v>43774</v>
      </c>
      <c r="Q1939" s="166" t="str">
        <f>IF(COUNTIFS(tabAtas_Bloqueios[CÓDIGO],tabConsumoAta[[#This Row],[CÓDIGO]],tabAtas_Bloqueios[CHAVE],tabConsumoAta[[#This Row],[ATA]],tabAtas_Bloqueios[INATIVO],"") &gt; 0,"X","")</f>
        <v/>
      </c>
      <c r="R1939" s="158" t="s">
        <v>1555</v>
      </c>
    </row>
    <row r="1940" spans="1:18" x14ac:dyDescent="0.3">
      <c r="A1940" s="247">
        <v>23862</v>
      </c>
      <c r="B1940" s="47" t="s">
        <v>2464</v>
      </c>
      <c r="C1940" s="34" t="str">
        <f>IFERROR(VLOOKUP(tabConsumoAta[[#This Row],[CÓDIGO]],tabEstimativa[#Data],14,FALSE),"")</f>
        <v>Aguardando</v>
      </c>
      <c r="D1940" s="157" t="s">
        <v>1570</v>
      </c>
      <c r="E1940" s="157">
        <v>93</v>
      </c>
      <c r="F1940" s="34">
        <v>2019</v>
      </c>
      <c r="G1940" s="78">
        <f>IFERROR(VLOOKUP(tabConsumoAta[[#This Row],[ATA]],tabAtas[#Data],4,FALSE),"")</f>
        <v>43922</v>
      </c>
      <c r="H1940" s="163">
        <f>SUMIFS(tabSaldoAta[ESTIMATIVA],tabSaldoAta[CÓDIGO],tabConsumoAta[[#This Row],[CÓDIGO]],tabSaldoAta[CHAVE],tabConsumoAta[[#This Row],[ATA]])</f>
        <v>25000</v>
      </c>
      <c r="I1940" s="164">
        <v>5000</v>
      </c>
      <c r="J1940" s="159">
        <v>9</v>
      </c>
      <c r="K1940" s="251">
        <v>15460</v>
      </c>
      <c r="L1940" s="246" t="s">
        <v>3197</v>
      </c>
      <c r="M1940" s="160" t="s">
        <v>3194</v>
      </c>
      <c r="N1940" s="160" t="s">
        <v>3195</v>
      </c>
      <c r="O1940" s="249" t="s">
        <v>3196</v>
      </c>
      <c r="P1940" s="248">
        <v>43774</v>
      </c>
      <c r="Q1940" s="166" t="str">
        <f>IF(COUNTIFS(tabAtas_Bloqueios[CÓDIGO],tabConsumoAta[[#This Row],[CÓDIGO]],tabAtas_Bloqueios[CHAVE],tabConsumoAta[[#This Row],[ATA]],tabAtas_Bloqueios[INATIVO],"") &gt; 0,"X","")</f>
        <v/>
      </c>
      <c r="R1940" s="158" t="s">
        <v>1555</v>
      </c>
    </row>
    <row r="1941" spans="1:18" x14ac:dyDescent="0.3">
      <c r="A1941" s="247">
        <v>23875</v>
      </c>
      <c r="B1941" s="47" t="s">
        <v>2463</v>
      </c>
      <c r="C1941" s="34" t="str">
        <f>IFERROR(VLOOKUP(tabConsumoAta[[#This Row],[CÓDIGO]],tabEstimativa[#Data],14,FALSE),"")</f>
        <v>Aguardando</v>
      </c>
      <c r="D1941" s="157" t="s">
        <v>1570</v>
      </c>
      <c r="E1941" s="157">
        <v>93</v>
      </c>
      <c r="F1941" s="34">
        <v>2019</v>
      </c>
      <c r="G1941" s="78">
        <f>IFERROR(VLOOKUP(tabConsumoAta[[#This Row],[ATA]],tabAtas[#Data],4,FALSE),"")</f>
        <v>43922</v>
      </c>
      <c r="H1941" s="163">
        <f>SUMIFS(tabSaldoAta[ESTIMATIVA],tabSaldoAta[CÓDIGO],tabConsumoAta[[#This Row],[CÓDIGO]],tabSaldoAta[CHAVE],tabConsumoAta[[#This Row],[ATA]])</f>
        <v>25000</v>
      </c>
      <c r="I1941" s="164">
        <v>5000</v>
      </c>
      <c r="J1941" s="159">
        <v>10</v>
      </c>
      <c r="K1941" s="251">
        <v>15460</v>
      </c>
      <c r="L1941" s="246" t="s">
        <v>3197</v>
      </c>
      <c r="M1941" s="160" t="s">
        <v>3194</v>
      </c>
      <c r="N1941" s="160" t="s">
        <v>3195</v>
      </c>
      <c r="O1941" s="249" t="s">
        <v>3196</v>
      </c>
      <c r="P1941" s="248">
        <v>43774</v>
      </c>
      <c r="Q1941" s="166" t="str">
        <f>IF(COUNTIFS(tabAtas_Bloqueios[CÓDIGO],tabConsumoAta[[#This Row],[CÓDIGO]],tabAtas_Bloqueios[CHAVE],tabConsumoAta[[#This Row],[ATA]],tabAtas_Bloqueios[INATIVO],"") &gt; 0,"X","")</f>
        <v/>
      </c>
      <c r="R1941" s="158" t="s">
        <v>1555</v>
      </c>
    </row>
    <row r="1942" spans="1:18" x14ac:dyDescent="0.3">
      <c r="A1942" s="247">
        <v>30165</v>
      </c>
      <c r="B1942" s="47" t="s">
        <v>2490</v>
      </c>
      <c r="C1942" s="34" t="str">
        <f>IFERROR(VLOOKUP(tabConsumoAta[[#This Row],[CÓDIGO]],tabEstimativa[#Data],14,FALSE),"")</f>
        <v>Aguardando</v>
      </c>
      <c r="D1942" s="157" t="s">
        <v>1570</v>
      </c>
      <c r="E1942" s="157">
        <v>93</v>
      </c>
      <c r="F1942" s="34">
        <v>2019</v>
      </c>
      <c r="G1942" s="78">
        <f>IFERROR(VLOOKUP(tabConsumoAta[[#This Row],[ATA]],tabAtas[#Data],4,FALSE),"")</f>
        <v>43922</v>
      </c>
      <c r="H1942" s="163">
        <f>SUMIFS(tabSaldoAta[ESTIMATIVA],tabSaldoAta[CÓDIGO],tabConsumoAta[[#This Row],[CÓDIGO]],tabSaldoAta[CHAVE],tabConsumoAta[[#This Row],[ATA]])</f>
        <v>25000</v>
      </c>
      <c r="I1942" s="164">
        <v>5000</v>
      </c>
      <c r="J1942" s="159">
        <v>11</v>
      </c>
      <c r="K1942" s="251">
        <v>15460</v>
      </c>
      <c r="L1942" s="246" t="s">
        <v>3197</v>
      </c>
      <c r="M1942" s="160" t="s">
        <v>3194</v>
      </c>
      <c r="N1942" s="160" t="s">
        <v>3195</v>
      </c>
      <c r="O1942" s="249" t="s">
        <v>3196</v>
      </c>
      <c r="P1942" s="248">
        <v>43774</v>
      </c>
      <c r="Q1942" s="166" t="str">
        <f>IF(COUNTIFS(tabAtas_Bloqueios[CÓDIGO],tabConsumoAta[[#This Row],[CÓDIGO]],tabAtas_Bloqueios[CHAVE],tabConsumoAta[[#This Row],[ATA]],tabAtas_Bloqueios[INATIVO],"") &gt; 0,"X","")</f>
        <v/>
      </c>
      <c r="R1942" s="158" t="s">
        <v>1555</v>
      </c>
    </row>
    <row r="1943" spans="1:18" x14ac:dyDescent="0.3">
      <c r="A1943" s="247">
        <v>93453</v>
      </c>
      <c r="B1943" s="47" t="s">
        <v>3198</v>
      </c>
      <c r="C1943" s="34" t="str">
        <f>IFERROR(VLOOKUP(tabConsumoAta[[#This Row],[CÓDIGO]],tabEstimativa[#Data],14,FALSE),"")</f>
        <v>Aguardando</v>
      </c>
      <c r="D1943" s="157" t="s">
        <v>1570</v>
      </c>
      <c r="E1943" s="157">
        <v>93</v>
      </c>
      <c r="F1943" s="34">
        <v>2019</v>
      </c>
      <c r="G1943" s="78">
        <f>IFERROR(VLOOKUP(tabConsumoAta[[#This Row],[ATA]],tabAtas[#Data],4,FALSE),"")</f>
        <v>43922</v>
      </c>
      <c r="H1943" s="163">
        <f>SUMIFS(tabSaldoAta[ESTIMATIVA],tabSaldoAta[CÓDIGO],tabConsumoAta[[#This Row],[CÓDIGO]],tabSaldoAta[CHAVE],tabConsumoAta[[#This Row],[ATA]])</f>
        <v>15000</v>
      </c>
      <c r="I1943" s="164">
        <v>4500</v>
      </c>
      <c r="J1943" s="159">
        <v>12</v>
      </c>
      <c r="K1943" s="251">
        <v>15460</v>
      </c>
      <c r="L1943" s="246" t="s">
        <v>3197</v>
      </c>
      <c r="M1943" s="160" t="s">
        <v>3194</v>
      </c>
      <c r="N1943" s="160" t="s">
        <v>3195</v>
      </c>
      <c r="O1943" s="249" t="s">
        <v>3196</v>
      </c>
      <c r="P1943" s="248">
        <v>43774</v>
      </c>
      <c r="Q1943" s="166" t="str">
        <f>IF(COUNTIFS(tabAtas_Bloqueios[CÓDIGO],tabConsumoAta[[#This Row],[CÓDIGO]],tabAtas_Bloqueios[CHAVE],tabConsumoAta[[#This Row],[ATA]],tabAtas_Bloqueios[INATIVO],"") &gt; 0,"X","")</f>
        <v/>
      </c>
      <c r="R1943" s="158" t="s">
        <v>1555</v>
      </c>
    </row>
    <row r="1944" spans="1:18" x14ac:dyDescent="0.3">
      <c r="A1944" s="247">
        <v>93454</v>
      </c>
      <c r="B1944" s="47" t="s">
        <v>3199</v>
      </c>
      <c r="C1944" s="34" t="str">
        <f>IFERROR(VLOOKUP(tabConsumoAta[[#This Row],[CÓDIGO]],tabEstimativa[#Data],14,FALSE),"")</f>
        <v>Aguardando</v>
      </c>
      <c r="D1944" s="157" t="s">
        <v>1570</v>
      </c>
      <c r="E1944" s="157">
        <v>93</v>
      </c>
      <c r="F1944" s="34">
        <v>2019</v>
      </c>
      <c r="G1944" s="78">
        <f>IFERROR(VLOOKUP(tabConsumoAta[[#This Row],[ATA]],tabAtas[#Data],4,FALSE),"")</f>
        <v>43922</v>
      </c>
      <c r="H1944" s="163">
        <f>SUMIFS(tabSaldoAta[ESTIMATIVA],tabSaldoAta[CÓDIGO],tabConsumoAta[[#This Row],[CÓDIGO]],tabSaldoAta[CHAVE],tabConsumoAta[[#This Row],[ATA]])</f>
        <v>15000</v>
      </c>
      <c r="I1944" s="164">
        <v>3500</v>
      </c>
      <c r="J1944" s="159">
        <v>13</v>
      </c>
      <c r="K1944" s="251">
        <v>15460</v>
      </c>
      <c r="L1944" s="246" t="s">
        <v>3197</v>
      </c>
      <c r="M1944" s="160" t="s">
        <v>3194</v>
      </c>
      <c r="N1944" s="160" t="s">
        <v>3195</v>
      </c>
      <c r="O1944" s="249" t="s">
        <v>3196</v>
      </c>
      <c r="P1944" s="248">
        <v>43774</v>
      </c>
      <c r="Q1944" s="166" t="str">
        <f>IF(COUNTIFS(tabAtas_Bloqueios[CÓDIGO],tabConsumoAta[[#This Row],[CÓDIGO]],tabAtas_Bloqueios[CHAVE],tabConsumoAta[[#This Row],[ATA]],tabAtas_Bloqueios[INATIVO],"") &gt; 0,"X","")</f>
        <v/>
      </c>
      <c r="R1944" s="158" t="s">
        <v>1555</v>
      </c>
    </row>
    <row r="1945" spans="1:18" x14ac:dyDescent="0.3">
      <c r="A1945" s="247">
        <v>93456</v>
      </c>
      <c r="B1945" s="47" t="s">
        <v>3200</v>
      </c>
      <c r="C1945" s="34" t="str">
        <f>IFERROR(VLOOKUP(tabConsumoAta[[#This Row],[CÓDIGO]],tabEstimativa[#Data],14,FALSE),"")</f>
        <v>Aguardando</v>
      </c>
      <c r="D1945" s="157" t="s">
        <v>1570</v>
      </c>
      <c r="E1945" s="157">
        <v>93</v>
      </c>
      <c r="F1945" s="34">
        <v>2019</v>
      </c>
      <c r="G1945" s="78">
        <f>IFERROR(VLOOKUP(tabConsumoAta[[#This Row],[ATA]],tabAtas[#Data],4,FALSE),"")</f>
        <v>43922</v>
      </c>
      <c r="H1945" s="163">
        <f>SUMIFS(tabSaldoAta[ESTIMATIVA],tabSaldoAta[CÓDIGO],tabConsumoAta[[#This Row],[CÓDIGO]],tabSaldoAta[CHAVE],tabConsumoAta[[#This Row],[ATA]])</f>
        <v>15000</v>
      </c>
      <c r="I1945" s="164">
        <v>4500</v>
      </c>
      <c r="J1945" s="159">
        <v>14</v>
      </c>
      <c r="K1945" s="251">
        <v>15460</v>
      </c>
      <c r="L1945" s="246" t="s">
        <v>3197</v>
      </c>
      <c r="M1945" s="160" t="s">
        <v>3194</v>
      </c>
      <c r="N1945" s="160" t="s">
        <v>3195</v>
      </c>
      <c r="O1945" s="249" t="s">
        <v>3196</v>
      </c>
      <c r="P1945" s="248">
        <v>43774</v>
      </c>
      <c r="Q1945" s="166" t="str">
        <f>IF(COUNTIFS(tabAtas_Bloqueios[CÓDIGO],tabConsumoAta[[#This Row],[CÓDIGO]],tabAtas_Bloqueios[CHAVE],tabConsumoAta[[#This Row],[ATA]],tabAtas_Bloqueios[INATIVO],"") &gt; 0,"X","")</f>
        <v/>
      </c>
      <c r="R1945" s="158" t="s">
        <v>1555</v>
      </c>
    </row>
    <row r="1946" spans="1:18" x14ac:dyDescent="0.3">
      <c r="A1946" s="247">
        <v>93462</v>
      </c>
      <c r="B1946" s="47" t="s">
        <v>3201</v>
      </c>
      <c r="C1946" s="34" t="str">
        <f>IFERROR(VLOOKUP(tabConsumoAta[[#This Row],[CÓDIGO]],tabEstimativa[#Data],14,FALSE),"")</f>
        <v>Aguardando</v>
      </c>
      <c r="D1946" s="157" t="s">
        <v>1570</v>
      </c>
      <c r="E1946" s="157">
        <v>93</v>
      </c>
      <c r="F1946" s="34">
        <v>2019</v>
      </c>
      <c r="G1946" s="78">
        <f>IFERROR(VLOOKUP(tabConsumoAta[[#This Row],[ATA]],tabAtas[#Data],4,FALSE),"")</f>
        <v>43922</v>
      </c>
      <c r="H1946" s="163">
        <f>SUMIFS(tabSaldoAta[ESTIMATIVA],tabSaldoAta[CÓDIGO],tabConsumoAta[[#This Row],[CÓDIGO]],tabSaldoAta[CHAVE],tabConsumoAta[[#This Row],[ATA]])</f>
        <v>15000</v>
      </c>
      <c r="I1946" s="164">
        <v>3000</v>
      </c>
      <c r="J1946" s="159">
        <v>15</v>
      </c>
      <c r="K1946" s="251">
        <v>15460</v>
      </c>
      <c r="L1946" s="246" t="s">
        <v>3197</v>
      </c>
      <c r="M1946" s="160" t="s">
        <v>3194</v>
      </c>
      <c r="N1946" s="160" t="s">
        <v>3195</v>
      </c>
      <c r="O1946" s="249" t="s">
        <v>3196</v>
      </c>
      <c r="P1946" s="248">
        <v>43774</v>
      </c>
      <c r="Q1946" s="166" t="str">
        <f>IF(COUNTIFS(tabAtas_Bloqueios[CÓDIGO],tabConsumoAta[[#This Row],[CÓDIGO]],tabAtas_Bloqueios[CHAVE],tabConsumoAta[[#This Row],[ATA]],tabAtas_Bloqueios[INATIVO],"") &gt; 0,"X","")</f>
        <v/>
      </c>
      <c r="R1946" s="158" t="s">
        <v>1555</v>
      </c>
    </row>
    <row r="1947" spans="1:18" x14ac:dyDescent="0.3">
      <c r="A1947" s="247">
        <v>12623</v>
      </c>
      <c r="B1947" s="47" t="s">
        <v>3090</v>
      </c>
      <c r="C1947" s="34" t="str">
        <f>IFERROR(VLOOKUP(tabConsumoAta[[#This Row],[CÓDIGO]],tabEstimativa[#Data],14,FALSE),"")</f>
        <v>Aguardando</v>
      </c>
      <c r="D1947" s="157" t="s">
        <v>1570</v>
      </c>
      <c r="E1947" s="157">
        <v>93</v>
      </c>
      <c r="F1947" s="34">
        <v>2019</v>
      </c>
      <c r="G1947" s="78">
        <f>IFERROR(VLOOKUP(tabConsumoAta[[#This Row],[ATA]],tabAtas[#Data],4,FALSE),"")</f>
        <v>43922</v>
      </c>
      <c r="H1947" s="163">
        <f>SUMIFS(tabSaldoAta[ESTIMATIVA],tabSaldoAta[CÓDIGO],tabConsumoAta[[#This Row],[CÓDIGO]],tabSaldoAta[CHAVE],tabConsumoAta[[#This Row],[ATA]])</f>
        <v>40000</v>
      </c>
      <c r="I1947" s="164">
        <v>11500</v>
      </c>
      <c r="J1947" s="159">
        <v>16</v>
      </c>
      <c r="K1947" s="251">
        <v>15461</v>
      </c>
      <c r="L1947" s="246" t="s">
        <v>2467</v>
      </c>
      <c r="M1947" s="160" t="s">
        <v>3194</v>
      </c>
      <c r="N1947" s="160" t="s">
        <v>3195</v>
      </c>
      <c r="O1947" s="249" t="s">
        <v>3196</v>
      </c>
      <c r="P1947" s="248">
        <v>43774</v>
      </c>
      <c r="Q1947" s="166" t="str">
        <f>IF(COUNTIFS(tabAtas_Bloqueios[CÓDIGO],tabConsumoAta[[#This Row],[CÓDIGO]],tabAtas_Bloqueios[CHAVE],tabConsumoAta[[#This Row],[ATA]],tabAtas_Bloqueios[INATIVO],"") &gt; 0,"X","")</f>
        <v/>
      </c>
      <c r="R1947" s="158" t="s">
        <v>1555</v>
      </c>
    </row>
    <row r="1948" spans="1:18" x14ac:dyDescent="0.3">
      <c r="A1948" s="247">
        <v>133844</v>
      </c>
      <c r="B1948" s="47" t="s">
        <v>2487</v>
      </c>
      <c r="C1948" s="34" t="str">
        <f>IFERROR(VLOOKUP(tabConsumoAta[[#This Row],[CÓDIGO]],tabEstimativa[#Data],14,FALSE),"")</f>
        <v>Aguardando</v>
      </c>
      <c r="D1948" s="157" t="s">
        <v>1570</v>
      </c>
      <c r="E1948" s="157">
        <v>93</v>
      </c>
      <c r="F1948" s="34">
        <v>2019</v>
      </c>
      <c r="G1948" s="78">
        <f>IFERROR(VLOOKUP(tabConsumoAta[[#This Row],[ATA]],tabAtas[#Data],4,FALSE),"")</f>
        <v>43922</v>
      </c>
      <c r="H1948" s="163">
        <f>SUMIFS(tabSaldoAta[ESTIMATIVA],tabSaldoAta[CÓDIGO],tabConsumoAta[[#This Row],[CÓDIGO]],tabSaldoAta[CHAVE],tabConsumoAta[[#This Row],[ATA]])</f>
        <v>20000</v>
      </c>
      <c r="I1948" s="164">
        <v>5500</v>
      </c>
      <c r="J1948" s="159">
        <v>17</v>
      </c>
      <c r="K1948" s="251">
        <v>15461</v>
      </c>
      <c r="L1948" s="246" t="s">
        <v>2467</v>
      </c>
      <c r="M1948" s="160" t="s">
        <v>3194</v>
      </c>
      <c r="N1948" s="160" t="s">
        <v>3195</v>
      </c>
      <c r="O1948" s="249" t="s">
        <v>3196</v>
      </c>
      <c r="P1948" s="248">
        <v>43774</v>
      </c>
      <c r="Q1948" s="166" t="str">
        <f>IF(COUNTIFS(tabAtas_Bloqueios[CÓDIGO],tabConsumoAta[[#This Row],[CÓDIGO]],tabAtas_Bloqueios[CHAVE],tabConsumoAta[[#This Row],[ATA]],tabAtas_Bloqueios[INATIVO],"") &gt; 0,"X","")</f>
        <v/>
      </c>
      <c r="R1948" s="158" t="s">
        <v>1555</v>
      </c>
    </row>
    <row r="1949" spans="1:18" x14ac:dyDescent="0.3">
      <c r="A1949" s="247">
        <v>133849</v>
      </c>
      <c r="B1949" s="47" t="s">
        <v>2488</v>
      </c>
      <c r="C1949" s="34" t="str">
        <f>IFERROR(VLOOKUP(tabConsumoAta[[#This Row],[CÓDIGO]],tabEstimativa[#Data],14,FALSE),"")</f>
        <v>Aguardando</v>
      </c>
      <c r="D1949" s="157" t="s">
        <v>1570</v>
      </c>
      <c r="E1949" s="157">
        <v>93</v>
      </c>
      <c r="F1949" s="34">
        <v>2019</v>
      </c>
      <c r="G1949" s="78">
        <f>IFERROR(VLOOKUP(tabConsumoAta[[#This Row],[ATA]],tabAtas[#Data],4,FALSE),"")</f>
        <v>43922</v>
      </c>
      <c r="H1949" s="163">
        <f>SUMIFS(tabSaldoAta[ESTIMATIVA],tabSaldoAta[CÓDIGO],tabConsumoAta[[#This Row],[CÓDIGO]],tabSaldoAta[CHAVE],tabConsumoAta[[#This Row],[ATA]])</f>
        <v>20000</v>
      </c>
      <c r="I1949" s="164">
        <v>5000</v>
      </c>
      <c r="J1949" s="159">
        <v>18</v>
      </c>
      <c r="K1949" s="251">
        <v>15461</v>
      </c>
      <c r="L1949" s="246" t="s">
        <v>2467</v>
      </c>
      <c r="M1949" s="160" t="s">
        <v>3194</v>
      </c>
      <c r="N1949" s="160" t="s">
        <v>3195</v>
      </c>
      <c r="O1949" s="249" t="s">
        <v>3196</v>
      </c>
      <c r="P1949" s="248">
        <v>43774</v>
      </c>
      <c r="Q1949" s="166" t="str">
        <f>IF(COUNTIFS(tabAtas_Bloqueios[CÓDIGO],tabConsumoAta[[#This Row],[CÓDIGO]],tabAtas_Bloqueios[CHAVE],tabConsumoAta[[#This Row],[ATA]],tabAtas_Bloqueios[INATIVO],"") &gt; 0,"X","")</f>
        <v/>
      </c>
      <c r="R1949" s="158" t="s">
        <v>1555</v>
      </c>
    </row>
    <row r="1950" spans="1:18" x14ac:dyDescent="0.3">
      <c r="A1950" s="247">
        <v>63385</v>
      </c>
      <c r="B1950" s="47" t="s">
        <v>2452</v>
      </c>
      <c r="C1950" s="34" t="str">
        <f>IFERROR(VLOOKUP(tabConsumoAta[[#This Row],[CÓDIGO]],tabEstimativa[#Data],14,FALSE),"")</f>
        <v>Suspenso</v>
      </c>
      <c r="D1950" s="157" t="s">
        <v>1570</v>
      </c>
      <c r="E1950" s="157">
        <v>93</v>
      </c>
      <c r="F1950" s="34">
        <v>2019</v>
      </c>
      <c r="G1950" s="78">
        <f>IFERROR(VLOOKUP(tabConsumoAta[[#This Row],[ATA]],tabAtas[#Data],4,FALSE),"")</f>
        <v>43922</v>
      </c>
      <c r="H1950" s="163">
        <f>SUMIFS(tabSaldoAta[ESTIMATIVA],tabSaldoAta[CÓDIGO],tabConsumoAta[[#This Row],[CÓDIGO]],tabSaldoAta[CHAVE],tabConsumoAta[[#This Row],[ATA]])</f>
        <v>40000</v>
      </c>
      <c r="I1950" s="164">
        <v>13500</v>
      </c>
      <c r="J1950" s="159">
        <v>19</v>
      </c>
      <c r="K1950" s="251">
        <v>15462</v>
      </c>
      <c r="L1950" s="246" t="s">
        <v>3177</v>
      </c>
      <c r="M1950" s="160" t="s">
        <v>3194</v>
      </c>
      <c r="N1950" s="160" t="s">
        <v>3195</v>
      </c>
      <c r="O1950" s="249" t="s">
        <v>3196</v>
      </c>
      <c r="P1950" s="248">
        <v>43774</v>
      </c>
      <c r="Q1950" s="166" t="str">
        <f>IF(COUNTIFS(tabAtas_Bloqueios[CÓDIGO],tabConsumoAta[[#This Row],[CÓDIGO]],tabAtas_Bloqueios[CHAVE],tabConsumoAta[[#This Row],[ATA]],tabAtas_Bloqueios[INATIVO],"") &gt; 0,"X","")</f>
        <v/>
      </c>
      <c r="R1950" s="158" t="s">
        <v>1555</v>
      </c>
    </row>
    <row r="1951" spans="1:18" x14ac:dyDescent="0.3">
      <c r="A1951" s="247">
        <v>72174</v>
      </c>
      <c r="B1951" s="47" t="s">
        <v>2822</v>
      </c>
      <c r="C1951" s="34" t="str">
        <f>IFERROR(VLOOKUP(tabConsumoAta[[#This Row],[CÓDIGO]],tabEstimativa[#Data],14,FALSE),"")</f>
        <v/>
      </c>
      <c r="D1951" s="157" t="s">
        <v>1753</v>
      </c>
      <c r="E1951" s="157">
        <v>100</v>
      </c>
      <c r="F1951" s="34">
        <v>2019</v>
      </c>
      <c r="G1951" s="78">
        <f>IFERROR(VLOOKUP(tabConsumoAta[[#This Row],[ATA]],tabAtas[#Data],4,FALSE),"")</f>
        <v>43924</v>
      </c>
      <c r="H1951" s="163">
        <f>SUMIFS(tabSaldoAta[ESTIMATIVA],tabSaldoAta[CÓDIGO],tabConsumoAta[[#This Row],[CÓDIGO]],tabSaldoAta[CHAVE],tabConsumoAta[[#This Row],[ATA]])</f>
        <v>300</v>
      </c>
      <c r="I1951" s="164">
        <v>8</v>
      </c>
      <c r="J1951" s="159">
        <v>20</v>
      </c>
      <c r="K1951" s="251">
        <v>15501</v>
      </c>
      <c r="L1951" s="246" t="s">
        <v>3053</v>
      </c>
      <c r="M1951" s="160" t="s">
        <v>3194</v>
      </c>
      <c r="N1951" s="160" t="s">
        <v>3195</v>
      </c>
      <c r="O1951" s="249" t="s">
        <v>3196</v>
      </c>
      <c r="P1951" s="248">
        <v>43774</v>
      </c>
      <c r="Q1951" s="166" t="str">
        <f>IF(COUNTIFS(tabAtas_Bloqueios[CÓDIGO],tabConsumoAta[[#This Row],[CÓDIGO]],tabAtas_Bloqueios[CHAVE],tabConsumoAta[[#This Row],[ATA]],tabAtas_Bloqueios[INATIVO],"") &gt; 0,"X","")</f>
        <v/>
      </c>
      <c r="R1951" s="158" t="s">
        <v>1555</v>
      </c>
    </row>
    <row r="1952" spans="1:18" x14ac:dyDescent="0.3">
      <c r="A1952" s="247">
        <v>58792</v>
      </c>
      <c r="B1952" s="47" t="s">
        <v>2826</v>
      </c>
      <c r="C1952" s="34" t="str">
        <f>IFERROR(VLOOKUP(tabConsumoAta[[#This Row],[CÓDIGO]],tabEstimativa[#Data],14,FALSE),"")</f>
        <v>Suspenso</v>
      </c>
      <c r="D1952" s="157" t="s">
        <v>1753</v>
      </c>
      <c r="E1952" s="157">
        <v>100</v>
      </c>
      <c r="F1952" s="34">
        <v>2019</v>
      </c>
      <c r="G1952" s="78">
        <f>IFERROR(VLOOKUP(tabConsumoAta[[#This Row],[ATA]],tabAtas[#Data],4,FALSE),"")</f>
        <v>43924</v>
      </c>
      <c r="H1952" s="163">
        <f>SUMIFS(tabSaldoAta[ESTIMATIVA],tabSaldoAta[CÓDIGO],tabConsumoAta[[#This Row],[CÓDIGO]],tabSaldoAta[CHAVE],tabConsumoAta[[#This Row],[ATA]])</f>
        <v>300</v>
      </c>
      <c r="I1952" s="164">
        <v>8</v>
      </c>
      <c r="J1952" s="159">
        <v>21</v>
      </c>
      <c r="K1952" s="251">
        <v>15500</v>
      </c>
      <c r="L1952" s="246" t="s">
        <v>3054</v>
      </c>
      <c r="M1952" s="160" t="s">
        <v>3194</v>
      </c>
      <c r="N1952" s="160" t="s">
        <v>3195</v>
      </c>
      <c r="O1952" s="249" t="s">
        <v>3196</v>
      </c>
      <c r="P1952" s="248">
        <v>43774</v>
      </c>
      <c r="Q1952" s="166" t="str">
        <f>IF(COUNTIFS(tabAtas_Bloqueios[CÓDIGO],tabConsumoAta[[#This Row],[CÓDIGO]],tabAtas_Bloqueios[CHAVE],tabConsumoAta[[#This Row],[ATA]],tabAtas_Bloqueios[INATIVO],"") &gt; 0,"X","")</f>
        <v/>
      </c>
      <c r="R1952" s="158" t="s">
        <v>1555</v>
      </c>
    </row>
    <row r="1953" spans="1:18" x14ac:dyDescent="0.3">
      <c r="A1953" s="247">
        <v>119407</v>
      </c>
      <c r="B1953" s="47" t="s">
        <v>3202</v>
      </c>
      <c r="C1953" s="34" t="str">
        <f>IFERROR(VLOOKUP(tabConsumoAta[[#This Row],[CÓDIGO]],tabEstimativa[#Data],14,FALSE),"")</f>
        <v>Suspenso</v>
      </c>
      <c r="D1953" s="157" t="s">
        <v>1757</v>
      </c>
      <c r="E1953" s="157">
        <v>105</v>
      </c>
      <c r="F1953" s="34">
        <v>2019</v>
      </c>
      <c r="G1953" s="78">
        <f>IFERROR(VLOOKUP(tabConsumoAta[[#This Row],[ATA]],tabAtas[#Data],4,FALSE),"")</f>
        <v>43931</v>
      </c>
      <c r="H1953" s="163">
        <f>SUMIFS(tabSaldoAta[ESTIMATIVA],tabSaldoAta[CÓDIGO],tabConsumoAta[[#This Row],[CÓDIGO]],tabSaldoAta[CHAVE],tabConsumoAta[[#This Row],[ATA]])</f>
        <v>4700</v>
      </c>
      <c r="I1953" s="164">
        <v>150</v>
      </c>
      <c r="J1953" s="159">
        <v>22</v>
      </c>
      <c r="K1953" s="251">
        <v>15508</v>
      </c>
      <c r="L1953" s="246" t="s">
        <v>2467</v>
      </c>
      <c r="M1953" s="160" t="s">
        <v>3194</v>
      </c>
      <c r="N1953" s="160" t="s">
        <v>3195</v>
      </c>
      <c r="O1953" s="249" t="s">
        <v>3196</v>
      </c>
      <c r="P1953" s="248">
        <v>43774</v>
      </c>
      <c r="Q1953" s="166" t="str">
        <f>IF(COUNTIFS(tabAtas_Bloqueios[CÓDIGO],tabConsumoAta[[#This Row],[CÓDIGO]],tabAtas_Bloqueios[CHAVE],tabConsumoAta[[#This Row],[ATA]],tabAtas_Bloqueios[INATIVO],"") &gt; 0,"X","")</f>
        <v/>
      </c>
      <c r="R1953" s="158" t="s">
        <v>1555</v>
      </c>
    </row>
    <row r="1954" spans="1:18" x14ac:dyDescent="0.3">
      <c r="A1954" s="247">
        <v>14831</v>
      </c>
      <c r="B1954" s="47" t="s">
        <v>2843</v>
      </c>
      <c r="C1954" s="34" t="str">
        <f>IFERROR(VLOOKUP(tabConsumoAta[[#This Row],[CÓDIGO]],tabEstimativa[#Data],14,FALSE),"")</f>
        <v>Inativo</v>
      </c>
      <c r="D1954" s="157" t="s">
        <v>1768</v>
      </c>
      <c r="E1954" s="157">
        <v>126</v>
      </c>
      <c r="F1954" s="34">
        <v>2019</v>
      </c>
      <c r="G1954" s="78">
        <f>IFERROR(VLOOKUP(tabConsumoAta[[#This Row],[ATA]],tabAtas[#Data],4,FALSE),"")</f>
        <v>43957</v>
      </c>
      <c r="H1954" s="163">
        <f>SUMIFS(tabSaldoAta[ESTIMATIVA],tabSaldoAta[CÓDIGO],tabConsumoAta[[#This Row],[CÓDIGO]],tabSaldoAta[CHAVE],tabConsumoAta[[#This Row],[ATA]])</f>
        <v>600</v>
      </c>
      <c r="I1954" s="164">
        <v>100</v>
      </c>
      <c r="J1954" s="159">
        <v>23</v>
      </c>
      <c r="K1954" s="251">
        <v>15464</v>
      </c>
      <c r="L1954" s="246" t="s">
        <v>2844</v>
      </c>
      <c r="M1954" s="160" t="s">
        <v>3194</v>
      </c>
      <c r="N1954" s="160" t="s">
        <v>3195</v>
      </c>
      <c r="O1954" s="249" t="s">
        <v>3196</v>
      </c>
      <c r="P1954" s="248">
        <v>43774</v>
      </c>
      <c r="Q1954" s="166" t="str">
        <f>IF(COUNTIFS(tabAtas_Bloqueios[CÓDIGO],tabConsumoAta[[#This Row],[CÓDIGO]],tabAtas_Bloqueios[CHAVE],tabConsumoAta[[#This Row],[ATA]],tabAtas_Bloqueios[INATIVO],"") &gt; 0,"X","")</f>
        <v/>
      </c>
      <c r="R1954" s="158" t="s">
        <v>1555</v>
      </c>
    </row>
    <row r="1955" spans="1:18" x14ac:dyDescent="0.3">
      <c r="A1955" s="247">
        <v>15299</v>
      </c>
      <c r="B1955" s="47" t="s">
        <v>162</v>
      </c>
      <c r="C1955" s="34" t="str">
        <f>IFERROR(VLOOKUP(tabConsumoAta[[#This Row],[CÓDIGO]],tabEstimativa[#Data],14,FALSE),"")</f>
        <v>Suspenso</v>
      </c>
      <c r="D1955" s="157" t="s">
        <v>1768</v>
      </c>
      <c r="E1955" s="157">
        <v>126</v>
      </c>
      <c r="F1955" s="34">
        <v>2019</v>
      </c>
      <c r="G1955" s="78">
        <f>IFERROR(VLOOKUP(tabConsumoAta[[#This Row],[ATA]],tabAtas[#Data],4,FALSE),"")</f>
        <v>43957</v>
      </c>
      <c r="H1955" s="163">
        <f>SUMIFS(tabSaldoAta[ESTIMATIVA],tabSaldoAta[CÓDIGO],tabConsumoAta[[#This Row],[CÓDIGO]],tabSaldoAta[CHAVE],tabConsumoAta[[#This Row],[ATA]])</f>
        <v>600</v>
      </c>
      <c r="I1955" s="164">
        <v>100</v>
      </c>
      <c r="J1955" s="159">
        <v>24</v>
      </c>
      <c r="K1955" s="251">
        <v>15464</v>
      </c>
      <c r="L1955" s="246" t="s">
        <v>2844</v>
      </c>
      <c r="M1955" s="160" t="s">
        <v>3194</v>
      </c>
      <c r="N1955" s="160" t="s">
        <v>3195</v>
      </c>
      <c r="O1955" s="249" t="s">
        <v>3196</v>
      </c>
      <c r="P1955" s="248">
        <v>43774</v>
      </c>
      <c r="Q1955" s="166" t="str">
        <f>IF(COUNTIFS(tabAtas_Bloqueios[CÓDIGO],tabConsumoAta[[#This Row],[CÓDIGO]],tabAtas_Bloqueios[CHAVE],tabConsumoAta[[#This Row],[ATA]],tabAtas_Bloqueios[INATIVO],"") &gt; 0,"X","")</f>
        <v/>
      </c>
      <c r="R1955" s="158" t="s">
        <v>1555</v>
      </c>
    </row>
    <row r="1956" spans="1:18" x14ac:dyDescent="0.3">
      <c r="A1956" s="247">
        <v>116874</v>
      </c>
      <c r="B1956" s="47" t="s">
        <v>230</v>
      </c>
      <c r="C1956" s="34" t="str">
        <f>IFERROR(VLOOKUP(tabConsumoAta[[#This Row],[CÓDIGO]],tabEstimativa[#Data],14,FALSE),"")</f>
        <v>Inativo</v>
      </c>
      <c r="D1956" s="157" t="s">
        <v>1768</v>
      </c>
      <c r="E1956" s="157">
        <v>126</v>
      </c>
      <c r="F1956" s="34">
        <v>2019</v>
      </c>
      <c r="G1956" s="78">
        <f>IFERROR(VLOOKUP(tabConsumoAta[[#This Row],[ATA]],tabAtas[#Data],4,FALSE),"")</f>
        <v>43957</v>
      </c>
      <c r="H1956" s="163">
        <f>SUMIFS(tabSaldoAta[ESTIMATIVA],tabSaldoAta[CÓDIGO],tabConsumoAta[[#This Row],[CÓDIGO]],tabSaldoAta[CHAVE],tabConsumoAta[[#This Row],[ATA]])</f>
        <v>2000</v>
      </c>
      <c r="I1956" s="164">
        <v>300</v>
      </c>
      <c r="J1956" s="159">
        <v>25</v>
      </c>
      <c r="K1956" s="251">
        <v>15464</v>
      </c>
      <c r="L1956" s="246" t="s">
        <v>2844</v>
      </c>
      <c r="M1956" s="160" t="s">
        <v>3194</v>
      </c>
      <c r="N1956" s="160" t="s">
        <v>3195</v>
      </c>
      <c r="O1956" s="249" t="s">
        <v>3196</v>
      </c>
      <c r="P1956" s="248">
        <v>43774</v>
      </c>
      <c r="Q1956" s="166" t="str">
        <f>IF(COUNTIFS(tabAtas_Bloqueios[CÓDIGO],tabConsumoAta[[#This Row],[CÓDIGO]],tabAtas_Bloqueios[CHAVE],tabConsumoAta[[#This Row],[ATA]],tabAtas_Bloqueios[INATIVO],"") &gt; 0,"X","")</f>
        <v/>
      </c>
      <c r="R1956" s="158" t="s">
        <v>1555</v>
      </c>
    </row>
    <row r="1957" spans="1:18" x14ac:dyDescent="0.3">
      <c r="A1957" s="247">
        <v>50797</v>
      </c>
      <c r="B1957" s="47" t="s">
        <v>3203</v>
      </c>
      <c r="C1957" s="34" t="str">
        <f>IFERROR(VLOOKUP(tabConsumoAta[[#This Row],[CÓDIGO]],tabEstimativa[#Data],14,FALSE),"")</f>
        <v>Inativo</v>
      </c>
      <c r="D1957" s="157" t="s">
        <v>1768</v>
      </c>
      <c r="E1957" s="157">
        <v>126</v>
      </c>
      <c r="F1957" s="34">
        <v>2019</v>
      </c>
      <c r="G1957" s="78">
        <f>IFERROR(VLOOKUP(tabConsumoAta[[#This Row],[ATA]],tabAtas[#Data],4,FALSE),"")</f>
        <v>43957</v>
      </c>
      <c r="H1957" s="163">
        <f>SUMIFS(tabSaldoAta[ESTIMATIVA],tabSaldoAta[CÓDIGO],tabConsumoAta[[#This Row],[CÓDIGO]],tabSaldoAta[CHAVE],tabConsumoAta[[#This Row],[ATA]])</f>
        <v>350</v>
      </c>
      <c r="I1957" s="164">
        <v>50</v>
      </c>
      <c r="J1957" s="159">
        <v>26</v>
      </c>
      <c r="K1957" s="251">
        <v>15465</v>
      </c>
      <c r="L1957" s="246" t="s">
        <v>2889</v>
      </c>
      <c r="M1957" s="160" t="s">
        <v>3194</v>
      </c>
      <c r="N1957" s="160" t="s">
        <v>3195</v>
      </c>
      <c r="O1957" s="249" t="s">
        <v>3196</v>
      </c>
      <c r="P1957" s="248">
        <v>43774</v>
      </c>
      <c r="Q1957" s="166" t="str">
        <f>IF(COUNTIFS(tabAtas_Bloqueios[CÓDIGO],tabConsumoAta[[#This Row],[CÓDIGO]],tabAtas_Bloqueios[CHAVE],tabConsumoAta[[#This Row],[ATA]],tabAtas_Bloqueios[INATIVO],"") &gt; 0,"X","")</f>
        <v/>
      </c>
      <c r="R1957" s="158" t="s">
        <v>1555</v>
      </c>
    </row>
    <row r="1958" spans="1:18" x14ac:dyDescent="0.3">
      <c r="A1958" s="247">
        <v>119554</v>
      </c>
      <c r="B1958" s="47" t="s">
        <v>2848</v>
      </c>
      <c r="C1958" s="34" t="str">
        <f>IFERROR(VLOOKUP(tabConsumoAta[[#This Row],[CÓDIGO]],tabEstimativa[#Data],14,FALSE),"")</f>
        <v>Aguardando</v>
      </c>
      <c r="D1958" s="157" t="s">
        <v>1780</v>
      </c>
      <c r="E1958" s="157">
        <v>129</v>
      </c>
      <c r="F1958" s="34">
        <v>2019</v>
      </c>
      <c r="G1958" s="78">
        <f>IFERROR(VLOOKUP(tabConsumoAta[[#This Row],[ATA]],tabAtas[#Data],4,FALSE),"")</f>
        <v>43959</v>
      </c>
      <c r="H1958" s="163">
        <f>SUMIFS(tabSaldoAta[ESTIMATIVA],tabSaldoAta[CÓDIGO],tabConsumoAta[[#This Row],[CÓDIGO]],tabSaldoAta[CHAVE],tabConsumoAta[[#This Row],[ATA]])</f>
        <v>120</v>
      </c>
      <c r="I1958" s="164">
        <v>24</v>
      </c>
      <c r="J1958" s="159">
        <v>27</v>
      </c>
      <c r="K1958" s="251">
        <v>15467</v>
      </c>
      <c r="L1958" s="246" t="s">
        <v>2846</v>
      </c>
      <c r="M1958" s="160" t="s">
        <v>3194</v>
      </c>
      <c r="N1958" s="160" t="s">
        <v>3195</v>
      </c>
      <c r="O1958" s="249" t="s">
        <v>3196</v>
      </c>
      <c r="P1958" s="248">
        <v>43774</v>
      </c>
      <c r="Q1958" s="166" t="str">
        <f>IF(COUNTIFS(tabAtas_Bloqueios[CÓDIGO],tabConsumoAta[[#This Row],[CÓDIGO]],tabAtas_Bloqueios[CHAVE],tabConsumoAta[[#This Row],[ATA]],tabAtas_Bloqueios[INATIVO],"") &gt; 0,"X","")</f>
        <v/>
      </c>
      <c r="R1958" s="158" t="s">
        <v>1555</v>
      </c>
    </row>
    <row r="1959" spans="1:18" x14ac:dyDescent="0.3">
      <c r="A1959" s="247">
        <v>93139</v>
      </c>
      <c r="B1959" s="47" t="s">
        <v>150</v>
      </c>
      <c r="C1959" s="34" t="str">
        <f>IFERROR(VLOOKUP(tabConsumoAta[[#This Row],[CÓDIGO]],tabEstimativa[#Data],14,FALSE),"")</f>
        <v>Aguardando</v>
      </c>
      <c r="D1959" s="157" t="s">
        <v>1774</v>
      </c>
      <c r="E1959" s="157">
        <v>130</v>
      </c>
      <c r="F1959" s="34">
        <v>2019</v>
      </c>
      <c r="G1959" s="78">
        <f>IFERROR(VLOOKUP(tabConsumoAta[[#This Row],[ATA]],tabAtas[#Data],4,FALSE),"")</f>
        <v>43962</v>
      </c>
      <c r="H1959" s="163">
        <f>SUMIFS(tabSaldoAta[ESTIMATIVA],tabSaldoAta[CÓDIGO],tabConsumoAta[[#This Row],[CÓDIGO]],tabSaldoAta[CHAVE],tabConsumoAta[[#This Row],[ATA]])</f>
        <v>150</v>
      </c>
      <c r="I1959" s="164">
        <v>40</v>
      </c>
      <c r="J1959" s="159">
        <v>28</v>
      </c>
      <c r="K1959" s="251">
        <v>15468</v>
      </c>
      <c r="L1959" s="246" t="s">
        <v>2889</v>
      </c>
      <c r="M1959" s="160" t="s">
        <v>3194</v>
      </c>
      <c r="N1959" s="160" t="s">
        <v>3195</v>
      </c>
      <c r="O1959" s="249" t="s">
        <v>3196</v>
      </c>
      <c r="P1959" s="248">
        <v>43774</v>
      </c>
      <c r="Q1959" s="166" t="str">
        <f>IF(COUNTIFS(tabAtas_Bloqueios[CÓDIGO],tabConsumoAta[[#This Row],[CÓDIGO]],tabAtas_Bloqueios[CHAVE],tabConsumoAta[[#This Row],[ATA]],tabAtas_Bloqueios[INATIVO],"") &gt; 0,"X","")</f>
        <v/>
      </c>
      <c r="R1959" s="158" t="s">
        <v>1555</v>
      </c>
    </row>
    <row r="1960" spans="1:18" x14ac:dyDescent="0.3">
      <c r="A1960" s="247">
        <v>128288</v>
      </c>
      <c r="B1960" s="47" t="s">
        <v>3204</v>
      </c>
      <c r="C1960" s="34" t="str">
        <f>IFERROR(VLOOKUP(tabConsumoAta[[#This Row],[CÓDIGO]],tabEstimativa[#Data],14,FALSE),"")</f>
        <v>Aguardando</v>
      </c>
      <c r="D1960" s="157" t="s">
        <v>1774</v>
      </c>
      <c r="E1960" s="157">
        <v>130</v>
      </c>
      <c r="F1960" s="34">
        <v>2019</v>
      </c>
      <c r="G1960" s="78">
        <f>IFERROR(VLOOKUP(tabConsumoAta[[#This Row],[ATA]],tabAtas[#Data],4,FALSE),"")</f>
        <v>43962</v>
      </c>
      <c r="H1960" s="163">
        <f>SUMIFS(tabSaldoAta[ESTIMATIVA],tabSaldoAta[CÓDIGO],tabConsumoAta[[#This Row],[CÓDIGO]],tabSaldoAta[CHAVE],tabConsumoAta[[#This Row],[ATA]])</f>
        <v>30</v>
      </c>
      <c r="I1960" s="164">
        <v>15</v>
      </c>
      <c r="J1960" s="159">
        <v>29</v>
      </c>
      <c r="K1960" s="251">
        <v>15469</v>
      </c>
      <c r="L1960" s="246" t="s">
        <v>3158</v>
      </c>
      <c r="M1960" s="160" t="s">
        <v>3194</v>
      </c>
      <c r="N1960" s="160" t="s">
        <v>3195</v>
      </c>
      <c r="O1960" s="249" t="s">
        <v>3196</v>
      </c>
      <c r="P1960" s="248">
        <v>43774</v>
      </c>
      <c r="Q1960" s="166" t="str">
        <f>IF(COUNTIFS(tabAtas_Bloqueios[CÓDIGO],tabConsumoAta[[#This Row],[CÓDIGO]],tabAtas_Bloqueios[CHAVE],tabConsumoAta[[#This Row],[ATA]],tabAtas_Bloqueios[INATIVO],"") &gt; 0,"X","")</f>
        <v/>
      </c>
      <c r="R1960" s="158" t="s">
        <v>1555</v>
      </c>
    </row>
    <row r="1961" spans="1:18" x14ac:dyDescent="0.3">
      <c r="A1961" s="247">
        <v>74081</v>
      </c>
      <c r="B1961" s="47" t="s">
        <v>2867</v>
      </c>
      <c r="C1961" s="34" t="str">
        <f>IFERROR(VLOOKUP(tabConsumoAta[[#This Row],[CÓDIGO]],tabEstimativa[#Data],14,FALSE),"")</f>
        <v>Suspenso</v>
      </c>
      <c r="D1961" s="157" t="s">
        <v>1784</v>
      </c>
      <c r="E1961" s="157">
        <v>131</v>
      </c>
      <c r="F1961" s="34">
        <v>2019</v>
      </c>
      <c r="G1961" s="78">
        <f>IFERROR(VLOOKUP(tabConsumoAta[[#This Row],[ATA]],tabAtas[#Data],4,FALSE),"")</f>
        <v>43965</v>
      </c>
      <c r="H1961" s="163">
        <f>SUMIFS(tabSaldoAta[ESTIMATIVA],tabSaldoAta[CÓDIGO],tabConsumoAta[[#This Row],[CÓDIGO]],tabSaldoAta[CHAVE],tabConsumoAta[[#This Row],[ATA]])</f>
        <v>200</v>
      </c>
      <c r="I1961" s="164">
        <v>10</v>
      </c>
      <c r="J1961" s="159">
        <v>30</v>
      </c>
      <c r="K1961" s="251">
        <v>15510</v>
      </c>
      <c r="L1961" s="246" t="s">
        <v>2868</v>
      </c>
      <c r="M1961" s="160" t="s">
        <v>3194</v>
      </c>
      <c r="N1961" s="160" t="s">
        <v>3195</v>
      </c>
      <c r="O1961" s="249" t="s">
        <v>3196</v>
      </c>
      <c r="P1961" s="248">
        <v>43774</v>
      </c>
      <c r="Q1961" s="166" t="str">
        <f>IF(COUNTIFS(tabAtas_Bloqueios[CÓDIGO],tabConsumoAta[[#This Row],[CÓDIGO]],tabAtas_Bloqueios[CHAVE],tabConsumoAta[[#This Row],[ATA]],tabAtas_Bloqueios[INATIVO],"") &gt; 0,"X","")</f>
        <v/>
      </c>
      <c r="R1961" s="158" t="s">
        <v>1555</v>
      </c>
    </row>
    <row r="1962" spans="1:18" x14ac:dyDescent="0.3">
      <c r="A1962" s="247">
        <v>83839</v>
      </c>
      <c r="B1962" s="47" t="s">
        <v>2905</v>
      </c>
      <c r="C1962" s="34" t="str">
        <f>IFERROR(VLOOKUP(tabConsumoAta[[#This Row],[CÓDIGO]],tabEstimativa[#Data],14,FALSE),"")</f>
        <v>Aguardando</v>
      </c>
      <c r="D1962" s="157" t="s">
        <v>2039</v>
      </c>
      <c r="E1962" s="157">
        <v>145</v>
      </c>
      <c r="F1962" s="34">
        <v>2019</v>
      </c>
      <c r="G1962" s="78">
        <f>IFERROR(VLOOKUP(tabConsumoAta[[#This Row],[ATA]],tabAtas[#Data],4,FALSE),"")</f>
        <v>43992</v>
      </c>
      <c r="H1962" s="163">
        <f>SUMIFS(tabSaldoAta[ESTIMATIVA],tabSaldoAta[CÓDIGO],tabConsumoAta[[#This Row],[CÓDIGO]],tabSaldoAta[CHAVE],tabConsumoAta[[#This Row],[ATA]])</f>
        <v>12000</v>
      </c>
      <c r="I1962" s="164">
        <v>500</v>
      </c>
      <c r="J1962" s="159">
        <v>31</v>
      </c>
      <c r="K1962" s="251">
        <v>15514</v>
      </c>
      <c r="L1962" s="246" t="s">
        <v>2904</v>
      </c>
      <c r="M1962" s="160" t="s">
        <v>3194</v>
      </c>
      <c r="N1962" s="160" t="s">
        <v>3195</v>
      </c>
      <c r="O1962" s="249" t="s">
        <v>3196</v>
      </c>
      <c r="P1962" s="248">
        <v>43774</v>
      </c>
      <c r="Q1962" s="166" t="str">
        <f>IF(COUNTIFS(tabAtas_Bloqueios[CÓDIGO],tabConsumoAta[[#This Row],[CÓDIGO]],tabAtas_Bloqueios[CHAVE],tabConsumoAta[[#This Row],[ATA]],tabAtas_Bloqueios[INATIVO],"") &gt; 0,"X","")</f>
        <v/>
      </c>
      <c r="R1962" s="158" t="s">
        <v>1555</v>
      </c>
    </row>
    <row r="1963" spans="1:18" x14ac:dyDescent="0.3">
      <c r="A1963" s="247">
        <v>13094</v>
      </c>
      <c r="B1963" s="47" t="s">
        <v>1426</v>
      </c>
      <c r="C1963" s="34" t="str">
        <f>IFERROR(VLOOKUP(tabConsumoAta[[#This Row],[CÓDIGO]],tabEstimativa[#Data],14,FALSE),"")</f>
        <v>Suspenso</v>
      </c>
      <c r="D1963" s="157" t="s">
        <v>1957</v>
      </c>
      <c r="E1963" s="157">
        <v>155</v>
      </c>
      <c r="F1963" s="34">
        <v>2019</v>
      </c>
      <c r="G1963" s="78">
        <f>IFERROR(VLOOKUP(tabConsumoAta[[#This Row],[ATA]],tabAtas[#Data],4,FALSE),"")</f>
        <v>44008</v>
      </c>
      <c r="H1963" s="163">
        <f>SUMIFS(tabSaldoAta[ESTIMATIVA],tabSaldoAta[CÓDIGO],tabConsumoAta[[#This Row],[CÓDIGO]],tabSaldoAta[CHAVE],tabConsumoAta[[#This Row],[ATA]])</f>
        <v>1400</v>
      </c>
      <c r="I1963" s="164">
        <v>400</v>
      </c>
      <c r="J1963" s="159">
        <v>32</v>
      </c>
      <c r="K1963" s="251">
        <v>15470</v>
      </c>
      <c r="L1963" s="246" t="s">
        <v>2964</v>
      </c>
      <c r="M1963" s="160" t="s">
        <v>3194</v>
      </c>
      <c r="N1963" s="160" t="s">
        <v>3195</v>
      </c>
      <c r="O1963" s="249" t="s">
        <v>3196</v>
      </c>
      <c r="P1963" s="248">
        <v>43774</v>
      </c>
      <c r="Q1963" s="166" t="str">
        <f>IF(COUNTIFS(tabAtas_Bloqueios[CÓDIGO],tabConsumoAta[[#This Row],[CÓDIGO]],tabAtas_Bloqueios[CHAVE],tabConsumoAta[[#This Row],[ATA]],tabAtas_Bloqueios[INATIVO],"") &gt; 0,"X","")</f>
        <v/>
      </c>
      <c r="R1963" s="158" t="s">
        <v>1555</v>
      </c>
    </row>
    <row r="1964" spans="1:18" x14ac:dyDescent="0.3">
      <c r="A1964" s="247">
        <v>82995</v>
      </c>
      <c r="B1964" s="47" t="s">
        <v>2649</v>
      </c>
      <c r="C1964" s="34" t="str">
        <f>IFERROR(VLOOKUP(tabConsumoAta[[#This Row],[CÓDIGO]],tabEstimativa[#Data],14,FALSE),"")</f>
        <v>Suspenso</v>
      </c>
      <c r="D1964" s="157" t="s">
        <v>1957</v>
      </c>
      <c r="E1964" s="157">
        <v>155</v>
      </c>
      <c r="F1964" s="34">
        <v>2019</v>
      </c>
      <c r="G1964" s="78">
        <f>IFERROR(VLOOKUP(tabConsumoAta[[#This Row],[ATA]],tabAtas[#Data],4,FALSE),"")</f>
        <v>44008</v>
      </c>
      <c r="H1964" s="163">
        <f>SUMIFS(tabSaldoAta[ESTIMATIVA],tabSaldoAta[CÓDIGO],tabConsumoAta[[#This Row],[CÓDIGO]],tabSaldoAta[CHAVE],tabConsumoAta[[#This Row],[ATA]])</f>
        <v>700</v>
      </c>
      <c r="I1964" s="164">
        <v>150</v>
      </c>
      <c r="J1964" s="159">
        <v>33</v>
      </c>
      <c r="K1964" s="251">
        <v>15471</v>
      </c>
      <c r="L1964" s="246" t="s">
        <v>2964</v>
      </c>
      <c r="M1964" s="160" t="s">
        <v>3194</v>
      </c>
      <c r="N1964" s="160" t="s">
        <v>3195</v>
      </c>
      <c r="O1964" s="249" t="s">
        <v>3196</v>
      </c>
      <c r="P1964" s="248">
        <v>43774</v>
      </c>
      <c r="Q1964" s="166" t="str">
        <f>IF(COUNTIFS(tabAtas_Bloqueios[CÓDIGO],tabConsumoAta[[#This Row],[CÓDIGO]],tabAtas_Bloqueios[CHAVE],tabConsumoAta[[#This Row],[ATA]],tabAtas_Bloqueios[INATIVO],"") &gt; 0,"X","")</f>
        <v/>
      </c>
      <c r="R1964" s="158" t="s">
        <v>1555</v>
      </c>
    </row>
    <row r="1965" spans="1:18" x14ac:dyDescent="0.3">
      <c r="A1965" s="247">
        <v>136553</v>
      </c>
      <c r="B1965" s="47" t="s">
        <v>1848</v>
      </c>
      <c r="C1965" s="34" t="str">
        <f>IFERROR(VLOOKUP(tabConsumoAta[[#This Row],[CÓDIGO]],tabEstimativa[#Data],14,FALSE),"")</f>
        <v>Aguardando</v>
      </c>
      <c r="D1965" s="157" t="s">
        <v>1957</v>
      </c>
      <c r="E1965" s="157">
        <v>155</v>
      </c>
      <c r="F1965" s="34">
        <v>2019</v>
      </c>
      <c r="G1965" s="78">
        <f>IFERROR(VLOOKUP(tabConsumoAta[[#This Row],[ATA]],tabAtas[#Data],4,FALSE),"")</f>
        <v>44008</v>
      </c>
      <c r="H1965" s="163">
        <f>SUMIFS(tabSaldoAta[ESTIMATIVA],tabSaldoAta[CÓDIGO],tabConsumoAta[[#This Row],[CÓDIGO]],tabSaldoAta[CHAVE],tabConsumoAta[[#This Row],[ATA]])</f>
        <v>5000</v>
      </c>
      <c r="I1965" s="164">
        <v>1500</v>
      </c>
      <c r="J1965" s="159">
        <v>34</v>
      </c>
      <c r="K1965" s="251">
        <v>15472</v>
      </c>
      <c r="L1965" s="246" t="s">
        <v>2964</v>
      </c>
      <c r="M1965" s="160" t="s">
        <v>3194</v>
      </c>
      <c r="N1965" s="160" t="s">
        <v>3195</v>
      </c>
      <c r="O1965" s="249" t="s">
        <v>3196</v>
      </c>
      <c r="P1965" s="248">
        <v>43774</v>
      </c>
      <c r="Q1965" s="166" t="str">
        <f>IF(COUNTIFS(tabAtas_Bloqueios[CÓDIGO],tabConsumoAta[[#This Row],[CÓDIGO]],tabAtas_Bloqueios[CHAVE],tabConsumoAta[[#This Row],[ATA]],tabAtas_Bloqueios[INATIVO],"") &gt; 0,"X","")</f>
        <v/>
      </c>
      <c r="R1965" s="158" t="s">
        <v>1555</v>
      </c>
    </row>
    <row r="1966" spans="1:18" x14ac:dyDescent="0.3">
      <c r="A1966" s="247">
        <v>14737</v>
      </c>
      <c r="B1966" s="47" t="s">
        <v>225</v>
      </c>
      <c r="C1966" s="34" t="str">
        <f>IFERROR(VLOOKUP(tabConsumoAta[[#This Row],[CÓDIGO]],tabEstimativa[#Data],14,FALSE),"")</f>
        <v>Suspenso</v>
      </c>
      <c r="D1966" s="157" t="s">
        <v>1964</v>
      </c>
      <c r="E1966" s="157">
        <v>159</v>
      </c>
      <c r="F1966" s="34">
        <v>2019</v>
      </c>
      <c r="G1966" s="78">
        <f>IFERROR(VLOOKUP(tabConsumoAta[[#This Row],[ATA]],tabAtas[#Data],4,FALSE),"")</f>
        <v>44015</v>
      </c>
      <c r="H1966" s="163">
        <f>SUMIFS(tabSaldoAta[ESTIMATIVA],tabSaldoAta[CÓDIGO],tabConsumoAta[[#This Row],[CÓDIGO]],tabSaldoAta[CHAVE],tabConsumoAta[[#This Row],[ATA]])</f>
        <v>30</v>
      </c>
      <c r="I1966" s="164">
        <v>10</v>
      </c>
      <c r="J1966" s="159">
        <v>35</v>
      </c>
      <c r="K1966" s="251">
        <v>15473</v>
      </c>
      <c r="L1966" s="246" t="s">
        <v>2972</v>
      </c>
      <c r="M1966" s="160" t="s">
        <v>3194</v>
      </c>
      <c r="N1966" s="160" t="s">
        <v>3195</v>
      </c>
      <c r="O1966" s="249" t="s">
        <v>3196</v>
      </c>
      <c r="P1966" s="248">
        <v>43774</v>
      </c>
      <c r="Q1966" s="166" t="str">
        <f>IF(COUNTIFS(tabAtas_Bloqueios[CÓDIGO],tabConsumoAta[[#This Row],[CÓDIGO]],tabAtas_Bloqueios[CHAVE],tabConsumoAta[[#This Row],[ATA]],tabAtas_Bloqueios[INATIVO],"") &gt; 0,"X","")</f>
        <v/>
      </c>
      <c r="R1966" s="158" t="s">
        <v>1555</v>
      </c>
    </row>
    <row r="1967" spans="1:18" x14ac:dyDescent="0.3">
      <c r="A1967" s="247">
        <v>114430</v>
      </c>
      <c r="B1967" s="47" t="s">
        <v>2662</v>
      </c>
      <c r="C1967" s="34" t="str">
        <f>IFERROR(VLOOKUP(tabConsumoAta[[#This Row],[CÓDIGO]],tabEstimativa[#Data],14,FALSE),"")</f>
        <v>Suspenso</v>
      </c>
      <c r="D1967" s="157" t="s">
        <v>2037</v>
      </c>
      <c r="E1967" s="157">
        <v>167</v>
      </c>
      <c r="F1967" s="34">
        <v>2019</v>
      </c>
      <c r="G1967" s="78">
        <f>IFERROR(VLOOKUP(tabConsumoAta[[#This Row],[ATA]],tabAtas[#Data],4,FALSE),"")</f>
        <v>44032</v>
      </c>
      <c r="H1967" s="163">
        <f>SUMIFS(tabSaldoAta[ESTIMATIVA],tabSaldoAta[CÓDIGO],tabConsumoAta[[#This Row],[CÓDIGO]],tabSaldoAta[CHAVE],tabConsumoAta[[#This Row],[ATA]])</f>
        <v>300</v>
      </c>
      <c r="I1967" s="164">
        <v>100</v>
      </c>
      <c r="J1967" s="159">
        <v>36</v>
      </c>
      <c r="K1967" s="251">
        <v>15474</v>
      </c>
      <c r="L1967" s="246" t="s">
        <v>2665</v>
      </c>
      <c r="M1967" s="160" t="s">
        <v>3194</v>
      </c>
      <c r="N1967" s="160" t="s">
        <v>3195</v>
      </c>
      <c r="O1967" s="249" t="s">
        <v>3196</v>
      </c>
      <c r="P1967" s="248">
        <v>43774</v>
      </c>
      <c r="Q1967" s="166" t="str">
        <f>IF(COUNTIFS(tabAtas_Bloqueios[CÓDIGO],tabConsumoAta[[#This Row],[CÓDIGO]],tabAtas_Bloqueios[CHAVE],tabConsumoAta[[#This Row],[ATA]],tabAtas_Bloqueios[INATIVO],"") &gt; 0,"X","")</f>
        <v/>
      </c>
      <c r="R1967" s="158" t="s">
        <v>1555</v>
      </c>
    </row>
    <row r="1968" spans="1:18" x14ac:dyDescent="0.3">
      <c r="A1968" s="247">
        <v>17362</v>
      </c>
      <c r="B1968" s="47" t="s">
        <v>2747</v>
      </c>
      <c r="C1968" s="34" t="str">
        <f>IFERROR(VLOOKUP(tabConsumoAta[[#This Row],[CÓDIGO]],tabEstimativa[#Data],14,FALSE),"")</f>
        <v>Suspenso</v>
      </c>
      <c r="D1968" s="157" t="s">
        <v>2082</v>
      </c>
      <c r="E1968" s="157">
        <v>175</v>
      </c>
      <c r="F1968" s="34">
        <v>2019</v>
      </c>
      <c r="G1968" s="78">
        <f>IFERROR(VLOOKUP(tabConsumoAta[[#This Row],[ATA]],tabAtas[#Data],4,FALSE),"")</f>
        <v>44035</v>
      </c>
      <c r="H1968" s="163">
        <f>SUMIFS(tabSaldoAta[ESTIMATIVA],tabSaldoAta[CÓDIGO],tabConsumoAta[[#This Row],[CÓDIGO]],tabSaldoAta[CHAVE],tabConsumoAta[[#This Row],[ATA]])</f>
        <v>9000</v>
      </c>
      <c r="I1968" s="164">
        <v>4200</v>
      </c>
      <c r="J1968" s="159">
        <v>37</v>
      </c>
      <c r="K1968" s="251">
        <v>15528</v>
      </c>
      <c r="L1968" s="246" t="s">
        <v>3096</v>
      </c>
      <c r="M1968" s="160" t="s">
        <v>3194</v>
      </c>
      <c r="N1968" s="160" t="s">
        <v>3195</v>
      </c>
      <c r="O1968" s="249" t="s">
        <v>3196</v>
      </c>
      <c r="P1968" s="248">
        <v>43774</v>
      </c>
      <c r="Q1968" s="166" t="str">
        <f>IF(COUNTIFS(tabAtas_Bloqueios[CÓDIGO],tabConsumoAta[[#This Row],[CÓDIGO]],tabAtas_Bloqueios[CHAVE],tabConsumoAta[[#This Row],[ATA]],tabAtas_Bloqueios[INATIVO],"") &gt; 0,"X","")</f>
        <v/>
      </c>
      <c r="R1968" s="158" t="s">
        <v>1555</v>
      </c>
    </row>
    <row r="1969" spans="1:18" x14ac:dyDescent="0.3">
      <c r="A1969" s="247">
        <v>17370</v>
      </c>
      <c r="B1969" s="47" t="s">
        <v>2749</v>
      </c>
      <c r="C1969" s="34" t="str">
        <f>IFERROR(VLOOKUP(tabConsumoAta[[#This Row],[CÓDIGO]],tabEstimativa[#Data],14,FALSE),"")</f>
        <v>Suspenso</v>
      </c>
      <c r="D1969" s="157" t="s">
        <v>2082</v>
      </c>
      <c r="E1969" s="157">
        <v>175</v>
      </c>
      <c r="F1969" s="34">
        <v>2019</v>
      </c>
      <c r="G1969" s="78">
        <f>IFERROR(VLOOKUP(tabConsumoAta[[#This Row],[ATA]],tabAtas[#Data],4,FALSE),"")</f>
        <v>44035</v>
      </c>
      <c r="H1969" s="163">
        <f>SUMIFS(tabSaldoAta[ESTIMATIVA],tabSaldoAta[CÓDIGO],tabConsumoAta[[#This Row],[CÓDIGO]],tabSaldoAta[CHAVE],tabConsumoAta[[#This Row],[ATA]])</f>
        <v>9000</v>
      </c>
      <c r="I1969" s="164">
        <v>2500</v>
      </c>
      <c r="J1969" s="159">
        <v>38</v>
      </c>
      <c r="K1969" s="251">
        <v>15528</v>
      </c>
      <c r="L1969" s="246" t="s">
        <v>3096</v>
      </c>
      <c r="M1969" s="160" t="s">
        <v>3194</v>
      </c>
      <c r="N1969" s="160" t="s">
        <v>3195</v>
      </c>
      <c r="O1969" s="249" t="s">
        <v>3196</v>
      </c>
      <c r="P1969" s="248">
        <v>43774</v>
      </c>
      <c r="Q1969" s="166" t="str">
        <f>IF(COUNTIFS(tabAtas_Bloqueios[CÓDIGO],tabConsumoAta[[#This Row],[CÓDIGO]],tabAtas_Bloqueios[CHAVE],tabConsumoAta[[#This Row],[ATA]],tabAtas_Bloqueios[INATIVO],"") &gt; 0,"X","")</f>
        <v/>
      </c>
      <c r="R1969" s="158" t="s">
        <v>1555</v>
      </c>
    </row>
    <row r="1970" spans="1:18" x14ac:dyDescent="0.3">
      <c r="A1970" s="247">
        <v>17371</v>
      </c>
      <c r="B1970" s="47" t="s">
        <v>2391</v>
      </c>
      <c r="C1970" s="34" t="str">
        <f>IFERROR(VLOOKUP(tabConsumoAta[[#This Row],[CÓDIGO]],tabEstimativa[#Data],14,FALSE),"")</f>
        <v>Suspenso</v>
      </c>
      <c r="D1970" s="157" t="s">
        <v>2082</v>
      </c>
      <c r="E1970" s="157">
        <v>175</v>
      </c>
      <c r="F1970" s="34">
        <v>2019</v>
      </c>
      <c r="G1970" s="78">
        <f>IFERROR(VLOOKUP(tabConsumoAta[[#This Row],[ATA]],tabAtas[#Data],4,FALSE),"")</f>
        <v>44035</v>
      </c>
      <c r="H1970" s="163">
        <f>SUMIFS(tabSaldoAta[ESTIMATIVA],tabSaldoAta[CÓDIGO],tabConsumoAta[[#This Row],[CÓDIGO]],tabSaldoAta[CHAVE],tabConsumoAta[[#This Row],[ATA]])</f>
        <v>9000</v>
      </c>
      <c r="I1970" s="164">
        <v>2500</v>
      </c>
      <c r="J1970" s="159">
        <v>39</v>
      </c>
      <c r="K1970" s="251">
        <v>15528</v>
      </c>
      <c r="L1970" s="246" t="s">
        <v>3096</v>
      </c>
      <c r="M1970" s="160" t="s">
        <v>3194</v>
      </c>
      <c r="N1970" s="160" t="s">
        <v>3195</v>
      </c>
      <c r="O1970" s="249" t="s">
        <v>3196</v>
      </c>
      <c r="P1970" s="248">
        <v>43774</v>
      </c>
      <c r="Q1970" s="166" t="str">
        <f>IF(COUNTIFS(tabAtas_Bloqueios[CÓDIGO],tabConsumoAta[[#This Row],[CÓDIGO]],tabAtas_Bloqueios[CHAVE],tabConsumoAta[[#This Row],[ATA]],tabAtas_Bloqueios[INATIVO],"") &gt; 0,"X","")</f>
        <v/>
      </c>
      <c r="R1970" s="158" t="s">
        <v>1555</v>
      </c>
    </row>
    <row r="1971" spans="1:18" x14ac:dyDescent="0.3">
      <c r="A1971" s="247">
        <v>32927</v>
      </c>
      <c r="B1971" s="47" t="s">
        <v>2750</v>
      </c>
      <c r="C1971" s="34" t="str">
        <f>IFERROR(VLOOKUP(tabConsumoAta[[#This Row],[CÓDIGO]],tabEstimativa[#Data],14,FALSE),"")</f>
        <v>Suspenso</v>
      </c>
      <c r="D1971" s="157" t="s">
        <v>2082</v>
      </c>
      <c r="E1971" s="157">
        <v>175</v>
      </c>
      <c r="F1971" s="34">
        <v>2019</v>
      </c>
      <c r="G1971" s="78">
        <f>IFERROR(VLOOKUP(tabConsumoAta[[#This Row],[ATA]],tabAtas[#Data],4,FALSE),"")</f>
        <v>44035</v>
      </c>
      <c r="H1971" s="163">
        <f>SUMIFS(tabSaldoAta[ESTIMATIVA],tabSaldoAta[CÓDIGO],tabConsumoAta[[#This Row],[CÓDIGO]],tabSaldoAta[CHAVE],tabConsumoAta[[#This Row],[ATA]])</f>
        <v>9000</v>
      </c>
      <c r="I1971" s="164">
        <v>2500</v>
      </c>
      <c r="J1971" s="159">
        <v>40</v>
      </c>
      <c r="K1971" s="251">
        <v>15528</v>
      </c>
      <c r="L1971" s="246" t="s">
        <v>3096</v>
      </c>
      <c r="M1971" s="160" t="s">
        <v>3194</v>
      </c>
      <c r="N1971" s="160" t="s">
        <v>3195</v>
      </c>
      <c r="O1971" s="249" t="s">
        <v>3196</v>
      </c>
      <c r="P1971" s="248">
        <v>43774</v>
      </c>
      <c r="Q1971" s="166" t="str">
        <f>IF(COUNTIFS(tabAtas_Bloqueios[CÓDIGO],tabConsumoAta[[#This Row],[CÓDIGO]],tabAtas_Bloqueios[CHAVE],tabConsumoAta[[#This Row],[ATA]],tabAtas_Bloqueios[INATIVO],"") &gt; 0,"X","")</f>
        <v/>
      </c>
      <c r="R1971" s="158" t="s">
        <v>1555</v>
      </c>
    </row>
    <row r="1972" spans="1:18" x14ac:dyDescent="0.3">
      <c r="A1972" s="247">
        <v>125641</v>
      </c>
      <c r="B1972" s="47" t="s">
        <v>3159</v>
      </c>
      <c r="C1972" s="34" t="str">
        <f>IFERROR(VLOOKUP(tabConsumoAta[[#This Row],[CÓDIGO]],tabEstimativa[#Data],14,FALSE),"")</f>
        <v>Aguardando</v>
      </c>
      <c r="D1972" s="157" t="s">
        <v>2053</v>
      </c>
      <c r="E1972" s="157">
        <v>176</v>
      </c>
      <c r="F1972" s="34">
        <v>2019</v>
      </c>
      <c r="G1972" s="78">
        <f>IFERROR(VLOOKUP(tabConsumoAta[[#This Row],[ATA]],tabAtas[#Data],4,FALSE),"")</f>
        <v>44036</v>
      </c>
      <c r="H1972" s="163">
        <f>SUMIFS(tabSaldoAta[ESTIMATIVA],tabSaldoAta[CÓDIGO],tabConsumoAta[[#This Row],[CÓDIGO]],tabSaldoAta[CHAVE],tabConsumoAta[[#This Row],[ATA]])</f>
        <v>24900</v>
      </c>
      <c r="I1972" s="164">
        <v>3000</v>
      </c>
      <c r="J1972" s="159">
        <v>41</v>
      </c>
      <c r="K1972" s="251">
        <v>15515</v>
      </c>
      <c r="L1972" s="246" t="s">
        <v>3157</v>
      </c>
      <c r="M1972" s="160" t="s">
        <v>3194</v>
      </c>
      <c r="N1972" s="160" t="s">
        <v>3195</v>
      </c>
      <c r="O1972" s="249" t="s">
        <v>3196</v>
      </c>
      <c r="P1972" s="248">
        <v>43774</v>
      </c>
      <c r="Q1972" s="166" t="str">
        <f>IF(COUNTIFS(tabAtas_Bloqueios[CÓDIGO],tabConsumoAta[[#This Row],[CÓDIGO]],tabAtas_Bloqueios[CHAVE],tabConsumoAta[[#This Row],[ATA]],tabAtas_Bloqueios[INATIVO],"") &gt; 0,"X","")</f>
        <v/>
      </c>
      <c r="R1972" s="158" t="s">
        <v>1555</v>
      </c>
    </row>
    <row r="1973" spans="1:18" x14ac:dyDescent="0.3">
      <c r="A1973" s="247">
        <v>130024</v>
      </c>
      <c r="B1973" s="47" t="s">
        <v>2753</v>
      </c>
      <c r="C1973" s="34" t="str">
        <f>IFERROR(VLOOKUP(tabConsumoAta[[#This Row],[CÓDIGO]],tabEstimativa[#Data],14,FALSE),"")</f>
        <v>Aguardando</v>
      </c>
      <c r="D1973" s="157" t="s">
        <v>2024</v>
      </c>
      <c r="E1973" s="157">
        <v>189</v>
      </c>
      <c r="F1973" s="34">
        <v>2019</v>
      </c>
      <c r="G1973" s="78">
        <f>IFERROR(VLOOKUP(tabConsumoAta[[#This Row],[ATA]],tabAtas[#Data],4,FALSE),"")</f>
        <v>44048</v>
      </c>
      <c r="H1973" s="163">
        <f>SUMIFS(tabSaldoAta[ESTIMATIVA],tabSaldoAta[CÓDIGO],tabConsumoAta[[#This Row],[CÓDIGO]],tabSaldoAta[CHAVE],tabConsumoAta[[#This Row],[ATA]])</f>
        <v>3000</v>
      </c>
      <c r="I1973" s="164">
        <v>600</v>
      </c>
      <c r="J1973" s="159">
        <v>42</v>
      </c>
      <c r="K1973" s="251">
        <v>15517</v>
      </c>
      <c r="L1973" s="246" t="s">
        <v>3084</v>
      </c>
      <c r="M1973" s="160" t="s">
        <v>3194</v>
      </c>
      <c r="N1973" s="160" t="s">
        <v>3195</v>
      </c>
      <c r="O1973" s="249" t="s">
        <v>3196</v>
      </c>
      <c r="P1973" s="248">
        <v>43774</v>
      </c>
      <c r="Q1973" s="166" t="str">
        <f>IF(COUNTIFS(tabAtas_Bloqueios[CÓDIGO],tabConsumoAta[[#This Row],[CÓDIGO]],tabAtas_Bloqueios[CHAVE],tabConsumoAta[[#This Row],[ATA]],tabAtas_Bloqueios[INATIVO],"") &gt; 0,"X","")</f>
        <v/>
      </c>
      <c r="R1973" s="158" t="s">
        <v>1555</v>
      </c>
    </row>
    <row r="1974" spans="1:18" x14ac:dyDescent="0.3">
      <c r="A1974" s="247">
        <v>12659</v>
      </c>
      <c r="B1974" s="47" t="s">
        <v>3004</v>
      </c>
      <c r="C1974" s="34" t="str">
        <f>IFERROR(VLOOKUP(tabConsumoAta[[#This Row],[CÓDIGO]],tabEstimativa[#Data],14,FALSE),"")</f>
        <v>Aguardando</v>
      </c>
      <c r="D1974" s="157" t="s">
        <v>2024</v>
      </c>
      <c r="E1974" s="157">
        <v>189</v>
      </c>
      <c r="F1974" s="34">
        <v>2019</v>
      </c>
      <c r="G1974" s="78">
        <f>IFERROR(VLOOKUP(tabConsumoAta[[#This Row],[ATA]],tabAtas[#Data],4,FALSE),"")</f>
        <v>44048</v>
      </c>
      <c r="H1974" s="163">
        <f>SUMIFS(tabSaldoAta[ESTIMATIVA],tabSaldoAta[CÓDIGO],tabConsumoAta[[#This Row],[CÓDIGO]],tabSaldoAta[CHAVE],tabConsumoAta[[#This Row],[ATA]])</f>
        <v>2000</v>
      </c>
      <c r="I1974" s="164">
        <v>700</v>
      </c>
      <c r="J1974" s="159">
        <v>43</v>
      </c>
      <c r="K1974" s="251">
        <v>15520</v>
      </c>
      <c r="L1974" s="246" t="s">
        <v>3084</v>
      </c>
      <c r="M1974" s="160" t="s">
        <v>3194</v>
      </c>
      <c r="N1974" s="160" t="s">
        <v>3195</v>
      </c>
      <c r="O1974" s="249" t="s">
        <v>3196</v>
      </c>
      <c r="P1974" s="248">
        <v>43774</v>
      </c>
      <c r="Q1974" s="166" t="str">
        <f>IF(COUNTIFS(tabAtas_Bloqueios[CÓDIGO],tabConsumoAta[[#This Row],[CÓDIGO]],tabAtas_Bloqueios[CHAVE],tabConsumoAta[[#This Row],[ATA]],tabAtas_Bloqueios[INATIVO],"") &gt; 0,"X","")</f>
        <v/>
      </c>
      <c r="R1974" s="158" t="s">
        <v>1555</v>
      </c>
    </row>
    <row r="1975" spans="1:18" x14ac:dyDescent="0.3">
      <c r="A1975" s="247">
        <v>12654</v>
      </c>
      <c r="B1975" s="47" t="s">
        <v>2754</v>
      </c>
      <c r="C1975" s="34" t="str">
        <f>IFERROR(VLOOKUP(tabConsumoAta[[#This Row],[CÓDIGO]],tabEstimativa[#Data],14,FALSE),"")</f>
        <v>Aguardando</v>
      </c>
      <c r="D1975" s="157" t="s">
        <v>2024</v>
      </c>
      <c r="E1975" s="157">
        <v>189</v>
      </c>
      <c r="F1975" s="34">
        <v>2019</v>
      </c>
      <c r="G1975" s="78">
        <f>IFERROR(VLOOKUP(tabConsumoAta[[#This Row],[ATA]],tabAtas[#Data],4,FALSE),"")</f>
        <v>44048</v>
      </c>
      <c r="H1975" s="163">
        <f>SUMIFS(tabSaldoAta[ESTIMATIVA],tabSaldoAta[CÓDIGO],tabConsumoAta[[#This Row],[CÓDIGO]],tabSaldoAta[CHAVE],tabConsumoAta[[#This Row],[ATA]])</f>
        <v>75000</v>
      </c>
      <c r="I1975" s="164">
        <v>5000</v>
      </c>
      <c r="J1975" s="159">
        <v>44</v>
      </c>
      <c r="K1975" s="251">
        <v>15518</v>
      </c>
      <c r="L1975" s="246" t="s">
        <v>3085</v>
      </c>
      <c r="M1975" s="160" t="s">
        <v>3194</v>
      </c>
      <c r="N1975" s="160" t="s">
        <v>3195</v>
      </c>
      <c r="O1975" s="249" t="s">
        <v>3196</v>
      </c>
      <c r="P1975" s="248">
        <v>43774</v>
      </c>
      <c r="Q1975" s="166" t="str">
        <f>IF(COUNTIFS(tabAtas_Bloqueios[CÓDIGO],tabConsumoAta[[#This Row],[CÓDIGO]],tabAtas_Bloqueios[CHAVE],tabConsumoAta[[#This Row],[ATA]],tabAtas_Bloqueios[INATIVO],"") &gt; 0,"X","")</f>
        <v/>
      </c>
      <c r="R1975" s="158" t="s">
        <v>1555</v>
      </c>
    </row>
    <row r="1976" spans="1:18" x14ac:dyDescent="0.3">
      <c r="A1976" s="247">
        <v>135227</v>
      </c>
      <c r="B1976" s="47" t="s">
        <v>2398</v>
      </c>
      <c r="C1976" s="34" t="str">
        <f>IFERROR(VLOOKUP(tabConsumoAta[[#This Row],[CÓDIGO]],tabEstimativa[#Data],14,FALSE),"")</f>
        <v>Aguardando</v>
      </c>
      <c r="D1976" s="157" t="s">
        <v>2073</v>
      </c>
      <c r="E1976" s="157">
        <v>192</v>
      </c>
      <c r="F1976" s="34">
        <v>2019</v>
      </c>
      <c r="G1976" s="78">
        <f>IFERROR(VLOOKUP(tabConsumoAta[[#This Row],[ATA]],tabAtas[#Data],4,FALSE),"")</f>
        <v>44050</v>
      </c>
      <c r="H1976" s="163">
        <f>SUMIFS(tabSaldoAta[ESTIMATIVA],tabSaldoAta[CÓDIGO],tabConsumoAta[[#This Row],[CÓDIGO]],tabSaldoAta[CHAVE],tabConsumoAta[[#This Row],[ATA]])</f>
        <v>600</v>
      </c>
      <c r="I1976" s="164">
        <v>60</v>
      </c>
      <c r="J1976" s="159">
        <v>45</v>
      </c>
      <c r="K1976" s="251">
        <v>15476</v>
      </c>
      <c r="L1976" s="246" t="s">
        <v>3073</v>
      </c>
      <c r="M1976" s="160" t="s">
        <v>3194</v>
      </c>
      <c r="N1976" s="160" t="s">
        <v>3195</v>
      </c>
      <c r="O1976" s="249" t="s">
        <v>3196</v>
      </c>
      <c r="P1976" s="248">
        <v>43774</v>
      </c>
      <c r="Q1976" s="166" t="str">
        <f>IF(COUNTIFS(tabAtas_Bloqueios[CÓDIGO],tabConsumoAta[[#This Row],[CÓDIGO]],tabAtas_Bloqueios[CHAVE],tabConsumoAta[[#This Row],[ATA]],tabAtas_Bloqueios[INATIVO],"") &gt; 0,"X","")</f>
        <v/>
      </c>
      <c r="R1976" s="158" t="s">
        <v>1555</v>
      </c>
    </row>
    <row r="1977" spans="1:18" x14ac:dyDescent="0.3">
      <c r="A1977" s="247">
        <v>128287</v>
      </c>
      <c r="B1977" s="47" t="s">
        <v>3038</v>
      </c>
      <c r="C1977" s="34" t="str">
        <f>IFERROR(VLOOKUP(tabConsumoAta[[#This Row],[CÓDIGO]],tabEstimativa[#Data],14,FALSE),"")</f>
        <v>Suspenso</v>
      </c>
      <c r="D1977" s="157" t="s">
        <v>2073</v>
      </c>
      <c r="E1977" s="157">
        <v>192</v>
      </c>
      <c r="F1977" s="34">
        <v>2019</v>
      </c>
      <c r="G1977" s="78">
        <f>IFERROR(VLOOKUP(tabConsumoAta[[#This Row],[ATA]],tabAtas[#Data],4,FALSE),"")</f>
        <v>44050</v>
      </c>
      <c r="H1977" s="163">
        <f>SUMIFS(tabSaldoAta[ESTIMATIVA],tabSaldoAta[CÓDIGO],tabConsumoAta[[#This Row],[CÓDIGO]],tabSaldoAta[CHAVE],tabConsumoAta[[#This Row],[ATA]])</f>
        <v>700</v>
      </c>
      <c r="I1977" s="164">
        <v>100</v>
      </c>
      <c r="J1977" s="159">
        <v>46</v>
      </c>
      <c r="K1977" s="251">
        <v>15478</v>
      </c>
      <c r="L1977" s="246" t="s">
        <v>2964</v>
      </c>
      <c r="M1977" s="160" t="s">
        <v>3194</v>
      </c>
      <c r="N1977" s="160" t="s">
        <v>3195</v>
      </c>
      <c r="O1977" s="249" t="s">
        <v>3196</v>
      </c>
      <c r="P1977" s="248">
        <v>43774</v>
      </c>
      <c r="Q1977" s="166" t="str">
        <f>IF(COUNTIFS(tabAtas_Bloqueios[CÓDIGO],tabConsumoAta[[#This Row],[CÓDIGO]],tabAtas_Bloqueios[CHAVE],tabConsumoAta[[#This Row],[ATA]],tabAtas_Bloqueios[INATIVO],"") &gt; 0,"X","")</f>
        <v/>
      </c>
      <c r="R1977" s="158" t="s">
        <v>1555</v>
      </c>
    </row>
    <row r="1978" spans="1:18" x14ac:dyDescent="0.3">
      <c r="A1978" s="247">
        <v>136554</v>
      </c>
      <c r="B1978" s="47" t="s">
        <v>1845</v>
      </c>
      <c r="C1978" s="34" t="str">
        <f>IFERROR(VLOOKUP(tabConsumoAta[[#This Row],[CÓDIGO]],tabEstimativa[#Data],14,FALSE),"")</f>
        <v>Suspenso</v>
      </c>
      <c r="D1978" s="157" t="s">
        <v>2064</v>
      </c>
      <c r="E1978" s="157">
        <v>193</v>
      </c>
      <c r="F1978" s="34">
        <v>2019</v>
      </c>
      <c r="G1978" s="78">
        <f>IFERROR(VLOOKUP(tabConsumoAta[[#This Row],[ATA]],tabAtas[#Data],4,FALSE),"")</f>
        <v>44050</v>
      </c>
      <c r="H1978" s="163">
        <f>SUMIFS(tabSaldoAta[ESTIMATIVA],tabSaldoAta[CÓDIGO],tabConsumoAta[[#This Row],[CÓDIGO]],tabSaldoAta[CHAVE],tabConsumoAta[[#This Row],[ATA]])</f>
        <v>600</v>
      </c>
      <c r="I1978" s="164">
        <v>150</v>
      </c>
      <c r="J1978" s="159">
        <v>47</v>
      </c>
      <c r="K1978" s="251">
        <v>15479</v>
      </c>
      <c r="L1978" s="246" t="s">
        <v>2889</v>
      </c>
      <c r="M1978" s="160" t="s">
        <v>3194</v>
      </c>
      <c r="N1978" s="160" t="s">
        <v>3195</v>
      </c>
      <c r="O1978" s="249" t="s">
        <v>3196</v>
      </c>
      <c r="P1978" s="248">
        <v>43774</v>
      </c>
      <c r="Q1978" s="166" t="str">
        <f>IF(COUNTIFS(tabAtas_Bloqueios[CÓDIGO],tabConsumoAta[[#This Row],[CÓDIGO]],tabAtas_Bloqueios[CHAVE],tabConsumoAta[[#This Row],[ATA]],tabAtas_Bloqueios[INATIVO],"") &gt; 0,"X","")</f>
        <v/>
      </c>
      <c r="R1978" s="158" t="s">
        <v>1555</v>
      </c>
    </row>
    <row r="1979" spans="1:18" x14ac:dyDescent="0.3">
      <c r="A1979" s="247">
        <v>13991</v>
      </c>
      <c r="B1979" s="47" t="s">
        <v>2745</v>
      </c>
      <c r="C1979" s="34" t="str">
        <f>IFERROR(VLOOKUP(tabConsumoAta[[#This Row],[CÓDIGO]],tabEstimativa[#Data],14,FALSE),"")</f>
        <v>Suspenso</v>
      </c>
      <c r="D1979" s="157" t="s">
        <v>2140</v>
      </c>
      <c r="E1979" s="157">
        <v>220</v>
      </c>
      <c r="F1979" s="34">
        <v>2019</v>
      </c>
      <c r="G1979" s="78">
        <f>IFERROR(VLOOKUP(tabConsumoAta[[#This Row],[ATA]],tabAtas[#Data],4,FALSE),"")</f>
        <v>44082</v>
      </c>
      <c r="H1979" s="163">
        <f>SUMIFS(tabSaldoAta[ESTIMATIVA],tabSaldoAta[CÓDIGO],tabConsumoAta[[#This Row],[CÓDIGO]],tabSaldoAta[CHAVE],tabConsumoAta[[#This Row],[ATA]])</f>
        <v>550</v>
      </c>
      <c r="I1979" s="164">
        <v>200</v>
      </c>
      <c r="J1979" s="159">
        <v>48</v>
      </c>
      <c r="K1979" s="251">
        <v>15522</v>
      </c>
      <c r="L1979" s="246" t="s">
        <v>2866</v>
      </c>
      <c r="M1979" s="160" t="s">
        <v>3194</v>
      </c>
      <c r="N1979" s="160" t="s">
        <v>3195</v>
      </c>
      <c r="O1979" s="249" t="s">
        <v>3196</v>
      </c>
      <c r="P1979" s="248">
        <v>43774</v>
      </c>
      <c r="Q1979" s="166" t="str">
        <f>IF(COUNTIFS(tabAtas_Bloqueios[CÓDIGO],tabConsumoAta[[#This Row],[CÓDIGO]],tabAtas_Bloqueios[CHAVE],tabConsumoAta[[#This Row],[ATA]],tabAtas_Bloqueios[INATIVO],"") &gt; 0,"X","")</f>
        <v/>
      </c>
      <c r="R1979" s="158" t="s">
        <v>1555</v>
      </c>
    </row>
    <row r="1980" spans="1:18" x14ac:dyDescent="0.3">
      <c r="A1980" s="247">
        <v>12754</v>
      </c>
      <c r="B1980" s="47" t="s">
        <v>2986</v>
      </c>
      <c r="C1980" s="34" t="str">
        <f>IFERROR(VLOOKUP(tabConsumoAta[[#This Row],[CÓDIGO]],tabEstimativa[#Data],14,FALSE),"")</f>
        <v>Aguardando</v>
      </c>
      <c r="D1980" s="157" t="s">
        <v>2140</v>
      </c>
      <c r="E1980" s="157">
        <v>220</v>
      </c>
      <c r="F1980" s="34">
        <v>2019</v>
      </c>
      <c r="G1980" s="78">
        <f>IFERROR(VLOOKUP(tabConsumoAta[[#This Row],[ATA]],tabAtas[#Data],4,FALSE),"")</f>
        <v>44082</v>
      </c>
      <c r="H1980" s="163">
        <f>SUMIFS(tabSaldoAta[ESTIMATIVA],tabSaldoAta[CÓDIGO],tabConsumoAta[[#This Row],[CÓDIGO]],tabSaldoAta[CHAVE],tabConsumoAta[[#This Row],[ATA]])</f>
        <v>1000</v>
      </c>
      <c r="I1980" s="164">
        <v>300</v>
      </c>
      <c r="J1980" s="159">
        <v>49</v>
      </c>
      <c r="K1980" s="251">
        <v>15524</v>
      </c>
      <c r="L1980" s="246" t="s">
        <v>2975</v>
      </c>
      <c r="M1980" s="160" t="s">
        <v>3194</v>
      </c>
      <c r="N1980" s="160" t="s">
        <v>3195</v>
      </c>
      <c r="O1980" s="249" t="s">
        <v>3196</v>
      </c>
      <c r="P1980" s="248">
        <v>43774</v>
      </c>
      <c r="Q1980" s="166" t="str">
        <f>IF(COUNTIFS(tabAtas_Bloqueios[CÓDIGO],tabConsumoAta[[#This Row],[CÓDIGO]],tabAtas_Bloqueios[CHAVE],tabConsumoAta[[#This Row],[ATA]],tabAtas_Bloqueios[INATIVO],"") &gt; 0,"X","")</f>
        <v/>
      </c>
      <c r="R1980" s="158" t="s">
        <v>1555</v>
      </c>
    </row>
    <row r="1981" spans="1:18" x14ac:dyDescent="0.3">
      <c r="A1981" s="247">
        <v>12616</v>
      </c>
      <c r="B1981" s="47" t="s">
        <v>3051</v>
      </c>
      <c r="C1981" s="34" t="str">
        <f>IFERROR(VLOOKUP(tabConsumoAta[[#This Row],[CÓDIGO]],tabEstimativa[#Data],14,FALSE),"")</f>
        <v>Aguardando</v>
      </c>
      <c r="D1981" s="157" t="s">
        <v>2197</v>
      </c>
      <c r="E1981" s="157">
        <v>221</v>
      </c>
      <c r="F1981" s="34">
        <v>2019</v>
      </c>
      <c r="G1981" s="78">
        <f>IFERROR(VLOOKUP(tabConsumoAta[[#This Row],[ATA]],tabAtas[#Data],4,FALSE),"")</f>
        <v>44083</v>
      </c>
      <c r="H1981" s="163">
        <f>SUMIFS(tabSaldoAta[ESTIMATIVA],tabSaldoAta[CÓDIGO],tabConsumoAta[[#This Row],[CÓDIGO]],tabSaldoAta[CHAVE],tabConsumoAta[[#This Row],[ATA]])</f>
        <v>60000</v>
      </c>
      <c r="I1981" s="164">
        <v>7200</v>
      </c>
      <c r="J1981" s="159">
        <v>50</v>
      </c>
      <c r="K1981" s="251">
        <v>15530</v>
      </c>
      <c r="L1981" s="246" t="s">
        <v>3205</v>
      </c>
      <c r="M1981" s="160" t="s">
        <v>3194</v>
      </c>
      <c r="N1981" s="160" t="s">
        <v>3195</v>
      </c>
      <c r="O1981" s="249" t="s">
        <v>3196</v>
      </c>
      <c r="P1981" s="248">
        <v>43774</v>
      </c>
      <c r="Q1981" s="166" t="str">
        <f>IF(COUNTIFS(tabAtas_Bloqueios[CÓDIGO],tabConsumoAta[[#This Row],[CÓDIGO]],tabAtas_Bloqueios[CHAVE],tabConsumoAta[[#This Row],[ATA]],tabAtas_Bloqueios[INATIVO],"") &gt; 0,"X","")</f>
        <v/>
      </c>
      <c r="R1981" s="158" t="s">
        <v>1555</v>
      </c>
    </row>
    <row r="1982" spans="1:18" x14ac:dyDescent="0.3">
      <c r="A1982" s="247">
        <v>64817</v>
      </c>
      <c r="B1982" s="47" t="s">
        <v>146</v>
      </c>
      <c r="C1982" s="34" t="str">
        <f>IFERROR(VLOOKUP(tabConsumoAta[[#This Row],[CÓDIGO]],tabEstimativa[#Data],14,FALSE),"")</f>
        <v>Suspenso</v>
      </c>
      <c r="D1982" s="157" t="s">
        <v>2144</v>
      </c>
      <c r="E1982" s="157">
        <v>233</v>
      </c>
      <c r="F1982" s="34">
        <v>2019</v>
      </c>
      <c r="G1982" s="78">
        <f>IFERROR(VLOOKUP(tabConsumoAta[[#This Row],[ATA]],tabAtas[#Data],4,FALSE),"")</f>
        <v>44095</v>
      </c>
      <c r="H1982" s="163">
        <f>SUMIFS(tabSaldoAta[ESTIMATIVA],tabSaldoAta[CÓDIGO],tabConsumoAta[[#This Row],[CÓDIGO]],tabSaldoAta[CHAVE],tabConsumoAta[[#This Row],[ATA]])</f>
        <v>200</v>
      </c>
      <c r="I1982" s="164">
        <v>70</v>
      </c>
      <c r="J1982" s="159">
        <v>51</v>
      </c>
      <c r="K1982" s="251">
        <v>15480</v>
      </c>
      <c r="L1982" s="246" t="s">
        <v>2969</v>
      </c>
      <c r="M1982" s="160" t="s">
        <v>3194</v>
      </c>
      <c r="N1982" s="160" t="s">
        <v>3195</v>
      </c>
      <c r="O1982" s="249" t="s">
        <v>3196</v>
      </c>
      <c r="P1982" s="248">
        <v>43774</v>
      </c>
      <c r="Q1982" s="166" t="str">
        <f>IF(COUNTIFS(tabAtas_Bloqueios[CÓDIGO],tabConsumoAta[[#This Row],[CÓDIGO]],tabAtas_Bloqueios[CHAVE],tabConsumoAta[[#This Row],[ATA]],tabAtas_Bloqueios[INATIVO],"") &gt; 0,"X","")</f>
        <v/>
      </c>
      <c r="R1982" s="158" t="s">
        <v>1555</v>
      </c>
    </row>
    <row r="1983" spans="1:18" x14ac:dyDescent="0.3">
      <c r="A1983" s="247">
        <v>136895</v>
      </c>
      <c r="B1983" s="47" t="s">
        <v>1829</v>
      </c>
      <c r="C1983" s="34" t="str">
        <f>IFERROR(VLOOKUP(tabConsumoAta[[#This Row],[CÓDIGO]],tabEstimativa[#Data],14,FALSE),"")</f>
        <v>Suspenso</v>
      </c>
      <c r="D1983" s="157" t="s">
        <v>2152</v>
      </c>
      <c r="E1983" s="157">
        <v>234</v>
      </c>
      <c r="F1983" s="34">
        <v>2019</v>
      </c>
      <c r="G1983" s="78">
        <f>IFERROR(VLOOKUP(tabConsumoAta[[#This Row],[ATA]],tabAtas[#Data],4,FALSE),"")</f>
        <v>44095</v>
      </c>
      <c r="H1983" s="163">
        <f>SUMIFS(tabSaldoAta[ESTIMATIVA],tabSaldoAta[CÓDIGO],tabConsumoAta[[#This Row],[CÓDIGO]],tabSaldoAta[CHAVE],tabConsumoAta[[#This Row],[ATA]])</f>
        <v>500</v>
      </c>
      <c r="I1983" s="164">
        <v>100</v>
      </c>
      <c r="J1983" s="159">
        <v>52</v>
      </c>
      <c r="K1983" s="251">
        <v>15482</v>
      </c>
      <c r="L1983" s="246" t="s">
        <v>2814</v>
      </c>
      <c r="M1983" s="160" t="s">
        <v>3194</v>
      </c>
      <c r="N1983" s="160" t="s">
        <v>3195</v>
      </c>
      <c r="O1983" s="249" t="s">
        <v>3196</v>
      </c>
      <c r="P1983" s="248">
        <v>43774</v>
      </c>
      <c r="Q1983" s="166" t="str">
        <f>IF(COUNTIFS(tabAtas_Bloqueios[CÓDIGO],tabConsumoAta[[#This Row],[CÓDIGO]],tabAtas_Bloqueios[CHAVE],tabConsumoAta[[#This Row],[ATA]],tabAtas_Bloqueios[INATIVO],"") &gt; 0,"X","")</f>
        <v/>
      </c>
      <c r="R1983" s="158" t="s">
        <v>1555</v>
      </c>
    </row>
    <row r="1984" spans="1:18" x14ac:dyDescent="0.3">
      <c r="A1984" s="247">
        <v>16571</v>
      </c>
      <c r="B1984" s="47" t="s">
        <v>2402</v>
      </c>
      <c r="C1984" s="34" t="str">
        <f>IFERROR(VLOOKUP(tabConsumoAta[[#This Row],[CÓDIGO]],tabEstimativa[#Data],14,FALSE),"")</f>
        <v>Aguardando</v>
      </c>
      <c r="D1984" s="157" t="s">
        <v>2200</v>
      </c>
      <c r="E1984" s="157">
        <v>236</v>
      </c>
      <c r="F1984" s="34">
        <v>2019</v>
      </c>
      <c r="G1984" s="78">
        <f>IFERROR(VLOOKUP(tabConsumoAta[[#This Row],[ATA]],tabAtas[#Data],4,FALSE),"")</f>
        <v>44099</v>
      </c>
      <c r="H1984" s="163">
        <f>SUMIFS(tabSaldoAta[ESTIMATIVA],tabSaldoAta[CÓDIGO],tabConsumoAta[[#This Row],[CÓDIGO]],tabSaldoAta[CHAVE],tabConsumoAta[[#This Row],[ATA]])</f>
        <v>3800</v>
      </c>
      <c r="I1984" s="164">
        <v>500</v>
      </c>
      <c r="J1984" s="159">
        <v>53</v>
      </c>
      <c r="K1984" s="251">
        <v>15525</v>
      </c>
      <c r="L1984" s="246" t="s">
        <v>3206</v>
      </c>
      <c r="M1984" s="160" t="s">
        <v>3194</v>
      </c>
      <c r="N1984" s="160" t="s">
        <v>3195</v>
      </c>
      <c r="O1984" s="249" t="s">
        <v>3196</v>
      </c>
      <c r="P1984" s="248">
        <v>43774</v>
      </c>
      <c r="Q1984" s="166" t="str">
        <f>IF(COUNTIFS(tabAtas_Bloqueios[CÓDIGO],tabConsumoAta[[#This Row],[CÓDIGO]],tabAtas_Bloqueios[CHAVE],tabConsumoAta[[#This Row],[ATA]],tabAtas_Bloqueios[INATIVO],"") &gt; 0,"X","")</f>
        <v/>
      </c>
      <c r="R1984" s="158" t="s">
        <v>1555</v>
      </c>
    </row>
    <row r="1985" spans="1:18" x14ac:dyDescent="0.3">
      <c r="A1985" s="247">
        <v>124980</v>
      </c>
      <c r="B1985" s="47" t="s">
        <v>58</v>
      </c>
      <c r="C1985" s="34" t="str">
        <f>IFERROR(VLOOKUP(tabConsumoAta[[#This Row],[CÓDIGO]],tabEstimativa[#Data],14,FALSE),"")</f>
        <v>Inativo</v>
      </c>
      <c r="D1985" s="157" t="s">
        <v>1768</v>
      </c>
      <c r="E1985" s="157">
        <v>126</v>
      </c>
      <c r="F1985" s="34">
        <v>2019</v>
      </c>
      <c r="G1985" s="78">
        <f>IFERROR(VLOOKUP(tabConsumoAta[[#This Row],[ATA]],tabAtas[#Data],4,FALSE),"")</f>
        <v>43957</v>
      </c>
      <c r="H1985" s="163">
        <f>SUMIFS(tabSaldoAta[ESTIMATIVA],tabSaldoAta[CÓDIGO],tabConsumoAta[[#This Row],[CÓDIGO]],tabSaldoAta[CHAVE],tabConsumoAta[[#This Row],[ATA]])</f>
        <v>200</v>
      </c>
      <c r="I1985" s="164">
        <v>100</v>
      </c>
      <c r="J1985" s="159">
        <v>1</v>
      </c>
      <c r="K1985" s="251">
        <v>15143</v>
      </c>
      <c r="L1985" s="246" t="s">
        <v>2874</v>
      </c>
      <c r="M1985" s="160" t="s">
        <v>3191</v>
      </c>
      <c r="N1985" s="160" t="s">
        <v>3192</v>
      </c>
      <c r="O1985" s="249" t="s">
        <v>3193</v>
      </c>
      <c r="P1985" s="248">
        <v>43767</v>
      </c>
      <c r="Q1985" s="166" t="str">
        <f>IF(COUNTIFS(tabAtas_Bloqueios[CÓDIGO],tabConsumoAta[[#This Row],[CÓDIGO]],tabAtas_Bloqueios[CHAVE],tabConsumoAta[[#This Row],[ATA]],tabAtas_Bloqueios[INATIVO],"") &gt; 0,"X","")</f>
        <v/>
      </c>
      <c r="R1985" s="158" t="s">
        <v>1555</v>
      </c>
    </row>
    <row r="1986" spans="1:18" x14ac:dyDescent="0.3">
      <c r="A1986" s="247">
        <v>64607</v>
      </c>
      <c r="B1986" s="47" t="s">
        <v>82</v>
      </c>
      <c r="C1986" s="34" t="str">
        <f>IFERROR(VLOOKUP(tabConsumoAta[[#This Row],[CÓDIGO]],tabEstimativa[#Data],14,FALSE),"")</f>
        <v>Suspenso</v>
      </c>
      <c r="D1986" s="157" t="s">
        <v>2144</v>
      </c>
      <c r="E1986" s="157">
        <v>233</v>
      </c>
      <c r="F1986" s="34">
        <v>2019</v>
      </c>
      <c r="G1986" s="78">
        <f>IFERROR(VLOOKUP(tabConsumoAta[[#This Row],[ATA]],tabAtas[#Data],4,FALSE),"")</f>
        <v>44095</v>
      </c>
      <c r="H1986" s="163">
        <f>SUMIFS(tabSaldoAta[ESTIMATIVA],tabSaldoAta[CÓDIGO],tabConsumoAta[[#This Row],[CÓDIGO]],tabSaldoAta[CHAVE],tabConsumoAta[[#This Row],[ATA]])</f>
        <v>200</v>
      </c>
      <c r="I1986" s="164">
        <v>100</v>
      </c>
      <c r="J1986" s="159">
        <v>2</v>
      </c>
      <c r="K1986" s="251">
        <v>15145</v>
      </c>
      <c r="L1986" s="246" t="s">
        <v>2969</v>
      </c>
      <c r="M1986" s="160" t="s">
        <v>3191</v>
      </c>
      <c r="N1986" s="160" t="s">
        <v>3192</v>
      </c>
      <c r="O1986" s="249" t="s">
        <v>3193</v>
      </c>
      <c r="P1986" s="248">
        <v>43767</v>
      </c>
      <c r="Q1986" s="166" t="str">
        <f>IF(COUNTIFS(tabAtas_Bloqueios[CÓDIGO],tabConsumoAta[[#This Row],[CÓDIGO]],tabAtas_Bloqueios[CHAVE],tabConsumoAta[[#This Row],[ATA]],tabAtas_Bloqueios[INATIVO],"") &gt; 0,"X","")</f>
        <v/>
      </c>
      <c r="R1986" s="158" t="s">
        <v>1555</v>
      </c>
    </row>
    <row r="1987" spans="1:18" x14ac:dyDescent="0.3">
      <c r="A1987" s="247">
        <v>106128</v>
      </c>
      <c r="B1987" s="47" t="s">
        <v>2769</v>
      </c>
      <c r="C1987" s="34" t="str">
        <f>IFERROR(VLOOKUP(tabConsumoAta[[#This Row],[CÓDIGO]],tabEstimativa[#Data],14,FALSE),"")</f>
        <v>Aguardando</v>
      </c>
      <c r="D1987" s="157" t="s">
        <v>1698</v>
      </c>
      <c r="E1987" s="157">
        <v>2</v>
      </c>
      <c r="F1987" s="34">
        <v>2019</v>
      </c>
      <c r="G1987" s="78">
        <f>IFERROR(VLOOKUP(tabConsumoAta[[#This Row],[ATA]],tabAtas[#Data],4,FALSE),"")</f>
        <v>43831</v>
      </c>
      <c r="H1987" s="163">
        <f>SUMIFS(tabSaldoAta[ESTIMATIVA],tabSaldoAta[CÓDIGO],tabConsumoAta[[#This Row],[CÓDIGO]],tabSaldoAta[CHAVE],tabConsumoAta[[#This Row],[ATA]])</f>
        <v>100</v>
      </c>
      <c r="I1987" s="164">
        <v>45</v>
      </c>
      <c r="J1987" s="159">
        <v>1</v>
      </c>
      <c r="K1987" s="251">
        <v>15434</v>
      </c>
      <c r="L1987" s="246" t="s">
        <v>3179</v>
      </c>
      <c r="M1987" s="160" t="s">
        <v>3187</v>
      </c>
      <c r="N1987" s="160" t="s">
        <v>3188</v>
      </c>
      <c r="O1987" s="249" t="s">
        <v>3189</v>
      </c>
      <c r="P1987" s="248">
        <v>43770</v>
      </c>
      <c r="Q1987" s="166" t="str">
        <f>IF(COUNTIFS(tabAtas_Bloqueios[CÓDIGO],tabConsumoAta[[#This Row],[CÓDIGO]],tabAtas_Bloqueios[CHAVE],tabConsumoAta[[#This Row],[ATA]],tabAtas_Bloqueios[INATIVO],"") &gt; 0,"X","")</f>
        <v/>
      </c>
      <c r="R1987" s="158" t="s">
        <v>1555</v>
      </c>
    </row>
    <row r="1988" spans="1:18" x14ac:dyDescent="0.3">
      <c r="A1988" s="247">
        <v>110771</v>
      </c>
      <c r="B1988" s="47" t="s">
        <v>3190</v>
      </c>
      <c r="C1988" s="34" t="str">
        <f>IFERROR(VLOOKUP(tabConsumoAta[[#This Row],[CÓDIGO]],tabEstimativa[#Data],14,FALSE),"")</f>
        <v>Aguardando</v>
      </c>
      <c r="D1988" s="157" t="s">
        <v>1698</v>
      </c>
      <c r="E1988" s="157">
        <v>2</v>
      </c>
      <c r="F1988" s="34">
        <v>2019</v>
      </c>
      <c r="G1988" s="78">
        <f>IFERROR(VLOOKUP(tabConsumoAta[[#This Row],[ATA]],tabAtas[#Data],4,FALSE),"")</f>
        <v>43831</v>
      </c>
      <c r="H1988" s="163">
        <f>SUMIFS(tabSaldoAta[ESTIMATIVA],tabSaldoAta[CÓDIGO],tabConsumoAta[[#This Row],[CÓDIGO]],tabSaldoAta[CHAVE],tabConsumoAta[[#This Row],[ATA]])</f>
        <v>130</v>
      </c>
      <c r="I1988" s="164">
        <v>50</v>
      </c>
      <c r="J1988" s="159">
        <v>2</v>
      </c>
      <c r="K1988" s="251">
        <v>15433</v>
      </c>
      <c r="L1988" s="246" t="s">
        <v>2855</v>
      </c>
      <c r="M1988" s="160" t="s">
        <v>3187</v>
      </c>
      <c r="N1988" s="160" t="s">
        <v>3188</v>
      </c>
      <c r="O1988" s="249" t="s">
        <v>3189</v>
      </c>
      <c r="P1988" s="248">
        <v>43770</v>
      </c>
      <c r="Q1988" s="166" t="str">
        <f>IF(COUNTIFS(tabAtas_Bloqueios[CÓDIGO],tabConsumoAta[[#This Row],[CÓDIGO]],tabAtas_Bloqueios[CHAVE],tabConsumoAta[[#This Row],[ATA]],tabAtas_Bloqueios[INATIVO],"") &gt; 0,"X","")</f>
        <v/>
      </c>
      <c r="R1988" s="158" t="s">
        <v>1555</v>
      </c>
    </row>
    <row r="1989" spans="1:18" x14ac:dyDescent="0.3">
      <c r="A1989" s="247">
        <v>127384</v>
      </c>
      <c r="B1989" s="47" t="s">
        <v>1979</v>
      </c>
      <c r="C1989" s="34" t="str">
        <f>IFERROR(VLOOKUP(tabConsumoAta[[#This Row],[CÓDIGO]],tabEstimativa[#Data],14,FALSE),"")</f>
        <v>Aguardando</v>
      </c>
      <c r="D1989" s="157" t="s">
        <v>1567</v>
      </c>
      <c r="E1989" s="157">
        <v>47</v>
      </c>
      <c r="F1989" s="34">
        <v>2019</v>
      </c>
      <c r="G1989" s="78">
        <f>IFERROR(VLOOKUP(tabConsumoAta[[#This Row],[ATA]],tabAtas[#Data],4,FALSE),"")</f>
        <v>43878</v>
      </c>
      <c r="H1989" s="163">
        <f>SUMIFS(tabSaldoAta[ESTIMATIVA],tabSaldoAta[CÓDIGO],tabConsumoAta[[#This Row],[CÓDIGO]],tabSaldoAta[CHAVE],tabConsumoAta[[#This Row],[ATA]])</f>
        <v>120</v>
      </c>
      <c r="I1989" s="164">
        <v>30</v>
      </c>
      <c r="J1989" s="159">
        <v>3</v>
      </c>
      <c r="K1989" s="251">
        <v>15435</v>
      </c>
      <c r="L1989" s="246" t="s">
        <v>2963</v>
      </c>
      <c r="M1989" s="160" t="s">
        <v>3187</v>
      </c>
      <c r="N1989" s="160" t="s">
        <v>3188</v>
      </c>
      <c r="O1989" s="249" t="s">
        <v>3189</v>
      </c>
      <c r="P1989" s="248">
        <v>43770</v>
      </c>
      <c r="Q1989" s="166" t="str">
        <f>IF(COUNTIFS(tabAtas_Bloqueios[CÓDIGO],tabConsumoAta[[#This Row],[CÓDIGO]],tabAtas_Bloqueios[CHAVE],tabConsumoAta[[#This Row],[ATA]],tabAtas_Bloqueios[INATIVO],"") &gt; 0,"X","")</f>
        <v/>
      </c>
      <c r="R1989" s="158" t="s">
        <v>1555</v>
      </c>
    </row>
    <row r="1990" spans="1:18" x14ac:dyDescent="0.3">
      <c r="A1990" s="247">
        <v>14921</v>
      </c>
      <c r="B1990" s="47" t="s">
        <v>2776</v>
      </c>
      <c r="C1990" s="34" t="str">
        <f>IFERROR(VLOOKUP(tabConsumoAta[[#This Row],[CÓDIGO]],tabEstimativa[#Data],14,FALSE),"")</f>
        <v>Aguardando</v>
      </c>
      <c r="D1990" s="157" t="s">
        <v>1740</v>
      </c>
      <c r="E1990" s="157">
        <v>70</v>
      </c>
      <c r="F1990" s="34">
        <v>2019</v>
      </c>
      <c r="G1990" s="78">
        <f>IFERROR(VLOOKUP(tabConsumoAta[[#This Row],[ATA]],tabAtas[#Data],4,FALSE),"")</f>
        <v>43889</v>
      </c>
      <c r="H1990" s="163">
        <f>SUMIFS(tabSaldoAta[ESTIMATIVA],tabSaldoAta[CÓDIGO],tabConsumoAta[[#This Row],[CÓDIGO]],tabSaldoAta[CHAVE],tabConsumoAta[[#This Row],[ATA]])</f>
        <v>1500</v>
      </c>
      <c r="I1990" s="164">
        <v>350</v>
      </c>
      <c r="J1990" s="159">
        <v>4</v>
      </c>
      <c r="K1990" s="251">
        <v>15436</v>
      </c>
      <c r="L1990" s="246" t="s">
        <v>2423</v>
      </c>
      <c r="M1990" s="160" t="s">
        <v>3187</v>
      </c>
      <c r="N1990" s="160" t="s">
        <v>3188</v>
      </c>
      <c r="O1990" s="249" t="s">
        <v>3189</v>
      </c>
      <c r="P1990" s="248">
        <v>43770</v>
      </c>
      <c r="Q1990" s="166" t="str">
        <f>IF(COUNTIFS(tabAtas_Bloqueios[CÓDIGO],tabConsumoAta[[#This Row],[CÓDIGO]],tabAtas_Bloqueios[CHAVE],tabConsumoAta[[#This Row],[ATA]],tabAtas_Bloqueios[INATIVO],"") &gt; 0,"X","")</f>
        <v/>
      </c>
      <c r="R1990" s="158" t="s">
        <v>1555</v>
      </c>
    </row>
    <row r="1991" spans="1:18" x14ac:dyDescent="0.3">
      <c r="A1991" s="247">
        <v>110896</v>
      </c>
      <c r="B1991" s="47" t="s">
        <v>161</v>
      </c>
      <c r="C1991" s="34" t="str">
        <f>IFERROR(VLOOKUP(tabConsumoAta[[#This Row],[CÓDIGO]],tabEstimativa[#Data],14,FALSE),"")</f>
        <v>Suspenso</v>
      </c>
      <c r="D1991" s="157" t="s">
        <v>1768</v>
      </c>
      <c r="E1991" s="157">
        <v>126</v>
      </c>
      <c r="F1991" s="34">
        <v>2019</v>
      </c>
      <c r="G1991" s="78">
        <f>IFERROR(VLOOKUP(tabConsumoAta[[#This Row],[ATA]],tabAtas[#Data],4,FALSE),"")</f>
        <v>43957</v>
      </c>
      <c r="H1991" s="163">
        <f>SUMIFS(tabSaldoAta[ESTIMATIVA],tabSaldoAta[CÓDIGO],tabConsumoAta[[#This Row],[CÓDIGO]],tabSaldoAta[CHAVE],tabConsumoAta[[#This Row],[ATA]])</f>
        <v>50</v>
      </c>
      <c r="I1991" s="164">
        <v>20</v>
      </c>
      <c r="J1991" s="159">
        <v>5</v>
      </c>
      <c r="K1991" s="251">
        <v>15439</v>
      </c>
      <c r="L1991" s="246" t="s">
        <v>3179</v>
      </c>
      <c r="M1991" s="160" t="s">
        <v>3187</v>
      </c>
      <c r="N1991" s="160" t="s">
        <v>3188</v>
      </c>
      <c r="O1991" s="249" t="s">
        <v>3189</v>
      </c>
      <c r="P1991" s="248">
        <v>43770</v>
      </c>
      <c r="Q1991" s="166" t="str">
        <f>IF(COUNTIFS(tabAtas_Bloqueios[CÓDIGO],tabConsumoAta[[#This Row],[CÓDIGO]],tabAtas_Bloqueios[CHAVE],tabConsumoAta[[#This Row],[ATA]],tabAtas_Bloqueios[INATIVO],"") &gt; 0,"X","")</f>
        <v/>
      </c>
      <c r="R1991" s="158" t="s">
        <v>1555</v>
      </c>
    </row>
    <row r="1992" spans="1:18" x14ac:dyDescent="0.3">
      <c r="A1992" s="247">
        <v>107889</v>
      </c>
      <c r="B1992" s="47" t="s">
        <v>2873</v>
      </c>
      <c r="C1992" s="34" t="str">
        <f>IFERROR(VLOOKUP(tabConsumoAta[[#This Row],[CÓDIGO]],tabEstimativa[#Data],14,FALSE),"")</f>
        <v>Inativo</v>
      </c>
      <c r="D1992" s="157" t="s">
        <v>1768</v>
      </c>
      <c r="E1992" s="157">
        <v>126</v>
      </c>
      <c r="F1992" s="34">
        <v>2019</v>
      </c>
      <c r="G1992" s="78">
        <f>IFERROR(VLOOKUP(tabConsumoAta[[#This Row],[ATA]],tabAtas[#Data],4,FALSE),"")</f>
        <v>43957</v>
      </c>
      <c r="H1992" s="163">
        <f>SUMIFS(tabSaldoAta[ESTIMATIVA],tabSaldoAta[CÓDIGO],tabConsumoAta[[#This Row],[CÓDIGO]],tabSaldoAta[CHAVE],tabConsumoAta[[#This Row],[ATA]])</f>
        <v>250</v>
      </c>
      <c r="I1992" s="164">
        <v>40</v>
      </c>
      <c r="J1992" s="159">
        <v>6</v>
      </c>
      <c r="K1992" s="251">
        <v>15438</v>
      </c>
      <c r="L1992" s="246" t="s">
        <v>2874</v>
      </c>
      <c r="M1992" s="160" t="s">
        <v>3187</v>
      </c>
      <c r="N1992" s="160" t="s">
        <v>3188</v>
      </c>
      <c r="O1992" s="249" t="s">
        <v>3189</v>
      </c>
      <c r="P1992" s="248">
        <v>43770</v>
      </c>
      <c r="Q1992" s="166" t="str">
        <f>IF(COUNTIFS(tabAtas_Bloqueios[CÓDIGO],tabConsumoAta[[#This Row],[CÓDIGO]],tabAtas_Bloqueios[CHAVE],tabConsumoAta[[#This Row],[ATA]],tabAtas_Bloqueios[INATIVO],"") &gt; 0,"X","")</f>
        <v/>
      </c>
      <c r="R1992" s="158" t="s">
        <v>1555</v>
      </c>
    </row>
    <row r="1993" spans="1:18" x14ac:dyDescent="0.3">
      <c r="A1993" s="247">
        <v>99810</v>
      </c>
      <c r="B1993" s="47" t="s">
        <v>50</v>
      </c>
      <c r="C1993" s="34" t="str">
        <f>IFERROR(VLOOKUP(tabConsumoAta[[#This Row],[CÓDIGO]],tabEstimativa[#Data],14,FALSE),"")</f>
        <v>Inativo</v>
      </c>
      <c r="D1993" s="157" t="s">
        <v>1768</v>
      </c>
      <c r="E1993" s="157">
        <v>126</v>
      </c>
      <c r="F1993" s="34">
        <v>2019</v>
      </c>
      <c r="G1993" s="78">
        <f>IFERROR(VLOOKUP(tabConsumoAta[[#This Row],[ATA]],tabAtas[#Data],4,FALSE),"")</f>
        <v>43957</v>
      </c>
      <c r="H1993" s="163">
        <f>SUMIFS(tabSaldoAta[ESTIMATIVA],tabSaldoAta[CÓDIGO],tabConsumoAta[[#This Row],[CÓDIGO]],tabSaldoAta[CHAVE],tabConsumoAta[[#This Row],[ATA]])</f>
        <v>5600</v>
      </c>
      <c r="I1993" s="164">
        <v>1500</v>
      </c>
      <c r="J1993" s="159">
        <v>7</v>
      </c>
      <c r="K1993" s="251">
        <v>15437</v>
      </c>
      <c r="L1993" s="246" t="s">
        <v>2862</v>
      </c>
      <c r="M1993" s="160" t="s">
        <v>3187</v>
      </c>
      <c r="N1993" s="160" t="s">
        <v>3188</v>
      </c>
      <c r="O1993" s="249" t="s">
        <v>3189</v>
      </c>
      <c r="P1993" s="248">
        <v>43770</v>
      </c>
      <c r="Q1993" s="166" t="str">
        <f>IF(COUNTIFS(tabAtas_Bloqueios[CÓDIGO],tabConsumoAta[[#This Row],[CÓDIGO]],tabAtas_Bloqueios[CHAVE],tabConsumoAta[[#This Row],[ATA]],tabAtas_Bloqueios[INATIVO],"") &gt; 0,"X","")</f>
        <v/>
      </c>
      <c r="R1993" s="158" t="s">
        <v>1555</v>
      </c>
    </row>
    <row r="1994" spans="1:18" x14ac:dyDescent="0.3">
      <c r="A1994" s="247">
        <v>101917</v>
      </c>
      <c r="B1994" s="47" t="s">
        <v>49</v>
      </c>
      <c r="C1994" s="34" t="str">
        <f>IFERROR(VLOOKUP(tabConsumoAta[[#This Row],[CÓDIGO]],tabEstimativa[#Data],14,FALSE),"")</f>
        <v>Inativo</v>
      </c>
      <c r="D1994" s="157" t="s">
        <v>1768</v>
      </c>
      <c r="E1994" s="157">
        <v>126</v>
      </c>
      <c r="F1994" s="34">
        <v>2019</v>
      </c>
      <c r="G1994" s="78">
        <f>IFERROR(VLOOKUP(tabConsumoAta[[#This Row],[ATA]],tabAtas[#Data],4,FALSE),"")</f>
        <v>43957</v>
      </c>
      <c r="H1994" s="163">
        <f>SUMIFS(tabSaldoAta[ESTIMATIVA],tabSaldoAta[CÓDIGO],tabConsumoAta[[#This Row],[CÓDIGO]],tabSaldoAta[CHAVE],tabConsumoAta[[#This Row],[ATA]])</f>
        <v>1200</v>
      </c>
      <c r="I1994" s="164">
        <v>300</v>
      </c>
      <c r="J1994" s="159">
        <v>8</v>
      </c>
      <c r="K1994" s="251">
        <v>15437</v>
      </c>
      <c r="L1994" s="246" t="s">
        <v>2862</v>
      </c>
      <c r="M1994" s="160" t="s">
        <v>3187</v>
      </c>
      <c r="N1994" s="160" t="s">
        <v>3188</v>
      </c>
      <c r="O1994" s="249" t="s">
        <v>3189</v>
      </c>
      <c r="P1994" s="248">
        <v>43770</v>
      </c>
      <c r="Q1994" s="166" t="str">
        <f>IF(COUNTIFS(tabAtas_Bloqueios[CÓDIGO],tabConsumoAta[[#This Row],[CÓDIGO]],tabAtas_Bloqueios[CHAVE],tabConsumoAta[[#This Row],[ATA]],tabAtas_Bloqueios[INATIVO],"") &gt; 0,"X","")</f>
        <v/>
      </c>
      <c r="R1994" s="158" t="s">
        <v>1555</v>
      </c>
    </row>
    <row r="1995" spans="1:18" x14ac:dyDescent="0.3">
      <c r="A1995" s="247">
        <v>123373</v>
      </c>
      <c r="B1995" s="47" t="s">
        <v>63</v>
      </c>
      <c r="C1995" s="34" t="str">
        <f>IFERROR(VLOOKUP(tabConsumoAta[[#This Row],[CÓDIGO]],tabEstimativa[#Data],14,FALSE),"")</f>
        <v>Inativo</v>
      </c>
      <c r="D1995" s="157" t="s">
        <v>1768</v>
      </c>
      <c r="E1995" s="157">
        <v>126</v>
      </c>
      <c r="F1995" s="34">
        <v>2019</v>
      </c>
      <c r="G1995" s="78">
        <f>IFERROR(VLOOKUP(tabConsumoAta[[#This Row],[ATA]],tabAtas[#Data],4,FALSE),"")</f>
        <v>43957</v>
      </c>
      <c r="H1995" s="163">
        <f>SUMIFS(tabSaldoAta[ESTIMATIVA],tabSaldoAta[CÓDIGO],tabConsumoAta[[#This Row],[CÓDIGO]],tabSaldoAta[CHAVE],tabConsumoAta[[#This Row],[ATA]])</f>
        <v>1400</v>
      </c>
      <c r="I1995" s="164">
        <v>400</v>
      </c>
      <c r="J1995" s="159">
        <v>9</v>
      </c>
      <c r="K1995" s="251">
        <v>15437</v>
      </c>
      <c r="L1995" s="246" t="s">
        <v>2862</v>
      </c>
      <c r="M1995" s="160" t="s">
        <v>3187</v>
      </c>
      <c r="N1995" s="160" t="s">
        <v>3188</v>
      </c>
      <c r="O1995" s="249" t="s">
        <v>3189</v>
      </c>
      <c r="P1995" s="248">
        <v>43770</v>
      </c>
      <c r="Q1995" s="166" t="str">
        <f>IF(COUNTIFS(tabAtas_Bloqueios[CÓDIGO],tabConsumoAta[[#This Row],[CÓDIGO]],tabAtas_Bloqueios[CHAVE],tabConsumoAta[[#This Row],[ATA]],tabAtas_Bloqueios[INATIVO],"") &gt; 0,"X","")</f>
        <v/>
      </c>
      <c r="R1995" s="158" t="s">
        <v>1555</v>
      </c>
    </row>
    <row r="1996" spans="1:18" x14ac:dyDescent="0.3">
      <c r="A1996" s="247">
        <v>136038</v>
      </c>
      <c r="B1996" s="47" t="s">
        <v>1085</v>
      </c>
      <c r="C1996" s="34" t="str">
        <f>IFERROR(VLOOKUP(tabConsumoAta[[#This Row],[CÓDIGO]],tabEstimativa[#Data],14,FALSE),"")</f>
        <v>Aguardando</v>
      </c>
      <c r="D1996" s="157" t="s">
        <v>1774</v>
      </c>
      <c r="E1996" s="157">
        <v>130</v>
      </c>
      <c r="F1996" s="34">
        <v>2019</v>
      </c>
      <c r="G1996" s="78">
        <f>IFERROR(VLOOKUP(tabConsumoAta[[#This Row],[ATA]],tabAtas[#Data],4,FALSE),"")</f>
        <v>43962</v>
      </c>
      <c r="H1996" s="163">
        <f>SUMIFS(tabSaldoAta[ESTIMATIVA],tabSaldoAta[CÓDIGO],tabConsumoAta[[#This Row],[CÓDIGO]],tabSaldoAta[CHAVE],tabConsumoAta[[#This Row],[ATA]])</f>
        <v>150</v>
      </c>
      <c r="I1996" s="164">
        <v>40</v>
      </c>
      <c r="J1996" s="159">
        <v>10</v>
      </c>
      <c r="K1996" s="251">
        <v>15440</v>
      </c>
      <c r="L1996" s="246" t="s">
        <v>2421</v>
      </c>
      <c r="M1996" s="160" t="s">
        <v>3187</v>
      </c>
      <c r="N1996" s="160" t="s">
        <v>3188</v>
      </c>
      <c r="O1996" s="249" t="s">
        <v>3189</v>
      </c>
      <c r="P1996" s="248">
        <v>43770</v>
      </c>
      <c r="Q1996" s="166" t="str">
        <f>IF(COUNTIFS(tabAtas_Bloqueios[CÓDIGO],tabConsumoAta[[#This Row],[CÓDIGO]],tabAtas_Bloqueios[CHAVE],tabConsumoAta[[#This Row],[ATA]],tabAtas_Bloqueios[INATIVO],"") &gt; 0,"X","")</f>
        <v/>
      </c>
      <c r="R1996" s="158" t="s">
        <v>1555</v>
      </c>
    </row>
    <row r="1997" spans="1:18" x14ac:dyDescent="0.3">
      <c r="A1997" s="247">
        <v>14154</v>
      </c>
      <c r="B1997" s="47" t="s">
        <v>2978</v>
      </c>
      <c r="C1997" s="34" t="str">
        <f>IFERROR(VLOOKUP(tabConsumoAta[[#This Row],[CÓDIGO]],tabEstimativa[#Data],14,FALSE),"")</f>
        <v>Aguardando</v>
      </c>
      <c r="D1997" s="157" t="s">
        <v>2140</v>
      </c>
      <c r="E1997" s="157">
        <v>220</v>
      </c>
      <c r="F1997" s="34">
        <v>2019</v>
      </c>
      <c r="G1997" s="78">
        <f>IFERROR(VLOOKUP(tabConsumoAta[[#This Row],[ATA]],tabAtas[#Data],4,FALSE),"")</f>
        <v>44082</v>
      </c>
      <c r="H1997" s="163">
        <f>SUMIFS(tabSaldoAta[ESTIMATIVA],tabSaldoAta[CÓDIGO],tabConsumoAta[[#This Row],[CÓDIGO]],tabSaldoAta[CHAVE],tabConsumoAta[[#This Row],[ATA]])</f>
        <v>9000</v>
      </c>
      <c r="I1997" s="164">
        <v>2500</v>
      </c>
      <c r="J1997" s="159">
        <v>11</v>
      </c>
      <c r="K1997" s="251">
        <v>15441</v>
      </c>
      <c r="L1997" s="246" t="s">
        <v>2975</v>
      </c>
      <c r="M1997" s="160" t="s">
        <v>3187</v>
      </c>
      <c r="N1997" s="160" t="s">
        <v>3188</v>
      </c>
      <c r="O1997" s="249" t="s">
        <v>3189</v>
      </c>
      <c r="P1997" s="248">
        <v>43770</v>
      </c>
      <c r="Q1997" s="166" t="str">
        <f>IF(COUNTIFS(tabAtas_Bloqueios[CÓDIGO],tabConsumoAta[[#This Row],[CÓDIGO]],tabAtas_Bloqueios[CHAVE],tabConsumoAta[[#This Row],[ATA]],tabAtas_Bloqueios[INATIVO],"") &gt; 0,"X","")</f>
        <v/>
      </c>
      <c r="R1997" s="158" t="s">
        <v>1555</v>
      </c>
    </row>
    <row r="1998" spans="1:18" x14ac:dyDescent="0.3">
      <c r="A1998" s="247">
        <v>64625</v>
      </c>
      <c r="B1998" s="47" t="s">
        <v>142</v>
      </c>
      <c r="C1998" s="34" t="str">
        <f>IFERROR(VLOOKUP(tabConsumoAta[[#This Row],[CÓDIGO]],tabEstimativa[#Data],14,FALSE),"")</f>
        <v>Suspenso</v>
      </c>
      <c r="D1998" s="157" t="s">
        <v>2144</v>
      </c>
      <c r="E1998" s="157">
        <v>233</v>
      </c>
      <c r="F1998" s="34">
        <v>2019</v>
      </c>
      <c r="G1998" s="78">
        <f>IFERROR(VLOOKUP(tabConsumoAta[[#This Row],[ATA]],tabAtas[#Data],4,FALSE),"")</f>
        <v>44095</v>
      </c>
      <c r="H1998" s="163">
        <f>SUMIFS(tabSaldoAta[ESTIMATIVA],tabSaldoAta[CÓDIGO],tabConsumoAta[[#This Row],[CÓDIGO]],tabSaldoAta[CHAVE],tabConsumoAta[[#This Row],[ATA]])</f>
        <v>400</v>
      </c>
      <c r="I1998" s="164">
        <v>100</v>
      </c>
      <c r="J1998" s="159">
        <v>12</v>
      </c>
      <c r="K1998" s="251">
        <v>15442</v>
      </c>
      <c r="L1998" s="246" t="s">
        <v>2969</v>
      </c>
      <c r="M1998" s="160" t="s">
        <v>3187</v>
      </c>
      <c r="N1998" s="160" t="s">
        <v>3188</v>
      </c>
      <c r="O1998" s="249" t="s">
        <v>3189</v>
      </c>
      <c r="P1998" s="248">
        <v>43770</v>
      </c>
      <c r="Q1998" s="166" t="str">
        <f>IF(COUNTIFS(tabAtas_Bloqueios[CÓDIGO],tabConsumoAta[[#This Row],[CÓDIGO]],tabAtas_Bloqueios[CHAVE],tabConsumoAta[[#This Row],[ATA]],tabAtas_Bloqueios[INATIVO],"") &gt; 0,"X","")</f>
        <v/>
      </c>
      <c r="R1998" s="158" t="s">
        <v>1555</v>
      </c>
    </row>
    <row r="1999" spans="1:18" x14ac:dyDescent="0.3">
      <c r="A1999" s="247">
        <v>114852</v>
      </c>
      <c r="B1999" s="47" t="s">
        <v>3012</v>
      </c>
      <c r="C1999" s="34" t="str">
        <f>IFERROR(VLOOKUP(tabConsumoAta[[#This Row],[CÓDIGO]],tabEstimativa[#Data],14,FALSE),"")</f>
        <v>Inativo</v>
      </c>
      <c r="D1999" s="157" t="s">
        <v>2202</v>
      </c>
      <c r="E1999" s="157">
        <v>257</v>
      </c>
      <c r="F1999" s="34">
        <v>2019</v>
      </c>
      <c r="G1999" s="78">
        <f>IFERROR(VLOOKUP(tabConsumoAta[[#This Row],[ATA]],tabAtas[#Data],4,FALSE),"")</f>
        <v>44119</v>
      </c>
      <c r="H1999" s="163">
        <f>SUMIFS(tabSaldoAta[ESTIMATIVA],tabSaldoAta[CÓDIGO],tabConsumoAta[[#This Row],[CÓDIGO]],tabSaldoAta[CHAVE],tabConsumoAta[[#This Row],[ATA]])</f>
        <v>0</v>
      </c>
      <c r="I1999" s="164">
        <v>20</v>
      </c>
      <c r="J1999" s="159">
        <v>13</v>
      </c>
      <c r="K1999" s="251">
        <v>15443</v>
      </c>
      <c r="L1999" s="246" t="s">
        <v>2757</v>
      </c>
      <c r="M1999" s="160" t="s">
        <v>3187</v>
      </c>
      <c r="N1999" s="160" t="s">
        <v>3188</v>
      </c>
      <c r="O1999" s="249" t="s">
        <v>3189</v>
      </c>
      <c r="P1999" s="248">
        <v>43770</v>
      </c>
      <c r="Q1999" s="166" t="str">
        <f>IF(COUNTIFS(tabAtas_Bloqueios[CÓDIGO],tabConsumoAta[[#This Row],[CÓDIGO]],tabAtas_Bloqueios[CHAVE],tabConsumoAta[[#This Row],[ATA]],tabAtas_Bloqueios[INATIVO],"") &gt; 0,"X","")</f>
        <v/>
      </c>
      <c r="R1999" s="158" t="s">
        <v>1555</v>
      </c>
    </row>
    <row r="2000" spans="1:18" x14ac:dyDescent="0.3">
      <c r="A2000" s="247">
        <v>19842</v>
      </c>
      <c r="B2000" s="47" t="s">
        <v>2803</v>
      </c>
      <c r="C2000" s="34" t="str">
        <f>IFERROR(VLOOKUP(tabConsumoAta[[#This Row],[CÓDIGO]],tabEstimativa[#Data],14,FALSE),"")</f>
        <v>Suspenso</v>
      </c>
      <c r="D2000" s="157" t="s">
        <v>1753</v>
      </c>
      <c r="E2000" s="157">
        <v>100</v>
      </c>
      <c r="F2000" s="34">
        <v>2019</v>
      </c>
      <c r="G2000" s="78">
        <f>IFERROR(VLOOKUP(tabConsumoAta[[#This Row],[ATA]],tabAtas[#Data],4,FALSE),"")</f>
        <v>43924</v>
      </c>
      <c r="H2000" s="163">
        <f>SUMIFS(tabSaldoAta[ESTIMATIVA],tabSaldoAta[CÓDIGO],tabConsumoAta[[#This Row],[CÓDIGO]],tabSaldoAta[CHAVE],tabConsumoAta[[#This Row],[ATA]])</f>
        <v>8000</v>
      </c>
      <c r="I2000" s="164">
        <v>1700</v>
      </c>
      <c r="J2000" s="159">
        <v>1</v>
      </c>
      <c r="K2000" s="251">
        <v>14805</v>
      </c>
      <c r="L2000" s="246" t="s">
        <v>3053</v>
      </c>
      <c r="M2000" s="160" t="s">
        <v>3183</v>
      </c>
      <c r="N2000" s="160" t="s">
        <v>3184</v>
      </c>
      <c r="O2000" s="249" t="s">
        <v>3185</v>
      </c>
      <c r="P2000" s="248">
        <v>43760</v>
      </c>
      <c r="Q2000" s="166" t="str">
        <f>IF(COUNTIFS(tabAtas_Bloqueios[CÓDIGO],tabConsumoAta[[#This Row],[CÓDIGO]],tabAtas_Bloqueios[CHAVE],tabConsumoAta[[#This Row],[ATA]],tabAtas_Bloqueios[INATIVO],"") &gt; 0,"X","")</f>
        <v/>
      </c>
      <c r="R2000" s="158" t="s">
        <v>1555</v>
      </c>
    </row>
    <row r="2001" spans="1:18" x14ac:dyDescent="0.3">
      <c r="A2001" s="247">
        <v>27136</v>
      </c>
      <c r="B2001" s="47" t="s">
        <v>2850</v>
      </c>
      <c r="C2001" s="34" t="str">
        <f>IFERROR(VLOOKUP(tabConsumoAta[[#This Row],[CÓDIGO]],tabEstimativa[#Data],14,FALSE),"")</f>
        <v>Aguardando</v>
      </c>
      <c r="D2001" s="157" t="s">
        <v>2140</v>
      </c>
      <c r="E2001" s="157">
        <v>220</v>
      </c>
      <c r="F2001" s="34">
        <v>2019</v>
      </c>
      <c r="G2001" s="78">
        <f>IFERROR(VLOOKUP(tabConsumoAta[[#This Row],[ATA]],tabAtas[#Data],4,FALSE),"")</f>
        <v>44082</v>
      </c>
      <c r="H2001" s="163">
        <f>SUMIFS(tabSaldoAta[ESTIMATIVA],tabSaldoAta[CÓDIGO],tabConsumoAta[[#This Row],[CÓDIGO]],tabSaldoAta[CHAVE],tabConsumoAta[[#This Row],[ATA]])</f>
        <v>100000</v>
      </c>
      <c r="I2001" s="164">
        <v>28000</v>
      </c>
      <c r="J2001" s="159">
        <v>2</v>
      </c>
      <c r="K2001" s="251">
        <v>14808</v>
      </c>
      <c r="L2001" s="246" t="s">
        <v>2866</v>
      </c>
      <c r="M2001" s="160" t="s">
        <v>3183</v>
      </c>
      <c r="N2001" s="160" t="s">
        <v>3184</v>
      </c>
      <c r="O2001" s="249" t="s">
        <v>3185</v>
      </c>
      <c r="P2001" s="248">
        <v>43760</v>
      </c>
      <c r="Q2001" s="166" t="str">
        <f>IF(COUNTIFS(tabAtas_Bloqueios[CÓDIGO],tabConsumoAta[[#This Row],[CÓDIGO]],tabAtas_Bloqueios[CHAVE],tabConsumoAta[[#This Row],[ATA]],tabAtas_Bloqueios[INATIVO],"") &gt; 0,"X","")</f>
        <v/>
      </c>
      <c r="R2001" s="158" t="s">
        <v>1555</v>
      </c>
    </row>
    <row r="2002" spans="1:18" x14ac:dyDescent="0.3">
      <c r="A2002" s="247">
        <v>67939</v>
      </c>
      <c r="B2002" s="47" t="s">
        <v>2034</v>
      </c>
      <c r="C2002" s="34" t="str">
        <f>IFERROR(VLOOKUP(tabConsumoAta[[#This Row],[CÓDIGO]],tabEstimativa[#Data],14,FALSE),"")</f>
        <v>Inativo</v>
      </c>
      <c r="D2002" s="157" t="s">
        <v>2202</v>
      </c>
      <c r="E2002" s="157">
        <v>257</v>
      </c>
      <c r="F2002" s="34">
        <v>2019</v>
      </c>
      <c r="G2002" s="78">
        <f>IFERROR(VLOOKUP(tabConsumoAta[[#This Row],[ATA]],tabAtas[#Data],4,FALSE),"")</f>
        <v>44119</v>
      </c>
      <c r="H2002" s="163">
        <f>SUMIFS(tabSaldoAta[ESTIMATIVA],tabSaldoAta[CÓDIGO],tabConsumoAta[[#This Row],[CÓDIGO]],tabSaldoAta[CHAVE],tabConsumoAta[[#This Row],[ATA]])</f>
        <v>400</v>
      </c>
      <c r="I2002" s="164">
        <v>200</v>
      </c>
      <c r="J2002" s="159">
        <v>3</v>
      </c>
      <c r="K2002" s="251">
        <v>14810</v>
      </c>
      <c r="L2002" s="246" t="s">
        <v>3186</v>
      </c>
      <c r="M2002" s="160" t="s">
        <v>3183</v>
      </c>
      <c r="N2002" s="160" t="s">
        <v>3184</v>
      </c>
      <c r="O2002" s="249" t="s">
        <v>3185</v>
      </c>
      <c r="P2002" s="248">
        <v>43760</v>
      </c>
      <c r="Q2002" s="166" t="str">
        <f>IF(COUNTIFS(tabAtas_Bloqueios[CÓDIGO],tabConsumoAta[[#This Row],[CÓDIGO]],tabAtas_Bloqueios[CHAVE],tabConsumoAta[[#This Row],[ATA]],tabAtas_Bloqueios[INATIVO],"") &gt; 0,"X","")</f>
        <v/>
      </c>
      <c r="R2002" s="158" t="s">
        <v>1555</v>
      </c>
    </row>
    <row r="2003" spans="1:18" x14ac:dyDescent="0.3">
      <c r="A2003" s="247">
        <v>83838</v>
      </c>
      <c r="B2003" s="47" t="s">
        <v>2903</v>
      </c>
      <c r="C2003" s="34" t="str">
        <f>IFERROR(VLOOKUP(tabConsumoAta[[#This Row],[CÓDIGO]],tabEstimativa[#Data],14,FALSE),"")</f>
        <v>Aguardando</v>
      </c>
      <c r="D2003" s="157" t="s">
        <v>2039</v>
      </c>
      <c r="E2003" s="157">
        <v>145</v>
      </c>
      <c r="F2003" s="34">
        <v>2019</v>
      </c>
      <c r="G2003" s="78">
        <f>IFERROR(VLOOKUP(tabConsumoAta[[#This Row],[ATA]],tabAtas[#Data],4,FALSE),"")</f>
        <v>43992</v>
      </c>
      <c r="H2003" s="163">
        <f>SUMIFS(tabSaldoAta[ESTIMATIVA],tabSaldoAta[CÓDIGO],tabConsumoAta[[#This Row],[CÓDIGO]],tabSaldoAta[CHAVE],tabConsumoAta[[#This Row],[ATA]])</f>
        <v>32000</v>
      </c>
      <c r="I2003" s="164">
        <v>6200</v>
      </c>
      <c r="J2003" s="159">
        <v>1</v>
      </c>
      <c r="K2003" s="251">
        <v>14465</v>
      </c>
      <c r="L2003" s="246" t="s">
        <v>2904</v>
      </c>
      <c r="M2003" s="160" t="s">
        <v>3180</v>
      </c>
      <c r="N2003" s="160" t="s">
        <v>3181</v>
      </c>
      <c r="O2003" s="249" t="s">
        <v>3182</v>
      </c>
      <c r="P2003" s="248">
        <v>43755</v>
      </c>
      <c r="Q2003" s="166" t="str">
        <f>IF(COUNTIFS(tabAtas_Bloqueios[CÓDIGO],tabConsumoAta[[#This Row],[CÓDIGO]],tabAtas_Bloqueios[CHAVE],tabConsumoAta[[#This Row],[ATA]],tabAtas_Bloqueios[INATIVO],"") &gt; 0,"X","")</f>
        <v/>
      </c>
      <c r="R2003" s="158" t="s">
        <v>1555</v>
      </c>
    </row>
    <row r="2004" spans="1:18" x14ac:dyDescent="0.3">
      <c r="A2004" s="247">
        <v>63385</v>
      </c>
      <c r="B2004" s="47" t="s">
        <v>2452</v>
      </c>
      <c r="C2004" s="34" t="str">
        <f>IFERROR(VLOOKUP(tabConsumoAta[[#This Row],[CÓDIGO]],tabEstimativa[#Data],14,FALSE),"")</f>
        <v>Suspenso</v>
      </c>
      <c r="D2004" s="157" t="s">
        <v>1570</v>
      </c>
      <c r="E2004" s="157">
        <v>93</v>
      </c>
      <c r="F2004" s="34">
        <v>2019</v>
      </c>
      <c r="G2004" s="78">
        <f>IFERROR(VLOOKUP(tabConsumoAta[[#This Row],[ATA]],tabAtas[#Data],4,FALSE),"")</f>
        <v>43922</v>
      </c>
      <c r="H2004" s="163">
        <f>SUMIFS(tabSaldoAta[ESTIMATIVA],tabSaldoAta[CÓDIGO],tabConsumoAta[[#This Row],[CÓDIGO]],tabSaldoAta[CHAVE],tabConsumoAta[[#This Row],[ATA]])</f>
        <v>40000</v>
      </c>
      <c r="I2004" s="164">
        <v>8000</v>
      </c>
      <c r="J2004" s="159">
        <v>1</v>
      </c>
      <c r="K2004" s="251">
        <v>14394</v>
      </c>
      <c r="L2004" s="246" t="s">
        <v>3177</v>
      </c>
      <c r="M2004" s="160" t="s">
        <v>3175</v>
      </c>
      <c r="N2004" s="160" t="s">
        <v>3176</v>
      </c>
      <c r="O2004" s="249" t="s">
        <v>3178</v>
      </c>
      <c r="P2004" s="248">
        <v>43749</v>
      </c>
      <c r="Q2004" s="166" t="str">
        <f>IF(COUNTIFS(tabAtas_Bloqueios[CÓDIGO],tabConsumoAta[[#This Row],[CÓDIGO]],tabAtas_Bloqueios[CHAVE],tabConsumoAta[[#This Row],[ATA]],tabAtas_Bloqueios[INATIVO],"") &gt; 0,"X","")</f>
        <v/>
      </c>
      <c r="R2004" s="158" t="s">
        <v>1555</v>
      </c>
    </row>
    <row r="2005" spans="1:18" x14ac:dyDescent="0.3">
      <c r="A2005" s="247">
        <v>112109</v>
      </c>
      <c r="B2005" s="47" t="s">
        <v>2495</v>
      </c>
      <c r="C2005" s="34" t="str">
        <f>IFERROR(VLOOKUP(tabConsumoAta[[#This Row],[CÓDIGO]],tabEstimativa[#Data],14,FALSE),"")</f>
        <v>Aguardando</v>
      </c>
      <c r="D2005" s="157" t="s">
        <v>1761</v>
      </c>
      <c r="E2005" s="157">
        <v>110</v>
      </c>
      <c r="F2005" s="34">
        <v>2019</v>
      </c>
      <c r="G2005" s="78">
        <f>IFERROR(VLOOKUP(tabConsumoAta[[#This Row],[ATA]],tabAtas[#Data],4,FALSE),"")</f>
        <v>43941</v>
      </c>
      <c r="H2005" s="163">
        <f>SUMIFS(tabSaldoAta[ESTIMATIVA],tabSaldoAta[CÓDIGO],tabConsumoAta[[#This Row],[CÓDIGO]],tabSaldoAta[CHAVE],tabConsumoAta[[#This Row],[ATA]])</f>
        <v>20000</v>
      </c>
      <c r="I2005" s="164">
        <v>5000</v>
      </c>
      <c r="J2005" s="159">
        <v>2</v>
      </c>
      <c r="K2005" s="251">
        <v>14396</v>
      </c>
      <c r="L2005" s="246" t="s">
        <v>2842</v>
      </c>
      <c r="M2005" s="160" t="s">
        <v>3175</v>
      </c>
      <c r="N2005" s="160" t="s">
        <v>3176</v>
      </c>
      <c r="O2005" s="249" t="s">
        <v>3178</v>
      </c>
      <c r="P2005" s="248">
        <v>43749</v>
      </c>
      <c r="Q2005" s="166" t="str">
        <f>IF(COUNTIFS(tabAtas_Bloqueios[CÓDIGO],tabConsumoAta[[#This Row],[CÓDIGO]],tabAtas_Bloqueios[CHAVE],tabConsumoAta[[#This Row],[ATA]],tabAtas_Bloqueios[INATIVO],"") &gt; 0,"X","")</f>
        <v/>
      </c>
      <c r="R2005" s="158" t="s">
        <v>1555</v>
      </c>
    </row>
    <row r="2006" spans="1:18" x14ac:dyDescent="0.3">
      <c r="A2006" s="247">
        <v>112159</v>
      </c>
      <c r="B2006" s="47" t="s">
        <v>160</v>
      </c>
      <c r="C2006" s="34" t="str">
        <f>IFERROR(VLOOKUP(tabConsumoAta[[#This Row],[CÓDIGO]],tabEstimativa[#Data],14,FALSE),"")</f>
        <v>Suspenso</v>
      </c>
      <c r="D2006" s="157" t="s">
        <v>1768</v>
      </c>
      <c r="E2006" s="157">
        <v>126</v>
      </c>
      <c r="F2006" s="34">
        <v>2019</v>
      </c>
      <c r="G2006" s="78">
        <f>IFERROR(VLOOKUP(tabConsumoAta[[#This Row],[ATA]],tabAtas[#Data],4,FALSE),"")</f>
        <v>43957</v>
      </c>
      <c r="H2006" s="163">
        <f>SUMIFS(tabSaldoAta[ESTIMATIVA],tabSaldoAta[CÓDIGO],tabConsumoAta[[#This Row],[CÓDIGO]],tabSaldoAta[CHAVE],tabConsumoAta[[#This Row],[ATA]])</f>
        <v>50</v>
      </c>
      <c r="I2006" s="164">
        <v>25</v>
      </c>
      <c r="J2006" s="159">
        <v>3</v>
      </c>
      <c r="K2006" s="251">
        <v>14397</v>
      </c>
      <c r="L2006" s="246" t="s">
        <v>3179</v>
      </c>
      <c r="M2006" s="160" t="s">
        <v>3175</v>
      </c>
      <c r="N2006" s="160" t="s">
        <v>3176</v>
      </c>
      <c r="O2006" s="249" t="s">
        <v>3178</v>
      </c>
      <c r="P2006" s="248">
        <v>43749</v>
      </c>
      <c r="Q2006" s="166" t="str">
        <f>IF(COUNTIFS(tabAtas_Bloqueios[CÓDIGO],tabConsumoAta[[#This Row],[CÓDIGO]],tabAtas_Bloqueios[CHAVE],tabConsumoAta[[#This Row],[ATA]],tabAtas_Bloqueios[INATIVO],"") &gt; 0,"X","")</f>
        <v/>
      </c>
      <c r="R2006" s="158" t="s">
        <v>1555</v>
      </c>
    </row>
    <row r="2007" spans="1:18" x14ac:dyDescent="0.3">
      <c r="A2007" s="247">
        <v>59942</v>
      </c>
      <c r="B2007" s="47" t="s">
        <v>2426</v>
      </c>
      <c r="C2007" s="34" t="str">
        <f>IFERROR(VLOOKUP(tabConsumoAta[[#This Row],[CÓDIGO]],tabEstimativa[#Data],14,FALSE),"")</f>
        <v>Aguardando</v>
      </c>
      <c r="D2007" s="157" t="s">
        <v>2144</v>
      </c>
      <c r="E2007" s="157">
        <v>233</v>
      </c>
      <c r="F2007" s="34">
        <v>2019</v>
      </c>
      <c r="G2007" s="78">
        <f>IFERROR(VLOOKUP(tabConsumoAta[[#This Row],[ATA]],tabAtas[#Data],4,FALSE),"")</f>
        <v>44095</v>
      </c>
      <c r="H2007" s="163">
        <f>SUMIFS(tabSaldoAta[ESTIMATIVA],tabSaldoAta[CÓDIGO],tabConsumoAta[[#This Row],[CÓDIGO]],tabSaldoAta[CHAVE],tabConsumoAta[[#This Row],[ATA]])</f>
        <v>300</v>
      </c>
      <c r="I2007" s="164">
        <v>100</v>
      </c>
      <c r="J2007" s="159">
        <v>4</v>
      </c>
      <c r="K2007" s="251">
        <v>14399</v>
      </c>
      <c r="L2007" s="246" t="s">
        <v>2969</v>
      </c>
      <c r="M2007" s="160" t="s">
        <v>3175</v>
      </c>
      <c r="N2007" s="160" t="s">
        <v>3176</v>
      </c>
      <c r="O2007" s="249" t="s">
        <v>3178</v>
      </c>
      <c r="P2007" s="248">
        <v>43749</v>
      </c>
      <c r="Q2007" s="166" t="str">
        <f>IF(COUNTIFS(tabAtas_Bloqueios[CÓDIGO],tabConsumoAta[[#This Row],[CÓDIGO]],tabAtas_Bloqueios[CHAVE],tabConsumoAta[[#This Row],[ATA]],tabAtas_Bloqueios[INATIVO],"") &gt; 0,"X","")</f>
        <v/>
      </c>
      <c r="R2007" s="158" t="s">
        <v>1555</v>
      </c>
    </row>
    <row r="2008" spans="1:18" x14ac:dyDescent="0.3">
      <c r="A2008" s="247">
        <v>64627</v>
      </c>
      <c r="B2008" s="47" t="s">
        <v>145</v>
      </c>
      <c r="C2008" s="34" t="str">
        <f>IFERROR(VLOOKUP(tabConsumoAta[[#This Row],[CÓDIGO]],tabEstimativa[#Data],14,FALSE),"")</f>
        <v>Aguardando</v>
      </c>
      <c r="D2008" s="157" t="s">
        <v>2144</v>
      </c>
      <c r="E2008" s="157">
        <v>233</v>
      </c>
      <c r="F2008" s="34">
        <v>2019</v>
      </c>
      <c r="G2008" s="78">
        <f>IFERROR(VLOOKUP(tabConsumoAta[[#This Row],[ATA]],tabAtas[#Data],4,FALSE),"")</f>
        <v>44095</v>
      </c>
      <c r="H2008" s="163">
        <f>SUMIFS(tabSaldoAta[ESTIMATIVA],tabSaldoAta[CÓDIGO],tabConsumoAta[[#This Row],[CÓDIGO]],tabSaldoAta[CHAVE],tabConsumoAta[[#This Row],[ATA]])</f>
        <v>600</v>
      </c>
      <c r="I2008" s="164">
        <v>270</v>
      </c>
      <c r="J2008" s="159">
        <v>5</v>
      </c>
      <c r="K2008" s="251">
        <v>14399</v>
      </c>
      <c r="L2008" s="246" t="s">
        <v>2969</v>
      </c>
      <c r="M2008" s="160" t="s">
        <v>3175</v>
      </c>
      <c r="N2008" s="160" t="s">
        <v>3176</v>
      </c>
      <c r="O2008" s="249" t="s">
        <v>3178</v>
      </c>
      <c r="P2008" s="248">
        <v>43749</v>
      </c>
      <c r="Q2008" s="166" t="str">
        <f>IF(COUNTIFS(tabAtas_Bloqueios[CÓDIGO],tabConsumoAta[[#This Row],[CÓDIGO]],tabAtas_Bloqueios[CHAVE],tabConsumoAta[[#This Row],[ATA]],tabAtas_Bloqueios[INATIVO],"") &gt; 0,"X","")</f>
        <v/>
      </c>
      <c r="R2008" s="158" t="s">
        <v>1555</v>
      </c>
    </row>
    <row r="2009" spans="1:18" x14ac:dyDescent="0.3">
      <c r="A2009" s="247">
        <v>64861</v>
      </c>
      <c r="B2009" s="47" t="s">
        <v>144</v>
      </c>
      <c r="C2009" s="34" t="str">
        <f>IFERROR(VLOOKUP(tabConsumoAta[[#This Row],[CÓDIGO]],tabEstimativa[#Data],14,FALSE),"")</f>
        <v>Aguardando</v>
      </c>
      <c r="D2009" s="157" t="s">
        <v>2144</v>
      </c>
      <c r="E2009" s="157">
        <v>233</v>
      </c>
      <c r="F2009" s="34">
        <v>2019</v>
      </c>
      <c r="G2009" s="78">
        <f>IFERROR(VLOOKUP(tabConsumoAta[[#This Row],[ATA]],tabAtas[#Data],4,FALSE),"")</f>
        <v>44095</v>
      </c>
      <c r="H2009" s="163">
        <f>SUMIFS(tabSaldoAta[ESTIMATIVA],tabSaldoAta[CÓDIGO],tabConsumoAta[[#This Row],[CÓDIGO]],tabSaldoAta[CHAVE],tabConsumoAta[[#This Row],[ATA]])</f>
        <v>420</v>
      </c>
      <c r="I2009" s="164">
        <v>120</v>
      </c>
      <c r="J2009" s="159">
        <v>6</v>
      </c>
      <c r="K2009" s="251">
        <v>14399</v>
      </c>
      <c r="L2009" s="246" t="s">
        <v>2969</v>
      </c>
      <c r="M2009" s="160" t="s">
        <v>3175</v>
      </c>
      <c r="N2009" s="160" t="s">
        <v>3176</v>
      </c>
      <c r="O2009" s="249" t="s">
        <v>3178</v>
      </c>
      <c r="P2009" s="248">
        <v>43749</v>
      </c>
      <c r="Q2009" s="166" t="str">
        <f>IF(COUNTIFS(tabAtas_Bloqueios[CÓDIGO],tabConsumoAta[[#This Row],[CÓDIGO]],tabAtas_Bloqueios[CHAVE],tabConsumoAta[[#This Row],[ATA]],tabAtas_Bloqueios[INATIVO],"") &gt; 0,"X","")</f>
        <v/>
      </c>
      <c r="R2009" s="158" t="s">
        <v>1555</v>
      </c>
    </row>
    <row r="2010" spans="1:18" x14ac:dyDescent="0.3">
      <c r="A2010" s="247">
        <v>14662</v>
      </c>
      <c r="B2010" s="47" t="s">
        <v>2859</v>
      </c>
      <c r="C2010" s="34" t="str">
        <f>IFERROR(VLOOKUP(tabConsumoAta[[#This Row],[CÓDIGO]],tabEstimativa[#Data],14,FALSE),"")</f>
        <v>Aguardando</v>
      </c>
      <c r="D2010" s="157" t="s">
        <v>1567</v>
      </c>
      <c r="E2010" s="157">
        <v>47</v>
      </c>
      <c r="F2010" s="34">
        <v>2019</v>
      </c>
      <c r="G2010" s="78">
        <f>IFERROR(VLOOKUP(tabConsumoAta[[#This Row],[ATA]],tabAtas[#Data],4,FALSE),"")</f>
        <v>43878</v>
      </c>
      <c r="H2010" s="163">
        <f>SUMIFS(tabSaldoAta[ESTIMATIVA],tabSaldoAta[CÓDIGO],tabConsumoAta[[#This Row],[CÓDIGO]],tabSaldoAta[CHAVE],tabConsumoAta[[#This Row],[ATA]])</f>
        <v>3400</v>
      </c>
      <c r="I2010" s="164">
        <v>1200</v>
      </c>
      <c r="J2010" s="159">
        <v>1</v>
      </c>
      <c r="K2010" s="251">
        <v>13873</v>
      </c>
      <c r="L2010" s="246" t="s">
        <v>2424</v>
      </c>
      <c r="M2010" s="160" t="s">
        <v>3171</v>
      </c>
      <c r="N2010" s="160" t="s">
        <v>3172</v>
      </c>
      <c r="O2010" s="249" t="s">
        <v>3173</v>
      </c>
      <c r="P2010" s="248">
        <v>43741</v>
      </c>
      <c r="Q2010" s="166" t="str">
        <f>IF(COUNTIFS(tabAtas_Bloqueios[CÓDIGO],tabConsumoAta[[#This Row],[CÓDIGO]],tabAtas_Bloqueios[CHAVE],tabConsumoAta[[#This Row],[ATA]],tabAtas_Bloqueios[INATIVO],"") &gt; 0,"X","")</f>
        <v/>
      </c>
      <c r="R2010" s="158" t="s">
        <v>1555</v>
      </c>
    </row>
    <row r="2011" spans="1:18" x14ac:dyDescent="0.3">
      <c r="A2011" s="247">
        <v>52129</v>
      </c>
      <c r="B2011" s="47" t="s">
        <v>2880</v>
      </c>
      <c r="C2011" s="34" t="str">
        <f>IFERROR(VLOOKUP(tabConsumoAta[[#This Row],[CÓDIGO]],tabEstimativa[#Data],14,FALSE),"")</f>
        <v>Suspenso</v>
      </c>
      <c r="D2011" s="157" t="s">
        <v>1740</v>
      </c>
      <c r="E2011" s="157">
        <v>70</v>
      </c>
      <c r="F2011" s="34">
        <v>2019</v>
      </c>
      <c r="G2011" s="78">
        <f>IFERROR(VLOOKUP(tabConsumoAta[[#This Row],[ATA]],tabAtas[#Data],4,FALSE),"")</f>
        <v>43889</v>
      </c>
      <c r="H2011" s="163">
        <f>SUMIFS(tabSaldoAta[ESTIMATIVA],tabSaldoAta[CÓDIGO],tabConsumoAta[[#This Row],[CÓDIGO]],tabSaldoAta[CHAVE],tabConsumoAta[[#This Row],[ATA]])</f>
        <v>350</v>
      </c>
      <c r="I2011" s="164">
        <v>88</v>
      </c>
      <c r="J2011" s="159">
        <v>2</v>
      </c>
      <c r="K2011" s="251">
        <v>13874</v>
      </c>
      <c r="L2011" s="246" t="s">
        <v>2840</v>
      </c>
      <c r="M2011" s="160" t="s">
        <v>3171</v>
      </c>
      <c r="N2011" s="160" t="s">
        <v>3172</v>
      </c>
      <c r="O2011" s="249" t="s">
        <v>3173</v>
      </c>
      <c r="P2011" s="248">
        <v>43741</v>
      </c>
      <c r="Q2011" s="166" t="str">
        <f>IF(COUNTIFS(tabAtas_Bloqueios[CÓDIGO],tabConsumoAta[[#This Row],[CÓDIGO]],tabAtas_Bloqueios[CHAVE],tabConsumoAta[[#This Row],[ATA]],tabAtas_Bloqueios[INATIVO],"") &gt; 0,"X","")</f>
        <v/>
      </c>
      <c r="R2011" s="158" t="s">
        <v>1555</v>
      </c>
    </row>
    <row r="2012" spans="1:18" x14ac:dyDescent="0.3">
      <c r="A2012" s="247">
        <v>76781</v>
      </c>
      <c r="B2012" s="47" t="s">
        <v>2890</v>
      </c>
      <c r="C2012" s="34" t="str">
        <f>IFERROR(VLOOKUP(tabConsumoAta[[#This Row],[CÓDIGO]],tabEstimativa[#Data],14,FALSE),"")</f>
        <v>Inativo</v>
      </c>
      <c r="D2012" s="157" t="s">
        <v>1768</v>
      </c>
      <c r="E2012" s="157">
        <v>126</v>
      </c>
      <c r="F2012" s="34">
        <v>2019</v>
      </c>
      <c r="G2012" s="78">
        <f>IFERROR(VLOOKUP(tabConsumoAta[[#This Row],[ATA]],tabAtas[#Data],4,FALSE),"")</f>
        <v>43957</v>
      </c>
      <c r="H2012" s="163">
        <f>SUMIFS(tabSaldoAta[ESTIMATIVA],tabSaldoAta[CÓDIGO],tabConsumoAta[[#This Row],[CÓDIGO]],tabSaldoAta[CHAVE],tabConsumoAta[[#This Row],[ATA]])</f>
        <v>1000</v>
      </c>
      <c r="I2012" s="164">
        <v>0</v>
      </c>
      <c r="J2012" s="159">
        <v>3</v>
      </c>
      <c r="K2012" s="251" t="s">
        <v>1532</v>
      </c>
      <c r="L2012" s="246" t="s">
        <v>2860</v>
      </c>
      <c r="M2012" s="160" t="s">
        <v>3171</v>
      </c>
      <c r="N2012" s="160" t="s">
        <v>3172</v>
      </c>
      <c r="O2012" s="249" t="s">
        <v>3173</v>
      </c>
      <c r="P2012" s="248">
        <v>43741</v>
      </c>
      <c r="Q2012" s="166" t="str">
        <f>IF(COUNTIFS(tabAtas_Bloqueios[CÓDIGO],tabConsumoAta[[#This Row],[CÓDIGO]],tabAtas_Bloqueios[CHAVE],tabConsumoAta[[#This Row],[ATA]],tabAtas_Bloqueios[INATIVO],"") &gt; 0,"X","")</f>
        <v/>
      </c>
      <c r="R2012" s="158" t="s">
        <v>1555</v>
      </c>
    </row>
    <row r="2013" spans="1:18" x14ac:dyDescent="0.3">
      <c r="A2013" s="247">
        <v>13181</v>
      </c>
      <c r="B2013" s="47" t="s">
        <v>3036</v>
      </c>
      <c r="C2013" s="34" t="str">
        <f>IFERROR(VLOOKUP(tabConsumoAta[[#This Row],[CÓDIGO]],tabEstimativa[#Data],14,FALSE),"")</f>
        <v>Suspenso</v>
      </c>
      <c r="D2013" s="157" t="s">
        <v>1957</v>
      </c>
      <c r="E2013" s="157">
        <v>155</v>
      </c>
      <c r="F2013" s="34">
        <v>2019</v>
      </c>
      <c r="G2013" s="78">
        <f>IFERROR(VLOOKUP(tabConsumoAta[[#This Row],[ATA]],tabAtas[#Data],4,FALSE),"")</f>
        <v>44008</v>
      </c>
      <c r="H2013" s="163">
        <f>SUMIFS(tabSaldoAta[ESTIMATIVA],tabSaldoAta[CÓDIGO],tabConsumoAta[[#This Row],[CÓDIGO]],tabSaldoAta[CHAVE],tabConsumoAta[[#This Row],[ATA]])</f>
        <v>100</v>
      </c>
      <c r="I2013" s="164">
        <v>30</v>
      </c>
      <c r="J2013" s="159">
        <v>4</v>
      </c>
      <c r="K2013" s="251">
        <v>13875</v>
      </c>
      <c r="L2013" s="246" t="s">
        <v>2992</v>
      </c>
      <c r="M2013" s="160" t="s">
        <v>3171</v>
      </c>
      <c r="N2013" s="160" t="s">
        <v>3172</v>
      </c>
      <c r="O2013" s="249" t="s">
        <v>3173</v>
      </c>
      <c r="P2013" s="248">
        <v>43741</v>
      </c>
      <c r="Q2013" s="166" t="str">
        <f>IF(COUNTIFS(tabAtas_Bloqueios[CÓDIGO],tabConsumoAta[[#This Row],[CÓDIGO]],tabAtas_Bloqueios[CHAVE],tabConsumoAta[[#This Row],[ATA]],tabAtas_Bloqueios[INATIVO],"") &gt; 0,"X","")</f>
        <v/>
      </c>
      <c r="R2013" s="158" t="s">
        <v>1555</v>
      </c>
    </row>
    <row r="2014" spans="1:18" x14ac:dyDescent="0.3">
      <c r="A2014" s="247">
        <v>26504</v>
      </c>
      <c r="B2014" s="47" t="s">
        <v>138</v>
      </c>
      <c r="C2014" s="34" t="str">
        <f>IFERROR(VLOOKUP(tabConsumoAta[[#This Row],[CÓDIGO]],tabEstimativa[#Data],14,FALSE),"")</f>
        <v>Suspenso</v>
      </c>
      <c r="D2014" s="157" t="s">
        <v>2164</v>
      </c>
      <c r="E2014" s="157">
        <v>239</v>
      </c>
      <c r="F2014" s="34">
        <v>2019</v>
      </c>
      <c r="G2014" s="78">
        <f>IFERROR(VLOOKUP(tabConsumoAta[[#This Row],[ATA]],tabAtas[#Data],4,FALSE),"")</f>
        <v>44103</v>
      </c>
      <c r="H2014" s="163">
        <f>SUMIFS(tabSaldoAta[ESTIMATIVA],tabSaldoAta[CÓDIGO],tabConsumoAta[[#This Row],[CÓDIGO]],tabSaldoAta[CHAVE],tabConsumoAta[[#This Row],[ATA]])</f>
        <v>1500</v>
      </c>
      <c r="I2014" s="164">
        <v>700</v>
      </c>
      <c r="J2014" s="159">
        <v>5</v>
      </c>
      <c r="K2014" s="251">
        <v>13876</v>
      </c>
      <c r="L2014" s="246" t="s">
        <v>3174</v>
      </c>
      <c r="M2014" s="160" t="s">
        <v>3171</v>
      </c>
      <c r="N2014" s="160" t="s">
        <v>3172</v>
      </c>
      <c r="O2014" s="249" t="s">
        <v>3173</v>
      </c>
      <c r="P2014" s="248">
        <v>43741</v>
      </c>
      <c r="Q2014" s="166" t="str">
        <f>IF(COUNTIFS(tabAtas_Bloqueios[CÓDIGO],tabConsumoAta[[#This Row],[CÓDIGO]],tabAtas_Bloqueios[CHAVE],tabConsumoAta[[#This Row],[ATA]],tabAtas_Bloqueios[INATIVO],"") &gt; 0,"X","")</f>
        <v/>
      </c>
      <c r="R2014" s="158" t="s">
        <v>1555</v>
      </c>
    </row>
    <row r="2015" spans="1:18" x14ac:dyDescent="0.3">
      <c r="A2015" s="247">
        <v>26506</v>
      </c>
      <c r="B2015" s="47" t="s">
        <v>2401</v>
      </c>
      <c r="C2015" s="34" t="str">
        <f>IFERROR(VLOOKUP(tabConsumoAta[[#This Row],[CÓDIGO]],tabEstimativa[#Data],14,FALSE),"")</f>
        <v>Suspenso</v>
      </c>
      <c r="D2015" s="157" t="s">
        <v>2164</v>
      </c>
      <c r="E2015" s="157">
        <v>239</v>
      </c>
      <c r="F2015" s="34">
        <v>2019</v>
      </c>
      <c r="G2015" s="78">
        <f>IFERROR(VLOOKUP(tabConsumoAta[[#This Row],[ATA]],tabAtas[#Data],4,FALSE),"")</f>
        <v>44103</v>
      </c>
      <c r="H2015" s="163">
        <f>SUMIFS(tabSaldoAta[ESTIMATIVA],tabSaldoAta[CÓDIGO],tabConsumoAta[[#This Row],[CÓDIGO]],tabSaldoAta[CHAVE],tabConsumoAta[[#This Row],[ATA]])</f>
        <v>1500</v>
      </c>
      <c r="I2015" s="164">
        <v>700</v>
      </c>
      <c r="J2015" s="159">
        <v>6</v>
      </c>
      <c r="K2015" s="251">
        <v>13877</v>
      </c>
      <c r="L2015" s="246" t="s">
        <v>3174</v>
      </c>
      <c r="M2015" s="160" t="s">
        <v>3171</v>
      </c>
      <c r="N2015" s="160" t="s">
        <v>3172</v>
      </c>
      <c r="O2015" s="249" t="s">
        <v>3173</v>
      </c>
      <c r="P2015" s="248">
        <v>43741</v>
      </c>
      <c r="Q2015" s="166" t="str">
        <f>IF(COUNTIFS(tabAtas_Bloqueios[CÓDIGO],tabConsumoAta[[#This Row],[CÓDIGO]],tabAtas_Bloqueios[CHAVE],tabConsumoAta[[#This Row],[ATA]],tabAtas_Bloqueios[INATIVO],"") &gt; 0,"X","")</f>
        <v/>
      </c>
      <c r="R2015" s="158" t="s">
        <v>1555</v>
      </c>
    </row>
    <row r="2016" spans="1:18" x14ac:dyDescent="0.3">
      <c r="A2016" s="247">
        <v>16571</v>
      </c>
      <c r="B2016" s="47" t="s">
        <v>2402</v>
      </c>
      <c r="C2016" s="34" t="str">
        <f>IFERROR(VLOOKUP(tabConsumoAta[[#This Row],[CÓDIGO]],tabEstimativa[#Data],14,FALSE),"")</f>
        <v>Aguardando</v>
      </c>
      <c r="D2016" s="157" t="s">
        <v>1675</v>
      </c>
      <c r="E2016" s="157">
        <v>235</v>
      </c>
      <c r="F2016" s="34">
        <v>2018</v>
      </c>
      <c r="G2016" s="78">
        <f>IFERROR(VLOOKUP(tabConsumoAta[[#This Row],[ATA]],tabAtas[#Data],4,FALSE),"")</f>
        <v>43798</v>
      </c>
      <c r="H2016" s="163">
        <f>SUMIFS(tabSaldoAta[ESTIMATIVA],tabSaldoAta[CÓDIGO],tabConsumoAta[[#This Row],[CÓDIGO]],tabSaldoAta[CHAVE],tabConsumoAta[[#This Row],[ATA]])</f>
        <v>3800</v>
      </c>
      <c r="I2016" s="164">
        <v>710</v>
      </c>
      <c r="J2016" s="159">
        <v>1</v>
      </c>
      <c r="K2016" s="251">
        <v>13598</v>
      </c>
      <c r="L2016" s="246" t="s">
        <v>2766</v>
      </c>
      <c r="M2016" s="160" t="s">
        <v>3166</v>
      </c>
      <c r="N2016" s="160" t="s">
        <v>3167</v>
      </c>
      <c r="O2016" s="249" t="s">
        <v>3168</v>
      </c>
      <c r="P2016" s="248">
        <v>43738</v>
      </c>
      <c r="Q2016" s="166" t="str">
        <f>IF(COUNTIFS(tabAtas_Bloqueios[CÓDIGO],tabConsumoAta[[#This Row],[CÓDIGO]],tabAtas_Bloqueios[CHAVE],tabConsumoAta[[#This Row],[ATA]],tabAtas_Bloqueios[INATIVO],"") &gt; 0,"X","")</f>
        <v/>
      </c>
      <c r="R2016" s="158" t="s">
        <v>1555</v>
      </c>
    </row>
    <row r="2017" spans="1:18" x14ac:dyDescent="0.3">
      <c r="A2017" s="247">
        <v>44398</v>
      </c>
      <c r="B2017" s="47" t="s">
        <v>3067</v>
      </c>
      <c r="C2017" s="34" t="str">
        <f>IFERROR(VLOOKUP(tabConsumoAta[[#This Row],[CÓDIGO]],tabEstimativa[#Data],14,FALSE),"")</f>
        <v>Suspenso</v>
      </c>
      <c r="D2017" s="157" t="s">
        <v>1689</v>
      </c>
      <c r="E2017" s="157">
        <v>246</v>
      </c>
      <c r="F2017" s="34">
        <v>2018</v>
      </c>
      <c r="G2017" s="78">
        <f>IFERROR(VLOOKUP(tabConsumoAta[[#This Row],[ATA]],tabAtas[#Data],4,FALSE),"")</f>
        <v>43819</v>
      </c>
      <c r="H2017" s="163">
        <f>SUMIFS(tabSaldoAta[ESTIMATIVA],tabSaldoAta[CÓDIGO],tabConsumoAta[[#This Row],[CÓDIGO]],tabSaldoAta[CHAVE],tabConsumoAta[[#This Row],[ATA]])</f>
        <v>1500</v>
      </c>
      <c r="I2017" s="164">
        <v>600</v>
      </c>
      <c r="J2017" s="159">
        <v>2</v>
      </c>
      <c r="K2017" s="251">
        <v>13600</v>
      </c>
      <c r="L2017" s="246" t="s">
        <v>2517</v>
      </c>
      <c r="M2017" s="160" t="s">
        <v>3166</v>
      </c>
      <c r="N2017" s="160" t="s">
        <v>3167</v>
      </c>
      <c r="O2017" s="249" t="s">
        <v>3168</v>
      </c>
      <c r="P2017" s="248">
        <v>43738</v>
      </c>
      <c r="Q2017" s="166" t="str">
        <f>IF(COUNTIFS(tabAtas_Bloqueios[CÓDIGO],tabConsumoAta[[#This Row],[CÓDIGO]],tabAtas_Bloqueios[CHAVE],tabConsumoAta[[#This Row],[ATA]],tabAtas_Bloqueios[INATIVO],"") &gt; 0,"X","")</f>
        <v/>
      </c>
      <c r="R2017" s="158" t="s">
        <v>1555</v>
      </c>
    </row>
    <row r="2018" spans="1:18" x14ac:dyDescent="0.3">
      <c r="A2018" s="247">
        <v>54552</v>
      </c>
      <c r="B2018" s="47" t="s">
        <v>2403</v>
      </c>
      <c r="C2018" s="34" t="str">
        <f>IFERROR(VLOOKUP(tabConsumoAta[[#This Row],[CÓDIGO]],tabEstimativa[#Data],14,FALSE),"")</f>
        <v>Suspenso</v>
      </c>
      <c r="D2018" s="157" t="s">
        <v>1689</v>
      </c>
      <c r="E2018" s="157">
        <v>246</v>
      </c>
      <c r="F2018" s="34">
        <v>2018</v>
      </c>
      <c r="G2018" s="78">
        <f>IFERROR(VLOOKUP(tabConsumoAta[[#This Row],[ATA]],tabAtas[#Data],4,FALSE),"")</f>
        <v>43819</v>
      </c>
      <c r="H2018" s="163">
        <f>SUMIFS(tabSaldoAta[ESTIMATIVA],tabSaldoAta[CÓDIGO],tabConsumoAta[[#This Row],[CÓDIGO]],tabSaldoAta[CHAVE],tabConsumoAta[[#This Row],[ATA]])</f>
        <v>500</v>
      </c>
      <c r="I2018" s="164">
        <v>242</v>
      </c>
      <c r="J2018" s="159">
        <v>3</v>
      </c>
      <c r="K2018" s="251">
        <v>13600</v>
      </c>
      <c r="L2018" s="246" t="s">
        <v>2517</v>
      </c>
      <c r="M2018" s="160" t="s">
        <v>3166</v>
      </c>
      <c r="N2018" s="160" t="s">
        <v>3167</v>
      </c>
      <c r="O2018" s="249" t="s">
        <v>3168</v>
      </c>
      <c r="P2018" s="248">
        <v>43738</v>
      </c>
      <c r="Q2018" s="166" t="str">
        <f>IF(COUNTIFS(tabAtas_Bloqueios[CÓDIGO],tabConsumoAta[[#This Row],[CÓDIGO]],tabAtas_Bloqueios[CHAVE],tabConsumoAta[[#This Row],[ATA]],tabAtas_Bloqueios[INATIVO],"") &gt; 0,"X","")</f>
        <v/>
      </c>
      <c r="R2018" s="158" t="s">
        <v>1555</v>
      </c>
    </row>
    <row r="2019" spans="1:18" x14ac:dyDescent="0.3">
      <c r="A2019" s="247">
        <v>88728</v>
      </c>
      <c r="B2019" s="47" t="s">
        <v>2839</v>
      </c>
      <c r="C2019" s="34" t="str">
        <f>IFERROR(VLOOKUP(tabConsumoAta[[#This Row],[CÓDIGO]],tabEstimativa[#Data],14,FALSE),"")</f>
        <v>Aguardando</v>
      </c>
      <c r="D2019" s="157" t="s">
        <v>1698</v>
      </c>
      <c r="E2019" s="157">
        <v>2</v>
      </c>
      <c r="F2019" s="34">
        <v>2019</v>
      </c>
      <c r="G2019" s="78">
        <f>IFERROR(VLOOKUP(tabConsumoAta[[#This Row],[ATA]],tabAtas[#Data],4,FALSE),"")</f>
        <v>43831</v>
      </c>
      <c r="H2019" s="163">
        <f>SUMIFS(tabSaldoAta[ESTIMATIVA],tabSaldoAta[CÓDIGO],tabConsumoAta[[#This Row],[CÓDIGO]],tabSaldoAta[CHAVE],tabConsumoAta[[#This Row],[ATA]])</f>
        <v>200</v>
      </c>
      <c r="I2019" s="164">
        <v>60</v>
      </c>
      <c r="J2019" s="159">
        <v>4</v>
      </c>
      <c r="K2019" s="251">
        <v>13605</v>
      </c>
      <c r="L2019" s="246" t="s">
        <v>2333</v>
      </c>
      <c r="M2019" s="160" t="s">
        <v>3166</v>
      </c>
      <c r="N2019" s="160" t="s">
        <v>3167</v>
      </c>
      <c r="O2019" s="249" t="s">
        <v>3168</v>
      </c>
      <c r="P2019" s="248">
        <v>43738</v>
      </c>
      <c r="Q2019" s="166" t="str">
        <f>IF(COUNTIFS(tabAtas_Bloqueios[CÓDIGO],tabConsumoAta[[#This Row],[CÓDIGO]],tabAtas_Bloqueios[CHAVE],tabConsumoAta[[#This Row],[ATA]],tabAtas_Bloqueios[INATIVO],"") &gt; 0,"X","")</f>
        <v/>
      </c>
      <c r="R2019" s="158" t="s">
        <v>1555</v>
      </c>
    </row>
    <row r="2020" spans="1:18" x14ac:dyDescent="0.3">
      <c r="A2020" s="247">
        <v>102922</v>
      </c>
      <c r="B2020" s="47" t="s">
        <v>2856</v>
      </c>
      <c r="C2020" s="34" t="str">
        <f>IFERROR(VLOOKUP(tabConsumoAta[[#This Row],[CÓDIGO]],tabEstimativa[#Data],14,FALSE),"")</f>
        <v>Aguardando</v>
      </c>
      <c r="D2020" s="157" t="s">
        <v>1694</v>
      </c>
      <c r="E2020" s="157">
        <v>1</v>
      </c>
      <c r="F2020" s="34">
        <v>2019</v>
      </c>
      <c r="G2020" s="78">
        <f>IFERROR(VLOOKUP(tabConsumoAta[[#This Row],[ATA]],tabAtas[#Data],4,FALSE),"")</f>
        <v>43832</v>
      </c>
      <c r="H2020" s="163">
        <f>SUMIFS(tabSaldoAta[ESTIMATIVA],tabSaldoAta[CÓDIGO],tabConsumoAta[[#This Row],[CÓDIGO]],tabSaldoAta[CHAVE],tabConsumoAta[[#This Row],[ATA]])</f>
        <v>50200</v>
      </c>
      <c r="I2020" s="164">
        <v>7070</v>
      </c>
      <c r="J2020" s="159">
        <v>5</v>
      </c>
      <c r="K2020" s="251">
        <v>13602</v>
      </c>
      <c r="L2020" s="246" t="s">
        <v>2857</v>
      </c>
      <c r="M2020" s="160" t="s">
        <v>3166</v>
      </c>
      <c r="N2020" s="160" t="s">
        <v>3167</v>
      </c>
      <c r="O2020" s="249" t="s">
        <v>3168</v>
      </c>
      <c r="P2020" s="248">
        <v>43738</v>
      </c>
      <c r="Q2020" s="166" t="str">
        <f>IF(COUNTIFS(tabAtas_Bloqueios[CÓDIGO],tabConsumoAta[[#This Row],[CÓDIGO]],tabAtas_Bloqueios[CHAVE],tabConsumoAta[[#This Row],[ATA]],tabAtas_Bloqueios[INATIVO],"") &gt; 0,"X","")</f>
        <v/>
      </c>
      <c r="R2020" s="158" t="s">
        <v>1555</v>
      </c>
    </row>
    <row r="2021" spans="1:18" x14ac:dyDescent="0.3">
      <c r="A2021" s="247">
        <v>75324</v>
      </c>
      <c r="B2021" s="47" t="s">
        <v>2363</v>
      </c>
      <c r="C2021" s="34" t="str">
        <f>IFERROR(VLOOKUP(tabConsumoAta[[#This Row],[CÓDIGO]],tabEstimativa[#Data],14,FALSE),"")</f>
        <v>Aguardando</v>
      </c>
      <c r="D2021" s="157" t="s">
        <v>1719</v>
      </c>
      <c r="E2021" s="157">
        <v>15</v>
      </c>
      <c r="F2021" s="34">
        <v>2019</v>
      </c>
      <c r="G2021" s="78">
        <f>IFERROR(VLOOKUP(tabConsumoAta[[#This Row],[ATA]],tabAtas[#Data],4,FALSE),"")</f>
        <v>43858</v>
      </c>
      <c r="H2021" s="163">
        <f>SUMIFS(tabSaldoAta[ESTIMATIVA],tabSaldoAta[CÓDIGO],tabConsumoAta[[#This Row],[CÓDIGO]],tabSaldoAta[CHAVE],tabConsumoAta[[#This Row],[ATA]])</f>
        <v>400</v>
      </c>
      <c r="I2021" s="164">
        <v>140</v>
      </c>
      <c r="J2021" s="159">
        <v>6</v>
      </c>
      <c r="K2021" s="251">
        <v>13606</v>
      </c>
      <c r="L2021" s="246" t="s">
        <v>2846</v>
      </c>
      <c r="M2021" s="160" t="s">
        <v>3166</v>
      </c>
      <c r="N2021" s="160" t="s">
        <v>3167</v>
      </c>
      <c r="O2021" s="249" t="s">
        <v>3168</v>
      </c>
      <c r="P2021" s="248">
        <v>43738</v>
      </c>
      <c r="Q2021" s="166" t="str">
        <f>IF(COUNTIFS(tabAtas_Bloqueios[CÓDIGO],tabConsumoAta[[#This Row],[CÓDIGO]],tabAtas_Bloqueios[CHAVE],tabConsumoAta[[#This Row],[ATA]],tabAtas_Bloqueios[INATIVO],"") &gt; 0,"X","")</f>
        <v/>
      </c>
      <c r="R2021" s="158" t="s">
        <v>1555</v>
      </c>
    </row>
    <row r="2022" spans="1:18" x14ac:dyDescent="0.3">
      <c r="A2022" s="247">
        <v>67375</v>
      </c>
      <c r="B2022" s="47" t="s">
        <v>3169</v>
      </c>
      <c r="C2022" s="34" t="str">
        <f>IFERROR(VLOOKUP(tabConsumoAta[[#This Row],[CÓDIGO]],tabEstimativa[#Data],14,FALSE),"")</f>
        <v>Aguardando</v>
      </c>
      <c r="D2022" s="157" t="s">
        <v>1567</v>
      </c>
      <c r="E2022" s="157">
        <v>47</v>
      </c>
      <c r="F2022" s="34">
        <v>2019</v>
      </c>
      <c r="G2022" s="78">
        <f>IFERROR(VLOOKUP(tabConsumoAta[[#This Row],[ATA]],tabAtas[#Data],4,FALSE),"")</f>
        <v>43878</v>
      </c>
      <c r="H2022" s="163">
        <f>SUMIFS(tabSaldoAta[ESTIMATIVA],tabSaldoAta[CÓDIGO],tabConsumoAta[[#This Row],[CÓDIGO]],tabSaldoAta[CHAVE],tabConsumoAta[[#This Row],[ATA]])</f>
        <v>0</v>
      </c>
      <c r="I2022" s="164">
        <v>105</v>
      </c>
      <c r="J2022" s="159">
        <v>7</v>
      </c>
      <c r="K2022" s="251">
        <v>13608</v>
      </c>
      <c r="L2022" s="246" t="s">
        <v>2423</v>
      </c>
      <c r="M2022" s="160" t="s">
        <v>3166</v>
      </c>
      <c r="N2022" s="160" t="s">
        <v>3167</v>
      </c>
      <c r="O2022" s="249" t="s">
        <v>3168</v>
      </c>
      <c r="P2022" s="248">
        <v>43738</v>
      </c>
      <c r="Q2022" s="166" t="str">
        <f>IF(COUNTIFS(tabAtas_Bloqueios[CÓDIGO],tabConsumoAta[[#This Row],[CÓDIGO]],tabAtas_Bloqueios[CHAVE],tabConsumoAta[[#This Row],[ATA]],tabAtas_Bloqueios[INATIVO],"") &gt; 0,"X","")</f>
        <v/>
      </c>
      <c r="R2022" s="158" t="s">
        <v>1555</v>
      </c>
    </row>
    <row r="2023" spans="1:18" x14ac:dyDescent="0.3">
      <c r="A2023" s="247">
        <v>67376</v>
      </c>
      <c r="B2023" s="47" t="s">
        <v>3170</v>
      </c>
      <c r="C2023" s="34" t="str">
        <f>IFERROR(VLOOKUP(tabConsumoAta[[#This Row],[CÓDIGO]],tabEstimativa[#Data],14,FALSE),"")</f>
        <v>Aguardando</v>
      </c>
      <c r="D2023" s="157" t="s">
        <v>1567</v>
      </c>
      <c r="E2023" s="157">
        <v>47</v>
      </c>
      <c r="F2023" s="34">
        <v>2019</v>
      </c>
      <c r="G2023" s="78">
        <f>IFERROR(VLOOKUP(tabConsumoAta[[#This Row],[ATA]],tabAtas[#Data],4,FALSE),"")</f>
        <v>43878</v>
      </c>
      <c r="H2023" s="163">
        <f>SUMIFS(tabSaldoAta[ESTIMATIVA],tabSaldoAta[CÓDIGO],tabConsumoAta[[#This Row],[CÓDIGO]],tabSaldoAta[CHAVE],tabConsumoAta[[#This Row],[ATA]])</f>
        <v>0</v>
      </c>
      <c r="I2023" s="164">
        <v>105</v>
      </c>
      <c r="J2023" s="159">
        <v>8</v>
      </c>
      <c r="K2023" s="251">
        <v>13608</v>
      </c>
      <c r="L2023" s="246" t="s">
        <v>2423</v>
      </c>
      <c r="M2023" s="160" t="s">
        <v>3166</v>
      </c>
      <c r="N2023" s="160" t="s">
        <v>3167</v>
      </c>
      <c r="O2023" s="249" t="s">
        <v>3168</v>
      </c>
      <c r="P2023" s="248">
        <v>43738</v>
      </c>
      <c r="Q2023" s="166" t="str">
        <f>IF(COUNTIFS(tabAtas_Bloqueios[CÓDIGO],tabConsumoAta[[#This Row],[CÓDIGO]],tabAtas_Bloqueios[CHAVE],tabConsumoAta[[#This Row],[ATA]],tabAtas_Bloqueios[INATIVO],"") &gt; 0,"X","")</f>
        <v/>
      </c>
      <c r="R2023" s="158" t="s">
        <v>1555</v>
      </c>
    </row>
    <row r="2024" spans="1:18" x14ac:dyDescent="0.3">
      <c r="A2024" s="247">
        <v>132624</v>
      </c>
      <c r="B2024" s="47" t="s">
        <v>1982</v>
      </c>
      <c r="C2024" s="34" t="str">
        <f>IFERROR(VLOOKUP(tabConsumoAta[[#This Row],[CÓDIGO]],tabEstimativa[#Data],14,FALSE),"")</f>
        <v>Aguardando</v>
      </c>
      <c r="D2024" s="157" t="s">
        <v>1567</v>
      </c>
      <c r="E2024" s="157">
        <v>47</v>
      </c>
      <c r="F2024" s="34">
        <v>2019</v>
      </c>
      <c r="G2024" s="78">
        <f>IFERROR(VLOOKUP(tabConsumoAta[[#This Row],[ATA]],tabAtas[#Data],4,FALSE),"")</f>
        <v>43878</v>
      </c>
      <c r="H2024" s="163">
        <f>SUMIFS(tabSaldoAta[ESTIMATIVA],tabSaldoAta[CÓDIGO],tabConsumoAta[[#This Row],[CÓDIGO]],tabSaldoAta[CHAVE],tabConsumoAta[[#This Row],[ATA]])</f>
        <v>50</v>
      </c>
      <c r="I2024" s="164">
        <v>25</v>
      </c>
      <c r="J2024" s="159">
        <v>9</v>
      </c>
      <c r="K2024" s="251">
        <v>13608</v>
      </c>
      <c r="L2024" s="246" t="s">
        <v>2423</v>
      </c>
      <c r="M2024" s="160" t="s">
        <v>3166</v>
      </c>
      <c r="N2024" s="160" t="s">
        <v>3167</v>
      </c>
      <c r="O2024" s="249" t="s">
        <v>3168</v>
      </c>
      <c r="P2024" s="248">
        <v>43738</v>
      </c>
      <c r="Q2024" s="166" t="str">
        <f>IF(COUNTIFS(tabAtas_Bloqueios[CÓDIGO],tabConsumoAta[[#This Row],[CÓDIGO]],tabAtas_Bloqueios[CHAVE],tabConsumoAta[[#This Row],[ATA]],tabAtas_Bloqueios[INATIVO],"") &gt; 0,"X","")</f>
        <v/>
      </c>
      <c r="R2024" s="158" t="s">
        <v>1555</v>
      </c>
    </row>
    <row r="2025" spans="1:18" x14ac:dyDescent="0.3">
      <c r="A2025" s="247">
        <v>27353</v>
      </c>
      <c r="B2025" s="47" t="s">
        <v>157</v>
      </c>
      <c r="C2025" s="34" t="str">
        <f>IFERROR(VLOOKUP(tabConsumoAta[[#This Row],[CÓDIGO]],tabEstimativa[#Data],14,FALSE),"")</f>
        <v>Aguardando</v>
      </c>
      <c r="D2025" s="157" t="s">
        <v>1567</v>
      </c>
      <c r="E2025" s="157">
        <v>47</v>
      </c>
      <c r="F2025" s="34">
        <v>2019</v>
      </c>
      <c r="G2025" s="78">
        <f>IFERROR(VLOOKUP(tabConsumoAta[[#This Row],[ATA]],tabAtas[#Data],4,FALSE),"")</f>
        <v>43878</v>
      </c>
      <c r="H2025" s="163">
        <f>SUMIFS(tabSaldoAta[ESTIMATIVA],tabSaldoAta[CÓDIGO],tabConsumoAta[[#This Row],[CÓDIGO]],tabSaldoAta[CHAVE],tabConsumoAta[[#This Row],[ATA]])</f>
        <v>240</v>
      </c>
      <c r="I2025" s="164">
        <v>70</v>
      </c>
      <c r="J2025" s="159">
        <v>10</v>
      </c>
      <c r="K2025" s="251">
        <v>13607</v>
      </c>
      <c r="L2025" s="246" t="s">
        <v>2889</v>
      </c>
      <c r="M2025" s="160" t="s">
        <v>3166</v>
      </c>
      <c r="N2025" s="160" t="s">
        <v>3167</v>
      </c>
      <c r="O2025" s="249" t="s">
        <v>3168</v>
      </c>
      <c r="P2025" s="248">
        <v>43738</v>
      </c>
      <c r="Q2025" s="166" t="str">
        <f>IF(COUNTIFS(tabAtas_Bloqueios[CÓDIGO],tabConsumoAta[[#This Row],[CÓDIGO]],tabAtas_Bloqueios[CHAVE],tabConsumoAta[[#This Row],[ATA]],tabAtas_Bloqueios[INATIVO],"") &gt; 0,"X","")</f>
        <v/>
      </c>
      <c r="R2025" s="158" t="s">
        <v>1555</v>
      </c>
    </row>
    <row r="2026" spans="1:18" x14ac:dyDescent="0.3">
      <c r="A2026" s="247">
        <v>98702</v>
      </c>
      <c r="B2026" s="47" t="s">
        <v>2958</v>
      </c>
      <c r="C2026" s="34" t="str">
        <f>IFERROR(VLOOKUP(tabConsumoAta[[#This Row],[CÓDIGO]],tabEstimativa[#Data],14,FALSE),"")</f>
        <v>Aguardando</v>
      </c>
      <c r="D2026" s="157" t="s">
        <v>1567</v>
      </c>
      <c r="E2026" s="157">
        <v>47</v>
      </c>
      <c r="F2026" s="34">
        <v>2019</v>
      </c>
      <c r="G2026" s="78">
        <f>IFERROR(VLOOKUP(tabConsumoAta[[#This Row],[ATA]],tabAtas[#Data],4,FALSE),"")</f>
        <v>43878</v>
      </c>
      <c r="H2026" s="163">
        <f>SUMIFS(tabSaldoAta[ESTIMATIVA],tabSaldoAta[CÓDIGO],tabConsumoAta[[#This Row],[CÓDIGO]],tabSaldoAta[CHAVE],tabConsumoAta[[#This Row],[ATA]])</f>
        <v>4200</v>
      </c>
      <c r="I2026" s="164">
        <v>435</v>
      </c>
      <c r="J2026" s="159">
        <v>11</v>
      </c>
      <c r="K2026" s="251">
        <v>13609</v>
      </c>
      <c r="L2026" s="246" t="s">
        <v>2775</v>
      </c>
      <c r="M2026" s="160" t="s">
        <v>3166</v>
      </c>
      <c r="N2026" s="160" t="s">
        <v>3167</v>
      </c>
      <c r="O2026" s="249" t="s">
        <v>3168</v>
      </c>
      <c r="P2026" s="248">
        <v>43738</v>
      </c>
      <c r="Q2026" s="166" t="str">
        <f>IF(COUNTIFS(tabAtas_Bloqueios[CÓDIGO],tabConsumoAta[[#This Row],[CÓDIGO]],tabAtas_Bloqueios[CHAVE],tabConsumoAta[[#This Row],[ATA]],tabAtas_Bloqueios[INATIVO],"") &gt; 0,"X","")</f>
        <v/>
      </c>
      <c r="R2026" s="158" t="s">
        <v>1555</v>
      </c>
    </row>
    <row r="2027" spans="1:18" x14ac:dyDescent="0.3">
      <c r="A2027" s="247">
        <v>106376</v>
      </c>
      <c r="B2027" s="47" t="s">
        <v>2841</v>
      </c>
      <c r="C2027" s="34" t="str">
        <f>IFERROR(VLOOKUP(tabConsumoAta[[#This Row],[CÓDIGO]],tabEstimativa[#Data],14,FALSE),"")</f>
        <v>Aguardando</v>
      </c>
      <c r="D2027" s="157" t="s">
        <v>1567</v>
      </c>
      <c r="E2027" s="157">
        <v>47</v>
      </c>
      <c r="F2027" s="34">
        <v>2019</v>
      </c>
      <c r="G2027" s="78">
        <f>IFERROR(VLOOKUP(tabConsumoAta[[#This Row],[ATA]],tabAtas[#Data],4,FALSE),"")</f>
        <v>43878</v>
      </c>
      <c r="H2027" s="163">
        <f>SUMIFS(tabSaldoAta[ESTIMATIVA],tabSaldoAta[CÓDIGO],tabConsumoAta[[#This Row],[CÓDIGO]],tabSaldoAta[CHAVE],tabConsumoAta[[#This Row],[ATA]])</f>
        <v>1200</v>
      </c>
      <c r="I2027" s="164">
        <v>388</v>
      </c>
      <c r="J2027" s="159">
        <v>12</v>
      </c>
      <c r="K2027" s="251">
        <v>13611</v>
      </c>
      <c r="L2027" s="246" t="s">
        <v>2775</v>
      </c>
      <c r="M2027" s="160" t="s">
        <v>3166</v>
      </c>
      <c r="N2027" s="160" t="s">
        <v>3167</v>
      </c>
      <c r="O2027" s="249" t="s">
        <v>3168</v>
      </c>
      <c r="P2027" s="248">
        <v>43738</v>
      </c>
      <c r="Q2027" s="166" t="str">
        <f>IF(COUNTIFS(tabAtas_Bloqueios[CÓDIGO],tabConsumoAta[[#This Row],[CÓDIGO]],tabAtas_Bloqueios[CHAVE],tabConsumoAta[[#This Row],[ATA]],tabAtas_Bloqueios[INATIVO],"") &gt; 0,"X","")</f>
        <v/>
      </c>
      <c r="R2027" s="158" t="s">
        <v>1555</v>
      </c>
    </row>
    <row r="2028" spans="1:18" x14ac:dyDescent="0.3">
      <c r="A2028" s="247">
        <v>20034</v>
      </c>
      <c r="B2028" s="47" t="s">
        <v>37</v>
      </c>
      <c r="C2028" s="34" t="str">
        <f>IFERROR(VLOOKUP(tabConsumoAta[[#This Row],[CÓDIGO]],tabEstimativa[#Data],14,FALSE),"")</f>
        <v>Suspenso</v>
      </c>
      <c r="D2028" s="157" t="s">
        <v>1740</v>
      </c>
      <c r="E2028" s="157">
        <v>70</v>
      </c>
      <c r="F2028" s="34">
        <v>2019</v>
      </c>
      <c r="G2028" s="78">
        <f>IFERROR(VLOOKUP(tabConsumoAta[[#This Row],[ATA]],tabAtas[#Data],4,FALSE),"")</f>
        <v>43889</v>
      </c>
      <c r="H2028" s="163">
        <f>SUMIFS(tabSaldoAta[ESTIMATIVA],tabSaldoAta[CÓDIGO],tabConsumoAta[[#This Row],[CÓDIGO]],tabSaldoAta[CHAVE],tabConsumoAta[[#This Row],[ATA]])</f>
        <v>500</v>
      </c>
      <c r="I2028" s="164">
        <v>160</v>
      </c>
      <c r="J2028" s="159">
        <v>13</v>
      </c>
      <c r="K2028" s="251">
        <v>13612</v>
      </c>
      <c r="L2028" s="246" t="s">
        <v>2964</v>
      </c>
      <c r="M2028" s="160" t="s">
        <v>3166</v>
      </c>
      <c r="N2028" s="160" t="s">
        <v>3167</v>
      </c>
      <c r="O2028" s="249" t="s">
        <v>3168</v>
      </c>
      <c r="P2028" s="248">
        <v>43738</v>
      </c>
      <c r="Q2028" s="166" t="str">
        <f>IF(COUNTIFS(tabAtas_Bloqueios[CÓDIGO],tabConsumoAta[[#This Row],[CÓDIGO]],tabAtas_Bloqueios[CHAVE],tabConsumoAta[[#This Row],[ATA]],tabAtas_Bloqueios[INATIVO],"") &gt; 0,"X","")</f>
        <v/>
      </c>
      <c r="R2028" s="158" t="s">
        <v>1555</v>
      </c>
    </row>
    <row r="2029" spans="1:18" x14ac:dyDescent="0.3">
      <c r="A2029" s="247">
        <v>112157</v>
      </c>
      <c r="B2029" s="47" t="s">
        <v>2498</v>
      </c>
      <c r="C2029" s="34" t="str">
        <f>IFERROR(VLOOKUP(tabConsumoAta[[#This Row],[CÓDIGO]],tabEstimativa[#Data],14,FALSE),"")</f>
        <v>Inativo</v>
      </c>
      <c r="D2029" s="157" t="s">
        <v>1768</v>
      </c>
      <c r="E2029" s="157">
        <v>126</v>
      </c>
      <c r="F2029" s="34">
        <v>2019</v>
      </c>
      <c r="G2029" s="78">
        <f>IFERROR(VLOOKUP(tabConsumoAta[[#This Row],[ATA]],tabAtas[#Data],4,FALSE),"")</f>
        <v>43957</v>
      </c>
      <c r="H2029" s="163">
        <f>SUMIFS(tabSaldoAta[ESTIMATIVA],tabSaldoAta[CÓDIGO],tabConsumoAta[[#This Row],[CÓDIGO]],tabSaldoAta[CHAVE],tabConsumoAta[[#This Row],[ATA]])</f>
        <v>60</v>
      </c>
      <c r="I2029" s="164">
        <v>60</v>
      </c>
      <c r="J2029" s="159">
        <v>14</v>
      </c>
      <c r="K2029" s="251">
        <v>13613</v>
      </c>
      <c r="L2029" s="246" t="s">
        <v>2844</v>
      </c>
      <c r="M2029" s="160" t="s">
        <v>3166</v>
      </c>
      <c r="N2029" s="160" t="s">
        <v>3167</v>
      </c>
      <c r="O2029" s="249" t="s">
        <v>3168</v>
      </c>
      <c r="P2029" s="248">
        <v>43738</v>
      </c>
      <c r="Q2029" s="166" t="str">
        <f>IF(COUNTIFS(tabAtas_Bloqueios[CÓDIGO],tabConsumoAta[[#This Row],[CÓDIGO]],tabAtas_Bloqueios[CHAVE],tabConsumoAta[[#This Row],[ATA]],tabAtas_Bloqueios[INATIVO],"") &gt; 0,"X","")</f>
        <v/>
      </c>
      <c r="R2029" s="158" t="s">
        <v>1555</v>
      </c>
    </row>
    <row r="2030" spans="1:18" x14ac:dyDescent="0.3">
      <c r="A2030" s="247">
        <v>76780</v>
      </c>
      <c r="B2030" s="47" t="s">
        <v>2404</v>
      </c>
      <c r="C2030" s="34" t="str">
        <f>IFERROR(VLOOKUP(tabConsumoAta[[#This Row],[CÓDIGO]],tabEstimativa[#Data],14,FALSE),"")</f>
        <v>Inativo</v>
      </c>
      <c r="D2030" s="157" t="s">
        <v>1768</v>
      </c>
      <c r="E2030" s="157">
        <v>126</v>
      </c>
      <c r="F2030" s="34">
        <v>2019</v>
      </c>
      <c r="G2030" s="78">
        <f>IFERROR(VLOOKUP(tabConsumoAta[[#This Row],[ATA]],tabAtas[#Data],4,FALSE),"")</f>
        <v>43957</v>
      </c>
      <c r="H2030" s="163">
        <f>SUMIFS(tabSaldoAta[ESTIMATIVA],tabSaldoAta[CÓDIGO],tabConsumoAta[[#This Row],[CÓDIGO]],tabSaldoAta[CHAVE],tabConsumoAta[[#This Row],[ATA]])</f>
        <v>3500</v>
      </c>
      <c r="I2030" s="164">
        <v>3500</v>
      </c>
      <c r="J2030" s="159">
        <v>15</v>
      </c>
      <c r="K2030" s="251">
        <v>13614</v>
      </c>
      <c r="L2030" s="246" t="s">
        <v>2862</v>
      </c>
      <c r="M2030" s="160" t="s">
        <v>3166</v>
      </c>
      <c r="N2030" s="160" t="s">
        <v>3167</v>
      </c>
      <c r="O2030" s="249" t="s">
        <v>3168</v>
      </c>
      <c r="P2030" s="248">
        <v>43738</v>
      </c>
      <c r="Q2030" s="166" t="str">
        <f>IF(COUNTIFS(tabAtas_Bloqueios[CÓDIGO],tabConsumoAta[[#This Row],[CÓDIGO]],tabAtas_Bloqueios[CHAVE],tabConsumoAta[[#This Row],[ATA]],tabAtas_Bloqueios[INATIVO],"") &gt; 0,"X","")</f>
        <v/>
      </c>
      <c r="R2030" s="158" t="s">
        <v>1555</v>
      </c>
    </row>
    <row r="2031" spans="1:18" x14ac:dyDescent="0.3">
      <c r="A2031" s="247">
        <v>126044</v>
      </c>
      <c r="B2031" s="47" t="s">
        <v>95</v>
      </c>
      <c r="C2031" s="34" t="str">
        <f>IFERROR(VLOOKUP(tabConsumoAta[[#This Row],[CÓDIGO]],tabEstimativa[#Data],14,FALSE),"")</f>
        <v>Aguardando</v>
      </c>
      <c r="D2031" s="157" t="s">
        <v>1780</v>
      </c>
      <c r="E2031" s="157">
        <v>129</v>
      </c>
      <c r="F2031" s="34">
        <v>2019</v>
      </c>
      <c r="G2031" s="78">
        <f>IFERROR(VLOOKUP(tabConsumoAta[[#This Row],[ATA]],tabAtas[#Data],4,FALSE),"")</f>
        <v>43959</v>
      </c>
      <c r="H2031" s="163">
        <f>SUMIFS(tabSaldoAta[ESTIMATIVA],tabSaldoAta[CÓDIGO],tabConsumoAta[[#This Row],[CÓDIGO]],tabSaldoAta[CHAVE],tabConsumoAta[[#This Row],[ATA]])</f>
        <v>150</v>
      </c>
      <c r="I2031" s="164">
        <v>70</v>
      </c>
      <c r="J2031" s="159">
        <v>16</v>
      </c>
      <c r="K2031" s="251">
        <v>13615</v>
      </c>
      <c r="L2031" s="246" t="s">
        <v>2846</v>
      </c>
      <c r="M2031" s="160" t="s">
        <v>3166</v>
      </c>
      <c r="N2031" s="160" t="s">
        <v>3167</v>
      </c>
      <c r="O2031" s="249" t="s">
        <v>3168</v>
      </c>
      <c r="P2031" s="248">
        <v>43738</v>
      </c>
      <c r="Q2031" s="166" t="str">
        <f>IF(COUNTIFS(tabAtas_Bloqueios[CÓDIGO],tabConsumoAta[[#This Row],[CÓDIGO]],tabAtas_Bloqueios[CHAVE],tabConsumoAta[[#This Row],[ATA]],tabAtas_Bloqueios[INATIVO],"") &gt; 0,"X","")</f>
        <v/>
      </c>
      <c r="R2031" s="158" t="s">
        <v>1555</v>
      </c>
    </row>
    <row r="2032" spans="1:18" x14ac:dyDescent="0.3">
      <c r="A2032" s="247">
        <v>20763</v>
      </c>
      <c r="B2032" s="47" t="s">
        <v>2390</v>
      </c>
      <c r="C2032" s="34" t="str">
        <f>IFERROR(VLOOKUP(tabConsumoAta[[#This Row],[CÓDIGO]],tabEstimativa[#Data],14,FALSE),"")</f>
        <v>Suspenso</v>
      </c>
      <c r="D2032" s="157" t="s">
        <v>1964</v>
      </c>
      <c r="E2032" s="157">
        <v>159</v>
      </c>
      <c r="F2032" s="34">
        <v>2019</v>
      </c>
      <c r="G2032" s="78">
        <f>IFERROR(VLOOKUP(tabConsumoAta[[#This Row],[ATA]],tabAtas[#Data],4,FALSE),"")</f>
        <v>44015</v>
      </c>
      <c r="H2032" s="163">
        <f>SUMIFS(tabSaldoAta[ESTIMATIVA],tabSaldoAta[CÓDIGO],tabConsumoAta[[#This Row],[CÓDIGO]],tabSaldoAta[CHAVE],tabConsumoAta[[#This Row],[ATA]])</f>
        <v>100</v>
      </c>
      <c r="I2032" s="164">
        <v>40</v>
      </c>
      <c r="J2032" s="159">
        <v>17</v>
      </c>
      <c r="K2032" s="251">
        <v>13616</v>
      </c>
      <c r="L2032" s="246" t="s">
        <v>2972</v>
      </c>
      <c r="M2032" s="160" t="s">
        <v>3166</v>
      </c>
      <c r="N2032" s="160" t="s">
        <v>3167</v>
      </c>
      <c r="O2032" s="249" t="s">
        <v>3168</v>
      </c>
      <c r="P2032" s="248">
        <v>43738</v>
      </c>
      <c r="Q2032" s="166" t="str">
        <f>IF(COUNTIFS(tabAtas_Bloqueios[CÓDIGO],tabConsumoAta[[#This Row],[CÓDIGO]],tabAtas_Bloqueios[CHAVE],tabConsumoAta[[#This Row],[ATA]],tabAtas_Bloqueios[INATIVO],"") &gt; 0,"X","")</f>
        <v/>
      </c>
      <c r="R2032" s="158" t="s">
        <v>1555</v>
      </c>
    </row>
    <row r="2033" spans="1:18" x14ac:dyDescent="0.3">
      <c r="A2033" s="247">
        <v>87586</v>
      </c>
      <c r="B2033" s="47" t="s">
        <v>226</v>
      </c>
      <c r="C2033" s="34" t="str">
        <f>IFERROR(VLOOKUP(tabConsumoAta[[#This Row],[CÓDIGO]],tabEstimativa[#Data],14,FALSE),"")</f>
        <v>Suspenso</v>
      </c>
      <c r="D2033" s="157" t="s">
        <v>1964</v>
      </c>
      <c r="E2033" s="157">
        <v>159</v>
      </c>
      <c r="F2033" s="34">
        <v>2019</v>
      </c>
      <c r="G2033" s="78">
        <f>IFERROR(VLOOKUP(tabConsumoAta[[#This Row],[ATA]],tabAtas[#Data],4,FALSE),"")</f>
        <v>44015</v>
      </c>
      <c r="H2033" s="163">
        <f>SUMIFS(tabSaldoAta[ESTIMATIVA],tabSaldoAta[CÓDIGO],tabConsumoAta[[#This Row],[CÓDIGO]],tabSaldoAta[CHAVE],tabConsumoAta[[#This Row],[ATA]])</f>
        <v>30</v>
      </c>
      <c r="I2033" s="164">
        <v>30</v>
      </c>
      <c r="J2033" s="159">
        <v>18</v>
      </c>
      <c r="K2033" s="251">
        <v>13616</v>
      </c>
      <c r="L2033" s="246" t="s">
        <v>2972</v>
      </c>
      <c r="M2033" s="160" t="s">
        <v>3166</v>
      </c>
      <c r="N2033" s="160" t="s">
        <v>3167</v>
      </c>
      <c r="O2033" s="249" t="s">
        <v>3168</v>
      </c>
      <c r="P2033" s="248">
        <v>43738</v>
      </c>
      <c r="Q2033" s="166" t="str">
        <f>IF(COUNTIFS(tabAtas_Bloqueios[CÓDIGO],tabConsumoAta[[#This Row],[CÓDIGO]],tabAtas_Bloqueios[CHAVE],tabConsumoAta[[#This Row],[ATA]],tabAtas_Bloqueios[INATIVO],"") &gt; 0,"X","")</f>
        <v/>
      </c>
      <c r="R2033" s="158" t="s">
        <v>1555</v>
      </c>
    </row>
    <row r="2034" spans="1:18" x14ac:dyDescent="0.3">
      <c r="A2034" s="247">
        <v>12659</v>
      </c>
      <c r="B2034" s="47" t="s">
        <v>3004</v>
      </c>
      <c r="C2034" s="34" t="str">
        <f>IFERROR(VLOOKUP(tabConsumoAta[[#This Row],[CÓDIGO]],tabEstimativa[#Data],14,FALSE),"")</f>
        <v>Aguardando</v>
      </c>
      <c r="D2034" s="157" t="s">
        <v>2024</v>
      </c>
      <c r="E2034" s="157">
        <v>189</v>
      </c>
      <c r="F2034" s="34">
        <v>2019</v>
      </c>
      <c r="G2034" s="78">
        <f>IFERROR(VLOOKUP(tabConsumoAta[[#This Row],[ATA]],tabAtas[#Data],4,FALSE),"")</f>
        <v>44048</v>
      </c>
      <c r="H2034" s="163">
        <f>SUMIFS(tabSaldoAta[ESTIMATIVA],tabSaldoAta[CÓDIGO],tabConsumoAta[[#This Row],[CÓDIGO]],tabSaldoAta[CHAVE],tabConsumoAta[[#This Row],[ATA]])</f>
        <v>2000</v>
      </c>
      <c r="I2034" s="164">
        <v>500</v>
      </c>
      <c r="J2034" s="159">
        <v>19</v>
      </c>
      <c r="K2034" s="251">
        <v>13604</v>
      </c>
      <c r="L2034" s="246" t="s">
        <v>3084</v>
      </c>
      <c r="M2034" s="160" t="s">
        <v>3166</v>
      </c>
      <c r="N2034" s="160" t="s">
        <v>3167</v>
      </c>
      <c r="O2034" s="249" t="s">
        <v>3168</v>
      </c>
      <c r="P2034" s="248">
        <v>43738</v>
      </c>
      <c r="Q2034" s="166" t="str">
        <f>IF(COUNTIFS(tabAtas_Bloqueios[CÓDIGO],tabConsumoAta[[#This Row],[CÓDIGO]],tabAtas_Bloqueios[CHAVE],tabConsumoAta[[#This Row],[ATA]],tabAtas_Bloqueios[INATIVO],"") &gt; 0,"X","")</f>
        <v/>
      </c>
      <c r="R2034" s="158" t="s">
        <v>1555</v>
      </c>
    </row>
    <row r="2035" spans="1:18" x14ac:dyDescent="0.3">
      <c r="A2035" s="247">
        <v>88839</v>
      </c>
      <c r="B2035" s="47" t="s">
        <v>1416</v>
      </c>
      <c r="C2035" s="34" t="str">
        <f>IFERROR(VLOOKUP(tabConsumoAta[[#This Row],[CÓDIGO]],tabEstimativa[#Data],14,FALSE),"")</f>
        <v>Suspenso</v>
      </c>
      <c r="D2035" s="157" t="s">
        <v>2073</v>
      </c>
      <c r="E2035" s="157">
        <v>192</v>
      </c>
      <c r="F2035" s="34">
        <v>2019</v>
      </c>
      <c r="G2035" s="78">
        <f>IFERROR(VLOOKUP(tabConsumoAta[[#This Row],[ATA]],tabAtas[#Data],4,FALSE),"")</f>
        <v>44050</v>
      </c>
      <c r="H2035" s="163">
        <f>SUMIFS(tabSaldoAta[ESTIMATIVA],tabSaldoAta[CÓDIGO],tabConsumoAta[[#This Row],[CÓDIGO]],tabSaldoAta[CHAVE],tabConsumoAta[[#This Row],[ATA]])</f>
        <v>50</v>
      </c>
      <c r="I2035" s="164">
        <v>30</v>
      </c>
      <c r="J2035" s="159">
        <v>20</v>
      </c>
      <c r="K2035" s="251">
        <v>13619</v>
      </c>
      <c r="L2035" s="246" t="s">
        <v>3073</v>
      </c>
      <c r="M2035" s="160" t="s">
        <v>3166</v>
      </c>
      <c r="N2035" s="160" t="s">
        <v>3167</v>
      </c>
      <c r="O2035" s="249" t="s">
        <v>3168</v>
      </c>
      <c r="P2035" s="248">
        <v>43738</v>
      </c>
      <c r="Q2035" s="166" t="str">
        <f>IF(COUNTIFS(tabAtas_Bloqueios[CÓDIGO],tabConsumoAta[[#This Row],[CÓDIGO]],tabAtas_Bloqueios[CHAVE],tabConsumoAta[[#This Row],[ATA]],tabAtas_Bloqueios[INATIVO],"") &gt; 0,"X","")</f>
        <v/>
      </c>
      <c r="R2035" s="158" t="s">
        <v>1555</v>
      </c>
    </row>
    <row r="2036" spans="1:18" x14ac:dyDescent="0.3">
      <c r="A2036" s="247">
        <v>135238</v>
      </c>
      <c r="B2036" s="47" t="s">
        <v>2420</v>
      </c>
      <c r="C2036" s="34" t="str">
        <f>IFERROR(VLOOKUP(tabConsumoAta[[#This Row],[CÓDIGO]],tabEstimativa[#Data],14,FALSE),"")</f>
        <v>Suspenso</v>
      </c>
      <c r="D2036" s="157" t="s">
        <v>2073</v>
      </c>
      <c r="E2036" s="157">
        <v>192</v>
      </c>
      <c r="F2036" s="34">
        <v>2019</v>
      </c>
      <c r="G2036" s="78">
        <f>IFERROR(VLOOKUP(tabConsumoAta[[#This Row],[ATA]],tabAtas[#Data],4,FALSE),"")</f>
        <v>44050</v>
      </c>
      <c r="H2036" s="163">
        <f>SUMIFS(tabSaldoAta[ESTIMATIVA],tabSaldoAta[CÓDIGO],tabConsumoAta[[#This Row],[CÓDIGO]],tabSaldoAta[CHAVE],tabConsumoAta[[#This Row],[ATA]])</f>
        <v>1000</v>
      </c>
      <c r="I2036" s="164">
        <v>300</v>
      </c>
      <c r="J2036" s="159">
        <v>21</v>
      </c>
      <c r="K2036" s="251">
        <v>13621</v>
      </c>
      <c r="L2036" s="246" t="s">
        <v>3075</v>
      </c>
      <c r="M2036" s="160" t="s">
        <v>3166</v>
      </c>
      <c r="N2036" s="160" t="s">
        <v>3167</v>
      </c>
      <c r="O2036" s="249" t="s">
        <v>3168</v>
      </c>
      <c r="P2036" s="248">
        <v>43738</v>
      </c>
      <c r="Q2036" s="166" t="str">
        <f>IF(COUNTIFS(tabAtas_Bloqueios[CÓDIGO],tabConsumoAta[[#This Row],[CÓDIGO]],tabAtas_Bloqueios[CHAVE],tabConsumoAta[[#This Row],[ATA]],tabAtas_Bloqueios[INATIVO],"") &gt; 0,"X","")</f>
        <v/>
      </c>
      <c r="R2036" s="158" t="s">
        <v>1555</v>
      </c>
    </row>
    <row r="2037" spans="1:18" x14ac:dyDescent="0.3">
      <c r="A2037" s="247">
        <v>134548</v>
      </c>
      <c r="B2037" s="47" t="s">
        <v>2422</v>
      </c>
      <c r="C2037" s="34" t="str">
        <f>IFERROR(VLOOKUP(tabConsumoAta[[#This Row],[CÓDIGO]],tabEstimativa[#Data],14,FALSE),"")</f>
        <v>Aguardando</v>
      </c>
      <c r="D2037" s="157" t="s">
        <v>2096</v>
      </c>
      <c r="E2037" s="157">
        <v>199</v>
      </c>
      <c r="F2037" s="34">
        <v>2019</v>
      </c>
      <c r="G2037" s="78">
        <f>IFERROR(VLOOKUP(tabConsumoAta[[#This Row],[ATA]],tabAtas[#Data],4,FALSE),"")</f>
        <v>44057</v>
      </c>
      <c r="H2037" s="163">
        <f>SUMIFS(tabSaldoAta[ESTIMATIVA],tabSaldoAta[CÓDIGO],tabConsumoAta[[#This Row],[CÓDIGO]],tabSaldoAta[CHAVE],tabConsumoAta[[#This Row],[ATA]])</f>
        <v>1300</v>
      </c>
      <c r="I2037" s="164">
        <v>750</v>
      </c>
      <c r="J2037" s="159">
        <v>22</v>
      </c>
      <c r="K2037" s="251">
        <v>13622</v>
      </c>
      <c r="L2037" s="246" t="s">
        <v>2423</v>
      </c>
      <c r="M2037" s="160" t="s">
        <v>3166</v>
      </c>
      <c r="N2037" s="160" t="s">
        <v>3167</v>
      </c>
      <c r="O2037" s="249" t="s">
        <v>3168</v>
      </c>
      <c r="P2037" s="248">
        <v>43738</v>
      </c>
      <c r="Q2037" s="166" t="str">
        <f>IF(COUNTIFS(tabAtas_Bloqueios[CÓDIGO],tabConsumoAta[[#This Row],[CÓDIGO]],tabAtas_Bloqueios[CHAVE],tabConsumoAta[[#This Row],[ATA]],tabAtas_Bloqueios[INATIVO],"") &gt; 0,"X","")</f>
        <v/>
      </c>
      <c r="R2037" s="158" t="s">
        <v>1555</v>
      </c>
    </row>
    <row r="2038" spans="1:18" x14ac:dyDescent="0.3">
      <c r="A2038" s="247">
        <v>64605</v>
      </c>
      <c r="B2038" s="47" t="s">
        <v>25</v>
      </c>
      <c r="C2038" s="34" t="str">
        <f>IFERROR(VLOOKUP(tabConsumoAta[[#This Row],[CÓDIGO]],tabEstimativa[#Data],14,FALSE),"")</f>
        <v>Aguardando</v>
      </c>
      <c r="D2038" s="157" t="s">
        <v>2144</v>
      </c>
      <c r="E2038" s="157">
        <v>233</v>
      </c>
      <c r="F2038" s="34">
        <v>2019</v>
      </c>
      <c r="G2038" s="78">
        <f>IFERROR(VLOOKUP(tabConsumoAta[[#This Row],[ATA]],tabAtas[#Data],4,FALSE),"")</f>
        <v>44095</v>
      </c>
      <c r="H2038" s="163">
        <f>SUMIFS(tabSaldoAta[ESTIMATIVA],tabSaldoAta[CÓDIGO],tabConsumoAta[[#This Row],[CÓDIGO]],tabSaldoAta[CHAVE],tabConsumoAta[[#This Row],[ATA]])</f>
        <v>150</v>
      </c>
      <c r="I2038" s="164">
        <v>150</v>
      </c>
      <c r="J2038" s="159">
        <v>23</v>
      </c>
      <c r="K2038" s="251">
        <v>13624</v>
      </c>
      <c r="L2038" s="246" t="s">
        <v>2969</v>
      </c>
      <c r="M2038" s="160" t="s">
        <v>3166</v>
      </c>
      <c r="N2038" s="160" t="s">
        <v>3167</v>
      </c>
      <c r="O2038" s="249" t="s">
        <v>3168</v>
      </c>
      <c r="P2038" s="248">
        <v>43738</v>
      </c>
      <c r="Q2038" s="166" t="str">
        <f>IF(COUNTIFS(tabAtas_Bloqueios[CÓDIGO],tabConsumoAta[[#This Row],[CÓDIGO]],tabAtas_Bloqueios[CHAVE],tabConsumoAta[[#This Row],[ATA]],tabAtas_Bloqueios[INATIVO],"") &gt; 0,"X","")</f>
        <v/>
      </c>
      <c r="R2038" s="158" t="s">
        <v>1555</v>
      </c>
    </row>
    <row r="2039" spans="1:18" x14ac:dyDescent="0.3">
      <c r="A2039" s="247">
        <v>64647</v>
      </c>
      <c r="B2039" s="47" t="s">
        <v>214</v>
      </c>
      <c r="C2039" s="34" t="str">
        <f>IFERROR(VLOOKUP(tabConsumoAta[[#This Row],[CÓDIGO]],tabEstimativa[#Data],14,FALSE),"")</f>
        <v>Aguardando</v>
      </c>
      <c r="D2039" s="157"/>
      <c r="E2039" s="157"/>
      <c r="F2039" s="34"/>
      <c r="G2039" s="78" t="str">
        <f>IFERROR(VLOOKUP(tabConsumoAta[[#This Row],[ATA]],tabAtas[#Data],4,FALSE),"")</f>
        <v/>
      </c>
      <c r="H2039" s="163">
        <f>SUMIFS(tabSaldoAta[ESTIMATIVA],tabSaldoAta[CÓDIGO],tabConsumoAta[[#This Row],[CÓDIGO]],tabSaldoAta[CHAVE],tabConsumoAta[[#This Row],[ATA]])</f>
        <v>0</v>
      </c>
      <c r="I2039" s="164">
        <v>0</v>
      </c>
      <c r="J2039" s="159">
        <v>1</v>
      </c>
      <c r="K2039" s="251">
        <v>13318</v>
      </c>
      <c r="L2039" s="246" t="s">
        <v>1560</v>
      </c>
      <c r="M2039" s="160" t="s">
        <v>3161</v>
      </c>
      <c r="N2039" s="160" t="s">
        <v>3162</v>
      </c>
      <c r="O2039" s="249" t="s">
        <v>3163</v>
      </c>
      <c r="P2039" s="248">
        <v>43738</v>
      </c>
      <c r="Q2039" s="166" t="str">
        <f>IF(COUNTIFS(tabAtas_Bloqueios[CÓDIGO],tabConsumoAta[[#This Row],[CÓDIGO]],tabAtas_Bloqueios[CHAVE],tabConsumoAta[[#This Row],[ATA]],tabAtas_Bloqueios[INATIVO],"") &gt; 0,"X","")</f>
        <v/>
      </c>
      <c r="R2039" s="158" t="s">
        <v>1555</v>
      </c>
    </row>
    <row r="2040" spans="1:18" x14ac:dyDescent="0.3">
      <c r="A2040" s="247">
        <v>13120</v>
      </c>
      <c r="B2040" s="47" t="s">
        <v>3164</v>
      </c>
      <c r="C2040" s="34" t="str">
        <f>IFERROR(VLOOKUP(tabConsumoAta[[#This Row],[CÓDIGO]],tabEstimativa[#Data],14,FALSE),"")</f>
        <v>Aguardando</v>
      </c>
      <c r="D2040" s="157"/>
      <c r="E2040" s="157"/>
      <c r="F2040" s="34"/>
      <c r="G2040" s="78" t="str">
        <f>IFERROR(VLOOKUP(tabConsumoAta[[#This Row],[ATA]],tabAtas[#Data],4,FALSE),"")</f>
        <v/>
      </c>
      <c r="H2040" s="163">
        <f>SUMIFS(tabSaldoAta[ESTIMATIVA],tabSaldoAta[CÓDIGO],tabConsumoAta[[#This Row],[CÓDIGO]],tabSaldoAta[CHAVE],tabConsumoAta[[#This Row],[ATA]])</f>
        <v>0</v>
      </c>
      <c r="I2040" s="164">
        <v>30</v>
      </c>
      <c r="J2040" s="159">
        <v>2</v>
      </c>
      <c r="K2040" s="251">
        <v>13318</v>
      </c>
      <c r="L2040" s="246" t="s">
        <v>1560</v>
      </c>
      <c r="M2040" s="160" t="s">
        <v>3161</v>
      </c>
      <c r="N2040" s="160" t="s">
        <v>3162</v>
      </c>
      <c r="O2040" s="249" t="s">
        <v>3163</v>
      </c>
      <c r="P2040" s="248">
        <v>43738</v>
      </c>
      <c r="Q2040" s="166" t="str">
        <f>IF(COUNTIFS(tabAtas_Bloqueios[CÓDIGO],tabConsumoAta[[#This Row],[CÓDIGO]],tabAtas_Bloqueios[CHAVE],tabConsumoAta[[#This Row],[ATA]],tabAtas_Bloqueios[INATIVO],"") &gt; 0,"X","")</f>
        <v/>
      </c>
      <c r="R2040" s="158" t="s">
        <v>1555</v>
      </c>
    </row>
    <row r="2041" spans="1:18" x14ac:dyDescent="0.3">
      <c r="A2041" s="247">
        <v>80650</v>
      </c>
      <c r="B2041" s="47" t="s">
        <v>4</v>
      </c>
      <c r="C2041" s="34" t="str">
        <f>IFERROR(VLOOKUP(tabConsumoAta[[#This Row],[CÓDIGO]],tabEstimativa[#Data],14,FALSE),"")</f>
        <v>Inativo</v>
      </c>
      <c r="D2041" s="157"/>
      <c r="E2041" s="157"/>
      <c r="F2041" s="34"/>
      <c r="G2041" s="78" t="str">
        <f>IFERROR(VLOOKUP(tabConsumoAta[[#This Row],[ATA]],tabAtas[#Data],4,FALSE),"")</f>
        <v/>
      </c>
      <c r="H2041" s="163">
        <f>SUMIFS(tabSaldoAta[ESTIMATIVA],tabSaldoAta[CÓDIGO],tabConsumoAta[[#This Row],[CÓDIGO]],tabSaldoAta[CHAVE],tabConsumoAta[[#This Row],[ATA]])</f>
        <v>0</v>
      </c>
      <c r="I2041" s="164">
        <v>200</v>
      </c>
      <c r="J2041" s="159">
        <v>3</v>
      </c>
      <c r="K2041" s="251">
        <v>13322</v>
      </c>
      <c r="L2041" s="246" t="s">
        <v>1560</v>
      </c>
      <c r="M2041" s="160" t="s">
        <v>3161</v>
      </c>
      <c r="N2041" s="160" t="s">
        <v>3162</v>
      </c>
      <c r="O2041" s="249" t="s">
        <v>3163</v>
      </c>
      <c r="P2041" s="248">
        <v>43738</v>
      </c>
      <c r="Q2041" s="166" t="str">
        <f>IF(COUNTIFS(tabAtas_Bloqueios[CÓDIGO],tabConsumoAta[[#This Row],[CÓDIGO]],tabAtas_Bloqueios[CHAVE],tabConsumoAta[[#This Row],[ATA]],tabAtas_Bloqueios[INATIVO],"") &gt; 0,"X","")</f>
        <v/>
      </c>
      <c r="R2041" s="158" t="s">
        <v>1555</v>
      </c>
    </row>
    <row r="2042" spans="1:18" x14ac:dyDescent="0.3">
      <c r="A2042" s="247">
        <v>132751</v>
      </c>
      <c r="B2042" s="47" t="s">
        <v>3165</v>
      </c>
      <c r="C2042" s="34" t="str">
        <f>IFERROR(VLOOKUP(tabConsumoAta[[#This Row],[CÓDIGO]],tabEstimativa[#Data],14,FALSE),"")</f>
        <v/>
      </c>
      <c r="D2042" s="157"/>
      <c r="E2042" s="157"/>
      <c r="F2042" s="34"/>
      <c r="G2042" s="78" t="str">
        <f>IFERROR(VLOOKUP(tabConsumoAta[[#This Row],[ATA]],tabAtas[#Data],4,FALSE),"")</f>
        <v/>
      </c>
      <c r="H2042" s="163">
        <f>SUMIFS(tabSaldoAta[ESTIMATIVA],tabSaldoAta[CÓDIGO],tabConsumoAta[[#This Row],[CÓDIGO]],tabSaldoAta[CHAVE],tabConsumoAta[[#This Row],[ATA]])</f>
        <v>0</v>
      </c>
      <c r="I2042" s="164">
        <v>2</v>
      </c>
      <c r="J2042" s="159">
        <v>4</v>
      </c>
      <c r="K2042" s="251">
        <v>13326</v>
      </c>
      <c r="L2042" s="246" t="s">
        <v>1560</v>
      </c>
      <c r="M2042" s="160" t="s">
        <v>3161</v>
      </c>
      <c r="N2042" s="160" t="s">
        <v>3162</v>
      </c>
      <c r="O2042" s="249" t="s">
        <v>3163</v>
      </c>
      <c r="P2042" s="248">
        <v>43738</v>
      </c>
      <c r="Q2042" s="166" t="str">
        <f>IF(COUNTIFS(tabAtas_Bloqueios[CÓDIGO],tabConsumoAta[[#This Row],[CÓDIGO]],tabAtas_Bloqueios[CHAVE],tabConsumoAta[[#This Row],[ATA]],tabAtas_Bloqueios[INATIVO],"") &gt; 0,"X","")</f>
        <v/>
      </c>
      <c r="R2042" s="158" t="s">
        <v>1555</v>
      </c>
    </row>
    <row r="2043" spans="1:18" x14ac:dyDescent="0.3">
      <c r="A2043" s="247">
        <v>120995</v>
      </c>
      <c r="B2043" s="47" t="s">
        <v>135</v>
      </c>
      <c r="C2043" s="34" t="str">
        <f>IFERROR(VLOOKUP(tabConsumoAta[[#This Row],[CÓDIGO]],tabEstimativa[#Data],14,FALSE),"")</f>
        <v>Suspenso</v>
      </c>
      <c r="D2043" s="157"/>
      <c r="E2043" s="157"/>
      <c r="F2043" s="34"/>
      <c r="G2043" s="78" t="str">
        <f>IFERROR(VLOOKUP(tabConsumoAta[[#This Row],[ATA]],tabAtas[#Data],4,FALSE),"")</f>
        <v/>
      </c>
      <c r="H2043" s="163">
        <f>SUMIFS(tabSaldoAta[ESTIMATIVA],tabSaldoAta[CÓDIGO],tabConsumoAta[[#This Row],[CÓDIGO]],tabSaldoAta[CHAVE],tabConsumoAta[[#This Row],[ATA]])</f>
        <v>0</v>
      </c>
      <c r="I2043" s="164">
        <v>250</v>
      </c>
      <c r="J2043" s="159">
        <v>5</v>
      </c>
      <c r="K2043" s="251">
        <v>13322</v>
      </c>
      <c r="L2043" s="246" t="s">
        <v>1560</v>
      </c>
      <c r="M2043" s="160" t="s">
        <v>3161</v>
      </c>
      <c r="N2043" s="160" t="s">
        <v>3162</v>
      </c>
      <c r="O2043" s="249" t="s">
        <v>3163</v>
      </c>
      <c r="P2043" s="248">
        <v>43738</v>
      </c>
      <c r="Q2043" s="166" t="str">
        <f>IF(COUNTIFS(tabAtas_Bloqueios[CÓDIGO],tabConsumoAta[[#This Row],[CÓDIGO]],tabAtas_Bloqueios[CHAVE],tabConsumoAta[[#This Row],[ATA]],tabAtas_Bloqueios[INATIVO],"") &gt; 0,"X","")</f>
        <v/>
      </c>
      <c r="R2043" s="158" t="s">
        <v>1555</v>
      </c>
    </row>
    <row r="2044" spans="1:18" x14ac:dyDescent="0.3">
      <c r="A2044" s="247">
        <v>76806</v>
      </c>
      <c r="B2044" s="47" t="s">
        <v>191</v>
      </c>
      <c r="C2044" s="34" t="str">
        <f>IFERROR(VLOOKUP(tabConsumoAta[[#This Row],[CÓDIGO]],tabEstimativa[#Data],14,FALSE),"")</f>
        <v>Suspenso</v>
      </c>
      <c r="D2044" s="157"/>
      <c r="E2044" s="157"/>
      <c r="F2044" s="34"/>
      <c r="G2044" s="78" t="str">
        <f>IFERROR(VLOOKUP(tabConsumoAta[[#This Row],[ATA]],tabAtas[#Data],4,FALSE),"")</f>
        <v/>
      </c>
      <c r="H2044" s="163">
        <f>SUMIFS(tabSaldoAta[ESTIMATIVA],tabSaldoAta[CÓDIGO],tabConsumoAta[[#This Row],[CÓDIGO]],tabSaldoAta[CHAVE],tabConsumoAta[[#This Row],[ATA]])</f>
        <v>0</v>
      </c>
      <c r="I2044" s="164">
        <v>200</v>
      </c>
      <c r="J2044" s="159">
        <v>6</v>
      </c>
      <c r="K2044" s="251">
        <v>13322</v>
      </c>
      <c r="L2044" s="246" t="s">
        <v>1560</v>
      </c>
      <c r="M2044" s="160" t="s">
        <v>3161</v>
      </c>
      <c r="N2044" s="160" t="s">
        <v>3162</v>
      </c>
      <c r="O2044" s="249" t="s">
        <v>3163</v>
      </c>
      <c r="P2044" s="248">
        <v>43738</v>
      </c>
      <c r="Q2044" s="166" t="str">
        <f>IF(COUNTIFS(tabAtas_Bloqueios[CÓDIGO],tabConsumoAta[[#This Row],[CÓDIGO]],tabAtas_Bloqueios[CHAVE],tabConsumoAta[[#This Row],[ATA]],tabAtas_Bloqueios[INATIVO],"") &gt; 0,"X","")</f>
        <v/>
      </c>
      <c r="R2044" s="158" t="s">
        <v>1555</v>
      </c>
    </row>
    <row r="2045" spans="1:18" x14ac:dyDescent="0.3">
      <c r="A2045" s="247">
        <v>12922</v>
      </c>
      <c r="B2045" s="47" t="s">
        <v>176</v>
      </c>
      <c r="C2045" s="34" t="str">
        <f>IFERROR(VLOOKUP(tabConsumoAta[[#This Row],[CÓDIGO]],tabEstimativa[#Data],14,FALSE),"")</f>
        <v>Suspenso</v>
      </c>
      <c r="D2045" s="157" t="s">
        <v>1663</v>
      </c>
      <c r="E2045" s="157">
        <v>228</v>
      </c>
      <c r="F2045" s="34">
        <v>2018</v>
      </c>
      <c r="G2045" s="78">
        <f>IFERROR(VLOOKUP(tabConsumoAta[[#This Row],[ATA]],tabAtas[#Data],4,FALSE),"")</f>
        <v>43787</v>
      </c>
      <c r="H2045" s="163">
        <f>SUMIFS(tabSaldoAta[ESTIMATIVA],tabSaldoAta[CÓDIGO],tabConsumoAta[[#This Row],[CÓDIGO]],tabSaldoAta[CHAVE],tabConsumoAta[[#This Row],[ATA]])</f>
        <v>20</v>
      </c>
      <c r="I2045" s="164">
        <v>20</v>
      </c>
      <c r="J2045" s="159">
        <v>1</v>
      </c>
      <c r="K2045" s="251">
        <v>13368</v>
      </c>
      <c r="L2045" s="246" t="s">
        <v>2889</v>
      </c>
      <c r="M2045" s="160" t="s">
        <v>3152</v>
      </c>
      <c r="N2045" s="160" t="s">
        <v>3153</v>
      </c>
      <c r="O2045" s="249" t="s">
        <v>3154</v>
      </c>
      <c r="P2045" s="248">
        <v>43734</v>
      </c>
      <c r="Q2045" s="166" t="str">
        <f>IF(COUNTIFS(tabAtas_Bloqueios[CÓDIGO],tabConsumoAta[[#This Row],[CÓDIGO]],tabAtas_Bloqueios[CHAVE],tabConsumoAta[[#This Row],[ATA]],tabAtas_Bloqueios[INATIVO],"") &gt; 0,"X","")</f>
        <v/>
      </c>
      <c r="R2045" s="158" t="s">
        <v>1555</v>
      </c>
    </row>
    <row r="2046" spans="1:18" x14ac:dyDescent="0.3">
      <c r="A2046" s="247">
        <v>64636</v>
      </c>
      <c r="B2046" s="47" t="s">
        <v>175</v>
      </c>
      <c r="C2046" s="34" t="str">
        <f>IFERROR(VLOOKUP(tabConsumoAta[[#This Row],[CÓDIGO]],tabEstimativa[#Data],14,FALSE),"")</f>
        <v>Aguardando</v>
      </c>
      <c r="D2046" s="157" t="s">
        <v>1663</v>
      </c>
      <c r="E2046" s="157">
        <v>228</v>
      </c>
      <c r="F2046" s="34">
        <v>2018</v>
      </c>
      <c r="G2046" s="78">
        <f>IFERROR(VLOOKUP(tabConsumoAta[[#This Row],[ATA]],tabAtas[#Data],4,FALSE),"")</f>
        <v>43787</v>
      </c>
      <c r="H2046" s="163">
        <f>SUMIFS(tabSaldoAta[ESTIMATIVA],tabSaldoAta[CÓDIGO],tabConsumoAta[[#This Row],[CÓDIGO]],tabSaldoAta[CHAVE],tabConsumoAta[[#This Row],[ATA]])</f>
        <v>70</v>
      </c>
      <c r="I2046" s="164">
        <v>70</v>
      </c>
      <c r="J2046" s="159">
        <v>2</v>
      </c>
      <c r="K2046" s="251">
        <v>13369</v>
      </c>
      <c r="L2046" s="246" t="s">
        <v>2764</v>
      </c>
      <c r="M2046" s="160" t="s">
        <v>3152</v>
      </c>
      <c r="N2046" s="160" t="s">
        <v>3153</v>
      </c>
      <c r="O2046" s="249" t="s">
        <v>3154</v>
      </c>
      <c r="P2046" s="248">
        <v>43734</v>
      </c>
      <c r="Q2046" s="166" t="str">
        <f>IF(COUNTIFS(tabAtas_Bloqueios[CÓDIGO],tabConsumoAta[[#This Row],[CÓDIGO]],tabAtas_Bloqueios[CHAVE],tabConsumoAta[[#This Row],[ATA]],tabAtas_Bloqueios[INATIVO],"") &gt; 0,"X","")</f>
        <v/>
      </c>
      <c r="R2046" s="158" t="s">
        <v>1555</v>
      </c>
    </row>
    <row r="2047" spans="1:18" x14ac:dyDescent="0.3">
      <c r="A2047" s="247">
        <v>135302</v>
      </c>
      <c r="B2047" s="47" t="s">
        <v>106</v>
      </c>
      <c r="C2047" s="34" t="str">
        <f>IFERROR(VLOOKUP(tabConsumoAta[[#This Row],[CÓDIGO]],tabEstimativa[#Data],14,FALSE),"")</f>
        <v>Aguardando</v>
      </c>
      <c r="D2047" s="157" t="s">
        <v>1663</v>
      </c>
      <c r="E2047" s="157">
        <v>228</v>
      </c>
      <c r="F2047" s="34">
        <v>2018</v>
      </c>
      <c r="G2047" s="78">
        <f>IFERROR(VLOOKUP(tabConsumoAta[[#This Row],[ATA]],tabAtas[#Data],4,FALSE),"")</f>
        <v>43787</v>
      </c>
      <c r="H2047" s="163">
        <f>SUMIFS(tabSaldoAta[ESTIMATIVA],tabSaldoAta[CÓDIGO],tabConsumoAta[[#This Row],[CÓDIGO]],tabSaldoAta[CHAVE],tabConsumoAta[[#This Row],[ATA]])</f>
        <v>270</v>
      </c>
      <c r="I2047" s="164">
        <v>120</v>
      </c>
      <c r="J2047" s="159">
        <v>3</v>
      </c>
      <c r="K2047" s="251">
        <v>13369</v>
      </c>
      <c r="L2047" s="246" t="s">
        <v>2764</v>
      </c>
      <c r="M2047" s="160" t="s">
        <v>3152</v>
      </c>
      <c r="N2047" s="160" t="s">
        <v>3153</v>
      </c>
      <c r="O2047" s="249" t="s">
        <v>3154</v>
      </c>
      <c r="P2047" s="248">
        <v>43734</v>
      </c>
      <c r="Q2047" s="166" t="str">
        <f>IF(COUNTIFS(tabAtas_Bloqueios[CÓDIGO],tabConsumoAta[[#This Row],[CÓDIGO]],tabAtas_Bloqueios[CHAVE],tabConsumoAta[[#This Row],[ATA]],tabAtas_Bloqueios[INATIVO],"") &gt; 0,"X","")</f>
        <v/>
      </c>
      <c r="R2047" s="158" t="s">
        <v>1555</v>
      </c>
    </row>
    <row r="2048" spans="1:18" x14ac:dyDescent="0.3">
      <c r="A2048" s="247">
        <v>88719</v>
      </c>
      <c r="B2048" s="47" t="s">
        <v>116</v>
      </c>
      <c r="C2048" s="34" t="str">
        <f>IFERROR(VLOOKUP(tabConsumoAta[[#This Row],[CÓDIGO]],tabEstimativa[#Data],14,FALSE),"")</f>
        <v>Aguardando</v>
      </c>
      <c r="D2048" s="157" t="s">
        <v>1698</v>
      </c>
      <c r="E2048" s="157">
        <v>2</v>
      </c>
      <c r="F2048" s="34">
        <v>2019</v>
      </c>
      <c r="G2048" s="78">
        <f>IFERROR(VLOOKUP(tabConsumoAta[[#This Row],[ATA]],tabAtas[#Data],4,FALSE),"")</f>
        <v>43831</v>
      </c>
      <c r="H2048" s="163">
        <f>SUMIFS(tabSaldoAta[ESTIMATIVA],tabSaldoAta[CÓDIGO],tabConsumoAta[[#This Row],[CÓDIGO]],tabSaldoAta[CHAVE],tabConsumoAta[[#This Row],[ATA]])</f>
        <v>200</v>
      </c>
      <c r="I2048" s="164">
        <v>50</v>
      </c>
      <c r="J2048" s="159">
        <v>4</v>
      </c>
      <c r="K2048" s="251">
        <v>13371</v>
      </c>
      <c r="L2048" s="246" t="s">
        <v>2879</v>
      </c>
      <c r="M2048" s="160" t="s">
        <v>3152</v>
      </c>
      <c r="N2048" s="160" t="s">
        <v>3153</v>
      </c>
      <c r="O2048" s="249" t="s">
        <v>3154</v>
      </c>
      <c r="P2048" s="248">
        <v>43734</v>
      </c>
      <c r="Q2048" s="166" t="str">
        <f>IF(COUNTIFS(tabAtas_Bloqueios[CÓDIGO],tabConsumoAta[[#This Row],[CÓDIGO]],tabAtas_Bloqueios[CHAVE],tabConsumoAta[[#This Row],[ATA]],tabAtas_Bloqueios[INATIVO],"") &gt; 0,"X","")</f>
        <v/>
      </c>
      <c r="R2048" s="158" t="s">
        <v>1555</v>
      </c>
    </row>
    <row r="2049" spans="1:18" x14ac:dyDescent="0.3">
      <c r="A2049" s="247">
        <v>91669</v>
      </c>
      <c r="B2049" s="47" t="s">
        <v>3076</v>
      </c>
      <c r="C2049" s="34" t="str">
        <f>IFERROR(VLOOKUP(tabConsumoAta[[#This Row],[CÓDIGO]],tabEstimativa[#Data],14,FALSE),"")</f>
        <v>Aguardando</v>
      </c>
      <c r="D2049" s="157" t="s">
        <v>1694</v>
      </c>
      <c r="E2049" s="157">
        <v>1</v>
      </c>
      <c r="F2049" s="34">
        <v>2019</v>
      </c>
      <c r="G2049" s="78">
        <f>IFERROR(VLOOKUP(tabConsumoAta[[#This Row],[ATA]],tabAtas[#Data],4,FALSE),"")</f>
        <v>43832</v>
      </c>
      <c r="H2049" s="163">
        <f>SUMIFS(tabSaldoAta[ESTIMATIVA],tabSaldoAta[CÓDIGO],tabConsumoAta[[#This Row],[CÓDIGO]],tabSaldoAta[CHAVE],tabConsumoAta[[#This Row],[ATA]])</f>
        <v>6500</v>
      </c>
      <c r="I2049" s="164">
        <v>2000</v>
      </c>
      <c r="J2049" s="159">
        <v>5</v>
      </c>
      <c r="K2049" s="251">
        <v>13378</v>
      </c>
      <c r="L2049" s="246" t="s">
        <v>2857</v>
      </c>
      <c r="M2049" s="160" t="s">
        <v>3152</v>
      </c>
      <c r="N2049" s="160" t="s">
        <v>3153</v>
      </c>
      <c r="O2049" s="249" t="s">
        <v>3154</v>
      </c>
      <c r="P2049" s="248">
        <v>43734</v>
      </c>
      <c r="Q2049" s="166" t="str">
        <f>IF(COUNTIFS(tabAtas_Bloqueios[CÓDIGO],tabConsumoAta[[#This Row],[CÓDIGO]],tabAtas_Bloqueios[CHAVE],tabConsumoAta[[#This Row],[ATA]],tabAtas_Bloqueios[INATIVO],"") &gt; 0,"X","")</f>
        <v/>
      </c>
      <c r="R2049" s="158" t="s">
        <v>1555</v>
      </c>
    </row>
    <row r="2050" spans="1:18" x14ac:dyDescent="0.3">
      <c r="A2050" s="247">
        <v>74908</v>
      </c>
      <c r="B2050" s="47" t="s">
        <v>248</v>
      </c>
      <c r="C2050" s="34" t="str">
        <f>IFERROR(VLOOKUP(tabConsumoAta[[#This Row],[CÓDIGO]],tabEstimativa[#Data],14,FALSE),"")</f>
        <v>Aguardando</v>
      </c>
      <c r="D2050" s="157" t="s">
        <v>1705</v>
      </c>
      <c r="E2050" s="157">
        <v>8</v>
      </c>
      <c r="F2050" s="34">
        <v>2019</v>
      </c>
      <c r="G2050" s="78">
        <f>IFERROR(VLOOKUP(tabConsumoAta[[#This Row],[ATA]],tabAtas[#Data],4,FALSE),"")</f>
        <v>43845</v>
      </c>
      <c r="H2050" s="163">
        <f>SUMIFS(tabSaldoAta[ESTIMATIVA],tabSaldoAta[CÓDIGO],tabConsumoAta[[#This Row],[CÓDIGO]],tabSaldoAta[CHAVE],tabConsumoAta[[#This Row],[ATA]])</f>
        <v>130</v>
      </c>
      <c r="I2050" s="164">
        <v>200</v>
      </c>
      <c r="J2050" s="159">
        <v>6</v>
      </c>
      <c r="K2050" s="251">
        <v>13382</v>
      </c>
      <c r="L2050" s="246" t="s">
        <v>2757</v>
      </c>
      <c r="M2050" s="160" t="s">
        <v>3152</v>
      </c>
      <c r="N2050" s="160" t="s">
        <v>3153</v>
      </c>
      <c r="O2050" s="249" t="s">
        <v>3154</v>
      </c>
      <c r="P2050" s="248">
        <v>43734</v>
      </c>
      <c r="Q2050" s="166" t="str">
        <f>IF(COUNTIFS(tabAtas_Bloqueios[CÓDIGO],tabConsumoAta[[#This Row],[CÓDIGO]],tabAtas_Bloqueios[CHAVE],tabConsumoAta[[#This Row],[ATA]],tabAtas_Bloqueios[INATIVO],"") &gt; 0,"X","")</f>
        <v/>
      </c>
      <c r="R2050" s="158" t="s">
        <v>1555</v>
      </c>
    </row>
    <row r="2051" spans="1:18" x14ac:dyDescent="0.3">
      <c r="A2051" s="247">
        <v>87465</v>
      </c>
      <c r="B2051" s="47" t="s">
        <v>3155</v>
      </c>
      <c r="C2051" s="34" t="str">
        <f>IFERROR(VLOOKUP(tabConsumoAta[[#This Row],[CÓDIGO]],tabEstimativa[#Data],14,FALSE),"")</f>
        <v>Aguardando</v>
      </c>
      <c r="D2051" s="157" t="s">
        <v>1716</v>
      </c>
      <c r="E2051" s="157">
        <v>13</v>
      </c>
      <c r="F2051" s="34">
        <v>2019</v>
      </c>
      <c r="G2051" s="78">
        <f>IFERROR(VLOOKUP(tabConsumoAta[[#This Row],[ATA]],tabAtas[#Data],4,FALSE),"")</f>
        <v>43853</v>
      </c>
      <c r="H2051" s="163">
        <f>SUMIFS(tabSaldoAta[ESTIMATIVA],tabSaldoAta[CÓDIGO],tabConsumoAta[[#This Row],[CÓDIGO]],tabSaldoAta[CHAVE],tabConsumoAta[[#This Row],[ATA]])</f>
        <v>2500</v>
      </c>
      <c r="I2051" s="164">
        <v>800</v>
      </c>
      <c r="J2051" s="159">
        <v>7</v>
      </c>
      <c r="K2051" s="251">
        <v>13385</v>
      </c>
      <c r="L2051" s="246" t="s">
        <v>2507</v>
      </c>
      <c r="M2051" s="160" t="s">
        <v>3152</v>
      </c>
      <c r="N2051" s="160" t="s">
        <v>3153</v>
      </c>
      <c r="O2051" s="249" t="s">
        <v>3154</v>
      </c>
      <c r="P2051" s="248">
        <v>43734</v>
      </c>
      <c r="Q2051" s="166" t="str">
        <f>IF(COUNTIFS(tabAtas_Bloqueios[CÓDIGO],tabConsumoAta[[#This Row],[CÓDIGO]],tabAtas_Bloqueios[CHAVE],tabConsumoAta[[#This Row],[ATA]],tabAtas_Bloqueios[INATIVO],"") &gt; 0,"X","")</f>
        <v/>
      </c>
      <c r="R2051" s="158" t="s">
        <v>1555</v>
      </c>
    </row>
    <row r="2052" spans="1:18" x14ac:dyDescent="0.3">
      <c r="A2052" s="247">
        <v>14001</v>
      </c>
      <c r="B2052" s="47" t="s">
        <v>179</v>
      </c>
      <c r="C2052" s="34" t="str">
        <f>IFERROR(VLOOKUP(tabConsumoAta[[#This Row],[CÓDIGO]],tabEstimativa[#Data],14,FALSE),"")</f>
        <v>Aguardando</v>
      </c>
      <c r="D2052" s="157" t="s">
        <v>1567</v>
      </c>
      <c r="E2052" s="157">
        <v>47</v>
      </c>
      <c r="F2052" s="34">
        <v>2019</v>
      </c>
      <c r="G2052" s="78">
        <f>IFERROR(VLOOKUP(tabConsumoAta[[#This Row],[ATA]],tabAtas[#Data],4,FALSE),"")</f>
        <v>43878</v>
      </c>
      <c r="H2052" s="163">
        <f>SUMIFS(tabSaldoAta[ESTIMATIVA],tabSaldoAta[CÓDIGO],tabConsumoAta[[#This Row],[CÓDIGO]],tabSaldoAta[CHAVE],tabConsumoAta[[#This Row],[ATA]])</f>
        <v>210</v>
      </c>
      <c r="I2052" s="164">
        <v>6</v>
      </c>
      <c r="J2052" s="159">
        <v>8</v>
      </c>
      <c r="K2052" s="251">
        <v>13386</v>
      </c>
      <c r="L2052" s="246" t="s">
        <v>2415</v>
      </c>
      <c r="M2052" s="160" t="s">
        <v>3152</v>
      </c>
      <c r="N2052" s="160" t="s">
        <v>3153</v>
      </c>
      <c r="O2052" s="249" t="s">
        <v>3154</v>
      </c>
      <c r="P2052" s="248">
        <v>43734</v>
      </c>
      <c r="Q2052" s="166" t="str">
        <f>IF(COUNTIFS(tabAtas_Bloqueios[CÓDIGO],tabConsumoAta[[#This Row],[CÓDIGO]],tabAtas_Bloqueios[CHAVE],tabConsumoAta[[#This Row],[ATA]],tabAtas_Bloqueios[INATIVO],"") &gt; 0,"X","")</f>
        <v/>
      </c>
      <c r="R2052" s="158" t="s">
        <v>1555</v>
      </c>
    </row>
    <row r="2053" spans="1:18" x14ac:dyDescent="0.3">
      <c r="A2053" s="247">
        <v>64610</v>
      </c>
      <c r="B2053" s="47" t="s">
        <v>2638</v>
      </c>
      <c r="C2053" s="34" t="str">
        <f>IFERROR(VLOOKUP(tabConsumoAta[[#This Row],[CÓDIGO]],tabEstimativa[#Data],14,FALSE),"")</f>
        <v>Suspenso</v>
      </c>
      <c r="D2053" s="157" t="s">
        <v>1730</v>
      </c>
      <c r="E2053" s="157">
        <v>60</v>
      </c>
      <c r="F2053" s="34">
        <v>2019</v>
      </c>
      <c r="G2053" s="78">
        <f>IFERROR(VLOOKUP(tabConsumoAta[[#This Row],[ATA]],tabAtas[#Data],4,FALSE),"")</f>
        <v>43885</v>
      </c>
      <c r="H2053" s="163">
        <f>SUMIFS(tabSaldoAta[ESTIMATIVA],tabSaldoAta[CÓDIGO],tabConsumoAta[[#This Row],[CÓDIGO]],tabSaldoAta[CHAVE],tabConsumoAta[[#This Row],[ATA]])</f>
        <v>600</v>
      </c>
      <c r="I2053" s="164">
        <v>505</v>
      </c>
      <c r="J2053" s="159">
        <v>9</v>
      </c>
      <c r="K2053" s="251">
        <v>13389</v>
      </c>
      <c r="L2053" s="246" t="s">
        <v>2969</v>
      </c>
      <c r="M2053" s="160" t="s">
        <v>3152</v>
      </c>
      <c r="N2053" s="160" t="s">
        <v>3153</v>
      </c>
      <c r="O2053" s="249" t="s">
        <v>3154</v>
      </c>
      <c r="P2053" s="248">
        <v>43734</v>
      </c>
      <c r="Q2053" s="166" t="str">
        <f>IF(COUNTIFS(tabAtas_Bloqueios[CÓDIGO],tabConsumoAta[[#This Row],[CÓDIGO]],tabAtas_Bloqueios[CHAVE],tabConsumoAta[[#This Row],[ATA]],tabAtas_Bloqueios[INATIVO],"") &gt; 0,"X","")</f>
        <v/>
      </c>
      <c r="R2053" s="158" t="s">
        <v>1555</v>
      </c>
    </row>
    <row r="2054" spans="1:18" x14ac:dyDescent="0.3">
      <c r="A2054" s="247">
        <v>40251</v>
      </c>
      <c r="B2054" s="47" t="s">
        <v>3156</v>
      </c>
      <c r="C2054" s="34" t="str">
        <f>IFERROR(VLOOKUP(tabConsumoAta[[#This Row],[CÓDIGO]],tabEstimativa[#Data],14,FALSE),"")</f>
        <v>Aguardando</v>
      </c>
      <c r="D2054" s="157" t="s">
        <v>1740</v>
      </c>
      <c r="E2054" s="157">
        <v>70</v>
      </c>
      <c r="F2054" s="34">
        <v>2019</v>
      </c>
      <c r="G2054" s="78">
        <f>IFERROR(VLOOKUP(tabConsumoAta[[#This Row],[ATA]],tabAtas[#Data],4,FALSE),"")</f>
        <v>43889</v>
      </c>
      <c r="H2054" s="163">
        <f>SUMIFS(tabSaldoAta[ESTIMATIVA],tabSaldoAta[CÓDIGO],tabConsumoAta[[#This Row],[CÓDIGO]],tabSaldoAta[CHAVE],tabConsumoAta[[#This Row],[ATA]])</f>
        <v>100</v>
      </c>
      <c r="I2054" s="164">
        <v>85</v>
      </c>
      <c r="J2054" s="159">
        <v>10</v>
      </c>
      <c r="K2054" s="251">
        <v>13401</v>
      </c>
      <c r="L2054" s="246" t="s">
        <v>2964</v>
      </c>
      <c r="M2054" s="160" t="s">
        <v>3152</v>
      </c>
      <c r="N2054" s="160" t="s">
        <v>3153</v>
      </c>
      <c r="O2054" s="249" t="s">
        <v>3154</v>
      </c>
      <c r="P2054" s="248">
        <v>43734</v>
      </c>
      <c r="Q2054" s="166" t="str">
        <f>IF(COUNTIFS(tabAtas_Bloqueios[CÓDIGO],tabConsumoAta[[#This Row],[CÓDIGO]],tabAtas_Bloqueios[CHAVE],tabConsumoAta[[#This Row],[ATA]],tabAtas_Bloqueios[INATIVO],"") &gt; 0,"X","")</f>
        <v/>
      </c>
      <c r="R2054" s="158" t="s">
        <v>1555</v>
      </c>
    </row>
    <row r="2055" spans="1:18" x14ac:dyDescent="0.3">
      <c r="A2055" s="247">
        <v>130695</v>
      </c>
      <c r="B2055" s="47" t="s">
        <v>2499</v>
      </c>
      <c r="C2055" s="34" t="str">
        <f>IFERROR(VLOOKUP(tabConsumoAta[[#This Row],[CÓDIGO]],tabEstimativa[#Data],14,FALSE),"")</f>
        <v>Aguardando</v>
      </c>
      <c r="D2055" s="157" t="s">
        <v>1568</v>
      </c>
      <c r="E2055" s="157">
        <v>75</v>
      </c>
      <c r="F2055" s="34">
        <v>2019</v>
      </c>
      <c r="G2055" s="78">
        <f>IFERROR(VLOOKUP(tabConsumoAta[[#This Row],[ATA]],tabAtas[#Data],4,FALSE),"")</f>
        <v>43896</v>
      </c>
      <c r="H2055" s="163">
        <f>SUMIFS(tabSaldoAta[ESTIMATIVA],tabSaldoAta[CÓDIGO],tabConsumoAta[[#This Row],[CÓDIGO]],tabSaldoAta[CHAVE],tabConsumoAta[[#This Row],[ATA]])</f>
        <v>12000</v>
      </c>
      <c r="I2055" s="164">
        <v>3500</v>
      </c>
      <c r="J2055" s="159">
        <v>11</v>
      </c>
      <c r="K2055" s="251">
        <v>13403</v>
      </c>
      <c r="L2055" s="246" t="s">
        <v>3157</v>
      </c>
      <c r="M2055" s="160" t="s">
        <v>3152</v>
      </c>
      <c r="N2055" s="160" t="s">
        <v>3153</v>
      </c>
      <c r="O2055" s="249" t="s">
        <v>3154</v>
      </c>
      <c r="P2055" s="248">
        <v>43734</v>
      </c>
      <c r="Q2055" s="166" t="str">
        <f>IF(COUNTIFS(tabAtas_Bloqueios[CÓDIGO],tabConsumoAta[[#This Row],[CÓDIGO]],tabAtas_Bloqueios[CHAVE],tabConsumoAta[[#This Row],[ATA]],tabAtas_Bloqueios[INATIVO],"") &gt; 0,"X","")</f>
        <v/>
      </c>
      <c r="R2055" s="158" t="s">
        <v>1555</v>
      </c>
    </row>
    <row r="2056" spans="1:18" x14ac:dyDescent="0.3">
      <c r="A2056" s="247">
        <v>111524</v>
      </c>
      <c r="B2056" s="47" t="s">
        <v>2781</v>
      </c>
      <c r="C2056" s="34" t="str">
        <f>IFERROR(VLOOKUP(tabConsumoAta[[#This Row],[CÓDIGO]],tabEstimativa[#Data],14,FALSE),"")</f>
        <v>Aguardando</v>
      </c>
      <c r="D2056" s="157" t="s">
        <v>1743</v>
      </c>
      <c r="E2056" s="157">
        <v>76</v>
      </c>
      <c r="F2056" s="34">
        <v>2019</v>
      </c>
      <c r="G2056" s="78">
        <f>IFERROR(VLOOKUP(tabConsumoAta[[#This Row],[ATA]],tabAtas[#Data],4,FALSE),"")</f>
        <v>43899</v>
      </c>
      <c r="H2056" s="163">
        <f>SUMIFS(tabSaldoAta[ESTIMATIVA],tabSaldoAta[CÓDIGO],tabConsumoAta[[#This Row],[CÓDIGO]],tabSaldoAta[CHAVE],tabConsumoAta[[#This Row],[ATA]])</f>
        <v>400</v>
      </c>
      <c r="I2056" s="164">
        <v>150</v>
      </c>
      <c r="J2056" s="159">
        <v>12</v>
      </c>
      <c r="K2056" s="251">
        <v>13406</v>
      </c>
      <c r="L2056" s="246" t="s">
        <v>2415</v>
      </c>
      <c r="M2056" s="160" t="s">
        <v>3152</v>
      </c>
      <c r="N2056" s="160" t="s">
        <v>3153</v>
      </c>
      <c r="O2056" s="249" t="s">
        <v>3154</v>
      </c>
      <c r="P2056" s="248">
        <v>43734</v>
      </c>
      <c r="Q2056" s="166" t="str">
        <f>IF(COUNTIFS(tabAtas_Bloqueios[CÓDIGO],tabConsumoAta[[#This Row],[CÓDIGO]],tabAtas_Bloqueios[CHAVE],tabConsumoAta[[#This Row],[ATA]],tabAtas_Bloqueios[INATIVO],"") &gt; 0,"X","")</f>
        <v/>
      </c>
      <c r="R2056" s="158" t="s">
        <v>1555</v>
      </c>
    </row>
    <row r="2057" spans="1:18" x14ac:dyDescent="0.3">
      <c r="A2057" s="247">
        <v>103251</v>
      </c>
      <c r="B2057" s="47" t="s">
        <v>70</v>
      </c>
      <c r="C2057" s="34" t="str">
        <f>IFERROR(VLOOKUP(tabConsumoAta[[#This Row],[CÓDIGO]],tabEstimativa[#Data],14,FALSE),"")</f>
        <v>Inativo</v>
      </c>
      <c r="D2057" s="157" t="s">
        <v>1768</v>
      </c>
      <c r="E2057" s="157">
        <v>126</v>
      </c>
      <c r="F2057" s="34">
        <v>2019</v>
      </c>
      <c r="G2057" s="78">
        <f>IFERROR(VLOOKUP(tabConsumoAta[[#This Row],[ATA]],tabAtas[#Data],4,FALSE),"")</f>
        <v>43957</v>
      </c>
      <c r="H2057" s="163">
        <f>SUMIFS(tabSaldoAta[ESTIMATIVA],tabSaldoAta[CÓDIGO],tabConsumoAta[[#This Row],[CÓDIGO]],tabSaldoAta[CHAVE],tabConsumoAta[[#This Row],[ATA]])</f>
        <v>700</v>
      </c>
      <c r="I2057" s="164">
        <v>500</v>
      </c>
      <c r="J2057" s="159">
        <v>13</v>
      </c>
      <c r="K2057" s="251">
        <v>13408</v>
      </c>
      <c r="L2057" s="246" t="s">
        <v>2415</v>
      </c>
      <c r="M2057" s="160" t="s">
        <v>3152</v>
      </c>
      <c r="N2057" s="160" t="s">
        <v>3153</v>
      </c>
      <c r="O2057" s="249" t="s">
        <v>3154</v>
      </c>
      <c r="P2057" s="248">
        <v>43734</v>
      </c>
      <c r="Q2057" s="166" t="str">
        <f>IF(COUNTIFS(tabAtas_Bloqueios[CÓDIGO],tabConsumoAta[[#This Row],[CÓDIGO]],tabAtas_Bloqueios[CHAVE],tabConsumoAta[[#This Row],[ATA]],tabAtas_Bloqueios[INATIVO],"") &gt; 0,"X","")</f>
        <v/>
      </c>
      <c r="R2057" s="158" t="s">
        <v>1555</v>
      </c>
    </row>
    <row r="2058" spans="1:18" x14ac:dyDescent="0.3">
      <c r="A2058" s="247">
        <v>124335</v>
      </c>
      <c r="B2058" s="47" t="s">
        <v>171</v>
      </c>
      <c r="C2058" s="34" t="str">
        <f>IFERROR(VLOOKUP(tabConsumoAta[[#This Row],[CÓDIGO]],tabEstimativa[#Data],14,FALSE),"")</f>
        <v/>
      </c>
      <c r="D2058" s="157" t="s">
        <v>1768</v>
      </c>
      <c r="E2058" s="157">
        <v>126</v>
      </c>
      <c r="F2058" s="34">
        <v>2019</v>
      </c>
      <c r="G2058" s="78">
        <f>IFERROR(VLOOKUP(tabConsumoAta[[#This Row],[ATA]],tabAtas[#Data],4,FALSE),"")</f>
        <v>43957</v>
      </c>
      <c r="H2058" s="163">
        <f>SUMIFS(tabSaldoAta[ESTIMATIVA],tabSaldoAta[CÓDIGO],tabConsumoAta[[#This Row],[CÓDIGO]],tabSaldoAta[CHAVE],tabConsumoAta[[#This Row],[ATA]])</f>
        <v>180</v>
      </c>
      <c r="I2058" s="164">
        <v>180</v>
      </c>
      <c r="J2058" s="159">
        <v>14</v>
      </c>
      <c r="K2058" s="251">
        <v>13410</v>
      </c>
      <c r="L2058" s="246" t="s">
        <v>2879</v>
      </c>
      <c r="M2058" s="160" t="s">
        <v>3152</v>
      </c>
      <c r="N2058" s="160" t="s">
        <v>3153</v>
      </c>
      <c r="O2058" s="249" t="s">
        <v>3154</v>
      </c>
      <c r="P2058" s="248">
        <v>43734</v>
      </c>
      <c r="Q2058" s="166" t="str">
        <f>IF(COUNTIFS(tabAtas_Bloqueios[CÓDIGO],tabConsumoAta[[#This Row],[CÓDIGO]],tabAtas_Bloqueios[CHAVE],tabConsumoAta[[#This Row],[ATA]],tabAtas_Bloqueios[INATIVO],"") &gt; 0,"X","")</f>
        <v/>
      </c>
      <c r="R2058" s="158" t="s">
        <v>1555</v>
      </c>
    </row>
    <row r="2059" spans="1:18" x14ac:dyDescent="0.3">
      <c r="A2059" s="247">
        <v>31321</v>
      </c>
      <c r="B2059" s="47" t="s">
        <v>2861</v>
      </c>
      <c r="C2059" s="34" t="str">
        <f>IFERROR(VLOOKUP(tabConsumoAta[[#This Row],[CÓDIGO]],tabEstimativa[#Data],14,FALSE),"")</f>
        <v>Inativo</v>
      </c>
      <c r="D2059" s="157" t="s">
        <v>1768</v>
      </c>
      <c r="E2059" s="157">
        <v>126</v>
      </c>
      <c r="F2059" s="34">
        <v>2019</v>
      </c>
      <c r="G2059" s="78">
        <f>IFERROR(VLOOKUP(tabConsumoAta[[#This Row],[ATA]],tabAtas[#Data],4,FALSE),"")</f>
        <v>43957</v>
      </c>
      <c r="H2059" s="163">
        <f>SUMIFS(tabSaldoAta[ESTIMATIVA],tabSaldoAta[CÓDIGO],tabConsumoAta[[#This Row],[CÓDIGO]],tabSaldoAta[CHAVE],tabConsumoAta[[#This Row],[ATA]])</f>
        <v>22600</v>
      </c>
      <c r="I2059" s="164">
        <v>5900</v>
      </c>
      <c r="J2059" s="159">
        <v>15</v>
      </c>
      <c r="K2059" s="251">
        <v>13409</v>
      </c>
      <c r="L2059" s="246" t="s">
        <v>2862</v>
      </c>
      <c r="M2059" s="160" t="s">
        <v>3152</v>
      </c>
      <c r="N2059" s="160" t="s">
        <v>3153</v>
      </c>
      <c r="O2059" s="249" t="s">
        <v>3154</v>
      </c>
      <c r="P2059" s="248">
        <v>43734</v>
      </c>
      <c r="Q2059" s="166" t="str">
        <f>IF(COUNTIFS(tabAtas_Bloqueios[CÓDIGO],tabConsumoAta[[#This Row],[CÓDIGO]],tabAtas_Bloqueios[CHAVE],tabConsumoAta[[#This Row],[ATA]],tabAtas_Bloqueios[INATIVO],"") &gt; 0,"X","")</f>
        <v/>
      </c>
      <c r="R2059" s="158" t="s">
        <v>1555</v>
      </c>
    </row>
    <row r="2060" spans="1:18" x14ac:dyDescent="0.3">
      <c r="A2060" s="247">
        <v>65748</v>
      </c>
      <c r="B2060" s="47" t="s">
        <v>68</v>
      </c>
      <c r="C2060" s="34" t="str">
        <f>IFERROR(VLOOKUP(tabConsumoAta[[#This Row],[CÓDIGO]],tabEstimativa[#Data],14,FALSE),"")</f>
        <v>Inativo</v>
      </c>
      <c r="D2060" s="157" t="s">
        <v>1768</v>
      </c>
      <c r="E2060" s="157">
        <v>126</v>
      </c>
      <c r="F2060" s="34">
        <v>2019</v>
      </c>
      <c r="G2060" s="78">
        <f>IFERROR(VLOOKUP(tabConsumoAta[[#This Row],[ATA]],tabAtas[#Data],4,FALSE),"")</f>
        <v>43957</v>
      </c>
      <c r="H2060" s="163">
        <f>SUMIFS(tabSaldoAta[ESTIMATIVA],tabSaldoAta[CÓDIGO],tabConsumoAta[[#This Row],[CÓDIGO]],tabSaldoAta[CHAVE],tabConsumoAta[[#This Row],[ATA]])</f>
        <v>6800</v>
      </c>
      <c r="I2060" s="164">
        <v>2300</v>
      </c>
      <c r="J2060" s="159">
        <v>16</v>
      </c>
      <c r="K2060" s="251">
        <v>13409</v>
      </c>
      <c r="L2060" s="246" t="s">
        <v>2862</v>
      </c>
      <c r="M2060" s="160" t="s">
        <v>3152</v>
      </c>
      <c r="N2060" s="160" t="s">
        <v>3153</v>
      </c>
      <c r="O2060" s="249" t="s">
        <v>3154</v>
      </c>
      <c r="P2060" s="248">
        <v>43734</v>
      </c>
      <c r="Q2060" s="166" t="str">
        <f>IF(COUNTIFS(tabAtas_Bloqueios[CÓDIGO],tabConsumoAta[[#This Row],[CÓDIGO]],tabAtas_Bloqueios[CHAVE],tabConsumoAta[[#This Row],[ATA]],tabAtas_Bloqueios[INATIVO],"") &gt; 0,"X","")</f>
        <v/>
      </c>
      <c r="R2060" s="158" t="s">
        <v>1555</v>
      </c>
    </row>
    <row r="2061" spans="1:18" x14ac:dyDescent="0.3">
      <c r="A2061" s="247">
        <v>75334</v>
      </c>
      <c r="B2061" s="47" t="s">
        <v>2845</v>
      </c>
      <c r="C2061" s="34" t="str">
        <f>IFERROR(VLOOKUP(tabConsumoAta[[#This Row],[CÓDIGO]],tabEstimativa[#Data],14,FALSE),"")</f>
        <v>Aguardando</v>
      </c>
      <c r="D2061" s="157" t="s">
        <v>1780</v>
      </c>
      <c r="E2061" s="157">
        <v>129</v>
      </c>
      <c r="F2061" s="34">
        <v>2019</v>
      </c>
      <c r="G2061" s="78">
        <f>IFERROR(VLOOKUP(tabConsumoAta[[#This Row],[ATA]],tabAtas[#Data],4,FALSE),"")</f>
        <v>43959</v>
      </c>
      <c r="H2061" s="163">
        <f>SUMIFS(tabSaldoAta[ESTIMATIVA],tabSaldoAta[CÓDIGO],tabConsumoAta[[#This Row],[CÓDIGO]],tabSaldoAta[CHAVE],tabConsumoAta[[#This Row],[ATA]])</f>
        <v>600</v>
      </c>
      <c r="I2061" s="164">
        <v>43</v>
      </c>
      <c r="J2061" s="159">
        <v>17</v>
      </c>
      <c r="K2061" s="251">
        <v>13414</v>
      </c>
      <c r="L2061" s="246" t="s">
        <v>2846</v>
      </c>
      <c r="M2061" s="160" t="s">
        <v>3152</v>
      </c>
      <c r="N2061" s="160" t="s">
        <v>3153</v>
      </c>
      <c r="O2061" s="249" t="s">
        <v>3154</v>
      </c>
      <c r="P2061" s="248">
        <v>43734</v>
      </c>
      <c r="Q2061" s="166" t="str">
        <f>IF(COUNTIFS(tabAtas_Bloqueios[CÓDIGO],tabConsumoAta[[#This Row],[CÓDIGO]],tabAtas_Bloqueios[CHAVE],tabConsumoAta[[#This Row],[ATA]],tabAtas_Bloqueios[INATIVO],"") &gt; 0,"X","")</f>
        <v/>
      </c>
      <c r="R2061" s="158" t="s">
        <v>1555</v>
      </c>
    </row>
    <row r="2062" spans="1:18" x14ac:dyDescent="0.3">
      <c r="A2062" s="247">
        <v>57900</v>
      </c>
      <c r="B2062" s="47" t="s">
        <v>2863</v>
      </c>
      <c r="C2062" s="34" t="str">
        <f>IFERROR(VLOOKUP(tabConsumoAta[[#This Row],[CÓDIGO]],tabEstimativa[#Data],14,FALSE),"")</f>
        <v>Aguardando</v>
      </c>
      <c r="D2062" s="157" t="s">
        <v>1774</v>
      </c>
      <c r="E2062" s="157">
        <v>130</v>
      </c>
      <c r="F2062" s="34">
        <v>2019</v>
      </c>
      <c r="G2062" s="78">
        <f>IFERROR(VLOOKUP(tabConsumoAta[[#This Row],[ATA]],tabAtas[#Data],4,FALSE),"")</f>
        <v>43962</v>
      </c>
      <c r="H2062" s="163">
        <f>SUMIFS(tabSaldoAta[ESTIMATIVA],tabSaldoAta[CÓDIGO],tabConsumoAta[[#This Row],[CÓDIGO]],tabSaldoAta[CHAVE],tabConsumoAta[[#This Row],[ATA]])</f>
        <v>20</v>
      </c>
      <c r="I2062" s="164">
        <v>5</v>
      </c>
      <c r="J2062" s="159">
        <v>18</v>
      </c>
      <c r="K2062" s="251">
        <v>13419</v>
      </c>
      <c r="L2062" s="246" t="s">
        <v>3158</v>
      </c>
      <c r="M2062" s="160" t="s">
        <v>3152</v>
      </c>
      <c r="N2062" s="160" t="s">
        <v>3153</v>
      </c>
      <c r="O2062" s="249" t="s">
        <v>3154</v>
      </c>
      <c r="P2062" s="248">
        <v>43734</v>
      </c>
      <c r="Q2062" s="166" t="str">
        <f>IF(COUNTIFS(tabAtas_Bloqueios[CÓDIGO],tabConsumoAta[[#This Row],[CÓDIGO]],tabAtas_Bloqueios[CHAVE],tabConsumoAta[[#This Row],[ATA]],tabAtas_Bloqueios[INATIVO],"") &gt; 0,"X","")</f>
        <v/>
      </c>
      <c r="R2062" s="158" t="s">
        <v>1555</v>
      </c>
    </row>
    <row r="2063" spans="1:18" x14ac:dyDescent="0.3">
      <c r="A2063" s="247">
        <v>109848</v>
      </c>
      <c r="B2063" s="47" t="s">
        <v>222</v>
      </c>
      <c r="C2063" s="34" t="str">
        <f>IFERROR(VLOOKUP(tabConsumoAta[[#This Row],[CÓDIGO]],tabEstimativa[#Data],14,FALSE),"")</f>
        <v>Aguardando</v>
      </c>
      <c r="D2063" s="157" t="s">
        <v>1774</v>
      </c>
      <c r="E2063" s="157">
        <v>130</v>
      </c>
      <c r="F2063" s="34">
        <v>2019</v>
      </c>
      <c r="G2063" s="78">
        <f>IFERROR(VLOOKUP(tabConsumoAta[[#This Row],[ATA]],tabAtas[#Data],4,FALSE),"")</f>
        <v>43962</v>
      </c>
      <c r="H2063" s="163">
        <f>SUMIFS(tabSaldoAta[ESTIMATIVA],tabSaldoAta[CÓDIGO],tabConsumoAta[[#This Row],[CÓDIGO]],tabSaldoAta[CHAVE],tabConsumoAta[[#This Row],[ATA]])</f>
        <v>120</v>
      </c>
      <c r="I2063" s="164">
        <v>26</v>
      </c>
      <c r="J2063" s="159">
        <v>19</v>
      </c>
      <c r="K2063" s="251">
        <v>13417</v>
      </c>
      <c r="L2063" s="246" t="s">
        <v>3158</v>
      </c>
      <c r="M2063" s="160" t="s">
        <v>3152</v>
      </c>
      <c r="N2063" s="160" t="s">
        <v>3153</v>
      </c>
      <c r="O2063" s="249" t="s">
        <v>3154</v>
      </c>
      <c r="P2063" s="248">
        <v>43734</v>
      </c>
      <c r="Q2063" s="166" t="str">
        <f>IF(COUNTIFS(tabAtas_Bloqueios[CÓDIGO],tabConsumoAta[[#This Row],[CÓDIGO]],tabAtas_Bloqueios[CHAVE],tabConsumoAta[[#This Row],[ATA]],tabAtas_Bloqueios[INATIVO],"") &gt; 0,"X","")</f>
        <v/>
      </c>
      <c r="R2063" s="158" t="s">
        <v>1555</v>
      </c>
    </row>
    <row r="2064" spans="1:18" x14ac:dyDescent="0.3">
      <c r="A2064" s="247">
        <v>123146</v>
      </c>
      <c r="B2064" s="47" t="s">
        <v>96</v>
      </c>
      <c r="C2064" s="34" t="str">
        <f>IFERROR(VLOOKUP(tabConsumoAta[[#This Row],[CÓDIGO]],tabEstimativa[#Data],14,FALSE),"")</f>
        <v>Suspenso</v>
      </c>
      <c r="D2064" s="157" t="s">
        <v>1959</v>
      </c>
      <c r="E2064" s="157">
        <v>154</v>
      </c>
      <c r="F2064" s="34">
        <v>2019</v>
      </c>
      <c r="G2064" s="78">
        <f>IFERROR(VLOOKUP(tabConsumoAta[[#This Row],[ATA]],tabAtas[#Data],4,FALSE),"")</f>
        <v>44005</v>
      </c>
      <c r="H2064" s="163">
        <f>SUMIFS(tabSaldoAta[ESTIMATIVA],tabSaldoAta[CÓDIGO],tabConsumoAta[[#This Row],[CÓDIGO]],tabSaldoAta[CHAVE],tabConsumoAta[[#This Row],[ATA]])</f>
        <v>3200</v>
      </c>
      <c r="I2064" s="164">
        <v>1900</v>
      </c>
      <c r="J2064" s="159">
        <v>20</v>
      </c>
      <c r="K2064" s="251">
        <v>13421</v>
      </c>
      <c r="L2064" s="246" t="s">
        <v>2963</v>
      </c>
      <c r="M2064" s="160" t="s">
        <v>3152</v>
      </c>
      <c r="N2064" s="160" t="s">
        <v>3153</v>
      </c>
      <c r="O2064" s="249" t="s">
        <v>3154</v>
      </c>
      <c r="P2064" s="248">
        <v>43734</v>
      </c>
      <c r="Q2064" s="166" t="str">
        <f>IF(COUNTIFS(tabAtas_Bloqueios[CÓDIGO],tabConsumoAta[[#This Row],[CÓDIGO]],tabAtas_Bloqueios[CHAVE],tabConsumoAta[[#This Row],[ATA]],tabAtas_Bloqueios[INATIVO],"") &gt; 0,"X","")</f>
        <v/>
      </c>
      <c r="R2064" s="158" t="s">
        <v>1555</v>
      </c>
    </row>
    <row r="2065" spans="1:18" x14ac:dyDescent="0.3">
      <c r="A2065" s="247">
        <v>13180</v>
      </c>
      <c r="B2065" s="47" t="s">
        <v>2991</v>
      </c>
      <c r="C2065" s="34" t="str">
        <f>IFERROR(VLOOKUP(tabConsumoAta[[#This Row],[CÓDIGO]],tabEstimativa[#Data],14,FALSE),"")</f>
        <v>Suspenso</v>
      </c>
      <c r="D2065" s="157" t="s">
        <v>1957</v>
      </c>
      <c r="E2065" s="157">
        <v>155</v>
      </c>
      <c r="F2065" s="34">
        <v>2019</v>
      </c>
      <c r="G2065" s="78">
        <f>IFERROR(VLOOKUP(tabConsumoAta[[#This Row],[ATA]],tabAtas[#Data],4,FALSE),"")</f>
        <v>44008</v>
      </c>
      <c r="H2065" s="163">
        <f>SUMIFS(tabSaldoAta[ESTIMATIVA],tabSaldoAta[CÓDIGO],tabConsumoAta[[#This Row],[CÓDIGO]],tabSaldoAta[CHAVE],tabConsumoAta[[#This Row],[ATA]])</f>
        <v>250</v>
      </c>
      <c r="I2065" s="164">
        <v>50</v>
      </c>
      <c r="J2065" s="159">
        <v>21</v>
      </c>
      <c r="K2065" s="251">
        <v>13422</v>
      </c>
      <c r="L2065" s="246" t="s">
        <v>2992</v>
      </c>
      <c r="M2065" s="160" t="s">
        <v>3152</v>
      </c>
      <c r="N2065" s="160" t="s">
        <v>3153</v>
      </c>
      <c r="O2065" s="249" t="s">
        <v>3154</v>
      </c>
      <c r="P2065" s="248">
        <v>43734</v>
      </c>
      <c r="Q2065" s="166" t="str">
        <f>IF(COUNTIFS(tabAtas_Bloqueios[CÓDIGO],tabConsumoAta[[#This Row],[CÓDIGO]],tabAtas_Bloqueios[CHAVE],tabConsumoAta[[#This Row],[ATA]],tabAtas_Bloqueios[INATIVO],"") &gt; 0,"X","")</f>
        <v/>
      </c>
      <c r="R2065" s="158" t="s">
        <v>1555</v>
      </c>
    </row>
    <row r="2066" spans="1:18" x14ac:dyDescent="0.3">
      <c r="A2066" s="247">
        <v>13175</v>
      </c>
      <c r="B2066" s="47" t="s">
        <v>2385</v>
      </c>
      <c r="C2066" s="34" t="str">
        <f>IFERROR(VLOOKUP(tabConsumoAta[[#This Row],[CÓDIGO]],tabEstimativa[#Data],14,FALSE),"")</f>
        <v>Suspenso</v>
      </c>
      <c r="D2066" s="157" t="s">
        <v>1958</v>
      </c>
      <c r="E2066" s="157">
        <v>156</v>
      </c>
      <c r="F2066" s="34">
        <v>2019</v>
      </c>
      <c r="G2066" s="78">
        <f>IFERROR(VLOOKUP(tabConsumoAta[[#This Row],[ATA]],tabAtas[#Data],4,FALSE),"")</f>
        <v>44024</v>
      </c>
      <c r="H2066" s="163">
        <f>SUMIFS(tabSaldoAta[ESTIMATIVA],tabSaldoAta[CÓDIGO],tabConsumoAta[[#This Row],[CÓDIGO]],tabSaldoAta[CHAVE],tabConsumoAta[[#This Row],[ATA]])</f>
        <v>430</v>
      </c>
      <c r="I2066" s="164">
        <v>180</v>
      </c>
      <c r="J2066" s="159">
        <v>22</v>
      </c>
      <c r="K2066" s="251">
        <v>13423</v>
      </c>
      <c r="L2066" s="246" t="s">
        <v>2415</v>
      </c>
      <c r="M2066" s="160" t="s">
        <v>3152</v>
      </c>
      <c r="N2066" s="160" t="s">
        <v>3153</v>
      </c>
      <c r="O2066" s="249" t="s">
        <v>3154</v>
      </c>
      <c r="P2066" s="248">
        <v>43734</v>
      </c>
      <c r="Q2066" s="166" t="str">
        <f>IF(COUNTIFS(tabAtas_Bloqueios[CÓDIGO],tabConsumoAta[[#This Row],[CÓDIGO]],tabAtas_Bloqueios[CHAVE],tabConsumoAta[[#This Row],[ATA]],tabAtas_Bloqueios[INATIVO],"") &gt; 0,"X","")</f>
        <v/>
      </c>
      <c r="R2066" s="158" t="s">
        <v>1555</v>
      </c>
    </row>
    <row r="2067" spans="1:18" x14ac:dyDescent="0.3">
      <c r="A2067" s="247">
        <v>125641</v>
      </c>
      <c r="B2067" s="47" t="s">
        <v>3159</v>
      </c>
      <c r="C2067" s="34" t="str">
        <f>IFERROR(VLOOKUP(tabConsumoAta[[#This Row],[CÓDIGO]],tabEstimativa[#Data],14,FALSE),"")</f>
        <v>Aguardando</v>
      </c>
      <c r="D2067" s="157" t="s">
        <v>2053</v>
      </c>
      <c r="E2067" s="157">
        <v>176</v>
      </c>
      <c r="F2067" s="34">
        <v>2019</v>
      </c>
      <c r="G2067" s="78">
        <f>IFERROR(VLOOKUP(tabConsumoAta[[#This Row],[ATA]],tabAtas[#Data],4,FALSE),"")</f>
        <v>44036</v>
      </c>
      <c r="H2067" s="163">
        <f>SUMIFS(tabSaldoAta[ESTIMATIVA],tabSaldoAta[CÓDIGO],tabConsumoAta[[#This Row],[CÓDIGO]],tabSaldoAta[CHAVE],tabConsumoAta[[#This Row],[ATA]])</f>
        <v>24900</v>
      </c>
      <c r="I2067" s="164">
        <v>6000</v>
      </c>
      <c r="J2067" s="159">
        <v>23</v>
      </c>
      <c r="K2067" s="251">
        <v>13426</v>
      </c>
      <c r="L2067" s="246" t="s">
        <v>3157</v>
      </c>
      <c r="M2067" s="160" t="s">
        <v>3152</v>
      </c>
      <c r="N2067" s="160" t="s">
        <v>3153</v>
      </c>
      <c r="O2067" s="249" t="s">
        <v>3154</v>
      </c>
      <c r="P2067" s="248">
        <v>43734</v>
      </c>
      <c r="Q2067" s="166" t="str">
        <f>IF(COUNTIFS(tabAtas_Bloqueios[CÓDIGO],tabConsumoAta[[#This Row],[CÓDIGO]],tabAtas_Bloqueios[CHAVE],tabConsumoAta[[#This Row],[ATA]],tabAtas_Bloqueios[INATIVO],"") &gt; 0,"X","")</f>
        <v/>
      </c>
      <c r="R2067" s="158" t="s">
        <v>1555</v>
      </c>
    </row>
    <row r="2068" spans="1:18" x14ac:dyDescent="0.3">
      <c r="A2068" s="247">
        <v>12820</v>
      </c>
      <c r="B2068" s="47" t="s">
        <v>2394</v>
      </c>
      <c r="C2068" s="34" t="str">
        <f>IFERROR(VLOOKUP(tabConsumoAta[[#This Row],[CÓDIGO]],tabEstimativa[#Data],14,FALSE),"")</f>
        <v>Aguardando</v>
      </c>
      <c r="D2068" s="157" t="s">
        <v>2073</v>
      </c>
      <c r="E2068" s="157">
        <v>192</v>
      </c>
      <c r="F2068" s="34">
        <v>2019</v>
      </c>
      <c r="G2068" s="78">
        <f>IFERROR(VLOOKUP(tabConsumoAta[[#This Row],[ATA]],tabAtas[#Data],4,FALSE),"")</f>
        <v>44050</v>
      </c>
      <c r="H2068" s="163">
        <f>SUMIFS(tabSaldoAta[ESTIMATIVA],tabSaldoAta[CÓDIGO],tabConsumoAta[[#This Row],[CÓDIGO]],tabSaldoAta[CHAVE],tabConsumoAta[[#This Row],[ATA]])</f>
        <v>150</v>
      </c>
      <c r="I2068" s="164">
        <v>100</v>
      </c>
      <c r="J2068" s="159">
        <v>24</v>
      </c>
      <c r="K2068" s="251">
        <v>13429</v>
      </c>
      <c r="L2068" s="246" t="s">
        <v>2964</v>
      </c>
      <c r="M2068" s="160" t="s">
        <v>3152</v>
      </c>
      <c r="N2068" s="160" t="s">
        <v>3153</v>
      </c>
      <c r="O2068" s="249" t="s">
        <v>3154</v>
      </c>
      <c r="P2068" s="248">
        <v>43734</v>
      </c>
      <c r="Q2068" s="166" t="str">
        <f>IF(COUNTIFS(tabAtas_Bloqueios[CÓDIGO],tabConsumoAta[[#This Row],[CÓDIGO]],tabAtas_Bloqueios[CHAVE],tabConsumoAta[[#This Row],[ATA]],tabAtas_Bloqueios[INATIVO],"") &gt; 0,"X","")</f>
        <v/>
      </c>
      <c r="R2068" s="158" t="s">
        <v>1555</v>
      </c>
    </row>
    <row r="2069" spans="1:18" x14ac:dyDescent="0.3">
      <c r="A2069" s="247">
        <v>13066</v>
      </c>
      <c r="B2069" s="47" t="s">
        <v>1398</v>
      </c>
      <c r="C2069" s="34" t="str">
        <f>IFERROR(VLOOKUP(tabConsumoAta[[#This Row],[CÓDIGO]],tabEstimativa[#Data],14,FALSE),"")</f>
        <v>Suspenso</v>
      </c>
      <c r="D2069" s="157" t="s">
        <v>2073</v>
      </c>
      <c r="E2069" s="157">
        <v>192</v>
      </c>
      <c r="F2069" s="34">
        <v>2019</v>
      </c>
      <c r="G2069" s="78">
        <f>IFERROR(VLOOKUP(tabConsumoAta[[#This Row],[ATA]],tabAtas[#Data],4,FALSE),"")</f>
        <v>44050</v>
      </c>
      <c r="H2069" s="163">
        <f>SUMIFS(tabSaldoAta[ESTIMATIVA],tabSaldoAta[CÓDIGO],tabConsumoAta[[#This Row],[CÓDIGO]],tabSaldoAta[CHAVE],tabConsumoAta[[#This Row],[ATA]])</f>
        <v>800</v>
      </c>
      <c r="I2069" s="164">
        <v>0</v>
      </c>
      <c r="J2069" s="159">
        <v>25</v>
      </c>
      <c r="K2069" s="251">
        <v>13428</v>
      </c>
      <c r="L2069" s="246" t="s">
        <v>2860</v>
      </c>
      <c r="M2069" s="160" t="s">
        <v>3152</v>
      </c>
      <c r="N2069" s="160" t="s">
        <v>3153</v>
      </c>
      <c r="O2069" s="249" t="s">
        <v>3154</v>
      </c>
      <c r="P2069" s="248">
        <v>43734</v>
      </c>
      <c r="Q2069" s="166" t="str">
        <f>IF(COUNTIFS(tabAtas_Bloqueios[CÓDIGO],tabConsumoAta[[#This Row],[CÓDIGO]],tabAtas_Bloqueios[CHAVE],tabConsumoAta[[#This Row],[ATA]],tabAtas_Bloqueios[INATIVO],"") &gt; 0,"X","")</f>
        <v/>
      </c>
      <c r="R2069" s="158" t="s">
        <v>1555</v>
      </c>
    </row>
    <row r="2070" spans="1:18" x14ac:dyDescent="0.3">
      <c r="A2070" s="247">
        <v>13087</v>
      </c>
      <c r="B2070" s="47" t="s">
        <v>1401</v>
      </c>
      <c r="C2070" s="34" t="str">
        <f>IFERROR(VLOOKUP(tabConsumoAta[[#This Row],[CÓDIGO]],tabEstimativa[#Data],14,FALSE),"")</f>
        <v>Suspenso</v>
      </c>
      <c r="D2070" s="157" t="s">
        <v>2073</v>
      </c>
      <c r="E2070" s="157">
        <v>192</v>
      </c>
      <c r="F2070" s="34">
        <v>2019</v>
      </c>
      <c r="G2070" s="78">
        <f>IFERROR(VLOOKUP(tabConsumoAta[[#This Row],[ATA]],tabAtas[#Data],4,FALSE),"")</f>
        <v>44050</v>
      </c>
      <c r="H2070" s="163">
        <f>SUMIFS(tabSaldoAta[ESTIMATIVA],tabSaldoAta[CÓDIGO],tabConsumoAta[[#This Row],[CÓDIGO]],tabSaldoAta[CHAVE],tabConsumoAta[[#This Row],[ATA]])</f>
        <v>300</v>
      </c>
      <c r="I2070" s="164">
        <v>0</v>
      </c>
      <c r="J2070" s="159">
        <v>26</v>
      </c>
      <c r="K2070" s="251">
        <v>13428</v>
      </c>
      <c r="L2070" s="246" t="s">
        <v>2860</v>
      </c>
      <c r="M2070" s="160" t="s">
        <v>3152</v>
      </c>
      <c r="N2070" s="160" t="s">
        <v>3153</v>
      </c>
      <c r="O2070" s="249" t="s">
        <v>3154</v>
      </c>
      <c r="P2070" s="248">
        <v>43734</v>
      </c>
      <c r="Q2070" s="166" t="str">
        <f>IF(COUNTIFS(tabAtas_Bloqueios[CÓDIGO],tabConsumoAta[[#This Row],[CÓDIGO]],tabAtas_Bloqueios[CHAVE],tabConsumoAta[[#This Row],[ATA]],tabAtas_Bloqueios[INATIVO],"") &gt; 0,"X","")</f>
        <v/>
      </c>
      <c r="R2070" s="158" t="s">
        <v>1555</v>
      </c>
    </row>
    <row r="2071" spans="1:18" x14ac:dyDescent="0.3">
      <c r="A2071" s="247">
        <v>59882</v>
      </c>
      <c r="B2071" s="47" t="s">
        <v>2790</v>
      </c>
      <c r="C2071" s="34" t="str">
        <f>IFERROR(VLOOKUP(tabConsumoAta[[#This Row],[CÓDIGO]],tabEstimativa[#Data],14,FALSE),"")</f>
        <v>Aguardando</v>
      </c>
      <c r="D2071" s="157" t="s">
        <v>2144</v>
      </c>
      <c r="E2071" s="157">
        <v>233</v>
      </c>
      <c r="F2071" s="34">
        <v>2019</v>
      </c>
      <c r="G2071" s="78">
        <f>IFERROR(VLOOKUP(tabConsumoAta[[#This Row],[ATA]],tabAtas[#Data],4,FALSE),"")</f>
        <v>44095</v>
      </c>
      <c r="H2071" s="163">
        <f>SUMIFS(tabSaldoAta[ESTIMATIVA],tabSaldoAta[CÓDIGO],tabConsumoAta[[#This Row],[CÓDIGO]],tabSaldoAta[CHAVE],tabConsumoAta[[#This Row],[ATA]])</f>
        <v>700</v>
      </c>
      <c r="I2071" s="164">
        <v>1000</v>
      </c>
      <c r="J2071" s="159">
        <v>27</v>
      </c>
      <c r="K2071" s="251">
        <v>13430</v>
      </c>
      <c r="L2071" s="246" t="s">
        <v>3160</v>
      </c>
      <c r="M2071" s="160" t="s">
        <v>3152</v>
      </c>
      <c r="N2071" s="160" t="s">
        <v>3153</v>
      </c>
      <c r="O2071" s="249" t="s">
        <v>3154</v>
      </c>
      <c r="P2071" s="248">
        <v>43734</v>
      </c>
      <c r="Q2071" s="166" t="str">
        <f>IF(COUNTIFS(tabAtas_Bloqueios[CÓDIGO],tabConsumoAta[[#This Row],[CÓDIGO]],tabAtas_Bloqueios[CHAVE],tabConsumoAta[[#This Row],[ATA]],tabAtas_Bloqueios[INATIVO],"") &gt; 0,"X","")</f>
        <v/>
      </c>
      <c r="R2071" s="158" t="s">
        <v>1555</v>
      </c>
    </row>
    <row r="2072" spans="1:18" x14ac:dyDescent="0.3">
      <c r="A2072" s="247">
        <v>136895</v>
      </c>
      <c r="B2072" s="47" t="s">
        <v>1829</v>
      </c>
      <c r="C2072" s="34" t="str">
        <f>IFERROR(VLOOKUP(tabConsumoAta[[#This Row],[CÓDIGO]],tabEstimativa[#Data],14,FALSE),"")</f>
        <v>Suspenso</v>
      </c>
      <c r="D2072" s="157" t="s">
        <v>2152</v>
      </c>
      <c r="E2072" s="157">
        <v>234</v>
      </c>
      <c r="F2072" s="34">
        <v>2019</v>
      </c>
      <c r="G2072" s="78">
        <f>IFERROR(VLOOKUP(tabConsumoAta[[#This Row],[ATA]],tabAtas[#Data],4,FALSE),"")</f>
        <v>44095</v>
      </c>
      <c r="H2072" s="163">
        <f>SUMIFS(tabSaldoAta[ESTIMATIVA],tabSaldoAta[CÓDIGO],tabConsumoAta[[#This Row],[CÓDIGO]],tabSaldoAta[CHAVE],tabConsumoAta[[#This Row],[ATA]])</f>
        <v>500</v>
      </c>
      <c r="I2072" s="164">
        <v>250</v>
      </c>
      <c r="J2072" s="159">
        <v>28</v>
      </c>
      <c r="K2072" s="251">
        <v>13431</v>
      </c>
      <c r="L2072" s="246" t="s">
        <v>2814</v>
      </c>
      <c r="M2072" s="160" t="s">
        <v>3152</v>
      </c>
      <c r="N2072" s="160" t="s">
        <v>3153</v>
      </c>
      <c r="O2072" s="249" t="s">
        <v>3154</v>
      </c>
      <c r="P2072" s="248">
        <v>43734</v>
      </c>
      <c r="Q2072" s="166" t="str">
        <f>IF(COUNTIFS(tabAtas_Bloqueios[CÓDIGO],tabConsumoAta[[#This Row],[CÓDIGO]],tabAtas_Bloqueios[CHAVE],tabConsumoAta[[#This Row],[ATA]],tabAtas_Bloqueios[INATIVO],"") &gt; 0,"X","")</f>
        <v/>
      </c>
      <c r="R2072" s="158" t="s">
        <v>1555</v>
      </c>
    </row>
    <row r="2073" spans="1:18" x14ac:dyDescent="0.3">
      <c r="A2073" s="247">
        <v>10547</v>
      </c>
      <c r="B2073" s="47" t="s">
        <v>2580</v>
      </c>
      <c r="C2073" s="34" t="str">
        <f>IFERROR(VLOOKUP(tabConsumoAta[[#This Row],[CÓDIGO]],tabEstimativa[#Data],14,FALSE),"")</f>
        <v>Suspenso</v>
      </c>
      <c r="D2073" s="157" t="s">
        <v>1560</v>
      </c>
      <c r="E2073" s="157"/>
      <c r="F2073" s="34"/>
      <c r="G2073" s="78" t="str">
        <f>IFERROR(VLOOKUP(tabConsumoAta[[#This Row],[ATA]],tabAtas[#Data],4,FALSE),"")</f>
        <v/>
      </c>
      <c r="H2073" s="163">
        <f>SUMIFS(tabSaldoAta[ESTIMATIVA],tabSaldoAta[CÓDIGO],tabConsumoAta[[#This Row],[CÓDIGO]],tabSaldoAta[CHAVE],tabConsumoAta[[#This Row],[ATA]])</f>
        <v>0</v>
      </c>
      <c r="I2073" s="164">
        <v>15000</v>
      </c>
      <c r="J2073" s="159">
        <v>1</v>
      </c>
      <c r="K2073" s="251">
        <v>13278</v>
      </c>
      <c r="L2073" s="246" t="s">
        <v>1560</v>
      </c>
      <c r="M2073" s="160" t="s">
        <v>3141</v>
      </c>
      <c r="N2073" s="160" t="s">
        <v>3142</v>
      </c>
      <c r="O2073" s="249" t="s">
        <v>3143</v>
      </c>
      <c r="P2073" s="248">
        <v>43734</v>
      </c>
      <c r="Q2073" s="166" t="str">
        <f>IF(COUNTIFS(tabAtas_Bloqueios[CÓDIGO],tabConsumoAta[[#This Row],[CÓDIGO]],tabAtas_Bloqueios[CHAVE],tabConsumoAta[[#This Row],[ATA]],tabAtas_Bloqueios[INATIVO],"") &gt; 0,"X","")</f>
        <v/>
      </c>
      <c r="R2073" s="158" t="s">
        <v>1555</v>
      </c>
    </row>
    <row r="2074" spans="1:18" x14ac:dyDescent="0.3">
      <c r="A2074" s="247">
        <v>11109</v>
      </c>
      <c r="B2074" s="47" t="s">
        <v>2568</v>
      </c>
      <c r="C2074" s="34" t="str">
        <f>IFERROR(VLOOKUP(tabConsumoAta[[#This Row],[CÓDIGO]],tabEstimativa[#Data],14,FALSE),"")</f>
        <v>Suspenso</v>
      </c>
      <c r="D2074" s="157" t="s">
        <v>1560</v>
      </c>
      <c r="E2074" s="157"/>
      <c r="F2074" s="34"/>
      <c r="G2074" s="78" t="str">
        <f>IFERROR(VLOOKUP(tabConsumoAta[[#This Row],[ATA]],tabAtas[#Data],4,FALSE),"")</f>
        <v/>
      </c>
      <c r="H2074" s="163">
        <f>SUMIFS(tabSaldoAta[ESTIMATIVA],tabSaldoAta[CÓDIGO],tabConsumoAta[[#This Row],[CÓDIGO]],tabSaldoAta[CHAVE],tabConsumoAta[[#This Row],[ATA]])</f>
        <v>0</v>
      </c>
      <c r="I2074" s="164">
        <v>3000</v>
      </c>
      <c r="J2074" s="159">
        <v>2</v>
      </c>
      <c r="K2074" s="251">
        <v>13274</v>
      </c>
      <c r="L2074" s="246" t="s">
        <v>1560</v>
      </c>
      <c r="M2074" s="160" t="s">
        <v>3141</v>
      </c>
      <c r="N2074" s="160" t="s">
        <v>3142</v>
      </c>
      <c r="O2074" s="249" t="s">
        <v>3143</v>
      </c>
      <c r="P2074" s="248">
        <v>43734</v>
      </c>
      <c r="Q2074" s="166" t="str">
        <f>IF(COUNTIFS(tabAtas_Bloqueios[CÓDIGO],tabConsumoAta[[#This Row],[CÓDIGO]],tabAtas_Bloqueios[CHAVE],tabConsumoAta[[#This Row],[ATA]],tabAtas_Bloqueios[INATIVO],"") &gt; 0,"X","")</f>
        <v/>
      </c>
      <c r="R2074" s="158" t="s">
        <v>1555</v>
      </c>
    </row>
    <row r="2075" spans="1:18" x14ac:dyDescent="0.3">
      <c r="A2075" s="247">
        <v>11418</v>
      </c>
      <c r="B2075" s="47" t="s">
        <v>2543</v>
      </c>
      <c r="C2075" s="34" t="str">
        <f>IFERROR(VLOOKUP(tabConsumoAta[[#This Row],[CÓDIGO]],tabEstimativa[#Data],14,FALSE),"")</f>
        <v/>
      </c>
      <c r="D2075" s="157" t="s">
        <v>1560</v>
      </c>
      <c r="E2075" s="157"/>
      <c r="F2075" s="34"/>
      <c r="G2075" s="78" t="str">
        <f>IFERROR(VLOOKUP(tabConsumoAta[[#This Row],[ATA]],tabAtas[#Data],4,FALSE),"")</f>
        <v/>
      </c>
      <c r="H2075" s="163">
        <f>SUMIFS(tabSaldoAta[ESTIMATIVA],tabSaldoAta[CÓDIGO],tabConsumoAta[[#This Row],[CÓDIGO]],tabSaldoAta[CHAVE],tabConsumoAta[[#This Row],[ATA]])</f>
        <v>0</v>
      </c>
      <c r="I2075" s="164">
        <v>5000</v>
      </c>
      <c r="J2075" s="159">
        <v>3</v>
      </c>
      <c r="K2075" s="251">
        <v>13278</v>
      </c>
      <c r="L2075" s="246" t="s">
        <v>1560</v>
      </c>
      <c r="M2075" s="160" t="s">
        <v>3141</v>
      </c>
      <c r="N2075" s="160" t="s">
        <v>3142</v>
      </c>
      <c r="O2075" s="249" t="s">
        <v>3143</v>
      </c>
      <c r="P2075" s="248">
        <v>43734</v>
      </c>
      <c r="Q2075" s="166" t="str">
        <f>IF(COUNTIFS(tabAtas_Bloqueios[CÓDIGO],tabConsumoAta[[#This Row],[CÓDIGO]],tabAtas_Bloqueios[CHAVE],tabConsumoAta[[#This Row],[ATA]],tabAtas_Bloqueios[INATIVO],"") &gt; 0,"X","")</f>
        <v/>
      </c>
      <c r="R2075" s="158" t="s">
        <v>1555</v>
      </c>
    </row>
    <row r="2076" spans="1:18" x14ac:dyDescent="0.3">
      <c r="A2076" s="247">
        <v>11509</v>
      </c>
      <c r="B2076" s="47" t="s">
        <v>2544</v>
      </c>
      <c r="C2076" s="34" t="str">
        <f>IFERROR(VLOOKUP(tabConsumoAta[[#This Row],[CÓDIGO]],tabEstimativa[#Data],14,FALSE),"")</f>
        <v/>
      </c>
      <c r="D2076" s="157" t="s">
        <v>1560</v>
      </c>
      <c r="E2076" s="157"/>
      <c r="F2076" s="34"/>
      <c r="G2076" s="78" t="str">
        <f>IFERROR(VLOOKUP(tabConsumoAta[[#This Row],[ATA]],tabAtas[#Data],4,FALSE),"")</f>
        <v/>
      </c>
      <c r="H2076" s="163">
        <f>SUMIFS(tabSaldoAta[ESTIMATIVA],tabSaldoAta[CÓDIGO],tabConsumoAta[[#This Row],[CÓDIGO]],tabSaldoAta[CHAVE],tabConsumoAta[[#This Row],[ATA]])</f>
        <v>0</v>
      </c>
      <c r="I2076" s="164">
        <v>5000</v>
      </c>
      <c r="J2076" s="159">
        <v>4</v>
      </c>
      <c r="K2076" s="251">
        <v>13278</v>
      </c>
      <c r="L2076" s="246" t="s">
        <v>1560</v>
      </c>
      <c r="M2076" s="160" t="s">
        <v>3141</v>
      </c>
      <c r="N2076" s="160" t="s">
        <v>3142</v>
      </c>
      <c r="O2076" s="249" t="s">
        <v>3143</v>
      </c>
      <c r="P2076" s="248">
        <v>43734</v>
      </c>
      <c r="Q2076" s="166" t="str">
        <f>IF(COUNTIFS(tabAtas_Bloqueios[CÓDIGO],tabConsumoAta[[#This Row],[CÓDIGO]],tabAtas_Bloqueios[CHAVE],tabConsumoAta[[#This Row],[ATA]],tabAtas_Bloqueios[INATIVO],"") &gt; 0,"X","")</f>
        <v/>
      </c>
      <c r="R2076" s="158" t="s">
        <v>1555</v>
      </c>
    </row>
    <row r="2077" spans="1:18" x14ac:dyDescent="0.3">
      <c r="A2077" s="247">
        <v>12613</v>
      </c>
      <c r="B2077" s="47" t="s">
        <v>2560</v>
      </c>
      <c r="C2077" s="34" t="str">
        <f>IFERROR(VLOOKUP(tabConsumoAta[[#This Row],[CÓDIGO]],tabEstimativa[#Data],14,FALSE),"")</f>
        <v>Suspenso</v>
      </c>
      <c r="D2077" s="157" t="s">
        <v>1560</v>
      </c>
      <c r="E2077" s="157"/>
      <c r="F2077" s="34"/>
      <c r="G2077" s="78" t="str">
        <f>IFERROR(VLOOKUP(tabConsumoAta[[#This Row],[ATA]],tabAtas[#Data],4,FALSE),"")</f>
        <v/>
      </c>
      <c r="H2077" s="163">
        <f>SUMIFS(tabSaldoAta[ESTIMATIVA],tabSaldoAta[CÓDIGO],tabConsumoAta[[#This Row],[CÓDIGO]],tabSaldoAta[CHAVE],tabConsumoAta[[#This Row],[ATA]])</f>
        <v>0</v>
      </c>
      <c r="I2077" s="164">
        <v>50000</v>
      </c>
      <c r="J2077" s="159">
        <v>5</v>
      </c>
      <c r="K2077" s="251">
        <v>13274</v>
      </c>
      <c r="L2077" s="246" t="s">
        <v>1560</v>
      </c>
      <c r="M2077" s="160" t="s">
        <v>3141</v>
      </c>
      <c r="N2077" s="160" t="s">
        <v>3142</v>
      </c>
      <c r="O2077" s="249" t="s">
        <v>3143</v>
      </c>
      <c r="P2077" s="248">
        <v>43734</v>
      </c>
      <c r="Q2077" s="166" t="str">
        <f>IF(COUNTIFS(tabAtas_Bloqueios[CÓDIGO],tabConsumoAta[[#This Row],[CÓDIGO]],tabAtas_Bloqueios[CHAVE],tabConsumoAta[[#This Row],[ATA]],tabAtas_Bloqueios[INATIVO],"") &gt; 0,"X","")</f>
        <v/>
      </c>
      <c r="R2077" s="158" t="s">
        <v>1555</v>
      </c>
    </row>
    <row r="2078" spans="1:18" x14ac:dyDescent="0.3">
      <c r="A2078" s="247">
        <v>12614</v>
      </c>
      <c r="B2078" s="47" t="s">
        <v>2561</v>
      </c>
      <c r="C2078" s="34" t="str">
        <f>IFERROR(VLOOKUP(tabConsumoAta[[#This Row],[CÓDIGO]],tabEstimativa[#Data],14,FALSE),"")</f>
        <v>Suspenso</v>
      </c>
      <c r="D2078" s="157" t="s">
        <v>1560</v>
      </c>
      <c r="E2078" s="157"/>
      <c r="F2078" s="34"/>
      <c r="G2078" s="78" t="str">
        <f>IFERROR(VLOOKUP(tabConsumoAta[[#This Row],[ATA]],tabAtas[#Data],4,FALSE),"")</f>
        <v/>
      </c>
      <c r="H2078" s="163">
        <f>SUMIFS(tabSaldoAta[ESTIMATIVA],tabSaldoAta[CÓDIGO],tabConsumoAta[[#This Row],[CÓDIGO]],tabSaldoAta[CHAVE],tabConsumoAta[[#This Row],[ATA]])</f>
        <v>0</v>
      </c>
      <c r="I2078" s="164">
        <v>30000</v>
      </c>
      <c r="J2078" s="159">
        <v>6</v>
      </c>
      <c r="K2078" s="251">
        <v>13274</v>
      </c>
      <c r="L2078" s="246" t="s">
        <v>1560</v>
      </c>
      <c r="M2078" s="160" t="s">
        <v>3141</v>
      </c>
      <c r="N2078" s="160" t="s">
        <v>3142</v>
      </c>
      <c r="O2078" s="249" t="s">
        <v>3143</v>
      </c>
      <c r="P2078" s="248">
        <v>43734</v>
      </c>
      <c r="Q2078" s="166" t="str">
        <f>IF(COUNTIFS(tabAtas_Bloqueios[CÓDIGO],tabConsumoAta[[#This Row],[CÓDIGO]],tabAtas_Bloqueios[CHAVE],tabConsumoAta[[#This Row],[ATA]],tabAtas_Bloqueios[INATIVO],"") &gt; 0,"X","")</f>
        <v/>
      </c>
      <c r="R2078" s="158" t="s">
        <v>1555</v>
      </c>
    </row>
    <row r="2079" spans="1:18" x14ac:dyDescent="0.3">
      <c r="A2079" s="247">
        <v>13539</v>
      </c>
      <c r="B2079" s="47" t="s">
        <v>3144</v>
      </c>
      <c r="C2079" s="34" t="str">
        <f>IFERROR(VLOOKUP(tabConsumoAta[[#This Row],[CÓDIGO]],tabEstimativa[#Data],14,FALSE),"")</f>
        <v/>
      </c>
      <c r="D2079" s="157" t="s">
        <v>1560</v>
      </c>
      <c r="E2079" s="157"/>
      <c r="F2079" s="34"/>
      <c r="G2079" s="78" t="str">
        <f>IFERROR(VLOOKUP(tabConsumoAta[[#This Row],[ATA]],tabAtas[#Data],4,FALSE),"")</f>
        <v/>
      </c>
      <c r="H2079" s="163">
        <f>SUMIFS(tabSaldoAta[ESTIMATIVA],tabSaldoAta[CÓDIGO],tabConsumoAta[[#This Row],[CÓDIGO]],tabSaldoAta[CHAVE],tabConsumoAta[[#This Row],[ATA]])</f>
        <v>0</v>
      </c>
      <c r="I2079" s="164">
        <v>3000</v>
      </c>
      <c r="J2079" s="159">
        <v>7</v>
      </c>
      <c r="K2079" s="251">
        <v>13278</v>
      </c>
      <c r="L2079" s="246" t="s">
        <v>1560</v>
      </c>
      <c r="M2079" s="160" t="s">
        <v>3141</v>
      </c>
      <c r="N2079" s="160" t="s">
        <v>3142</v>
      </c>
      <c r="O2079" s="249" t="s">
        <v>3143</v>
      </c>
      <c r="P2079" s="248">
        <v>43734</v>
      </c>
      <c r="Q2079" s="166" t="str">
        <f>IF(COUNTIFS(tabAtas_Bloqueios[CÓDIGO],tabConsumoAta[[#This Row],[CÓDIGO]],tabAtas_Bloqueios[CHAVE],tabConsumoAta[[#This Row],[ATA]],tabAtas_Bloqueios[INATIVO],"") &gt; 0,"X","")</f>
        <v/>
      </c>
      <c r="R2079" s="158" t="s">
        <v>1555</v>
      </c>
    </row>
    <row r="2080" spans="1:18" x14ac:dyDescent="0.3">
      <c r="A2080" s="247">
        <v>13768</v>
      </c>
      <c r="B2080" s="47" t="s">
        <v>2554</v>
      </c>
      <c r="C2080" s="34" t="str">
        <f>IFERROR(VLOOKUP(tabConsumoAta[[#This Row],[CÓDIGO]],tabEstimativa[#Data],14,FALSE),"")</f>
        <v>Suspenso</v>
      </c>
      <c r="D2080" s="157" t="s">
        <v>1560</v>
      </c>
      <c r="E2080" s="157"/>
      <c r="F2080" s="34"/>
      <c r="G2080" s="78" t="str">
        <f>IFERROR(VLOOKUP(tabConsumoAta[[#This Row],[ATA]],tabAtas[#Data],4,FALSE),"")</f>
        <v/>
      </c>
      <c r="H2080" s="163">
        <f>SUMIFS(tabSaldoAta[ESTIMATIVA],tabSaldoAta[CÓDIGO],tabConsumoAta[[#This Row],[CÓDIGO]],tabSaldoAta[CHAVE],tabConsumoAta[[#This Row],[ATA]])</f>
        <v>0</v>
      </c>
      <c r="I2080" s="164">
        <v>6000</v>
      </c>
      <c r="J2080" s="159">
        <v>8</v>
      </c>
      <c r="K2080" s="251">
        <v>13274</v>
      </c>
      <c r="L2080" s="246" t="s">
        <v>1560</v>
      </c>
      <c r="M2080" s="160" t="s">
        <v>3141</v>
      </c>
      <c r="N2080" s="160" t="s">
        <v>3142</v>
      </c>
      <c r="O2080" s="249" t="s">
        <v>3143</v>
      </c>
      <c r="P2080" s="248">
        <v>43734</v>
      </c>
      <c r="Q2080" s="166" t="str">
        <f>IF(COUNTIFS(tabAtas_Bloqueios[CÓDIGO],tabConsumoAta[[#This Row],[CÓDIGO]],tabAtas_Bloqueios[CHAVE],tabConsumoAta[[#This Row],[ATA]],tabAtas_Bloqueios[INATIVO],"") &gt; 0,"X","")</f>
        <v/>
      </c>
      <c r="R2080" s="158" t="s">
        <v>1555</v>
      </c>
    </row>
    <row r="2081" spans="1:18" x14ac:dyDescent="0.3">
      <c r="A2081" s="247">
        <v>29952</v>
      </c>
      <c r="B2081" s="47" t="s">
        <v>2572</v>
      </c>
      <c r="C2081" s="34" t="str">
        <f>IFERROR(VLOOKUP(tabConsumoAta[[#This Row],[CÓDIGO]],tabEstimativa[#Data],14,FALSE),"")</f>
        <v/>
      </c>
      <c r="D2081" s="157" t="s">
        <v>1560</v>
      </c>
      <c r="E2081" s="157"/>
      <c r="F2081" s="34"/>
      <c r="G2081" s="78" t="str">
        <f>IFERROR(VLOOKUP(tabConsumoAta[[#This Row],[ATA]],tabAtas[#Data],4,FALSE),"")</f>
        <v/>
      </c>
      <c r="H2081" s="163">
        <f>SUMIFS(tabSaldoAta[ESTIMATIVA],tabSaldoAta[CÓDIGO],tabConsumoAta[[#This Row],[CÓDIGO]],tabSaldoAta[CHAVE],tabConsumoAta[[#This Row],[ATA]])</f>
        <v>0</v>
      </c>
      <c r="I2081" s="164">
        <v>3000</v>
      </c>
      <c r="J2081" s="159">
        <v>9</v>
      </c>
      <c r="K2081" s="251">
        <v>13274</v>
      </c>
      <c r="L2081" s="246" t="s">
        <v>1560</v>
      </c>
      <c r="M2081" s="160" t="s">
        <v>3141</v>
      </c>
      <c r="N2081" s="160" t="s">
        <v>3142</v>
      </c>
      <c r="O2081" s="249" t="s">
        <v>3143</v>
      </c>
      <c r="P2081" s="248">
        <v>43734</v>
      </c>
      <c r="Q2081" s="166" t="str">
        <f>IF(COUNTIFS(tabAtas_Bloqueios[CÓDIGO],tabConsumoAta[[#This Row],[CÓDIGO]],tabAtas_Bloqueios[CHAVE],tabConsumoAta[[#This Row],[ATA]],tabAtas_Bloqueios[INATIVO],"") &gt; 0,"X","")</f>
        <v/>
      </c>
      <c r="R2081" s="158" t="s">
        <v>1555</v>
      </c>
    </row>
    <row r="2082" spans="1:18" x14ac:dyDescent="0.3">
      <c r="A2082" s="247">
        <v>46420</v>
      </c>
      <c r="B2082" s="47" t="s">
        <v>2583</v>
      </c>
      <c r="C2082" s="34" t="str">
        <f>IFERROR(VLOOKUP(tabConsumoAta[[#This Row],[CÓDIGO]],tabEstimativa[#Data],14,FALSE),"")</f>
        <v>Suspenso</v>
      </c>
      <c r="D2082" s="157" t="s">
        <v>1560</v>
      </c>
      <c r="E2082" s="157"/>
      <c r="F2082" s="34"/>
      <c r="G2082" s="78" t="str">
        <f>IFERROR(VLOOKUP(tabConsumoAta[[#This Row],[ATA]],tabAtas[#Data],4,FALSE),"")</f>
        <v/>
      </c>
      <c r="H2082" s="163">
        <f>SUMIFS(tabSaldoAta[ESTIMATIVA],tabSaldoAta[CÓDIGO],tabConsumoAta[[#This Row],[CÓDIGO]],tabSaldoAta[CHAVE],tabConsumoAta[[#This Row],[ATA]])</f>
        <v>0</v>
      </c>
      <c r="I2082" s="164">
        <v>3000</v>
      </c>
      <c r="J2082" s="159">
        <v>10</v>
      </c>
      <c r="K2082" s="251" t="s">
        <v>3576</v>
      </c>
      <c r="L2082" s="246" t="s">
        <v>1560</v>
      </c>
      <c r="M2082" s="160" t="s">
        <v>3141</v>
      </c>
      <c r="N2082" s="160" t="s">
        <v>3142</v>
      </c>
      <c r="O2082" s="249" t="s">
        <v>3143</v>
      </c>
      <c r="P2082" s="248">
        <v>43734</v>
      </c>
      <c r="Q2082" s="166" t="str">
        <f>IF(COUNTIFS(tabAtas_Bloqueios[CÓDIGO],tabConsumoAta[[#This Row],[CÓDIGO]],tabAtas_Bloqueios[CHAVE],tabConsumoAta[[#This Row],[ATA]],tabAtas_Bloqueios[INATIVO],"") &gt; 0,"X","")</f>
        <v/>
      </c>
      <c r="R2082" s="158" t="s">
        <v>1555</v>
      </c>
    </row>
    <row r="2083" spans="1:18" x14ac:dyDescent="0.3">
      <c r="A2083" s="247">
        <v>79687</v>
      </c>
      <c r="B2083" s="47" t="s">
        <v>2556</v>
      </c>
      <c r="C2083" s="34" t="str">
        <f>IFERROR(VLOOKUP(tabConsumoAta[[#This Row],[CÓDIGO]],tabEstimativa[#Data],14,FALSE),"")</f>
        <v/>
      </c>
      <c r="D2083" s="157" t="s">
        <v>1560</v>
      </c>
      <c r="E2083" s="157"/>
      <c r="F2083" s="34"/>
      <c r="G2083" s="78" t="str">
        <f>IFERROR(VLOOKUP(tabConsumoAta[[#This Row],[ATA]],tabAtas[#Data],4,FALSE),"")</f>
        <v/>
      </c>
      <c r="H2083" s="163">
        <f>SUMIFS(tabSaldoAta[ESTIMATIVA],tabSaldoAta[CÓDIGO],tabConsumoAta[[#This Row],[CÓDIGO]],tabSaldoAta[CHAVE],tabConsumoAta[[#This Row],[ATA]])</f>
        <v>0</v>
      </c>
      <c r="I2083" s="164">
        <v>5000</v>
      </c>
      <c r="J2083" s="159">
        <v>11</v>
      </c>
      <c r="K2083" s="251">
        <v>13274</v>
      </c>
      <c r="L2083" s="246" t="s">
        <v>1560</v>
      </c>
      <c r="M2083" s="160" t="s">
        <v>3141</v>
      </c>
      <c r="N2083" s="160" t="s">
        <v>3142</v>
      </c>
      <c r="O2083" s="249" t="s">
        <v>3143</v>
      </c>
      <c r="P2083" s="248">
        <v>43734</v>
      </c>
      <c r="Q2083" s="166" t="str">
        <f>IF(COUNTIFS(tabAtas_Bloqueios[CÓDIGO],tabConsumoAta[[#This Row],[CÓDIGO]],tabAtas_Bloqueios[CHAVE],tabConsumoAta[[#This Row],[ATA]],tabAtas_Bloqueios[INATIVO],"") &gt; 0,"X","")</f>
        <v/>
      </c>
      <c r="R2083" s="158" t="s">
        <v>1555</v>
      </c>
    </row>
    <row r="2084" spans="1:18" x14ac:dyDescent="0.3">
      <c r="A2084" s="247">
        <v>79688</v>
      </c>
      <c r="B2084" s="47" t="s">
        <v>2555</v>
      </c>
      <c r="C2084" s="34" t="str">
        <f>IFERROR(VLOOKUP(tabConsumoAta[[#This Row],[CÓDIGO]],tabEstimativa[#Data],14,FALSE),"")</f>
        <v/>
      </c>
      <c r="D2084" s="157" t="s">
        <v>1560</v>
      </c>
      <c r="E2084" s="157"/>
      <c r="F2084" s="34"/>
      <c r="G2084" s="78" t="str">
        <f>IFERROR(VLOOKUP(tabConsumoAta[[#This Row],[ATA]],tabAtas[#Data],4,FALSE),"")</f>
        <v/>
      </c>
      <c r="H2084" s="163">
        <f>SUMIFS(tabSaldoAta[ESTIMATIVA],tabSaldoAta[CÓDIGO],tabConsumoAta[[#This Row],[CÓDIGO]],tabSaldoAta[CHAVE],tabConsumoAta[[#This Row],[ATA]])</f>
        <v>0</v>
      </c>
      <c r="I2084" s="164">
        <v>5000</v>
      </c>
      <c r="J2084" s="159">
        <v>12</v>
      </c>
      <c r="K2084" s="251">
        <v>13274</v>
      </c>
      <c r="L2084" s="246" t="s">
        <v>1560</v>
      </c>
      <c r="M2084" s="160" t="s">
        <v>3141</v>
      </c>
      <c r="N2084" s="160" t="s">
        <v>3142</v>
      </c>
      <c r="O2084" s="249" t="s">
        <v>3143</v>
      </c>
      <c r="P2084" s="248">
        <v>43734</v>
      </c>
      <c r="Q2084" s="166" t="str">
        <f>IF(COUNTIFS(tabAtas_Bloqueios[CÓDIGO],tabConsumoAta[[#This Row],[CÓDIGO]],tabAtas_Bloqueios[CHAVE],tabConsumoAta[[#This Row],[ATA]],tabAtas_Bloqueios[INATIVO],"") &gt; 0,"X","")</f>
        <v/>
      </c>
      <c r="R2084" s="158" t="s">
        <v>1555</v>
      </c>
    </row>
    <row r="2085" spans="1:18" x14ac:dyDescent="0.3">
      <c r="A2085" s="247">
        <v>91250</v>
      </c>
      <c r="B2085" s="47" t="s">
        <v>2931</v>
      </c>
      <c r="C2085" s="34" t="str">
        <f>IFERROR(VLOOKUP(tabConsumoAta[[#This Row],[CÓDIGO]],tabEstimativa[#Data],14,FALSE),"")</f>
        <v/>
      </c>
      <c r="D2085" s="157" t="s">
        <v>1560</v>
      </c>
      <c r="E2085" s="157"/>
      <c r="F2085" s="34"/>
      <c r="G2085" s="78" t="str">
        <f>IFERROR(VLOOKUP(tabConsumoAta[[#This Row],[ATA]],tabAtas[#Data],4,FALSE),"")</f>
        <v/>
      </c>
      <c r="H2085" s="163">
        <f>SUMIFS(tabSaldoAta[ESTIMATIVA],tabSaldoAta[CÓDIGO],tabConsumoAta[[#This Row],[CÓDIGO]],tabSaldoAta[CHAVE],tabConsumoAta[[#This Row],[ATA]])</f>
        <v>0</v>
      </c>
      <c r="I2085" s="164">
        <v>200</v>
      </c>
      <c r="J2085" s="159">
        <v>13</v>
      </c>
      <c r="K2085" s="251">
        <v>13285</v>
      </c>
      <c r="L2085" s="246" t="s">
        <v>1560</v>
      </c>
      <c r="M2085" s="160" t="s">
        <v>3141</v>
      </c>
      <c r="N2085" s="160" t="s">
        <v>3142</v>
      </c>
      <c r="O2085" s="249" t="s">
        <v>3143</v>
      </c>
      <c r="P2085" s="248">
        <v>43734</v>
      </c>
      <c r="Q2085" s="166" t="str">
        <f>IF(COUNTIFS(tabAtas_Bloqueios[CÓDIGO],tabConsumoAta[[#This Row],[CÓDIGO]],tabAtas_Bloqueios[CHAVE],tabConsumoAta[[#This Row],[ATA]],tabAtas_Bloqueios[INATIVO],"") &gt; 0,"X","")</f>
        <v/>
      </c>
      <c r="R2085" s="158" t="s">
        <v>1555</v>
      </c>
    </row>
    <row r="2086" spans="1:18" x14ac:dyDescent="0.3">
      <c r="A2086" s="247">
        <v>118660</v>
      </c>
      <c r="B2086" s="47" t="s">
        <v>2586</v>
      </c>
      <c r="C2086" s="34" t="str">
        <f>IFERROR(VLOOKUP(tabConsumoAta[[#This Row],[CÓDIGO]],tabEstimativa[#Data],14,FALSE),"")</f>
        <v/>
      </c>
      <c r="D2086" s="157" t="s">
        <v>1560</v>
      </c>
      <c r="E2086" s="157"/>
      <c r="F2086" s="34"/>
      <c r="G2086" s="78" t="str">
        <f>IFERROR(VLOOKUP(tabConsumoAta[[#This Row],[ATA]],tabAtas[#Data],4,FALSE),"")</f>
        <v/>
      </c>
      <c r="H2086" s="163">
        <f>SUMIFS(tabSaldoAta[ESTIMATIVA],tabSaldoAta[CÓDIGO],tabConsumoAta[[#This Row],[CÓDIGO]],tabSaldoAta[CHAVE],tabConsumoAta[[#This Row],[ATA]])</f>
        <v>0</v>
      </c>
      <c r="I2086" s="164">
        <v>450</v>
      </c>
      <c r="J2086" s="159">
        <v>14</v>
      </c>
      <c r="K2086" s="251">
        <v>13285</v>
      </c>
      <c r="L2086" s="246" t="s">
        <v>1560</v>
      </c>
      <c r="M2086" s="160" t="s">
        <v>3141</v>
      </c>
      <c r="N2086" s="160" t="s">
        <v>3142</v>
      </c>
      <c r="O2086" s="249" t="s">
        <v>3143</v>
      </c>
      <c r="P2086" s="248">
        <v>43734</v>
      </c>
      <c r="Q2086" s="166" t="str">
        <f>IF(COUNTIFS(tabAtas_Bloqueios[CÓDIGO],tabConsumoAta[[#This Row],[CÓDIGO]],tabAtas_Bloqueios[CHAVE],tabConsumoAta[[#This Row],[ATA]],tabAtas_Bloqueios[INATIVO],"") &gt; 0,"X","")</f>
        <v/>
      </c>
      <c r="R2086" s="158" t="s">
        <v>1555</v>
      </c>
    </row>
    <row r="2087" spans="1:18" x14ac:dyDescent="0.3">
      <c r="A2087" s="247">
        <v>119318</v>
      </c>
      <c r="B2087" s="47" t="s">
        <v>2518</v>
      </c>
      <c r="C2087" s="34" t="str">
        <f>IFERROR(VLOOKUP(tabConsumoAta[[#This Row],[CÓDIGO]],tabEstimativa[#Data],14,FALSE),"")</f>
        <v/>
      </c>
      <c r="D2087" s="157" t="s">
        <v>1560</v>
      </c>
      <c r="E2087" s="157"/>
      <c r="F2087" s="34"/>
      <c r="G2087" s="78" t="str">
        <f>IFERROR(VLOOKUP(tabConsumoAta[[#This Row],[ATA]],tabAtas[#Data],4,FALSE),"")</f>
        <v/>
      </c>
      <c r="H2087" s="163">
        <f>SUMIFS(tabSaldoAta[ESTIMATIVA],tabSaldoAta[CÓDIGO],tabConsumoAta[[#This Row],[CÓDIGO]],tabSaldoAta[CHAVE],tabConsumoAta[[#This Row],[ATA]])</f>
        <v>0</v>
      </c>
      <c r="I2087" s="164">
        <v>0</v>
      </c>
      <c r="J2087" s="159">
        <v>15</v>
      </c>
      <c r="K2087" s="251" t="s">
        <v>1532</v>
      </c>
      <c r="L2087" s="246" t="s">
        <v>1560</v>
      </c>
      <c r="M2087" s="160" t="s">
        <v>3141</v>
      </c>
      <c r="N2087" s="160" t="s">
        <v>3142</v>
      </c>
      <c r="O2087" s="249" t="s">
        <v>3143</v>
      </c>
      <c r="P2087" s="248">
        <v>43734</v>
      </c>
      <c r="Q2087" s="166" t="str">
        <f>IF(COUNTIFS(tabAtas_Bloqueios[CÓDIGO],tabConsumoAta[[#This Row],[CÓDIGO]],tabAtas_Bloqueios[CHAVE],tabConsumoAta[[#This Row],[ATA]],tabAtas_Bloqueios[INATIVO],"") &gt; 0,"X","")</f>
        <v/>
      </c>
      <c r="R2087" s="158" t="s">
        <v>1555</v>
      </c>
    </row>
    <row r="2088" spans="1:18" x14ac:dyDescent="0.3">
      <c r="A2088" s="247">
        <v>131917</v>
      </c>
      <c r="B2088" s="47" t="s">
        <v>2519</v>
      </c>
      <c r="C2088" s="34" t="str">
        <f>IFERROR(VLOOKUP(tabConsumoAta[[#This Row],[CÓDIGO]],tabEstimativa[#Data],14,FALSE),"")</f>
        <v/>
      </c>
      <c r="D2088" s="157" t="s">
        <v>1560</v>
      </c>
      <c r="E2088" s="157"/>
      <c r="F2088" s="34"/>
      <c r="G2088" s="78" t="str">
        <f>IFERROR(VLOOKUP(tabConsumoAta[[#This Row],[ATA]],tabAtas[#Data],4,FALSE),"")</f>
        <v/>
      </c>
      <c r="H2088" s="163">
        <f>SUMIFS(tabSaldoAta[ESTIMATIVA],tabSaldoAta[CÓDIGO],tabConsumoAta[[#This Row],[CÓDIGO]],tabSaldoAta[CHAVE],tabConsumoAta[[#This Row],[ATA]])</f>
        <v>0</v>
      </c>
      <c r="I2088" s="164">
        <v>5000</v>
      </c>
      <c r="J2088" s="159">
        <v>16</v>
      </c>
      <c r="K2088" s="251">
        <v>13278</v>
      </c>
      <c r="L2088" s="246" t="s">
        <v>1560</v>
      </c>
      <c r="M2088" s="160" t="s">
        <v>3141</v>
      </c>
      <c r="N2088" s="160" t="s">
        <v>3142</v>
      </c>
      <c r="O2088" s="249" t="s">
        <v>3143</v>
      </c>
      <c r="P2088" s="248">
        <v>43734</v>
      </c>
      <c r="Q2088" s="166" t="str">
        <f>IF(COUNTIFS(tabAtas_Bloqueios[CÓDIGO],tabConsumoAta[[#This Row],[CÓDIGO]],tabAtas_Bloqueios[CHAVE],tabConsumoAta[[#This Row],[ATA]],tabAtas_Bloqueios[INATIVO],"") &gt; 0,"X","")</f>
        <v/>
      </c>
      <c r="R2088" s="158" t="s">
        <v>1555</v>
      </c>
    </row>
    <row r="2089" spans="1:18" x14ac:dyDescent="0.3">
      <c r="A2089" s="247">
        <v>131926</v>
      </c>
      <c r="B2089" s="47" t="s">
        <v>2526</v>
      </c>
      <c r="C2089" s="34" t="str">
        <f>IFERROR(VLOOKUP(tabConsumoAta[[#This Row],[CÓDIGO]],tabEstimativa[#Data],14,FALSE),"")</f>
        <v/>
      </c>
      <c r="D2089" s="157" t="s">
        <v>1560</v>
      </c>
      <c r="E2089" s="157"/>
      <c r="F2089" s="34"/>
      <c r="G2089" s="78" t="str">
        <f>IFERROR(VLOOKUP(tabConsumoAta[[#This Row],[ATA]],tabAtas[#Data],4,FALSE),"")</f>
        <v/>
      </c>
      <c r="H2089" s="163">
        <f>SUMIFS(tabSaldoAta[ESTIMATIVA],tabSaldoAta[CÓDIGO],tabConsumoAta[[#This Row],[CÓDIGO]],tabSaldoAta[CHAVE],tabConsumoAta[[#This Row],[ATA]])</f>
        <v>0</v>
      </c>
      <c r="I2089" s="164">
        <v>4000</v>
      </c>
      <c r="J2089" s="159">
        <v>17</v>
      </c>
      <c r="K2089" s="251">
        <v>13278</v>
      </c>
      <c r="L2089" s="246" t="s">
        <v>1560</v>
      </c>
      <c r="M2089" s="160" t="s">
        <v>3141</v>
      </c>
      <c r="N2089" s="160" t="s">
        <v>3142</v>
      </c>
      <c r="O2089" s="249" t="s">
        <v>3143</v>
      </c>
      <c r="P2089" s="248">
        <v>43734</v>
      </c>
      <c r="Q2089" s="166" t="str">
        <f>IF(COUNTIFS(tabAtas_Bloqueios[CÓDIGO],tabConsumoAta[[#This Row],[CÓDIGO]],tabAtas_Bloqueios[CHAVE],tabConsumoAta[[#This Row],[ATA]],tabAtas_Bloqueios[INATIVO],"") &gt; 0,"X","")</f>
        <v/>
      </c>
      <c r="R2089" s="158" t="s">
        <v>1555</v>
      </c>
    </row>
    <row r="2090" spans="1:18" x14ac:dyDescent="0.3">
      <c r="A2090" s="247">
        <v>131927</v>
      </c>
      <c r="B2090" s="47" t="s">
        <v>2527</v>
      </c>
      <c r="C2090" s="34" t="str">
        <f>IFERROR(VLOOKUP(tabConsumoAta[[#This Row],[CÓDIGO]],tabEstimativa[#Data],14,FALSE),"")</f>
        <v/>
      </c>
      <c r="D2090" s="157" t="s">
        <v>1560</v>
      </c>
      <c r="E2090" s="157"/>
      <c r="F2090" s="34"/>
      <c r="G2090" s="78" t="str">
        <f>IFERROR(VLOOKUP(tabConsumoAta[[#This Row],[ATA]],tabAtas[#Data],4,FALSE),"")</f>
        <v/>
      </c>
      <c r="H2090" s="163">
        <f>SUMIFS(tabSaldoAta[ESTIMATIVA],tabSaldoAta[CÓDIGO],tabConsumoAta[[#This Row],[CÓDIGO]],tabSaldoAta[CHAVE],tabConsumoAta[[#This Row],[ATA]])</f>
        <v>0</v>
      </c>
      <c r="I2090" s="164">
        <v>4000</v>
      </c>
      <c r="J2090" s="159">
        <v>18</v>
      </c>
      <c r="K2090" s="251">
        <v>13278</v>
      </c>
      <c r="L2090" s="246" t="s">
        <v>1560</v>
      </c>
      <c r="M2090" s="160" t="s">
        <v>3141</v>
      </c>
      <c r="N2090" s="160" t="s">
        <v>3142</v>
      </c>
      <c r="O2090" s="249" t="s">
        <v>3143</v>
      </c>
      <c r="P2090" s="248">
        <v>43734</v>
      </c>
      <c r="Q2090" s="166" t="str">
        <f>IF(COUNTIFS(tabAtas_Bloqueios[CÓDIGO],tabConsumoAta[[#This Row],[CÓDIGO]],tabAtas_Bloqueios[CHAVE],tabConsumoAta[[#This Row],[ATA]],tabAtas_Bloqueios[INATIVO],"") &gt; 0,"X","")</f>
        <v/>
      </c>
      <c r="R2090" s="158" t="s">
        <v>1555</v>
      </c>
    </row>
    <row r="2091" spans="1:18" x14ac:dyDescent="0.3">
      <c r="A2091" s="247">
        <v>131930</v>
      </c>
      <c r="B2091" s="47" t="s">
        <v>2521</v>
      </c>
      <c r="C2091" s="34" t="str">
        <f>IFERROR(VLOOKUP(tabConsumoAta[[#This Row],[CÓDIGO]],tabEstimativa[#Data],14,FALSE),"")</f>
        <v/>
      </c>
      <c r="D2091" s="157" t="s">
        <v>1560</v>
      </c>
      <c r="E2091" s="157"/>
      <c r="F2091" s="34"/>
      <c r="G2091" s="78" t="str">
        <f>IFERROR(VLOOKUP(tabConsumoAta[[#This Row],[ATA]],tabAtas[#Data],4,FALSE),"")</f>
        <v/>
      </c>
      <c r="H2091" s="163">
        <f>SUMIFS(tabSaldoAta[ESTIMATIVA],tabSaldoAta[CÓDIGO],tabConsumoAta[[#This Row],[CÓDIGO]],tabSaldoAta[CHAVE],tabConsumoAta[[#This Row],[ATA]])</f>
        <v>0</v>
      </c>
      <c r="I2091" s="164">
        <v>7000</v>
      </c>
      <c r="J2091" s="159">
        <v>19</v>
      </c>
      <c r="K2091" s="251">
        <v>13278</v>
      </c>
      <c r="L2091" s="246" t="s">
        <v>1560</v>
      </c>
      <c r="M2091" s="160" t="s">
        <v>3141</v>
      </c>
      <c r="N2091" s="160" t="s">
        <v>3142</v>
      </c>
      <c r="O2091" s="249" t="s">
        <v>3143</v>
      </c>
      <c r="P2091" s="248">
        <v>43734</v>
      </c>
      <c r="Q2091" s="166" t="str">
        <f>IF(COUNTIFS(tabAtas_Bloqueios[CÓDIGO],tabConsumoAta[[#This Row],[CÓDIGO]],tabAtas_Bloqueios[CHAVE],tabConsumoAta[[#This Row],[ATA]],tabAtas_Bloqueios[INATIVO],"") &gt; 0,"X","")</f>
        <v/>
      </c>
      <c r="R2091" s="158" t="s">
        <v>1555</v>
      </c>
    </row>
    <row r="2092" spans="1:18" x14ac:dyDescent="0.3">
      <c r="A2092" s="247">
        <v>131935</v>
      </c>
      <c r="B2092" s="47" t="s">
        <v>2528</v>
      </c>
      <c r="C2092" s="34" t="str">
        <f>IFERROR(VLOOKUP(tabConsumoAta[[#This Row],[CÓDIGO]],tabEstimativa[#Data],14,FALSE),"")</f>
        <v/>
      </c>
      <c r="D2092" s="157" t="s">
        <v>1560</v>
      </c>
      <c r="E2092" s="157"/>
      <c r="F2092" s="34"/>
      <c r="G2092" s="78" t="str">
        <f>IFERROR(VLOOKUP(tabConsumoAta[[#This Row],[ATA]],tabAtas[#Data],4,FALSE),"")</f>
        <v/>
      </c>
      <c r="H2092" s="163">
        <f>SUMIFS(tabSaldoAta[ESTIMATIVA],tabSaldoAta[CÓDIGO],tabConsumoAta[[#This Row],[CÓDIGO]],tabSaldoAta[CHAVE],tabConsumoAta[[#This Row],[ATA]])</f>
        <v>0</v>
      </c>
      <c r="I2092" s="164">
        <v>3500</v>
      </c>
      <c r="J2092" s="159">
        <v>20</v>
      </c>
      <c r="K2092" s="251" t="s">
        <v>3574</v>
      </c>
      <c r="L2092" s="246" t="s">
        <v>1560</v>
      </c>
      <c r="M2092" s="160" t="s">
        <v>3141</v>
      </c>
      <c r="N2092" s="160" t="s">
        <v>3142</v>
      </c>
      <c r="O2092" s="249" t="s">
        <v>3143</v>
      </c>
      <c r="P2092" s="248">
        <v>43734</v>
      </c>
      <c r="Q2092" s="166" t="str">
        <f>IF(COUNTIFS(tabAtas_Bloqueios[CÓDIGO],tabConsumoAta[[#This Row],[CÓDIGO]],tabAtas_Bloqueios[CHAVE],tabConsumoAta[[#This Row],[ATA]],tabAtas_Bloqueios[INATIVO],"") &gt; 0,"X","")</f>
        <v/>
      </c>
      <c r="R2092" s="158" t="s">
        <v>1555</v>
      </c>
    </row>
    <row r="2093" spans="1:18" x14ac:dyDescent="0.3">
      <c r="A2093" s="247">
        <v>131937</v>
      </c>
      <c r="B2093" s="47" t="s">
        <v>2531</v>
      </c>
      <c r="C2093" s="34" t="str">
        <f>IFERROR(VLOOKUP(tabConsumoAta[[#This Row],[CÓDIGO]],tabEstimativa[#Data],14,FALSE),"")</f>
        <v/>
      </c>
      <c r="D2093" s="157" t="s">
        <v>1560</v>
      </c>
      <c r="E2093" s="157"/>
      <c r="F2093" s="34"/>
      <c r="G2093" s="78" t="str">
        <f>IFERROR(VLOOKUP(tabConsumoAta[[#This Row],[ATA]],tabAtas[#Data],4,FALSE),"")</f>
        <v/>
      </c>
      <c r="H2093" s="163">
        <f>SUMIFS(tabSaldoAta[ESTIMATIVA],tabSaldoAta[CÓDIGO],tabConsumoAta[[#This Row],[CÓDIGO]],tabSaldoAta[CHAVE],tabConsumoAta[[#This Row],[ATA]])</f>
        <v>0</v>
      </c>
      <c r="I2093" s="164">
        <v>0</v>
      </c>
      <c r="J2093" s="159">
        <v>21</v>
      </c>
      <c r="K2093" s="251" t="s">
        <v>3574</v>
      </c>
      <c r="L2093" s="246" t="s">
        <v>1560</v>
      </c>
      <c r="M2093" s="160" t="s">
        <v>3141</v>
      </c>
      <c r="N2093" s="160" t="s">
        <v>3142</v>
      </c>
      <c r="O2093" s="249" t="s">
        <v>3143</v>
      </c>
      <c r="P2093" s="248">
        <v>43734</v>
      </c>
      <c r="Q2093" s="166" t="str">
        <f>IF(COUNTIFS(tabAtas_Bloqueios[CÓDIGO],tabConsumoAta[[#This Row],[CÓDIGO]],tabAtas_Bloqueios[CHAVE],tabConsumoAta[[#This Row],[ATA]],tabAtas_Bloqueios[INATIVO],"") &gt; 0,"X","")</f>
        <v/>
      </c>
      <c r="R2093" s="158" t="s">
        <v>1555</v>
      </c>
    </row>
    <row r="2094" spans="1:18" x14ac:dyDescent="0.3">
      <c r="A2094" s="247">
        <v>132297</v>
      </c>
      <c r="B2094" s="47" t="s">
        <v>2582</v>
      </c>
      <c r="C2094" s="34" t="str">
        <f>IFERROR(VLOOKUP(tabConsumoAta[[#This Row],[CÓDIGO]],tabEstimativa[#Data],14,FALSE),"")</f>
        <v>Suspenso</v>
      </c>
      <c r="D2094" s="157" t="s">
        <v>1560</v>
      </c>
      <c r="E2094" s="157"/>
      <c r="F2094" s="34"/>
      <c r="G2094" s="78" t="str">
        <f>IFERROR(VLOOKUP(tabConsumoAta[[#This Row],[ATA]],tabAtas[#Data],4,FALSE),"")</f>
        <v/>
      </c>
      <c r="H2094" s="163">
        <f>SUMIFS(tabSaldoAta[ESTIMATIVA],tabSaldoAta[CÓDIGO],tabConsumoAta[[#This Row],[CÓDIGO]],tabSaldoAta[CHAVE],tabConsumoAta[[#This Row],[ATA]])</f>
        <v>0</v>
      </c>
      <c r="I2094" s="164">
        <v>20000</v>
      </c>
      <c r="J2094" s="159">
        <v>22</v>
      </c>
      <c r="K2094" s="251">
        <v>13292</v>
      </c>
      <c r="L2094" s="246" t="s">
        <v>1560</v>
      </c>
      <c r="M2094" s="160" t="s">
        <v>3141</v>
      </c>
      <c r="N2094" s="160" t="s">
        <v>3142</v>
      </c>
      <c r="O2094" s="249" t="s">
        <v>3143</v>
      </c>
      <c r="P2094" s="248">
        <v>43734</v>
      </c>
      <c r="Q2094" s="166" t="str">
        <f>IF(COUNTIFS(tabAtas_Bloqueios[CÓDIGO],tabConsumoAta[[#This Row],[CÓDIGO]],tabAtas_Bloqueios[CHAVE],tabConsumoAta[[#This Row],[ATA]],tabAtas_Bloqueios[INATIVO],"") &gt; 0,"X","")</f>
        <v/>
      </c>
      <c r="R2094" s="158" t="s">
        <v>1555</v>
      </c>
    </row>
    <row r="2095" spans="1:18" x14ac:dyDescent="0.3">
      <c r="A2095" s="247">
        <v>132300</v>
      </c>
      <c r="B2095" s="47" t="s">
        <v>2585</v>
      </c>
      <c r="C2095" s="34" t="str">
        <f>IFERROR(VLOOKUP(tabConsumoAta[[#This Row],[CÓDIGO]],tabEstimativa[#Data],14,FALSE),"")</f>
        <v/>
      </c>
      <c r="D2095" s="157" t="s">
        <v>1560</v>
      </c>
      <c r="E2095" s="157"/>
      <c r="F2095" s="34"/>
      <c r="G2095" s="78" t="str">
        <f>IFERROR(VLOOKUP(tabConsumoAta[[#This Row],[ATA]],tabAtas[#Data],4,FALSE),"")</f>
        <v/>
      </c>
      <c r="H2095" s="163">
        <f>SUMIFS(tabSaldoAta[ESTIMATIVA],tabSaldoAta[CÓDIGO],tabConsumoAta[[#This Row],[CÓDIGO]],tabSaldoAta[CHAVE],tabConsumoAta[[#This Row],[ATA]])</f>
        <v>0</v>
      </c>
      <c r="I2095" s="164">
        <v>6000</v>
      </c>
      <c r="J2095" s="159">
        <v>23</v>
      </c>
      <c r="K2095" s="251">
        <v>13292</v>
      </c>
      <c r="L2095" s="246" t="s">
        <v>1560</v>
      </c>
      <c r="M2095" s="160" t="s">
        <v>3141</v>
      </c>
      <c r="N2095" s="160" t="s">
        <v>3142</v>
      </c>
      <c r="O2095" s="249" t="s">
        <v>3143</v>
      </c>
      <c r="P2095" s="248">
        <v>43734</v>
      </c>
      <c r="Q2095" s="166" t="str">
        <f>IF(COUNTIFS(tabAtas_Bloqueios[CÓDIGO],tabConsumoAta[[#This Row],[CÓDIGO]],tabAtas_Bloqueios[CHAVE],tabConsumoAta[[#This Row],[ATA]],tabAtas_Bloqueios[INATIVO],"") &gt; 0,"X","")</f>
        <v/>
      </c>
      <c r="R2095" s="158" t="s">
        <v>1555</v>
      </c>
    </row>
    <row r="2096" spans="1:18" x14ac:dyDescent="0.3">
      <c r="A2096" s="247">
        <v>132646</v>
      </c>
      <c r="B2096" s="47" t="s">
        <v>2539</v>
      </c>
      <c r="C2096" s="34" t="str">
        <f>IFERROR(VLOOKUP(tabConsumoAta[[#This Row],[CÓDIGO]],tabEstimativa[#Data],14,FALSE),"")</f>
        <v/>
      </c>
      <c r="D2096" s="157" t="s">
        <v>1560</v>
      </c>
      <c r="E2096" s="157"/>
      <c r="F2096" s="34"/>
      <c r="G2096" s="78" t="str">
        <f>IFERROR(VLOOKUP(tabConsumoAta[[#This Row],[ATA]],tabAtas[#Data],4,FALSE),"")</f>
        <v/>
      </c>
      <c r="H2096" s="163">
        <f>SUMIFS(tabSaldoAta[ESTIMATIVA],tabSaldoAta[CÓDIGO],tabConsumoAta[[#This Row],[CÓDIGO]],tabSaldoAta[CHAVE],tabConsumoAta[[#This Row],[ATA]])</f>
        <v>0</v>
      </c>
      <c r="I2096" s="164">
        <v>10000</v>
      </c>
      <c r="J2096" s="159">
        <v>24</v>
      </c>
      <c r="K2096" s="251">
        <v>13292</v>
      </c>
      <c r="L2096" s="246" t="s">
        <v>1560</v>
      </c>
      <c r="M2096" s="160" t="s">
        <v>3141</v>
      </c>
      <c r="N2096" s="160" t="s">
        <v>3142</v>
      </c>
      <c r="O2096" s="249" t="s">
        <v>3143</v>
      </c>
      <c r="P2096" s="248">
        <v>43734</v>
      </c>
      <c r="Q2096" s="166" t="str">
        <f>IF(COUNTIFS(tabAtas_Bloqueios[CÓDIGO],tabConsumoAta[[#This Row],[CÓDIGO]],tabAtas_Bloqueios[CHAVE],tabConsumoAta[[#This Row],[ATA]],tabAtas_Bloqueios[INATIVO],"") &gt; 0,"X","")</f>
        <v/>
      </c>
      <c r="R2096" s="158" t="s">
        <v>1555</v>
      </c>
    </row>
    <row r="2097" spans="1:18" x14ac:dyDescent="0.3">
      <c r="A2097" s="247">
        <v>132647</v>
      </c>
      <c r="B2097" s="47" t="s">
        <v>2540</v>
      </c>
      <c r="C2097" s="34" t="str">
        <f>IFERROR(VLOOKUP(tabConsumoAta[[#This Row],[CÓDIGO]],tabEstimativa[#Data],14,FALSE),"")</f>
        <v/>
      </c>
      <c r="D2097" s="157" t="s">
        <v>1560</v>
      </c>
      <c r="E2097" s="157"/>
      <c r="F2097" s="34"/>
      <c r="G2097" s="78" t="str">
        <f>IFERROR(VLOOKUP(tabConsumoAta[[#This Row],[ATA]],tabAtas[#Data],4,FALSE),"")</f>
        <v/>
      </c>
      <c r="H2097" s="163">
        <f>SUMIFS(tabSaldoAta[ESTIMATIVA],tabSaldoAta[CÓDIGO],tabConsumoAta[[#This Row],[CÓDIGO]],tabSaldoAta[CHAVE],tabConsumoAta[[#This Row],[ATA]])</f>
        <v>0</v>
      </c>
      <c r="I2097" s="164">
        <v>10000</v>
      </c>
      <c r="J2097" s="159">
        <v>25</v>
      </c>
      <c r="K2097" s="251">
        <v>13292</v>
      </c>
      <c r="L2097" s="246" t="s">
        <v>1560</v>
      </c>
      <c r="M2097" s="160" t="s">
        <v>3141</v>
      </c>
      <c r="N2097" s="160" t="s">
        <v>3142</v>
      </c>
      <c r="O2097" s="249" t="s">
        <v>3143</v>
      </c>
      <c r="P2097" s="248">
        <v>43734</v>
      </c>
      <c r="Q2097" s="166" t="str">
        <f>IF(COUNTIFS(tabAtas_Bloqueios[CÓDIGO],tabConsumoAta[[#This Row],[CÓDIGO]],tabAtas_Bloqueios[CHAVE],tabConsumoAta[[#This Row],[ATA]],tabAtas_Bloqueios[INATIVO],"") &gt; 0,"X","")</f>
        <v/>
      </c>
      <c r="R2097" s="158" t="s">
        <v>1555</v>
      </c>
    </row>
    <row r="2098" spans="1:18" x14ac:dyDescent="0.3">
      <c r="A2098" s="247">
        <v>132649</v>
      </c>
      <c r="B2098" s="47" t="s">
        <v>2541</v>
      </c>
      <c r="C2098" s="34" t="str">
        <f>IFERROR(VLOOKUP(tabConsumoAta[[#This Row],[CÓDIGO]],tabEstimativa[#Data],14,FALSE),"")</f>
        <v/>
      </c>
      <c r="D2098" s="157" t="s">
        <v>1560</v>
      </c>
      <c r="E2098" s="157"/>
      <c r="F2098" s="34"/>
      <c r="G2098" s="78" t="str">
        <f>IFERROR(VLOOKUP(tabConsumoAta[[#This Row],[ATA]],tabAtas[#Data],4,FALSE),"")</f>
        <v/>
      </c>
      <c r="H2098" s="163">
        <f>SUMIFS(tabSaldoAta[ESTIMATIVA],tabSaldoAta[CÓDIGO],tabConsumoAta[[#This Row],[CÓDIGO]],tabSaldoAta[CHAVE],tabConsumoAta[[#This Row],[ATA]])</f>
        <v>0</v>
      </c>
      <c r="I2098" s="164">
        <v>5000</v>
      </c>
      <c r="J2098" s="159">
        <v>26</v>
      </c>
      <c r="K2098" s="251">
        <v>13292</v>
      </c>
      <c r="L2098" s="246" t="s">
        <v>1560</v>
      </c>
      <c r="M2098" s="160" t="s">
        <v>3141</v>
      </c>
      <c r="N2098" s="160" t="s">
        <v>3142</v>
      </c>
      <c r="O2098" s="249" t="s">
        <v>3143</v>
      </c>
      <c r="P2098" s="248">
        <v>43734</v>
      </c>
      <c r="Q2098" s="166" t="str">
        <f>IF(COUNTIFS(tabAtas_Bloqueios[CÓDIGO],tabConsumoAta[[#This Row],[CÓDIGO]],tabAtas_Bloqueios[CHAVE],tabConsumoAta[[#This Row],[ATA]],tabAtas_Bloqueios[INATIVO],"") &gt; 0,"X","")</f>
        <v/>
      </c>
      <c r="R2098" s="158" t="s">
        <v>1555</v>
      </c>
    </row>
    <row r="2099" spans="1:18" x14ac:dyDescent="0.3">
      <c r="A2099" s="247">
        <v>132650</v>
      </c>
      <c r="B2099" s="47" t="s">
        <v>2574</v>
      </c>
      <c r="C2099" s="34" t="str">
        <f>IFERROR(VLOOKUP(tabConsumoAta[[#This Row],[CÓDIGO]],tabEstimativa[#Data],14,FALSE),"")</f>
        <v/>
      </c>
      <c r="D2099" s="157" t="s">
        <v>1560</v>
      </c>
      <c r="E2099" s="157"/>
      <c r="F2099" s="34"/>
      <c r="G2099" s="78" t="str">
        <f>IFERROR(VLOOKUP(tabConsumoAta[[#This Row],[ATA]],tabAtas[#Data],4,FALSE),"")</f>
        <v/>
      </c>
      <c r="H2099" s="163">
        <f>SUMIFS(tabSaldoAta[ESTIMATIVA],tabSaldoAta[CÓDIGO],tabConsumoAta[[#This Row],[CÓDIGO]],tabSaldoAta[CHAVE],tabConsumoAta[[#This Row],[ATA]])</f>
        <v>0</v>
      </c>
      <c r="I2099" s="164">
        <v>4000</v>
      </c>
      <c r="J2099" s="159">
        <v>27</v>
      </c>
      <c r="K2099" s="251">
        <v>13292</v>
      </c>
      <c r="L2099" s="246" t="s">
        <v>1560</v>
      </c>
      <c r="M2099" s="160" t="s">
        <v>3141</v>
      </c>
      <c r="N2099" s="160" t="s">
        <v>3142</v>
      </c>
      <c r="O2099" s="249" t="s">
        <v>3143</v>
      </c>
      <c r="P2099" s="248">
        <v>43734</v>
      </c>
      <c r="Q2099" s="166" t="str">
        <f>IF(COUNTIFS(tabAtas_Bloqueios[CÓDIGO],tabConsumoAta[[#This Row],[CÓDIGO]],tabAtas_Bloqueios[CHAVE],tabConsumoAta[[#This Row],[ATA]],tabAtas_Bloqueios[INATIVO],"") &gt; 0,"X","")</f>
        <v/>
      </c>
      <c r="R2099" s="158" t="s">
        <v>1555</v>
      </c>
    </row>
    <row r="2100" spans="1:18" x14ac:dyDescent="0.3">
      <c r="A2100" s="247">
        <v>132655</v>
      </c>
      <c r="B2100" s="47" t="s">
        <v>2545</v>
      </c>
      <c r="C2100" s="34" t="str">
        <f>IFERROR(VLOOKUP(tabConsumoAta[[#This Row],[CÓDIGO]],tabEstimativa[#Data],14,FALSE),"")</f>
        <v/>
      </c>
      <c r="D2100" s="157" t="s">
        <v>1560</v>
      </c>
      <c r="E2100" s="157"/>
      <c r="F2100" s="34"/>
      <c r="G2100" s="78" t="str">
        <f>IFERROR(VLOOKUP(tabConsumoAta[[#This Row],[ATA]],tabAtas[#Data],4,FALSE),"")</f>
        <v/>
      </c>
      <c r="H2100" s="163">
        <f>SUMIFS(tabSaldoAta[ESTIMATIVA],tabSaldoAta[CÓDIGO],tabConsumoAta[[#This Row],[CÓDIGO]],tabSaldoAta[CHAVE],tabConsumoAta[[#This Row],[ATA]])</f>
        <v>0</v>
      </c>
      <c r="I2100" s="164">
        <v>25000</v>
      </c>
      <c r="J2100" s="159">
        <v>28</v>
      </c>
      <c r="K2100" s="251">
        <v>13292</v>
      </c>
      <c r="L2100" s="246" t="s">
        <v>1560</v>
      </c>
      <c r="M2100" s="160" t="s">
        <v>3141</v>
      </c>
      <c r="N2100" s="160" t="s">
        <v>3142</v>
      </c>
      <c r="O2100" s="249" t="s">
        <v>3143</v>
      </c>
      <c r="P2100" s="248">
        <v>43734</v>
      </c>
      <c r="Q2100" s="166" t="str">
        <f>IF(COUNTIFS(tabAtas_Bloqueios[CÓDIGO],tabConsumoAta[[#This Row],[CÓDIGO]],tabAtas_Bloqueios[CHAVE],tabConsumoAta[[#This Row],[ATA]],tabAtas_Bloqueios[INATIVO],"") &gt; 0,"X","")</f>
        <v/>
      </c>
      <c r="R2100" s="158" t="s">
        <v>1555</v>
      </c>
    </row>
    <row r="2101" spans="1:18" x14ac:dyDescent="0.3">
      <c r="A2101" s="247">
        <v>132656</v>
      </c>
      <c r="B2101" s="47" t="s">
        <v>2546</v>
      </c>
      <c r="C2101" s="34" t="str">
        <f>IFERROR(VLOOKUP(tabConsumoAta[[#This Row],[CÓDIGO]],tabEstimativa[#Data],14,FALSE),"")</f>
        <v/>
      </c>
      <c r="D2101" s="157" t="s">
        <v>1560</v>
      </c>
      <c r="E2101" s="157"/>
      <c r="F2101" s="34"/>
      <c r="G2101" s="78" t="str">
        <f>IFERROR(VLOOKUP(tabConsumoAta[[#This Row],[ATA]],tabAtas[#Data],4,FALSE),"")</f>
        <v/>
      </c>
      <c r="H2101" s="163">
        <f>SUMIFS(tabSaldoAta[ESTIMATIVA],tabSaldoAta[CÓDIGO],tabConsumoAta[[#This Row],[CÓDIGO]],tabSaldoAta[CHAVE],tabConsumoAta[[#This Row],[ATA]])</f>
        <v>0</v>
      </c>
      <c r="I2101" s="164">
        <v>25000</v>
      </c>
      <c r="J2101" s="159">
        <v>29</v>
      </c>
      <c r="K2101" s="251">
        <v>13292</v>
      </c>
      <c r="L2101" s="246" t="s">
        <v>1560</v>
      </c>
      <c r="M2101" s="160" t="s">
        <v>3141</v>
      </c>
      <c r="N2101" s="160" t="s">
        <v>3142</v>
      </c>
      <c r="O2101" s="249" t="s">
        <v>3143</v>
      </c>
      <c r="P2101" s="248">
        <v>43734</v>
      </c>
      <c r="Q2101" s="166" t="str">
        <f>IF(COUNTIFS(tabAtas_Bloqueios[CÓDIGO],tabConsumoAta[[#This Row],[CÓDIGO]],tabAtas_Bloqueios[CHAVE],tabConsumoAta[[#This Row],[ATA]],tabAtas_Bloqueios[INATIVO],"") &gt; 0,"X","")</f>
        <v/>
      </c>
      <c r="R2101" s="158" t="s">
        <v>1555</v>
      </c>
    </row>
    <row r="2102" spans="1:18" x14ac:dyDescent="0.3">
      <c r="A2102" s="247">
        <v>135703</v>
      </c>
      <c r="B2102" s="47" t="s">
        <v>3145</v>
      </c>
      <c r="C2102" s="34" t="str">
        <f>IFERROR(VLOOKUP(tabConsumoAta[[#This Row],[CÓDIGO]],tabEstimativa[#Data],14,FALSE),"")</f>
        <v>Suspenso</v>
      </c>
      <c r="D2102" s="157" t="s">
        <v>1560</v>
      </c>
      <c r="E2102" s="157"/>
      <c r="F2102" s="34"/>
      <c r="G2102" s="78" t="str">
        <f>IFERROR(VLOOKUP(tabConsumoAta[[#This Row],[ATA]],tabAtas[#Data],4,FALSE),"")</f>
        <v/>
      </c>
      <c r="H2102" s="163">
        <f>SUMIFS(tabSaldoAta[ESTIMATIVA],tabSaldoAta[CÓDIGO],tabConsumoAta[[#This Row],[CÓDIGO]],tabSaldoAta[CHAVE],tabConsumoAta[[#This Row],[ATA]])</f>
        <v>0</v>
      </c>
      <c r="I2102" s="164">
        <v>1000</v>
      </c>
      <c r="J2102" s="159">
        <v>30</v>
      </c>
      <c r="K2102" s="251">
        <v>13292</v>
      </c>
      <c r="L2102" s="246" t="s">
        <v>1560</v>
      </c>
      <c r="M2102" s="160" t="s">
        <v>3141</v>
      </c>
      <c r="N2102" s="160" t="s">
        <v>3142</v>
      </c>
      <c r="O2102" s="249" t="s">
        <v>3143</v>
      </c>
      <c r="P2102" s="248">
        <v>43734</v>
      </c>
      <c r="Q2102" s="166" t="str">
        <f>IF(COUNTIFS(tabAtas_Bloqueios[CÓDIGO],tabConsumoAta[[#This Row],[CÓDIGO]],tabAtas_Bloqueios[CHAVE],tabConsumoAta[[#This Row],[ATA]],tabAtas_Bloqueios[INATIVO],"") &gt; 0,"X","")</f>
        <v/>
      </c>
      <c r="R2102" s="158" t="s">
        <v>1555</v>
      </c>
    </row>
    <row r="2103" spans="1:18" x14ac:dyDescent="0.3">
      <c r="A2103" s="247">
        <v>136408</v>
      </c>
      <c r="B2103" s="47" t="s">
        <v>3146</v>
      </c>
      <c r="C2103" s="34" t="str">
        <f>IFERROR(VLOOKUP(tabConsumoAta[[#This Row],[CÓDIGO]],tabEstimativa[#Data],14,FALSE),"")</f>
        <v/>
      </c>
      <c r="D2103" s="157" t="s">
        <v>1560</v>
      </c>
      <c r="E2103" s="157"/>
      <c r="F2103" s="34"/>
      <c r="G2103" s="78" t="str">
        <f>IFERROR(VLOOKUP(tabConsumoAta[[#This Row],[ATA]],tabAtas[#Data],4,FALSE),"")</f>
        <v/>
      </c>
      <c r="H2103" s="163">
        <f>SUMIFS(tabSaldoAta[ESTIMATIVA],tabSaldoAta[CÓDIGO],tabConsumoAta[[#This Row],[CÓDIGO]],tabSaldoAta[CHAVE],tabConsumoAta[[#This Row],[ATA]])</f>
        <v>0</v>
      </c>
      <c r="I2103" s="164">
        <v>10000</v>
      </c>
      <c r="J2103" s="159">
        <v>31</v>
      </c>
      <c r="K2103" s="251">
        <v>13295</v>
      </c>
      <c r="L2103" s="246" t="s">
        <v>1560</v>
      </c>
      <c r="M2103" s="160" t="s">
        <v>3141</v>
      </c>
      <c r="N2103" s="160" t="s">
        <v>3142</v>
      </c>
      <c r="O2103" s="249" t="s">
        <v>3143</v>
      </c>
      <c r="P2103" s="248">
        <v>43734</v>
      </c>
      <c r="Q2103" s="166" t="str">
        <f>IF(COUNTIFS(tabAtas_Bloqueios[CÓDIGO],tabConsumoAta[[#This Row],[CÓDIGO]],tabAtas_Bloqueios[CHAVE],tabConsumoAta[[#This Row],[ATA]],tabAtas_Bloqueios[INATIVO],"") &gt; 0,"X","")</f>
        <v/>
      </c>
      <c r="R2103" s="158" t="s">
        <v>1555</v>
      </c>
    </row>
    <row r="2104" spans="1:18" x14ac:dyDescent="0.3">
      <c r="A2104" s="247">
        <v>138450</v>
      </c>
      <c r="B2104" s="47" t="s">
        <v>3147</v>
      </c>
      <c r="C2104" s="34" t="str">
        <f>IFERROR(VLOOKUP(tabConsumoAta[[#This Row],[CÓDIGO]],tabEstimativa[#Data],14,FALSE),"")</f>
        <v/>
      </c>
      <c r="D2104" s="157" t="s">
        <v>1560</v>
      </c>
      <c r="E2104" s="157"/>
      <c r="F2104" s="34"/>
      <c r="G2104" s="78" t="str">
        <f>IFERROR(VLOOKUP(tabConsumoAta[[#This Row],[ATA]],tabAtas[#Data],4,FALSE),"")</f>
        <v/>
      </c>
      <c r="H2104" s="163">
        <f>SUMIFS(tabSaldoAta[ESTIMATIVA],tabSaldoAta[CÓDIGO],tabConsumoAta[[#This Row],[CÓDIGO]],tabSaldoAta[CHAVE],tabConsumoAta[[#This Row],[ATA]])</f>
        <v>0</v>
      </c>
      <c r="I2104" s="164">
        <v>7000</v>
      </c>
      <c r="J2104" s="159">
        <v>32</v>
      </c>
      <c r="K2104" s="251">
        <v>13295</v>
      </c>
      <c r="L2104" s="246" t="s">
        <v>1560</v>
      </c>
      <c r="M2104" s="160" t="s">
        <v>3141</v>
      </c>
      <c r="N2104" s="160" t="s">
        <v>3142</v>
      </c>
      <c r="O2104" s="249" t="s">
        <v>3143</v>
      </c>
      <c r="P2104" s="248">
        <v>43734</v>
      </c>
      <c r="Q2104" s="166" t="str">
        <f>IF(COUNTIFS(tabAtas_Bloqueios[CÓDIGO],tabConsumoAta[[#This Row],[CÓDIGO]],tabAtas_Bloqueios[CHAVE],tabConsumoAta[[#This Row],[ATA]],tabAtas_Bloqueios[INATIVO],"") &gt; 0,"X","")</f>
        <v/>
      </c>
      <c r="R2104" s="158" t="s">
        <v>1555</v>
      </c>
    </row>
    <row r="2105" spans="1:18" x14ac:dyDescent="0.3">
      <c r="A2105" s="247">
        <v>138451</v>
      </c>
      <c r="B2105" s="47" t="s">
        <v>3148</v>
      </c>
      <c r="C2105" s="34" t="str">
        <f>IFERROR(VLOOKUP(tabConsumoAta[[#This Row],[CÓDIGO]],tabEstimativa[#Data],14,FALSE),"")</f>
        <v/>
      </c>
      <c r="D2105" s="157" t="s">
        <v>1560</v>
      </c>
      <c r="E2105" s="157"/>
      <c r="F2105" s="34"/>
      <c r="G2105" s="78" t="str">
        <f>IFERROR(VLOOKUP(tabConsumoAta[[#This Row],[ATA]],tabAtas[#Data],4,FALSE),"")</f>
        <v/>
      </c>
      <c r="H2105" s="163">
        <f>SUMIFS(tabSaldoAta[ESTIMATIVA],tabSaldoAta[CÓDIGO],tabConsumoAta[[#This Row],[CÓDIGO]],tabSaldoAta[CHAVE],tabConsumoAta[[#This Row],[ATA]])</f>
        <v>0</v>
      </c>
      <c r="I2105" s="164">
        <v>10000</v>
      </c>
      <c r="J2105" s="159">
        <v>33</v>
      </c>
      <c r="K2105" s="251">
        <v>13295</v>
      </c>
      <c r="L2105" s="246" t="s">
        <v>1560</v>
      </c>
      <c r="M2105" s="160" t="s">
        <v>3141</v>
      </c>
      <c r="N2105" s="160" t="s">
        <v>3142</v>
      </c>
      <c r="O2105" s="249" t="s">
        <v>3143</v>
      </c>
      <c r="P2105" s="248">
        <v>43734</v>
      </c>
      <c r="Q2105" s="166" t="str">
        <f>IF(COUNTIFS(tabAtas_Bloqueios[CÓDIGO],tabConsumoAta[[#This Row],[CÓDIGO]],tabAtas_Bloqueios[CHAVE],tabConsumoAta[[#This Row],[ATA]],tabAtas_Bloqueios[INATIVO],"") &gt; 0,"X","")</f>
        <v/>
      </c>
      <c r="R2105" s="158" t="s">
        <v>1555</v>
      </c>
    </row>
    <row r="2106" spans="1:18" x14ac:dyDescent="0.3">
      <c r="A2106" s="247">
        <v>138463</v>
      </c>
      <c r="B2106" s="47" t="s">
        <v>3149</v>
      </c>
      <c r="C2106" s="34" t="str">
        <f>IFERROR(VLOOKUP(tabConsumoAta[[#This Row],[CÓDIGO]],tabEstimativa[#Data],14,FALSE),"")</f>
        <v/>
      </c>
      <c r="D2106" s="157" t="s">
        <v>1560</v>
      </c>
      <c r="E2106" s="157"/>
      <c r="F2106" s="34"/>
      <c r="G2106" s="78" t="str">
        <f>IFERROR(VLOOKUP(tabConsumoAta[[#This Row],[ATA]],tabAtas[#Data],4,FALSE),"")</f>
        <v/>
      </c>
      <c r="H2106" s="163">
        <f>SUMIFS(tabSaldoAta[ESTIMATIVA],tabSaldoAta[CÓDIGO],tabConsumoAta[[#This Row],[CÓDIGO]],tabSaldoAta[CHAVE],tabConsumoAta[[#This Row],[ATA]])</f>
        <v>0</v>
      </c>
      <c r="I2106" s="164">
        <v>10000</v>
      </c>
      <c r="J2106" s="159">
        <v>34</v>
      </c>
      <c r="K2106" s="251">
        <v>13295</v>
      </c>
      <c r="L2106" s="246" t="s">
        <v>1560</v>
      </c>
      <c r="M2106" s="160" t="s">
        <v>3141</v>
      </c>
      <c r="N2106" s="160" t="s">
        <v>3142</v>
      </c>
      <c r="O2106" s="249" t="s">
        <v>3143</v>
      </c>
      <c r="P2106" s="248">
        <v>43734</v>
      </c>
      <c r="Q2106" s="166" t="str">
        <f>IF(COUNTIFS(tabAtas_Bloqueios[CÓDIGO],tabConsumoAta[[#This Row],[CÓDIGO]],tabAtas_Bloqueios[CHAVE],tabConsumoAta[[#This Row],[ATA]],tabAtas_Bloqueios[INATIVO],"") &gt; 0,"X","")</f>
        <v/>
      </c>
      <c r="R2106" s="158" t="s">
        <v>1555</v>
      </c>
    </row>
    <row r="2107" spans="1:18" x14ac:dyDescent="0.3">
      <c r="A2107" s="247">
        <v>138464</v>
      </c>
      <c r="B2107" s="47" t="s">
        <v>3150</v>
      </c>
      <c r="C2107" s="34" t="str">
        <f>IFERROR(VLOOKUP(tabConsumoAta[[#This Row],[CÓDIGO]],tabEstimativa[#Data],14,FALSE),"")</f>
        <v/>
      </c>
      <c r="D2107" s="157" t="s">
        <v>1560</v>
      </c>
      <c r="E2107" s="157"/>
      <c r="F2107" s="34"/>
      <c r="G2107" s="78" t="str">
        <f>IFERROR(VLOOKUP(tabConsumoAta[[#This Row],[ATA]],tabAtas[#Data],4,FALSE),"")</f>
        <v/>
      </c>
      <c r="H2107" s="163">
        <f>SUMIFS(tabSaldoAta[ESTIMATIVA],tabSaldoAta[CÓDIGO],tabConsumoAta[[#This Row],[CÓDIGO]],tabSaldoAta[CHAVE],tabConsumoAta[[#This Row],[ATA]])</f>
        <v>0</v>
      </c>
      <c r="I2107" s="164">
        <v>10000</v>
      </c>
      <c r="J2107" s="159">
        <v>35</v>
      </c>
      <c r="K2107" s="251">
        <v>13295</v>
      </c>
      <c r="L2107" s="246" t="s">
        <v>1560</v>
      </c>
      <c r="M2107" s="160" t="s">
        <v>3141</v>
      </c>
      <c r="N2107" s="160" t="s">
        <v>3142</v>
      </c>
      <c r="O2107" s="249" t="s">
        <v>3143</v>
      </c>
      <c r="P2107" s="248">
        <v>43734</v>
      </c>
      <c r="Q2107" s="166" t="str">
        <f>IF(COUNTIFS(tabAtas_Bloqueios[CÓDIGO],tabConsumoAta[[#This Row],[CÓDIGO]],tabAtas_Bloqueios[CHAVE],tabConsumoAta[[#This Row],[ATA]],tabAtas_Bloqueios[INATIVO],"") &gt; 0,"X","")</f>
        <v/>
      </c>
      <c r="R2107" s="158" t="s">
        <v>1555</v>
      </c>
    </row>
    <row r="2108" spans="1:18" x14ac:dyDescent="0.3">
      <c r="A2108" s="247">
        <v>138471</v>
      </c>
      <c r="B2108" s="47" t="s">
        <v>3151</v>
      </c>
      <c r="C2108" s="34" t="str">
        <f>IFERROR(VLOOKUP(tabConsumoAta[[#This Row],[CÓDIGO]],tabEstimativa[#Data],14,FALSE),"")</f>
        <v/>
      </c>
      <c r="D2108" s="157" t="s">
        <v>1560</v>
      </c>
      <c r="E2108" s="157"/>
      <c r="F2108" s="34"/>
      <c r="G2108" s="78" t="str">
        <f>IFERROR(VLOOKUP(tabConsumoAta[[#This Row],[ATA]],tabAtas[#Data],4,FALSE),"")</f>
        <v/>
      </c>
      <c r="H2108" s="163">
        <f>SUMIFS(tabSaldoAta[ESTIMATIVA],tabSaldoAta[CÓDIGO],tabConsumoAta[[#This Row],[CÓDIGO]],tabSaldoAta[CHAVE],tabConsumoAta[[#This Row],[ATA]])</f>
        <v>0</v>
      </c>
      <c r="I2108" s="164">
        <v>3000</v>
      </c>
      <c r="J2108" s="159">
        <v>36</v>
      </c>
      <c r="K2108" s="251" t="s">
        <v>3576</v>
      </c>
      <c r="L2108" s="246" t="s">
        <v>1560</v>
      </c>
      <c r="M2108" s="160" t="s">
        <v>3141</v>
      </c>
      <c r="N2108" s="160" t="s">
        <v>3142</v>
      </c>
      <c r="O2108" s="249" t="s">
        <v>3143</v>
      </c>
      <c r="P2108" s="248">
        <v>43734</v>
      </c>
      <c r="Q2108" s="166" t="str">
        <f>IF(COUNTIFS(tabAtas_Bloqueios[CÓDIGO],tabConsumoAta[[#This Row],[CÓDIGO]],tabAtas_Bloqueios[CHAVE],tabConsumoAta[[#This Row],[ATA]],tabAtas_Bloqueios[INATIVO],"") &gt; 0,"X","")</f>
        <v/>
      </c>
      <c r="R2108" s="158" t="s">
        <v>1555</v>
      </c>
    </row>
    <row r="2109" spans="1:18" x14ac:dyDescent="0.3">
      <c r="A2109" s="247">
        <v>15813</v>
      </c>
      <c r="B2109" s="47" t="s">
        <v>224</v>
      </c>
      <c r="C2109" s="34" t="str">
        <f>IFERROR(VLOOKUP(tabConsumoAta[[#This Row],[CÓDIGO]],tabEstimativa[#Data],14,FALSE),"")</f>
        <v>Aguardando</v>
      </c>
      <c r="D2109" s="157" t="s">
        <v>1560</v>
      </c>
      <c r="E2109" s="157"/>
      <c r="F2109" s="34"/>
      <c r="G2109" s="78" t="str">
        <f>IFERROR(VLOOKUP(tabConsumoAta[[#This Row],[ATA]],tabAtas[#Data],4,FALSE),"")</f>
        <v/>
      </c>
      <c r="H2109" s="163">
        <f>SUMIFS(tabSaldoAta[ESTIMATIVA],tabSaldoAta[CÓDIGO],tabConsumoAta[[#This Row],[CÓDIGO]],tabSaldoAta[CHAVE],tabConsumoAta[[#This Row],[ATA]])</f>
        <v>0</v>
      </c>
      <c r="I2109" s="164">
        <v>2000</v>
      </c>
      <c r="J2109" s="159">
        <v>1</v>
      </c>
      <c r="K2109" s="251">
        <v>13564</v>
      </c>
      <c r="L2109" s="246" t="s">
        <v>1560</v>
      </c>
      <c r="M2109" s="160" t="s">
        <v>3130</v>
      </c>
      <c r="N2109" s="160" t="s">
        <v>3131</v>
      </c>
      <c r="O2109" s="249" t="s">
        <v>3132</v>
      </c>
      <c r="P2109" s="248">
        <v>43734</v>
      </c>
      <c r="Q2109" s="166" t="str">
        <f>IF(COUNTIFS(tabAtas_Bloqueios[CÓDIGO],tabConsumoAta[[#This Row],[CÓDIGO]],tabAtas_Bloqueios[CHAVE],tabConsumoAta[[#This Row],[ATA]],tabAtas_Bloqueios[INATIVO],"") &gt; 0,"X","")</f>
        <v/>
      </c>
      <c r="R2109" s="158" t="s">
        <v>1555</v>
      </c>
    </row>
    <row r="2110" spans="1:18" x14ac:dyDescent="0.3">
      <c r="A2110" s="247">
        <v>27287</v>
      </c>
      <c r="B2110" s="47" t="s">
        <v>3039</v>
      </c>
      <c r="C2110" s="34" t="str">
        <f>IFERROR(VLOOKUP(tabConsumoAta[[#This Row],[CÓDIGO]],tabEstimativa[#Data],14,FALSE),"")</f>
        <v>Suspenso</v>
      </c>
      <c r="D2110" s="157" t="s">
        <v>1560</v>
      </c>
      <c r="E2110" s="157"/>
      <c r="F2110" s="34"/>
      <c r="G2110" s="78" t="str">
        <f>IFERROR(VLOOKUP(tabConsumoAta[[#This Row],[ATA]],tabAtas[#Data],4,FALSE),"")</f>
        <v/>
      </c>
      <c r="H2110" s="163">
        <f>SUMIFS(tabSaldoAta[ESTIMATIVA],tabSaldoAta[CÓDIGO],tabConsumoAta[[#This Row],[CÓDIGO]],tabSaldoAta[CHAVE],tabConsumoAta[[#This Row],[ATA]])</f>
        <v>0</v>
      </c>
      <c r="I2110" s="164">
        <v>1200</v>
      </c>
      <c r="J2110" s="159">
        <v>2</v>
      </c>
      <c r="K2110" s="251">
        <v>13566</v>
      </c>
      <c r="L2110" s="246" t="s">
        <v>1560</v>
      </c>
      <c r="M2110" s="160" t="s">
        <v>3130</v>
      </c>
      <c r="N2110" s="160" t="s">
        <v>3131</v>
      </c>
      <c r="O2110" s="249" t="s">
        <v>3132</v>
      </c>
      <c r="P2110" s="248">
        <v>43734</v>
      </c>
      <c r="Q2110" s="166" t="str">
        <f>IF(COUNTIFS(tabAtas_Bloqueios[CÓDIGO],tabConsumoAta[[#This Row],[CÓDIGO]],tabAtas_Bloqueios[CHAVE],tabConsumoAta[[#This Row],[ATA]],tabAtas_Bloqueios[INATIVO],"") &gt; 0,"X","")</f>
        <v/>
      </c>
      <c r="R2110" s="158" t="s">
        <v>1555</v>
      </c>
    </row>
    <row r="2111" spans="1:18" x14ac:dyDescent="0.3">
      <c r="A2111" s="247">
        <v>49695</v>
      </c>
      <c r="B2111" s="47" t="s">
        <v>1424</v>
      </c>
      <c r="C2111" s="34" t="str">
        <f>IFERROR(VLOOKUP(tabConsumoAta[[#This Row],[CÓDIGO]],tabEstimativa[#Data],14,FALSE),"")</f>
        <v>Suspenso</v>
      </c>
      <c r="D2111" s="157" t="s">
        <v>1560</v>
      </c>
      <c r="E2111" s="157"/>
      <c r="F2111" s="34"/>
      <c r="G2111" s="78" t="str">
        <f>IFERROR(VLOOKUP(tabConsumoAta[[#This Row],[ATA]],tabAtas[#Data],4,FALSE),"")</f>
        <v/>
      </c>
      <c r="H2111" s="163">
        <f>SUMIFS(tabSaldoAta[ESTIMATIVA],tabSaldoAta[CÓDIGO],tabConsumoAta[[#This Row],[CÓDIGO]],tabSaldoAta[CHAVE],tabConsumoAta[[#This Row],[ATA]])</f>
        <v>0</v>
      </c>
      <c r="I2111" s="164">
        <v>500</v>
      </c>
      <c r="J2111" s="159">
        <v>3</v>
      </c>
      <c r="K2111" s="251">
        <v>13567</v>
      </c>
      <c r="L2111" s="246" t="s">
        <v>1560</v>
      </c>
      <c r="M2111" s="160" t="s">
        <v>3130</v>
      </c>
      <c r="N2111" s="160" t="s">
        <v>3131</v>
      </c>
      <c r="O2111" s="249" t="s">
        <v>3132</v>
      </c>
      <c r="P2111" s="248">
        <v>43734</v>
      </c>
      <c r="Q2111" s="166" t="str">
        <f>IF(COUNTIFS(tabAtas_Bloqueios[CÓDIGO],tabConsumoAta[[#This Row],[CÓDIGO]],tabAtas_Bloqueios[CHAVE],tabConsumoAta[[#This Row],[ATA]],tabAtas_Bloqueios[INATIVO],"") &gt; 0,"X","")</f>
        <v/>
      </c>
      <c r="R2111" s="158" t="s">
        <v>1555</v>
      </c>
    </row>
    <row r="2112" spans="1:18" x14ac:dyDescent="0.3">
      <c r="A2112" s="247">
        <v>53446</v>
      </c>
      <c r="B2112" s="47" t="s">
        <v>3055</v>
      </c>
      <c r="C2112" s="34" t="str">
        <f>IFERROR(VLOOKUP(tabConsumoAta[[#This Row],[CÓDIGO]],tabEstimativa[#Data],14,FALSE),"")</f>
        <v>Aguardando</v>
      </c>
      <c r="D2112" s="157" t="s">
        <v>1560</v>
      </c>
      <c r="E2112" s="157"/>
      <c r="F2112" s="34"/>
      <c r="G2112" s="78" t="str">
        <f>IFERROR(VLOOKUP(tabConsumoAta[[#This Row],[ATA]],tabAtas[#Data],4,FALSE),"")</f>
        <v/>
      </c>
      <c r="H2112" s="163">
        <f>SUMIFS(tabSaldoAta[ESTIMATIVA],tabSaldoAta[CÓDIGO],tabConsumoAta[[#This Row],[CÓDIGO]],tabSaldoAta[CHAVE],tabConsumoAta[[#This Row],[ATA]])</f>
        <v>0</v>
      </c>
      <c r="I2112" s="164">
        <v>1300</v>
      </c>
      <c r="J2112" s="159">
        <v>4</v>
      </c>
      <c r="K2112" s="251">
        <v>13568</v>
      </c>
      <c r="L2112" s="246" t="s">
        <v>1560</v>
      </c>
      <c r="M2112" s="160" t="s">
        <v>3130</v>
      </c>
      <c r="N2112" s="160" t="s">
        <v>3131</v>
      </c>
      <c r="O2112" s="249" t="s">
        <v>3132</v>
      </c>
      <c r="P2112" s="248">
        <v>43734</v>
      </c>
      <c r="Q2112" s="166" t="str">
        <f>IF(COUNTIFS(tabAtas_Bloqueios[CÓDIGO],tabConsumoAta[[#This Row],[CÓDIGO]],tabAtas_Bloqueios[CHAVE],tabConsumoAta[[#This Row],[ATA]],tabAtas_Bloqueios[INATIVO],"") &gt; 0,"X","")</f>
        <v/>
      </c>
      <c r="R2112" s="158" t="s">
        <v>1555</v>
      </c>
    </row>
    <row r="2113" spans="1:18" x14ac:dyDescent="0.3">
      <c r="A2113" s="247">
        <v>53813</v>
      </c>
      <c r="B2113" s="47" t="s">
        <v>147</v>
      </c>
      <c r="C2113" s="34" t="str">
        <f>IFERROR(VLOOKUP(tabConsumoAta[[#This Row],[CÓDIGO]],tabEstimativa[#Data],14,FALSE),"")</f>
        <v>Suspenso</v>
      </c>
      <c r="D2113" s="157" t="s">
        <v>1560</v>
      </c>
      <c r="E2113" s="157"/>
      <c r="F2113" s="34"/>
      <c r="G2113" s="78" t="str">
        <f>IFERROR(VLOOKUP(tabConsumoAta[[#This Row],[ATA]],tabAtas[#Data],4,FALSE),"")</f>
        <v/>
      </c>
      <c r="H2113" s="163">
        <f>SUMIFS(tabSaldoAta[ESTIMATIVA],tabSaldoAta[CÓDIGO],tabConsumoAta[[#This Row],[CÓDIGO]],tabSaldoAta[CHAVE],tabConsumoAta[[#This Row],[ATA]])</f>
        <v>0</v>
      </c>
      <c r="I2113" s="164">
        <v>200</v>
      </c>
      <c r="J2113" s="159">
        <v>5</v>
      </c>
      <c r="K2113" s="251">
        <v>13566</v>
      </c>
      <c r="L2113" s="246" t="s">
        <v>1560</v>
      </c>
      <c r="M2113" s="160" t="s">
        <v>3130</v>
      </c>
      <c r="N2113" s="160" t="s">
        <v>3131</v>
      </c>
      <c r="O2113" s="249" t="s">
        <v>3132</v>
      </c>
      <c r="P2113" s="248">
        <v>43734</v>
      </c>
      <c r="Q2113" s="166" t="str">
        <f>IF(COUNTIFS(tabAtas_Bloqueios[CÓDIGO],tabConsumoAta[[#This Row],[CÓDIGO]],tabAtas_Bloqueios[CHAVE],tabConsumoAta[[#This Row],[ATA]],tabAtas_Bloqueios[INATIVO],"") &gt; 0,"X","")</f>
        <v/>
      </c>
      <c r="R2113" s="158" t="s">
        <v>1555</v>
      </c>
    </row>
    <row r="2114" spans="1:18" x14ac:dyDescent="0.3">
      <c r="A2114" s="247">
        <v>53814</v>
      </c>
      <c r="B2114" s="47" t="s">
        <v>148</v>
      </c>
      <c r="C2114" s="34" t="str">
        <f>IFERROR(VLOOKUP(tabConsumoAta[[#This Row],[CÓDIGO]],tabEstimativa[#Data],14,FALSE),"")</f>
        <v>Suspenso</v>
      </c>
      <c r="D2114" s="157" t="s">
        <v>1560</v>
      </c>
      <c r="E2114" s="157"/>
      <c r="F2114" s="34"/>
      <c r="G2114" s="78" t="str">
        <f>IFERROR(VLOOKUP(tabConsumoAta[[#This Row],[ATA]],tabAtas[#Data],4,FALSE),"")</f>
        <v/>
      </c>
      <c r="H2114" s="163">
        <f>SUMIFS(tabSaldoAta[ESTIMATIVA],tabSaldoAta[CÓDIGO],tabConsumoAta[[#This Row],[CÓDIGO]],tabSaldoAta[CHAVE],tabConsumoAta[[#This Row],[ATA]])</f>
        <v>0</v>
      </c>
      <c r="I2114" s="164">
        <v>200</v>
      </c>
      <c r="J2114" s="159">
        <v>6</v>
      </c>
      <c r="K2114" s="251">
        <v>13566</v>
      </c>
      <c r="L2114" s="246" t="s">
        <v>1560</v>
      </c>
      <c r="M2114" s="160" t="s">
        <v>3130</v>
      </c>
      <c r="N2114" s="160" t="s">
        <v>3131</v>
      </c>
      <c r="O2114" s="249" t="s">
        <v>3132</v>
      </c>
      <c r="P2114" s="248">
        <v>43734</v>
      </c>
      <c r="Q2114" s="166" t="str">
        <f>IF(COUNTIFS(tabAtas_Bloqueios[CÓDIGO],tabConsumoAta[[#This Row],[CÓDIGO]],tabAtas_Bloqueios[CHAVE],tabConsumoAta[[#This Row],[ATA]],tabAtas_Bloqueios[INATIVO],"") &gt; 0,"X","")</f>
        <v/>
      </c>
      <c r="R2114" s="158" t="s">
        <v>1555</v>
      </c>
    </row>
    <row r="2115" spans="1:18" x14ac:dyDescent="0.3">
      <c r="A2115" s="247">
        <v>60517</v>
      </c>
      <c r="B2115" s="47" t="s">
        <v>3133</v>
      </c>
      <c r="C2115" s="34" t="str">
        <f>IFERROR(VLOOKUP(tabConsumoAta[[#This Row],[CÓDIGO]],tabEstimativa[#Data],14,FALSE),"")</f>
        <v>Suspenso</v>
      </c>
      <c r="D2115" s="157" t="s">
        <v>1560</v>
      </c>
      <c r="E2115" s="157"/>
      <c r="F2115" s="34"/>
      <c r="G2115" s="78" t="str">
        <f>IFERROR(VLOOKUP(tabConsumoAta[[#This Row],[ATA]],tabAtas[#Data],4,FALSE),"")</f>
        <v/>
      </c>
      <c r="H2115" s="163">
        <f>SUMIFS(tabSaldoAta[ESTIMATIVA],tabSaldoAta[CÓDIGO],tabConsumoAta[[#This Row],[CÓDIGO]],tabSaldoAta[CHAVE],tabConsumoAta[[#This Row],[ATA]])</f>
        <v>0</v>
      </c>
      <c r="I2115" s="164">
        <v>400</v>
      </c>
      <c r="J2115" s="159">
        <v>7</v>
      </c>
      <c r="K2115" s="251">
        <v>13566</v>
      </c>
      <c r="L2115" s="246" t="s">
        <v>1560</v>
      </c>
      <c r="M2115" s="160" t="s">
        <v>3130</v>
      </c>
      <c r="N2115" s="160" t="s">
        <v>3131</v>
      </c>
      <c r="O2115" s="249" t="s">
        <v>3132</v>
      </c>
      <c r="P2115" s="248">
        <v>43734</v>
      </c>
      <c r="Q2115" s="166" t="str">
        <f>IF(COUNTIFS(tabAtas_Bloqueios[CÓDIGO],tabConsumoAta[[#This Row],[CÓDIGO]],tabAtas_Bloqueios[CHAVE],tabConsumoAta[[#This Row],[ATA]],tabAtas_Bloqueios[INATIVO],"") &gt; 0,"X","")</f>
        <v/>
      </c>
      <c r="R2115" s="158" t="s">
        <v>1555</v>
      </c>
    </row>
    <row r="2116" spans="1:18" x14ac:dyDescent="0.3">
      <c r="A2116" s="247">
        <v>67939</v>
      </c>
      <c r="B2116" s="47" t="s">
        <v>2034</v>
      </c>
      <c r="C2116" s="34" t="str">
        <f>IFERROR(VLOOKUP(tabConsumoAta[[#This Row],[CÓDIGO]],tabEstimativa[#Data],14,FALSE),"")</f>
        <v>Inativo</v>
      </c>
      <c r="D2116" s="157" t="s">
        <v>1560</v>
      </c>
      <c r="E2116" s="157"/>
      <c r="F2116" s="34"/>
      <c r="G2116" s="78" t="str">
        <f>IFERROR(VLOOKUP(tabConsumoAta[[#This Row],[ATA]],tabAtas[#Data],4,FALSE),"")</f>
        <v/>
      </c>
      <c r="H2116" s="163">
        <f>SUMIFS(tabSaldoAta[ESTIMATIVA],tabSaldoAta[CÓDIGO],tabConsumoAta[[#This Row],[CÓDIGO]],tabSaldoAta[CHAVE],tabConsumoAta[[#This Row],[ATA]])</f>
        <v>0</v>
      </c>
      <c r="I2116" s="164">
        <v>200</v>
      </c>
      <c r="J2116" s="159">
        <v>8</v>
      </c>
      <c r="K2116" s="251">
        <v>13569</v>
      </c>
      <c r="L2116" s="246" t="s">
        <v>1560</v>
      </c>
      <c r="M2116" s="160" t="s">
        <v>3130</v>
      </c>
      <c r="N2116" s="160" t="s">
        <v>3131</v>
      </c>
      <c r="O2116" s="249" t="s">
        <v>3132</v>
      </c>
      <c r="P2116" s="248">
        <v>43734</v>
      </c>
      <c r="Q2116" s="166" t="str">
        <f>IF(COUNTIFS(tabAtas_Bloqueios[CÓDIGO],tabConsumoAta[[#This Row],[CÓDIGO]],tabAtas_Bloqueios[CHAVE],tabConsumoAta[[#This Row],[ATA]],tabAtas_Bloqueios[INATIVO],"") &gt; 0,"X","")</f>
        <v/>
      </c>
      <c r="R2116" s="158" t="s">
        <v>1555</v>
      </c>
    </row>
    <row r="2117" spans="1:18" x14ac:dyDescent="0.3">
      <c r="A2117" s="247">
        <v>87348</v>
      </c>
      <c r="B2117" s="47" t="s">
        <v>3134</v>
      </c>
      <c r="C2117" s="34" t="str">
        <f>IFERROR(VLOOKUP(tabConsumoAta[[#This Row],[CÓDIGO]],tabEstimativa[#Data],14,FALSE),"")</f>
        <v>Suspenso</v>
      </c>
      <c r="D2117" s="157" t="s">
        <v>1560</v>
      </c>
      <c r="E2117" s="157"/>
      <c r="F2117" s="34"/>
      <c r="G2117" s="78" t="str">
        <f>IFERROR(VLOOKUP(tabConsumoAta[[#This Row],[ATA]],tabAtas[#Data],4,FALSE),"")</f>
        <v/>
      </c>
      <c r="H2117" s="163">
        <f>SUMIFS(tabSaldoAta[ESTIMATIVA],tabSaldoAta[CÓDIGO],tabConsumoAta[[#This Row],[CÓDIGO]],tabSaldoAta[CHAVE],tabConsumoAta[[#This Row],[ATA]])</f>
        <v>0</v>
      </c>
      <c r="I2117" s="164">
        <v>1000</v>
      </c>
      <c r="J2117" s="159">
        <v>9</v>
      </c>
      <c r="K2117" s="251">
        <v>13566</v>
      </c>
      <c r="L2117" s="246" t="s">
        <v>1560</v>
      </c>
      <c r="M2117" s="160" t="s">
        <v>3130</v>
      </c>
      <c r="N2117" s="160" t="s">
        <v>3131</v>
      </c>
      <c r="O2117" s="249" t="s">
        <v>3132</v>
      </c>
      <c r="P2117" s="248">
        <v>43734</v>
      </c>
      <c r="Q2117" s="166" t="str">
        <f>IF(COUNTIFS(tabAtas_Bloqueios[CÓDIGO],tabConsumoAta[[#This Row],[CÓDIGO]],tabAtas_Bloqueios[CHAVE],tabConsumoAta[[#This Row],[ATA]],tabAtas_Bloqueios[INATIVO],"") &gt; 0,"X","")</f>
        <v/>
      </c>
      <c r="R2117" s="158" t="s">
        <v>1555</v>
      </c>
    </row>
    <row r="2118" spans="1:18" x14ac:dyDescent="0.3">
      <c r="A2118" s="247">
        <v>113846</v>
      </c>
      <c r="B2118" s="47" t="s">
        <v>3059</v>
      </c>
      <c r="C2118" s="34" t="str">
        <f>IFERROR(VLOOKUP(tabConsumoAta[[#This Row],[CÓDIGO]],tabEstimativa[#Data],14,FALSE),"")</f>
        <v>Aguardando</v>
      </c>
      <c r="D2118" s="157" t="s">
        <v>1560</v>
      </c>
      <c r="E2118" s="157"/>
      <c r="F2118" s="34"/>
      <c r="G2118" s="78" t="str">
        <f>IFERROR(VLOOKUP(tabConsumoAta[[#This Row],[ATA]],tabAtas[#Data],4,FALSE),"")</f>
        <v/>
      </c>
      <c r="H2118" s="163">
        <f>SUMIFS(tabSaldoAta[ESTIMATIVA],tabSaldoAta[CÓDIGO],tabConsumoAta[[#This Row],[CÓDIGO]],tabSaldoAta[CHAVE],tabConsumoAta[[#This Row],[ATA]])</f>
        <v>0</v>
      </c>
      <c r="I2118" s="164">
        <v>2600</v>
      </c>
      <c r="J2118" s="159">
        <v>10</v>
      </c>
      <c r="K2118" s="251">
        <v>13568</v>
      </c>
      <c r="L2118" s="246" t="s">
        <v>1560</v>
      </c>
      <c r="M2118" s="160" t="s">
        <v>3130</v>
      </c>
      <c r="N2118" s="160" t="s">
        <v>3131</v>
      </c>
      <c r="O2118" s="249" t="s">
        <v>3132</v>
      </c>
      <c r="P2118" s="248">
        <v>43734</v>
      </c>
      <c r="Q2118" s="166" t="str">
        <f>IF(COUNTIFS(tabAtas_Bloqueios[CÓDIGO],tabConsumoAta[[#This Row],[CÓDIGO]],tabAtas_Bloqueios[CHAVE],tabConsumoAta[[#This Row],[ATA]],tabAtas_Bloqueios[INATIVO],"") &gt; 0,"X","")</f>
        <v/>
      </c>
      <c r="R2118" s="158" t="s">
        <v>1555</v>
      </c>
    </row>
    <row r="2119" spans="1:18" x14ac:dyDescent="0.3">
      <c r="A2119" s="247">
        <v>77819</v>
      </c>
      <c r="B2119" s="47" t="s">
        <v>2828</v>
      </c>
      <c r="C2119" s="34" t="str">
        <f>IFERROR(VLOOKUP(tabConsumoAta[[#This Row],[CÓDIGO]],tabEstimativa[#Data],14,FALSE),"")</f>
        <v>Aguardando</v>
      </c>
      <c r="D2119" s="157" t="s">
        <v>1560</v>
      </c>
      <c r="E2119" s="157"/>
      <c r="F2119" s="34"/>
      <c r="G2119" s="78" t="str">
        <f>IFERROR(VLOOKUP(tabConsumoAta[[#This Row],[ATA]],tabAtas[#Data],4,FALSE),"")</f>
        <v/>
      </c>
      <c r="H2119" s="163">
        <f>SUMIFS(tabSaldoAta[ESTIMATIVA],tabSaldoAta[CÓDIGO],tabConsumoAta[[#This Row],[CÓDIGO]],tabSaldoAta[CHAVE],tabConsumoAta[[#This Row],[ATA]])</f>
        <v>0</v>
      </c>
      <c r="I2119" s="164">
        <v>800</v>
      </c>
      <c r="J2119" s="159">
        <v>11</v>
      </c>
      <c r="K2119" s="251">
        <v>13259</v>
      </c>
      <c r="L2119" s="246" t="s">
        <v>1560</v>
      </c>
      <c r="M2119" s="160" t="s">
        <v>3130</v>
      </c>
      <c r="N2119" s="160" t="s">
        <v>3131</v>
      </c>
      <c r="O2119" s="249" t="s">
        <v>3132</v>
      </c>
      <c r="P2119" s="248">
        <v>43734</v>
      </c>
      <c r="Q2119" s="166" t="str">
        <f>IF(COUNTIFS(tabAtas_Bloqueios[CÓDIGO],tabConsumoAta[[#This Row],[CÓDIGO]],tabAtas_Bloqueios[CHAVE],tabConsumoAta[[#This Row],[ATA]],tabAtas_Bloqueios[INATIVO],"") &gt; 0,"X","")</f>
        <v/>
      </c>
      <c r="R2119" s="158" t="s">
        <v>1555</v>
      </c>
    </row>
    <row r="2120" spans="1:18" x14ac:dyDescent="0.3">
      <c r="A2120" s="247">
        <v>13060</v>
      </c>
      <c r="B2120" s="47" t="s">
        <v>170</v>
      </c>
      <c r="C2120" s="34" t="str">
        <f>IFERROR(VLOOKUP(tabConsumoAta[[#This Row],[CÓDIGO]],tabEstimativa[#Data],14,FALSE),"")</f>
        <v>Aguardando</v>
      </c>
      <c r="D2120" s="157" t="s">
        <v>1560</v>
      </c>
      <c r="E2120" s="157"/>
      <c r="F2120" s="34"/>
      <c r="G2120" s="78" t="str">
        <f>IFERROR(VLOOKUP(tabConsumoAta[[#This Row],[ATA]],tabAtas[#Data],4,FALSE),"")</f>
        <v/>
      </c>
      <c r="H2120" s="163">
        <f>SUMIFS(tabSaldoAta[ESTIMATIVA],tabSaldoAta[CÓDIGO],tabConsumoAta[[#This Row],[CÓDIGO]],tabSaldoAta[CHAVE],tabConsumoAta[[#This Row],[ATA]])</f>
        <v>0</v>
      </c>
      <c r="I2120" s="164">
        <v>100</v>
      </c>
      <c r="J2120" s="159">
        <v>12</v>
      </c>
      <c r="K2120" s="251">
        <v>13260</v>
      </c>
      <c r="L2120" s="246" t="s">
        <v>1560</v>
      </c>
      <c r="M2120" s="160" t="s">
        <v>3130</v>
      </c>
      <c r="N2120" s="160" t="s">
        <v>3131</v>
      </c>
      <c r="O2120" s="249" t="s">
        <v>3132</v>
      </c>
      <c r="P2120" s="248">
        <v>43734</v>
      </c>
      <c r="Q2120" s="166" t="str">
        <f>IF(COUNTIFS(tabAtas_Bloqueios[CÓDIGO],tabConsumoAta[[#This Row],[CÓDIGO]],tabAtas_Bloqueios[CHAVE],tabConsumoAta[[#This Row],[ATA]],tabAtas_Bloqueios[INATIVO],"") &gt; 0,"X","")</f>
        <v/>
      </c>
      <c r="R2120" s="158" t="s">
        <v>1555</v>
      </c>
    </row>
    <row r="2121" spans="1:18" x14ac:dyDescent="0.3">
      <c r="A2121" s="247">
        <v>14013</v>
      </c>
      <c r="B2121" s="47" t="s">
        <v>2875</v>
      </c>
      <c r="C2121" s="34" t="str">
        <f>IFERROR(VLOOKUP(tabConsumoAta[[#This Row],[CÓDIGO]],tabEstimativa[#Data],14,FALSE),"")</f>
        <v>Suspenso</v>
      </c>
      <c r="D2121" s="157" t="s">
        <v>1560</v>
      </c>
      <c r="E2121" s="157"/>
      <c r="F2121" s="34"/>
      <c r="G2121" s="78" t="str">
        <f>IFERROR(VLOOKUP(tabConsumoAta[[#This Row],[ATA]],tabAtas[#Data],4,FALSE),"")</f>
        <v/>
      </c>
      <c r="H2121" s="163">
        <f>SUMIFS(tabSaldoAta[ESTIMATIVA],tabSaldoAta[CÓDIGO],tabConsumoAta[[#This Row],[CÓDIGO]],tabSaldoAta[CHAVE],tabConsumoAta[[#This Row],[ATA]])</f>
        <v>0</v>
      </c>
      <c r="I2121" s="164">
        <v>600</v>
      </c>
      <c r="J2121" s="159">
        <v>13</v>
      </c>
      <c r="K2121" s="251">
        <v>13260</v>
      </c>
      <c r="L2121" s="246" t="s">
        <v>1560</v>
      </c>
      <c r="M2121" s="160" t="s">
        <v>3130</v>
      </c>
      <c r="N2121" s="160" t="s">
        <v>3131</v>
      </c>
      <c r="O2121" s="249" t="s">
        <v>3132</v>
      </c>
      <c r="P2121" s="248">
        <v>43734</v>
      </c>
      <c r="Q2121" s="166" t="str">
        <f>IF(COUNTIFS(tabAtas_Bloqueios[CÓDIGO],tabConsumoAta[[#This Row],[CÓDIGO]],tabAtas_Bloqueios[CHAVE],tabConsumoAta[[#This Row],[ATA]],tabAtas_Bloqueios[INATIVO],"") &gt; 0,"X","")</f>
        <v/>
      </c>
      <c r="R2121" s="158" t="s">
        <v>1555</v>
      </c>
    </row>
    <row r="2122" spans="1:18" x14ac:dyDescent="0.3">
      <c r="A2122" s="247">
        <v>14754</v>
      </c>
      <c r="B2122" s="47" t="s">
        <v>2971</v>
      </c>
      <c r="C2122" s="34" t="str">
        <f>IFERROR(VLOOKUP(tabConsumoAta[[#This Row],[CÓDIGO]],tabEstimativa[#Data],14,FALSE),"")</f>
        <v>Suspenso</v>
      </c>
      <c r="D2122" s="157" t="s">
        <v>1560</v>
      </c>
      <c r="E2122" s="157"/>
      <c r="F2122" s="34"/>
      <c r="G2122" s="78" t="str">
        <f>IFERROR(VLOOKUP(tabConsumoAta[[#This Row],[ATA]],tabAtas[#Data],4,FALSE),"")</f>
        <v/>
      </c>
      <c r="H2122" s="163">
        <f>SUMIFS(tabSaldoAta[ESTIMATIVA],tabSaldoAta[CÓDIGO],tabConsumoAta[[#This Row],[CÓDIGO]],tabSaldoAta[CHAVE],tabConsumoAta[[#This Row],[ATA]])</f>
        <v>0</v>
      </c>
      <c r="I2122" s="164">
        <v>100</v>
      </c>
      <c r="J2122" s="159">
        <v>14</v>
      </c>
      <c r="K2122" s="251">
        <v>13260</v>
      </c>
      <c r="L2122" s="246" t="s">
        <v>1560</v>
      </c>
      <c r="M2122" s="160" t="s">
        <v>3130</v>
      </c>
      <c r="N2122" s="160" t="s">
        <v>3131</v>
      </c>
      <c r="O2122" s="249" t="s">
        <v>3132</v>
      </c>
      <c r="P2122" s="248">
        <v>43734</v>
      </c>
      <c r="Q2122" s="166" t="str">
        <f>IF(COUNTIFS(tabAtas_Bloqueios[CÓDIGO],tabConsumoAta[[#This Row],[CÓDIGO]],tabAtas_Bloqueios[CHAVE],tabConsumoAta[[#This Row],[ATA]],tabAtas_Bloqueios[INATIVO],"") &gt; 0,"X","")</f>
        <v/>
      </c>
      <c r="R2122" s="158" t="s">
        <v>1555</v>
      </c>
    </row>
    <row r="2123" spans="1:18" x14ac:dyDescent="0.3">
      <c r="A2123" s="247">
        <v>14885</v>
      </c>
      <c r="B2123" s="47" t="s">
        <v>137</v>
      </c>
      <c r="C2123" s="34" t="str">
        <f>IFERROR(VLOOKUP(tabConsumoAta[[#This Row],[CÓDIGO]],tabEstimativa[#Data],14,FALSE),"")</f>
        <v>Suspenso</v>
      </c>
      <c r="D2123" s="157" t="s">
        <v>1560</v>
      </c>
      <c r="E2123" s="157"/>
      <c r="F2123" s="34"/>
      <c r="G2123" s="78" t="str">
        <f>IFERROR(VLOOKUP(tabConsumoAta[[#This Row],[ATA]],tabAtas[#Data],4,FALSE),"")</f>
        <v/>
      </c>
      <c r="H2123" s="163">
        <f>SUMIFS(tabSaldoAta[ESTIMATIVA],tabSaldoAta[CÓDIGO],tabConsumoAta[[#This Row],[CÓDIGO]],tabSaldoAta[CHAVE],tabConsumoAta[[#This Row],[ATA]])</f>
        <v>0</v>
      </c>
      <c r="I2123" s="164">
        <v>300</v>
      </c>
      <c r="J2123" s="159">
        <v>15</v>
      </c>
      <c r="K2123" s="251">
        <v>13260</v>
      </c>
      <c r="L2123" s="246" t="s">
        <v>1560</v>
      </c>
      <c r="M2123" s="160" t="s">
        <v>3130</v>
      </c>
      <c r="N2123" s="160" t="s">
        <v>3131</v>
      </c>
      <c r="O2123" s="249" t="s">
        <v>3132</v>
      </c>
      <c r="P2123" s="248">
        <v>43734</v>
      </c>
      <c r="Q2123" s="166" t="str">
        <f>IF(COUNTIFS(tabAtas_Bloqueios[CÓDIGO],tabConsumoAta[[#This Row],[CÓDIGO]],tabAtas_Bloqueios[CHAVE],tabConsumoAta[[#This Row],[ATA]],tabAtas_Bloqueios[INATIVO],"") &gt; 0,"X","")</f>
        <v/>
      </c>
      <c r="R2123" s="158" t="s">
        <v>1555</v>
      </c>
    </row>
    <row r="2124" spans="1:18" x14ac:dyDescent="0.3">
      <c r="A2124" s="247">
        <v>14887</v>
      </c>
      <c r="B2124" s="47" t="s">
        <v>3062</v>
      </c>
      <c r="C2124" s="34" t="str">
        <f>IFERROR(VLOOKUP(tabConsumoAta[[#This Row],[CÓDIGO]],tabEstimativa[#Data],14,FALSE),"")</f>
        <v>Suspenso</v>
      </c>
      <c r="D2124" s="157" t="s">
        <v>1560</v>
      </c>
      <c r="E2124" s="157"/>
      <c r="F2124" s="34"/>
      <c r="G2124" s="78" t="str">
        <f>IFERROR(VLOOKUP(tabConsumoAta[[#This Row],[ATA]],tabAtas[#Data],4,FALSE),"")</f>
        <v/>
      </c>
      <c r="H2124" s="163">
        <f>SUMIFS(tabSaldoAta[ESTIMATIVA],tabSaldoAta[CÓDIGO],tabConsumoAta[[#This Row],[CÓDIGO]],tabSaldoAta[CHAVE],tabConsumoAta[[#This Row],[ATA]])</f>
        <v>0</v>
      </c>
      <c r="I2124" s="164">
        <v>300</v>
      </c>
      <c r="J2124" s="159">
        <v>16</v>
      </c>
      <c r="K2124" s="251">
        <v>13260</v>
      </c>
      <c r="L2124" s="246" t="s">
        <v>1560</v>
      </c>
      <c r="M2124" s="160" t="s">
        <v>3130</v>
      </c>
      <c r="N2124" s="160" t="s">
        <v>3131</v>
      </c>
      <c r="O2124" s="249" t="s">
        <v>3132</v>
      </c>
      <c r="P2124" s="248">
        <v>43734</v>
      </c>
      <c r="Q2124" s="166" t="str">
        <f>IF(COUNTIFS(tabAtas_Bloqueios[CÓDIGO],tabConsumoAta[[#This Row],[CÓDIGO]],tabAtas_Bloqueios[CHAVE],tabConsumoAta[[#This Row],[ATA]],tabAtas_Bloqueios[INATIVO],"") &gt; 0,"X","")</f>
        <v/>
      </c>
      <c r="R2124" s="158" t="s">
        <v>1555</v>
      </c>
    </row>
    <row r="2125" spans="1:18" x14ac:dyDescent="0.3">
      <c r="A2125" s="247">
        <v>15272</v>
      </c>
      <c r="B2125" s="47" t="s">
        <v>3135</v>
      </c>
      <c r="C2125" s="34" t="str">
        <f>IFERROR(VLOOKUP(tabConsumoAta[[#This Row],[CÓDIGO]],tabEstimativa[#Data],14,FALSE),"")</f>
        <v/>
      </c>
      <c r="D2125" s="157" t="s">
        <v>1560</v>
      </c>
      <c r="E2125" s="157"/>
      <c r="F2125" s="34"/>
      <c r="G2125" s="78" t="str">
        <f>IFERROR(VLOOKUP(tabConsumoAta[[#This Row],[ATA]],tabAtas[#Data],4,FALSE),"")</f>
        <v/>
      </c>
      <c r="H2125" s="163">
        <f>SUMIFS(tabSaldoAta[ESTIMATIVA],tabSaldoAta[CÓDIGO],tabConsumoAta[[#This Row],[CÓDIGO]],tabSaldoAta[CHAVE],tabConsumoAta[[#This Row],[ATA]])</f>
        <v>0</v>
      </c>
      <c r="I2125" s="164">
        <v>50</v>
      </c>
      <c r="J2125" s="159">
        <v>17</v>
      </c>
      <c r="K2125" s="251">
        <v>13260</v>
      </c>
      <c r="L2125" s="246" t="s">
        <v>1560</v>
      </c>
      <c r="M2125" s="160" t="s">
        <v>3130</v>
      </c>
      <c r="N2125" s="160" t="s">
        <v>3131</v>
      </c>
      <c r="O2125" s="249" t="s">
        <v>3132</v>
      </c>
      <c r="P2125" s="248">
        <v>43734</v>
      </c>
      <c r="Q2125" s="166" t="str">
        <f>IF(COUNTIFS(tabAtas_Bloqueios[CÓDIGO],tabConsumoAta[[#This Row],[CÓDIGO]],tabAtas_Bloqueios[CHAVE],tabConsumoAta[[#This Row],[ATA]],tabAtas_Bloqueios[INATIVO],"") &gt; 0,"X","")</f>
        <v/>
      </c>
      <c r="R2125" s="158" t="s">
        <v>1555</v>
      </c>
    </row>
    <row r="2126" spans="1:18" x14ac:dyDescent="0.3">
      <c r="A2126" s="247">
        <v>15672</v>
      </c>
      <c r="B2126" s="47" t="s">
        <v>3136</v>
      </c>
      <c r="C2126" s="34" t="str">
        <f>IFERROR(VLOOKUP(tabConsumoAta[[#This Row],[CÓDIGO]],tabEstimativa[#Data],14,FALSE),"")</f>
        <v>Aguardando</v>
      </c>
      <c r="D2126" s="157" t="s">
        <v>1560</v>
      </c>
      <c r="E2126" s="157"/>
      <c r="F2126" s="34"/>
      <c r="G2126" s="78" t="str">
        <f>IFERROR(VLOOKUP(tabConsumoAta[[#This Row],[ATA]],tabAtas[#Data],4,FALSE),"")</f>
        <v/>
      </c>
      <c r="H2126" s="163">
        <f>SUMIFS(tabSaldoAta[ESTIMATIVA],tabSaldoAta[CÓDIGO],tabConsumoAta[[#This Row],[CÓDIGO]],tabSaldoAta[CHAVE],tabConsumoAta[[#This Row],[ATA]])</f>
        <v>0</v>
      </c>
      <c r="I2126" s="164">
        <v>50</v>
      </c>
      <c r="J2126" s="159">
        <v>18</v>
      </c>
      <c r="K2126" s="251">
        <v>13260</v>
      </c>
      <c r="L2126" s="246" t="s">
        <v>1560</v>
      </c>
      <c r="M2126" s="160" t="s">
        <v>3130</v>
      </c>
      <c r="N2126" s="160" t="s">
        <v>3131</v>
      </c>
      <c r="O2126" s="249" t="s">
        <v>3132</v>
      </c>
      <c r="P2126" s="248">
        <v>43734</v>
      </c>
      <c r="Q2126" s="166" t="str">
        <f>IF(COUNTIFS(tabAtas_Bloqueios[CÓDIGO],tabConsumoAta[[#This Row],[CÓDIGO]],tabAtas_Bloqueios[CHAVE],tabConsumoAta[[#This Row],[ATA]],tabAtas_Bloqueios[INATIVO],"") &gt; 0,"X","")</f>
        <v/>
      </c>
      <c r="R2126" s="158" t="s">
        <v>1555</v>
      </c>
    </row>
    <row r="2127" spans="1:18" x14ac:dyDescent="0.3">
      <c r="A2127" s="247">
        <v>40685</v>
      </c>
      <c r="B2127" s="47" t="s">
        <v>3137</v>
      </c>
      <c r="C2127" s="34" t="str">
        <f>IFERROR(VLOOKUP(tabConsumoAta[[#This Row],[CÓDIGO]],tabEstimativa[#Data],14,FALSE),"")</f>
        <v>Inativo</v>
      </c>
      <c r="D2127" s="157" t="s">
        <v>1560</v>
      </c>
      <c r="E2127" s="157"/>
      <c r="F2127" s="34"/>
      <c r="G2127" s="78" t="str">
        <f>IFERROR(VLOOKUP(tabConsumoAta[[#This Row],[ATA]],tabAtas[#Data],4,FALSE),"")</f>
        <v/>
      </c>
      <c r="H2127" s="163">
        <f>SUMIFS(tabSaldoAta[ESTIMATIVA],tabSaldoAta[CÓDIGO],tabConsumoAta[[#This Row],[CÓDIGO]],tabSaldoAta[CHAVE],tabConsumoAta[[#This Row],[ATA]])</f>
        <v>0</v>
      </c>
      <c r="I2127" s="164">
        <v>3600</v>
      </c>
      <c r="J2127" s="159">
        <v>19</v>
      </c>
      <c r="K2127" s="251">
        <v>13260</v>
      </c>
      <c r="L2127" s="246" t="s">
        <v>1560</v>
      </c>
      <c r="M2127" s="160" t="s">
        <v>3130</v>
      </c>
      <c r="N2127" s="160" t="s">
        <v>3131</v>
      </c>
      <c r="O2127" s="249" t="s">
        <v>3132</v>
      </c>
      <c r="P2127" s="248">
        <v>43734</v>
      </c>
      <c r="Q2127" s="166" t="str">
        <f>IF(COUNTIFS(tabAtas_Bloqueios[CÓDIGO],tabConsumoAta[[#This Row],[CÓDIGO]],tabAtas_Bloqueios[CHAVE],tabConsumoAta[[#This Row],[ATA]],tabAtas_Bloqueios[INATIVO],"") &gt; 0,"X","")</f>
        <v/>
      </c>
      <c r="R2127" s="158" t="s">
        <v>1555</v>
      </c>
    </row>
    <row r="2128" spans="1:18" x14ac:dyDescent="0.3">
      <c r="A2128" s="247">
        <v>60889</v>
      </c>
      <c r="B2128" s="47" t="s">
        <v>136</v>
      </c>
      <c r="C2128" s="34" t="str">
        <f>IFERROR(VLOOKUP(tabConsumoAta[[#This Row],[CÓDIGO]],tabEstimativa[#Data],14,FALSE),"")</f>
        <v>Aguardando</v>
      </c>
      <c r="D2128" s="157" t="s">
        <v>1560</v>
      </c>
      <c r="E2128" s="157"/>
      <c r="F2128" s="34"/>
      <c r="G2128" s="78" t="str">
        <f>IFERROR(VLOOKUP(tabConsumoAta[[#This Row],[ATA]],tabAtas[#Data],4,FALSE),"")</f>
        <v/>
      </c>
      <c r="H2128" s="163">
        <f>SUMIFS(tabSaldoAta[ESTIMATIVA],tabSaldoAta[CÓDIGO],tabConsumoAta[[#This Row],[CÓDIGO]],tabSaldoAta[CHAVE],tabConsumoAta[[#This Row],[ATA]])</f>
        <v>0</v>
      </c>
      <c r="I2128" s="164">
        <v>1500</v>
      </c>
      <c r="J2128" s="159">
        <v>20</v>
      </c>
      <c r="K2128" s="251">
        <v>13260</v>
      </c>
      <c r="L2128" s="246" t="s">
        <v>1560</v>
      </c>
      <c r="M2128" s="160" t="s">
        <v>3130</v>
      </c>
      <c r="N2128" s="160" t="s">
        <v>3131</v>
      </c>
      <c r="O2128" s="249" t="s">
        <v>3132</v>
      </c>
      <c r="P2128" s="248">
        <v>43734</v>
      </c>
      <c r="Q2128" s="166" t="str">
        <f>IF(COUNTIFS(tabAtas_Bloqueios[CÓDIGO],tabConsumoAta[[#This Row],[CÓDIGO]],tabAtas_Bloqueios[CHAVE],tabConsumoAta[[#This Row],[ATA]],tabAtas_Bloqueios[INATIVO],"") &gt; 0,"X","")</f>
        <v/>
      </c>
      <c r="R2128" s="158" t="s">
        <v>1555</v>
      </c>
    </row>
    <row r="2129" spans="1:18" x14ac:dyDescent="0.3">
      <c r="A2129" s="247">
        <v>64302</v>
      </c>
      <c r="B2129" s="47" t="s">
        <v>69</v>
      </c>
      <c r="C2129" s="34" t="str">
        <f>IFERROR(VLOOKUP(tabConsumoAta[[#This Row],[CÓDIGO]],tabEstimativa[#Data],14,FALSE),"")</f>
        <v>Inativo</v>
      </c>
      <c r="D2129" s="157" t="s">
        <v>1560</v>
      </c>
      <c r="E2129" s="157"/>
      <c r="F2129" s="34"/>
      <c r="G2129" s="78" t="str">
        <f>IFERROR(VLOOKUP(tabConsumoAta[[#This Row],[ATA]],tabAtas[#Data],4,FALSE),"")</f>
        <v/>
      </c>
      <c r="H2129" s="163">
        <f>SUMIFS(tabSaldoAta[ESTIMATIVA],tabSaldoAta[CÓDIGO],tabConsumoAta[[#This Row],[CÓDIGO]],tabSaldoAta[CHAVE],tabConsumoAta[[#This Row],[ATA]])</f>
        <v>0</v>
      </c>
      <c r="I2129" s="164">
        <v>10500</v>
      </c>
      <c r="J2129" s="159">
        <v>21</v>
      </c>
      <c r="K2129" s="251">
        <v>13260</v>
      </c>
      <c r="L2129" s="246" t="s">
        <v>1560</v>
      </c>
      <c r="M2129" s="160" t="s">
        <v>3130</v>
      </c>
      <c r="N2129" s="160" t="s">
        <v>3131</v>
      </c>
      <c r="O2129" s="249" t="s">
        <v>3132</v>
      </c>
      <c r="P2129" s="248">
        <v>43734</v>
      </c>
      <c r="Q2129" s="166" t="str">
        <f>IF(COUNTIFS(tabAtas_Bloqueios[CÓDIGO],tabConsumoAta[[#This Row],[CÓDIGO]],tabAtas_Bloqueios[CHAVE],tabConsumoAta[[#This Row],[ATA]],tabAtas_Bloqueios[INATIVO],"") &gt; 0,"X","")</f>
        <v/>
      </c>
      <c r="R2129" s="158" t="s">
        <v>1555</v>
      </c>
    </row>
    <row r="2130" spans="1:18" x14ac:dyDescent="0.3">
      <c r="A2130" s="247">
        <v>76777</v>
      </c>
      <c r="B2130" s="47" t="s">
        <v>71</v>
      </c>
      <c r="C2130" s="34" t="str">
        <f>IFERROR(VLOOKUP(tabConsumoAta[[#This Row],[CÓDIGO]],tabEstimativa[#Data],14,FALSE),"")</f>
        <v>Inativo</v>
      </c>
      <c r="D2130" s="157" t="s">
        <v>1560</v>
      </c>
      <c r="E2130" s="157"/>
      <c r="F2130" s="34"/>
      <c r="G2130" s="78" t="str">
        <f>IFERROR(VLOOKUP(tabConsumoAta[[#This Row],[ATA]],tabAtas[#Data],4,FALSE),"")</f>
        <v/>
      </c>
      <c r="H2130" s="163">
        <f>SUMIFS(tabSaldoAta[ESTIMATIVA],tabSaldoAta[CÓDIGO],tabConsumoAta[[#This Row],[CÓDIGO]],tabSaldoAta[CHAVE],tabConsumoAta[[#This Row],[ATA]])</f>
        <v>0</v>
      </c>
      <c r="I2130" s="164">
        <v>0</v>
      </c>
      <c r="J2130" s="159">
        <v>22</v>
      </c>
      <c r="K2130" s="251">
        <v>13260</v>
      </c>
      <c r="L2130" s="246" t="s">
        <v>1560</v>
      </c>
      <c r="M2130" s="160" t="s">
        <v>3130</v>
      </c>
      <c r="N2130" s="160" t="s">
        <v>3131</v>
      </c>
      <c r="O2130" s="249" t="s">
        <v>3132</v>
      </c>
      <c r="P2130" s="248">
        <v>43734</v>
      </c>
      <c r="Q2130" s="166" t="str">
        <f>IF(COUNTIFS(tabAtas_Bloqueios[CÓDIGO],tabConsumoAta[[#This Row],[CÓDIGO]],tabAtas_Bloqueios[CHAVE],tabConsumoAta[[#This Row],[ATA]],tabAtas_Bloqueios[INATIVO],"") &gt; 0,"X","")</f>
        <v/>
      </c>
      <c r="R2130" s="158" t="s">
        <v>1555</v>
      </c>
    </row>
    <row r="2131" spans="1:18" x14ac:dyDescent="0.3">
      <c r="A2131" s="247">
        <v>76781</v>
      </c>
      <c r="B2131" s="47" t="s">
        <v>2890</v>
      </c>
      <c r="C2131" s="34" t="str">
        <f>IFERROR(VLOOKUP(tabConsumoAta[[#This Row],[CÓDIGO]],tabEstimativa[#Data],14,FALSE),"")</f>
        <v>Inativo</v>
      </c>
      <c r="D2131" s="157" t="s">
        <v>1560</v>
      </c>
      <c r="E2131" s="157"/>
      <c r="F2131" s="34"/>
      <c r="G2131" s="78" t="str">
        <f>IFERROR(VLOOKUP(tabConsumoAta[[#This Row],[ATA]],tabAtas[#Data],4,FALSE),"")</f>
        <v/>
      </c>
      <c r="H2131" s="163">
        <f>SUMIFS(tabSaldoAta[ESTIMATIVA],tabSaldoAta[CÓDIGO],tabConsumoAta[[#This Row],[CÓDIGO]],tabSaldoAta[CHAVE],tabConsumoAta[[#This Row],[ATA]])</f>
        <v>0</v>
      </c>
      <c r="I2131" s="164">
        <v>1300</v>
      </c>
      <c r="J2131" s="159">
        <v>23</v>
      </c>
      <c r="K2131" s="251">
        <v>13260</v>
      </c>
      <c r="L2131" s="246" t="s">
        <v>1560</v>
      </c>
      <c r="M2131" s="160" t="s">
        <v>3130</v>
      </c>
      <c r="N2131" s="160" t="s">
        <v>3131</v>
      </c>
      <c r="O2131" s="249" t="s">
        <v>3132</v>
      </c>
      <c r="P2131" s="248">
        <v>43734</v>
      </c>
      <c r="Q2131" s="166" t="str">
        <f>IF(COUNTIFS(tabAtas_Bloqueios[CÓDIGO],tabConsumoAta[[#This Row],[CÓDIGO]],tabAtas_Bloqueios[CHAVE],tabConsumoAta[[#This Row],[ATA]],tabAtas_Bloqueios[INATIVO],"") &gt; 0,"X","")</f>
        <v/>
      </c>
      <c r="R2131" s="158" t="s">
        <v>1555</v>
      </c>
    </row>
    <row r="2132" spans="1:18" x14ac:dyDescent="0.3">
      <c r="A2132" s="247">
        <v>82732</v>
      </c>
      <c r="B2132" s="47" t="s">
        <v>2821</v>
      </c>
      <c r="C2132" s="34" t="str">
        <f>IFERROR(VLOOKUP(tabConsumoAta[[#This Row],[CÓDIGO]],tabEstimativa[#Data],14,FALSE),"")</f>
        <v>Aguardando</v>
      </c>
      <c r="D2132" s="157" t="s">
        <v>1560</v>
      </c>
      <c r="E2132" s="157"/>
      <c r="F2132" s="34"/>
      <c r="G2132" s="78" t="str">
        <f>IFERROR(VLOOKUP(tabConsumoAta[[#This Row],[ATA]],tabAtas[#Data],4,FALSE),"")</f>
        <v/>
      </c>
      <c r="H2132" s="163">
        <f>SUMIFS(tabSaldoAta[ESTIMATIVA],tabSaldoAta[CÓDIGO],tabConsumoAta[[#This Row],[CÓDIGO]],tabSaldoAta[CHAVE],tabConsumoAta[[#This Row],[ATA]])</f>
        <v>0</v>
      </c>
      <c r="I2132" s="164">
        <v>170</v>
      </c>
      <c r="J2132" s="159">
        <v>24</v>
      </c>
      <c r="K2132" s="251">
        <v>13260</v>
      </c>
      <c r="L2132" s="246" t="s">
        <v>1560</v>
      </c>
      <c r="M2132" s="160" t="s">
        <v>3130</v>
      </c>
      <c r="N2132" s="160" t="s">
        <v>3131</v>
      </c>
      <c r="O2132" s="249" t="s">
        <v>3132</v>
      </c>
      <c r="P2132" s="248">
        <v>43734</v>
      </c>
      <c r="Q2132" s="166" t="str">
        <f>IF(COUNTIFS(tabAtas_Bloqueios[CÓDIGO],tabConsumoAta[[#This Row],[CÓDIGO]],tabAtas_Bloqueios[CHAVE],tabConsumoAta[[#This Row],[ATA]],tabAtas_Bloqueios[INATIVO],"") &gt; 0,"X","")</f>
        <v/>
      </c>
      <c r="R2132" s="158" t="s">
        <v>1555</v>
      </c>
    </row>
    <row r="2133" spans="1:18" x14ac:dyDescent="0.3">
      <c r="A2133" s="247">
        <v>102791</v>
      </c>
      <c r="B2133" s="47" t="s">
        <v>3138</v>
      </c>
      <c r="C2133" s="34" t="str">
        <f>IFERROR(VLOOKUP(tabConsumoAta[[#This Row],[CÓDIGO]],tabEstimativa[#Data],14,FALSE),"")</f>
        <v>Inativo</v>
      </c>
      <c r="D2133" s="157" t="s">
        <v>1560</v>
      </c>
      <c r="E2133" s="157"/>
      <c r="F2133" s="34"/>
      <c r="G2133" s="78" t="str">
        <f>IFERROR(VLOOKUP(tabConsumoAta[[#This Row],[ATA]],tabAtas[#Data],4,FALSE),"")</f>
        <v/>
      </c>
      <c r="H2133" s="163">
        <f>SUMIFS(tabSaldoAta[ESTIMATIVA],tabSaldoAta[CÓDIGO],tabConsumoAta[[#This Row],[CÓDIGO]],tabSaldoAta[CHAVE],tabConsumoAta[[#This Row],[ATA]])</f>
        <v>0</v>
      </c>
      <c r="I2133" s="164">
        <v>800</v>
      </c>
      <c r="J2133" s="159">
        <v>25</v>
      </c>
      <c r="K2133" s="251">
        <v>13260</v>
      </c>
      <c r="L2133" s="246" t="s">
        <v>1560</v>
      </c>
      <c r="M2133" s="160" t="s">
        <v>3130</v>
      </c>
      <c r="N2133" s="160" t="s">
        <v>3131</v>
      </c>
      <c r="O2133" s="249" t="s">
        <v>3132</v>
      </c>
      <c r="P2133" s="248">
        <v>43734</v>
      </c>
      <c r="Q2133" s="166" t="str">
        <f>IF(COUNTIFS(tabAtas_Bloqueios[CÓDIGO],tabConsumoAta[[#This Row],[CÓDIGO]],tabAtas_Bloqueios[CHAVE],tabConsumoAta[[#This Row],[ATA]],tabAtas_Bloqueios[INATIVO],"") &gt; 0,"X","")</f>
        <v/>
      </c>
      <c r="R2133" s="158" t="s">
        <v>1555</v>
      </c>
    </row>
    <row r="2134" spans="1:18" x14ac:dyDescent="0.3">
      <c r="A2134" s="247">
        <v>103251</v>
      </c>
      <c r="B2134" s="47" t="s">
        <v>70</v>
      </c>
      <c r="C2134" s="34" t="str">
        <f>IFERROR(VLOOKUP(tabConsumoAta[[#This Row],[CÓDIGO]],tabEstimativa[#Data],14,FALSE),"")</f>
        <v>Inativo</v>
      </c>
      <c r="D2134" s="157" t="s">
        <v>1560</v>
      </c>
      <c r="E2134" s="157"/>
      <c r="F2134" s="34"/>
      <c r="G2134" s="78" t="str">
        <f>IFERROR(VLOOKUP(tabConsumoAta[[#This Row],[ATA]],tabAtas[#Data],4,FALSE),"")</f>
        <v/>
      </c>
      <c r="H2134" s="163">
        <f>SUMIFS(tabSaldoAta[ESTIMATIVA],tabSaldoAta[CÓDIGO],tabConsumoAta[[#This Row],[CÓDIGO]],tabSaldoAta[CHAVE],tabConsumoAta[[#This Row],[ATA]])</f>
        <v>0</v>
      </c>
      <c r="I2134" s="164">
        <v>500</v>
      </c>
      <c r="J2134" s="159">
        <v>26</v>
      </c>
      <c r="K2134" s="251">
        <v>13260</v>
      </c>
      <c r="L2134" s="246" t="s">
        <v>1560</v>
      </c>
      <c r="M2134" s="160" t="s">
        <v>3130</v>
      </c>
      <c r="N2134" s="160" t="s">
        <v>3131</v>
      </c>
      <c r="O2134" s="249" t="s">
        <v>3132</v>
      </c>
      <c r="P2134" s="248">
        <v>43734</v>
      </c>
      <c r="Q2134" s="166" t="str">
        <f>IF(COUNTIFS(tabAtas_Bloqueios[CÓDIGO],tabConsumoAta[[#This Row],[CÓDIGO]],tabAtas_Bloqueios[CHAVE],tabConsumoAta[[#This Row],[ATA]],tabAtas_Bloqueios[INATIVO],"") &gt; 0,"X","")</f>
        <v/>
      </c>
      <c r="R2134" s="158" t="s">
        <v>1555</v>
      </c>
    </row>
    <row r="2135" spans="1:18" x14ac:dyDescent="0.3">
      <c r="A2135" s="247">
        <v>106414</v>
      </c>
      <c r="B2135" s="47" t="s">
        <v>2413</v>
      </c>
      <c r="C2135" s="34" t="str">
        <f>IFERROR(VLOOKUP(tabConsumoAta[[#This Row],[CÓDIGO]],tabEstimativa[#Data],14,FALSE),"")</f>
        <v>Suspenso</v>
      </c>
      <c r="D2135" s="157" t="s">
        <v>1560</v>
      </c>
      <c r="E2135" s="157"/>
      <c r="F2135" s="34"/>
      <c r="G2135" s="78" t="str">
        <f>IFERROR(VLOOKUP(tabConsumoAta[[#This Row],[ATA]],tabAtas[#Data],4,FALSE),"")</f>
        <v/>
      </c>
      <c r="H2135" s="163">
        <f>SUMIFS(tabSaldoAta[ESTIMATIVA],tabSaldoAta[CÓDIGO],tabConsumoAta[[#This Row],[CÓDIGO]],tabSaldoAta[CHAVE],tabConsumoAta[[#This Row],[ATA]])</f>
        <v>0</v>
      </c>
      <c r="I2135" s="164">
        <v>2200</v>
      </c>
      <c r="J2135" s="159">
        <v>27</v>
      </c>
      <c r="K2135" s="251">
        <v>13260</v>
      </c>
      <c r="L2135" s="246" t="s">
        <v>1560</v>
      </c>
      <c r="M2135" s="160" t="s">
        <v>3130</v>
      </c>
      <c r="N2135" s="160" t="s">
        <v>3131</v>
      </c>
      <c r="O2135" s="249" t="s">
        <v>3132</v>
      </c>
      <c r="P2135" s="248">
        <v>43734</v>
      </c>
      <c r="Q2135" s="166" t="str">
        <f>IF(COUNTIFS(tabAtas_Bloqueios[CÓDIGO],tabConsumoAta[[#This Row],[CÓDIGO]],tabAtas_Bloqueios[CHAVE],tabConsumoAta[[#This Row],[ATA]],tabAtas_Bloqueios[INATIVO],"") &gt; 0,"X","")</f>
        <v/>
      </c>
      <c r="R2135" s="158" t="s">
        <v>1555</v>
      </c>
    </row>
    <row r="2136" spans="1:18" x14ac:dyDescent="0.3">
      <c r="A2136" s="247">
        <v>107483</v>
      </c>
      <c r="B2136" s="47" t="s">
        <v>2998</v>
      </c>
      <c r="C2136" s="34" t="str">
        <f>IFERROR(VLOOKUP(tabConsumoAta[[#This Row],[CÓDIGO]],tabEstimativa[#Data],14,FALSE),"")</f>
        <v>Inativo</v>
      </c>
      <c r="D2136" s="157" t="s">
        <v>1560</v>
      </c>
      <c r="E2136" s="157"/>
      <c r="F2136" s="34"/>
      <c r="G2136" s="78" t="str">
        <f>IFERROR(VLOOKUP(tabConsumoAta[[#This Row],[ATA]],tabAtas[#Data],4,FALSE),"")</f>
        <v/>
      </c>
      <c r="H2136" s="163">
        <f>SUMIFS(tabSaldoAta[ESTIMATIVA],tabSaldoAta[CÓDIGO],tabConsumoAta[[#This Row],[CÓDIGO]],tabSaldoAta[CHAVE],tabConsumoAta[[#This Row],[ATA]])</f>
        <v>0</v>
      </c>
      <c r="I2136" s="164">
        <v>200</v>
      </c>
      <c r="J2136" s="159">
        <v>28</v>
      </c>
      <c r="K2136" s="251">
        <v>13260</v>
      </c>
      <c r="L2136" s="246" t="s">
        <v>1560</v>
      </c>
      <c r="M2136" s="160" t="s">
        <v>3130</v>
      </c>
      <c r="N2136" s="160" t="s">
        <v>3131</v>
      </c>
      <c r="O2136" s="249" t="s">
        <v>3132</v>
      </c>
      <c r="P2136" s="248">
        <v>43734</v>
      </c>
      <c r="Q2136" s="166" t="str">
        <f>IF(COUNTIFS(tabAtas_Bloqueios[CÓDIGO],tabConsumoAta[[#This Row],[CÓDIGO]],tabAtas_Bloqueios[CHAVE],tabConsumoAta[[#This Row],[ATA]],tabAtas_Bloqueios[INATIVO],"") &gt; 0,"X","")</f>
        <v/>
      </c>
      <c r="R2136" s="158" t="s">
        <v>1555</v>
      </c>
    </row>
    <row r="2137" spans="1:18" x14ac:dyDescent="0.3">
      <c r="A2137" s="247">
        <v>108393</v>
      </c>
      <c r="B2137" s="47" t="s">
        <v>3061</v>
      </c>
      <c r="C2137" s="34" t="str">
        <f>IFERROR(VLOOKUP(tabConsumoAta[[#This Row],[CÓDIGO]],tabEstimativa[#Data],14,FALSE),"")</f>
        <v>Suspenso</v>
      </c>
      <c r="D2137" s="157" t="s">
        <v>1560</v>
      </c>
      <c r="E2137" s="157"/>
      <c r="F2137" s="34"/>
      <c r="G2137" s="78" t="str">
        <f>IFERROR(VLOOKUP(tabConsumoAta[[#This Row],[ATA]],tabAtas[#Data],4,FALSE),"")</f>
        <v/>
      </c>
      <c r="H2137" s="163">
        <f>SUMIFS(tabSaldoAta[ESTIMATIVA],tabSaldoAta[CÓDIGO],tabConsumoAta[[#This Row],[CÓDIGO]],tabSaldoAta[CHAVE],tabConsumoAta[[#This Row],[ATA]])</f>
        <v>0</v>
      </c>
      <c r="I2137" s="164">
        <v>80</v>
      </c>
      <c r="J2137" s="159">
        <v>29</v>
      </c>
      <c r="K2137" s="251">
        <v>13260</v>
      </c>
      <c r="L2137" s="246" t="s">
        <v>1560</v>
      </c>
      <c r="M2137" s="160" t="s">
        <v>3130</v>
      </c>
      <c r="N2137" s="160" t="s">
        <v>3131</v>
      </c>
      <c r="O2137" s="249" t="s">
        <v>3132</v>
      </c>
      <c r="P2137" s="248">
        <v>43734</v>
      </c>
      <c r="Q2137" s="166" t="str">
        <f>IF(COUNTIFS(tabAtas_Bloqueios[CÓDIGO],tabConsumoAta[[#This Row],[CÓDIGO]],tabAtas_Bloqueios[CHAVE],tabConsumoAta[[#This Row],[ATA]],tabAtas_Bloqueios[INATIVO],"") &gt; 0,"X","")</f>
        <v/>
      </c>
      <c r="R2137" s="158" t="s">
        <v>1555</v>
      </c>
    </row>
    <row r="2138" spans="1:18" x14ac:dyDescent="0.3">
      <c r="A2138" s="247">
        <v>111806</v>
      </c>
      <c r="B2138" s="47" t="s">
        <v>2444</v>
      </c>
      <c r="C2138" s="34" t="str">
        <f>IFERROR(VLOOKUP(tabConsumoAta[[#This Row],[CÓDIGO]],tabEstimativa[#Data],14,FALSE),"")</f>
        <v>Suspenso</v>
      </c>
      <c r="D2138" s="157" t="s">
        <v>1560</v>
      </c>
      <c r="E2138" s="157"/>
      <c r="F2138" s="34"/>
      <c r="G2138" s="78" t="str">
        <f>IFERROR(VLOOKUP(tabConsumoAta[[#This Row],[ATA]],tabAtas[#Data],4,FALSE),"")</f>
        <v/>
      </c>
      <c r="H2138" s="163">
        <f>SUMIFS(tabSaldoAta[ESTIMATIVA],tabSaldoAta[CÓDIGO],tabConsumoAta[[#This Row],[CÓDIGO]],tabSaldoAta[CHAVE],tabConsumoAta[[#This Row],[ATA]])</f>
        <v>0</v>
      </c>
      <c r="I2138" s="164">
        <v>1200</v>
      </c>
      <c r="J2138" s="159">
        <v>30</v>
      </c>
      <c r="K2138" s="251">
        <v>13260</v>
      </c>
      <c r="L2138" s="246" t="s">
        <v>1560</v>
      </c>
      <c r="M2138" s="160" t="s">
        <v>3130</v>
      </c>
      <c r="N2138" s="160" t="s">
        <v>3131</v>
      </c>
      <c r="O2138" s="249" t="s">
        <v>3132</v>
      </c>
      <c r="P2138" s="248">
        <v>43734</v>
      </c>
      <c r="Q2138" s="166" t="str">
        <f>IF(COUNTIFS(tabAtas_Bloqueios[CÓDIGO],tabConsumoAta[[#This Row],[CÓDIGO]],tabAtas_Bloqueios[CHAVE],tabConsumoAta[[#This Row],[ATA]],tabAtas_Bloqueios[INATIVO],"") &gt; 0,"X","")</f>
        <v/>
      </c>
      <c r="R2138" s="158" t="s">
        <v>1555</v>
      </c>
    </row>
    <row r="2139" spans="1:18" x14ac:dyDescent="0.3">
      <c r="A2139" s="247">
        <v>112156</v>
      </c>
      <c r="B2139" s="47" t="s">
        <v>229</v>
      </c>
      <c r="C2139" s="34" t="str">
        <f>IFERROR(VLOOKUP(tabConsumoAta[[#This Row],[CÓDIGO]],tabEstimativa[#Data],14,FALSE),"")</f>
        <v>Inativo</v>
      </c>
      <c r="D2139" s="157" t="s">
        <v>1560</v>
      </c>
      <c r="E2139" s="157"/>
      <c r="F2139" s="34"/>
      <c r="G2139" s="78" t="str">
        <f>IFERROR(VLOOKUP(tabConsumoAta[[#This Row],[ATA]],tabAtas[#Data],4,FALSE),"")</f>
        <v/>
      </c>
      <c r="H2139" s="163">
        <f>SUMIFS(tabSaldoAta[ESTIMATIVA],tabSaldoAta[CÓDIGO],tabConsumoAta[[#This Row],[CÓDIGO]],tabSaldoAta[CHAVE],tabConsumoAta[[#This Row],[ATA]])</f>
        <v>0</v>
      </c>
      <c r="I2139" s="164">
        <v>1500</v>
      </c>
      <c r="J2139" s="159">
        <v>31</v>
      </c>
      <c r="K2139" s="251">
        <v>13260</v>
      </c>
      <c r="L2139" s="246" t="s">
        <v>1560</v>
      </c>
      <c r="M2139" s="160" t="s">
        <v>3130</v>
      </c>
      <c r="N2139" s="160" t="s">
        <v>3131</v>
      </c>
      <c r="O2139" s="249" t="s">
        <v>3132</v>
      </c>
      <c r="P2139" s="248">
        <v>43734</v>
      </c>
      <c r="Q2139" s="166" t="str">
        <f>IF(COUNTIFS(tabAtas_Bloqueios[CÓDIGO],tabConsumoAta[[#This Row],[CÓDIGO]],tabAtas_Bloqueios[CHAVE],tabConsumoAta[[#This Row],[ATA]],tabAtas_Bloqueios[INATIVO],"") &gt; 0,"X","")</f>
        <v/>
      </c>
      <c r="R2139" s="158" t="s">
        <v>1555</v>
      </c>
    </row>
    <row r="2140" spans="1:18" x14ac:dyDescent="0.3">
      <c r="A2140" s="247">
        <v>112162</v>
      </c>
      <c r="B2140" s="47" t="s">
        <v>2911</v>
      </c>
      <c r="C2140" s="34" t="str">
        <f>IFERROR(VLOOKUP(tabConsumoAta[[#This Row],[CÓDIGO]],tabEstimativa[#Data],14,FALSE),"")</f>
        <v>Suspenso</v>
      </c>
      <c r="D2140" s="157" t="s">
        <v>1560</v>
      </c>
      <c r="E2140" s="157"/>
      <c r="F2140" s="34"/>
      <c r="G2140" s="78" t="str">
        <f>IFERROR(VLOOKUP(tabConsumoAta[[#This Row],[ATA]],tabAtas[#Data],4,FALSE),"")</f>
        <v/>
      </c>
      <c r="H2140" s="163">
        <f>SUMIFS(tabSaldoAta[ESTIMATIVA],tabSaldoAta[CÓDIGO],tabConsumoAta[[#This Row],[CÓDIGO]],tabSaldoAta[CHAVE],tabConsumoAta[[#This Row],[ATA]])</f>
        <v>0</v>
      </c>
      <c r="I2140" s="164">
        <v>200</v>
      </c>
      <c r="J2140" s="159">
        <v>32</v>
      </c>
      <c r="K2140" s="251">
        <v>13279</v>
      </c>
      <c r="L2140" s="246" t="s">
        <v>1560</v>
      </c>
      <c r="M2140" s="160" t="s">
        <v>3130</v>
      </c>
      <c r="N2140" s="160" t="s">
        <v>3131</v>
      </c>
      <c r="O2140" s="249" t="s">
        <v>3132</v>
      </c>
      <c r="P2140" s="248">
        <v>43734</v>
      </c>
      <c r="Q2140" s="166" t="str">
        <f>IF(COUNTIFS(tabAtas_Bloqueios[CÓDIGO],tabConsumoAta[[#This Row],[CÓDIGO]],tabAtas_Bloqueios[CHAVE],tabConsumoAta[[#This Row],[ATA]],tabAtas_Bloqueios[INATIVO],"") &gt; 0,"X","")</f>
        <v/>
      </c>
      <c r="R2140" s="158" t="s">
        <v>1555</v>
      </c>
    </row>
    <row r="2141" spans="1:18" x14ac:dyDescent="0.3">
      <c r="A2141" s="247">
        <v>112163</v>
      </c>
      <c r="B2141" s="47" t="s">
        <v>2440</v>
      </c>
      <c r="C2141" s="34" t="str">
        <f>IFERROR(VLOOKUP(tabConsumoAta[[#This Row],[CÓDIGO]],tabEstimativa[#Data],14,FALSE),"")</f>
        <v>Suspenso</v>
      </c>
      <c r="D2141" s="157" t="s">
        <v>1560</v>
      </c>
      <c r="E2141" s="157"/>
      <c r="F2141" s="34"/>
      <c r="G2141" s="78" t="str">
        <f>IFERROR(VLOOKUP(tabConsumoAta[[#This Row],[ATA]],tabAtas[#Data],4,FALSE),"")</f>
        <v/>
      </c>
      <c r="H2141" s="163">
        <f>SUMIFS(tabSaldoAta[ESTIMATIVA],tabSaldoAta[CÓDIGO],tabConsumoAta[[#This Row],[CÓDIGO]],tabSaldoAta[CHAVE],tabConsumoAta[[#This Row],[ATA]])</f>
        <v>0</v>
      </c>
      <c r="I2141" s="164">
        <v>500</v>
      </c>
      <c r="J2141" s="159">
        <v>33</v>
      </c>
      <c r="K2141" s="251">
        <v>13279</v>
      </c>
      <c r="L2141" s="246" t="s">
        <v>1560</v>
      </c>
      <c r="M2141" s="160" t="s">
        <v>3130</v>
      </c>
      <c r="N2141" s="160" t="s">
        <v>3131</v>
      </c>
      <c r="O2141" s="249" t="s">
        <v>3132</v>
      </c>
      <c r="P2141" s="248">
        <v>43734</v>
      </c>
      <c r="Q2141" s="166" t="str">
        <f>IF(COUNTIFS(tabAtas_Bloqueios[CÓDIGO],tabConsumoAta[[#This Row],[CÓDIGO]],tabAtas_Bloqueios[CHAVE],tabConsumoAta[[#This Row],[ATA]],tabAtas_Bloqueios[INATIVO],"") &gt; 0,"X","")</f>
        <v/>
      </c>
      <c r="R2141" s="158" t="s">
        <v>1555</v>
      </c>
    </row>
    <row r="2142" spans="1:18" x14ac:dyDescent="0.3">
      <c r="A2142" s="247">
        <v>119181</v>
      </c>
      <c r="B2142" s="47" t="s">
        <v>228</v>
      </c>
      <c r="C2142" s="34" t="str">
        <f>IFERROR(VLOOKUP(tabConsumoAta[[#This Row],[CÓDIGO]],tabEstimativa[#Data],14,FALSE),"")</f>
        <v>Inativo</v>
      </c>
      <c r="D2142" s="157" t="s">
        <v>1560</v>
      </c>
      <c r="E2142" s="157"/>
      <c r="F2142" s="34"/>
      <c r="G2142" s="78" t="str">
        <f>IFERROR(VLOOKUP(tabConsumoAta[[#This Row],[ATA]],tabAtas[#Data],4,FALSE),"")</f>
        <v/>
      </c>
      <c r="H2142" s="163">
        <f>SUMIFS(tabSaldoAta[ESTIMATIVA],tabSaldoAta[CÓDIGO],tabConsumoAta[[#This Row],[CÓDIGO]],tabSaldoAta[CHAVE],tabConsumoAta[[#This Row],[ATA]])</f>
        <v>0</v>
      </c>
      <c r="I2142" s="164">
        <v>1000</v>
      </c>
      <c r="J2142" s="159">
        <v>34</v>
      </c>
      <c r="K2142" s="251">
        <v>13279</v>
      </c>
      <c r="L2142" s="246" t="s">
        <v>1560</v>
      </c>
      <c r="M2142" s="160" t="s">
        <v>3130</v>
      </c>
      <c r="N2142" s="160" t="s">
        <v>3131</v>
      </c>
      <c r="O2142" s="249" t="s">
        <v>3132</v>
      </c>
      <c r="P2142" s="248">
        <v>43734</v>
      </c>
      <c r="Q2142" s="166" t="str">
        <f>IF(COUNTIFS(tabAtas_Bloqueios[CÓDIGO],tabConsumoAta[[#This Row],[CÓDIGO]],tabAtas_Bloqueios[CHAVE],tabConsumoAta[[#This Row],[ATA]],tabAtas_Bloqueios[INATIVO],"") &gt; 0,"X","")</f>
        <v/>
      </c>
      <c r="R2142" s="158" t="s">
        <v>1555</v>
      </c>
    </row>
    <row r="2143" spans="1:18" x14ac:dyDescent="0.3">
      <c r="A2143" s="247">
        <v>128818</v>
      </c>
      <c r="B2143" s="47" t="s">
        <v>99</v>
      </c>
      <c r="C2143" s="34" t="str">
        <f>IFERROR(VLOOKUP(tabConsumoAta[[#This Row],[CÓDIGO]],tabEstimativa[#Data],14,FALSE),"")</f>
        <v>Suspenso</v>
      </c>
      <c r="D2143" s="157" t="s">
        <v>1560</v>
      </c>
      <c r="E2143" s="157"/>
      <c r="F2143" s="34"/>
      <c r="G2143" s="78" t="str">
        <f>IFERROR(VLOOKUP(tabConsumoAta[[#This Row],[ATA]],tabAtas[#Data],4,FALSE),"")</f>
        <v/>
      </c>
      <c r="H2143" s="163">
        <f>SUMIFS(tabSaldoAta[ESTIMATIVA],tabSaldoAta[CÓDIGO],tabConsumoAta[[#This Row],[CÓDIGO]],tabSaldoAta[CHAVE],tabConsumoAta[[#This Row],[ATA]])</f>
        <v>0</v>
      </c>
      <c r="I2143" s="164">
        <v>3300</v>
      </c>
      <c r="J2143" s="159">
        <v>35</v>
      </c>
      <c r="K2143" s="251">
        <v>13279</v>
      </c>
      <c r="L2143" s="246" t="s">
        <v>1560</v>
      </c>
      <c r="M2143" s="160" t="s">
        <v>3130</v>
      </c>
      <c r="N2143" s="160" t="s">
        <v>3131</v>
      </c>
      <c r="O2143" s="249" t="s">
        <v>3132</v>
      </c>
      <c r="P2143" s="248">
        <v>43734</v>
      </c>
      <c r="Q2143" s="166" t="str">
        <f>IF(COUNTIFS(tabAtas_Bloqueios[CÓDIGO],tabConsumoAta[[#This Row],[CÓDIGO]],tabAtas_Bloqueios[CHAVE],tabConsumoAta[[#This Row],[ATA]],tabAtas_Bloqueios[INATIVO],"") &gt; 0,"X","")</f>
        <v/>
      </c>
      <c r="R2143" s="158" t="s">
        <v>1555</v>
      </c>
    </row>
    <row r="2144" spans="1:18" x14ac:dyDescent="0.3">
      <c r="A2144" s="247">
        <v>133301</v>
      </c>
      <c r="B2144" s="47" t="s">
        <v>2368</v>
      </c>
      <c r="C2144" s="34" t="str">
        <f>IFERROR(VLOOKUP(tabConsumoAta[[#This Row],[CÓDIGO]],tabEstimativa[#Data],14,FALSE),"")</f>
        <v>Aguardando</v>
      </c>
      <c r="D2144" s="157" t="s">
        <v>1560</v>
      </c>
      <c r="E2144" s="157"/>
      <c r="F2144" s="34"/>
      <c r="G2144" s="78" t="str">
        <f>IFERROR(VLOOKUP(tabConsumoAta[[#This Row],[ATA]],tabAtas[#Data],4,FALSE),"")</f>
        <v/>
      </c>
      <c r="H2144" s="163">
        <f>SUMIFS(tabSaldoAta[ESTIMATIVA],tabSaldoAta[CÓDIGO],tabConsumoAta[[#This Row],[CÓDIGO]],tabSaldoAta[CHAVE],tabConsumoAta[[#This Row],[ATA]])</f>
        <v>0</v>
      </c>
      <c r="I2144" s="164">
        <v>5000</v>
      </c>
      <c r="J2144" s="159">
        <v>36</v>
      </c>
      <c r="K2144" s="251">
        <v>13279</v>
      </c>
      <c r="L2144" s="246" t="s">
        <v>1560</v>
      </c>
      <c r="M2144" s="160" t="s">
        <v>3130</v>
      </c>
      <c r="N2144" s="160" t="s">
        <v>3131</v>
      </c>
      <c r="O2144" s="249" t="s">
        <v>3132</v>
      </c>
      <c r="P2144" s="248">
        <v>43734</v>
      </c>
      <c r="Q2144" s="166" t="str">
        <f>IF(COUNTIFS(tabAtas_Bloqueios[CÓDIGO],tabConsumoAta[[#This Row],[CÓDIGO]],tabAtas_Bloqueios[CHAVE],tabConsumoAta[[#This Row],[ATA]],tabAtas_Bloqueios[INATIVO],"") &gt; 0,"X","")</f>
        <v/>
      </c>
      <c r="R2144" s="158" t="s">
        <v>1555</v>
      </c>
    </row>
    <row r="2145" spans="1:18" x14ac:dyDescent="0.3">
      <c r="A2145" s="247">
        <v>133812</v>
      </c>
      <c r="B2145" s="47" t="s">
        <v>2770</v>
      </c>
      <c r="C2145" s="34" t="str">
        <f>IFERROR(VLOOKUP(tabConsumoAta[[#This Row],[CÓDIGO]],tabEstimativa[#Data],14,FALSE),"")</f>
        <v>Aguardando</v>
      </c>
      <c r="D2145" s="157" t="s">
        <v>1560</v>
      </c>
      <c r="E2145" s="157"/>
      <c r="F2145" s="34"/>
      <c r="G2145" s="78" t="str">
        <f>IFERROR(VLOOKUP(tabConsumoAta[[#This Row],[ATA]],tabAtas[#Data],4,FALSE),"")</f>
        <v/>
      </c>
      <c r="H2145" s="163">
        <f>SUMIFS(tabSaldoAta[ESTIMATIVA],tabSaldoAta[CÓDIGO],tabConsumoAta[[#This Row],[CÓDIGO]],tabSaldoAta[CHAVE],tabConsumoAta[[#This Row],[ATA]])</f>
        <v>0</v>
      </c>
      <c r="I2145" s="164">
        <v>200</v>
      </c>
      <c r="J2145" s="159">
        <v>37</v>
      </c>
      <c r="K2145" s="251">
        <v>13279</v>
      </c>
      <c r="L2145" s="246" t="s">
        <v>1560</v>
      </c>
      <c r="M2145" s="160" t="s">
        <v>3130</v>
      </c>
      <c r="N2145" s="160" t="s">
        <v>3131</v>
      </c>
      <c r="O2145" s="249" t="s">
        <v>3132</v>
      </c>
      <c r="P2145" s="248">
        <v>43734</v>
      </c>
      <c r="Q2145" s="166" t="str">
        <f>IF(COUNTIFS(tabAtas_Bloqueios[CÓDIGO],tabConsumoAta[[#This Row],[CÓDIGO]],tabAtas_Bloqueios[CHAVE],tabConsumoAta[[#This Row],[ATA]],tabAtas_Bloqueios[INATIVO],"") &gt; 0,"X","")</f>
        <v/>
      </c>
      <c r="R2145" s="158" t="s">
        <v>1555</v>
      </c>
    </row>
    <row r="2146" spans="1:18" x14ac:dyDescent="0.3">
      <c r="A2146" s="247">
        <v>136082</v>
      </c>
      <c r="B2146" s="47" t="s">
        <v>1108</v>
      </c>
      <c r="C2146" s="34" t="str">
        <f>IFERROR(VLOOKUP(tabConsumoAta[[#This Row],[CÓDIGO]],tabEstimativa[#Data],14,FALSE),"")</f>
        <v>Inativo</v>
      </c>
      <c r="D2146" s="157" t="s">
        <v>1560</v>
      </c>
      <c r="E2146" s="157"/>
      <c r="F2146" s="34"/>
      <c r="G2146" s="78" t="str">
        <f>IFERROR(VLOOKUP(tabConsumoAta[[#This Row],[ATA]],tabAtas[#Data],4,FALSE),"")</f>
        <v/>
      </c>
      <c r="H2146" s="163">
        <f>SUMIFS(tabSaldoAta[ESTIMATIVA],tabSaldoAta[CÓDIGO],tabConsumoAta[[#This Row],[CÓDIGO]],tabSaldoAta[CHAVE],tabConsumoAta[[#This Row],[ATA]])</f>
        <v>0</v>
      </c>
      <c r="I2146" s="164">
        <v>350</v>
      </c>
      <c r="J2146" s="159">
        <v>38</v>
      </c>
      <c r="K2146" s="251">
        <v>13279</v>
      </c>
      <c r="L2146" s="246" t="s">
        <v>1560</v>
      </c>
      <c r="M2146" s="160" t="s">
        <v>3130</v>
      </c>
      <c r="N2146" s="160" t="s">
        <v>3131</v>
      </c>
      <c r="O2146" s="249" t="s">
        <v>3132</v>
      </c>
      <c r="P2146" s="248">
        <v>43734</v>
      </c>
      <c r="Q2146" s="166" t="str">
        <f>IF(COUNTIFS(tabAtas_Bloqueios[CÓDIGO],tabConsumoAta[[#This Row],[CÓDIGO]],tabAtas_Bloqueios[CHAVE],tabConsumoAta[[#This Row],[ATA]],tabAtas_Bloqueios[INATIVO],"") &gt; 0,"X","")</f>
        <v/>
      </c>
      <c r="R2146" s="158" t="s">
        <v>1555</v>
      </c>
    </row>
    <row r="2147" spans="1:18" x14ac:dyDescent="0.3">
      <c r="A2147" s="247">
        <v>136896</v>
      </c>
      <c r="B2147" s="47" t="s">
        <v>1830</v>
      </c>
      <c r="C2147" s="34" t="str">
        <f>IFERROR(VLOOKUP(tabConsumoAta[[#This Row],[CÓDIGO]],tabEstimativa[#Data],14,FALSE),"")</f>
        <v>Aguardando</v>
      </c>
      <c r="D2147" s="157" t="s">
        <v>1560</v>
      </c>
      <c r="E2147" s="157"/>
      <c r="F2147" s="34"/>
      <c r="G2147" s="78" t="str">
        <f>IFERROR(VLOOKUP(tabConsumoAta[[#This Row],[ATA]],tabAtas[#Data],4,FALSE),"")</f>
        <v/>
      </c>
      <c r="H2147" s="163">
        <f>SUMIFS(tabSaldoAta[ESTIMATIVA],tabSaldoAta[CÓDIGO],tabConsumoAta[[#This Row],[CÓDIGO]],tabSaldoAta[CHAVE],tabConsumoAta[[#This Row],[ATA]])</f>
        <v>0</v>
      </c>
      <c r="I2147" s="164">
        <v>1500</v>
      </c>
      <c r="J2147" s="159">
        <v>39</v>
      </c>
      <c r="K2147" s="251">
        <v>13279</v>
      </c>
      <c r="L2147" s="246" t="s">
        <v>1560</v>
      </c>
      <c r="M2147" s="160" t="s">
        <v>3130</v>
      </c>
      <c r="N2147" s="160" t="s">
        <v>3131</v>
      </c>
      <c r="O2147" s="249" t="s">
        <v>3132</v>
      </c>
      <c r="P2147" s="248">
        <v>43734</v>
      </c>
      <c r="Q2147" s="166" t="str">
        <f>IF(COUNTIFS(tabAtas_Bloqueios[CÓDIGO],tabConsumoAta[[#This Row],[CÓDIGO]],tabAtas_Bloqueios[CHAVE],tabConsumoAta[[#This Row],[ATA]],tabAtas_Bloqueios[INATIVO],"") &gt; 0,"X","")</f>
        <v/>
      </c>
      <c r="R2147" s="158" t="s">
        <v>1555</v>
      </c>
    </row>
    <row r="2148" spans="1:18" x14ac:dyDescent="0.3">
      <c r="A2148" s="247">
        <v>138547</v>
      </c>
      <c r="B2148" s="47" t="s">
        <v>171</v>
      </c>
      <c r="C2148" s="34" t="str">
        <f>IFERROR(VLOOKUP(tabConsumoAta[[#This Row],[CÓDIGO]],tabEstimativa[#Data],14,FALSE),"")</f>
        <v/>
      </c>
      <c r="D2148" s="157" t="s">
        <v>1560</v>
      </c>
      <c r="E2148" s="157"/>
      <c r="F2148" s="34"/>
      <c r="G2148" s="78" t="str">
        <f>IFERROR(VLOOKUP(tabConsumoAta[[#This Row],[ATA]],tabAtas[#Data],4,FALSE),"")</f>
        <v/>
      </c>
      <c r="H2148" s="163">
        <f>SUMIFS(tabSaldoAta[ESTIMATIVA],tabSaldoAta[CÓDIGO],tabConsumoAta[[#This Row],[CÓDIGO]],tabSaldoAta[CHAVE],tabConsumoAta[[#This Row],[ATA]])</f>
        <v>0</v>
      </c>
      <c r="I2148" s="164">
        <v>0</v>
      </c>
      <c r="J2148" s="159">
        <v>40</v>
      </c>
      <c r="K2148" s="251">
        <v>13279</v>
      </c>
      <c r="L2148" s="246" t="s">
        <v>1560</v>
      </c>
      <c r="M2148" s="160" t="s">
        <v>3130</v>
      </c>
      <c r="N2148" s="160" t="s">
        <v>3131</v>
      </c>
      <c r="O2148" s="249" t="s">
        <v>3132</v>
      </c>
      <c r="P2148" s="248">
        <v>43734</v>
      </c>
      <c r="Q2148" s="166" t="str">
        <f>IF(COUNTIFS(tabAtas_Bloqueios[CÓDIGO],tabConsumoAta[[#This Row],[CÓDIGO]],tabAtas_Bloqueios[CHAVE],tabConsumoAta[[#This Row],[ATA]],tabAtas_Bloqueios[INATIVO],"") &gt; 0,"X","")</f>
        <v/>
      </c>
      <c r="R2148" s="158" t="s">
        <v>1555</v>
      </c>
    </row>
    <row r="2149" spans="1:18" x14ac:dyDescent="0.3">
      <c r="A2149" s="247">
        <v>45607</v>
      </c>
      <c r="B2149" s="47" t="s">
        <v>3139</v>
      </c>
      <c r="C2149" s="34" t="str">
        <f>IFERROR(VLOOKUP(tabConsumoAta[[#This Row],[CÓDIGO]],tabEstimativa[#Data],14,FALSE),"")</f>
        <v>Aguardando</v>
      </c>
      <c r="D2149" s="157" t="s">
        <v>1560</v>
      </c>
      <c r="E2149" s="157"/>
      <c r="F2149" s="34"/>
      <c r="G2149" s="78" t="str">
        <f>IFERROR(VLOOKUP(tabConsumoAta[[#This Row],[ATA]],tabAtas[#Data],4,FALSE),"")</f>
        <v/>
      </c>
      <c r="H2149" s="163">
        <f>SUMIFS(tabSaldoAta[ESTIMATIVA],tabSaldoAta[CÓDIGO],tabConsumoAta[[#This Row],[CÓDIGO]],tabSaldoAta[CHAVE],tabConsumoAta[[#This Row],[ATA]])</f>
        <v>0</v>
      </c>
      <c r="I2149" s="164">
        <v>1500</v>
      </c>
      <c r="J2149" s="159">
        <v>41</v>
      </c>
      <c r="K2149" s="251">
        <v>13281</v>
      </c>
      <c r="L2149" s="246" t="s">
        <v>1560</v>
      </c>
      <c r="M2149" s="160" t="s">
        <v>3130</v>
      </c>
      <c r="N2149" s="160" t="s">
        <v>3131</v>
      </c>
      <c r="O2149" s="249" t="s">
        <v>3132</v>
      </c>
      <c r="P2149" s="248">
        <v>43734</v>
      </c>
      <c r="Q2149" s="166" t="str">
        <f>IF(COUNTIFS(tabAtas_Bloqueios[CÓDIGO],tabConsumoAta[[#This Row],[CÓDIGO]],tabAtas_Bloqueios[CHAVE],tabConsumoAta[[#This Row],[ATA]],tabAtas_Bloqueios[INATIVO],"") &gt; 0,"X","")</f>
        <v/>
      </c>
      <c r="R2149" s="158" t="s">
        <v>1555</v>
      </c>
    </row>
    <row r="2150" spans="1:18" x14ac:dyDescent="0.3">
      <c r="A2150" s="247">
        <v>138056</v>
      </c>
      <c r="B2150" s="47" t="s">
        <v>3140</v>
      </c>
      <c r="C2150" s="34" t="str">
        <f>IFERROR(VLOOKUP(tabConsumoAta[[#This Row],[CÓDIGO]],tabEstimativa[#Data],14,FALSE),"")</f>
        <v/>
      </c>
      <c r="D2150" s="157" t="s">
        <v>1560</v>
      </c>
      <c r="E2150" s="157"/>
      <c r="F2150" s="34"/>
      <c r="G2150" s="78" t="str">
        <f>IFERROR(VLOOKUP(tabConsumoAta[[#This Row],[ATA]],tabAtas[#Data],4,FALSE),"")</f>
        <v/>
      </c>
      <c r="H2150" s="163">
        <f>SUMIFS(tabSaldoAta[ESTIMATIVA],tabSaldoAta[CÓDIGO],tabConsumoAta[[#This Row],[CÓDIGO]],tabSaldoAta[CHAVE],tabConsumoAta[[#This Row],[ATA]])</f>
        <v>0</v>
      </c>
      <c r="I2150" s="164">
        <v>0</v>
      </c>
      <c r="J2150" s="159">
        <v>42</v>
      </c>
      <c r="K2150" s="251">
        <v>13297</v>
      </c>
      <c r="L2150" s="246" t="s">
        <v>1560</v>
      </c>
      <c r="M2150" s="160" t="s">
        <v>3130</v>
      </c>
      <c r="N2150" s="160" t="s">
        <v>3131</v>
      </c>
      <c r="O2150" s="249" t="s">
        <v>3132</v>
      </c>
      <c r="P2150" s="248">
        <v>43734</v>
      </c>
      <c r="Q2150" s="166" t="str">
        <f>IF(COUNTIFS(tabAtas_Bloqueios[CÓDIGO],tabConsumoAta[[#This Row],[CÓDIGO]],tabAtas_Bloqueios[CHAVE],tabConsumoAta[[#This Row],[ATA]],tabAtas_Bloqueios[INATIVO],"") &gt; 0,"X","")</f>
        <v/>
      </c>
      <c r="R2150" s="158" t="s">
        <v>1555</v>
      </c>
    </row>
    <row r="2151" spans="1:18" x14ac:dyDescent="0.3">
      <c r="A2151" s="247">
        <v>13558</v>
      </c>
      <c r="B2151" s="47" t="s">
        <v>241</v>
      </c>
      <c r="C2151" s="34" t="str">
        <f>IFERROR(VLOOKUP(tabConsumoAta[[#This Row],[CÓDIGO]],tabEstimativa[#Data],14,FALSE),"")</f>
        <v>Aguardando</v>
      </c>
      <c r="D2151" s="157"/>
      <c r="E2151" s="157"/>
      <c r="F2151" s="34"/>
      <c r="G2151" s="78" t="str">
        <f>IFERROR(VLOOKUP(tabConsumoAta[[#This Row],[ATA]],tabAtas[#Data],4,FALSE),"")</f>
        <v/>
      </c>
      <c r="H2151" s="163">
        <f>SUMIFS(tabSaldoAta[ESTIMATIVA],tabSaldoAta[CÓDIGO],tabConsumoAta[[#This Row],[CÓDIGO]],tabSaldoAta[CHAVE],tabConsumoAta[[#This Row],[ATA]])</f>
        <v>0</v>
      </c>
      <c r="I2151" s="164">
        <v>150</v>
      </c>
      <c r="J2151" s="159">
        <v>1</v>
      </c>
      <c r="K2151" s="251">
        <v>13195</v>
      </c>
      <c r="L2151" s="246" t="s">
        <v>1560</v>
      </c>
      <c r="M2151" s="160" t="s">
        <v>3122</v>
      </c>
      <c r="N2151" s="160" t="s">
        <v>3123</v>
      </c>
      <c r="O2151" s="249" t="s">
        <v>3124</v>
      </c>
      <c r="P2151" s="248">
        <v>43733</v>
      </c>
      <c r="Q2151" s="166" t="str">
        <f>IF(COUNTIFS(tabAtas_Bloqueios[CÓDIGO],tabConsumoAta[[#This Row],[CÓDIGO]],tabAtas_Bloqueios[CHAVE],tabConsumoAta[[#This Row],[ATA]],tabAtas_Bloqueios[INATIVO],"") &gt; 0,"X","")</f>
        <v/>
      </c>
      <c r="R2151" s="158" t="s">
        <v>1555</v>
      </c>
    </row>
    <row r="2152" spans="1:18" x14ac:dyDescent="0.3">
      <c r="A2152" s="247">
        <v>59018</v>
      </c>
      <c r="B2152" s="47" t="s">
        <v>84</v>
      </c>
      <c r="C2152" s="34" t="str">
        <f>IFERROR(VLOOKUP(tabConsumoAta[[#This Row],[CÓDIGO]],tabEstimativa[#Data],14,FALSE),"")</f>
        <v>Aguardando</v>
      </c>
      <c r="D2152" s="157"/>
      <c r="E2152" s="157"/>
      <c r="F2152" s="34"/>
      <c r="G2152" s="78" t="str">
        <f>IFERROR(VLOOKUP(tabConsumoAta[[#This Row],[ATA]],tabAtas[#Data],4,FALSE),"")</f>
        <v/>
      </c>
      <c r="H2152" s="163">
        <f>SUMIFS(tabSaldoAta[ESTIMATIVA],tabSaldoAta[CÓDIGO],tabConsumoAta[[#This Row],[CÓDIGO]],tabSaldoAta[CHAVE],tabConsumoAta[[#This Row],[ATA]])</f>
        <v>0</v>
      </c>
      <c r="I2152" s="164">
        <v>500</v>
      </c>
      <c r="J2152" s="159">
        <v>2</v>
      </c>
      <c r="K2152" s="251">
        <v>13213</v>
      </c>
      <c r="L2152" s="246" t="s">
        <v>1560</v>
      </c>
      <c r="M2152" s="160" t="s">
        <v>3122</v>
      </c>
      <c r="N2152" s="160" t="s">
        <v>3123</v>
      </c>
      <c r="O2152" s="249" t="s">
        <v>3124</v>
      </c>
      <c r="P2152" s="248">
        <v>43733</v>
      </c>
      <c r="Q2152" s="166" t="str">
        <f>IF(COUNTIFS(tabAtas_Bloqueios[CÓDIGO],tabConsumoAta[[#This Row],[CÓDIGO]],tabAtas_Bloqueios[CHAVE],tabConsumoAta[[#This Row],[ATA]],tabAtas_Bloqueios[INATIVO],"") &gt; 0,"X","")</f>
        <v/>
      </c>
      <c r="R2152" s="158" t="s">
        <v>1555</v>
      </c>
    </row>
    <row r="2153" spans="1:18" x14ac:dyDescent="0.3">
      <c r="A2153" s="247">
        <v>64607</v>
      </c>
      <c r="B2153" s="47" t="s">
        <v>82</v>
      </c>
      <c r="C2153" s="34" t="str">
        <f>IFERROR(VLOOKUP(tabConsumoAta[[#This Row],[CÓDIGO]],tabEstimativa[#Data],14,FALSE),"")</f>
        <v>Suspenso</v>
      </c>
      <c r="D2153" s="157"/>
      <c r="E2153" s="157"/>
      <c r="F2153" s="34"/>
      <c r="G2153" s="78" t="str">
        <f>IFERROR(VLOOKUP(tabConsumoAta[[#This Row],[ATA]],tabAtas[#Data],4,FALSE),"")</f>
        <v/>
      </c>
      <c r="H2153" s="163">
        <f>SUMIFS(tabSaldoAta[ESTIMATIVA],tabSaldoAta[CÓDIGO],tabConsumoAta[[#This Row],[CÓDIGO]],tabSaldoAta[CHAVE],tabConsumoAta[[#This Row],[ATA]])</f>
        <v>0</v>
      </c>
      <c r="I2153" s="164">
        <v>450</v>
      </c>
      <c r="J2153" s="159">
        <v>3</v>
      </c>
      <c r="K2153" s="251">
        <v>13213</v>
      </c>
      <c r="L2153" s="246" t="s">
        <v>1560</v>
      </c>
      <c r="M2153" s="160" t="s">
        <v>3122</v>
      </c>
      <c r="N2153" s="160" t="s">
        <v>3123</v>
      </c>
      <c r="O2153" s="249" t="s">
        <v>3124</v>
      </c>
      <c r="P2153" s="248">
        <v>43733</v>
      </c>
      <c r="Q2153" s="166" t="str">
        <f>IF(COUNTIFS(tabAtas_Bloqueios[CÓDIGO],tabConsumoAta[[#This Row],[CÓDIGO]],tabAtas_Bloqueios[CHAVE],tabConsumoAta[[#This Row],[ATA]],tabAtas_Bloqueios[INATIVO],"") &gt; 0,"X","")</f>
        <v/>
      </c>
      <c r="R2153" s="158" t="s">
        <v>1555</v>
      </c>
    </row>
    <row r="2154" spans="1:18" x14ac:dyDescent="0.3">
      <c r="A2154" s="247">
        <v>64609</v>
      </c>
      <c r="B2154" s="47" t="s">
        <v>83</v>
      </c>
      <c r="C2154" s="34" t="str">
        <f>IFERROR(VLOOKUP(tabConsumoAta[[#This Row],[CÓDIGO]],tabEstimativa[#Data],14,FALSE),"")</f>
        <v>Suspenso</v>
      </c>
      <c r="D2154" s="157"/>
      <c r="E2154" s="157"/>
      <c r="F2154" s="34"/>
      <c r="G2154" s="78" t="str">
        <f>IFERROR(VLOOKUP(tabConsumoAta[[#This Row],[ATA]],tabAtas[#Data],4,FALSE),"")</f>
        <v/>
      </c>
      <c r="H2154" s="163">
        <f>SUMIFS(tabSaldoAta[ESTIMATIVA],tabSaldoAta[CÓDIGO],tabConsumoAta[[#This Row],[CÓDIGO]],tabSaldoAta[CHAVE],tabConsumoAta[[#This Row],[ATA]])</f>
        <v>0</v>
      </c>
      <c r="I2154" s="164">
        <v>600</v>
      </c>
      <c r="J2154" s="159">
        <v>4</v>
      </c>
      <c r="K2154" s="251">
        <v>13213</v>
      </c>
      <c r="L2154" s="246" t="s">
        <v>1560</v>
      </c>
      <c r="M2154" s="160" t="s">
        <v>3122</v>
      </c>
      <c r="N2154" s="160" t="s">
        <v>3123</v>
      </c>
      <c r="O2154" s="249" t="s">
        <v>3124</v>
      </c>
      <c r="P2154" s="248">
        <v>43733</v>
      </c>
      <c r="Q2154" s="166" t="str">
        <f>IF(COUNTIFS(tabAtas_Bloqueios[CÓDIGO],tabConsumoAta[[#This Row],[CÓDIGO]],tabAtas_Bloqueios[CHAVE],tabConsumoAta[[#This Row],[ATA]],tabAtas_Bloqueios[INATIVO],"") &gt; 0,"X","")</f>
        <v/>
      </c>
      <c r="R2154" s="158" t="s">
        <v>1555</v>
      </c>
    </row>
    <row r="2155" spans="1:18" x14ac:dyDescent="0.3">
      <c r="A2155" s="247">
        <v>60116</v>
      </c>
      <c r="B2155" s="47" t="s">
        <v>242</v>
      </c>
      <c r="C2155" s="34" t="str">
        <f>IFERROR(VLOOKUP(tabConsumoAta[[#This Row],[CÓDIGO]],tabEstimativa[#Data],14,FALSE),"")</f>
        <v>Aguardando</v>
      </c>
      <c r="D2155" s="157"/>
      <c r="E2155" s="157"/>
      <c r="F2155" s="34"/>
      <c r="G2155" s="78" t="str">
        <f>IFERROR(VLOOKUP(tabConsumoAta[[#This Row],[ATA]],tabAtas[#Data],4,FALSE),"")</f>
        <v/>
      </c>
      <c r="H2155" s="163">
        <f>SUMIFS(tabSaldoAta[ESTIMATIVA],tabSaldoAta[CÓDIGO],tabConsumoAta[[#This Row],[CÓDIGO]],tabSaldoAta[CHAVE],tabConsumoAta[[#This Row],[ATA]])</f>
        <v>0</v>
      </c>
      <c r="I2155" s="164">
        <v>170</v>
      </c>
      <c r="J2155" s="159">
        <v>5</v>
      </c>
      <c r="K2155" s="251">
        <v>13196</v>
      </c>
      <c r="L2155" s="246" t="s">
        <v>1560</v>
      </c>
      <c r="M2155" s="160" t="s">
        <v>3122</v>
      </c>
      <c r="N2155" s="160" t="s">
        <v>3123</v>
      </c>
      <c r="O2155" s="249" t="s">
        <v>3124</v>
      </c>
      <c r="P2155" s="248">
        <v>43733</v>
      </c>
      <c r="Q2155" s="166" t="str">
        <f>IF(COUNTIFS(tabAtas_Bloqueios[CÓDIGO],tabConsumoAta[[#This Row],[CÓDIGO]],tabAtas_Bloqueios[CHAVE],tabConsumoAta[[#This Row],[ATA]],tabAtas_Bloqueios[INATIVO],"") &gt; 0,"X","")</f>
        <v/>
      </c>
      <c r="R2155" s="158" t="s">
        <v>1555</v>
      </c>
    </row>
    <row r="2156" spans="1:18" x14ac:dyDescent="0.3">
      <c r="A2156" s="247">
        <v>12824</v>
      </c>
      <c r="B2156" s="47" t="s">
        <v>7</v>
      </c>
      <c r="C2156" s="34" t="str">
        <f>IFERROR(VLOOKUP(tabConsumoAta[[#This Row],[CÓDIGO]],tabEstimativa[#Data],14,FALSE),"")</f>
        <v>Aguardando</v>
      </c>
      <c r="D2156" s="157"/>
      <c r="E2156" s="157"/>
      <c r="F2156" s="34"/>
      <c r="G2156" s="78" t="str">
        <f>IFERROR(VLOOKUP(tabConsumoAta[[#This Row],[ATA]],tabAtas[#Data],4,FALSE),"")</f>
        <v/>
      </c>
      <c r="H2156" s="163">
        <f>SUMIFS(tabSaldoAta[ESTIMATIVA],tabSaldoAta[CÓDIGO],tabConsumoAta[[#This Row],[CÓDIGO]],tabSaldoAta[CHAVE],tabConsumoAta[[#This Row],[ATA]])</f>
        <v>0</v>
      </c>
      <c r="I2156" s="164">
        <v>100</v>
      </c>
      <c r="J2156" s="159">
        <v>6</v>
      </c>
      <c r="K2156" s="251">
        <v>13195</v>
      </c>
      <c r="L2156" s="246" t="s">
        <v>1560</v>
      </c>
      <c r="M2156" s="160" t="s">
        <v>3122</v>
      </c>
      <c r="N2156" s="160" t="s">
        <v>3123</v>
      </c>
      <c r="O2156" s="249" t="s">
        <v>3124</v>
      </c>
      <c r="P2156" s="248">
        <v>43733</v>
      </c>
      <c r="Q2156" s="166" t="str">
        <f>IF(COUNTIFS(tabAtas_Bloqueios[CÓDIGO],tabConsumoAta[[#This Row],[CÓDIGO]],tabAtas_Bloqueios[CHAVE],tabConsumoAta[[#This Row],[ATA]],tabAtas_Bloqueios[INATIVO],"") &gt; 0,"X","")</f>
        <v/>
      </c>
      <c r="R2156" s="158" t="s">
        <v>1555</v>
      </c>
    </row>
    <row r="2157" spans="1:18" x14ac:dyDescent="0.3">
      <c r="A2157" s="247">
        <v>15761</v>
      </c>
      <c r="B2157" s="47" t="s">
        <v>105</v>
      </c>
      <c r="C2157" s="34" t="str">
        <f>IFERROR(VLOOKUP(tabConsumoAta[[#This Row],[CÓDIGO]],tabEstimativa[#Data],14,FALSE),"")</f>
        <v>Suspenso</v>
      </c>
      <c r="D2157" s="157"/>
      <c r="E2157" s="157"/>
      <c r="F2157" s="34"/>
      <c r="G2157" s="78" t="str">
        <f>IFERROR(VLOOKUP(tabConsumoAta[[#This Row],[ATA]],tabAtas[#Data],4,FALSE),"")</f>
        <v/>
      </c>
      <c r="H2157" s="163">
        <f>SUMIFS(tabSaldoAta[ESTIMATIVA],tabSaldoAta[CÓDIGO],tabConsumoAta[[#This Row],[CÓDIGO]],tabSaldoAta[CHAVE],tabConsumoAta[[#This Row],[ATA]])</f>
        <v>0</v>
      </c>
      <c r="I2157" s="164">
        <v>50</v>
      </c>
      <c r="J2157" s="159">
        <v>7</v>
      </c>
      <c r="K2157" s="251">
        <v>13195</v>
      </c>
      <c r="L2157" s="246" t="s">
        <v>1560</v>
      </c>
      <c r="M2157" s="160" t="s">
        <v>3122</v>
      </c>
      <c r="N2157" s="160" t="s">
        <v>3123</v>
      </c>
      <c r="O2157" s="249" t="s">
        <v>3124</v>
      </c>
      <c r="P2157" s="248">
        <v>43733</v>
      </c>
      <c r="Q2157" s="166" t="str">
        <f>IF(COUNTIFS(tabAtas_Bloqueios[CÓDIGO],tabConsumoAta[[#This Row],[CÓDIGO]],tabAtas_Bloqueios[CHAVE],tabConsumoAta[[#This Row],[ATA]],tabAtas_Bloqueios[INATIVO],"") &gt; 0,"X","")</f>
        <v/>
      </c>
      <c r="R2157" s="158" t="s">
        <v>1555</v>
      </c>
    </row>
    <row r="2158" spans="1:18" x14ac:dyDescent="0.3">
      <c r="A2158" s="247">
        <v>25523</v>
      </c>
      <c r="B2158" s="47" t="s">
        <v>2763</v>
      </c>
      <c r="C2158" s="34" t="str">
        <f>IFERROR(VLOOKUP(tabConsumoAta[[#This Row],[CÓDIGO]],tabEstimativa[#Data],14,FALSE),"")</f>
        <v>Aguardando</v>
      </c>
      <c r="D2158" s="157"/>
      <c r="E2158" s="157"/>
      <c r="F2158" s="34"/>
      <c r="G2158" s="78" t="str">
        <f>IFERROR(VLOOKUP(tabConsumoAta[[#This Row],[ATA]],tabAtas[#Data],4,FALSE),"")</f>
        <v/>
      </c>
      <c r="H2158" s="163">
        <f>SUMIFS(tabSaldoAta[ESTIMATIVA],tabSaldoAta[CÓDIGO],tabConsumoAta[[#This Row],[CÓDIGO]],tabSaldoAta[CHAVE],tabConsumoAta[[#This Row],[ATA]])</f>
        <v>0</v>
      </c>
      <c r="I2158" s="164">
        <v>1200</v>
      </c>
      <c r="J2158" s="159">
        <v>8</v>
      </c>
      <c r="K2158" s="251">
        <v>13195</v>
      </c>
      <c r="L2158" s="246" t="s">
        <v>1560</v>
      </c>
      <c r="M2158" s="160" t="s">
        <v>3122</v>
      </c>
      <c r="N2158" s="160" t="s">
        <v>3123</v>
      </c>
      <c r="O2158" s="249" t="s">
        <v>3124</v>
      </c>
      <c r="P2158" s="248">
        <v>43733</v>
      </c>
      <c r="Q2158" s="166" t="str">
        <f>IF(COUNTIFS(tabAtas_Bloqueios[CÓDIGO],tabConsumoAta[[#This Row],[CÓDIGO]],tabAtas_Bloqueios[CHAVE],tabConsumoAta[[#This Row],[ATA]],tabAtas_Bloqueios[INATIVO],"") &gt; 0,"X","")</f>
        <v/>
      </c>
      <c r="R2158" s="158" t="s">
        <v>1555</v>
      </c>
    </row>
    <row r="2159" spans="1:18" x14ac:dyDescent="0.3">
      <c r="A2159" s="247">
        <v>35227</v>
      </c>
      <c r="B2159" s="47" t="s">
        <v>172</v>
      </c>
      <c r="C2159" s="34" t="str">
        <f>IFERROR(VLOOKUP(tabConsumoAta[[#This Row],[CÓDIGO]],tabEstimativa[#Data],14,FALSE),"")</f>
        <v>Aguardando</v>
      </c>
      <c r="D2159" s="157"/>
      <c r="E2159" s="157"/>
      <c r="F2159" s="34"/>
      <c r="G2159" s="78" t="str">
        <f>IFERROR(VLOOKUP(tabConsumoAta[[#This Row],[ATA]],tabAtas[#Data],4,FALSE),"")</f>
        <v/>
      </c>
      <c r="H2159" s="163">
        <f>SUMIFS(tabSaldoAta[ESTIMATIVA],tabSaldoAta[CÓDIGO],tabConsumoAta[[#This Row],[CÓDIGO]],tabSaldoAta[CHAVE],tabConsumoAta[[#This Row],[ATA]])</f>
        <v>0</v>
      </c>
      <c r="I2159" s="164">
        <v>300</v>
      </c>
      <c r="J2159" s="159">
        <v>9</v>
      </c>
      <c r="K2159" s="251">
        <v>13195</v>
      </c>
      <c r="L2159" s="246" t="s">
        <v>1560</v>
      </c>
      <c r="M2159" s="160" t="s">
        <v>3122</v>
      </c>
      <c r="N2159" s="160" t="s">
        <v>3123</v>
      </c>
      <c r="O2159" s="249" t="s">
        <v>3124</v>
      </c>
      <c r="P2159" s="248">
        <v>43733</v>
      </c>
      <c r="Q2159" s="166" t="str">
        <f>IF(COUNTIFS(tabAtas_Bloqueios[CÓDIGO],tabConsumoAta[[#This Row],[CÓDIGO]],tabAtas_Bloqueios[CHAVE],tabConsumoAta[[#This Row],[ATA]],tabAtas_Bloqueios[INATIVO],"") &gt; 0,"X","")</f>
        <v/>
      </c>
      <c r="R2159" s="158" t="s">
        <v>1555</v>
      </c>
    </row>
    <row r="2160" spans="1:18" x14ac:dyDescent="0.3">
      <c r="A2160" s="247">
        <v>134581</v>
      </c>
      <c r="B2160" s="47" t="s">
        <v>233</v>
      </c>
      <c r="C2160" s="34" t="str">
        <f>IFERROR(VLOOKUP(tabConsumoAta[[#This Row],[CÓDIGO]],tabEstimativa[#Data],14,FALSE),"")</f>
        <v>Suspenso</v>
      </c>
      <c r="D2160" s="157"/>
      <c r="E2160" s="157"/>
      <c r="F2160" s="34"/>
      <c r="G2160" s="78" t="str">
        <f>IFERROR(VLOOKUP(tabConsumoAta[[#This Row],[ATA]],tabAtas[#Data],4,FALSE),"")</f>
        <v/>
      </c>
      <c r="H2160" s="163">
        <f>SUMIFS(tabSaldoAta[ESTIMATIVA],tabSaldoAta[CÓDIGO],tabConsumoAta[[#This Row],[CÓDIGO]],tabSaldoAta[CHAVE],tabConsumoAta[[#This Row],[ATA]])</f>
        <v>0</v>
      </c>
      <c r="I2160" s="164">
        <v>60</v>
      </c>
      <c r="J2160" s="159">
        <v>10</v>
      </c>
      <c r="K2160" s="251">
        <v>13196</v>
      </c>
      <c r="L2160" s="246" t="s">
        <v>1560</v>
      </c>
      <c r="M2160" s="160" t="s">
        <v>3122</v>
      </c>
      <c r="N2160" s="160" t="s">
        <v>3123</v>
      </c>
      <c r="O2160" s="249" t="s">
        <v>3124</v>
      </c>
      <c r="P2160" s="248">
        <v>43733</v>
      </c>
      <c r="Q2160" s="166" t="str">
        <f>IF(COUNTIFS(tabAtas_Bloqueios[CÓDIGO],tabConsumoAta[[#This Row],[CÓDIGO]],tabAtas_Bloqueios[CHAVE],tabConsumoAta[[#This Row],[ATA]],tabAtas_Bloqueios[INATIVO],"") &gt; 0,"X","")</f>
        <v/>
      </c>
      <c r="R2160" s="158" t="s">
        <v>1555</v>
      </c>
    </row>
    <row r="2161" spans="1:18" x14ac:dyDescent="0.3">
      <c r="A2161" s="247">
        <v>13117</v>
      </c>
      <c r="B2161" s="47" t="s">
        <v>3125</v>
      </c>
      <c r="C2161" s="34" t="str">
        <f>IFERROR(VLOOKUP(tabConsumoAta[[#This Row],[CÓDIGO]],tabEstimativa[#Data],14,FALSE),"")</f>
        <v>Aguardando</v>
      </c>
      <c r="D2161" s="157"/>
      <c r="E2161" s="157"/>
      <c r="F2161" s="34"/>
      <c r="G2161" s="78" t="str">
        <f>IFERROR(VLOOKUP(tabConsumoAta[[#This Row],[ATA]],tabAtas[#Data],4,FALSE),"")</f>
        <v/>
      </c>
      <c r="H2161" s="163">
        <f>SUMIFS(tabSaldoAta[ESTIMATIVA],tabSaldoAta[CÓDIGO],tabConsumoAta[[#This Row],[CÓDIGO]],tabSaldoAta[CHAVE],tabConsumoAta[[#This Row],[ATA]])</f>
        <v>0</v>
      </c>
      <c r="I2161" s="164">
        <v>130</v>
      </c>
      <c r="J2161" s="159">
        <v>11</v>
      </c>
      <c r="K2161" s="251">
        <v>13195</v>
      </c>
      <c r="L2161" s="246" t="s">
        <v>1560</v>
      </c>
      <c r="M2161" s="160" t="s">
        <v>3122</v>
      </c>
      <c r="N2161" s="160" t="s">
        <v>3123</v>
      </c>
      <c r="O2161" s="249" t="s">
        <v>3124</v>
      </c>
      <c r="P2161" s="248">
        <v>43733</v>
      </c>
      <c r="Q2161" s="166" t="str">
        <f>IF(COUNTIFS(tabAtas_Bloqueios[CÓDIGO],tabConsumoAta[[#This Row],[CÓDIGO]],tabAtas_Bloqueios[CHAVE],tabConsumoAta[[#This Row],[ATA]],tabAtas_Bloqueios[INATIVO],"") &gt; 0,"X","")</f>
        <v/>
      </c>
      <c r="R2161" s="158" t="s">
        <v>1555</v>
      </c>
    </row>
    <row r="2162" spans="1:18" x14ac:dyDescent="0.3">
      <c r="A2162" s="247">
        <v>81808</v>
      </c>
      <c r="B2162" s="47" t="s">
        <v>3126</v>
      </c>
      <c r="C2162" s="34" t="str">
        <f>IFERROR(VLOOKUP(tabConsumoAta[[#This Row],[CÓDIGO]],tabEstimativa[#Data],14,FALSE),"")</f>
        <v>Aguardando</v>
      </c>
      <c r="D2162" s="157"/>
      <c r="E2162" s="157"/>
      <c r="F2162" s="34"/>
      <c r="G2162" s="78" t="str">
        <f>IFERROR(VLOOKUP(tabConsumoAta[[#This Row],[ATA]],tabAtas[#Data],4,FALSE),"")</f>
        <v/>
      </c>
      <c r="H2162" s="163">
        <f>SUMIFS(tabSaldoAta[ESTIMATIVA],tabSaldoAta[CÓDIGO],tabConsumoAta[[#This Row],[CÓDIGO]],tabSaldoAta[CHAVE],tabConsumoAta[[#This Row],[ATA]])</f>
        <v>0</v>
      </c>
      <c r="I2162" s="164">
        <v>30</v>
      </c>
      <c r="J2162" s="159">
        <v>12</v>
      </c>
      <c r="K2162" s="251">
        <v>13196</v>
      </c>
      <c r="L2162" s="246" t="s">
        <v>1560</v>
      </c>
      <c r="M2162" s="160" t="s">
        <v>3122</v>
      </c>
      <c r="N2162" s="160" t="s">
        <v>3123</v>
      </c>
      <c r="O2162" s="249" t="s">
        <v>3124</v>
      </c>
      <c r="P2162" s="248">
        <v>43733</v>
      </c>
      <c r="Q2162" s="166" t="str">
        <f>IF(COUNTIFS(tabAtas_Bloqueios[CÓDIGO],tabConsumoAta[[#This Row],[CÓDIGO]],tabAtas_Bloqueios[CHAVE],tabConsumoAta[[#This Row],[ATA]],tabAtas_Bloqueios[INATIVO],"") &gt; 0,"X","")</f>
        <v/>
      </c>
      <c r="R2162" s="158" t="s">
        <v>1555</v>
      </c>
    </row>
    <row r="2163" spans="1:18" x14ac:dyDescent="0.3">
      <c r="A2163" s="247">
        <v>25630</v>
      </c>
      <c r="B2163" s="47" t="s">
        <v>2996</v>
      </c>
      <c r="C2163" s="34" t="str">
        <f>IFERROR(VLOOKUP(tabConsumoAta[[#This Row],[CÓDIGO]],tabEstimativa[#Data],14,FALSE),"")</f>
        <v>Aguardando</v>
      </c>
      <c r="D2163" s="157"/>
      <c r="E2163" s="157"/>
      <c r="F2163" s="34"/>
      <c r="G2163" s="78" t="str">
        <f>IFERROR(VLOOKUP(tabConsumoAta[[#This Row],[ATA]],tabAtas[#Data],4,FALSE),"")</f>
        <v/>
      </c>
      <c r="H2163" s="163">
        <f>SUMIFS(tabSaldoAta[ESTIMATIVA],tabSaldoAta[CÓDIGO],tabConsumoAta[[#This Row],[CÓDIGO]],tabSaldoAta[CHAVE],tabConsumoAta[[#This Row],[ATA]])</f>
        <v>0</v>
      </c>
      <c r="I2163" s="164">
        <v>130</v>
      </c>
      <c r="J2163" s="159">
        <v>13</v>
      </c>
      <c r="K2163" s="251">
        <v>13195</v>
      </c>
      <c r="L2163" s="246" t="s">
        <v>1560</v>
      </c>
      <c r="M2163" s="160" t="s">
        <v>3122</v>
      </c>
      <c r="N2163" s="160" t="s">
        <v>3123</v>
      </c>
      <c r="O2163" s="249" t="s">
        <v>3124</v>
      </c>
      <c r="P2163" s="248">
        <v>43733</v>
      </c>
      <c r="Q2163" s="166" t="str">
        <f>IF(COUNTIFS(tabAtas_Bloqueios[CÓDIGO],tabConsumoAta[[#This Row],[CÓDIGO]],tabAtas_Bloqueios[CHAVE],tabConsumoAta[[#This Row],[ATA]],tabAtas_Bloqueios[INATIVO],"") &gt; 0,"X","")</f>
        <v/>
      </c>
      <c r="R2163" s="158" t="s">
        <v>1555</v>
      </c>
    </row>
    <row r="2164" spans="1:18" x14ac:dyDescent="0.3">
      <c r="A2164" s="247">
        <v>135301</v>
      </c>
      <c r="B2164" s="47" t="s">
        <v>101</v>
      </c>
      <c r="C2164" s="34" t="str">
        <f>IFERROR(VLOOKUP(tabConsumoAta[[#This Row],[CÓDIGO]],tabEstimativa[#Data],14,FALSE),"")</f>
        <v>Aguardando</v>
      </c>
      <c r="D2164" s="157"/>
      <c r="E2164" s="157"/>
      <c r="F2164" s="34"/>
      <c r="G2164" s="78" t="str">
        <f>IFERROR(VLOOKUP(tabConsumoAta[[#This Row],[ATA]],tabAtas[#Data],4,FALSE),"")</f>
        <v/>
      </c>
      <c r="H2164" s="163">
        <f>SUMIFS(tabSaldoAta[ESTIMATIVA],tabSaldoAta[CÓDIGO],tabConsumoAta[[#This Row],[CÓDIGO]],tabSaldoAta[CHAVE],tabConsumoAta[[#This Row],[ATA]])</f>
        <v>0</v>
      </c>
      <c r="I2164" s="164">
        <v>0</v>
      </c>
      <c r="J2164" s="159">
        <v>14</v>
      </c>
      <c r="K2164" s="251">
        <v>13196</v>
      </c>
      <c r="L2164" s="246" t="s">
        <v>1560</v>
      </c>
      <c r="M2164" s="160" t="s">
        <v>3122</v>
      </c>
      <c r="N2164" s="160" t="s">
        <v>3123</v>
      </c>
      <c r="O2164" s="249" t="s">
        <v>3124</v>
      </c>
      <c r="P2164" s="248">
        <v>43733</v>
      </c>
      <c r="Q2164" s="166" t="str">
        <f>IF(COUNTIFS(tabAtas_Bloqueios[CÓDIGO],tabConsumoAta[[#This Row],[CÓDIGO]],tabAtas_Bloqueios[CHAVE],tabConsumoAta[[#This Row],[ATA]],tabAtas_Bloqueios[INATIVO],"") &gt; 0,"X","")</f>
        <v/>
      </c>
      <c r="R2164" s="158" t="s">
        <v>1555</v>
      </c>
    </row>
    <row r="2165" spans="1:18" x14ac:dyDescent="0.3">
      <c r="A2165" s="247">
        <v>135302</v>
      </c>
      <c r="B2165" s="47" t="s">
        <v>106</v>
      </c>
      <c r="C2165" s="34" t="str">
        <f>IFERROR(VLOOKUP(tabConsumoAta[[#This Row],[CÓDIGO]],tabEstimativa[#Data],14,FALSE),"")</f>
        <v>Aguardando</v>
      </c>
      <c r="D2165" s="157"/>
      <c r="E2165" s="157"/>
      <c r="F2165" s="34"/>
      <c r="G2165" s="78" t="str">
        <f>IFERROR(VLOOKUP(tabConsumoAta[[#This Row],[ATA]],tabAtas[#Data],4,FALSE),"")</f>
        <v/>
      </c>
      <c r="H2165" s="163">
        <f>SUMIFS(tabSaldoAta[ESTIMATIVA],tabSaldoAta[CÓDIGO],tabConsumoAta[[#This Row],[CÓDIGO]],tabSaldoAta[CHAVE],tabConsumoAta[[#This Row],[ATA]])</f>
        <v>0</v>
      </c>
      <c r="I2165" s="164">
        <v>0</v>
      </c>
      <c r="J2165" s="159">
        <v>15</v>
      </c>
      <c r="K2165" s="251">
        <v>13196</v>
      </c>
      <c r="L2165" s="246" t="s">
        <v>1560</v>
      </c>
      <c r="M2165" s="160" t="s">
        <v>3122</v>
      </c>
      <c r="N2165" s="160" t="s">
        <v>3123</v>
      </c>
      <c r="O2165" s="249" t="s">
        <v>3124</v>
      </c>
      <c r="P2165" s="248">
        <v>43733</v>
      </c>
      <c r="Q2165" s="166" t="str">
        <f>IF(COUNTIFS(tabAtas_Bloqueios[CÓDIGO],tabConsumoAta[[#This Row],[CÓDIGO]],tabAtas_Bloqueios[CHAVE],tabConsumoAta[[#This Row],[ATA]],tabAtas_Bloqueios[INATIVO],"") &gt; 0,"X","")</f>
        <v/>
      </c>
      <c r="R2165" s="158" t="s">
        <v>1555</v>
      </c>
    </row>
    <row r="2166" spans="1:18" x14ac:dyDescent="0.3">
      <c r="A2166" s="247">
        <v>80390</v>
      </c>
      <c r="B2166" s="47" t="s">
        <v>244</v>
      </c>
      <c r="C2166" s="34" t="str">
        <f>IFERROR(VLOOKUP(tabConsumoAta[[#This Row],[CÓDIGO]],tabEstimativa[#Data],14,FALSE),"")</f>
        <v>Aguardando</v>
      </c>
      <c r="D2166" s="157"/>
      <c r="E2166" s="157"/>
      <c r="F2166" s="34"/>
      <c r="G2166" s="78" t="str">
        <f>IFERROR(VLOOKUP(tabConsumoAta[[#This Row],[ATA]],tabAtas[#Data],4,FALSE),"")</f>
        <v/>
      </c>
      <c r="H2166" s="163">
        <f>SUMIFS(tabSaldoAta[ESTIMATIVA],tabSaldoAta[CÓDIGO],tabConsumoAta[[#This Row],[CÓDIGO]],tabSaldoAta[CHAVE],tabConsumoAta[[#This Row],[ATA]])</f>
        <v>0</v>
      </c>
      <c r="I2166" s="164">
        <v>50</v>
      </c>
      <c r="J2166" s="159">
        <v>16</v>
      </c>
      <c r="K2166" s="251">
        <v>13196</v>
      </c>
      <c r="L2166" s="246" t="s">
        <v>1560</v>
      </c>
      <c r="M2166" s="160" t="s">
        <v>3122</v>
      </c>
      <c r="N2166" s="160" t="s">
        <v>3123</v>
      </c>
      <c r="O2166" s="249" t="s">
        <v>3124</v>
      </c>
      <c r="P2166" s="248">
        <v>43733</v>
      </c>
      <c r="Q2166" s="166" t="str">
        <f>IF(COUNTIFS(tabAtas_Bloqueios[CÓDIGO],tabConsumoAta[[#This Row],[CÓDIGO]],tabAtas_Bloqueios[CHAVE],tabConsumoAta[[#This Row],[ATA]],tabAtas_Bloqueios[INATIVO],"") &gt; 0,"X","")</f>
        <v/>
      </c>
      <c r="R2166" s="158" t="s">
        <v>1555</v>
      </c>
    </row>
    <row r="2167" spans="1:18" x14ac:dyDescent="0.3">
      <c r="A2167" s="247">
        <v>66168</v>
      </c>
      <c r="B2167" s="47" t="s">
        <v>2516</v>
      </c>
      <c r="C2167" s="34" t="str">
        <f>IFERROR(VLOOKUP(tabConsumoAta[[#This Row],[CÓDIGO]],tabEstimativa[#Data],14,FALSE),"")</f>
        <v>Aguardando</v>
      </c>
      <c r="D2167" s="157"/>
      <c r="E2167" s="157"/>
      <c r="F2167" s="34"/>
      <c r="G2167" s="78" t="str">
        <f>IFERROR(VLOOKUP(tabConsumoAta[[#This Row],[ATA]],tabAtas[#Data],4,FALSE),"")</f>
        <v/>
      </c>
      <c r="H2167" s="163">
        <f>SUMIFS(tabSaldoAta[ESTIMATIVA],tabSaldoAta[CÓDIGO],tabConsumoAta[[#This Row],[CÓDIGO]],tabSaldoAta[CHAVE],tabConsumoAta[[#This Row],[ATA]])</f>
        <v>0</v>
      </c>
      <c r="I2167" s="164">
        <v>200</v>
      </c>
      <c r="J2167" s="159">
        <v>17</v>
      </c>
      <c r="K2167" s="251">
        <v>13213</v>
      </c>
      <c r="L2167" s="246" t="s">
        <v>1560</v>
      </c>
      <c r="M2167" s="160" t="s">
        <v>3122</v>
      </c>
      <c r="N2167" s="160" t="s">
        <v>3123</v>
      </c>
      <c r="O2167" s="249" t="s">
        <v>3124</v>
      </c>
      <c r="P2167" s="248">
        <v>43733</v>
      </c>
      <c r="Q2167" s="166" t="str">
        <f>IF(COUNTIFS(tabAtas_Bloqueios[CÓDIGO],tabConsumoAta[[#This Row],[CÓDIGO]],tabAtas_Bloqueios[CHAVE],tabConsumoAta[[#This Row],[ATA]],tabAtas_Bloqueios[INATIVO],"") &gt; 0,"X","")</f>
        <v/>
      </c>
      <c r="R2167" s="158" t="s">
        <v>1555</v>
      </c>
    </row>
    <row r="2168" spans="1:18" x14ac:dyDescent="0.3">
      <c r="A2168" s="247">
        <v>74907</v>
      </c>
      <c r="B2168" s="47" t="s">
        <v>250</v>
      </c>
      <c r="C2168" s="34" t="str">
        <f>IFERROR(VLOOKUP(tabConsumoAta[[#This Row],[CÓDIGO]],tabEstimativa[#Data],14,FALSE),"")</f>
        <v>Aguardando</v>
      </c>
      <c r="D2168" s="157"/>
      <c r="E2168" s="157"/>
      <c r="F2168" s="34"/>
      <c r="G2168" s="78" t="str">
        <f>IFERROR(VLOOKUP(tabConsumoAta[[#This Row],[ATA]],tabAtas[#Data],4,FALSE),"")</f>
        <v/>
      </c>
      <c r="H2168" s="163">
        <f>SUMIFS(tabSaldoAta[ESTIMATIVA],tabSaldoAta[CÓDIGO],tabConsumoAta[[#This Row],[CÓDIGO]],tabSaldoAta[CHAVE],tabConsumoAta[[#This Row],[ATA]])</f>
        <v>0</v>
      </c>
      <c r="I2168" s="164">
        <v>150</v>
      </c>
      <c r="J2168" s="159">
        <v>18</v>
      </c>
      <c r="K2168" s="251">
        <v>13238</v>
      </c>
      <c r="L2168" s="246" t="s">
        <v>1560</v>
      </c>
      <c r="M2168" s="160" t="s">
        <v>3122</v>
      </c>
      <c r="N2168" s="160" t="s">
        <v>3123</v>
      </c>
      <c r="O2168" s="249" t="s">
        <v>3124</v>
      </c>
      <c r="P2168" s="248">
        <v>43733</v>
      </c>
      <c r="Q2168" s="166" t="str">
        <f>IF(COUNTIFS(tabAtas_Bloqueios[CÓDIGO],tabConsumoAta[[#This Row],[CÓDIGO]],tabAtas_Bloqueios[CHAVE],tabConsumoAta[[#This Row],[ATA]],tabAtas_Bloqueios[INATIVO],"") &gt; 0,"X","")</f>
        <v/>
      </c>
      <c r="R2168" s="158" t="s">
        <v>1555</v>
      </c>
    </row>
    <row r="2169" spans="1:18" x14ac:dyDescent="0.3">
      <c r="A2169" s="247">
        <v>77562</v>
      </c>
      <c r="B2169" s="47" t="s">
        <v>211</v>
      </c>
      <c r="C2169" s="34" t="str">
        <f>IFERROR(VLOOKUP(tabConsumoAta[[#This Row],[CÓDIGO]],tabEstimativa[#Data],14,FALSE),"")</f>
        <v>Aguardando</v>
      </c>
      <c r="D2169" s="157"/>
      <c r="E2169" s="157"/>
      <c r="F2169" s="34"/>
      <c r="G2169" s="78" t="str">
        <f>IFERROR(VLOOKUP(tabConsumoAta[[#This Row],[ATA]],tabAtas[#Data],4,FALSE),"")</f>
        <v/>
      </c>
      <c r="H2169" s="163">
        <f>SUMIFS(tabSaldoAta[ESTIMATIVA],tabSaldoAta[CÓDIGO],tabConsumoAta[[#This Row],[CÓDIGO]],tabSaldoAta[CHAVE],tabConsumoAta[[#This Row],[ATA]])</f>
        <v>0</v>
      </c>
      <c r="I2169" s="164">
        <v>9000</v>
      </c>
      <c r="J2169" s="159">
        <v>19</v>
      </c>
      <c r="K2169" s="251">
        <v>13238</v>
      </c>
      <c r="L2169" s="246" t="s">
        <v>1560</v>
      </c>
      <c r="M2169" s="160" t="s">
        <v>3122</v>
      </c>
      <c r="N2169" s="160" t="s">
        <v>3123</v>
      </c>
      <c r="O2169" s="249" t="s">
        <v>3124</v>
      </c>
      <c r="P2169" s="248">
        <v>43733</v>
      </c>
      <c r="Q2169" s="166" t="str">
        <f>IF(COUNTIFS(tabAtas_Bloqueios[CÓDIGO],tabConsumoAta[[#This Row],[CÓDIGO]],tabAtas_Bloqueios[CHAVE],tabConsumoAta[[#This Row],[ATA]],tabAtas_Bloqueios[INATIVO],"") &gt; 0,"X","")</f>
        <v/>
      </c>
      <c r="R2169" s="158" t="s">
        <v>1555</v>
      </c>
    </row>
    <row r="2170" spans="1:18" x14ac:dyDescent="0.3">
      <c r="A2170" s="247">
        <v>26215</v>
      </c>
      <c r="B2170" s="47" t="s">
        <v>92</v>
      </c>
      <c r="C2170" s="34" t="str">
        <f>IFERROR(VLOOKUP(tabConsumoAta[[#This Row],[CÓDIGO]],tabEstimativa[#Data],14,FALSE),"")</f>
        <v>Aguardando</v>
      </c>
      <c r="D2170" s="157"/>
      <c r="E2170" s="157"/>
      <c r="F2170" s="34"/>
      <c r="G2170" s="78" t="str">
        <f>IFERROR(VLOOKUP(tabConsumoAta[[#This Row],[ATA]],tabAtas[#Data],4,FALSE),"")</f>
        <v/>
      </c>
      <c r="H2170" s="163">
        <f>SUMIFS(tabSaldoAta[ESTIMATIVA],tabSaldoAta[CÓDIGO],tabConsumoAta[[#This Row],[CÓDIGO]],tabSaldoAta[CHAVE],tabConsumoAta[[#This Row],[ATA]])</f>
        <v>0</v>
      </c>
      <c r="I2170" s="164">
        <v>60</v>
      </c>
      <c r="J2170" s="159">
        <v>20</v>
      </c>
      <c r="K2170" s="251">
        <v>13235</v>
      </c>
      <c r="L2170" s="246" t="s">
        <v>1560</v>
      </c>
      <c r="M2170" s="160" t="s">
        <v>3122</v>
      </c>
      <c r="N2170" s="160" t="s">
        <v>3123</v>
      </c>
      <c r="O2170" s="249" t="s">
        <v>3124</v>
      </c>
      <c r="P2170" s="248">
        <v>43733</v>
      </c>
      <c r="Q2170" s="166" t="str">
        <f>IF(COUNTIFS(tabAtas_Bloqueios[CÓDIGO],tabConsumoAta[[#This Row],[CÓDIGO]],tabAtas_Bloqueios[CHAVE],tabConsumoAta[[#This Row],[ATA]],tabAtas_Bloqueios[INATIVO],"") &gt; 0,"X","")</f>
        <v/>
      </c>
      <c r="R2170" s="158" t="s">
        <v>1555</v>
      </c>
    </row>
    <row r="2171" spans="1:18" x14ac:dyDescent="0.3">
      <c r="A2171" s="247">
        <v>13186</v>
      </c>
      <c r="B2171" s="47" t="s">
        <v>2508</v>
      </c>
      <c r="C2171" s="34" t="str">
        <f>IFERROR(VLOOKUP(tabConsumoAta[[#This Row],[CÓDIGO]],tabEstimativa[#Data],14,FALSE),"")</f>
        <v>Suspenso</v>
      </c>
      <c r="D2171" s="157"/>
      <c r="E2171" s="157"/>
      <c r="F2171" s="34"/>
      <c r="G2171" s="78" t="str">
        <f>IFERROR(VLOOKUP(tabConsumoAta[[#This Row],[ATA]],tabAtas[#Data],4,FALSE),"")</f>
        <v/>
      </c>
      <c r="H2171" s="163">
        <f>SUMIFS(tabSaldoAta[ESTIMATIVA],tabSaldoAta[CÓDIGO],tabConsumoAta[[#This Row],[CÓDIGO]],tabSaldoAta[CHAVE],tabConsumoAta[[#This Row],[ATA]])</f>
        <v>0</v>
      </c>
      <c r="I2171" s="164">
        <v>30</v>
      </c>
      <c r="J2171" s="159">
        <v>21</v>
      </c>
      <c r="K2171" s="251">
        <v>13226</v>
      </c>
      <c r="L2171" s="246" t="s">
        <v>1560</v>
      </c>
      <c r="M2171" s="160" t="s">
        <v>3122</v>
      </c>
      <c r="N2171" s="160" t="s">
        <v>3123</v>
      </c>
      <c r="O2171" s="249" t="s">
        <v>3124</v>
      </c>
      <c r="P2171" s="248">
        <v>43733</v>
      </c>
      <c r="Q2171" s="166" t="str">
        <f>IF(COUNTIFS(tabAtas_Bloqueios[CÓDIGO],tabConsumoAta[[#This Row],[CÓDIGO]],tabAtas_Bloqueios[CHAVE],tabConsumoAta[[#This Row],[ATA]],tabAtas_Bloqueios[INATIVO],"") &gt; 0,"X","")</f>
        <v/>
      </c>
      <c r="R2171" s="158" t="s">
        <v>1555</v>
      </c>
    </row>
    <row r="2172" spans="1:18" x14ac:dyDescent="0.3">
      <c r="A2172" s="247">
        <v>81493</v>
      </c>
      <c r="B2172" s="47" t="s">
        <v>2858</v>
      </c>
      <c r="C2172" s="34" t="str">
        <f>IFERROR(VLOOKUP(tabConsumoAta[[#This Row],[CÓDIGO]],tabEstimativa[#Data],14,FALSE),"")</f>
        <v>Aguardando</v>
      </c>
      <c r="D2172" s="157"/>
      <c r="E2172" s="157"/>
      <c r="F2172" s="34"/>
      <c r="G2172" s="78" t="str">
        <f>IFERROR(VLOOKUP(tabConsumoAta[[#This Row],[ATA]],tabAtas[#Data],4,FALSE),"")</f>
        <v/>
      </c>
      <c r="H2172" s="163">
        <f>SUMIFS(tabSaldoAta[ESTIMATIVA],tabSaldoAta[CÓDIGO],tabConsumoAta[[#This Row],[CÓDIGO]],tabSaldoAta[CHAVE],tabConsumoAta[[#This Row],[ATA]])</f>
        <v>0</v>
      </c>
      <c r="I2172" s="164">
        <v>60</v>
      </c>
      <c r="J2172" s="159">
        <v>22</v>
      </c>
      <c r="K2172" s="251">
        <v>13243</v>
      </c>
      <c r="L2172" s="246" t="s">
        <v>1560</v>
      </c>
      <c r="M2172" s="160" t="s">
        <v>3122</v>
      </c>
      <c r="N2172" s="160" t="s">
        <v>3123</v>
      </c>
      <c r="O2172" s="249" t="s">
        <v>3124</v>
      </c>
      <c r="P2172" s="248">
        <v>43733</v>
      </c>
      <c r="Q2172" s="166" t="str">
        <f>IF(COUNTIFS(tabAtas_Bloqueios[CÓDIGO],tabConsumoAta[[#This Row],[CÓDIGO]],tabAtas_Bloqueios[CHAVE],tabConsumoAta[[#This Row],[ATA]],tabAtas_Bloqueios[INATIVO],"") &gt; 0,"X","")</f>
        <v/>
      </c>
      <c r="R2172" s="158" t="s">
        <v>1555</v>
      </c>
    </row>
    <row r="2173" spans="1:18" x14ac:dyDescent="0.3">
      <c r="A2173" s="247">
        <v>20135</v>
      </c>
      <c r="B2173" s="47" t="s">
        <v>2639</v>
      </c>
      <c r="C2173" s="34" t="str">
        <f>IFERROR(VLOOKUP(tabConsumoAta[[#This Row],[CÓDIGO]],tabEstimativa[#Data],14,FALSE),"")</f>
        <v>Aguardando</v>
      </c>
      <c r="D2173" s="157"/>
      <c r="E2173" s="157"/>
      <c r="F2173" s="34"/>
      <c r="G2173" s="78" t="str">
        <f>IFERROR(VLOOKUP(tabConsumoAta[[#This Row],[ATA]],tabAtas[#Data],4,FALSE),"")</f>
        <v/>
      </c>
      <c r="H2173" s="163">
        <f>SUMIFS(tabSaldoAta[ESTIMATIVA],tabSaldoAta[CÓDIGO],tabConsumoAta[[#This Row],[CÓDIGO]],tabSaldoAta[CHAVE],tabConsumoAta[[#This Row],[ATA]])</f>
        <v>0</v>
      </c>
      <c r="I2173" s="164">
        <v>300</v>
      </c>
      <c r="J2173" s="159">
        <v>23</v>
      </c>
      <c r="K2173" s="251">
        <v>13213</v>
      </c>
      <c r="L2173" s="246" t="s">
        <v>1560</v>
      </c>
      <c r="M2173" s="160" t="s">
        <v>3122</v>
      </c>
      <c r="N2173" s="160" t="s">
        <v>3123</v>
      </c>
      <c r="O2173" s="249" t="s">
        <v>3124</v>
      </c>
      <c r="P2173" s="248">
        <v>43733</v>
      </c>
      <c r="Q2173" s="166" t="str">
        <f>IF(COUNTIFS(tabAtas_Bloqueios[CÓDIGO],tabConsumoAta[[#This Row],[CÓDIGO]],tabAtas_Bloqueios[CHAVE],tabConsumoAta[[#This Row],[ATA]],tabAtas_Bloqueios[INATIVO],"") &gt; 0,"X","")</f>
        <v/>
      </c>
      <c r="R2173" s="158" t="s">
        <v>1555</v>
      </c>
    </row>
    <row r="2174" spans="1:18" x14ac:dyDescent="0.3">
      <c r="A2174" s="247">
        <v>12950</v>
      </c>
      <c r="B2174" s="47" t="s">
        <v>2377</v>
      </c>
      <c r="C2174" s="34" t="str">
        <f>IFERROR(VLOOKUP(tabConsumoAta[[#This Row],[CÓDIGO]],tabEstimativa[#Data],14,FALSE),"")</f>
        <v>Aguardando</v>
      </c>
      <c r="D2174" s="157"/>
      <c r="E2174" s="157"/>
      <c r="F2174" s="34"/>
      <c r="G2174" s="78" t="str">
        <f>IFERROR(VLOOKUP(tabConsumoAta[[#This Row],[ATA]],tabAtas[#Data],4,FALSE),"")</f>
        <v/>
      </c>
      <c r="H2174" s="163">
        <f>SUMIFS(tabSaldoAta[ESTIMATIVA],tabSaldoAta[CÓDIGO],tabConsumoAta[[#This Row],[CÓDIGO]],tabSaldoAta[CHAVE],tabConsumoAta[[#This Row],[ATA]])</f>
        <v>0</v>
      </c>
      <c r="I2174" s="164">
        <v>300</v>
      </c>
      <c r="J2174" s="159">
        <v>24</v>
      </c>
      <c r="K2174" s="251">
        <v>13195</v>
      </c>
      <c r="L2174" s="246" t="s">
        <v>1560</v>
      </c>
      <c r="M2174" s="160" t="s">
        <v>3122</v>
      </c>
      <c r="N2174" s="160" t="s">
        <v>3123</v>
      </c>
      <c r="O2174" s="249" t="s">
        <v>3124</v>
      </c>
      <c r="P2174" s="248">
        <v>43733</v>
      </c>
      <c r="Q2174" s="166" t="str">
        <f>IF(COUNTIFS(tabAtas_Bloqueios[CÓDIGO],tabConsumoAta[[#This Row],[CÓDIGO]],tabAtas_Bloqueios[CHAVE],tabConsumoAta[[#This Row],[ATA]],tabAtas_Bloqueios[INATIVO],"") &gt; 0,"X","")</f>
        <v/>
      </c>
      <c r="R2174" s="158" t="s">
        <v>1555</v>
      </c>
    </row>
    <row r="2175" spans="1:18" x14ac:dyDescent="0.3">
      <c r="A2175" s="247">
        <v>13095</v>
      </c>
      <c r="B2175" s="47" t="s">
        <v>2381</v>
      </c>
      <c r="C2175" s="34" t="str">
        <f>IFERROR(VLOOKUP(tabConsumoAta[[#This Row],[CÓDIGO]],tabEstimativa[#Data],14,FALSE),"")</f>
        <v>Aguardando</v>
      </c>
      <c r="D2175" s="157"/>
      <c r="E2175" s="157"/>
      <c r="F2175" s="34"/>
      <c r="G2175" s="78" t="str">
        <f>IFERROR(VLOOKUP(tabConsumoAta[[#This Row],[ATA]],tabAtas[#Data],4,FALSE),"")</f>
        <v/>
      </c>
      <c r="H2175" s="163">
        <f>SUMIFS(tabSaldoAta[ESTIMATIVA],tabSaldoAta[CÓDIGO],tabConsumoAta[[#This Row],[CÓDIGO]],tabSaldoAta[CHAVE],tabConsumoAta[[#This Row],[ATA]])</f>
        <v>0</v>
      </c>
      <c r="I2175" s="164">
        <v>300</v>
      </c>
      <c r="J2175" s="159">
        <v>25</v>
      </c>
      <c r="K2175" s="251">
        <v>13195</v>
      </c>
      <c r="L2175" s="246" t="s">
        <v>1560</v>
      </c>
      <c r="M2175" s="160" t="s">
        <v>3122</v>
      </c>
      <c r="N2175" s="160" t="s">
        <v>3123</v>
      </c>
      <c r="O2175" s="249" t="s">
        <v>3124</v>
      </c>
      <c r="P2175" s="248">
        <v>43733</v>
      </c>
      <c r="Q2175" s="166" t="str">
        <f>IF(COUNTIFS(tabAtas_Bloqueios[CÓDIGO],tabConsumoAta[[#This Row],[CÓDIGO]],tabAtas_Bloqueios[CHAVE],tabConsumoAta[[#This Row],[ATA]],tabAtas_Bloqueios[INATIVO],"") &gt; 0,"X","")</f>
        <v/>
      </c>
      <c r="R2175" s="158" t="s">
        <v>1555</v>
      </c>
    </row>
    <row r="2176" spans="1:18" x14ac:dyDescent="0.3">
      <c r="A2176" s="247">
        <v>28308</v>
      </c>
      <c r="B2176" s="47" t="s">
        <v>3060</v>
      </c>
      <c r="C2176" s="34" t="str">
        <f>IFERROR(VLOOKUP(tabConsumoAta[[#This Row],[CÓDIGO]],tabEstimativa[#Data],14,FALSE),"")</f>
        <v>Aguardando</v>
      </c>
      <c r="D2176" s="157"/>
      <c r="E2176" s="157"/>
      <c r="F2176" s="34"/>
      <c r="G2176" s="78" t="str">
        <f>IFERROR(VLOOKUP(tabConsumoAta[[#This Row],[ATA]],tabAtas[#Data],4,FALSE),"")</f>
        <v/>
      </c>
      <c r="H2176" s="163">
        <f>SUMIFS(tabSaldoAta[ESTIMATIVA],tabSaldoAta[CÓDIGO],tabConsumoAta[[#This Row],[CÓDIGO]],tabSaldoAta[CHAVE],tabConsumoAta[[#This Row],[ATA]])</f>
        <v>0</v>
      </c>
      <c r="I2176" s="164">
        <v>80</v>
      </c>
      <c r="J2176" s="159">
        <v>26</v>
      </c>
      <c r="K2176" s="251">
        <v>13195</v>
      </c>
      <c r="L2176" s="246" t="s">
        <v>1560</v>
      </c>
      <c r="M2176" s="160" t="s">
        <v>3122</v>
      </c>
      <c r="N2176" s="160" t="s">
        <v>3123</v>
      </c>
      <c r="O2176" s="249" t="s">
        <v>3124</v>
      </c>
      <c r="P2176" s="248">
        <v>43733</v>
      </c>
      <c r="Q2176" s="166" t="str">
        <f>IF(COUNTIFS(tabAtas_Bloqueios[CÓDIGO],tabConsumoAta[[#This Row],[CÓDIGO]],tabAtas_Bloqueios[CHAVE],tabConsumoAta[[#This Row],[ATA]],tabAtas_Bloqueios[INATIVO],"") &gt; 0,"X","")</f>
        <v/>
      </c>
      <c r="R2176" s="158" t="s">
        <v>1555</v>
      </c>
    </row>
    <row r="2177" spans="1:18" x14ac:dyDescent="0.3">
      <c r="A2177" s="247">
        <v>65173</v>
      </c>
      <c r="B2177" s="47" t="s">
        <v>198</v>
      </c>
      <c r="C2177" s="34" t="str">
        <f>IFERROR(VLOOKUP(tabConsumoAta[[#This Row],[CÓDIGO]],tabEstimativa[#Data],14,FALSE),"")</f>
        <v>Aguardando</v>
      </c>
      <c r="D2177" s="157"/>
      <c r="E2177" s="157"/>
      <c r="F2177" s="34"/>
      <c r="G2177" s="78" t="str">
        <f>IFERROR(VLOOKUP(tabConsumoAta[[#This Row],[ATA]],tabAtas[#Data],4,FALSE),"")</f>
        <v/>
      </c>
      <c r="H2177" s="163">
        <f>SUMIFS(tabSaldoAta[ESTIMATIVA],tabSaldoAta[CÓDIGO],tabConsumoAta[[#This Row],[CÓDIGO]],tabSaldoAta[CHAVE],tabConsumoAta[[#This Row],[ATA]])</f>
        <v>0</v>
      </c>
      <c r="I2177" s="164">
        <v>50</v>
      </c>
      <c r="J2177" s="159">
        <v>27</v>
      </c>
      <c r="K2177" s="251">
        <v>13196</v>
      </c>
      <c r="L2177" s="246" t="s">
        <v>1560</v>
      </c>
      <c r="M2177" s="160" t="s">
        <v>3122</v>
      </c>
      <c r="N2177" s="160" t="s">
        <v>3123</v>
      </c>
      <c r="O2177" s="249" t="s">
        <v>3124</v>
      </c>
      <c r="P2177" s="248">
        <v>43733</v>
      </c>
      <c r="Q2177" s="166" t="str">
        <f>IF(COUNTIFS(tabAtas_Bloqueios[CÓDIGO],tabConsumoAta[[#This Row],[CÓDIGO]],tabAtas_Bloqueios[CHAVE],tabConsumoAta[[#This Row],[ATA]],tabAtas_Bloqueios[INATIVO],"") &gt; 0,"X","")</f>
        <v/>
      </c>
      <c r="R2177" s="158" t="s">
        <v>1555</v>
      </c>
    </row>
    <row r="2178" spans="1:18" x14ac:dyDescent="0.3">
      <c r="A2178" s="247">
        <v>14013</v>
      </c>
      <c r="B2178" s="47" t="s">
        <v>2875</v>
      </c>
      <c r="C2178" s="34" t="str">
        <f>IFERROR(VLOOKUP(tabConsumoAta[[#This Row],[CÓDIGO]],tabEstimativa[#Data],14,FALSE),"")</f>
        <v>Suspenso</v>
      </c>
      <c r="D2178" s="157"/>
      <c r="E2178" s="157"/>
      <c r="F2178" s="34"/>
      <c r="G2178" s="78" t="str">
        <f>IFERROR(VLOOKUP(tabConsumoAta[[#This Row],[ATA]],tabAtas[#Data],4,FALSE),"")</f>
        <v/>
      </c>
      <c r="H2178" s="163">
        <f>SUMIFS(tabSaldoAta[ESTIMATIVA],tabSaldoAta[CÓDIGO],tabConsumoAta[[#This Row],[CÓDIGO]],tabSaldoAta[CHAVE],tabConsumoAta[[#This Row],[ATA]])</f>
        <v>0</v>
      </c>
      <c r="I2178" s="164">
        <v>500</v>
      </c>
      <c r="J2178" s="159">
        <v>28</v>
      </c>
      <c r="K2178" s="251">
        <v>13193</v>
      </c>
      <c r="L2178" s="246" t="s">
        <v>1560</v>
      </c>
      <c r="M2178" s="160" t="s">
        <v>3122</v>
      </c>
      <c r="N2178" s="160" t="s">
        <v>3123</v>
      </c>
      <c r="O2178" s="249" t="s">
        <v>3124</v>
      </c>
      <c r="P2178" s="248">
        <v>43733</v>
      </c>
      <c r="Q2178" s="166" t="str">
        <f>IF(COUNTIFS(tabAtas_Bloqueios[CÓDIGO],tabConsumoAta[[#This Row],[CÓDIGO]],tabAtas_Bloqueios[CHAVE],tabConsumoAta[[#This Row],[ATA]],tabAtas_Bloqueios[INATIVO],"") &gt; 0,"X","")</f>
        <v/>
      </c>
      <c r="R2178" s="158" t="s">
        <v>1555</v>
      </c>
    </row>
    <row r="2179" spans="1:18" x14ac:dyDescent="0.3">
      <c r="A2179" s="247">
        <v>57900</v>
      </c>
      <c r="B2179" s="47" t="s">
        <v>2863</v>
      </c>
      <c r="C2179" s="34" t="str">
        <f>IFERROR(VLOOKUP(tabConsumoAta[[#This Row],[CÓDIGO]],tabEstimativa[#Data],14,FALSE),"")</f>
        <v>Aguardando</v>
      </c>
      <c r="D2179" s="157"/>
      <c r="E2179" s="157"/>
      <c r="F2179" s="34"/>
      <c r="G2179" s="78" t="str">
        <f>IFERROR(VLOOKUP(tabConsumoAta[[#This Row],[ATA]],tabAtas[#Data],4,FALSE),"")</f>
        <v/>
      </c>
      <c r="H2179" s="163">
        <f>SUMIFS(tabSaldoAta[ESTIMATIVA],tabSaldoAta[CÓDIGO],tabConsumoAta[[#This Row],[CÓDIGO]],tabSaldoAta[CHAVE],tabConsumoAta[[#This Row],[ATA]])</f>
        <v>0</v>
      </c>
      <c r="I2179" s="164">
        <v>0</v>
      </c>
      <c r="J2179" s="159">
        <v>29</v>
      </c>
      <c r="K2179" s="251">
        <v>13243</v>
      </c>
      <c r="L2179" s="246" t="s">
        <v>1560</v>
      </c>
      <c r="M2179" s="160" t="s">
        <v>3122</v>
      </c>
      <c r="N2179" s="160" t="s">
        <v>3123</v>
      </c>
      <c r="O2179" s="249" t="s">
        <v>3124</v>
      </c>
      <c r="P2179" s="248">
        <v>43733</v>
      </c>
      <c r="Q2179" s="166" t="str">
        <f>IF(COUNTIFS(tabAtas_Bloqueios[CÓDIGO],tabConsumoAta[[#This Row],[CÓDIGO]],tabAtas_Bloqueios[CHAVE],tabConsumoAta[[#This Row],[ATA]],tabAtas_Bloqueios[INATIVO],"") &gt; 0,"X","")</f>
        <v/>
      </c>
      <c r="R2179" s="158" t="s">
        <v>1555</v>
      </c>
    </row>
    <row r="2180" spans="1:18" x14ac:dyDescent="0.3">
      <c r="A2180" s="247">
        <v>109848</v>
      </c>
      <c r="B2180" s="47" t="s">
        <v>222</v>
      </c>
      <c r="C2180" s="34" t="str">
        <f>IFERROR(VLOOKUP(tabConsumoAta[[#This Row],[CÓDIGO]],tabEstimativa[#Data],14,FALSE),"")</f>
        <v>Aguardando</v>
      </c>
      <c r="D2180" s="157"/>
      <c r="E2180" s="157"/>
      <c r="F2180" s="34"/>
      <c r="G2180" s="78" t="str">
        <f>IFERROR(VLOOKUP(tabConsumoAta[[#This Row],[ATA]],tabAtas[#Data],4,FALSE),"")</f>
        <v/>
      </c>
      <c r="H2180" s="163">
        <f>SUMIFS(tabSaldoAta[ESTIMATIVA],tabSaldoAta[CÓDIGO],tabConsumoAta[[#This Row],[CÓDIGO]],tabSaldoAta[CHAVE],tabConsumoAta[[#This Row],[ATA]])</f>
        <v>0</v>
      </c>
      <c r="I2180" s="164">
        <v>0</v>
      </c>
      <c r="J2180" s="159">
        <v>30</v>
      </c>
      <c r="K2180" s="251">
        <v>13243</v>
      </c>
      <c r="L2180" s="246" t="s">
        <v>1560</v>
      </c>
      <c r="M2180" s="160" t="s">
        <v>3122</v>
      </c>
      <c r="N2180" s="160" t="s">
        <v>3123</v>
      </c>
      <c r="O2180" s="249" t="s">
        <v>3124</v>
      </c>
      <c r="P2180" s="248">
        <v>43733</v>
      </c>
      <c r="Q2180" s="166" t="str">
        <f>IF(COUNTIFS(tabAtas_Bloqueios[CÓDIGO],tabConsumoAta[[#This Row],[CÓDIGO]],tabAtas_Bloqueios[CHAVE],tabConsumoAta[[#This Row],[ATA]],tabAtas_Bloqueios[INATIVO],"") &gt; 0,"X","")</f>
        <v/>
      </c>
      <c r="R2180" s="158" t="s">
        <v>1555</v>
      </c>
    </row>
    <row r="2181" spans="1:18" x14ac:dyDescent="0.3">
      <c r="A2181" s="247">
        <v>12847</v>
      </c>
      <c r="B2181" s="47" t="s">
        <v>207</v>
      </c>
      <c r="C2181" s="34" t="str">
        <f>IFERROR(VLOOKUP(tabConsumoAta[[#This Row],[CÓDIGO]],tabEstimativa[#Data],14,FALSE),"")</f>
        <v>Suspenso</v>
      </c>
      <c r="D2181" s="157"/>
      <c r="E2181" s="157"/>
      <c r="F2181" s="34"/>
      <c r="G2181" s="78" t="str">
        <f>IFERROR(VLOOKUP(tabConsumoAta[[#This Row],[ATA]],tabAtas[#Data],4,FALSE),"")</f>
        <v/>
      </c>
      <c r="H2181" s="163">
        <f>SUMIFS(tabSaldoAta[ESTIMATIVA],tabSaldoAta[CÓDIGO],tabConsumoAta[[#This Row],[CÓDIGO]],tabSaldoAta[CHAVE],tabConsumoAta[[#This Row],[ATA]])</f>
        <v>0</v>
      </c>
      <c r="I2181" s="164">
        <v>3500</v>
      </c>
      <c r="J2181" s="159">
        <v>31</v>
      </c>
      <c r="K2181" s="251">
        <v>13244</v>
      </c>
      <c r="L2181" s="246" t="s">
        <v>1560</v>
      </c>
      <c r="M2181" s="160" t="s">
        <v>3122</v>
      </c>
      <c r="N2181" s="160" t="s">
        <v>3123</v>
      </c>
      <c r="O2181" s="249" t="s">
        <v>3124</v>
      </c>
      <c r="P2181" s="248">
        <v>43733</v>
      </c>
      <c r="Q2181" s="166" t="str">
        <f>IF(COUNTIFS(tabAtas_Bloqueios[CÓDIGO],tabConsumoAta[[#This Row],[CÓDIGO]],tabAtas_Bloqueios[CHAVE],tabConsumoAta[[#This Row],[ATA]],tabAtas_Bloqueios[INATIVO],"") &gt; 0,"X","")</f>
        <v/>
      </c>
      <c r="R2181" s="158" t="s">
        <v>1555</v>
      </c>
    </row>
    <row r="2182" spans="1:18" x14ac:dyDescent="0.3">
      <c r="A2182" s="247">
        <v>29935</v>
      </c>
      <c r="B2182" s="47" t="s">
        <v>1396</v>
      </c>
      <c r="C2182" s="34" t="str">
        <f>IFERROR(VLOOKUP(tabConsumoAta[[#This Row],[CÓDIGO]],tabEstimativa[#Data],14,FALSE),"")</f>
        <v>Aguardando</v>
      </c>
      <c r="D2182" s="157"/>
      <c r="E2182" s="157"/>
      <c r="F2182" s="34"/>
      <c r="G2182" s="78" t="str">
        <f>IFERROR(VLOOKUP(tabConsumoAta[[#This Row],[ATA]],tabAtas[#Data],4,FALSE),"")</f>
        <v/>
      </c>
      <c r="H2182" s="163">
        <f>SUMIFS(tabSaldoAta[ESTIMATIVA],tabSaldoAta[CÓDIGO],tabConsumoAta[[#This Row],[CÓDIGO]],tabSaldoAta[CHAVE],tabConsumoAta[[#This Row],[ATA]])</f>
        <v>0</v>
      </c>
      <c r="I2182" s="164">
        <v>200</v>
      </c>
      <c r="J2182" s="159">
        <v>32</v>
      </c>
      <c r="K2182" s="251">
        <v>13243</v>
      </c>
      <c r="L2182" s="246" t="s">
        <v>1560</v>
      </c>
      <c r="M2182" s="160" t="s">
        <v>3122</v>
      </c>
      <c r="N2182" s="160" t="s">
        <v>3123</v>
      </c>
      <c r="O2182" s="249" t="s">
        <v>3124</v>
      </c>
      <c r="P2182" s="248">
        <v>43733</v>
      </c>
      <c r="Q2182" s="166" t="str">
        <f>IF(COUNTIFS(tabAtas_Bloqueios[CÓDIGO],tabConsumoAta[[#This Row],[CÓDIGO]],tabAtas_Bloqueios[CHAVE],tabConsumoAta[[#This Row],[ATA]],tabAtas_Bloqueios[INATIVO],"") &gt; 0,"X","")</f>
        <v/>
      </c>
      <c r="R2182" s="158" t="s">
        <v>1555</v>
      </c>
    </row>
    <row r="2183" spans="1:18" x14ac:dyDescent="0.3">
      <c r="A2183" s="247">
        <v>17662</v>
      </c>
      <c r="B2183" s="47" t="s">
        <v>3127</v>
      </c>
      <c r="C2183" s="34" t="str">
        <f>IFERROR(VLOOKUP(tabConsumoAta[[#This Row],[CÓDIGO]],tabEstimativa[#Data],14,FALSE),"")</f>
        <v>Suspenso</v>
      </c>
      <c r="D2183" s="157"/>
      <c r="E2183" s="157"/>
      <c r="F2183" s="34"/>
      <c r="G2183" s="78" t="str">
        <f>IFERROR(VLOOKUP(tabConsumoAta[[#This Row],[ATA]],tabAtas[#Data],4,FALSE),"")</f>
        <v/>
      </c>
      <c r="H2183" s="163">
        <f>SUMIFS(tabSaldoAta[ESTIMATIVA],tabSaldoAta[CÓDIGO],tabConsumoAta[[#This Row],[CÓDIGO]],tabSaldoAta[CHAVE],tabConsumoAta[[#This Row],[ATA]])</f>
        <v>0</v>
      </c>
      <c r="I2183" s="164">
        <v>900</v>
      </c>
      <c r="J2183" s="159">
        <v>33</v>
      </c>
      <c r="K2183" s="251">
        <v>13243</v>
      </c>
      <c r="L2183" s="246" t="s">
        <v>1560</v>
      </c>
      <c r="M2183" s="160" t="s">
        <v>3122</v>
      </c>
      <c r="N2183" s="160" t="s">
        <v>3123</v>
      </c>
      <c r="O2183" s="249" t="s">
        <v>3124</v>
      </c>
      <c r="P2183" s="248">
        <v>43733</v>
      </c>
      <c r="Q2183" s="166" t="str">
        <f>IF(COUNTIFS(tabAtas_Bloqueios[CÓDIGO],tabConsumoAta[[#This Row],[CÓDIGO]],tabAtas_Bloqueios[CHAVE],tabConsumoAta[[#This Row],[ATA]],tabAtas_Bloqueios[INATIVO],"") &gt; 0,"X","")</f>
        <v/>
      </c>
      <c r="R2183" s="158" t="s">
        <v>1555</v>
      </c>
    </row>
    <row r="2184" spans="1:18" x14ac:dyDescent="0.3">
      <c r="A2184" s="247">
        <v>138055</v>
      </c>
      <c r="B2184" s="47" t="s">
        <v>1996</v>
      </c>
      <c r="C2184" s="34" t="str">
        <f>IFERROR(VLOOKUP(tabConsumoAta[[#This Row],[CÓDIGO]],tabEstimativa[#Data],14,FALSE),"")</f>
        <v>Aguardando</v>
      </c>
      <c r="D2184" s="157"/>
      <c r="E2184" s="157"/>
      <c r="F2184" s="34"/>
      <c r="G2184" s="78" t="str">
        <f>IFERROR(VLOOKUP(tabConsumoAta[[#This Row],[ATA]],tabAtas[#Data],4,FALSE),"")</f>
        <v/>
      </c>
      <c r="H2184" s="163">
        <f>SUMIFS(tabSaldoAta[ESTIMATIVA],tabSaldoAta[CÓDIGO],tabConsumoAta[[#This Row],[CÓDIGO]],tabSaldoAta[CHAVE],tabConsumoAta[[#This Row],[ATA]])</f>
        <v>0</v>
      </c>
      <c r="I2184" s="164">
        <v>500</v>
      </c>
      <c r="J2184" s="159">
        <v>34</v>
      </c>
      <c r="K2184" s="251">
        <v>13196</v>
      </c>
      <c r="L2184" s="246" t="s">
        <v>1560</v>
      </c>
      <c r="M2184" s="160" t="s">
        <v>3122</v>
      </c>
      <c r="N2184" s="160" t="s">
        <v>3123</v>
      </c>
      <c r="O2184" s="249" t="s">
        <v>3124</v>
      </c>
      <c r="P2184" s="248">
        <v>43733</v>
      </c>
      <c r="Q2184" s="166" t="str">
        <f>IF(COUNTIFS(tabAtas_Bloqueios[CÓDIGO],tabConsumoAta[[#This Row],[CÓDIGO]],tabAtas_Bloqueios[CHAVE],tabConsumoAta[[#This Row],[ATA]],tabAtas_Bloqueios[INATIVO],"") &gt; 0,"X","")</f>
        <v/>
      </c>
      <c r="R2184" s="158" t="s">
        <v>1555</v>
      </c>
    </row>
    <row r="2185" spans="1:18" x14ac:dyDescent="0.3">
      <c r="A2185" s="247">
        <v>77380</v>
      </c>
      <c r="B2185" s="47" t="s">
        <v>3128</v>
      </c>
      <c r="C2185" s="34" t="str">
        <f>IFERROR(VLOOKUP(tabConsumoAta[[#This Row],[CÓDIGO]],tabEstimativa[#Data],14,FALSE),"")</f>
        <v/>
      </c>
      <c r="D2185" s="157"/>
      <c r="E2185" s="157"/>
      <c r="F2185" s="34"/>
      <c r="G2185" s="78" t="str">
        <f>IFERROR(VLOOKUP(tabConsumoAta[[#This Row],[ATA]],tabAtas[#Data],4,FALSE),"")</f>
        <v/>
      </c>
      <c r="H2185" s="163">
        <f>SUMIFS(tabSaldoAta[ESTIMATIVA],tabSaldoAta[CÓDIGO],tabConsumoAta[[#This Row],[CÓDIGO]],tabSaldoAta[CHAVE],tabConsumoAta[[#This Row],[ATA]])</f>
        <v>0</v>
      </c>
      <c r="I2185" s="164">
        <v>0</v>
      </c>
      <c r="J2185" s="159">
        <v>35</v>
      </c>
      <c r="K2185" s="251">
        <v>13223</v>
      </c>
      <c r="L2185" s="246" t="s">
        <v>1560</v>
      </c>
      <c r="M2185" s="160" t="s">
        <v>3122</v>
      </c>
      <c r="N2185" s="160" t="s">
        <v>3123</v>
      </c>
      <c r="O2185" s="249" t="s">
        <v>3124</v>
      </c>
      <c r="P2185" s="248">
        <v>43733</v>
      </c>
      <c r="Q2185" s="166" t="str">
        <f>IF(COUNTIFS(tabAtas_Bloqueios[CÓDIGO],tabConsumoAta[[#This Row],[CÓDIGO]],tabAtas_Bloqueios[CHAVE],tabConsumoAta[[#This Row],[ATA]],tabAtas_Bloqueios[INATIVO],"") &gt; 0,"X","")</f>
        <v/>
      </c>
      <c r="R2185" s="158" t="s">
        <v>1555</v>
      </c>
    </row>
    <row r="2186" spans="1:18" x14ac:dyDescent="0.3">
      <c r="A2186" s="247">
        <v>80387</v>
      </c>
      <c r="B2186" s="47" t="s">
        <v>1408</v>
      </c>
      <c r="C2186" s="34" t="str">
        <f>IFERROR(VLOOKUP(tabConsumoAta[[#This Row],[CÓDIGO]],tabEstimativa[#Data],14,FALSE),"")</f>
        <v>Suspenso</v>
      </c>
      <c r="D2186" s="157"/>
      <c r="E2186" s="157"/>
      <c r="F2186" s="34"/>
      <c r="G2186" s="78" t="str">
        <f>IFERROR(VLOOKUP(tabConsumoAta[[#This Row],[ATA]],tabAtas[#Data],4,FALSE),"")</f>
        <v/>
      </c>
      <c r="H2186" s="163">
        <f>SUMIFS(tabSaldoAta[ESTIMATIVA],tabSaldoAta[CÓDIGO],tabConsumoAta[[#This Row],[CÓDIGO]],tabSaldoAta[CHAVE],tabConsumoAta[[#This Row],[ATA]])</f>
        <v>0</v>
      </c>
      <c r="I2186" s="164">
        <v>1500</v>
      </c>
      <c r="J2186" s="159">
        <v>36</v>
      </c>
      <c r="K2186" s="251">
        <v>13247</v>
      </c>
      <c r="L2186" s="246" t="s">
        <v>1560</v>
      </c>
      <c r="M2186" s="160" t="s">
        <v>3122</v>
      </c>
      <c r="N2186" s="160" t="s">
        <v>3123</v>
      </c>
      <c r="O2186" s="249" t="s">
        <v>3124</v>
      </c>
      <c r="P2186" s="248">
        <v>43733</v>
      </c>
      <c r="Q2186" s="166" t="str">
        <f>IF(COUNTIFS(tabAtas_Bloqueios[CÓDIGO],tabConsumoAta[[#This Row],[CÓDIGO]],tabAtas_Bloqueios[CHAVE],tabConsumoAta[[#This Row],[ATA]],tabAtas_Bloqueios[INATIVO],"") &gt; 0,"X","")</f>
        <v/>
      </c>
      <c r="R2186" s="158" t="s">
        <v>1555</v>
      </c>
    </row>
    <row r="2187" spans="1:18" x14ac:dyDescent="0.3">
      <c r="A2187" s="247">
        <v>122304</v>
      </c>
      <c r="B2187" s="47" t="s">
        <v>1407</v>
      </c>
      <c r="C2187" s="34" t="str">
        <f>IFERROR(VLOOKUP(tabConsumoAta[[#This Row],[CÓDIGO]],tabEstimativa[#Data],14,FALSE),"")</f>
        <v>Suspenso</v>
      </c>
      <c r="D2187" s="157"/>
      <c r="E2187" s="157"/>
      <c r="F2187" s="34"/>
      <c r="G2187" s="78" t="str">
        <f>IFERROR(VLOOKUP(tabConsumoAta[[#This Row],[ATA]],tabAtas[#Data],4,FALSE),"")</f>
        <v/>
      </c>
      <c r="H2187" s="163">
        <f>SUMIFS(tabSaldoAta[ESTIMATIVA],tabSaldoAta[CÓDIGO],tabConsumoAta[[#This Row],[CÓDIGO]],tabSaldoAta[CHAVE],tabConsumoAta[[#This Row],[ATA]])</f>
        <v>0</v>
      </c>
      <c r="I2187" s="164">
        <v>1500</v>
      </c>
      <c r="J2187" s="159">
        <v>37</v>
      </c>
      <c r="K2187" s="251">
        <v>13247</v>
      </c>
      <c r="L2187" s="246" t="s">
        <v>1560</v>
      </c>
      <c r="M2187" s="160" t="s">
        <v>3122</v>
      </c>
      <c r="N2187" s="160" t="s">
        <v>3123</v>
      </c>
      <c r="O2187" s="249" t="s">
        <v>3124</v>
      </c>
      <c r="P2187" s="248">
        <v>43733</v>
      </c>
      <c r="Q2187" s="166" t="str">
        <f>IF(COUNTIFS(tabAtas_Bloqueios[CÓDIGO],tabConsumoAta[[#This Row],[CÓDIGO]],tabAtas_Bloqueios[CHAVE],tabConsumoAta[[#This Row],[ATA]],tabAtas_Bloqueios[INATIVO],"") &gt; 0,"X","")</f>
        <v/>
      </c>
      <c r="R2187" s="158" t="s">
        <v>1555</v>
      </c>
    </row>
    <row r="2188" spans="1:18" x14ac:dyDescent="0.3">
      <c r="A2188" s="247">
        <v>49254</v>
      </c>
      <c r="B2188" s="47" t="s">
        <v>2835</v>
      </c>
      <c r="C2188" s="34" t="str">
        <f>IFERROR(VLOOKUP(tabConsumoAta[[#This Row],[CÓDIGO]],tabEstimativa[#Data],14,FALSE),"")</f>
        <v/>
      </c>
      <c r="D2188" s="157"/>
      <c r="E2188" s="157"/>
      <c r="F2188" s="34"/>
      <c r="G2188" s="78" t="str">
        <f>IFERROR(VLOOKUP(tabConsumoAta[[#This Row],[ATA]],tabAtas[#Data],4,FALSE),"")</f>
        <v/>
      </c>
      <c r="H2188" s="163">
        <f>SUMIFS(tabSaldoAta[ESTIMATIVA],tabSaldoAta[CÓDIGO],tabConsumoAta[[#This Row],[CÓDIGO]],tabSaldoAta[CHAVE],tabConsumoAta[[#This Row],[ATA]])</f>
        <v>0</v>
      </c>
      <c r="I2188" s="164">
        <v>1710</v>
      </c>
      <c r="J2188" s="159">
        <v>38</v>
      </c>
      <c r="K2188" s="251">
        <v>13217</v>
      </c>
      <c r="L2188" s="246" t="s">
        <v>1560</v>
      </c>
      <c r="M2188" s="160" t="s">
        <v>3122</v>
      </c>
      <c r="N2188" s="160" t="s">
        <v>3123</v>
      </c>
      <c r="O2188" s="249" t="s">
        <v>3124</v>
      </c>
      <c r="P2188" s="248">
        <v>43733</v>
      </c>
      <c r="Q2188" s="166" t="str">
        <f>IF(COUNTIFS(tabAtas_Bloqueios[CÓDIGO],tabConsumoAta[[#This Row],[CÓDIGO]],tabAtas_Bloqueios[CHAVE],tabConsumoAta[[#This Row],[ATA]],tabAtas_Bloqueios[INATIVO],"") &gt; 0,"X","")</f>
        <v/>
      </c>
      <c r="R2188" s="158" t="s">
        <v>1555</v>
      </c>
    </row>
    <row r="2189" spans="1:18" x14ac:dyDescent="0.3">
      <c r="A2189" s="247">
        <v>88856</v>
      </c>
      <c r="B2189" s="47" t="s">
        <v>23</v>
      </c>
      <c r="C2189" s="34" t="str">
        <f>IFERROR(VLOOKUP(tabConsumoAta[[#This Row],[CÓDIGO]],tabEstimativa[#Data],14,FALSE),"")</f>
        <v>Aguardando</v>
      </c>
      <c r="D2189" s="157"/>
      <c r="E2189" s="157"/>
      <c r="F2189" s="34"/>
      <c r="G2189" s="78" t="str">
        <f>IFERROR(VLOOKUP(tabConsumoAta[[#This Row],[ATA]],tabAtas[#Data],4,FALSE),"")</f>
        <v/>
      </c>
      <c r="H2189" s="163">
        <f>SUMIFS(tabSaldoAta[ESTIMATIVA],tabSaldoAta[CÓDIGO],tabConsumoAta[[#This Row],[CÓDIGO]],tabSaldoAta[CHAVE],tabConsumoAta[[#This Row],[ATA]])</f>
        <v>0</v>
      </c>
      <c r="I2189" s="164">
        <v>200</v>
      </c>
      <c r="J2189" s="159">
        <v>39</v>
      </c>
      <c r="K2189" s="251">
        <v>13213</v>
      </c>
      <c r="L2189" s="246" t="s">
        <v>1560</v>
      </c>
      <c r="M2189" s="160" t="s">
        <v>3122</v>
      </c>
      <c r="N2189" s="160" t="s">
        <v>3123</v>
      </c>
      <c r="O2189" s="249" t="s">
        <v>3124</v>
      </c>
      <c r="P2189" s="248">
        <v>43733</v>
      </c>
      <c r="Q2189" s="166" t="str">
        <f>IF(COUNTIFS(tabAtas_Bloqueios[CÓDIGO],tabConsumoAta[[#This Row],[CÓDIGO]],tabAtas_Bloqueios[CHAVE],tabConsumoAta[[#This Row],[ATA]],tabAtas_Bloqueios[INATIVO],"") &gt; 0,"X","")</f>
        <v/>
      </c>
      <c r="R2189" s="158" t="s">
        <v>1555</v>
      </c>
    </row>
    <row r="2190" spans="1:18" x14ac:dyDescent="0.3">
      <c r="A2190" s="247">
        <v>13556</v>
      </c>
      <c r="B2190" s="47" t="s">
        <v>237</v>
      </c>
      <c r="C2190" s="34" t="str">
        <f>IFERROR(VLOOKUP(tabConsumoAta[[#This Row],[CÓDIGO]],tabEstimativa[#Data],14,FALSE),"")</f>
        <v>Suspenso</v>
      </c>
      <c r="D2190" s="157"/>
      <c r="E2190" s="157"/>
      <c r="F2190" s="34"/>
      <c r="G2190" s="78" t="str">
        <f>IFERROR(VLOOKUP(tabConsumoAta[[#This Row],[ATA]],tabAtas[#Data],4,FALSE),"")</f>
        <v/>
      </c>
      <c r="H2190" s="163">
        <f>SUMIFS(tabSaldoAta[ESTIMATIVA],tabSaldoAta[CÓDIGO],tabConsumoAta[[#This Row],[CÓDIGO]],tabSaldoAta[CHAVE],tabConsumoAta[[#This Row],[ATA]])</f>
        <v>0</v>
      </c>
      <c r="I2190" s="164">
        <v>30</v>
      </c>
      <c r="J2190" s="159">
        <v>40</v>
      </c>
      <c r="K2190" s="251">
        <v>13213</v>
      </c>
      <c r="L2190" s="246" t="s">
        <v>1560</v>
      </c>
      <c r="M2190" s="160" t="s">
        <v>3122</v>
      </c>
      <c r="N2190" s="160" t="s">
        <v>3123</v>
      </c>
      <c r="O2190" s="249" t="s">
        <v>3124</v>
      </c>
      <c r="P2190" s="248">
        <v>43733</v>
      </c>
      <c r="Q2190" s="166" t="str">
        <f>IF(COUNTIFS(tabAtas_Bloqueios[CÓDIGO],tabConsumoAta[[#This Row],[CÓDIGO]],tabAtas_Bloqueios[CHAVE],tabConsumoAta[[#This Row],[ATA]],tabAtas_Bloqueios[INATIVO],"") &gt; 0,"X","")</f>
        <v/>
      </c>
      <c r="R2190" s="158" t="s">
        <v>1555</v>
      </c>
    </row>
    <row r="2191" spans="1:18" x14ac:dyDescent="0.3">
      <c r="A2191" s="247">
        <v>58706</v>
      </c>
      <c r="B2191" s="47" t="s">
        <v>2759</v>
      </c>
      <c r="C2191" s="34" t="str">
        <f>IFERROR(VLOOKUP(tabConsumoAta[[#This Row],[CÓDIGO]],tabEstimativa[#Data],14,FALSE),"")</f>
        <v>Aguardando</v>
      </c>
      <c r="D2191" s="157"/>
      <c r="E2191" s="157"/>
      <c r="F2191" s="34"/>
      <c r="G2191" s="78" t="str">
        <f>IFERROR(VLOOKUP(tabConsumoAta[[#This Row],[ATA]],tabAtas[#Data],4,FALSE),"")</f>
        <v/>
      </c>
      <c r="H2191" s="163">
        <f>SUMIFS(tabSaldoAta[ESTIMATIVA],tabSaldoAta[CÓDIGO],tabConsumoAta[[#This Row],[CÓDIGO]],tabSaldoAta[CHAVE],tabConsumoAta[[#This Row],[ATA]])</f>
        <v>0</v>
      </c>
      <c r="I2191" s="164">
        <v>450</v>
      </c>
      <c r="J2191" s="159">
        <v>41</v>
      </c>
      <c r="K2191" s="251">
        <v>13238</v>
      </c>
      <c r="L2191" s="246" t="s">
        <v>1560</v>
      </c>
      <c r="M2191" s="160" t="s">
        <v>3122</v>
      </c>
      <c r="N2191" s="160" t="s">
        <v>3123</v>
      </c>
      <c r="O2191" s="249" t="s">
        <v>3124</v>
      </c>
      <c r="P2191" s="248">
        <v>43733</v>
      </c>
      <c r="Q2191" s="166" t="str">
        <f>IF(COUNTIFS(tabAtas_Bloqueios[CÓDIGO],tabConsumoAta[[#This Row],[CÓDIGO]],tabAtas_Bloqueios[CHAVE],tabConsumoAta[[#This Row],[ATA]],tabAtas_Bloqueios[INATIVO],"") &gt; 0,"X","")</f>
        <v/>
      </c>
      <c r="R2191" s="158" t="s">
        <v>1555</v>
      </c>
    </row>
    <row r="2192" spans="1:18" x14ac:dyDescent="0.3">
      <c r="A2192" s="247">
        <v>82185</v>
      </c>
      <c r="B2192" s="47" t="s">
        <v>3011</v>
      </c>
      <c r="C2192" s="34" t="str">
        <f>IFERROR(VLOOKUP(tabConsumoAta[[#This Row],[CÓDIGO]],tabEstimativa[#Data],14,FALSE),"")</f>
        <v>Inativo</v>
      </c>
      <c r="D2192" s="157"/>
      <c r="E2192" s="157"/>
      <c r="F2192" s="34"/>
      <c r="G2192" s="78" t="str">
        <f>IFERROR(VLOOKUP(tabConsumoAta[[#This Row],[ATA]],tabAtas[#Data],4,FALSE),"")</f>
        <v/>
      </c>
      <c r="H2192" s="163">
        <f>SUMIFS(tabSaldoAta[ESTIMATIVA],tabSaldoAta[CÓDIGO],tabConsumoAta[[#This Row],[CÓDIGO]],tabSaldoAta[CHAVE],tabConsumoAta[[#This Row],[ATA]])</f>
        <v>0</v>
      </c>
      <c r="I2192" s="164">
        <v>240</v>
      </c>
      <c r="J2192" s="159">
        <v>42</v>
      </c>
      <c r="K2192" s="251">
        <v>13238</v>
      </c>
      <c r="L2192" s="246" t="s">
        <v>1560</v>
      </c>
      <c r="M2192" s="160" t="s">
        <v>3122</v>
      </c>
      <c r="N2192" s="160" t="s">
        <v>3123</v>
      </c>
      <c r="O2192" s="249" t="s">
        <v>3124</v>
      </c>
      <c r="P2192" s="248">
        <v>43733</v>
      </c>
      <c r="Q2192" s="166" t="str">
        <f>IF(COUNTIFS(tabAtas_Bloqueios[CÓDIGO],tabConsumoAta[[#This Row],[CÓDIGO]],tabAtas_Bloqueios[CHAVE],tabConsumoAta[[#This Row],[ATA]],tabAtas_Bloqueios[INATIVO],"") &gt; 0,"X","")</f>
        <v/>
      </c>
      <c r="R2192" s="158" t="s">
        <v>1555</v>
      </c>
    </row>
    <row r="2193" spans="1:18" x14ac:dyDescent="0.3">
      <c r="A2193" s="247">
        <v>16363</v>
      </c>
      <c r="B2193" s="47" t="s">
        <v>2798</v>
      </c>
      <c r="C2193" s="34" t="str">
        <f>IFERROR(VLOOKUP(tabConsumoAta[[#This Row],[CÓDIGO]],tabEstimativa[#Data],14,FALSE),"")</f>
        <v>Inativo</v>
      </c>
      <c r="D2193" s="157"/>
      <c r="E2193" s="157"/>
      <c r="F2193" s="34"/>
      <c r="G2193" s="78" t="str">
        <f>IFERROR(VLOOKUP(tabConsumoAta[[#This Row],[ATA]],tabAtas[#Data],4,FALSE),"")</f>
        <v/>
      </c>
      <c r="H2193" s="163">
        <f>SUMIFS(tabSaldoAta[ESTIMATIVA],tabSaldoAta[CÓDIGO],tabConsumoAta[[#This Row],[CÓDIGO]],tabSaldoAta[CHAVE],tabConsumoAta[[#This Row],[ATA]])</f>
        <v>0</v>
      </c>
      <c r="I2193" s="164">
        <v>500</v>
      </c>
      <c r="J2193" s="159">
        <v>43</v>
      </c>
      <c r="K2193" s="251">
        <v>13235</v>
      </c>
      <c r="L2193" s="246" t="s">
        <v>1560</v>
      </c>
      <c r="M2193" s="160" t="s">
        <v>3122</v>
      </c>
      <c r="N2193" s="160" t="s">
        <v>3123</v>
      </c>
      <c r="O2193" s="249" t="s">
        <v>3124</v>
      </c>
      <c r="P2193" s="248">
        <v>43733</v>
      </c>
      <c r="Q2193" s="166" t="str">
        <f>IF(COUNTIFS(tabAtas_Bloqueios[CÓDIGO],tabConsumoAta[[#This Row],[CÓDIGO]],tabAtas_Bloqueios[CHAVE],tabConsumoAta[[#This Row],[ATA]],tabAtas_Bloqueios[INATIVO],"") &gt; 0,"X","")</f>
        <v/>
      </c>
      <c r="R2193" s="158" t="s">
        <v>1555</v>
      </c>
    </row>
    <row r="2194" spans="1:18" x14ac:dyDescent="0.3">
      <c r="A2194" s="247">
        <v>74976</v>
      </c>
      <c r="B2194" s="47" t="s">
        <v>178</v>
      </c>
      <c r="C2194" s="34" t="str">
        <f>IFERROR(VLOOKUP(tabConsumoAta[[#This Row],[CÓDIGO]],tabEstimativa[#Data],14,FALSE),"")</f>
        <v>Suspenso</v>
      </c>
      <c r="D2194" s="157"/>
      <c r="E2194" s="157"/>
      <c r="F2194" s="34"/>
      <c r="G2194" s="78" t="str">
        <f>IFERROR(VLOOKUP(tabConsumoAta[[#This Row],[ATA]],tabAtas[#Data],4,FALSE),"")</f>
        <v/>
      </c>
      <c r="H2194" s="163">
        <f>SUMIFS(tabSaldoAta[ESTIMATIVA],tabSaldoAta[CÓDIGO],tabConsumoAta[[#This Row],[CÓDIGO]],tabSaldoAta[CHAVE],tabConsumoAta[[#This Row],[ATA]])</f>
        <v>0</v>
      </c>
      <c r="I2194" s="164">
        <v>150</v>
      </c>
      <c r="J2194" s="159">
        <v>44</v>
      </c>
      <c r="K2194" s="251">
        <v>13196</v>
      </c>
      <c r="L2194" s="246" t="s">
        <v>1560</v>
      </c>
      <c r="M2194" s="160" t="s">
        <v>3122</v>
      </c>
      <c r="N2194" s="160" t="s">
        <v>3123</v>
      </c>
      <c r="O2194" s="249" t="s">
        <v>3124</v>
      </c>
      <c r="P2194" s="248">
        <v>43733</v>
      </c>
      <c r="Q2194" s="166" t="str">
        <f>IF(COUNTIFS(tabAtas_Bloqueios[CÓDIGO],tabConsumoAta[[#This Row],[CÓDIGO]],tabAtas_Bloqueios[CHAVE],tabConsumoAta[[#This Row],[ATA]],tabAtas_Bloqueios[INATIVO],"") &gt; 0,"X","")</f>
        <v/>
      </c>
      <c r="R2194" s="158" t="s">
        <v>1555</v>
      </c>
    </row>
    <row r="2195" spans="1:18" x14ac:dyDescent="0.3">
      <c r="A2195" s="247">
        <v>12806</v>
      </c>
      <c r="B2195" s="47" t="s">
        <v>2335</v>
      </c>
      <c r="C2195" s="34" t="str">
        <f>IFERROR(VLOOKUP(tabConsumoAta[[#This Row],[CÓDIGO]],tabEstimativa[#Data],14,FALSE),"")</f>
        <v>Aguardando</v>
      </c>
      <c r="D2195" s="157"/>
      <c r="E2195" s="157"/>
      <c r="F2195" s="34"/>
      <c r="G2195" s="78" t="str">
        <f>IFERROR(VLOOKUP(tabConsumoAta[[#This Row],[ATA]],tabAtas[#Data],4,FALSE),"")</f>
        <v/>
      </c>
      <c r="H2195" s="163">
        <f>SUMIFS(tabSaldoAta[ESTIMATIVA],tabSaldoAta[CÓDIGO],tabConsumoAta[[#This Row],[CÓDIGO]],tabSaldoAta[CHAVE],tabConsumoAta[[#This Row],[ATA]])</f>
        <v>0</v>
      </c>
      <c r="I2195" s="164">
        <v>0</v>
      </c>
      <c r="J2195" s="159">
        <v>45</v>
      </c>
      <c r="K2195" s="251">
        <v>13243</v>
      </c>
      <c r="L2195" s="246" t="s">
        <v>1560</v>
      </c>
      <c r="M2195" s="160" t="s">
        <v>3122</v>
      </c>
      <c r="N2195" s="160" t="s">
        <v>3123</v>
      </c>
      <c r="O2195" s="249" t="s">
        <v>3124</v>
      </c>
      <c r="P2195" s="248">
        <v>43733</v>
      </c>
      <c r="Q2195" s="166" t="str">
        <f>IF(COUNTIFS(tabAtas_Bloqueios[CÓDIGO],tabConsumoAta[[#This Row],[CÓDIGO]],tabAtas_Bloqueios[CHAVE],tabConsumoAta[[#This Row],[ATA]],tabAtas_Bloqueios[INATIVO],"") &gt; 0,"X","")</f>
        <v/>
      </c>
      <c r="R2195" s="158" t="s">
        <v>1555</v>
      </c>
    </row>
    <row r="2196" spans="1:18" x14ac:dyDescent="0.3">
      <c r="A2196" s="247">
        <v>115282</v>
      </c>
      <c r="B2196" s="47" t="s">
        <v>3302</v>
      </c>
      <c r="C2196" s="34" t="str">
        <f>IFERROR(VLOOKUP(tabConsumoAta[[#This Row],[CÓDIGO]],tabEstimativa[#Data],14,FALSE),"")</f>
        <v>Suspenso</v>
      </c>
      <c r="D2196" s="157"/>
      <c r="E2196" s="157"/>
      <c r="F2196" s="34"/>
      <c r="G2196" s="78" t="str">
        <f>IFERROR(VLOOKUP(tabConsumoAta[[#This Row],[ATA]],tabAtas[#Data],4,FALSE),"")</f>
        <v/>
      </c>
      <c r="H2196" s="163">
        <f>SUMIFS(tabSaldoAta[ESTIMATIVA],tabSaldoAta[CÓDIGO],tabConsumoAta[[#This Row],[CÓDIGO]],tabSaldoAta[CHAVE],tabConsumoAta[[#This Row],[ATA]])</f>
        <v>0</v>
      </c>
      <c r="I2196" s="164">
        <v>0</v>
      </c>
      <c r="J2196" s="159">
        <v>46</v>
      </c>
      <c r="K2196" s="251">
        <v>13231</v>
      </c>
      <c r="L2196" s="246" t="s">
        <v>1560</v>
      </c>
      <c r="M2196" s="160" t="s">
        <v>3122</v>
      </c>
      <c r="N2196" s="160" t="s">
        <v>3123</v>
      </c>
      <c r="O2196" s="249" t="s">
        <v>3124</v>
      </c>
      <c r="P2196" s="248">
        <v>43733</v>
      </c>
      <c r="Q2196" s="166" t="str">
        <f>IF(COUNTIFS(tabAtas_Bloqueios[CÓDIGO],tabConsumoAta[[#This Row],[CÓDIGO]],tabAtas_Bloqueios[CHAVE],tabConsumoAta[[#This Row],[ATA]],tabAtas_Bloqueios[INATIVO],"") &gt; 0,"X","")</f>
        <v/>
      </c>
      <c r="R2196" s="158" t="s">
        <v>1555</v>
      </c>
    </row>
    <row r="2197" spans="1:18" x14ac:dyDescent="0.3">
      <c r="A2197" s="247">
        <v>138528</v>
      </c>
      <c r="B2197" s="47" t="s">
        <v>3129</v>
      </c>
      <c r="C2197" s="34" t="str">
        <f>IFERROR(VLOOKUP(tabConsumoAta[[#This Row],[CÓDIGO]],tabEstimativa[#Data],14,FALSE),"")</f>
        <v/>
      </c>
      <c r="D2197" s="157"/>
      <c r="E2197" s="157"/>
      <c r="F2197" s="34"/>
      <c r="G2197" s="78" t="str">
        <f>IFERROR(VLOOKUP(tabConsumoAta[[#This Row],[ATA]],tabAtas[#Data],4,FALSE),"")</f>
        <v/>
      </c>
      <c r="H2197" s="163">
        <f>SUMIFS(tabSaldoAta[ESTIMATIVA],tabSaldoAta[CÓDIGO],tabConsumoAta[[#This Row],[CÓDIGO]],tabSaldoAta[CHAVE],tabConsumoAta[[#This Row],[ATA]])</f>
        <v>0</v>
      </c>
      <c r="I2197" s="164">
        <v>50</v>
      </c>
      <c r="J2197" s="159">
        <v>47</v>
      </c>
      <c r="K2197" s="251">
        <v>13245</v>
      </c>
      <c r="L2197" s="246" t="s">
        <v>1560</v>
      </c>
      <c r="M2197" s="160" t="s">
        <v>3122</v>
      </c>
      <c r="N2197" s="160" t="s">
        <v>3123</v>
      </c>
      <c r="O2197" s="249" t="s">
        <v>3124</v>
      </c>
      <c r="P2197" s="248">
        <v>43733</v>
      </c>
      <c r="Q2197" s="166" t="str">
        <f>IF(COUNTIFS(tabAtas_Bloqueios[CÓDIGO],tabConsumoAta[[#This Row],[CÓDIGO]],tabAtas_Bloqueios[CHAVE],tabConsumoAta[[#This Row],[ATA]],tabAtas_Bloqueios[INATIVO],"") &gt; 0,"X","")</f>
        <v/>
      </c>
      <c r="R2197" s="158" t="s">
        <v>1555</v>
      </c>
    </row>
    <row r="2198" spans="1:18" x14ac:dyDescent="0.3">
      <c r="A2198" s="247">
        <v>119318</v>
      </c>
      <c r="B2198" s="47" t="s">
        <v>2518</v>
      </c>
      <c r="C2198" s="34" t="str">
        <f>IFERROR(VLOOKUP(tabConsumoAta[[#This Row],[CÓDIGO]],tabEstimativa[#Data],14,FALSE),"")</f>
        <v/>
      </c>
      <c r="D2198" s="157"/>
      <c r="E2198" s="157"/>
      <c r="F2198" s="34"/>
      <c r="G2198" s="78" t="str">
        <f>IFERROR(VLOOKUP(tabConsumoAta[[#This Row],[ATA]],tabAtas[#Data],4,FALSE),"")</f>
        <v/>
      </c>
      <c r="H2198" s="163">
        <f>SUMIFS(tabSaldoAta[ESTIMATIVA],tabSaldoAta[CÓDIGO],tabConsumoAta[[#This Row],[CÓDIGO]],tabSaldoAta[CHAVE],tabConsumoAta[[#This Row],[ATA]])</f>
        <v>0</v>
      </c>
      <c r="I2198" s="164">
        <v>150</v>
      </c>
      <c r="J2198" s="159">
        <v>1</v>
      </c>
      <c r="K2198" s="251">
        <v>13156</v>
      </c>
      <c r="L2198" s="246" t="s">
        <v>1560</v>
      </c>
      <c r="M2198" s="160" t="s">
        <v>3116</v>
      </c>
      <c r="N2198" s="160" t="s">
        <v>3117</v>
      </c>
      <c r="O2198" s="249" t="s">
        <v>3118</v>
      </c>
      <c r="P2198" s="248">
        <v>43727</v>
      </c>
      <c r="Q2198" s="166" t="str">
        <f>IF(COUNTIFS(tabAtas_Bloqueios[CÓDIGO],tabConsumoAta[[#This Row],[CÓDIGO]],tabAtas_Bloqueios[CHAVE],tabConsumoAta[[#This Row],[ATA]],tabAtas_Bloqueios[INATIVO],"") &gt; 0,"X","")</f>
        <v/>
      </c>
      <c r="R2198" s="158" t="s">
        <v>1555</v>
      </c>
    </row>
    <row r="2199" spans="1:18" x14ac:dyDescent="0.3">
      <c r="A2199" s="247">
        <v>63991</v>
      </c>
      <c r="B2199" s="47" t="s">
        <v>3119</v>
      </c>
      <c r="C2199" s="34" t="str">
        <f>IFERROR(VLOOKUP(tabConsumoAta[[#This Row],[CÓDIGO]],tabEstimativa[#Data],14,FALSE),"")</f>
        <v/>
      </c>
      <c r="D2199" s="157"/>
      <c r="E2199" s="157"/>
      <c r="F2199" s="34"/>
      <c r="G2199" s="78" t="str">
        <f>IFERROR(VLOOKUP(tabConsumoAta[[#This Row],[ATA]],tabAtas[#Data],4,FALSE),"")</f>
        <v/>
      </c>
      <c r="H2199" s="163">
        <f>SUMIFS(tabSaldoAta[ESTIMATIVA],tabSaldoAta[CÓDIGO],tabConsumoAta[[#This Row],[CÓDIGO]],tabSaldoAta[CHAVE],tabConsumoAta[[#This Row],[ATA]])</f>
        <v>0</v>
      </c>
      <c r="I2199" s="164">
        <v>5000</v>
      </c>
      <c r="J2199" s="159">
        <v>2</v>
      </c>
      <c r="K2199" s="251">
        <v>13170</v>
      </c>
      <c r="L2199" s="246" t="s">
        <v>1560</v>
      </c>
      <c r="M2199" s="160" t="s">
        <v>3116</v>
      </c>
      <c r="N2199" s="160" t="s">
        <v>3117</v>
      </c>
      <c r="O2199" s="249" t="s">
        <v>3118</v>
      </c>
      <c r="P2199" s="248">
        <v>43727</v>
      </c>
      <c r="Q2199" s="166" t="str">
        <f>IF(COUNTIFS(tabAtas_Bloqueios[CÓDIGO],tabConsumoAta[[#This Row],[CÓDIGO]],tabAtas_Bloqueios[CHAVE],tabConsumoAta[[#This Row],[ATA]],tabAtas_Bloqueios[INATIVO],"") &gt; 0,"X","")</f>
        <v/>
      </c>
      <c r="R2199" s="158" t="s">
        <v>1555</v>
      </c>
    </row>
    <row r="2200" spans="1:18" x14ac:dyDescent="0.3">
      <c r="A2200" s="247">
        <v>125269</v>
      </c>
      <c r="B2200" s="47" t="s">
        <v>3120</v>
      </c>
      <c r="C2200" s="34" t="str">
        <f>IFERROR(VLOOKUP(tabConsumoAta[[#This Row],[CÓDIGO]],tabEstimativa[#Data],14,FALSE),"")</f>
        <v>Aguardando</v>
      </c>
      <c r="D2200" s="157"/>
      <c r="E2200" s="157"/>
      <c r="F2200" s="34"/>
      <c r="G2200" s="78" t="str">
        <f>IFERROR(VLOOKUP(tabConsumoAta[[#This Row],[ATA]],tabAtas[#Data],4,FALSE),"")</f>
        <v/>
      </c>
      <c r="H2200" s="163">
        <f>SUMIFS(tabSaldoAta[ESTIMATIVA],tabSaldoAta[CÓDIGO],tabConsumoAta[[#This Row],[CÓDIGO]],tabSaldoAta[CHAVE],tabConsumoAta[[#This Row],[ATA]])</f>
        <v>0</v>
      </c>
      <c r="I2200" s="164">
        <v>0</v>
      </c>
      <c r="J2200" s="159">
        <v>3</v>
      </c>
      <c r="K2200" s="251">
        <v>13182</v>
      </c>
      <c r="L2200" s="246" t="s">
        <v>1560</v>
      </c>
      <c r="M2200" s="160" t="s">
        <v>3116</v>
      </c>
      <c r="N2200" s="160" t="s">
        <v>3117</v>
      </c>
      <c r="O2200" s="249" t="s">
        <v>3118</v>
      </c>
      <c r="P2200" s="248">
        <v>43727</v>
      </c>
      <c r="Q2200" s="166" t="str">
        <f>IF(COUNTIFS(tabAtas_Bloqueios[CÓDIGO],tabConsumoAta[[#This Row],[CÓDIGO]],tabAtas_Bloqueios[CHAVE],tabConsumoAta[[#This Row],[ATA]],tabAtas_Bloqueios[INATIVO],"") &gt; 0,"X","")</f>
        <v/>
      </c>
      <c r="R2200" s="158" t="s">
        <v>1555</v>
      </c>
    </row>
    <row r="2201" spans="1:18" x14ac:dyDescent="0.3">
      <c r="A2201" s="247">
        <v>136564</v>
      </c>
      <c r="B2201" s="47" t="s">
        <v>3121</v>
      </c>
      <c r="C2201" s="34" t="str">
        <f>IFERROR(VLOOKUP(tabConsumoAta[[#This Row],[CÓDIGO]],tabEstimativa[#Data],14,FALSE),"")</f>
        <v/>
      </c>
      <c r="D2201" s="157"/>
      <c r="E2201" s="157"/>
      <c r="F2201" s="34"/>
      <c r="G2201" s="78" t="str">
        <f>IFERROR(VLOOKUP(tabConsumoAta[[#This Row],[ATA]],tabAtas[#Data],4,FALSE),"")</f>
        <v/>
      </c>
      <c r="H2201" s="163">
        <f>SUMIFS(tabSaldoAta[ESTIMATIVA],tabSaldoAta[CÓDIGO],tabConsumoAta[[#This Row],[CÓDIGO]],tabSaldoAta[CHAVE],tabConsumoAta[[#This Row],[ATA]])</f>
        <v>0</v>
      </c>
      <c r="I2201" s="164">
        <v>11000</v>
      </c>
      <c r="J2201" s="159">
        <v>4</v>
      </c>
      <c r="K2201" s="251">
        <v>13182</v>
      </c>
      <c r="L2201" s="246" t="s">
        <v>1560</v>
      </c>
      <c r="M2201" s="160" t="s">
        <v>3116</v>
      </c>
      <c r="N2201" s="160" t="s">
        <v>3117</v>
      </c>
      <c r="O2201" s="249" t="s">
        <v>3118</v>
      </c>
      <c r="P2201" s="248">
        <v>43727</v>
      </c>
      <c r="Q2201" s="166" t="str">
        <f>IF(COUNTIFS(tabAtas_Bloqueios[CÓDIGO],tabConsumoAta[[#This Row],[CÓDIGO]],tabAtas_Bloqueios[CHAVE],tabConsumoAta[[#This Row],[ATA]],tabAtas_Bloqueios[INATIVO],"") &gt; 0,"X","")</f>
        <v/>
      </c>
      <c r="R2201" s="158" t="s">
        <v>1555</v>
      </c>
    </row>
    <row r="2202" spans="1:18" x14ac:dyDescent="0.3">
      <c r="A2202" s="247">
        <v>81152</v>
      </c>
      <c r="B2202" s="47" t="s">
        <v>2633</v>
      </c>
      <c r="C2202" s="34" t="str">
        <f>IFERROR(VLOOKUP(tabConsumoAta[[#This Row],[CÓDIGO]],tabEstimativa[#Data],14,FALSE),"")</f>
        <v/>
      </c>
      <c r="D2202" s="157"/>
      <c r="E2202" s="157"/>
      <c r="F2202" s="34"/>
      <c r="G2202" s="78" t="str">
        <f>IFERROR(VLOOKUP(tabConsumoAta[[#This Row],[ATA]],tabAtas[#Data],4,FALSE),"")</f>
        <v/>
      </c>
      <c r="H2202" s="163">
        <f>SUMIFS(tabSaldoAta[ESTIMATIVA],tabSaldoAta[CÓDIGO],tabConsumoAta[[#This Row],[CÓDIGO]],tabSaldoAta[CHAVE],tabConsumoAta[[#This Row],[ATA]])</f>
        <v>0</v>
      </c>
      <c r="I2202" s="164">
        <v>0</v>
      </c>
      <c r="J2202" s="159">
        <v>5</v>
      </c>
      <c r="K2202" s="251" t="s">
        <v>1532</v>
      </c>
      <c r="L2202" s="246" t="s">
        <v>1560</v>
      </c>
      <c r="M2202" s="160" t="s">
        <v>3116</v>
      </c>
      <c r="N2202" s="160" t="s">
        <v>3117</v>
      </c>
      <c r="O2202" s="249" t="s">
        <v>3118</v>
      </c>
      <c r="P2202" s="248">
        <v>43727</v>
      </c>
      <c r="Q2202" s="166" t="str">
        <f>IF(COUNTIFS(tabAtas_Bloqueios[CÓDIGO],tabConsumoAta[[#This Row],[CÓDIGO]],tabAtas_Bloqueios[CHAVE],tabConsumoAta[[#This Row],[ATA]],tabAtas_Bloqueios[INATIVO],"") &gt; 0,"X","")</f>
        <v/>
      </c>
      <c r="R2202" s="158" t="s">
        <v>1555</v>
      </c>
    </row>
    <row r="2203" spans="1:18" x14ac:dyDescent="0.3">
      <c r="A2203" s="247">
        <v>100907</v>
      </c>
      <c r="B2203" s="47" t="s">
        <v>2634</v>
      </c>
      <c r="C2203" s="34" t="str">
        <f>IFERROR(VLOOKUP(tabConsumoAta[[#This Row],[CÓDIGO]],tabEstimativa[#Data],14,FALSE),"")</f>
        <v/>
      </c>
      <c r="D2203" s="157"/>
      <c r="E2203" s="157"/>
      <c r="F2203" s="34"/>
      <c r="G2203" s="78" t="str">
        <f>IFERROR(VLOOKUP(tabConsumoAta[[#This Row],[ATA]],tabAtas[#Data],4,FALSE),"")</f>
        <v/>
      </c>
      <c r="H2203" s="163">
        <f>SUMIFS(tabSaldoAta[ESTIMATIVA],tabSaldoAta[CÓDIGO],tabConsumoAta[[#This Row],[CÓDIGO]],tabSaldoAta[CHAVE],tabConsumoAta[[#This Row],[ATA]])</f>
        <v>0</v>
      </c>
      <c r="I2203" s="164">
        <v>200</v>
      </c>
      <c r="J2203" s="159">
        <v>6</v>
      </c>
      <c r="K2203" s="251">
        <v>13187</v>
      </c>
      <c r="L2203" s="246" t="s">
        <v>1560</v>
      </c>
      <c r="M2203" s="160" t="s">
        <v>3116</v>
      </c>
      <c r="N2203" s="160" t="s">
        <v>3117</v>
      </c>
      <c r="O2203" s="249" t="s">
        <v>3118</v>
      </c>
      <c r="P2203" s="248">
        <v>43727</v>
      </c>
      <c r="Q2203" s="166" t="str">
        <f>IF(COUNTIFS(tabAtas_Bloqueios[CÓDIGO],tabConsumoAta[[#This Row],[CÓDIGO]],tabAtas_Bloqueios[CHAVE],tabConsumoAta[[#This Row],[ATA]],tabAtas_Bloqueios[INATIVO],"") &gt; 0,"X","")</f>
        <v/>
      </c>
      <c r="R2203" s="158" t="s">
        <v>1555</v>
      </c>
    </row>
    <row r="2204" spans="1:18" x14ac:dyDescent="0.3">
      <c r="A2204" s="247">
        <v>106038</v>
      </c>
      <c r="B2204" s="47" t="s">
        <v>3540</v>
      </c>
      <c r="C2204" s="34" t="str">
        <f>IFERROR(VLOOKUP(tabConsumoAta[[#This Row],[CÓDIGO]],tabEstimativa[#Data],14,FALSE),"")</f>
        <v/>
      </c>
      <c r="D2204" s="157"/>
      <c r="E2204" s="157"/>
      <c r="F2204" s="34"/>
      <c r="G2204" s="78" t="str">
        <f>IFERROR(VLOOKUP(tabConsumoAta[[#This Row],[ATA]],tabAtas[#Data],4,FALSE),"")</f>
        <v/>
      </c>
      <c r="H2204" s="163">
        <f>SUMIFS(tabSaldoAta[ESTIMATIVA],tabSaldoAta[CÓDIGO],tabConsumoAta[[#This Row],[CÓDIGO]],tabSaldoAta[CHAVE],tabConsumoAta[[#This Row],[ATA]])</f>
        <v>0</v>
      </c>
      <c r="I2204" s="164">
        <v>400</v>
      </c>
      <c r="J2204" s="159">
        <v>7</v>
      </c>
      <c r="K2204" s="251" t="s">
        <v>3575</v>
      </c>
      <c r="L2204" s="246" t="s">
        <v>1560</v>
      </c>
      <c r="M2204" s="160" t="s">
        <v>3116</v>
      </c>
      <c r="N2204" s="160" t="s">
        <v>3117</v>
      </c>
      <c r="O2204" s="249" t="s">
        <v>3118</v>
      </c>
      <c r="P2204" s="248">
        <v>43727</v>
      </c>
      <c r="Q2204" s="166" t="str">
        <f>IF(COUNTIFS(tabAtas_Bloqueios[CÓDIGO],tabConsumoAta[[#This Row],[CÓDIGO]],tabAtas_Bloqueios[CHAVE],tabConsumoAta[[#This Row],[ATA]],tabAtas_Bloqueios[INATIVO],"") &gt; 0,"X","")</f>
        <v/>
      </c>
      <c r="R2204" s="158" t="s">
        <v>1555</v>
      </c>
    </row>
    <row r="2205" spans="1:18" x14ac:dyDescent="0.3">
      <c r="A2205" s="247">
        <v>35256</v>
      </c>
      <c r="B2205" s="47" t="s">
        <v>2425</v>
      </c>
      <c r="C2205" s="34" t="str">
        <f>IFERROR(VLOOKUP(tabConsumoAta[[#This Row],[CÓDIGO]],tabEstimativa[#Data],14,FALSE),"")</f>
        <v>Aguardando</v>
      </c>
      <c r="D2205" s="157" t="s">
        <v>1652</v>
      </c>
      <c r="E2205" s="157">
        <v>204</v>
      </c>
      <c r="F2205" s="34">
        <v>2018</v>
      </c>
      <c r="G2205" s="78">
        <f>IFERROR(VLOOKUP(tabConsumoAta[[#This Row],[ATA]],tabAtas[#Data],4,FALSE),"")</f>
        <v>43746</v>
      </c>
      <c r="H2205" s="163">
        <f>SUMIFS(tabSaldoAta[ESTIMATIVA],tabSaldoAta[CÓDIGO],tabConsumoAta[[#This Row],[CÓDIGO]],tabSaldoAta[CHAVE],tabConsumoAta[[#This Row],[ATA]])</f>
        <v>250</v>
      </c>
      <c r="I2205" s="164">
        <v>100</v>
      </c>
      <c r="J2205" s="159">
        <v>1</v>
      </c>
      <c r="K2205" s="251">
        <v>12912</v>
      </c>
      <c r="L2205" s="246" t="s">
        <v>2415</v>
      </c>
      <c r="M2205" s="160" t="s">
        <v>3113</v>
      </c>
      <c r="N2205" s="160" t="s">
        <v>3114</v>
      </c>
      <c r="O2205" s="249" t="s">
        <v>3115</v>
      </c>
      <c r="P2205" s="248">
        <v>43727</v>
      </c>
      <c r="Q2205" s="166" t="str">
        <f>IF(COUNTIFS(tabAtas_Bloqueios[CÓDIGO],tabConsumoAta[[#This Row],[CÓDIGO]],tabAtas_Bloqueios[CHAVE],tabConsumoAta[[#This Row],[ATA]],tabAtas_Bloqueios[INATIVO],"") &gt; 0,"X","")</f>
        <v/>
      </c>
      <c r="R2205" s="158" t="s">
        <v>1555</v>
      </c>
    </row>
    <row r="2206" spans="1:18" x14ac:dyDescent="0.3">
      <c r="A2206" s="247">
        <v>116466</v>
      </c>
      <c r="B2206" s="47" t="s">
        <v>2980</v>
      </c>
      <c r="C2206" s="34" t="str">
        <f>IFERROR(VLOOKUP(tabConsumoAta[[#This Row],[CÓDIGO]],tabEstimativa[#Data],14,FALSE),"")</f>
        <v>Suspenso</v>
      </c>
      <c r="D2206" s="157" t="s">
        <v>1652</v>
      </c>
      <c r="E2206" s="157">
        <v>204</v>
      </c>
      <c r="F2206" s="34">
        <v>2018</v>
      </c>
      <c r="G2206" s="78">
        <f>IFERROR(VLOOKUP(tabConsumoAta[[#This Row],[ATA]],tabAtas[#Data],4,FALSE),"")</f>
        <v>43746</v>
      </c>
      <c r="H2206" s="163">
        <f>SUMIFS(tabSaldoAta[ESTIMATIVA],tabSaldoAta[CÓDIGO],tabConsumoAta[[#This Row],[CÓDIGO]],tabSaldoAta[CHAVE],tabConsumoAta[[#This Row],[ATA]])</f>
        <v>8500</v>
      </c>
      <c r="I2206" s="164">
        <v>2000</v>
      </c>
      <c r="J2206" s="159">
        <v>2</v>
      </c>
      <c r="K2206" s="251">
        <v>12913</v>
      </c>
      <c r="L2206" s="246" t="s">
        <v>2981</v>
      </c>
      <c r="M2206" s="160" t="s">
        <v>3113</v>
      </c>
      <c r="N2206" s="160" t="s">
        <v>3114</v>
      </c>
      <c r="O2206" s="249" t="s">
        <v>3115</v>
      </c>
      <c r="P2206" s="248">
        <v>43727</v>
      </c>
      <c r="Q2206" s="166" t="str">
        <f>IF(COUNTIFS(tabAtas_Bloqueios[CÓDIGO],tabConsumoAta[[#This Row],[CÓDIGO]],tabAtas_Bloqueios[CHAVE],tabConsumoAta[[#This Row],[ATA]],tabAtas_Bloqueios[INATIVO],"") &gt; 0,"X","")</f>
        <v/>
      </c>
      <c r="R2206" s="158" t="s">
        <v>1555</v>
      </c>
    </row>
    <row r="2207" spans="1:18" x14ac:dyDescent="0.3">
      <c r="A2207" s="247">
        <v>26215</v>
      </c>
      <c r="B2207" s="47" t="s">
        <v>92</v>
      </c>
      <c r="C2207" s="34" t="str">
        <f>IFERROR(VLOOKUP(tabConsumoAta[[#This Row],[CÓDIGO]],tabEstimativa[#Data],14,FALSE),"")</f>
        <v>Aguardando</v>
      </c>
      <c r="D2207" s="157" t="s">
        <v>1713</v>
      </c>
      <c r="E2207" s="157">
        <v>10</v>
      </c>
      <c r="F2207" s="34">
        <v>2019</v>
      </c>
      <c r="G2207" s="78">
        <f>IFERROR(VLOOKUP(tabConsumoAta[[#This Row],[ATA]],tabAtas[#Data],4,FALSE),"")</f>
        <v>43850</v>
      </c>
      <c r="H2207" s="163">
        <f>SUMIFS(tabSaldoAta[ESTIMATIVA],tabSaldoAta[CÓDIGO],tabConsumoAta[[#This Row],[CÓDIGO]],tabSaldoAta[CHAVE],tabConsumoAta[[#This Row],[ATA]])</f>
        <v>50</v>
      </c>
      <c r="I2207" s="164">
        <v>0</v>
      </c>
      <c r="J2207" s="159">
        <v>3</v>
      </c>
      <c r="K2207" s="251" t="s">
        <v>1532</v>
      </c>
      <c r="L2207" s="246" t="s">
        <v>2438</v>
      </c>
      <c r="M2207" s="160" t="s">
        <v>3113</v>
      </c>
      <c r="N2207" s="160" t="s">
        <v>3114</v>
      </c>
      <c r="O2207" s="249" t="s">
        <v>3115</v>
      </c>
      <c r="P2207" s="248">
        <v>43727</v>
      </c>
      <c r="Q2207" s="166" t="str">
        <f>IF(COUNTIFS(tabAtas_Bloqueios[CÓDIGO],tabConsumoAta[[#This Row],[CÓDIGO]],tabAtas_Bloqueios[CHAVE],tabConsumoAta[[#This Row],[ATA]],tabAtas_Bloqueios[INATIVO],"") &gt; 0,"X","")</f>
        <v/>
      </c>
      <c r="R2207" s="158" t="s">
        <v>1555</v>
      </c>
    </row>
    <row r="2208" spans="1:18" x14ac:dyDescent="0.3">
      <c r="A2208" s="247">
        <v>10867</v>
      </c>
      <c r="B2208" s="47" t="s">
        <v>2983</v>
      </c>
      <c r="C2208" s="34" t="str">
        <f>IFERROR(VLOOKUP(tabConsumoAta[[#This Row],[CÓDIGO]],tabEstimativa[#Data],14,FALSE),"")</f>
        <v>Aguardando</v>
      </c>
      <c r="D2208" s="157" t="s">
        <v>1874</v>
      </c>
      <c r="E2208" s="157">
        <v>22</v>
      </c>
      <c r="F2208" s="34">
        <v>2019</v>
      </c>
      <c r="G2208" s="78">
        <f>IFERROR(VLOOKUP(tabConsumoAta[[#This Row],[ATA]],tabAtas[#Data],4,FALSE),"")</f>
        <v>43864</v>
      </c>
      <c r="H2208" s="163">
        <f>SUMIFS(tabSaldoAta[ESTIMATIVA],tabSaldoAta[CÓDIGO],tabConsumoAta[[#This Row],[CÓDIGO]],tabSaldoAta[CHAVE],tabConsumoAta[[#This Row],[ATA]])</f>
        <v>60000</v>
      </c>
      <c r="I2208" s="164">
        <v>9000</v>
      </c>
      <c r="J2208" s="159">
        <v>4</v>
      </c>
      <c r="K2208" s="251">
        <v>12923</v>
      </c>
      <c r="L2208" s="246" t="s">
        <v>2661</v>
      </c>
      <c r="M2208" s="160" t="s">
        <v>3113</v>
      </c>
      <c r="N2208" s="160" t="s">
        <v>3114</v>
      </c>
      <c r="O2208" s="249" t="s">
        <v>3115</v>
      </c>
      <c r="P2208" s="248">
        <v>43727</v>
      </c>
      <c r="Q2208" s="166" t="str">
        <f>IF(COUNTIFS(tabAtas_Bloqueios[CÓDIGO],tabConsumoAta[[#This Row],[CÓDIGO]],tabAtas_Bloqueios[CHAVE],tabConsumoAta[[#This Row],[ATA]],tabAtas_Bloqueios[INATIVO],"") &gt; 0,"X","")</f>
        <v/>
      </c>
      <c r="R2208" s="158" t="s">
        <v>1555</v>
      </c>
    </row>
    <row r="2209" spans="1:18" x14ac:dyDescent="0.3">
      <c r="A2209" s="247">
        <v>10719</v>
      </c>
      <c r="B2209" s="47" t="s">
        <v>2785</v>
      </c>
      <c r="C2209" s="34" t="str">
        <f>IFERROR(VLOOKUP(tabConsumoAta[[#This Row],[CÓDIGO]],tabEstimativa[#Data],14,FALSE),"")</f>
        <v>Aguardando</v>
      </c>
      <c r="D2209" s="157" t="s">
        <v>1747</v>
      </c>
      <c r="E2209" s="157">
        <v>81</v>
      </c>
      <c r="F2209" s="34">
        <v>2019</v>
      </c>
      <c r="G2209" s="78">
        <f>IFERROR(VLOOKUP(tabConsumoAta[[#This Row],[ATA]],tabAtas[#Data],4,FALSE),"")</f>
        <v>43908</v>
      </c>
      <c r="H2209" s="163">
        <f>SUMIFS(tabSaldoAta[ESTIMATIVA],tabSaldoAta[CÓDIGO],tabConsumoAta[[#This Row],[CÓDIGO]],tabSaldoAta[CHAVE],tabConsumoAta[[#This Row],[ATA]])</f>
        <v>56000</v>
      </c>
      <c r="I2209" s="164">
        <v>13000</v>
      </c>
      <c r="J2209" s="159">
        <v>5</v>
      </c>
      <c r="K2209" s="251">
        <v>12924</v>
      </c>
      <c r="L2209" s="246" t="s">
        <v>2786</v>
      </c>
      <c r="M2209" s="160" t="s">
        <v>3113</v>
      </c>
      <c r="N2209" s="160" t="s">
        <v>3114</v>
      </c>
      <c r="O2209" s="249" t="s">
        <v>3115</v>
      </c>
      <c r="P2209" s="248">
        <v>43727</v>
      </c>
      <c r="Q2209" s="166" t="str">
        <f>IF(COUNTIFS(tabAtas_Bloqueios[CÓDIGO],tabConsumoAta[[#This Row],[CÓDIGO]],tabAtas_Bloqueios[CHAVE],tabConsumoAta[[#This Row],[ATA]],tabAtas_Bloqueios[INATIVO],"") &gt; 0,"X","")</f>
        <v/>
      </c>
      <c r="R2209" s="158" t="s">
        <v>1555</v>
      </c>
    </row>
    <row r="2210" spans="1:18" x14ac:dyDescent="0.3">
      <c r="A2210" s="247">
        <v>13991</v>
      </c>
      <c r="B2210" s="47" t="s">
        <v>2745</v>
      </c>
      <c r="C2210" s="34" t="str">
        <f>IFERROR(VLOOKUP(tabConsumoAta[[#This Row],[CÓDIGO]],tabEstimativa[#Data],14,FALSE),"")</f>
        <v>Suspenso</v>
      </c>
      <c r="D2210" s="157" t="s">
        <v>2140</v>
      </c>
      <c r="E2210" s="157">
        <v>220</v>
      </c>
      <c r="F2210" s="34">
        <v>2019</v>
      </c>
      <c r="G2210" s="78">
        <f>IFERROR(VLOOKUP(tabConsumoAta[[#This Row],[ATA]],tabAtas[#Data],4,FALSE),"")</f>
        <v>44082</v>
      </c>
      <c r="H2210" s="163">
        <f>SUMIFS(tabSaldoAta[ESTIMATIVA],tabSaldoAta[CÓDIGO],tabConsumoAta[[#This Row],[CÓDIGO]],tabSaldoAta[CHAVE],tabConsumoAta[[#This Row],[ATA]])</f>
        <v>550</v>
      </c>
      <c r="I2210" s="164">
        <v>150</v>
      </c>
      <c r="J2210" s="159">
        <v>6</v>
      </c>
      <c r="K2210" s="251">
        <v>12926</v>
      </c>
      <c r="L2210" s="246" t="s">
        <v>2866</v>
      </c>
      <c r="M2210" s="160" t="s">
        <v>3113</v>
      </c>
      <c r="N2210" s="160" t="s">
        <v>3114</v>
      </c>
      <c r="O2210" s="249" t="s">
        <v>3115</v>
      </c>
      <c r="P2210" s="248">
        <v>43727</v>
      </c>
      <c r="Q2210" s="166" t="str">
        <f>IF(COUNTIFS(tabAtas_Bloqueios[CÓDIGO],tabConsumoAta[[#This Row],[CÓDIGO]],tabAtas_Bloqueios[CHAVE],tabConsumoAta[[#This Row],[ATA]],tabAtas_Bloqueios[INATIVO],"") &gt; 0,"X","")</f>
        <v/>
      </c>
      <c r="R2210" s="158" t="s">
        <v>1555</v>
      </c>
    </row>
    <row r="2211" spans="1:18" x14ac:dyDescent="0.3">
      <c r="A2211" s="247">
        <v>135303</v>
      </c>
      <c r="B2211" s="47" t="s">
        <v>2594</v>
      </c>
      <c r="C2211" s="34" t="str">
        <f>IFERROR(VLOOKUP(tabConsumoAta[[#This Row],[CÓDIGO]],tabEstimativa[#Data],14,FALSE),"")</f>
        <v/>
      </c>
      <c r="D2211" s="157"/>
      <c r="E2211" s="157"/>
      <c r="F2211" s="34"/>
      <c r="G2211" s="78" t="str">
        <f>IFERROR(VLOOKUP(tabConsumoAta[[#This Row],[ATA]],tabAtas[#Data],4,FALSE),"")</f>
        <v/>
      </c>
      <c r="H2211" s="163">
        <f>SUMIFS(tabSaldoAta[ESTIMATIVA],tabSaldoAta[CÓDIGO],tabConsumoAta[[#This Row],[CÓDIGO]],tabSaldoAta[CHAVE],tabConsumoAta[[#This Row],[ATA]])</f>
        <v>0</v>
      </c>
      <c r="I2211" s="164">
        <v>120</v>
      </c>
      <c r="J2211" s="159">
        <v>1</v>
      </c>
      <c r="K2211" s="251">
        <v>13134</v>
      </c>
      <c r="L2211" s="246" t="s">
        <v>1560</v>
      </c>
      <c r="M2211" s="160" t="s">
        <v>3100</v>
      </c>
      <c r="N2211" s="160" t="s">
        <v>3101</v>
      </c>
      <c r="O2211" s="249" t="s">
        <v>3102</v>
      </c>
      <c r="P2211" s="248">
        <v>43727</v>
      </c>
      <c r="Q2211" s="166" t="str">
        <f>IF(COUNTIFS(tabAtas_Bloqueios[CÓDIGO],tabConsumoAta[[#This Row],[CÓDIGO]],tabAtas_Bloqueios[CHAVE],tabConsumoAta[[#This Row],[ATA]],tabAtas_Bloqueios[INATIVO],"") &gt; 0,"X","")</f>
        <v/>
      </c>
      <c r="R2211" s="158" t="s">
        <v>1555</v>
      </c>
    </row>
    <row r="2212" spans="1:18" x14ac:dyDescent="0.3">
      <c r="A2212" s="247">
        <v>107790</v>
      </c>
      <c r="B2212" s="47" t="s">
        <v>3103</v>
      </c>
      <c r="C2212" s="34" t="str">
        <f>IFERROR(VLOOKUP(tabConsumoAta[[#This Row],[CÓDIGO]],tabEstimativa[#Data],14,FALSE),"")</f>
        <v/>
      </c>
      <c r="D2212" s="157"/>
      <c r="E2212" s="157"/>
      <c r="F2212" s="34"/>
      <c r="G2212" s="78" t="str">
        <f>IFERROR(VLOOKUP(tabConsumoAta[[#This Row],[ATA]],tabAtas[#Data],4,FALSE),"")</f>
        <v/>
      </c>
      <c r="H2212" s="163">
        <f>SUMIFS(tabSaldoAta[ESTIMATIVA],tabSaldoAta[CÓDIGO],tabConsumoAta[[#This Row],[CÓDIGO]],tabSaldoAta[CHAVE],tabConsumoAta[[#This Row],[ATA]])</f>
        <v>0</v>
      </c>
      <c r="I2212" s="164">
        <v>250</v>
      </c>
      <c r="J2212" s="159">
        <v>2</v>
      </c>
      <c r="K2212" s="251">
        <v>13135</v>
      </c>
      <c r="L2212" s="246" t="s">
        <v>1560</v>
      </c>
      <c r="M2212" s="160" t="s">
        <v>3100</v>
      </c>
      <c r="N2212" s="160" t="s">
        <v>3101</v>
      </c>
      <c r="O2212" s="249" t="s">
        <v>3102</v>
      </c>
      <c r="P2212" s="248">
        <v>43727</v>
      </c>
      <c r="Q2212" s="166" t="str">
        <f>IF(COUNTIFS(tabAtas_Bloqueios[CÓDIGO],tabConsumoAta[[#This Row],[CÓDIGO]],tabAtas_Bloqueios[CHAVE],tabConsumoAta[[#This Row],[ATA]],tabAtas_Bloqueios[INATIVO],"") &gt; 0,"X","")</f>
        <v/>
      </c>
      <c r="R2212" s="158" t="s">
        <v>1555</v>
      </c>
    </row>
    <row r="2213" spans="1:18" x14ac:dyDescent="0.3">
      <c r="A2213" s="247">
        <v>130632</v>
      </c>
      <c r="B2213" s="47" t="s">
        <v>2947</v>
      </c>
      <c r="C2213" s="34" t="str">
        <f>IFERROR(VLOOKUP(tabConsumoAta[[#This Row],[CÓDIGO]],tabEstimativa[#Data],14,FALSE),"")</f>
        <v/>
      </c>
      <c r="D2213" s="157"/>
      <c r="E2213" s="157"/>
      <c r="F2213" s="34"/>
      <c r="G2213" s="78" t="str">
        <f>IFERROR(VLOOKUP(tabConsumoAta[[#This Row],[ATA]],tabAtas[#Data],4,FALSE),"")</f>
        <v/>
      </c>
      <c r="H2213" s="163">
        <f>SUMIFS(tabSaldoAta[ESTIMATIVA],tabSaldoAta[CÓDIGO],tabConsumoAta[[#This Row],[CÓDIGO]],tabSaldoAta[CHAVE],tabConsumoAta[[#This Row],[ATA]])</f>
        <v>0</v>
      </c>
      <c r="I2213" s="164">
        <v>30</v>
      </c>
      <c r="J2213" s="159">
        <v>3</v>
      </c>
      <c r="K2213" s="251">
        <v>13136</v>
      </c>
      <c r="L2213" s="246" t="s">
        <v>1560</v>
      </c>
      <c r="M2213" s="160" t="s">
        <v>3100</v>
      </c>
      <c r="N2213" s="160" t="s">
        <v>3101</v>
      </c>
      <c r="O2213" s="249" t="s">
        <v>3102</v>
      </c>
      <c r="P2213" s="248">
        <v>43727</v>
      </c>
      <c r="Q2213" s="166" t="str">
        <f>IF(COUNTIFS(tabAtas_Bloqueios[CÓDIGO],tabConsumoAta[[#This Row],[CÓDIGO]],tabAtas_Bloqueios[CHAVE],tabConsumoAta[[#This Row],[ATA]],tabAtas_Bloqueios[INATIVO],"") &gt; 0,"X","")</f>
        <v/>
      </c>
      <c r="R2213" s="158" t="s">
        <v>1555</v>
      </c>
    </row>
    <row r="2214" spans="1:18" x14ac:dyDescent="0.3">
      <c r="A2214" s="247">
        <v>87247</v>
      </c>
      <c r="B2214" s="47" t="s">
        <v>3104</v>
      </c>
      <c r="C2214" s="34" t="str">
        <f>IFERROR(VLOOKUP(tabConsumoAta[[#This Row],[CÓDIGO]],tabEstimativa[#Data],14,FALSE),"")</f>
        <v/>
      </c>
      <c r="D2214" s="157"/>
      <c r="E2214" s="157"/>
      <c r="F2214" s="34"/>
      <c r="G2214" s="78" t="str">
        <f>IFERROR(VLOOKUP(tabConsumoAta[[#This Row],[ATA]],tabAtas[#Data],4,FALSE),"")</f>
        <v/>
      </c>
      <c r="H2214" s="163">
        <f>SUMIFS(tabSaldoAta[ESTIMATIVA],tabSaldoAta[CÓDIGO],tabConsumoAta[[#This Row],[CÓDIGO]],tabSaldoAta[CHAVE],tabConsumoAta[[#This Row],[ATA]])</f>
        <v>0</v>
      </c>
      <c r="I2214" s="164">
        <v>0</v>
      </c>
      <c r="J2214" s="159">
        <v>4</v>
      </c>
      <c r="K2214" s="251">
        <v>13136</v>
      </c>
      <c r="L2214" s="246" t="s">
        <v>1560</v>
      </c>
      <c r="M2214" s="160" t="s">
        <v>3100</v>
      </c>
      <c r="N2214" s="160" t="s">
        <v>3101</v>
      </c>
      <c r="O2214" s="249" t="s">
        <v>3102</v>
      </c>
      <c r="P2214" s="248">
        <v>43727</v>
      </c>
      <c r="Q2214" s="166" t="str">
        <f>IF(COUNTIFS(tabAtas_Bloqueios[CÓDIGO],tabConsumoAta[[#This Row],[CÓDIGO]],tabAtas_Bloqueios[CHAVE],tabConsumoAta[[#This Row],[ATA]],tabAtas_Bloqueios[INATIVO],"") &gt; 0,"X","")</f>
        <v/>
      </c>
      <c r="R2214" s="158" t="s">
        <v>1555</v>
      </c>
    </row>
    <row r="2215" spans="1:18" x14ac:dyDescent="0.3">
      <c r="A2215" s="247">
        <v>88876</v>
      </c>
      <c r="B2215" s="47" t="s">
        <v>2946</v>
      </c>
      <c r="C2215" s="34" t="str">
        <f>IFERROR(VLOOKUP(tabConsumoAta[[#This Row],[CÓDIGO]],tabEstimativa[#Data],14,FALSE),"")</f>
        <v/>
      </c>
      <c r="D2215" s="157"/>
      <c r="E2215" s="157"/>
      <c r="F2215" s="34"/>
      <c r="G2215" s="78" t="str">
        <f>IFERROR(VLOOKUP(tabConsumoAta[[#This Row],[ATA]],tabAtas[#Data],4,FALSE),"")</f>
        <v/>
      </c>
      <c r="H2215" s="163">
        <f>SUMIFS(tabSaldoAta[ESTIMATIVA],tabSaldoAta[CÓDIGO],tabConsumoAta[[#This Row],[CÓDIGO]],tabSaldoAta[CHAVE],tabConsumoAta[[#This Row],[ATA]])</f>
        <v>0</v>
      </c>
      <c r="I2215" s="164">
        <v>500</v>
      </c>
      <c r="J2215" s="159">
        <v>5</v>
      </c>
      <c r="K2215" s="251">
        <v>13136</v>
      </c>
      <c r="L2215" s="246" t="s">
        <v>1560</v>
      </c>
      <c r="M2215" s="160" t="s">
        <v>3100</v>
      </c>
      <c r="N2215" s="160" t="s">
        <v>3101</v>
      </c>
      <c r="O2215" s="249" t="s">
        <v>3102</v>
      </c>
      <c r="P2215" s="248">
        <v>43727</v>
      </c>
      <c r="Q2215" s="166" t="str">
        <f>IF(COUNTIFS(tabAtas_Bloqueios[CÓDIGO],tabConsumoAta[[#This Row],[CÓDIGO]],tabAtas_Bloqueios[CHAVE],tabConsumoAta[[#This Row],[ATA]],tabAtas_Bloqueios[INATIVO],"") &gt; 0,"X","")</f>
        <v/>
      </c>
      <c r="R2215" s="158" t="s">
        <v>1555</v>
      </c>
    </row>
    <row r="2216" spans="1:18" x14ac:dyDescent="0.3">
      <c r="A2216" s="247">
        <v>131344</v>
      </c>
      <c r="B2216" s="47" t="s">
        <v>2595</v>
      </c>
      <c r="C2216" s="34" t="str">
        <f>IFERROR(VLOOKUP(tabConsumoAta[[#This Row],[CÓDIGO]],tabEstimativa[#Data],14,FALSE),"")</f>
        <v/>
      </c>
      <c r="D2216" s="157"/>
      <c r="E2216" s="157"/>
      <c r="F2216" s="34"/>
      <c r="G2216" s="78" t="str">
        <f>IFERROR(VLOOKUP(tabConsumoAta[[#This Row],[ATA]],tabAtas[#Data],4,FALSE),"")</f>
        <v/>
      </c>
      <c r="H2216" s="163">
        <f>SUMIFS(tabSaldoAta[ESTIMATIVA],tabSaldoAta[CÓDIGO],tabConsumoAta[[#This Row],[CÓDIGO]],tabSaldoAta[CHAVE],tabConsumoAta[[#This Row],[ATA]])</f>
        <v>0</v>
      </c>
      <c r="I2216" s="164">
        <v>100</v>
      </c>
      <c r="J2216" s="159">
        <v>6</v>
      </c>
      <c r="K2216" s="251">
        <v>13136</v>
      </c>
      <c r="L2216" s="246" t="s">
        <v>1560</v>
      </c>
      <c r="M2216" s="160" t="s">
        <v>3100</v>
      </c>
      <c r="N2216" s="160" t="s">
        <v>3101</v>
      </c>
      <c r="O2216" s="249" t="s">
        <v>3102</v>
      </c>
      <c r="P2216" s="248">
        <v>43727</v>
      </c>
      <c r="Q2216" s="166" t="str">
        <f>IF(COUNTIFS(tabAtas_Bloqueios[CÓDIGO],tabConsumoAta[[#This Row],[CÓDIGO]],tabAtas_Bloqueios[CHAVE],tabConsumoAta[[#This Row],[ATA]],tabAtas_Bloqueios[INATIVO],"") &gt; 0,"X","")</f>
        <v/>
      </c>
      <c r="R2216" s="158" t="s">
        <v>1555</v>
      </c>
    </row>
    <row r="2217" spans="1:18" x14ac:dyDescent="0.3">
      <c r="A2217" s="247">
        <v>72184</v>
      </c>
      <c r="B2217" s="47" t="s">
        <v>2596</v>
      </c>
      <c r="C2217" s="34" t="str">
        <f>IFERROR(VLOOKUP(tabConsumoAta[[#This Row],[CÓDIGO]],tabEstimativa[#Data],14,FALSE),"")</f>
        <v/>
      </c>
      <c r="D2217" s="157"/>
      <c r="E2217" s="157"/>
      <c r="F2217" s="34"/>
      <c r="G2217" s="78" t="str">
        <f>IFERROR(VLOOKUP(tabConsumoAta[[#This Row],[ATA]],tabAtas[#Data],4,FALSE),"")</f>
        <v/>
      </c>
      <c r="H2217" s="163">
        <f>SUMIFS(tabSaldoAta[ESTIMATIVA],tabSaldoAta[CÓDIGO],tabConsumoAta[[#This Row],[CÓDIGO]],tabSaldoAta[CHAVE],tabConsumoAta[[#This Row],[ATA]])</f>
        <v>0</v>
      </c>
      <c r="I2217" s="164">
        <v>700</v>
      </c>
      <c r="J2217" s="159">
        <v>7</v>
      </c>
      <c r="K2217" s="251">
        <v>13137</v>
      </c>
      <c r="L2217" s="246" t="s">
        <v>1560</v>
      </c>
      <c r="M2217" s="160" t="s">
        <v>3100</v>
      </c>
      <c r="N2217" s="160" t="s">
        <v>3101</v>
      </c>
      <c r="O2217" s="249" t="s">
        <v>3102</v>
      </c>
      <c r="P2217" s="248">
        <v>43727</v>
      </c>
      <c r="Q2217" s="166" t="str">
        <f>IF(COUNTIFS(tabAtas_Bloqueios[CÓDIGO],tabConsumoAta[[#This Row],[CÓDIGO]],tabAtas_Bloqueios[CHAVE],tabConsumoAta[[#This Row],[ATA]],tabAtas_Bloqueios[INATIVO],"") &gt; 0,"X","")</f>
        <v/>
      </c>
      <c r="R2217" s="158" t="s">
        <v>1555</v>
      </c>
    </row>
    <row r="2218" spans="1:18" x14ac:dyDescent="0.3">
      <c r="A2218" s="247">
        <v>136910</v>
      </c>
      <c r="B2218" s="47" t="s">
        <v>2235</v>
      </c>
      <c r="C2218" s="34" t="str">
        <f>IFERROR(VLOOKUP(tabConsumoAta[[#This Row],[CÓDIGO]],tabEstimativa[#Data],14,FALSE),"")</f>
        <v>Aguardando</v>
      </c>
      <c r="D2218" s="157"/>
      <c r="E2218" s="157"/>
      <c r="F2218" s="34"/>
      <c r="G2218" s="78" t="str">
        <f>IFERROR(VLOOKUP(tabConsumoAta[[#This Row],[ATA]],tabAtas[#Data],4,FALSE),"")</f>
        <v/>
      </c>
      <c r="H2218" s="163">
        <f>SUMIFS(tabSaldoAta[ESTIMATIVA],tabSaldoAta[CÓDIGO],tabConsumoAta[[#This Row],[CÓDIGO]],tabSaldoAta[CHAVE],tabConsumoAta[[#This Row],[ATA]])</f>
        <v>0</v>
      </c>
      <c r="I2218" s="164">
        <v>2000</v>
      </c>
      <c r="J2218" s="159">
        <v>8</v>
      </c>
      <c r="K2218" s="251">
        <v>13141</v>
      </c>
      <c r="L2218" s="246" t="s">
        <v>1560</v>
      </c>
      <c r="M2218" s="160" t="s">
        <v>3100</v>
      </c>
      <c r="N2218" s="160" t="s">
        <v>3101</v>
      </c>
      <c r="O2218" s="249" t="s">
        <v>3102</v>
      </c>
      <c r="P2218" s="248">
        <v>43727</v>
      </c>
      <c r="Q2218" s="166" t="str">
        <f>IF(COUNTIFS(tabAtas_Bloqueios[CÓDIGO],tabConsumoAta[[#This Row],[CÓDIGO]],tabAtas_Bloqueios[CHAVE],tabConsumoAta[[#This Row],[ATA]],tabAtas_Bloqueios[INATIVO],"") &gt; 0,"X","")</f>
        <v/>
      </c>
      <c r="R2218" s="158" t="s">
        <v>1555</v>
      </c>
    </row>
    <row r="2219" spans="1:18" x14ac:dyDescent="0.3">
      <c r="A2219" s="247">
        <v>136911</v>
      </c>
      <c r="B2219" s="47" t="s">
        <v>2236</v>
      </c>
      <c r="C2219" s="34" t="str">
        <f>IFERROR(VLOOKUP(tabConsumoAta[[#This Row],[CÓDIGO]],tabEstimativa[#Data],14,FALSE),"")</f>
        <v>Aguardando</v>
      </c>
      <c r="D2219" s="157"/>
      <c r="E2219" s="157"/>
      <c r="F2219" s="34"/>
      <c r="G2219" s="78" t="str">
        <f>IFERROR(VLOOKUP(tabConsumoAta[[#This Row],[ATA]],tabAtas[#Data],4,FALSE),"")</f>
        <v/>
      </c>
      <c r="H2219" s="163">
        <f>SUMIFS(tabSaldoAta[ESTIMATIVA],tabSaldoAta[CÓDIGO],tabConsumoAta[[#This Row],[CÓDIGO]],tabSaldoAta[CHAVE],tabConsumoAta[[#This Row],[ATA]])</f>
        <v>0</v>
      </c>
      <c r="I2219" s="164">
        <v>8000</v>
      </c>
      <c r="J2219" s="159">
        <v>9</v>
      </c>
      <c r="K2219" s="251">
        <v>13141</v>
      </c>
      <c r="L2219" s="246" t="s">
        <v>1560</v>
      </c>
      <c r="M2219" s="160" t="s">
        <v>3100</v>
      </c>
      <c r="N2219" s="160" t="s">
        <v>3101</v>
      </c>
      <c r="O2219" s="249" t="s">
        <v>3102</v>
      </c>
      <c r="P2219" s="248">
        <v>43727</v>
      </c>
      <c r="Q2219" s="166" t="str">
        <f>IF(COUNTIFS(tabAtas_Bloqueios[CÓDIGO],tabConsumoAta[[#This Row],[CÓDIGO]],tabAtas_Bloqueios[CHAVE],tabConsumoAta[[#This Row],[ATA]],tabAtas_Bloqueios[INATIVO],"") &gt; 0,"X","")</f>
        <v/>
      </c>
      <c r="R2219" s="158" t="s">
        <v>1555</v>
      </c>
    </row>
    <row r="2220" spans="1:18" x14ac:dyDescent="0.3">
      <c r="A2220" s="247">
        <v>101891</v>
      </c>
      <c r="B2220" s="47" t="s">
        <v>2224</v>
      </c>
      <c r="C2220" s="34" t="str">
        <f>IFERROR(VLOOKUP(tabConsumoAta[[#This Row],[CÓDIGO]],tabEstimativa[#Data],14,FALSE),"")</f>
        <v>Aguardando</v>
      </c>
      <c r="D2220" s="157"/>
      <c r="E2220" s="157"/>
      <c r="F2220" s="34"/>
      <c r="G2220" s="78" t="str">
        <f>IFERROR(VLOOKUP(tabConsumoAta[[#This Row],[ATA]],tabAtas[#Data],4,FALSE),"")</f>
        <v/>
      </c>
      <c r="H2220" s="163">
        <f>SUMIFS(tabSaldoAta[ESTIMATIVA],tabSaldoAta[CÓDIGO],tabConsumoAta[[#This Row],[CÓDIGO]],tabSaldoAta[CHAVE],tabConsumoAta[[#This Row],[ATA]])</f>
        <v>0</v>
      </c>
      <c r="I2220" s="164">
        <v>50</v>
      </c>
      <c r="J2220" s="159">
        <v>10</v>
      </c>
      <c r="K2220" s="251">
        <v>13141</v>
      </c>
      <c r="L2220" s="246" t="s">
        <v>1560</v>
      </c>
      <c r="M2220" s="160" t="s">
        <v>3100</v>
      </c>
      <c r="N2220" s="160" t="s">
        <v>3101</v>
      </c>
      <c r="O2220" s="249" t="s">
        <v>3102</v>
      </c>
      <c r="P2220" s="248">
        <v>43727</v>
      </c>
      <c r="Q2220" s="166" t="str">
        <f>IF(COUNTIFS(tabAtas_Bloqueios[CÓDIGO],tabConsumoAta[[#This Row],[CÓDIGO]],tabAtas_Bloqueios[CHAVE],tabConsumoAta[[#This Row],[ATA]],tabAtas_Bloqueios[INATIVO],"") &gt; 0,"X","")</f>
        <v/>
      </c>
      <c r="R2220" s="158" t="s">
        <v>1555</v>
      </c>
    </row>
    <row r="2221" spans="1:18" x14ac:dyDescent="0.3">
      <c r="A2221" s="247">
        <v>113634</v>
      </c>
      <c r="B2221" s="47" t="s">
        <v>2232</v>
      </c>
      <c r="C2221" s="34" t="str">
        <f>IFERROR(VLOOKUP(tabConsumoAta[[#This Row],[CÓDIGO]],tabEstimativa[#Data],14,FALSE),"")</f>
        <v>Aguardando</v>
      </c>
      <c r="D2221" s="157"/>
      <c r="E2221" s="157"/>
      <c r="F2221" s="34"/>
      <c r="G2221" s="78" t="str">
        <f>IFERROR(VLOOKUP(tabConsumoAta[[#This Row],[ATA]],tabAtas[#Data],4,FALSE),"")</f>
        <v/>
      </c>
      <c r="H2221" s="163">
        <f>SUMIFS(tabSaldoAta[ESTIMATIVA],tabSaldoAta[CÓDIGO],tabConsumoAta[[#This Row],[CÓDIGO]],tabSaldoAta[CHAVE],tabConsumoAta[[#This Row],[ATA]])</f>
        <v>0</v>
      </c>
      <c r="I2221" s="164">
        <v>30</v>
      </c>
      <c r="J2221" s="159">
        <v>11</v>
      </c>
      <c r="K2221" s="251">
        <v>13141</v>
      </c>
      <c r="L2221" s="246" t="s">
        <v>1560</v>
      </c>
      <c r="M2221" s="160" t="s">
        <v>3100</v>
      </c>
      <c r="N2221" s="160" t="s">
        <v>3101</v>
      </c>
      <c r="O2221" s="249" t="s">
        <v>3102</v>
      </c>
      <c r="P2221" s="248">
        <v>43727</v>
      </c>
      <c r="Q2221" s="166" t="str">
        <f>IF(COUNTIFS(tabAtas_Bloqueios[CÓDIGO],tabConsumoAta[[#This Row],[CÓDIGO]],tabAtas_Bloqueios[CHAVE],tabConsumoAta[[#This Row],[ATA]],tabAtas_Bloqueios[INATIVO],"") &gt; 0,"X","")</f>
        <v/>
      </c>
      <c r="R2221" s="158" t="s">
        <v>1555</v>
      </c>
    </row>
    <row r="2222" spans="1:18" x14ac:dyDescent="0.3">
      <c r="A2222" s="247">
        <v>117734</v>
      </c>
      <c r="B2222" s="47" t="s">
        <v>3106</v>
      </c>
      <c r="C2222" s="34" t="str">
        <f>IFERROR(VLOOKUP(tabConsumoAta[[#This Row],[CÓDIGO]],tabEstimativa[#Data],14,FALSE),"")</f>
        <v/>
      </c>
      <c r="D2222" s="157"/>
      <c r="E2222" s="157"/>
      <c r="F2222" s="34"/>
      <c r="G2222" s="78" t="str">
        <f>IFERROR(VLOOKUP(tabConsumoAta[[#This Row],[ATA]],tabAtas[#Data],4,FALSE),"")</f>
        <v/>
      </c>
      <c r="H2222" s="163">
        <f>SUMIFS(tabSaldoAta[ESTIMATIVA],tabSaldoAta[CÓDIGO],tabConsumoAta[[#This Row],[CÓDIGO]],tabSaldoAta[CHAVE],tabConsumoAta[[#This Row],[ATA]])</f>
        <v>0</v>
      </c>
      <c r="I2222" s="164">
        <v>70</v>
      </c>
      <c r="J2222" s="159">
        <v>12</v>
      </c>
      <c r="K2222" s="251">
        <v>13141</v>
      </c>
      <c r="L2222" s="246" t="s">
        <v>1560</v>
      </c>
      <c r="M2222" s="160" t="s">
        <v>3100</v>
      </c>
      <c r="N2222" s="160" t="s">
        <v>3101</v>
      </c>
      <c r="O2222" s="249" t="s">
        <v>3102</v>
      </c>
      <c r="P2222" s="248">
        <v>43727</v>
      </c>
      <c r="Q2222" s="166" t="str">
        <f>IF(COUNTIFS(tabAtas_Bloqueios[CÓDIGO],tabConsumoAta[[#This Row],[CÓDIGO]],tabAtas_Bloqueios[CHAVE],tabConsumoAta[[#This Row],[ATA]],tabAtas_Bloqueios[INATIVO],"") &gt; 0,"X","")</f>
        <v/>
      </c>
      <c r="R2222" s="158" t="s">
        <v>1555</v>
      </c>
    </row>
    <row r="2223" spans="1:18" x14ac:dyDescent="0.3">
      <c r="A2223" s="247">
        <v>14784</v>
      </c>
      <c r="B2223" s="47" t="s">
        <v>2223</v>
      </c>
      <c r="C2223" s="34" t="str">
        <f>IFERROR(VLOOKUP(tabConsumoAta[[#This Row],[CÓDIGO]],tabEstimativa[#Data],14,FALSE),"")</f>
        <v>Aguardando</v>
      </c>
      <c r="D2223" s="157"/>
      <c r="E2223" s="157"/>
      <c r="F2223" s="34"/>
      <c r="G2223" s="78" t="str">
        <f>IFERROR(VLOOKUP(tabConsumoAta[[#This Row],[ATA]],tabAtas[#Data],4,FALSE),"")</f>
        <v/>
      </c>
      <c r="H2223" s="163">
        <f>SUMIFS(tabSaldoAta[ESTIMATIVA],tabSaldoAta[CÓDIGO],tabConsumoAta[[#This Row],[CÓDIGO]],tabSaldoAta[CHAVE],tabConsumoAta[[#This Row],[ATA]])</f>
        <v>0</v>
      </c>
      <c r="I2223" s="164">
        <v>200</v>
      </c>
      <c r="J2223" s="159">
        <v>13</v>
      </c>
      <c r="K2223" s="251">
        <v>13141</v>
      </c>
      <c r="L2223" s="246" t="s">
        <v>1560</v>
      </c>
      <c r="M2223" s="160" t="s">
        <v>3100</v>
      </c>
      <c r="N2223" s="160" t="s">
        <v>3101</v>
      </c>
      <c r="O2223" s="249" t="s">
        <v>3102</v>
      </c>
      <c r="P2223" s="248">
        <v>43727</v>
      </c>
      <c r="Q2223" s="166" t="str">
        <f>IF(COUNTIFS(tabAtas_Bloqueios[CÓDIGO],tabConsumoAta[[#This Row],[CÓDIGO]],tabAtas_Bloqueios[CHAVE],tabConsumoAta[[#This Row],[ATA]],tabAtas_Bloqueios[INATIVO],"") &gt; 0,"X","")</f>
        <v/>
      </c>
      <c r="R2223" s="158" t="s">
        <v>1555</v>
      </c>
    </row>
    <row r="2224" spans="1:18" x14ac:dyDescent="0.3">
      <c r="A2224" s="247">
        <v>54144</v>
      </c>
      <c r="B2224" s="47" t="s">
        <v>2227</v>
      </c>
      <c r="C2224" s="34" t="str">
        <f>IFERROR(VLOOKUP(tabConsumoAta[[#This Row],[CÓDIGO]],tabEstimativa[#Data],14,FALSE),"")</f>
        <v>Suspenso</v>
      </c>
      <c r="D2224" s="157"/>
      <c r="E2224" s="157"/>
      <c r="F2224" s="34"/>
      <c r="G2224" s="78" t="str">
        <f>IFERROR(VLOOKUP(tabConsumoAta[[#This Row],[ATA]],tabAtas[#Data],4,FALSE),"")</f>
        <v/>
      </c>
      <c r="H2224" s="163">
        <f>SUMIFS(tabSaldoAta[ESTIMATIVA],tabSaldoAta[CÓDIGO],tabConsumoAta[[#This Row],[CÓDIGO]],tabSaldoAta[CHAVE],tabConsumoAta[[#This Row],[ATA]])</f>
        <v>0</v>
      </c>
      <c r="I2224" s="164">
        <v>500</v>
      </c>
      <c r="J2224" s="159">
        <v>14</v>
      </c>
      <c r="K2224" s="251">
        <v>13141</v>
      </c>
      <c r="L2224" s="246" t="s">
        <v>1560</v>
      </c>
      <c r="M2224" s="160" t="s">
        <v>3100</v>
      </c>
      <c r="N2224" s="160" t="s">
        <v>3101</v>
      </c>
      <c r="O2224" s="249" t="s">
        <v>3102</v>
      </c>
      <c r="P2224" s="248">
        <v>43727</v>
      </c>
      <c r="Q2224" s="166" t="str">
        <f>IF(COUNTIFS(tabAtas_Bloqueios[CÓDIGO],tabConsumoAta[[#This Row],[CÓDIGO]],tabAtas_Bloqueios[CHAVE],tabConsumoAta[[#This Row],[ATA]],tabAtas_Bloqueios[INATIVO],"") &gt; 0,"X","")</f>
        <v/>
      </c>
      <c r="R2224" s="158" t="s">
        <v>1555</v>
      </c>
    </row>
    <row r="2225" spans="1:18" x14ac:dyDescent="0.3">
      <c r="A2225" s="247">
        <v>99787</v>
      </c>
      <c r="B2225" s="47" t="s">
        <v>2225</v>
      </c>
      <c r="C2225" s="34" t="str">
        <f>IFERROR(VLOOKUP(tabConsumoAta[[#This Row],[CÓDIGO]],tabEstimativa[#Data],14,FALSE),"")</f>
        <v>Aguardando</v>
      </c>
      <c r="D2225" s="157"/>
      <c r="E2225" s="157"/>
      <c r="F2225" s="34"/>
      <c r="G2225" s="78" t="str">
        <f>IFERROR(VLOOKUP(tabConsumoAta[[#This Row],[ATA]],tabAtas[#Data],4,FALSE),"")</f>
        <v/>
      </c>
      <c r="H2225" s="163">
        <f>SUMIFS(tabSaldoAta[ESTIMATIVA],tabSaldoAta[CÓDIGO],tabConsumoAta[[#This Row],[CÓDIGO]],tabSaldoAta[CHAVE],tabConsumoAta[[#This Row],[ATA]])</f>
        <v>0</v>
      </c>
      <c r="I2225" s="164">
        <v>0</v>
      </c>
      <c r="J2225" s="159">
        <v>15</v>
      </c>
      <c r="K2225" s="251">
        <v>13141</v>
      </c>
      <c r="L2225" s="246" t="s">
        <v>1560</v>
      </c>
      <c r="M2225" s="160" t="s">
        <v>3100</v>
      </c>
      <c r="N2225" s="160" t="s">
        <v>3101</v>
      </c>
      <c r="O2225" s="249" t="s">
        <v>3102</v>
      </c>
      <c r="P2225" s="248">
        <v>43727</v>
      </c>
      <c r="Q2225" s="166" t="str">
        <f>IF(COUNTIFS(tabAtas_Bloqueios[CÓDIGO],tabConsumoAta[[#This Row],[CÓDIGO]],tabAtas_Bloqueios[CHAVE],tabConsumoAta[[#This Row],[ATA]],tabAtas_Bloqueios[INATIVO],"") &gt; 0,"X","")</f>
        <v/>
      </c>
      <c r="R2225" s="158" t="s">
        <v>1555</v>
      </c>
    </row>
    <row r="2226" spans="1:18" x14ac:dyDescent="0.3">
      <c r="A2226" s="247">
        <v>128817</v>
      </c>
      <c r="B2226" s="47" t="s">
        <v>3259</v>
      </c>
      <c r="C2226" s="34" t="str">
        <f>IFERROR(VLOOKUP(tabConsumoAta[[#This Row],[CÓDIGO]],tabEstimativa[#Data],14,FALSE),"")</f>
        <v/>
      </c>
      <c r="D2226" s="157"/>
      <c r="E2226" s="157"/>
      <c r="F2226" s="34"/>
      <c r="G2226" s="78" t="str">
        <f>IFERROR(VLOOKUP(tabConsumoAta[[#This Row],[ATA]],tabAtas[#Data],4,FALSE),"")</f>
        <v/>
      </c>
      <c r="H2226" s="163">
        <f>SUMIFS(tabSaldoAta[ESTIMATIVA],tabSaldoAta[CÓDIGO],tabConsumoAta[[#This Row],[CÓDIGO]],tabSaldoAta[CHAVE],tabConsumoAta[[#This Row],[ATA]])</f>
        <v>0</v>
      </c>
      <c r="I2226" s="164">
        <v>0</v>
      </c>
      <c r="J2226" s="159">
        <v>16</v>
      </c>
      <c r="K2226" s="251">
        <v>13141</v>
      </c>
      <c r="L2226" s="246" t="s">
        <v>1560</v>
      </c>
      <c r="M2226" s="160" t="s">
        <v>3100</v>
      </c>
      <c r="N2226" s="160" t="s">
        <v>3101</v>
      </c>
      <c r="O2226" s="249" t="s">
        <v>3102</v>
      </c>
      <c r="P2226" s="248">
        <v>43727</v>
      </c>
      <c r="Q2226" s="166" t="str">
        <f>IF(COUNTIFS(tabAtas_Bloqueios[CÓDIGO],tabConsumoAta[[#This Row],[CÓDIGO]],tabAtas_Bloqueios[CHAVE],tabConsumoAta[[#This Row],[ATA]],tabAtas_Bloqueios[INATIVO],"") &gt; 0,"X","")</f>
        <v/>
      </c>
      <c r="R2226" s="158" t="s">
        <v>1555</v>
      </c>
    </row>
    <row r="2227" spans="1:18" x14ac:dyDescent="0.3">
      <c r="A2227" s="247">
        <v>15648</v>
      </c>
      <c r="B2227" s="47" t="s">
        <v>2597</v>
      </c>
      <c r="C2227" s="34" t="str">
        <f>IFERROR(VLOOKUP(tabConsumoAta[[#This Row],[CÓDIGO]],tabEstimativa[#Data],14,FALSE),"")</f>
        <v/>
      </c>
      <c r="D2227" s="157"/>
      <c r="E2227" s="157"/>
      <c r="F2227" s="34"/>
      <c r="G2227" s="78" t="str">
        <f>IFERROR(VLOOKUP(tabConsumoAta[[#This Row],[ATA]],tabAtas[#Data],4,FALSE),"")</f>
        <v/>
      </c>
      <c r="H2227" s="163">
        <f>SUMIFS(tabSaldoAta[ESTIMATIVA],tabSaldoAta[CÓDIGO],tabConsumoAta[[#This Row],[CÓDIGO]],tabSaldoAta[CHAVE],tabConsumoAta[[#This Row],[ATA]])</f>
        <v>0</v>
      </c>
      <c r="I2227" s="164">
        <v>50</v>
      </c>
      <c r="J2227" s="159">
        <v>17</v>
      </c>
      <c r="K2227" s="251">
        <v>13141</v>
      </c>
      <c r="L2227" s="246" t="s">
        <v>1560</v>
      </c>
      <c r="M2227" s="160" t="s">
        <v>3100</v>
      </c>
      <c r="N2227" s="160" t="s">
        <v>3101</v>
      </c>
      <c r="O2227" s="249" t="s">
        <v>3102</v>
      </c>
      <c r="P2227" s="248">
        <v>43727</v>
      </c>
      <c r="Q2227" s="166" t="str">
        <f>IF(COUNTIFS(tabAtas_Bloqueios[CÓDIGO],tabConsumoAta[[#This Row],[CÓDIGO]],tabAtas_Bloqueios[CHAVE],tabConsumoAta[[#This Row],[ATA]],tabAtas_Bloqueios[INATIVO],"") &gt; 0,"X","")</f>
        <v/>
      </c>
      <c r="R2227" s="158" t="s">
        <v>1555</v>
      </c>
    </row>
    <row r="2228" spans="1:18" x14ac:dyDescent="0.3">
      <c r="A2228" s="247">
        <v>15656</v>
      </c>
      <c r="B2228" s="47" t="s">
        <v>2228</v>
      </c>
      <c r="C2228" s="34" t="str">
        <f>IFERROR(VLOOKUP(tabConsumoAta[[#This Row],[CÓDIGO]],tabEstimativa[#Data],14,FALSE),"")</f>
        <v>Suspenso</v>
      </c>
      <c r="D2228" s="157"/>
      <c r="E2228" s="157"/>
      <c r="F2228" s="34"/>
      <c r="G2228" s="78" t="str">
        <f>IFERROR(VLOOKUP(tabConsumoAta[[#This Row],[ATA]],tabAtas[#Data],4,FALSE),"")</f>
        <v/>
      </c>
      <c r="H2228" s="163">
        <f>SUMIFS(tabSaldoAta[ESTIMATIVA],tabSaldoAta[CÓDIGO],tabConsumoAta[[#This Row],[CÓDIGO]],tabSaldoAta[CHAVE],tabConsumoAta[[#This Row],[ATA]])</f>
        <v>0</v>
      </c>
      <c r="I2228" s="164">
        <v>70</v>
      </c>
      <c r="J2228" s="159">
        <v>18</v>
      </c>
      <c r="K2228" s="251">
        <v>13141</v>
      </c>
      <c r="L2228" s="246" t="s">
        <v>1560</v>
      </c>
      <c r="M2228" s="160" t="s">
        <v>3100</v>
      </c>
      <c r="N2228" s="160" t="s">
        <v>3101</v>
      </c>
      <c r="O2228" s="249" t="s">
        <v>3102</v>
      </c>
      <c r="P2228" s="248">
        <v>43727</v>
      </c>
      <c r="Q2228" s="166" t="str">
        <f>IF(COUNTIFS(tabAtas_Bloqueios[CÓDIGO],tabConsumoAta[[#This Row],[CÓDIGO]],tabAtas_Bloqueios[CHAVE],tabConsumoAta[[#This Row],[ATA]],tabAtas_Bloqueios[INATIVO],"") &gt; 0,"X","")</f>
        <v/>
      </c>
      <c r="R2228" s="158" t="s">
        <v>1555</v>
      </c>
    </row>
    <row r="2229" spans="1:18" x14ac:dyDescent="0.3">
      <c r="A2229" s="247">
        <v>113242</v>
      </c>
      <c r="B2229" s="47" t="s">
        <v>2926</v>
      </c>
      <c r="C2229" s="34" t="str">
        <f>IFERROR(VLOOKUP(tabConsumoAta[[#This Row],[CÓDIGO]],tabEstimativa[#Data],14,FALSE),"")</f>
        <v/>
      </c>
      <c r="D2229" s="157"/>
      <c r="E2229" s="157"/>
      <c r="F2229" s="34"/>
      <c r="G2229" s="78" t="str">
        <f>IFERROR(VLOOKUP(tabConsumoAta[[#This Row],[ATA]],tabAtas[#Data],4,FALSE),"")</f>
        <v/>
      </c>
      <c r="H2229" s="163">
        <f>SUMIFS(tabSaldoAta[ESTIMATIVA],tabSaldoAta[CÓDIGO],tabConsumoAta[[#This Row],[CÓDIGO]],tabSaldoAta[CHAVE],tabConsumoAta[[#This Row],[ATA]])</f>
        <v>0</v>
      </c>
      <c r="I2229" s="164">
        <v>40</v>
      </c>
      <c r="J2229" s="159">
        <v>19</v>
      </c>
      <c r="K2229" s="251">
        <v>13141</v>
      </c>
      <c r="L2229" s="246" t="s">
        <v>1560</v>
      </c>
      <c r="M2229" s="160" t="s">
        <v>3100</v>
      </c>
      <c r="N2229" s="160" t="s">
        <v>3101</v>
      </c>
      <c r="O2229" s="249" t="s">
        <v>3102</v>
      </c>
      <c r="P2229" s="248">
        <v>43727</v>
      </c>
      <c r="Q2229" s="166" t="str">
        <f>IF(COUNTIFS(tabAtas_Bloqueios[CÓDIGO],tabConsumoAta[[#This Row],[CÓDIGO]],tabAtas_Bloqueios[CHAVE],tabConsumoAta[[#This Row],[ATA]],tabAtas_Bloqueios[INATIVO],"") &gt; 0,"X","")</f>
        <v/>
      </c>
      <c r="R2229" s="158" t="s">
        <v>1555</v>
      </c>
    </row>
    <row r="2230" spans="1:18" x14ac:dyDescent="0.3">
      <c r="A2230" s="247">
        <v>14012</v>
      </c>
      <c r="B2230" s="47" t="s">
        <v>3105</v>
      </c>
      <c r="C2230" s="34" t="str">
        <f>IFERROR(VLOOKUP(tabConsumoAta[[#This Row],[CÓDIGO]],tabEstimativa[#Data],14,FALSE),"")</f>
        <v/>
      </c>
      <c r="D2230" s="157"/>
      <c r="E2230" s="157"/>
      <c r="F2230" s="34"/>
      <c r="G2230" s="78" t="str">
        <f>IFERROR(VLOOKUP(tabConsumoAta[[#This Row],[ATA]],tabAtas[#Data],4,FALSE),"")</f>
        <v/>
      </c>
      <c r="H2230" s="163">
        <f>SUMIFS(tabSaldoAta[ESTIMATIVA],tabSaldoAta[CÓDIGO],tabConsumoAta[[#This Row],[CÓDIGO]],tabSaldoAta[CHAVE],tabConsumoAta[[#This Row],[ATA]])</f>
        <v>0</v>
      </c>
      <c r="I2230" s="164">
        <v>1000</v>
      </c>
      <c r="J2230" s="159">
        <v>20</v>
      </c>
      <c r="K2230" s="251">
        <v>13141</v>
      </c>
      <c r="L2230" s="246" t="s">
        <v>1560</v>
      </c>
      <c r="M2230" s="160" t="s">
        <v>3100</v>
      </c>
      <c r="N2230" s="160" t="s">
        <v>3101</v>
      </c>
      <c r="O2230" s="249" t="s">
        <v>3102</v>
      </c>
      <c r="P2230" s="248">
        <v>43727</v>
      </c>
      <c r="Q2230" s="166" t="str">
        <f>IF(COUNTIFS(tabAtas_Bloqueios[CÓDIGO],tabConsumoAta[[#This Row],[CÓDIGO]],tabAtas_Bloqueios[CHAVE],tabConsumoAta[[#This Row],[ATA]],tabAtas_Bloqueios[INATIVO],"") &gt; 0,"X","")</f>
        <v/>
      </c>
      <c r="R2230" s="158" t="s">
        <v>1555</v>
      </c>
    </row>
    <row r="2231" spans="1:18" x14ac:dyDescent="0.3">
      <c r="A2231" s="247">
        <v>86030</v>
      </c>
      <c r="B2231" s="47" t="s">
        <v>2226</v>
      </c>
      <c r="C2231" s="34" t="str">
        <f>IFERROR(VLOOKUP(tabConsumoAta[[#This Row],[CÓDIGO]],tabEstimativa[#Data],14,FALSE),"")</f>
        <v>Inativo</v>
      </c>
      <c r="D2231" s="157"/>
      <c r="E2231" s="157"/>
      <c r="F2231" s="34"/>
      <c r="G2231" s="78" t="str">
        <f>IFERROR(VLOOKUP(tabConsumoAta[[#This Row],[ATA]],tabAtas[#Data],4,FALSE),"")</f>
        <v/>
      </c>
      <c r="H2231" s="163">
        <f>SUMIFS(tabSaldoAta[ESTIMATIVA],tabSaldoAta[CÓDIGO],tabConsumoAta[[#This Row],[CÓDIGO]],tabSaldoAta[CHAVE],tabConsumoAta[[#This Row],[ATA]])</f>
        <v>0</v>
      </c>
      <c r="I2231" s="164">
        <v>200</v>
      </c>
      <c r="J2231" s="159">
        <v>21</v>
      </c>
      <c r="K2231" s="251">
        <v>13141</v>
      </c>
      <c r="L2231" s="246" t="s">
        <v>1560</v>
      </c>
      <c r="M2231" s="160" t="s">
        <v>3100</v>
      </c>
      <c r="N2231" s="160" t="s">
        <v>3101</v>
      </c>
      <c r="O2231" s="249" t="s">
        <v>3102</v>
      </c>
      <c r="P2231" s="248">
        <v>43727</v>
      </c>
      <c r="Q2231" s="166" t="str">
        <f>IF(COUNTIFS(tabAtas_Bloqueios[CÓDIGO],tabConsumoAta[[#This Row],[CÓDIGO]],tabAtas_Bloqueios[CHAVE],tabConsumoAta[[#This Row],[ATA]],tabAtas_Bloqueios[INATIVO],"") &gt; 0,"X","")</f>
        <v/>
      </c>
      <c r="R2231" s="158" t="s">
        <v>1555</v>
      </c>
    </row>
    <row r="2232" spans="1:18" x14ac:dyDescent="0.3">
      <c r="A2232" s="247">
        <v>108440</v>
      </c>
      <c r="B2232" s="47" t="s">
        <v>2231</v>
      </c>
      <c r="C2232" s="34" t="str">
        <f>IFERROR(VLOOKUP(tabConsumoAta[[#This Row],[CÓDIGO]],tabEstimativa[#Data],14,FALSE),"")</f>
        <v>Inativo</v>
      </c>
      <c r="D2232" s="157"/>
      <c r="E2232" s="157"/>
      <c r="F2232" s="34"/>
      <c r="G2232" s="78" t="str">
        <f>IFERROR(VLOOKUP(tabConsumoAta[[#This Row],[ATA]],tabAtas[#Data],4,FALSE),"")</f>
        <v/>
      </c>
      <c r="H2232" s="163">
        <f>SUMIFS(tabSaldoAta[ESTIMATIVA],tabSaldoAta[CÓDIGO],tabConsumoAta[[#This Row],[CÓDIGO]],tabSaldoAta[CHAVE],tabConsumoAta[[#This Row],[ATA]])</f>
        <v>0</v>
      </c>
      <c r="I2232" s="164">
        <v>200</v>
      </c>
      <c r="J2232" s="159">
        <v>22</v>
      </c>
      <c r="K2232" s="251">
        <v>13141</v>
      </c>
      <c r="L2232" s="246" t="s">
        <v>1560</v>
      </c>
      <c r="M2232" s="160" t="s">
        <v>3100</v>
      </c>
      <c r="N2232" s="160" t="s">
        <v>3101</v>
      </c>
      <c r="O2232" s="249" t="s">
        <v>3102</v>
      </c>
      <c r="P2232" s="248">
        <v>43727</v>
      </c>
      <c r="Q2232" s="166" t="str">
        <f>IF(COUNTIFS(tabAtas_Bloqueios[CÓDIGO],tabConsumoAta[[#This Row],[CÓDIGO]],tabAtas_Bloqueios[CHAVE],tabConsumoAta[[#This Row],[ATA]],tabAtas_Bloqueios[INATIVO],"") &gt; 0,"X","")</f>
        <v/>
      </c>
      <c r="R2232" s="158" t="s">
        <v>1555</v>
      </c>
    </row>
    <row r="2233" spans="1:18" x14ac:dyDescent="0.3">
      <c r="A2233" s="247">
        <v>27764</v>
      </c>
      <c r="B2233" s="47" t="s">
        <v>3018</v>
      </c>
      <c r="C2233" s="34" t="str">
        <f>IFERROR(VLOOKUP(tabConsumoAta[[#This Row],[CÓDIGO]],tabEstimativa[#Data],14,FALSE),"")</f>
        <v/>
      </c>
      <c r="D2233" s="157"/>
      <c r="E2233" s="157"/>
      <c r="F2233" s="34"/>
      <c r="G2233" s="78" t="str">
        <f>IFERROR(VLOOKUP(tabConsumoAta[[#This Row],[ATA]],tabAtas[#Data],4,FALSE),"")</f>
        <v/>
      </c>
      <c r="H2233" s="163">
        <f>SUMIFS(tabSaldoAta[ESTIMATIVA],tabSaldoAta[CÓDIGO],tabConsumoAta[[#This Row],[CÓDIGO]],tabSaldoAta[CHAVE],tabConsumoAta[[#This Row],[ATA]])</f>
        <v>0</v>
      </c>
      <c r="I2233" s="164">
        <v>400</v>
      </c>
      <c r="J2233" s="159">
        <v>23</v>
      </c>
      <c r="K2233" s="251">
        <v>13148</v>
      </c>
      <c r="L2233" s="246" t="s">
        <v>1560</v>
      </c>
      <c r="M2233" s="160" t="s">
        <v>3100</v>
      </c>
      <c r="N2233" s="160" t="s">
        <v>3101</v>
      </c>
      <c r="O2233" s="249" t="s">
        <v>3102</v>
      </c>
      <c r="P2233" s="248">
        <v>43727</v>
      </c>
      <c r="Q2233" s="166" t="str">
        <f>IF(COUNTIFS(tabAtas_Bloqueios[CÓDIGO],tabConsumoAta[[#This Row],[CÓDIGO]],tabAtas_Bloqueios[CHAVE],tabConsumoAta[[#This Row],[ATA]],tabAtas_Bloqueios[INATIVO],"") &gt; 0,"X","")</f>
        <v/>
      </c>
      <c r="R2233" s="158" t="s">
        <v>1555</v>
      </c>
    </row>
    <row r="2234" spans="1:18" x14ac:dyDescent="0.3">
      <c r="A2234" s="247">
        <v>28512</v>
      </c>
      <c r="B2234" s="47" t="s">
        <v>3107</v>
      </c>
      <c r="C2234" s="34" t="str">
        <f>IFERROR(VLOOKUP(tabConsumoAta[[#This Row],[CÓDIGO]],tabEstimativa[#Data],14,FALSE),"")</f>
        <v/>
      </c>
      <c r="D2234" s="157"/>
      <c r="E2234" s="157"/>
      <c r="F2234" s="34"/>
      <c r="G2234" s="78" t="str">
        <f>IFERROR(VLOOKUP(tabConsumoAta[[#This Row],[ATA]],tabAtas[#Data],4,FALSE),"")</f>
        <v/>
      </c>
      <c r="H2234" s="163">
        <f>SUMIFS(tabSaldoAta[ESTIMATIVA],tabSaldoAta[CÓDIGO],tabConsumoAta[[#This Row],[CÓDIGO]],tabSaldoAta[CHAVE],tabConsumoAta[[#This Row],[ATA]])</f>
        <v>0</v>
      </c>
      <c r="I2234" s="164">
        <v>150</v>
      </c>
      <c r="J2234" s="159">
        <v>24</v>
      </c>
      <c r="K2234" s="251">
        <v>13148</v>
      </c>
      <c r="L2234" s="246" t="s">
        <v>1560</v>
      </c>
      <c r="M2234" s="160" t="s">
        <v>3100</v>
      </c>
      <c r="N2234" s="160" t="s">
        <v>3101</v>
      </c>
      <c r="O2234" s="249" t="s">
        <v>3102</v>
      </c>
      <c r="P2234" s="248">
        <v>43727</v>
      </c>
      <c r="Q2234" s="166" t="str">
        <f>IF(COUNTIFS(tabAtas_Bloqueios[CÓDIGO],tabConsumoAta[[#This Row],[CÓDIGO]],tabAtas_Bloqueios[CHAVE],tabConsumoAta[[#This Row],[ATA]],tabAtas_Bloqueios[INATIVO],"") &gt; 0,"X","")</f>
        <v/>
      </c>
      <c r="R2234" s="158" t="s">
        <v>1555</v>
      </c>
    </row>
    <row r="2235" spans="1:18" x14ac:dyDescent="0.3">
      <c r="A2235" s="247">
        <v>123710</v>
      </c>
      <c r="B2235" s="47" t="s">
        <v>2598</v>
      </c>
      <c r="C2235" s="34" t="str">
        <f>IFERROR(VLOOKUP(tabConsumoAta[[#This Row],[CÓDIGO]],tabEstimativa[#Data],14,FALSE),"")</f>
        <v/>
      </c>
      <c r="D2235" s="157"/>
      <c r="E2235" s="157"/>
      <c r="F2235" s="34"/>
      <c r="G2235" s="78" t="str">
        <f>IFERROR(VLOOKUP(tabConsumoAta[[#This Row],[ATA]],tabAtas[#Data],4,FALSE),"")</f>
        <v/>
      </c>
      <c r="H2235" s="163">
        <f>SUMIFS(tabSaldoAta[ESTIMATIVA],tabSaldoAta[CÓDIGO],tabConsumoAta[[#This Row],[CÓDIGO]],tabSaldoAta[CHAVE],tabConsumoAta[[#This Row],[ATA]])</f>
        <v>0</v>
      </c>
      <c r="I2235" s="164">
        <v>100</v>
      </c>
      <c r="J2235" s="159">
        <v>25</v>
      </c>
      <c r="K2235" s="251">
        <v>13148</v>
      </c>
      <c r="L2235" s="246" t="s">
        <v>1560</v>
      </c>
      <c r="M2235" s="160" t="s">
        <v>3100</v>
      </c>
      <c r="N2235" s="160" t="s">
        <v>3101</v>
      </c>
      <c r="O2235" s="249" t="s">
        <v>3102</v>
      </c>
      <c r="P2235" s="248">
        <v>43727</v>
      </c>
      <c r="Q2235" s="166" t="str">
        <f>IF(COUNTIFS(tabAtas_Bloqueios[CÓDIGO],tabConsumoAta[[#This Row],[CÓDIGO]],tabAtas_Bloqueios[CHAVE],tabConsumoAta[[#This Row],[ATA]],tabAtas_Bloqueios[INATIVO],"") &gt; 0,"X","")</f>
        <v/>
      </c>
      <c r="R2235" s="158" t="s">
        <v>1555</v>
      </c>
    </row>
    <row r="2236" spans="1:18" x14ac:dyDescent="0.3">
      <c r="A2236" s="247">
        <v>60830</v>
      </c>
      <c r="B2236" s="47" t="s">
        <v>2237</v>
      </c>
      <c r="C2236" s="34" t="str">
        <f>IFERROR(VLOOKUP(tabConsumoAta[[#This Row],[CÓDIGO]],tabEstimativa[#Data],14,FALSE),"")</f>
        <v>Suspenso</v>
      </c>
      <c r="D2236" s="157"/>
      <c r="E2236" s="157"/>
      <c r="F2236" s="34"/>
      <c r="G2236" s="78" t="str">
        <f>IFERROR(VLOOKUP(tabConsumoAta[[#This Row],[ATA]],tabAtas[#Data],4,FALSE),"")</f>
        <v/>
      </c>
      <c r="H2236" s="163">
        <f>SUMIFS(tabSaldoAta[ESTIMATIVA],tabSaldoAta[CÓDIGO],tabConsumoAta[[#This Row],[CÓDIGO]],tabSaldoAta[CHAVE],tabConsumoAta[[#This Row],[ATA]])</f>
        <v>0</v>
      </c>
      <c r="I2236" s="164">
        <v>0</v>
      </c>
      <c r="J2236" s="159">
        <v>26</v>
      </c>
      <c r="K2236" s="251">
        <v>13148</v>
      </c>
      <c r="L2236" s="246" t="s">
        <v>1560</v>
      </c>
      <c r="M2236" s="160" t="s">
        <v>3100</v>
      </c>
      <c r="N2236" s="160" t="s">
        <v>3101</v>
      </c>
      <c r="O2236" s="249" t="s">
        <v>3102</v>
      </c>
      <c r="P2236" s="248">
        <v>43727</v>
      </c>
      <c r="Q2236" s="166" t="str">
        <f>IF(COUNTIFS(tabAtas_Bloqueios[CÓDIGO],tabConsumoAta[[#This Row],[CÓDIGO]],tabAtas_Bloqueios[CHAVE],tabConsumoAta[[#This Row],[ATA]],tabAtas_Bloqueios[INATIVO],"") &gt; 0,"X","")</f>
        <v/>
      </c>
      <c r="R2236" s="158" t="s">
        <v>1555</v>
      </c>
    </row>
    <row r="2237" spans="1:18" x14ac:dyDescent="0.3">
      <c r="A2237" s="247">
        <v>13221</v>
      </c>
      <c r="B2237" s="47" t="s">
        <v>2211</v>
      </c>
      <c r="C2237" s="34" t="str">
        <f>IFERROR(VLOOKUP(tabConsumoAta[[#This Row],[CÓDIGO]],tabEstimativa[#Data],14,FALSE),"")</f>
        <v>Suspenso</v>
      </c>
      <c r="D2237" s="157"/>
      <c r="E2237" s="157"/>
      <c r="F2237" s="34"/>
      <c r="G2237" s="78" t="str">
        <f>IFERROR(VLOOKUP(tabConsumoAta[[#This Row],[ATA]],tabAtas[#Data],4,FALSE),"")</f>
        <v/>
      </c>
      <c r="H2237" s="163">
        <f>SUMIFS(tabSaldoAta[ESTIMATIVA],tabSaldoAta[CÓDIGO],tabConsumoAta[[#This Row],[CÓDIGO]],tabSaldoAta[CHAVE],tabConsumoAta[[#This Row],[ATA]])</f>
        <v>0</v>
      </c>
      <c r="I2237" s="164">
        <v>6000</v>
      </c>
      <c r="J2237" s="159">
        <v>27</v>
      </c>
      <c r="K2237" s="251">
        <v>13163</v>
      </c>
      <c r="L2237" s="246" t="s">
        <v>1560</v>
      </c>
      <c r="M2237" s="160" t="s">
        <v>3100</v>
      </c>
      <c r="N2237" s="160" t="s">
        <v>3101</v>
      </c>
      <c r="O2237" s="249" t="s">
        <v>3102</v>
      </c>
      <c r="P2237" s="248">
        <v>43727</v>
      </c>
      <c r="Q2237" s="166" t="str">
        <f>IF(COUNTIFS(tabAtas_Bloqueios[CÓDIGO],tabConsumoAta[[#This Row],[CÓDIGO]],tabAtas_Bloqueios[CHAVE],tabConsumoAta[[#This Row],[ATA]],tabAtas_Bloqueios[INATIVO],"") &gt; 0,"X","")</f>
        <v/>
      </c>
      <c r="R2237" s="158" t="s">
        <v>1555</v>
      </c>
    </row>
    <row r="2238" spans="1:18" x14ac:dyDescent="0.3">
      <c r="A2238" s="247">
        <v>37528</v>
      </c>
      <c r="B2238" s="47" t="s">
        <v>2212</v>
      </c>
      <c r="C2238" s="34" t="str">
        <f>IFERROR(VLOOKUP(tabConsumoAta[[#This Row],[CÓDIGO]],tabEstimativa[#Data],14,FALSE),"")</f>
        <v>Suspenso</v>
      </c>
      <c r="D2238" s="157"/>
      <c r="E2238" s="157"/>
      <c r="F2238" s="34"/>
      <c r="G2238" s="78" t="str">
        <f>IFERROR(VLOOKUP(tabConsumoAta[[#This Row],[ATA]],tabAtas[#Data],4,FALSE),"")</f>
        <v/>
      </c>
      <c r="H2238" s="163">
        <f>SUMIFS(tabSaldoAta[ESTIMATIVA],tabSaldoAta[CÓDIGO],tabConsumoAta[[#This Row],[CÓDIGO]],tabSaldoAta[CHAVE],tabConsumoAta[[#This Row],[ATA]])</f>
        <v>0</v>
      </c>
      <c r="I2238" s="164">
        <v>1000</v>
      </c>
      <c r="J2238" s="159">
        <v>28</v>
      </c>
      <c r="K2238" s="251">
        <v>13163</v>
      </c>
      <c r="L2238" s="246" t="s">
        <v>1560</v>
      </c>
      <c r="M2238" s="160" t="s">
        <v>3100</v>
      </c>
      <c r="N2238" s="160" t="s">
        <v>3101</v>
      </c>
      <c r="O2238" s="249" t="s">
        <v>3102</v>
      </c>
      <c r="P2238" s="248">
        <v>43727</v>
      </c>
      <c r="Q2238" s="166" t="str">
        <f>IF(COUNTIFS(tabAtas_Bloqueios[CÓDIGO],tabConsumoAta[[#This Row],[CÓDIGO]],tabAtas_Bloqueios[CHAVE],tabConsumoAta[[#This Row],[ATA]],tabAtas_Bloqueios[INATIVO],"") &gt; 0,"X","")</f>
        <v/>
      </c>
      <c r="R2238" s="158" t="s">
        <v>1555</v>
      </c>
    </row>
    <row r="2239" spans="1:18" x14ac:dyDescent="0.3">
      <c r="A2239" s="247">
        <v>89863</v>
      </c>
      <c r="B2239" s="47" t="s">
        <v>2607</v>
      </c>
      <c r="C2239" s="34" t="str">
        <f>IFERROR(VLOOKUP(tabConsumoAta[[#This Row],[CÓDIGO]],tabEstimativa[#Data],14,FALSE),"")</f>
        <v/>
      </c>
      <c r="D2239" s="157"/>
      <c r="E2239" s="157"/>
      <c r="F2239" s="34"/>
      <c r="G2239" s="78" t="str">
        <f>IFERROR(VLOOKUP(tabConsumoAta[[#This Row],[ATA]],tabAtas[#Data],4,FALSE),"")</f>
        <v/>
      </c>
      <c r="H2239" s="163">
        <f>SUMIFS(tabSaldoAta[ESTIMATIVA],tabSaldoAta[CÓDIGO],tabConsumoAta[[#This Row],[CÓDIGO]],tabSaldoAta[CHAVE],tabConsumoAta[[#This Row],[ATA]])</f>
        <v>0</v>
      </c>
      <c r="I2239" s="164">
        <v>200</v>
      </c>
      <c r="J2239" s="159">
        <v>29</v>
      </c>
      <c r="K2239" s="251">
        <v>13163</v>
      </c>
      <c r="L2239" s="246" t="s">
        <v>1560</v>
      </c>
      <c r="M2239" s="160" t="s">
        <v>3100</v>
      </c>
      <c r="N2239" s="160" t="s">
        <v>3101</v>
      </c>
      <c r="O2239" s="249" t="s">
        <v>3102</v>
      </c>
      <c r="P2239" s="248">
        <v>43727</v>
      </c>
      <c r="Q2239" s="166" t="str">
        <f>IF(COUNTIFS(tabAtas_Bloqueios[CÓDIGO],tabConsumoAta[[#This Row],[CÓDIGO]],tabAtas_Bloqueios[CHAVE],tabConsumoAta[[#This Row],[ATA]],tabAtas_Bloqueios[INATIVO],"") &gt; 0,"X","")</f>
        <v/>
      </c>
      <c r="R2239" s="158" t="s">
        <v>1555</v>
      </c>
    </row>
    <row r="2240" spans="1:18" x14ac:dyDescent="0.3">
      <c r="A2240" s="247">
        <v>89864</v>
      </c>
      <c r="B2240" s="47" t="s">
        <v>2608</v>
      </c>
      <c r="C2240" s="34" t="str">
        <f>IFERROR(VLOOKUP(tabConsumoAta[[#This Row],[CÓDIGO]],tabEstimativa[#Data],14,FALSE),"")</f>
        <v/>
      </c>
      <c r="D2240" s="157"/>
      <c r="E2240" s="157"/>
      <c r="F2240" s="34"/>
      <c r="G2240" s="78" t="str">
        <f>IFERROR(VLOOKUP(tabConsumoAta[[#This Row],[ATA]],tabAtas[#Data],4,FALSE),"")</f>
        <v/>
      </c>
      <c r="H2240" s="163">
        <f>SUMIFS(tabSaldoAta[ESTIMATIVA],tabSaldoAta[CÓDIGO],tabConsumoAta[[#This Row],[CÓDIGO]],tabSaldoAta[CHAVE],tabConsumoAta[[#This Row],[ATA]])</f>
        <v>0</v>
      </c>
      <c r="I2240" s="164">
        <v>250</v>
      </c>
      <c r="J2240" s="159">
        <v>30</v>
      </c>
      <c r="K2240" s="251">
        <v>13163</v>
      </c>
      <c r="L2240" s="246" t="s">
        <v>1560</v>
      </c>
      <c r="M2240" s="160" t="s">
        <v>3100</v>
      </c>
      <c r="N2240" s="160" t="s">
        <v>3101</v>
      </c>
      <c r="O2240" s="249" t="s">
        <v>3102</v>
      </c>
      <c r="P2240" s="248">
        <v>43727</v>
      </c>
      <c r="Q2240" s="166" t="str">
        <f>IF(COUNTIFS(tabAtas_Bloqueios[CÓDIGO],tabConsumoAta[[#This Row],[CÓDIGO]],tabAtas_Bloqueios[CHAVE],tabConsumoAta[[#This Row],[ATA]],tabAtas_Bloqueios[INATIVO],"") &gt; 0,"X","")</f>
        <v/>
      </c>
      <c r="R2240" s="158" t="s">
        <v>1555</v>
      </c>
    </row>
    <row r="2241" spans="1:18" x14ac:dyDescent="0.3">
      <c r="A2241" s="247">
        <v>89865</v>
      </c>
      <c r="B2241" s="47" t="s">
        <v>2601</v>
      </c>
      <c r="C2241" s="34" t="str">
        <f>IFERROR(VLOOKUP(tabConsumoAta[[#This Row],[CÓDIGO]],tabEstimativa[#Data],14,FALSE),"")</f>
        <v/>
      </c>
      <c r="D2241" s="157"/>
      <c r="E2241" s="157"/>
      <c r="F2241" s="34"/>
      <c r="G2241" s="78" t="str">
        <f>IFERROR(VLOOKUP(tabConsumoAta[[#This Row],[ATA]],tabAtas[#Data],4,FALSE),"")</f>
        <v/>
      </c>
      <c r="H2241" s="163">
        <f>SUMIFS(tabSaldoAta[ESTIMATIVA],tabSaldoAta[CÓDIGO],tabConsumoAta[[#This Row],[CÓDIGO]],tabSaldoAta[CHAVE],tabConsumoAta[[#This Row],[ATA]])</f>
        <v>0</v>
      </c>
      <c r="I2241" s="164">
        <v>100</v>
      </c>
      <c r="J2241" s="159">
        <v>31</v>
      </c>
      <c r="K2241" s="251">
        <v>13163</v>
      </c>
      <c r="L2241" s="246" t="s">
        <v>1560</v>
      </c>
      <c r="M2241" s="160" t="s">
        <v>3100</v>
      </c>
      <c r="N2241" s="160" t="s">
        <v>3101</v>
      </c>
      <c r="O2241" s="249" t="s">
        <v>3102</v>
      </c>
      <c r="P2241" s="248">
        <v>43727</v>
      </c>
      <c r="Q2241" s="166" t="str">
        <f>IF(COUNTIFS(tabAtas_Bloqueios[CÓDIGO],tabConsumoAta[[#This Row],[CÓDIGO]],tabAtas_Bloqueios[CHAVE],tabConsumoAta[[#This Row],[ATA]],tabAtas_Bloqueios[INATIVO],"") &gt; 0,"X","")</f>
        <v/>
      </c>
      <c r="R2241" s="158" t="s">
        <v>1555</v>
      </c>
    </row>
    <row r="2242" spans="1:18" x14ac:dyDescent="0.3">
      <c r="A2242" s="247">
        <v>134561</v>
      </c>
      <c r="B2242" s="47" t="s">
        <v>2602</v>
      </c>
      <c r="C2242" s="34" t="str">
        <f>IFERROR(VLOOKUP(tabConsumoAta[[#This Row],[CÓDIGO]],tabEstimativa[#Data],14,FALSE),"")</f>
        <v/>
      </c>
      <c r="D2242" s="157"/>
      <c r="E2242" s="157"/>
      <c r="F2242" s="34"/>
      <c r="G2242" s="78" t="str">
        <f>IFERROR(VLOOKUP(tabConsumoAta[[#This Row],[ATA]],tabAtas[#Data],4,FALSE),"")</f>
        <v/>
      </c>
      <c r="H2242" s="163">
        <f>SUMIFS(tabSaldoAta[ESTIMATIVA],tabSaldoAta[CÓDIGO],tabConsumoAta[[#This Row],[CÓDIGO]],tabSaldoAta[CHAVE],tabConsumoAta[[#This Row],[ATA]])</f>
        <v>0</v>
      </c>
      <c r="I2242" s="164">
        <v>100</v>
      </c>
      <c r="J2242" s="159">
        <v>32</v>
      </c>
      <c r="K2242" s="251">
        <v>13163</v>
      </c>
      <c r="L2242" s="246" t="s">
        <v>1560</v>
      </c>
      <c r="M2242" s="160" t="s">
        <v>3100</v>
      </c>
      <c r="N2242" s="160" t="s">
        <v>3101</v>
      </c>
      <c r="O2242" s="249" t="s">
        <v>3102</v>
      </c>
      <c r="P2242" s="248">
        <v>43727</v>
      </c>
      <c r="Q2242" s="166" t="str">
        <f>IF(COUNTIFS(tabAtas_Bloqueios[CÓDIGO],tabConsumoAta[[#This Row],[CÓDIGO]],tabAtas_Bloqueios[CHAVE],tabConsumoAta[[#This Row],[ATA]],tabAtas_Bloqueios[INATIVO],"") &gt; 0,"X","")</f>
        <v/>
      </c>
      <c r="R2242" s="158" t="s">
        <v>1555</v>
      </c>
    </row>
    <row r="2243" spans="1:18" x14ac:dyDescent="0.3">
      <c r="A2243" s="247">
        <v>134562</v>
      </c>
      <c r="B2243" s="47" t="s">
        <v>2603</v>
      </c>
      <c r="C2243" s="34" t="str">
        <f>IFERROR(VLOOKUP(tabConsumoAta[[#This Row],[CÓDIGO]],tabEstimativa[#Data],14,FALSE),"")</f>
        <v/>
      </c>
      <c r="D2243" s="157"/>
      <c r="E2243" s="157"/>
      <c r="F2243" s="34"/>
      <c r="G2243" s="78" t="str">
        <f>IFERROR(VLOOKUP(tabConsumoAta[[#This Row],[ATA]],tabAtas[#Data],4,FALSE),"")</f>
        <v/>
      </c>
      <c r="H2243" s="163">
        <f>SUMIFS(tabSaldoAta[ESTIMATIVA],tabSaldoAta[CÓDIGO],tabConsumoAta[[#This Row],[CÓDIGO]],tabSaldoAta[CHAVE],tabConsumoAta[[#This Row],[ATA]])</f>
        <v>0</v>
      </c>
      <c r="I2243" s="164">
        <v>100</v>
      </c>
      <c r="J2243" s="159">
        <v>33</v>
      </c>
      <c r="K2243" s="251">
        <v>13163</v>
      </c>
      <c r="L2243" s="246" t="s">
        <v>1560</v>
      </c>
      <c r="M2243" s="160" t="s">
        <v>3100</v>
      </c>
      <c r="N2243" s="160" t="s">
        <v>3101</v>
      </c>
      <c r="O2243" s="249" t="s">
        <v>3102</v>
      </c>
      <c r="P2243" s="248">
        <v>43727</v>
      </c>
      <c r="Q2243" s="166" t="str">
        <f>IF(COUNTIFS(tabAtas_Bloqueios[CÓDIGO],tabConsumoAta[[#This Row],[CÓDIGO]],tabAtas_Bloqueios[CHAVE],tabConsumoAta[[#This Row],[ATA]],tabAtas_Bloqueios[INATIVO],"") &gt; 0,"X","")</f>
        <v/>
      </c>
      <c r="R2243" s="158" t="s">
        <v>1555</v>
      </c>
    </row>
    <row r="2244" spans="1:18" x14ac:dyDescent="0.3">
      <c r="A2244" s="247">
        <v>134563</v>
      </c>
      <c r="B2244" s="47" t="s">
        <v>2604</v>
      </c>
      <c r="C2244" s="34" t="str">
        <f>IFERROR(VLOOKUP(tabConsumoAta[[#This Row],[CÓDIGO]],tabEstimativa[#Data],14,FALSE),"")</f>
        <v/>
      </c>
      <c r="D2244" s="157"/>
      <c r="E2244" s="157"/>
      <c r="F2244" s="34"/>
      <c r="G2244" s="78" t="str">
        <f>IFERROR(VLOOKUP(tabConsumoAta[[#This Row],[ATA]],tabAtas[#Data],4,FALSE),"")</f>
        <v/>
      </c>
      <c r="H2244" s="163">
        <f>SUMIFS(tabSaldoAta[ESTIMATIVA],tabSaldoAta[CÓDIGO],tabConsumoAta[[#This Row],[CÓDIGO]],tabSaldoAta[CHAVE],tabConsumoAta[[#This Row],[ATA]])</f>
        <v>0</v>
      </c>
      <c r="I2244" s="164">
        <v>200</v>
      </c>
      <c r="J2244" s="159">
        <v>34</v>
      </c>
      <c r="K2244" s="251">
        <v>13163</v>
      </c>
      <c r="L2244" s="246" t="s">
        <v>1560</v>
      </c>
      <c r="M2244" s="160" t="s">
        <v>3100</v>
      </c>
      <c r="N2244" s="160" t="s">
        <v>3101</v>
      </c>
      <c r="O2244" s="249" t="s">
        <v>3102</v>
      </c>
      <c r="P2244" s="248">
        <v>43727</v>
      </c>
      <c r="Q2244" s="166" t="str">
        <f>IF(COUNTIFS(tabAtas_Bloqueios[CÓDIGO],tabConsumoAta[[#This Row],[CÓDIGO]],tabAtas_Bloqueios[CHAVE],tabConsumoAta[[#This Row],[ATA]],tabAtas_Bloqueios[INATIVO],"") &gt; 0,"X","")</f>
        <v/>
      </c>
      <c r="R2244" s="158" t="s">
        <v>1555</v>
      </c>
    </row>
    <row r="2245" spans="1:18" x14ac:dyDescent="0.3">
      <c r="A2245" s="247">
        <v>134564</v>
      </c>
      <c r="B2245" s="47" t="s">
        <v>2605</v>
      </c>
      <c r="C2245" s="34" t="str">
        <f>IFERROR(VLOOKUP(tabConsumoAta[[#This Row],[CÓDIGO]],tabEstimativa[#Data],14,FALSE),"")</f>
        <v/>
      </c>
      <c r="D2245" s="157"/>
      <c r="E2245" s="157"/>
      <c r="F2245" s="34"/>
      <c r="G2245" s="78" t="str">
        <f>IFERROR(VLOOKUP(tabConsumoAta[[#This Row],[ATA]],tabAtas[#Data],4,FALSE),"")</f>
        <v/>
      </c>
      <c r="H2245" s="163">
        <f>SUMIFS(tabSaldoAta[ESTIMATIVA],tabSaldoAta[CÓDIGO],tabConsumoAta[[#This Row],[CÓDIGO]],tabSaldoAta[CHAVE],tabConsumoAta[[#This Row],[ATA]])</f>
        <v>0</v>
      </c>
      <c r="I2245" s="164">
        <v>200</v>
      </c>
      <c r="J2245" s="159">
        <v>35</v>
      </c>
      <c r="K2245" s="251">
        <v>13163</v>
      </c>
      <c r="L2245" s="246" t="s">
        <v>1560</v>
      </c>
      <c r="M2245" s="160" t="s">
        <v>3100</v>
      </c>
      <c r="N2245" s="160" t="s">
        <v>3101</v>
      </c>
      <c r="O2245" s="249" t="s">
        <v>3102</v>
      </c>
      <c r="P2245" s="248">
        <v>43727</v>
      </c>
      <c r="Q2245" s="166" t="str">
        <f>IF(COUNTIFS(tabAtas_Bloqueios[CÓDIGO],tabConsumoAta[[#This Row],[CÓDIGO]],tabAtas_Bloqueios[CHAVE],tabConsumoAta[[#This Row],[ATA]],tabAtas_Bloqueios[INATIVO],"") &gt; 0,"X","")</f>
        <v/>
      </c>
      <c r="R2245" s="158" t="s">
        <v>1555</v>
      </c>
    </row>
    <row r="2246" spans="1:18" x14ac:dyDescent="0.3">
      <c r="A2246" s="247">
        <v>134565</v>
      </c>
      <c r="B2246" s="47" t="s">
        <v>2606</v>
      </c>
      <c r="C2246" s="34" t="str">
        <f>IFERROR(VLOOKUP(tabConsumoAta[[#This Row],[CÓDIGO]],tabEstimativa[#Data],14,FALSE),"")</f>
        <v/>
      </c>
      <c r="D2246" s="157"/>
      <c r="E2246" s="157"/>
      <c r="F2246" s="34"/>
      <c r="G2246" s="78" t="str">
        <f>IFERROR(VLOOKUP(tabConsumoAta[[#This Row],[ATA]],tabAtas[#Data],4,FALSE),"")</f>
        <v/>
      </c>
      <c r="H2246" s="163">
        <f>SUMIFS(tabSaldoAta[ESTIMATIVA],tabSaldoAta[CÓDIGO],tabConsumoAta[[#This Row],[CÓDIGO]],tabSaldoAta[CHAVE],tabConsumoAta[[#This Row],[ATA]])</f>
        <v>0</v>
      </c>
      <c r="I2246" s="164">
        <v>0</v>
      </c>
      <c r="J2246" s="159">
        <v>36</v>
      </c>
      <c r="K2246" s="251">
        <v>13163</v>
      </c>
      <c r="L2246" s="246" t="s">
        <v>1560</v>
      </c>
      <c r="M2246" s="160" t="s">
        <v>3100</v>
      </c>
      <c r="N2246" s="160" t="s">
        <v>3101</v>
      </c>
      <c r="O2246" s="249" t="s">
        <v>3102</v>
      </c>
      <c r="P2246" s="248">
        <v>43727</v>
      </c>
      <c r="Q2246" s="166" t="str">
        <f>IF(COUNTIFS(tabAtas_Bloqueios[CÓDIGO],tabConsumoAta[[#This Row],[CÓDIGO]],tabAtas_Bloqueios[CHAVE],tabConsumoAta[[#This Row],[ATA]],tabAtas_Bloqueios[INATIVO],"") &gt; 0,"X","")</f>
        <v/>
      </c>
      <c r="R2246" s="158" t="s">
        <v>1555</v>
      </c>
    </row>
    <row r="2247" spans="1:18" x14ac:dyDescent="0.3">
      <c r="A2247" s="247">
        <v>23676</v>
      </c>
      <c r="B2247" s="47" t="s">
        <v>2611</v>
      </c>
      <c r="C2247" s="34" t="str">
        <f>IFERROR(VLOOKUP(tabConsumoAta[[#This Row],[CÓDIGO]],tabEstimativa[#Data],14,FALSE),"")</f>
        <v/>
      </c>
      <c r="D2247" s="157"/>
      <c r="E2247" s="157"/>
      <c r="F2247" s="34"/>
      <c r="G2247" s="78" t="str">
        <f>IFERROR(VLOOKUP(tabConsumoAta[[#This Row],[ATA]],tabAtas[#Data],4,FALSE),"")</f>
        <v/>
      </c>
      <c r="H2247" s="163">
        <f>SUMIFS(tabSaldoAta[ESTIMATIVA],tabSaldoAta[CÓDIGO],tabConsumoAta[[#This Row],[CÓDIGO]],tabSaldoAta[CHAVE],tabConsumoAta[[#This Row],[ATA]])</f>
        <v>0</v>
      </c>
      <c r="I2247" s="164">
        <v>6800</v>
      </c>
      <c r="J2247" s="159">
        <v>37</v>
      </c>
      <c r="K2247" s="251">
        <v>13162</v>
      </c>
      <c r="L2247" s="246" t="s">
        <v>1560</v>
      </c>
      <c r="M2247" s="160" t="s">
        <v>3100</v>
      </c>
      <c r="N2247" s="160" t="s">
        <v>3101</v>
      </c>
      <c r="O2247" s="249" t="s">
        <v>3102</v>
      </c>
      <c r="P2247" s="248">
        <v>43727</v>
      </c>
      <c r="Q2247" s="166" t="str">
        <f>IF(COUNTIFS(tabAtas_Bloqueios[CÓDIGO],tabConsumoAta[[#This Row],[CÓDIGO]],tabAtas_Bloqueios[CHAVE],tabConsumoAta[[#This Row],[ATA]],tabAtas_Bloqueios[INATIVO],"") &gt; 0,"X","")</f>
        <v/>
      </c>
      <c r="R2247" s="158" t="s">
        <v>1555</v>
      </c>
    </row>
    <row r="2248" spans="1:18" x14ac:dyDescent="0.3">
      <c r="A2248" s="247">
        <v>64466</v>
      </c>
      <c r="B2248" s="47" t="s">
        <v>2610</v>
      </c>
      <c r="C2248" s="34" t="str">
        <f>IFERROR(VLOOKUP(tabConsumoAta[[#This Row],[CÓDIGO]],tabEstimativa[#Data],14,FALSE),"")</f>
        <v/>
      </c>
      <c r="D2248" s="157"/>
      <c r="E2248" s="157"/>
      <c r="F2248" s="34"/>
      <c r="G2248" s="78" t="str">
        <f>IFERROR(VLOOKUP(tabConsumoAta[[#This Row],[ATA]],tabAtas[#Data],4,FALSE),"")</f>
        <v/>
      </c>
      <c r="H2248" s="163">
        <f>SUMIFS(tabSaldoAta[ESTIMATIVA],tabSaldoAta[CÓDIGO],tabConsumoAta[[#This Row],[CÓDIGO]],tabSaldoAta[CHAVE],tabConsumoAta[[#This Row],[ATA]])</f>
        <v>0</v>
      </c>
      <c r="I2248" s="164">
        <v>3000</v>
      </c>
      <c r="J2248" s="159">
        <v>38</v>
      </c>
      <c r="K2248" s="251">
        <v>13162</v>
      </c>
      <c r="L2248" s="246" t="s">
        <v>1560</v>
      </c>
      <c r="M2248" s="160" t="s">
        <v>3100</v>
      </c>
      <c r="N2248" s="160" t="s">
        <v>3101</v>
      </c>
      <c r="O2248" s="249" t="s">
        <v>3102</v>
      </c>
      <c r="P2248" s="248">
        <v>43727</v>
      </c>
      <c r="Q2248" s="166" t="str">
        <f>IF(COUNTIFS(tabAtas_Bloqueios[CÓDIGO],tabConsumoAta[[#This Row],[CÓDIGO]],tabAtas_Bloqueios[CHAVE],tabConsumoAta[[#This Row],[ATA]],tabAtas_Bloqueios[INATIVO],"") &gt; 0,"X","")</f>
        <v/>
      </c>
      <c r="R2248" s="158" t="s">
        <v>1555</v>
      </c>
    </row>
    <row r="2249" spans="1:18" x14ac:dyDescent="0.3">
      <c r="A2249" s="247">
        <v>88849</v>
      </c>
      <c r="B2249" s="47" t="s">
        <v>2609</v>
      </c>
      <c r="C2249" s="34" t="str">
        <f>IFERROR(VLOOKUP(tabConsumoAta[[#This Row],[CÓDIGO]],tabEstimativa[#Data],14,FALSE),"")</f>
        <v/>
      </c>
      <c r="D2249" s="157"/>
      <c r="E2249" s="157"/>
      <c r="F2249" s="34"/>
      <c r="G2249" s="78" t="str">
        <f>IFERROR(VLOOKUP(tabConsumoAta[[#This Row],[ATA]],tabAtas[#Data],4,FALSE),"")</f>
        <v/>
      </c>
      <c r="H2249" s="163">
        <f>SUMIFS(tabSaldoAta[ESTIMATIVA],tabSaldoAta[CÓDIGO],tabConsumoAta[[#This Row],[CÓDIGO]],tabSaldoAta[CHAVE],tabConsumoAta[[#This Row],[ATA]])</f>
        <v>0</v>
      </c>
      <c r="I2249" s="164">
        <v>0</v>
      </c>
      <c r="J2249" s="159">
        <v>39</v>
      </c>
      <c r="K2249" s="251">
        <v>13162</v>
      </c>
      <c r="L2249" s="246" t="s">
        <v>1560</v>
      </c>
      <c r="M2249" s="160" t="s">
        <v>3100</v>
      </c>
      <c r="N2249" s="160" t="s">
        <v>3101</v>
      </c>
      <c r="O2249" s="249" t="s">
        <v>3102</v>
      </c>
      <c r="P2249" s="248">
        <v>43727</v>
      </c>
      <c r="Q2249" s="166" t="str">
        <f>IF(COUNTIFS(tabAtas_Bloqueios[CÓDIGO],tabConsumoAta[[#This Row],[CÓDIGO]],tabAtas_Bloqueios[CHAVE],tabConsumoAta[[#This Row],[ATA]],tabAtas_Bloqueios[INATIVO],"") &gt; 0,"X","")</f>
        <v/>
      </c>
      <c r="R2249" s="158" t="s">
        <v>1555</v>
      </c>
    </row>
    <row r="2250" spans="1:18" x14ac:dyDescent="0.3">
      <c r="A2250" s="247">
        <v>14055</v>
      </c>
      <c r="B2250" s="47" t="s">
        <v>3108</v>
      </c>
      <c r="C2250" s="34" t="str">
        <f>IFERROR(VLOOKUP(tabConsumoAta[[#This Row],[CÓDIGO]],tabEstimativa[#Data],14,FALSE),"")</f>
        <v/>
      </c>
      <c r="D2250" s="157"/>
      <c r="E2250" s="157"/>
      <c r="F2250" s="34"/>
      <c r="G2250" s="78" t="str">
        <f>IFERROR(VLOOKUP(tabConsumoAta[[#This Row],[ATA]],tabAtas[#Data],4,FALSE),"")</f>
        <v/>
      </c>
      <c r="H2250" s="163">
        <f>SUMIFS(tabSaldoAta[ESTIMATIVA],tabSaldoAta[CÓDIGO],tabConsumoAta[[#This Row],[CÓDIGO]],tabSaldoAta[CHAVE],tabConsumoAta[[#This Row],[ATA]])</f>
        <v>0</v>
      </c>
      <c r="I2250" s="164">
        <v>200</v>
      </c>
      <c r="J2250" s="159">
        <v>40</v>
      </c>
      <c r="K2250" s="251">
        <v>13162</v>
      </c>
      <c r="L2250" s="246" t="s">
        <v>1560</v>
      </c>
      <c r="M2250" s="160" t="s">
        <v>3100</v>
      </c>
      <c r="N2250" s="160" t="s">
        <v>3101</v>
      </c>
      <c r="O2250" s="249" t="s">
        <v>3102</v>
      </c>
      <c r="P2250" s="248">
        <v>43727</v>
      </c>
      <c r="Q2250" s="166" t="str">
        <f>IF(COUNTIFS(tabAtas_Bloqueios[CÓDIGO],tabConsumoAta[[#This Row],[CÓDIGO]],tabAtas_Bloqueios[CHAVE],tabConsumoAta[[#This Row],[ATA]],tabAtas_Bloqueios[INATIVO],"") &gt; 0,"X","")</f>
        <v/>
      </c>
      <c r="R2250" s="158" t="s">
        <v>1555</v>
      </c>
    </row>
    <row r="2251" spans="1:18" x14ac:dyDescent="0.3">
      <c r="A2251" s="247">
        <v>18346</v>
      </c>
      <c r="B2251" s="47" t="s">
        <v>3026</v>
      </c>
      <c r="C2251" s="34" t="str">
        <f>IFERROR(VLOOKUP(tabConsumoAta[[#This Row],[CÓDIGO]],tabEstimativa[#Data],14,FALSE),"")</f>
        <v/>
      </c>
      <c r="D2251" s="157"/>
      <c r="E2251" s="157"/>
      <c r="F2251" s="34"/>
      <c r="G2251" s="78" t="str">
        <f>IFERROR(VLOOKUP(tabConsumoAta[[#This Row],[ATA]],tabAtas[#Data],4,FALSE),"")</f>
        <v/>
      </c>
      <c r="H2251" s="163">
        <f>SUMIFS(tabSaldoAta[ESTIMATIVA],tabSaldoAta[CÓDIGO],tabConsumoAta[[#This Row],[CÓDIGO]],tabSaldoAta[CHAVE],tabConsumoAta[[#This Row],[ATA]])</f>
        <v>0</v>
      </c>
      <c r="I2251" s="164">
        <v>120</v>
      </c>
      <c r="J2251" s="159">
        <v>41</v>
      </c>
      <c r="K2251" s="251">
        <v>13162</v>
      </c>
      <c r="L2251" s="246" t="s">
        <v>1560</v>
      </c>
      <c r="M2251" s="160" t="s">
        <v>3100</v>
      </c>
      <c r="N2251" s="160" t="s">
        <v>3101</v>
      </c>
      <c r="O2251" s="249" t="s">
        <v>3102</v>
      </c>
      <c r="P2251" s="248">
        <v>43727</v>
      </c>
      <c r="Q2251" s="166" t="str">
        <f>IF(COUNTIFS(tabAtas_Bloqueios[CÓDIGO],tabConsumoAta[[#This Row],[CÓDIGO]],tabAtas_Bloqueios[CHAVE],tabConsumoAta[[#This Row],[ATA]],tabAtas_Bloqueios[INATIVO],"") &gt; 0,"X","")</f>
        <v/>
      </c>
      <c r="R2251" s="158" t="s">
        <v>1555</v>
      </c>
    </row>
    <row r="2252" spans="1:18" x14ac:dyDescent="0.3">
      <c r="A2252" s="247">
        <v>18353</v>
      </c>
      <c r="B2252" s="47" t="s">
        <v>2612</v>
      </c>
      <c r="C2252" s="34" t="str">
        <f>IFERROR(VLOOKUP(tabConsumoAta[[#This Row],[CÓDIGO]],tabEstimativa[#Data],14,FALSE),"")</f>
        <v/>
      </c>
      <c r="D2252" s="157"/>
      <c r="E2252" s="157"/>
      <c r="F2252" s="34"/>
      <c r="G2252" s="78" t="str">
        <f>IFERROR(VLOOKUP(tabConsumoAta[[#This Row],[ATA]],tabAtas[#Data],4,FALSE),"")</f>
        <v/>
      </c>
      <c r="H2252" s="163">
        <f>SUMIFS(tabSaldoAta[ESTIMATIVA],tabSaldoAta[CÓDIGO],tabConsumoAta[[#This Row],[CÓDIGO]],tabSaldoAta[CHAVE],tabConsumoAta[[#This Row],[ATA]])</f>
        <v>0</v>
      </c>
      <c r="I2252" s="164">
        <v>500</v>
      </c>
      <c r="J2252" s="159">
        <v>42</v>
      </c>
      <c r="K2252" s="251">
        <v>13162</v>
      </c>
      <c r="L2252" s="246" t="s">
        <v>1560</v>
      </c>
      <c r="M2252" s="160" t="s">
        <v>3100</v>
      </c>
      <c r="N2252" s="160" t="s">
        <v>3101</v>
      </c>
      <c r="O2252" s="249" t="s">
        <v>3102</v>
      </c>
      <c r="P2252" s="248">
        <v>43727</v>
      </c>
      <c r="Q2252" s="166" t="str">
        <f>IF(COUNTIFS(tabAtas_Bloqueios[CÓDIGO],tabConsumoAta[[#This Row],[CÓDIGO]],tabAtas_Bloqueios[CHAVE],tabConsumoAta[[#This Row],[ATA]],tabAtas_Bloqueios[INATIVO],"") &gt; 0,"X","")</f>
        <v/>
      </c>
      <c r="R2252" s="158" t="s">
        <v>1555</v>
      </c>
    </row>
    <row r="2253" spans="1:18" x14ac:dyDescent="0.3">
      <c r="A2253" s="247">
        <v>18357</v>
      </c>
      <c r="B2253" s="47" t="s">
        <v>2613</v>
      </c>
      <c r="C2253" s="34" t="str">
        <f>IFERROR(VLOOKUP(tabConsumoAta[[#This Row],[CÓDIGO]],tabEstimativa[#Data],14,FALSE),"")</f>
        <v/>
      </c>
      <c r="D2253" s="157"/>
      <c r="E2253" s="157"/>
      <c r="F2253" s="34"/>
      <c r="G2253" s="78" t="str">
        <f>IFERROR(VLOOKUP(tabConsumoAta[[#This Row],[ATA]],tabAtas[#Data],4,FALSE),"")</f>
        <v/>
      </c>
      <c r="H2253" s="163">
        <f>SUMIFS(tabSaldoAta[ESTIMATIVA],tabSaldoAta[CÓDIGO],tabConsumoAta[[#This Row],[CÓDIGO]],tabSaldoAta[CHAVE],tabConsumoAta[[#This Row],[ATA]])</f>
        <v>0</v>
      </c>
      <c r="I2253" s="164">
        <v>600</v>
      </c>
      <c r="J2253" s="159">
        <v>43</v>
      </c>
      <c r="K2253" s="251">
        <v>13162</v>
      </c>
      <c r="L2253" s="246" t="s">
        <v>1560</v>
      </c>
      <c r="M2253" s="160" t="s">
        <v>3100</v>
      </c>
      <c r="N2253" s="160" t="s">
        <v>3101</v>
      </c>
      <c r="O2253" s="249" t="s">
        <v>3102</v>
      </c>
      <c r="P2253" s="248">
        <v>43727</v>
      </c>
      <c r="Q2253" s="166" t="str">
        <f>IF(COUNTIFS(tabAtas_Bloqueios[CÓDIGO],tabConsumoAta[[#This Row],[CÓDIGO]],tabAtas_Bloqueios[CHAVE],tabConsumoAta[[#This Row],[ATA]],tabAtas_Bloqueios[INATIVO],"") &gt; 0,"X","")</f>
        <v/>
      </c>
      <c r="R2253" s="158" t="s">
        <v>1555</v>
      </c>
    </row>
    <row r="2254" spans="1:18" x14ac:dyDescent="0.3">
      <c r="A2254" s="247">
        <v>18358</v>
      </c>
      <c r="B2254" s="47" t="s">
        <v>3109</v>
      </c>
      <c r="C2254" s="34" t="str">
        <f>IFERROR(VLOOKUP(tabConsumoAta[[#This Row],[CÓDIGO]],tabEstimativa[#Data],14,FALSE),"")</f>
        <v/>
      </c>
      <c r="D2254" s="157"/>
      <c r="E2254" s="157"/>
      <c r="F2254" s="34"/>
      <c r="G2254" s="78" t="str">
        <f>IFERROR(VLOOKUP(tabConsumoAta[[#This Row],[ATA]],tabAtas[#Data],4,FALSE),"")</f>
        <v/>
      </c>
      <c r="H2254" s="163">
        <f>SUMIFS(tabSaldoAta[ESTIMATIVA],tabSaldoAta[CÓDIGO],tabConsumoAta[[#This Row],[CÓDIGO]],tabSaldoAta[CHAVE],tabConsumoAta[[#This Row],[ATA]])</f>
        <v>0</v>
      </c>
      <c r="I2254" s="164">
        <v>400</v>
      </c>
      <c r="J2254" s="159">
        <v>44</v>
      </c>
      <c r="K2254" s="251">
        <v>13162</v>
      </c>
      <c r="L2254" s="246" t="s">
        <v>1560</v>
      </c>
      <c r="M2254" s="160" t="s">
        <v>3100</v>
      </c>
      <c r="N2254" s="160" t="s">
        <v>3101</v>
      </c>
      <c r="O2254" s="249" t="s">
        <v>3102</v>
      </c>
      <c r="P2254" s="248">
        <v>43727</v>
      </c>
      <c r="Q2254" s="166" t="str">
        <f>IF(COUNTIFS(tabAtas_Bloqueios[CÓDIGO],tabConsumoAta[[#This Row],[CÓDIGO]],tabAtas_Bloqueios[CHAVE],tabConsumoAta[[#This Row],[ATA]],tabAtas_Bloqueios[INATIVO],"") &gt; 0,"X","")</f>
        <v/>
      </c>
      <c r="R2254" s="158" t="s">
        <v>1555</v>
      </c>
    </row>
    <row r="2255" spans="1:18" x14ac:dyDescent="0.3">
      <c r="A2255" s="247">
        <v>20537</v>
      </c>
      <c r="B2255" s="47" t="s">
        <v>2614</v>
      </c>
      <c r="C2255" s="34" t="str">
        <f>IFERROR(VLOOKUP(tabConsumoAta[[#This Row],[CÓDIGO]],tabEstimativa[#Data],14,FALSE),"")</f>
        <v/>
      </c>
      <c r="D2255" s="157"/>
      <c r="E2255" s="157"/>
      <c r="F2255" s="34"/>
      <c r="G2255" s="78" t="str">
        <f>IFERROR(VLOOKUP(tabConsumoAta[[#This Row],[ATA]],tabAtas[#Data],4,FALSE),"")</f>
        <v/>
      </c>
      <c r="H2255" s="163">
        <f>SUMIFS(tabSaldoAta[ESTIMATIVA],tabSaldoAta[CÓDIGO],tabConsumoAta[[#This Row],[CÓDIGO]],tabSaldoAta[CHAVE],tabConsumoAta[[#This Row],[ATA]])</f>
        <v>0</v>
      </c>
      <c r="I2255" s="164">
        <v>50</v>
      </c>
      <c r="J2255" s="159">
        <v>45</v>
      </c>
      <c r="K2255" s="251">
        <v>13162</v>
      </c>
      <c r="L2255" s="246" t="s">
        <v>1560</v>
      </c>
      <c r="M2255" s="160" t="s">
        <v>3100</v>
      </c>
      <c r="N2255" s="160" t="s">
        <v>3101</v>
      </c>
      <c r="O2255" s="249" t="s">
        <v>3102</v>
      </c>
      <c r="P2255" s="248">
        <v>43727</v>
      </c>
      <c r="Q2255" s="166" t="str">
        <f>IF(COUNTIFS(tabAtas_Bloqueios[CÓDIGO],tabConsumoAta[[#This Row],[CÓDIGO]],tabAtas_Bloqueios[CHAVE],tabConsumoAta[[#This Row],[ATA]],tabAtas_Bloqueios[INATIVO],"") &gt; 0,"X","")</f>
        <v/>
      </c>
      <c r="R2255" s="158" t="s">
        <v>1555</v>
      </c>
    </row>
    <row r="2256" spans="1:18" x14ac:dyDescent="0.3">
      <c r="A2256" s="247">
        <v>24888</v>
      </c>
      <c r="B2256" s="47" t="s">
        <v>3110</v>
      </c>
      <c r="C2256" s="34" t="str">
        <f>IFERROR(VLOOKUP(tabConsumoAta[[#This Row],[CÓDIGO]],tabEstimativa[#Data],14,FALSE),"")</f>
        <v/>
      </c>
      <c r="D2256" s="157"/>
      <c r="E2256" s="157"/>
      <c r="F2256" s="34"/>
      <c r="G2256" s="78" t="str">
        <f>IFERROR(VLOOKUP(tabConsumoAta[[#This Row],[ATA]],tabAtas[#Data],4,FALSE),"")</f>
        <v/>
      </c>
      <c r="H2256" s="163">
        <f>SUMIFS(tabSaldoAta[ESTIMATIVA],tabSaldoAta[CÓDIGO],tabConsumoAta[[#This Row],[CÓDIGO]],tabSaldoAta[CHAVE],tabConsumoAta[[#This Row],[ATA]])</f>
        <v>0</v>
      </c>
      <c r="I2256" s="164">
        <v>30</v>
      </c>
      <c r="J2256" s="159">
        <v>46</v>
      </c>
      <c r="K2256" s="251">
        <v>13162</v>
      </c>
      <c r="L2256" s="246" t="s">
        <v>1560</v>
      </c>
      <c r="M2256" s="160" t="s">
        <v>3100</v>
      </c>
      <c r="N2256" s="160" t="s">
        <v>3101</v>
      </c>
      <c r="O2256" s="249" t="s">
        <v>3102</v>
      </c>
      <c r="P2256" s="248">
        <v>43727</v>
      </c>
      <c r="Q2256" s="166" t="str">
        <f>IF(COUNTIFS(tabAtas_Bloqueios[CÓDIGO],tabConsumoAta[[#This Row],[CÓDIGO]],tabAtas_Bloqueios[CHAVE],tabConsumoAta[[#This Row],[ATA]],tabAtas_Bloqueios[INATIVO],"") &gt; 0,"X","")</f>
        <v/>
      </c>
      <c r="R2256" s="158" t="s">
        <v>1555</v>
      </c>
    </row>
    <row r="2257" spans="1:18" x14ac:dyDescent="0.3">
      <c r="A2257" s="247">
        <v>36031</v>
      </c>
      <c r="B2257" s="47" t="s">
        <v>2615</v>
      </c>
      <c r="C2257" s="34" t="str">
        <f>IFERROR(VLOOKUP(tabConsumoAta[[#This Row],[CÓDIGO]],tabEstimativa[#Data],14,FALSE),"")</f>
        <v/>
      </c>
      <c r="D2257" s="157"/>
      <c r="E2257" s="157"/>
      <c r="F2257" s="34"/>
      <c r="G2257" s="78" t="str">
        <f>IFERROR(VLOOKUP(tabConsumoAta[[#This Row],[ATA]],tabAtas[#Data],4,FALSE),"")</f>
        <v/>
      </c>
      <c r="H2257" s="163">
        <f>SUMIFS(tabSaldoAta[ESTIMATIVA],tabSaldoAta[CÓDIGO],tabConsumoAta[[#This Row],[CÓDIGO]],tabSaldoAta[CHAVE],tabConsumoAta[[#This Row],[ATA]])</f>
        <v>0</v>
      </c>
      <c r="I2257" s="164">
        <v>1200</v>
      </c>
      <c r="J2257" s="159">
        <v>47</v>
      </c>
      <c r="K2257" s="251">
        <v>13162</v>
      </c>
      <c r="L2257" s="246" t="s">
        <v>1560</v>
      </c>
      <c r="M2257" s="160" t="s">
        <v>3100</v>
      </c>
      <c r="N2257" s="160" t="s">
        <v>3101</v>
      </c>
      <c r="O2257" s="249" t="s">
        <v>3102</v>
      </c>
      <c r="P2257" s="248">
        <v>43727</v>
      </c>
      <c r="Q2257" s="166" t="str">
        <f>IF(COUNTIFS(tabAtas_Bloqueios[CÓDIGO],tabConsumoAta[[#This Row],[CÓDIGO]],tabAtas_Bloqueios[CHAVE],tabConsumoAta[[#This Row],[ATA]],tabAtas_Bloqueios[INATIVO],"") &gt; 0,"X","")</f>
        <v/>
      </c>
      <c r="R2257" s="158" t="s">
        <v>1555</v>
      </c>
    </row>
    <row r="2258" spans="1:18" x14ac:dyDescent="0.3">
      <c r="A2258" s="247">
        <v>20554</v>
      </c>
      <c r="B2258" s="47" t="s">
        <v>2616</v>
      </c>
      <c r="C2258" s="34" t="str">
        <f>IFERROR(VLOOKUP(tabConsumoAta[[#This Row],[CÓDIGO]],tabEstimativa[#Data],14,FALSE),"")</f>
        <v/>
      </c>
      <c r="D2258" s="157"/>
      <c r="E2258" s="157"/>
      <c r="F2258" s="34"/>
      <c r="G2258" s="78" t="str">
        <f>IFERROR(VLOOKUP(tabConsumoAta[[#This Row],[ATA]],tabAtas[#Data],4,FALSE),"")</f>
        <v/>
      </c>
      <c r="H2258" s="163">
        <f>SUMIFS(tabSaldoAta[ESTIMATIVA],tabSaldoAta[CÓDIGO],tabConsumoAta[[#This Row],[CÓDIGO]],tabSaldoAta[CHAVE],tabConsumoAta[[#This Row],[ATA]])</f>
        <v>0</v>
      </c>
      <c r="I2258" s="164">
        <v>23000</v>
      </c>
      <c r="J2258" s="159">
        <v>48</v>
      </c>
      <c r="K2258" s="251">
        <v>13162</v>
      </c>
      <c r="L2258" s="246" t="s">
        <v>1560</v>
      </c>
      <c r="M2258" s="160" t="s">
        <v>3100</v>
      </c>
      <c r="N2258" s="160" t="s">
        <v>3101</v>
      </c>
      <c r="O2258" s="249" t="s">
        <v>3102</v>
      </c>
      <c r="P2258" s="248">
        <v>43727</v>
      </c>
      <c r="Q2258" s="166" t="str">
        <f>IF(COUNTIFS(tabAtas_Bloqueios[CÓDIGO],tabConsumoAta[[#This Row],[CÓDIGO]],tabAtas_Bloqueios[CHAVE],tabConsumoAta[[#This Row],[ATA]],tabAtas_Bloqueios[INATIVO],"") &gt; 0,"X","")</f>
        <v/>
      </c>
      <c r="R2258" s="158" t="s">
        <v>1555</v>
      </c>
    </row>
    <row r="2259" spans="1:18" x14ac:dyDescent="0.3">
      <c r="A2259" s="247">
        <v>20558</v>
      </c>
      <c r="B2259" s="47" t="s">
        <v>2617</v>
      </c>
      <c r="C2259" s="34" t="str">
        <f>IFERROR(VLOOKUP(tabConsumoAta[[#This Row],[CÓDIGO]],tabEstimativa[#Data],14,FALSE),"")</f>
        <v/>
      </c>
      <c r="D2259" s="157"/>
      <c r="E2259" s="157"/>
      <c r="F2259" s="34"/>
      <c r="G2259" s="78" t="str">
        <f>IFERROR(VLOOKUP(tabConsumoAta[[#This Row],[ATA]],tabAtas[#Data],4,FALSE),"")</f>
        <v/>
      </c>
      <c r="H2259" s="163">
        <f>SUMIFS(tabSaldoAta[ESTIMATIVA],tabSaldoAta[CÓDIGO],tabConsumoAta[[#This Row],[CÓDIGO]],tabSaldoAta[CHAVE],tabConsumoAta[[#This Row],[ATA]])</f>
        <v>0</v>
      </c>
      <c r="I2259" s="164">
        <v>6000</v>
      </c>
      <c r="J2259" s="159">
        <v>49</v>
      </c>
      <c r="K2259" s="251">
        <v>13162</v>
      </c>
      <c r="L2259" s="246" t="s">
        <v>1560</v>
      </c>
      <c r="M2259" s="160" t="s">
        <v>3100</v>
      </c>
      <c r="N2259" s="160" t="s">
        <v>3101</v>
      </c>
      <c r="O2259" s="249" t="s">
        <v>3102</v>
      </c>
      <c r="P2259" s="248">
        <v>43727</v>
      </c>
      <c r="Q2259" s="166" t="str">
        <f>IF(COUNTIFS(tabAtas_Bloqueios[CÓDIGO],tabConsumoAta[[#This Row],[CÓDIGO]],tabAtas_Bloqueios[CHAVE],tabConsumoAta[[#This Row],[ATA]],tabAtas_Bloqueios[INATIVO],"") &gt; 0,"X","")</f>
        <v/>
      </c>
      <c r="R2259" s="158" t="s">
        <v>1555</v>
      </c>
    </row>
    <row r="2260" spans="1:18" x14ac:dyDescent="0.3">
      <c r="A2260" s="247">
        <v>20583</v>
      </c>
      <c r="B2260" s="47" t="s">
        <v>2618</v>
      </c>
      <c r="C2260" s="34" t="str">
        <f>IFERROR(VLOOKUP(tabConsumoAta[[#This Row],[CÓDIGO]],tabEstimativa[#Data],14,FALSE),"")</f>
        <v/>
      </c>
      <c r="D2260" s="157"/>
      <c r="E2260" s="157"/>
      <c r="F2260" s="34"/>
      <c r="G2260" s="78" t="str">
        <f>IFERROR(VLOOKUP(tabConsumoAta[[#This Row],[ATA]],tabAtas[#Data],4,FALSE),"")</f>
        <v/>
      </c>
      <c r="H2260" s="163">
        <f>SUMIFS(tabSaldoAta[ESTIMATIVA],tabSaldoAta[CÓDIGO],tabConsumoAta[[#This Row],[CÓDIGO]],tabSaldoAta[CHAVE],tabConsumoAta[[#This Row],[ATA]])</f>
        <v>0</v>
      </c>
      <c r="I2260" s="164">
        <v>10000</v>
      </c>
      <c r="J2260" s="159">
        <v>50</v>
      </c>
      <c r="K2260" s="251">
        <v>13162</v>
      </c>
      <c r="L2260" s="246" t="s">
        <v>1560</v>
      </c>
      <c r="M2260" s="160" t="s">
        <v>3100</v>
      </c>
      <c r="N2260" s="160" t="s">
        <v>3101</v>
      </c>
      <c r="O2260" s="249" t="s">
        <v>3102</v>
      </c>
      <c r="P2260" s="248">
        <v>43727</v>
      </c>
      <c r="Q2260" s="166" t="str">
        <f>IF(COUNTIFS(tabAtas_Bloqueios[CÓDIGO],tabConsumoAta[[#This Row],[CÓDIGO]],tabAtas_Bloqueios[CHAVE],tabConsumoAta[[#This Row],[ATA]],tabAtas_Bloqueios[INATIVO],"") &gt; 0,"X","")</f>
        <v/>
      </c>
      <c r="R2260" s="158" t="s">
        <v>1555</v>
      </c>
    </row>
    <row r="2261" spans="1:18" x14ac:dyDescent="0.3">
      <c r="A2261" s="247">
        <v>20584</v>
      </c>
      <c r="B2261" s="47" t="s">
        <v>2619</v>
      </c>
      <c r="C2261" s="34" t="str">
        <f>IFERROR(VLOOKUP(tabConsumoAta[[#This Row],[CÓDIGO]],tabEstimativa[#Data],14,FALSE),"")</f>
        <v/>
      </c>
      <c r="D2261" s="157"/>
      <c r="E2261" s="157"/>
      <c r="F2261" s="34"/>
      <c r="G2261" s="78" t="str">
        <f>IFERROR(VLOOKUP(tabConsumoAta[[#This Row],[ATA]],tabAtas[#Data],4,FALSE),"")</f>
        <v/>
      </c>
      <c r="H2261" s="163">
        <f>SUMIFS(tabSaldoAta[ESTIMATIVA],tabSaldoAta[CÓDIGO],tabConsumoAta[[#This Row],[CÓDIGO]],tabSaldoAta[CHAVE],tabConsumoAta[[#This Row],[ATA]])</f>
        <v>0</v>
      </c>
      <c r="I2261" s="164">
        <v>0</v>
      </c>
      <c r="J2261" s="159">
        <v>51</v>
      </c>
      <c r="K2261" s="251">
        <v>13162</v>
      </c>
      <c r="L2261" s="246" t="s">
        <v>1560</v>
      </c>
      <c r="M2261" s="160" t="s">
        <v>3100</v>
      </c>
      <c r="N2261" s="160" t="s">
        <v>3101</v>
      </c>
      <c r="O2261" s="249" t="s">
        <v>3102</v>
      </c>
      <c r="P2261" s="248">
        <v>43727</v>
      </c>
      <c r="Q2261" s="166" t="str">
        <f>IF(COUNTIFS(tabAtas_Bloqueios[CÓDIGO],tabConsumoAta[[#This Row],[CÓDIGO]],tabAtas_Bloqueios[CHAVE],tabConsumoAta[[#This Row],[ATA]],tabAtas_Bloqueios[INATIVO],"") &gt; 0,"X","")</f>
        <v/>
      </c>
      <c r="R2261" s="158" t="s">
        <v>1555</v>
      </c>
    </row>
    <row r="2262" spans="1:18" x14ac:dyDescent="0.3">
      <c r="A2262" s="247">
        <v>13178</v>
      </c>
      <c r="B2262" s="47" t="s">
        <v>2218</v>
      </c>
      <c r="C2262" s="34" t="str">
        <f>IFERROR(VLOOKUP(tabConsumoAta[[#This Row],[CÓDIGO]],tabEstimativa[#Data],14,FALSE),"")</f>
        <v>Suspenso</v>
      </c>
      <c r="D2262" s="157"/>
      <c r="E2262" s="157"/>
      <c r="F2262" s="34"/>
      <c r="G2262" s="78" t="str">
        <f>IFERROR(VLOOKUP(tabConsumoAta[[#This Row],[ATA]],tabAtas[#Data],4,FALSE),"")</f>
        <v/>
      </c>
      <c r="H2262" s="163">
        <f>SUMIFS(tabSaldoAta[ESTIMATIVA],tabSaldoAta[CÓDIGO],tabConsumoAta[[#This Row],[CÓDIGO]],tabSaldoAta[CHAVE],tabConsumoAta[[#This Row],[ATA]])</f>
        <v>0</v>
      </c>
      <c r="I2262" s="164">
        <v>5000</v>
      </c>
      <c r="J2262" s="159">
        <v>52</v>
      </c>
      <c r="K2262" s="251">
        <v>13162</v>
      </c>
      <c r="L2262" s="246" t="s">
        <v>1560</v>
      </c>
      <c r="M2262" s="160" t="s">
        <v>3100</v>
      </c>
      <c r="N2262" s="160" t="s">
        <v>3101</v>
      </c>
      <c r="O2262" s="249" t="s">
        <v>3102</v>
      </c>
      <c r="P2262" s="248">
        <v>43727</v>
      </c>
      <c r="Q2262" s="166" t="str">
        <f>IF(COUNTIFS(tabAtas_Bloqueios[CÓDIGO],tabConsumoAta[[#This Row],[CÓDIGO]],tabAtas_Bloqueios[CHAVE],tabConsumoAta[[#This Row],[ATA]],tabAtas_Bloqueios[INATIVO],"") &gt; 0,"X","")</f>
        <v/>
      </c>
      <c r="R2262" s="158" t="s">
        <v>1555</v>
      </c>
    </row>
    <row r="2263" spans="1:18" x14ac:dyDescent="0.3">
      <c r="A2263" s="247">
        <v>106544</v>
      </c>
      <c r="B2263" s="47" t="s">
        <v>2222</v>
      </c>
      <c r="C2263" s="34" t="str">
        <f>IFERROR(VLOOKUP(tabConsumoAta[[#This Row],[CÓDIGO]],tabEstimativa[#Data],14,FALSE),"")</f>
        <v>Suspenso</v>
      </c>
      <c r="D2263" s="157"/>
      <c r="E2263" s="157"/>
      <c r="F2263" s="34"/>
      <c r="G2263" s="78" t="str">
        <f>IFERROR(VLOOKUP(tabConsumoAta[[#This Row],[ATA]],tabAtas[#Data],4,FALSE),"")</f>
        <v/>
      </c>
      <c r="H2263" s="163">
        <f>SUMIFS(tabSaldoAta[ESTIMATIVA],tabSaldoAta[CÓDIGO],tabConsumoAta[[#This Row],[CÓDIGO]],tabSaldoAta[CHAVE],tabConsumoAta[[#This Row],[ATA]])</f>
        <v>0</v>
      </c>
      <c r="I2263" s="164">
        <v>4200</v>
      </c>
      <c r="J2263" s="159">
        <v>53</v>
      </c>
      <c r="K2263" s="251">
        <v>13162</v>
      </c>
      <c r="L2263" s="246" t="s">
        <v>1560</v>
      </c>
      <c r="M2263" s="160" t="s">
        <v>3100</v>
      </c>
      <c r="N2263" s="160" t="s">
        <v>3101</v>
      </c>
      <c r="O2263" s="249" t="s">
        <v>3102</v>
      </c>
      <c r="P2263" s="248">
        <v>43727</v>
      </c>
      <c r="Q2263" s="166" t="str">
        <f>IF(COUNTIFS(tabAtas_Bloqueios[CÓDIGO],tabConsumoAta[[#This Row],[CÓDIGO]],tabAtas_Bloqueios[CHAVE],tabConsumoAta[[#This Row],[ATA]],tabAtas_Bloqueios[INATIVO],"") &gt; 0,"X","")</f>
        <v/>
      </c>
      <c r="R2263" s="158" t="s">
        <v>1555</v>
      </c>
    </row>
    <row r="2264" spans="1:18" x14ac:dyDescent="0.3">
      <c r="A2264" s="247">
        <v>106546</v>
      </c>
      <c r="B2264" s="47" t="s">
        <v>2221</v>
      </c>
      <c r="C2264" s="34" t="str">
        <f>IFERROR(VLOOKUP(tabConsumoAta[[#This Row],[CÓDIGO]],tabEstimativa[#Data],14,FALSE),"")</f>
        <v>Suspenso</v>
      </c>
      <c r="D2264" s="157"/>
      <c r="E2264" s="157"/>
      <c r="F2264" s="34"/>
      <c r="G2264" s="78" t="str">
        <f>IFERROR(VLOOKUP(tabConsumoAta[[#This Row],[ATA]],tabAtas[#Data],4,FALSE),"")</f>
        <v/>
      </c>
      <c r="H2264" s="163">
        <f>SUMIFS(tabSaldoAta[ESTIMATIVA],tabSaldoAta[CÓDIGO],tabConsumoAta[[#This Row],[CÓDIGO]],tabSaldoAta[CHAVE],tabConsumoAta[[#This Row],[ATA]])</f>
        <v>0</v>
      </c>
      <c r="I2264" s="164">
        <v>4700</v>
      </c>
      <c r="J2264" s="159">
        <v>54</v>
      </c>
      <c r="K2264" s="251">
        <v>13162</v>
      </c>
      <c r="L2264" s="246" t="s">
        <v>1560</v>
      </c>
      <c r="M2264" s="160" t="s">
        <v>3100</v>
      </c>
      <c r="N2264" s="160" t="s">
        <v>3101</v>
      </c>
      <c r="O2264" s="249" t="s">
        <v>3102</v>
      </c>
      <c r="P2264" s="248">
        <v>43727</v>
      </c>
      <c r="Q2264" s="166" t="str">
        <f>IF(COUNTIFS(tabAtas_Bloqueios[CÓDIGO],tabConsumoAta[[#This Row],[CÓDIGO]],tabAtas_Bloqueios[CHAVE],tabConsumoAta[[#This Row],[ATA]],tabAtas_Bloqueios[INATIVO],"") &gt; 0,"X","")</f>
        <v/>
      </c>
      <c r="R2264" s="158" t="s">
        <v>1555</v>
      </c>
    </row>
    <row r="2265" spans="1:18" x14ac:dyDescent="0.3">
      <c r="A2265" s="247">
        <v>134567</v>
      </c>
      <c r="B2265" s="47" t="s">
        <v>2233</v>
      </c>
      <c r="C2265" s="34" t="str">
        <f>IFERROR(VLOOKUP(tabConsumoAta[[#This Row],[CÓDIGO]],tabEstimativa[#Data],14,FALSE),"")</f>
        <v>Suspenso</v>
      </c>
      <c r="D2265" s="157"/>
      <c r="E2265" s="157"/>
      <c r="F2265" s="34"/>
      <c r="G2265" s="78" t="str">
        <f>IFERROR(VLOOKUP(tabConsumoAta[[#This Row],[ATA]],tabAtas[#Data],4,FALSE),"")</f>
        <v/>
      </c>
      <c r="H2265" s="163">
        <f>SUMIFS(tabSaldoAta[ESTIMATIVA],tabSaldoAta[CÓDIGO],tabConsumoAta[[#This Row],[CÓDIGO]],tabSaldoAta[CHAVE],tabConsumoAta[[#This Row],[ATA]])</f>
        <v>0</v>
      </c>
      <c r="I2265" s="164">
        <v>15000</v>
      </c>
      <c r="J2265" s="159">
        <v>55</v>
      </c>
      <c r="K2265" s="251">
        <v>13162</v>
      </c>
      <c r="L2265" s="246" t="s">
        <v>1560</v>
      </c>
      <c r="M2265" s="160" t="s">
        <v>3100</v>
      </c>
      <c r="N2265" s="160" t="s">
        <v>3101</v>
      </c>
      <c r="O2265" s="249" t="s">
        <v>3102</v>
      </c>
      <c r="P2265" s="248">
        <v>43727</v>
      </c>
      <c r="Q2265" s="166" t="str">
        <f>IF(COUNTIFS(tabAtas_Bloqueios[CÓDIGO],tabConsumoAta[[#This Row],[CÓDIGO]],tabAtas_Bloqueios[CHAVE],tabConsumoAta[[#This Row],[ATA]],tabAtas_Bloqueios[INATIVO],"") &gt; 0,"X","")</f>
        <v/>
      </c>
      <c r="R2265" s="158" t="s">
        <v>1555</v>
      </c>
    </row>
    <row r="2266" spans="1:18" x14ac:dyDescent="0.3">
      <c r="A2266" s="247">
        <v>33612</v>
      </c>
      <c r="B2266" s="47" t="s">
        <v>2620</v>
      </c>
      <c r="C2266" s="34" t="str">
        <f>IFERROR(VLOOKUP(tabConsumoAta[[#This Row],[CÓDIGO]],tabEstimativa[#Data],14,FALSE),"")</f>
        <v/>
      </c>
      <c r="D2266" s="157"/>
      <c r="E2266" s="157"/>
      <c r="F2266" s="34"/>
      <c r="G2266" s="78" t="str">
        <f>IFERROR(VLOOKUP(tabConsumoAta[[#This Row],[ATA]],tabAtas[#Data],4,FALSE),"")</f>
        <v/>
      </c>
      <c r="H2266" s="163">
        <f>SUMIFS(tabSaldoAta[ESTIMATIVA],tabSaldoAta[CÓDIGO],tabConsumoAta[[#This Row],[CÓDIGO]],tabSaldoAta[CHAVE],tabConsumoAta[[#This Row],[ATA]])</f>
        <v>0</v>
      </c>
      <c r="I2266" s="164">
        <v>200</v>
      </c>
      <c r="J2266" s="159">
        <v>56</v>
      </c>
      <c r="K2266" s="251">
        <v>13163</v>
      </c>
      <c r="L2266" s="246" t="s">
        <v>1560</v>
      </c>
      <c r="M2266" s="160" t="s">
        <v>3100</v>
      </c>
      <c r="N2266" s="160" t="s">
        <v>3101</v>
      </c>
      <c r="O2266" s="249" t="s">
        <v>3102</v>
      </c>
      <c r="P2266" s="248">
        <v>43727</v>
      </c>
      <c r="Q2266" s="166" t="str">
        <f>IF(COUNTIFS(tabAtas_Bloqueios[CÓDIGO],tabConsumoAta[[#This Row],[CÓDIGO]],tabAtas_Bloqueios[CHAVE],tabConsumoAta[[#This Row],[ATA]],tabAtas_Bloqueios[INATIVO],"") &gt; 0,"X","")</f>
        <v/>
      </c>
      <c r="R2266" s="158" t="s">
        <v>1555</v>
      </c>
    </row>
    <row r="2267" spans="1:18" x14ac:dyDescent="0.3">
      <c r="A2267" s="247">
        <v>33623</v>
      </c>
      <c r="B2267" s="47" t="s">
        <v>2918</v>
      </c>
      <c r="C2267" s="34" t="str">
        <f>IFERROR(VLOOKUP(tabConsumoAta[[#This Row],[CÓDIGO]],tabEstimativa[#Data],14,FALSE),"")</f>
        <v/>
      </c>
      <c r="D2267" s="157"/>
      <c r="E2267" s="157"/>
      <c r="F2267" s="34"/>
      <c r="G2267" s="78" t="str">
        <f>IFERROR(VLOOKUP(tabConsumoAta[[#This Row],[ATA]],tabAtas[#Data],4,FALSE),"")</f>
        <v/>
      </c>
      <c r="H2267" s="163">
        <f>SUMIFS(tabSaldoAta[ESTIMATIVA],tabSaldoAta[CÓDIGO],tabConsumoAta[[#This Row],[CÓDIGO]],tabSaldoAta[CHAVE],tabConsumoAta[[#This Row],[ATA]])</f>
        <v>0</v>
      </c>
      <c r="I2267" s="164">
        <v>1000</v>
      </c>
      <c r="J2267" s="159">
        <v>57</v>
      </c>
      <c r="K2267" s="251">
        <v>13163</v>
      </c>
      <c r="L2267" s="246" t="s">
        <v>1560</v>
      </c>
      <c r="M2267" s="160" t="s">
        <v>3100</v>
      </c>
      <c r="N2267" s="160" t="s">
        <v>3101</v>
      </c>
      <c r="O2267" s="249" t="s">
        <v>3102</v>
      </c>
      <c r="P2267" s="248">
        <v>43727</v>
      </c>
      <c r="Q2267" s="166" t="str">
        <f>IF(COUNTIFS(tabAtas_Bloqueios[CÓDIGO],tabConsumoAta[[#This Row],[CÓDIGO]],tabAtas_Bloqueios[CHAVE],tabConsumoAta[[#This Row],[ATA]],tabAtas_Bloqueios[INATIVO],"") &gt; 0,"X","")</f>
        <v/>
      </c>
      <c r="R2267" s="158" t="s">
        <v>1555</v>
      </c>
    </row>
    <row r="2268" spans="1:18" x14ac:dyDescent="0.3">
      <c r="A2268" s="247">
        <v>81514</v>
      </c>
      <c r="B2268" s="47" t="s">
        <v>2621</v>
      </c>
      <c r="C2268" s="34" t="str">
        <f>IFERROR(VLOOKUP(tabConsumoAta[[#This Row],[CÓDIGO]],tabEstimativa[#Data],14,FALSE),"")</f>
        <v/>
      </c>
      <c r="D2268" s="157"/>
      <c r="E2268" s="157"/>
      <c r="F2268" s="34"/>
      <c r="G2268" s="78" t="str">
        <f>IFERROR(VLOOKUP(tabConsumoAta[[#This Row],[ATA]],tabAtas[#Data],4,FALSE),"")</f>
        <v/>
      </c>
      <c r="H2268" s="163">
        <f>SUMIFS(tabSaldoAta[ESTIMATIVA],tabSaldoAta[CÓDIGO],tabConsumoAta[[#This Row],[CÓDIGO]],tabSaldoAta[CHAVE],tabConsumoAta[[#This Row],[ATA]])</f>
        <v>0</v>
      </c>
      <c r="I2268" s="164">
        <v>110000</v>
      </c>
      <c r="J2268" s="159">
        <v>58</v>
      </c>
      <c r="K2268" s="251">
        <v>13163</v>
      </c>
      <c r="L2268" s="246" t="s">
        <v>1560</v>
      </c>
      <c r="M2268" s="160" t="s">
        <v>3100</v>
      </c>
      <c r="N2268" s="160" t="s">
        <v>3101</v>
      </c>
      <c r="O2268" s="249" t="s">
        <v>3102</v>
      </c>
      <c r="P2268" s="248">
        <v>43727</v>
      </c>
      <c r="Q2268" s="166" t="str">
        <f>IF(COUNTIFS(tabAtas_Bloqueios[CÓDIGO],tabConsumoAta[[#This Row],[CÓDIGO]],tabAtas_Bloqueios[CHAVE],tabConsumoAta[[#This Row],[ATA]],tabAtas_Bloqueios[INATIVO],"") &gt; 0,"X","")</f>
        <v/>
      </c>
      <c r="R2268" s="158" t="s">
        <v>1555</v>
      </c>
    </row>
    <row r="2269" spans="1:18" x14ac:dyDescent="0.3">
      <c r="A2269" s="247">
        <v>78418</v>
      </c>
      <c r="B2269" s="47" t="s">
        <v>2623</v>
      </c>
      <c r="C2269" s="34" t="str">
        <f>IFERROR(VLOOKUP(tabConsumoAta[[#This Row],[CÓDIGO]],tabEstimativa[#Data],14,FALSE),"")</f>
        <v/>
      </c>
      <c r="D2269" s="157"/>
      <c r="E2269" s="157"/>
      <c r="F2269" s="34"/>
      <c r="G2269" s="78" t="str">
        <f>IFERROR(VLOOKUP(tabConsumoAta[[#This Row],[ATA]],tabAtas[#Data],4,FALSE),"")</f>
        <v/>
      </c>
      <c r="H2269" s="163">
        <f>SUMIFS(tabSaldoAta[ESTIMATIVA],tabSaldoAta[CÓDIGO],tabConsumoAta[[#This Row],[CÓDIGO]],tabSaldoAta[CHAVE],tabConsumoAta[[#This Row],[ATA]])</f>
        <v>0</v>
      </c>
      <c r="I2269" s="164">
        <v>0</v>
      </c>
      <c r="J2269" s="159">
        <v>59</v>
      </c>
      <c r="K2269" s="251">
        <v>13162</v>
      </c>
      <c r="L2269" s="246" t="s">
        <v>1560</v>
      </c>
      <c r="M2269" s="160" t="s">
        <v>3100</v>
      </c>
      <c r="N2269" s="160" t="s">
        <v>3101</v>
      </c>
      <c r="O2269" s="249" t="s">
        <v>3102</v>
      </c>
      <c r="P2269" s="248">
        <v>43727</v>
      </c>
      <c r="Q2269" s="166" t="str">
        <f>IF(COUNTIFS(tabAtas_Bloqueios[CÓDIGO],tabConsumoAta[[#This Row],[CÓDIGO]],tabAtas_Bloqueios[CHAVE],tabConsumoAta[[#This Row],[ATA]],tabAtas_Bloqueios[INATIVO],"") &gt; 0,"X","")</f>
        <v/>
      </c>
      <c r="R2269" s="158" t="s">
        <v>1555</v>
      </c>
    </row>
    <row r="2270" spans="1:18" x14ac:dyDescent="0.3">
      <c r="A2270" s="247">
        <v>131138</v>
      </c>
      <c r="B2270" s="47" t="s">
        <v>2622</v>
      </c>
      <c r="C2270" s="34" t="str">
        <f>IFERROR(VLOOKUP(tabConsumoAta[[#This Row],[CÓDIGO]],tabEstimativa[#Data],14,FALSE),"")</f>
        <v>Aguardando</v>
      </c>
      <c r="D2270" s="157"/>
      <c r="E2270" s="157"/>
      <c r="F2270" s="34"/>
      <c r="G2270" s="78" t="str">
        <f>IFERROR(VLOOKUP(tabConsumoAta[[#This Row],[ATA]],tabAtas[#Data],4,FALSE),"")</f>
        <v/>
      </c>
      <c r="H2270" s="163">
        <f>SUMIFS(tabSaldoAta[ESTIMATIVA],tabSaldoAta[CÓDIGO],tabConsumoAta[[#This Row],[CÓDIGO]],tabSaldoAta[CHAVE],tabConsumoAta[[#This Row],[ATA]])</f>
        <v>0</v>
      </c>
      <c r="I2270" s="164">
        <v>0</v>
      </c>
      <c r="J2270" s="159">
        <v>60</v>
      </c>
      <c r="K2270" s="251">
        <v>13163</v>
      </c>
      <c r="L2270" s="246" t="s">
        <v>1560</v>
      </c>
      <c r="M2270" s="160" t="s">
        <v>3100</v>
      </c>
      <c r="N2270" s="160" t="s">
        <v>3101</v>
      </c>
      <c r="O2270" s="249" t="s">
        <v>3102</v>
      </c>
      <c r="P2270" s="248">
        <v>43727</v>
      </c>
      <c r="Q2270" s="166" t="str">
        <f>IF(COUNTIFS(tabAtas_Bloqueios[CÓDIGO],tabConsumoAta[[#This Row],[CÓDIGO]],tabAtas_Bloqueios[CHAVE],tabConsumoAta[[#This Row],[ATA]],tabAtas_Bloqueios[INATIVO],"") &gt; 0,"X","")</f>
        <v/>
      </c>
      <c r="R2270" s="158" t="s">
        <v>1555</v>
      </c>
    </row>
    <row r="2271" spans="1:18" x14ac:dyDescent="0.3">
      <c r="A2271" s="247">
        <v>78416</v>
      </c>
      <c r="B2271" s="47" t="s">
        <v>2627</v>
      </c>
      <c r="C2271" s="34" t="str">
        <f>IFERROR(VLOOKUP(tabConsumoAta[[#This Row],[CÓDIGO]],tabEstimativa[#Data],14,FALSE),"")</f>
        <v/>
      </c>
      <c r="D2271" s="157"/>
      <c r="E2271" s="157"/>
      <c r="F2271" s="34"/>
      <c r="G2271" s="78" t="str">
        <f>IFERROR(VLOOKUP(tabConsumoAta[[#This Row],[ATA]],tabAtas[#Data],4,FALSE),"")</f>
        <v/>
      </c>
      <c r="H2271" s="163">
        <f>SUMIFS(tabSaldoAta[ESTIMATIVA],tabSaldoAta[CÓDIGO],tabConsumoAta[[#This Row],[CÓDIGO]],tabSaldoAta[CHAVE],tabConsumoAta[[#This Row],[ATA]])</f>
        <v>0</v>
      </c>
      <c r="I2271" s="164">
        <v>600</v>
      </c>
      <c r="J2271" s="159">
        <v>61</v>
      </c>
      <c r="K2271" s="251">
        <v>13162</v>
      </c>
      <c r="L2271" s="246" t="s">
        <v>1560</v>
      </c>
      <c r="M2271" s="160" t="s">
        <v>3100</v>
      </c>
      <c r="N2271" s="160" t="s">
        <v>3101</v>
      </c>
      <c r="O2271" s="249" t="s">
        <v>3102</v>
      </c>
      <c r="P2271" s="248">
        <v>43727</v>
      </c>
      <c r="Q2271" s="166" t="str">
        <f>IF(COUNTIFS(tabAtas_Bloqueios[CÓDIGO],tabConsumoAta[[#This Row],[CÓDIGO]],tabAtas_Bloqueios[CHAVE],tabConsumoAta[[#This Row],[ATA]],tabAtas_Bloqueios[INATIVO],"") &gt; 0,"X","")</f>
        <v/>
      </c>
      <c r="R2271" s="158" t="s">
        <v>1555</v>
      </c>
    </row>
    <row r="2272" spans="1:18" x14ac:dyDescent="0.3">
      <c r="A2272" s="247">
        <v>114923</v>
      </c>
      <c r="B2272" s="47" t="s">
        <v>2624</v>
      </c>
      <c r="C2272" s="34" t="str">
        <f>IFERROR(VLOOKUP(tabConsumoAta[[#This Row],[CÓDIGO]],tabEstimativa[#Data],14,FALSE),"")</f>
        <v/>
      </c>
      <c r="D2272" s="157"/>
      <c r="E2272" s="157"/>
      <c r="F2272" s="34"/>
      <c r="G2272" s="78" t="str">
        <f>IFERROR(VLOOKUP(tabConsumoAta[[#This Row],[ATA]],tabAtas[#Data],4,FALSE),"")</f>
        <v/>
      </c>
      <c r="H2272" s="163">
        <f>SUMIFS(tabSaldoAta[ESTIMATIVA],tabSaldoAta[CÓDIGO],tabConsumoAta[[#This Row],[CÓDIGO]],tabSaldoAta[CHAVE],tabConsumoAta[[#This Row],[ATA]])</f>
        <v>0</v>
      </c>
      <c r="I2272" s="164">
        <v>1500</v>
      </c>
      <c r="J2272" s="159">
        <v>62</v>
      </c>
      <c r="K2272" s="251">
        <v>13162</v>
      </c>
      <c r="L2272" s="246" t="s">
        <v>1560</v>
      </c>
      <c r="M2272" s="160" t="s">
        <v>3100</v>
      </c>
      <c r="N2272" s="160" t="s">
        <v>3101</v>
      </c>
      <c r="O2272" s="249" t="s">
        <v>3102</v>
      </c>
      <c r="P2272" s="248">
        <v>43727</v>
      </c>
      <c r="Q2272" s="166" t="str">
        <f>IF(COUNTIFS(tabAtas_Bloqueios[CÓDIGO],tabConsumoAta[[#This Row],[CÓDIGO]],tabAtas_Bloqueios[CHAVE],tabConsumoAta[[#This Row],[ATA]],tabAtas_Bloqueios[INATIVO],"") &gt; 0,"X","")</f>
        <v/>
      </c>
      <c r="R2272" s="158" t="s">
        <v>1555</v>
      </c>
    </row>
    <row r="2273" spans="1:18" x14ac:dyDescent="0.3">
      <c r="A2273" s="247">
        <v>126059</v>
      </c>
      <c r="B2273" s="47" t="s">
        <v>2625</v>
      </c>
      <c r="C2273" s="34" t="str">
        <f>IFERROR(VLOOKUP(tabConsumoAta[[#This Row],[CÓDIGO]],tabEstimativa[#Data],14,FALSE),"")</f>
        <v/>
      </c>
      <c r="D2273" s="157"/>
      <c r="E2273" s="157"/>
      <c r="F2273" s="34"/>
      <c r="G2273" s="78" t="str">
        <f>IFERROR(VLOOKUP(tabConsumoAta[[#This Row],[ATA]],tabAtas[#Data],4,FALSE),"")</f>
        <v/>
      </c>
      <c r="H2273" s="163">
        <f>SUMIFS(tabSaldoAta[ESTIMATIVA],tabSaldoAta[CÓDIGO],tabConsumoAta[[#This Row],[CÓDIGO]],tabSaldoAta[CHAVE],tabConsumoAta[[#This Row],[ATA]])</f>
        <v>0</v>
      </c>
      <c r="I2273" s="164">
        <v>20</v>
      </c>
      <c r="J2273" s="159">
        <v>63</v>
      </c>
      <c r="K2273" s="251">
        <v>13163</v>
      </c>
      <c r="L2273" s="246" t="s">
        <v>1560</v>
      </c>
      <c r="M2273" s="160" t="s">
        <v>3100</v>
      </c>
      <c r="N2273" s="160" t="s">
        <v>3101</v>
      </c>
      <c r="O2273" s="249" t="s">
        <v>3102</v>
      </c>
      <c r="P2273" s="248">
        <v>43727</v>
      </c>
      <c r="Q2273" s="166" t="str">
        <f>IF(COUNTIFS(tabAtas_Bloqueios[CÓDIGO],tabConsumoAta[[#This Row],[CÓDIGO]],tabAtas_Bloqueios[CHAVE],tabConsumoAta[[#This Row],[ATA]],tabAtas_Bloqueios[INATIVO],"") &gt; 0,"X","")</f>
        <v/>
      </c>
      <c r="R2273" s="158" t="s">
        <v>1555</v>
      </c>
    </row>
    <row r="2274" spans="1:18" x14ac:dyDescent="0.3">
      <c r="A2274" s="247">
        <v>126060</v>
      </c>
      <c r="B2274" s="47" t="s">
        <v>2626</v>
      </c>
      <c r="C2274" s="34" t="str">
        <f>IFERROR(VLOOKUP(tabConsumoAta[[#This Row],[CÓDIGO]],tabEstimativa[#Data],14,FALSE),"")</f>
        <v/>
      </c>
      <c r="D2274" s="157"/>
      <c r="E2274" s="157"/>
      <c r="F2274" s="34"/>
      <c r="G2274" s="78" t="str">
        <f>IFERROR(VLOOKUP(tabConsumoAta[[#This Row],[ATA]],tabAtas[#Data],4,FALSE),"")</f>
        <v/>
      </c>
      <c r="H2274" s="163">
        <f>SUMIFS(tabSaldoAta[ESTIMATIVA],tabSaldoAta[CÓDIGO],tabConsumoAta[[#This Row],[CÓDIGO]],tabSaldoAta[CHAVE],tabConsumoAta[[#This Row],[ATA]])</f>
        <v>0</v>
      </c>
      <c r="I2274" s="164">
        <v>200</v>
      </c>
      <c r="J2274" s="159">
        <v>64</v>
      </c>
      <c r="K2274" s="251">
        <v>13163</v>
      </c>
      <c r="L2274" s="246" t="s">
        <v>1560</v>
      </c>
      <c r="M2274" s="160" t="s">
        <v>3100</v>
      </c>
      <c r="N2274" s="160" t="s">
        <v>3101</v>
      </c>
      <c r="O2274" s="249" t="s">
        <v>3102</v>
      </c>
      <c r="P2274" s="248">
        <v>43727</v>
      </c>
      <c r="Q2274" s="166" t="str">
        <f>IF(COUNTIFS(tabAtas_Bloqueios[CÓDIGO],tabConsumoAta[[#This Row],[CÓDIGO]],tabAtas_Bloqueios[CHAVE],tabConsumoAta[[#This Row],[ATA]],tabAtas_Bloqueios[INATIVO],"") &gt; 0,"X","")</f>
        <v/>
      </c>
      <c r="R2274" s="158" t="s">
        <v>1555</v>
      </c>
    </row>
    <row r="2275" spans="1:18" x14ac:dyDescent="0.3">
      <c r="A2275" s="247">
        <v>134566</v>
      </c>
      <c r="B2275" s="47" t="s">
        <v>2881</v>
      </c>
      <c r="C2275" s="34" t="str">
        <f>IFERROR(VLOOKUP(tabConsumoAta[[#This Row],[CÓDIGO]],tabEstimativa[#Data],14,FALSE),"")</f>
        <v/>
      </c>
      <c r="D2275" s="157"/>
      <c r="E2275" s="157"/>
      <c r="F2275" s="34"/>
      <c r="G2275" s="78" t="str">
        <f>IFERROR(VLOOKUP(tabConsumoAta[[#This Row],[ATA]],tabAtas[#Data],4,FALSE),"")</f>
        <v/>
      </c>
      <c r="H2275" s="163">
        <f>SUMIFS(tabSaldoAta[ESTIMATIVA],tabSaldoAta[CÓDIGO],tabConsumoAta[[#This Row],[CÓDIGO]],tabSaldoAta[CHAVE],tabConsumoAta[[#This Row],[ATA]])</f>
        <v>0</v>
      </c>
      <c r="I2275" s="164">
        <v>12000</v>
      </c>
      <c r="J2275" s="159">
        <v>65</v>
      </c>
      <c r="K2275" s="251">
        <v>13162</v>
      </c>
      <c r="L2275" s="246" t="s">
        <v>1560</v>
      </c>
      <c r="M2275" s="160" t="s">
        <v>3100</v>
      </c>
      <c r="N2275" s="160" t="s">
        <v>3101</v>
      </c>
      <c r="O2275" s="249" t="s">
        <v>3102</v>
      </c>
      <c r="P2275" s="248">
        <v>43727</v>
      </c>
      <c r="Q2275" s="166" t="str">
        <f>IF(COUNTIFS(tabAtas_Bloqueios[CÓDIGO],tabConsumoAta[[#This Row],[CÓDIGO]],tabAtas_Bloqueios[CHAVE],tabConsumoAta[[#This Row],[ATA]],tabAtas_Bloqueios[INATIVO],"") &gt; 0,"X","")</f>
        <v/>
      </c>
      <c r="R2275" s="158" t="s">
        <v>1555</v>
      </c>
    </row>
    <row r="2276" spans="1:18" x14ac:dyDescent="0.3">
      <c r="A2276" s="247">
        <v>98703</v>
      </c>
      <c r="B2276" s="47" t="s">
        <v>2239</v>
      </c>
      <c r="C2276" s="34" t="str">
        <f>IFERROR(VLOOKUP(tabConsumoAta[[#This Row],[CÓDIGO]],tabEstimativa[#Data],14,FALSE),"")</f>
        <v>Aguardando</v>
      </c>
      <c r="D2276" s="157"/>
      <c r="E2276" s="157"/>
      <c r="F2276" s="34"/>
      <c r="G2276" s="78" t="str">
        <f>IFERROR(VLOOKUP(tabConsumoAta[[#This Row],[ATA]],tabAtas[#Data],4,FALSE),"")</f>
        <v/>
      </c>
      <c r="H2276" s="163">
        <f>SUMIFS(tabSaldoAta[ESTIMATIVA],tabSaldoAta[CÓDIGO],tabConsumoAta[[#This Row],[CÓDIGO]],tabSaldoAta[CHAVE],tabConsumoAta[[#This Row],[ATA]])</f>
        <v>0</v>
      </c>
      <c r="I2276" s="164">
        <v>2000</v>
      </c>
      <c r="J2276" s="159">
        <v>66</v>
      </c>
      <c r="K2276" s="251">
        <v>13171</v>
      </c>
      <c r="L2276" s="246" t="s">
        <v>1560</v>
      </c>
      <c r="M2276" s="160" t="s">
        <v>3100</v>
      </c>
      <c r="N2276" s="160" t="s">
        <v>3101</v>
      </c>
      <c r="O2276" s="249" t="s">
        <v>3102</v>
      </c>
      <c r="P2276" s="248">
        <v>43727</v>
      </c>
      <c r="Q2276" s="166" t="str">
        <f>IF(COUNTIFS(tabAtas_Bloqueios[CÓDIGO],tabConsumoAta[[#This Row],[CÓDIGO]],tabAtas_Bloqueios[CHAVE],tabConsumoAta[[#This Row],[ATA]],tabAtas_Bloqueios[INATIVO],"") &gt; 0,"X","")</f>
        <v/>
      </c>
      <c r="R2276" s="158" t="s">
        <v>1555</v>
      </c>
    </row>
    <row r="2277" spans="1:18" x14ac:dyDescent="0.3">
      <c r="A2277" s="247">
        <v>98704</v>
      </c>
      <c r="B2277" s="47" t="s">
        <v>2240</v>
      </c>
      <c r="C2277" s="34" t="str">
        <f>IFERROR(VLOOKUP(tabConsumoAta[[#This Row],[CÓDIGO]],tabEstimativa[#Data],14,FALSE),"")</f>
        <v>Aguardando</v>
      </c>
      <c r="D2277" s="157"/>
      <c r="E2277" s="157"/>
      <c r="F2277" s="34"/>
      <c r="G2277" s="78" t="str">
        <f>IFERROR(VLOOKUP(tabConsumoAta[[#This Row],[ATA]],tabAtas[#Data],4,FALSE),"")</f>
        <v/>
      </c>
      <c r="H2277" s="163">
        <f>SUMIFS(tabSaldoAta[ESTIMATIVA],tabSaldoAta[CÓDIGO],tabConsumoAta[[#This Row],[CÓDIGO]],tabSaldoAta[CHAVE],tabConsumoAta[[#This Row],[ATA]])</f>
        <v>0</v>
      </c>
      <c r="I2277" s="164">
        <v>250</v>
      </c>
      <c r="J2277" s="159">
        <v>67</v>
      </c>
      <c r="K2277" s="251">
        <v>13171</v>
      </c>
      <c r="L2277" s="246" t="s">
        <v>1560</v>
      </c>
      <c r="M2277" s="160" t="s">
        <v>3100</v>
      </c>
      <c r="N2277" s="160" t="s">
        <v>3101</v>
      </c>
      <c r="O2277" s="249" t="s">
        <v>3102</v>
      </c>
      <c r="P2277" s="248">
        <v>43727</v>
      </c>
      <c r="Q2277" s="166" t="str">
        <f>IF(COUNTIFS(tabAtas_Bloqueios[CÓDIGO],tabConsumoAta[[#This Row],[CÓDIGO]],tabAtas_Bloqueios[CHAVE],tabConsumoAta[[#This Row],[ATA]],tabAtas_Bloqueios[INATIVO],"") &gt; 0,"X","")</f>
        <v/>
      </c>
      <c r="R2277" s="158" t="s">
        <v>1555</v>
      </c>
    </row>
    <row r="2278" spans="1:18" x14ac:dyDescent="0.3">
      <c r="A2278" s="247">
        <v>19883</v>
      </c>
      <c r="B2278" s="47" t="s">
        <v>2629</v>
      </c>
      <c r="C2278" s="34" t="str">
        <f>IFERROR(VLOOKUP(tabConsumoAta[[#This Row],[CÓDIGO]],tabEstimativa[#Data],14,FALSE),"")</f>
        <v/>
      </c>
      <c r="D2278" s="157"/>
      <c r="E2278" s="157"/>
      <c r="F2278" s="34"/>
      <c r="G2278" s="78" t="str">
        <f>IFERROR(VLOOKUP(tabConsumoAta[[#This Row],[ATA]],tabAtas[#Data],4,FALSE),"")</f>
        <v/>
      </c>
      <c r="H2278" s="163">
        <f>SUMIFS(tabSaldoAta[ESTIMATIVA],tabSaldoAta[CÓDIGO],tabConsumoAta[[#This Row],[CÓDIGO]],tabSaldoAta[CHAVE],tabConsumoAta[[#This Row],[ATA]])</f>
        <v>0</v>
      </c>
      <c r="I2278" s="164">
        <v>80</v>
      </c>
      <c r="J2278" s="159">
        <v>68</v>
      </c>
      <c r="K2278" s="251">
        <v>13175</v>
      </c>
      <c r="L2278" s="246" t="s">
        <v>1560</v>
      </c>
      <c r="M2278" s="160" t="s">
        <v>3100</v>
      </c>
      <c r="N2278" s="160" t="s">
        <v>3101</v>
      </c>
      <c r="O2278" s="249" t="s">
        <v>3102</v>
      </c>
      <c r="P2278" s="248">
        <v>43727</v>
      </c>
      <c r="Q2278" s="166" t="str">
        <f>IF(COUNTIFS(tabAtas_Bloqueios[CÓDIGO],tabConsumoAta[[#This Row],[CÓDIGO]],tabAtas_Bloqueios[CHAVE],tabConsumoAta[[#This Row],[ATA]],tabAtas_Bloqueios[INATIVO],"") &gt; 0,"X","")</f>
        <v/>
      </c>
      <c r="R2278" s="158" t="s">
        <v>1555</v>
      </c>
    </row>
    <row r="2279" spans="1:18" x14ac:dyDescent="0.3">
      <c r="A2279" s="247">
        <v>81370</v>
      </c>
      <c r="B2279" s="47" t="s">
        <v>2632</v>
      </c>
      <c r="C2279" s="34" t="str">
        <f>IFERROR(VLOOKUP(tabConsumoAta[[#This Row],[CÓDIGO]],tabEstimativa[#Data],14,FALSE),"")</f>
        <v/>
      </c>
      <c r="D2279" s="157"/>
      <c r="E2279" s="157"/>
      <c r="F2279" s="34"/>
      <c r="G2279" s="78" t="str">
        <f>IFERROR(VLOOKUP(tabConsumoAta[[#This Row],[ATA]],tabAtas[#Data],4,FALSE),"")</f>
        <v/>
      </c>
      <c r="H2279" s="163">
        <f>SUMIFS(tabSaldoAta[ESTIMATIVA],tabSaldoAta[CÓDIGO],tabConsumoAta[[#This Row],[CÓDIGO]],tabSaldoAta[CHAVE],tabConsumoAta[[#This Row],[ATA]])</f>
        <v>0</v>
      </c>
      <c r="I2279" s="164">
        <v>1500</v>
      </c>
      <c r="J2279" s="159">
        <v>69</v>
      </c>
      <c r="K2279" s="251">
        <v>13179</v>
      </c>
      <c r="L2279" s="246" t="s">
        <v>1560</v>
      </c>
      <c r="M2279" s="160" t="s">
        <v>3100</v>
      </c>
      <c r="N2279" s="160" t="s">
        <v>3101</v>
      </c>
      <c r="O2279" s="249" t="s">
        <v>3102</v>
      </c>
      <c r="P2279" s="248">
        <v>43727</v>
      </c>
      <c r="Q2279" s="166" t="str">
        <f>IF(COUNTIFS(tabAtas_Bloqueios[CÓDIGO],tabConsumoAta[[#This Row],[CÓDIGO]],tabAtas_Bloqueios[CHAVE],tabConsumoAta[[#This Row],[ATA]],tabAtas_Bloqueios[INATIVO],"") &gt; 0,"X","")</f>
        <v/>
      </c>
      <c r="R2279" s="158" t="s">
        <v>1555</v>
      </c>
    </row>
    <row r="2280" spans="1:18" x14ac:dyDescent="0.3">
      <c r="A2280" s="247">
        <v>81371</v>
      </c>
      <c r="B2280" s="47" t="s">
        <v>2630</v>
      </c>
      <c r="C2280" s="34" t="str">
        <f>IFERROR(VLOOKUP(tabConsumoAta[[#This Row],[CÓDIGO]],tabEstimativa[#Data],14,FALSE),"")</f>
        <v/>
      </c>
      <c r="D2280" s="157"/>
      <c r="E2280" s="157"/>
      <c r="F2280" s="34"/>
      <c r="G2280" s="78" t="str">
        <f>IFERROR(VLOOKUP(tabConsumoAta[[#This Row],[ATA]],tabAtas[#Data],4,FALSE),"")</f>
        <v/>
      </c>
      <c r="H2280" s="163">
        <f>SUMIFS(tabSaldoAta[ESTIMATIVA],tabSaldoAta[CÓDIGO],tabConsumoAta[[#This Row],[CÓDIGO]],tabSaldoAta[CHAVE],tabConsumoAta[[#This Row],[ATA]])</f>
        <v>0</v>
      </c>
      <c r="I2280" s="164">
        <v>1500</v>
      </c>
      <c r="J2280" s="159">
        <v>70</v>
      </c>
      <c r="K2280" s="251">
        <v>13179</v>
      </c>
      <c r="L2280" s="246" t="s">
        <v>1560</v>
      </c>
      <c r="M2280" s="160" t="s">
        <v>3100</v>
      </c>
      <c r="N2280" s="160" t="s">
        <v>3101</v>
      </c>
      <c r="O2280" s="249" t="s">
        <v>3102</v>
      </c>
      <c r="P2280" s="248">
        <v>43727</v>
      </c>
      <c r="Q2280" s="166" t="str">
        <f>IF(COUNTIFS(tabAtas_Bloqueios[CÓDIGO],tabConsumoAta[[#This Row],[CÓDIGO]],tabAtas_Bloqueios[CHAVE],tabConsumoAta[[#This Row],[ATA]],tabAtas_Bloqueios[INATIVO],"") &gt; 0,"X","")</f>
        <v/>
      </c>
      <c r="R2280" s="158" t="s">
        <v>1555</v>
      </c>
    </row>
    <row r="2281" spans="1:18" x14ac:dyDescent="0.3">
      <c r="A2281" s="247">
        <v>132400</v>
      </c>
      <c r="B2281" s="47" t="s">
        <v>2631</v>
      </c>
      <c r="C2281" s="34" t="str">
        <f>IFERROR(VLOOKUP(tabConsumoAta[[#This Row],[CÓDIGO]],tabEstimativa[#Data],14,FALSE),"")</f>
        <v/>
      </c>
      <c r="D2281" s="157"/>
      <c r="E2281" s="157"/>
      <c r="F2281" s="34"/>
      <c r="G2281" s="78" t="str">
        <f>IFERROR(VLOOKUP(tabConsumoAta[[#This Row],[ATA]],tabAtas[#Data],4,FALSE),"")</f>
        <v/>
      </c>
      <c r="H2281" s="163">
        <f>SUMIFS(tabSaldoAta[ESTIMATIVA],tabSaldoAta[CÓDIGO],tabConsumoAta[[#This Row],[CÓDIGO]],tabSaldoAta[CHAVE],tabConsumoAta[[#This Row],[ATA]])</f>
        <v>0</v>
      </c>
      <c r="I2281" s="164">
        <v>1500</v>
      </c>
      <c r="J2281" s="159">
        <v>71</v>
      </c>
      <c r="K2281" s="251">
        <v>13179</v>
      </c>
      <c r="L2281" s="246" t="s">
        <v>1560</v>
      </c>
      <c r="M2281" s="160" t="s">
        <v>3100</v>
      </c>
      <c r="N2281" s="160" t="s">
        <v>3101</v>
      </c>
      <c r="O2281" s="249" t="s">
        <v>3102</v>
      </c>
      <c r="P2281" s="248">
        <v>43727</v>
      </c>
      <c r="Q2281" s="166" t="str">
        <f>IF(COUNTIFS(tabAtas_Bloqueios[CÓDIGO],tabConsumoAta[[#This Row],[CÓDIGO]],tabAtas_Bloqueios[CHAVE],tabConsumoAta[[#This Row],[ATA]],tabAtas_Bloqueios[INATIVO],"") &gt; 0,"X","")</f>
        <v/>
      </c>
      <c r="R2281" s="158" t="s">
        <v>1555</v>
      </c>
    </row>
    <row r="2282" spans="1:18" x14ac:dyDescent="0.3">
      <c r="A2282" s="247">
        <v>81152</v>
      </c>
      <c r="B2282" s="47" t="s">
        <v>2633</v>
      </c>
      <c r="C2282" s="34" t="str">
        <f>IFERROR(VLOOKUP(tabConsumoAta[[#This Row],[CÓDIGO]],tabEstimativa[#Data],14,FALSE),"")</f>
        <v/>
      </c>
      <c r="D2282" s="157"/>
      <c r="E2282" s="157"/>
      <c r="F2282" s="34"/>
      <c r="G2282" s="78" t="str">
        <f>IFERROR(VLOOKUP(tabConsumoAta[[#This Row],[ATA]],tabAtas[#Data],4,FALSE),"")</f>
        <v/>
      </c>
      <c r="H2282" s="163">
        <f>SUMIFS(tabSaldoAta[ESTIMATIVA],tabSaldoAta[CÓDIGO],tabConsumoAta[[#This Row],[CÓDIGO]],tabSaldoAta[CHAVE],tabConsumoAta[[#This Row],[ATA]])</f>
        <v>0</v>
      </c>
      <c r="I2282" s="164">
        <v>0</v>
      </c>
      <c r="J2282" s="159">
        <v>72</v>
      </c>
      <c r="K2282" s="251" t="s">
        <v>1532</v>
      </c>
      <c r="L2282" s="246" t="s">
        <v>1560</v>
      </c>
      <c r="M2282" s="160" t="s">
        <v>3100</v>
      </c>
      <c r="N2282" s="160" t="s">
        <v>3101</v>
      </c>
      <c r="O2282" s="249" t="s">
        <v>3102</v>
      </c>
      <c r="P2282" s="248">
        <v>43727</v>
      </c>
      <c r="Q2282" s="166" t="str">
        <f>IF(COUNTIFS(tabAtas_Bloqueios[CÓDIGO],tabConsumoAta[[#This Row],[CÓDIGO]],tabAtas_Bloqueios[CHAVE],tabConsumoAta[[#This Row],[ATA]],tabAtas_Bloqueios[INATIVO],"") &gt; 0,"X","")</f>
        <v/>
      </c>
      <c r="R2282" s="158" t="s">
        <v>1555</v>
      </c>
    </row>
    <row r="2283" spans="1:18" x14ac:dyDescent="0.3">
      <c r="A2283" s="247">
        <v>100907</v>
      </c>
      <c r="B2283" s="47" t="s">
        <v>2634</v>
      </c>
      <c r="C2283" s="34" t="str">
        <f>IFERROR(VLOOKUP(tabConsumoAta[[#This Row],[CÓDIGO]],tabEstimativa[#Data],14,FALSE),"")</f>
        <v/>
      </c>
      <c r="D2283" s="157"/>
      <c r="E2283" s="157"/>
      <c r="F2283" s="34"/>
      <c r="G2283" s="78" t="str">
        <f>IFERROR(VLOOKUP(tabConsumoAta[[#This Row],[ATA]],tabAtas[#Data],4,FALSE),"")</f>
        <v/>
      </c>
      <c r="H2283" s="163">
        <f>SUMIFS(tabSaldoAta[ESTIMATIVA],tabSaldoAta[CÓDIGO],tabConsumoAta[[#This Row],[CÓDIGO]],tabSaldoAta[CHAVE],tabConsumoAta[[#This Row],[ATA]])</f>
        <v>0</v>
      </c>
      <c r="I2283" s="164">
        <v>0</v>
      </c>
      <c r="J2283" s="159">
        <v>73</v>
      </c>
      <c r="K2283" s="251" t="s">
        <v>1532</v>
      </c>
      <c r="L2283" s="246" t="s">
        <v>1560</v>
      </c>
      <c r="M2283" s="160" t="s">
        <v>3100</v>
      </c>
      <c r="N2283" s="160" t="s">
        <v>3101</v>
      </c>
      <c r="O2283" s="249" t="s">
        <v>3102</v>
      </c>
      <c r="P2283" s="248">
        <v>43727</v>
      </c>
      <c r="Q2283" s="166" t="str">
        <f>IF(COUNTIFS(tabAtas_Bloqueios[CÓDIGO],tabConsumoAta[[#This Row],[CÓDIGO]],tabAtas_Bloqueios[CHAVE],tabConsumoAta[[#This Row],[ATA]],tabAtas_Bloqueios[INATIVO],"") &gt; 0,"X","")</f>
        <v/>
      </c>
      <c r="R2283" s="158" t="s">
        <v>1555</v>
      </c>
    </row>
    <row r="2284" spans="1:18" x14ac:dyDescent="0.3">
      <c r="A2284" s="247">
        <v>64646</v>
      </c>
      <c r="B2284" s="47" t="s">
        <v>3111</v>
      </c>
      <c r="C2284" s="34" t="str">
        <f>IFERROR(VLOOKUP(tabConsumoAta[[#This Row],[CÓDIGO]],tabEstimativa[#Data],14,FALSE),"")</f>
        <v/>
      </c>
      <c r="D2284" s="157"/>
      <c r="E2284" s="157"/>
      <c r="F2284" s="34"/>
      <c r="G2284" s="78" t="str">
        <f>IFERROR(VLOOKUP(tabConsumoAta[[#This Row],[ATA]],tabAtas[#Data],4,FALSE),"")</f>
        <v/>
      </c>
      <c r="H2284" s="163">
        <f>SUMIFS(tabSaldoAta[ESTIMATIVA],tabSaldoAta[CÓDIGO],tabConsumoAta[[#This Row],[CÓDIGO]],tabSaldoAta[CHAVE],tabConsumoAta[[#This Row],[ATA]])</f>
        <v>0</v>
      </c>
      <c r="I2284" s="164">
        <v>3000</v>
      </c>
      <c r="J2284" s="159">
        <v>74</v>
      </c>
      <c r="K2284" s="251">
        <v>13183</v>
      </c>
      <c r="L2284" s="246" t="s">
        <v>1560</v>
      </c>
      <c r="M2284" s="160" t="s">
        <v>3100</v>
      </c>
      <c r="N2284" s="160" t="s">
        <v>3101</v>
      </c>
      <c r="O2284" s="249" t="s">
        <v>3102</v>
      </c>
      <c r="P2284" s="248">
        <v>43727</v>
      </c>
      <c r="Q2284" s="166" t="str">
        <f>IF(COUNTIFS(tabAtas_Bloqueios[CÓDIGO],tabConsumoAta[[#This Row],[CÓDIGO]],tabAtas_Bloqueios[CHAVE],tabConsumoAta[[#This Row],[ATA]],tabAtas_Bloqueios[INATIVO],"") &gt; 0,"X","")</f>
        <v/>
      </c>
      <c r="R2284" s="158" t="s">
        <v>1555</v>
      </c>
    </row>
    <row r="2285" spans="1:18" x14ac:dyDescent="0.3">
      <c r="A2285" s="247">
        <v>126837</v>
      </c>
      <c r="B2285" s="47" t="s">
        <v>2636</v>
      </c>
      <c r="C2285" s="34" t="str">
        <f>IFERROR(VLOOKUP(tabConsumoAta[[#This Row],[CÓDIGO]],tabEstimativa[#Data],14,FALSE),"")</f>
        <v/>
      </c>
      <c r="D2285" s="157"/>
      <c r="E2285" s="157"/>
      <c r="F2285" s="34"/>
      <c r="G2285" s="78" t="str">
        <f>IFERROR(VLOOKUP(tabConsumoAta[[#This Row],[ATA]],tabAtas[#Data],4,FALSE),"")</f>
        <v/>
      </c>
      <c r="H2285" s="163">
        <f>SUMIFS(tabSaldoAta[ESTIMATIVA],tabSaldoAta[CÓDIGO],tabConsumoAta[[#This Row],[CÓDIGO]],tabSaldoAta[CHAVE],tabConsumoAta[[#This Row],[ATA]])</f>
        <v>0</v>
      </c>
      <c r="I2285" s="164">
        <v>3000</v>
      </c>
      <c r="J2285" s="159">
        <v>75</v>
      </c>
      <c r="K2285" s="251">
        <v>13183</v>
      </c>
      <c r="L2285" s="246" t="s">
        <v>1560</v>
      </c>
      <c r="M2285" s="160" t="s">
        <v>3100</v>
      </c>
      <c r="N2285" s="160" t="s">
        <v>3101</v>
      </c>
      <c r="O2285" s="249" t="s">
        <v>3102</v>
      </c>
      <c r="P2285" s="248">
        <v>43727</v>
      </c>
      <c r="Q2285" s="166" t="str">
        <f>IF(COUNTIFS(tabAtas_Bloqueios[CÓDIGO],tabConsumoAta[[#This Row],[CÓDIGO]],tabAtas_Bloqueios[CHAVE],tabConsumoAta[[#This Row],[ATA]],tabAtas_Bloqueios[INATIVO],"") &gt; 0,"X","")</f>
        <v/>
      </c>
      <c r="R2285" s="158" t="s">
        <v>1555</v>
      </c>
    </row>
    <row r="2286" spans="1:18" x14ac:dyDescent="0.3">
      <c r="A2286" s="247">
        <v>24219</v>
      </c>
      <c r="B2286" s="47" t="s">
        <v>2637</v>
      </c>
      <c r="C2286" s="34" t="str">
        <f>IFERROR(VLOOKUP(tabConsumoAta[[#This Row],[CÓDIGO]],tabEstimativa[#Data],14,FALSE),"")</f>
        <v/>
      </c>
      <c r="D2286" s="157"/>
      <c r="E2286" s="157"/>
      <c r="F2286" s="34"/>
      <c r="G2286" s="78" t="str">
        <f>IFERROR(VLOOKUP(tabConsumoAta[[#This Row],[ATA]],tabAtas[#Data],4,FALSE),"")</f>
        <v/>
      </c>
      <c r="H2286" s="163">
        <f>SUMIFS(tabSaldoAta[ESTIMATIVA],tabSaldoAta[CÓDIGO],tabConsumoAta[[#This Row],[CÓDIGO]],tabSaldoAta[CHAVE],tabConsumoAta[[#This Row],[ATA]])</f>
        <v>0</v>
      </c>
      <c r="I2286" s="164">
        <v>0</v>
      </c>
      <c r="J2286" s="159">
        <v>76</v>
      </c>
      <c r="K2286" s="251">
        <v>13190</v>
      </c>
      <c r="L2286" s="246" t="s">
        <v>1560</v>
      </c>
      <c r="M2286" s="160" t="s">
        <v>3100</v>
      </c>
      <c r="N2286" s="160" t="s">
        <v>3101</v>
      </c>
      <c r="O2286" s="249" t="s">
        <v>3102</v>
      </c>
      <c r="P2286" s="248">
        <v>43727</v>
      </c>
      <c r="Q2286" s="166" t="str">
        <f>IF(COUNTIFS(tabAtas_Bloqueios[CÓDIGO],tabConsumoAta[[#This Row],[CÓDIGO]],tabAtas_Bloqueios[CHAVE],tabConsumoAta[[#This Row],[ATA]],tabAtas_Bloqueios[INATIVO],"") &gt; 0,"X","")</f>
        <v/>
      </c>
      <c r="R2286" s="158" t="s">
        <v>1555</v>
      </c>
    </row>
    <row r="2287" spans="1:18" x14ac:dyDescent="0.3">
      <c r="A2287" s="247">
        <v>24551</v>
      </c>
      <c r="B2287" s="47" t="s">
        <v>3112</v>
      </c>
      <c r="C2287" s="34" t="str">
        <f>IFERROR(VLOOKUP(tabConsumoAta[[#This Row],[CÓDIGO]],tabEstimativa[#Data],14,FALSE),"")</f>
        <v/>
      </c>
      <c r="D2287" s="157"/>
      <c r="E2287" s="157"/>
      <c r="F2287" s="34"/>
      <c r="G2287" s="78" t="str">
        <f>IFERROR(VLOOKUP(tabConsumoAta[[#This Row],[ATA]],tabAtas[#Data],4,FALSE),"")</f>
        <v/>
      </c>
      <c r="H2287" s="163">
        <f>SUMIFS(tabSaldoAta[ESTIMATIVA],tabSaldoAta[CÓDIGO],tabConsumoAta[[#This Row],[CÓDIGO]],tabSaldoAta[CHAVE],tabConsumoAta[[#This Row],[ATA]])</f>
        <v>0</v>
      </c>
      <c r="I2287" s="164">
        <v>60</v>
      </c>
      <c r="J2287" s="159">
        <v>77</v>
      </c>
      <c r="K2287" s="251">
        <v>13192</v>
      </c>
      <c r="L2287" s="246" t="s">
        <v>1560</v>
      </c>
      <c r="M2287" s="160" t="s">
        <v>3100</v>
      </c>
      <c r="N2287" s="160" t="s">
        <v>3101</v>
      </c>
      <c r="O2287" s="249" t="s">
        <v>3102</v>
      </c>
      <c r="P2287" s="248">
        <v>43727</v>
      </c>
      <c r="Q2287" s="166" t="str">
        <f>IF(COUNTIFS(tabAtas_Bloqueios[CÓDIGO],tabConsumoAta[[#This Row],[CÓDIGO]],tabAtas_Bloqueios[CHAVE],tabConsumoAta[[#This Row],[ATA]],tabAtas_Bloqueios[INATIVO],"") &gt; 0,"X","")</f>
        <v/>
      </c>
      <c r="R2287" s="158" t="s">
        <v>1555</v>
      </c>
    </row>
    <row r="2288" spans="1:18" x14ac:dyDescent="0.3">
      <c r="A2288" s="247">
        <v>60973</v>
      </c>
      <c r="B2288" s="47" t="s">
        <v>2920</v>
      </c>
      <c r="C2288" s="34" t="str">
        <f>IFERROR(VLOOKUP(tabConsumoAta[[#This Row],[CÓDIGO]],tabEstimativa[#Data],14,FALSE),"")</f>
        <v/>
      </c>
      <c r="D2288" s="157"/>
      <c r="E2288" s="157"/>
      <c r="F2288" s="34"/>
      <c r="G2288" s="78" t="str">
        <f>IFERROR(VLOOKUP(tabConsumoAta[[#This Row],[ATA]],tabAtas[#Data],4,FALSE),"")</f>
        <v/>
      </c>
      <c r="H2288" s="163">
        <f>SUMIFS(tabSaldoAta[ESTIMATIVA],tabSaldoAta[CÓDIGO],tabConsumoAta[[#This Row],[CÓDIGO]],tabSaldoAta[CHAVE],tabConsumoAta[[#This Row],[ATA]])</f>
        <v>0</v>
      </c>
      <c r="I2288" s="164">
        <v>0</v>
      </c>
      <c r="J2288" s="159">
        <v>78</v>
      </c>
      <c r="K2288" s="251">
        <v>13192</v>
      </c>
      <c r="L2288" s="246" t="s">
        <v>1560</v>
      </c>
      <c r="M2288" s="160" t="s">
        <v>3100</v>
      </c>
      <c r="N2288" s="160" t="s">
        <v>3101</v>
      </c>
      <c r="O2288" s="249" t="s">
        <v>3102</v>
      </c>
      <c r="P2288" s="248">
        <v>43727</v>
      </c>
      <c r="Q2288" s="166" t="str">
        <f>IF(COUNTIFS(tabAtas_Bloqueios[CÓDIGO],tabConsumoAta[[#This Row],[CÓDIGO]],tabAtas_Bloqueios[CHAVE],tabConsumoAta[[#This Row],[ATA]],tabAtas_Bloqueios[INATIVO],"") &gt; 0,"X","")</f>
        <v/>
      </c>
      <c r="R2288" s="158" t="s">
        <v>1555</v>
      </c>
    </row>
    <row r="2289" spans="1:18" x14ac:dyDescent="0.3">
      <c r="A2289" s="247">
        <v>138475</v>
      </c>
      <c r="B2289" s="47" t="s">
        <v>2238</v>
      </c>
      <c r="C2289" s="34" t="str">
        <f>IFERROR(VLOOKUP(tabConsumoAta[[#This Row],[CÓDIGO]],tabEstimativa[#Data],14,FALSE),"")</f>
        <v>Suspenso</v>
      </c>
      <c r="D2289" s="157"/>
      <c r="E2289" s="157"/>
      <c r="F2289" s="34"/>
      <c r="G2289" s="78" t="str">
        <f>IFERROR(VLOOKUP(tabConsumoAta[[#This Row],[ATA]],tabAtas[#Data],4,FALSE),"")</f>
        <v/>
      </c>
      <c r="H2289" s="163">
        <f>SUMIFS(tabSaldoAta[ESTIMATIVA],tabSaldoAta[CÓDIGO],tabConsumoAta[[#This Row],[CÓDIGO]],tabSaldoAta[CHAVE],tabConsumoAta[[#This Row],[ATA]])</f>
        <v>0</v>
      </c>
      <c r="I2289" s="164">
        <v>200</v>
      </c>
      <c r="J2289" s="159">
        <v>79</v>
      </c>
      <c r="K2289" s="251">
        <v>13192</v>
      </c>
      <c r="L2289" s="246" t="s">
        <v>1560</v>
      </c>
      <c r="M2289" s="160" t="s">
        <v>3100</v>
      </c>
      <c r="N2289" s="160" t="s">
        <v>3101</v>
      </c>
      <c r="O2289" s="249" t="s">
        <v>3102</v>
      </c>
      <c r="P2289" s="248">
        <v>43727</v>
      </c>
      <c r="Q2289" s="166" t="str">
        <f>IF(COUNTIFS(tabAtas_Bloqueios[CÓDIGO],tabConsumoAta[[#This Row],[CÓDIGO]],tabAtas_Bloqueios[CHAVE],tabConsumoAta[[#This Row],[ATA]],tabAtas_Bloqueios[INATIVO],"") &gt; 0,"X","")</f>
        <v/>
      </c>
      <c r="R2289" s="158" t="s">
        <v>1555</v>
      </c>
    </row>
    <row r="2290" spans="1:18" x14ac:dyDescent="0.3">
      <c r="A2290" s="247">
        <v>64634</v>
      </c>
      <c r="B2290" s="47" t="s">
        <v>1433</v>
      </c>
      <c r="C2290" s="34" t="str">
        <f>IFERROR(VLOOKUP(tabConsumoAta[[#This Row],[CÓDIGO]],tabEstimativa[#Data],14,FALSE),"")</f>
        <v/>
      </c>
      <c r="D2290" s="157"/>
      <c r="E2290" s="157"/>
      <c r="F2290" s="34"/>
      <c r="G2290" s="78" t="str">
        <f>IFERROR(VLOOKUP(tabConsumoAta[[#This Row],[ATA]],tabAtas[#Data],4,FALSE),"")</f>
        <v/>
      </c>
      <c r="H2290" s="163">
        <f>SUMIFS(tabSaldoAta[ESTIMATIVA],tabSaldoAta[CÓDIGO],tabConsumoAta[[#This Row],[CÓDIGO]],tabSaldoAta[CHAVE],tabConsumoAta[[#This Row],[ATA]])</f>
        <v>0</v>
      </c>
      <c r="I2290" s="164">
        <v>0</v>
      </c>
      <c r="J2290" s="159">
        <v>80</v>
      </c>
      <c r="K2290" s="251">
        <v>13192</v>
      </c>
      <c r="L2290" s="246" t="s">
        <v>1560</v>
      </c>
      <c r="M2290" s="160" t="s">
        <v>3100</v>
      </c>
      <c r="N2290" s="160" t="s">
        <v>3101</v>
      </c>
      <c r="O2290" s="249" t="s">
        <v>3102</v>
      </c>
      <c r="P2290" s="248">
        <v>43727</v>
      </c>
      <c r="Q2290" s="166" t="str">
        <f>IF(COUNTIFS(tabAtas_Bloqueios[CÓDIGO],tabConsumoAta[[#This Row],[CÓDIGO]],tabAtas_Bloqueios[CHAVE],tabConsumoAta[[#This Row],[ATA]],tabAtas_Bloqueios[INATIVO],"") &gt; 0,"X","")</f>
        <v/>
      </c>
      <c r="R2290" s="158" t="s">
        <v>1555</v>
      </c>
    </row>
    <row r="2291" spans="1:18" x14ac:dyDescent="0.3">
      <c r="A2291" s="247">
        <v>27136</v>
      </c>
      <c r="B2291" s="47" t="s">
        <v>2850</v>
      </c>
      <c r="C2291" s="34" t="str">
        <f>IFERROR(VLOOKUP(tabConsumoAta[[#This Row],[CÓDIGO]],tabEstimativa[#Data],14,FALSE),"")</f>
        <v>Aguardando</v>
      </c>
      <c r="D2291" s="157" t="s">
        <v>2140</v>
      </c>
      <c r="E2291" s="157">
        <v>220</v>
      </c>
      <c r="F2291" s="34">
        <v>2019</v>
      </c>
      <c r="G2291" s="78">
        <f>IFERROR(VLOOKUP(tabConsumoAta[[#This Row],[ATA]],tabAtas[#Data],4,FALSE),"")</f>
        <v>44082</v>
      </c>
      <c r="H2291" s="163">
        <f>SUMIFS(tabSaldoAta[ESTIMATIVA],tabSaldoAta[CÓDIGO],tabConsumoAta[[#This Row],[CÓDIGO]],tabSaldoAta[CHAVE],tabConsumoAta[[#This Row],[ATA]])</f>
        <v>100000</v>
      </c>
      <c r="I2291" s="164">
        <v>38000</v>
      </c>
      <c r="J2291" s="159">
        <v>1</v>
      </c>
      <c r="K2291" s="251">
        <v>12833</v>
      </c>
      <c r="L2291" s="246" t="s">
        <v>2866</v>
      </c>
      <c r="M2291" s="160" t="s">
        <v>3097</v>
      </c>
      <c r="N2291" s="160" t="s">
        <v>3098</v>
      </c>
      <c r="O2291" s="249" t="s">
        <v>3099</v>
      </c>
      <c r="P2291" s="248">
        <v>43721</v>
      </c>
      <c r="Q2291" s="166" t="str">
        <f>IF(COUNTIFS(tabAtas_Bloqueios[CÓDIGO],tabConsumoAta[[#This Row],[CÓDIGO]],tabAtas_Bloqueios[CHAVE],tabConsumoAta[[#This Row],[ATA]],tabAtas_Bloqueios[INATIVO],"") &gt; 0,"X","")</f>
        <v/>
      </c>
      <c r="R2291" s="158" t="s">
        <v>1555</v>
      </c>
    </row>
    <row r="2292" spans="1:18" x14ac:dyDescent="0.3">
      <c r="A2292" s="247">
        <v>29296</v>
      </c>
      <c r="B2292" s="47" t="s">
        <v>2956</v>
      </c>
      <c r="C2292" s="34" t="str">
        <f>IFERROR(VLOOKUP(tabConsumoAta[[#This Row],[CÓDIGO]],tabEstimativa[#Data],14,FALSE),"")</f>
        <v>Suspenso</v>
      </c>
      <c r="D2292" s="157" t="s">
        <v>2140</v>
      </c>
      <c r="E2292" s="157">
        <v>220</v>
      </c>
      <c r="F2292" s="34">
        <v>2019</v>
      </c>
      <c r="G2292" s="78">
        <f>IFERROR(VLOOKUP(tabConsumoAta[[#This Row],[ATA]],tabAtas[#Data],4,FALSE),"")</f>
        <v>44082</v>
      </c>
      <c r="H2292" s="163">
        <f>SUMIFS(tabSaldoAta[ESTIMATIVA],tabSaldoAta[CÓDIGO],tabConsumoAta[[#This Row],[CÓDIGO]],tabSaldoAta[CHAVE],tabConsumoAta[[#This Row],[ATA]])</f>
        <v>150</v>
      </c>
      <c r="I2292" s="164">
        <v>80</v>
      </c>
      <c r="J2292" s="159">
        <v>2</v>
      </c>
      <c r="K2292" s="251">
        <v>12831</v>
      </c>
      <c r="L2292" s="246" t="s">
        <v>2866</v>
      </c>
      <c r="M2292" s="160" t="s">
        <v>3097</v>
      </c>
      <c r="N2292" s="160" t="s">
        <v>3098</v>
      </c>
      <c r="O2292" s="249" t="s">
        <v>3099</v>
      </c>
      <c r="P2292" s="248">
        <v>43721</v>
      </c>
      <c r="Q2292" s="166" t="str">
        <f>IF(COUNTIFS(tabAtas_Bloqueios[CÓDIGO],tabConsumoAta[[#This Row],[CÓDIGO]],tabAtas_Bloqueios[CHAVE],tabConsumoAta[[#This Row],[ATA]],tabAtas_Bloqueios[INATIVO],"") &gt; 0,"X","")</f>
        <v/>
      </c>
      <c r="R2292" s="158" t="s">
        <v>1555</v>
      </c>
    </row>
    <row r="2293" spans="1:18" x14ac:dyDescent="0.3">
      <c r="A2293" s="247">
        <v>14154</v>
      </c>
      <c r="B2293" s="47" t="s">
        <v>2978</v>
      </c>
      <c r="C2293" s="34" t="str">
        <f>IFERROR(VLOOKUP(tabConsumoAta[[#This Row],[CÓDIGO]],tabEstimativa[#Data],14,FALSE),"")</f>
        <v>Aguardando</v>
      </c>
      <c r="D2293" s="157" t="s">
        <v>2140</v>
      </c>
      <c r="E2293" s="157">
        <v>220</v>
      </c>
      <c r="F2293" s="34">
        <v>2019</v>
      </c>
      <c r="G2293" s="78">
        <f>IFERROR(VLOOKUP(tabConsumoAta[[#This Row],[ATA]],tabAtas[#Data],4,FALSE),"")</f>
        <v>44082</v>
      </c>
      <c r="H2293" s="163">
        <f>SUMIFS(tabSaldoAta[ESTIMATIVA],tabSaldoAta[CÓDIGO],tabConsumoAta[[#This Row],[CÓDIGO]],tabSaldoAta[CHAVE],tabConsumoAta[[#This Row],[ATA]])</f>
        <v>9000</v>
      </c>
      <c r="I2293" s="164">
        <v>2500</v>
      </c>
      <c r="J2293" s="159">
        <v>3</v>
      </c>
      <c r="K2293" s="251">
        <v>12830</v>
      </c>
      <c r="L2293" s="246" t="s">
        <v>2975</v>
      </c>
      <c r="M2293" s="160" t="s">
        <v>3097</v>
      </c>
      <c r="N2293" s="160" t="s">
        <v>3098</v>
      </c>
      <c r="O2293" s="249" t="s">
        <v>3099</v>
      </c>
      <c r="P2293" s="248">
        <v>43721</v>
      </c>
      <c r="Q2293" s="166" t="str">
        <f>IF(COUNTIFS(tabAtas_Bloqueios[CÓDIGO],tabConsumoAta[[#This Row],[CÓDIGO]],tabAtas_Bloqueios[CHAVE],tabConsumoAta[[#This Row],[ATA]],tabAtas_Bloqueios[INATIVO],"") &gt; 0,"X","")</f>
        <v/>
      </c>
      <c r="R2293" s="158" t="s">
        <v>1555</v>
      </c>
    </row>
    <row r="2294" spans="1:18" x14ac:dyDescent="0.3">
      <c r="A2294" s="247">
        <v>17454</v>
      </c>
      <c r="B2294" s="47" t="s">
        <v>3086</v>
      </c>
      <c r="C2294" s="34" t="str">
        <f>IFERROR(VLOOKUP(tabConsumoAta[[#This Row],[CÓDIGO]],tabEstimativa[#Data],14,FALSE),"")</f>
        <v>Aguardando</v>
      </c>
      <c r="D2294" s="157" t="s">
        <v>1570</v>
      </c>
      <c r="E2294" s="157">
        <v>93</v>
      </c>
      <c r="F2294" s="34">
        <v>2019</v>
      </c>
      <c r="G2294" s="78">
        <f>IFERROR(VLOOKUP(tabConsumoAta[[#This Row],[ATA]],tabAtas[#Data],4,FALSE),"")</f>
        <v>43922</v>
      </c>
      <c r="H2294" s="163">
        <f>SUMIFS(tabSaldoAta[ESTIMATIVA],tabSaldoAta[CÓDIGO],tabConsumoAta[[#This Row],[CÓDIGO]],tabSaldoAta[CHAVE],tabConsumoAta[[#This Row],[ATA]])</f>
        <v>15000</v>
      </c>
      <c r="I2294" s="164">
        <v>5000</v>
      </c>
      <c r="J2294" s="159">
        <v>1</v>
      </c>
      <c r="K2294" s="251">
        <v>12820</v>
      </c>
      <c r="L2294" s="246" t="s">
        <v>3002</v>
      </c>
      <c r="M2294" s="160" t="s">
        <v>3087</v>
      </c>
      <c r="N2294" s="160" t="s">
        <v>3088</v>
      </c>
      <c r="O2294" s="249" t="s">
        <v>3089</v>
      </c>
      <c r="P2294" s="248">
        <v>43719</v>
      </c>
      <c r="Q2294" s="166" t="str">
        <f>IF(COUNTIFS(tabAtas_Bloqueios[CÓDIGO],tabConsumoAta[[#This Row],[CÓDIGO]],tabAtas_Bloqueios[CHAVE],tabConsumoAta[[#This Row],[ATA]],tabAtas_Bloqueios[INATIVO],"") &gt; 0,"X","")</f>
        <v/>
      </c>
      <c r="R2294" s="158" t="s">
        <v>1555</v>
      </c>
    </row>
    <row r="2295" spans="1:18" x14ac:dyDescent="0.3">
      <c r="A2295" s="247">
        <v>23846</v>
      </c>
      <c r="B2295" s="47" t="s">
        <v>2489</v>
      </c>
      <c r="C2295" s="34" t="str">
        <f>IFERROR(VLOOKUP(tabConsumoAta[[#This Row],[CÓDIGO]],tabEstimativa[#Data],14,FALSE),"")</f>
        <v>Aguardando</v>
      </c>
      <c r="D2295" s="157" t="s">
        <v>1570</v>
      </c>
      <c r="E2295" s="157">
        <v>93</v>
      </c>
      <c r="F2295" s="34">
        <v>2019</v>
      </c>
      <c r="G2295" s="78">
        <f>IFERROR(VLOOKUP(tabConsumoAta[[#This Row],[ATA]],tabAtas[#Data],4,FALSE),"")</f>
        <v>43922</v>
      </c>
      <c r="H2295" s="163">
        <f>SUMIFS(tabSaldoAta[ESTIMATIVA],tabSaldoAta[CÓDIGO],tabConsumoAta[[#This Row],[CÓDIGO]],tabSaldoAta[CHAVE],tabConsumoAta[[#This Row],[ATA]])</f>
        <v>25000</v>
      </c>
      <c r="I2295" s="164">
        <v>8000</v>
      </c>
      <c r="J2295" s="159">
        <v>2</v>
      </c>
      <c r="K2295" s="251">
        <v>12820</v>
      </c>
      <c r="L2295" s="246" t="s">
        <v>3002</v>
      </c>
      <c r="M2295" s="160" t="s">
        <v>3087</v>
      </c>
      <c r="N2295" s="160" t="s">
        <v>3088</v>
      </c>
      <c r="O2295" s="249" t="s">
        <v>3089</v>
      </c>
      <c r="P2295" s="248">
        <v>43719</v>
      </c>
      <c r="Q2295" s="166" t="str">
        <f>IF(COUNTIFS(tabAtas_Bloqueios[CÓDIGO],tabConsumoAta[[#This Row],[CÓDIGO]],tabAtas_Bloqueios[CHAVE],tabConsumoAta[[#This Row],[ATA]],tabAtas_Bloqueios[INATIVO],"") &gt; 0,"X","")</f>
        <v/>
      </c>
      <c r="R2295" s="158" t="s">
        <v>1555</v>
      </c>
    </row>
    <row r="2296" spans="1:18" x14ac:dyDescent="0.3">
      <c r="A2296" s="247">
        <v>30165</v>
      </c>
      <c r="B2296" s="47" t="s">
        <v>2490</v>
      </c>
      <c r="C2296" s="34" t="str">
        <f>IFERROR(VLOOKUP(tabConsumoAta[[#This Row],[CÓDIGO]],tabEstimativa[#Data],14,FALSE),"")</f>
        <v>Aguardando</v>
      </c>
      <c r="D2296" s="157" t="s">
        <v>1570</v>
      </c>
      <c r="E2296" s="157">
        <v>93</v>
      </c>
      <c r="F2296" s="34">
        <v>2019</v>
      </c>
      <c r="G2296" s="78">
        <f>IFERROR(VLOOKUP(tabConsumoAta[[#This Row],[ATA]],tabAtas[#Data],4,FALSE),"")</f>
        <v>43922</v>
      </c>
      <c r="H2296" s="163">
        <f>SUMIFS(tabSaldoAta[ESTIMATIVA],tabSaldoAta[CÓDIGO],tabConsumoAta[[#This Row],[CÓDIGO]],tabSaldoAta[CHAVE],tabConsumoAta[[#This Row],[ATA]])</f>
        <v>25000</v>
      </c>
      <c r="I2296" s="164">
        <v>7500</v>
      </c>
      <c r="J2296" s="159">
        <v>3</v>
      </c>
      <c r="K2296" s="251">
        <v>12820</v>
      </c>
      <c r="L2296" s="246" t="s">
        <v>3002</v>
      </c>
      <c r="M2296" s="160" t="s">
        <v>3087</v>
      </c>
      <c r="N2296" s="160" t="s">
        <v>3088</v>
      </c>
      <c r="O2296" s="249" t="s">
        <v>3089</v>
      </c>
      <c r="P2296" s="248">
        <v>43719</v>
      </c>
      <c r="Q2296" s="166" t="str">
        <f>IF(COUNTIFS(tabAtas_Bloqueios[CÓDIGO],tabConsumoAta[[#This Row],[CÓDIGO]],tabAtas_Bloqueios[CHAVE],tabConsumoAta[[#This Row],[ATA]],tabAtas_Bloqueios[INATIVO],"") &gt; 0,"X","")</f>
        <v/>
      </c>
      <c r="R2296" s="158" t="s">
        <v>1555</v>
      </c>
    </row>
    <row r="2297" spans="1:18" x14ac:dyDescent="0.3">
      <c r="A2297" s="247">
        <v>32933</v>
      </c>
      <c r="B2297" s="47" t="s">
        <v>2491</v>
      </c>
      <c r="C2297" s="34" t="str">
        <f>IFERROR(VLOOKUP(tabConsumoAta[[#This Row],[CÓDIGO]],tabEstimativa[#Data],14,FALSE),"")</f>
        <v>Aguardando</v>
      </c>
      <c r="D2297" s="157" t="s">
        <v>1570</v>
      </c>
      <c r="E2297" s="157">
        <v>93</v>
      </c>
      <c r="F2297" s="34">
        <v>2019</v>
      </c>
      <c r="G2297" s="78">
        <f>IFERROR(VLOOKUP(tabConsumoAta[[#This Row],[ATA]],tabAtas[#Data],4,FALSE),"")</f>
        <v>43922</v>
      </c>
      <c r="H2297" s="163">
        <f>SUMIFS(tabSaldoAta[ESTIMATIVA],tabSaldoAta[CÓDIGO],tabConsumoAta[[#This Row],[CÓDIGO]],tabSaldoAta[CHAVE],tabConsumoAta[[#This Row],[ATA]])</f>
        <v>25000</v>
      </c>
      <c r="I2297" s="164">
        <v>8000</v>
      </c>
      <c r="J2297" s="159">
        <v>4</v>
      </c>
      <c r="K2297" s="251">
        <v>12820</v>
      </c>
      <c r="L2297" s="246" t="s">
        <v>3002</v>
      </c>
      <c r="M2297" s="160" t="s">
        <v>3087</v>
      </c>
      <c r="N2297" s="160" t="s">
        <v>3088</v>
      </c>
      <c r="O2297" s="249" t="s">
        <v>3089</v>
      </c>
      <c r="P2297" s="248">
        <v>43719</v>
      </c>
      <c r="Q2297" s="166" t="str">
        <f>IF(COUNTIFS(tabAtas_Bloqueios[CÓDIGO],tabConsumoAta[[#This Row],[CÓDIGO]],tabAtas_Bloqueios[CHAVE],tabConsumoAta[[#This Row],[ATA]],tabAtas_Bloqueios[INATIVO],"") &gt; 0,"X","")</f>
        <v/>
      </c>
      <c r="R2297" s="158" t="s">
        <v>1555</v>
      </c>
    </row>
    <row r="2298" spans="1:18" x14ac:dyDescent="0.3">
      <c r="A2298" s="247">
        <v>12623</v>
      </c>
      <c r="B2298" s="47" t="s">
        <v>3090</v>
      </c>
      <c r="C2298" s="34" t="str">
        <f>IFERROR(VLOOKUP(tabConsumoAta[[#This Row],[CÓDIGO]],tabEstimativa[#Data],14,FALSE),"")</f>
        <v>Aguardando</v>
      </c>
      <c r="D2298" s="157" t="s">
        <v>1570</v>
      </c>
      <c r="E2298" s="157">
        <v>93</v>
      </c>
      <c r="F2298" s="34">
        <v>2019</v>
      </c>
      <c r="G2298" s="78">
        <f>IFERROR(VLOOKUP(tabConsumoAta[[#This Row],[ATA]],tabAtas[#Data],4,FALSE),"")</f>
        <v>43922</v>
      </c>
      <c r="H2298" s="163">
        <f>SUMIFS(tabSaldoAta[ESTIMATIVA],tabSaldoAta[CÓDIGO],tabConsumoAta[[#This Row],[CÓDIGO]],tabSaldoAta[CHAVE],tabConsumoAta[[#This Row],[ATA]])</f>
        <v>40000</v>
      </c>
      <c r="I2298" s="164">
        <v>20000</v>
      </c>
      <c r="J2298" s="159">
        <v>5</v>
      </c>
      <c r="K2298" s="251">
        <v>12821</v>
      </c>
      <c r="L2298" s="246" t="s">
        <v>2467</v>
      </c>
      <c r="M2298" s="160" t="s">
        <v>3087</v>
      </c>
      <c r="N2298" s="160" t="s">
        <v>3088</v>
      </c>
      <c r="O2298" s="249" t="s">
        <v>3089</v>
      </c>
      <c r="P2298" s="248">
        <v>43719</v>
      </c>
      <c r="Q2298" s="166" t="str">
        <f>IF(COUNTIFS(tabAtas_Bloqueios[CÓDIGO],tabConsumoAta[[#This Row],[CÓDIGO]],tabAtas_Bloqueios[CHAVE],tabConsumoAta[[#This Row],[ATA]],tabAtas_Bloqueios[INATIVO],"") &gt; 0,"X","")</f>
        <v/>
      </c>
      <c r="R2298" s="158" t="s">
        <v>1555</v>
      </c>
    </row>
    <row r="2299" spans="1:18" x14ac:dyDescent="0.3">
      <c r="A2299" s="247">
        <v>12635</v>
      </c>
      <c r="B2299" s="47" t="s">
        <v>3091</v>
      </c>
      <c r="C2299" s="34" t="str">
        <f>IFERROR(VLOOKUP(tabConsumoAta[[#This Row],[CÓDIGO]],tabEstimativa[#Data],14,FALSE),"")</f>
        <v>Aguardando</v>
      </c>
      <c r="D2299" s="157" t="s">
        <v>1570</v>
      </c>
      <c r="E2299" s="157">
        <v>93</v>
      </c>
      <c r="F2299" s="34">
        <v>2019</v>
      </c>
      <c r="G2299" s="78">
        <f>IFERROR(VLOOKUP(tabConsumoAta[[#This Row],[ATA]],tabAtas[#Data],4,FALSE),"")</f>
        <v>43922</v>
      </c>
      <c r="H2299" s="163">
        <f>SUMIFS(tabSaldoAta[ESTIMATIVA],tabSaldoAta[CÓDIGO],tabConsumoAta[[#This Row],[CÓDIGO]],tabSaldoAta[CHAVE],tabConsumoAta[[#This Row],[ATA]])</f>
        <v>40000</v>
      </c>
      <c r="I2299" s="164">
        <v>12000</v>
      </c>
      <c r="J2299" s="159">
        <v>6</v>
      </c>
      <c r="K2299" s="251">
        <v>12821</v>
      </c>
      <c r="L2299" s="246" t="s">
        <v>2467</v>
      </c>
      <c r="M2299" s="160" t="s">
        <v>3087</v>
      </c>
      <c r="N2299" s="160" t="s">
        <v>3088</v>
      </c>
      <c r="O2299" s="249" t="s">
        <v>3089</v>
      </c>
      <c r="P2299" s="248">
        <v>43719</v>
      </c>
      <c r="Q2299" s="166" t="str">
        <f>IF(COUNTIFS(tabAtas_Bloqueios[CÓDIGO],tabConsumoAta[[#This Row],[CÓDIGO]],tabAtas_Bloqueios[CHAVE],tabConsumoAta[[#This Row],[ATA]],tabAtas_Bloqueios[INATIVO],"") &gt; 0,"X","")</f>
        <v/>
      </c>
      <c r="R2299" s="158" t="s">
        <v>1555</v>
      </c>
    </row>
    <row r="2300" spans="1:18" x14ac:dyDescent="0.3">
      <c r="A2300" s="247">
        <v>23687</v>
      </c>
      <c r="B2300" s="47" t="s">
        <v>3092</v>
      </c>
      <c r="C2300" s="34" t="str">
        <f>IFERROR(VLOOKUP(tabConsumoAta[[#This Row],[CÓDIGO]],tabEstimativa[#Data],14,FALSE),"")</f>
        <v>Aguardando</v>
      </c>
      <c r="D2300" s="157" t="s">
        <v>1570</v>
      </c>
      <c r="E2300" s="157">
        <v>93</v>
      </c>
      <c r="F2300" s="34">
        <v>2019</v>
      </c>
      <c r="G2300" s="78">
        <f>IFERROR(VLOOKUP(tabConsumoAta[[#This Row],[ATA]],tabAtas[#Data],4,FALSE),"")</f>
        <v>43922</v>
      </c>
      <c r="H2300" s="163">
        <f>SUMIFS(tabSaldoAta[ESTIMATIVA],tabSaldoAta[CÓDIGO],tabConsumoAta[[#This Row],[CÓDIGO]],tabSaldoAta[CHAVE],tabConsumoAta[[#This Row],[ATA]])</f>
        <v>40000</v>
      </c>
      <c r="I2300" s="164">
        <v>12000</v>
      </c>
      <c r="J2300" s="159">
        <v>7</v>
      </c>
      <c r="K2300" s="251">
        <v>12821</v>
      </c>
      <c r="L2300" s="246" t="s">
        <v>2467</v>
      </c>
      <c r="M2300" s="160" t="s">
        <v>3087</v>
      </c>
      <c r="N2300" s="160" t="s">
        <v>3088</v>
      </c>
      <c r="O2300" s="249" t="s">
        <v>3089</v>
      </c>
      <c r="P2300" s="248">
        <v>43719</v>
      </c>
      <c r="Q2300" s="166" t="str">
        <f>IF(COUNTIFS(tabAtas_Bloqueios[CÓDIGO],tabConsumoAta[[#This Row],[CÓDIGO]],tabAtas_Bloqueios[CHAVE],tabConsumoAta[[#This Row],[ATA]],tabAtas_Bloqueios[INATIVO],"") &gt; 0,"X","")</f>
        <v/>
      </c>
      <c r="R2300" s="158" t="s">
        <v>1555</v>
      </c>
    </row>
    <row r="2301" spans="1:18" x14ac:dyDescent="0.3">
      <c r="A2301" s="247">
        <v>23692</v>
      </c>
      <c r="B2301" s="47" t="s">
        <v>3093</v>
      </c>
      <c r="C2301" s="34" t="str">
        <f>IFERROR(VLOOKUP(tabConsumoAta[[#This Row],[CÓDIGO]],tabEstimativa[#Data],14,FALSE),"")</f>
        <v>Aguardando</v>
      </c>
      <c r="D2301" s="157" t="s">
        <v>1570</v>
      </c>
      <c r="E2301" s="157">
        <v>93</v>
      </c>
      <c r="F2301" s="34">
        <v>2019</v>
      </c>
      <c r="G2301" s="78">
        <f>IFERROR(VLOOKUP(tabConsumoAta[[#This Row],[ATA]],tabAtas[#Data],4,FALSE),"")</f>
        <v>43922</v>
      </c>
      <c r="H2301" s="163">
        <f>SUMIFS(tabSaldoAta[ESTIMATIVA],tabSaldoAta[CÓDIGO],tabConsumoAta[[#This Row],[CÓDIGO]],tabSaldoAta[CHAVE],tabConsumoAta[[#This Row],[ATA]])</f>
        <v>40000</v>
      </c>
      <c r="I2301" s="164">
        <v>12000</v>
      </c>
      <c r="J2301" s="159">
        <v>8</v>
      </c>
      <c r="K2301" s="251">
        <v>12821</v>
      </c>
      <c r="L2301" s="246" t="s">
        <v>2467</v>
      </c>
      <c r="M2301" s="160" t="s">
        <v>3087</v>
      </c>
      <c r="N2301" s="160" t="s">
        <v>3088</v>
      </c>
      <c r="O2301" s="249" t="s">
        <v>3089</v>
      </c>
      <c r="P2301" s="248">
        <v>43719</v>
      </c>
      <c r="Q2301" s="166" t="str">
        <f>IF(COUNTIFS(tabAtas_Bloqueios[CÓDIGO],tabConsumoAta[[#This Row],[CÓDIGO]],tabAtas_Bloqueios[CHAVE],tabConsumoAta[[#This Row],[ATA]],tabAtas_Bloqueios[INATIVO],"") &gt; 0,"X","")</f>
        <v/>
      </c>
      <c r="R2301" s="158" t="s">
        <v>1555</v>
      </c>
    </row>
    <row r="2302" spans="1:18" x14ac:dyDescent="0.3">
      <c r="A2302" s="247">
        <v>47447</v>
      </c>
      <c r="B2302" s="47" t="s">
        <v>3094</v>
      </c>
      <c r="C2302" s="34" t="str">
        <f>IFERROR(VLOOKUP(tabConsumoAta[[#This Row],[CÓDIGO]],tabEstimativa[#Data],14,FALSE),"")</f>
        <v>Aguardando</v>
      </c>
      <c r="D2302" s="157" t="s">
        <v>1570</v>
      </c>
      <c r="E2302" s="157">
        <v>93</v>
      </c>
      <c r="F2302" s="34">
        <v>2019</v>
      </c>
      <c r="G2302" s="78">
        <f>IFERROR(VLOOKUP(tabConsumoAta[[#This Row],[ATA]],tabAtas[#Data],4,FALSE),"")</f>
        <v>43922</v>
      </c>
      <c r="H2302" s="163">
        <f>SUMIFS(tabSaldoAta[ESTIMATIVA],tabSaldoAta[CÓDIGO],tabConsumoAta[[#This Row],[CÓDIGO]],tabSaldoAta[CHAVE],tabConsumoAta[[#This Row],[ATA]])</f>
        <v>40000</v>
      </c>
      <c r="I2302" s="164">
        <v>11000</v>
      </c>
      <c r="J2302" s="159">
        <v>9</v>
      </c>
      <c r="K2302" s="251">
        <v>12821</v>
      </c>
      <c r="L2302" s="246" t="s">
        <v>2467</v>
      </c>
      <c r="M2302" s="160" t="s">
        <v>3087</v>
      </c>
      <c r="N2302" s="160" t="s">
        <v>3088</v>
      </c>
      <c r="O2302" s="249" t="s">
        <v>3089</v>
      </c>
      <c r="P2302" s="248">
        <v>43719</v>
      </c>
      <c r="Q2302" s="166" t="str">
        <f>IF(COUNTIFS(tabAtas_Bloqueios[CÓDIGO],tabConsumoAta[[#This Row],[CÓDIGO]],tabAtas_Bloqueios[CHAVE],tabConsumoAta[[#This Row],[ATA]],tabAtas_Bloqueios[INATIVO],"") &gt; 0,"X","")</f>
        <v/>
      </c>
      <c r="R2302" s="158" t="s">
        <v>1555</v>
      </c>
    </row>
    <row r="2303" spans="1:18" x14ac:dyDescent="0.3">
      <c r="A2303" s="247">
        <v>133844</v>
      </c>
      <c r="B2303" s="47" t="s">
        <v>2487</v>
      </c>
      <c r="C2303" s="34" t="str">
        <f>IFERROR(VLOOKUP(tabConsumoAta[[#This Row],[CÓDIGO]],tabEstimativa[#Data],14,FALSE),"")</f>
        <v>Aguardando</v>
      </c>
      <c r="D2303" s="157" t="s">
        <v>1570</v>
      </c>
      <c r="E2303" s="157">
        <v>93</v>
      </c>
      <c r="F2303" s="34">
        <v>2019</v>
      </c>
      <c r="G2303" s="78">
        <f>IFERROR(VLOOKUP(tabConsumoAta[[#This Row],[ATA]],tabAtas[#Data],4,FALSE),"")</f>
        <v>43922</v>
      </c>
      <c r="H2303" s="163">
        <f>SUMIFS(tabSaldoAta[ESTIMATIVA],tabSaldoAta[CÓDIGO],tabConsumoAta[[#This Row],[CÓDIGO]],tabSaldoAta[CHAVE],tabConsumoAta[[#This Row],[ATA]])</f>
        <v>20000</v>
      </c>
      <c r="I2303" s="164">
        <v>7500</v>
      </c>
      <c r="J2303" s="159">
        <v>10</v>
      </c>
      <c r="K2303" s="251">
        <v>12821</v>
      </c>
      <c r="L2303" s="246" t="s">
        <v>2467</v>
      </c>
      <c r="M2303" s="160" t="s">
        <v>3087</v>
      </c>
      <c r="N2303" s="160" t="s">
        <v>3088</v>
      </c>
      <c r="O2303" s="249" t="s">
        <v>3089</v>
      </c>
      <c r="P2303" s="248">
        <v>43719</v>
      </c>
      <c r="Q2303" s="166" t="str">
        <f>IF(COUNTIFS(tabAtas_Bloqueios[CÓDIGO],tabConsumoAta[[#This Row],[CÓDIGO]],tabAtas_Bloqueios[CHAVE],tabConsumoAta[[#This Row],[ATA]],tabAtas_Bloqueios[INATIVO],"") &gt; 0,"X","")</f>
        <v/>
      </c>
      <c r="R2303" s="158" t="s">
        <v>1555</v>
      </c>
    </row>
    <row r="2304" spans="1:18" x14ac:dyDescent="0.3">
      <c r="A2304" s="247">
        <v>133849</v>
      </c>
      <c r="B2304" s="47" t="s">
        <v>2488</v>
      </c>
      <c r="C2304" s="34" t="str">
        <f>IFERROR(VLOOKUP(tabConsumoAta[[#This Row],[CÓDIGO]],tabEstimativa[#Data],14,FALSE),"")</f>
        <v>Aguardando</v>
      </c>
      <c r="D2304" s="157" t="s">
        <v>1570</v>
      </c>
      <c r="E2304" s="157">
        <v>93</v>
      </c>
      <c r="F2304" s="34">
        <v>2019</v>
      </c>
      <c r="G2304" s="78">
        <f>IFERROR(VLOOKUP(tabConsumoAta[[#This Row],[ATA]],tabAtas[#Data],4,FALSE),"")</f>
        <v>43922</v>
      </c>
      <c r="H2304" s="163">
        <f>SUMIFS(tabSaldoAta[ESTIMATIVA],tabSaldoAta[CÓDIGO],tabConsumoAta[[#This Row],[CÓDIGO]],tabSaldoAta[CHAVE],tabConsumoAta[[#This Row],[ATA]])</f>
        <v>20000</v>
      </c>
      <c r="I2304" s="164">
        <v>7000</v>
      </c>
      <c r="J2304" s="159">
        <v>11</v>
      </c>
      <c r="K2304" s="251">
        <v>12821</v>
      </c>
      <c r="L2304" s="246" t="s">
        <v>2467</v>
      </c>
      <c r="M2304" s="160" t="s">
        <v>3087</v>
      </c>
      <c r="N2304" s="160" t="s">
        <v>3088</v>
      </c>
      <c r="O2304" s="249" t="s">
        <v>3089</v>
      </c>
      <c r="P2304" s="248">
        <v>43719</v>
      </c>
      <c r="Q2304" s="166" t="str">
        <f>IF(COUNTIFS(tabAtas_Bloqueios[CÓDIGO],tabConsumoAta[[#This Row],[CÓDIGO]],tabAtas_Bloqueios[CHAVE],tabConsumoAta[[#This Row],[ATA]],tabAtas_Bloqueios[INATIVO],"") &gt; 0,"X","")</f>
        <v/>
      </c>
      <c r="R2304" s="158" t="s">
        <v>1555</v>
      </c>
    </row>
    <row r="2305" spans="1:18" x14ac:dyDescent="0.3">
      <c r="A2305" s="247">
        <v>130624</v>
      </c>
      <c r="B2305" s="47" t="s">
        <v>2473</v>
      </c>
      <c r="C2305" s="34" t="str">
        <f>IFERROR(VLOOKUP(tabConsumoAta[[#This Row],[CÓDIGO]],tabEstimativa[#Data],14,FALSE),"")</f>
        <v>Aguardando</v>
      </c>
      <c r="D2305" s="157" t="s">
        <v>1570</v>
      </c>
      <c r="E2305" s="157">
        <v>93</v>
      </c>
      <c r="F2305" s="34">
        <v>2019</v>
      </c>
      <c r="G2305" s="78">
        <f>IFERROR(VLOOKUP(tabConsumoAta[[#This Row],[ATA]],tabAtas[#Data],4,FALSE),"")</f>
        <v>43922</v>
      </c>
      <c r="H2305" s="163">
        <f>SUMIFS(tabSaldoAta[ESTIMATIVA],tabSaldoAta[CÓDIGO],tabConsumoAta[[#This Row],[CÓDIGO]],tabSaldoAta[CHAVE],tabConsumoAta[[#This Row],[ATA]])</f>
        <v>20500</v>
      </c>
      <c r="I2305" s="164">
        <v>10000</v>
      </c>
      <c r="J2305" s="159">
        <v>12</v>
      </c>
      <c r="K2305" s="251">
        <v>12822</v>
      </c>
      <c r="L2305" s="246" t="s">
        <v>2970</v>
      </c>
      <c r="M2305" s="160" t="s">
        <v>3087</v>
      </c>
      <c r="N2305" s="160" t="s">
        <v>3088</v>
      </c>
      <c r="O2305" s="249" t="s">
        <v>3089</v>
      </c>
      <c r="P2305" s="248">
        <v>43719</v>
      </c>
      <c r="Q2305" s="166" t="str">
        <f>IF(COUNTIFS(tabAtas_Bloqueios[CÓDIGO],tabConsumoAta[[#This Row],[CÓDIGO]],tabAtas_Bloqueios[CHAVE],tabConsumoAta[[#This Row],[ATA]],tabAtas_Bloqueios[INATIVO],"") &gt; 0,"X","")</f>
        <v/>
      </c>
      <c r="R2305" s="158" t="s">
        <v>1555</v>
      </c>
    </row>
    <row r="2306" spans="1:18" x14ac:dyDescent="0.3">
      <c r="A2306" s="247">
        <v>63385</v>
      </c>
      <c r="B2306" s="47" t="s">
        <v>2452</v>
      </c>
      <c r="C2306" s="34" t="str">
        <f>IFERROR(VLOOKUP(tabConsumoAta[[#This Row],[CÓDIGO]],tabEstimativa[#Data],14,FALSE),"")</f>
        <v>Suspenso</v>
      </c>
      <c r="D2306" s="157" t="s">
        <v>1570</v>
      </c>
      <c r="E2306" s="157">
        <v>93</v>
      </c>
      <c r="F2306" s="34">
        <v>2019</v>
      </c>
      <c r="G2306" s="78">
        <f>IFERROR(VLOOKUP(tabConsumoAta[[#This Row],[ATA]],tabAtas[#Data],4,FALSE),"")</f>
        <v>43922</v>
      </c>
      <c r="H2306" s="163">
        <f>SUMIFS(tabSaldoAta[ESTIMATIVA],tabSaldoAta[CÓDIGO],tabConsumoAta[[#This Row],[CÓDIGO]],tabSaldoAta[CHAVE],tabConsumoAta[[#This Row],[ATA]])</f>
        <v>40000</v>
      </c>
      <c r="I2306" s="164">
        <v>10000</v>
      </c>
      <c r="J2306" s="159">
        <v>13</v>
      </c>
      <c r="K2306" s="251">
        <v>12823</v>
      </c>
      <c r="L2306" s="246" t="s">
        <v>3095</v>
      </c>
      <c r="M2306" s="160" t="s">
        <v>3087</v>
      </c>
      <c r="N2306" s="160" t="s">
        <v>3088</v>
      </c>
      <c r="O2306" s="249" t="s">
        <v>3089</v>
      </c>
      <c r="P2306" s="248">
        <v>43719</v>
      </c>
      <c r="Q2306" s="166" t="str">
        <f>IF(COUNTIFS(tabAtas_Bloqueios[CÓDIGO],tabConsumoAta[[#This Row],[CÓDIGO]],tabAtas_Bloqueios[CHAVE],tabConsumoAta[[#This Row],[ATA]],tabAtas_Bloqueios[INATIVO],"") &gt; 0,"X","")</f>
        <v/>
      </c>
      <c r="R2306" s="158" t="s">
        <v>1555</v>
      </c>
    </row>
    <row r="2307" spans="1:18" x14ac:dyDescent="0.3">
      <c r="A2307" s="247">
        <v>17362</v>
      </c>
      <c r="B2307" s="47" t="s">
        <v>2747</v>
      </c>
      <c r="C2307" s="34" t="str">
        <f>IFERROR(VLOOKUP(tabConsumoAta[[#This Row],[CÓDIGO]],tabEstimativa[#Data],14,FALSE),"")</f>
        <v>Suspenso</v>
      </c>
      <c r="D2307" s="157" t="s">
        <v>2082</v>
      </c>
      <c r="E2307" s="157">
        <v>175</v>
      </c>
      <c r="F2307" s="34">
        <v>2019</v>
      </c>
      <c r="G2307" s="78">
        <f>IFERROR(VLOOKUP(tabConsumoAta[[#This Row],[ATA]],tabAtas[#Data],4,FALSE),"")</f>
        <v>44035</v>
      </c>
      <c r="H2307" s="163">
        <f>SUMIFS(tabSaldoAta[ESTIMATIVA],tabSaldoAta[CÓDIGO],tabConsumoAta[[#This Row],[CÓDIGO]],tabSaldoAta[CHAVE],tabConsumoAta[[#This Row],[ATA]])</f>
        <v>9000</v>
      </c>
      <c r="I2307" s="164">
        <v>3500</v>
      </c>
      <c r="J2307" s="159">
        <v>14</v>
      </c>
      <c r="K2307" s="251">
        <v>12828</v>
      </c>
      <c r="L2307" s="246" t="s">
        <v>3096</v>
      </c>
      <c r="M2307" s="160" t="s">
        <v>3087</v>
      </c>
      <c r="N2307" s="160" t="s">
        <v>3088</v>
      </c>
      <c r="O2307" s="249" t="s">
        <v>3089</v>
      </c>
      <c r="P2307" s="248">
        <v>43719</v>
      </c>
      <c r="Q2307" s="166" t="str">
        <f>IF(COUNTIFS(tabAtas_Bloqueios[CÓDIGO],tabConsumoAta[[#This Row],[CÓDIGO]],tabAtas_Bloqueios[CHAVE],tabConsumoAta[[#This Row],[ATA]],tabAtas_Bloqueios[INATIVO],"") &gt; 0,"X","")</f>
        <v/>
      </c>
      <c r="R2307" s="158" t="s">
        <v>1555</v>
      </c>
    </row>
    <row r="2308" spans="1:18" x14ac:dyDescent="0.3">
      <c r="A2308" s="247">
        <v>17370</v>
      </c>
      <c r="B2308" s="47" t="s">
        <v>2749</v>
      </c>
      <c r="C2308" s="34" t="str">
        <f>IFERROR(VLOOKUP(tabConsumoAta[[#This Row],[CÓDIGO]],tabEstimativa[#Data],14,FALSE),"")</f>
        <v>Suspenso</v>
      </c>
      <c r="D2308" s="157" t="s">
        <v>2082</v>
      </c>
      <c r="E2308" s="157">
        <v>175</v>
      </c>
      <c r="F2308" s="34">
        <v>2019</v>
      </c>
      <c r="G2308" s="78">
        <f>IFERROR(VLOOKUP(tabConsumoAta[[#This Row],[ATA]],tabAtas[#Data],4,FALSE),"")</f>
        <v>44035</v>
      </c>
      <c r="H2308" s="163">
        <f>SUMIFS(tabSaldoAta[ESTIMATIVA],tabSaldoAta[CÓDIGO],tabConsumoAta[[#This Row],[CÓDIGO]],tabSaldoAta[CHAVE],tabConsumoAta[[#This Row],[ATA]])</f>
        <v>9000</v>
      </c>
      <c r="I2308" s="164">
        <v>3500</v>
      </c>
      <c r="J2308" s="159">
        <v>15</v>
      </c>
      <c r="K2308" s="251">
        <v>12828</v>
      </c>
      <c r="L2308" s="246" t="s">
        <v>3096</v>
      </c>
      <c r="M2308" s="160" t="s">
        <v>3087</v>
      </c>
      <c r="N2308" s="160" t="s">
        <v>3088</v>
      </c>
      <c r="O2308" s="249" t="s">
        <v>3089</v>
      </c>
      <c r="P2308" s="248">
        <v>43719</v>
      </c>
      <c r="Q2308" s="166" t="str">
        <f>IF(COUNTIFS(tabAtas_Bloqueios[CÓDIGO],tabConsumoAta[[#This Row],[CÓDIGO]],tabAtas_Bloqueios[CHAVE],tabConsumoAta[[#This Row],[ATA]],tabAtas_Bloqueios[INATIVO],"") &gt; 0,"X","")</f>
        <v/>
      </c>
      <c r="R2308" s="158" t="s">
        <v>1555</v>
      </c>
    </row>
    <row r="2309" spans="1:18" x14ac:dyDescent="0.3">
      <c r="A2309" s="247">
        <v>17371</v>
      </c>
      <c r="B2309" s="47" t="s">
        <v>2391</v>
      </c>
      <c r="C2309" s="34" t="str">
        <f>IFERROR(VLOOKUP(tabConsumoAta[[#This Row],[CÓDIGO]],tabEstimativa[#Data],14,FALSE),"")</f>
        <v>Suspenso</v>
      </c>
      <c r="D2309" s="157" t="s">
        <v>2082</v>
      </c>
      <c r="E2309" s="157">
        <v>175</v>
      </c>
      <c r="F2309" s="34">
        <v>2019</v>
      </c>
      <c r="G2309" s="78">
        <f>IFERROR(VLOOKUP(tabConsumoAta[[#This Row],[ATA]],tabAtas[#Data],4,FALSE),"")</f>
        <v>44035</v>
      </c>
      <c r="H2309" s="163">
        <f>SUMIFS(tabSaldoAta[ESTIMATIVA],tabSaldoAta[CÓDIGO],tabConsumoAta[[#This Row],[CÓDIGO]],tabSaldoAta[CHAVE],tabConsumoAta[[#This Row],[ATA]])</f>
        <v>9000</v>
      </c>
      <c r="I2309" s="164">
        <v>3500</v>
      </c>
      <c r="J2309" s="159">
        <v>16</v>
      </c>
      <c r="K2309" s="251">
        <v>12828</v>
      </c>
      <c r="L2309" s="246" t="s">
        <v>3096</v>
      </c>
      <c r="M2309" s="160" t="s">
        <v>3087</v>
      </c>
      <c r="N2309" s="160" t="s">
        <v>3088</v>
      </c>
      <c r="O2309" s="249" t="s">
        <v>3089</v>
      </c>
      <c r="P2309" s="248">
        <v>43719</v>
      </c>
      <c r="Q2309" s="166" t="str">
        <f>IF(COUNTIFS(tabAtas_Bloqueios[CÓDIGO],tabConsumoAta[[#This Row],[CÓDIGO]],tabAtas_Bloqueios[CHAVE],tabConsumoAta[[#This Row],[ATA]],tabAtas_Bloqueios[INATIVO],"") &gt; 0,"X","")</f>
        <v/>
      </c>
      <c r="R2309" s="158" t="s">
        <v>1555</v>
      </c>
    </row>
    <row r="2310" spans="1:18" x14ac:dyDescent="0.3">
      <c r="A2310" s="247">
        <v>32927</v>
      </c>
      <c r="B2310" s="47" t="s">
        <v>2750</v>
      </c>
      <c r="C2310" s="34" t="str">
        <f>IFERROR(VLOOKUP(tabConsumoAta[[#This Row],[CÓDIGO]],tabEstimativa[#Data],14,FALSE),"")</f>
        <v>Suspenso</v>
      </c>
      <c r="D2310" s="157" t="s">
        <v>2082</v>
      </c>
      <c r="E2310" s="157">
        <v>175</v>
      </c>
      <c r="F2310" s="34">
        <v>2019</v>
      </c>
      <c r="G2310" s="78">
        <f>IFERROR(VLOOKUP(tabConsumoAta[[#This Row],[ATA]],tabAtas[#Data],4,FALSE),"")</f>
        <v>44035</v>
      </c>
      <c r="H2310" s="163">
        <f>SUMIFS(tabSaldoAta[ESTIMATIVA],tabSaldoAta[CÓDIGO],tabConsumoAta[[#This Row],[CÓDIGO]],tabSaldoAta[CHAVE],tabConsumoAta[[#This Row],[ATA]])</f>
        <v>9000</v>
      </c>
      <c r="I2310" s="164">
        <v>3500</v>
      </c>
      <c r="J2310" s="159">
        <v>17</v>
      </c>
      <c r="K2310" s="251">
        <v>12828</v>
      </c>
      <c r="L2310" s="246" t="s">
        <v>3096</v>
      </c>
      <c r="M2310" s="160" t="s">
        <v>3087</v>
      </c>
      <c r="N2310" s="160" t="s">
        <v>3088</v>
      </c>
      <c r="O2310" s="249" t="s">
        <v>3089</v>
      </c>
      <c r="P2310" s="248">
        <v>43719</v>
      </c>
      <c r="Q2310" s="166" t="str">
        <f>IF(COUNTIFS(tabAtas_Bloqueios[CÓDIGO],tabConsumoAta[[#This Row],[CÓDIGO]],tabAtas_Bloqueios[CHAVE],tabConsumoAta[[#This Row],[ATA]],tabAtas_Bloqueios[INATIVO],"") &gt; 0,"X","")</f>
        <v/>
      </c>
      <c r="R2310" s="158" t="s">
        <v>1555</v>
      </c>
    </row>
    <row r="2311" spans="1:18" x14ac:dyDescent="0.3">
      <c r="A2311" s="247">
        <v>91669</v>
      </c>
      <c r="B2311" s="47" t="s">
        <v>3076</v>
      </c>
      <c r="C2311" s="34" t="str">
        <f>IFERROR(VLOOKUP(tabConsumoAta[[#This Row],[CÓDIGO]],tabEstimativa[#Data],14,FALSE),"")</f>
        <v>Aguardando</v>
      </c>
      <c r="D2311" s="157" t="s">
        <v>1694</v>
      </c>
      <c r="E2311" s="157">
        <v>1</v>
      </c>
      <c r="F2311" s="34">
        <v>2019</v>
      </c>
      <c r="G2311" s="78">
        <f>IFERROR(VLOOKUP(tabConsumoAta[[#This Row],[ATA]],tabAtas[#Data],4,FALSE),"")</f>
        <v>43832</v>
      </c>
      <c r="H2311" s="163">
        <f>SUMIFS(tabSaldoAta[ESTIMATIVA],tabSaldoAta[CÓDIGO],tabConsumoAta[[#This Row],[CÓDIGO]],tabSaldoAta[CHAVE],tabConsumoAta[[#This Row],[ATA]])</f>
        <v>6500</v>
      </c>
      <c r="I2311" s="164">
        <v>1500</v>
      </c>
      <c r="J2311" s="159">
        <v>1</v>
      </c>
      <c r="K2311" s="251">
        <v>12600</v>
      </c>
      <c r="L2311" s="246" t="s">
        <v>2857</v>
      </c>
      <c r="M2311" s="160" t="s">
        <v>3077</v>
      </c>
      <c r="N2311" s="160" t="s">
        <v>3078</v>
      </c>
      <c r="O2311" s="249" t="s">
        <v>3079</v>
      </c>
      <c r="P2311" s="248">
        <v>43719</v>
      </c>
      <c r="Q2311" s="166" t="str">
        <f>IF(COUNTIFS(tabAtas_Bloqueios[CÓDIGO],tabConsumoAta[[#This Row],[CÓDIGO]],tabAtas_Bloqueios[CHAVE],tabConsumoAta[[#This Row],[ATA]],tabAtas_Bloqueios[INATIVO],"") &gt; 0,"X","")</f>
        <v/>
      </c>
      <c r="R2311" s="158" t="s">
        <v>1555</v>
      </c>
    </row>
    <row r="2312" spans="1:18" x14ac:dyDescent="0.3">
      <c r="A2312" s="247">
        <v>16528</v>
      </c>
      <c r="B2312" s="47" t="s">
        <v>2007</v>
      </c>
      <c r="C2312" s="34" t="str">
        <f>IFERROR(VLOOKUP(tabConsumoAta[[#This Row],[CÓDIGO]],tabEstimativa[#Data],14,FALSE),"")</f>
        <v>Aguardando</v>
      </c>
      <c r="D2312" s="157" t="s">
        <v>1709</v>
      </c>
      <c r="E2312" s="157">
        <v>9</v>
      </c>
      <c r="F2312" s="34">
        <v>2019</v>
      </c>
      <c r="G2312" s="78">
        <f>IFERROR(VLOOKUP(tabConsumoAta[[#This Row],[ATA]],tabAtas[#Data],4,FALSE),"")</f>
        <v>43850</v>
      </c>
      <c r="H2312" s="163">
        <f>SUMIFS(tabSaldoAta[ESTIMATIVA],tabSaldoAta[CÓDIGO],tabConsumoAta[[#This Row],[CÓDIGO]],tabSaldoAta[CHAVE],tabConsumoAta[[#This Row],[ATA]])</f>
        <v>1100</v>
      </c>
      <c r="I2312" s="164">
        <v>400</v>
      </c>
      <c r="J2312" s="159">
        <v>2</v>
      </c>
      <c r="K2312" s="251">
        <v>12609</v>
      </c>
      <c r="L2312" s="246" t="s">
        <v>2840</v>
      </c>
      <c r="M2312" s="160" t="s">
        <v>3077</v>
      </c>
      <c r="N2312" s="160" t="s">
        <v>3078</v>
      </c>
      <c r="O2312" s="249" t="s">
        <v>3079</v>
      </c>
      <c r="P2312" s="248">
        <v>43719</v>
      </c>
      <c r="Q2312" s="166" t="str">
        <f>IF(COUNTIFS(tabAtas_Bloqueios[CÓDIGO],tabConsumoAta[[#This Row],[CÓDIGO]],tabAtas_Bloqueios[CHAVE],tabConsumoAta[[#This Row],[ATA]],tabAtas_Bloqueios[INATIVO],"") &gt; 0,"X","")</f>
        <v/>
      </c>
      <c r="R2312" s="158" t="s">
        <v>1555</v>
      </c>
    </row>
    <row r="2313" spans="1:18" x14ac:dyDescent="0.3">
      <c r="A2313" s="247">
        <v>12685</v>
      </c>
      <c r="B2313" s="47" t="s">
        <v>2872</v>
      </c>
      <c r="C2313" s="34" t="str">
        <f>IFERROR(VLOOKUP(tabConsumoAta[[#This Row],[CÓDIGO]],tabEstimativa[#Data],14,FALSE),"")</f>
        <v>Aguardando</v>
      </c>
      <c r="D2313" s="157" t="s">
        <v>1694</v>
      </c>
      <c r="E2313" s="157">
        <v>1</v>
      </c>
      <c r="F2313" s="34">
        <v>2019</v>
      </c>
      <c r="G2313" s="78">
        <f>IFERROR(VLOOKUP(tabConsumoAta[[#This Row],[ATA]],tabAtas[#Data],4,FALSE),"")</f>
        <v>43832</v>
      </c>
      <c r="H2313" s="163">
        <f>SUMIFS(tabSaldoAta[ESTIMATIVA],tabSaldoAta[CÓDIGO],tabConsumoAta[[#This Row],[CÓDIGO]],tabSaldoAta[CHAVE],tabConsumoAta[[#This Row],[ATA]])</f>
        <v>77620</v>
      </c>
      <c r="I2313" s="164">
        <v>6000</v>
      </c>
      <c r="J2313" s="159">
        <v>3</v>
      </c>
      <c r="K2313" s="251">
        <v>12599</v>
      </c>
      <c r="L2313" s="246" t="s">
        <v>2467</v>
      </c>
      <c r="M2313" s="160" t="s">
        <v>3077</v>
      </c>
      <c r="N2313" s="160" t="s">
        <v>3078</v>
      </c>
      <c r="O2313" s="249" t="s">
        <v>3079</v>
      </c>
      <c r="P2313" s="248">
        <v>43719</v>
      </c>
      <c r="Q2313" s="166" t="str">
        <f>IF(COUNTIFS(tabAtas_Bloqueios[CÓDIGO],tabConsumoAta[[#This Row],[CÓDIGO]],tabAtas_Bloqueios[CHAVE],tabConsumoAta[[#This Row],[ATA]],tabAtas_Bloqueios[INATIVO],"") &gt; 0,"X","")</f>
        <v/>
      </c>
      <c r="R2313" s="158" t="s">
        <v>1555</v>
      </c>
    </row>
    <row r="2314" spans="1:18" x14ac:dyDescent="0.3">
      <c r="A2314" s="247">
        <v>51579</v>
      </c>
      <c r="B2314" s="47" t="s">
        <v>2799</v>
      </c>
      <c r="C2314" s="34" t="str">
        <f>IFERROR(VLOOKUP(tabConsumoAta[[#This Row],[CÓDIGO]],tabEstimativa[#Data],14,FALSE),"")</f>
        <v>Suspenso</v>
      </c>
      <c r="D2314" s="157" t="s">
        <v>1570</v>
      </c>
      <c r="E2314" s="157">
        <v>93</v>
      </c>
      <c r="F2314" s="34">
        <v>2019</v>
      </c>
      <c r="G2314" s="78">
        <f>IFERROR(VLOOKUP(tabConsumoAta[[#This Row],[ATA]],tabAtas[#Data],4,FALSE),"")</f>
        <v>43922</v>
      </c>
      <c r="H2314" s="163">
        <f>SUMIFS(tabSaldoAta[ESTIMATIVA],tabSaldoAta[CÓDIGO],tabConsumoAta[[#This Row],[CÓDIGO]],tabSaldoAta[CHAVE],tabConsumoAta[[#This Row],[ATA]])</f>
        <v>3000</v>
      </c>
      <c r="I2314" s="164">
        <v>400</v>
      </c>
      <c r="J2314" s="159">
        <v>4</v>
      </c>
      <c r="K2314" s="251">
        <v>12614</v>
      </c>
      <c r="L2314" s="246" t="s">
        <v>3002</v>
      </c>
      <c r="M2314" s="160" t="s">
        <v>3077</v>
      </c>
      <c r="N2314" s="160" t="s">
        <v>3078</v>
      </c>
      <c r="O2314" s="249" t="s">
        <v>3079</v>
      </c>
      <c r="P2314" s="248">
        <v>43719</v>
      </c>
      <c r="Q2314" s="166" t="str">
        <f>IF(COUNTIFS(tabAtas_Bloqueios[CÓDIGO],tabConsumoAta[[#This Row],[CÓDIGO]],tabAtas_Bloqueios[CHAVE],tabConsumoAta[[#This Row],[ATA]],tabAtas_Bloqueios[INATIVO],"") &gt; 0,"X","")</f>
        <v/>
      </c>
      <c r="R2314" s="158" t="s">
        <v>1555</v>
      </c>
    </row>
    <row r="2315" spans="1:18" x14ac:dyDescent="0.3">
      <c r="A2315" s="247">
        <v>11448</v>
      </c>
      <c r="B2315" s="47" t="s">
        <v>3080</v>
      </c>
      <c r="C2315" s="34" t="str">
        <f>IFERROR(VLOOKUP(tabConsumoAta[[#This Row],[CÓDIGO]],tabEstimativa[#Data],14,FALSE),"")</f>
        <v>Aguardando</v>
      </c>
      <c r="D2315" s="157" t="s">
        <v>1570</v>
      </c>
      <c r="E2315" s="157">
        <v>93</v>
      </c>
      <c r="F2315" s="34">
        <v>2019</v>
      </c>
      <c r="G2315" s="78">
        <f>IFERROR(VLOOKUP(tabConsumoAta[[#This Row],[ATA]],tabAtas[#Data],4,FALSE),"")</f>
        <v>43922</v>
      </c>
      <c r="H2315" s="163">
        <f>SUMIFS(tabSaldoAta[ESTIMATIVA],tabSaldoAta[CÓDIGO],tabConsumoAta[[#This Row],[CÓDIGO]],tabSaldoAta[CHAVE],tabConsumoAta[[#This Row],[ATA]])</f>
        <v>3000</v>
      </c>
      <c r="I2315" s="164">
        <v>1300</v>
      </c>
      <c r="J2315" s="159">
        <v>5</v>
      </c>
      <c r="K2315" s="251">
        <v>12615</v>
      </c>
      <c r="L2315" s="246" t="s">
        <v>3081</v>
      </c>
      <c r="M2315" s="160" t="s">
        <v>3077</v>
      </c>
      <c r="N2315" s="160" t="s">
        <v>3078</v>
      </c>
      <c r="O2315" s="249" t="s">
        <v>3079</v>
      </c>
      <c r="P2315" s="248">
        <v>43719</v>
      </c>
      <c r="Q2315" s="166" t="str">
        <f>IF(COUNTIFS(tabAtas_Bloqueios[CÓDIGO],tabConsumoAta[[#This Row],[CÓDIGO]],tabAtas_Bloqueios[CHAVE],tabConsumoAta[[#This Row],[ATA]],tabAtas_Bloqueios[INATIVO],"") &gt; 0,"X","")</f>
        <v/>
      </c>
      <c r="R2315" s="158" t="s">
        <v>1555</v>
      </c>
    </row>
    <row r="2316" spans="1:18" x14ac:dyDescent="0.3">
      <c r="A2316" s="247">
        <v>17132</v>
      </c>
      <c r="B2316" s="47" t="s">
        <v>132</v>
      </c>
      <c r="C2316" s="34" t="str">
        <f>IFERROR(VLOOKUP(tabConsumoAta[[#This Row],[CÓDIGO]],tabEstimativa[#Data],14,FALSE),"")</f>
        <v>Suspenso</v>
      </c>
      <c r="D2316" s="157" t="s">
        <v>1570</v>
      </c>
      <c r="E2316" s="157">
        <v>93</v>
      </c>
      <c r="F2316" s="34">
        <v>2019</v>
      </c>
      <c r="G2316" s="78">
        <f>IFERROR(VLOOKUP(tabConsumoAta[[#This Row],[ATA]],tabAtas[#Data],4,FALSE),"")</f>
        <v>43922</v>
      </c>
      <c r="H2316" s="163">
        <f>SUMIFS(tabSaldoAta[ESTIMATIVA],tabSaldoAta[CÓDIGO],tabConsumoAta[[#This Row],[CÓDIGO]],tabSaldoAta[CHAVE],tabConsumoAta[[#This Row],[ATA]])</f>
        <v>3000</v>
      </c>
      <c r="I2316" s="164">
        <v>400</v>
      </c>
      <c r="J2316" s="159">
        <v>6</v>
      </c>
      <c r="K2316" s="251">
        <v>12613</v>
      </c>
      <c r="L2316" s="246" t="s">
        <v>3082</v>
      </c>
      <c r="M2316" s="160" t="s">
        <v>3077</v>
      </c>
      <c r="N2316" s="160" t="s">
        <v>3078</v>
      </c>
      <c r="O2316" s="249" t="s">
        <v>3079</v>
      </c>
      <c r="P2316" s="248">
        <v>43719</v>
      </c>
      <c r="Q2316" s="166" t="str">
        <f>IF(COUNTIFS(tabAtas_Bloqueios[CÓDIGO],tabConsumoAta[[#This Row],[CÓDIGO]],tabAtas_Bloqueios[CHAVE],tabConsumoAta[[#This Row],[ATA]],tabAtas_Bloqueios[INATIVO],"") &gt; 0,"X","")</f>
        <v/>
      </c>
      <c r="R2316" s="158" t="s">
        <v>1555</v>
      </c>
    </row>
    <row r="2317" spans="1:18" x14ac:dyDescent="0.3">
      <c r="A2317" s="247">
        <v>19842</v>
      </c>
      <c r="B2317" s="47" t="s">
        <v>2803</v>
      </c>
      <c r="C2317" s="34" t="str">
        <f>IFERROR(VLOOKUP(tabConsumoAta[[#This Row],[CÓDIGO]],tabEstimativa[#Data],14,FALSE),"")</f>
        <v>Suspenso</v>
      </c>
      <c r="D2317" s="157" t="s">
        <v>1753</v>
      </c>
      <c r="E2317" s="157">
        <v>100</v>
      </c>
      <c r="F2317" s="34">
        <v>2019</v>
      </c>
      <c r="G2317" s="78">
        <f>IFERROR(VLOOKUP(tabConsumoAta[[#This Row],[ATA]],tabAtas[#Data],4,FALSE),"")</f>
        <v>43924</v>
      </c>
      <c r="H2317" s="163">
        <f>SUMIFS(tabSaldoAta[ESTIMATIVA],tabSaldoAta[CÓDIGO],tabConsumoAta[[#This Row],[CÓDIGO]],tabSaldoAta[CHAVE],tabConsumoAta[[#This Row],[ATA]])</f>
        <v>8000</v>
      </c>
      <c r="I2317" s="164">
        <v>1500</v>
      </c>
      <c r="J2317" s="159">
        <v>7</v>
      </c>
      <c r="K2317" s="251">
        <v>12626</v>
      </c>
      <c r="L2317" s="246" t="s">
        <v>3053</v>
      </c>
      <c r="M2317" s="160" t="s">
        <v>3077</v>
      </c>
      <c r="N2317" s="160" t="s">
        <v>3078</v>
      </c>
      <c r="O2317" s="249" t="s">
        <v>3079</v>
      </c>
      <c r="P2317" s="248">
        <v>43719</v>
      </c>
      <c r="Q2317" s="166" t="str">
        <f>IF(COUNTIFS(tabAtas_Bloqueios[CÓDIGO],tabConsumoAta[[#This Row],[CÓDIGO]],tabAtas_Bloqueios[CHAVE],tabConsumoAta[[#This Row],[ATA]],tabAtas_Bloqueios[INATIVO],"") &gt; 0,"X","")</f>
        <v/>
      </c>
      <c r="R2317" s="158" t="s">
        <v>1555</v>
      </c>
    </row>
    <row r="2318" spans="1:18" x14ac:dyDescent="0.3">
      <c r="A2318" s="247">
        <v>110578</v>
      </c>
      <c r="B2318" s="47" t="s">
        <v>3034</v>
      </c>
      <c r="C2318" s="34" t="str">
        <f>IFERROR(VLOOKUP(tabConsumoAta[[#This Row],[CÓDIGO]],tabEstimativa[#Data],14,FALSE),"")</f>
        <v>Aguardando</v>
      </c>
      <c r="D2318" s="157" t="s">
        <v>1757</v>
      </c>
      <c r="E2318" s="157">
        <v>105</v>
      </c>
      <c r="F2318" s="34">
        <v>2019</v>
      </c>
      <c r="G2318" s="78">
        <f>IFERROR(VLOOKUP(tabConsumoAta[[#This Row],[ATA]],tabAtas[#Data],4,FALSE),"")</f>
        <v>43931</v>
      </c>
      <c r="H2318" s="163">
        <f>SUMIFS(tabSaldoAta[ESTIMATIVA],tabSaldoAta[CÓDIGO],tabConsumoAta[[#This Row],[CÓDIGO]],tabSaldoAta[CHAVE],tabConsumoAta[[#This Row],[ATA]])</f>
        <v>0</v>
      </c>
      <c r="I2318" s="164">
        <v>400</v>
      </c>
      <c r="J2318" s="159">
        <v>8</v>
      </c>
      <c r="K2318" s="251">
        <v>12633</v>
      </c>
      <c r="L2318" s="246" t="s">
        <v>3035</v>
      </c>
      <c r="M2318" s="160" t="s">
        <v>3077</v>
      </c>
      <c r="N2318" s="160" t="s">
        <v>3078</v>
      </c>
      <c r="O2318" s="249" t="s">
        <v>3079</v>
      </c>
      <c r="P2318" s="248">
        <v>43719</v>
      </c>
      <c r="Q2318" s="166" t="str">
        <f>IF(COUNTIFS(tabAtas_Bloqueios[CÓDIGO],tabConsumoAta[[#This Row],[CÓDIGO]],tabAtas_Bloqueios[CHAVE],tabConsumoAta[[#This Row],[ATA]],tabAtas_Bloqueios[INATIVO],"") &gt; 0,"X","")</f>
        <v/>
      </c>
      <c r="R2318" s="158" t="s">
        <v>1555</v>
      </c>
    </row>
    <row r="2319" spans="1:18" x14ac:dyDescent="0.3">
      <c r="A2319" s="247">
        <v>112109</v>
      </c>
      <c r="B2319" s="47" t="s">
        <v>2495</v>
      </c>
      <c r="C2319" s="34" t="str">
        <f>IFERROR(VLOOKUP(tabConsumoAta[[#This Row],[CÓDIGO]],tabEstimativa[#Data],14,FALSE),"")</f>
        <v>Aguardando</v>
      </c>
      <c r="D2319" s="157" t="s">
        <v>1761</v>
      </c>
      <c r="E2319" s="157">
        <v>110</v>
      </c>
      <c r="F2319" s="34">
        <v>2019</v>
      </c>
      <c r="G2319" s="78">
        <f>IFERROR(VLOOKUP(tabConsumoAta[[#This Row],[ATA]],tabAtas[#Data],4,FALSE),"")</f>
        <v>43941</v>
      </c>
      <c r="H2319" s="163">
        <f>SUMIFS(tabSaldoAta[ESTIMATIVA],tabSaldoAta[CÓDIGO],tabConsumoAta[[#This Row],[CÓDIGO]],tabSaldoAta[CHAVE],tabConsumoAta[[#This Row],[ATA]])</f>
        <v>20000</v>
      </c>
      <c r="I2319" s="164">
        <v>4000</v>
      </c>
      <c r="J2319" s="159">
        <v>9</v>
      </c>
      <c r="K2319" s="251">
        <v>12638</v>
      </c>
      <c r="L2319" s="246" t="s">
        <v>2842</v>
      </c>
      <c r="M2319" s="160" t="s">
        <v>3077</v>
      </c>
      <c r="N2319" s="160" t="s">
        <v>3078</v>
      </c>
      <c r="O2319" s="249" t="s">
        <v>3079</v>
      </c>
      <c r="P2319" s="248">
        <v>43719</v>
      </c>
      <c r="Q2319" s="166" t="str">
        <f>IF(COUNTIFS(tabAtas_Bloqueios[CÓDIGO],tabConsumoAta[[#This Row],[CÓDIGO]],tabAtas_Bloqueios[CHAVE],tabConsumoAta[[#This Row],[ATA]],tabAtas_Bloqueios[INATIVO],"") &gt; 0,"X","")</f>
        <v/>
      </c>
      <c r="R2319" s="158" t="s">
        <v>1555</v>
      </c>
    </row>
    <row r="2320" spans="1:18" x14ac:dyDescent="0.3">
      <c r="A2320" s="247">
        <v>83839</v>
      </c>
      <c r="B2320" s="47" t="s">
        <v>2905</v>
      </c>
      <c r="C2320" s="34" t="str">
        <f>IFERROR(VLOOKUP(tabConsumoAta[[#This Row],[CÓDIGO]],tabEstimativa[#Data],14,FALSE),"")</f>
        <v>Aguardando</v>
      </c>
      <c r="D2320" s="157" t="s">
        <v>2039</v>
      </c>
      <c r="E2320" s="157">
        <v>145</v>
      </c>
      <c r="F2320" s="34">
        <v>2019</v>
      </c>
      <c r="G2320" s="78">
        <f>IFERROR(VLOOKUP(tabConsumoAta[[#This Row],[ATA]],tabAtas[#Data],4,FALSE),"")</f>
        <v>43992</v>
      </c>
      <c r="H2320" s="163">
        <f>SUMIFS(tabSaldoAta[ESTIMATIVA],tabSaldoAta[CÓDIGO],tabConsumoAta[[#This Row],[CÓDIGO]],tabSaldoAta[CHAVE],tabConsumoAta[[#This Row],[ATA]])</f>
        <v>12000</v>
      </c>
      <c r="I2320" s="164">
        <v>2000</v>
      </c>
      <c r="J2320" s="159">
        <v>10</v>
      </c>
      <c r="K2320" s="251">
        <v>12653</v>
      </c>
      <c r="L2320" s="246" t="s">
        <v>2904</v>
      </c>
      <c r="M2320" s="160" t="s">
        <v>3077</v>
      </c>
      <c r="N2320" s="160" t="s">
        <v>3078</v>
      </c>
      <c r="O2320" s="249" t="s">
        <v>3079</v>
      </c>
      <c r="P2320" s="248">
        <v>43719</v>
      </c>
      <c r="Q2320" s="166" t="str">
        <f>IF(COUNTIFS(tabAtas_Bloqueios[CÓDIGO],tabConsumoAta[[#This Row],[CÓDIGO]],tabAtas_Bloqueios[CHAVE],tabConsumoAta[[#This Row],[ATA]],tabAtas_Bloqueios[INATIVO],"") &gt; 0,"X","")</f>
        <v/>
      </c>
      <c r="R2320" s="158" t="s">
        <v>1555</v>
      </c>
    </row>
    <row r="2321" spans="1:18" x14ac:dyDescent="0.3">
      <c r="A2321" s="247">
        <v>98080</v>
      </c>
      <c r="B2321" s="47" t="s">
        <v>2912</v>
      </c>
      <c r="C2321" s="34" t="str">
        <f>IFERROR(VLOOKUP(tabConsumoAta[[#This Row],[CÓDIGO]],tabEstimativa[#Data],14,FALSE),"")</f>
        <v>Aguardando</v>
      </c>
      <c r="D2321" s="157" t="s">
        <v>2039</v>
      </c>
      <c r="E2321" s="157">
        <v>145</v>
      </c>
      <c r="F2321" s="34">
        <v>2019</v>
      </c>
      <c r="G2321" s="78">
        <f>IFERROR(VLOOKUP(tabConsumoAta[[#This Row],[ATA]],tabAtas[#Data],4,FALSE),"")</f>
        <v>43992</v>
      </c>
      <c r="H2321" s="163">
        <f>SUMIFS(tabSaldoAta[ESTIMATIVA],tabSaldoAta[CÓDIGO],tabConsumoAta[[#This Row],[CÓDIGO]],tabSaldoAta[CHAVE],tabConsumoAta[[#This Row],[ATA]])</f>
        <v>1600</v>
      </c>
      <c r="I2321" s="164">
        <v>450</v>
      </c>
      <c r="J2321" s="159">
        <v>11</v>
      </c>
      <c r="K2321" s="251">
        <v>12655</v>
      </c>
      <c r="L2321" s="246" t="s">
        <v>2913</v>
      </c>
      <c r="M2321" s="160" t="s">
        <v>3077</v>
      </c>
      <c r="N2321" s="160" t="s">
        <v>3078</v>
      </c>
      <c r="O2321" s="249" t="s">
        <v>3079</v>
      </c>
      <c r="P2321" s="248">
        <v>43719</v>
      </c>
      <c r="Q2321" s="166" t="str">
        <f>IF(COUNTIFS(tabAtas_Bloqueios[CÓDIGO],tabConsumoAta[[#This Row],[CÓDIGO]],tabAtas_Bloqueios[CHAVE],tabConsumoAta[[#This Row],[ATA]],tabAtas_Bloqueios[INATIVO],"") &gt; 0,"X","")</f>
        <v/>
      </c>
      <c r="R2321" s="158" t="s">
        <v>1555</v>
      </c>
    </row>
    <row r="2322" spans="1:18" x14ac:dyDescent="0.3">
      <c r="A2322" s="247">
        <v>96516</v>
      </c>
      <c r="B2322" s="47" t="s">
        <v>2906</v>
      </c>
      <c r="C2322" s="34" t="str">
        <f>IFERROR(VLOOKUP(tabConsumoAta[[#This Row],[CÓDIGO]],tabEstimativa[#Data],14,FALSE),"")</f>
        <v>Aguardando</v>
      </c>
      <c r="D2322" s="157" t="s">
        <v>2039</v>
      </c>
      <c r="E2322" s="157">
        <v>145</v>
      </c>
      <c r="F2322" s="34">
        <v>2019</v>
      </c>
      <c r="G2322" s="78">
        <f>IFERROR(VLOOKUP(tabConsumoAta[[#This Row],[ATA]],tabAtas[#Data],4,FALSE),"")</f>
        <v>43992</v>
      </c>
      <c r="H2322" s="163">
        <f>SUMIFS(tabSaldoAta[ESTIMATIVA],tabSaldoAta[CÓDIGO],tabConsumoAta[[#This Row],[CÓDIGO]],tabSaldoAta[CHAVE],tabConsumoAta[[#This Row],[ATA]])</f>
        <v>2100</v>
      </c>
      <c r="I2322" s="164">
        <v>400</v>
      </c>
      <c r="J2322" s="159">
        <v>12</v>
      </c>
      <c r="K2322" s="251">
        <v>12654</v>
      </c>
      <c r="L2322" s="246" t="s">
        <v>2907</v>
      </c>
      <c r="M2322" s="160" t="s">
        <v>3077</v>
      </c>
      <c r="N2322" s="160" t="s">
        <v>3078</v>
      </c>
      <c r="O2322" s="249" t="s">
        <v>3079</v>
      </c>
      <c r="P2322" s="248">
        <v>43719</v>
      </c>
      <c r="Q2322" s="166" t="str">
        <f>IF(COUNTIFS(tabAtas_Bloqueios[CÓDIGO],tabConsumoAta[[#This Row],[CÓDIGO]],tabAtas_Bloqueios[CHAVE],tabConsumoAta[[#This Row],[ATA]],tabAtas_Bloqueios[INATIVO],"") &gt; 0,"X","")</f>
        <v/>
      </c>
      <c r="R2322" s="158" t="s">
        <v>1555</v>
      </c>
    </row>
    <row r="2323" spans="1:18" x14ac:dyDescent="0.3">
      <c r="A2323" s="247">
        <v>13180</v>
      </c>
      <c r="B2323" s="47" t="s">
        <v>2991</v>
      </c>
      <c r="C2323" s="34" t="str">
        <f>IFERROR(VLOOKUP(tabConsumoAta[[#This Row],[CÓDIGO]],tabEstimativa[#Data],14,FALSE),"")</f>
        <v>Suspenso</v>
      </c>
      <c r="D2323" s="157" t="s">
        <v>1957</v>
      </c>
      <c r="E2323" s="157">
        <v>155</v>
      </c>
      <c r="F2323" s="34">
        <v>2019</v>
      </c>
      <c r="G2323" s="78">
        <f>IFERROR(VLOOKUP(tabConsumoAta[[#This Row],[ATA]],tabAtas[#Data],4,FALSE),"")</f>
        <v>44008</v>
      </c>
      <c r="H2323" s="163">
        <f>SUMIFS(tabSaldoAta[ESTIMATIVA],tabSaldoAta[CÓDIGO],tabConsumoAta[[#This Row],[CÓDIGO]],tabSaldoAta[CHAVE],tabConsumoAta[[#This Row],[ATA]])</f>
        <v>250</v>
      </c>
      <c r="I2323" s="164">
        <v>100</v>
      </c>
      <c r="J2323" s="159">
        <v>13</v>
      </c>
      <c r="K2323" s="251">
        <v>12658</v>
      </c>
      <c r="L2323" s="246" t="s">
        <v>2992</v>
      </c>
      <c r="M2323" s="160" t="s">
        <v>3077</v>
      </c>
      <c r="N2323" s="160" t="s">
        <v>3078</v>
      </c>
      <c r="O2323" s="249" t="s">
        <v>3079</v>
      </c>
      <c r="P2323" s="248">
        <v>43719</v>
      </c>
      <c r="Q2323" s="166" t="str">
        <f>IF(COUNTIFS(tabAtas_Bloqueios[CÓDIGO],tabConsumoAta[[#This Row],[CÓDIGO]],tabAtas_Bloqueios[CHAVE],tabConsumoAta[[#This Row],[ATA]],tabAtas_Bloqueios[INATIVO],"") &gt; 0,"X","")</f>
        <v/>
      </c>
      <c r="R2323" s="158" t="s">
        <v>1555</v>
      </c>
    </row>
    <row r="2324" spans="1:18" x14ac:dyDescent="0.3">
      <c r="A2324" s="247">
        <v>17136</v>
      </c>
      <c r="B2324" s="47" t="s">
        <v>3083</v>
      </c>
      <c r="C2324" s="34" t="str">
        <f>IFERROR(VLOOKUP(tabConsumoAta[[#This Row],[CÓDIGO]],tabEstimativa[#Data],14,FALSE),"")</f>
        <v>Suspenso</v>
      </c>
      <c r="D2324" s="157" t="s">
        <v>2082</v>
      </c>
      <c r="E2324" s="157">
        <v>175</v>
      </c>
      <c r="F2324" s="34">
        <v>2019</v>
      </c>
      <c r="G2324" s="78">
        <f>IFERROR(VLOOKUP(tabConsumoAta[[#This Row],[ATA]],tabAtas[#Data],4,FALSE),"")</f>
        <v>44035</v>
      </c>
      <c r="H2324" s="163">
        <f>SUMIFS(tabSaldoAta[ESTIMATIVA],tabSaldoAta[CÓDIGO],tabConsumoAta[[#This Row],[CÓDIGO]],tabSaldoAta[CHAVE],tabConsumoAta[[#This Row],[ATA]])</f>
        <v>3000</v>
      </c>
      <c r="I2324" s="164">
        <v>1000</v>
      </c>
      <c r="J2324" s="159">
        <v>14</v>
      </c>
      <c r="K2324" s="251">
        <v>12665</v>
      </c>
      <c r="L2324" s="246" t="s">
        <v>3081</v>
      </c>
      <c r="M2324" s="160" t="s">
        <v>3077</v>
      </c>
      <c r="N2324" s="160" t="s">
        <v>3078</v>
      </c>
      <c r="O2324" s="249" t="s">
        <v>3079</v>
      </c>
      <c r="P2324" s="248">
        <v>43719</v>
      </c>
      <c r="Q2324" s="166" t="str">
        <f>IF(COUNTIFS(tabAtas_Bloqueios[CÓDIGO],tabConsumoAta[[#This Row],[CÓDIGO]],tabAtas_Bloqueios[CHAVE],tabConsumoAta[[#This Row],[ATA]],tabAtas_Bloqueios[INATIVO],"") &gt; 0,"X","")</f>
        <v/>
      </c>
      <c r="R2324" s="158" t="s">
        <v>1555</v>
      </c>
    </row>
    <row r="2325" spans="1:18" x14ac:dyDescent="0.3">
      <c r="A2325" s="247">
        <v>130024</v>
      </c>
      <c r="B2325" s="47" t="s">
        <v>2753</v>
      </c>
      <c r="C2325" s="34" t="str">
        <f>IFERROR(VLOOKUP(tabConsumoAta[[#This Row],[CÓDIGO]],tabEstimativa[#Data],14,FALSE),"")</f>
        <v>Aguardando</v>
      </c>
      <c r="D2325" s="157" t="s">
        <v>2024</v>
      </c>
      <c r="E2325" s="157">
        <v>189</v>
      </c>
      <c r="F2325" s="34">
        <v>2019</v>
      </c>
      <c r="G2325" s="78">
        <f>IFERROR(VLOOKUP(tabConsumoAta[[#This Row],[ATA]],tabAtas[#Data],4,FALSE),"")</f>
        <v>44048</v>
      </c>
      <c r="H2325" s="163">
        <f>SUMIFS(tabSaldoAta[ESTIMATIVA],tabSaldoAta[CÓDIGO],tabConsumoAta[[#This Row],[CÓDIGO]],tabSaldoAta[CHAVE],tabConsumoAta[[#This Row],[ATA]])</f>
        <v>3000</v>
      </c>
      <c r="I2325" s="164">
        <v>1500</v>
      </c>
      <c r="J2325" s="159">
        <v>15</v>
      </c>
      <c r="K2325" s="251">
        <v>12670</v>
      </c>
      <c r="L2325" s="246" t="s">
        <v>3084</v>
      </c>
      <c r="M2325" s="160" t="s">
        <v>3077</v>
      </c>
      <c r="N2325" s="160" t="s">
        <v>3078</v>
      </c>
      <c r="O2325" s="249" t="s">
        <v>3079</v>
      </c>
      <c r="P2325" s="248">
        <v>43719</v>
      </c>
      <c r="Q2325" s="166" t="str">
        <f>IF(COUNTIFS(tabAtas_Bloqueios[CÓDIGO],tabConsumoAta[[#This Row],[CÓDIGO]],tabAtas_Bloqueios[CHAVE],tabConsumoAta[[#This Row],[ATA]],tabAtas_Bloqueios[INATIVO],"") &gt; 0,"X","")</f>
        <v/>
      </c>
      <c r="R2325" s="158" t="s">
        <v>1555</v>
      </c>
    </row>
    <row r="2326" spans="1:18" x14ac:dyDescent="0.3">
      <c r="A2326" s="247">
        <v>12654</v>
      </c>
      <c r="B2326" s="47" t="s">
        <v>2754</v>
      </c>
      <c r="C2326" s="34" t="str">
        <f>IFERROR(VLOOKUP(tabConsumoAta[[#This Row],[CÓDIGO]],tabEstimativa[#Data],14,FALSE),"")</f>
        <v>Aguardando</v>
      </c>
      <c r="D2326" s="157" t="s">
        <v>2024</v>
      </c>
      <c r="E2326" s="157">
        <v>189</v>
      </c>
      <c r="F2326" s="34">
        <v>2019</v>
      </c>
      <c r="G2326" s="78">
        <f>IFERROR(VLOOKUP(tabConsumoAta[[#This Row],[ATA]],tabAtas[#Data],4,FALSE),"")</f>
        <v>44048</v>
      </c>
      <c r="H2326" s="163">
        <f>SUMIFS(tabSaldoAta[ESTIMATIVA],tabSaldoAta[CÓDIGO],tabConsumoAta[[#This Row],[CÓDIGO]],tabSaldoAta[CHAVE],tabConsumoAta[[#This Row],[ATA]])</f>
        <v>75000</v>
      </c>
      <c r="I2326" s="164">
        <v>22000</v>
      </c>
      <c r="J2326" s="159">
        <v>16</v>
      </c>
      <c r="K2326" s="251">
        <v>12672</v>
      </c>
      <c r="L2326" s="246" t="s">
        <v>3085</v>
      </c>
      <c r="M2326" s="160" t="s">
        <v>3077</v>
      </c>
      <c r="N2326" s="160" t="s">
        <v>3078</v>
      </c>
      <c r="O2326" s="249" t="s">
        <v>3079</v>
      </c>
      <c r="P2326" s="248">
        <v>43719</v>
      </c>
      <c r="Q2326" s="166" t="str">
        <f>IF(COUNTIFS(tabAtas_Bloqueios[CÓDIGO],tabConsumoAta[[#This Row],[CÓDIGO]],tabAtas_Bloqueios[CHAVE],tabConsumoAta[[#This Row],[ATA]],tabAtas_Bloqueios[INATIVO],"") &gt; 0,"X","")</f>
        <v/>
      </c>
      <c r="R2326" s="158" t="s">
        <v>1555</v>
      </c>
    </row>
    <row r="2327" spans="1:18" x14ac:dyDescent="0.3">
      <c r="A2327" s="247">
        <v>17115</v>
      </c>
      <c r="B2327" s="47" t="s">
        <v>2854</v>
      </c>
      <c r="C2327" s="34" t="str">
        <f>IFERROR(VLOOKUP(tabConsumoAta[[#This Row],[CÓDIGO]],tabEstimativa[#Data],14,FALSE),"")</f>
        <v>Aguardando</v>
      </c>
      <c r="D2327" s="157" t="s">
        <v>2024</v>
      </c>
      <c r="E2327" s="157">
        <v>189</v>
      </c>
      <c r="F2327" s="34">
        <v>2019</v>
      </c>
      <c r="G2327" s="78">
        <f>IFERROR(VLOOKUP(tabConsumoAta[[#This Row],[ATA]],tabAtas[#Data],4,FALSE),"")</f>
        <v>44048</v>
      </c>
      <c r="H2327" s="163">
        <f>SUMIFS(tabSaldoAta[ESTIMATIVA],tabSaldoAta[CÓDIGO],tabConsumoAta[[#This Row],[CÓDIGO]],tabSaldoAta[CHAVE],tabConsumoAta[[#This Row],[ATA]])</f>
        <v>8000</v>
      </c>
      <c r="I2327" s="164">
        <v>2500</v>
      </c>
      <c r="J2327" s="159">
        <v>17</v>
      </c>
      <c r="K2327" s="251">
        <v>12671</v>
      </c>
      <c r="L2327" s="246" t="s">
        <v>2467</v>
      </c>
      <c r="M2327" s="160" t="s">
        <v>3077</v>
      </c>
      <c r="N2327" s="160" t="s">
        <v>3078</v>
      </c>
      <c r="O2327" s="249" t="s">
        <v>3079</v>
      </c>
      <c r="P2327" s="248">
        <v>43719</v>
      </c>
      <c r="Q2327" s="166" t="str">
        <f>IF(COUNTIFS(tabAtas_Bloqueios[CÓDIGO],tabConsumoAta[[#This Row],[CÓDIGO]],tabAtas_Bloqueios[CHAVE],tabConsumoAta[[#This Row],[ATA]],tabAtas_Bloqueios[INATIVO],"") &gt; 0,"X","")</f>
        <v/>
      </c>
      <c r="R2327" s="158" t="s">
        <v>1555</v>
      </c>
    </row>
    <row r="2328" spans="1:18" x14ac:dyDescent="0.3">
      <c r="A2328" s="247">
        <v>32534</v>
      </c>
      <c r="B2328" s="47" t="s">
        <v>30</v>
      </c>
      <c r="C2328" s="34" t="str">
        <f>IFERROR(VLOOKUP(tabConsumoAta[[#This Row],[CÓDIGO]],tabEstimativa[#Data],14,FALSE),"")</f>
        <v>Aguardando</v>
      </c>
      <c r="D2328" s="157" t="s">
        <v>1648</v>
      </c>
      <c r="E2328" s="157">
        <v>198</v>
      </c>
      <c r="F2328" s="34">
        <v>2018</v>
      </c>
      <c r="G2328" s="78">
        <f>IFERROR(VLOOKUP(tabConsumoAta[[#This Row],[ATA]],tabAtas[#Data],4,FALSE),"")</f>
        <v>43733</v>
      </c>
      <c r="H2328" s="163">
        <f>SUMIFS(tabSaldoAta[ESTIMATIVA],tabSaldoAta[CÓDIGO],tabConsumoAta[[#This Row],[CÓDIGO]],tabSaldoAta[CHAVE],tabConsumoAta[[#This Row],[ATA]])</f>
        <v>800</v>
      </c>
      <c r="I2328" s="164">
        <v>1000</v>
      </c>
      <c r="J2328" s="159">
        <v>1</v>
      </c>
      <c r="K2328" s="251">
        <v>12415</v>
      </c>
      <c r="L2328" s="246" t="s">
        <v>2424</v>
      </c>
      <c r="M2328" s="160" t="s">
        <v>3063</v>
      </c>
      <c r="N2328" s="160" t="s">
        <v>3064</v>
      </c>
      <c r="O2328" s="249" t="s">
        <v>3065</v>
      </c>
      <c r="P2328" s="248">
        <v>43719</v>
      </c>
      <c r="Q2328" s="166" t="str">
        <f>IF(COUNTIFS(tabAtas_Bloqueios[CÓDIGO],tabConsumoAta[[#This Row],[CÓDIGO]],tabAtas_Bloqueios[CHAVE],tabConsumoAta[[#This Row],[ATA]],tabAtas_Bloqueios[INATIVO],"") &gt; 0,"X","")</f>
        <v/>
      </c>
      <c r="R2328" s="158" t="s">
        <v>1555</v>
      </c>
    </row>
    <row r="2329" spans="1:18" x14ac:dyDescent="0.3">
      <c r="A2329" s="247">
        <v>108711</v>
      </c>
      <c r="B2329" s="47" t="s">
        <v>133</v>
      </c>
      <c r="C2329" s="34" t="str">
        <f>IFERROR(VLOOKUP(tabConsumoAta[[#This Row],[CÓDIGO]],tabEstimativa[#Data],14,FALSE),"")</f>
        <v>Aguardando</v>
      </c>
      <c r="D2329" s="157" t="s">
        <v>1663</v>
      </c>
      <c r="E2329" s="157">
        <v>228</v>
      </c>
      <c r="F2329" s="34">
        <v>2018</v>
      </c>
      <c r="G2329" s="78">
        <f>IFERROR(VLOOKUP(tabConsumoAta[[#This Row],[ATA]],tabAtas[#Data],4,FALSE),"")</f>
        <v>43787</v>
      </c>
      <c r="H2329" s="163">
        <f>SUMIFS(tabSaldoAta[ESTIMATIVA],tabSaldoAta[CÓDIGO],tabConsumoAta[[#This Row],[CÓDIGO]],tabSaldoAta[CHAVE],tabConsumoAta[[#This Row],[ATA]])</f>
        <v>80</v>
      </c>
      <c r="I2329" s="164">
        <v>47</v>
      </c>
      <c r="J2329" s="159">
        <v>2</v>
      </c>
      <c r="K2329" s="251">
        <v>12418</v>
      </c>
      <c r="L2329" s="246" t="s">
        <v>2415</v>
      </c>
      <c r="M2329" s="160" t="s">
        <v>3063</v>
      </c>
      <c r="N2329" s="160" t="s">
        <v>3064</v>
      </c>
      <c r="O2329" s="249" t="s">
        <v>3065</v>
      </c>
      <c r="P2329" s="248">
        <v>43719</v>
      </c>
      <c r="Q2329" s="166" t="str">
        <f>IF(COUNTIFS(tabAtas_Bloqueios[CÓDIGO],tabConsumoAta[[#This Row],[CÓDIGO]],tabAtas_Bloqueios[CHAVE],tabConsumoAta[[#This Row],[ATA]],tabAtas_Bloqueios[INATIVO],"") &gt; 0,"X","")</f>
        <v/>
      </c>
      <c r="R2329" s="158" t="s">
        <v>1555</v>
      </c>
    </row>
    <row r="2330" spans="1:18" x14ac:dyDescent="0.3">
      <c r="A2330" s="247">
        <v>25756</v>
      </c>
      <c r="B2330" s="47" t="s">
        <v>3066</v>
      </c>
      <c r="C2330" s="34" t="str">
        <f>IFERROR(VLOOKUP(tabConsumoAta[[#This Row],[CÓDIGO]],tabEstimativa[#Data],14,FALSE),"")</f>
        <v>Suspenso</v>
      </c>
      <c r="D2330" s="157" t="s">
        <v>1663</v>
      </c>
      <c r="E2330" s="157">
        <v>228</v>
      </c>
      <c r="F2330" s="34">
        <v>2018</v>
      </c>
      <c r="G2330" s="78">
        <f>IFERROR(VLOOKUP(tabConsumoAta[[#This Row],[ATA]],tabAtas[#Data],4,FALSE),"")</f>
        <v>43787</v>
      </c>
      <c r="H2330" s="163">
        <f>SUMIFS(tabSaldoAta[ESTIMATIVA],tabSaldoAta[CÓDIGO],tabConsumoAta[[#This Row],[CÓDIGO]],tabSaldoAta[CHAVE],tabConsumoAta[[#This Row],[ATA]])</f>
        <v>70</v>
      </c>
      <c r="I2330" s="164">
        <v>70</v>
      </c>
      <c r="J2330" s="159">
        <v>3</v>
      </c>
      <c r="K2330" s="251">
        <v>12420</v>
      </c>
      <c r="L2330" s="246" t="s">
        <v>2963</v>
      </c>
      <c r="M2330" s="160" t="s">
        <v>3063</v>
      </c>
      <c r="N2330" s="160" t="s">
        <v>3064</v>
      </c>
      <c r="O2330" s="249" t="s">
        <v>3065</v>
      </c>
      <c r="P2330" s="248">
        <v>43719</v>
      </c>
      <c r="Q2330" s="166" t="str">
        <f>IF(COUNTIFS(tabAtas_Bloqueios[CÓDIGO],tabConsumoAta[[#This Row],[CÓDIGO]],tabAtas_Bloqueios[CHAVE],tabConsumoAta[[#This Row],[ATA]],tabAtas_Bloqueios[INATIVO],"") &gt; 0,"X","")</f>
        <v/>
      </c>
      <c r="R2330" s="158" t="s">
        <v>1555</v>
      </c>
    </row>
    <row r="2331" spans="1:18" x14ac:dyDescent="0.3">
      <c r="A2331" s="247">
        <v>28184</v>
      </c>
      <c r="B2331" s="47" t="s">
        <v>10</v>
      </c>
      <c r="C2331" s="34" t="str">
        <f>IFERROR(VLOOKUP(tabConsumoAta[[#This Row],[CÓDIGO]],tabEstimativa[#Data],14,FALSE),"")</f>
        <v>Aguardando</v>
      </c>
      <c r="D2331" s="157" t="s">
        <v>1663</v>
      </c>
      <c r="E2331" s="157">
        <v>228</v>
      </c>
      <c r="F2331" s="34">
        <v>2018</v>
      </c>
      <c r="G2331" s="78">
        <f>IFERROR(VLOOKUP(tabConsumoAta[[#This Row],[ATA]],tabAtas[#Data],4,FALSE),"")</f>
        <v>43787</v>
      </c>
      <c r="H2331" s="163">
        <f>SUMIFS(tabSaldoAta[ESTIMATIVA],tabSaldoAta[CÓDIGO],tabConsumoAta[[#This Row],[CÓDIGO]],tabSaldoAta[CHAVE],tabConsumoAta[[#This Row],[ATA]])</f>
        <v>110</v>
      </c>
      <c r="I2331" s="164">
        <v>110</v>
      </c>
      <c r="J2331" s="159">
        <v>4</v>
      </c>
      <c r="K2331" s="251">
        <v>12419</v>
      </c>
      <c r="L2331" s="246" t="s">
        <v>2764</v>
      </c>
      <c r="M2331" s="160" t="s">
        <v>3063</v>
      </c>
      <c r="N2331" s="160" t="s">
        <v>3064</v>
      </c>
      <c r="O2331" s="249" t="s">
        <v>3065</v>
      </c>
      <c r="P2331" s="248">
        <v>43719</v>
      </c>
      <c r="Q2331" s="166" t="str">
        <f>IF(COUNTIFS(tabAtas_Bloqueios[CÓDIGO],tabConsumoAta[[#This Row],[CÓDIGO]],tabAtas_Bloqueios[CHAVE],tabConsumoAta[[#This Row],[ATA]],tabAtas_Bloqueios[INATIVO],"") &gt; 0,"X","")</f>
        <v/>
      </c>
      <c r="R2331" s="158" t="s">
        <v>1555</v>
      </c>
    </row>
    <row r="2332" spans="1:18" x14ac:dyDescent="0.3">
      <c r="A2332" s="247">
        <v>74979</v>
      </c>
      <c r="B2332" s="47" t="s">
        <v>177</v>
      </c>
      <c r="C2332" s="34" t="str">
        <f>IFERROR(VLOOKUP(tabConsumoAta[[#This Row],[CÓDIGO]],tabEstimativa[#Data],14,FALSE),"")</f>
        <v>Aguardando</v>
      </c>
      <c r="D2332" s="157" t="s">
        <v>1663</v>
      </c>
      <c r="E2332" s="157">
        <v>228</v>
      </c>
      <c r="F2332" s="34">
        <v>2018</v>
      </c>
      <c r="G2332" s="78">
        <f>IFERROR(VLOOKUP(tabConsumoAta[[#This Row],[ATA]],tabAtas[#Data],4,FALSE),"")</f>
        <v>43787</v>
      </c>
      <c r="H2332" s="163">
        <f>SUMIFS(tabSaldoAta[ESTIMATIVA],tabSaldoAta[CÓDIGO],tabConsumoAta[[#This Row],[CÓDIGO]],tabSaldoAta[CHAVE],tabConsumoAta[[#This Row],[ATA]])</f>
        <v>60</v>
      </c>
      <c r="I2332" s="164">
        <v>10</v>
      </c>
      <c r="J2332" s="159">
        <v>5</v>
      </c>
      <c r="K2332" s="251">
        <v>12419</v>
      </c>
      <c r="L2332" s="246" t="s">
        <v>2764</v>
      </c>
      <c r="M2332" s="160" t="s">
        <v>3063</v>
      </c>
      <c r="N2332" s="160" t="s">
        <v>3064</v>
      </c>
      <c r="O2332" s="249" t="s">
        <v>3065</v>
      </c>
      <c r="P2332" s="248">
        <v>43719</v>
      </c>
      <c r="Q2332" s="166" t="str">
        <f>IF(COUNTIFS(tabAtas_Bloqueios[CÓDIGO],tabConsumoAta[[#This Row],[CÓDIGO]],tabAtas_Bloqueios[CHAVE],tabConsumoAta[[#This Row],[ATA]],tabAtas_Bloqueios[INATIVO],"") &gt; 0,"X","")</f>
        <v/>
      </c>
      <c r="R2332" s="158" t="s">
        <v>1555</v>
      </c>
    </row>
    <row r="2333" spans="1:18" x14ac:dyDescent="0.3">
      <c r="A2333" s="247">
        <v>135301</v>
      </c>
      <c r="B2333" s="47" t="s">
        <v>101</v>
      </c>
      <c r="C2333" s="34" t="str">
        <f>IFERROR(VLOOKUP(tabConsumoAta[[#This Row],[CÓDIGO]],tabEstimativa[#Data],14,FALSE),"")</f>
        <v>Aguardando</v>
      </c>
      <c r="D2333" s="157" t="s">
        <v>1663</v>
      </c>
      <c r="E2333" s="157">
        <v>228</v>
      </c>
      <c r="F2333" s="34">
        <v>2018</v>
      </c>
      <c r="G2333" s="78">
        <f>IFERROR(VLOOKUP(tabConsumoAta[[#This Row],[ATA]],tabAtas[#Data],4,FALSE),"")</f>
        <v>43787</v>
      </c>
      <c r="H2333" s="163">
        <f>SUMIFS(tabSaldoAta[ESTIMATIVA],tabSaldoAta[CÓDIGO],tabConsumoAta[[#This Row],[CÓDIGO]],tabSaldoAta[CHAVE],tabConsumoAta[[#This Row],[ATA]])</f>
        <v>200</v>
      </c>
      <c r="I2333" s="164">
        <v>20</v>
      </c>
      <c r="J2333" s="159">
        <v>6</v>
      </c>
      <c r="K2333" s="251">
        <v>12419</v>
      </c>
      <c r="L2333" s="246" t="s">
        <v>2764</v>
      </c>
      <c r="M2333" s="160" t="s">
        <v>3063</v>
      </c>
      <c r="N2333" s="160" t="s">
        <v>3064</v>
      </c>
      <c r="O2333" s="249" t="s">
        <v>3065</v>
      </c>
      <c r="P2333" s="248">
        <v>43719</v>
      </c>
      <c r="Q2333" s="166" t="str">
        <f>IF(COUNTIFS(tabAtas_Bloqueios[CÓDIGO],tabConsumoAta[[#This Row],[CÓDIGO]],tabAtas_Bloqueios[CHAVE],tabConsumoAta[[#This Row],[ATA]],tabAtas_Bloqueios[INATIVO],"") &gt; 0,"X","")</f>
        <v/>
      </c>
      <c r="R2333" s="158" t="s">
        <v>1555</v>
      </c>
    </row>
    <row r="2334" spans="1:18" x14ac:dyDescent="0.3">
      <c r="A2334" s="247">
        <v>13092</v>
      </c>
      <c r="B2334" s="47" t="s">
        <v>77</v>
      </c>
      <c r="C2334" s="34" t="str">
        <f>IFERROR(VLOOKUP(tabConsumoAta[[#This Row],[CÓDIGO]],tabEstimativa[#Data],14,FALSE),"")</f>
        <v>Aguardando</v>
      </c>
      <c r="D2334" s="157" t="s">
        <v>1663</v>
      </c>
      <c r="E2334" s="157">
        <v>228</v>
      </c>
      <c r="F2334" s="34">
        <v>2018</v>
      </c>
      <c r="G2334" s="78">
        <f>IFERROR(VLOOKUP(tabConsumoAta[[#This Row],[ATA]],tabAtas[#Data],4,FALSE),"")</f>
        <v>43787</v>
      </c>
      <c r="H2334" s="163">
        <f>SUMIFS(tabSaldoAta[ESTIMATIVA],tabSaldoAta[CÓDIGO],tabConsumoAta[[#This Row],[CÓDIGO]],tabSaldoAta[CHAVE],tabConsumoAta[[#This Row],[ATA]])</f>
        <v>70</v>
      </c>
      <c r="I2334" s="164">
        <v>70</v>
      </c>
      <c r="J2334" s="159">
        <v>7</v>
      </c>
      <c r="K2334" s="251">
        <v>12419</v>
      </c>
      <c r="L2334" s="246" t="s">
        <v>2764</v>
      </c>
      <c r="M2334" s="160" t="s">
        <v>3063</v>
      </c>
      <c r="N2334" s="160" t="s">
        <v>3064</v>
      </c>
      <c r="O2334" s="249" t="s">
        <v>3065</v>
      </c>
      <c r="P2334" s="248">
        <v>43719</v>
      </c>
      <c r="Q2334" s="166" t="str">
        <f>IF(COUNTIFS(tabAtas_Bloqueios[CÓDIGO],tabConsumoAta[[#This Row],[CÓDIGO]],tabAtas_Bloqueios[CHAVE],tabConsumoAta[[#This Row],[ATA]],tabAtas_Bloqueios[INATIVO],"") &gt; 0,"X","")</f>
        <v/>
      </c>
      <c r="R2334" s="158" t="s">
        <v>1555</v>
      </c>
    </row>
    <row r="2335" spans="1:18" x14ac:dyDescent="0.3">
      <c r="A2335" s="247">
        <v>44398</v>
      </c>
      <c r="B2335" s="47" t="s">
        <v>3067</v>
      </c>
      <c r="C2335" s="34" t="str">
        <f>IFERROR(VLOOKUP(tabConsumoAta[[#This Row],[CÓDIGO]],tabEstimativa[#Data],14,FALSE),"")</f>
        <v>Suspenso</v>
      </c>
      <c r="D2335" s="157" t="s">
        <v>1689</v>
      </c>
      <c r="E2335" s="157">
        <v>246</v>
      </c>
      <c r="F2335" s="34">
        <v>2018</v>
      </c>
      <c r="G2335" s="78">
        <f>IFERROR(VLOOKUP(tabConsumoAta[[#This Row],[ATA]],tabAtas[#Data],4,FALSE),"")</f>
        <v>43819</v>
      </c>
      <c r="H2335" s="163">
        <f>SUMIFS(tabSaldoAta[ESTIMATIVA],tabSaldoAta[CÓDIGO],tabConsumoAta[[#This Row],[CÓDIGO]],tabSaldoAta[CHAVE],tabConsumoAta[[#This Row],[ATA]])</f>
        <v>1500</v>
      </c>
      <c r="I2335" s="164">
        <v>500</v>
      </c>
      <c r="J2335" s="159">
        <v>8</v>
      </c>
      <c r="K2335" s="251">
        <v>12423</v>
      </c>
      <c r="L2335" s="246" t="s">
        <v>2517</v>
      </c>
      <c r="M2335" s="160" t="s">
        <v>3063</v>
      </c>
      <c r="N2335" s="160" t="s">
        <v>3064</v>
      </c>
      <c r="O2335" s="249" t="s">
        <v>3065</v>
      </c>
      <c r="P2335" s="248">
        <v>43719</v>
      </c>
      <c r="Q2335" s="166" t="str">
        <f>IF(COUNTIFS(tabAtas_Bloqueios[CÓDIGO],tabConsumoAta[[#This Row],[CÓDIGO]],tabAtas_Bloqueios[CHAVE],tabConsumoAta[[#This Row],[ATA]],tabAtas_Bloqueios[INATIVO],"") &gt; 0,"X","")</f>
        <v/>
      </c>
      <c r="R2335" s="158" t="s">
        <v>1555</v>
      </c>
    </row>
    <row r="2336" spans="1:18" x14ac:dyDescent="0.3">
      <c r="A2336" s="247">
        <v>102276</v>
      </c>
      <c r="B2336" s="47" t="s">
        <v>3068</v>
      </c>
      <c r="C2336" s="34" t="str">
        <f>IFERROR(VLOOKUP(tabConsumoAta[[#This Row],[CÓDIGO]],tabEstimativa[#Data],14,FALSE),"")</f>
        <v>Suspenso</v>
      </c>
      <c r="D2336" s="157" t="s">
        <v>1689</v>
      </c>
      <c r="E2336" s="157">
        <v>246</v>
      </c>
      <c r="F2336" s="34">
        <v>2018</v>
      </c>
      <c r="G2336" s="78">
        <f>IFERROR(VLOOKUP(tabConsumoAta[[#This Row],[ATA]],tabAtas[#Data],4,FALSE),"")</f>
        <v>43819</v>
      </c>
      <c r="H2336" s="163">
        <f>SUMIFS(tabSaldoAta[ESTIMATIVA],tabSaldoAta[CÓDIGO],tabConsumoAta[[#This Row],[CÓDIGO]],tabSaldoAta[CHAVE],tabConsumoAta[[#This Row],[ATA]])</f>
        <v>250</v>
      </c>
      <c r="I2336" s="164">
        <v>100</v>
      </c>
      <c r="J2336" s="159">
        <v>9</v>
      </c>
      <c r="K2336" s="251">
        <v>12423</v>
      </c>
      <c r="L2336" s="246" t="s">
        <v>2517</v>
      </c>
      <c r="M2336" s="160" t="s">
        <v>3063</v>
      </c>
      <c r="N2336" s="160" t="s">
        <v>3064</v>
      </c>
      <c r="O2336" s="249" t="s">
        <v>3065</v>
      </c>
      <c r="P2336" s="248">
        <v>43719</v>
      </c>
      <c r="Q2336" s="166" t="str">
        <f>IF(COUNTIFS(tabAtas_Bloqueios[CÓDIGO],tabConsumoAta[[#This Row],[CÓDIGO]],tabAtas_Bloqueios[CHAVE],tabConsumoAta[[#This Row],[ATA]],tabAtas_Bloqueios[INATIVO],"") &gt; 0,"X","")</f>
        <v/>
      </c>
      <c r="R2336" s="158" t="s">
        <v>1555</v>
      </c>
    </row>
    <row r="2337" spans="1:18" x14ac:dyDescent="0.3">
      <c r="A2337" s="247">
        <v>66168</v>
      </c>
      <c r="B2337" s="47" t="s">
        <v>2516</v>
      </c>
      <c r="C2337" s="34" t="str">
        <f>IFERROR(VLOOKUP(tabConsumoAta[[#This Row],[CÓDIGO]],tabEstimativa[#Data],14,FALSE),"")</f>
        <v>Aguardando</v>
      </c>
      <c r="D2337" s="157" t="s">
        <v>1689</v>
      </c>
      <c r="E2337" s="157">
        <v>246</v>
      </c>
      <c r="F2337" s="34">
        <v>2018</v>
      </c>
      <c r="G2337" s="78">
        <f>IFERROR(VLOOKUP(tabConsumoAta[[#This Row],[ATA]],tabAtas[#Data],4,FALSE),"")</f>
        <v>43819</v>
      </c>
      <c r="H2337" s="163">
        <f>SUMIFS(tabSaldoAta[ESTIMATIVA],tabSaldoAta[CÓDIGO],tabConsumoAta[[#This Row],[CÓDIGO]],tabSaldoAta[CHAVE],tabConsumoAta[[#This Row],[ATA]])</f>
        <v>700</v>
      </c>
      <c r="I2337" s="164">
        <v>140</v>
      </c>
      <c r="J2337" s="159">
        <v>10</v>
      </c>
      <c r="K2337" s="251">
        <v>12423</v>
      </c>
      <c r="L2337" s="246" t="s">
        <v>2517</v>
      </c>
      <c r="M2337" s="160" t="s">
        <v>3063</v>
      </c>
      <c r="N2337" s="160" t="s">
        <v>3064</v>
      </c>
      <c r="O2337" s="249" t="s">
        <v>3065</v>
      </c>
      <c r="P2337" s="248">
        <v>43719</v>
      </c>
      <c r="Q2337" s="166" t="str">
        <f>IF(COUNTIFS(tabAtas_Bloqueios[CÓDIGO],tabConsumoAta[[#This Row],[CÓDIGO]],tabAtas_Bloqueios[CHAVE],tabConsumoAta[[#This Row],[ATA]],tabAtas_Bloqueios[INATIVO],"") &gt; 0,"X","")</f>
        <v/>
      </c>
      <c r="R2337" s="158" t="s">
        <v>1555</v>
      </c>
    </row>
    <row r="2338" spans="1:18" x14ac:dyDescent="0.3">
      <c r="A2338" s="247">
        <v>15167</v>
      </c>
      <c r="B2338" s="47" t="s">
        <v>2962</v>
      </c>
      <c r="C2338" s="34" t="str">
        <f>IFERROR(VLOOKUP(tabConsumoAta[[#This Row],[CÓDIGO]],tabEstimativa[#Data],14,FALSE),"")</f>
        <v>Aguardando</v>
      </c>
      <c r="D2338" s="157" t="s">
        <v>1698</v>
      </c>
      <c r="E2338" s="157">
        <v>2</v>
      </c>
      <c r="F2338" s="34">
        <v>2019</v>
      </c>
      <c r="G2338" s="78">
        <f>IFERROR(VLOOKUP(tabConsumoAta[[#This Row],[ATA]],tabAtas[#Data],4,FALSE),"")</f>
        <v>43831</v>
      </c>
      <c r="H2338" s="163">
        <f>SUMIFS(tabSaldoAta[ESTIMATIVA],tabSaldoAta[CÓDIGO],tabConsumoAta[[#This Row],[CÓDIGO]],tabSaldoAta[CHAVE],tabConsumoAta[[#This Row],[ATA]])</f>
        <v>1450</v>
      </c>
      <c r="I2338" s="164">
        <v>240</v>
      </c>
      <c r="J2338" s="159">
        <v>11</v>
      </c>
      <c r="K2338" s="251">
        <v>12425</v>
      </c>
      <c r="L2338" s="246" t="s">
        <v>2879</v>
      </c>
      <c r="M2338" s="160" t="s">
        <v>3063</v>
      </c>
      <c r="N2338" s="160" t="s">
        <v>3064</v>
      </c>
      <c r="O2338" s="249" t="s">
        <v>3065</v>
      </c>
      <c r="P2338" s="248">
        <v>43719</v>
      </c>
      <c r="Q2338" s="166" t="str">
        <f>IF(COUNTIFS(tabAtas_Bloqueios[CÓDIGO],tabConsumoAta[[#This Row],[CÓDIGO]],tabAtas_Bloqueios[CHAVE],tabConsumoAta[[#This Row],[ATA]],tabAtas_Bloqueios[INATIVO],"") &gt; 0,"X","")</f>
        <v/>
      </c>
      <c r="R2338" s="158" t="s">
        <v>1555</v>
      </c>
    </row>
    <row r="2339" spans="1:18" x14ac:dyDescent="0.3">
      <c r="A2339" s="247">
        <v>88728</v>
      </c>
      <c r="B2339" s="47" t="s">
        <v>2839</v>
      </c>
      <c r="C2339" s="34" t="str">
        <f>IFERROR(VLOOKUP(tabConsumoAta[[#This Row],[CÓDIGO]],tabEstimativa[#Data],14,FALSE),"")</f>
        <v>Aguardando</v>
      </c>
      <c r="D2339" s="157" t="s">
        <v>1698</v>
      </c>
      <c r="E2339" s="157">
        <v>2</v>
      </c>
      <c r="F2339" s="34">
        <v>2019</v>
      </c>
      <c r="G2339" s="78">
        <f>IFERROR(VLOOKUP(tabConsumoAta[[#This Row],[ATA]],tabAtas[#Data],4,FALSE),"")</f>
        <v>43831</v>
      </c>
      <c r="H2339" s="163">
        <f>SUMIFS(tabSaldoAta[ESTIMATIVA],tabSaldoAta[CÓDIGO],tabConsumoAta[[#This Row],[CÓDIGO]],tabSaldoAta[CHAVE],tabConsumoAta[[#This Row],[ATA]])</f>
        <v>200</v>
      </c>
      <c r="I2339" s="164">
        <v>100</v>
      </c>
      <c r="J2339" s="159">
        <v>12</v>
      </c>
      <c r="K2339" s="251">
        <v>12424</v>
      </c>
      <c r="L2339" s="246" t="s">
        <v>2333</v>
      </c>
      <c r="M2339" s="160" t="s">
        <v>3063</v>
      </c>
      <c r="N2339" s="160" t="s">
        <v>3064</v>
      </c>
      <c r="O2339" s="249" t="s">
        <v>3065</v>
      </c>
      <c r="P2339" s="248">
        <v>43719</v>
      </c>
      <c r="Q2339" s="166" t="str">
        <f>IF(COUNTIFS(tabAtas_Bloqueios[CÓDIGO],tabConsumoAta[[#This Row],[CÓDIGO]],tabAtas_Bloqueios[CHAVE],tabConsumoAta[[#This Row],[ATA]],tabAtas_Bloqueios[INATIVO],"") &gt; 0,"X","")</f>
        <v/>
      </c>
      <c r="R2339" s="158" t="s">
        <v>1555</v>
      </c>
    </row>
    <row r="2340" spans="1:18" x14ac:dyDescent="0.3">
      <c r="A2340" s="247">
        <v>88745</v>
      </c>
      <c r="B2340" s="47" t="s">
        <v>2898</v>
      </c>
      <c r="C2340" s="34" t="str">
        <f>IFERROR(VLOOKUP(tabConsumoAta[[#This Row],[CÓDIGO]],tabEstimativa[#Data],14,FALSE),"")</f>
        <v>Aguardando</v>
      </c>
      <c r="D2340" s="157" t="s">
        <v>1698</v>
      </c>
      <c r="E2340" s="157">
        <v>2</v>
      </c>
      <c r="F2340" s="34">
        <v>2019</v>
      </c>
      <c r="G2340" s="78">
        <f>IFERROR(VLOOKUP(tabConsumoAta[[#This Row],[ATA]],tabAtas[#Data],4,FALSE),"")</f>
        <v>43831</v>
      </c>
      <c r="H2340" s="163">
        <f>SUMIFS(tabSaldoAta[ESTIMATIVA],tabSaldoAta[CÓDIGO],tabConsumoAta[[#This Row],[CÓDIGO]],tabSaldoAta[CHAVE],tabConsumoAta[[#This Row],[ATA]])</f>
        <v>20</v>
      </c>
      <c r="I2340" s="164">
        <v>8</v>
      </c>
      <c r="J2340" s="159">
        <v>13</v>
      </c>
      <c r="K2340" s="251">
        <v>12424</v>
      </c>
      <c r="L2340" s="246" t="s">
        <v>2333</v>
      </c>
      <c r="M2340" s="160" t="s">
        <v>3063</v>
      </c>
      <c r="N2340" s="160" t="s">
        <v>3064</v>
      </c>
      <c r="O2340" s="249" t="s">
        <v>3065</v>
      </c>
      <c r="P2340" s="248">
        <v>43719</v>
      </c>
      <c r="Q2340" s="166" t="str">
        <f>IF(COUNTIFS(tabAtas_Bloqueios[CÓDIGO],tabConsumoAta[[#This Row],[CÓDIGO]],tabAtas_Bloqueios[CHAVE],tabConsumoAta[[#This Row],[ATA]],tabAtas_Bloqueios[INATIVO],"") &gt; 0,"X","")</f>
        <v/>
      </c>
      <c r="R2340" s="158" t="s">
        <v>1555</v>
      </c>
    </row>
    <row r="2341" spans="1:18" x14ac:dyDescent="0.3">
      <c r="A2341" s="247">
        <v>134556</v>
      </c>
      <c r="B2341" s="47" t="s">
        <v>379</v>
      </c>
      <c r="C2341" s="34" t="str">
        <f>IFERROR(VLOOKUP(tabConsumoAta[[#This Row],[CÓDIGO]],tabEstimativa[#Data],14,FALSE),"")</f>
        <v>Aguardando</v>
      </c>
      <c r="D2341" s="157" t="s">
        <v>1705</v>
      </c>
      <c r="E2341" s="157">
        <v>8</v>
      </c>
      <c r="F2341" s="34">
        <v>2019</v>
      </c>
      <c r="G2341" s="78">
        <f>IFERROR(VLOOKUP(tabConsumoAta[[#This Row],[ATA]],tabAtas[#Data],4,FALSE),"")</f>
        <v>43845</v>
      </c>
      <c r="H2341" s="163">
        <f>SUMIFS(tabSaldoAta[ESTIMATIVA],tabSaldoAta[CÓDIGO],tabConsumoAta[[#This Row],[CÓDIGO]],tabSaldoAta[CHAVE],tabConsumoAta[[#This Row],[ATA]])</f>
        <v>200</v>
      </c>
      <c r="I2341" s="164">
        <v>70</v>
      </c>
      <c r="J2341" s="159">
        <v>14</v>
      </c>
      <c r="K2341" s="251">
        <v>12438</v>
      </c>
      <c r="L2341" s="246" t="s">
        <v>2846</v>
      </c>
      <c r="M2341" s="160" t="s">
        <v>3063</v>
      </c>
      <c r="N2341" s="160" t="s">
        <v>3064</v>
      </c>
      <c r="O2341" s="249" t="s">
        <v>3065</v>
      </c>
      <c r="P2341" s="248">
        <v>43719</v>
      </c>
      <c r="Q2341" s="166" t="str">
        <f>IF(COUNTIFS(tabAtas_Bloqueios[CÓDIGO],tabConsumoAta[[#This Row],[CÓDIGO]],tabAtas_Bloqueios[CHAVE],tabConsumoAta[[#This Row],[ATA]],tabAtas_Bloqueios[INATIVO],"") &gt; 0,"X","")</f>
        <v/>
      </c>
      <c r="R2341" s="158" t="s">
        <v>1555</v>
      </c>
    </row>
    <row r="2342" spans="1:18" x14ac:dyDescent="0.3">
      <c r="A2342" s="247">
        <v>77556</v>
      </c>
      <c r="B2342" s="47" t="s">
        <v>249</v>
      </c>
      <c r="C2342" s="34" t="str">
        <f>IFERROR(VLOOKUP(tabConsumoAta[[#This Row],[CÓDIGO]],tabEstimativa[#Data],14,FALSE),"")</f>
        <v>Aguardando</v>
      </c>
      <c r="D2342" s="157" t="s">
        <v>1705</v>
      </c>
      <c r="E2342" s="157">
        <v>8</v>
      </c>
      <c r="F2342" s="34">
        <v>2019</v>
      </c>
      <c r="G2342" s="78">
        <f>IFERROR(VLOOKUP(tabConsumoAta[[#This Row],[ATA]],tabAtas[#Data],4,FALSE),"")</f>
        <v>43845</v>
      </c>
      <c r="H2342" s="163">
        <f>SUMIFS(tabSaldoAta[ESTIMATIVA],tabSaldoAta[CÓDIGO],tabConsumoAta[[#This Row],[CÓDIGO]],tabSaldoAta[CHAVE],tabConsumoAta[[#This Row],[ATA]])</f>
        <v>50</v>
      </c>
      <c r="I2342" s="164">
        <v>50</v>
      </c>
      <c r="J2342" s="159">
        <v>15</v>
      </c>
      <c r="K2342" s="251">
        <v>12446</v>
      </c>
      <c r="L2342" s="246" t="s">
        <v>2757</v>
      </c>
      <c r="M2342" s="160" t="s">
        <v>3063</v>
      </c>
      <c r="N2342" s="160" t="s">
        <v>3064</v>
      </c>
      <c r="O2342" s="249" t="s">
        <v>3065</v>
      </c>
      <c r="P2342" s="248">
        <v>43719</v>
      </c>
      <c r="Q2342" s="166" t="str">
        <f>IF(COUNTIFS(tabAtas_Bloqueios[CÓDIGO],tabConsumoAta[[#This Row],[CÓDIGO]],tabAtas_Bloqueios[CHAVE],tabConsumoAta[[#This Row],[ATA]],tabAtas_Bloqueios[INATIVO],"") &gt; 0,"X","")</f>
        <v/>
      </c>
      <c r="R2342" s="158" t="s">
        <v>1555</v>
      </c>
    </row>
    <row r="2343" spans="1:18" x14ac:dyDescent="0.3">
      <c r="A2343" s="247">
        <v>77562</v>
      </c>
      <c r="B2343" s="47" t="s">
        <v>211</v>
      </c>
      <c r="C2343" s="34" t="str">
        <f>IFERROR(VLOOKUP(tabConsumoAta[[#This Row],[CÓDIGO]],tabEstimativa[#Data],14,FALSE),"")</f>
        <v>Aguardando</v>
      </c>
      <c r="D2343" s="157" t="s">
        <v>1705</v>
      </c>
      <c r="E2343" s="157">
        <v>8</v>
      </c>
      <c r="F2343" s="34">
        <v>2019</v>
      </c>
      <c r="G2343" s="78">
        <f>IFERROR(VLOOKUP(tabConsumoAta[[#This Row],[ATA]],tabAtas[#Data],4,FALSE),"")</f>
        <v>43845</v>
      </c>
      <c r="H2343" s="163">
        <f>SUMIFS(tabSaldoAta[ESTIMATIVA],tabSaldoAta[CÓDIGO],tabConsumoAta[[#This Row],[CÓDIGO]],tabSaldoAta[CHAVE],tabConsumoAta[[#This Row],[ATA]])</f>
        <v>3200</v>
      </c>
      <c r="I2343" s="164">
        <v>1000</v>
      </c>
      <c r="J2343" s="159">
        <v>16</v>
      </c>
      <c r="K2343" s="251">
        <v>12447</v>
      </c>
      <c r="L2343" s="246" t="s">
        <v>2771</v>
      </c>
      <c r="M2343" s="160" t="s">
        <v>3063</v>
      </c>
      <c r="N2343" s="160" t="s">
        <v>3064</v>
      </c>
      <c r="O2343" s="249" t="s">
        <v>3065</v>
      </c>
      <c r="P2343" s="248">
        <v>43719</v>
      </c>
      <c r="Q2343" s="166" t="str">
        <f>IF(COUNTIFS(tabAtas_Bloqueios[CÓDIGO],tabConsumoAta[[#This Row],[CÓDIGO]],tabAtas_Bloqueios[CHAVE],tabConsumoAta[[#This Row],[ATA]],tabAtas_Bloqueios[INATIVO],"") &gt; 0,"X","")</f>
        <v/>
      </c>
      <c r="R2343" s="158" t="s">
        <v>1555</v>
      </c>
    </row>
    <row r="2344" spans="1:18" x14ac:dyDescent="0.3">
      <c r="A2344" s="247">
        <v>118427</v>
      </c>
      <c r="B2344" s="47" t="s">
        <v>2830</v>
      </c>
      <c r="C2344" s="34" t="str">
        <f>IFERROR(VLOOKUP(tabConsumoAta[[#This Row],[CÓDIGO]],tabEstimativa[#Data],14,FALSE),"")</f>
        <v>Aguardando</v>
      </c>
      <c r="D2344" s="157" t="s">
        <v>1705</v>
      </c>
      <c r="E2344" s="157">
        <v>8</v>
      </c>
      <c r="F2344" s="34">
        <v>2019</v>
      </c>
      <c r="G2344" s="78">
        <f>IFERROR(VLOOKUP(tabConsumoAta[[#This Row],[ATA]],tabAtas[#Data],4,FALSE),"")</f>
        <v>43845</v>
      </c>
      <c r="H2344" s="163">
        <f>SUMIFS(tabSaldoAta[ESTIMATIVA],tabSaldoAta[CÓDIGO],tabConsumoAta[[#This Row],[CÓDIGO]],tabSaldoAta[CHAVE],tabConsumoAta[[#This Row],[ATA]])</f>
        <v>3500</v>
      </c>
      <c r="I2344" s="164">
        <v>3500</v>
      </c>
      <c r="J2344" s="159">
        <v>17</v>
      </c>
      <c r="K2344" s="251">
        <v>12447</v>
      </c>
      <c r="L2344" s="246" t="s">
        <v>2771</v>
      </c>
      <c r="M2344" s="160" t="s">
        <v>3063</v>
      </c>
      <c r="N2344" s="160" t="s">
        <v>3064</v>
      </c>
      <c r="O2344" s="249" t="s">
        <v>3065</v>
      </c>
      <c r="P2344" s="248">
        <v>43719</v>
      </c>
      <c r="Q2344" s="166" t="str">
        <f>IF(COUNTIFS(tabAtas_Bloqueios[CÓDIGO],tabConsumoAta[[#This Row],[CÓDIGO]],tabAtas_Bloqueios[CHAVE],tabConsumoAta[[#This Row],[ATA]],tabAtas_Bloqueios[INATIVO],"") &gt; 0,"X","")</f>
        <v/>
      </c>
      <c r="R2344" s="158" t="s">
        <v>1555</v>
      </c>
    </row>
    <row r="2345" spans="1:18" x14ac:dyDescent="0.3">
      <c r="A2345" s="247">
        <v>56519</v>
      </c>
      <c r="B2345" s="47" t="s">
        <v>155</v>
      </c>
      <c r="C2345" s="34" t="str">
        <f>IFERROR(VLOOKUP(tabConsumoAta[[#This Row],[CÓDIGO]],tabEstimativa[#Data],14,FALSE),"")</f>
        <v>Aguardando</v>
      </c>
      <c r="D2345" s="157" t="s">
        <v>1705</v>
      </c>
      <c r="E2345" s="157">
        <v>8</v>
      </c>
      <c r="F2345" s="34">
        <v>2019</v>
      </c>
      <c r="G2345" s="78">
        <f>IFERROR(VLOOKUP(tabConsumoAta[[#This Row],[ATA]],tabAtas[#Data],4,FALSE),"")</f>
        <v>43845</v>
      </c>
      <c r="H2345" s="163">
        <f>SUMIFS(tabSaldoAta[ESTIMATIVA],tabSaldoAta[CÓDIGO],tabConsumoAta[[#This Row],[CÓDIGO]],tabSaldoAta[CHAVE],tabConsumoAta[[#This Row],[ATA]])</f>
        <v>40</v>
      </c>
      <c r="I2345" s="164">
        <v>12</v>
      </c>
      <c r="J2345" s="159">
        <v>18</v>
      </c>
      <c r="K2345" s="251">
        <v>12462</v>
      </c>
      <c r="L2345" s="246" t="s">
        <v>2963</v>
      </c>
      <c r="M2345" s="160" t="s">
        <v>3063</v>
      </c>
      <c r="N2345" s="160" t="s">
        <v>3064</v>
      </c>
      <c r="O2345" s="249" t="s">
        <v>3065</v>
      </c>
      <c r="P2345" s="248">
        <v>43719</v>
      </c>
      <c r="Q2345" s="166" t="str">
        <f>IF(COUNTIFS(tabAtas_Bloqueios[CÓDIGO],tabConsumoAta[[#This Row],[CÓDIGO]],tabAtas_Bloqueios[CHAVE],tabConsumoAta[[#This Row],[ATA]],tabAtas_Bloqueios[INATIVO],"") &gt; 0,"X","")</f>
        <v/>
      </c>
      <c r="R2345" s="158" t="s">
        <v>1555</v>
      </c>
    </row>
    <row r="2346" spans="1:18" x14ac:dyDescent="0.3">
      <c r="A2346" s="247">
        <v>56520</v>
      </c>
      <c r="B2346" s="47" t="s">
        <v>156</v>
      </c>
      <c r="C2346" s="34" t="str">
        <f>IFERROR(VLOOKUP(tabConsumoAta[[#This Row],[CÓDIGO]],tabEstimativa[#Data],14,FALSE),"")</f>
        <v>Aguardando</v>
      </c>
      <c r="D2346" s="157" t="s">
        <v>1705</v>
      </c>
      <c r="E2346" s="157">
        <v>8</v>
      </c>
      <c r="F2346" s="34">
        <v>2019</v>
      </c>
      <c r="G2346" s="78">
        <f>IFERROR(VLOOKUP(tabConsumoAta[[#This Row],[ATA]],tabAtas[#Data],4,FALSE),"")</f>
        <v>43845</v>
      </c>
      <c r="H2346" s="163">
        <f>SUMIFS(tabSaldoAta[ESTIMATIVA],tabSaldoAta[CÓDIGO],tabConsumoAta[[#This Row],[CÓDIGO]],tabSaldoAta[CHAVE],tabConsumoAta[[#This Row],[ATA]])</f>
        <v>60</v>
      </c>
      <c r="I2346" s="164">
        <v>16</v>
      </c>
      <c r="J2346" s="159">
        <v>19</v>
      </c>
      <c r="K2346" s="251">
        <v>12462</v>
      </c>
      <c r="L2346" s="246" t="s">
        <v>2963</v>
      </c>
      <c r="M2346" s="160" t="s">
        <v>3063</v>
      </c>
      <c r="N2346" s="160" t="s">
        <v>3064</v>
      </c>
      <c r="O2346" s="249" t="s">
        <v>3065</v>
      </c>
      <c r="P2346" s="248">
        <v>43719</v>
      </c>
      <c r="Q2346" s="166" t="str">
        <f>IF(COUNTIFS(tabAtas_Bloqueios[CÓDIGO],tabConsumoAta[[#This Row],[CÓDIGO]],tabAtas_Bloqueios[CHAVE],tabConsumoAta[[#This Row],[ATA]],tabAtas_Bloqueios[INATIVO],"") &gt; 0,"X","")</f>
        <v/>
      </c>
      <c r="R2346" s="158" t="s">
        <v>1555</v>
      </c>
    </row>
    <row r="2347" spans="1:18" x14ac:dyDescent="0.3">
      <c r="A2347" s="247">
        <v>63839</v>
      </c>
      <c r="B2347" s="47" t="s">
        <v>2367</v>
      </c>
      <c r="C2347" s="34" t="str">
        <f>IFERROR(VLOOKUP(tabConsumoAta[[#This Row],[CÓDIGO]],tabEstimativa[#Data],14,FALSE),"")</f>
        <v>Aguardando</v>
      </c>
      <c r="D2347" s="157" t="s">
        <v>1719</v>
      </c>
      <c r="E2347" s="157">
        <v>15</v>
      </c>
      <c r="F2347" s="34">
        <v>2019</v>
      </c>
      <c r="G2347" s="78">
        <f>IFERROR(VLOOKUP(tabConsumoAta[[#This Row],[ATA]],tabAtas[#Data],4,FALSE),"")</f>
        <v>43858</v>
      </c>
      <c r="H2347" s="163">
        <f>SUMIFS(tabSaldoAta[ESTIMATIVA],tabSaldoAta[CÓDIGO],tabConsumoAta[[#This Row],[CÓDIGO]],tabSaldoAta[CHAVE],tabConsumoAta[[#This Row],[ATA]])</f>
        <v>300</v>
      </c>
      <c r="I2347" s="164">
        <v>80</v>
      </c>
      <c r="J2347" s="159">
        <v>20</v>
      </c>
      <c r="K2347" s="251">
        <v>12473</v>
      </c>
      <c r="L2347" s="246" t="s">
        <v>2846</v>
      </c>
      <c r="M2347" s="160" t="s">
        <v>3063</v>
      </c>
      <c r="N2347" s="160" t="s">
        <v>3064</v>
      </c>
      <c r="O2347" s="249" t="s">
        <v>3065</v>
      </c>
      <c r="P2347" s="248">
        <v>43719</v>
      </c>
      <c r="Q2347" s="166" t="str">
        <f>IF(COUNTIFS(tabAtas_Bloqueios[CÓDIGO],tabConsumoAta[[#This Row],[CÓDIGO]],tabAtas_Bloqueios[CHAVE],tabConsumoAta[[#This Row],[ATA]],tabAtas_Bloqueios[INATIVO],"") &gt; 0,"X","")</f>
        <v/>
      </c>
      <c r="R2347" s="158" t="s">
        <v>1555</v>
      </c>
    </row>
    <row r="2348" spans="1:18" x14ac:dyDescent="0.3">
      <c r="A2348" s="247">
        <v>12853</v>
      </c>
      <c r="B2348" s="47" t="s">
        <v>2982</v>
      </c>
      <c r="C2348" s="34" t="str">
        <f>IFERROR(VLOOKUP(tabConsumoAta[[#This Row],[CÓDIGO]],tabEstimativa[#Data],14,FALSE),"")</f>
        <v>Suspenso</v>
      </c>
      <c r="D2348" s="157" t="s">
        <v>1722</v>
      </c>
      <c r="E2348" s="157">
        <v>16</v>
      </c>
      <c r="F2348" s="34">
        <v>2019</v>
      </c>
      <c r="G2348" s="78">
        <f>IFERROR(VLOOKUP(tabConsumoAta[[#This Row],[ATA]],tabAtas[#Data],4,FALSE),"")</f>
        <v>43859</v>
      </c>
      <c r="H2348" s="163">
        <f>SUMIFS(tabSaldoAta[ESTIMATIVA],tabSaldoAta[CÓDIGO],tabConsumoAta[[#This Row],[CÓDIGO]],tabSaldoAta[CHAVE],tabConsumoAta[[#This Row],[ATA]])</f>
        <v>200</v>
      </c>
      <c r="I2348" s="164">
        <v>200</v>
      </c>
      <c r="J2348" s="159">
        <v>21</v>
      </c>
      <c r="K2348" s="251">
        <v>12474</v>
      </c>
      <c r="L2348" s="246" t="s">
        <v>2415</v>
      </c>
      <c r="M2348" s="160" t="s">
        <v>3063</v>
      </c>
      <c r="N2348" s="160" t="s">
        <v>3064</v>
      </c>
      <c r="O2348" s="249" t="s">
        <v>3065</v>
      </c>
      <c r="P2348" s="248">
        <v>43719</v>
      </c>
      <c r="Q2348" s="166" t="str">
        <f>IF(COUNTIFS(tabAtas_Bloqueios[CÓDIGO],tabConsumoAta[[#This Row],[CÓDIGO]],tabAtas_Bloqueios[CHAVE],tabConsumoAta[[#This Row],[ATA]],tabAtas_Bloqueios[INATIVO],"") &gt; 0,"X","")</f>
        <v/>
      </c>
      <c r="R2348" s="158" t="s">
        <v>1555</v>
      </c>
    </row>
    <row r="2349" spans="1:18" x14ac:dyDescent="0.3">
      <c r="A2349" s="247">
        <v>12856</v>
      </c>
      <c r="B2349" s="47" t="s">
        <v>3069</v>
      </c>
      <c r="C2349" s="34" t="str">
        <f>IFERROR(VLOOKUP(tabConsumoAta[[#This Row],[CÓDIGO]],tabEstimativa[#Data],14,FALSE),"")</f>
        <v>Suspenso</v>
      </c>
      <c r="D2349" s="157" t="s">
        <v>1722</v>
      </c>
      <c r="E2349" s="157">
        <v>16</v>
      </c>
      <c r="F2349" s="34">
        <v>2019</v>
      </c>
      <c r="G2349" s="78">
        <f>IFERROR(VLOOKUP(tabConsumoAta[[#This Row],[ATA]],tabAtas[#Data],4,FALSE),"")</f>
        <v>43859</v>
      </c>
      <c r="H2349" s="163">
        <f>SUMIFS(tabSaldoAta[ESTIMATIVA],tabSaldoAta[CÓDIGO],tabConsumoAta[[#This Row],[CÓDIGO]],tabSaldoAta[CHAVE],tabConsumoAta[[#This Row],[ATA]])</f>
        <v>3000</v>
      </c>
      <c r="I2349" s="164">
        <v>2000</v>
      </c>
      <c r="J2349" s="159">
        <v>22</v>
      </c>
      <c r="K2349" s="251">
        <v>12474</v>
      </c>
      <c r="L2349" s="246" t="s">
        <v>2415</v>
      </c>
      <c r="M2349" s="160" t="s">
        <v>3063</v>
      </c>
      <c r="N2349" s="160" t="s">
        <v>3064</v>
      </c>
      <c r="O2349" s="249" t="s">
        <v>3065</v>
      </c>
      <c r="P2349" s="248">
        <v>43719</v>
      </c>
      <c r="Q2349" s="166" t="str">
        <f>IF(COUNTIFS(tabAtas_Bloqueios[CÓDIGO],tabConsumoAta[[#This Row],[CÓDIGO]],tabAtas_Bloqueios[CHAVE],tabConsumoAta[[#This Row],[ATA]],tabAtas_Bloqueios[INATIVO],"") &gt; 0,"X","")</f>
        <v/>
      </c>
      <c r="R2349" s="158" t="s">
        <v>1555</v>
      </c>
    </row>
    <row r="2350" spans="1:18" x14ac:dyDescent="0.3">
      <c r="A2350" s="247">
        <v>24205</v>
      </c>
      <c r="B2350" s="47" t="s">
        <v>3070</v>
      </c>
      <c r="C2350" s="34" t="str">
        <f>IFERROR(VLOOKUP(tabConsumoAta[[#This Row],[CÓDIGO]],tabEstimativa[#Data],14,FALSE),"")</f>
        <v/>
      </c>
      <c r="D2350" s="157" t="s">
        <v>1722</v>
      </c>
      <c r="E2350" s="157">
        <v>16</v>
      </c>
      <c r="F2350" s="34">
        <v>2019</v>
      </c>
      <c r="G2350" s="78">
        <f>IFERROR(VLOOKUP(tabConsumoAta[[#This Row],[ATA]],tabAtas[#Data],4,FALSE),"")</f>
        <v>43859</v>
      </c>
      <c r="H2350" s="163">
        <f>SUMIFS(tabSaldoAta[ESTIMATIVA],tabSaldoAta[CÓDIGO],tabConsumoAta[[#This Row],[CÓDIGO]],tabSaldoAta[CHAVE],tabConsumoAta[[#This Row],[ATA]])</f>
        <v>600</v>
      </c>
      <c r="I2350" s="164">
        <v>320</v>
      </c>
      <c r="J2350" s="159">
        <v>23</v>
      </c>
      <c r="K2350" s="251">
        <v>12474</v>
      </c>
      <c r="L2350" s="246" t="s">
        <v>2415</v>
      </c>
      <c r="M2350" s="160" t="s">
        <v>3063</v>
      </c>
      <c r="N2350" s="160" t="s">
        <v>3064</v>
      </c>
      <c r="O2350" s="249" t="s">
        <v>3065</v>
      </c>
      <c r="P2350" s="248">
        <v>43719</v>
      </c>
      <c r="Q2350" s="166" t="str">
        <f>IF(COUNTIFS(tabAtas_Bloqueios[CÓDIGO],tabConsumoAta[[#This Row],[CÓDIGO]],tabAtas_Bloqueios[CHAVE],tabConsumoAta[[#This Row],[ATA]],tabAtas_Bloqueios[INATIVO],"") &gt; 0,"X","")</f>
        <v/>
      </c>
      <c r="R2350" s="158" t="s">
        <v>1555</v>
      </c>
    </row>
    <row r="2351" spans="1:18" x14ac:dyDescent="0.3">
      <c r="A2351" s="247">
        <v>13109</v>
      </c>
      <c r="B2351" s="47" t="s">
        <v>1421</v>
      </c>
      <c r="C2351" s="34" t="str">
        <f>IFERROR(VLOOKUP(tabConsumoAta[[#This Row],[CÓDIGO]],tabEstimativa[#Data],14,FALSE),"")</f>
        <v>Suspenso</v>
      </c>
      <c r="D2351" s="157" t="s">
        <v>1722</v>
      </c>
      <c r="E2351" s="157">
        <v>16</v>
      </c>
      <c r="F2351" s="34">
        <v>2019</v>
      </c>
      <c r="G2351" s="78">
        <f>IFERROR(VLOOKUP(tabConsumoAta[[#This Row],[ATA]],tabAtas[#Data],4,FALSE),"")</f>
        <v>43859</v>
      </c>
      <c r="H2351" s="163">
        <f>SUMIFS(tabSaldoAta[ESTIMATIVA],tabSaldoAta[CÓDIGO],tabConsumoAta[[#This Row],[CÓDIGO]],tabSaldoAta[CHAVE],tabConsumoAta[[#This Row],[ATA]])</f>
        <v>200</v>
      </c>
      <c r="I2351" s="164">
        <v>90</v>
      </c>
      <c r="J2351" s="159">
        <v>24</v>
      </c>
      <c r="K2351" s="251">
        <v>12475</v>
      </c>
      <c r="L2351" s="246" t="s">
        <v>2964</v>
      </c>
      <c r="M2351" s="160" t="s">
        <v>3063</v>
      </c>
      <c r="N2351" s="160" t="s">
        <v>3064</v>
      </c>
      <c r="O2351" s="249" t="s">
        <v>3065</v>
      </c>
      <c r="P2351" s="248">
        <v>43719</v>
      </c>
      <c r="Q2351" s="166" t="str">
        <f>IF(COUNTIFS(tabAtas_Bloqueios[CÓDIGO],tabConsumoAta[[#This Row],[CÓDIGO]],tabAtas_Bloqueios[CHAVE],tabConsumoAta[[#This Row],[ATA]],tabAtas_Bloqueios[INATIVO],"") &gt; 0,"X","")</f>
        <v/>
      </c>
      <c r="R2351" s="158" t="s">
        <v>1555</v>
      </c>
    </row>
    <row r="2352" spans="1:18" x14ac:dyDescent="0.3">
      <c r="A2352" s="247">
        <v>81455</v>
      </c>
      <c r="B2352" s="47" t="s">
        <v>2772</v>
      </c>
      <c r="C2352" s="34" t="str">
        <f>IFERROR(VLOOKUP(tabConsumoAta[[#This Row],[CÓDIGO]],tabEstimativa[#Data],14,FALSE),"")</f>
        <v>Suspenso</v>
      </c>
      <c r="D2352" s="157" t="s">
        <v>1722</v>
      </c>
      <c r="E2352" s="157">
        <v>16</v>
      </c>
      <c r="F2352" s="34">
        <v>2019</v>
      </c>
      <c r="G2352" s="78">
        <f>IFERROR(VLOOKUP(tabConsumoAta[[#This Row],[ATA]],tabAtas[#Data],4,FALSE),"")</f>
        <v>43859</v>
      </c>
      <c r="H2352" s="163">
        <f>SUMIFS(tabSaldoAta[ESTIMATIVA],tabSaldoAta[CÓDIGO],tabConsumoAta[[#This Row],[CÓDIGO]],tabSaldoAta[CHAVE],tabConsumoAta[[#This Row],[ATA]])</f>
        <v>600</v>
      </c>
      <c r="I2352" s="164">
        <v>200</v>
      </c>
      <c r="J2352" s="159">
        <v>25</v>
      </c>
      <c r="K2352" s="251">
        <v>12475</v>
      </c>
      <c r="L2352" s="246" t="s">
        <v>2964</v>
      </c>
      <c r="M2352" s="160" t="s">
        <v>3063</v>
      </c>
      <c r="N2352" s="160" t="s">
        <v>3064</v>
      </c>
      <c r="O2352" s="249" t="s">
        <v>3065</v>
      </c>
      <c r="P2352" s="248">
        <v>43719</v>
      </c>
      <c r="Q2352" s="166" t="str">
        <f>IF(COUNTIFS(tabAtas_Bloqueios[CÓDIGO],tabConsumoAta[[#This Row],[CÓDIGO]],tabAtas_Bloqueios[CHAVE],tabConsumoAta[[#This Row],[ATA]],tabAtas_Bloqueios[INATIVO],"") &gt; 0,"X","")</f>
        <v/>
      </c>
      <c r="R2352" s="158" t="s">
        <v>1555</v>
      </c>
    </row>
    <row r="2353" spans="1:18" x14ac:dyDescent="0.3">
      <c r="A2353" s="247">
        <v>132714</v>
      </c>
      <c r="B2353" s="47" t="s">
        <v>111</v>
      </c>
      <c r="C2353" s="34" t="str">
        <f>IFERROR(VLOOKUP(tabConsumoAta[[#This Row],[CÓDIGO]],tabEstimativa[#Data],14,FALSE),"")</f>
        <v>Aguardando</v>
      </c>
      <c r="D2353" s="157" t="s">
        <v>1567</v>
      </c>
      <c r="E2353" s="157">
        <v>47</v>
      </c>
      <c r="F2353" s="34">
        <v>2019</v>
      </c>
      <c r="G2353" s="78">
        <f>IFERROR(VLOOKUP(tabConsumoAta[[#This Row],[ATA]],tabAtas[#Data],4,FALSE),"")</f>
        <v>43878</v>
      </c>
      <c r="H2353" s="163">
        <f>SUMIFS(tabSaldoAta[ESTIMATIVA],tabSaldoAta[CÓDIGO],tabConsumoAta[[#This Row],[CÓDIGO]],tabSaldoAta[CHAVE],tabConsumoAta[[#This Row],[ATA]])</f>
        <v>60</v>
      </c>
      <c r="I2353" s="164">
        <v>45</v>
      </c>
      <c r="J2353" s="159">
        <v>26</v>
      </c>
      <c r="K2353" s="251">
        <v>12490</v>
      </c>
      <c r="L2353" s="246" t="s">
        <v>2423</v>
      </c>
      <c r="M2353" s="160" t="s">
        <v>3063</v>
      </c>
      <c r="N2353" s="160" t="s">
        <v>3064</v>
      </c>
      <c r="O2353" s="249" t="s">
        <v>3065</v>
      </c>
      <c r="P2353" s="248">
        <v>43719</v>
      </c>
      <c r="Q2353" s="166" t="str">
        <f>IF(COUNTIFS(tabAtas_Bloqueios[CÓDIGO],tabConsumoAta[[#This Row],[CÓDIGO]],tabAtas_Bloqueios[CHAVE],tabConsumoAta[[#This Row],[ATA]],tabAtas_Bloqueios[INATIVO],"") &gt; 0,"X","")</f>
        <v/>
      </c>
      <c r="R2353" s="158" t="s">
        <v>1555</v>
      </c>
    </row>
    <row r="2354" spans="1:18" x14ac:dyDescent="0.3">
      <c r="A2354" s="247">
        <v>132715</v>
      </c>
      <c r="B2354" s="47" t="s">
        <v>110</v>
      </c>
      <c r="C2354" s="34" t="str">
        <f>IFERROR(VLOOKUP(tabConsumoAta[[#This Row],[CÓDIGO]],tabEstimativa[#Data],14,FALSE),"")</f>
        <v>Aguardando</v>
      </c>
      <c r="D2354" s="157" t="s">
        <v>1567</v>
      </c>
      <c r="E2354" s="157">
        <v>47</v>
      </c>
      <c r="F2354" s="34">
        <v>2019</v>
      </c>
      <c r="G2354" s="78">
        <f>IFERROR(VLOOKUP(tabConsumoAta[[#This Row],[ATA]],tabAtas[#Data],4,FALSE),"")</f>
        <v>43878</v>
      </c>
      <c r="H2354" s="163">
        <f>SUMIFS(tabSaldoAta[ESTIMATIVA],tabSaldoAta[CÓDIGO],tabConsumoAta[[#This Row],[CÓDIGO]],tabSaldoAta[CHAVE],tabConsumoAta[[#This Row],[ATA]])</f>
        <v>30</v>
      </c>
      <c r="I2354" s="164">
        <v>15</v>
      </c>
      <c r="J2354" s="159">
        <v>27</v>
      </c>
      <c r="K2354" s="251">
        <v>12490</v>
      </c>
      <c r="L2354" s="246" t="s">
        <v>2423</v>
      </c>
      <c r="M2354" s="160" t="s">
        <v>3063</v>
      </c>
      <c r="N2354" s="160" t="s">
        <v>3064</v>
      </c>
      <c r="O2354" s="249" t="s">
        <v>3065</v>
      </c>
      <c r="P2354" s="248">
        <v>43719</v>
      </c>
      <c r="Q2354" s="166" t="str">
        <f>IF(COUNTIFS(tabAtas_Bloqueios[CÓDIGO],tabConsumoAta[[#This Row],[CÓDIGO]],tabAtas_Bloqueios[CHAVE],tabConsumoAta[[#This Row],[ATA]],tabAtas_Bloqueios[INATIVO],"") &gt; 0,"X","")</f>
        <v/>
      </c>
      <c r="R2354" s="158" t="s">
        <v>1555</v>
      </c>
    </row>
    <row r="2355" spans="1:18" x14ac:dyDescent="0.3">
      <c r="A2355" s="247">
        <v>132623</v>
      </c>
      <c r="B2355" s="47" t="s">
        <v>247</v>
      </c>
      <c r="C2355" s="34" t="str">
        <f>IFERROR(VLOOKUP(tabConsumoAta[[#This Row],[CÓDIGO]],tabEstimativa[#Data],14,FALSE),"")</f>
        <v>Aguardando</v>
      </c>
      <c r="D2355" s="157" t="s">
        <v>1567</v>
      </c>
      <c r="E2355" s="157">
        <v>47</v>
      </c>
      <c r="F2355" s="34">
        <v>2019</v>
      </c>
      <c r="G2355" s="78">
        <f>IFERROR(VLOOKUP(tabConsumoAta[[#This Row],[ATA]],tabAtas[#Data],4,FALSE),"")</f>
        <v>43878</v>
      </c>
      <c r="H2355" s="163">
        <f>SUMIFS(tabSaldoAta[ESTIMATIVA],tabSaldoAta[CÓDIGO],tabConsumoAta[[#This Row],[CÓDIGO]],tabSaldoAta[CHAVE],tabConsumoAta[[#This Row],[ATA]])</f>
        <v>75</v>
      </c>
      <c r="I2355" s="164">
        <v>30</v>
      </c>
      <c r="J2355" s="159">
        <v>28</v>
      </c>
      <c r="K2355" s="251">
        <v>12490</v>
      </c>
      <c r="L2355" s="246" t="s">
        <v>2423</v>
      </c>
      <c r="M2355" s="160" t="s">
        <v>3063</v>
      </c>
      <c r="N2355" s="160" t="s">
        <v>3064</v>
      </c>
      <c r="O2355" s="249" t="s">
        <v>3065</v>
      </c>
      <c r="P2355" s="248">
        <v>43719</v>
      </c>
      <c r="Q2355" s="166" t="str">
        <f>IF(COUNTIFS(tabAtas_Bloqueios[CÓDIGO],tabConsumoAta[[#This Row],[CÓDIGO]],tabAtas_Bloqueios[CHAVE],tabConsumoAta[[#This Row],[ATA]],tabAtas_Bloqueios[INATIVO],"") &gt; 0,"X","")</f>
        <v/>
      </c>
      <c r="R2355" s="158" t="s">
        <v>1555</v>
      </c>
    </row>
    <row r="2356" spans="1:18" x14ac:dyDescent="0.3">
      <c r="A2356" s="247">
        <v>132624</v>
      </c>
      <c r="B2356" s="47" t="s">
        <v>1982</v>
      </c>
      <c r="C2356" s="34" t="str">
        <f>IFERROR(VLOOKUP(tabConsumoAta[[#This Row],[CÓDIGO]],tabEstimativa[#Data],14,FALSE),"")</f>
        <v>Aguardando</v>
      </c>
      <c r="D2356" s="157" t="s">
        <v>1567</v>
      </c>
      <c r="E2356" s="157">
        <v>47</v>
      </c>
      <c r="F2356" s="34">
        <v>2019</v>
      </c>
      <c r="G2356" s="78">
        <f>IFERROR(VLOOKUP(tabConsumoAta[[#This Row],[ATA]],tabAtas[#Data],4,FALSE),"")</f>
        <v>43878</v>
      </c>
      <c r="H2356" s="163">
        <f>SUMIFS(tabSaldoAta[ESTIMATIVA],tabSaldoAta[CÓDIGO],tabConsumoAta[[#This Row],[CÓDIGO]],tabSaldoAta[CHAVE],tabConsumoAta[[#This Row],[ATA]])</f>
        <v>50</v>
      </c>
      <c r="I2356" s="164">
        <v>25</v>
      </c>
      <c r="J2356" s="159">
        <v>29</v>
      </c>
      <c r="K2356" s="251">
        <v>12490</v>
      </c>
      <c r="L2356" s="246" t="s">
        <v>2423</v>
      </c>
      <c r="M2356" s="160" t="s">
        <v>3063</v>
      </c>
      <c r="N2356" s="160" t="s">
        <v>3064</v>
      </c>
      <c r="O2356" s="249" t="s">
        <v>3065</v>
      </c>
      <c r="P2356" s="248">
        <v>43719</v>
      </c>
      <c r="Q2356" s="166" t="str">
        <f>IF(COUNTIFS(tabAtas_Bloqueios[CÓDIGO],tabConsumoAta[[#This Row],[CÓDIGO]],tabAtas_Bloqueios[CHAVE],tabConsumoAta[[#This Row],[ATA]],tabAtas_Bloqueios[INATIVO],"") &gt; 0,"X","")</f>
        <v/>
      </c>
      <c r="R2356" s="158" t="s">
        <v>1555</v>
      </c>
    </row>
    <row r="2357" spans="1:18" x14ac:dyDescent="0.3">
      <c r="A2357" s="247">
        <v>14001</v>
      </c>
      <c r="B2357" s="47" t="s">
        <v>179</v>
      </c>
      <c r="C2357" s="34" t="str">
        <f>IFERROR(VLOOKUP(tabConsumoAta[[#This Row],[CÓDIGO]],tabEstimativa[#Data],14,FALSE),"")</f>
        <v>Aguardando</v>
      </c>
      <c r="D2357" s="157" t="s">
        <v>1567</v>
      </c>
      <c r="E2357" s="157">
        <v>47</v>
      </c>
      <c r="F2357" s="34">
        <v>2019</v>
      </c>
      <c r="G2357" s="78">
        <f>IFERROR(VLOOKUP(tabConsumoAta[[#This Row],[ATA]],tabAtas[#Data],4,FALSE),"")</f>
        <v>43878</v>
      </c>
      <c r="H2357" s="163">
        <f>SUMIFS(tabSaldoAta[ESTIMATIVA],tabSaldoAta[CÓDIGO],tabConsumoAta[[#This Row],[CÓDIGO]],tabSaldoAta[CHAVE],tabConsumoAta[[#This Row],[ATA]])</f>
        <v>210</v>
      </c>
      <c r="I2357" s="164">
        <v>100</v>
      </c>
      <c r="J2357" s="159">
        <v>30</v>
      </c>
      <c r="K2357" s="251">
        <v>12488</v>
      </c>
      <c r="L2357" s="246" t="s">
        <v>2415</v>
      </c>
      <c r="M2357" s="160" t="s">
        <v>3063</v>
      </c>
      <c r="N2357" s="160" t="s">
        <v>3064</v>
      </c>
      <c r="O2357" s="249" t="s">
        <v>3065</v>
      </c>
      <c r="P2357" s="248">
        <v>43719</v>
      </c>
      <c r="Q2357" s="166" t="str">
        <f>IF(COUNTIFS(tabAtas_Bloqueios[CÓDIGO],tabConsumoAta[[#This Row],[CÓDIGO]],tabAtas_Bloqueios[CHAVE],tabConsumoAta[[#This Row],[ATA]],tabAtas_Bloqueios[INATIVO],"") &gt; 0,"X","")</f>
        <v/>
      </c>
      <c r="R2357" s="158" t="s">
        <v>1555</v>
      </c>
    </row>
    <row r="2358" spans="1:18" x14ac:dyDescent="0.3">
      <c r="A2358" s="247">
        <v>130634</v>
      </c>
      <c r="B2358" s="47" t="s">
        <v>1980</v>
      </c>
      <c r="C2358" s="34" t="str">
        <f>IFERROR(VLOOKUP(tabConsumoAta[[#This Row],[CÓDIGO]],tabEstimativa[#Data],14,FALSE),"")</f>
        <v>Aguardando</v>
      </c>
      <c r="D2358" s="157" t="s">
        <v>1567</v>
      </c>
      <c r="E2358" s="157">
        <v>47</v>
      </c>
      <c r="F2358" s="34">
        <v>2019</v>
      </c>
      <c r="G2358" s="78">
        <f>IFERROR(VLOOKUP(tabConsumoAta[[#This Row],[ATA]],tabAtas[#Data],4,FALSE),"")</f>
        <v>43878</v>
      </c>
      <c r="H2358" s="163">
        <f>SUMIFS(tabSaldoAta[ESTIMATIVA],tabSaldoAta[CÓDIGO],tabConsumoAta[[#This Row],[CÓDIGO]],tabSaldoAta[CHAVE],tabConsumoAta[[#This Row],[ATA]])</f>
        <v>1350</v>
      </c>
      <c r="I2358" s="164">
        <v>500</v>
      </c>
      <c r="J2358" s="159">
        <v>31</v>
      </c>
      <c r="K2358" s="251">
        <v>12488</v>
      </c>
      <c r="L2358" s="246" t="s">
        <v>2415</v>
      </c>
      <c r="M2358" s="160" t="s">
        <v>3063</v>
      </c>
      <c r="N2358" s="160" t="s">
        <v>3064</v>
      </c>
      <c r="O2358" s="249" t="s">
        <v>3065</v>
      </c>
      <c r="P2358" s="248">
        <v>43719</v>
      </c>
      <c r="Q2358" s="166" t="str">
        <f>IF(COUNTIFS(tabAtas_Bloqueios[CÓDIGO],tabConsumoAta[[#This Row],[CÓDIGO]],tabAtas_Bloqueios[CHAVE],tabConsumoAta[[#This Row],[ATA]],tabAtas_Bloqueios[INATIVO],"") &gt; 0,"X","")</f>
        <v/>
      </c>
      <c r="R2358" s="158" t="s">
        <v>1555</v>
      </c>
    </row>
    <row r="2359" spans="1:18" x14ac:dyDescent="0.3">
      <c r="A2359" s="247">
        <v>106376</v>
      </c>
      <c r="B2359" s="47" t="s">
        <v>2841</v>
      </c>
      <c r="C2359" s="34" t="str">
        <f>IFERROR(VLOOKUP(tabConsumoAta[[#This Row],[CÓDIGO]],tabEstimativa[#Data],14,FALSE),"")</f>
        <v>Aguardando</v>
      </c>
      <c r="D2359" s="157" t="s">
        <v>1567</v>
      </c>
      <c r="E2359" s="157">
        <v>47</v>
      </c>
      <c r="F2359" s="34">
        <v>2019</v>
      </c>
      <c r="G2359" s="78">
        <f>IFERROR(VLOOKUP(tabConsumoAta[[#This Row],[ATA]],tabAtas[#Data],4,FALSE),"")</f>
        <v>43878</v>
      </c>
      <c r="H2359" s="163">
        <f>SUMIFS(tabSaldoAta[ESTIMATIVA],tabSaldoAta[CÓDIGO],tabConsumoAta[[#This Row],[CÓDIGO]],tabSaldoAta[CHAVE],tabConsumoAta[[#This Row],[ATA]])</f>
        <v>1200</v>
      </c>
      <c r="I2359" s="164">
        <v>1000</v>
      </c>
      <c r="J2359" s="159">
        <v>32</v>
      </c>
      <c r="K2359" s="251">
        <v>12491</v>
      </c>
      <c r="L2359" s="246" t="s">
        <v>2775</v>
      </c>
      <c r="M2359" s="160" t="s">
        <v>3063</v>
      </c>
      <c r="N2359" s="160" t="s">
        <v>3064</v>
      </c>
      <c r="O2359" s="249" t="s">
        <v>3065</v>
      </c>
      <c r="P2359" s="248">
        <v>43719</v>
      </c>
      <c r="Q2359" s="166" t="str">
        <f>IF(COUNTIFS(tabAtas_Bloqueios[CÓDIGO],tabConsumoAta[[#This Row],[CÓDIGO]],tabAtas_Bloqueios[CHAVE],tabConsumoAta[[#This Row],[ATA]],tabAtas_Bloqueios[INATIVO],"") &gt; 0,"X","")</f>
        <v/>
      </c>
      <c r="R2359" s="158" t="s">
        <v>1555</v>
      </c>
    </row>
    <row r="2360" spans="1:18" x14ac:dyDescent="0.3">
      <c r="A2360" s="247">
        <v>98702</v>
      </c>
      <c r="B2360" s="47" t="s">
        <v>2958</v>
      </c>
      <c r="C2360" s="34" t="str">
        <f>IFERROR(VLOOKUP(tabConsumoAta[[#This Row],[CÓDIGO]],tabEstimativa[#Data],14,FALSE),"")</f>
        <v>Aguardando</v>
      </c>
      <c r="D2360" s="157" t="s">
        <v>1567</v>
      </c>
      <c r="E2360" s="157">
        <v>47</v>
      </c>
      <c r="F2360" s="34">
        <v>2019</v>
      </c>
      <c r="G2360" s="78">
        <f>IFERROR(VLOOKUP(tabConsumoAta[[#This Row],[ATA]],tabAtas[#Data],4,FALSE),"")</f>
        <v>43878</v>
      </c>
      <c r="H2360" s="163">
        <f>SUMIFS(tabSaldoAta[ESTIMATIVA],tabSaldoAta[CÓDIGO],tabConsumoAta[[#This Row],[CÓDIGO]],tabSaldoAta[CHAVE],tabConsumoAta[[#This Row],[ATA]])</f>
        <v>4200</v>
      </c>
      <c r="I2360" s="164">
        <v>1700</v>
      </c>
      <c r="J2360" s="159">
        <v>33</v>
      </c>
      <c r="K2360" s="251">
        <v>12577</v>
      </c>
      <c r="L2360" s="246" t="s">
        <v>2775</v>
      </c>
      <c r="M2360" s="160" t="s">
        <v>3063</v>
      </c>
      <c r="N2360" s="160" t="s">
        <v>3064</v>
      </c>
      <c r="O2360" s="249" t="s">
        <v>3065</v>
      </c>
      <c r="P2360" s="248">
        <v>43719</v>
      </c>
      <c r="Q2360" s="166" t="str">
        <f>IF(COUNTIFS(tabAtas_Bloqueios[CÓDIGO],tabConsumoAta[[#This Row],[CÓDIGO]],tabAtas_Bloqueios[CHAVE],tabConsumoAta[[#This Row],[ATA]],tabAtas_Bloqueios[INATIVO],"") &gt; 0,"X","")</f>
        <v/>
      </c>
      <c r="R2360" s="158" t="s">
        <v>1555</v>
      </c>
    </row>
    <row r="2361" spans="1:18" x14ac:dyDescent="0.3">
      <c r="A2361" s="247">
        <v>16053</v>
      </c>
      <c r="B2361" s="47" t="s">
        <v>2899</v>
      </c>
      <c r="C2361" s="34" t="str">
        <f>IFERROR(VLOOKUP(tabConsumoAta[[#This Row],[CÓDIGO]],tabEstimativa[#Data],14,FALSE),"")</f>
        <v>Aguardando</v>
      </c>
      <c r="D2361" s="157" t="s">
        <v>1567</v>
      </c>
      <c r="E2361" s="157">
        <v>47</v>
      </c>
      <c r="F2361" s="34">
        <v>2019</v>
      </c>
      <c r="G2361" s="78">
        <f>IFERROR(VLOOKUP(tabConsumoAta[[#This Row],[ATA]],tabAtas[#Data],4,FALSE),"")</f>
        <v>43878</v>
      </c>
      <c r="H2361" s="163">
        <f>SUMIFS(tabSaldoAta[ESTIMATIVA],tabSaldoAta[CÓDIGO],tabConsumoAta[[#This Row],[CÓDIGO]],tabSaldoAta[CHAVE],tabConsumoAta[[#This Row],[ATA]])</f>
        <v>100</v>
      </c>
      <c r="I2361" s="164">
        <v>30</v>
      </c>
      <c r="J2361" s="159">
        <v>34</v>
      </c>
      <c r="K2361" s="251">
        <v>12489</v>
      </c>
      <c r="L2361" s="246" t="s">
        <v>2963</v>
      </c>
      <c r="M2361" s="160" t="s">
        <v>3063</v>
      </c>
      <c r="N2361" s="160" t="s">
        <v>3064</v>
      </c>
      <c r="O2361" s="249" t="s">
        <v>3065</v>
      </c>
      <c r="P2361" s="248">
        <v>43719</v>
      </c>
      <c r="Q2361" s="166" t="str">
        <f>IF(COUNTIFS(tabAtas_Bloqueios[CÓDIGO],tabConsumoAta[[#This Row],[CÓDIGO]],tabAtas_Bloqueios[CHAVE],tabConsumoAta[[#This Row],[ATA]],tabAtas_Bloqueios[INATIVO],"") &gt; 0,"X","")</f>
        <v/>
      </c>
      <c r="R2361" s="158" t="s">
        <v>1555</v>
      </c>
    </row>
    <row r="2362" spans="1:18" x14ac:dyDescent="0.3">
      <c r="A2362" s="247">
        <v>20135</v>
      </c>
      <c r="B2362" s="47" t="s">
        <v>2639</v>
      </c>
      <c r="C2362" s="34" t="str">
        <f>IFERROR(VLOOKUP(tabConsumoAta[[#This Row],[CÓDIGO]],tabEstimativa[#Data],14,FALSE),"")</f>
        <v>Aguardando</v>
      </c>
      <c r="D2362" s="157" t="s">
        <v>1730</v>
      </c>
      <c r="E2362" s="157">
        <v>60</v>
      </c>
      <c r="F2362" s="34">
        <v>2019</v>
      </c>
      <c r="G2362" s="78">
        <f>IFERROR(VLOOKUP(tabConsumoAta[[#This Row],[ATA]],tabAtas[#Data],4,FALSE),"")</f>
        <v>43885</v>
      </c>
      <c r="H2362" s="163">
        <f>SUMIFS(tabSaldoAta[ESTIMATIVA],tabSaldoAta[CÓDIGO],tabConsumoAta[[#This Row],[CÓDIGO]],tabSaldoAta[CHAVE],tabConsumoAta[[#This Row],[ATA]])</f>
        <v>450</v>
      </c>
      <c r="I2362" s="164">
        <v>161</v>
      </c>
      <c r="J2362" s="159">
        <v>35</v>
      </c>
      <c r="K2362" s="251">
        <v>12493</v>
      </c>
      <c r="L2362" s="246" t="s">
        <v>2969</v>
      </c>
      <c r="M2362" s="160" t="s">
        <v>3063</v>
      </c>
      <c r="N2362" s="160" t="s">
        <v>3064</v>
      </c>
      <c r="O2362" s="249" t="s">
        <v>3065</v>
      </c>
      <c r="P2362" s="248">
        <v>43719</v>
      </c>
      <c r="Q2362" s="166" t="str">
        <f>IF(COUNTIFS(tabAtas_Bloqueios[CÓDIGO],tabConsumoAta[[#This Row],[CÓDIGO]],tabAtas_Bloqueios[CHAVE],tabConsumoAta[[#This Row],[ATA]],tabAtas_Bloqueios[INATIVO],"") &gt; 0,"X","")</f>
        <v/>
      </c>
      <c r="R2362" s="158" t="s">
        <v>1555</v>
      </c>
    </row>
    <row r="2363" spans="1:18" x14ac:dyDescent="0.3">
      <c r="A2363" s="247">
        <v>19871</v>
      </c>
      <c r="B2363" s="47" t="s">
        <v>42</v>
      </c>
      <c r="C2363" s="34" t="str">
        <f>IFERROR(VLOOKUP(tabConsumoAta[[#This Row],[CÓDIGO]],tabEstimativa[#Data],14,FALSE),"")</f>
        <v>Suspenso</v>
      </c>
      <c r="D2363" s="157" t="s">
        <v>1740</v>
      </c>
      <c r="E2363" s="157">
        <v>70</v>
      </c>
      <c r="F2363" s="34">
        <v>2019</v>
      </c>
      <c r="G2363" s="78">
        <f>IFERROR(VLOOKUP(tabConsumoAta[[#This Row],[ATA]],tabAtas[#Data],4,FALSE),"")</f>
        <v>43889</v>
      </c>
      <c r="H2363" s="163">
        <f>SUMIFS(tabSaldoAta[ESTIMATIVA],tabSaldoAta[CÓDIGO],tabConsumoAta[[#This Row],[CÓDIGO]],tabSaldoAta[CHAVE],tabConsumoAta[[#This Row],[ATA]])</f>
        <v>100</v>
      </c>
      <c r="I2363" s="164">
        <v>50</v>
      </c>
      <c r="J2363" s="159">
        <v>36</v>
      </c>
      <c r="K2363" s="251">
        <v>12495</v>
      </c>
      <c r="L2363" s="246" t="s">
        <v>2887</v>
      </c>
      <c r="M2363" s="160" t="s">
        <v>3063</v>
      </c>
      <c r="N2363" s="160" t="s">
        <v>3064</v>
      </c>
      <c r="O2363" s="249" t="s">
        <v>3065</v>
      </c>
      <c r="P2363" s="248">
        <v>43719</v>
      </c>
      <c r="Q2363" s="166" t="str">
        <f>IF(COUNTIFS(tabAtas_Bloqueios[CÓDIGO],tabConsumoAta[[#This Row],[CÓDIGO]],tabAtas_Bloqueios[CHAVE],tabConsumoAta[[#This Row],[ATA]],tabAtas_Bloqueios[INATIVO],"") &gt; 0,"X","")</f>
        <v/>
      </c>
      <c r="R2363" s="158" t="s">
        <v>1555</v>
      </c>
    </row>
    <row r="2364" spans="1:18" x14ac:dyDescent="0.3">
      <c r="A2364" s="247">
        <v>20035</v>
      </c>
      <c r="B2364" s="47" t="s">
        <v>38</v>
      </c>
      <c r="C2364" s="34" t="str">
        <f>IFERROR(VLOOKUP(tabConsumoAta[[#This Row],[CÓDIGO]],tabEstimativa[#Data],14,FALSE),"")</f>
        <v>Suspenso</v>
      </c>
      <c r="D2364" s="157" t="s">
        <v>1740</v>
      </c>
      <c r="E2364" s="157">
        <v>70</v>
      </c>
      <c r="F2364" s="34">
        <v>2019</v>
      </c>
      <c r="G2364" s="78">
        <f>IFERROR(VLOOKUP(tabConsumoAta[[#This Row],[ATA]],tabAtas[#Data],4,FALSE),"")</f>
        <v>43889</v>
      </c>
      <c r="H2364" s="163">
        <f>SUMIFS(tabSaldoAta[ESTIMATIVA],tabSaldoAta[CÓDIGO],tabConsumoAta[[#This Row],[CÓDIGO]],tabSaldoAta[CHAVE],tabConsumoAta[[#This Row],[ATA]])</f>
        <v>100</v>
      </c>
      <c r="I2364" s="164">
        <v>100</v>
      </c>
      <c r="J2364" s="159">
        <v>37</v>
      </c>
      <c r="K2364" s="251">
        <v>12495</v>
      </c>
      <c r="L2364" s="246" t="s">
        <v>2887</v>
      </c>
      <c r="M2364" s="160" t="s">
        <v>3063</v>
      </c>
      <c r="N2364" s="160" t="s">
        <v>3064</v>
      </c>
      <c r="O2364" s="249" t="s">
        <v>3065</v>
      </c>
      <c r="P2364" s="248">
        <v>43719</v>
      </c>
      <c r="Q2364" s="166" t="str">
        <f>IF(COUNTIFS(tabAtas_Bloqueios[CÓDIGO],tabConsumoAta[[#This Row],[CÓDIGO]],tabAtas_Bloqueios[CHAVE],tabConsumoAta[[#This Row],[ATA]],tabAtas_Bloqueios[INATIVO],"") &gt; 0,"X","")</f>
        <v/>
      </c>
      <c r="R2364" s="158" t="s">
        <v>1555</v>
      </c>
    </row>
    <row r="2365" spans="1:18" x14ac:dyDescent="0.3">
      <c r="A2365" s="247">
        <v>20001</v>
      </c>
      <c r="B2365" s="47" t="s">
        <v>36</v>
      </c>
      <c r="C2365" s="34" t="str">
        <f>IFERROR(VLOOKUP(tabConsumoAta[[#This Row],[CÓDIGO]],tabEstimativa[#Data],14,FALSE),"")</f>
        <v>Suspenso</v>
      </c>
      <c r="D2365" s="157" t="s">
        <v>1740</v>
      </c>
      <c r="E2365" s="157">
        <v>70</v>
      </c>
      <c r="F2365" s="34">
        <v>2019</v>
      </c>
      <c r="G2365" s="78">
        <f>IFERROR(VLOOKUP(tabConsumoAta[[#This Row],[ATA]],tabAtas[#Data],4,FALSE),"")</f>
        <v>43889</v>
      </c>
      <c r="H2365" s="163">
        <f>SUMIFS(tabSaldoAta[ESTIMATIVA],tabSaldoAta[CÓDIGO],tabConsumoAta[[#This Row],[CÓDIGO]],tabSaldoAta[CHAVE],tabConsumoAta[[#This Row],[ATA]])</f>
        <v>500</v>
      </c>
      <c r="I2365" s="164">
        <v>100</v>
      </c>
      <c r="J2365" s="159">
        <v>38</v>
      </c>
      <c r="K2365" s="251">
        <v>12494</v>
      </c>
      <c r="L2365" s="246" t="s">
        <v>2964</v>
      </c>
      <c r="M2365" s="160" t="s">
        <v>3063</v>
      </c>
      <c r="N2365" s="160" t="s">
        <v>3064</v>
      </c>
      <c r="O2365" s="249" t="s">
        <v>3065</v>
      </c>
      <c r="P2365" s="248">
        <v>43719</v>
      </c>
      <c r="Q2365" s="166" t="str">
        <f>IF(COUNTIFS(tabAtas_Bloqueios[CÓDIGO],tabConsumoAta[[#This Row],[CÓDIGO]],tabAtas_Bloqueios[CHAVE],tabConsumoAta[[#This Row],[ATA]],tabAtas_Bloqueios[INATIVO],"") &gt; 0,"X","")</f>
        <v/>
      </c>
      <c r="R2365" s="158" t="s">
        <v>1555</v>
      </c>
    </row>
    <row r="2366" spans="1:18" x14ac:dyDescent="0.3">
      <c r="A2366" s="247">
        <v>20144</v>
      </c>
      <c r="B2366" s="47" t="s">
        <v>35</v>
      </c>
      <c r="C2366" s="34" t="str">
        <f>IFERROR(VLOOKUP(tabConsumoAta[[#This Row],[CÓDIGO]],tabEstimativa[#Data],14,FALSE),"")</f>
        <v>Aguardando</v>
      </c>
      <c r="D2366" s="157" t="s">
        <v>1740</v>
      </c>
      <c r="E2366" s="157">
        <v>70</v>
      </c>
      <c r="F2366" s="34">
        <v>2019</v>
      </c>
      <c r="G2366" s="78">
        <f>IFERROR(VLOOKUP(tabConsumoAta[[#This Row],[ATA]],tabAtas[#Data],4,FALSE),"")</f>
        <v>43889</v>
      </c>
      <c r="H2366" s="163">
        <f>SUMIFS(tabSaldoAta[ESTIMATIVA],tabSaldoAta[CÓDIGO],tabConsumoAta[[#This Row],[CÓDIGO]],tabSaldoAta[CHAVE],tabConsumoAta[[#This Row],[ATA]])</f>
        <v>500</v>
      </c>
      <c r="I2366" s="164">
        <v>130</v>
      </c>
      <c r="J2366" s="159">
        <v>39</v>
      </c>
      <c r="K2366" s="251">
        <v>12494</v>
      </c>
      <c r="L2366" s="246" t="s">
        <v>2964</v>
      </c>
      <c r="M2366" s="160" t="s">
        <v>3063</v>
      </c>
      <c r="N2366" s="160" t="s">
        <v>3064</v>
      </c>
      <c r="O2366" s="249" t="s">
        <v>3065</v>
      </c>
      <c r="P2366" s="248">
        <v>43719</v>
      </c>
      <c r="Q2366" s="166" t="str">
        <f>IF(COUNTIFS(tabAtas_Bloqueios[CÓDIGO],tabConsumoAta[[#This Row],[CÓDIGO]],tabAtas_Bloqueios[CHAVE],tabConsumoAta[[#This Row],[ATA]],tabAtas_Bloqueios[INATIVO],"") &gt; 0,"X","")</f>
        <v/>
      </c>
      <c r="R2366" s="158" t="s">
        <v>1555</v>
      </c>
    </row>
    <row r="2367" spans="1:18" x14ac:dyDescent="0.3">
      <c r="A2367" s="247">
        <v>49033</v>
      </c>
      <c r="B2367" s="47" t="s">
        <v>154</v>
      </c>
      <c r="C2367" s="34" t="str">
        <f>IFERROR(VLOOKUP(tabConsumoAta[[#This Row],[CÓDIGO]],tabEstimativa[#Data],14,FALSE),"")</f>
        <v>Aguardando</v>
      </c>
      <c r="D2367" s="157" t="s">
        <v>1705</v>
      </c>
      <c r="E2367" s="157">
        <v>8</v>
      </c>
      <c r="F2367" s="34">
        <v>2019</v>
      </c>
      <c r="G2367" s="78">
        <f>IFERROR(VLOOKUP(tabConsumoAta[[#This Row],[ATA]],tabAtas[#Data],4,FALSE),"")</f>
        <v>43845</v>
      </c>
      <c r="H2367" s="163">
        <f>SUMIFS(tabSaldoAta[ESTIMATIVA],tabSaldoAta[CÓDIGO],tabConsumoAta[[#This Row],[CÓDIGO]],tabSaldoAta[CHAVE],tabConsumoAta[[#This Row],[ATA]])</f>
        <v>70</v>
      </c>
      <c r="I2367" s="164">
        <v>4</v>
      </c>
      <c r="J2367" s="159">
        <v>40</v>
      </c>
      <c r="K2367" s="251">
        <v>12497</v>
      </c>
      <c r="L2367" s="246" t="s">
        <v>2771</v>
      </c>
      <c r="M2367" s="160" t="s">
        <v>3063</v>
      </c>
      <c r="N2367" s="160" t="s">
        <v>3064</v>
      </c>
      <c r="O2367" s="249" t="s">
        <v>3065</v>
      </c>
      <c r="P2367" s="248">
        <v>43719</v>
      </c>
      <c r="Q2367" s="166" t="str">
        <f>IF(COUNTIFS(tabAtas_Bloqueios[CÓDIGO],tabConsumoAta[[#This Row],[CÓDIGO]],tabAtas_Bloqueios[CHAVE],tabConsumoAta[[#This Row],[ATA]],tabAtas_Bloqueios[INATIVO],"") &gt; 0,"X","")</f>
        <v/>
      </c>
      <c r="R2367" s="158" t="s">
        <v>1555</v>
      </c>
    </row>
    <row r="2368" spans="1:18" x14ac:dyDescent="0.3">
      <c r="A2368" s="247">
        <v>13064</v>
      </c>
      <c r="B2368" s="47" t="s">
        <v>2780</v>
      </c>
      <c r="C2368" s="34" t="str">
        <f>IFERROR(VLOOKUP(tabConsumoAta[[#This Row],[CÓDIGO]],tabEstimativa[#Data],14,FALSE),"")</f>
        <v>Aguardando</v>
      </c>
      <c r="D2368" s="157" t="s">
        <v>1743</v>
      </c>
      <c r="E2368" s="157">
        <v>76</v>
      </c>
      <c r="F2368" s="34">
        <v>2019</v>
      </c>
      <c r="G2368" s="78">
        <f>IFERROR(VLOOKUP(tabConsumoAta[[#This Row],[ATA]],tabAtas[#Data],4,FALSE),"")</f>
        <v>43899</v>
      </c>
      <c r="H2368" s="163">
        <f>SUMIFS(tabSaldoAta[ESTIMATIVA],tabSaldoAta[CÓDIGO],tabConsumoAta[[#This Row],[CÓDIGO]],tabSaldoAta[CHAVE],tabConsumoAta[[#This Row],[ATA]])</f>
        <v>1300</v>
      </c>
      <c r="I2368" s="164">
        <v>850</v>
      </c>
      <c r="J2368" s="159">
        <v>41</v>
      </c>
      <c r="K2368" s="251">
        <v>12498</v>
      </c>
      <c r="L2368" s="246" t="s">
        <v>2415</v>
      </c>
      <c r="M2368" s="160" t="s">
        <v>3063</v>
      </c>
      <c r="N2368" s="160" t="s">
        <v>3064</v>
      </c>
      <c r="O2368" s="249" t="s">
        <v>3065</v>
      </c>
      <c r="P2368" s="248">
        <v>43719</v>
      </c>
      <c r="Q2368" s="166" t="str">
        <f>IF(COUNTIFS(tabAtas_Bloqueios[CÓDIGO],tabConsumoAta[[#This Row],[CÓDIGO]],tabAtas_Bloqueios[CHAVE],tabConsumoAta[[#This Row],[ATA]],tabAtas_Bloqueios[INATIVO],"") &gt; 0,"X","")</f>
        <v/>
      </c>
      <c r="R2368" s="158" t="s">
        <v>1555</v>
      </c>
    </row>
    <row r="2369" spans="1:18" x14ac:dyDescent="0.3">
      <c r="A2369" s="247">
        <v>13161</v>
      </c>
      <c r="B2369" s="47" t="s">
        <v>2383</v>
      </c>
      <c r="C2369" s="34" t="str">
        <f>IFERROR(VLOOKUP(tabConsumoAta[[#This Row],[CÓDIGO]],tabEstimativa[#Data],14,FALSE),"")</f>
        <v>Aguardando</v>
      </c>
      <c r="D2369" s="157" t="s">
        <v>1743</v>
      </c>
      <c r="E2369" s="157">
        <v>76</v>
      </c>
      <c r="F2369" s="34">
        <v>2019</v>
      </c>
      <c r="G2369" s="78">
        <f>IFERROR(VLOOKUP(tabConsumoAta[[#This Row],[ATA]],tabAtas[#Data],4,FALSE),"")</f>
        <v>43899</v>
      </c>
      <c r="H2369" s="163">
        <f>SUMIFS(tabSaldoAta[ESTIMATIVA],tabSaldoAta[CÓDIGO],tabConsumoAta[[#This Row],[CÓDIGO]],tabSaldoAta[CHAVE],tabConsumoAta[[#This Row],[ATA]])</f>
        <v>610</v>
      </c>
      <c r="I2369" s="164">
        <v>250</v>
      </c>
      <c r="J2369" s="159">
        <v>42</v>
      </c>
      <c r="K2369" s="251">
        <v>12498</v>
      </c>
      <c r="L2369" s="246" t="s">
        <v>2415</v>
      </c>
      <c r="M2369" s="160" t="s">
        <v>3063</v>
      </c>
      <c r="N2369" s="160" t="s">
        <v>3064</v>
      </c>
      <c r="O2369" s="249" t="s">
        <v>3065</v>
      </c>
      <c r="P2369" s="248">
        <v>43719</v>
      </c>
      <c r="Q2369" s="166" t="str">
        <f>IF(COUNTIFS(tabAtas_Bloqueios[CÓDIGO],tabConsumoAta[[#This Row],[CÓDIGO]],tabAtas_Bloqueios[CHAVE],tabConsumoAta[[#This Row],[ATA]],tabAtas_Bloqueios[INATIVO],"") &gt; 0,"X","")</f>
        <v/>
      </c>
      <c r="R2369" s="158" t="s">
        <v>1555</v>
      </c>
    </row>
    <row r="2370" spans="1:18" x14ac:dyDescent="0.3">
      <c r="A2370" s="247">
        <v>12881</v>
      </c>
      <c r="B2370" s="47" t="s">
        <v>2376</v>
      </c>
      <c r="C2370" s="34" t="str">
        <f>IFERROR(VLOOKUP(tabConsumoAta[[#This Row],[CÓDIGO]],tabEstimativa[#Data],14,FALSE),"")</f>
        <v>Aguardando</v>
      </c>
      <c r="D2370" s="157" t="s">
        <v>1743</v>
      </c>
      <c r="E2370" s="157">
        <v>76</v>
      </c>
      <c r="F2370" s="34">
        <v>2019</v>
      </c>
      <c r="G2370" s="78">
        <f>IFERROR(VLOOKUP(tabConsumoAta[[#This Row],[ATA]],tabAtas[#Data],4,FALSE),"")</f>
        <v>43899</v>
      </c>
      <c r="H2370" s="163">
        <f>SUMIFS(tabSaldoAta[ESTIMATIVA],tabSaldoAta[CÓDIGO],tabConsumoAta[[#This Row],[CÓDIGO]],tabSaldoAta[CHAVE],tabConsumoAta[[#This Row],[ATA]])</f>
        <v>300</v>
      </c>
      <c r="I2370" s="164">
        <v>200</v>
      </c>
      <c r="J2370" s="159">
        <v>43</v>
      </c>
      <c r="K2370" s="251">
        <v>12499</v>
      </c>
      <c r="L2370" s="246" t="s">
        <v>2764</v>
      </c>
      <c r="M2370" s="160" t="s">
        <v>3063</v>
      </c>
      <c r="N2370" s="160" t="s">
        <v>3064</v>
      </c>
      <c r="O2370" s="249" t="s">
        <v>3065</v>
      </c>
      <c r="P2370" s="248">
        <v>43719</v>
      </c>
      <c r="Q2370" s="166" t="str">
        <f>IF(COUNTIFS(tabAtas_Bloqueios[CÓDIGO],tabConsumoAta[[#This Row],[CÓDIGO]],tabAtas_Bloqueios[CHAVE],tabConsumoAta[[#This Row],[ATA]],tabAtas_Bloqueios[INATIVO],"") &gt; 0,"X","")</f>
        <v/>
      </c>
      <c r="R2370" s="158" t="s">
        <v>1555</v>
      </c>
    </row>
    <row r="2371" spans="1:18" x14ac:dyDescent="0.3">
      <c r="A2371" s="247">
        <v>110895</v>
      </c>
      <c r="B2371" s="47" t="s">
        <v>2416</v>
      </c>
      <c r="C2371" s="34" t="str">
        <f>IFERROR(VLOOKUP(tabConsumoAta[[#This Row],[CÓDIGO]],tabEstimativa[#Data],14,FALSE),"")</f>
        <v>Suspenso</v>
      </c>
      <c r="D2371" s="157" t="s">
        <v>1768</v>
      </c>
      <c r="E2371" s="157">
        <v>126</v>
      </c>
      <c r="F2371" s="34">
        <v>2019</v>
      </c>
      <c r="G2371" s="78">
        <f>IFERROR(VLOOKUP(tabConsumoAta[[#This Row],[ATA]],tabAtas[#Data],4,FALSE),"")</f>
        <v>43957</v>
      </c>
      <c r="H2371" s="163">
        <f>SUMIFS(tabSaldoAta[ESTIMATIVA],tabSaldoAta[CÓDIGO],tabConsumoAta[[#This Row],[CÓDIGO]],tabSaldoAta[CHAVE],tabConsumoAta[[#This Row],[ATA]])</f>
        <v>400</v>
      </c>
      <c r="I2371" s="164">
        <v>160</v>
      </c>
      <c r="J2371" s="159">
        <v>44</v>
      </c>
      <c r="K2371" s="251">
        <v>12501</v>
      </c>
      <c r="L2371" s="246" t="s">
        <v>2844</v>
      </c>
      <c r="M2371" s="160" t="s">
        <v>3063</v>
      </c>
      <c r="N2371" s="160" t="s">
        <v>3064</v>
      </c>
      <c r="O2371" s="249" t="s">
        <v>3065</v>
      </c>
      <c r="P2371" s="248">
        <v>43719</v>
      </c>
      <c r="Q2371" s="166" t="str">
        <f>IF(COUNTIFS(tabAtas_Bloqueios[CÓDIGO],tabConsumoAta[[#This Row],[CÓDIGO]],tabAtas_Bloqueios[CHAVE],tabConsumoAta[[#This Row],[ATA]],tabAtas_Bloqueios[INATIVO],"") &gt; 0,"X","")</f>
        <v/>
      </c>
      <c r="R2371" s="158" t="s">
        <v>1555</v>
      </c>
    </row>
    <row r="2372" spans="1:18" x14ac:dyDescent="0.3">
      <c r="A2372" s="247">
        <v>112154</v>
      </c>
      <c r="B2372" s="47" t="s">
        <v>231</v>
      </c>
      <c r="C2372" s="34" t="str">
        <f>IFERROR(VLOOKUP(tabConsumoAta[[#This Row],[CÓDIGO]],tabEstimativa[#Data],14,FALSE),"")</f>
        <v>Inativo</v>
      </c>
      <c r="D2372" s="157" t="s">
        <v>1768</v>
      </c>
      <c r="E2372" s="157">
        <v>126</v>
      </c>
      <c r="F2372" s="34">
        <v>2019</v>
      </c>
      <c r="G2372" s="78">
        <f>IFERROR(VLOOKUP(tabConsumoAta[[#This Row],[ATA]],tabAtas[#Data],4,FALSE),"")</f>
        <v>43957</v>
      </c>
      <c r="H2372" s="163">
        <f>SUMIFS(tabSaldoAta[ESTIMATIVA],tabSaldoAta[CÓDIGO],tabConsumoAta[[#This Row],[CÓDIGO]],tabSaldoAta[CHAVE],tabConsumoAta[[#This Row],[ATA]])</f>
        <v>400</v>
      </c>
      <c r="I2372" s="164">
        <v>200</v>
      </c>
      <c r="J2372" s="159">
        <v>45</v>
      </c>
      <c r="K2372" s="251">
        <v>12501</v>
      </c>
      <c r="L2372" s="246" t="s">
        <v>2844</v>
      </c>
      <c r="M2372" s="160" t="s">
        <v>3063</v>
      </c>
      <c r="N2372" s="160" t="s">
        <v>3064</v>
      </c>
      <c r="O2372" s="249" t="s">
        <v>3065</v>
      </c>
      <c r="P2372" s="248">
        <v>43719</v>
      </c>
      <c r="Q2372" s="166" t="str">
        <f>IF(COUNTIFS(tabAtas_Bloqueios[CÓDIGO],tabConsumoAta[[#This Row],[CÓDIGO]],tabAtas_Bloqueios[CHAVE],tabConsumoAta[[#This Row],[ATA]],tabAtas_Bloqueios[INATIVO],"") &gt; 0,"X","")</f>
        <v/>
      </c>
      <c r="R2372" s="158" t="s">
        <v>1555</v>
      </c>
    </row>
    <row r="2373" spans="1:18" x14ac:dyDescent="0.3">
      <c r="A2373" s="247">
        <v>112162</v>
      </c>
      <c r="B2373" s="47" t="s">
        <v>2911</v>
      </c>
      <c r="C2373" s="34" t="str">
        <f>IFERROR(VLOOKUP(tabConsumoAta[[#This Row],[CÓDIGO]],tabEstimativa[#Data],14,FALSE),"")</f>
        <v>Suspenso</v>
      </c>
      <c r="D2373" s="157" t="s">
        <v>1768</v>
      </c>
      <c r="E2373" s="157">
        <v>126</v>
      </c>
      <c r="F2373" s="34">
        <v>2019</v>
      </c>
      <c r="G2373" s="78">
        <f>IFERROR(VLOOKUP(tabConsumoAta[[#This Row],[ATA]],tabAtas[#Data],4,FALSE),"")</f>
        <v>43957</v>
      </c>
      <c r="H2373" s="163">
        <f>SUMIFS(tabSaldoAta[ESTIMATIVA],tabSaldoAta[CÓDIGO],tabConsumoAta[[#This Row],[CÓDIGO]],tabSaldoAta[CHAVE],tabConsumoAta[[#This Row],[ATA]])</f>
        <v>100</v>
      </c>
      <c r="I2373" s="164">
        <v>80</v>
      </c>
      <c r="J2373" s="159">
        <v>46</v>
      </c>
      <c r="K2373" s="251">
        <v>12502</v>
      </c>
      <c r="L2373" s="246" t="s">
        <v>2415</v>
      </c>
      <c r="M2373" s="160" t="s">
        <v>3063</v>
      </c>
      <c r="N2373" s="160" t="s">
        <v>3064</v>
      </c>
      <c r="O2373" s="249" t="s">
        <v>3065</v>
      </c>
      <c r="P2373" s="248">
        <v>43719</v>
      </c>
      <c r="Q2373" s="166" t="str">
        <f>IF(COUNTIFS(tabAtas_Bloqueios[CÓDIGO],tabConsumoAta[[#This Row],[CÓDIGO]],tabAtas_Bloqueios[CHAVE],tabConsumoAta[[#This Row],[ATA]],tabAtas_Bloqueios[INATIVO],"") &gt; 0,"X","")</f>
        <v/>
      </c>
      <c r="R2373" s="158" t="s">
        <v>1555</v>
      </c>
    </row>
    <row r="2374" spans="1:18" x14ac:dyDescent="0.3">
      <c r="A2374" s="247">
        <v>112158</v>
      </c>
      <c r="B2374" s="47" t="s">
        <v>159</v>
      </c>
      <c r="C2374" s="34" t="str">
        <f>IFERROR(VLOOKUP(tabConsumoAta[[#This Row],[CÓDIGO]],tabEstimativa[#Data],14,FALSE),"")</f>
        <v>Suspenso</v>
      </c>
      <c r="D2374" s="157" t="s">
        <v>1768</v>
      </c>
      <c r="E2374" s="157">
        <v>126</v>
      </c>
      <c r="F2374" s="34">
        <v>2019</v>
      </c>
      <c r="G2374" s="78">
        <f>IFERROR(VLOOKUP(tabConsumoAta[[#This Row],[ATA]],tabAtas[#Data],4,FALSE),"")</f>
        <v>43957</v>
      </c>
      <c r="H2374" s="163">
        <f>SUMIFS(tabSaldoAta[ESTIMATIVA],tabSaldoAta[CÓDIGO],tabConsumoAta[[#This Row],[CÓDIGO]],tabSaldoAta[CHAVE],tabConsumoAta[[#This Row],[ATA]])</f>
        <v>250</v>
      </c>
      <c r="I2374" s="164">
        <v>100</v>
      </c>
      <c r="J2374" s="159">
        <v>47</v>
      </c>
      <c r="K2374" s="251">
        <v>12505</v>
      </c>
      <c r="L2374" s="246" t="s">
        <v>2879</v>
      </c>
      <c r="M2374" s="160" t="s">
        <v>3063</v>
      </c>
      <c r="N2374" s="160" t="s">
        <v>3064</v>
      </c>
      <c r="O2374" s="249" t="s">
        <v>3065</v>
      </c>
      <c r="P2374" s="248">
        <v>43719</v>
      </c>
      <c r="Q2374" s="166" t="str">
        <f>IF(COUNTIFS(tabAtas_Bloqueios[CÓDIGO],tabConsumoAta[[#This Row],[CÓDIGO]],tabAtas_Bloqueios[CHAVE],tabConsumoAta[[#This Row],[ATA]],tabAtas_Bloqueios[INATIVO],"") &gt; 0,"X","")</f>
        <v/>
      </c>
      <c r="R2374" s="158" t="s">
        <v>1555</v>
      </c>
    </row>
    <row r="2375" spans="1:18" x14ac:dyDescent="0.3">
      <c r="A2375" s="247">
        <v>112155</v>
      </c>
      <c r="B2375" s="47" t="s">
        <v>227</v>
      </c>
      <c r="C2375" s="34" t="str">
        <f>IFERROR(VLOOKUP(tabConsumoAta[[#This Row],[CÓDIGO]],tabEstimativa[#Data],14,FALSE),"")</f>
        <v>Inativo</v>
      </c>
      <c r="D2375" s="157" t="s">
        <v>1768</v>
      </c>
      <c r="E2375" s="157">
        <v>126</v>
      </c>
      <c r="F2375" s="34">
        <v>2019</v>
      </c>
      <c r="G2375" s="78">
        <f>IFERROR(VLOOKUP(tabConsumoAta[[#This Row],[ATA]],tabAtas[#Data],4,FALSE),"")</f>
        <v>43957</v>
      </c>
      <c r="H2375" s="163">
        <f>SUMIFS(tabSaldoAta[ESTIMATIVA],tabSaldoAta[CÓDIGO],tabConsumoAta[[#This Row],[CÓDIGO]],tabSaldoAta[CHAVE],tabConsumoAta[[#This Row],[ATA]])</f>
        <v>200</v>
      </c>
      <c r="I2375" s="164">
        <v>150</v>
      </c>
      <c r="J2375" s="159">
        <v>48</v>
      </c>
      <c r="K2375" s="251">
        <v>12505</v>
      </c>
      <c r="L2375" s="246" t="s">
        <v>2879</v>
      </c>
      <c r="M2375" s="160" t="s">
        <v>3063</v>
      </c>
      <c r="N2375" s="160" t="s">
        <v>3064</v>
      </c>
      <c r="O2375" s="249" t="s">
        <v>3065</v>
      </c>
      <c r="P2375" s="248">
        <v>43719</v>
      </c>
      <c r="Q2375" s="166" t="str">
        <f>IF(COUNTIFS(tabAtas_Bloqueios[CÓDIGO],tabConsumoAta[[#This Row],[CÓDIGO]],tabAtas_Bloqueios[CHAVE],tabConsumoAta[[#This Row],[ATA]],tabAtas_Bloqueios[INATIVO],"") &gt; 0,"X","")</f>
        <v/>
      </c>
      <c r="R2375" s="158" t="s">
        <v>1555</v>
      </c>
    </row>
    <row r="2376" spans="1:18" x14ac:dyDescent="0.3">
      <c r="A2376" s="247">
        <v>112156</v>
      </c>
      <c r="B2376" s="47" t="s">
        <v>229</v>
      </c>
      <c r="C2376" s="34" t="str">
        <f>IFERROR(VLOOKUP(tabConsumoAta[[#This Row],[CÓDIGO]],tabEstimativa[#Data],14,FALSE),"")</f>
        <v>Inativo</v>
      </c>
      <c r="D2376" s="157" t="s">
        <v>1768</v>
      </c>
      <c r="E2376" s="157">
        <v>126</v>
      </c>
      <c r="F2376" s="34">
        <v>2019</v>
      </c>
      <c r="G2376" s="78">
        <f>IFERROR(VLOOKUP(tabConsumoAta[[#This Row],[ATA]],tabAtas[#Data],4,FALSE),"")</f>
        <v>43957</v>
      </c>
      <c r="H2376" s="163">
        <f>SUMIFS(tabSaldoAta[ESTIMATIVA],tabSaldoAta[CÓDIGO],tabConsumoAta[[#This Row],[CÓDIGO]],tabSaldoAta[CHAVE],tabConsumoAta[[#This Row],[ATA]])</f>
        <v>385</v>
      </c>
      <c r="I2376" s="164">
        <v>100</v>
      </c>
      <c r="J2376" s="159">
        <v>49</v>
      </c>
      <c r="K2376" s="251">
        <v>12504</v>
      </c>
      <c r="L2376" s="246" t="s">
        <v>2889</v>
      </c>
      <c r="M2376" s="160" t="s">
        <v>3063</v>
      </c>
      <c r="N2376" s="160" t="s">
        <v>3064</v>
      </c>
      <c r="O2376" s="249" t="s">
        <v>3065</v>
      </c>
      <c r="P2376" s="248">
        <v>43719</v>
      </c>
      <c r="Q2376" s="166" t="str">
        <f>IF(COUNTIFS(tabAtas_Bloqueios[CÓDIGO],tabConsumoAta[[#This Row],[CÓDIGO]],tabAtas_Bloqueios[CHAVE],tabConsumoAta[[#This Row],[ATA]],tabAtas_Bloqueios[INATIVO],"") &gt; 0,"X","")</f>
        <v/>
      </c>
      <c r="R2376" s="158" t="s">
        <v>1555</v>
      </c>
    </row>
    <row r="2377" spans="1:18" x14ac:dyDescent="0.3">
      <c r="A2377" s="247">
        <v>31321</v>
      </c>
      <c r="B2377" s="47" t="s">
        <v>2861</v>
      </c>
      <c r="C2377" s="34" t="str">
        <f>IFERROR(VLOOKUP(tabConsumoAta[[#This Row],[CÓDIGO]],tabEstimativa[#Data],14,FALSE),"")</f>
        <v>Inativo</v>
      </c>
      <c r="D2377" s="157" t="s">
        <v>1768</v>
      </c>
      <c r="E2377" s="157">
        <v>126</v>
      </c>
      <c r="F2377" s="34">
        <v>2019</v>
      </c>
      <c r="G2377" s="78">
        <f>IFERROR(VLOOKUP(tabConsumoAta[[#This Row],[ATA]],tabAtas[#Data],4,FALSE),"")</f>
        <v>43957</v>
      </c>
      <c r="H2377" s="163">
        <f>SUMIFS(tabSaldoAta[ESTIMATIVA],tabSaldoAta[CÓDIGO],tabConsumoAta[[#This Row],[CÓDIGO]],tabSaldoAta[CHAVE],tabConsumoAta[[#This Row],[ATA]])</f>
        <v>22600</v>
      </c>
      <c r="I2377" s="164">
        <v>8200</v>
      </c>
      <c r="J2377" s="159">
        <v>50</v>
      </c>
      <c r="K2377" s="251">
        <v>12503</v>
      </c>
      <c r="L2377" s="246" t="s">
        <v>2862</v>
      </c>
      <c r="M2377" s="160" t="s">
        <v>3063</v>
      </c>
      <c r="N2377" s="160" t="s">
        <v>3064</v>
      </c>
      <c r="O2377" s="249" t="s">
        <v>3065</v>
      </c>
      <c r="P2377" s="248">
        <v>43719</v>
      </c>
      <c r="Q2377" s="166" t="str">
        <f>IF(COUNTIFS(tabAtas_Bloqueios[CÓDIGO],tabConsumoAta[[#This Row],[CÓDIGO]],tabAtas_Bloqueios[CHAVE],tabConsumoAta[[#This Row],[ATA]],tabAtas_Bloqueios[INATIVO],"") &gt; 0,"X","")</f>
        <v/>
      </c>
      <c r="R2377" s="158" t="s">
        <v>1555</v>
      </c>
    </row>
    <row r="2378" spans="1:18" x14ac:dyDescent="0.3">
      <c r="A2378" s="247">
        <v>65748</v>
      </c>
      <c r="B2378" s="47" t="s">
        <v>68</v>
      </c>
      <c r="C2378" s="34" t="str">
        <f>IFERROR(VLOOKUP(tabConsumoAta[[#This Row],[CÓDIGO]],tabEstimativa[#Data],14,FALSE),"")</f>
        <v>Inativo</v>
      </c>
      <c r="D2378" s="157" t="s">
        <v>1768</v>
      </c>
      <c r="E2378" s="157">
        <v>126</v>
      </c>
      <c r="F2378" s="34">
        <v>2019</v>
      </c>
      <c r="G2378" s="78">
        <f>IFERROR(VLOOKUP(tabConsumoAta[[#This Row],[ATA]],tabAtas[#Data],4,FALSE),"")</f>
        <v>43957</v>
      </c>
      <c r="H2378" s="163">
        <f>SUMIFS(tabSaldoAta[ESTIMATIVA],tabSaldoAta[CÓDIGO],tabConsumoAta[[#This Row],[CÓDIGO]],tabSaldoAta[CHAVE],tabConsumoAta[[#This Row],[ATA]])</f>
        <v>6800</v>
      </c>
      <c r="I2378" s="164">
        <v>3000</v>
      </c>
      <c r="J2378" s="159">
        <v>51</v>
      </c>
      <c r="K2378" s="251">
        <v>12503</v>
      </c>
      <c r="L2378" s="246" t="s">
        <v>2862</v>
      </c>
      <c r="M2378" s="160" t="s">
        <v>3063</v>
      </c>
      <c r="N2378" s="160" t="s">
        <v>3064</v>
      </c>
      <c r="O2378" s="249" t="s">
        <v>3065</v>
      </c>
      <c r="P2378" s="248">
        <v>43719</v>
      </c>
      <c r="Q2378" s="166" t="str">
        <f>IF(COUNTIFS(tabAtas_Bloqueios[CÓDIGO],tabConsumoAta[[#This Row],[CÓDIGO]],tabAtas_Bloqueios[CHAVE],tabConsumoAta[[#This Row],[ATA]],tabAtas_Bloqueios[INATIVO],"") &gt; 0,"X","")</f>
        <v/>
      </c>
      <c r="R2378" s="158" t="s">
        <v>1555</v>
      </c>
    </row>
    <row r="2379" spans="1:18" x14ac:dyDescent="0.3">
      <c r="A2379" s="247">
        <v>136039</v>
      </c>
      <c r="B2379" s="47" t="s">
        <v>1086</v>
      </c>
      <c r="C2379" s="34" t="str">
        <f>IFERROR(VLOOKUP(tabConsumoAta[[#This Row],[CÓDIGO]],tabEstimativa[#Data],14,FALSE),"")</f>
        <v>Aguardando</v>
      </c>
      <c r="D2379" s="157" t="s">
        <v>1774</v>
      </c>
      <c r="E2379" s="157">
        <v>130</v>
      </c>
      <c r="F2379" s="34">
        <v>2019</v>
      </c>
      <c r="G2379" s="78">
        <f>IFERROR(VLOOKUP(tabConsumoAta[[#This Row],[ATA]],tabAtas[#Data],4,FALSE),"")</f>
        <v>43962</v>
      </c>
      <c r="H2379" s="163">
        <f>SUMIFS(tabSaldoAta[ESTIMATIVA],tabSaldoAta[CÓDIGO],tabConsumoAta[[#This Row],[CÓDIGO]],tabSaldoAta[CHAVE],tabConsumoAta[[#This Row],[ATA]])</f>
        <v>150</v>
      </c>
      <c r="I2379" s="164">
        <v>15</v>
      </c>
      <c r="J2379" s="159">
        <v>52</v>
      </c>
      <c r="K2379" s="251">
        <v>12508</v>
      </c>
      <c r="L2379" s="246" t="s">
        <v>2421</v>
      </c>
      <c r="M2379" s="160" t="s">
        <v>3063</v>
      </c>
      <c r="N2379" s="160" t="s">
        <v>3064</v>
      </c>
      <c r="O2379" s="249" t="s">
        <v>3065</v>
      </c>
      <c r="P2379" s="248">
        <v>43719</v>
      </c>
      <c r="Q2379" s="166" t="str">
        <f>IF(COUNTIFS(tabAtas_Bloqueios[CÓDIGO],tabConsumoAta[[#This Row],[CÓDIGO]],tabAtas_Bloqueios[CHAVE],tabConsumoAta[[#This Row],[ATA]],tabAtas_Bloqueios[INATIVO],"") &gt; 0,"X","")</f>
        <v/>
      </c>
      <c r="R2379" s="158" t="s">
        <v>1555</v>
      </c>
    </row>
    <row r="2380" spans="1:18" x14ac:dyDescent="0.3">
      <c r="A2380" s="247">
        <v>136040</v>
      </c>
      <c r="B2380" s="47" t="s">
        <v>1087</v>
      </c>
      <c r="C2380" s="34" t="str">
        <f>IFERROR(VLOOKUP(tabConsumoAta[[#This Row],[CÓDIGO]],tabEstimativa[#Data],14,FALSE),"")</f>
        <v>Aguardando</v>
      </c>
      <c r="D2380" s="157" t="s">
        <v>1774</v>
      </c>
      <c r="E2380" s="157">
        <v>130</v>
      </c>
      <c r="F2380" s="34">
        <v>2019</v>
      </c>
      <c r="G2380" s="78">
        <f>IFERROR(VLOOKUP(tabConsumoAta[[#This Row],[ATA]],tabAtas[#Data],4,FALSE),"")</f>
        <v>43962</v>
      </c>
      <c r="H2380" s="163">
        <f>SUMIFS(tabSaldoAta[ESTIMATIVA],tabSaldoAta[CÓDIGO],tabConsumoAta[[#This Row],[CÓDIGO]],tabSaldoAta[CHAVE],tabConsumoAta[[#This Row],[ATA]])</f>
        <v>260</v>
      </c>
      <c r="I2380" s="164">
        <v>60</v>
      </c>
      <c r="J2380" s="159">
        <v>53</v>
      </c>
      <c r="K2380" s="251">
        <v>12507</v>
      </c>
      <c r="L2380" s="246" t="s">
        <v>2411</v>
      </c>
      <c r="M2380" s="160" t="s">
        <v>3063</v>
      </c>
      <c r="N2380" s="160" t="s">
        <v>3064</v>
      </c>
      <c r="O2380" s="249" t="s">
        <v>3065</v>
      </c>
      <c r="P2380" s="248">
        <v>43719</v>
      </c>
      <c r="Q2380" s="166" t="str">
        <f>IF(COUNTIFS(tabAtas_Bloqueios[CÓDIGO],tabConsumoAta[[#This Row],[CÓDIGO]],tabAtas_Bloqueios[CHAVE],tabConsumoAta[[#This Row],[ATA]],tabAtas_Bloqueios[INATIVO],"") &gt; 0,"X","")</f>
        <v/>
      </c>
      <c r="R2380" s="158" t="s">
        <v>1555</v>
      </c>
    </row>
    <row r="2381" spans="1:18" x14ac:dyDescent="0.3">
      <c r="A2381" s="247">
        <v>91868</v>
      </c>
      <c r="B2381" s="47" t="s">
        <v>2865</v>
      </c>
      <c r="C2381" s="34" t="str">
        <f>IFERROR(VLOOKUP(tabConsumoAta[[#This Row],[CÓDIGO]],tabEstimativa[#Data],14,FALSE),"")</f>
        <v>Aguardando</v>
      </c>
      <c r="D2381" s="157" t="s">
        <v>1784</v>
      </c>
      <c r="E2381" s="157">
        <v>131</v>
      </c>
      <c r="F2381" s="34">
        <v>2019</v>
      </c>
      <c r="G2381" s="78">
        <f>IFERROR(VLOOKUP(tabConsumoAta[[#This Row],[ATA]],tabAtas[#Data],4,FALSE),"")</f>
        <v>43965</v>
      </c>
      <c r="H2381" s="163">
        <f>SUMIFS(tabSaldoAta[ESTIMATIVA],tabSaldoAta[CÓDIGO],tabConsumoAta[[#This Row],[CÓDIGO]],tabSaldoAta[CHAVE],tabConsumoAta[[#This Row],[ATA]])</f>
        <v>150</v>
      </c>
      <c r="I2381" s="164">
        <v>50</v>
      </c>
      <c r="J2381" s="159">
        <v>54</v>
      </c>
      <c r="K2381" s="251">
        <v>12514</v>
      </c>
      <c r="L2381" s="246" t="s">
        <v>2866</v>
      </c>
      <c r="M2381" s="160" t="s">
        <v>3063</v>
      </c>
      <c r="N2381" s="160" t="s">
        <v>3064</v>
      </c>
      <c r="O2381" s="249" t="s">
        <v>3065</v>
      </c>
      <c r="P2381" s="248">
        <v>43719</v>
      </c>
      <c r="Q2381" s="166" t="str">
        <f>IF(COUNTIFS(tabAtas_Bloqueios[CÓDIGO],tabConsumoAta[[#This Row],[CÓDIGO]],tabAtas_Bloqueios[CHAVE],tabConsumoAta[[#This Row],[ATA]],tabAtas_Bloqueios[INATIVO],"") &gt; 0,"X","")</f>
        <v/>
      </c>
      <c r="R2381" s="158" t="s">
        <v>1555</v>
      </c>
    </row>
    <row r="2382" spans="1:18" x14ac:dyDescent="0.3">
      <c r="A2382" s="247">
        <v>123146</v>
      </c>
      <c r="B2382" s="47" t="s">
        <v>96</v>
      </c>
      <c r="C2382" s="34" t="str">
        <f>IFERROR(VLOOKUP(tabConsumoAta[[#This Row],[CÓDIGO]],tabEstimativa[#Data],14,FALSE),"")</f>
        <v>Suspenso</v>
      </c>
      <c r="D2382" s="157" t="s">
        <v>1959</v>
      </c>
      <c r="E2382" s="157">
        <v>154</v>
      </c>
      <c r="F2382" s="34">
        <v>2019</v>
      </c>
      <c r="G2382" s="78">
        <f>IFERROR(VLOOKUP(tabConsumoAta[[#This Row],[ATA]],tabAtas[#Data],4,FALSE),"")</f>
        <v>44005</v>
      </c>
      <c r="H2382" s="163">
        <f>SUMIFS(tabSaldoAta[ESTIMATIVA],tabSaldoAta[CÓDIGO],tabConsumoAta[[#This Row],[CÓDIGO]],tabSaldoAta[CHAVE],tabConsumoAta[[#This Row],[ATA]])</f>
        <v>3200</v>
      </c>
      <c r="I2382" s="164">
        <v>800</v>
      </c>
      <c r="J2382" s="159">
        <v>55</v>
      </c>
      <c r="K2382" s="251">
        <v>12515</v>
      </c>
      <c r="L2382" s="246" t="s">
        <v>2963</v>
      </c>
      <c r="M2382" s="160" t="s">
        <v>3063</v>
      </c>
      <c r="N2382" s="160" t="s">
        <v>3064</v>
      </c>
      <c r="O2382" s="249" t="s">
        <v>3065</v>
      </c>
      <c r="P2382" s="248">
        <v>43719</v>
      </c>
      <c r="Q2382" s="166" t="str">
        <f>IF(COUNTIFS(tabAtas_Bloqueios[CÓDIGO],tabConsumoAta[[#This Row],[CÓDIGO]],tabAtas_Bloqueios[CHAVE],tabConsumoAta[[#This Row],[ATA]],tabAtas_Bloqueios[INATIVO],"") &gt; 0,"X","")</f>
        <v/>
      </c>
      <c r="R2382" s="158" t="s">
        <v>1555</v>
      </c>
    </row>
    <row r="2383" spans="1:18" x14ac:dyDescent="0.3">
      <c r="A2383" s="247">
        <v>15436</v>
      </c>
      <c r="B2383" s="47" t="s">
        <v>141</v>
      </c>
      <c r="C2383" s="34" t="str">
        <f>IFERROR(VLOOKUP(tabConsumoAta[[#This Row],[CÓDIGO]],tabEstimativa[#Data],14,FALSE),"")</f>
        <v>Suspenso</v>
      </c>
      <c r="D2383" s="157" t="s">
        <v>1957</v>
      </c>
      <c r="E2383" s="157">
        <v>155</v>
      </c>
      <c r="F2383" s="34">
        <v>2019</v>
      </c>
      <c r="G2383" s="78">
        <f>IFERROR(VLOOKUP(tabConsumoAta[[#This Row],[ATA]],tabAtas[#Data],4,FALSE),"")</f>
        <v>44008</v>
      </c>
      <c r="H2383" s="163">
        <f>SUMIFS(tabSaldoAta[ESTIMATIVA],tabSaldoAta[CÓDIGO],tabConsumoAta[[#This Row],[CÓDIGO]],tabSaldoAta[CHAVE],tabConsumoAta[[#This Row],[ATA]])</f>
        <v>1100</v>
      </c>
      <c r="I2383" s="164">
        <v>500</v>
      </c>
      <c r="J2383" s="159">
        <v>56</v>
      </c>
      <c r="K2383" s="251">
        <v>12519</v>
      </c>
      <c r="L2383" s="246" t="s">
        <v>3071</v>
      </c>
      <c r="M2383" s="160" t="s">
        <v>3063</v>
      </c>
      <c r="N2383" s="160" t="s">
        <v>3064</v>
      </c>
      <c r="O2383" s="249" t="s">
        <v>3065</v>
      </c>
      <c r="P2383" s="248">
        <v>43719</v>
      </c>
      <c r="Q2383" s="166" t="str">
        <f>IF(COUNTIFS(tabAtas_Bloqueios[CÓDIGO],tabConsumoAta[[#This Row],[CÓDIGO]],tabAtas_Bloqueios[CHAVE],tabConsumoAta[[#This Row],[ATA]],tabAtas_Bloqueios[INATIVO],"") &gt; 0,"X","")</f>
        <v/>
      </c>
      <c r="R2383" s="158" t="s">
        <v>1555</v>
      </c>
    </row>
    <row r="2384" spans="1:18" x14ac:dyDescent="0.3">
      <c r="A2384" s="247">
        <v>49695</v>
      </c>
      <c r="B2384" s="47" t="s">
        <v>1424</v>
      </c>
      <c r="C2384" s="34" t="str">
        <f>IFERROR(VLOOKUP(tabConsumoAta[[#This Row],[CÓDIGO]],tabEstimativa[#Data],14,FALSE),"")</f>
        <v>Suspenso</v>
      </c>
      <c r="D2384" s="157" t="s">
        <v>1957</v>
      </c>
      <c r="E2384" s="157">
        <v>155</v>
      </c>
      <c r="F2384" s="34">
        <v>2019</v>
      </c>
      <c r="G2384" s="78">
        <f>IFERROR(VLOOKUP(tabConsumoAta[[#This Row],[ATA]],tabAtas[#Data],4,FALSE),"")</f>
        <v>44008</v>
      </c>
      <c r="H2384" s="163">
        <f>SUMIFS(tabSaldoAta[ESTIMATIVA],tabSaldoAta[CÓDIGO],tabConsumoAta[[#This Row],[CÓDIGO]],tabSaldoAta[CHAVE],tabConsumoAta[[#This Row],[ATA]])</f>
        <v>300</v>
      </c>
      <c r="I2384" s="164">
        <v>80</v>
      </c>
      <c r="J2384" s="159">
        <v>57</v>
      </c>
      <c r="K2384" s="251">
        <v>12520</v>
      </c>
      <c r="L2384" s="246" t="s">
        <v>2964</v>
      </c>
      <c r="M2384" s="160" t="s">
        <v>3063</v>
      </c>
      <c r="N2384" s="160" t="s">
        <v>3064</v>
      </c>
      <c r="O2384" s="249" t="s">
        <v>3065</v>
      </c>
      <c r="P2384" s="248">
        <v>43719</v>
      </c>
      <c r="Q2384" s="166" t="str">
        <f>IF(COUNTIFS(tabAtas_Bloqueios[CÓDIGO],tabConsumoAta[[#This Row],[CÓDIGO]],tabAtas_Bloqueios[CHAVE],tabConsumoAta[[#This Row],[ATA]],tabAtas_Bloqueios[INATIVO],"") &gt; 0,"X","")</f>
        <v/>
      </c>
      <c r="R2384" s="158" t="s">
        <v>1555</v>
      </c>
    </row>
    <row r="2385" spans="1:18" x14ac:dyDescent="0.3">
      <c r="A2385" s="247">
        <v>132465</v>
      </c>
      <c r="B2385" s="47" t="s">
        <v>2081</v>
      </c>
      <c r="C2385" s="34" t="str">
        <f>IFERROR(VLOOKUP(tabConsumoAta[[#This Row],[CÓDIGO]],tabEstimativa[#Data],14,FALSE),"")</f>
        <v>Aguardando</v>
      </c>
      <c r="D2385" s="157" t="s">
        <v>1957</v>
      </c>
      <c r="E2385" s="157">
        <v>155</v>
      </c>
      <c r="F2385" s="34">
        <v>2019</v>
      </c>
      <c r="G2385" s="78">
        <f>IFERROR(VLOOKUP(tabConsumoAta[[#This Row],[ATA]],tabAtas[#Data],4,FALSE),"")</f>
        <v>44008</v>
      </c>
      <c r="H2385" s="163">
        <f>SUMIFS(tabSaldoAta[ESTIMATIVA],tabSaldoAta[CÓDIGO],tabConsumoAta[[#This Row],[CÓDIGO]],tabSaldoAta[CHAVE],tabConsumoAta[[#This Row],[ATA]])</f>
        <v>600</v>
      </c>
      <c r="I2385" s="164">
        <v>300</v>
      </c>
      <c r="J2385" s="159">
        <v>58</v>
      </c>
      <c r="K2385" s="251">
        <v>12520</v>
      </c>
      <c r="L2385" s="246" t="s">
        <v>2964</v>
      </c>
      <c r="M2385" s="160" t="s">
        <v>3063</v>
      </c>
      <c r="N2385" s="160" t="s">
        <v>3064</v>
      </c>
      <c r="O2385" s="249" t="s">
        <v>3065</v>
      </c>
      <c r="P2385" s="248">
        <v>43719</v>
      </c>
      <c r="Q2385" s="166" t="str">
        <f>IF(COUNTIFS(tabAtas_Bloqueios[CÓDIGO],tabConsumoAta[[#This Row],[CÓDIGO]],tabAtas_Bloqueios[CHAVE],tabConsumoAta[[#This Row],[ATA]],tabAtas_Bloqueios[INATIVO],"") &gt; 0,"X","")</f>
        <v/>
      </c>
      <c r="R2385" s="158" t="s">
        <v>1555</v>
      </c>
    </row>
    <row r="2386" spans="1:18" x14ac:dyDescent="0.3">
      <c r="A2386" s="247">
        <v>13175</v>
      </c>
      <c r="B2386" s="47" t="s">
        <v>2385</v>
      </c>
      <c r="C2386" s="34" t="str">
        <f>IFERROR(VLOOKUP(tabConsumoAta[[#This Row],[CÓDIGO]],tabEstimativa[#Data],14,FALSE),"")</f>
        <v>Suspenso</v>
      </c>
      <c r="D2386" s="157" t="s">
        <v>1958</v>
      </c>
      <c r="E2386" s="157">
        <v>156</v>
      </c>
      <c r="F2386" s="34">
        <v>2019</v>
      </c>
      <c r="G2386" s="78">
        <f>IFERROR(VLOOKUP(tabConsumoAta[[#This Row],[ATA]],tabAtas[#Data],4,FALSE),"")</f>
        <v>44024</v>
      </c>
      <c r="H2386" s="163">
        <f>SUMIFS(tabSaldoAta[ESTIMATIVA],tabSaldoAta[CÓDIGO],tabConsumoAta[[#This Row],[CÓDIGO]],tabSaldoAta[CHAVE],tabConsumoAta[[#This Row],[ATA]])</f>
        <v>430</v>
      </c>
      <c r="I2386" s="164">
        <v>150</v>
      </c>
      <c r="J2386" s="159">
        <v>59</v>
      </c>
      <c r="K2386" s="251">
        <v>12521</v>
      </c>
      <c r="L2386" s="246" t="s">
        <v>2415</v>
      </c>
      <c r="M2386" s="160" t="s">
        <v>3063</v>
      </c>
      <c r="N2386" s="160" t="s">
        <v>3064</v>
      </c>
      <c r="O2386" s="249" t="s">
        <v>3065</v>
      </c>
      <c r="P2386" s="248">
        <v>43719</v>
      </c>
      <c r="Q2386" s="166" t="str">
        <f>IF(COUNTIFS(tabAtas_Bloqueios[CÓDIGO],tabConsumoAta[[#This Row],[CÓDIGO]],tabAtas_Bloqueios[CHAVE],tabConsumoAta[[#This Row],[ATA]],tabAtas_Bloqueios[INATIVO],"") &gt; 0,"X","")</f>
        <v/>
      </c>
      <c r="R2386" s="158" t="s">
        <v>1555</v>
      </c>
    </row>
    <row r="2387" spans="1:18" x14ac:dyDescent="0.3">
      <c r="A2387" s="247">
        <v>104667</v>
      </c>
      <c r="B2387" s="47" t="s">
        <v>2386</v>
      </c>
      <c r="C2387" s="34" t="str">
        <f>IFERROR(VLOOKUP(tabConsumoAta[[#This Row],[CÓDIGO]],tabEstimativa[#Data],14,FALSE),"")</f>
        <v>Suspenso</v>
      </c>
      <c r="D2387" s="157" t="s">
        <v>1958</v>
      </c>
      <c r="E2387" s="157">
        <v>156</v>
      </c>
      <c r="F2387" s="34">
        <v>2019</v>
      </c>
      <c r="G2387" s="78">
        <f>IFERROR(VLOOKUP(tabConsumoAta[[#This Row],[ATA]],tabAtas[#Data],4,FALSE),"")</f>
        <v>44024</v>
      </c>
      <c r="H2387" s="163">
        <f>SUMIFS(tabSaldoAta[ESTIMATIVA],tabSaldoAta[CÓDIGO],tabConsumoAta[[#This Row],[CÓDIGO]],tabSaldoAta[CHAVE],tabConsumoAta[[#This Row],[ATA]])</f>
        <v>0</v>
      </c>
      <c r="I2387" s="164">
        <v>100</v>
      </c>
      <c r="J2387" s="159">
        <v>60</v>
      </c>
      <c r="K2387" s="251">
        <v>12522</v>
      </c>
      <c r="L2387" s="246" t="s">
        <v>3072</v>
      </c>
      <c r="M2387" s="160" t="s">
        <v>3063</v>
      </c>
      <c r="N2387" s="160" t="s">
        <v>3064</v>
      </c>
      <c r="O2387" s="249" t="s">
        <v>3065</v>
      </c>
      <c r="P2387" s="248">
        <v>43719</v>
      </c>
      <c r="Q2387" s="166" t="str">
        <f>IF(COUNTIFS(tabAtas_Bloqueios[CÓDIGO],tabConsumoAta[[#This Row],[CÓDIGO]],tabAtas_Bloqueios[CHAVE],tabConsumoAta[[#This Row],[ATA]],tabAtas_Bloqueios[INATIVO],"") &gt; 0,"X","")</f>
        <v/>
      </c>
      <c r="R2387" s="158" t="s">
        <v>1555</v>
      </c>
    </row>
    <row r="2388" spans="1:18" x14ac:dyDescent="0.3">
      <c r="A2388" s="247">
        <v>20760</v>
      </c>
      <c r="B2388" s="47" t="s">
        <v>2389</v>
      </c>
      <c r="C2388" s="34" t="str">
        <f>IFERROR(VLOOKUP(tabConsumoAta[[#This Row],[CÓDIGO]],tabEstimativa[#Data],14,FALSE),"")</f>
        <v>Suspenso</v>
      </c>
      <c r="D2388" s="157" t="s">
        <v>1964</v>
      </c>
      <c r="E2388" s="157">
        <v>159</v>
      </c>
      <c r="F2388" s="34">
        <v>2019</v>
      </c>
      <c r="G2388" s="78">
        <f>IFERROR(VLOOKUP(tabConsumoAta[[#This Row],[ATA]],tabAtas[#Data],4,FALSE),"")</f>
        <v>44015</v>
      </c>
      <c r="H2388" s="163">
        <f>SUMIFS(tabSaldoAta[ESTIMATIVA],tabSaldoAta[CÓDIGO],tabConsumoAta[[#This Row],[CÓDIGO]],tabSaldoAta[CHAVE],tabConsumoAta[[#This Row],[ATA]])</f>
        <v>200</v>
      </c>
      <c r="I2388" s="164">
        <v>30</v>
      </c>
      <c r="J2388" s="159">
        <v>61</v>
      </c>
      <c r="K2388" s="251">
        <v>12530</v>
      </c>
      <c r="L2388" s="246" t="s">
        <v>2972</v>
      </c>
      <c r="M2388" s="160" t="s">
        <v>3063</v>
      </c>
      <c r="N2388" s="160" t="s">
        <v>3064</v>
      </c>
      <c r="O2388" s="249" t="s">
        <v>3065</v>
      </c>
      <c r="P2388" s="248">
        <v>43719</v>
      </c>
      <c r="Q2388" s="166" t="str">
        <f>IF(COUNTIFS(tabAtas_Bloqueios[CÓDIGO],tabConsumoAta[[#This Row],[CÓDIGO]],tabAtas_Bloqueios[CHAVE],tabConsumoAta[[#This Row],[ATA]],tabAtas_Bloqueios[INATIVO],"") &gt; 0,"X","")</f>
        <v/>
      </c>
      <c r="R2388" s="158" t="s">
        <v>1555</v>
      </c>
    </row>
    <row r="2389" spans="1:18" x14ac:dyDescent="0.3">
      <c r="A2389" s="247">
        <v>69229</v>
      </c>
      <c r="B2389" s="47" t="s">
        <v>2389</v>
      </c>
      <c r="C2389" s="34" t="str">
        <f>IFERROR(VLOOKUP(tabConsumoAta[[#This Row],[CÓDIGO]],tabEstimativa[#Data],14,FALSE),"")</f>
        <v>Suspenso</v>
      </c>
      <c r="D2389" s="157" t="s">
        <v>1964</v>
      </c>
      <c r="E2389" s="157">
        <v>159</v>
      </c>
      <c r="F2389" s="34">
        <v>2019</v>
      </c>
      <c r="G2389" s="78">
        <f>IFERROR(VLOOKUP(tabConsumoAta[[#This Row],[ATA]],tabAtas[#Data],4,FALSE),"")</f>
        <v>44015</v>
      </c>
      <c r="H2389" s="163">
        <f>SUMIFS(tabSaldoAta[ESTIMATIVA],tabSaldoAta[CÓDIGO],tabConsumoAta[[#This Row],[CÓDIGO]],tabSaldoAta[CHAVE],tabConsumoAta[[#This Row],[ATA]])</f>
        <v>200</v>
      </c>
      <c r="I2389" s="164">
        <v>100</v>
      </c>
      <c r="J2389" s="159">
        <v>62</v>
      </c>
      <c r="K2389" s="251">
        <v>12530</v>
      </c>
      <c r="L2389" s="246" t="s">
        <v>2972</v>
      </c>
      <c r="M2389" s="160" t="s">
        <v>3063</v>
      </c>
      <c r="N2389" s="160" t="s">
        <v>3064</v>
      </c>
      <c r="O2389" s="249" t="s">
        <v>3065</v>
      </c>
      <c r="P2389" s="248">
        <v>43719</v>
      </c>
      <c r="Q2389" s="166" t="str">
        <f>IF(COUNTIFS(tabAtas_Bloqueios[CÓDIGO],tabConsumoAta[[#This Row],[CÓDIGO]],tabAtas_Bloqueios[CHAVE],tabConsumoAta[[#This Row],[ATA]],tabAtas_Bloqueios[INATIVO],"") &gt; 0,"X","")</f>
        <v/>
      </c>
      <c r="R2389" s="158" t="s">
        <v>1555</v>
      </c>
    </row>
    <row r="2390" spans="1:18" x14ac:dyDescent="0.3">
      <c r="A2390" s="247">
        <v>23778</v>
      </c>
      <c r="B2390" s="47" t="s">
        <v>212</v>
      </c>
      <c r="C2390" s="34" t="str">
        <f>IFERROR(VLOOKUP(tabConsumoAta[[#This Row],[CÓDIGO]],tabEstimativa[#Data],14,FALSE),"")</f>
        <v>Suspenso</v>
      </c>
      <c r="D2390" s="157" t="s">
        <v>1964</v>
      </c>
      <c r="E2390" s="157">
        <v>159</v>
      </c>
      <c r="F2390" s="34">
        <v>2019</v>
      </c>
      <c r="G2390" s="78">
        <f>IFERROR(VLOOKUP(tabConsumoAta[[#This Row],[ATA]],tabAtas[#Data],4,FALSE),"")</f>
        <v>44015</v>
      </c>
      <c r="H2390" s="163">
        <f>SUMIFS(tabSaldoAta[ESTIMATIVA],tabSaldoAta[CÓDIGO],tabConsumoAta[[#This Row],[CÓDIGO]],tabSaldoAta[CHAVE],tabConsumoAta[[#This Row],[ATA]])</f>
        <v>200</v>
      </c>
      <c r="I2390" s="164">
        <v>100</v>
      </c>
      <c r="J2390" s="159">
        <v>63</v>
      </c>
      <c r="K2390" s="251">
        <v>12530</v>
      </c>
      <c r="L2390" s="246" t="s">
        <v>2972</v>
      </c>
      <c r="M2390" s="160" t="s">
        <v>3063</v>
      </c>
      <c r="N2390" s="160" t="s">
        <v>3064</v>
      </c>
      <c r="O2390" s="249" t="s">
        <v>3065</v>
      </c>
      <c r="P2390" s="248">
        <v>43719</v>
      </c>
      <c r="Q2390" s="166" t="str">
        <f>IF(COUNTIFS(tabAtas_Bloqueios[CÓDIGO],tabConsumoAta[[#This Row],[CÓDIGO]],tabAtas_Bloqueios[CHAVE],tabConsumoAta[[#This Row],[ATA]],tabAtas_Bloqueios[INATIVO],"") &gt; 0,"X","")</f>
        <v/>
      </c>
      <c r="R2390" s="158" t="s">
        <v>1555</v>
      </c>
    </row>
    <row r="2391" spans="1:18" x14ac:dyDescent="0.3">
      <c r="A2391" s="247">
        <v>135227</v>
      </c>
      <c r="B2391" s="47" t="s">
        <v>2398</v>
      </c>
      <c r="C2391" s="34" t="str">
        <f>IFERROR(VLOOKUP(tabConsumoAta[[#This Row],[CÓDIGO]],tabEstimativa[#Data],14,FALSE),"")</f>
        <v>Aguardando</v>
      </c>
      <c r="D2391" s="157" t="s">
        <v>2073</v>
      </c>
      <c r="E2391" s="157">
        <v>192</v>
      </c>
      <c r="F2391" s="34">
        <v>2019</v>
      </c>
      <c r="G2391" s="78">
        <f>IFERROR(VLOOKUP(tabConsumoAta[[#This Row],[ATA]],tabAtas[#Data],4,FALSE),"")</f>
        <v>44050</v>
      </c>
      <c r="H2391" s="163">
        <f>SUMIFS(tabSaldoAta[ESTIMATIVA],tabSaldoAta[CÓDIGO],tabConsumoAta[[#This Row],[CÓDIGO]],tabSaldoAta[CHAVE],tabConsumoAta[[#This Row],[ATA]])</f>
        <v>600</v>
      </c>
      <c r="I2391" s="164">
        <v>60</v>
      </c>
      <c r="J2391" s="159">
        <v>64</v>
      </c>
      <c r="K2391" s="251">
        <v>12540</v>
      </c>
      <c r="L2391" s="246" t="s">
        <v>3073</v>
      </c>
      <c r="M2391" s="160" t="s">
        <v>3063</v>
      </c>
      <c r="N2391" s="160" t="s">
        <v>3064</v>
      </c>
      <c r="O2391" s="249" t="s">
        <v>3065</v>
      </c>
      <c r="P2391" s="248">
        <v>43719</v>
      </c>
      <c r="Q2391" s="166" t="str">
        <f>IF(COUNTIFS(tabAtas_Bloqueios[CÓDIGO],tabConsumoAta[[#This Row],[CÓDIGO]],tabAtas_Bloqueios[CHAVE],tabConsumoAta[[#This Row],[ATA]],tabAtas_Bloqueios[INATIVO],"") &gt; 0,"X","")</f>
        <v/>
      </c>
      <c r="R2391" s="158" t="s">
        <v>1555</v>
      </c>
    </row>
    <row r="2392" spans="1:18" x14ac:dyDescent="0.3">
      <c r="A2392" s="247">
        <v>27479</v>
      </c>
      <c r="B2392" s="47" t="s">
        <v>1411</v>
      </c>
      <c r="C2392" s="34" t="str">
        <f>IFERROR(VLOOKUP(tabConsumoAta[[#This Row],[CÓDIGO]],tabEstimativa[#Data],14,FALSE),"")</f>
        <v>Aguardando</v>
      </c>
      <c r="D2392" s="157" t="s">
        <v>2073</v>
      </c>
      <c r="E2392" s="157">
        <v>192</v>
      </c>
      <c r="F2392" s="34">
        <v>2019</v>
      </c>
      <c r="G2392" s="78">
        <f>IFERROR(VLOOKUP(tabConsumoAta[[#This Row],[ATA]],tabAtas[#Data],4,FALSE),"")</f>
        <v>44050</v>
      </c>
      <c r="H2392" s="163">
        <f>SUMIFS(tabSaldoAta[ESTIMATIVA],tabSaldoAta[CÓDIGO],tabConsumoAta[[#This Row],[CÓDIGO]],tabSaldoAta[CHAVE],tabConsumoAta[[#This Row],[ATA]])</f>
        <v>300</v>
      </c>
      <c r="I2392" s="164">
        <v>90</v>
      </c>
      <c r="J2392" s="159">
        <v>65</v>
      </c>
      <c r="K2392" s="251">
        <v>12539</v>
      </c>
      <c r="L2392" s="246" t="s">
        <v>2744</v>
      </c>
      <c r="M2392" s="160" t="s">
        <v>3063</v>
      </c>
      <c r="N2392" s="160" t="s">
        <v>3064</v>
      </c>
      <c r="O2392" s="249" t="s">
        <v>3065</v>
      </c>
      <c r="P2392" s="248">
        <v>43719</v>
      </c>
      <c r="Q2392" s="166" t="str">
        <f>IF(COUNTIFS(tabAtas_Bloqueios[CÓDIGO],tabConsumoAta[[#This Row],[CÓDIGO]],tabAtas_Bloqueios[CHAVE],tabConsumoAta[[#This Row],[ATA]],tabAtas_Bloqueios[INATIVO],"") &gt; 0,"X","")</f>
        <v/>
      </c>
      <c r="R2392" s="158" t="s">
        <v>1555</v>
      </c>
    </row>
    <row r="2393" spans="1:18" x14ac:dyDescent="0.3">
      <c r="A2393" s="247">
        <v>12877</v>
      </c>
      <c r="B2393" s="47" t="s">
        <v>1415</v>
      </c>
      <c r="C2393" s="34" t="str">
        <f>IFERROR(VLOOKUP(tabConsumoAta[[#This Row],[CÓDIGO]],tabEstimativa[#Data],14,FALSE),"")</f>
        <v>Aguardando</v>
      </c>
      <c r="D2393" s="157" t="s">
        <v>2073</v>
      </c>
      <c r="E2393" s="157">
        <v>192</v>
      </c>
      <c r="F2393" s="34">
        <v>2019</v>
      </c>
      <c r="G2393" s="78">
        <f>IFERROR(VLOOKUP(tabConsumoAta[[#This Row],[ATA]],tabAtas[#Data],4,FALSE),"")</f>
        <v>44050</v>
      </c>
      <c r="H2393" s="163">
        <f>SUMIFS(tabSaldoAta[ESTIMATIVA],tabSaldoAta[CÓDIGO],tabConsumoAta[[#This Row],[CÓDIGO]],tabSaldoAta[CHAVE],tabConsumoAta[[#This Row],[ATA]])</f>
        <v>200</v>
      </c>
      <c r="I2393" s="164">
        <v>85</v>
      </c>
      <c r="J2393" s="159">
        <v>66</v>
      </c>
      <c r="K2393" s="251">
        <v>12539</v>
      </c>
      <c r="L2393" s="246" t="s">
        <v>2744</v>
      </c>
      <c r="M2393" s="160" t="s">
        <v>3063</v>
      </c>
      <c r="N2393" s="160" t="s">
        <v>3064</v>
      </c>
      <c r="O2393" s="249" t="s">
        <v>3065</v>
      </c>
      <c r="P2393" s="248">
        <v>43719</v>
      </c>
      <c r="Q2393" s="166" t="str">
        <f>IF(COUNTIFS(tabAtas_Bloqueios[CÓDIGO],tabConsumoAta[[#This Row],[CÓDIGO]],tabAtas_Bloqueios[CHAVE],tabConsumoAta[[#This Row],[ATA]],tabAtas_Bloqueios[INATIVO],"") &gt; 0,"X","")</f>
        <v/>
      </c>
      <c r="R2393" s="158" t="s">
        <v>1555</v>
      </c>
    </row>
    <row r="2394" spans="1:18" x14ac:dyDescent="0.3">
      <c r="A2394" s="247">
        <v>12838</v>
      </c>
      <c r="B2394" s="47" t="s">
        <v>3074</v>
      </c>
      <c r="C2394" s="34" t="str">
        <f>IFERROR(VLOOKUP(tabConsumoAta[[#This Row],[CÓDIGO]],tabEstimativa[#Data],14,FALSE),"")</f>
        <v>Aguardando</v>
      </c>
      <c r="D2394" s="157" t="s">
        <v>2073</v>
      </c>
      <c r="E2394" s="157">
        <v>192</v>
      </c>
      <c r="F2394" s="34">
        <v>2019</v>
      </c>
      <c r="G2394" s="78">
        <f>IFERROR(VLOOKUP(tabConsumoAta[[#This Row],[ATA]],tabAtas[#Data],4,FALSE),"")</f>
        <v>44050</v>
      </c>
      <c r="H2394" s="163">
        <f>SUMIFS(tabSaldoAta[ESTIMATIVA],tabSaldoAta[CÓDIGO],tabConsumoAta[[#This Row],[CÓDIGO]],tabSaldoAta[CHAVE],tabConsumoAta[[#This Row],[ATA]])</f>
        <v>300</v>
      </c>
      <c r="I2394" s="164">
        <v>120</v>
      </c>
      <c r="J2394" s="159">
        <v>67</v>
      </c>
      <c r="K2394" s="251">
        <v>12538</v>
      </c>
      <c r="L2394" s="246" t="s">
        <v>2964</v>
      </c>
      <c r="M2394" s="160" t="s">
        <v>3063</v>
      </c>
      <c r="N2394" s="160" t="s">
        <v>3064</v>
      </c>
      <c r="O2394" s="249" t="s">
        <v>3065</v>
      </c>
      <c r="P2394" s="248">
        <v>43719</v>
      </c>
      <c r="Q2394" s="166" t="str">
        <f>IF(COUNTIFS(tabAtas_Bloqueios[CÓDIGO],tabConsumoAta[[#This Row],[CÓDIGO]],tabAtas_Bloqueios[CHAVE],tabConsumoAta[[#This Row],[ATA]],tabAtas_Bloqueios[INATIVO],"") &gt; 0,"X","")</f>
        <v/>
      </c>
      <c r="R2394" s="158" t="s">
        <v>1555</v>
      </c>
    </row>
    <row r="2395" spans="1:18" x14ac:dyDescent="0.3">
      <c r="A2395" s="247">
        <v>12812</v>
      </c>
      <c r="B2395" s="47" t="s">
        <v>1397</v>
      </c>
      <c r="C2395" s="34" t="str">
        <f>IFERROR(VLOOKUP(tabConsumoAta[[#This Row],[CÓDIGO]],tabEstimativa[#Data],14,FALSE),"")</f>
        <v>Suspenso</v>
      </c>
      <c r="D2395" s="157" t="s">
        <v>2073</v>
      </c>
      <c r="E2395" s="157">
        <v>192</v>
      </c>
      <c r="F2395" s="34">
        <v>2019</v>
      </c>
      <c r="G2395" s="78">
        <f>IFERROR(VLOOKUP(tabConsumoAta[[#This Row],[ATA]],tabAtas[#Data],4,FALSE),"")</f>
        <v>44050</v>
      </c>
      <c r="H2395" s="163">
        <f>SUMIFS(tabSaldoAta[ESTIMATIVA],tabSaldoAta[CÓDIGO],tabConsumoAta[[#This Row],[CÓDIGO]],tabSaldoAta[CHAVE],tabConsumoAta[[#This Row],[ATA]])</f>
        <v>40</v>
      </c>
      <c r="I2395" s="164">
        <v>30</v>
      </c>
      <c r="J2395" s="159">
        <v>68</v>
      </c>
      <c r="K2395" s="251">
        <v>12538</v>
      </c>
      <c r="L2395" s="246" t="s">
        <v>2964</v>
      </c>
      <c r="M2395" s="160" t="s">
        <v>3063</v>
      </c>
      <c r="N2395" s="160" t="s">
        <v>3064</v>
      </c>
      <c r="O2395" s="249" t="s">
        <v>3065</v>
      </c>
      <c r="P2395" s="248">
        <v>43719</v>
      </c>
      <c r="Q2395" s="166" t="str">
        <f>IF(COUNTIFS(tabAtas_Bloqueios[CÓDIGO],tabConsumoAta[[#This Row],[CÓDIGO]],tabAtas_Bloqueios[CHAVE],tabConsumoAta[[#This Row],[ATA]],tabAtas_Bloqueios[INATIVO],"") &gt; 0,"X","")</f>
        <v/>
      </c>
      <c r="R2395" s="158" t="s">
        <v>1555</v>
      </c>
    </row>
    <row r="2396" spans="1:18" x14ac:dyDescent="0.3">
      <c r="A2396" s="247">
        <v>135224</v>
      </c>
      <c r="B2396" s="47" t="s">
        <v>2393</v>
      </c>
      <c r="C2396" s="34" t="str">
        <f>IFERROR(VLOOKUP(tabConsumoAta[[#This Row],[CÓDIGO]],tabEstimativa[#Data],14,FALSE),"")</f>
        <v>Suspenso</v>
      </c>
      <c r="D2396" s="157" t="s">
        <v>2073</v>
      </c>
      <c r="E2396" s="157">
        <v>192</v>
      </c>
      <c r="F2396" s="34">
        <v>2019</v>
      </c>
      <c r="G2396" s="78">
        <f>IFERROR(VLOOKUP(tabConsumoAta[[#This Row],[ATA]],tabAtas[#Data],4,FALSE),"")</f>
        <v>44050</v>
      </c>
      <c r="H2396" s="163">
        <f>SUMIFS(tabSaldoAta[ESTIMATIVA],tabSaldoAta[CÓDIGO],tabConsumoAta[[#This Row],[CÓDIGO]],tabSaldoAta[CHAVE],tabConsumoAta[[#This Row],[ATA]])</f>
        <v>600</v>
      </c>
      <c r="I2396" s="164">
        <v>380</v>
      </c>
      <c r="J2396" s="159">
        <v>69</v>
      </c>
      <c r="K2396" s="251">
        <v>12537</v>
      </c>
      <c r="L2396" s="246" t="s">
        <v>3075</v>
      </c>
      <c r="M2396" s="160" t="s">
        <v>3063</v>
      </c>
      <c r="N2396" s="160" t="s">
        <v>3064</v>
      </c>
      <c r="O2396" s="249" t="s">
        <v>3065</v>
      </c>
      <c r="P2396" s="248">
        <v>43719</v>
      </c>
      <c r="Q2396" s="166" t="str">
        <f>IF(COUNTIFS(tabAtas_Bloqueios[CÓDIGO],tabConsumoAta[[#This Row],[CÓDIGO]],tabAtas_Bloqueios[CHAVE],tabConsumoAta[[#This Row],[ATA]],tabAtas_Bloqueios[INATIVO],"") &gt; 0,"X","")</f>
        <v/>
      </c>
      <c r="R2396" s="158" t="s">
        <v>1555</v>
      </c>
    </row>
    <row r="2397" spans="1:18" x14ac:dyDescent="0.3">
      <c r="A2397" s="247">
        <v>136555</v>
      </c>
      <c r="B2397" s="47" t="s">
        <v>1847</v>
      </c>
      <c r="C2397" s="34" t="str">
        <f>IFERROR(VLOOKUP(tabConsumoAta[[#This Row],[CÓDIGO]],tabEstimativa[#Data],14,FALSE),"")</f>
        <v>Suspenso</v>
      </c>
      <c r="D2397" s="157" t="s">
        <v>2064</v>
      </c>
      <c r="E2397" s="157">
        <v>193</v>
      </c>
      <c r="F2397" s="34">
        <v>2019</v>
      </c>
      <c r="G2397" s="78">
        <f>IFERROR(VLOOKUP(tabConsumoAta[[#This Row],[ATA]],tabAtas[#Data],4,FALSE),"")</f>
        <v>44050</v>
      </c>
      <c r="H2397" s="163">
        <f>SUMIFS(tabSaldoAta[ESTIMATIVA],tabSaldoAta[CÓDIGO],tabConsumoAta[[#This Row],[CÓDIGO]],tabSaldoAta[CHAVE],tabConsumoAta[[#This Row],[ATA]])</f>
        <v>1700</v>
      </c>
      <c r="I2397" s="164">
        <v>400</v>
      </c>
      <c r="J2397" s="159">
        <v>70</v>
      </c>
      <c r="K2397" s="251">
        <v>12548</v>
      </c>
      <c r="L2397" s="246" t="s">
        <v>2415</v>
      </c>
      <c r="M2397" s="160" t="s">
        <v>3063</v>
      </c>
      <c r="N2397" s="160" t="s">
        <v>3064</v>
      </c>
      <c r="O2397" s="249" t="s">
        <v>3065</v>
      </c>
      <c r="P2397" s="248">
        <v>43719</v>
      </c>
      <c r="Q2397" s="166" t="str">
        <f>IF(COUNTIFS(tabAtas_Bloqueios[CÓDIGO],tabConsumoAta[[#This Row],[CÓDIGO]],tabAtas_Bloqueios[CHAVE],tabConsumoAta[[#This Row],[ATA]],tabAtas_Bloqueios[INATIVO],"") &gt; 0,"X","")</f>
        <v/>
      </c>
      <c r="R2397" s="158" t="s">
        <v>1555</v>
      </c>
    </row>
    <row r="2398" spans="1:18" x14ac:dyDescent="0.3">
      <c r="A2398" s="247">
        <v>136554</v>
      </c>
      <c r="B2398" s="47" t="s">
        <v>1845</v>
      </c>
      <c r="C2398" s="34" t="str">
        <f>IFERROR(VLOOKUP(tabConsumoAta[[#This Row],[CÓDIGO]],tabEstimativa[#Data],14,FALSE),"")</f>
        <v>Suspenso</v>
      </c>
      <c r="D2398" s="157" t="s">
        <v>2064</v>
      </c>
      <c r="E2398" s="157">
        <v>193</v>
      </c>
      <c r="F2398" s="34">
        <v>2019</v>
      </c>
      <c r="G2398" s="78">
        <f>IFERROR(VLOOKUP(tabConsumoAta[[#This Row],[ATA]],tabAtas[#Data],4,FALSE),"")</f>
        <v>44050</v>
      </c>
      <c r="H2398" s="163">
        <f>SUMIFS(tabSaldoAta[ESTIMATIVA],tabSaldoAta[CÓDIGO],tabConsumoAta[[#This Row],[CÓDIGO]],tabSaldoAta[CHAVE],tabConsumoAta[[#This Row],[ATA]])</f>
        <v>600</v>
      </c>
      <c r="I2398" s="164">
        <v>150</v>
      </c>
      <c r="J2398" s="159">
        <v>71</v>
      </c>
      <c r="K2398" s="251">
        <v>12549</v>
      </c>
      <c r="L2398" s="246" t="s">
        <v>2889</v>
      </c>
      <c r="M2398" s="160" t="s">
        <v>3063</v>
      </c>
      <c r="N2398" s="160" t="s">
        <v>3064</v>
      </c>
      <c r="O2398" s="249" t="s">
        <v>3065</v>
      </c>
      <c r="P2398" s="248">
        <v>43719</v>
      </c>
      <c r="Q2398" s="166" t="str">
        <f>IF(COUNTIFS(tabAtas_Bloqueios[CÓDIGO],tabConsumoAta[[#This Row],[CÓDIGO]],tabAtas_Bloqueios[CHAVE],tabConsumoAta[[#This Row],[ATA]],tabAtas_Bloqueios[INATIVO],"") &gt; 0,"X","")</f>
        <v/>
      </c>
      <c r="R2398" s="158" t="s">
        <v>1555</v>
      </c>
    </row>
    <row r="2399" spans="1:18" x14ac:dyDescent="0.3">
      <c r="A2399" s="247">
        <v>28093</v>
      </c>
      <c r="B2399" s="47" t="s">
        <v>235</v>
      </c>
      <c r="C2399" s="34" t="str">
        <f>IFERROR(VLOOKUP(tabConsumoAta[[#This Row],[CÓDIGO]],tabEstimativa[#Data],14,FALSE),"")</f>
        <v>Suspenso</v>
      </c>
      <c r="D2399" s="157" t="s">
        <v>2064</v>
      </c>
      <c r="E2399" s="157">
        <v>193</v>
      </c>
      <c r="F2399" s="34">
        <v>2019</v>
      </c>
      <c r="G2399" s="78">
        <f>IFERROR(VLOOKUP(tabConsumoAta[[#This Row],[ATA]],tabAtas[#Data],4,FALSE),"")</f>
        <v>44050</v>
      </c>
      <c r="H2399" s="163">
        <f>SUMIFS(tabSaldoAta[ESTIMATIVA],tabSaldoAta[CÓDIGO],tabConsumoAta[[#This Row],[CÓDIGO]],tabSaldoAta[CHAVE],tabConsumoAta[[#This Row],[ATA]])</f>
        <v>100</v>
      </c>
      <c r="I2399" s="164">
        <v>45</v>
      </c>
      <c r="J2399" s="159">
        <v>72</v>
      </c>
      <c r="K2399" s="251">
        <v>12549</v>
      </c>
      <c r="L2399" s="246" t="s">
        <v>2889</v>
      </c>
      <c r="M2399" s="160" t="s">
        <v>3063</v>
      </c>
      <c r="N2399" s="160" t="s">
        <v>3064</v>
      </c>
      <c r="O2399" s="249" t="s">
        <v>3065</v>
      </c>
      <c r="P2399" s="248">
        <v>43719</v>
      </c>
      <c r="Q2399" s="166" t="str">
        <f>IF(COUNTIFS(tabAtas_Bloqueios[CÓDIGO],tabConsumoAta[[#This Row],[CÓDIGO]],tabAtas_Bloqueios[CHAVE],tabConsumoAta[[#This Row],[ATA]],tabAtas_Bloqueios[INATIVO],"") &gt; 0,"X","")</f>
        <v/>
      </c>
      <c r="R2399" s="158" t="s">
        <v>1555</v>
      </c>
    </row>
    <row r="2400" spans="1:18" x14ac:dyDescent="0.3">
      <c r="A2400" s="247">
        <v>105293</v>
      </c>
      <c r="B2400" s="47" t="s">
        <v>1427</v>
      </c>
      <c r="C2400" s="34" t="str">
        <f>IFERROR(VLOOKUP(tabConsumoAta[[#This Row],[CÓDIGO]],tabEstimativa[#Data],14,FALSE),"")</f>
        <v>Suspenso</v>
      </c>
      <c r="D2400" s="157" t="s">
        <v>2064</v>
      </c>
      <c r="E2400" s="157">
        <v>193</v>
      </c>
      <c r="F2400" s="34">
        <v>2019</v>
      </c>
      <c r="G2400" s="78">
        <f>IFERROR(VLOOKUP(tabConsumoAta[[#This Row],[ATA]],tabAtas[#Data],4,FALSE),"")</f>
        <v>44050</v>
      </c>
      <c r="H2400" s="163">
        <f>SUMIFS(tabSaldoAta[ESTIMATIVA],tabSaldoAta[CÓDIGO],tabConsumoAta[[#This Row],[CÓDIGO]],tabSaldoAta[CHAVE],tabConsumoAta[[#This Row],[ATA]])</f>
        <v>1350</v>
      </c>
      <c r="I2400" s="164">
        <v>500</v>
      </c>
      <c r="J2400" s="159">
        <v>73</v>
      </c>
      <c r="K2400" s="251">
        <v>12550</v>
      </c>
      <c r="L2400" s="246" t="s">
        <v>2963</v>
      </c>
      <c r="M2400" s="160" t="s">
        <v>3063</v>
      </c>
      <c r="N2400" s="160" t="s">
        <v>3064</v>
      </c>
      <c r="O2400" s="249" t="s">
        <v>3065</v>
      </c>
      <c r="P2400" s="248">
        <v>43719</v>
      </c>
      <c r="Q2400" s="166" t="str">
        <f>IF(COUNTIFS(tabAtas_Bloqueios[CÓDIGO],tabConsumoAta[[#This Row],[CÓDIGO]],tabAtas_Bloqueios[CHAVE],tabConsumoAta[[#This Row],[ATA]],tabAtas_Bloqueios[INATIVO],"") &gt; 0,"X","")</f>
        <v/>
      </c>
      <c r="R2400" s="158" t="s">
        <v>1555</v>
      </c>
    </row>
    <row r="2401" spans="1:18" x14ac:dyDescent="0.3">
      <c r="A2401" s="247">
        <v>136273</v>
      </c>
      <c r="B2401" s="47" t="s">
        <v>1428</v>
      </c>
      <c r="C2401" s="34" t="str">
        <f>IFERROR(VLOOKUP(tabConsumoAta[[#This Row],[CÓDIGO]],tabEstimativa[#Data],14,FALSE),"")</f>
        <v>Suspenso</v>
      </c>
      <c r="D2401" s="157" t="s">
        <v>2064</v>
      </c>
      <c r="E2401" s="157">
        <v>193</v>
      </c>
      <c r="F2401" s="34">
        <v>2019</v>
      </c>
      <c r="G2401" s="78">
        <f>IFERROR(VLOOKUP(tabConsumoAta[[#This Row],[ATA]],tabAtas[#Data],4,FALSE),"")</f>
        <v>44050</v>
      </c>
      <c r="H2401" s="163">
        <f>SUMIFS(tabSaldoAta[ESTIMATIVA],tabSaldoAta[CÓDIGO],tabConsumoAta[[#This Row],[CÓDIGO]],tabSaldoAta[CHAVE],tabConsumoAta[[#This Row],[ATA]])</f>
        <v>2000</v>
      </c>
      <c r="I2401" s="164">
        <v>1000</v>
      </c>
      <c r="J2401" s="159">
        <v>74</v>
      </c>
      <c r="K2401" s="251">
        <v>12550</v>
      </c>
      <c r="L2401" s="246" t="s">
        <v>2963</v>
      </c>
      <c r="M2401" s="160" t="s">
        <v>3063</v>
      </c>
      <c r="N2401" s="160" t="s">
        <v>3064</v>
      </c>
      <c r="O2401" s="249" t="s">
        <v>3065</v>
      </c>
      <c r="P2401" s="248">
        <v>43719</v>
      </c>
      <c r="Q2401" s="166" t="str">
        <f>IF(COUNTIFS(tabAtas_Bloqueios[CÓDIGO],tabConsumoAta[[#This Row],[CÓDIGO]],tabAtas_Bloqueios[CHAVE],tabConsumoAta[[#This Row],[ATA]],tabAtas_Bloqueios[INATIVO],"") &gt; 0,"X","")</f>
        <v/>
      </c>
      <c r="R2401" s="158" t="s">
        <v>1555</v>
      </c>
    </row>
    <row r="2402" spans="1:18" x14ac:dyDescent="0.3">
      <c r="A2402" s="247">
        <v>27287</v>
      </c>
      <c r="B2402" s="47" t="s">
        <v>3039</v>
      </c>
      <c r="C2402" s="34" t="str">
        <f>IFERROR(VLOOKUP(tabConsumoAta[[#This Row],[CÓDIGO]],tabEstimativa[#Data],14,FALSE),"")</f>
        <v>Suspenso</v>
      </c>
      <c r="D2402" s="157" t="s">
        <v>2066</v>
      </c>
      <c r="E2402" s="157">
        <v>198</v>
      </c>
      <c r="F2402" s="34">
        <v>2019</v>
      </c>
      <c r="G2402" s="78">
        <f>IFERROR(VLOOKUP(tabConsumoAta[[#This Row],[ATA]],tabAtas[#Data],4,FALSE),"")</f>
        <v>44057</v>
      </c>
      <c r="H2402" s="163">
        <f>SUMIFS(tabSaldoAta[ESTIMATIVA],tabSaldoAta[CÓDIGO],tabConsumoAta[[#This Row],[CÓDIGO]],tabSaldoAta[CHAVE],tabConsumoAta[[#This Row],[ATA]])</f>
        <v>250</v>
      </c>
      <c r="I2402" s="164">
        <v>100</v>
      </c>
      <c r="J2402" s="159">
        <v>75</v>
      </c>
      <c r="K2402" s="251">
        <v>12554</v>
      </c>
      <c r="L2402" s="246" t="s">
        <v>2963</v>
      </c>
      <c r="M2402" s="160" t="s">
        <v>3063</v>
      </c>
      <c r="N2402" s="160" t="s">
        <v>3064</v>
      </c>
      <c r="O2402" s="249" t="s">
        <v>3065</v>
      </c>
      <c r="P2402" s="248">
        <v>43719</v>
      </c>
      <c r="Q2402" s="166" t="str">
        <f>IF(COUNTIFS(tabAtas_Bloqueios[CÓDIGO],tabConsumoAta[[#This Row],[CÓDIGO]],tabAtas_Bloqueios[CHAVE],tabConsumoAta[[#This Row],[ATA]],tabAtas_Bloqueios[INATIVO],"") &gt; 0,"X","")</f>
        <v/>
      </c>
      <c r="R2402" s="158" t="s">
        <v>1555</v>
      </c>
    </row>
    <row r="2403" spans="1:18" x14ac:dyDescent="0.3">
      <c r="A2403" s="247">
        <v>115060</v>
      </c>
      <c r="B2403" s="47" t="s">
        <v>88</v>
      </c>
      <c r="C2403" s="34" t="str">
        <f>IFERROR(VLOOKUP(tabConsumoAta[[#This Row],[CÓDIGO]],tabEstimativa[#Data],14,FALSE),"")</f>
        <v>Suspenso</v>
      </c>
      <c r="D2403" s="157" t="s">
        <v>2066</v>
      </c>
      <c r="E2403" s="157">
        <v>198</v>
      </c>
      <c r="F2403" s="34">
        <v>2019</v>
      </c>
      <c r="G2403" s="78">
        <f>IFERROR(VLOOKUP(tabConsumoAta[[#This Row],[ATA]],tabAtas[#Data],4,FALSE),"")</f>
        <v>44057</v>
      </c>
      <c r="H2403" s="163">
        <f>SUMIFS(tabSaldoAta[ESTIMATIVA],tabSaldoAta[CÓDIGO],tabConsumoAta[[#This Row],[CÓDIGO]],tabSaldoAta[CHAVE],tabConsumoAta[[#This Row],[ATA]])</f>
        <v>50</v>
      </c>
      <c r="I2403" s="164">
        <v>30</v>
      </c>
      <c r="J2403" s="159">
        <v>76</v>
      </c>
      <c r="K2403" s="251">
        <v>12554</v>
      </c>
      <c r="L2403" s="246" t="s">
        <v>2963</v>
      </c>
      <c r="M2403" s="160" t="s">
        <v>3063</v>
      </c>
      <c r="N2403" s="160" t="s">
        <v>3064</v>
      </c>
      <c r="O2403" s="249" t="s">
        <v>3065</v>
      </c>
      <c r="P2403" s="248">
        <v>43719</v>
      </c>
      <c r="Q2403" s="166" t="str">
        <f>IF(COUNTIFS(tabAtas_Bloqueios[CÓDIGO],tabConsumoAta[[#This Row],[CÓDIGO]],tabAtas_Bloqueios[CHAVE],tabConsumoAta[[#This Row],[ATA]],tabAtas_Bloqueios[INATIVO],"") &gt; 0,"X","")</f>
        <v/>
      </c>
      <c r="R2403" s="158" t="s">
        <v>1555</v>
      </c>
    </row>
    <row r="2404" spans="1:18" x14ac:dyDescent="0.3">
      <c r="A2404" s="247">
        <v>53446</v>
      </c>
      <c r="B2404" s="47" t="s">
        <v>3055</v>
      </c>
      <c r="C2404" s="34" t="str">
        <f>IFERROR(VLOOKUP(tabConsumoAta[[#This Row],[CÓDIGO]],tabEstimativa[#Data],14,FALSE),"")</f>
        <v>Aguardando</v>
      </c>
      <c r="D2404" s="157" t="s">
        <v>1663</v>
      </c>
      <c r="E2404" s="157">
        <v>228</v>
      </c>
      <c r="F2404" s="34">
        <v>2018</v>
      </c>
      <c r="G2404" s="78">
        <f>IFERROR(VLOOKUP(tabConsumoAta[[#This Row],[ATA]],tabAtas[#Data],4,FALSE),"")</f>
        <v>43787</v>
      </c>
      <c r="H2404" s="163">
        <f>SUMIFS(tabSaldoAta[ESTIMATIVA],tabSaldoAta[CÓDIGO],tabConsumoAta[[#This Row],[CÓDIGO]],tabSaldoAta[CHAVE],tabConsumoAta[[#This Row],[ATA]])</f>
        <v>1420</v>
      </c>
      <c r="I2404" s="164">
        <v>880</v>
      </c>
      <c r="J2404" s="159">
        <v>1</v>
      </c>
      <c r="K2404" s="251">
        <v>12222</v>
      </c>
      <c r="L2404" s="246" t="s">
        <v>2762</v>
      </c>
      <c r="M2404" s="160" t="s">
        <v>3056</v>
      </c>
      <c r="N2404" s="160" t="s">
        <v>3057</v>
      </c>
      <c r="O2404" s="249" t="s">
        <v>3058</v>
      </c>
      <c r="P2404" s="248">
        <v>43718</v>
      </c>
      <c r="Q2404" s="166" t="str">
        <f>IF(COUNTIFS(tabAtas_Bloqueios[CÓDIGO],tabConsumoAta[[#This Row],[CÓDIGO]],tabAtas_Bloqueios[CHAVE],tabConsumoAta[[#This Row],[ATA]],tabAtas_Bloqueios[INATIVO],"") &gt; 0,"X","")</f>
        <v/>
      </c>
      <c r="R2404" s="158" t="s">
        <v>1555</v>
      </c>
    </row>
    <row r="2405" spans="1:18" x14ac:dyDescent="0.3">
      <c r="A2405" s="247">
        <v>113846</v>
      </c>
      <c r="B2405" s="47" t="s">
        <v>3059</v>
      </c>
      <c r="C2405" s="34" t="str">
        <f>IFERROR(VLOOKUP(tabConsumoAta[[#This Row],[CÓDIGO]],tabEstimativa[#Data],14,FALSE),"")</f>
        <v>Aguardando</v>
      </c>
      <c r="D2405" s="157" t="s">
        <v>1663</v>
      </c>
      <c r="E2405" s="157">
        <v>228</v>
      </c>
      <c r="F2405" s="34">
        <v>2018</v>
      </c>
      <c r="G2405" s="78">
        <f>IFERROR(VLOOKUP(tabConsumoAta[[#This Row],[ATA]],tabAtas[#Data],4,FALSE),"")</f>
        <v>43787</v>
      </c>
      <c r="H2405" s="163">
        <f>SUMIFS(tabSaldoAta[ESTIMATIVA],tabSaldoAta[CÓDIGO],tabConsumoAta[[#This Row],[CÓDIGO]],tabSaldoAta[CHAVE],tabConsumoAta[[#This Row],[ATA]])</f>
        <v>1300</v>
      </c>
      <c r="I2405" s="164">
        <v>1000</v>
      </c>
      <c r="J2405" s="159">
        <v>2</v>
      </c>
      <c r="K2405" s="251">
        <v>12222</v>
      </c>
      <c r="L2405" s="246" t="s">
        <v>2762</v>
      </c>
      <c r="M2405" s="160" t="s">
        <v>3056</v>
      </c>
      <c r="N2405" s="160" t="s">
        <v>3057</v>
      </c>
      <c r="O2405" s="249" t="s">
        <v>3058</v>
      </c>
      <c r="P2405" s="248">
        <v>43718</v>
      </c>
      <c r="Q2405" s="166" t="str">
        <f>IF(COUNTIFS(tabAtas_Bloqueios[CÓDIGO],tabConsumoAta[[#This Row],[CÓDIGO]],tabAtas_Bloqueios[CHAVE],tabConsumoAta[[#This Row],[ATA]],tabAtas_Bloqueios[INATIVO],"") &gt; 0,"X","")</f>
        <v/>
      </c>
      <c r="R2405" s="158" t="s">
        <v>1555</v>
      </c>
    </row>
    <row r="2406" spans="1:18" x14ac:dyDescent="0.3">
      <c r="A2406" s="247">
        <v>25523</v>
      </c>
      <c r="B2406" s="47" t="s">
        <v>2763</v>
      </c>
      <c r="C2406" s="34" t="str">
        <f>IFERROR(VLOOKUP(tabConsumoAta[[#This Row],[CÓDIGO]],tabEstimativa[#Data],14,FALSE),"")</f>
        <v>Aguardando</v>
      </c>
      <c r="D2406" s="157" t="s">
        <v>1663</v>
      </c>
      <c r="E2406" s="157">
        <v>228</v>
      </c>
      <c r="F2406" s="34">
        <v>2018</v>
      </c>
      <c r="G2406" s="78">
        <f>IFERROR(VLOOKUP(tabConsumoAta[[#This Row],[ATA]],tabAtas[#Data],4,FALSE),"")</f>
        <v>43787</v>
      </c>
      <c r="H2406" s="163">
        <f>SUMIFS(tabSaldoAta[ESTIMATIVA],tabSaldoAta[CÓDIGO],tabConsumoAta[[#This Row],[CÓDIGO]],tabSaldoAta[CHAVE],tabConsumoAta[[#This Row],[ATA]])</f>
        <v>160</v>
      </c>
      <c r="I2406" s="164">
        <v>142</v>
      </c>
      <c r="J2406" s="159">
        <v>3</v>
      </c>
      <c r="K2406" s="251">
        <v>12222</v>
      </c>
      <c r="L2406" s="246" t="s">
        <v>2762</v>
      </c>
      <c r="M2406" s="160" t="s">
        <v>3056</v>
      </c>
      <c r="N2406" s="160" t="s">
        <v>3057</v>
      </c>
      <c r="O2406" s="249" t="s">
        <v>3058</v>
      </c>
      <c r="P2406" s="248">
        <v>43718</v>
      </c>
      <c r="Q2406" s="166" t="str">
        <f>IF(COUNTIFS(tabAtas_Bloqueios[CÓDIGO],tabConsumoAta[[#This Row],[CÓDIGO]],tabAtas_Bloqueios[CHAVE],tabConsumoAta[[#This Row],[ATA]],tabAtas_Bloqueios[INATIVO],"") &gt; 0,"X","")</f>
        <v/>
      </c>
      <c r="R2406" s="158" t="s">
        <v>1555</v>
      </c>
    </row>
    <row r="2407" spans="1:18" x14ac:dyDescent="0.3">
      <c r="A2407" s="247">
        <v>64647</v>
      </c>
      <c r="B2407" s="47" t="s">
        <v>214</v>
      </c>
      <c r="C2407" s="34" t="str">
        <f>IFERROR(VLOOKUP(tabConsumoAta[[#This Row],[CÓDIGO]],tabEstimativa[#Data],14,FALSE),"")</f>
        <v>Aguardando</v>
      </c>
      <c r="D2407" s="157" t="s">
        <v>1663</v>
      </c>
      <c r="E2407" s="157">
        <v>228</v>
      </c>
      <c r="F2407" s="34">
        <v>2018</v>
      </c>
      <c r="G2407" s="78">
        <f>IFERROR(VLOOKUP(tabConsumoAta[[#This Row],[ATA]],tabAtas[#Data],4,FALSE),"")</f>
        <v>43787</v>
      </c>
      <c r="H2407" s="163">
        <f>SUMIFS(tabSaldoAta[ESTIMATIVA],tabSaldoAta[CÓDIGO],tabConsumoAta[[#This Row],[CÓDIGO]],tabSaldoAta[CHAVE],tabConsumoAta[[#This Row],[ATA]])</f>
        <v>30</v>
      </c>
      <c r="I2407" s="164">
        <v>20</v>
      </c>
      <c r="J2407" s="159">
        <v>4</v>
      </c>
      <c r="K2407" s="251">
        <v>12222</v>
      </c>
      <c r="L2407" s="246" t="s">
        <v>2762</v>
      </c>
      <c r="M2407" s="160" t="s">
        <v>3056</v>
      </c>
      <c r="N2407" s="160" t="s">
        <v>3057</v>
      </c>
      <c r="O2407" s="249" t="s">
        <v>3058</v>
      </c>
      <c r="P2407" s="248">
        <v>43718</v>
      </c>
      <c r="Q2407" s="166" t="str">
        <f>IF(COUNTIFS(tabAtas_Bloqueios[CÓDIGO],tabConsumoAta[[#This Row],[CÓDIGO]],tabAtas_Bloqueios[CHAVE],tabConsumoAta[[#This Row],[ATA]],tabAtas_Bloqueios[INATIVO],"") &gt; 0,"X","")</f>
        <v/>
      </c>
      <c r="R2407" s="158" t="s">
        <v>1555</v>
      </c>
    </row>
    <row r="2408" spans="1:18" x14ac:dyDescent="0.3">
      <c r="A2408" s="247">
        <v>17426</v>
      </c>
      <c r="B2408" s="47" t="s">
        <v>76</v>
      </c>
      <c r="C2408" s="34" t="str">
        <f>IFERROR(VLOOKUP(tabConsumoAta[[#This Row],[CÓDIGO]],tabEstimativa[#Data],14,FALSE),"")</f>
        <v>Suspenso</v>
      </c>
      <c r="D2408" s="157" t="s">
        <v>1663</v>
      </c>
      <c r="E2408" s="157">
        <v>228</v>
      </c>
      <c r="F2408" s="34">
        <v>2018</v>
      </c>
      <c r="G2408" s="78">
        <f>IFERROR(VLOOKUP(tabConsumoAta[[#This Row],[ATA]],tabAtas[#Data],4,FALSE),"")</f>
        <v>43787</v>
      </c>
      <c r="H2408" s="163">
        <f>SUMIFS(tabSaldoAta[ESTIMATIVA],tabSaldoAta[CÓDIGO],tabConsumoAta[[#This Row],[CÓDIGO]],tabSaldoAta[CHAVE],tabConsumoAta[[#This Row],[ATA]])</f>
        <v>20</v>
      </c>
      <c r="I2408" s="164">
        <v>15</v>
      </c>
      <c r="J2408" s="159">
        <v>5</v>
      </c>
      <c r="K2408" s="251">
        <v>12222</v>
      </c>
      <c r="L2408" s="246" t="s">
        <v>2762</v>
      </c>
      <c r="M2408" s="160" t="s">
        <v>3056</v>
      </c>
      <c r="N2408" s="160" t="s">
        <v>3057</v>
      </c>
      <c r="O2408" s="249" t="s">
        <v>3058</v>
      </c>
      <c r="P2408" s="248">
        <v>43718</v>
      </c>
      <c r="Q2408" s="166" t="str">
        <f>IF(COUNTIFS(tabAtas_Bloqueios[CÓDIGO],tabConsumoAta[[#This Row],[CÓDIGO]],tabAtas_Bloqueios[CHAVE],tabConsumoAta[[#This Row],[ATA]],tabAtas_Bloqueios[INATIVO],"") &gt; 0,"X","")</f>
        <v/>
      </c>
      <c r="R2408" s="158" t="s">
        <v>1555</v>
      </c>
    </row>
    <row r="2409" spans="1:18" x14ac:dyDescent="0.3">
      <c r="A2409" s="247">
        <v>121292</v>
      </c>
      <c r="B2409" s="47" t="s">
        <v>2432</v>
      </c>
      <c r="C2409" s="34" t="str">
        <f>IFERROR(VLOOKUP(tabConsumoAta[[#This Row],[CÓDIGO]],tabEstimativa[#Data],14,FALSE),"")</f>
        <v>Aguardando</v>
      </c>
      <c r="D2409" s="157" t="s">
        <v>1698</v>
      </c>
      <c r="E2409" s="157">
        <v>2</v>
      </c>
      <c r="F2409" s="34">
        <v>2019</v>
      </c>
      <c r="G2409" s="78">
        <f>IFERROR(VLOOKUP(tabConsumoAta[[#This Row],[ATA]],tabAtas[#Data],4,FALSE),"")</f>
        <v>43831</v>
      </c>
      <c r="H2409" s="163">
        <f>SUMIFS(tabSaldoAta[ESTIMATIVA],tabSaldoAta[CÓDIGO],tabConsumoAta[[#This Row],[CÓDIGO]],tabSaldoAta[CHAVE],tabConsumoAta[[#This Row],[ATA]])</f>
        <v>200</v>
      </c>
      <c r="I2409" s="164">
        <v>20</v>
      </c>
      <c r="J2409" s="159">
        <v>6</v>
      </c>
      <c r="K2409" s="251">
        <v>12223</v>
      </c>
      <c r="L2409" s="246" t="s">
        <v>2855</v>
      </c>
      <c r="M2409" s="160" t="s">
        <v>3056</v>
      </c>
      <c r="N2409" s="160" t="s">
        <v>3057</v>
      </c>
      <c r="O2409" s="249" t="s">
        <v>3058</v>
      </c>
      <c r="P2409" s="248">
        <v>43718</v>
      </c>
      <c r="Q2409" s="166" t="str">
        <f>IF(COUNTIFS(tabAtas_Bloqueios[CÓDIGO],tabConsumoAta[[#This Row],[CÓDIGO]],tabAtas_Bloqueios[CHAVE],tabConsumoAta[[#This Row],[ATA]],tabAtas_Bloqueios[INATIVO],"") &gt; 0,"X","")</f>
        <v/>
      </c>
      <c r="R2409" s="158" t="s">
        <v>1555</v>
      </c>
    </row>
    <row r="2410" spans="1:18" x14ac:dyDescent="0.3">
      <c r="A2410" s="247">
        <v>82732</v>
      </c>
      <c r="B2410" s="47" t="s">
        <v>2821</v>
      </c>
      <c r="C2410" s="34" t="str">
        <f>IFERROR(VLOOKUP(tabConsumoAta[[#This Row],[CÓDIGO]],tabEstimativa[#Data],14,FALSE),"")</f>
        <v>Aguardando</v>
      </c>
      <c r="D2410" s="157" t="s">
        <v>1698</v>
      </c>
      <c r="E2410" s="157">
        <v>2</v>
      </c>
      <c r="F2410" s="34">
        <v>2019</v>
      </c>
      <c r="G2410" s="78">
        <f>IFERROR(VLOOKUP(tabConsumoAta[[#This Row],[ATA]],tabAtas[#Data],4,FALSE),"")</f>
        <v>43831</v>
      </c>
      <c r="H2410" s="163">
        <f>SUMIFS(tabSaldoAta[ESTIMATIVA],tabSaldoAta[CÓDIGO],tabConsumoAta[[#This Row],[CÓDIGO]],tabSaldoAta[CHAVE],tabConsumoAta[[#This Row],[ATA]])</f>
        <v>320</v>
      </c>
      <c r="I2410" s="164">
        <v>100</v>
      </c>
      <c r="J2410" s="159">
        <v>7</v>
      </c>
      <c r="K2410" s="251">
        <v>12223</v>
      </c>
      <c r="L2410" s="246" t="s">
        <v>2855</v>
      </c>
      <c r="M2410" s="160" t="s">
        <v>3056</v>
      </c>
      <c r="N2410" s="160" t="s">
        <v>3057</v>
      </c>
      <c r="O2410" s="249" t="s">
        <v>3058</v>
      </c>
      <c r="P2410" s="248">
        <v>43718</v>
      </c>
      <c r="Q2410" s="166" t="str">
        <f>IF(COUNTIFS(tabAtas_Bloqueios[CÓDIGO],tabConsumoAta[[#This Row],[CÓDIGO]],tabAtas_Bloqueios[CHAVE],tabConsumoAta[[#This Row],[ATA]],tabAtas_Bloqueios[INATIVO],"") &gt; 0,"X","")</f>
        <v/>
      </c>
      <c r="R2410" s="158" t="s">
        <v>1555</v>
      </c>
    </row>
    <row r="2411" spans="1:18" x14ac:dyDescent="0.3">
      <c r="A2411" s="247">
        <v>133812</v>
      </c>
      <c r="B2411" s="47" t="s">
        <v>2770</v>
      </c>
      <c r="C2411" s="34" t="str">
        <f>IFERROR(VLOOKUP(tabConsumoAta[[#This Row],[CÓDIGO]],tabEstimativa[#Data],14,FALSE),"")</f>
        <v>Aguardando</v>
      </c>
      <c r="D2411" s="157" t="s">
        <v>1698</v>
      </c>
      <c r="E2411" s="157">
        <v>2</v>
      </c>
      <c r="F2411" s="34">
        <v>2019</v>
      </c>
      <c r="G2411" s="78">
        <f>IFERROR(VLOOKUP(tabConsumoAta[[#This Row],[ATA]],tabAtas[#Data],4,FALSE),"")</f>
        <v>43831</v>
      </c>
      <c r="H2411" s="163">
        <f>SUMIFS(tabSaldoAta[ESTIMATIVA],tabSaldoAta[CÓDIGO],tabConsumoAta[[#This Row],[CÓDIGO]],tabSaldoAta[CHAVE],tabConsumoAta[[#This Row],[ATA]])</f>
        <v>250</v>
      </c>
      <c r="I2411" s="164">
        <v>100</v>
      </c>
      <c r="J2411" s="159">
        <v>8</v>
      </c>
      <c r="K2411" s="251">
        <v>12223</v>
      </c>
      <c r="L2411" s="246" t="s">
        <v>2855</v>
      </c>
      <c r="M2411" s="160" t="s">
        <v>3056</v>
      </c>
      <c r="N2411" s="160" t="s">
        <v>3057</v>
      </c>
      <c r="O2411" s="249" t="s">
        <v>3058</v>
      </c>
      <c r="P2411" s="248">
        <v>43718</v>
      </c>
      <c r="Q2411" s="166" t="str">
        <f>IF(COUNTIFS(tabAtas_Bloqueios[CÓDIGO],tabConsumoAta[[#This Row],[CÓDIGO]],tabAtas_Bloqueios[CHAVE],tabConsumoAta[[#This Row],[ATA]],tabAtas_Bloqueios[INATIVO],"") &gt; 0,"X","")</f>
        <v/>
      </c>
      <c r="R2411" s="158" t="s">
        <v>1555</v>
      </c>
    </row>
    <row r="2412" spans="1:18" x14ac:dyDescent="0.3">
      <c r="A2412" s="247">
        <v>13095</v>
      </c>
      <c r="B2412" s="47" t="s">
        <v>2381</v>
      </c>
      <c r="C2412" s="34" t="str">
        <f>IFERROR(VLOOKUP(tabConsumoAta[[#This Row],[CÓDIGO]],tabEstimativa[#Data],14,FALSE),"")</f>
        <v>Aguardando</v>
      </c>
      <c r="D2412" s="157" t="s">
        <v>1743</v>
      </c>
      <c r="E2412" s="157">
        <v>76</v>
      </c>
      <c r="F2412" s="34">
        <v>2019</v>
      </c>
      <c r="G2412" s="78">
        <f>IFERROR(VLOOKUP(tabConsumoAta[[#This Row],[ATA]],tabAtas[#Data],4,FALSE),"")</f>
        <v>43899</v>
      </c>
      <c r="H2412" s="163">
        <f>SUMIFS(tabSaldoAta[ESTIMATIVA],tabSaldoAta[CÓDIGO],tabConsumoAta[[#This Row],[CÓDIGO]],tabSaldoAta[CHAVE],tabConsumoAta[[#This Row],[ATA]])</f>
        <v>110</v>
      </c>
      <c r="I2412" s="164">
        <v>196</v>
      </c>
      <c r="J2412" s="159">
        <v>9</v>
      </c>
      <c r="K2412" s="251">
        <v>12224</v>
      </c>
      <c r="L2412" s="246" t="s">
        <v>2762</v>
      </c>
      <c r="M2412" s="160" t="s">
        <v>3056</v>
      </c>
      <c r="N2412" s="160" t="s">
        <v>3057</v>
      </c>
      <c r="O2412" s="249" t="s">
        <v>3058</v>
      </c>
      <c r="P2412" s="248">
        <v>43718</v>
      </c>
      <c r="Q2412" s="166" t="str">
        <f>IF(COUNTIFS(tabAtas_Bloqueios[CÓDIGO],tabConsumoAta[[#This Row],[CÓDIGO]],tabAtas_Bloqueios[CHAVE],tabConsumoAta[[#This Row],[ATA]],tabAtas_Bloqueios[INATIVO],"") &gt; 0,"X","")</f>
        <v/>
      </c>
      <c r="R2412" s="158" t="s">
        <v>1555</v>
      </c>
    </row>
    <row r="2413" spans="1:18" x14ac:dyDescent="0.3">
      <c r="A2413" s="247">
        <v>28308</v>
      </c>
      <c r="B2413" s="47" t="s">
        <v>3060</v>
      </c>
      <c r="C2413" s="34" t="str">
        <f>IFERROR(VLOOKUP(tabConsumoAta[[#This Row],[CÓDIGO]],tabEstimativa[#Data],14,FALSE),"")</f>
        <v>Aguardando</v>
      </c>
      <c r="D2413" s="157" t="s">
        <v>1743</v>
      </c>
      <c r="E2413" s="157">
        <v>76</v>
      </c>
      <c r="F2413" s="34">
        <v>2019</v>
      </c>
      <c r="G2413" s="78">
        <f>IFERROR(VLOOKUP(tabConsumoAta[[#This Row],[ATA]],tabAtas[#Data],4,FALSE),"")</f>
        <v>43899</v>
      </c>
      <c r="H2413" s="163">
        <f>SUMIFS(tabSaldoAta[ESTIMATIVA],tabSaldoAta[CÓDIGO],tabConsumoAta[[#This Row],[CÓDIGO]],tabSaldoAta[CHAVE],tabConsumoAta[[#This Row],[ATA]])</f>
        <v>80</v>
      </c>
      <c r="I2413" s="164">
        <v>30</v>
      </c>
      <c r="J2413" s="159">
        <v>10</v>
      </c>
      <c r="K2413" s="251">
        <v>12224</v>
      </c>
      <c r="L2413" s="246" t="s">
        <v>2762</v>
      </c>
      <c r="M2413" s="160" t="s">
        <v>3056</v>
      </c>
      <c r="N2413" s="160" t="s">
        <v>3057</v>
      </c>
      <c r="O2413" s="249" t="s">
        <v>3058</v>
      </c>
      <c r="P2413" s="248">
        <v>43718</v>
      </c>
      <c r="Q2413" s="166" t="str">
        <f>IF(COUNTIFS(tabAtas_Bloqueios[CÓDIGO],tabConsumoAta[[#This Row],[CÓDIGO]],tabAtas_Bloqueios[CHAVE],tabConsumoAta[[#This Row],[ATA]],tabAtas_Bloqueios[INATIVO],"") &gt; 0,"X","")</f>
        <v/>
      </c>
      <c r="R2413" s="158" t="s">
        <v>1555</v>
      </c>
    </row>
    <row r="2414" spans="1:18" x14ac:dyDescent="0.3">
      <c r="A2414" s="247">
        <v>108393</v>
      </c>
      <c r="B2414" s="47" t="s">
        <v>3061</v>
      </c>
      <c r="C2414" s="34" t="str">
        <f>IFERROR(VLOOKUP(tabConsumoAta[[#This Row],[CÓDIGO]],tabEstimativa[#Data],14,FALSE),"")</f>
        <v>Suspenso</v>
      </c>
      <c r="D2414" s="157" t="s">
        <v>1768</v>
      </c>
      <c r="E2414" s="157">
        <v>126</v>
      </c>
      <c r="F2414" s="34">
        <v>2019</v>
      </c>
      <c r="G2414" s="78">
        <f>IFERROR(VLOOKUP(tabConsumoAta[[#This Row],[ATA]],tabAtas[#Data],4,FALSE),"")</f>
        <v>43957</v>
      </c>
      <c r="H2414" s="163">
        <f>SUMIFS(tabSaldoAta[ESTIMATIVA],tabSaldoAta[CÓDIGO],tabConsumoAta[[#This Row],[CÓDIGO]],tabSaldoAta[CHAVE],tabConsumoAta[[#This Row],[ATA]])</f>
        <v>120</v>
      </c>
      <c r="I2414" s="164">
        <v>50</v>
      </c>
      <c r="J2414" s="159">
        <v>11</v>
      </c>
      <c r="K2414" s="251">
        <v>12225</v>
      </c>
      <c r="L2414" s="246" t="s">
        <v>2860</v>
      </c>
      <c r="M2414" s="160" t="s">
        <v>3056</v>
      </c>
      <c r="N2414" s="160" t="s">
        <v>3057</v>
      </c>
      <c r="O2414" s="249" t="s">
        <v>3058</v>
      </c>
      <c r="P2414" s="248">
        <v>43718</v>
      </c>
      <c r="Q2414" s="166" t="str">
        <f>IF(COUNTIFS(tabAtas_Bloqueios[CÓDIGO],tabConsumoAta[[#This Row],[CÓDIGO]],tabAtas_Bloqueios[CHAVE],tabConsumoAta[[#This Row],[ATA]],tabAtas_Bloqueios[INATIVO],"") &gt; 0,"X","")</f>
        <v/>
      </c>
      <c r="R2414" s="158" t="s">
        <v>1555</v>
      </c>
    </row>
    <row r="2415" spans="1:18" x14ac:dyDescent="0.3">
      <c r="A2415" s="247">
        <v>14887</v>
      </c>
      <c r="B2415" s="47" t="s">
        <v>3062</v>
      </c>
      <c r="C2415" s="34" t="str">
        <f>IFERROR(VLOOKUP(tabConsumoAta[[#This Row],[CÓDIGO]],tabEstimativa[#Data],14,FALSE),"")</f>
        <v>Suspenso</v>
      </c>
      <c r="D2415" s="157" t="s">
        <v>1768</v>
      </c>
      <c r="E2415" s="157">
        <v>126</v>
      </c>
      <c r="F2415" s="34">
        <v>2019</v>
      </c>
      <c r="G2415" s="78">
        <f>IFERROR(VLOOKUP(tabConsumoAta[[#This Row],[ATA]],tabAtas[#Data],4,FALSE),"")</f>
        <v>43957</v>
      </c>
      <c r="H2415" s="163">
        <f>SUMIFS(tabSaldoAta[ESTIMATIVA],tabSaldoAta[CÓDIGO],tabConsumoAta[[#This Row],[CÓDIGO]],tabSaldoAta[CHAVE],tabConsumoAta[[#This Row],[ATA]])</f>
        <v>500</v>
      </c>
      <c r="I2415" s="164">
        <v>200</v>
      </c>
      <c r="J2415" s="159">
        <v>12</v>
      </c>
      <c r="K2415" s="251">
        <v>12226</v>
      </c>
      <c r="L2415" s="246" t="s">
        <v>2855</v>
      </c>
      <c r="M2415" s="160" t="s">
        <v>3056</v>
      </c>
      <c r="N2415" s="160" t="s">
        <v>3057</v>
      </c>
      <c r="O2415" s="249" t="s">
        <v>3058</v>
      </c>
      <c r="P2415" s="248">
        <v>43718</v>
      </c>
      <c r="Q2415" s="166" t="str">
        <f>IF(COUNTIFS(tabAtas_Bloqueios[CÓDIGO],tabConsumoAta[[#This Row],[CÓDIGO]],tabAtas_Bloqueios[CHAVE],tabConsumoAta[[#This Row],[ATA]],tabAtas_Bloqueios[INATIVO],"") &gt; 0,"X","")</f>
        <v/>
      </c>
      <c r="R2415" s="158" t="s">
        <v>1555</v>
      </c>
    </row>
    <row r="2416" spans="1:18" x14ac:dyDescent="0.3">
      <c r="A2416" s="247">
        <v>14013</v>
      </c>
      <c r="B2416" s="47" t="s">
        <v>2875</v>
      </c>
      <c r="C2416" s="34" t="str">
        <f>IFERROR(VLOOKUP(tabConsumoAta[[#This Row],[CÓDIGO]],tabEstimativa[#Data],14,FALSE),"")</f>
        <v>Suspenso</v>
      </c>
      <c r="D2416" s="157" t="s">
        <v>1768</v>
      </c>
      <c r="E2416" s="157">
        <v>126</v>
      </c>
      <c r="F2416" s="34">
        <v>2019</v>
      </c>
      <c r="G2416" s="78">
        <f>IFERROR(VLOOKUP(tabConsumoAta[[#This Row],[ATA]],tabAtas[#Data],4,FALSE),"")</f>
        <v>43957</v>
      </c>
      <c r="H2416" s="163">
        <f>SUMIFS(tabSaldoAta[ESTIMATIVA],tabSaldoAta[CÓDIGO],tabConsumoAta[[#This Row],[CÓDIGO]],tabSaldoAta[CHAVE],tabConsumoAta[[#This Row],[ATA]])</f>
        <v>350</v>
      </c>
      <c r="I2416" s="164">
        <v>195</v>
      </c>
      <c r="J2416" s="159">
        <v>13</v>
      </c>
      <c r="K2416" s="251">
        <v>12226</v>
      </c>
      <c r="L2416" s="246" t="s">
        <v>2855</v>
      </c>
      <c r="M2416" s="160" t="s">
        <v>3056</v>
      </c>
      <c r="N2416" s="160" t="s">
        <v>3057</v>
      </c>
      <c r="O2416" s="249" t="s">
        <v>3058</v>
      </c>
      <c r="P2416" s="248">
        <v>43718</v>
      </c>
      <c r="Q2416" s="166" t="str">
        <f>IF(COUNTIFS(tabAtas_Bloqueios[CÓDIGO],tabConsumoAta[[#This Row],[CÓDIGO]],tabAtas_Bloqueios[CHAVE],tabConsumoAta[[#This Row],[ATA]],tabAtas_Bloqueios[INATIVO],"") &gt; 0,"X","")</f>
        <v/>
      </c>
      <c r="R2416" s="158" t="s">
        <v>1555</v>
      </c>
    </row>
    <row r="2417" spans="1:18" x14ac:dyDescent="0.3">
      <c r="A2417" s="247">
        <v>13101</v>
      </c>
      <c r="B2417" s="47" t="s">
        <v>1431</v>
      </c>
      <c r="C2417" s="34" t="str">
        <f>IFERROR(VLOOKUP(tabConsumoAta[[#This Row],[CÓDIGO]],tabEstimativa[#Data],14,FALSE),"")</f>
        <v>Suspenso</v>
      </c>
      <c r="D2417" s="157" t="s">
        <v>2073</v>
      </c>
      <c r="E2417" s="157">
        <v>192</v>
      </c>
      <c r="F2417" s="34">
        <v>2019</v>
      </c>
      <c r="G2417" s="78">
        <f>IFERROR(VLOOKUP(tabConsumoAta[[#This Row],[ATA]],tabAtas[#Data],4,FALSE),"")</f>
        <v>44050</v>
      </c>
      <c r="H2417" s="163">
        <f>SUMIFS(tabSaldoAta[ESTIMATIVA],tabSaldoAta[CÓDIGO],tabConsumoAta[[#This Row],[CÓDIGO]],tabSaldoAta[CHAVE],tabConsumoAta[[#This Row],[ATA]])</f>
        <v>200</v>
      </c>
      <c r="I2417" s="164">
        <v>80</v>
      </c>
      <c r="J2417" s="159">
        <v>14</v>
      </c>
      <c r="K2417" s="251">
        <v>12227</v>
      </c>
      <c r="L2417" s="246" t="s">
        <v>2860</v>
      </c>
      <c r="M2417" s="160" t="s">
        <v>3056</v>
      </c>
      <c r="N2417" s="160" t="s">
        <v>3057</v>
      </c>
      <c r="O2417" s="249" t="s">
        <v>3058</v>
      </c>
      <c r="P2417" s="248">
        <v>43718</v>
      </c>
      <c r="Q2417" s="166" t="str">
        <f>IF(COUNTIFS(tabAtas_Bloqueios[CÓDIGO],tabConsumoAta[[#This Row],[CÓDIGO]],tabAtas_Bloqueios[CHAVE],tabConsumoAta[[#This Row],[ATA]],tabAtas_Bloqueios[INATIVO],"") &gt; 0,"X","")</f>
        <v/>
      </c>
      <c r="R2417" s="158" t="s">
        <v>1555</v>
      </c>
    </row>
    <row r="2418" spans="1:18" x14ac:dyDescent="0.3">
      <c r="A2418" s="247">
        <v>35256</v>
      </c>
      <c r="B2418" s="47" t="s">
        <v>2425</v>
      </c>
      <c r="C2418" s="34" t="str">
        <f>IFERROR(VLOOKUP(tabConsumoAta[[#This Row],[CÓDIGO]],tabEstimativa[#Data],14,FALSE),"")</f>
        <v>Aguardando</v>
      </c>
      <c r="D2418" s="157" t="s">
        <v>1652</v>
      </c>
      <c r="E2418" s="157">
        <v>204</v>
      </c>
      <c r="F2418" s="34">
        <v>2018</v>
      </c>
      <c r="G2418" s="78">
        <f>IFERROR(VLOOKUP(tabConsumoAta[[#This Row],[ATA]],tabAtas[#Data],4,FALSE),"")</f>
        <v>43746</v>
      </c>
      <c r="H2418" s="163">
        <f>SUMIFS(tabSaldoAta[ESTIMATIVA],tabSaldoAta[CÓDIGO],tabConsumoAta[[#This Row],[CÓDIGO]],tabSaldoAta[CHAVE],tabConsumoAta[[#This Row],[ATA]])</f>
        <v>250</v>
      </c>
      <c r="I2418" s="164">
        <v>100</v>
      </c>
      <c r="J2418" s="159">
        <v>1</v>
      </c>
      <c r="K2418" s="251">
        <v>12063</v>
      </c>
      <c r="L2418" s="246" t="s">
        <v>2415</v>
      </c>
      <c r="M2418" s="160" t="s">
        <v>3048</v>
      </c>
      <c r="N2418" s="160" t="s">
        <v>3049</v>
      </c>
      <c r="O2418" s="249" t="s">
        <v>3050</v>
      </c>
      <c r="P2418" s="248">
        <v>43712</v>
      </c>
      <c r="Q2418" s="166" t="str">
        <f>IF(COUNTIFS(tabAtas_Bloqueios[CÓDIGO],tabConsumoAta[[#This Row],[CÓDIGO]],tabAtas_Bloqueios[CHAVE],tabConsumoAta[[#This Row],[ATA]],tabAtas_Bloqueios[INATIVO],"") &gt; 0,"X","")</f>
        <v/>
      </c>
      <c r="R2418" s="158" t="s">
        <v>1555</v>
      </c>
    </row>
    <row r="2419" spans="1:18" x14ac:dyDescent="0.3">
      <c r="A2419" s="247">
        <v>116466</v>
      </c>
      <c r="B2419" s="47" t="s">
        <v>2980</v>
      </c>
      <c r="C2419" s="34" t="str">
        <f>IFERROR(VLOOKUP(tabConsumoAta[[#This Row],[CÓDIGO]],tabEstimativa[#Data],14,FALSE),"")</f>
        <v>Suspenso</v>
      </c>
      <c r="D2419" s="157" t="s">
        <v>1652</v>
      </c>
      <c r="E2419" s="157">
        <v>204</v>
      </c>
      <c r="F2419" s="34">
        <v>2018</v>
      </c>
      <c r="G2419" s="78">
        <f>IFERROR(VLOOKUP(tabConsumoAta[[#This Row],[ATA]],tabAtas[#Data],4,FALSE),"")</f>
        <v>43746</v>
      </c>
      <c r="H2419" s="163">
        <f>SUMIFS(tabSaldoAta[ESTIMATIVA],tabSaldoAta[CÓDIGO],tabConsumoAta[[#This Row],[CÓDIGO]],tabSaldoAta[CHAVE],tabConsumoAta[[#This Row],[ATA]])</f>
        <v>8500</v>
      </c>
      <c r="I2419" s="164">
        <v>2400</v>
      </c>
      <c r="J2419" s="159">
        <v>2</v>
      </c>
      <c r="K2419" s="251">
        <v>12064</v>
      </c>
      <c r="L2419" s="246" t="s">
        <v>2981</v>
      </c>
      <c r="M2419" s="160" t="s">
        <v>3048</v>
      </c>
      <c r="N2419" s="160" t="s">
        <v>3049</v>
      </c>
      <c r="O2419" s="249" t="s">
        <v>3050</v>
      </c>
      <c r="P2419" s="248">
        <v>43712</v>
      </c>
      <c r="Q2419" s="166" t="str">
        <f>IF(COUNTIFS(tabAtas_Bloqueios[CÓDIGO],tabConsumoAta[[#This Row],[CÓDIGO]],tabAtas_Bloqueios[CHAVE],tabConsumoAta[[#This Row],[ATA]],tabAtas_Bloqueios[INATIVO],"") &gt; 0,"X","")</f>
        <v/>
      </c>
      <c r="R2419" s="158" t="s">
        <v>1555</v>
      </c>
    </row>
    <row r="2420" spans="1:18" x14ac:dyDescent="0.3">
      <c r="A2420" s="247">
        <v>12616</v>
      </c>
      <c r="B2420" s="47" t="s">
        <v>3051</v>
      </c>
      <c r="C2420" s="34" t="str">
        <f>IFERROR(VLOOKUP(tabConsumoAta[[#This Row],[CÓDIGO]],tabEstimativa[#Data],14,FALSE),"")</f>
        <v>Aguardando</v>
      </c>
      <c r="D2420" s="157" t="s">
        <v>1565</v>
      </c>
      <c r="E2420" s="157">
        <v>206</v>
      </c>
      <c r="F2420" s="34">
        <v>2018</v>
      </c>
      <c r="G2420" s="78">
        <f>IFERROR(VLOOKUP(tabConsumoAta[[#This Row],[ATA]],tabAtas[#Data],4,FALSE),"")</f>
        <v>43752</v>
      </c>
      <c r="H2420" s="163">
        <f>SUMIFS(tabSaldoAta[ESTIMATIVA],tabSaldoAta[CÓDIGO],tabConsumoAta[[#This Row],[CÓDIGO]],tabSaldoAta[CHAVE],tabConsumoAta[[#This Row],[ATA]])</f>
        <v>60000</v>
      </c>
      <c r="I2420" s="164">
        <v>25000</v>
      </c>
      <c r="J2420" s="159">
        <v>3</v>
      </c>
      <c r="K2420" s="251">
        <v>12060</v>
      </c>
      <c r="L2420" s="246" t="s">
        <v>3052</v>
      </c>
      <c r="M2420" s="160" t="s">
        <v>3048</v>
      </c>
      <c r="N2420" s="160" t="s">
        <v>3049</v>
      </c>
      <c r="O2420" s="249" t="s">
        <v>3050</v>
      </c>
      <c r="P2420" s="248">
        <v>43712</v>
      </c>
      <c r="Q2420" s="166" t="str">
        <f>IF(COUNTIFS(tabAtas_Bloqueios[CÓDIGO],tabConsumoAta[[#This Row],[CÓDIGO]],tabAtas_Bloqueios[CHAVE],tabConsumoAta[[#This Row],[ATA]],tabAtas_Bloqueios[INATIVO],"") &gt; 0,"X","")</f>
        <v/>
      </c>
      <c r="R2420" s="158" t="s">
        <v>1555</v>
      </c>
    </row>
    <row r="2421" spans="1:18" x14ac:dyDescent="0.3">
      <c r="A2421" s="247">
        <v>127664</v>
      </c>
      <c r="B2421" s="47" t="s">
        <v>1969</v>
      </c>
      <c r="C2421" s="34" t="str">
        <f>IFERROR(VLOOKUP(tabConsumoAta[[#This Row],[CÓDIGO]],tabEstimativa[#Data],14,FALSE),"")</f>
        <v>Aguardando</v>
      </c>
      <c r="D2421" s="157" t="s">
        <v>1655</v>
      </c>
      <c r="E2421" s="157">
        <v>209</v>
      </c>
      <c r="F2421" s="34">
        <v>2018</v>
      </c>
      <c r="G2421" s="78">
        <f>IFERROR(VLOOKUP(tabConsumoAta[[#This Row],[ATA]],tabAtas[#Data],4,FALSE),"")</f>
        <v>43754</v>
      </c>
      <c r="H2421" s="163">
        <f>SUMIFS(tabSaldoAta[ESTIMATIVA],tabSaldoAta[CÓDIGO],tabConsumoAta[[#This Row],[CÓDIGO]],tabSaldoAta[CHAVE],tabConsumoAta[[#This Row],[ATA]])</f>
        <v>6600</v>
      </c>
      <c r="I2421" s="164">
        <v>2954</v>
      </c>
      <c r="J2421" s="159">
        <v>4</v>
      </c>
      <c r="K2421" s="251">
        <v>12056</v>
      </c>
      <c r="L2421" s="246" t="s">
        <v>2659</v>
      </c>
      <c r="M2421" s="160" t="s">
        <v>3048</v>
      </c>
      <c r="N2421" s="160" t="s">
        <v>3049</v>
      </c>
      <c r="O2421" s="249" t="s">
        <v>3050</v>
      </c>
      <c r="P2421" s="248">
        <v>43712</v>
      </c>
      <c r="Q2421" s="166" t="str">
        <f>IF(COUNTIFS(tabAtas_Bloqueios[CÓDIGO],tabConsumoAta[[#This Row],[CÓDIGO]],tabAtas_Bloqueios[CHAVE],tabConsumoAta[[#This Row],[ATA]],tabAtas_Bloqueios[INATIVO],"") &gt; 0,"X","")</f>
        <v/>
      </c>
      <c r="R2421" s="158" t="s">
        <v>1555</v>
      </c>
    </row>
    <row r="2422" spans="1:18" x14ac:dyDescent="0.3">
      <c r="A2422" s="247">
        <v>10412</v>
      </c>
      <c r="B2422" s="47" t="s">
        <v>2660</v>
      </c>
      <c r="C2422" s="34" t="str">
        <f>IFERROR(VLOOKUP(tabConsumoAta[[#This Row],[CÓDIGO]],tabEstimativa[#Data],14,FALSE),"")</f>
        <v>Aguardando</v>
      </c>
      <c r="D2422" s="157" t="s">
        <v>1655</v>
      </c>
      <c r="E2422" s="157">
        <v>209</v>
      </c>
      <c r="F2422" s="34">
        <v>2018</v>
      </c>
      <c r="G2422" s="78">
        <f>IFERROR(VLOOKUP(tabConsumoAta[[#This Row],[ATA]],tabAtas[#Data],4,FALSE),"")</f>
        <v>43754</v>
      </c>
      <c r="H2422" s="163">
        <f>SUMIFS(tabSaldoAta[ESTIMATIVA],tabSaldoAta[CÓDIGO],tabConsumoAta[[#This Row],[CÓDIGO]],tabSaldoAta[CHAVE],tabConsumoAta[[#This Row],[ATA]])</f>
        <v>1440</v>
      </c>
      <c r="I2422" s="164">
        <v>300</v>
      </c>
      <c r="J2422" s="159">
        <v>5</v>
      </c>
      <c r="K2422" s="251">
        <v>12059</v>
      </c>
      <c r="L2422" s="246" t="s">
        <v>2661</v>
      </c>
      <c r="M2422" s="160" t="s">
        <v>3048</v>
      </c>
      <c r="N2422" s="160" t="s">
        <v>3049</v>
      </c>
      <c r="O2422" s="249" t="s">
        <v>3050</v>
      </c>
      <c r="P2422" s="248">
        <v>43712</v>
      </c>
      <c r="Q2422" s="166" t="str">
        <f>IF(COUNTIFS(tabAtas_Bloqueios[CÓDIGO],tabConsumoAta[[#This Row],[CÓDIGO]],tabAtas_Bloqueios[CHAVE],tabConsumoAta[[#This Row],[ATA]],tabAtas_Bloqueios[INATIVO],"") &gt; 0,"X","")</f>
        <v/>
      </c>
      <c r="R2422" s="158" t="s">
        <v>1555</v>
      </c>
    </row>
    <row r="2423" spans="1:18" x14ac:dyDescent="0.3">
      <c r="A2423" s="247">
        <v>134247</v>
      </c>
      <c r="B2423" s="47" t="s">
        <v>1419</v>
      </c>
      <c r="C2423" s="34" t="str">
        <f>IFERROR(VLOOKUP(tabConsumoAta[[#This Row],[CÓDIGO]],tabEstimativa[#Data],14,FALSE),"")</f>
        <v>Aguardando</v>
      </c>
      <c r="D2423" s="157" t="s">
        <v>1659</v>
      </c>
      <c r="E2423" s="157">
        <v>214</v>
      </c>
      <c r="F2423" s="34">
        <v>2018</v>
      </c>
      <c r="G2423" s="78">
        <f>IFERROR(VLOOKUP(tabConsumoAta[[#This Row],[ATA]],tabAtas[#Data],4,FALSE),"")</f>
        <v>43762</v>
      </c>
      <c r="H2423" s="163">
        <f>SUMIFS(tabSaldoAta[ESTIMATIVA],tabSaldoAta[CÓDIGO],tabConsumoAta[[#This Row],[CÓDIGO]],tabSaldoAta[CHAVE],tabConsumoAta[[#This Row],[ATA]])</f>
        <v>350</v>
      </c>
      <c r="I2423" s="164">
        <v>1000</v>
      </c>
      <c r="J2423" s="159">
        <v>6</v>
      </c>
      <c r="K2423" s="251">
        <v>12066</v>
      </c>
      <c r="L2423" s="246" t="s">
        <v>2761</v>
      </c>
      <c r="M2423" s="160" t="s">
        <v>3048</v>
      </c>
      <c r="N2423" s="160" t="s">
        <v>3049</v>
      </c>
      <c r="O2423" s="249" t="s">
        <v>3050</v>
      </c>
      <c r="P2423" s="248">
        <v>43712</v>
      </c>
      <c r="Q2423" s="166" t="str">
        <f>IF(COUNTIFS(tabAtas_Bloqueios[CÓDIGO],tabConsumoAta[[#This Row],[CÓDIGO]],tabAtas_Bloqueios[CHAVE],tabConsumoAta[[#This Row],[ATA]],tabAtas_Bloqueios[INATIVO],"") &gt; 0,"X","")</f>
        <v/>
      </c>
      <c r="R2423" s="158" t="s">
        <v>1555</v>
      </c>
    </row>
    <row r="2424" spans="1:18" x14ac:dyDescent="0.3">
      <c r="A2424" s="247">
        <v>134246</v>
      </c>
      <c r="B2424" s="47" t="s">
        <v>2005</v>
      </c>
      <c r="C2424" s="34" t="str">
        <f>IFERROR(VLOOKUP(tabConsumoAta[[#This Row],[CÓDIGO]],tabEstimativa[#Data],14,FALSE),"")</f>
        <v>Aguardando</v>
      </c>
      <c r="D2424" s="157" t="s">
        <v>1701</v>
      </c>
      <c r="E2424" s="157">
        <v>6</v>
      </c>
      <c r="F2424" s="34">
        <v>2019</v>
      </c>
      <c r="G2424" s="78">
        <f>IFERROR(VLOOKUP(tabConsumoAta[[#This Row],[ATA]],tabAtas[#Data],4,FALSE),"")</f>
        <v>43837</v>
      </c>
      <c r="H2424" s="163">
        <f>SUMIFS(tabSaldoAta[ESTIMATIVA],tabSaldoAta[CÓDIGO],tabConsumoAta[[#This Row],[CÓDIGO]],tabSaldoAta[CHAVE],tabConsumoAta[[#This Row],[ATA]])</f>
        <v>1000</v>
      </c>
      <c r="I2424" s="164">
        <v>600</v>
      </c>
      <c r="J2424" s="159">
        <v>7</v>
      </c>
      <c r="K2424" s="251">
        <v>12082</v>
      </c>
      <c r="L2424" s="246" t="s">
        <v>2436</v>
      </c>
      <c r="M2424" s="160" t="s">
        <v>3048</v>
      </c>
      <c r="N2424" s="160" t="s">
        <v>3049</v>
      </c>
      <c r="O2424" s="249" t="s">
        <v>3050</v>
      </c>
      <c r="P2424" s="248">
        <v>43712</v>
      </c>
      <c r="Q2424" s="166" t="str">
        <f>IF(COUNTIFS(tabAtas_Bloqueios[CÓDIGO],tabConsumoAta[[#This Row],[CÓDIGO]],tabAtas_Bloqueios[CHAVE],tabConsumoAta[[#This Row],[ATA]],tabAtas_Bloqueios[INATIVO],"") &gt; 0,"X","")</f>
        <v/>
      </c>
      <c r="R2424" s="158" t="s">
        <v>1555</v>
      </c>
    </row>
    <row r="2425" spans="1:18" x14ac:dyDescent="0.3">
      <c r="A2425" s="247">
        <v>112064</v>
      </c>
      <c r="B2425" s="47" t="s">
        <v>3014</v>
      </c>
      <c r="C2425" s="34" t="str">
        <f>IFERROR(VLOOKUP(tabConsumoAta[[#This Row],[CÓDIGO]],tabEstimativa[#Data],14,FALSE),"")</f>
        <v>Aguardando</v>
      </c>
      <c r="D2425" s="157" t="s">
        <v>1567</v>
      </c>
      <c r="E2425" s="157">
        <v>47</v>
      </c>
      <c r="F2425" s="34">
        <v>2019</v>
      </c>
      <c r="G2425" s="78">
        <f>IFERROR(VLOOKUP(tabConsumoAta[[#This Row],[ATA]],tabAtas[#Data],4,FALSE),"")</f>
        <v>43878</v>
      </c>
      <c r="H2425" s="163">
        <f>SUMIFS(tabSaldoAta[ESTIMATIVA],tabSaldoAta[CÓDIGO],tabConsumoAta[[#This Row],[CÓDIGO]],tabSaldoAta[CHAVE],tabConsumoAta[[#This Row],[ATA]])</f>
        <v>40</v>
      </c>
      <c r="I2425" s="164">
        <v>20</v>
      </c>
      <c r="J2425" s="159">
        <v>8</v>
      </c>
      <c r="K2425" s="251">
        <v>12083</v>
      </c>
      <c r="L2425" s="246" t="s">
        <v>2423</v>
      </c>
      <c r="M2425" s="160" t="s">
        <v>3048</v>
      </c>
      <c r="N2425" s="160" t="s">
        <v>3049</v>
      </c>
      <c r="O2425" s="249" t="s">
        <v>3050</v>
      </c>
      <c r="P2425" s="248">
        <v>43712</v>
      </c>
      <c r="Q2425" s="166" t="str">
        <f>IF(COUNTIFS(tabAtas_Bloqueios[CÓDIGO],tabConsumoAta[[#This Row],[CÓDIGO]],tabAtas_Bloqueios[CHAVE],tabConsumoAta[[#This Row],[ATA]],tabAtas_Bloqueios[INATIVO],"") &gt; 0,"X","")</f>
        <v/>
      </c>
      <c r="R2425" s="158" t="s">
        <v>1555</v>
      </c>
    </row>
    <row r="2426" spans="1:18" x14ac:dyDescent="0.3">
      <c r="A2426" s="247">
        <v>14662</v>
      </c>
      <c r="B2426" s="47" t="s">
        <v>2859</v>
      </c>
      <c r="C2426" s="34" t="str">
        <f>IFERROR(VLOOKUP(tabConsumoAta[[#This Row],[CÓDIGO]],tabEstimativa[#Data],14,FALSE),"")</f>
        <v>Aguardando</v>
      </c>
      <c r="D2426" s="157" t="s">
        <v>1567</v>
      </c>
      <c r="E2426" s="157">
        <v>47</v>
      </c>
      <c r="F2426" s="34">
        <v>2019</v>
      </c>
      <c r="G2426" s="78">
        <f>IFERROR(VLOOKUP(tabConsumoAta[[#This Row],[ATA]],tabAtas[#Data],4,FALSE),"")</f>
        <v>43878</v>
      </c>
      <c r="H2426" s="163">
        <f>SUMIFS(tabSaldoAta[ESTIMATIVA],tabSaldoAta[CÓDIGO],tabConsumoAta[[#This Row],[CÓDIGO]],tabSaldoAta[CHAVE],tabConsumoAta[[#This Row],[ATA]])</f>
        <v>3400</v>
      </c>
      <c r="I2426" s="164">
        <v>1200</v>
      </c>
      <c r="J2426" s="159">
        <v>9</v>
      </c>
      <c r="K2426" s="251">
        <v>12084</v>
      </c>
      <c r="L2426" s="246" t="s">
        <v>2424</v>
      </c>
      <c r="M2426" s="160" t="s">
        <v>3048</v>
      </c>
      <c r="N2426" s="160" t="s">
        <v>3049</v>
      </c>
      <c r="O2426" s="249" t="s">
        <v>3050</v>
      </c>
      <c r="P2426" s="248">
        <v>43712</v>
      </c>
      <c r="Q2426" s="166" t="str">
        <f>IF(COUNTIFS(tabAtas_Bloqueios[CÓDIGO],tabConsumoAta[[#This Row],[CÓDIGO]],tabAtas_Bloqueios[CHAVE],tabConsumoAta[[#This Row],[ATA]],tabAtas_Bloqueios[INATIVO],"") &gt; 0,"X","")</f>
        <v/>
      </c>
      <c r="R2426" s="158" t="s">
        <v>1555</v>
      </c>
    </row>
    <row r="2427" spans="1:18" x14ac:dyDescent="0.3">
      <c r="A2427" s="247">
        <v>72174</v>
      </c>
      <c r="B2427" s="47" t="s">
        <v>2822</v>
      </c>
      <c r="C2427" s="34" t="str">
        <f>IFERROR(VLOOKUP(tabConsumoAta[[#This Row],[CÓDIGO]],tabEstimativa[#Data],14,FALSE),"")</f>
        <v/>
      </c>
      <c r="D2427" s="157" t="s">
        <v>1753</v>
      </c>
      <c r="E2427" s="157">
        <v>100</v>
      </c>
      <c r="F2427" s="34">
        <v>2019</v>
      </c>
      <c r="G2427" s="78">
        <f>IFERROR(VLOOKUP(tabConsumoAta[[#This Row],[ATA]],tabAtas[#Data],4,FALSE),"")</f>
        <v>43924</v>
      </c>
      <c r="H2427" s="163">
        <f>SUMIFS(tabSaldoAta[ESTIMATIVA],tabSaldoAta[CÓDIGO],tabConsumoAta[[#This Row],[CÓDIGO]],tabSaldoAta[CHAVE],tabConsumoAta[[#This Row],[ATA]])</f>
        <v>300</v>
      </c>
      <c r="I2427" s="164">
        <v>10</v>
      </c>
      <c r="J2427" s="159">
        <v>10</v>
      </c>
      <c r="K2427" s="251">
        <v>12088</v>
      </c>
      <c r="L2427" s="246" t="s">
        <v>3053</v>
      </c>
      <c r="M2427" s="160" t="s">
        <v>3048</v>
      </c>
      <c r="N2427" s="160" t="s">
        <v>3049</v>
      </c>
      <c r="O2427" s="249" t="s">
        <v>3050</v>
      </c>
      <c r="P2427" s="248">
        <v>43712</v>
      </c>
      <c r="Q2427" s="166" t="str">
        <f>IF(COUNTIFS(tabAtas_Bloqueios[CÓDIGO],tabConsumoAta[[#This Row],[CÓDIGO]],tabAtas_Bloqueios[CHAVE],tabConsumoAta[[#This Row],[ATA]],tabAtas_Bloqueios[INATIVO],"") &gt; 0,"X","")</f>
        <v/>
      </c>
      <c r="R2427" s="158" t="s">
        <v>1555</v>
      </c>
    </row>
    <row r="2428" spans="1:18" x14ac:dyDescent="0.3">
      <c r="A2428" s="247">
        <v>58792</v>
      </c>
      <c r="B2428" s="47" t="s">
        <v>2826</v>
      </c>
      <c r="C2428" s="34" t="str">
        <f>IFERROR(VLOOKUP(tabConsumoAta[[#This Row],[CÓDIGO]],tabEstimativa[#Data],14,FALSE),"")</f>
        <v>Suspenso</v>
      </c>
      <c r="D2428" s="157" t="s">
        <v>1753</v>
      </c>
      <c r="E2428" s="157">
        <v>100</v>
      </c>
      <c r="F2428" s="34">
        <v>2019</v>
      </c>
      <c r="G2428" s="78">
        <f>IFERROR(VLOOKUP(tabConsumoAta[[#This Row],[ATA]],tabAtas[#Data],4,FALSE),"")</f>
        <v>43924</v>
      </c>
      <c r="H2428" s="163">
        <f>SUMIFS(tabSaldoAta[ESTIMATIVA],tabSaldoAta[CÓDIGO],tabConsumoAta[[#This Row],[CÓDIGO]],tabSaldoAta[CHAVE],tabConsumoAta[[#This Row],[ATA]])</f>
        <v>300</v>
      </c>
      <c r="I2428" s="164">
        <v>10</v>
      </c>
      <c r="J2428" s="159">
        <v>11</v>
      </c>
      <c r="K2428" s="251">
        <v>12087</v>
      </c>
      <c r="L2428" s="246" t="s">
        <v>3054</v>
      </c>
      <c r="M2428" s="160" t="s">
        <v>3048</v>
      </c>
      <c r="N2428" s="160" t="s">
        <v>3049</v>
      </c>
      <c r="O2428" s="249" t="s">
        <v>3050</v>
      </c>
      <c r="P2428" s="248">
        <v>43712</v>
      </c>
      <c r="Q2428" s="166" t="str">
        <f>IF(COUNTIFS(tabAtas_Bloqueios[CÓDIGO],tabConsumoAta[[#This Row],[CÓDIGO]],tabAtas_Bloqueios[CHAVE],tabConsumoAta[[#This Row],[ATA]],tabAtas_Bloqueios[INATIVO],"") &gt; 0,"X","")</f>
        <v/>
      </c>
      <c r="R2428" s="158" t="s">
        <v>1555</v>
      </c>
    </row>
    <row r="2429" spans="1:18" x14ac:dyDescent="0.3">
      <c r="A2429" s="247">
        <v>74081</v>
      </c>
      <c r="B2429" s="47" t="s">
        <v>2867</v>
      </c>
      <c r="C2429" s="34" t="str">
        <f>IFERROR(VLOOKUP(tabConsumoAta[[#This Row],[CÓDIGO]],tabEstimativa[#Data],14,FALSE),"")</f>
        <v>Suspenso</v>
      </c>
      <c r="D2429" s="157" t="s">
        <v>1784</v>
      </c>
      <c r="E2429" s="157">
        <v>131</v>
      </c>
      <c r="F2429" s="34">
        <v>2019</v>
      </c>
      <c r="G2429" s="78">
        <f>IFERROR(VLOOKUP(tabConsumoAta[[#This Row],[ATA]],tabAtas[#Data],4,FALSE),"")</f>
        <v>43965</v>
      </c>
      <c r="H2429" s="163">
        <f>SUMIFS(tabSaldoAta[ESTIMATIVA],tabSaldoAta[CÓDIGO],tabConsumoAta[[#This Row],[CÓDIGO]],tabSaldoAta[CHAVE],tabConsumoAta[[#This Row],[ATA]])</f>
        <v>200</v>
      </c>
      <c r="I2429" s="164">
        <v>10</v>
      </c>
      <c r="J2429" s="159">
        <v>12</v>
      </c>
      <c r="K2429" s="251">
        <v>12089</v>
      </c>
      <c r="L2429" s="246" t="s">
        <v>2868</v>
      </c>
      <c r="M2429" s="160" t="s">
        <v>3048</v>
      </c>
      <c r="N2429" s="160" t="s">
        <v>3049</v>
      </c>
      <c r="O2429" s="249" t="s">
        <v>3050</v>
      </c>
      <c r="P2429" s="248">
        <v>43712</v>
      </c>
      <c r="Q2429" s="166" t="str">
        <f>IF(COUNTIFS(tabAtas_Bloqueios[CÓDIGO],tabConsumoAta[[#This Row],[CÓDIGO]],tabAtas_Bloqueios[CHAVE],tabConsumoAta[[#This Row],[ATA]],tabAtas_Bloqueios[INATIVO],"") &gt; 0,"X","")</f>
        <v/>
      </c>
      <c r="R2429" s="158" t="s">
        <v>1555</v>
      </c>
    </row>
    <row r="2430" spans="1:18" x14ac:dyDescent="0.3">
      <c r="A2430" s="247">
        <v>13094</v>
      </c>
      <c r="B2430" s="47" t="s">
        <v>1426</v>
      </c>
      <c r="C2430" s="34" t="str">
        <f>IFERROR(VLOOKUP(tabConsumoAta[[#This Row],[CÓDIGO]],tabEstimativa[#Data],14,FALSE),"")</f>
        <v>Suspenso</v>
      </c>
      <c r="D2430" s="157" t="s">
        <v>1957</v>
      </c>
      <c r="E2430" s="157">
        <v>155</v>
      </c>
      <c r="F2430" s="34">
        <v>2019</v>
      </c>
      <c r="G2430" s="78">
        <f>IFERROR(VLOOKUP(tabConsumoAta[[#This Row],[ATA]],tabAtas[#Data],4,FALSE),"")</f>
        <v>44008</v>
      </c>
      <c r="H2430" s="163">
        <f>SUMIFS(tabSaldoAta[ESTIMATIVA],tabSaldoAta[CÓDIGO],tabConsumoAta[[#This Row],[CÓDIGO]],tabSaldoAta[CHAVE],tabConsumoAta[[#This Row],[ATA]])</f>
        <v>1400</v>
      </c>
      <c r="I2430" s="164">
        <v>200</v>
      </c>
      <c r="J2430" s="159">
        <v>13</v>
      </c>
      <c r="K2430" s="251">
        <v>12090</v>
      </c>
      <c r="L2430" s="246" t="s">
        <v>2964</v>
      </c>
      <c r="M2430" s="160" t="s">
        <v>3048</v>
      </c>
      <c r="N2430" s="160" t="s">
        <v>3049</v>
      </c>
      <c r="O2430" s="249" t="s">
        <v>3050</v>
      </c>
      <c r="P2430" s="248">
        <v>43712</v>
      </c>
      <c r="Q2430" s="166" t="str">
        <f>IF(COUNTIFS(tabAtas_Bloqueios[CÓDIGO],tabConsumoAta[[#This Row],[CÓDIGO]],tabAtas_Bloqueios[CHAVE],tabConsumoAta[[#This Row],[ATA]],tabAtas_Bloqueios[INATIVO],"") &gt; 0,"X","")</f>
        <v/>
      </c>
      <c r="R2430" s="158" t="s">
        <v>1555</v>
      </c>
    </row>
    <row r="2431" spans="1:18" x14ac:dyDescent="0.3">
      <c r="A2431" s="247">
        <v>13558</v>
      </c>
      <c r="B2431" s="47" t="s">
        <v>241</v>
      </c>
      <c r="C2431" s="34" t="str">
        <f>IFERROR(VLOOKUP(tabConsumoAta[[#This Row],[CÓDIGO]],tabEstimativa[#Data],14,FALSE),"")</f>
        <v>Aguardando</v>
      </c>
      <c r="D2431" s="157" t="s">
        <v>1652</v>
      </c>
      <c r="E2431" s="157">
        <v>204</v>
      </c>
      <c r="F2431" s="34">
        <v>2018</v>
      </c>
      <c r="G2431" s="78">
        <f>IFERROR(VLOOKUP(tabConsumoAta[[#This Row],[ATA]],tabAtas[#Data],4,FALSE),"")</f>
        <v>43746</v>
      </c>
      <c r="H2431" s="163">
        <f>SUMIFS(tabSaldoAta[ESTIMATIVA],tabSaldoAta[CÓDIGO],tabConsumoAta[[#This Row],[CÓDIGO]],tabSaldoAta[CHAVE],tabConsumoAta[[#This Row],[ATA]])</f>
        <v>100</v>
      </c>
      <c r="I2431" s="164">
        <v>26</v>
      </c>
      <c r="J2431" s="159">
        <v>1</v>
      </c>
      <c r="K2431" s="251">
        <v>11890</v>
      </c>
      <c r="L2431" s="246" t="s">
        <v>2762</v>
      </c>
      <c r="M2431" s="160" t="s">
        <v>3045</v>
      </c>
      <c r="N2431" s="160" t="s">
        <v>3046</v>
      </c>
      <c r="O2431" s="249" t="s">
        <v>3047</v>
      </c>
      <c r="P2431" s="248">
        <v>43712</v>
      </c>
      <c r="Q2431" s="166" t="str">
        <f>IF(COUNTIFS(tabAtas_Bloqueios[CÓDIGO],tabConsumoAta[[#This Row],[CÓDIGO]],tabAtas_Bloqueios[CHAVE],tabConsumoAta[[#This Row],[ATA]],tabAtas_Bloqueios[INATIVO],"") &gt; 0,"X","")</f>
        <v/>
      </c>
      <c r="R2431" s="158" t="s">
        <v>1555</v>
      </c>
    </row>
    <row r="2432" spans="1:18" x14ac:dyDescent="0.3">
      <c r="A2432" s="247">
        <v>14885</v>
      </c>
      <c r="B2432" s="47" t="s">
        <v>137</v>
      </c>
      <c r="C2432" s="34" t="str">
        <f>IFERROR(VLOOKUP(tabConsumoAta[[#This Row],[CÓDIGO]],tabEstimativa[#Data],14,FALSE),"")</f>
        <v>Suspenso</v>
      </c>
      <c r="D2432" s="157" t="s">
        <v>1768</v>
      </c>
      <c r="E2432" s="157">
        <v>126</v>
      </c>
      <c r="F2432" s="34">
        <v>2019</v>
      </c>
      <c r="G2432" s="78">
        <f>IFERROR(VLOOKUP(tabConsumoAta[[#This Row],[ATA]],tabAtas[#Data],4,FALSE),"")</f>
        <v>43957</v>
      </c>
      <c r="H2432" s="163">
        <f>SUMIFS(tabSaldoAta[ESTIMATIVA],tabSaldoAta[CÓDIGO],tabConsumoAta[[#This Row],[CÓDIGO]],tabSaldoAta[CHAVE],tabConsumoAta[[#This Row],[ATA]])</f>
        <v>100</v>
      </c>
      <c r="I2432" s="164">
        <v>100</v>
      </c>
      <c r="J2432" s="159">
        <v>2</v>
      </c>
      <c r="K2432" s="251">
        <v>11891</v>
      </c>
      <c r="L2432" s="246" t="s">
        <v>2860</v>
      </c>
      <c r="M2432" s="160" t="s">
        <v>3045</v>
      </c>
      <c r="N2432" s="160" t="s">
        <v>3046</v>
      </c>
      <c r="O2432" s="249" t="s">
        <v>3047</v>
      </c>
      <c r="P2432" s="248">
        <v>43712</v>
      </c>
      <c r="Q2432" s="166" t="str">
        <f>IF(COUNTIFS(tabAtas_Bloqueios[CÓDIGO],tabConsumoAta[[#This Row],[CÓDIGO]],tabAtas_Bloqueios[CHAVE],tabConsumoAta[[#This Row],[ATA]],tabAtas_Bloqueios[INATIVO],"") &gt; 0,"X","")</f>
        <v/>
      </c>
      <c r="R2432" s="158" t="s">
        <v>1555</v>
      </c>
    </row>
    <row r="2433" spans="1:18" x14ac:dyDescent="0.3">
      <c r="A2433" s="247">
        <v>29935</v>
      </c>
      <c r="B2433" s="47" t="s">
        <v>1396</v>
      </c>
      <c r="C2433" s="34" t="str">
        <f>IFERROR(VLOOKUP(tabConsumoAta[[#This Row],[CÓDIGO]],tabEstimativa[#Data],14,FALSE),"")</f>
        <v>Aguardando</v>
      </c>
      <c r="D2433" s="157" t="s">
        <v>2073</v>
      </c>
      <c r="E2433" s="157">
        <v>192</v>
      </c>
      <c r="F2433" s="34">
        <v>2019</v>
      </c>
      <c r="G2433" s="78">
        <f>IFERROR(VLOOKUP(tabConsumoAta[[#This Row],[ATA]],tabAtas[#Data],4,FALSE),"")</f>
        <v>44050</v>
      </c>
      <c r="H2433" s="163">
        <f>SUMIFS(tabSaldoAta[ESTIMATIVA],tabSaldoAta[CÓDIGO],tabConsumoAta[[#This Row],[CÓDIGO]],tabSaldoAta[CHAVE],tabConsumoAta[[#This Row],[ATA]])</f>
        <v>200</v>
      </c>
      <c r="I2433" s="164">
        <v>15</v>
      </c>
      <c r="J2433" s="159">
        <v>3</v>
      </c>
      <c r="K2433" s="251">
        <v>11892</v>
      </c>
      <c r="L2433" s="246" t="s">
        <v>2860</v>
      </c>
      <c r="M2433" s="160" t="s">
        <v>3045</v>
      </c>
      <c r="N2433" s="160" t="s">
        <v>3046</v>
      </c>
      <c r="O2433" s="249" t="s">
        <v>3047</v>
      </c>
      <c r="P2433" s="248">
        <v>43712</v>
      </c>
      <c r="Q2433" s="166" t="str">
        <f>IF(COUNTIFS(tabAtas_Bloqueios[CÓDIGO],tabConsumoAta[[#This Row],[CÓDIGO]],tabAtas_Bloqueios[CHAVE],tabConsumoAta[[#This Row],[ATA]],tabAtas_Bloqueios[INATIVO],"") &gt; 0,"X","")</f>
        <v/>
      </c>
      <c r="R2433" s="158" t="s">
        <v>1555</v>
      </c>
    </row>
    <row r="2434" spans="1:18" x14ac:dyDescent="0.3">
      <c r="A2434" s="247">
        <v>88838</v>
      </c>
      <c r="B2434" s="47" t="s">
        <v>1410</v>
      </c>
      <c r="C2434" s="34" t="str">
        <f>IFERROR(VLOOKUP(tabConsumoAta[[#This Row],[CÓDIGO]],tabEstimativa[#Data],14,FALSE),"")</f>
        <v>Suspenso</v>
      </c>
      <c r="D2434" s="157" t="s">
        <v>2073</v>
      </c>
      <c r="E2434" s="157">
        <v>192</v>
      </c>
      <c r="F2434" s="34">
        <v>2019</v>
      </c>
      <c r="G2434" s="78">
        <f>IFERROR(VLOOKUP(tabConsumoAta[[#This Row],[ATA]],tabAtas[#Data],4,FALSE),"")</f>
        <v>44050</v>
      </c>
      <c r="H2434" s="163">
        <f>SUMIFS(tabSaldoAta[ESTIMATIVA],tabSaldoAta[CÓDIGO],tabConsumoAta[[#This Row],[CÓDIGO]],tabSaldoAta[CHAVE],tabConsumoAta[[#This Row],[ATA]])</f>
        <v>1500</v>
      </c>
      <c r="I2434" s="164">
        <v>900</v>
      </c>
      <c r="J2434" s="159">
        <v>4</v>
      </c>
      <c r="K2434" s="251">
        <v>11892</v>
      </c>
      <c r="L2434" s="246" t="s">
        <v>2860</v>
      </c>
      <c r="M2434" s="160" t="s">
        <v>3045</v>
      </c>
      <c r="N2434" s="160" t="s">
        <v>3046</v>
      </c>
      <c r="O2434" s="249" t="s">
        <v>3047</v>
      </c>
      <c r="P2434" s="248">
        <v>43712</v>
      </c>
      <c r="Q2434" s="166" t="str">
        <f>IF(COUNTIFS(tabAtas_Bloqueios[CÓDIGO],tabConsumoAta[[#This Row],[CÓDIGO]],tabAtas_Bloqueios[CHAVE],tabConsumoAta[[#This Row],[ATA]],tabAtas_Bloqueios[INATIVO],"") &gt; 0,"X","")</f>
        <v/>
      </c>
      <c r="R2434" s="158" t="s">
        <v>1555</v>
      </c>
    </row>
    <row r="2435" spans="1:18" x14ac:dyDescent="0.3">
      <c r="A2435" s="247">
        <v>77557</v>
      </c>
      <c r="B2435" s="47" t="s">
        <v>2756</v>
      </c>
      <c r="C2435" s="34" t="str">
        <f>IFERROR(VLOOKUP(tabConsumoAta[[#This Row],[CÓDIGO]],tabEstimativa[#Data],14,FALSE),"")</f>
        <v>Inativo</v>
      </c>
      <c r="D2435" s="157" t="s">
        <v>1636</v>
      </c>
      <c r="E2435" s="157">
        <v>189</v>
      </c>
      <c r="F2435" s="34">
        <v>2018</v>
      </c>
      <c r="G2435" s="78">
        <f>IFERROR(VLOOKUP(tabConsumoAta[[#This Row],[ATA]],tabAtas[#Data],4,FALSE),"")</f>
        <v>43724</v>
      </c>
      <c r="H2435" s="163">
        <f>SUMIFS(tabSaldoAta[ESTIMATIVA],tabSaldoAta[CÓDIGO],tabConsumoAta[[#This Row],[CÓDIGO]],tabSaldoAta[CHAVE],tabConsumoAta[[#This Row],[ATA]])</f>
        <v>0</v>
      </c>
      <c r="I2435" s="164">
        <v>250</v>
      </c>
      <c r="J2435" s="159">
        <v>1</v>
      </c>
      <c r="K2435" s="251">
        <v>11867</v>
      </c>
      <c r="L2435" s="246" t="s">
        <v>2757</v>
      </c>
      <c r="M2435" s="160" t="s">
        <v>3040</v>
      </c>
      <c r="N2435" s="160" t="s">
        <v>3041</v>
      </c>
      <c r="O2435" s="249" t="s">
        <v>3042</v>
      </c>
      <c r="P2435" s="248">
        <v>43712</v>
      </c>
      <c r="Q2435" s="166" t="str">
        <f>IF(COUNTIFS(tabAtas_Bloqueios[CÓDIGO],tabConsumoAta[[#This Row],[CÓDIGO]],tabAtas_Bloqueios[CHAVE],tabConsumoAta[[#This Row],[ATA]],tabAtas_Bloqueios[INATIVO],"") &gt; 0,"X","")</f>
        <v/>
      </c>
      <c r="R2435" s="158" t="s">
        <v>1555</v>
      </c>
    </row>
    <row r="2436" spans="1:18" x14ac:dyDescent="0.3">
      <c r="A2436" s="247">
        <v>16365</v>
      </c>
      <c r="B2436" s="47" t="s">
        <v>2392</v>
      </c>
      <c r="C2436" s="34" t="str">
        <f>IFERROR(VLOOKUP(tabConsumoAta[[#This Row],[CÓDIGO]],tabEstimativa[#Data],14,FALSE),"")</f>
        <v>Inativo</v>
      </c>
      <c r="D2436" s="157" t="s">
        <v>1636</v>
      </c>
      <c r="E2436" s="157">
        <v>189</v>
      </c>
      <c r="F2436" s="34">
        <v>2018</v>
      </c>
      <c r="G2436" s="78">
        <f>IFERROR(VLOOKUP(tabConsumoAta[[#This Row],[ATA]],tabAtas[#Data],4,FALSE),"")</f>
        <v>43724</v>
      </c>
      <c r="H2436" s="163">
        <f>SUMIFS(tabSaldoAta[ESTIMATIVA],tabSaldoAta[CÓDIGO],tabConsumoAta[[#This Row],[CÓDIGO]],tabSaldoAta[CHAVE],tabConsumoAta[[#This Row],[ATA]])</f>
        <v>300</v>
      </c>
      <c r="I2436" s="164">
        <v>53</v>
      </c>
      <c r="J2436" s="159">
        <v>2</v>
      </c>
      <c r="K2436" s="251">
        <v>11867</v>
      </c>
      <c r="L2436" s="246" t="s">
        <v>2757</v>
      </c>
      <c r="M2436" s="160" t="s">
        <v>3040</v>
      </c>
      <c r="N2436" s="160" t="s">
        <v>3041</v>
      </c>
      <c r="O2436" s="249" t="s">
        <v>3042</v>
      </c>
      <c r="P2436" s="248">
        <v>43712</v>
      </c>
      <c r="Q2436" s="166" t="str">
        <f>IF(COUNTIFS(tabAtas_Bloqueios[CÓDIGO],tabConsumoAta[[#This Row],[CÓDIGO]],tabAtas_Bloqueios[CHAVE],tabConsumoAta[[#This Row],[ATA]],tabAtas_Bloqueios[INATIVO],"") &gt; 0,"X","")</f>
        <v/>
      </c>
      <c r="R2436" s="158" t="s">
        <v>1555</v>
      </c>
    </row>
    <row r="2437" spans="1:18" x14ac:dyDescent="0.3">
      <c r="A2437" s="247">
        <v>80300</v>
      </c>
      <c r="B2437" s="47" t="s">
        <v>2758</v>
      </c>
      <c r="C2437" s="34" t="str">
        <f>IFERROR(VLOOKUP(tabConsumoAta[[#This Row],[CÓDIGO]],tabEstimativa[#Data],14,FALSE),"")</f>
        <v>Inativo</v>
      </c>
      <c r="D2437" s="157" t="s">
        <v>1636</v>
      </c>
      <c r="E2437" s="157">
        <v>189</v>
      </c>
      <c r="F2437" s="34">
        <v>2018</v>
      </c>
      <c r="G2437" s="78">
        <f>IFERROR(VLOOKUP(tabConsumoAta[[#This Row],[ATA]],tabAtas[#Data],4,FALSE),"")</f>
        <v>43724</v>
      </c>
      <c r="H2437" s="163">
        <f>SUMIFS(tabSaldoAta[ESTIMATIVA],tabSaldoAta[CÓDIGO],tabConsumoAta[[#This Row],[CÓDIGO]],tabSaldoAta[CHAVE],tabConsumoAta[[#This Row],[ATA]])</f>
        <v>150</v>
      </c>
      <c r="I2437" s="164">
        <v>60</v>
      </c>
      <c r="J2437" s="159">
        <v>3</v>
      </c>
      <c r="K2437" s="251">
        <v>11873</v>
      </c>
      <c r="L2437" s="246" t="s">
        <v>2757</v>
      </c>
      <c r="M2437" s="160" t="s">
        <v>3040</v>
      </c>
      <c r="N2437" s="160" t="s">
        <v>3041</v>
      </c>
      <c r="O2437" s="249" t="s">
        <v>3042</v>
      </c>
      <c r="P2437" s="248">
        <v>43712</v>
      </c>
      <c r="Q2437" s="166" t="str">
        <f>IF(COUNTIFS(tabAtas_Bloqueios[CÓDIGO],tabConsumoAta[[#This Row],[CÓDIGO]],tabAtas_Bloqueios[CHAVE],tabConsumoAta[[#This Row],[ATA]],tabAtas_Bloqueios[INATIVO],"") &gt; 0,"X","")</f>
        <v/>
      </c>
      <c r="R2437" s="158" t="s">
        <v>1555</v>
      </c>
    </row>
    <row r="2438" spans="1:18" x14ac:dyDescent="0.3">
      <c r="A2438" s="247">
        <v>135238</v>
      </c>
      <c r="B2438" s="47" t="s">
        <v>2420</v>
      </c>
      <c r="C2438" s="34" t="str">
        <f>IFERROR(VLOOKUP(tabConsumoAta[[#This Row],[CÓDIGO]],tabEstimativa[#Data],14,FALSE),"")</f>
        <v>Suspenso</v>
      </c>
      <c r="D2438" s="157" t="s">
        <v>1640</v>
      </c>
      <c r="E2438" s="157">
        <v>190</v>
      </c>
      <c r="F2438" s="34">
        <v>2018</v>
      </c>
      <c r="G2438" s="78">
        <f>IFERROR(VLOOKUP(tabConsumoAta[[#This Row],[ATA]],tabAtas[#Data],4,FALSE),"")</f>
        <v>43726</v>
      </c>
      <c r="H2438" s="163">
        <f>SUMIFS(tabSaldoAta[ESTIMATIVA],tabSaldoAta[CÓDIGO],tabConsumoAta[[#This Row],[CÓDIGO]],tabSaldoAta[CHAVE],tabConsumoAta[[#This Row],[ATA]])</f>
        <v>1000</v>
      </c>
      <c r="I2438" s="164">
        <v>158</v>
      </c>
      <c r="J2438" s="159">
        <v>4</v>
      </c>
      <c r="K2438" s="251">
        <v>11874</v>
      </c>
      <c r="L2438" s="246" t="s">
        <v>2421</v>
      </c>
      <c r="M2438" s="160" t="s">
        <v>3040</v>
      </c>
      <c r="N2438" s="160" t="s">
        <v>3041</v>
      </c>
      <c r="O2438" s="249" t="s">
        <v>3042</v>
      </c>
      <c r="P2438" s="248">
        <v>43712</v>
      </c>
      <c r="Q2438" s="166" t="str">
        <f>IF(COUNTIFS(tabAtas_Bloqueios[CÓDIGO],tabConsumoAta[[#This Row],[CÓDIGO]],tabAtas_Bloqueios[CHAVE],tabConsumoAta[[#This Row],[ATA]],tabAtas_Bloqueios[INATIVO],"") &gt; 0,"X","")</f>
        <v/>
      </c>
      <c r="R2438" s="158" t="s">
        <v>1555</v>
      </c>
    </row>
    <row r="2439" spans="1:18" x14ac:dyDescent="0.3">
      <c r="A2439" s="247">
        <v>12820</v>
      </c>
      <c r="B2439" s="47" t="s">
        <v>2394</v>
      </c>
      <c r="C2439" s="34" t="str">
        <f>IFERROR(VLOOKUP(tabConsumoAta[[#This Row],[CÓDIGO]],tabEstimativa[#Data],14,FALSE),"")</f>
        <v>Aguardando</v>
      </c>
      <c r="D2439" s="157" t="s">
        <v>1640</v>
      </c>
      <c r="E2439" s="157">
        <v>190</v>
      </c>
      <c r="F2439" s="34">
        <v>2018</v>
      </c>
      <c r="G2439" s="78">
        <f>IFERROR(VLOOKUP(tabConsumoAta[[#This Row],[ATA]],tabAtas[#Data],4,FALSE),"")</f>
        <v>43726</v>
      </c>
      <c r="H2439" s="163">
        <f>SUMIFS(tabSaldoAta[ESTIMATIVA],tabSaldoAta[CÓDIGO],tabConsumoAta[[#This Row],[CÓDIGO]],tabSaldoAta[CHAVE],tabConsumoAta[[#This Row],[ATA]])</f>
        <v>150</v>
      </c>
      <c r="I2439" s="164">
        <v>104</v>
      </c>
      <c r="J2439" s="159">
        <v>5</v>
      </c>
      <c r="K2439" s="251">
        <v>11874</v>
      </c>
      <c r="L2439" s="246" t="s">
        <v>2421</v>
      </c>
      <c r="M2439" s="160" t="s">
        <v>3040</v>
      </c>
      <c r="N2439" s="160" t="s">
        <v>3041</v>
      </c>
      <c r="O2439" s="249" t="s">
        <v>3042</v>
      </c>
      <c r="P2439" s="248">
        <v>43712</v>
      </c>
      <c r="Q2439" s="166" t="str">
        <f>IF(COUNTIFS(tabAtas_Bloqueios[CÓDIGO],tabConsumoAta[[#This Row],[CÓDIGO]],tabAtas_Bloqueios[CHAVE],tabConsumoAta[[#This Row],[ATA]],tabAtas_Bloqueios[INATIVO],"") &gt; 0,"X","")</f>
        <v/>
      </c>
      <c r="R2439" s="158" t="s">
        <v>1555</v>
      </c>
    </row>
    <row r="2440" spans="1:18" x14ac:dyDescent="0.3">
      <c r="A2440" s="247">
        <v>135226</v>
      </c>
      <c r="B2440" s="47" t="s">
        <v>2397</v>
      </c>
      <c r="C2440" s="34" t="str">
        <f>IFERROR(VLOOKUP(tabConsumoAta[[#This Row],[CÓDIGO]],tabEstimativa[#Data],14,FALSE),"")</f>
        <v>Aguardando</v>
      </c>
      <c r="D2440" s="157" t="s">
        <v>1640</v>
      </c>
      <c r="E2440" s="157">
        <v>190</v>
      </c>
      <c r="F2440" s="34">
        <v>2018</v>
      </c>
      <c r="G2440" s="78">
        <f>IFERROR(VLOOKUP(tabConsumoAta[[#This Row],[ATA]],tabAtas[#Data],4,FALSE),"")</f>
        <v>43726</v>
      </c>
      <c r="H2440" s="163">
        <f>SUMIFS(tabSaldoAta[ESTIMATIVA],tabSaldoAta[CÓDIGO],tabConsumoAta[[#This Row],[CÓDIGO]],tabSaldoAta[CHAVE],tabConsumoAta[[#This Row],[ATA]])</f>
        <v>250</v>
      </c>
      <c r="I2440" s="164">
        <v>30</v>
      </c>
      <c r="J2440" s="159">
        <v>6</v>
      </c>
      <c r="K2440" s="251">
        <v>11874</v>
      </c>
      <c r="L2440" s="246" t="s">
        <v>2421</v>
      </c>
      <c r="M2440" s="160" t="s">
        <v>3040</v>
      </c>
      <c r="N2440" s="160" t="s">
        <v>3041</v>
      </c>
      <c r="O2440" s="249" t="s">
        <v>3042</v>
      </c>
      <c r="P2440" s="248">
        <v>43712</v>
      </c>
      <c r="Q2440" s="166" t="str">
        <f>IF(COUNTIFS(tabAtas_Bloqueios[CÓDIGO],tabConsumoAta[[#This Row],[CÓDIGO]],tabAtas_Bloqueios[CHAVE],tabConsumoAta[[#This Row],[ATA]],tabAtas_Bloqueios[INATIVO],"") &gt; 0,"X","")</f>
        <v/>
      </c>
      <c r="R2440" s="158" t="s">
        <v>1555</v>
      </c>
    </row>
    <row r="2441" spans="1:18" x14ac:dyDescent="0.3">
      <c r="A2441" s="247">
        <v>12847</v>
      </c>
      <c r="B2441" s="47" t="s">
        <v>207</v>
      </c>
      <c r="C2441" s="34" t="str">
        <f>IFERROR(VLOOKUP(tabConsumoAta[[#This Row],[CÓDIGO]],tabEstimativa[#Data],14,FALSE),"")</f>
        <v>Suspenso</v>
      </c>
      <c r="D2441" s="157" t="s">
        <v>1640</v>
      </c>
      <c r="E2441" s="157">
        <v>190</v>
      </c>
      <c r="F2441" s="34">
        <v>2018</v>
      </c>
      <c r="G2441" s="78">
        <f>IFERROR(VLOOKUP(tabConsumoAta[[#This Row],[ATA]],tabAtas[#Data],4,FALSE),"")</f>
        <v>43726</v>
      </c>
      <c r="H2441" s="163">
        <f>SUMIFS(tabSaldoAta[ESTIMATIVA],tabSaldoAta[CÓDIGO],tabConsumoAta[[#This Row],[CÓDIGO]],tabSaldoAta[CHAVE],tabConsumoAta[[#This Row],[ATA]])</f>
        <v>3000</v>
      </c>
      <c r="I2441" s="164">
        <v>2950</v>
      </c>
      <c r="J2441" s="159">
        <v>7</v>
      </c>
      <c r="K2441" s="251">
        <v>11874</v>
      </c>
      <c r="L2441" s="246" t="s">
        <v>2421</v>
      </c>
      <c r="M2441" s="160" t="s">
        <v>3040</v>
      </c>
      <c r="N2441" s="160" t="s">
        <v>3041</v>
      </c>
      <c r="O2441" s="249" t="s">
        <v>3042</v>
      </c>
      <c r="P2441" s="248">
        <v>43712</v>
      </c>
      <c r="Q2441" s="166" t="str">
        <f>IF(COUNTIFS(tabAtas_Bloqueios[CÓDIGO],tabConsumoAta[[#This Row],[CÓDIGO]],tabAtas_Bloqueios[CHAVE],tabConsumoAta[[#This Row],[ATA]],tabAtas_Bloqueios[INATIVO],"") &gt; 0,"X","")</f>
        <v/>
      </c>
      <c r="R2441" s="158" t="s">
        <v>1555</v>
      </c>
    </row>
    <row r="2442" spans="1:18" x14ac:dyDescent="0.3">
      <c r="A2442" s="247">
        <v>134545</v>
      </c>
      <c r="B2442" s="47" t="s">
        <v>3043</v>
      </c>
      <c r="C2442" s="34" t="str">
        <f>IFERROR(VLOOKUP(tabConsumoAta[[#This Row],[CÓDIGO]],tabEstimativa[#Data],14,FALSE),"")</f>
        <v>Aguardando</v>
      </c>
      <c r="D2442" s="157" t="s">
        <v>1644</v>
      </c>
      <c r="E2442" s="157">
        <v>195</v>
      </c>
      <c r="F2442" s="34">
        <v>2018</v>
      </c>
      <c r="G2442" s="78">
        <f>IFERROR(VLOOKUP(tabConsumoAta[[#This Row],[ATA]],tabAtas[#Data],4,FALSE),"")</f>
        <v>43727</v>
      </c>
      <c r="H2442" s="163">
        <f>SUMIFS(tabSaldoAta[ESTIMATIVA],tabSaldoAta[CÓDIGO],tabConsumoAta[[#This Row],[CÓDIGO]],tabSaldoAta[CHAVE],tabConsumoAta[[#This Row],[ATA]])</f>
        <v>1000</v>
      </c>
      <c r="I2442" s="164">
        <v>800</v>
      </c>
      <c r="J2442" s="159">
        <v>8</v>
      </c>
      <c r="K2442" s="251">
        <v>11877</v>
      </c>
      <c r="L2442" s="246" t="s">
        <v>2423</v>
      </c>
      <c r="M2442" s="160" t="s">
        <v>3040</v>
      </c>
      <c r="N2442" s="160" t="s">
        <v>3041</v>
      </c>
      <c r="O2442" s="249" t="s">
        <v>3042</v>
      </c>
      <c r="P2442" s="248">
        <v>43712</v>
      </c>
      <c r="Q2442" s="166" t="str">
        <f>IF(COUNTIFS(tabAtas_Bloqueios[CÓDIGO],tabConsumoAta[[#This Row],[CÓDIGO]],tabAtas_Bloqueios[CHAVE],tabConsumoAta[[#This Row],[ATA]],tabAtas_Bloqueios[INATIVO],"") &gt; 0,"X","")</f>
        <v/>
      </c>
      <c r="R2442" s="158" t="s">
        <v>1555</v>
      </c>
    </row>
    <row r="2443" spans="1:18" x14ac:dyDescent="0.3">
      <c r="A2443" s="247">
        <v>134546</v>
      </c>
      <c r="B2443" s="47" t="s">
        <v>189</v>
      </c>
      <c r="C2443" s="34" t="str">
        <f>IFERROR(VLOOKUP(tabConsumoAta[[#This Row],[CÓDIGO]],tabEstimativa[#Data],14,FALSE),"")</f>
        <v>Aguardando</v>
      </c>
      <c r="D2443" s="157" t="s">
        <v>1644</v>
      </c>
      <c r="E2443" s="157">
        <v>195</v>
      </c>
      <c r="F2443" s="34">
        <v>2018</v>
      </c>
      <c r="G2443" s="78">
        <f>IFERROR(VLOOKUP(tabConsumoAta[[#This Row],[ATA]],tabAtas[#Data],4,FALSE),"")</f>
        <v>43727</v>
      </c>
      <c r="H2443" s="163">
        <f>SUMIFS(tabSaldoAta[ESTIMATIVA],tabSaldoAta[CÓDIGO],tabConsumoAta[[#This Row],[CÓDIGO]],tabSaldoAta[CHAVE],tabConsumoAta[[#This Row],[ATA]])</f>
        <v>500</v>
      </c>
      <c r="I2443" s="164">
        <v>550</v>
      </c>
      <c r="J2443" s="159">
        <v>9</v>
      </c>
      <c r="K2443" s="251">
        <v>11877</v>
      </c>
      <c r="L2443" s="246" t="s">
        <v>2423</v>
      </c>
      <c r="M2443" s="160" t="s">
        <v>3040</v>
      </c>
      <c r="N2443" s="160" t="s">
        <v>3041</v>
      </c>
      <c r="O2443" s="249" t="s">
        <v>3042</v>
      </c>
      <c r="P2443" s="248">
        <v>43712</v>
      </c>
      <c r="Q2443" s="166" t="str">
        <f>IF(COUNTIFS(tabAtas_Bloqueios[CÓDIGO],tabConsumoAta[[#This Row],[CÓDIGO]],tabAtas_Bloqueios[CHAVE],tabConsumoAta[[#This Row],[ATA]],tabAtas_Bloqueios[INATIVO],"") &gt; 0,"X","")</f>
        <v/>
      </c>
      <c r="R2443" s="158" t="s">
        <v>1555</v>
      </c>
    </row>
    <row r="2444" spans="1:18" x14ac:dyDescent="0.3">
      <c r="A2444" s="247">
        <v>134547</v>
      </c>
      <c r="B2444" s="47" t="s">
        <v>2805</v>
      </c>
      <c r="C2444" s="34" t="str">
        <f>IFERROR(VLOOKUP(tabConsumoAta[[#This Row],[CÓDIGO]],tabEstimativa[#Data],14,FALSE),"")</f>
        <v>Aguardando</v>
      </c>
      <c r="D2444" s="157" t="s">
        <v>1644</v>
      </c>
      <c r="E2444" s="157">
        <v>195</v>
      </c>
      <c r="F2444" s="34">
        <v>2018</v>
      </c>
      <c r="G2444" s="78">
        <f>IFERROR(VLOOKUP(tabConsumoAta[[#This Row],[ATA]],tabAtas[#Data],4,FALSE),"")</f>
        <v>43727</v>
      </c>
      <c r="H2444" s="163">
        <f>SUMIFS(tabSaldoAta[ESTIMATIVA],tabSaldoAta[CÓDIGO],tabConsumoAta[[#This Row],[CÓDIGO]],tabSaldoAta[CHAVE],tabConsumoAta[[#This Row],[ATA]])</f>
        <v>1200</v>
      </c>
      <c r="I2444" s="164">
        <v>500</v>
      </c>
      <c r="J2444" s="159">
        <v>10</v>
      </c>
      <c r="K2444" s="251">
        <v>11877</v>
      </c>
      <c r="L2444" s="246" t="s">
        <v>2423</v>
      </c>
      <c r="M2444" s="160" t="s">
        <v>3040</v>
      </c>
      <c r="N2444" s="160" t="s">
        <v>3041</v>
      </c>
      <c r="O2444" s="249" t="s">
        <v>3042</v>
      </c>
      <c r="P2444" s="248">
        <v>43712</v>
      </c>
      <c r="Q2444" s="166" t="str">
        <f>IF(COUNTIFS(tabAtas_Bloqueios[CÓDIGO],tabConsumoAta[[#This Row],[CÓDIGO]],tabAtas_Bloqueios[CHAVE],tabConsumoAta[[#This Row],[ATA]],tabAtas_Bloqueios[INATIVO],"") &gt; 0,"X","")</f>
        <v/>
      </c>
      <c r="R2444" s="158" t="s">
        <v>1555</v>
      </c>
    </row>
    <row r="2445" spans="1:18" x14ac:dyDescent="0.3">
      <c r="A2445" s="247">
        <v>134548</v>
      </c>
      <c r="B2445" s="47" t="s">
        <v>2422</v>
      </c>
      <c r="C2445" s="34" t="str">
        <f>IFERROR(VLOOKUP(tabConsumoAta[[#This Row],[CÓDIGO]],tabEstimativa[#Data],14,FALSE),"")</f>
        <v>Aguardando</v>
      </c>
      <c r="D2445" s="157" t="s">
        <v>1644</v>
      </c>
      <c r="E2445" s="157">
        <v>195</v>
      </c>
      <c r="F2445" s="34">
        <v>2018</v>
      </c>
      <c r="G2445" s="78">
        <f>IFERROR(VLOOKUP(tabConsumoAta[[#This Row],[ATA]],tabAtas[#Data],4,FALSE),"")</f>
        <v>43727</v>
      </c>
      <c r="H2445" s="163">
        <f>SUMIFS(tabSaldoAta[ESTIMATIVA],tabSaldoAta[CÓDIGO],tabConsumoAta[[#This Row],[CÓDIGO]],tabSaldoAta[CHAVE],tabConsumoAta[[#This Row],[ATA]])</f>
        <v>1300</v>
      </c>
      <c r="I2445" s="164">
        <v>550</v>
      </c>
      <c r="J2445" s="159">
        <v>11</v>
      </c>
      <c r="K2445" s="251">
        <v>11877</v>
      </c>
      <c r="L2445" s="246" t="s">
        <v>2423</v>
      </c>
      <c r="M2445" s="160" t="s">
        <v>3040</v>
      </c>
      <c r="N2445" s="160" t="s">
        <v>3041</v>
      </c>
      <c r="O2445" s="249" t="s">
        <v>3042</v>
      </c>
      <c r="P2445" s="248">
        <v>43712</v>
      </c>
      <c r="Q2445" s="166" t="str">
        <f>IF(COUNTIFS(tabAtas_Bloqueios[CÓDIGO],tabConsumoAta[[#This Row],[CÓDIGO]],tabAtas_Bloqueios[CHAVE],tabConsumoAta[[#This Row],[ATA]],tabAtas_Bloqueios[INATIVO],"") &gt; 0,"X","")</f>
        <v/>
      </c>
      <c r="R2445" s="158" t="s">
        <v>1555</v>
      </c>
    </row>
    <row r="2446" spans="1:18" x14ac:dyDescent="0.3">
      <c r="A2446" s="247">
        <v>134542</v>
      </c>
      <c r="B2446" s="47" t="s">
        <v>2791</v>
      </c>
      <c r="C2446" s="34" t="str">
        <f>IFERROR(VLOOKUP(tabConsumoAta[[#This Row],[CÓDIGO]],tabEstimativa[#Data],14,FALSE),"")</f>
        <v>Aguardando</v>
      </c>
      <c r="D2446" s="157" t="s">
        <v>1644</v>
      </c>
      <c r="E2446" s="157">
        <v>195</v>
      </c>
      <c r="F2446" s="34">
        <v>2018</v>
      </c>
      <c r="G2446" s="78">
        <f>IFERROR(VLOOKUP(tabConsumoAta[[#This Row],[ATA]],tabAtas[#Data],4,FALSE),"")</f>
        <v>43727</v>
      </c>
      <c r="H2446" s="163">
        <f>SUMIFS(tabSaldoAta[ESTIMATIVA],tabSaldoAta[CÓDIGO],tabConsumoAta[[#This Row],[CÓDIGO]],tabSaldoAta[CHAVE],tabConsumoAta[[#This Row],[ATA]])</f>
        <v>1500</v>
      </c>
      <c r="I2446" s="164">
        <v>2050</v>
      </c>
      <c r="J2446" s="159">
        <v>12</v>
      </c>
      <c r="K2446" s="251">
        <v>11879</v>
      </c>
      <c r="L2446" s="246" t="s">
        <v>2423</v>
      </c>
      <c r="M2446" s="160" t="s">
        <v>3040</v>
      </c>
      <c r="N2446" s="160" t="s">
        <v>3041</v>
      </c>
      <c r="O2446" s="249" t="s">
        <v>3042</v>
      </c>
      <c r="P2446" s="248">
        <v>43712</v>
      </c>
      <c r="Q2446" s="166" t="str">
        <f>IF(COUNTIFS(tabAtas_Bloqueios[CÓDIGO],tabConsumoAta[[#This Row],[CÓDIGO]],tabAtas_Bloqueios[CHAVE],tabConsumoAta[[#This Row],[ATA]],tabAtas_Bloqueios[INATIVO],"") &gt; 0,"X","")</f>
        <v/>
      </c>
      <c r="R2446" s="158" t="s">
        <v>1555</v>
      </c>
    </row>
    <row r="2447" spans="1:18" x14ac:dyDescent="0.3">
      <c r="A2447" s="247">
        <v>134543</v>
      </c>
      <c r="B2447" s="47" t="s">
        <v>194</v>
      </c>
      <c r="C2447" s="34" t="str">
        <f>IFERROR(VLOOKUP(tabConsumoAta[[#This Row],[CÓDIGO]],tabEstimativa[#Data],14,FALSE),"")</f>
        <v>Aguardando</v>
      </c>
      <c r="D2447" s="157" t="s">
        <v>1644</v>
      </c>
      <c r="E2447" s="157">
        <v>195</v>
      </c>
      <c r="F2447" s="34">
        <v>2018</v>
      </c>
      <c r="G2447" s="78">
        <f>IFERROR(VLOOKUP(tabConsumoAta[[#This Row],[ATA]],tabAtas[#Data],4,FALSE),"")</f>
        <v>43727</v>
      </c>
      <c r="H2447" s="163">
        <f>SUMIFS(tabSaldoAta[ESTIMATIVA],tabSaldoAta[CÓDIGO],tabConsumoAta[[#This Row],[CÓDIGO]],tabSaldoAta[CHAVE],tabConsumoAta[[#This Row],[ATA]])</f>
        <v>1500</v>
      </c>
      <c r="I2447" s="164">
        <v>2006</v>
      </c>
      <c r="J2447" s="159">
        <v>13</v>
      </c>
      <c r="K2447" s="251">
        <v>11879</v>
      </c>
      <c r="L2447" s="246" t="s">
        <v>2423</v>
      </c>
      <c r="M2447" s="160" t="s">
        <v>3040</v>
      </c>
      <c r="N2447" s="160" t="s">
        <v>3041</v>
      </c>
      <c r="O2447" s="249" t="s">
        <v>3042</v>
      </c>
      <c r="P2447" s="248">
        <v>43712</v>
      </c>
      <c r="Q2447" s="166" t="str">
        <f>IF(COUNTIFS(tabAtas_Bloqueios[CÓDIGO],tabConsumoAta[[#This Row],[CÓDIGO]],tabAtas_Bloqueios[CHAVE],tabConsumoAta[[#This Row],[ATA]],tabAtas_Bloqueios[INATIVO],"") &gt; 0,"X","")</f>
        <v/>
      </c>
      <c r="R2447" s="158" t="s">
        <v>1555</v>
      </c>
    </row>
    <row r="2448" spans="1:18" x14ac:dyDescent="0.3">
      <c r="A2448" s="247">
        <v>134544</v>
      </c>
      <c r="B2448" s="47" t="s">
        <v>206</v>
      </c>
      <c r="C2448" s="34" t="str">
        <f>IFERROR(VLOOKUP(tabConsumoAta[[#This Row],[CÓDIGO]],tabEstimativa[#Data],14,FALSE),"")</f>
        <v>Aguardando</v>
      </c>
      <c r="D2448" s="157" t="s">
        <v>1644</v>
      </c>
      <c r="E2448" s="157">
        <v>195</v>
      </c>
      <c r="F2448" s="34">
        <v>2018</v>
      </c>
      <c r="G2448" s="78">
        <f>IFERROR(VLOOKUP(tabConsumoAta[[#This Row],[ATA]],tabAtas[#Data],4,FALSE),"")</f>
        <v>43727</v>
      </c>
      <c r="H2448" s="163">
        <f>SUMIFS(tabSaldoAta[ESTIMATIVA],tabSaldoAta[CÓDIGO],tabConsumoAta[[#This Row],[CÓDIGO]],tabSaldoAta[CHAVE],tabConsumoAta[[#This Row],[ATA]])</f>
        <v>3000</v>
      </c>
      <c r="I2448" s="164">
        <v>1800</v>
      </c>
      <c r="J2448" s="159">
        <v>14</v>
      </c>
      <c r="K2448" s="251">
        <v>11879</v>
      </c>
      <c r="L2448" s="246" t="s">
        <v>2423</v>
      </c>
      <c r="M2448" s="160" t="s">
        <v>3040</v>
      </c>
      <c r="N2448" s="160" t="s">
        <v>3041</v>
      </c>
      <c r="O2448" s="249" t="s">
        <v>3042</v>
      </c>
      <c r="P2448" s="248">
        <v>43712</v>
      </c>
      <c r="Q2448" s="166" t="str">
        <f>IF(COUNTIFS(tabAtas_Bloqueios[CÓDIGO],tabConsumoAta[[#This Row],[CÓDIGO]],tabAtas_Bloqueios[CHAVE],tabConsumoAta[[#This Row],[ATA]],tabAtas_Bloqueios[INATIVO],"") &gt; 0,"X","")</f>
        <v/>
      </c>
      <c r="R2448" s="158" t="s">
        <v>1555</v>
      </c>
    </row>
    <row r="2449" spans="1:18" x14ac:dyDescent="0.3">
      <c r="A2449" s="247">
        <v>32534</v>
      </c>
      <c r="B2449" s="47" t="s">
        <v>30</v>
      </c>
      <c r="C2449" s="34" t="str">
        <f>IFERROR(VLOOKUP(tabConsumoAta[[#This Row],[CÓDIGO]],tabEstimativa[#Data],14,FALSE),"")</f>
        <v>Aguardando</v>
      </c>
      <c r="D2449" s="157" t="s">
        <v>1648</v>
      </c>
      <c r="E2449" s="157">
        <v>198</v>
      </c>
      <c r="F2449" s="34">
        <v>2018</v>
      </c>
      <c r="G2449" s="78">
        <f>IFERROR(VLOOKUP(tabConsumoAta[[#This Row],[ATA]],tabAtas[#Data],4,FALSE),"")</f>
        <v>43733</v>
      </c>
      <c r="H2449" s="163">
        <f>SUMIFS(tabSaldoAta[ESTIMATIVA],tabSaldoAta[CÓDIGO],tabConsumoAta[[#This Row],[CÓDIGO]],tabSaldoAta[CHAVE],tabConsumoAta[[#This Row],[ATA]])</f>
        <v>800</v>
      </c>
      <c r="I2449" s="164">
        <v>1000</v>
      </c>
      <c r="J2449" s="159">
        <v>15</v>
      </c>
      <c r="K2449" s="251">
        <v>11884</v>
      </c>
      <c r="L2449" s="246" t="s">
        <v>2424</v>
      </c>
      <c r="M2449" s="160" t="s">
        <v>3040</v>
      </c>
      <c r="N2449" s="160" t="s">
        <v>3041</v>
      </c>
      <c r="O2449" s="249" t="s">
        <v>3042</v>
      </c>
      <c r="P2449" s="248">
        <v>43712</v>
      </c>
      <c r="Q2449" s="166" t="str">
        <f>IF(COUNTIFS(tabAtas_Bloqueios[CÓDIGO],tabConsumoAta[[#This Row],[CÓDIGO]],tabAtas_Bloqueios[CHAVE],tabConsumoAta[[#This Row],[ATA]],tabAtas_Bloqueios[INATIVO],"") &gt; 0,"X","")</f>
        <v/>
      </c>
      <c r="R2449" s="158" t="s">
        <v>1555</v>
      </c>
    </row>
    <row r="2450" spans="1:18" x14ac:dyDescent="0.3">
      <c r="A2450" s="247">
        <v>34801</v>
      </c>
      <c r="B2450" s="47" t="s">
        <v>28</v>
      </c>
      <c r="C2450" s="34" t="str">
        <f>IFERROR(VLOOKUP(tabConsumoAta[[#This Row],[CÓDIGO]],tabEstimativa[#Data],14,FALSE),"")</f>
        <v>Aguardando</v>
      </c>
      <c r="D2450" s="157" t="s">
        <v>1648</v>
      </c>
      <c r="E2450" s="157">
        <v>198</v>
      </c>
      <c r="F2450" s="34">
        <v>2018</v>
      </c>
      <c r="G2450" s="78">
        <f>IFERROR(VLOOKUP(tabConsumoAta[[#This Row],[ATA]],tabAtas[#Data],4,FALSE),"")</f>
        <v>43733</v>
      </c>
      <c r="H2450" s="163">
        <f>SUMIFS(tabSaldoAta[ESTIMATIVA],tabSaldoAta[CÓDIGO],tabConsumoAta[[#This Row],[CÓDIGO]],tabSaldoAta[CHAVE],tabConsumoAta[[#This Row],[ATA]])</f>
        <v>4000</v>
      </c>
      <c r="I2450" s="164">
        <v>2000</v>
      </c>
      <c r="J2450" s="159">
        <v>16</v>
      </c>
      <c r="K2450" s="251">
        <v>11884</v>
      </c>
      <c r="L2450" s="246" t="s">
        <v>2424</v>
      </c>
      <c r="M2450" s="160" t="s">
        <v>3040</v>
      </c>
      <c r="N2450" s="160" t="s">
        <v>3041</v>
      </c>
      <c r="O2450" s="249" t="s">
        <v>3042</v>
      </c>
      <c r="P2450" s="248">
        <v>43712</v>
      </c>
      <c r="Q2450" s="166" t="str">
        <f>IF(COUNTIFS(tabAtas_Bloqueios[CÓDIGO],tabConsumoAta[[#This Row],[CÓDIGO]],tabAtas_Bloqueios[CHAVE],tabConsumoAta[[#This Row],[ATA]],tabAtas_Bloqueios[INATIVO],"") &gt; 0,"X","")</f>
        <v/>
      </c>
      <c r="R2450" s="158" t="s">
        <v>1555</v>
      </c>
    </row>
    <row r="2451" spans="1:18" x14ac:dyDescent="0.3">
      <c r="A2451" s="247">
        <v>52129</v>
      </c>
      <c r="B2451" s="47" t="s">
        <v>2880</v>
      </c>
      <c r="C2451" s="34" t="str">
        <f>IFERROR(VLOOKUP(tabConsumoAta[[#This Row],[CÓDIGO]],tabEstimativa[#Data],14,FALSE),"")</f>
        <v>Suspenso</v>
      </c>
      <c r="D2451" s="157" t="s">
        <v>1740</v>
      </c>
      <c r="E2451" s="157">
        <v>70</v>
      </c>
      <c r="F2451" s="34">
        <v>2019</v>
      </c>
      <c r="G2451" s="78">
        <f>IFERROR(VLOOKUP(tabConsumoAta[[#This Row],[ATA]],tabAtas[#Data],4,FALSE),"")</f>
        <v>43889</v>
      </c>
      <c r="H2451" s="163">
        <f>SUMIFS(tabSaldoAta[ESTIMATIVA],tabSaldoAta[CÓDIGO],tabConsumoAta[[#This Row],[CÓDIGO]],tabSaldoAta[CHAVE],tabConsumoAta[[#This Row],[ATA]])</f>
        <v>350</v>
      </c>
      <c r="I2451" s="164">
        <v>210</v>
      </c>
      <c r="J2451" s="159">
        <v>17</v>
      </c>
      <c r="K2451" s="251">
        <v>11820</v>
      </c>
      <c r="L2451" s="246" t="s">
        <v>2840</v>
      </c>
      <c r="M2451" s="160" t="s">
        <v>3040</v>
      </c>
      <c r="N2451" s="160" t="s">
        <v>3041</v>
      </c>
      <c r="O2451" s="249" t="s">
        <v>3042</v>
      </c>
      <c r="P2451" s="248">
        <v>43712</v>
      </c>
      <c r="Q2451" s="166" t="str">
        <f>IF(COUNTIFS(tabAtas_Bloqueios[CÓDIGO],tabConsumoAta[[#This Row],[CÓDIGO]],tabAtas_Bloqueios[CHAVE],tabConsumoAta[[#This Row],[ATA]],tabAtas_Bloqueios[INATIVO],"") &gt; 0,"X","")</f>
        <v/>
      </c>
      <c r="R2451" s="158" t="s">
        <v>1555</v>
      </c>
    </row>
    <row r="2452" spans="1:18" x14ac:dyDescent="0.3">
      <c r="A2452" s="247">
        <v>136082</v>
      </c>
      <c r="B2452" s="47" t="s">
        <v>1108</v>
      </c>
      <c r="C2452" s="34" t="str">
        <f>IFERROR(VLOOKUP(tabConsumoAta[[#This Row],[CÓDIGO]],tabEstimativa[#Data],14,FALSE),"")</f>
        <v>Inativo</v>
      </c>
      <c r="D2452" s="157" t="s">
        <v>1768</v>
      </c>
      <c r="E2452" s="157">
        <v>126</v>
      </c>
      <c r="F2452" s="34">
        <v>2019</v>
      </c>
      <c r="G2452" s="78">
        <f>IFERROR(VLOOKUP(tabConsumoAta[[#This Row],[ATA]],tabAtas[#Data],4,FALSE),"")</f>
        <v>43957</v>
      </c>
      <c r="H2452" s="163">
        <f>SUMIFS(tabSaldoAta[ESTIMATIVA],tabSaldoAta[CÓDIGO],tabConsumoAta[[#This Row],[CÓDIGO]],tabSaldoAta[CHAVE],tabConsumoAta[[#This Row],[ATA]])</f>
        <v>200</v>
      </c>
      <c r="I2452" s="164">
        <v>70</v>
      </c>
      <c r="J2452" s="159">
        <v>18</v>
      </c>
      <c r="K2452" s="251">
        <v>11886</v>
      </c>
      <c r="L2452" s="246" t="s">
        <v>2879</v>
      </c>
      <c r="M2452" s="160" t="s">
        <v>3040</v>
      </c>
      <c r="N2452" s="160" t="s">
        <v>3041</v>
      </c>
      <c r="O2452" s="249" t="s">
        <v>3042</v>
      </c>
      <c r="P2452" s="248">
        <v>43712</v>
      </c>
      <c r="Q2452" s="166" t="str">
        <f>IF(COUNTIFS(tabAtas_Bloqueios[CÓDIGO],tabConsumoAta[[#This Row],[CÓDIGO]],tabAtas_Bloqueios[CHAVE],tabConsumoAta[[#This Row],[ATA]],tabAtas_Bloqueios[INATIVO],"") &gt; 0,"X","")</f>
        <v/>
      </c>
      <c r="R2452" s="158" t="s">
        <v>1555</v>
      </c>
    </row>
    <row r="2453" spans="1:18" x14ac:dyDescent="0.3">
      <c r="A2453" s="247">
        <v>134549</v>
      </c>
      <c r="B2453" s="47" t="s">
        <v>3044</v>
      </c>
      <c r="C2453" s="34" t="str">
        <f>IFERROR(VLOOKUP(tabConsumoAta[[#This Row],[CÓDIGO]],tabEstimativa[#Data],14,FALSE),"")</f>
        <v>Aguardando</v>
      </c>
      <c r="D2453" s="157" t="s">
        <v>2096</v>
      </c>
      <c r="E2453" s="157">
        <v>199</v>
      </c>
      <c r="F2453" s="34">
        <v>2019</v>
      </c>
      <c r="G2453" s="78">
        <f>IFERROR(VLOOKUP(tabConsumoAta[[#This Row],[ATA]],tabAtas[#Data],4,FALSE),"")</f>
        <v>44057</v>
      </c>
      <c r="H2453" s="163">
        <f>SUMIFS(tabSaldoAta[ESTIMATIVA],tabSaldoAta[CÓDIGO],tabConsumoAta[[#This Row],[CÓDIGO]],tabSaldoAta[CHAVE],tabConsumoAta[[#This Row],[ATA]])</f>
        <v>800</v>
      </c>
      <c r="I2453" s="164">
        <v>500</v>
      </c>
      <c r="J2453" s="159">
        <v>19</v>
      </c>
      <c r="K2453" s="251">
        <v>11887</v>
      </c>
      <c r="L2453" s="246" t="s">
        <v>2423</v>
      </c>
      <c r="M2453" s="160" t="s">
        <v>3040</v>
      </c>
      <c r="N2453" s="160" t="s">
        <v>3041</v>
      </c>
      <c r="O2453" s="249" t="s">
        <v>3042</v>
      </c>
      <c r="P2453" s="248">
        <v>43712</v>
      </c>
      <c r="Q2453" s="166" t="str">
        <f>IF(COUNTIFS(tabAtas_Bloqueios[CÓDIGO],tabConsumoAta[[#This Row],[CÓDIGO]],tabAtas_Bloqueios[CHAVE],tabConsumoAta[[#This Row],[ATA]],tabAtas_Bloqueios[INATIVO],"") &gt; 0,"X","")</f>
        <v/>
      </c>
      <c r="R2453" s="158" t="s">
        <v>1555</v>
      </c>
    </row>
    <row r="2454" spans="1:18" x14ac:dyDescent="0.3">
      <c r="A2454" s="247">
        <v>98702</v>
      </c>
      <c r="B2454" s="47" t="s">
        <v>2958</v>
      </c>
      <c r="C2454" s="34" t="str">
        <f>IFERROR(VLOOKUP(tabConsumoAta[[#This Row],[CÓDIGO]],tabEstimativa[#Data],14,FALSE),"")</f>
        <v>Aguardando</v>
      </c>
      <c r="D2454" s="157" t="s">
        <v>1567</v>
      </c>
      <c r="E2454" s="157">
        <v>47</v>
      </c>
      <c r="F2454" s="34">
        <v>2019</v>
      </c>
      <c r="G2454" s="78">
        <f>IFERROR(VLOOKUP(tabConsumoAta[[#This Row],[ATA]],tabAtas[#Data],4,FALSE),"")</f>
        <v>43878</v>
      </c>
      <c r="H2454" s="163">
        <f>SUMIFS(tabSaldoAta[ESTIMATIVA],tabSaldoAta[CÓDIGO],tabConsumoAta[[#This Row],[CÓDIGO]],tabSaldoAta[CHAVE],tabConsumoAta[[#This Row],[ATA]])</f>
        <v>4200</v>
      </c>
      <c r="I2454" s="164">
        <v>1700</v>
      </c>
      <c r="J2454" s="159">
        <v>1</v>
      </c>
      <c r="K2454" s="251">
        <v>11384</v>
      </c>
      <c r="L2454" s="246" t="s">
        <v>2775</v>
      </c>
      <c r="M2454" s="160" t="s">
        <v>3031</v>
      </c>
      <c r="N2454" s="160" t="s">
        <v>3032</v>
      </c>
      <c r="O2454" s="249" t="s">
        <v>3033</v>
      </c>
      <c r="P2454" s="248">
        <v>43700</v>
      </c>
      <c r="Q2454" s="166" t="str">
        <f>IF(COUNTIFS(tabAtas_Bloqueios[CÓDIGO],tabConsumoAta[[#This Row],[CÓDIGO]],tabAtas_Bloqueios[CHAVE],tabConsumoAta[[#This Row],[ATA]],tabAtas_Bloqueios[INATIVO],"") &gt; 0,"X","")</f>
        <v/>
      </c>
      <c r="R2454" s="158" t="s">
        <v>1555</v>
      </c>
    </row>
    <row r="2455" spans="1:18" x14ac:dyDescent="0.3">
      <c r="A2455" s="247">
        <v>110578</v>
      </c>
      <c r="B2455" s="47" t="s">
        <v>3034</v>
      </c>
      <c r="C2455" s="34" t="str">
        <f>IFERROR(VLOOKUP(tabConsumoAta[[#This Row],[CÓDIGO]],tabEstimativa[#Data],14,FALSE),"")</f>
        <v>Aguardando</v>
      </c>
      <c r="D2455" s="157" t="s">
        <v>1757</v>
      </c>
      <c r="E2455" s="157">
        <v>105</v>
      </c>
      <c r="F2455" s="34">
        <v>2019</v>
      </c>
      <c r="G2455" s="78">
        <f>IFERROR(VLOOKUP(tabConsumoAta[[#This Row],[ATA]],tabAtas[#Data],4,FALSE),"")</f>
        <v>43931</v>
      </c>
      <c r="H2455" s="163">
        <f>SUMIFS(tabSaldoAta[ESTIMATIVA],tabSaldoAta[CÓDIGO],tabConsumoAta[[#This Row],[CÓDIGO]],tabSaldoAta[CHAVE],tabConsumoAta[[#This Row],[ATA]])</f>
        <v>0</v>
      </c>
      <c r="I2455" s="164">
        <v>300</v>
      </c>
      <c r="J2455" s="159">
        <v>2</v>
      </c>
      <c r="K2455" s="251">
        <v>11385</v>
      </c>
      <c r="L2455" s="246" t="s">
        <v>3035</v>
      </c>
      <c r="M2455" s="160" t="s">
        <v>3031</v>
      </c>
      <c r="N2455" s="160" t="s">
        <v>3032</v>
      </c>
      <c r="O2455" s="249" t="s">
        <v>3033</v>
      </c>
      <c r="P2455" s="248">
        <v>43700</v>
      </c>
      <c r="Q2455" s="166" t="str">
        <f>IF(COUNTIFS(tabAtas_Bloqueios[CÓDIGO],tabConsumoAta[[#This Row],[CÓDIGO]],tabAtas_Bloqueios[CHAVE],tabConsumoAta[[#This Row],[ATA]],tabAtas_Bloqueios[INATIVO],"") &gt; 0,"X","")</f>
        <v/>
      </c>
      <c r="R2455" s="158" t="s">
        <v>1555</v>
      </c>
    </row>
    <row r="2456" spans="1:18" x14ac:dyDescent="0.3">
      <c r="A2456" s="247">
        <v>13181</v>
      </c>
      <c r="B2456" s="47" t="s">
        <v>3036</v>
      </c>
      <c r="C2456" s="34" t="str">
        <f>IFERROR(VLOOKUP(tabConsumoAta[[#This Row],[CÓDIGO]],tabEstimativa[#Data],14,FALSE),"")</f>
        <v>Suspenso</v>
      </c>
      <c r="D2456" s="157" t="s">
        <v>1957</v>
      </c>
      <c r="E2456" s="157">
        <v>155</v>
      </c>
      <c r="F2456" s="34">
        <v>2019</v>
      </c>
      <c r="G2456" s="78">
        <f>IFERROR(VLOOKUP(tabConsumoAta[[#This Row],[ATA]],tabAtas[#Data],4,FALSE),"")</f>
        <v>44008</v>
      </c>
      <c r="H2456" s="163">
        <f>SUMIFS(tabSaldoAta[ESTIMATIVA],tabSaldoAta[CÓDIGO],tabConsumoAta[[#This Row],[CÓDIGO]],tabSaldoAta[CHAVE],tabConsumoAta[[#This Row],[ATA]])</f>
        <v>100</v>
      </c>
      <c r="I2456" s="164">
        <v>50</v>
      </c>
      <c r="J2456" s="159">
        <v>3</v>
      </c>
      <c r="K2456" s="251">
        <v>11386</v>
      </c>
      <c r="L2456" s="246" t="s">
        <v>2992</v>
      </c>
      <c r="M2456" s="160" t="s">
        <v>3031</v>
      </c>
      <c r="N2456" s="160" t="s">
        <v>3032</v>
      </c>
      <c r="O2456" s="249" t="s">
        <v>3033</v>
      </c>
      <c r="P2456" s="248">
        <v>43700</v>
      </c>
      <c r="Q2456" s="166" t="str">
        <f>IF(COUNTIFS(tabAtas_Bloqueios[CÓDIGO],tabConsumoAta[[#This Row],[CÓDIGO]],tabAtas_Bloqueios[CHAVE],tabConsumoAta[[#This Row],[ATA]],tabAtas_Bloqueios[INATIVO],"") &gt; 0,"X","")</f>
        <v/>
      </c>
      <c r="R2456" s="158" t="s">
        <v>1555</v>
      </c>
    </row>
    <row r="2457" spans="1:18" x14ac:dyDescent="0.3">
      <c r="A2457" s="247">
        <v>17704</v>
      </c>
      <c r="B2457" s="47" t="s">
        <v>3037</v>
      </c>
      <c r="C2457" s="34" t="str">
        <f>IFERROR(VLOOKUP(tabConsumoAta[[#This Row],[CÓDIGO]],tabEstimativa[#Data],14,FALSE),"")</f>
        <v>Suspenso</v>
      </c>
      <c r="D2457" s="157" t="s">
        <v>1957</v>
      </c>
      <c r="E2457" s="157">
        <v>155</v>
      </c>
      <c r="F2457" s="34">
        <v>2019</v>
      </c>
      <c r="G2457" s="78">
        <f>IFERROR(VLOOKUP(tabConsumoAta[[#This Row],[ATA]],tabAtas[#Data],4,FALSE),"")</f>
        <v>44008</v>
      </c>
      <c r="H2457" s="163">
        <f>SUMIFS(tabSaldoAta[ESTIMATIVA],tabSaldoAta[CÓDIGO],tabConsumoAta[[#This Row],[CÓDIGO]],tabSaldoAta[CHAVE],tabConsumoAta[[#This Row],[ATA]])</f>
        <v>350</v>
      </c>
      <c r="I2457" s="164">
        <v>200</v>
      </c>
      <c r="J2457" s="159">
        <v>4</v>
      </c>
      <c r="K2457" s="251">
        <v>11386</v>
      </c>
      <c r="L2457" s="246" t="s">
        <v>2992</v>
      </c>
      <c r="M2457" s="160" t="s">
        <v>3031</v>
      </c>
      <c r="N2457" s="160" t="s">
        <v>3032</v>
      </c>
      <c r="O2457" s="249" t="s">
        <v>3033</v>
      </c>
      <c r="P2457" s="248">
        <v>43700</v>
      </c>
      <c r="Q2457" s="166" t="str">
        <f>IF(COUNTIFS(tabAtas_Bloqueios[CÓDIGO],tabConsumoAta[[#This Row],[CÓDIGO]],tabAtas_Bloqueios[CHAVE],tabConsumoAta[[#This Row],[ATA]],tabAtas_Bloqueios[INATIVO],"") &gt; 0,"X","")</f>
        <v/>
      </c>
      <c r="R2457" s="158" t="s">
        <v>1555</v>
      </c>
    </row>
    <row r="2458" spans="1:18" x14ac:dyDescent="0.3">
      <c r="A2458" s="247">
        <v>69229</v>
      </c>
      <c r="B2458" s="47" t="s">
        <v>2389</v>
      </c>
      <c r="C2458" s="34" t="str">
        <f>IFERROR(VLOOKUP(tabConsumoAta[[#This Row],[CÓDIGO]],tabEstimativa[#Data],14,FALSE),"")</f>
        <v>Suspenso</v>
      </c>
      <c r="D2458" s="157" t="s">
        <v>1964</v>
      </c>
      <c r="E2458" s="157">
        <v>159</v>
      </c>
      <c r="F2458" s="34">
        <v>2019</v>
      </c>
      <c r="G2458" s="78">
        <f>IFERROR(VLOOKUP(tabConsumoAta[[#This Row],[ATA]],tabAtas[#Data],4,FALSE),"")</f>
        <v>44015</v>
      </c>
      <c r="H2458" s="163">
        <f>SUMIFS(tabSaldoAta[ESTIMATIVA],tabSaldoAta[CÓDIGO],tabConsumoAta[[#This Row],[CÓDIGO]],tabSaldoAta[CHAVE],tabConsumoAta[[#This Row],[ATA]])</f>
        <v>200</v>
      </c>
      <c r="I2458" s="164">
        <v>30</v>
      </c>
      <c r="J2458" s="159">
        <v>5</v>
      </c>
      <c r="K2458" s="251">
        <v>11387</v>
      </c>
      <c r="L2458" s="246" t="s">
        <v>2972</v>
      </c>
      <c r="M2458" s="160" t="s">
        <v>3031</v>
      </c>
      <c r="N2458" s="160" t="s">
        <v>3032</v>
      </c>
      <c r="O2458" s="249" t="s">
        <v>3033</v>
      </c>
      <c r="P2458" s="248">
        <v>43700</v>
      </c>
      <c r="Q2458" s="166" t="str">
        <f>IF(COUNTIFS(tabAtas_Bloqueios[CÓDIGO],tabConsumoAta[[#This Row],[CÓDIGO]],tabAtas_Bloqueios[CHAVE],tabConsumoAta[[#This Row],[ATA]],tabAtas_Bloqueios[INATIVO],"") &gt; 0,"X","")</f>
        <v/>
      </c>
      <c r="R2458" s="158" t="s">
        <v>1555</v>
      </c>
    </row>
    <row r="2459" spans="1:18" x14ac:dyDescent="0.3">
      <c r="A2459" s="247">
        <v>128287</v>
      </c>
      <c r="B2459" s="47" t="s">
        <v>3038</v>
      </c>
      <c r="C2459" s="34" t="str">
        <f>IFERROR(VLOOKUP(tabConsumoAta[[#This Row],[CÓDIGO]],tabEstimativa[#Data],14,FALSE),"")</f>
        <v>Suspenso</v>
      </c>
      <c r="D2459" s="157" t="s">
        <v>2073</v>
      </c>
      <c r="E2459" s="157">
        <v>192</v>
      </c>
      <c r="F2459" s="34">
        <v>2019</v>
      </c>
      <c r="G2459" s="78">
        <f>IFERROR(VLOOKUP(tabConsumoAta[[#This Row],[ATA]],tabAtas[#Data],4,FALSE),"")</f>
        <v>44050</v>
      </c>
      <c r="H2459" s="163">
        <f>SUMIFS(tabSaldoAta[ESTIMATIVA],tabSaldoAta[CÓDIGO],tabConsumoAta[[#This Row],[CÓDIGO]],tabSaldoAta[CHAVE],tabConsumoAta[[#This Row],[ATA]])</f>
        <v>700</v>
      </c>
      <c r="I2459" s="164">
        <v>250</v>
      </c>
      <c r="J2459" s="159">
        <v>6</v>
      </c>
      <c r="K2459" s="251">
        <v>11388</v>
      </c>
      <c r="L2459" s="246" t="s">
        <v>2964</v>
      </c>
      <c r="M2459" s="160" t="s">
        <v>3031</v>
      </c>
      <c r="N2459" s="160" t="s">
        <v>3032</v>
      </c>
      <c r="O2459" s="249" t="s">
        <v>3033</v>
      </c>
      <c r="P2459" s="248">
        <v>43700</v>
      </c>
      <c r="Q2459" s="166" t="str">
        <f>IF(COUNTIFS(tabAtas_Bloqueios[CÓDIGO],tabConsumoAta[[#This Row],[CÓDIGO]],tabAtas_Bloqueios[CHAVE],tabConsumoAta[[#This Row],[ATA]],tabAtas_Bloqueios[INATIVO],"") &gt; 0,"X","")</f>
        <v/>
      </c>
      <c r="R2459" s="158" t="s">
        <v>1555</v>
      </c>
    </row>
    <row r="2460" spans="1:18" x14ac:dyDescent="0.3">
      <c r="A2460" s="247">
        <v>136555</v>
      </c>
      <c r="B2460" s="47" t="s">
        <v>1847</v>
      </c>
      <c r="C2460" s="34" t="str">
        <f>IFERROR(VLOOKUP(tabConsumoAta[[#This Row],[CÓDIGO]],tabEstimativa[#Data],14,FALSE),"")</f>
        <v>Suspenso</v>
      </c>
      <c r="D2460" s="157" t="s">
        <v>2064</v>
      </c>
      <c r="E2460" s="157">
        <v>193</v>
      </c>
      <c r="F2460" s="34">
        <v>2019</v>
      </c>
      <c r="G2460" s="78">
        <f>IFERROR(VLOOKUP(tabConsumoAta[[#This Row],[ATA]],tabAtas[#Data],4,FALSE),"")</f>
        <v>44050</v>
      </c>
      <c r="H2460" s="163">
        <f>SUMIFS(tabSaldoAta[ESTIMATIVA],tabSaldoAta[CÓDIGO],tabConsumoAta[[#This Row],[CÓDIGO]],tabSaldoAta[CHAVE],tabConsumoAta[[#This Row],[ATA]])</f>
        <v>1700</v>
      </c>
      <c r="I2460" s="164">
        <v>900</v>
      </c>
      <c r="J2460" s="159">
        <v>7</v>
      </c>
      <c r="K2460" s="251">
        <v>11389</v>
      </c>
      <c r="L2460" s="246" t="s">
        <v>2415</v>
      </c>
      <c r="M2460" s="160" t="s">
        <v>3031</v>
      </c>
      <c r="N2460" s="160" t="s">
        <v>3032</v>
      </c>
      <c r="O2460" s="249" t="s">
        <v>3033</v>
      </c>
      <c r="P2460" s="248">
        <v>43700</v>
      </c>
      <c r="Q2460" s="166" t="str">
        <f>IF(COUNTIFS(tabAtas_Bloqueios[CÓDIGO],tabConsumoAta[[#This Row],[CÓDIGO]],tabAtas_Bloqueios[CHAVE],tabConsumoAta[[#This Row],[ATA]],tabAtas_Bloqueios[INATIVO],"") &gt; 0,"X","")</f>
        <v/>
      </c>
      <c r="R2460" s="158" t="s">
        <v>1555</v>
      </c>
    </row>
    <row r="2461" spans="1:18" x14ac:dyDescent="0.3">
      <c r="A2461" s="247">
        <v>136554</v>
      </c>
      <c r="B2461" s="47" t="s">
        <v>1845</v>
      </c>
      <c r="C2461" s="34" t="str">
        <f>IFERROR(VLOOKUP(tabConsumoAta[[#This Row],[CÓDIGO]],tabEstimativa[#Data],14,FALSE),"")</f>
        <v>Suspenso</v>
      </c>
      <c r="D2461" s="157" t="s">
        <v>2064</v>
      </c>
      <c r="E2461" s="157">
        <v>193</v>
      </c>
      <c r="F2461" s="34">
        <v>2019</v>
      </c>
      <c r="G2461" s="78">
        <f>IFERROR(VLOOKUP(tabConsumoAta[[#This Row],[ATA]],tabAtas[#Data],4,FALSE),"")</f>
        <v>44050</v>
      </c>
      <c r="H2461" s="163">
        <f>SUMIFS(tabSaldoAta[ESTIMATIVA],tabSaldoAta[CÓDIGO],tabConsumoAta[[#This Row],[CÓDIGO]],tabSaldoAta[CHAVE],tabConsumoAta[[#This Row],[ATA]])</f>
        <v>600</v>
      </c>
      <c r="I2461" s="164">
        <v>300</v>
      </c>
      <c r="J2461" s="159">
        <v>8</v>
      </c>
      <c r="K2461" s="251">
        <v>11390</v>
      </c>
      <c r="L2461" s="246" t="s">
        <v>2889</v>
      </c>
      <c r="M2461" s="160" t="s">
        <v>3031</v>
      </c>
      <c r="N2461" s="160" t="s">
        <v>3032</v>
      </c>
      <c r="O2461" s="249" t="s">
        <v>3033</v>
      </c>
      <c r="P2461" s="248">
        <v>43700</v>
      </c>
      <c r="Q2461" s="166" t="str">
        <f>IF(COUNTIFS(tabAtas_Bloqueios[CÓDIGO],tabConsumoAta[[#This Row],[CÓDIGO]],tabAtas_Bloqueios[CHAVE],tabConsumoAta[[#This Row],[ATA]],tabAtas_Bloqueios[INATIVO],"") &gt; 0,"X","")</f>
        <v/>
      </c>
      <c r="R2461" s="158" t="s">
        <v>1555</v>
      </c>
    </row>
    <row r="2462" spans="1:18" x14ac:dyDescent="0.3">
      <c r="A2462" s="247">
        <v>27287</v>
      </c>
      <c r="B2462" s="47" t="s">
        <v>3039</v>
      </c>
      <c r="C2462" s="34" t="str">
        <f>IFERROR(VLOOKUP(tabConsumoAta[[#This Row],[CÓDIGO]],tabEstimativa[#Data],14,FALSE),"")</f>
        <v>Suspenso</v>
      </c>
      <c r="D2462" s="157" t="s">
        <v>2066</v>
      </c>
      <c r="E2462" s="157">
        <v>198</v>
      </c>
      <c r="F2462" s="34">
        <v>2019</v>
      </c>
      <c r="G2462" s="78">
        <f>IFERROR(VLOOKUP(tabConsumoAta[[#This Row],[ATA]],tabAtas[#Data],4,FALSE),"")</f>
        <v>44057</v>
      </c>
      <c r="H2462" s="163">
        <f>SUMIFS(tabSaldoAta[ESTIMATIVA],tabSaldoAta[CÓDIGO],tabConsumoAta[[#This Row],[CÓDIGO]],tabSaldoAta[CHAVE],tabConsumoAta[[#This Row],[ATA]])</f>
        <v>250</v>
      </c>
      <c r="I2462" s="164">
        <v>250</v>
      </c>
      <c r="J2462" s="159">
        <v>9</v>
      </c>
      <c r="K2462" s="251">
        <v>11391</v>
      </c>
      <c r="L2462" s="246" t="s">
        <v>2963</v>
      </c>
      <c r="M2462" s="160" t="s">
        <v>3031</v>
      </c>
      <c r="N2462" s="160" t="s">
        <v>3032</v>
      </c>
      <c r="O2462" s="249" t="s">
        <v>3033</v>
      </c>
      <c r="P2462" s="248">
        <v>43700</v>
      </c>
      <c r="Q2462" s="166" t="str">
        <f>IF(COUNTIFS(tabAtas_Bloqueios[CÓDIGO],tabConsumoAta[[#This Row],[CÓDIGO]],tabAtas_Bloqueios[CHAVE],tabConsumoAta[[#This Row],[ATA]],tabAtas_Bloqueios[INATIVO],"") &gt; 0,"X","")</f>
        <v/>
      </c>
      <c r="R2462" s="158" t="s">
        <v>1555</v>
      </c>
    </row>
    <row r="2463" spans="1:18" x14ac:dyDescent="0.3">
      <c r="A2463" s="247">
        <v>130614</v>
      </c>
      <c r="B2463" s="47" t="s">
        <v>2635</v>
      </c>
      <c r="C2463" s="34" t="str">
        <f>IFERROR(VLOOKUP(tabConsumoAta[[#This Row],[CÓDIGO]],tabEstimativa[#Data],14,FALSE),"")</f>
        <v/>
      </c>
      <c r="D2463" s="157" t="s">
        <v>1380</v>
      </c>
      <c r="E2463" s="157"/>
      <c r="F2463" s="34"/>
      <c r="G2463" s="78" t="str">
        <f>IFERROR(VLOOKUP(tabConsumoAta[[#This Row],[ATA]],tabAtas[#Data],4,FALSE),"")</f>
        <v/>
      </c>
      <c r="H2463" s="163">
        <f>SUMIFS(tabSaldoAta[ESTIMATIVA],tabSaldoAta[CÓDIGO],tabConsumoAta[[#This Row],[CÓDIGO]],tabSaldoAta[CHAVE],tabConsumoAta[[#This Row],[ATA]])</f>
        <v>0</v>
      </c>
      <c r="I2463" s="164">
        <v>400</v>
      </c>
      <c r="J2463" s="159">
        <v>1</v>
      </c>
      <c r="K2463" s="251">
        <v>11056</v>
      </c>
      <c r="L2463" s="246" t="s">
        <v>1560</v>
      </c>
      <c r="M2463" s="160" t="s">
        <v>3028</v>
      </c>
      <c r="N2463" s="160" t="s">
        <v>3029</v>
      </c>
      <c r="O2463" s="249" t="s">
        <v>3030</v>
      </c>
      <c r="P2463" s="248">
        <v>43696</v>
      </c>
      <c r="Q2463" s="166" t="str">
        <f>IF(COUNTIFS(tabAtas_Bloqueios[CÓDIGO],tabConsumoAta[[#This Row],[CÓDIGO]],tabAtas_Bloqueios[CHAVE],tabConsumoAta[[#This Row],[ATA]],tabAtas_Bloqueios[INATIVO],"") &gt; 0,"X","")</f>
        <v/>
      </c>
      <c r="R2463" s="158" t="s">
        <v>1555</v>
      </c>
    </row>
    <row r="2464" spans="1:18" x14ac:dyDescent="0.3">
      <c r="A2464" s="247">
        <v>138352</v>
      </c>
      <c r="B2464" s="47" t="s">
        <v>2951</v>
      </c>
      <c r="C2464" s="34" t="str">
        <f>IFERROR(VLOOKUP(tabConsumoAta[[#This Row],[CÓDIGO]],tabEstimativa[#Data],14,FALSE),"")</f>
        <v>Aguardando</v>
      </c>
      <c r="D2464" s="157"/>
      <c r="E2464" s="157"/>
      <c r="F2464" s="34"/>
      <c r="G2464" s="78" t="str">
        <f>IFERROR(VLOOKUP(tabConsumoAta[[#This Row],[ATA]],tabAtas[#Data],4,FALSE),"")</f>
        <v/>
      </c>
      <c r="H2464" s="163">
        <f>SUMIFS(tabSaldoAta[ESTIMATIVA],tabSaldoAta[CÓDIGO],tabConsumoAta[[#This Row],[CÓDIGO]],tabSaldoAta[CHAVE],tabConsumoAta[[#This Row],[ATA]])</f>
        <v>0</v>
      </c>
      <c r="I2464" s="164">
        <v>50</v>
      </c>
      <c r="J2464" s="159">
        <v>2</v>
      </c>
      <c r="K2464" s="251">
        <v>11065</v>
      </c>
      <c r="L2464" s="246" t="s">
        <v>1560</v>
      </c>
      <c r="M2464" s="160" t="s">
        <v>3028</v>
      </c>
      <c r="N2464" s="160" t="s">
        <v>3029</v>
      </c>
      <c r="O2464" s="249" t="s">
        <v>3030</v>
      </c>
      <c r="P2464" s="248">
        <v>43696</v>
      </c>
      <c r="Q2464" s="166" t="str">
        <f>IF(COUNTIFS(tabAtas_Bloqueios[CÓDIGO],tabConsumoAta[[#This Row],[CÓDIGO]],tabAtas_Bloqueios[CHAVE],tabConsumoAta[[#This Row],[ATA]],tabAtas_Bloqueios[INATIVO],"") &gt; 0,"X","")</f>
        <v/>
      </c>
      <c r="R2464" s="158" t="s">
        <v>1555</v>
      </c>
    </row>
    <row r="2465" spans="1:18" x14ac:dyDescent="0.3">
      <c r="A2465" s="247">
        <v>74124</v>
      </c>
      <c r="B2465" s="47" t="s">
        <v>67</v>
      </c>
      <c r="C2465" s="34" t="str">
        <f>IFERROR(VLOOKUP(tabConsumoAta[[#This Row],[CÓDIGO]],tabEstimativa[#Data],14,FALSE),"")</f>
        <v>Inativo</v>
      </c>
      <c r="D2465" s="157"/>
      <c r="E2465" s="157"/>
      <c r="F2465" s="34"/>
      <c r="G2465" s="78" t="str">
        <f>IFERROR(VLOOKUP(tabConsumoAta[[#This Row],[ATA]],tabAtas[#Data],4,FALSE),"")</f>
        <v/>
      </c>
      <c r="H2465" s="163">
        <f>SUMIFS(tabSaldoAta[ESTIMATIVA],tabSaldoAta[CÓDIGO],tabConsumoAta[[#This Row],[CÓDIGO]],tabSaldoAta[CHAVE],tabConsumoAta[[#This Row],[ATA]])</f>
        <v>0</v>
      </c>
      <c r="I2465" s="164">
        <v>7000</v>
      </c>
      <c r="J2465" s="159">
        <v>1</v>
      </c>
      <c r="K2465" s="251">
        <v>11008</v>
      </c>
      <c r="L2465" s="246" t="s">
        <v>1560</v>
      </c>
      <c r="M2465" s="160" t="s">
        <v>3022</v>
      </c>
      <c r="N2465" s="160" t="s">
        <v>3023</v>
      </c>
      <c r="O2465" s="249" t="s">
        <v>3024</v>
      </c>
      <c r="P2465" s="248">
        <v>43693</v>
      </c>
      <c r="Q2465" s="166" t="str">
        <f>IF(COUNTIFS(tabAtas_Bloqueios[CÓDIGO],tabConsumoAta[[#This Row],[CÓDIGO]],tabAtas_Bloqueios[CHAVE],tabConsumoAta[[#This Row],[ATA]],tabAtas_Bloqueios[INATIVO],"") &gt; 0,"X","")</f>
        <v/>
      </c>
      <c r="R2465" s="158" t="s">
        <v>1555</v>
      </c>
    </row>
    <row r="2466" spans="1:18" x14ac:dyDescent="0.3">
      <c r="A2466" s="247">
        <v>112163</v>
      </c>
      <c r="B2466" s="47" t="s">
        <v>2440</v>
      </c>
      <c r="C2466" s="34" t="str">
        <f>IFERROR(VLOOKUP(tabConsumoAta[[#This Row],[CÓDIGO]],tabEstimativa[#Data],14,FALSE),"")</f>
        <v>Suspenso</v>
      </c>
      <c r="D2466" s="157"/>
      <c r="E2466" s="157"/>
      <c r="F2466" s="34"/>
      <c r="G2466" s="78" t="str">
        <f>IFERROR(VLOOKUP(tabConsumoAta[[#This Row],[ATA]],tabAtas[#Data],4,FALSE),"")</f>
        <v/>
      </c>
      <c r="H2466" s="163">
        <f>SUMIFS(tabSaldoAta[ESTIMATIVA],tabSaldoAta[CÓDIGO],tabConsumoAta[[#This Row],[CÓDIGO]],tabSaldoAta[CHAVE],tabConsumoAta[[#This Row],[ATA]])</f>
        <v>0</v>
      </c>
      <c r="I2466" s="164">
        <v>400</v>
      </c>
      <c r="J2466" s="159">
        <v>2</v>
      </c>
      <c r="K2466" s="251">
        <v>11008</v>
      </c>
      <c r="L2466" s="246" t="s">
        <v>1560</v>
      </c>
      <c r="M2466" s="160" t="s">
        <v>3022</v>
      </c>
      <c r="N2466" s="160" t="s">
        <v>3023</v>
      </c>
      <c r="O2466" s="249" t="s">
        <v>3024</v>
      </c>
      <c r="P2466" s="248">
        <v>43693</v>
      </c>
      <c r="Q2466" s="166" t="str">
        <f>IF(COUNTIFS(tabAtas_Bloqueios[CÓDIGO],tabConsumoAta[[#This Row],[CÓDIGO]],tabAtas_Bloqueios[CHAVE],tabConsumoAta[[#This Row],[ATA]],tabAtas_Bloqueios[INATIVO],"") &gt; 0,"X","")</f>
        <v/>
      </c>
      <c r="R2466" s="158" t="s">
        <v>1555</v>
      </c>
    </row>
    <row r="2467" spans="1:18" x14ac:dyDescent="0.3">
      <c r="A2467" s="247">
        <v>64302</v>
      </c>
      <c r="B2467" s="47" t="s">
        <v>69</v>
      </c>
      <c r="C2467" s="34" t="str">
        <f>IFERROR(VLOOKUP(tabConsumoAta[[#This Row],[CÓDIGO]],tabEstimativa[#Data],14,FALSE),"")</f>
        <v>Inativo</v>
      </c>
      <c r="D2467" s="157"/>
      <c r="E2467" s="157"/>
      <c r="F2467" s="34"/>
      <c r="G2467" s="78" t="str">
        <f>IFERROR(VLOOKUP(tabConsumoAta[[#This Row],[ATA]],tabAtas[#Data],4,FALSE),"")</f>
        <v/>
      </c>
      <c r="H2467" s="163">
        <f>SUMIFS(tabSaldoAta[ESTIMATIVA],tabSaldoAta[CÓDIGO],tabConsumoAta[[#This Row],[CÓDIGO]],tabSaldoAta[CHAVE],tabConsumoAta[[#This Row],[ATA]])</f>
        <v>0</v>
      </c>
      <c r="I2467" s="164">
        <v>7000</v>
      </c>
      <c r="J2467" s="159">
        <v>3</v>
      </c>
      <c r="K2467" s="251">
        <v>11008</v>
      </c>
      <c r="L2467" s="246" t="s">
        <v>1560</v>
      </c>
      <c r="M2467" s="160" t="s">
        <v>3022</v>
      </c>
      <c r="N2467" s="160" t="s">
        <v>3023</v>
      </c>
      <c r="O2467" s="249" t="s">
        <v>3024</v>
      </c>
      <c r="P2467" s="248">
        <v>43693</v>
      </c>
      <c r="Q2467" s="166" t="str">
        <f>IF(COUNTIFS(tabAtas_Bloqueios[CÓDIGO],tabConsumoAta[[#This Row],[CÓDIGO]],tabAtas_Bloqueios[CHAVE],tabConsumoAta[[#This Row],[ATA]],tabAtas_Bloqueios[INATIVO],"") &gt; 0,"X","")</f>
        <v/>
      </c>
      <c r="R2467" s="158" t="s">
        <v>1555</v>
      </c>
    </row>
    <row r="2468" spans="1:18" x14ac:dyDescent="0.3">
      <c r="A2468" s="247">
        <v>12763</v>
      </c>
      <c r="B2468" s="47" t="s">
        <v>3025</v>
      </c>
      <c r="C2468" s="34" t="str">
        <f>IFERROR(VLOOKUP(tabConsumoAta[[#This Row],[CÓDIGO]],tabEstimativa[#Data],14,FALSE),"")</f>
        <v>Aguardando</v>
      </c>
      <c r="D2468" s="157"/>
      <c r="E2468" s="157"/>
      <c r="F2468" s="34"/>
      <c r="G2468" s="78" t="str">
        <f>IFERROR(VLOOKUP(tabConsumoAta[[#This Row],[ATA]],tabAtas[#Data],4,FALSE),"")</f>
        <v/>
      </c>
      <c r="H2468" s="163">
        <f>SUMIFS(tabSaldoAta[ESTIMATIVA],tabSaldoAta[CÓDIGO],tabConsumoAta[[#This Row],[CÓDIGO]],tabSaldoAta[CHAVE],tabConsumoAta[[#This Row],[ATA]])</f>
        <v>0</v>
      </c>
      <c r="I2468" s="164">
        <v>2000</v>
      </c>
      <c r="J2468" s="159">
        <v>4</v>
      </c>
      <c r="K2468" s="251">
        <v>11009</v>
      </c>
      <c r="L2468" s="246" t="s">
        <v>1560</v>
      </c>
      <c r="M2468" s="160" t="s">
        <v>3022</v>
      </c>
      <c r="N2468" s="160" t="s">
        <v>3023</v>
      </c>
      <c r="O2468" s="249" t="s">
        <v>3024</v>
      </c>
      <c r="P2468" s="248">
        <v>43693</v>
      </c>
      <c r="Q2468" s="166" t="str">
        <f>IF(COUNTIFS(tabAtas_Bloqueios[CÓDIGO],tabConsumoAta[[#This Row],[CÓDIGO]],tabAtas_Bloqueios[CHAVE],tabConsumoAta[[#This Row],[ATA]],tabAtas_Bloqueios[INATIVO],"") &gt; 0,"X","")</f>
        <v/>
      </c>
      <c r="R2468" s="158" t="s">
        <v>1555</v>
      </c>
    </row>
    <row r="2469" spans="1:18" x14ac:dyDescent="0.3">
      <c r="A2469" s="247">
        <v>18346</v>
      </c>
      <c r="B2469" s="47" t="s">
        <v>3026</v>
      </c>
      <c r="C2469" s="34" t="str">
        <f>IFERROR(VLOOKUP(tabConsumoAta[[#This Row],[CÓDIGO]],tabEstimativa[#Data],14,FALSE),"")</f>
        <v/>
      </c>
      <c r="D2469" s="157"/>
      <c r="E2469" s="157"/>
      <c r="F2469" s="34"/>
      <c r="G2469" s="78" t="str">
        <f>IFERROR(VLOOKUP(tabConsumoAta[[#This Row],[ATA]],tabAtas[#Data],4,FALSE),"")</f>
        <v/>
      </c>
      <c r="H2469" s="163">
        <f>SUMIFS(tabSaldoAta[ESTIMATIVA],tabSaldoAta[CÓDIGO],tabConsumoAta[[#This Row],[CÓDIGO]],tabSaldoAta[CHAVE],tabConsumoAta[[#This Row],[ATA]])</f>
        <v>0</v>
      </c>
      <c r="I2469" s="164">
        <v>100</v>
      </c>
      <c r="J2469" s="159">
        <v>5</v>
      </c>
      <c r="K2469" s="251">
        <v>11010</v>
      </c>
      <c r="L2469" s="246" t="s">
        <v>1560</v>
      </c>
      <c r="M2469" s="160" t="s">
        <v>3022</v>
      </c>
      <c r="N2469" s="160" t="s">
        <v>3023</v>
      </c>
      <c r="O2469" s="249" t="s">
        <v>3024</v>
      </c>
      <c r="P2469" s="248">
        <v>43693</v>
      </c>
      <c r="Q2469" s="166" t="str">
        <f>IF(COUNTIFS(tabAtas_Bloqueios[CÓDIGO],tabConsumoAta[[#This Row],[CÓDIGO]],tabAtas_Bloqueios[CHAVE],tabConsumoAta[[#This Row],[ATA]],tabAtas_Bloqueios[INATIVO],"") &gt; 0,"X","")</f>
        <v/>
      </c>
      <c r="R2469" s="158" t="s">
        <v>1555</v>
      </c>
    </row>
    <row r="2470" spans="1:18" x14ac:dyDescent="0.3">
      <c r="A2470" s="247">
        <v>18357</v>
      </c>
      <c r="B2470" s="47" t="s">
        <v>2613</v>
      </c>
      <c r="C2470" s="34" t="str">
        <f>IFERROR(VLOOKUP(tabConsumoAta[[#This Row],[CÓDIGO]],tabEstimativa[#Data],14,FALSE),"")</f>
        <v/>
      </c>
      <c r="D2470" s="157"/>
      <c r="E2470" s="157"/>
      <c r="F2470" s="34"/>
      <c r="G2470" s="78" t="str">
        <f>IFERROR(VLOOKUP(tabConsumoAta[[#This Row],[ATA]],tabAtas[#Data],4,FALSE),"")</f>
        <v/>
      </c>
      <c r="H2470" s="163">
        <f>SUMIFS(tabSaldoAta[ESTIMATIVA],tabSaldoAta[CÓDIGO],tabConsumoAta[[#This Row],[CÓDIGO]],tabSaldoAta[CHAVE],tabConsumoAta[[#This Row],[ATA]])</f>
        <v>0</v>
      </c>
      <c r="I2470" s="164">
        <v>400</v>
      </c>
      <c r="J2470" s="159">
        <v>6</v>
      </c>
      <c r="K2470" s="251">
        <v>11010</v>
      </c>
      <c r="L2470" s="246" t="s">
        <v>1560</v>
      </c>
      <c r="M2470" s="160" t="s">
        <v>3022</v>
      </c>
      <c r="N2470" s="160" t="s">
        <v>3023</v>
      </c>
      <c r="O2470" s="249" t="s">
        <v>3024</v>
      </c>
      <c r="P2470" s="248">
        <v>43693</v>
      </c>
      <c r="Q2470" s="166" t="str">
        <f>IF(COUNTIFS(tabAtas_Bloqueios[CÓDIGO],tabConsumoAta[[#This Row],[CÓDIGO]],tabAtas_Bloqueios[CHAVE],tabConsumoAta[[#This Row],[ATA]],tabAtas_Bloqueios[INATIVO],"") &gt; 0,"X","")</f>
        <v/>
      </c>
      <c r="R2470" s="158" t="s">
        <v>1555</v>
      </c>
    </row>
    <row r="2471" spans="1:18" x14ac:dyDescent="0.3">
      <c r="A2471" s="247">
        <v>134570</v>
      </c>
      <c r="B2471" s="47" t="s">
        <v>3027</v>
      </c>
      <c r="C2471" s="34" t="str">
        <f>IFERROR(VLOOKUP(tabConsumoAta[[#This Row],[CÓDIGO]],tabEstimativa[#Data],14,FALSE),"")</f>
        <v/>
      </c>
      <c r="D2471" s="157"/>
      <c r="E2471" s="157"/>
      <c r="F2471" s="34"/>
      <c r="G2471" s="78" t="str">
        <f>IFERROR(VLOOKUP(tabConsumoAta[[#This Row],[ATA]],tabAtas[#Data],4,FALSE),"")</f>
        <v/>
      </c>
      <c r="H2471" s="163">
        <f>SUMIFS(tabSaldoAta[ESTIMATIVA],tabSaldoAta[CÓDIGO],tabConsumoAta[[#This Row],[CÓDIGO]],tabSaldoAta[CHAVE],tabConsumoAta[[#This Row],[ATA]])</f>
        <v>0</v>
      </c>
      <c r="I2471" s="164">
        <v>0</v>
      </c>
      <c r="J2471" s="159">
        <v>7</v>
      </c>
      <c r="K2471" s="251">
        <v>11010</v>
      </c>
      <c r="L2471" s="246" t="s">
        <v>1560</v>
      </c>
      <c r="M2471" s="160" t="s">
        <v>3022</v>
      </c>
      <c r="N2471" s="160" t="s">
        <v>3023</v>
      </c>
      <c r="O2471" s="249" t="s">
        <v>3024</v>
      </c>
      <c r="P2471" s="248">
        <v>43693</v>
      </c>
      <c r="Q2471" s="166" t="str">
        <f>IF(COUNTIFS(tabAtas_Bloqueios[CÓDIGO],tabConsumoAta[[#This Row],[CÓDIGO]],tabAtas_Bloqueios[CHAVE],tabConsumoAta[[#This Row],[ATA]],tabAtas_Bloqueios[INATIVO],"") &gt; 0,"X","")</f>
        <v/>
      </c>
      <c r="R2471" s="158" t="s">
        <v>1555</v>
      </c>
    </row>
    <row r="2472" spans="1:18" x14ac:dyDescent="0.3">
      <c r="A2472" s="247">
        <v>13559</v>
      </c>
      <c r="B2472" s="47" t="s">
        <v>238</v>
      </c>
      <c r="C2472" s="34" t="str">
        <f>IFERROR(VLOOKUP(tabConsumoAta[[#This Row],[CÓDIGO]],tabEstimativa[#Data],14,FALSE),"")</f>
        <v>Aguardando</v>
      </c>
      <c r="D2472" s="157"/>
      <c r="E2472" s="157"/>
      <c r="F2472" s="34"/>
      <c r="G2472" s="78" t="str">
        <f>IFERROR(VLOOKUP(tabConsumoAta[[#This Row],[ATA]],tabAtas[#Data],4,FALSE),"")</f>
        <v/>
      </c>
      <c r="H2472" s="163">
        <f>SUMIFS(tabSaldoAta[ESTIMATIVA],tabSaldoAta[CÓDIGO],tabConsumoAta[[#This Row],[CÓDIGO]],tabSaldoAta[CHAVE],tabConsumoAta[[#This Row],[ATA]])</f>
        <v>0</v>
      </c>
      <c r="I2472" s="164">
        <v>0</v>
      </c>
      <c r="J2472" s="159">
        <v>1</v>
      </c>
      <c r="K2472" s="251">
        <v>10759</v>
      </c>
      <c r="L2472" s="246" t="s">
        <v>1560</v>
      </c>
      <c r="M2472" s="160" t="s">
        <v>3313</v>
      </c>
      <c r="N2472" s="160" t="s">
        <v>3314</v>
      </c>
      <c r="O2472" s="249" t="s">
        <v>3315</v>
      </c>
      <c r="P2472" s="248">
        <v>43689</v>
      </c>
      <c r="Q2472" s="166" t="str">
        <f>IF(COUNTIFS(tabAtas_Bloqueios[CÓDIGO],tabConsumoAta[[#This Row],[CÓDIGO]],tabAtas_Bloqueios[CHAVE],tabConsumoAta[[#This Row],[ATA]],tabAtas_Bloqueios[INATIVO],"") &gt; 0,"X","")</f>
        <v/>
      </c>
      <c r="R2472" s="158" t="s">
        <v>1555</v>
      </c>
    </row>
    <row r="2473" spans="1:18" x14ac:dyDescent="0.3">
      <c r="A2473" s="247">
        <v>12884</v>
      </c>
      <c r="B2473" s="47" t="s">
        <v>109</v>
      </c>
      <c r="C2473" s="34" t="str">
        <f>IFERROR(VLOOKUP(tabConsumoAta[[#This Row],[CÓDIGO]],tabEstimativa[#Data],14,FALSE),"")</f>
        <v>Aguardando</v>
      </c>
      <c r="D2473" s="157"/>
      <c r="E2473" s="157"/>
      <c r="F2473" s="34"/>
      <c r="G2473" s="78" t="str">
        <f>IFERROR(VLOOKUP(tabConsumoAta[[#This Row],[ATA]],tabAtas[#Data],4,FALSE),"")</f>
        <v/>
      </c>
      <c r="H2473" s="163">
        <f>SUMIFS(tabSaldoAta[ESTIMATIVA],tabSaldoAta[CÓDIGO],tabConsumoAta[[#This Row],[CÓDIGO]],tabSaldoAta[CHAVE],tabConsumoAta[[#This Row],[ATA]])</f>
        <v>0</v>
      </c>
      <c r="I2473" s="164">
        <v>0</v>
      </c>
      <c r="J2473" s="159">
        <v>2</v>
      </c>
      <c r="K2473" s="251">
        <v>10759</v>
      </c>
      <c r="L2473" s="246" t="s">
        <v>1560</v>
      </c>
      <c r="M2473" s="160" t="s">
        <v>3313</v>
      </c>
      <c r="N2473" s="160" t="s">
        <v>3314</v>
      </c>
      <c r="O2473" s="249" t="s">
        <v>3315</v>
      </c>
      <c r="P2473" s="248">
        <v>43689</v>
      </c>
      <c r="Q2473" s="166" t="str">
        <f>IF(COUNTIFS(tabAtas_Bloqueios[CÓDIGO],tabConsumoAta[[#This Row],[CÓDIGO]],tabAtas_Bloqueios[CHAVE],tabConsumoAta[[#This Row],[ATA]],tabAtas_Bloqueios[INATIVO],"") &gt; 0,"X","")</f>
        <v/>
      </c>
      <c r="R2473" s="158" t="s">
        <v>1555</v>
      </c>
    </row>
    <row r="2474" spans="1:18" x14ac:dyDescent="0.3">
      <c r="A2474" s="247">
        <v>59097</v>
      </c>
      <c r="B2474" s="47" t="s">
        <v>2819</v>
      </c>
      <c r="C2474" s="34" t="str">
        <f>IFERROR(VLOOKUP(tabConsumoAta[[#This Row],[CÓDIGO]],tabEstimativa[#Data],14,FALSE),"")</f>
        <v>Aguardando</v>
      </c>
      <c r="D2474" s="157"/>
      <c r="E2474" s="157"/>
      <c r="F2474" s="34"/>
      <c r="G2474" s="78" t="str">
        <f>IFERROR(VLOOKUP(tabConsumoAta[[#This Row],[ATA]],tabAtas[#Data],4,FALSE),"")</f>
        <v/>
      </c>
      <c r="H2474" s="163">
        <f>SUMIFS(tabSaldoAta[ESTIMATIVA],tabSaldoAta[CÓDIGO],tabConsumoAta[[#This Row],[CÓDIGO]],tabSaldoAta[CHAVE],tabConsumoAta[[#This Row],[ATA]])</f>
        <v>0</v>
      </c>
      <c r="I2474" s="164">
        <v>0</v>
      </c>
      <c r="J2474" s="159">
        <v>3</v>
      </c>
      <c r="K2474" s="251">
        <v>10759</v>
      </c>
      <c r="L2474" s="246" t="s">
        <v>1560</v>
      </c>
      <c r="M2474" s="160" t="s">
        <v>3313</v>
      </c>
      <c r="N2474" s="160" t="s">
        <v>3314</v>
      </c>
      <c r="O2474" s="249" t="s">
        <v>3315</v>
      </c>
      <c r="P2474" s="248">
        <v>43689</v>
      </c>
      <c r="Q2474" s="166" t="str">
        <f>IF(COUNTIFS(tabAtas_Bloqueios[CÓDIGO],tabConsumoAta[[#This Row],[CÓDIGO]],tabAtas_Bloqueios[CHAVE],tabConsumoAta[[#This Row],[ATA]],tabAtas_Bloqueios[INATIVO],"") &gt; 0,"X","")</f>
        <v/>
      </c>
      <c r="R2474" s="158" t="s">
        <v>1555</v>
      </c>
    </row>
    <row r="2475" spans="1:18" x14ac:dyDescent="0.3">
      <c r="A2475" s="247">
        <v>64647</v>
      </c>
      <c r="B2475" s="47" t="s">
        <v>214</v>
      </c>
      <c r="C2475" s="34" t="str">
        <f>IFERROR(VLOOKUP(tabConsumoAta[[#This Row],[CÓDIGO]],tabEstimativa[#Data],14,FALSE),"")</f>
        <v>Aguardando</v>
      </c>
      <c r="D2475" s="157"/>
      <c r="E2475" s="157"/>
      <c r="F2475" s="34"/>
      <c r="G2475" s="78" t="str">
        <f>IFERROR(VLOOKUP(tabConsumoAta[[#This Row],[ATA]],tabAtas[#Data],4,FALSE),"")</f>
        <v/>
      </c>
      <c r="H2475" s="163">
        <f>SUMIFS(tabSaldoAta[ESTIMATIVA],tabSaldoAta[CÓDIGO],tabConsumoAta[[#This Row],[CÓDIGO]],tabSaldoAta[CHAVE],tabConsumoAta[[#This Row],[ATA]])</f>
        <v>0</v>
      </c>
      <c r="I2475" s="164">
        <v>0</v>
      </c>
      <c r="J2475" s="159">
        <v>4</v>
      </c>
      <c r="K2475" s="251">
        <v>10759</v>
      </c>
      <c r="L2475" s="246" t="s">
        <v>1560</v>
      </c>
      <c r="M2475" s="160" t="s">
        <v>3313</v>
      </c>
      <c r="N2475" s="160" t="s">
        <v>3314</v>
      </c>
      <c r="O2475" s="249" t="s">
        <v>3315</v>
      </c>
      <c r="P2475" s="248">
        <v>43689</v>
      </c>
      <c r="Q2475" s="166" t="str">
        <f>IF(COUNTIFS(tabAtas_Bloqueios[CÓDIGO],tabConsumoAta[[#This Row],[CÓDIGO]],tabAtas_Bloqueios[CHAVE],tabConsumoAta[[#This Row],[ATA]],tabAtas_Bloqueios[INATIVO],"") &gt; 0,"X","")</f>
        <v/>
      </c>
      <c r="R2475" s="158" t="s">
        <v>1555</v>
      </c>
    </row>
    <row r="2476" spans="1:18" x14ac:dyDescent="0.3">
      <c r="A2476" s="247">
        <v>134373</v>
      </c>
      <c r="B2476" s="47" t="s">
        <v>2813</v>
      </c>
      <c r="C2476" s="34" t="str">
        <f>IFERROR(VLOOKUP(tabConsumoAta[[#This Row],[CÓDIGO]],tabEstimativa[#Data],14,FALSE),"")</f>
        <v>Aguardando</v>
      </c>
      <c r="D2476" s="157" t="s">
        <v>1614</v>
      </c>
      <c r="E2476" s="157">
        <v>171</v>
      </c>
      <c r="F2476" s="34">
        <v>2018</v>
      </c>
      <c r="G2476" s="78">
        <f>IFERROR(VLOOKUP(tabConsumoAta[[#This Row],[ATA]],tabAtas[#Data],4,FALSE),"")</f>
        <v>43692</v>
      </c>
      <c r="H2476" s="163">
        <f>SUMIFS(tabSaldoAta[ESTIMATIVA],tabSaldoAta[CÓDIGO],tabConsumoAta[[#This Row],[CÓDIGO]],tabSaldoAta[CHAVE],tabConsumoAta[[#This Row],[ATA]])</f>
        <v>51000</v>
      </c>
      <c r="I2476" s="164">
        <v>5773</v>
      </c>
      <c r="J2476" s="159">
        <v>1</v>
      </c>
      <c r="K2476" s="251">
        <v>10751</v>
      </c>
      <c r="L2476" s="246" t="s">
        <v>2814</v>
      </c>
      <c r="M2476" s="160" t="s">
        <v>3019</v>
      </c>
      <c r="N2476" s="160" t="s">
        <v>3020</v>
      </c>
      <c r="O2476" s="249" t="s">
        <v>3021</v>
      </c>
      <c r="P2476" s="248">
        <v>43685</v>
      </c>
      <c r="Q2476" s="166" t="str">
        <f>IF(COUNTIFS(tabAtas_Bloqueios[CÓDIGO],tabConsumoAta[[#This Row],[CÓDIGO]],tabAtas_Bloqueios[CHAVE],tabConsumoAta[[#This Row],[ATA]],tabAtas_Bloqueios[INATIVO],"") &gt; 0,"X","")</f>
        <v/>
      </c>
      <c r="R2476" s="158" t="s">
        <v>1555</v>
      </c>
    </row>
    <row r="2477" spans="1:18" x14ac:dyDescent="0.3">
      <c r="A2477" s="247">
        <v>107483</v>
      </c>
      <c r="B2477" s="47" t="s">
        <v>2998</v>
      </c>
      <c r="C2477" s="34" t="str">
        <f>IFERROR(VLOOKUP(tabConsumoAta[[#This Row],[CÓDIGO]],tabEstimativa[#Data],14,FALSE),"")</f>
        <v>Inativo</v>
      </c>
      <c r="D2477" s="157" t="s">
        <v>1768</v>
      </c>
      <c r="E2477" s="157">
        <v>126</v>
      </c>
      <c r="F2477" s="34">
        <v>2019</v>
      </c>
      <c r="G2477" s="78">
        <f>IFERROR(VLOOKUP(tabConsumoAta[[#This Row],[ATA]],tabAtas[#Data],4,FALSE),"")</f>
        <v>43957</v>
      </c>
      <c r="H2477" s="163">
        <f>SUMIFS(tabSaldoAta[ESTIMATIVA],tabSaldoAta[CÓDIGO],tabConsumoAta[[#This Row],[CÓDIGO]],tabSaldoAta[CHAVE],tabConsumoAta[[#This Row],[ATA]])</f>
        <v>300</v>
      </c>
      <c r="I2477" s="164">
        <v>200</v>
      </c>
      <c r="J2477" s="159">
        <v>2</v>
      </c>
      <c r="K2477" s="251">
        <v>10743</v>
      </c>
      <c r="L2477" s="246" t="s">
        <v>2860</v>
      </c>
      <c r="M2477" s="160" t="s">
        <v>3019</v>
      </c>
      <c r="N2477" s="160" t="s">
        <v>3020</v>
      </c>
      <c r="O2477" s="249" t="s">
        <v>3021</v>
      </c>
      <c r="P2477" s="248">
        <v>43685</v>
      </c>
      <c r="Q2477" s="166" t="str">
        <f>IF(COUNTIFS(tabAtas_Bloqueios[CÓDIGO],tabConsumoAta[[#This Row],[CÓDIGO]],tabAtas_Bloqueios[CHAVE],tabConsumoAta[[#This Row],[ATA]],tabAtas_Bloqueios[INATIVO],"") &gt; 0,"X","")</f>
        <v/>
      </c>
      <c r="R2477" s="158" t="s">
        <v>1555</v>
      </c>
    </row>
    <row r="2478" spans="1:18" x14ac:dyDescent="0.3">
      <c r="A2478" s="247">
        <v>111806</v>
      </c>
      <c r="B2478" s="47" t="s">
        <v>2444</v>
      </c>
      <c r="C2478" s="34" t="str">
        <f>IFERROR(VLOOKUP(tabConsumoAta[[#This Row],[CÓDIGO]],tabEstimativa[#Data],14,FALSE),"")</f>
        <v>Suspenso</v>
      </c>
      <c r="D2478" s="157" t="s">
        <v>1768</v>
      </c>
      <c r="E2478" s="157">
        <v>126</v>
      </c>
      <c r="F2478" s="34">
        <v>2019</v>
      </c>
      <c r="G2478" s="78">
        <f>IFERROR(VLOOKUP(tabConsumoAta[[#This Row],[ATA]],tabAtas[#Data],4,FALSE),"")</f>
        <v>43957</v>
      </c>
      <c r="H2478" s="163">
        <f>SUMIFS(tabSaldoAta[ESTIMATIVA],tabSaldoAta[CÓDIGO],tabConsumoAta[[#This Row],[CÓDIGO]],tabSaldoAta[CHAVE],tabConsumoAta[[#This Row],[ATA]])</f>
        <v>200</v>
      </c>
      <c r="I2478" s="164">
        <v>150</v>
      </c>
      <c r="J2478" s="159">
        <v>3</v>
      </c>
      <c r="K2478" s="251">
        <v>10743</v>
      </c>
      <c r="L2478" s="246" t="s">
        <v>2860</v>
      </c>
      <c r="M2478" s="160" t="s">
        <v>3019</v>
      </c>
      <c r="N2478" s="160" t="s">
        <v>3020</v>
      </c>
      <c r="O2478" s="249" t="s">
        <v>3021</v>
      </c>
      <c r="P2478" s="248">
        <v>43685</v>
      </c>
      <c r="Q2478" s="166" t="str">
        <f>IF(COUNTIFS(tabAtas_Bloqueios[CÓDIGO],tabConsumoAta[[#This Row],[CÓDIGO]],tabAtas_Bloqueios[CHAVE],tabConsumoAta[[#This Row],[ATA]],tabAtas_Bloqueios[INATIVO],"") &gt; 0,"X","")</f>
        <v/>
      </c>
      <c r="R2478" s="158" t="s">
        <v>1555</v>
      </c>
    </row>
    <row r="2479" spans="1:18" x14ac:dyDescent="0.3">
      <c r="A2479" s="247">
        <v>13559</v>
      </c>
      <c r="B2479" s="47" t="s">
        <v>238</v>
      </c>
      <c r="C2479" s="34" t="str">
        <f>IFERROR(VLOOKUP(tabConsumoAta[[#This Row],[CÓDIGO]],tabEstimativa[#Data],14,FALSE),"")</f>
        <v>Aguardando</v>
      </c>
      <c r="D2479" s="157"/>
      <c r="E2479" s="157"/>
      <c r="F2479" s="34"/>
      <c r="G2479" s="78" t="str">
        <f>IFERROR(VLOOKUP(tabConsumoAta[[#This Row],[ATA]],tabAtas[#Data],4,FALSE),"")</f>
        <v/>
      </c>
      <c r="H2479" s="163">
        <f>SUMIFS(tabSaldoAta[ESTIMATIVA],tabSaldoAta[CÓDIGO],tabConsumoAta[[#This Row],[CÓDIGO]],tabSaldoAta[CHAVE],tabConsumoAta[[#This Row],[ATA]])</f>
        <v>0</v>
      </c>
      <c r="I2479" s="164">
        <v>0</v>
      </c>
      <c r="J2479" s="159">
        <v>1</v>
      </c>
      <c r="K2479" s="251">
        <v>10754</v>
      </c>
      <c r="L2479" s="246" t="s">
        <v>1560</v>
      </c>
      <c r="M2479" s="160" t="s">
        <v>3015</v>
      </c>
      <c r="N2479" s="160" t="s">
        <v>3016</v>
      </c>
      <c r="O2479" s="249" t="s">
        <v>3017</v>
      </c>
      <c r="P2479" s="248">
        <v>43689</v>
      </c>
      <c r="Q2479" s="166" t="str">
        <f>IF(COUNTIFS(tabAtas_Bloqueios[CÓDIGO],tabConsumoAta[[#This Row],[CÓDIGO]],tabAtas_Bloqueios[CHAVE],tabConsumoAta[[#This Row],[ATA]],tabAtas_Bloqueios[INATIVO],"") &gt; 0,"X","")</f>
        <v/>
      </c>
      <c r="R2479" s="158" t="s">
        <v>1555</v>
      </c>
    </row>
    <row r="2480" spans="1:18" x14ac:dyDescent="0.3">
      <c r="A2480" s="247">
        <v>13562</v>
      </c>
      <c r="B2480" s="47" t="s">
        <v>2399</v>
      </c>
      <c r="C2480" s="34" t="str">
        <f>IFERROR(VLOOKUP(tabConsumoAta[[#This Row],[CÓDIGO]],tabEstimativa[#Data],14,FALSE),"")</f>
        <v>Aguardando</v>
      </c>
      <c r="D2480" s="157"/>
      <c r="E2480" s="157"/>
      <c r="F2480" s="34"/>
      <c r="G2480" s="78" t="str">
        <f>IFERROR(VLOOKUP(tabConsumoAta[[#This Row],[ATA]],tabAtas[#Data],4,FALSE),"")</f>
        <v/>
      </c>
      <c r="H2480" s="163">
        <f>SUMIFS(tabSaldoAta[ESTIMATIVA],tabSaldoAta[CÓDIGO],tabConsumoAta[[#This Row],[CÓDIGO]],tabSaldoAta[CHAVE],tabConsumoAta[[#This Row],[ATA]])</f>
        <v>0</v>
      </c>
      <c r="I2480" s="164">
        <v>0</v>
      </c>
      <c r="J2480" s="159">
        <v>2</v>
      </c>
      <c r="K2480" s="251">
        <v>10754</v>
      </c>
      <c r="L2480" s="246" t="s">
        <v>1560</v>
      </c>
      <c r="M2480" s="160" t="s">
        <v>3015</v>
      </c>
      <c r="N2480" s="160" t="s">
        <v>3016</v>
      </c>
      <c r="O2480" s="249" t="s">
        <v>3017</v>
      </c>
      <c r="P2480" s="248">
        <v>43689</v>
      </c>
      <c r="Q2480" s="166" t="str">
        <f>IF(COUNTIFS(tabAtas_Bloqueios[CÓDIGO],tabConsumoAta[[#This Row],[CÓDIGO]],tabAtas_Bloqueios[CHAVE],tabConsumoAta[[#This Row],[ATA]],tabAtas_Bloqueios[INATIVO],"") &gt; 0,"X","")</f>
        <v/>
      </c>
      <c r="R2480" s="158" t="s">
        <v>1555</v>
      </c>
    </row>
    <row r="2481" spans="1:18" x14ac:dyDescent="0.3">
      <c r="A2481" s="247">
        <v>12884</v>
      </c>
      <c r="B2481" s="47" t="s">
        <v>109</v>
      </c>
      <c r="C2481" s="34" t="str">
        <f>IFERROR(VLOOKUP(tabConsumoAta[[#This Row],[CÓDIGO]],tabEstimativa[#Data],14,FALSE),"")</f>
        <v>Aguardando</v>
      </c>
      <c r="D2481" s="157"/>
      <c r="E2481" s="157"/>
      <c r="F2481" s="34"/>
      <c r="G2481" s="78" t="str">
        <f>IFERROR(VLOOKUP(tabConsumoAta[[#This Row],[ATA]],tabAtas[#Data],4,FALSE),"")</f>
        <v/>
      </c>
      <c r="H2481" s="163">
        <f>SUMIFS(tabSaldoAta[ESTIMATIVA],tabSaldoAta[CÓDIGO],tabConsumoAta[[#This Row],[CÓDIGO]],tabSaldoAta[CHAVE],tabConsumoAta[[#This Row],[ATA]])</f>
        <v>0</v>
      </c>
      <c r="I2481" s="164">
        <v>300</v>
      </c>
      <c r="J2481" s="159">
        <v>3</v>
      </c>
      <c r="K2481" s="251">
        <v>10754</v>
      </c>
      <c r="L2481" s="246" t="s">
        <v>1560</v>
      </c>
      <c r="M2481" s="160" t="s">
        <v>3015</v>
      </c>
      <c r="N2481" s="160" t="s">
        <v>3016</v>
      </c>
      <c r="O2481" s="249" t="s">
        <v>3017</v>
      </c>
      <c r="P2481" s="248">
        <v>43689</v>
      </c>
      <c r="Q2481" s="166" t="str">
        <f>IF(COUNTIFS(tabAtas_Bloqueios[CÓDIGO],tabConsumoAta[[#This Row],[CÓDIGO]],tabAtas_Bloqueios[CHAVE],tabConsumoAta[[#This Row],[ATA]],tabAtas_Bloqueios[INATIVO],"") &gt; 0,"X","")</f>
        <v/>
      </c>
      <c r="R2481" s="158" t="s">
        <v>1555</v>
      </c>
    </row>
    <row r="2482" spans="1:18" x14ac:dyDescent="0.3">
      <c r="A2482" s="247">
        <v>59097</v>
      </c>
      <c r="B2482" s="47" t="s">
        <v>2819</v>
      </c>
      <c r="C2482" s="34" t="str">
        <f>IFERROR(VLOOKUP(tabConsumoAta[[#This Row],[CÓDIGO]],tabEstimativa[#Data],14,FALSE),"")</f>
        <v>Aguardando</v>
      </c>
      <c r="D2482" s="157"/>
      <c r="E2482" s="157"/>
      <c r="F2482" s="34"/>
      <c r="G2482" s="78" t="str">
        <f>IFERROR(VLOOKUP(tabConsumoAta[[#This Row],[ATA]],tabAtas[#Data],4,FALSE),"")</f>
        <v/>
      </c>
      <c r="H2482" s="163">
        <f>SUMIFS(tabSaldoAta[ESTIMATIVA],tabSaldoAta[CÓDIGO],tabConsumoAta[[#This Row],[CÓDIGO]],tabSaldoAta[CHAVE],tabConsumoAta[[#This Row],[ATA]])</f>
        <v>0</v>
      </c>
      <c r="I2482" s="164">
        <v>100</v>
      </c>
      <c r="J2482" s="159">
        <v>4</v>
      </c>
      <c r="K2482" s="251">
        <v>10754</v>
      </c>
      <c r="L2482" s="246" t="s">
        <v>1560</v>
      </c>
      <c r="M2482" s="160" t="s">
        <v>3015</v>
      </c>
      <c r="N2482" s="160" t="s">
        <v>3016</v>
      </c>
      <c r="O2482" s="249" t="s">
        <v>3017</v>
      </c>
      <c r="P2482" s="248">
        <v>43689</v>
      </c>
      <c r="Q2482" s="166" t="str">
        <f>IF(COUNTIFS(tabAtas_Bloqueios[CÓDIGO],tabConsumoAta[[#This Row],[CÓDIGO]],tabAtas_Bloqueios[CHAVE],tabConsumoAta[[#This Row],[ATA]],tabAtas_Bloqueios[INATIVO],"") &gt; 0,"X","")</f>
        <v/>
      </c>
      <c r="R2482" s="158" t="s">
        <v>1555</v>
      </c>
    </row>
    <row r="2483" spans="1:18" x14ac:dyDescent="0.3">
      <c r="A2483" s="247">
        <v>135304</v>
      </c>
      <c r="B2483" s="47" t="s">
        <v>180</v>
      </c>
      <c r="C2483" s="34" t="str">
        <f>IFERROR(VLOOKUP(tabConsumoAta[[#This Row],[CÓDIGO]],tabEstimativa[#Data],14,FALSE),"")</f>
        <v>Suspenso</v>
      </c>
      <c r="D2483" s="157"/>
      <c r="E2483" s="157"/>
      <c r="F2483" s="34"/>
      <c r="G2483" s="78" t="str">
        <f>IFERROR(VLOOKUP(tabConsumoAta[[#This Row],[ATA]],tabAtas[#Data],4,FALSE),"")</f>
        <v/>
      </c>
      <c r="H2483" s="163">
        <f>SUMIFS(tabSaldoAta[ESTIMATIVA],tabSaldoAta[CÓDIGO],tabConsumoAta[[#This Row],[CÓDIGO]],tabSaldoAta[CHAVE],tabConsumoAta[[#This Row],[ATA]])</f>
        <v>0</v>
      </c>
      <c r="I2483" s="164">
        <v>550</v>
      </c>
      <c r="J2483" s="159">
        <v>5</v>
      </c>
      <c r="K2483" s="251">
        <v>10753</v>
      </c>
      <c r="L2483" s="246" t="s">
        <v>1560</v>
      </c>
      <c r="M2483" s="160" t="s">
        <v>3015</v>
      </c>
      <c r="N2483" s="160" t="s">
        <v>3016</v>
      </c>
      <c r="O2483" s="249" t="s">
        <v>3017</v>
      </c>
      <c r="P2483" s="248">
        <v>43689</v>
      </c>
      <c r="Q2483" s="166" t="str">
        <f>IF(COUNTIFS(tabAtas_Bloqueios[CÓDIGO],tabConsumoAta[[#This Row],[CÓDIGO]],tabAtas_Bloqueios[CHAVE],tabConsumoAta[[#This Row],[ATA]],tabAtas_Bloqueios[INATIVO],"") &gt; 0,"X","")</f>
        <v/>
      </c>
      <c r="R2483" s="158" t="s">
        <v>1555</v>
      </c>
    </row>
    <row r="2484" spans="1:18" x14ac:dyDescent="0.3">
      <c r="A2484" s="247">
        <v>138054</v>
      </c>
      <c r="B2484" s="47" t="s">
        <v>1995</v>
      </c>
      <c r="C2484" s="34" t="str">
        <f>IFERROR(VLOOKUP(tabConsumoAta[[#This Row],[CÓDIGO]],tabEstimativa[#Data],14,FALSE),"")</f>
        <v>Suspenso</v>
      </c>
      <c r="D2484" s="157"/>
      <c r="E2484" s="157"/>
      <c r="F2484" s="34"/>
      <c r="G2484" s="78" t="str">
        <f>IFERROR(VLOOKUP(tabConsumoAta[[#This Row],[ATA]],tabAtas[#Data],4,FALSE),"")</f>
        <v/>
      </c>
      <c r="H2484" s="163">
        <f>SUMIFS(tabSaldoAta[ESTIMATIVA],tabSaldoAta[CÓDIGO],tabConsumoAta[[#This Row],[CÓDIGO]],tabSaldoAta[CHAVE],tabConsumoAta[[#This Row],[ATA]])</f>
        <v>0</v>
      </c>
      <c r="I2484" s="164">
        <v>150</v>
      </c>
      <c r="J2484" s="159">
        <v>6</v>
      </c>
      <c r="K2484" s="251">
        <v>10755</v>
      </c>
      <c r="L2484" s="246" t="s">
        <v>1560</v>
      </c>
      <c r="M2484" s="160" t="s">
        <v>3015</v>
      </c>
      <c r="N2484" s="160" t="s">
        <v>3016</v>
      </c>
      <c r="O2484" s="249" t="s">
        <v>3017</v>
      </c>
      <c r="P2484" s="248">
        <v>43689</v>
      </c>
      <c r="Q2484" s="166" t="str">
        <f>IF(COUNTIFS(tabAtas_Bloqueios[CÓDIGO],tabConsumoAta[[#This Row],[CÓDIGO]],tabAtas_Bloqueios[CHAVE],tabConsumoAta[[#This Row],[ATA]],tabAtas_Bloqueios[INATIVO],"") &gt; 0,"X","")</f>
        <v/>
      </c>
      <c r="R2484" s="158" t="s">
        <v>1555</v>
      </c>
    </row>
    <row r="2485" spans="1:18" x14ac:dyDescent="0.3">
      <c r="A2485" s="247">
        <v>24500</v>
      </c>
      <c r="B2485" s="47" t="s">
        <v>2400</v>
      </c>
      <c r="C2485" s="34" t="str">
        <f>IFERROR(VLOOKUP(tabConsumoAta[[#This Row],[CÓDIGO]],tabEstimativa[#Data],14,FALSE),"")</f>
        <v>Aguardando</v>
      </c>
      <c r="D2485" s="157"/>
      <c r="E2485" s="157"/>
      <c r="F2485" s="34"/>
      <c r="G2485" s="78" t="str">
        <f>IFERROR(VLOOKUP(tabConsumoAta[[#This Row],[ATA]],tabAtas[#Data],4,FALSE),"")</f>
        <v/>
      </c>
      <c r="H2485" s="163">
        <f>SUMIFS(tabSaldoAta[ESTIMATIVA],tabSaldoAta[CÓDIGO],tabConsumoAta[[#This Row],[CÓDIGO]],tabSaldoAta[CHAVE],tabConsumoAta[[#This Row],[ATA]])</f>
        <v>0</v>
      </c>
      <c r="I2485" s="164">
        <v>250</v>
      </c>
      <c r="J2485" s="159">
        <v>7</v>
      </c>
      <c r="K2485" s="251">
        <v>10753</v>
      </c>
      <c r="L2485" s="246" t="s">
        <v>1560</v>
      </c>
      <c r="M2485" s="160" t="s">
        <v>3015</v>
      </c>
      <c r="N2485" s="160" t="s">
        <v>3016</v>
      </c>
      <c r="O2485" s="249" t="s">
        <v>3017</v>
      </c>
      <c r="P2485" s="248">
        <v>43689</v>
      </c>
      <c r="Q2485" s="166" t="str">
        <f>IF(COUNTIFS(tabAtas_Bloqueios[CÓDIGO],tabConsumoAta[[#This Row],[CÓDIGO]],tabAtas_Bloqueios[CHAVE],tabConsumoAta[[#This Row],[ATA]],tabAtas_Bloqueios[INATIVO],"") &gt; 0,"X","")</f>
        <v/>
      </c>
      <c r="R2485" s="158" t="s">
        <v>1555</v>
      </c>
    </row>
    <row r="2486" spans="1:18" x14ac:dyDescent="0.3">
      <c r="A2486" s="247">
        <v>15066</v>
      </c>
      <c r="B2486" s="47" t="s">
        <v>203</v>
      </c>
      <c r="C2486" s="34" t="str">
        <f>IFERROR(VLOOKUP(tabConsumoAta[[#This Row],[CÓDIGO]],tabEstimativa[#Data],14,FALSE),"")</f>
        <v>Aguardando</v>
      </c>
      <c r="D2486" s="157"/>
      <c r="E2486" s="157"/>
      <c r="F2486" s="34"/>
      <c r="G2486" s="78" t="str">
        <f>IFERROR(VLOOKUP(tabConsumoAta[[#This Row],[ATA]],tabAtas[#Data],4,FALSE),"")</f>
        <v/>
      </c>
      <c r="H2486" s="163">
        <f>SUMIFS(tabSaldoAta[ESTIMATIVA],tabSaldoAta[CÓDIGO],tabConsumoAta[[#This Row],[CÓDIGO]],tabSaldoAta[CHAVE],tabConsumoAta[[#This Row],[ATA]])</f>
        <v>0</v>
      </c>
      <c r="I2486" s="164">
        <v>200</v>
      </c>
      <c r="J2486" s="159">
        <v>8</v>
      </c>
      <c r="K2486" s="251">
        <v>10753</v>
      </c>
      <c r="L2486" s="246" t="s">
        <v>1560</v>
      </c>
      <c r="M2486" s="160" t="s">
        <v>3015</v>
      </c>
      <c r="N2486" s="160" t="s">
        <v>3016</v>
      </c>
      <c r="O2486" s="249" t="s">
        <v>3017</v>
      </c>
      <c r="P2486" s="248">
        <v>43689</v>
      </c>
      <c r="Q2486" s="166" t="str">
        <f>IF(COUNTIFS(tabAtas_Bloqueios[CÓDIGO],tabConsumoAta[[#This Row],[CÓDIGO]],tabAtas_Bloqueios[CHAVE],tabConsumoAta[[#This Row],[ATA]],tabAtas_Bloqueios[INATIVO],"") &gt; 0,"X","")</f>
        <v/>
      </c>
      <c r="R2486" s="158" t="s">
        <v>1555</v>
      </c>
    </row>
    <row r="2487" spans="1:18" x14ac:dyDescent="0.3">
      <c r="A2487" s="247">
        <v>81566</v>
      </c>
      <c r="B2487" s="47" t="s">
        <v>199</v>
      </c>
      <c r="C2487" s="34" t="str">
        <f>IFERROR(VLOOKUP(tabConsumoAta[[#This Row],[CÓDIGO]],tabEstimativa[#Data],14,FALSE),"")</f>
        <v>Aguardando</v>
      </c>
      <c r="D2487" s="157"/>
      <c r="E2487" s="157"/>
      <c r="F2487" s="34"/>
      <c r="G2487" s="78" t="str">
        <f>IFERROR(VLOOKUP(tabConsumoAta[[#This Row],[ATA]],tabAtas[#Data],4,FALSE),"")</f>
        <v/>
      </c>
      <c r="H2487" s="163">
        <f>SUMIFS(tabSaldoAta[ESTIMATIVA],tabSaldoAta[CÓDIGO],tabConsumoAta[[#This Row],[CÓDIGO]],tabSaldoAta[CHAVE],tabConsumoAta[[#This Row],[ATA]])</f>
        <v>0</v>
      </c>
      <c r="I2487" s="164">
        <v>450</v>
      </c>
      <c r="J2487" s="159">
        <v>9</v>
      </c>
      <c r="K2487" s="251">
        <v>10753</v>
      </c>
      <c r="L2487" s="246" t="s">
        <v>1560</v>
      </c>
      <c r="M2487" s="160" t="s">
        <v>3015</v>
      </c>
      <c r="N2487" s="160" t="s">
        <v>3016</v>
      </c>
      <c r="O2487" s="249" t="s">
        <v>3017</v>
      </c>
      <c r="P2487" s="248">
        <v>43689</v>
      </c>
      <c r="Q2487" s="166" t="str">
        <f>IF(COUNTIFS(tabAtas_Bloqueios[CÓDIGO],tabConsumoAta[[#This Row],[CÓDIGO]],tabAtas_Bloqueios[CHAVE],tabConsumoAta[[#This Row],[ATA]],tabAtas_Bloqueios[INATIVO],"") &gt; 0,"X","")</f>
        <v/>
      </c>
      <c r="R2487" s="158" t="s">
        <v>1555</v>
      </c>
    </row>
    <row r="2488" spans="1:18" x14ac:dyDescent="0.3">
      <c r="A2488" s="247">
        <v>113581</v>
      </c>
      <c r="B2488" s="47" t="s">
        <v>196</v>
      </c>
      <c r="C2488" s="34" t="str">
        <f>IFERROR(VLOOKUP(tabConsumoAta[[#This Row],[CÓDIGO]],tabEstimativa[#Data],14,FALSE),"")</f>
        <v>Suspenso</v>
      </c>
      <c r="D2488" s="157"/>
      <c r="E2488" s="157"/>
      <c r="F2488" s="34"/>
      <c r="G2488" s="78" t="str">
        <f>IFERROR(VLOOKUP(tabConsumoAta[[#This Row],[ATA]],tabAtas[#Data],4,FALSE),"")</f>
        <v/>
      </c>
      <c r="H2488" s="163">
        <f>SUMIFS(tabSaldoAta[ESTIMATIVA],tabSaldoAta[CÓDIGO],tabConsumoAta[[#This Row],[CÓDIGO]],tabSaldoAta[CHAVE],tabConsumoAta[[#This Row],[ATA]])</f>
        <v>0</v>
      </c>
      <c r="I2488" s="164">
        <v>0</v>
      </c>
      <c r="J2488" s="159">
        <v>10</v>
      </c>
      <c r="K2488" s="251">
        <v>10753</v>
      </c>
      <c r="L2488" s="246" t="s">
        <v>1560</v>
      </c>
      <c r="M2488" s="160" t="s">
        <v>3015</v>
      </c>
      <c r="N2488" s="160" t="s">
        <v>3016</v>
      </c>
      <c r="O2488" s="249" t="s">
        <v>3017</v>
      </c>
      <c r="P2488" s="248">
        <v>43689</v>
      </c>
      <c r="Q2488" s="166" t="str">
        <f>IF(COUNTIFS(tabAtas_Bloqueios[CÓDIGO],tabConsumoAta[[#This Row],[CÓDIGO]],tabAtas_Bloqueios[CHAVE],tabConsumoAta[[#This Row],[ATA]],tabAtas_Bloqueios[INATIVO],"") &gt; 0,"X","")</f>
        <v/>
      </c>
      <c r="R2488" s="158" t="s">
        <v>1555</v>
      </c>
    </row>
    <row r="2489" spans="1:18" x14ac:dyDescent="0.3">
      <c r="A2489" s="247">
        <v>12891</v>
      </c>
      <c r="B2489" s="47" t="s">
        <v>108</v>
      </c>
      <c r="C2489" s="34" t="str">
        <f>IFERROR(VLOOKUP(tabConsumoAta[[#This Row],[CÓDIGO]],tabEstimativa[#Data],14,FALSE),"")</f>
        <v>Aguardando</v>
      </c>
      <c r="D2489" s="157"/>
      <c r="E2489" s="157"/>
      <c r="F2489" s="34"/>
      <c r="G2489" s="78" t="str">
        <f>IFERROR(VLOOKUP(tabConsumoAta[[#This Row],[ATA]],tabAtas[#Data],4,FALSE),"")</f>
        <v/>
      </c>
      <c r="H2489" s="163">
        <f>SUMIFS(tabSaldoAta[ESTIMATIVA],tabSaldoAta[CÓDIGO],tabConsumoAta[[#This Row],[CÓDIGO]],tabSaldoAta[CHAVE],tabConsumoAta[[#This Row],[ATA]])</f>
        <v>0</v>
      </c>
      <c r="I2489" s="164">
        <v>0</v>
      </c>
      <c r="J2489" s="159">
        <v>11</v>
      </c>
      <c r="K2489" s="251">
        <v>10754</v>
      </c>
      <c r="L2489" s="246" t="s">
        <v>1560</v>
      </c>
      <c r="M2489" s="160" t="s">
        <v>3015</v>
      </c>
      <c r="N2489" s="160" t="s">
        <v>3016</v>
      </c>
      <c r="O2489" s="249" t="s">
        <v>3017</v>
      </c>
      <c r="P2489" s="248">
        <v>43689</v>
      </c>
      <c r="Q2489" s="166" t="str">
        <f>IF(COUNTIFS(tabAtas_Bloqueios[CÓDIGO],tabConsumoAta[[#This Row],[CÓDIGO]],tabAtas_Bloqueios[CHAVE],tabConsumoAta[[#This Row],[ATA]],tabAtas_Bloqueios[INATIVO],"") &gt; 0,"X","")</f>
        <v/>
      </c>
      <c r="R2489" s="158" t="s">
        <v>1555</v>
      </c>
    </row>
    <row r="2490" spans="1:18" x14ac:dyDescent="0.3">
      <c r="A2490" s="247">
        <v>100802</v>
      </c>
      <c r="B2490" s="47" t="s">
        <v>2985</v>
      </c>
      <c r="C2490" s="34" t="str">
        <f>IFERROR(VLOOKUP(tabConsumoAta[[#This Row],[CÓDIGO]],tabEstimativa[#Data],14,FALSE),"")</f>
        <v>Aguardando</v>
      </c>
      <c r="D2490" s="157"/>
      <c r="E2490" s="157"/>
      <c r="F2490" s="34"/>
      <c r="G2490" s="78" t="str">
        <f>IFERROR(VLOOKUP(tabConsumoAta[[#This Row],[ATA]],tabAtas[#Data],4,FALSE),"")</f>
        <v/>
      </c>
      <c r="H2490" s="163">
        <f>SUMIFS(tabSaldoAta[ESTIMATIVA],tabSaldoAta[CÓDIGO],tabConsumoAta[[#This Row],[CÓDIGO]],tabSaldoAta[CHAVE],tabConsumoAta[[#This Row],[ATA]])</f>
        <v>0</v>
      </c>
      <c r="I2490" s="164">
        <v>700</v>
      </c>
      <c r="J2490" s="159">
        <v>12</v>
      </c>
      <c r="K2490" s="251">
        <v>10754</v>
      </c>
      <c r="L2490" s="246" t="s">
        <v>1560</v>
      </c>
      <c r="M2490" s="160" t="s">
        <v>3015</v>
      </c>
      <c r="N2490" s="160" t="s">
        <v>3016</v>
      </c>
      <c r="O2490" s="249" t="s">
        <v>3017</v>
      </c>
      <c r="P2490" s="248">
        <v>43689</v>
      </c>
      <c r="Q2490" s="166" t="str">
        <f>IF(COUNTIFS(tabAtas_Bloqueios[CÓDIGO],tabConsumoAta[[#This Row],[CÓDIGO]],tabAtas_Bloqueios[CHAVE],tabConsumoAta[[#This Row],[ATA]],tabAtas_Bloqueios[INATIVO],"") &gt; 0,"X","")</f>
        <v/>
      </c>
      <c r="R2490" s="158" t="s">
        <v>1555</v>
      </c>
    </row>
    <row r="2491" spans="1:18" x14ac:dyDescent="0.3">
      <c r="A2491" s="247">
        <v>12830</v>
      </c>
      <c r="B2491" s="47" t="s">
        <v>2372</v>
      </c>
      <c r="C2491" s="34" t="str">
        <f>IFERROR(VLOOKUP(tabConsumoAta[[#This Row],[CÓDIGO]],tabEstimativa[#Data],14,FALSE),"")</f>
        <v>Aguardando</v>
      </c>
      <c r="D2491" s="157"/>
      <c r="E2491" s="157"/>
      <c r="F2491" s="34"/>
      <c r="G2491" s="78" t="str">
        <f>IFERROR(VLOOKUP(tabConsumoAta[[#This Row],[ATA]],tabAtas[#Data],4,FALSE),"")</f>
        <v/>
      </c>
      <c r="H2491" s="163">
        <f>SUMIFS(tabSaldoAta[ESTIMATIVA],tabSaldoAta[CÓDIGO],tabConsumoAta[[#This Row],[CÓDIGO]],tabSaldoAta[CHAVE],tabConsumoAta[[#This Row],[ATA]])</f>
        <v>0</v>
      </c>
      <c r="I2491" s="164">
        <v>300</v>
      </c>
      <c r="J2491" s="159">
        <v>13</v>
      </c>
      <c r="K2491" s="251">
        <v>10753</v>
      </c>
      <c r="L2491" s="246" t="s">
        <v>1560</v>
      </c>
      <c r="M2491" s="160" t="s">
        <v>3015</v>
      </c>
      <c r="N2491" s="160" t="s">
        <v>3016</v>
      </c>
      <c r="O2491" s="249" t="s">
        <v>3017</v>
      </c>
      <c r="P2491" s="248">
        <v>43689</v>
      </c>
      <c r="Q2491" s="166" t="str">
        <f>IF(COUNTIFS(tabAtas_Bloqueios[CÓDIGO],tabConsumoAta[[#This Row],[CÓDIGO]],tabAtas_Bloqueios[CHAVE],tabConsumoAta[[#This Row],[ATA]],tabAtas_Bloqueios[INATIVO],"") &gt; 0,"X","")</f>
        <v/>
      </c>
      <c r="R2491" s="158" t="s">
        <v>1555</v>
      </c>
    </row>
    <row r="2492" spans="1:18" x14ac:dyDescent="0.3">
      <c r="A2492" s="247">
        <v>12835</v>
      </c>
      <c r="B2492" s="47" t="s">
        <v>2373</v>
      </c>
      <c r="C2492" s="34" t="str">
        <f>IFERROR(VLOOKUP(tabConsumoAta[[#This Row],[CÓDIGO]],tabEstimativa[#Data],14,FALSE),"")</f>
        <v>Aguardando</v>
      </c>
      <c r="D2492" s="157"/>
      <c r="E2492" s="157"/>
      <c r="F2492" s="34"/>
      <c r="G2492" s="78" t="str">
        <f>IFERROR(VLOOKUP(tabConsumoAta[[#This Row],[ATA]],tabAtas[#Data],4,FALSE),"")</f>
        <v/>
      </c>
      <c r="H2492" s="163">
        <f>SUMIFS(tabSaldoAta[ESTIMATIVA],tabSaldoAta[CÓDIGO],tabConsumoAta[[#This Row],[CÓDIGO]],tabSaldoAta[CHAVE],tabConsumoAta[[#This Row],[ATA]])</f>
        <v>0</v>
      </c>
      <c r="I2492" s="164">
        <v>300</v>
      </c>
      <c r="J2492" s="159">
        <v>14</v>
      </c>
      <c r="K2492" s="251">
        <v>10753</v>
      </c>
      <c r="L2492" s="246" t="s">
        <v>1560</v>
      </c>
      <c r="M2492" s="160" t="s">
        <v>3015</v>
      </c>
      <c r="N2492" s="160" t="s">
        <v>3016</v>
      </c>
      <c r="O2492" s="249" t="s">
        <v>3017</v>
      </c>
      <c r="P2492" s="248">
        <v>43689</v>
      </c>
      <c r="Q2492" s="166" t="str">
        <f>IF(COUNTIFS(tabAtas_Bloqueios[CÓDIGO],tabConsumoAta[[#This Row],[CÓDIGO]],tabAtas_Bloqueios[CHAVE],tabConsumoAta[[#This Row],[ATA]],tabAtas_Bloqueios[INATIVO],"") &gt; 0,"X","")</f>
        <v/>
      </c>
      <c r="R2492" s="158" t="s">
        <v>1555</v>
      </c>
    </row>
    <row r="2493" spans="1:18" x14ac:dyDescent="0.3">
      <c r="A2493" s="247">
        <v>12886</v>
      </c>
      <c r="B2493" s="47" t="s">
        <v>2374</v>
      </c>
      <c r="C2493" s="34" t="str">
        <f>IFERROR(VLOOKUP(tabConsumoAta[[#This Row],[CÓDIGO]],tabEstimativa[#Data],14,FALSE),"")</f>
        <v>Aguardando</v>
      </c>
      <c r="D2493" s="157"/>
      <c r="E2493" s="157"/>
      <c r="F2493" s="34"/>
      <c r="G2493" s="78" t="str">
        <f>IFERROR(VLOOKUP(tabConsumoAta[[#This Row],[ATA]],tabAtas[#Data],4,FALSE),"")</f>
        <v/>
      </c>
      <c r="H2493" s="163">
        <f>SUMIFS(tabSaldoAta[ESTIMATIVA],tabSaldoAta[CÓDIGO],tabConsumoAta[[#This Row],[CÓDIGO]],tabSaldoAta[CHAVE],tabConsumoAta[[#This Row],[ATA]])</f>
        <v>0</v>
      </c>
      <c r="I2493" s="164">
        <v>200</v>
      </c>
      <c r="J2493" s="159">
        <v>15</v>
      </c>
      <c r="K2493" s="251">
        <v>10754</v>
      </c>
      <c r="L2493" s="246" t="s">
        <v>1560</v>
      </c>
      <c r="M2493" s="160" t="s">
        <v>3015</v>
      </c>
      <c r="N2493" s="160" t="s">
        <v>3016</v>
      </c>
      <c r="O2493" s="249" t="s">
        <v>3017</v>
      </c>
      <c r="P2493" s="248">
        <v>43689</v>
      </c>
      <c r="Q2493" s="166" t="str">
        <f>IF(COUNTIFS(tabAtas_Bloqueios[CÓDIGO],tabConsumoAta[[#This Row],[CÓDIGO]],tabAtas_Bloqueios[CHAVE],tabConsumoAta[[#This Row],[ATA]],tabAtas_Bloqueios[INATIVO],"") &gt; 0,"X","")</f>
        <v/>
      </c>
      <c r="R2493" s="158" t="s">
        <v>1555</v>
      </c>
    </row>
    <row r="2494" spans="1:18" x14ac:dyDescent="0.3">
      <c r="A2494" s="247">
        <v>12894</v>
      </c>
      <c r="B2494" s="47" t="s">
        <v>2375</v>
      </c>
      <c r="C2494" s="34" t="str">
        <f>IFERROR(VLOOKUP(tabConsumoAta[[#This Row],[CÓDIGO]],tabEstimativa[#Data],14,FALSE),"")</f>
        <v>Aguardando</v>
      </c>
      <c r="D2494" s="157"/>
      <c r="E2494" s="157"/>
      <c r="F2494" s="34"/>
      <c r="G2494" s="78" t="str">
        <f>IFERROR(VLOOKUP(tabConsumoAta[[#This Row],[ATA]],tabAtas[#Data],4,FALSE),"")</f>
        <v/>
      </c>
      <c r="H2494" s="163">
        <f>SUMIFS(tabSaldoAta[ESTIMATIVA],tabSaldoAta[CÓDIGO],tabConsumoAta[[#This Row],[CÓDIGO]],tabSaldoAta[CHAVE],tabConsumoAta[[#This Row],[ATA]])</f>
        <v>0</v>
      </c>
      <c r="I2494" s="164">
        <v>3300</v>
      </c>
      <c r="J2494" s="159">
        <v>16</v>
      </c>
      <c r="K2494" s="251">
        <v>10753</v>
      </c>
      <c r="L2494" s="246" t="s">
        <v>1560</v>
      </c>
      <c r="M2494" s="160" t="s">
        <v>3015</v>
      </c>
      <c r="N2494" s="160" t="s">
        <v>3016</v>
      </c>
      <c r="O2494" s="249" t="s">
        <v>3017</v>
      </c>
      <c r="P2494" s="248">
        <v>43689</v>
      </c>
      <c r="Q2494" s="166" t="str">
        <f>IF(COUNTIFS(tabAtas_Bloqueios[CÓDIGO],tabConsumoAta[[#This Row],[CÓDIGO]],tabAtas_Bloqueios[CHAVE],tabConsumoAta[[#This Row],[ATA]],tabAtas_Bloqueios[INATIVO],"") &gt; 0,"X","")</f>
        <v/>
      </c>
      <c r="R2494" s="158" t="s">
        <v>1555</v>
      </c>
    </row>
    <row r="2495" spans="1:18" x14ac:dyDescent="0.3">
      <c r="A2495" s="247">
        <v>12956</v>
      </c>
      <c r="B2495" s="47" t="s">
        <v>2894</v>
      </c>
      <c r="C2495" s="34" t="str">
        <f>IFERROR(VLOOKUP(tabConsumoAta[[#This Row],[CÓDIGO]],tabEstimativa[#Data],14,FALSE),"")</f>
        <v>Aguardando</v>
      </c>
      <c r="D2495" s="157"/>
      <c r="E2495" s="157"/>
      <c r="F2495" s="34"/>
      <c r="G2495" s="78" t="str">
        <f>IFERROR(VLOOKUP(tabConsumoAta[[#This Row],[ATA]],tabAtas[#Data],4,FALSE),"")</f>
        <v/>
      </c>
      <c r="H2495" s="163">
        <f>SUMIFS(tabSaldoAta[ESTIMATIVA],tabSaldoAta[CÓDIGO],tabConsumoAta[[#This Row],[CÓDIGO]],tabSaldoAta[CHAVE],tabConsumoAta[[#This Row],[ATA]])</f>
        <v>0</v>
      </c>
      <c r="I2495" s="164">
        <v>2000</v>
      </c>
      <c r="J2495" s="159">
        <v>17</v>
      </c>
      <c r="K2495" s="251">
        <v>10753</v>
      </c>
      <c r="L2495" s="246" t="s">
        <v>1560</v>
      </c>
      <c r="M2495" s="160" t="s">
        <v>3015</v>
      </c>
      <c r="N2495" s="160" t="s">
        <v>3016</v>
      </c>
      <c r="O2495" s="249" t="s">
        <v>3017</v>
      </c>
      <c r="P2495" s="248">
        <v>43689</v>
      </c>
      <c r="Q2495" s="166" t="str">
        <f>IF(COUNTIFS(tabAtas_Bloqueios[CÓDIGO],tabConsumoAta[[#This Row],[CÓDIGO]],tabAtas_Bloqueios[CHAVE],tabConsumoAta[[#This Row],[ATA]],tabAtas_Bloqueios[INATIVO],"") &gt; 0,"X","")</f>
        <v/>
      </c>
      <c r="R2495" s="158" t="s">
        <v>1555</v>
      </c>
    </row>
    <row r="2496" spans="1:18" x14ac:dyDescent="0.3">
      <c r="A2496" s="247">
        <v>13072</v>
      </c>
      <c r="B2496" s="47" t="s">
        <v>2782</v>
      </c>
      <c r="C2496" s="34" t="str">
        <f>IFERROR(VLOOKUP(tabConsumoAta[[#This Row],[CÓDIGO]],tabEstimativa[#Data],14,FALSE),"")</f>
        <v>Aguardando</v>
      </c>
      <c r="D2496" s="157"/>
      <c r="E2496" s="157"/>
      <c r="F2496" s="34"/>
      <c r="G2496" s="78" t="str">
        <f>IFERROR(VLOOKUP(tabConsumoAta[[#This Row],[ATA]],tabAtas[#Data],4,FALSE),"")</f>
        <v/>
      </c>
      <c r="H2496" s="163">
        <f>SUMIFS(tabSaldoAta[ESTIMATIVA],tabSaldoAta[CÓDIGO],tabConsumoAta[[#This Row],[CÓDIGO]],tabSaldoAta[CHAVE],tabConsumoAta[[#This Row],[ATA]])</f>
        <v>0</v>
      </c>
      <c r="I2496" s="164">
        <v>2000</v>
      </c>
      <c r="J2496" s="159">
        <v>18</v>
      </c>
      <c r="K2496" s="251">
        <v>10753</v>
      </c>
      <c r="L2496" s="246" t="s">
        <v>1560</v>
      </c>
      <c r="M2496" s="160" t="s">
        <v>3015</v>
      </c>
      <c r="N2496" s="160" t="s">
        <v>3016</v>
      </c>
      <c r="O2496" s="249" t="s">
        <v>3017</v>
      </c>
      <c r="P2496" s="248">
        <v>43689</v>
      </c>
      <c r="Q2496" s="166" t="str">
        <f>IF(COUNTIFS(tabAtas_Bloqueios[CÓDIGO],tabConsumoAta[[#This Row],[CÓDIGO]],tabAtas_Bloqueios[CHAVE],tabConsumoAta[[#This Row],[ATA]],tabAtas_Bloqueios[INATIVO],"") &gt; 0,"X","")</f>
        <v/>
      </c>
      <c r="R2496" s="158" t="s">
        <v>1555</v>
      </c>
    </row>
    <row r="2497" spans="1:18" x14ac:dyDescent="0.3">
      <c r="A2497" s="247">
        <v>61201</v>
      </c>
      <c r="B2497" s="47" t="s">
        <v>2783</v>
      </c>
      <c r="C2497" s="34" t="str">
        <f>IFERROR(VLOOKUP(tabConsumoAta[[#This Row],[CÓDIGO]],tabEstimativa[#Data],14,FALSE),"")</f>
        <v>Aguardando</v>
      </c>
      <c r="D2497" s="157"/>
      <c r="E2497" s="157"/>
      <c r="F2497" s="34"/>
      <c r="G2497" s="78" t="str">
        <f>IFERROR(VLOOKUP(tabConsumoAta[[#This Row],[ATA]],tabAtas[#Data],4,FALSE),"")</f>
        <v/>
      </c>
      <c r="H2497" s="163">
        <f>SUMIFS(tabSaldoAta[ESTIMATIVA],tabSaldoAta[CÓDIGO],tabConsumoAta[[#This Row],[CÓDIGO]],tabSaldoAta[CHAVE],tabConsumoAta[[#This Row],[ATA]])</f>
        <v>0</v>
      </c>
      <c r="I2497" s="164">
        <v>2000</v>
      </c>
      <c r="J2497" s="159">
        <v>19</v>
      </c>
      <c r="K2497" s="251">
        <v>10754</v>
      </c>
      <c r="L2497" s="246" t="s">
        <v>1560</v>
      </c>
      <c r="M2497" s="160" t="s">
        <v>3015</v>
      </c>
      <c r="N2497" s="160" t="s">
        <v>3016</v>
      </c>
      <c r="O2497" s="249" t="s">
        <v>3017</v>
      </c>
      <c r="P2497" s="248">
        <v>43689</v>
      </c>
      <c r="Q2497" s="166" t="str">
        <f>IF(COUNTIFS(tabAtas_Bloqueios[CÓDIGO],tabConsumoAta[[#This Row],[CÓDIGO]],tabAtas_Bloqueios[CHAVE],tabConsumoAta[[#This Row],[ATA]],tabAtas_Bloqueios[INATIVO],"") &gt; 0,"X","")</f>
        <v/>
      </c>
      <c r="R2497" s="158" t="s">
        <v>1555</v>
      </c>
    </row>
    <row r="2498" spans="1:18" x14ac:dyDescent="0.3">
      <c r="A2498" s="247">
        <v>13063</v>
      </c>
      <c r="B2498" s="47" t="s">
        <v>2784</v>
      </c>
      <c r="C2498" s="34" t="str">
        <f>IFERROR(VLOOKUP(tabConsumoAta[[#This Row],[CÓDIGO]],tabEstimativa[#Data],14,FALSE),"")</f>
        <v>Aguardando</v>
      </c>
      <c r="D2498" s="157"/>
      <c r="E2498" s="157"/>
      <c r="F2498" s="34"/>
      <c r="G2498" s="78" t="str">
        <f>IFERROR(VLOOKUP(tabConsumoAta[[#This Row],[ATA]],tabAtas[#Data],4,FALSE),"")</f>
        <v/>
      </c>
      <c r="H2498" s="163">
        <f>SUMIFS(tabSaldoAta[ESTIMATIVA],tabSaldoAta[CÓDIGO],tabConsumoAta[[#This Row],[CÓDIGO]],tabSaldoAta[CHAVE],tabConsumoAta[[#This Row],[ATA]])</f>
        <v>0</v>
      </c>
      <c r="I2498" s="164">
        <v>700</v>
      </c>
      <c r="J2498" s="159">
        <v>20</v>
      </c>
      <c r="K2498" s="251">
        <v>10754</v>
      </c>
      <c r="L2498" s="246" t="s">
        <v>1560</v>
      </c>
      <c r="M2498" s="160" t="s">
        <v>3015</v>
      </c>
      <c r="N2498" s="160" t="s">
        <v>3016</v>
      </c>
      <c r="O2498" s="249" t="s">
        <v>3017</v>
      </c>
      <c r="P2498" s="248">
        <v>43689</v>
      </c>
      <c r="Q2498" s="166" t="str">
        <f>IF(COUNTIFS(tabAtas_Bloqueios[CÓDIGO],tabConsumoAta[[#This Row],[CÓDIGO]],tabAtas_Bloqueios[CHAVE],tabConsumoAta[[#This Row],[ATA]],tabAtas_Bloqueios[INATIVO],"") &gt; 0,"X","")</f>
        <v/>
      </c>
      <c r="R2498" s="158" t="s">
        <v>1555</v>
      </c>
    </row>
    <row r="2499" spans="1:18" x14ac:dyDescent="0.3">
      <c r="A2499" s="247">
        <v>63031</v>
      </c>
      <c r="B2499" s="47" t="s">
        <v>2382</v>
      </c>
      <c r="C2499" s="34" t="str">
        <f>IFERROR(VLOOKUP(tabConsumoAta[[#This Row],[CÓDIGO]],tabEstimativa[#Data],14,FALSE),"")</f>
        <v>Aguardando</v>
      </c>
      <c r="D2499" s="157"/>
      <c r="E2499" s="157"/>
      <c r="F2499" s="34"/>
      <c r="G2499" s="78" t="str">
        <f>IFERROR(VLOOKUP(tabConsumoAta[[#This Row],[ATA]],tabAtas[#Data],4,FALSE),"")</f>
        <v/>
      </c>
      <c r="H2499" s="163">
        <f>SUMIFS(tabSaldoAta[ESTIMATIVA],tabSaldoAta[CÓDIGO],tabConsumoAta[[#This Row],[CÓDIGO]],tabSaldoAta[CHAVE],tabConsumoAta[[#This Row],[ATA]])</f>
        <v>0</v>
      </c>
      <c r="I2499" s="164">
        <v>900</v>
      </c>
      <c r="J2499" s="159">
        <v>21</v>
      </c>
      <c r="K2499" s="251">
        <v>10753</v>
      </c>
      <c r="L2499" s="246" t="s">
        <v>1560</v>
      </c>
      <c r="M2499" s="160" t="s">
        <v>3015</v>
      </c>
      <c r="N2499" s="160" t="s">
        <v>3016</v>
      </c>
      <c r="O2499" s="249" t="s">
        <v>3017</v>
      </c>
      <c r="P2499" s="248">
        <v>43689</v>
      </c>
      <c r="Q2499" s="166" t="str">
        <f>IF(COUNTIFS(tabAtas_Bloqueios[CÓDIGO],tabConsumoAta[[#This Row],[CÓDIGO]],tabAtas_Bloqueios[CHAVE],tabConsumoAta[[#This Row],[ATA]],tabAtas_Bloqueios[INATIVO],"") &gt; 0,"X","")</f>
        <v/>
      </c>
      <c r="R2499" s="158" t="s">
        <v>1555</v>
      </c>
    </row>
    <row r="2500" spans="1:18" x14ac:dyDescent="0.3">
      <c r="A2500" s="247">
        <v>13165</v>
      </c>
      <c r="B2500" s="47" t="s">
        <v>2384</v>
      </c>
      <c r="C2500" s="34" t="str">
        <f>IFERROR(VLOOKUP(tabConsumoAta[[#This Row],[CÓDIGO]],tabEstimativa[#Data],14,FALSE),"")</f>
        <v>Aguardando</v>
      </c>
      <c r="D2500" s="157"/>
      <c r="E2500" s="157"/>
      <c r="F2500" s="34"/>
      <c r="G2500" s="78" t="str">
        <f>IFERROR(VLOOKUP(tabConsumoAta[[#This Row],[ATA]],tabAtas[#Data],4,FALSE),"")</f>
        <v/>
      </c>
      <c r="H2500" s="163">
        <f>SUMIFS(tabSaldoAta[ESTIMATIVA],tabSaldoAta[CÓDIGO],tabConsumoAta[[#This Row],[CÓDIGO]],tabSaldoAta[CHAVE],tabConsumoAta[[#This Row],[ATA]])</f>
        <v>0</v>
      </c>
      <c r="I2500" s="164">
        <v>850</v>
      </c>
      <c r="J2500" s="159">
        <v>22</v>
      </c>
      <c r="K2500" s="251">
        <v>10753</v>
      </c>
      <c r="L2500" s="246" t="s">
        <v>1560</v>
      </c>
      <c r="M2500" s="160" t="s">
        <v>3015</v>
      </c>
      <c r="N2500" s="160" t="s">
        <v>3016</v>
      </c>
      <c r="O2500" s="249" t="s">
        <v>3017</v>
      </c>
      <c r="P2500" s="248">
        <v>43689</v>
      </c>
      <c r="Q2500" s="166" t="str">
        <f>IF(COUNTIFS(tabAtas_Bloqueios[CÓDIGO],tabConsumoAta[[#This Row],[CÓDIGO]],tabAtas_Bloqueios[CHAVE],tabConsumoAta[[#This Row],[ATA]],tabAtas_Bloqueios[INATIVO],"") &gt; 0,"X","")</f>
        <v/>
      </c>
      <c r="R2500" s="158" t="s">
        <v>1555</v>
      </c>
    </row>
    <row r="2501" spans="1:18" x14ac:dyDescent="0.3">
      <c r="A2501" s="247">
        <v>81565</v>
      </c>
      <c r="B2501" s="47" t="s">
        <v>202</v>
      </c>
      <c r="C2501" s="34" t="str">
        <f>IFERROR(VLOOKUP(tabConsumoAta[[#This Row],[CÓDIGO]],tabEstimativa[#Data],14,FALSE),"")</f>
        <v>Aguardando</v>
      </c>
      <c r="D2501" s="157"/>
      <c r="E2501" s="157"/>
      <c r="F2501" s="34"/>
      <c r="G2501" s="78" t="str">
        <f>IFERROR(VLOOKUP(tabConsumoAta[[#This Row],[ATA]],tabAtas[#Data],4,FALSE),"")</f>
        <v/>
      </c>
      <c r="H2501" s="163">
        <f>SUMIFS(tabSaldoAta[ESTIMATIVA],tabSaldoAta[CÓDIGO],tabConsumoAta[[#This Row],[CÓDIGO]],tabSaldoAta[CHAVE],tabConsumoAta[[#This Row],[ATA]])</f>
        <v>0</v>
      </c>
      <c r="I2501" s="164">
        <v>20</v>
      </c>
      <c r="J2501" s="159">
        <v>23</v>
      </c>
      <c r="K2501" s="251">
        <v>10753</v>
      </c>
      <c r="L2501" s="246" t="s">
        <v>1560</v>
      </c>
      <c r="M2501" s="160" t="s">
        <v>3015</v>
      </c>
      <c r="N2501" s="160" t="s">
        <v>3016</v>
      </c>
      <c r="O2501" s="249" t="s">
        <v>3017</v>
      </c>
      <c r="P2501" s="248">
        <v>43689</v>
      </c>
      <c r="Q2501" s="166" t="str">
        <f>IF(COUNTIFS(tabAtas_Bloqueios[CÓDIGO],tabConsumoAta[[#This Row],[CÓDIGO]],tabAtas_Bloqueios[CHAVE],tabConsumoAta[[#This Row],[ATA]],tabAtas_Bloqueios[INATIVO],"") &gt; 0,"X","")</f>
        <v/>
      </c>
      <c r="R2501" s="158" t="s">
        <v>1555</v>
      </c>
    </row>
    <row r="2502" spans="1:18" x14ac:dyDescent="0.3">
      <c r="A2502" s="247">
        <v>27764</v>
      </c>
      <c r="B2502" s="47" t="s">
        <v>3018</v>
      </c>
      <c r="C2502" s="34" t="str">
        <f>IFERROR(VLOOKUP(tabConsumoAta[[#This Row],[CÓDIGO]],tabEstimativa[#Data],14,FALSE),"")</f>
        <v/>
      </c>
      <c r="D2502" s="157"/>
      <c r="E2502" s="157"/>
      <c r="F2502" s="34"/>
      <c r="G2502" s="78" t="str">
        <f>IFERROR(VLOOKUP(tabConsumoAta[[#This Row],[ATA]],tabAtas[#Data],4,FALSE),"")</f>
        <v/>
      </c>
      <c r="H2502" s="163">
        <f>SUMIFS(tabSaldoAta[ESTIMATIVA],tabSaldoAta[CÓDIGO],tabConsumoAta[[#This Row],[CÓDIGO]],tabSaldoAta[CHAVE],tabConsumoAta[[#This Row],[ATA]])</f>
        <v>0</v>
      </c>
      <c r="I2502" s="164">
        <v>100</v>
      </c>
      <c r="J2502" s="159">
        <v>24</v>
      </c>
      <c r="K2502" s="251">
        <v>10753</v>
      </c>
      <c r="L2502" s="246" t="s">
        <v>1560</v>
      </c>
      <c r="M2502" s="160" t="s">
        <v>3015</v>
      </c>
      <c r="N2502" s="160" t="s">
        <v>3016</v>
      </c>
      <c r="O2502" s="249" t="s">
        <v>3017</v>
      </c>
      <c r="P2502" s="248">
        <v>43689</v>
      </c>
      <c r="Q2502" s="166" t="str">
        <f>IF(COUNTIFS(tabAtas_Bloqueios[CÓDIGO],tabConsumoAta[[#This Row],[CÓDIGO]],tabAtas_Bloqueios[CHAVE],tabConsumoAta[[#This Row],[ATA]],tabAtas_Bloqueios[INATIVO],"") &gt; 0,"X","")</f>
        <v/>
      </c>
      <c r="R2502" s="158" t="s">
        <v>1555</v>
      </c>
    </row>
    <row r="2503" spans="1:18" x14ac:dyDescent="0.3">
      <c r="A2503" s="247">
        <v>114822</v>
      </c>
      <c r="B2503" s="47" t="s">
        <v>2599</v>
      </c>
      <c r="C2503" s="34" t="str">
        <f>IFERROR(VLOOKUP(tabConsumoAta[[#This Row],[CÓDIGO]],tabEstimativa[#Data],14,FALSE),"")</f>
        <v>Suspenso</v>
      </c>
      <c r="D2503" s="157"/>
      <c r="E2503" s="157"/>
      <c r="F2503" s="34"/>
      <c r="G2503" s="78" t="str">
        <f>IFERROR(VLOOKUP(tabConsumoAta[[#This Row],[ATA]],tabAtas[#Data],4,FALSE),"")</f>
        <v/>
      </c>
      <c r="H2503" s="163">
        <f>SUMIFS(tabSaldoAta[ESTIMATIVA],tabSaldoAta[CÓDIGO],tabConsumoAta[[#This Row],[CÓDIGO]],tabSaldoAta[CHAVE],tabConsumoAta[[#This Row],[ATA]])</f>
        <v>0</v>
      </c>
      <c r="I2503" s="164">
        <v>50</v>
      </c>
      <c r="J2503" s="159">
        <v>25</v>
      </c>
      <c r="K2503" s="251">
        <v>10754</v>
      </c>
      <c r="L2503" s="246" t="s">
        <v>1560</v>
      </c>
      <c r="M2503" s="160" t="s">
        <v>3015</v>
      </c>
      <c r="N2503" s="160" t="s">
        <v>3016</v>
      </c>
      <c r="O2503" s="249" t="s">
        <v>3017</v>
      </c>
      <c r="P2503" s="248">
        <v>43689</v>
      </c>
      <c r="Q2503" s="166" t="str">
        <f>IF(COUNTIFS(tabAtas_Bloqueios[CÓDIGO],tabConsumoAta[[#This Row],[CÓDIGO]],tabAtas_Bloqueios[CHAVE],tabConsumoAta[[#This Row],[ATA]],tabAtas_Bloqueios[INATIVO],"") &gt; 0,"X","")</f>
        <v/>
      </c>
      <c r="R2503" s="158" t="s">
        <v>1555</v>
      </c>
    </row>
    <row r="2504" spans="1:18" x14ac:dyDescent="0.3">
      <c r="A2504" s="247">
        <v>74976</v>
      </c>
      <c r="B2504" s="47" t="s">
        <v>178</v>
      </c>
      <c r="C2504" s="34" t="str">
        <f>IFERROR(VLOOKUP(tabConsumoAta[[#This Row],[CÓDIGO]],tabEstimativa[#Data],14,FALSE),"")</f>
        <v>Suspenso</v>
      </c>
      <c r="D2504" s="157"/>
      <c r="E2504" s="157"/>
      <c r="F2504" s="34"/>
      <c r="G2504" s="78" t="str">
        <f>IFERROR(VLOOKUP(tabConsumoAta[[#This Row],[ATA]],tabAtas[#Data],4,FALSE),"")</f>
        <v/>
      </c>
      <c r="H2504" s="163">
        <f>SUMIFS(tabSaldoAta[ESTIMATIVA],tabSaldoAta[CÓDIGO],tabConsumoAta[[#This Row],[CÓDIGO]],tabSaldoAta[CHAVE],tabConsumoAta[[#This Row],[ATA]])</f>
        <v>0</v>
      </c>
      <c r="I2504" s="164">
        <v>150</v>
      </c>
      <c r="J2504" s="159">
        <v>26</v>
      </c>
      <c r="K2504" s="251">
        <v>683</v>
      </c>
      <c r="L2504" s="246" t="s">
        <v>1560</v>
      </c>
      <c r="M2504" s="160" t="s">
        <v>3015</v>
      </c>
      <c r="N2504" s="160" t="s">
        <v>3016</v>
      </c>
      <c r="O2504" s="249" t="s">
        <v>3017</v>
      </c>
      <c r="P2504" s="248">
        <v>43689</v>
      </c>
      <c r="Q2504" s="166" t="str">
        <f>IF(COUNTIFS(tabAtas_Bloqueios[CÓDIGO],tabConsumoAta[[#This Row],[CÓDIGO]],tabAtas_Bloqueios[CHAVE],tabConsumoAta[[#This Row],[ATA]],tabAtas_Bloqueios[INATIVO],"") &gt; 0,"X","")</f>
        <v/>
      </c>
      <c r="R2504" s="158" t="s">
        <v>1555</v>
      </c>
    </row>
    <row r="2505" spans="1:18" x14ac:dyDescent="0.3">
      <c r="A2505" s="247">
        <v>12659</v>
      </c>
      <c r="B2505" s="47" t="s">
        <v>3004</v>
      </c>
      <c r="C2505" s="34" t="str">
        <f>IFERROR(VLOOKUP(tabConsumoAta[[#This Row],[CÓDIGO]],tabEstimativa[#Data],14,FALSE),"")</f>
        <v>Aguardando</v>
      </c>
      <c r="D2505" s="157" t="s">
        <v>1625</v>
      </c>
      <c r="E2505" s="157">
        <v>177</v>
      </c>
      <c r="F2505" s="34">
        <v>2018</v>
      </c>
      <c r="G2505" s="78">
        <f>IFERROR(VLOOKUP(tabConsumoAta[[#This Row],[ATA]],tabAtas[#Data],4,FALSE),"")</f>
        <v>43703</v>
      </c>
      <c r="H2505" s="163">
        <f>SUMIFS(tabSaldoAta[ESTIMATIVA],tabSaldoAta[CÓDIGO],tabConsumoAta[[#This Row],[CÓDIGO]],tabSaldoAta[CHAVE],tabConsumoAta[[#This Row],[ATA]])</f>
        <v>0</v>
      </c>
      <c r="I2505" s="164">
        <v>600</v>
      </c>
      <c r="J2505" s="159">
        <v>1</v>
      </c>
      <c r="K2505" s="251">
        <v>10850</v>
      </c>
      <c r="L2505" s="246" t="s">
        <v>3007</v>
      </c>
      <c r="M2505" s="160" t="s">
        <v>3005</v>
      </c>
      <c r="N2505" s="160" t="s">
        <v>3006</v>
      </c>
      <c r="O2505" s="249" t="s">
        <v>3008</v>
      </c>
      <c r="P2505" s="248">
        <v>43682</v>
      </c>
      <c r="Q2505" s="166" t="str">
        <f>IF(COUNTIFS(tabAtas_Bloqueios[CÓDIGO],tabConsumoAta[[#This Row],[CÓDIGO]],tabAtas_Bloqueios[CHAVE],tabConsumoAta[[#This Row],[ATA]],tabAtas_Bloqueios[INATIVO],"") &gt; 0,"X","")</f>
        <v/>
      </c>
      <c r="R2505" s="158" t="s">
        <v>1555</v>
      </c>
    </row>
    <row r="2506" spans="1:18" x14ac:dyDescent="0.3">
      <c r="A2506" s="247">
        <v>74909</v>
      </c>
      <c r="B2506" s="47" t="s">
        <v>3009</v>
      </c>
      <c r="C2506" s="34" t="str">
        <f>IFERROR(VLOOKUP(tabConsumoAta[[#This Row],[CÓDIGO]],tabEstimativa[#Data],14,FALSE),"")</f>
        <v>Inativo</v>
      </c>
      <c r="D2506" s="157" t="s">
        <v>1636</v>
      </c>
      <c r="E2506" s="157">
        <v>189</v>
      </c>
      <c r="F2506" s="34">
        <v>2018</v>
      </c>
      <c r="G2506" s="78">
        <f>IFERROR(VLOOKUP(tabConsumoAta[[#This Row],[ATA]],tabAtas[#Data],4,FALSE),"")</f>
        <v>43724</v>
      </c>
      <c r="H2506" s="163">
        <f>SUMIFS(tabSaldoAta[ESTIMATIVA],tabSaldoAta[CÓDIGO],tabConsumoAta[[#This Row],[CÓDIGO]],tabSaldoAta[CHAVE],tabConsumoAta[[#This Row],[ATA]])</f>
        <v>0</v>
      </c>
      <c r="I2506" s="164">
        <v>200</v>
      </c>
      <c r="J2506" s="159">
        <v>2</v>
      </c>
      <c r="K2506" s="251">
        <v>10867</v>
      </c>
      <c r="L2506" s="246" t="s">
        <v>2757</v>
      </c>
      <c r="M2506" s="160" t="s">
        <v>3005</v>
      </c>
      <c r="N2506" s="160" t="s">
        <v>3006</v>
      </c>
      <c r="O2506" s="249" t="s">
        <v>3008</v>
      </c>
      <c r="P2506" s="248">
        <v>43682</v>
      </c>
      <c r="Q2506" s="166" t="str">
        <f>IF(COUNTIFS(tabAtas_Bloqueios[CÓDIGO],tabConsumoAta[[#This Row],[CÓDIGO]],tabAtas_Bloqueios[CHAVE],tabConsumoAta[[#This Row],[ATA]],tabAtas_Bloqueios[INATIVO],"") &gt; 0,"X","")</f>
        <v/>
      </c>
      <c r="R2506" s="158" t="s">
        <v>1555</v>
      </c>
    </row>
    <row r="2507" spans="1:18" x14ac:dyDescent="0.3">
      <c r="A2507" s="247">
        <v>74911</v>
      </c>
      <c r="B2507" s="47" t="s">
        <v>2957</v>
      </c>
      <c r="C2507" s="34" t="str">
        <f>IFERROR(VLOOKUP(tabConsumoAta[[#This Row],[CÓDIGO]],tabEstimativa[#Data],14,FALSE),"")</f>
        <v>Inativo</v>
      </c>
      <c r="D2507" s="157" t="s">
        <v>1636</v>
      </c>
      <c r="E2507" s="157">
        <v>189</v>
      </c>
      <c r="F2507" s="34">
        <v>2018</v>
      </c>
      <c r="G2507" s="78">
        <f>IFERROR(VLOOKUP(tabConsumoAta[[#This Row],[ATA]],tabAtas[#Data],4,FALSE),"")</f>
        <v>43724</v>
      </c>
      <c r="H2507" s="163">
        <f>SUMIFS(tabSaldoAta[ESTIMATIVA],tabSaldoAta[CÓDIGO],tabConsumoAta[[#This Row],[CÓDIGO]],tabSaldoAta[CHAVE],tabConsumoAta[[#This Row],[ATA]])</f>
        <v>100</v>
      </c>
      <c r="I2507" s="164">
        <v>300</v>
      </c>
      <c r="J2507" s="159">
        <v>3</v>
      </c>
      <c r="K2507" s="251">
        <v>10867</v>
      </c>
      <c r="L2507" s="246" t="s">
        <v>2757</v>
      </c>
      <c r="M2507" s="160" t="s">
        <v>3005</v>
      </c>
      <c r="N2507" s="160" t="s">
        <v>3006</v>
      </c>
      <c r="O2507" s="249" t="s">
        <v>3008</v>
      </c>
      <c r="P2507" s="248">
        <v>43682</v>
      </c>
      <c r="Q2507" s="166" t="str">
        <f>IF(COUNTIFS(tabAtas_Bloqueios[CÓDIGO],tabConsumoAta[[#This Row],[CÓDIGO]],tabAtas_Bloqueios[CHAVE],tabConsumoAta[[#This Row],[ATA]],tabAtas_Bloqueios[INATIVO],"") &gt; 0,"X","")</f>
        <v/>
      </c>
      <c r="R2507" s="158" t="s">
        <v>1555</v>
      </c>
    </row>
    <row r="2508" spans="1:18" x14ac:dyDescent="0.3">
      <c r="A2508" s="247">
        <v>77554</v>
      </c>
      <c r="B2508" s="47" t="s">
        <v>3010</v>
      </c>
      <c r="C2508" s="34" t="str">
        <f>IFERROR(VLOOKUP(tabConsumoAta[[#This Row],[CÓDIGO]],tabEstimativa[#Data],14,FALSE),"")</f>
        <v>Inativo</v>
      </c>
      <c r="D2508" s="157" t="s">
        <v>1636</v>
      </c>
      <c r="E2508" s="157">
        <v>189</v>
      </c>
      <c r="F2508" s="34">
        <v>2018</v>
      </c>
      <c r="G2508" s="78">
        <f>IFERROR(VLOOKUP(tabConsumoAta[[#This Row],[ATA]],tabAtas[#Data],4,FALSE),"")</f>
        <v>43724</v>
      </c>
      <c r="H2508" s="163">
        <f>SUMIFS(tabSaldoAta[ESTIMATIVA],tabSaldoAta[CÓDIGO],tabConsumoAta[[#This Row],[CÓDIGO]],tabSaldoAta[CHAVE],tabConsumoAta[[#This Row],[ATA]])</f>
        <v>0</v>
      </c>
      <c r="I2508" s="164">
        <v>200</v>
      </c>
      <c r="J2508" s="159">
        <v>4</v>
      </c>
      <c r="K2508" s="251">
        <v>10868</v>
      </c>
      <c r="L2508" s="246" t="s">
        <v>2757</v>
      </c>
      <c r="M2508" s="160" t="s">
        <v>3005</v>
      </c>
      <c r="N2508" s="160" t="s">
        <v>3006</v>
      </c>
      <c r="O2508" s="249" t="s">
        <v>3008</v>
      </c>
      <c r="P2508" s="248">
        <v>43682</v>
      </c>
      <c r="Q2508" s="166" t="str">
        <f>IF(COUNTIFS(tabAtas_Bloqueios[CÓDIGO],tabConsumoAta[[#This Row],[CÓDIGO]],tabAtas_Bloqueios[CHAVE],tabConsumoAta[[#This Row],[ATA]],tabAtas_Bloqueios[INATIVO],"") &gt; 0,"X","")</f>
        <v/>
      </c>
      <c r="R2508" s="158" t="s">
        <v>1555</v>
      </c>
    </row>
    <row r="2509" spans="1:18" x14ac:dyDescent="0.3">
      <c r="A2509" s="247">
        <v>77557</v>
      </c>
      <c r="B2509" s="47" t="s">
        <v>2756</v>
      </c>
      <c r="C2509" s="34" t="str">
        <f>IFERROR(VLOOKUP(tabConsumoAta[[#This Row],[CÓDIGO]],tabEstimativa[#Data],14,FALSE),"")</f>
        <v>Inativo</v>
      </c>
      <c r="D2509" s="157" t="s">
        <v>1636</v>
      </c>
      <c r="E2509" s="157">
        <v>189</v>
      </c>
      <c r="F2509" s="34">
        <v>2018</v>
      </c>
      <c r="G2509" s="78">
        <f>IFERROR(VLOOKUP(tabConsumoAta[[#This Row],[ATA]],tabAtas[#Data],4,FALSE),"")</f>
        <v>43724</v>
      </c>
      <c r="H2509" s="163">
        <f>SUMIFS(tabSaldoAta[ESTIMATIVA],tabSaldoAta[CÓDIGO],tabConsumoAta[[#This Row],[CÓDIGO]],tabSaldoAta[CHAVE],tabConsumoAta[[#This Row],[ATA]])</f>
        <v>0</v>
      </c>
      <c r="I2509" s="164">
        <v>100</v>
      </c>
      <c r="J2509" s="159">
        <v>5</v>
      </c>
      <c r="K2509" s="251">
        <v>10867</v>
      </c>
      <c r="L2509" s="246" t="s">
        <v>2757</v>
      </c>
      <c r="M2509" s="160" t="s">
        <v>3005</v>
      </c>
      <c r="N2509" s="160" t="s">
        <v>3006</v>
      </c>
      <c r="O2509" s="249" t="s">
        <v>3008</v>
      </c>
      <c r="P2509" s="248">
        <v>43682</v>
      </c>
      <c r="Q2509" s="166" t="str">
        <f>IF(COUNTIFS(tabAtas_Bloqueios[CÓDIGO],tabConsumoAta[[#This Row],[CÓDIGO]],tabAtas_Bloqueios[CHAVE],tabConsumoAta[[#This Row],[ATA]],tabAtas_Bloqueios[INATIVO],"") &gt; 0,"X","")</f>
        <v/>
      </c>
      <c r="R2509" s="158" t="s">
        <v>1555</v>
      </c>
    </row>
    <row r="2510" spans="1:18" x14ac:dyDescent="0.3">
      <c r="A2510" s="247">
        <v>82185</v>
      </c>
      <c r="B2510" s="47" t="s">
        <v>3011</v>
      </c>
      <c r="C2510" s="34" t="str">
        <f>IFERROR(VLOOKUP(tabConsumoAta[[#This Row],[CÓDIGO]],tabEstimativa[#Data],14,FALSE),"")</f>
        <v>Inativo</v>
      </c>
      <c r="D2510" s="157" t="s">
        <v>1636</v>
      </c>
      <c r="E2510" s="157">
        <v>189</v>
      </c>
      <c r="F2510" s="34">
        <v>2018</v>
      </c>
      <c r="G2510" s="78">
        <f>IFERROR(VLOOKUP(tabConsumoAta[[#This Row],[ATA]],tabAtas[#Data],4,FALSE),"")</f>
        <v>43724</v>
      </c>
      <c r="H2510" s="163">
        <f>SUMIFS(tabSaldoAta[ESTIMATIVA],tabSaldoAta[CÓDIGO],tabConsumoAta[[#This Row],[CÓDIGO]],tabSaldoAta[CHAVE],tabConsumoAta[[#This Row],[ATA]])</f>
        <v>0</v>
      </c>
      <c r="I2510" s="164">
        <v>19</v>
      </c>
      <c r="J2510" s="159">
        <v>6</v>
      </c>
      <c r="K2510" s="251">
        <v>10867</v>
      </c>
      <c r="L2510" s="246" t="s">
        <v>2757</v>
      </c>
      <c r="M2510" s="160" t="s">
        <v>3005</v>
      </c>
      <c r="N2510" s="160" t="s">
        <v>3006</v>
      </c>
      <c r="O2510" s="249" t="s">
        <v>3008</v>
      </c>
      <c r="P2510" s="248">
        <v>43682</v>
      </c>
      <c r="Q2510" s="166" t="str">
        <f>IF(COUNTIFS(tabAtas_Bloqueios[CÓDIGO],tabConsumoAta[[#This Row],[CÓDIGO]],tabAtas_Bloqueios[CHAVE],tabConsumoAta[[#This Row],[ATA]],tabAtas_Bloqueios[INATIVO],"") &gt; 0,"X","")</f>
        <v/>
      </c>
      <c r="R2510" s="158" t="s">
        <v>1555</v>
      </c>
    </row>
    <row r="2511" spans="1:18" x14ac:dyDescent="0.3">
      <c r="A2511" s="247">
        <v>114852</v>
      </c>
      <c r="B2511" s="47" t="s">
        <v>3012</v>
      </c>
      <c r="C2511" s="34" t="str">
        <f>IFERROR(VLOOKUP(tabConsumoAta[[#This Row],[CÓDIGO]],tabEstimativa[#Data],14,FALSE),"")</f>
        <v>Inativo</v>
      </c>
      <c r="D2511" s="157" t="s">
        <v>1636</v>
      </c>
      <c r="E2511" s="157">
        <v>189</v>
      </c>
      <c r="F2511" s="34">
        <v>2018</v>
      </c>
      <c r="G2511" s="78">
        <f>IFERROR(VLOOKUP(tabConsumoAta[[#This Row],[ATA]],tabAtas[#Data],4,FALSE),"")</f>
        <v>43724</v>
      </c>
      <c r="H2511" s="163">
        <f>SUMIFS(tabSaldoAta[ESTIMATIVA],tabSaldoAta[CÓDIGO],tabConsumoAta[[#This Row],[CÓDIGO]],tabSaldoAta[CHAVE],tabConsumoAta[[#This Row],[ATA]])</f>
        <v>0</v>
      </c>
      <c r="I2511" s="164">
        <v>24</v>
      </c>
      <c r="J2511" s="159">
        <v>7</v>
      </c>
      <c r="K2511" s="251">
        <v>10867</v>
      </c>
      <c r="L2511" s="246" t="s">
        <v>2757</v>
      </c>
      <c r="M2511" s="160" t="s">
        <v>3005</v>
      </c>
      <c r="N2511" s="160" t="s">
        <v>3006</v>
      </c>
      <c r="O2511" s="249" t="s">
        <v>3008</v>
      </c>
      <c r="P2511" s="248">
        <v>43682</v>
      </c>
      <c r="Q2511" s="166" t="str">
        <f>IF(COUNTIFS(tabAtas_Bloqueios[CÓDIGO],tabConsumoAta[[#This Row],[CÓDIGO]],tabAtas_Bloqueios[CHAVE],tabConsumoAta[[#This Row],[ATA]],tabAtas_Bloqueios[INATIVO],"") &gt; 0,"X","")</f>
        <v/>
      </c>
      <c r="R2511" s="158" t="s">
        <v>1555</v>
      </c>
    </row>
    <row r="2512" spans="1:18" x14ac:dyDescent="0.3">
      <c r="A2512" s="247">
        <v>114853</v>
      </c>
      <c r="B2512" s="47" t="s">
        <v>3013</v>
      </c>
      <c r="C2512" s="34" t="str">
        <f>IFERROR(VLOOKUP(tabConsumoAta[[#This Row],[CÓDIGO]],tabEstimativa[#Data],14,FALSE),"")</f>
        <v>Inativo</v>
      </c>
      <c r="D2512" s="157" t="s">
        <v>1636</v>
      </c>
      <c r="E2512" s="157">
        <v>189</v>
      </c>
      <c r="F2512" s="34">
        <v>2018</v>
      </c>
      <c r="G2512" s="78">
        <f>IFERROR(VLOOKUP(tabConsumoAta[[#This Row],[ATA]],tabAtas[#Data],4,FALSE),"")</f>
        <v>43724</v>
      </c>
      <c r="H2512" s="163">
        <f>SUMIFS(tabSaldoAta[ESTIMATIVA],tabSaldoAta[CÓDIGO],tabConsumoAta[[#This Row],[CÓDIGO]],tabSaldoAta[CHAVE],tabConsumoAta[[#This Row],[ATA]])</f>
        <v>50</v>
      </c>
      <c r="I2512" s="164">
        <v>65</v>
      </c>
      <c r="J2512" s="159">
        <v>8</v>
      </c>
      <c r="K2512" s="251">
        <v>10867</v>
      </c>
      <c r="L2512" s="246" t="s">
        <v>2757</v>
      </c>
      <c r="M2512" s="160" t="s">
        <v>3005</v>
      </c>
      <c r="N2512" s="160" t="s">
        <v>3006</v>
      </c>
      <c r="O2512" s="249" t="s">
        <v>3008</v>
      </c>
      <c r="P2512" s="248">
        <v>43682</v>
      </c>
      <c r="Q2512" s="166" t="str">
        <f>IF(COUNTIFS(tabAtas_Bloqueios[CÓDIGO],tabConsumoAta[[#This Row],[CÓDIGO]],tabAtas_Bloqueios[CHAVE],tabConsumoAta[[#This Row],[ATA]],tabAtas_Bloqueios[INATIVO],"") &gt; 0,"X","")</f>
        <v/>
      </c>
      <c r="R2512" s="158" t="s">
        <v>1555</v>
      </c>
    </row>
    <row r="2513" spans="1:18" x14ac:dyDescent="0.3">
      <c r="A2513" s="247">
        <v>16363</v>
      </c>
      <c r="B2513" s="47" t="s">
        <v>2798</v>
      </c>
      <c r="C2513" s="34" t="str">
        <f>IFERROR(VLOOKUP(tabConsumoAta[[#This Row],[CÓDIGO]],tabEstimativa[#Data],14,FALSE),"")</f>
        <v>Inativo</v>
      </c>
      <c r="D2513" s="157" t="s">
        <v>1636</v>
      </c>
      <c r="E2513" s="157">
        <v>189</v>
      </c>
      <c r="F2513" s="34">
        <v>2018</v>
      </c>
      <c r="G2513" s="78">
        <f>IFERROR(VLOOKUP(tabConsumoAta[[#This Row],[ATA]],tabAtas[#Data],4,FALSE),"")</f>
        <v>43724</v>
      </c>
      <c r="H2513" s="163">
        <f>SUMIFS(tabSaldoAta[ESTIMATIVA],tabSaldoAta[CÓDIGO],tabConsumoAta[[#This Row],[CÓDIGO]],tabSaldoAta[CHAVE],tabConsumoAta[[#This Row],[ATA]])</f>
        <v>150</v>
      </c>
      <c r="I2513" s="164">
        <v>356</v>
      </c>
      <c r="J2513" s="159">
        <v>9</v>
      </c>
      <c r="K2513" s="251">
        <v>10867</v>
      </c>
      <c r="L2513" s="246" t="s">
        <v>2757</v>
      </c>
      <c r="M2513" s="160" t="s">
        <v>3005</v>
      </c>
      <c r="N2513" s="160" t="s">
        <v>3006</v>
      </c>
      <c r="O2513" s="249" t="s">
        <v>3008</v>
      </c>
      <c r="P2513" s="248">
        <v>43682</v>
      </c>
      <c r="Q2513" s="166" t="str">
        <f>IF(COUNTIFS(tabAtas_Bloqueios[CÓDIGO],tabConsumoAta[[#This Row],[CÓDIGO]],tabAtas_Bloqueios[CHAVE],tabConsumoAta[[#This Row],[ATA]],tabAtas_Bloqueios[INATIVO],"") &gt; 0,"X","")</f>
        <v/>
      </c>
      <c r="R2513" s="158" t="s">
        <v>1555</v>
      </c>
    </row>
    <row r="2514" spans="1:18" x14ac:dyDescent="0.3">
      <c r="A2514" s="247">
        <v>16365</v>
      </c>
      <c r="B2514" s="47" t="s">
        <v>2392</v>
      </c>
      <c r="C2514" s="34" t="str">
        <f>IFERROR(VLOOKUP(tabConsumoAta[[#This Row],[CÓDIGO]],tabEstimativa[#Data],14,FALSE),"")</f>
        <v>Inativo</v>
      </c>
      <c r="D2514" s="157" t="s">
        <v>1636</v>
      </c>
      <c r="E2514" s="157">
        <v>189</v>
      </c>
      <c r="F2514" s="34">
        <v>2018</v>
      </c>
      <c r="G2514" s="78">
        <f>IFERROR(VLOOKUP(tabConsumoAta[[#This Row],[ATA]],tabAtas[#Data],4,FALSE),"")</f>
        <v>43724</v>
      </c>
      <c r="H2514" s="163">
        <f>SUMIFS(tabSaldoAta[ESTIMATIVA],tabSaldoAta[CÓDIGO],tabConsumoAta[[#This Row],[CÓDIGO]],tabSaldoAta[CHAVE],tabConsumoAta[[#This Row],[ATA]])</f>
        <v>300</v>
      </c>
      <c r="I2514" s="164">
        <v>350</v>
      </c>
      <c r="J2514" s="159">
        <v>10</v>
      </c>
      <c r="K2514" s="251">
        <v>10867</v>
      </c>
      <c r="L2514" s="246" t="s">
        <v>2757</v>
      </c>
      <c r="M2514" s="160" t="s">
        <v>3005</v>
      </c>
      <c r="N2514" s="160" t="s">
        <v>3006</v>
      </c>
      <c r="O2514" s="249" t="s">
        <v>3008</v>
      </c>
      <c r="P2514" s="248">
        <v>43682</v>
      </c>
      <c r="Q2514" s="166" t="str">
        <f>IF(COUNTIFS(tabAtas_Bloqueios[CÓDIGO],tabConsumoAta[[#This Row],[CÓDIGO]],tabAtas_Bloqueios[CHAVE],tabConsumoAta[[#This Row],[ATA]],tabAtas_Bloqueios[INATIVO],"") &gt; 0,"X","")</f>
        <v/>
      </c>
      <c r="R2514" s="158" t="s">
        <v>1555</v>
      </c>
    </row>
    <row r="2515" spans="1:18" x14ac:dyDescent="0.3">
      <c r="A2515" s="247">
        <v>80300</v>
      </c>
      <c r="B2515" s="47" t="s">
        <v>2758</v>
      </c>
      <c r="C2515" s="34" t="str">
        <f>IFERROR(VLOOKUP(tabConsumoAta[[#This Row],[CÓDIGO]],tabEstimativa[#Data],14,FALSE),"")</f>
        <v>Inativo</v>
      </c>
      <c r="D2515" s="157" t="s">
        <v>1636</v>
      </c>
      <c r="E2515" s="157">
        <v>189</v>
      </c>
      <c r="F2515" s="34">
        <v>2018</v>
      </c>
      <c r="G2515" s="78">
        <f>IFERROR(VLOOKUP(tabConsumoAta[[#This Row],[ATA]],tabAtas[#Data],4,FALSE),"")</f>
        <v>43724</v>
      </c>
      <c r="H2515" s="163">
        <f>SUMIFS(tabSaldoAta[ESTIMATIVA],tabSaldoAta[CÓDIGO],tabConsumoAta[[#This Row],[CÓDIGO]],tabSaldoAta[CHAVE],tabConsumoAta[[#This Row],[ATA]])</f>
        <v>150</v>
      </c>
      <c r="I2515" s="164">
        <v>50</v>
      </c>
      <c r="J2515" s="159">
        <v>11</v>
      </c>
      <c r="K2515" s="251">
        <v>10871</v>
      </c>
      <c r="L2515" s="246" t="s">
        <v>2757</v>
      </c>
      <c r="M2515" s="160" t="s">
        <v>3005</v>
      </c>
      <c r="N2515" s="160" t="s">
        <v>3006</v>
      </c>
      <c r="O2515" s="249" t="s">
        <v>3008</v>
      </c>
      <c r="P2515" s="248">
        <v>43682</v>
      </c>
      <c r="Q2515" s="166" t="str">
        <f>IF(COUNTIFS(tabAtas_Bloqueios[CÓDIGO],tabConsumoAta[[#This Row],[CÓDIGO]],tabAtas_Bloqueios[CHAVE],tabConsumoAta[[#This Row],[ATA]],tabAtas_Bloqueios[INATIVO],"") &gt; 0,"X","")</f>
        <v/>
      </c>
      <c r="R2515" s="158" t="s">
        <v>1555</v>
      </c>
    </row>
    <row r="2516" spans="1:18" x14ac:dyDescent="0.3">
      <c r="A2516" s="247">
        <v>118427</v>
      </c>
      <c r="B2516" s="47" t="s">
        <v>2830</v>
      </c>
      <c r="C2516" s="34" t="str">
        <f>IFERROR(VLOOKUP(tabConsumoAta[[#This Row],[CÓDIGO]],tabEstimativa[#Data],14,FALSE),"")</f>
        <v>Aguardando</v>
      </c>
      <c r="D2516" s="157" t="s">
        <v>1636</v>
      </c>
      <c r="E2516" s="157">
        <v>189</v>
      </c>
      <c r="F2516" s="34">
        <v>2018</v>
      </c>
      <c r="G2516" s="78">
        <f>IFERROR(VLOOKUP(tabConsumoAta[[#This Row],[ATA]],tabAtas[#Data],4,FALSE),"")</f>
        <v>43724</v>
      </c>
      <c r="H2516" s="163">
        <f>SUMIFS(tabSaldoAta[ESTIMATIVA],tabSaldoAta[CÓDIGO],tabConsumoAta[[#This Row],[CÓDIGO]],tabSaldoAta[CHAVE],tabConsumoAta[[#This Row],[ATA]])</f>
        <v>0</v>
      </c>
      <c r="I2516" s="164">
        <v>2478</v>
      </c>
      <c r="J2516" s="159">
        <v>12</v>
      </c>
      <c r="K2516" s="251">
        <v>10868</v>
      </c>
      <c r="L2516" s="246" t="s">
        <v>2771</v>
      </c>
      <c r="M2516" s="160" t="s">
        <v>3005</v>
      </c>
      <c r="N2516" s="160" t="s">
        <v>3006</v>
      </c>
      <c r="O2516" s="249" t="s">
        <v>3008</v>
      </c>
      <c r="P2516" s="248">
        <v>43682</v>
      </c>
      <c r="Q2516" s="166" t="str">
        <f>IF(COUNTIFS(tabAtas_Bloqueios[CÓDIGO],tabConsumoAta[[#This Row],[CÓDIGO]],tabAtas_Bloqueios[CHAVE],tabConsumoAta[[#This Row],[ATA]],tabAtas_Bloqueios[INATIVO],"") &gt; 0,"X","")</f>
        <v/>
      </c>
      <c r="R2516" s="158" t="s">
        <v>1555</v>
      </c>
    </row>
    <row r="2517" spans="1:18" x14ac:dyDescent="0.3">
      <c r="A2517" s="247">
        <v>106128</v>
      </c>
      <c r="B2517" s="47" t="s">
        <v>2769</v>
      </c>
      <c r="C2517" s="34" t="str">
        <f>IFERROR(VLOOKUP(tabConsumoAta[[#This Row],[CÓDIGO]],tabEstimativa[#Data],14,FALSE),"")</f>
        <v>Aguardando</v>
      </c>
      <c r="D2517" s="157" t="s">
        <v>1698</v>
      </c>
      <c r="E2517" s="157">
        <v>2</v>
      </c>
      <c r="F2517" s="34">
        <v>2019</v>
      </c>
      <c r="G2517" s="78">
        <f>IFERROR(VLOOKUP(tabConsumoAta[[#This Row],[ATA]],tabAtas[#Data],4,FALSE),"")</f>
        <v>43831</v>
      </c>
      <c r="H2517" s="163">
        <f>SUMIFS(tabSaldoAta[ESTIMATIVA],tabSaldoAta[CÓDIGO],tabConsumoAta[[#This Row],[CÓDIGO]],tabSaldoAta[CHAVE],tabConsumoAta[[#This Row],[ATA]])</f>
        <v>100</v>
      </c>
      <c r="I2517" s="164">
        <v>30</v>
      </c>
      <c r="J2517" s="159">
        <v>13</v>
      </c>
      <c r="K2517" s="251">
        <v>10873</v>
      </c>
      <c r="L2517" s="246" t="s">
        <v>2879</v>
      </c>
      <c r="M2517" s="160" t="s">
        <v>3005</v>
      </c>
      <c r="N2517" s="160" t="s">
        <v>3006</v>
      </c>
      <c r="O2517" s="249" t="s">
        <v>3008</v>
      </c>
      <c r="P2517" s="248">
        <v>43682</v>
      </c>
      <c r="Q2517" s="166" t="str">
        <f>IF(COUNTIFS(tabAtas_Bloqueios[CÓDIGO],tabConsumoAta[[#This Row],[CÓDIGO]],tabAtas_Bloqueios[CHAVE],tabConsumoAta[[#This Row],[ATA]],tabAtas_Bloqueios[INATIVO],"") &gt; 0,"X","")</f>
        <v/>
      </c>
      <c r="R2517" s="158" t="s">
        <v>1555</v>
      </c>
    </row>
    <row r="2518" spans="1:18" x14ac:dyDescent="0.3">
      <c r="A2518" s="247">
        <v>134556</v>
      </c>
      <c r="B2518" s="47" t="s">
        <v>379</v>
      </c>
      <c r="C2518" s="34" t="str">
        <f>IFERROR(VLOOKUP(tabConsumoAta[[#This Row],[CÓDIGO]],tabEstimativa[#Data],14,FALSE),"")</f>
        <v>Aguardando</v>
      </c>
      <c r="D2518" s="157" t="s">
        <v>1705</v>
      </c>
      <c r="E2518" s="157">
        <v>8</v>
      </c>
      <c r="F2518" s="34">
        <v>2019</v>
      </c>
      <c r="G2518" s="78">
        <f>IFERROR(VLOOKUP(tabConsumoAta[[#This Row],[ATA]],tabAtas[#Data],4,FALSE),"")</f>
        <v>43845</v>
      </c>
      <c r="H2518" s="163">
        <f>SUMIFS(tabSaldoAta[ESTIMATIVA],tabSaldoAta[CÓDIGO],tabConsumoAta[[#This Row],[CÓDIGO]],tabSaldoAta[CHAVE],tabConsumoAta[[#This Row],[ATA]])</f>
        <v>200</v>
      </c>
      <c r="I2518" s="164">
        <v>30</v>
      </c>
      <c r="J2518" s="159">
        <v>14</v>
      </c>
      <c r="K2518" s="251">
        <v>10876</v>
      </c>
      <c r="L2518" s="246" t="s">
        <v>2846</v>
      </c>
      <c r="M2518" s="160" t="s">
        <v>3005</v>
      </c>
      <c r="N2518" s="160" t="s">
        <v>3006</v>
      </c>
      <c r="O2518" s="249" t="s">
        <v>3008</v>
      </c>
      <c r="P2518" s="248">
        <v>43682</v>
      </c>
      <c r="Q2518" s="166" t="str">
        <f>IF(COUNTIFS(tabAtas_Bloqueios[CÓDIGO],tabConsumoAta[[#This Row],[CÓDIGO]],tabAtas_Bloqueios[CHAVE],tabConsumoAta[[#This Row],[ATA]],tabAtas_Bloqueios[INATIVO],"") &gt; 0,"X","")</f>
        <v/>
      </c>
      <c r="R2518" s="158" t="s">
        <v>1555</v>
      </c>
    </row>
    <row r="2519" spans="1:18" x14ac:dyDescent="0.3">
      <c r="A2519" s="247">
        <v>76583</v>
      </c>
      <c r="B2519" s="47" t="s">
        <v>93</v>
      </c>
      <c r="C2519" s="34" t="str">
        <f>IFERROR(VLOOKUP(tabConsumoAta[[#This Row],[CÓDIGO]],tabEstimativa[#Data],14,FALSE),"")</f>
        <v>Aguardando</v>
      </c>
      <c r="D2519" s="157" t="s">
        <v>1705</v>
      </c>
      <c r="E2519" s="157">
        <v>8</v>
      </c>
      <c r="F2519" s="34">
        <v>2019</v>
      </c>
      <c r="G2519" s="78">
        <f>IFERROR(VLOOKUP(tabConsumoAta[[#This Row],[ATA]],tabAtas[#Data],4,FALSE),"")</f>
        <v>43845</v>
      </c>
      <c r="H2519" s="163">
        <f>SUMIFS(tabSaldoAta[ESTIMATIVA],tabSaldoAta[CÓDIGO],tabConsumoAta[[#This Row],[CÓDIGO]],tabSaldoAta[CHAVE],tabConsumoAta[[#This Row],[ATA]])</f>
        <v>0</v>
      </c>
      <c r="I2519" s="164">
        <v>95</v>
      </c>
      <c r="J2519" s="159">
        <v>15</v>
      </c>
      <c r="K2519" s="251">
        <v>10881</v>
      </c>
      <c r="L2519" s="246" t="s">
        <v>2846</v>
      </c>
      <c r="M2519" s="160" t="s">
        <v>3005</v>
      </c>
      <c r="N2519" s="160" t="s">
        <v>3006</v>
      </c>
      <c r="O2519" s="249" t="s">
        <v>3008</v>
      </c>
      <c r="P2519" s="248">
        <v>43682</v>
      </c>
      <c r="Q2519" s="166" t="str">
        <f>IF(COUNTIFS(tabAtas_Bloqueios[CÓDIGO],tabConsumoAta[[#This Row],[CÓDIGO]],tabAtas_Bloqueios[CHAVE],tabConsumoAta[[#This Row],[ATA]],tabAtas_Bloqueios[INATIVO],"") &gt; 0,"X","")</f>
        <v/>
      </c>
      <c r="R2519" s="158" t="s">
        <v>1555</v>
      </c>
    </row>
    <row r="2520" spans="1:18" x14ac:dyDescent="0.3">
      <c r="A2520" s="247">
        <v>74908</v>
      </c>
      <c r="B2520" s="47" t="s">
        <v>248</v>
      </c>
      <c r="C2520" s="34" t="str">
        <f>IFERROR(VLOOKUP(tabConsumoAta[[#This Row],[CÓDIGO]],tabEstimativa[#Data],14,FALSE),"")</f>
        <v>Aguardando</v>
      </c>
      <c r="D2520" s="157" t="s">
        <v>1705</v>
      </c>
      <c r="E2520" s="157">
        <v>8</v>
      </c>
      <c r="F2520" s="34">
        <v>2019</v>
      </c>
      <c r="G2520" s="78">
        <f>IFERROR(VLOOKUP(tabConsumoAta[[#This Row],[ATA]],tabAtas[#Data],4,FALSE),"")</f>
        <v>43845</v>
      </c>
      <c r="H2520" s="163">
        <f>SUMIFS(tabSaldoAta[ESTIMATIVA],tabSaldoAta[CÓDIGO],tabConsumoAta[[#This Row],[CÓDIGO]],tabSaldoAta[CHAVE],tabConsumoAta[[#This Row],[ATA]])</f>
        <v>130</v>
      </c>
      <c r="I2520" s="164">
        <v>200</v>
      </c>
      <c r="J2520" s="159">
        <v>16</v>
      </c>
      <c r="K2520" s="251">
        <v>10880</v>
      </c>
      <c r="L2520" s="246" t="s">
        <v>2757</v>
      </c>
      <c r="M2520" s="160" t="s">
        <v>3005</v>
      </c>
      <c r="N2520" s="160" t="s">
        <v>3006</v>
      </c>
      <c r="O2520" s="249" t="s">
        <v>3008</v>
      </c>
      <c r="P2520" s="248">
        <v>43682</v>
      </c>
      <c r="Q2520" s="166" t="str">
        <f>IF(COUNTIFS(tabAtas_Bloqueios[CÓDIGO],tabConsumoAta[[#This Row],[CÓDIGO]],tabAtas_Bloqueios[CHAVE],tabConsumoAta[[#This Row],[ATA]],tabAtas_Bloqueios[INATIVO],"") &gt; 0,"X","")</f>
        <v/>
      </c>
      <c r="R2520" s="158" t="s">
        <v>1555</v>
      </c>
    </row>
    <row r="2521" spans="1:18" x14ac:dyDescent="0.3">
      <c r="A2521" s="247">
        <v>77562</v>
      </c>
      <c r="B2521" s="47" t="s">
        <v>211</v>
      </c>
      <c r="C2521" s="34" t="str">
        <f>IFERROR(VLOOKUP(tabConsumoAta[[#This Row],[CÓDIGO]],tabEstimativa[#Data],14,FALSE),"")</f>
        <v>Aguardando</v>
      </c>
      <c r="D2521" s="157" t="s">
        <v>1705</v>
      </c>
      <c r="E2521" s="157">
        <v>8</v>
      </c>
      <c r="F2521" s="34">
        <v>2019</v>
      </c>
      <c r="G2521" s="78">
        <f>IFERROR(VLOOKUP(tabConsumoAta[[#This Row],[ATA]],tabAtas[#Data],4,FALSE),"")</f>
        <v>43845</v>
      </c>
      <c r="H2521" s="163">
        <f>SUMIFS(tabSaldoAta[ESTIMATIVA],tabSaldoAta[CÓDIGO],tabConsumoAta[[#This Row],[CÓDIGO]],tabSaldoAta[CHAVE],tabConsumoAta[[#This Row],[ATA]])</f>
        <v>3200</v>
      </c>
      <c r="I2521" s="164">
        <v>1200</v>
      </c>
      <c r="J2521" s="159">
        <v>17</v>
      </c>
      <c r="K2521" s="251">
        <v>10882</v>
      </c>
      <c r="L2521" s="246" t="s">
        <v>2771</v>
      </c>
      <c r="M2521" s="160" t="s">
        <v>3005</v>
      </c>
      <c r="N2521" s="160" t="s">
        <v>3006</v>
      </c>
      <c r="O2521" s="249" t="s">
        <v>3008</v>
      </c>
      <c r="P2521" s="248">
        <v>43682</v>
      </c>
      <c r="Q2521" s="166" t="str">
        <f>IF(COUNTIFS(tabAtas_Bloqueios[CÓDIGO],tabConsumoAta[[#This Row],[CÓDIGO]],tabAtas_Bloqueios[CHAVE],tabConsumoAta[[#This Row],[ATA]],tabAtas_Bloqueios[INATIVO],"") &gt; 0,"X","")</f>
        <v/>
      </c>
      <c r="R2521" s="158" t="s">
        <v>1555</v>
      </c>
    </row>
    <row r="2522" spans="1:18" x14ac:dyDescent="0.3">
      <c r="A2522" s="247">
        <v>112064</v>
      </c>
      <c r="B2522" s="47" t="s">
        <v>3014</v>
      </c>
      <c r="C2522" s="34" t="str">
        <f>IFERROR(VLOOKUP(tabConsumoAta[[#This Row],[CÓDIGO]],tabEstimativa[#Data],14,FALSE),"")</f>
        <v>Aguardando</v>
      </c>
      <c r="D2522" s="157" t="s">
        <v>1567</v>
      </c>
      <c r="E2522" s="157">
        <v>47</v>
      </c>
      <c r="F2522" s="34">
        <v>2019</v>
      </c>
      <c r="G2522" s="78">
        <f>IFERROR(VLOOKUP(tabConsumoAta[[#This Row],[ATA]],tabAtas[#Data],4,FALSE),"")</f>
        <v>43878</v>
      </c>
      <c r="H2522" s="163">
        <f>SUMIFS(tabSaldoAta[ESTIMATIVA],tabSaldoAta[CÓDIGO],tabConsumoAta[[#This Row],[CÓDIGO]],tabSaldoAta[CHAVE],tabConsumoAta[[#This Row],[ATA]])</f>
        <v>40</v>
      </c>
      <c r="I2522" s="164">
        <v>5</v>
      </c>
      <c r="J2522" s="159">
        <v>18</v>
      </c>
      <c r="K2522" s="251">
        <v>10887</v>
      </c>
      <c r="L2522" s="246" t="s">
        <v>2777</v>
      </c>
      <c r="M2522" s="160" t="s">
        <v>3005</v>
      </c>
      <c r="N2522" s="160" t="s">
        <v>3006</v>
      </c>
      <c r="O2522" s="249" t="s">
        <v>3008</v>
      </c>
      <c r="P2522" s="248">
        <v>43682</v>
      </c>
      <c r="Q2522" s="166" t="str">
        <f>IF(COUNTIFS(tabAtas_Bloqueios[CÓDIGO],tabConsumoAta[[#This Row],[CÓDIGO]],tabAtas_Bloqueios[CHAVE],tabConsumoAta[[#This Row],[ATA]],tabAtas_Bloqueios[INATIVO],"") &gt; 0,"X","")</f>
        <v/>
      </c>
      <c r="R2522" s="158" t="s">
        <v>1555</v>
      </c>
    </row>
    <row r="2523" spans="1:18" x14ac:dyDescent="0.3">
      <c r="A2523" s="247">
        <v>14831</v>
      </c>
      <c r="B2523" s="47" t="s">
        <v>2843</v>
      </c>
      <c r="C2523" s="34" t="str">
        <f>IFERROR(VLOOKUP(tabConsumoAta[[#This Row],[CÓDIGO]],tabEstimativa[#Data],14,FALSE),"")</f>
        <v>Inativo</v>
      </c>
      <c r="D2523" s="157" t="s">
        <v>1768</v>
      </c>
      <c r="E2523" s="157">
        <v>126</v>
      </c>
      <c r="F2523" s="34">
        <v>2019</v>
      </c>
      <c r="G2523" s="78">
        <f>IFERROR(VLOOKUP(tabConsumoAta[[#This Row],[ATA]],tabAtas[#Data],4,FALSE),"")</f>
        <v>43957</v>
      </c>
      <c r="H2523" s="163">
        <f>SUMIFS(tabSaldoAta[ESTIMATIVA],tabSaldoAta[CÓDIGO],tabConsumoAta[[#This Row],[CÓDIGO]],tabSaldoAta[CHAVE],tabConsumoAta[[#This Row],[ATA]])</f>
        <v>600</v>
      </c>
      <c r="I2523" s="164">
        <v>190</v>
      </c>
      <c r="J2523" s="159">
        <v>19</v>
      </c>
      <c r="K2523" s="251">
        <v>10889</v>
      </c>
      <c r="L2523" s="246" t="s">
        <v>2844</v>
      </c>
      <c r="M2523" s="160" t="s">
        <v>3005</v>
      </c>
      <c r="N2523" s="160" t="s">
        <v>3006</v>
      </c>
      <c r="O2523" s="249" t="s">
        <v>3008</v>
      </c>
      <c r="P2523" s="248">
        <v>43682</v>
      </c>
      <c r="Q2523" s="166" t="str">
        <f>IF(COUNTIFS(tabAtas_Bloqueios[CÓDIGO],tabConsumoAta[[#This Row],[CÓDIGO]],tabAtas_Bloqueios[CHAVE],tabConsumoAta[[#This Row],[ATA]],tabAtas_Bloqueios[INATIVO],"") &gt; 0,"X","")</f>
        <v/>
      </c>
      <c r="R2523" s="158" t="s">
        <v>1555</v>
      </c>
    </row>
    <row r="2524" spans="1:18" x14ac:dyDescent="0.3">
      <c r="A2524" s="247">
        <v>119554</v>
      </c>
      <c r="B2524" s="47" t="s">
        <v>2848</v>
      </c>
      <c r="C2524" s="34" t="str">
        <f>IFERROR(VLOOKUP(tabConsumoAta[[#This Row],[CÓDIGO]],tabEstimativa[#Data],14,FALSE),"")</f>
        <v>Aguardando</v>
      </c>
      <c r="D2524" s="157" t="s">
        <v>1780</v>
      </c>
      <c r="E2524" s="157">
        <v>129</v>
      </c>
      <c r="F2524" s="34">
        <v>2019</v>
      </c>
      <c r="G2524" s="78">
        <f>IFERROR(VLOOKUP(tabConsumoAta[[#This Row],[ATA]],tabAtas[#Data],4,FALSE),"")</f>
        <v>43959</v>
      </c>
      <c r="H2524" s="163">
        <f>SUMIFS(tabSaldoAta[ESTIMATIVA],tabSaldoAta[CÓDIGO],tabConsumoAta[[#This Row],[CÓDIGO]],tabSaldoAta[CHAVE],tabConsumoAta[[#This Row],[ATA]])</f>
        <v>120</v>
      </c>
      <c r="I2524" s="164">
        <v>25</v>
      </c>
      <c r="J2524" s="159">
        <v>20</v>
      </c>
      <c r="K2524" s="251">
        <v>10893</v>
      </c>
      <c r="L2524" s="246" t="s">
        <v>2846</v>
      </c>
      <c r="M2524" s="160" t="s">
        <v>3005</v>
      </c>
      <c r="N2524" s="160" t="s">
        <v>3006</v>
      </c>
      <c r="O2524" s="249" t="s">
        <v>3008</v>
      </c>
      <c r="P2524" s="248">
        <v>43682</v>
      </c>
      <c r="Q2524" s="166" t="str">
        <f>IF(COUNTIFS(tabAtas_Bloqueios[CÓDIGO],tabConsumoAta[[#This Row],[CÓDIGO]],tabAtas_Bloqueios[CHAVE],tabConsumoAta[[#This Row],[ATA]],tabAtas_Bloqueios[INATIVO],"") &gt; 0,"X","")</f>
        <v/>
      </c>
      <c r="R2524" s="158" t="s">
        <v>1555</v>
      </c>
    </row>
    <row r="2525" spans="1:18" x14ac:dyDescent="0.3">
      <c r="A2525" s="247">
        <v>119621</v>
      </c>
      <c r="B2525" s="47" t="s">
        <v>2849</v>
      </c>
      <c r="C2525" s="34" t="str">
        <f>IFERROR(VLOOKUP(tabConsumoAta[[#This Row],[CÓDIGO]],tabEstimativa[#Data],14,FALSE),"")</f>
        <v>Aguardando</v>
      </c>
      <c r="D2525" s="157" t="s">
        <v>1780</v>
      </c>
      <c r="E2525" s="157">
        <v>129</v>
      </c>
      <c r="F2525" s="34">
        <v>2019</v>
      </c>
      <c r="G2525" s="78">
        <f>IFERROR(VLOOKUP(tabConsumoAta[[#This Row],[ATA]],tabAtas[#Data],4,FALSE),"")</f>
        <v>43959</v>
      </c>
      <c r="H2525" s="163">
        <f>SUMIFS(tabSaldoAta[ESTIMATIVA],tabSaldoAta[CÓDIGO],tabConsumoAta[[#This Row],[CÓDIGO]],tabSaldoAta[CHAVE],tabConsumoAta[[#This Row],[ATA]])</f>
        <v>1500</v>
      </c>
      <c r="I2525" s="164">
        <v>200</v>
      </c>
      <c r="J2525" s="159">
        <v>21</v>
      </c>
      <c r="K2525" s="251">
        <v>10893</v>
      </c>
      <c r="L2525" s="246" t="s">
        <v>2846</v>
      </c>
      <c r="M2525" s="160" t="s">
        <v>3005</v>
      </c>
      <c r="N2525" s="160" t="s">
        <v>3006</v>
      </c>
      <c r="O2525" s="249" t="s">
        <v>3008</v>
      </c>
      <c r="P2525" s="248">
        <v>43682</v>
      </c>
      <c r="Q2525" s="166" t="str">
        <f>IF(COUNTIFS(tabAtas_Bloqueios[CÓDIGO],tabConsumoAta[[#This Row],[CÓDIGO]],tabAtas_Bloqueios[CHAVE],tabConsumoAta[[#This Row],[ATA]],tabAtas_Bloqueios[INATIVO],"") &gt; 0,"X","")</f>
        <v/>
      </c>
      <c r="R2525" s="158" t="s">
        <v>1555</v>
      </c>
    </row>
    <row r="2526" spans="1:18" x14ac:dyDescent="0.3">
      <c r="A2526" s="247">
        <v>16571</v>
      </c>
      <c r="B2526" s="47" t="s">
        <v>2402</v>
      </c>
      <c r="C2526" s="34" t="str">
        <f>IFERROR(VLOOKUP(tabConsumoAta[[#This Row],[CÓDIGO]],tabEstimativa[#Data],14,FALSE),"")</f>
        <v>Aguardando</v>
      </c>
      <c r="D2526" s="157" t="s">
        <v>1675</v>
      </c>
      <c r="E2526" s="157">
        <v>235</v>
      </c>
      <c r="F2526" s="34">
        <v>2018</v>
      </c>
      <c r="G2526" s="78">
        <f>IFERROR(VLOOKUP(tabConsumoAta[[#This Row],[ATA]],tabAtas[#Data],4,FALSE),"")</f>
        <v>43798</v>
      </c>
      <c r="H2526" s="163">
        <f>SUMIFS(tabSaldoAta[ESTIMATIVA],tabSaldoAta[CÓDIGO],tabConsumoAta[[#This Row],[CÓDIGO]],tabSaldoAta[CHAVE],tabConsumoAta[[#This Row],[ATA]])</f>
        <v>3800</v>
      </c>
      <c r="I2526" s="164">
        <v>760</v>
      </c>
      <c r="J2526" s="159">
        <v>1</v>
      </c>
      <c r="K2526" s="251">
        <v>10954</v>
      </c>
      <c r="L2526" s="246" t="s">
        <v>2766</v>
      </c>
      <c r="M2526" s="160" t="s">
        <v>2999</v>
      </c>
      <c r="N2526" s="160" t="s">
        <v>3000</v>
      </c>
      <c r="O2526" s="249" t="s">
        <v>3001</v>
      </c>
      <c r="P2526" s="248">
        <v>43679</v>
      </c>
      <c r="Q2526" s="166" t="str">
        <f>IF(COUNTIFS(tabAtas_Bloqueios[CÓDIGO],tabConsumoAta[[#This Row],[CÓDIGO]],tabAtas_Bloqueios[CHAVE],tabConsumoAta[[#This Row],[ATA]],tabAtas_Bloqueios[INATIVO],"") &gt; 0,"X","")</f>
        <v/>
      </c>
      <c r="R2526" s="158" t="s">
        <v>1555</v>
      </c>
    </row>
    <row r="2527" spans="1:18" x14ac:dyDescent="0.3">
      <c r="A2527" s="247">
        <v>13060</v>
      </c>
      <c r="B2527" s="47" t="s">
        <v>170</v>
      </c>
      <c r="C2527" s="34" t="str">
        <f>IFERROR(VLOOKUP(tabConsumoAta[[#This Row],[CÓDIGO]],tabEstimativa[#Data],14,FALSE),"")</f>
        <v>Aguardando</v>
      </c>
      <c r="D2527" s="157" t="s">
        <v>1698</v>
      </c>
      <c r="E2527" s="157">
        <v>2</v>
      </c>
      <c r="F2527" s="34">
        <v>2019</v>
      </c>
      <c r="G2527" s="78">
        <f>IFERROR(VLOOKUP(tabConsumoAta[[#This Row],[ATA]],tabAtas[#Data],4,FALSE),"")</f>
        <v>43831</v>
      </c>
      <c r="H2527" s="163">
        <f>SUMIFS(tabSaldoAta[ESTIMATIVA],tabSaldoAta[CÓDIGO],tabConsumoAta[[#This Row],[CÓDIGO]],tabSaldoAta[CHAVE],tabConsumoAta[[#This Row],[ATA]])</f>
        <v>260</v>
      </c>
      <c r="I2527" s="164">
        <v>30</v>
      </c>
      <c r="J2527" s="159">
        <v>2</v>
      </c>
      <c r="K2527" s="251">
        <v>10955</v>
      </c>
      <c r="L2527" s="246" t="s">
        <v>2768</v>
      </c>
      <c r="M2527" s="160" t="s">
        <v>2999</v>
      </c>
      <c r="N2527" s="160" t="s">
        <v>3000</v>
      </c>
      <c r="O2527" s="249" t="s">
        <v>3001</v>
      </c>
      <c r="P2527" s="248">
        <v>43679</v>
      </c>
      <c r="Q2527" s="166" t="str">
        <f>IF(COUNTIFS(tabAtas_Bloqueios[CÓDIGO],tabConsumoAta[[#This Row],[CÓDIGO]],tabAtas_Bloqueios[CHAVE],tabConsumoAta[[#This Row],[ATA]],tabAtas_Bloqueios[INATIVO],"") &gt; 0,"X","")</f>
        <v/>
      </c>
      <c r="R2527" s="158" t="s">
        <v>1555</v>
      </c>
    </row>
    <row r="2528" spans="1:18" x14ac:dyDescent="0.3">
      <c r="A2528" s="247">
        <v>119811</v>
      </c>
      <c r="B2528" s="47" t="s">
        <v>2820</v>
      </c>
      <c r="C2528" s="34" t="str">
        <f>IFERROR(VLOOKUP(tabConsumoAta[[#This Row],[CÓDIGO]],tabEstimativa[#Data],14,FALSE),"")</f>
        <v>Aguardando</v>
      </c>
      <c r="D2528" s="157" t="s">
        <v>1698</v>
      </c>
      <c r="E2528" s="157">
        <v>2</v>
      </c>
      <c r="F2528" s="34">
        <v>2019</v>
      </c>
      <c r="G2528" s="78">
        <f>IFERROR(VLOOKUP(tabConsumoAta[[#This Row],[ATA]],tabAtas[#Data],4,FALSE),"")</f>
        <v>43831</v>
      </c>
      <c r="H2528" s="163">
        <f>SUMIFS(tabSaldoAta[ESTIMATIVA],tabSaldoAta[CÓDIGO],tabConsumoAta[[#This Row],[CÓDIGO]],tabSaldoAta[CHAVE],tabConsumoAta[[#This Row],[ATA]])</f>
        <v>470</v>
      </c>
      <c r="I2528" s="164">
        <v>140</v>
      </c>
      <c r="J2528" s="159">
        <v>3</v>
      </c>
      <c r="K2528" s="251">
        <v>10956</v>
      </c>
      <c r="L2528" s="246" t="s">
        <v>2879</v>
      </c>
      <c r="M2528" s="160" t="s">
        <v>2999</v>
      </c>
      <c r="N2528" s="160" t="s">
        <v>3000</v>
      </c>
      <c r="O2528" s="249" t="s">
        <v>3001</v>
      </c>
      <c r="P2528" s="248">
        <v>43679</v>
      </c>
      <c r="Q2528" s="166" t="str">
        <f>IF(COUNTIFS(tabAtas_Bloqueios[CÓDIGO],tabConsumoAta[[#This Row],[CÓDIGO]],tabAtas_Bloqueios[CHAVE],tabConsumoAta[[#This Row],[ATA]],tabAtas_Bloqueios[INATIVO],"") &gt; 0,"X","")</f>
        <v/>
      </c>
      <c r="R2528" s="158" t="s">
        <v>1555</v>
      </c>
    </row>
    <row r="2529" spans="1:18" x14ac:dyDescent="0.3">
      <c r="A2529" s="247">
        <v>74908</v>
      </c>
      <c r="B2529" s="47" t="s">
        <v>248</v>
      </c>
      <c r="C2529" s="34" t="str">
        <f>IFERROR(VLOOKUP(tabConsumoAta[[#This Row],[CÓDIGO]],tabEstimativa[#Data],14,FALSE),"")</f>
        <v>Aguardando</v>
      </c>
      <c r="D2529" s="157" t="s">
        <v>1705</v>
      </c>
      <c r="E2529" s="157">
        <v>8</v>
      </c>
      <c r="F2529" s="34">
        <v>2019</v>
      </c>
      <c r="G2529" s="78">
        <f>IFERROR(VLOOKUP(tabConsumoAta[[#This Row],[ATA]],tabAtas[#Data],4,FALSE),"")</f>
        <v>43845</v>
      </c>
      <c r="H2529" s="163">
        <f>SUMIFS(tabSaldoAta[ESTIMATIVA],tabSaldoAta[CÓDIGO],tabConsumoAta[[#This Row],[CÓDIGO]],tabSaldoAta[CHAVE],tabConsumoAta[[#This Row],[ATA]])</f>
        <v>130</v>
      </c>
      <c r="I2529" s="164">
        <v>200</v>
      </c>
      <c r="J2529" s="159">
        <v>4</v>
      </c>
      <c r="K2529" s="251">
        <v>10957</v>
      </c>
      <c r="L2529" s="246" t="s">
        <v>2757</v>
      </c>
      <c r="M2529" s="160" t="s">
        <v>2999</v>
      </c>
      <c r="N2529" s="160" t="s">
        <v>3000</v>
      </c>
      <c r="O2529" s="249" t="s">
        <v>3001</v>
      </c>
      <c r="P2529" s="248">
        <v>43679</v>
      </c>
      <c r="Q2529" s="166" t="str">
        <f>IF(COUNTIFS(tabAtas_Bloqueios[CÓDIGO],tabConsumoAta[[#This Row],[CÓDIGO]],tabAtas_Bloqueios[CHAVE],tabConsumoAta[[#This Row],[ATA]],tabAtas_Bloqueios[INATIVO],"") &gt; 0,"X","")</f>
        <v/>
      </c>
      <c r="R2529" s="158" t="s">
        <v>1555</v>
      </c>
    </row>
    <row r="2530" spans="1:18" x14ac:dyDescent="0.3">
      <c r="A2530" s="247">
        <v>51579</v>
      </c>
      <c r="B2530" s="47" t="s">
        <v>2799</v>
      </c>
      <c r="C2530" s="34" t="str">
        <f>IFERROR(VLOOKUP(tabConsumoAta[[#This Row],[CÓDIGO]],tabEstimativa[#Data],14,FALSE),"")</f>
        <v>Suspenso</v>
      </c>
      <c r="D2530" s="157" t="s">
        <v>1570</v>
      </c>
      <c r="E2530" s="157">
        <v>93</v>
      </c>
      <c r="F2530" s="34">
        <v>2019</v>
      </c>
      <c r="G2530" s="78">
        <f>IFERROR(VLOOKUP(tabConsumoAta[[#This Row],[ATA]],tabAtas[#Data],4,FALSE),"")</f>
        <v>43922</v>
      </c>
      <c r="H2530" s="163">
        <f>SUMIFS(tabSaldoAta[ESTIMATIVA],tabSaldoAta[CÓDIGO],tabConsumoAta[[#This Row],[CÓDIGO]],tabSaldoAta[CHAVE],tabConsumoAta[[#This Row],[ATA]])</f>
        <v>3000</v>
      </c>
      <c r="I2530" s="164">
        <v>240</v>
      </c>
      <c r="J2530" s="159">
        <v>5</v>
      </c>
      <c r="K2530" s="251">
        <v>10962</v>
      </c>
      <c r="L2530" s="246" t="s">
        <v>3002</v>
      </c>
      <c r="M2530" s="160" t="s">
        <v>2999</v>
      </c>
      <c r="N2530" s="160" t="s">
        <v>3000</v>
      </c>
      <c r="O2530" s="249" t="s">
        <v>3001</v>
      </c>
      <c r="P2530" s="248">
        <v>43679</v>
      </c>
      <c r="Q2530" s="166" t="str">
        <f>IF(COUNTIFS(tabAtas_Bloqueios[CÓDIGO],tabConsumoAta[[#This Row],[CÓDIGO]],tabAtas_Bloqueios[CHAVE],tabConsumoAta[[#This Row],[ATA]],tabAtas_Bloqueios[INATIVO],"") &gt; 0,"X","")</f>
        <v/>
      </c>
      <c r="R2530" s="158" t="s">
        <v>1555</v>
      </c>
    </row>
    <row r="2531" spans="1:18" x14ac:dyDescent="0.3">
      <c r="A2531" s="247">
        <v>77819</v>
      </c>
      <c r="B2531" s="47" t="s">
        <v>2828</v>
      </c>
      <c r="C2531" s="34" t="str">
        <f>IFERROR(VLOOKUP(tabConsumoAta[[#This Row],[CÓDIGO]],tabEstimativa[#Data],14,FALSE),"")</f>
        <v>Aguardando</v>
      </c>
      <c r="D2531" s="157" t="s">
        <v>1765</v>
      </c>
      <c r="E2531" s="157">
        <v>112</v>
      </c>
      <c r="F2531" s="34">
        <v>2019</v>
      </c>
      <c r="G2531" s="78">
        <f>IFERROR(VLOOKUP(tabConsumoAta[[#This Row],[ATA]],tabAtas[#Data],4,FALSE),"")</f>
        <v>43942</v>
      </c>
      <c r="H2531" s="163">
        <f>SUMIFS(tabSaldoAta[ESTIMATIVA],tabSaldoAta[CÓDIGO],tabConsumoAta[[#This Row],[CÓDIGO]],tabSaldoAta[CHAVE],tabConsumoAta[[#This Row],[ATA]])</f>
        <v>4000</v>
      </c>
      <c r="I2531" s="164">
        <v>500</v>
      </c>
      <c r="J2531" s="159">
        <v>6</v>
      </c>
      <c r="K2531" s="251">
        <v>10965</v>
      </c>
      <c r="L2531" s="246" t="s">
        <v>3003</v>
      </c>
      <c r="M2531" s="160" t="s">
        <v>2999</v>
      </c>
      <c r="N2531" s="160" t="s">
        <v>3000</v>
      </c>
      <c r="O2531" s="249" t="s">
        <v>3001</v>
      </c>
      <c r="P2531" s="248">
        <v>43679</v>
      </c>
      <c r="Q2531" s="166" t="str">
        <f>IF(COUNTIFS(tabAtas_Bloqueios[CÓDIGO],tabConsumoAta[[#This Row],[CÓDIGO]],tabAtas_Bloqueios[CHAVE],tabConsumoAta[[#This Row],[ATA]],tabAtas_Bloqueios[INATIVO],"") &gt; 0,"X","")</f>
        <v>X</v>
      </c>
      <c r="R2531" s="158" t="s">
        <v>1555</v>
      </c>
    </row>
    <row r="2532" spans="1:18" x14ac:dyDescent="0.3">
      <c r="A2532" s="247">
        <v>136082</v>
      </c>
      <c r="B2532" s="47" t="s">
        <v>1108</v>
      </c>
      <c r="C2532" s="34" t="str">
        <f>IFERROR(VLOOKUP(tabConsumoAta[[#This Row],[CÓDIGO]],tabEstimativa[#Data],14,FALSE),"")</f>
        <v>Inativo</v>
      </c>
      <c r="D2532" s="157" t="s">
        <v>1768</v>
      </c>
      <c r="E2532" s="157">
        <v>126</v>
      </c>
      <c r="F2532" s="34">
        <v>2019</v>
      </c>
      <c r="G2532" s="78">
        <f>IFERROR(VLOOKUP(tabConsumoAta[[#This Row],[ATA]],tabAtas[#Data],4,FALSE),"")</f>
        <v>43957</v>
      </c>
      <c r="H2532" s="163">
        <f>SUMIFS(tabSaldoAta[ESTIMATIVA],tabSaldoAta[CÓDIGO],tabConsumoAta[[#This Row],[CÓDIGO]],tabSaldoAta[CHAVE],tabConsumoAta[[#This Row],[ATA]])</f>
        <v>200</v>
      </c>
      <c r="I2532" s="164">
        <v>90</v>
      </c>
      <c r="J2532" s="159">
        <v>7</v>
      </c>
      <c r="K2532" s="251">
        <v>10966</v>
      </c>
      <c r="L2532" s="246" t="s">
        <v>2879</v>
      </c>
      <c r="M2532" s="160" t="s">
        <v>2999</v>
      </c>
      <c r="N2532" s="160" t="s">
        <v>3000</v>
      </c>
      <c r="O2532" s="249" t="s">
        <v>3001</v>
      </c>
      <c r="P2532" s="248">
        <v>43679</v>
      </c>
      <c r="Q2532" s="166" t="str">
        <f>IF(COUNTIFS(tabAtas_Bloqueios[CÓDIGO],tabConsumoAta[[#This Row],[CÓDIGO]],tabAtas_Bloqueios[CHAVE],tabConsumoAta[[#This Row],[ATA]],tabAtas_Bloqueios[INATIVO],"") &gt; 0,"X","")</f>
        <v/>
      </c>
      <c r="R2532" s="158" t="s">
        <v>1555</v>
      </c>
    </row>
    <row r="2533" spans="1:18" x14ac:dyDescent="0.3">
      <c r="A2533" s="247">
        <v>13094</v>
      </c>
      <c r="B2533" s="47" t="s">
        <v>1426</v>
      </c>
      <c r="C2533" s="34" t="str">
        <f>IFERROR(VLOOKUP(tabConsumoAta[[#This Row],[CÓDIGO]],tabEstimativa[#Data],14,FALSE),"")</f>
        <v>Suspenso</v>
      </c>
      <c r="D2533" s="157" t="s">
        <v>1957</v>
      </c>
      <c r="E2533" s="157">
        <v>155</v>
      </c>
      <c r="F2533" s="34">
        <v>2019</v>
      </c>
      <c r="G2533" s="78">
        <f>IFERROR(VLOOKUP(tabConsumoAta[[#This Row],[ATA]],tabAtas[#Data],4,FALSE),"")</f>
        <v>44008</v>
      </c>
      <c r="H2533" s="163">
        <f>SUMIFS(tabSaldoAta[ESTIMATIVA],tabSaldoAta[CÓDIGO],tabConsumoAta[[#This Row],[CÓDIGO]],tabSaldoAta[CHAVE],tabConsumoAta[[#This Row],[ATA]])</f>
        <v>1400</v>
      </c>
      <c r="I2533" s="164">
        <v>400</v>
      </c>
      <c r="J2533" s="159">
        <v>8</v>
      </c>
      <c r="K2533" s="251">
        <v>10967</v>
      </c>
      <c r="L2533" s="246" t="s">
        <v>2964</v>
      </c>
      <c r="M2533" s="160" t="s">
        <v>2999</v>
      </c>
      <c r="N2533" s="160" t="s">
        <v>3000</v>
      </c>
      <c r="O2533" s="249" t="s">
        <v>3001</v>
      </c>
      <c r="P2533" s="248">
        <v>43679</v>
      </c>
      <c r="Q2533" s="166" t="str">
        <f>IF(COUNTIFS(tabAtas_Bloqueios[CÓDIGO],tabConsumoAta[[#This Row],[CÓDIGO]],tabAtas_Bloqueios[CHAVE],tabConsumoAta[[#This Row],[ATA]],tabAtas_Bloqueios[INATIVO],"") &gt; 0,"X","")</f>
        <v/>
      </c>
      <c r="R2533" s="158" t="s">
        <v>1555</v>
      </c>
    </row>
    <row r="2534" spans="1:18" x14ac:dyDescent="0.3">
      <c r="A2534" s="247">
        <v>20760</v>
      </c>
      <c r="B2534" s="47" t="s">
        <v>2389</v>
      </c>
      <c r="C2534" s="34" t="str">
        <f>IFERROR(VLOOKUP(tabConsumoAta[[#This Row],[CÓDIGO]],tabEstimativa[#Data],14,FALSE),"")</f>
        <v>Suspenso</v>
      </c>
      <c r="D2534" s="157" t="s">
        <v>1964</v>
      </c>
      <c r="E2534" s="157">
        <v>159</v>
      </c>
      <c r="F2534" s="34">
        <v>2019</v>
      </c>
      <c r="G2534" s="78">
        <f>IFERROR(VLOOKUP(tabConsumoAta[[#This Row],[ATA]],tabAtas[#Data],4,FALSE),"")</f>
        <v>44015</v>
      </c>
      <c r="H2534" s="163">
        <f>SUMIFS(tabSaldoAta[ESTIMATIVA],tabSaldoAta[CÓDIGO],tabConsumoAta[[#This Row],[CÓDIGO]],tabSaldoAta[CHAVE],tabConsumoAta[[#This Row],[ATA]])</f>
        <v>200</v>
      </c>
      <c r="I2534" s="164">
        <v>15</v>
      </c>
      <c r="J2534" s="159">
        <v>9</v>
      </c>
      <c r="K2534" s="251">
        <v>10968</v>
      </c>
      <c r="L2534" s="246" t="s">
        <v>2972</v>
      </c>
      <c r="M2534" s="160" t="s">
        <v>2999</v>
      </c>
      <c r="N2534" s="160" t="s">
        <v>3000</v>
      </c>
      <c r="O2534" s="249" t="s">
        <v>3001</v>
      </c>
      <c r="P2534" s="248">
        <v>43679</v>
      </c>
      <c r="Q2534" s="166" t="str">
        <f>IF(COUNTIFS(tabAtas_Bloqueios[CÓDIGO],tabConsumoAta[[#This Row],[CÓDIGO]],tabAtas_Bloqueios[CHAVE],tabConsumoAta[[#This Row],[ATA]],tabAtas_Bloqueios[INATIVO],"") &gt; 0,"X","")</f>
        <v/>
      </c>
      <c r="R2534" s="158" t="s">
        <v>1555</v>
      </c>
    </row>
    <row r="2535" spans="1:18" x14ac:dyDescent="0.3">
      <c r="A2535" s="247">
        <v>127664</v>
      </c>
      <c r="B2535" s="47" t="s">
        <v>1969</v>
      </c>
      <c r="C2535" s="34" t="str">
        <f>IFERROR(VLOOKUP(tabConsumoAta[[#This Row],[CÓDIGO]],tabEstimativa[#Data],14,FALSE),"")</f>
        <v>Aguardando</v>
      </c>
      <c r="D2535" s="157" t="s">
        <v>1655</v>
      </c>
      <c r="E2535" s="157">
        <v>209</v>
      </c>
      <c r="F2535" s="34">
        <v>2018</v>
      </c>
      <c r="G2535" s="78">
        <f>IFERROR(VLOOKUP(tabConsumoAta[[#This Row],[ATA]],tabAtas[#Data],4,FALSE),"")</f>
        <v>43754</v>
      </c>
      <c r="H2535" s="163">
        <f>SUMIFS(tabSaldoAta[ESTIMATIVA],tabSaldoAta[CÓDIGO],tabConsumoAta[[#This Row],[CÓDIGO]],tabSaldoAta[CHAVE],tabConsumoAta[[#This Row],[ATA]])</f>
        <v>6600</v>
      </c>
      <c r="I2535" s="164">
        <v>1250</v>
      </c>
      <c r="J2535" s="159">
        <v>1</v>
      </c>
      <c r="K2535" s="251">
        <v>10812</v>
      </c>
      <c r="L2535" s="246" t="s">
        <v>2659</v>
      </c>
      <c r="M2535" s="160" t="s">
        <v>2993</v>
      </c>
      <c r="N2535" s="160" t="s">
        <v>2994</v>
      </c>
      <c r="O2535" s="249" t="s">
        <v>2995</v>
      </c>
      <c r="P2535" s="248">
        <v>43676</v>
      </c>
      <c r="Q2535" s="166" t="str">
        <f>IF(COUNTIFS(tabAtas_Bloqueios[CÓDIGO],tabConsumoAta[[#This Row],[CÓDIGO]],tabAtas_Bloqueios[CHAVE],tabConsumoAta[[#This Row],[ATA]],tabAtas_Bloqueios[INATIVO],"") &gt; 0,"X","")</f>
        <v/>
      </c>
      <c r="R2535" s="158" t="s">
        <v>1555</v>
      </c>
    </row>
    <row r="2536" spans="1:18" x14ac:dyDescent="0.3">
      <c r="A2536" s="247">
        <v>25630</v>
      </c>
      <c r="B2536" s="47" t="s">
        <v>2996</v>
      </c>
      <c r="C2536" s="34" t="str">
        <f>IFERROR(VLOOKUP(tabConsumoAta[[#This Row],[CÓDIGO]],tabEstimativa[#Data],14,FALSE),"")</f>
        <v>Aguardando</v>
      </c>
      <c r="D2536" s="157" t="s">
        <v>1663</v>
      </c>
      <c r="E2536" s="157">
        <v>228</v>
      </c>
      <c r="F2536" s="34">
        <v>2018</v>
      </c>
      <c r="G2536" s="78">
        <f>IFERROR(VLOOKUP(tabConsumoAta[[#This Row],[ATA]],tabAtas[#Data],4,FALSE),"")</f>
        <v>43787</v>
      </c>
      <c r="H2536" s="163">
        <f>SUMIFS(tabSaldoAta[ESTIMATIVA],tabSaldoAta[CÓDIGO],tabConsumoAta[[#This Row],[CÓDIGO]],tabSaldoAta[CHAVE],tabConsumoAta[[#This Row],[ATA]])</f>
        <v>110</v>
      </c>
      <c r="I2536" s="164">
        <v>16</v>
      </c>
      <c r="J2536" s="159">
        <v>2</v>
      </c>
      <c r="K2536" s="251">
        <v>10814</v>
      </c>
      <c r="L2536" s="246" t="s">
        <v>2963</v>
      </c>
      <c r="M2536" s="160" t="s">
        <v>2993</v>
      </c>
      <c r="N2536" s="160" t="s">
        <v>2994</v>
      </c>
      <c r="O2536" s="249" t="s">
        <v>2995</v>
      </c>
      <c r="P2536" s="248">
        <v>43676</v>
      </c>
      <c r="Q2536" s="166" t="str">
        <f>IF(COUNTIFS(tabAtas_Bloqueios[CÓDIGO],tabConsumoAta[[#This Row],[CÓDIGO]],tabAtas_Bloqueios[CHAVE],tabConsumoAta[[#This Row],[ATA]],tabAtas_Bloqueios[INATIVO],"") &gt; 0,"X","")</f>
        <v/>
      </c>
      <c r="R2536" s="158" t="s">
        <v>1555</v>
      </c>
    </row>
    <row r="2537" spans="1:18" x14ac:dyDescent="0.3">
      <c r="A2537" s="247">
        <v>102922</v>
      </c>
      <c r="B2537" s="47" t="s">
        <v>2856</v>
      </c>
      <c r="C2537" s="34" t="str">
        <f>IFERROR(VLOOKUP(tabConsumoAta[[#This Row],[CÓDIGO]],tabEstimativa[#Data],14,FALSE),"")</f>
        <v>Aguardando</v>
      </c>
      <c r="D2537" s="157" t="s">
        <v>1694</v>
      </c>
      <c r="E2537" s="157">
        <v>1</v>
      </c>
      <c r="F2537" s="34">
        <v>2019</v>
      </c>
      <c r="G2537" s="78">
        <f>IFERROR(VLOOKUP(tabConsumoAta[[#This Row],[ATA]],tabAtas[#Data],4,FALSE),"")</f>
        <v>43832</v>
      </c>
      <c r="H2537" s="163">
        <f>SUMIFS(tabSaldoAta[ESTIMATIVA],tabSaldoAta[CÓDIGO],tabConsumoAta[[#This Row],[CÓDIGO]],tabSaldoAta[CHAVE],tabConsumoAta[[#This Row],[ATA]])</f>
        <v>50200</v>
      </c>
      <c r="I2537" s="164">
        <v>6500</v>
      </c>
      <c r="J2537" s="159">
        <v>3</v>
      </c>
      <c r="K2537" s="251">
        <v>10817</v>
      </c>
      <c r="L2537" s="246" t="s">
        <v>2857</v>
      </c>
      <c r="M2537" s="160" t="s">
        <v>2993</v>
      </c>
      <c r="N2537" s="160" t="s">
        <v>2994</v>
      </c>
      <c r="O2537" s="249" t="s">
        <v>2995</v>
      </c>
      <c r="P2537" s="248">
        <v>43676</v>
      </c>
      <c r="Q2537" s="166" t="str">
        <f>IF(COUNTIFS(tabAtas_Bloqueios[CÓDIGO],tabConsumoAta[[#This Row],[CÓDIGO]],tabAtas_Bloqueios[CHAVE],tabConsumoAta[[#This Row],[ATA]],tabAtas_Bloqueios[INATIVO],"") &gt; 0,"X","")</f>
        <v/>
      </c>
      <c r="R2537" s="158" t="s">
        <v>1555</v>
      </c>
    </row>
    <row r="2538" spans="1:18" x14ac:dyDescent="0.3">
      <c r="A2538" s="247">
        <v>76583</v>
      </c>
      <c r="B2538" s="47" t="s">
        <v>93</v>
      </c>
      <c r="C2538" s="34" t="str">
        <f>IFERROR(VLOOKUP(tabConsumoAta[[#This Row],[CÓDIGO]],tabEstimativa[#Data],14,FALSE),"")</f>
        <v>Aguardando</v>
      </c>
      <c r="D2538" s="157" t="s">
        <v>1705</v>
      </c>
      <c r="E2538" s="157">
        <v>8</v>
      </c>
      <c r="F2538" s="34">
        <v>2019</v>
      </c>
      <c r="G2538" s="78">
        <f>IFERROR(VLOOKUP(tabConsumoAta[[#This Row],[ATA]],tabAtas[#Data],4,FALSE),"")</f>
        <v>43845</v>
      </c>
      <c r="H2538" s="163">
        <f>SUMIFS(tabSaldoAta[ESTIMATIVA],tabSaldoAta[CÓDIGO],tabConsumoAta[[#This Row],[CÓDIGO]],tabSaldoAta[CHAVE],tabConsumoAta[[#This Row],[ATA]])</f>
        <v>0</v>
      </c>
      <c r="I2538" s="164">
        <v>40</v>
      </c>
      <c r="J2538" s="159">
        <v>4</v>
      </c>
      <c r="K2538" s="251">
        <v>10818</v>
      </c>
      <c r="L2538" s="246" t="s">
        <v>2846</v>
      </c>
      <c r="M2538" s="160" t="s">
        <v>2993</v>
      </c>
      <c r="N2538" s="160" t="s">
        <v>2994</v>
      </c>
      <c r="O2538" s="249" t="s">
        <v>2995</v>
      </c>
      <c r="P2538" s="248">
        <v>43676</v>
      </c>
      <c r="Q2538" s="166" t="str">
        <f>IF(COUNTIFS(tabAtas_Bloqueios[CÓDIGO],tabConsumoAta[[#This Row],[CÓDIGO]],tabAtas_Bloqueios[CHAVE],tabConsumoAta[[#This Row],[ATA]],tabAtas_Bloqueios[INATIVO],"") &gt; 0,"X","")</f>
        <v/>
      </c>
      <c r="R2538" s="158" t="s">
        <v>1555</v>
      </c>
    </row>
    <row r="2539" spans="1:18" x14ac:dyDescent="0.3">
      <c r="A2539" s="247">
        <v>14662</v>
      </c>
      <c r="B2539" s="47" t="s">
        <v>2859</v>
      </c>
      <c r="C2539" s="34" t="str">
        <f>IFERROR(VLOOKUP(tabConsumoAta[[#This Row],[CÓDIGO]],tabEstimativa[#Data],14,FALSE),"")</f>
        <v>Aguardando</v>
      </c>
      <c r="D2539" s="157" t="s">
        <v>1567</v>
      </c>
      <c r="E2539" s="157">
        <v>47</v>
      </c>
      <c r="F2539" s="34">
        <v>2019</v>
      </c>
      <c r="G2539" s="78">
        <f>IFERROR(VLOOKUP(tabConsumoAta[[#This Row],[ATA]],tabAtas[#Data],4,FALSE),"")</f>
        <v>43878</v>
      </c>
      <c r="H2539" s="163">
        <f>SUMIFS(tabSaldoAta[ESTIMATIVA],tabSaldoAta[CÓDIGO],tabConsumoAta[[#This Row],[CÓDIGO]],tabSaldoAta[CHAVE],tabConsumoAta[[#This Row],[ATA]])</f>
        <v>3400</v>
      </c>
      <c r="I2539" s="164">
        <v>600</v>
      </c>
      <c r="J2539" s="159">
        <v>5</v>
      </c>
      <c r="K2539" s="251">
        <v>10811</v>
      </c>
      <c r="L2539" s="246" t="s">
        <v>2424</v>
      </c>
      <c r="M2539" s="160" t="s">
        <v>2993</v>
      </c>
      <c r="N2539" s="160" t="s">
        <v>2994</v>
      </c>
      <c r="O2539" s="249" t="s">
        <v>2995</v>
      </c>
      <c r="P2539" s="248">
        <v>43676</v>
      </c>
      <c r="Q2539" s="166" t="str">
        <f>IF(COUNTIFS(tabAtas_Bloqueios[CÓDIGO],tabConsumoAta[[#This Row],[CÓDIGO]],tabAtas_Bloqueios[CHAVE],tabConsumoAta[[#This Row],[ATA]],tabAtas_Bloqueios[INATIVO],"") &gt; 0,"X","")</f>
        <v/>
      </c>
      <c r="R2539" s="158" t="s">
        <v>1555</v>
      </c>
    </row>
    <row r="2540" spans="1:18" x14ac:dyDescent="0.3">
      <c r="A2540" s="247">
        <v>134560</v>
      </c>
      <c r="B2540" s="47" t="s">
        <v>166</v>
      </c>
      <c r="C2540" s="34" t="str">
        <f>IFERROR(VLOOKUP(tabConsumoAta[[#This Row],[CÓDIGO]],tabEstimativa[#Data],14,FALSE),"")</f>
        <v>Suspenso</v>
      </c>
      <c r="D2540" s="157" t="s">
        <v>1740</v>
      </c>
      <c r="E2540" s="157">
        <v>70</v>
      </c>
      <c r="F2540" s="34">
        <v>2019</v>
      </c>
      <c r="G2540" s="78">
        <f>IFERROR(VLOOKUP(tabConsumoAta[[#This Row],[ATA]],tabAtas[#Data],4,FALSE),"")</f>
        <v>43889</v>
      </c>
      <c r="H2540" s="163">
        <f>SUMIFS(tabSaldoAta[ESTIMATIVA],tabSaldoAta[CÓDIGO],tabConsumoAta[[#This Row],[CÓDIGO]],tabSaldoAta[CHAVE],tabConsumoAta[[#This Row],[ATA]])</f>
        <v>500</v>
      </c>
      <c r="I2540" s="164">
        <v>140</v>
      </c>
      <c r="J2540" s="159">
        <v>6</v>
      </c>
      <c r="K2540" s="251">
        <v>10819</v>
      </c>
      <c r="L2540" s="246" t="s">
        <v>2887</v>
      </c>
      <c r="M2540" s="160" t="s">
        <v>2993</v>
      </c>
      <c r="N2540" s="160" t="s">
        <v>2994</v>
      </c>
      <c r="O2540" s="249" t="s">
        <v>2995</v>
      </c>
      <c r="P2540" s="248">
        <v>43676</v>
      </c>
      <c r="Q2540" s="166" t="str">
        <f>IF(COUNTIFS(tabAtas_Bloqueios[CÓDIGO],tabConsumoAta[[#This Row],[CÓDIGO]],tabAtas_Bloqueios[CHAVE],tabConsumoAta[[#This Row],[ATA]],tabAtas_Bloqueios[INATIVO],"") &gt; 0,"X","")</f>
        <v/>
      </c>
      <c r="R2540" s="158" t="s">
        <v>1555</v>
      </c>
    </row>
    <row r="2541" spans="1:18" x14ac:dyDescent="0.3">
      <c r="A2541" s="247">
        <v>111524</v>
      </c>
      <c r="B2541" s="47" t="s">
        <v>2781</v>
      </c>
      <c r="C2541" s="34" t="str">
        <f>IFERROR(VLOOKUP(tabConsumoAta[[#This Row],[CÓDIGO]],tabEstimativa[#Data],14,FALSE),"")</f>
        <v>Aguardando</v>
      </c>
      <c r="D2541" s="157" t="s">
        <v>1743</v>
      </c>
      <c r="E2541" s="157">
        <v>76</v>
      </c>
      <c r="F2541" s="34">
        <v>2019</v>
      </c>
      <c r="G2541" s="78">
        <f>IFERROR(VLOOKUP(tabConsumoAta[[#This Row],[ATA]],tabAtas[#Data],4,FALSE),"")</f>
        <v>43899</v>
      </c>
      <c r="H2541" s="163">
        <f>SUMIFS(tabSaldoAta[ESTIMATIVA],tabSaldoAta[CÓDIGO],tabConsumoAta[[#This Row],[CÓDIGO]],tabSaldoAta[CHAVE],tabConsumoAta[[#This Row],[ATA]])</f>
        <v>400</v>
      </c>
      <c r="I2541" s="164">
        <v>120</v>
      </c>
      <c r="J2541" s="159">
        <v>7</v>
      </c>
      <c r="K2541" s="251">
        <v>10821</v>
      </c>
      <c r="L2541" s="246" t="s">
        <v>2415</v>
      </c>
      <c r="M2541" s="160" t="s">
        <v>2993</v>
      </c>
      <c r="N2541" s="160" t="s">
        <v>2994</v>
      </c>
      <c r="O2541" s="249" t="s">
        <v>2995</v>
      </c>
      <c r="P2541" s="248">
        <v>43676</v>
      </c>
      <c r="Q2541" s="166" t="str">
        <f>IF(COUNTIFS(tabAtas_Bloqueios[CÓDIGO],tabConsumoAta[[#This Row],[CÓDIGO]],tabAtas_Bloqueios[CHAVE],tabConsumoAta[[#This Row],[ATA]],tabAtas_Bloqueios[INATIVO],"") &gt; 0,"X","")</f>
        <v/>
      </c>
      <c r="R2541" s="158" t="s">
        <v>1555</v>
      </c>
    </row>
    <row r="2542" spans="1:18" x14ac:dyDescent="0.3">
      <c r="A2542" s="247">
        <v>27760</v>
      </c>
      <c r="B2542" s="47" t="s">
        <v>2997</v>
      </c>
      <c r="C2542" s="34" t="str">
        <f>IFERROR(VLOOKUP(tabConsumoAta[[#This Row],[CÓDIGO]],tabEstimativa[#Data],14,FALSE),"")</f>
        <v>Aguardando</v>
      </c>
      <c r="D2542" s="157" t="s">
        <v>1743</v>
      </c>
      <c r="E2542" s="157">
        <v>76</v>
      </c>
      <c r="F2542" s="34">
        <v>2019</v>
      </c>
      <c r="G2542" s="78">
        <f>IFERROR(VLOOKUP(tabConsumoAta[[#This Row],[ATA]],tabAtas[#Data],4,FALSE),"")</f>
        <v>43899</v>
      </c>
      <c r="H2542" s="163">
        <f>SUMIFS(tabSaldoAta[ESTIMATIVA],tabSaldoAta[CÓDIGO],tabConsumoAta[[#This Row],[CÓDIGO]],tabSaldoAta[CHAVE],tabConsumoAta[[#This Row],[ATA]])</f>
        <v>50</v>
      </c>
      <c r="I2542" s="164">
        <v>30</v>
      </c>
      <c r="J2542" s="159">
        <v>8</v>
      </c>
      <c r="K2542" s="251">
        <v>10822</v>
      </c>
      <c r="L2542" s="246" t="s">
        <v>2889</v>
      </c>
      <c r="M2542" s="160" t="s">
        <v>2993</v>
      </c>
      <c r="N2542" s="160" t="s">
        <v>2994</v>
      </c>
      <c r="O2542" s="249" t="s">
        <v>2995</v>
      </c>
      <c r="P2542" s="248">
        <v>43676</v>
      </c>
      <c r="Q2542" s="166" t="str">
        <f>IF(COUNTIFS(tabAtas_Bloqueios[CÓDIGO],tabConsumoAta[[#This Row],[CÓDIGO]],tabAtas_Bloqueios[CHAVE],tabConsumoAta[[#This Row],[ATA]],tabAtas_Bloqueios[INATIVO],"") &gt; 0,"X","")</f>
        <v/>
      </c>
      <c r="R2542" s="158" t="s">
        <v>1555</v>
      </c>
    </row>
    <row r="2543" spans="1:18" x14ac:dyDescent="0.3">
      <c r="A2543" s="247">
        <v>12830</v>
      </c>
      <c r="B2543" s="47" t="s">
        <v>2372</v>
      </c>
      <c r="C2543" s="34" t="str">
        <f>IFERROR(VLOOKUP(tabConsumoAta[[#This Row],[CÓDIGO]],tabEstimativa[#Data],14,FALSE),"")</f>
        <v>Aguardando</v>
      </c>
      <c r="D2543" s="157" t="s">
        <v>1743</v>
      </c>
      <c r="E2543" s="157">
        <v>76</v>
      </c>
      <c r="F2543" s="34">
        <v>2019</v>
      </c>
      <c r="G2543" s="78">
        <f>IFERROR(VLOOKUP(tabConsumoAta[[#This Row],[ATA]],tabAtas[#Data],4,FALSE),"")</f>
        <v>43899</v>
      </c>
      <c r="H2543" s="163">
        <f>SUMIFS(tabSaldoAta[ESTIMATIVA],tabSaldoAta[CÓDIGO],tabConsumoAta[[#This Row],[CÓDIGO]],tabSaldoAta[CHAVE],tabConsumoAta[[#This Row],[ATA]])</f>
        <v>400</v>
      </c>
      <c r="I2543" s="164">
        <v>150</v>
      </c>
      <c r="J2543" s="159">
        <v>9</v>
      </c>
      <c r="K2543" s="251">
        <v>10823</v>
      </c>
      <c r="L2543" s="246" t="s">
        <v>2762</v>
      </c>
      <c r="M2543" s="160" t="s">
        <v>2993</v>
      </c>
      <c r="N2543" s="160" t="s">
        <v>2994</v>
      </c>
      <c r="O2543" s="249" t="s">
        <v>2995</v>
      </c>
      <c r="P2543" s="248">
        <v>43676</v>
      </c>
      <c r="Q2543" s="166" t="str">
        <f>IF(COUNTIFS(tabAtas_Bloqueios[CÓDIGO],tabConsumoAta[[#This Row],[CÓDIGO]],tabAtas_Bloqueios[CHAVE],tabConsumoAta[[#This Row],[ATA]],tabAtas_Bloqueios[INATIVO],"") &gt; 0,"X","")</f>
        <v/>
      </c>
      <c r="R2543" s="158" t="s">
        <v>1555</v>
      </c>
    </row>
    <row r="2544" spans="1:18" x14ac:dyDescent="0.3">
      <c r="A2544" s="247">
        <v>12835</v>
      </c>
      <c r="B2544" s="47" t="s">
        <v>2373</v>
      </c>
      <c r="C2544" s="34" t="str">
        <f>IFERROR(VLOOKUP(tabConsumoAta[[#This Row],[CÓDIGO]],tabEstimativa[#Data],14,FALSE),"")</f>
        <v>Aguardando</v>
      </c>
      <c r="D2544" s="157" t="s">
        <v>1743</v>
      </c>
      <c r="E2544" s="157">
        <v>76</v>
      </c>
      <c r="F2544" s="34">
        <v>2019</v>
      </c>
      <c r="G2544" s="78">
        <f>IFERROR(VLOOKUP(tabConsumoAta[[#This Row],[ATA]],tabAtas[#Data],4,FALSE),"")</f>
        <v>43899</v>
      </c>
      <c r="H2544" s="163">
        <f>SUMIFS(tabSaldoAta[ESTIMATIVA],tabSaldoAta[CÓDIGO],tabConsumoAta[[#This Row],[CÓDIGO]],tabSaldoAta[CHAVE],tabConsumoAta[[#This Row],[ATA]])</f>
        <v>400</v>
      </c>
      <c r="I2544" s="164">
        <v>140</v>
      </c>
      <c r="J2544" s="159">
        <v>10</v>
      </c>
      <c r="K2544" s="251">
        <v>10823</v>
      </c>
      <c r="L2544" s="246" t="s">
        <v>2762</v>
      </c>
      <c r="M2544" s="160" t="s">
        <v>2993</v>
      </c>
      <c r="N2544" s="160" t="s">
        <v>2994</v>
      </c>
      <c r="O2544" s="249" t="s">
        <v>2995</v>
      </c>
      <c r="P2544" s="248">
        <v>43676</v>
      </c>
      <c r="Q2544" s="166" t="str">
        <f>IF(COUNTIFS(tabAtas_Bloqueios[CÓDIGO],tabConsumoAta[[#This Row],[CÓDIGO]],tabAtas_Bloqueios[CHAVE],tabConsumoAta[[#This Row],[ATA]],tabAtas_Bloqueios[INATIVO],"") &gt; 0,"X","")</f>
        <v/>
      </c>
      <c r="R2544" s="158" t="s">
        <v>1555</v>
      </c>
    </row>
    <row r="2545" spans="1:18" x14ac:dyDescent="0.3">
      <c r="A2545" s="247">
        <v>81565</v>
      </c>
      <c r="B2545" s="47" t="s">
        <v>202</v>
      </c>
      <c r="C2545" s="34" t="str">
        <f>IFERROR(VLOOKUP(tabConsumoAta[[#This Row],[CÓDIGO]],tabEstimativa[#Data],14,FALSE),"")</f>
        <v>Aguardando</v>
      </c>
      <c r="D2545" s="157" t="s">
        <v>1743</v>
      </c>
      <c r="E2545" s="157">
        <v>76</v>
      </c>
      <c r="F2545" s="34">
        <v>2019</v>
      </c>
      <c r="G2545" s="78">
        <f>IFERROR(VLOOKUP(tabConsumoAta[[#This Row],[ATA]],tabAtas[#Data],4,FALSE),"")</f>
        <v>43899</v>
      </c>
      <c r="H2545" s="163">
        <f>SUMIFS(tabSaldoAta[ESTIMATIVA],tabSaldoAta[CÓDIGO],tabConsumoAta[[#This Row],[CÓDIGO]],tabSaldoAta[CHAVE],tabConsumoAta[[#This Row],[ATA]])</f>
        <v>20</v>
      </c>
      <c r="I2545" s="164">
        <v>10</v>
      </c>
      <c r="J2545" s="159">
        <v>11</v>
      </c>
      <c r="K2545" s="251">
        <v>10823</v>
      </c>
      <c r="L2545" s="246" t="s">
        <v>2762</v>
      </c>
      <c r="M2545" s="160" t="s">
        <v>2993</v>
      </c>
      <c r="N2545" s="160" t="s">
        <v>2994</v>
      </c>
      <c r="O2545" s="249" t="s">
        <v>2995</v>
      </c>
      <c r="P2545" s="248">
        <v>43676</v>
      </c>
      <c r="Q2545" s="166" t="str">
        <f>IF(COUNTIFS(tabAtas_Bloqueios[CÓDIGO],tabConsumoAta[[#This Row],[CÓDIGO]],tabAtas_Bloqueios[CHAVE],tabConsumoAta[[#This Row],[ATA]],tabAtas_Bloqueios[INATIVO],"") &gt; 0,"X","")</f>
        <v/>
      </c>
      <c r="R2545" s="158" t="s">
        <v>1555</v>
      </c>
    </row>
    <row r="2546" spans="1:18" x14ac:dyDescent="0.3">
      <c r="A2546" s="247">
        <v>28181</v>
      </c>
      <c r="B2546" s="47" t="s">
        <v>6</v>
      </c>
      <c r="C2546" s="34" t="str">
        <f>IFERROR(VLOOKUP(tabConsumoAta[[#This Row],[CÓDIGO]],tabEstimativa[#Data],14,FALSE),"")</f>
        <v>Aguardando</v>
      </c>
      <c r="D2546" s="157" t="s">
        <v>1743</v>
      </c>
      <c r="E2546" s="157">
        <v>76</v>
      </c>
      <c r="F2546" s="34">
        <v>2019</v>
      </c>
      <c r="G2546" s="78">
        <f>IFERROR(VLOOKUP(tabConsumoAta[[#This Row],[ATA]],tabAtas[#Data],4,FALSE),"")</f>
        <v>43899</v>
      </c>
      <c r="H2546" s="163">
        <f>SUMIFS(tabSaldoAta[ESTIMATIVA],tabSaldoAta[CÓDIGO],tabConsumoAta[[#This Row],[CÓDIGO]],tabSaldoAta[CHAVE],tabConsumoAta[[#This Row],[ATA]])</f>
        <v>50</v>
      </c>
      <c r="I2546" s="164">
        <v>25</v>
      </c>
      <c r="J2546" s="159">
        <v>12</v>
      </c>
      <c r="K2546" s="251">
        <v>10824</v>
      </c>
      <c r="L2546" s="246" t="s">
        <v>2764</v>
      </c>
      <c r="M2546" s="160" t="s">
        <v>2993</v>
      </c>
      <c r="N2546" s="160" t="s">
        <v>2994</v>
      </c>
      <c r="O2546" s="249" t="s">
        <v>2995</v>
      </c>
      <c r="P2546" s="248">
        <v>43676</v>
      </c>
      <c r="Q2546" s="166" t="str">
        <f>IF(COUNTIFS(tabAtas_Bloqueios[CÓDIGO],tabConsumoAta[[#This Row],[CÓDIGO]],tabAtas_Bloqueios[CHAVE],tabConsumoAta[[#This Row],[ATA]],tabAtas_Bloqueios[INATIVO],"") &gt; 0,"X","")</f>
        <v/>
      </c>
      <c r="R2546" s="158" t="s">
        <v>1555</v>
      </c>
    </row>
    <row r="2547" spans="1:18" x14ac:dyDescent="0.3">
      <c r="A2547" s="247">
        <v>10719</v>
      </c>
      <c r="B2547" s="47" t="s">
        <v>2785</v>
      </c>
      <c r="C2547" s="34" t="str">
        <f>IFERROR(VLOOKUP(tabConsumoAta[[#This Row],[CÓDIGO]],tabEstimativa[#Data],14,FALSE),"")</f>
        <v>Aguardando</v>
      </c>
      <c r="D2547" s="157" t="s">
        <v>1747</v>
      </c>
      <c r="E2547" s="157">
        <v>81</v>
      </c>
      <c r="F2547" s="34">
        <v>2019</v>
      </c>
      <c r="G2547" s="78">
        <f>IFERROR(VLOOKUP(tabConsumoAta[[#This Row],[ATA]],tabAtas[#Data],4,FALSE),"")</f>
        <v>43908</v>
      </c>
      <c r="H2547" s="163">
        <f>SUMIFS(tabSaldoAta[ESTIMATIVA],tabSaldoAta[CÓDIGO],tabConsumoAta[[#This Row],[CÓDIGO]],tabSaldoAta[CHAVE],tabConsumoAta[[#This Row],[ATA]])</f>
        <v>56000</v>
      </c>
      <c r="I2547" s="164">
        <v>7000</v>
      </c>
      <c r="J2547" s="159">
        <v>13</v>
      </c>
      <c r="K2547" s="251">
        <v>10827</v>
      </c>
      <c r="L2547" s="246" t="s">
        <v>2786</v>
      </c>
      <c r="M2547" s="160" t="s">
        <v>2993</v>
      </c>
      <c r="N2547" s="160" t="s">
        <v>2994</v>
      </c>
      <c r="O2547" s="249" t="s">
        <v>2995</v>
      </c>
      <c r="P2547" s="248">
        <v>43676</v>
      </c>
      <c r="Q2547" s="166" t="str">
        <f>IF(COUNTIFS(tabAtas_Bloqueios[CÓDIGO],tabConsumoAta[[#This Row],[CÓDIGO]],tabAtas_Bloqueios[CHAVE],tabConsumoAta[[#This Row],[ATA]],tabAtas_Bloqueios[INATIVO],"") &gt; 0,"X","")</f>
        <v/>
      </c>
      <c r="R2547" s="158" t="s">
        <v>1555</v>
      </c>
    </row>
    <row r="2548" spans="1:18" x14ac:dyDescent="0.3">
      <c r="A2548" s="247">
        <v>107889</v>
      </c>
      <c r="B2548" s="47" t="s">
        <v>2873</v>
      </c>
      <c r="C2548" s="34" t="str">
        <f>IFERROR(VLOOKUP(tabConsumoAta[[#This Row],[CÓDIGO]],tabEstimativa[#Data],14,FALSE),"")</f>
        <v>Inativo</v>
      </c>
      <c r="D2548" s="157" t="s">
        <v>1768</v>
      </c>
      <c r="E2548" s="157">
        <v>126</v>
      </c>
      <c r="F2548" s="34">
        <v>2019</v>
      </c>
      <c r="G2548" s="78">
        <f>IFERROR(VLOOKUP(tabConsumoAta[[#This Row],[ATA]],tabAtas[#Data],4,FALSE),"")</f>
        <v>43957</v>
      </c>
      <c r="H2548" s="163">
        <f>SUMIFS(tabSaldoAta[ESTIMATIVA],tabSaldoAta[CÓDIGO],tabConsumoAta[[#This Row],[CÓDIGO]],tabSaldoAta[CHAVE],tabConsumoAta[[#This Row],[ATA]])</f>
        <v>250</v>
      </c>
      <c r="I2548" s="164">
        <v>80</v>
      </c>
      <c r="J2548" s="159">
        <v>14</v>
      </c>
      <c r="K2548" s="251">
        <v>10830</v>
      </c>
      <c r="L2548" s="246" t="s">
        <v>2874</v>
      </c>
      <c r="M2548" s="160" t="s">
        <v>2993</v>
      </c>
      <c r="N2548" s="160" t="s">
        <v>2994</v>
      </c>
      <c r="O2548" s="249" t="s">
        <v>2995</v>
      </c>
      <c r="P2548" s="248">
        <v>43676</v>
      </c>
      <c r="Q2548" s="166" t="str">
        <f>IF(COUNTIFS(tabAtas_Bloqueios[CÓDIGO],tabConsumoAta[[#This Row],[CÓDIGO]],tabAtas_Bloqueios[CHAVE],tabConsumoAta[[#This Row],[ATA]],tabAtas_Bloqueios[INATIVO],"") &gt; 0,"X","")</f>
        <v/>
      </c>
      <c r="R2548" s="158" t="s">
        <v>1555</v>
      </c>
    </row>
    <row r="2549" spans="1:18" x14ac:dyDescent="0.3">
      <c r="A2549" s="247">
        <v>107483</v>
      </c>
      <c r="B2549" s="47" t="s">
        <v>2998</v>
      </c>
      <c r="C2549" s="34" t="str">
        <f>IFERROR(VLOOKUP(tabConsumoAta[[#This Row],[CÓDIGO]],tabEstimativa[#Data],14,FALSE),"")</f>
        <v>Inativo</v>
      </c>
      <c r="D2549" s="157" t="s">
        <v>1768</v>
      </c>
      <c r="E2549" s="157">
        <v>126</v>
      </c>
      <c r="F2549" s="34">
        <v>2019</v>
      </c>
      <c r="G2549" s="78">
        <f>IFERROR(VLOOKUP(tabConsumoAta[[#This Row],[ATA]],tabAtas[#Data],4,FALSE),"")</f>
        <v>43957</v>
      </c>
      <c r="H2549" s="163">
        <f>SUMIFS(tabSaldoAta[ESTIMATIVA],tabSaldoAta[CÓDIGO],tabConsumoAta[[#This Row],[CÓDIGO]],tabSaldoAta[CHAVE],tabConsumoAta[[#This Row],[ATA]])</f>
        <v>300</v>
      </c>
      <c r="I2549" s="164">
        <v>85</v>
      </c>
      <c r="J2549" s="159">
        <v>15</v>
      </c>
      <c r="K2549" s="251">
        <v>10829</v>
      </c>
      <c r="L2549" s="246" t="s">
        <v>2860</v>
      </c>
      <c r="M2549" s="160" t="s">
        <v>2993</v>
      </c>
      <c r="N2549" s="160" t="s">
        <v>2994</v>
      </c>
      <c r="O2549" s="249" t="s">
        <v>2995</v>
      </c>
      <c r="P2549" s="248">
        <v>43676</v>
      </c>
      <c r="Q2549" s="166" t="str">
        <f>IF(COUNTIFS(tabAtas_Bloqueios[CÓDIGO],tabConsumoAta[[#This Row],[CÓDIGO]],tabAtas_Bloqueios[CHAVE],tabConsumoAta[[#This Row],[ATA]],tabAtas_Bloqueios[INATIVO],"") &gt; 0,"X","")</f>
        <v/>
      </c>
      <c r="R2549" s="158" t="s">
        <v>1555</v>
      </c>
    </row>
    <row r="2550" spans="1:18" x14ac:dyDescent="0.3">
      <c r="A2550" s="247">
        <v>82996</v>
      </c>
      <c r="B2550" s="47" t="s">
        <v>1425</v>
      </c>
      <c r="C2550" s="34" t="str">
        <f>IFERROR(VLOOKUP(tabConsumoAta[[#This Row],[CÓDIGO]],tabEstimativa[#Data],14,FALSE),"")</f>
        <v>Suspenso</v>
      </c>
      <c r="D2550" s="157" t="s">
        <v>1957</v>
      </c>
      <c r="E2550" s="157">
        <v>155</v>
      </c>
      <c r="F2550" s="34">
        <v>2019</v>
      </c>
      <c r="G2550" s="78">
        <f>IFERROR(VLOOKUP(tabConsumoAta[[#This Row],[ATA]],tabAtas[#Data],4,FALSE),"")</f>
        <v>44008</v>
      </c>
      <c r="H2550" s="163">
        <f>SUMIFS(tabSaldoAta[ESTIMATIVA],tabSaldoAta[CÓDIGO],tabConsumoAta[[#This Row],[CÓDIGO]],tabSaldoAta[CHAVE],tabConsumoAta[[#This Row],[ATA]])</f>
        <v>450</v>
      </c>
      <c r="I2550" s="164">
        <v>120</v>
      </c>
      <c r="J2550" s="159">
        <v>16</v>
      </c>
      <c r="K2550" s="251">
        <v>10832</v>
      </c>
      <c r="L2550" s="246" t="s">
        <v>2964</v>
      </c>
      <c r="M2550" s="160" t="s">
        <v>2993</v>
      </c>
      <c r="N2550" s="160" t="s">
        <v>2994</v>
      </c>
      <c r="O2550" s="249" t="s">
        <v>2995</v>
      </c>
      <c r="P2550" s="248">
        <v>43676</v>
      </c>
      <c r="Q2550" s="166" t="str">
        <f>IF(COUNTIFS(tabAtas_Bloqueios[CÓDIGO],tabConsumoAta[[#This Row],[CÓDIGO]],tabAtas_Bloqueios[CHAVE],tabConsumoAta[[#This Row],[ATA]],tabAtas_Bloqueios[INATIVO],"") &gt; 0,"X","")</f>
        <v/>
      </c>
      <c r="R2550" s="158" t="s">
        <v>1555</v>
      </c>
    </row>
    <row r="2551" spans="1:18" x14ac:dyDescent="0.3">
      <c r="A2551" s="247">
        <v>12754</v>
      </c>
      <c r="B2551" s="47" t="s">
        <v>2986</v>
      </c>
      <c r="C2551" s="34" t="str">
        <f>IFERROR(VLOOKUP(tabConsumoAta[[#This Row],[CÓDIGO]],tabEstimativa[#Data],14,FALSE),"")</f>
        <v>Aguardando</v>
      </c>
      <c r="D2551" s="157" t="s">
        <v>1605</v>
      </c>
      <c r="E2551" s="157">
        <v>164</v>
      </c>
      <c r="F2551" s="34">
        <v>2018</v>
      </c>
      <c r="G2551" s="78">
        <f>IFERROR(VLOOKUP(tabConsumoAta[[#This Row],[ATA]],tabAtas[#Data],4,FALSE),"")</f>
        <v>43683</v>
      </c>
      <c r="H2551" s="163">
        <f>SUMIFS(tabSaldoAta[ESTIMATIVA],tabSaldoAta[CÓDIGO],tabConsumoAta[[#This Row],[CÓDIGO]],tabSaldoAta[CHAVE],tabConsumoAta[[#This Row],[ATA]])</f>
        <v>2200</v>
      </c>
      <c r="I2551" s="164">
        <v>300</v>
      </c>
      <c r="J2551" s="159">
        <v>1</v>
      </c>
      <c r="K2551" s="251">
        <v>10252</v>
      </c>
      <c r="L2551" s="246" t="s">
        <v>2975</v>
      </c>
      <c r="M2551" s="160" t="s">
        <v>2987</v>
      </c>
      <c r="N2551" s="160" t="s">
        <v>2988</v>
      </c>
      <c r="O2551" s="249" t="s">
        <v>2989</v>
      </c>
      <c r="P2551" s="248">
        <v>43672</v>
      </c>
      <c r="Q2551" s="166" t="str">
        <f>IF(COUNTIFS(tabAtas_Bloqueios[CÓDIGO],tabConsumoAta[[#This Row],[CÓDIGO]],tabAtas_Bloqueios[CHAVE],tabConsumoAta[[#This Row],[ATA]],tabAtas_Bloqueios[INATIVO],"") &gt; 0,"X","")</f>
        <v/>
      </c>
      <c r="R2551" s="158" t="s">
        <v>1555</v>
      </c>
    </row>
    <row r="2552" spans="1:18" x14ac:dyDescent="0.3">
      <c r="A2552" s="247">
        <v>81131</v>
      </c>
      <c r="B2552" s="47" t="s">
        <v>2990</v>
      </c>
      <c r="C2552" s="34" t="str">
        <f>IFERROR(VLOOKUP(tabConsumoAta[[#This Row],[CÓDIGO]],tabEstimativa[#Data],14,FALSE),"")</f>
        <v>Aguardando</v>
      </c>
      <c r="D2552" s="157" t="s">
        <v>1605</v>
      </c>
      <c r="E2552" s="157">
        <v>164</v>
      </c>
      <c r="F2552" s="34">
        <v>2018</v>
      </c>
      <c r="G2552" s="78">
        <f>IFERROR(VLOOKUP(tabConsumoAta[[#This Row],[ATA]],tabAtas[#Data],4,FALSE),"")</f>
        <v>43683</v>
      </c>
      <c r="H2552" s="163">
        <f>SUMIFS(tabSaldoAta[ESTIMATIVA],tabSaldoAta[CÓDIGO],tabConsumoAta[[#This Row],[CÓDIGO]],tabSaldoAta[CHAVE],tabConsumoAta[[#This Row],[ATA]])</f>
        <v>600</v>
      </c>
      <c r="I2552" s="164">
        <v>100</v>
      </c>
      <c r="J2552" s="159">
        <v>2</v>
      </c>
      <c r="K2552" s="251">
        <v>10252</v>
      </c>
      <c r="L2552" s="246" t="s">
        <v>2975</v>
      </c>
      <c r="M2552" s="160" t="s">
        <v>2987</v>
      </c>
      <c r="N2552" s="160" t="s">
        <v>2988</v>
      </c>
      <c r="O2552" s="249" t="s">
        <v>2989</v>
      </c>
      <c r="P2552" s="248">
        <v>43672</v>
      </c>
      <c r="Q2552" s="166" t="str">
        <f>IF(COUNTIFS(tabAtas_Bloqueios[CÓDIGO],tabConsumoAta[[#This Row],[CÓDIGO]],tabAtas_Bloqueios[CHAVE],tabConsumoAta[[#This Row],[ATA]],tabAtas_Bloqueios[INATIVO],"") &gt; 0,"X","")</f>
        <v/>
      </c>
      <c r="R2552" s="158" t="s">
        <v>1555</v>
      </c>
    </row>
    <row r="2553" spans="1:18" x14ac:dyDescent="0.3">
      <c r="A2553" s="247">
        <v>12654</v>
      </c>
      <c r="B2553" s="47" t="s">
        <v>2754</v>
      </c>
      <c r="C2553" s="34" t="str">
        <f>IFERROR(VLOOKUP(tabConsumoAta[[#This Row],[CÓDIGO]],tabEstimativa[#Data],14,FALSE),"")</f>
        <v>Aguardando</v>
      </c>
      <c r="D2553" s="157" t="s">
        <v>1625</v>
      </c>
      <c r="E2553" s="157">
        <v>177</v>
      </c>
      <c r="F2553" s="34">
        <v>2018</v>
      </c>
      <c r="G2553" s="78">
        <f>IFERROR(VLOOKUP(tabConsumoAta[[#This Row],[ATA]],tabAtas[#Data],4,FALSE),"")</f>
        <v>43703</v>
      </c>
      <c r="H2553" s="163">
        <f>SUMIFS(tabSaldoAta[ESTIMATIVA],tabSaldoAta[CÓDIGO],tabConsumoAta[[#This Row],[CÓDIGO]],tabSaldoAta[CHAVE],tabConsumoAta[[#This Row],[ATA]])</f>
        <v>0</v>
      </c>
      <c r="I2553" s="164">
        <v>10500</v>
      </c>
      <c r="J2553" s="159">
        <v>3</v>
      </c>
      <c r="K2553" s="251">
        <v>10263</v>
      </c>
      <c r="L2553" s="246" t="s">
        <v>2755</v>
      </c>
      <c r="M2553" s="160" t="s">
        <v>2987</v>
      </c>
      <c r="N2553" s="160" t="s">
        <v>2988</v>
      </c>
      <c r="O2553" s="249" t="s">
        <v>2989</v>
      </c>
      <c r="P2553" s="248">
        <v>43672</v>
      </c>
      <c r="Q2553" s="166" t="str">
        <f>IF(COUNTIFS(tabAtas_Bloqueios[CÓDIGO],tabConsumoAta[[#This Row],[CÓDIGO]],tabAtas_Bloqueios[CHAVE],tabConsumoAta[[#This Row],[ATA]],tabAtas_Bloqueios[INATIVO],"") &gt; 0,"X","")</f>
        <v/>
      </c>
      <c r="R2553" s="158" t="s">
        <v>1555</v>
      </c>
    </row>
    <row r="2554" spans="1:18" x14ac:dyDescent="0.3">
      <c r="A2554" s="247">
        <v>12654</v>
      </c>
      <c r="B2554" s="47" t="s">
        <v>2754</v>
      </c>
      <c r="C2554" s="34" t="str">
        <f>IFERROR(VLOOKUP(tabConsumoAta[[#This Row],[CÓDIGO]],tabEstimativa[#Data],14,FALSE),"")</f>
        <v>Aguardando</v>
      </c>
      <c r="D2554" s="157" t="s">
        <v>1625</v>
      </c>
      <c r="E2554" s="157">
        <v>177</v>
      </c>
      <c r="F2554" s="34">
        <v>2018</v>
      </c>
      <c r="G2554" s="78">
        <f>IFERROR(VLOOKUP(tabConsumoAta[[#This Row],[ATA]],tabAtas[#Data],4,FALSE),"")</f>
        <v>43703</v>
      </c>
      <c r="H2554" s="163">
        <f>SUMIFS(tabSaldoAta[ESTIMATIVA],tabSaldoAta[CÓDIGO],tabConsumoAta[[#This Row],[CÓDIGO]],tabSaldoAta[CHAVE],tabConsumoAta[[#This Row],[ATA]])</f>
        <v>0</v>
      </c>
      <c r="I2554" s="164">
        <v>1500</v>
      </c>
      <c r="J2554" s="159">
        <v>3</v>
      </c>
      <c r="K2554" s="251">
        <v>10261</v>
      </c>
      <c r="L2554" s="246" t="s">
        <v>2755</v>
      </c>
      <c r="M2554" s="160" t="s">
        <v>2987</v>
      </c>
      <c r="N2554" s="160" t="s">
        <v>2988</v>
      </c>
      <c r="O2554" s="249" t="s">
        <v>2989</v>
      </c>
      <c r="P2554" s="248">
        <v>43672</v>
      </c>
      <c r="Q2554" s="166" t="str">
        <f>IF(COUNTIFS(tabAtas_Bloqueios[CÓDIGO],tabConsumoAta[[#This Row],[CÓDIGO]],tabAtas_Bloqueios[CHAVE],tabConsumoAta[[#This Row],[ATA]],tabAtas_Bloqueios[INATIVO],"") &gt; 0,"X","")</f>
        <v/>
      </c>
      <c r="R2554" s="158" t="s">
        <v>1555</v>
      </c>
    </row>
    <row r="2555" spans="1:18" x14ac:dyDescent="0.3">
      <c r="A2555" s="247">
        <v>12654</v>
      </c>
      <c r="B2555" s="47" t="s">
        <v>2754</v>
      </c>
      <c r="C2555" s="34" t="str">
        <f>IFERROR(VLOOKUP(tabConsumoAta[[#This Row],[CÓDIGO]],tabEstimativa[#Data],14,FALSE),"")</f>
        <v>Aguardando</v>
      </c>
      <c r="D2555" s="157" t="s">
        <v>1625</v>
      </c>
      <c r="E2555" s="157">
        <v>177</v>
      </c>
      <c r="F2555" s="34">
        <v>2018</v>
      </c>
      <c r="G2555" s="78">
        <f>IFERROR(VLOOKUP(tabConsumoAta[[#This Row],[ATA]],tabAtas[#Data],4,FALSE),"")</f>
        <v>43703</v>
      </c>
      <c r="H2555" s="163">
        <f>SUMIFS(tabSaldoAta[ESTIMATIVA],tabSaldoAta[CÓDIGO],tabConsumoAta[[#This Row],[CÓDIGO]],tabSaldoAta[CHAVE],tabConsumoAta[[#This Row],[ATA]])</f>
        <v>0</v>
      </c>
      <c r="I2555" s="164">
        <v>3000</v>
      </c>
      <c r="J2555" s="159">
        <v>3</v>
      </c>
      <c r="K2555" s="251">
        <v>10257</v>
      </c>
      <c r="L2555" s="246" t="s">
        <v>2755</v>
      </c>
      <c r="M2555" s="160" t="s">
        <v>2987</v>
      </c>
      <c r="N2555" s="160" t="s">
        <v>2988</v>
      </c>
      <c r="O2555" s="249" t="s">
        <v>2989</v>
      </c>
      <c r="P2555" s="248">
        <v>43672</v>
      </c>
      <c r="Q2555" s="166" t="str">
        <f>IF(COUNTIFS(tabAtas_Bloqueios[CÓDIGO],tabConsumoAta[[#This Row],[CÓDIGO]],tabAtas_Bloqueios[CHAVE],tabConsumoAta[[#This Row],[ATA]],tabAtas_Bloqueios[INATIVO],"") &gt; 0,"X","")</f>
        <v/>
      </c>
      <c r="R2555" s="158" t="s">
        <v>1555</v>
      </c>
    </row>
    <row r="2556" spans="1:18" x14ac:dyDescent="0.3">
      <c r="A2556" s="247">
        <v>74911</v>
      </c>
      <c r="B2556" s="47" t="s">
        <v>2957</v>
      </c>
      <c r="C2556" s="34" t="str">
        <f>IFERROR(VLOOKUP(tabConsumoAta[[#This Row],[CÓDIGO]],tabEstimativa[#Data],14,FALSE),"")</f>
        <v>Inativo</v>
      </c>
      <c r="D2556" s="157" t="s">
        <v>1636</v>
      </c>
      <c r="E2556" s="157">
        <v>189</v>
      </c>
      <c r="F2556" s="34">
        <v>2018</v>
      </c>
      <c r="G2556" s="78">
        <f>IFERROR(VLOOKUP(tabConsumoAta[[#This Row],[ATA]],tabAtas[#Data],4,FALSE),"")</f>
        <v>43724</v>
      </c>
      <c r="H2556" s="163">
        <f>SUMIFS(tabSaldoAta[ESTIMATIVA],tabSaldoAta[CÓDIGO],tabConsumoAta[[#This Row],[CÓDIGO]],tabSaldoAta[CHAVE],tabConsumoAta[[#This Row],[ATA]])</f>
        <v>100</v>
      </c>
      <c r="I2556" s="164">
        <v>40</v>
      </c>
      <c r="J2556" s="159">
        <v>4</v>
      </c>
      <c r="K2556" s="251">
        <v>10265</v>
      </c>
      <c r="L2556" s="246" t="s">
        <v>2757</v>
      </c>
      <c r="M2556" s="160" t="s">
        <v>2987</v>
      </c>
      <c r="N2556" s="160" t="s">
        <v>2988</v>
      </c>
      <c r="O2556" s="249" t="s">
        <v>2989</v>
      </c>
      <c r="P2556" s="248">
        <v>43672</v>
      </c>
      <c r="Q2556" s="166" t="str">
        <f>IF(COUNTIFS(tabAtas_Bloqueios[CÓDIGO],tabConsumoAta[[#This Row],[CÓDIGO]],tabAtas_Bloqueios[CHAVE],tabConsumoAta[[#This Row],[ATA]],tabAtas_Bloqueios[INATIVO],"") &gt; 0,"X","")</f>
        <v/>
      </c>
      <c r="R2556" s="158" t="s">
        <v>1555</v>
      </c>
    </row>
    <row r="2557" spans="1:18" x14ac:dyDescent="0.3">
      <c r="A2557" s="247">
        <v>77557</v>
      </c>
      <c r="B2557" s="47" t="s">
        <v>2756</v>
      </c>
      <c r="C2557" s="34" t="str">
        <f>IFERROR(VLOOKUP(tabConsumoAta[[#This Row],[CÓDIGO]],tabEstimativa[#Data],14,FALSE),"")</f>
        <v>Inativo</v>
      </c>
      <c r="D2557" s="157" t="s">
        <v>1636</v>
      </c>
      <c r="E2557" s="157">
        <v>189</v>
      </c>
      <c r="F2557" s="34">
        <v>2018</v>
      </c>
      <c r="G2557" s="78">
        <f>IFERROR(VLOOKUP(tabConsumoAta[[#This Row],[ATA]],tabAtas[#Data],4,FALSE),"")</f>
        <v>43724</v>
      </c>
      <c r="H2557" s="163">
        <f>SUMIFS(tabSaldoAta[ESTIMATIVA],tabSaldoAta[CÓDIGO],tabConsumoAta[[#This Row],[CÓDIGO]],tabSaldoAta[CHAVE],tabConsumoAta[[#This Row],[ATA]])</f>
        <v>0</v>
      </c>
      <c r="I2557" s="164">
        <v>50</v>
      </c>
      <c r="J2557" s="159">
        <v>5</v>
      </c>
      <c r="K2557" s="251">
        <v>10265</v>
      </c>
      <c r="L2557" s="246" t="s">
        <v>2757</v>
      </c>
      <c r="M2557" s="160" t="s">
        <v>2987</v>
      </c>
      <c r="N2557" s="160" t="s">
        <v>2988</v>
      </c>
      <c r="O2557" s="249" t="s">
        <v>2989</v>
      </c>
      <c r="P2557" s="248">
        <v>43672</v>
      </c>
      <c r="Q2557" s="166" t="str">
        <f>IF(COUNTIFS(tabAtas_Bloqueios[CÓDIGO],tabConsumoAta[[#This Row],[CÓDIGO]],tabAtas_Bloqueios[CHAVE],tabConsumoAta[[#This Row],[ATA]],tabAtas_Bloqueios[INATIVO],"") &gt; 0,"X","")</f>
        <v/>
      </c>
      <c r="R2557" s="158" t="s">
        <v>1555</v>
      </c>
    </row>
    <row r="2558" spans="1:18" x14ac:dyDescent="0.3">
      <c r="A2558" s="247">
        <v>16363</v>
      </c>
      <c r="B2558" s="47" t="s">
        <v>2798</v>
      </c>
      <c r="C2558" s="34" t="str">
        <f>IFERROR(VLOOKUP(tabConsumoAta[[#This Row],[CÓDIGO]],tabEstimativa[#Data],14,FALSE),"")</f>
        <v>Inativo</v>
      </c>
      <c r="D2558" s="157" t="s">
        <v>1636</v>
      </c>
      <c r="E2558" s="157">
        <v>189</v>
      </c>
      <c r="F2558" s="34">
        <v>2018</v>
      </c>
      <c r="G2558" s="78">
        <f>IFERROR(VLOOKUP(tabConsumoAta[[#This Row],[ATA]],tabAtas[#Data],4,FALSE),"")</f>
        <v>43724</v>
      </c>
      <c r="H2558" s="163">
        <f>SUMIFS(tabSaldoAta[ESTIMATIVA],tabSaldoAta[CÓDIGO],tabConsumoAta[[#This Row],[CÓDIGO]],tabSaldoAta[CHAVE],tabConsumoAta[[#This Row],[ATA]])</f>
        <v>150</v>
      </c>
      <c r="I2558" s="164">
        <v>100</v>
      </c>
      <c r="J2558" s="159">
        <v>6</v>
      </c>
      <c r="K2558" s="251">
        <v>10265</v>
      </c>
      <c r="L2558" s="246" t="s">
        <v>2757</v>
      </c>
      <c r="M2558" s="160" t="s">
        <v>2987</v>
      </c>
      <c r="N2558" s="160" t="s">
        <v>2988</v>
      </c>
      <c r="O2558" s="249" t="s">
        <v>2989</v>
      </c>
      <c r="P2558" s="248">
        <v>43672</v>
      </c>
      <c r="Q2558" s="166" t="str">
        <f>IF(COUNTIFS(tabAtas_Bloqueios[CÓDIGO],tabConsumoAta[[#This Row],[CÓDIGO]],tabAtas_Bloqueios[CHAVE],tabConsumoAta[[#This Row],[ATA]],tabAtas_Bloqueios[INATIVO],"") &gt; 0,"X","")</f>
        <v/>
      </c>
      <c r="R2558" s="158" t="s">
        <v>1555</v>
      </c>
    </row>
    <row r="2559" spans="1:18" x14ac:dyDescent="0.3">
      <c r="A2559" s="247">
        <v>80300</v>
      </c>
      <c r="B2559" s="47" t="s">
        <v>2758</v>
      </c>
      <c r="C2559" s="34" t="str">
        <f>IFERROR(VLOOKUP(tabConsumoAta[[#This Row],[CÓDIGO]],tabEstimativa[#Data],14,FALSE),"")</f>
        <v>Inativo</v>
      </c>
      <c r="D2559" s="157" t="s">
        <v>1636</v>
      </c>
      <c r="E2559" s="157">
        <v>189</v>
      </c>
      <c r="F2559" s="34">
        <v>2018</v>
      </c>
      <c r="G2559" s="78">
        <f>IFERROR(VLOOKUP(tabConsumoAta[[#This Row],[ATA]],tabAtas[#Data],4,FALSE),"")</f>
        <v>43724</v>
      </c>
      <c r="H2559" s="163">
        <f>SUMIFS(tabSaldoAta[ESTIMATIVA],tabSaldoAta[CÓDIGO],tabConsumoAta[[#This Row],[CÓDIGO]],tabSaldoAta[CHAVE],tabConsumoAta[[#This Row],[ATA]])</f>
        <v>150</v>
      </c>
      <c r="I2559" s="164">
        <v>20</v>
      </c>
      <c r="J2559" s="159">
        <v>7</v>
      </c>
      <c r="K2559" s="251">
        <v>10266</v>
      </c>
      <c r="L2559" s="246" t="s">
        <v>2757</v>
      </c>
      <c r="M2559" s="160" t="s">
        <v>2987</v>
      </c>
      <c r="N2559" s="160" t="s">
        <v>2988</v>
      </c>
      <c r="O2559" s="249" t="s">
        <v>2989</v>
      </c>
      <c r="P2559" s="248">
        <v>43672</v>
      </c>
      <c r="Q2559" s="166" t="str">
        <f>IF(COUNTIFS(tabAtas_Bloqueios[CÓDIGO],tabConsumoAta[[#This Row],[CÓDIGO]],tabAtas_Bloqueios[CHAVE],tabConsumoAta[[#This Row],[ATA]],tabAtas_Bloqueios[INATIVO],"") &gt; 0,"X","")</f>
        <v/>
      </c>
      <c r="R2559" s="158" t="s">
        <v>1555</v>
      </c>
    </row>
    <row r="2560" spans="1:18" x14ac:dyDescent="0.3">
      <c r="A2560" s="247">
        <v>135304</v>
      </c>
      <c r="B2560" s="47" t="s">
        <v>180</v>
      </c>
      <c r="C2560" s="34" t="str">
        <f>IFERROR(VLOOKUP(tabConsumoAta[[#This Row],[CÓDIGO]],tabEstimativa[#Data],14,FALSE),"")</f>
        <v>Suspenso</v>
      </c>
      <c r="D2560" s="157" t="s">
        <v>1663</v>
      </c>
      <c r="E2560" s="157">
        <v>228</v>
      </c>
      <c r="F2560" s="34">
        <v>2018</v>
      </c>
      <c r="G2560" s="78">
        <f>IFERROR(VLOOKUP(tabConsumoAta[[#This Row],[ATA]],tabAtas[#Data],4,FALSE),"")</f>
        <v>43787</v>
      </c>
      <c r="H2560" s="163">
        <f>SUMIFS(tabSaldoAta[ESTIMATIVA],tabSaldoAta[CÓDIGO],tabConsumoAta[[#This Row],[CÓDIGO]],tabSaldoAta[CHAVE],tabConsumoAta[[#This Row],[ATA]])</f>
        <v>300</v>
      </c>
      <c r="I2560" s="164">
        <v>200</v>
      </c>
      <c r="J2560" s="159">
        <v>8</v>
      </c>
      <c r="K2560" s="251">
        <v>10254</v>
      </c>
      <c r="L2560" s="246" t="s">
        <v>2762</v>
      </c>
      <c r="M2560" s="160" t="s">
        <v>2987</v>
      </c>
      <c r="N2560" s="160" t="s">
        <v>2988</v>
      </c>
      <c r="O2560" s="249" t="s">
        <v>2989</v>
      </c>
      <c r="P2560" s="248">
        <v>43672</v>
      </c>
      <c r="Q2560" s="166" t="str">
        <f>IF(COUNTIFS(tabAtas_Bloqueios[CÓDIGO],tabConsumoAta[[#This Row],[CÓDIGO]],tabAtas_Bloqueios[CHAVE],tabConsumoAta[[#This Row],[ATA]],tabAtas_Bloqueios[INATIVO],"") &gt; 0,"X","")</f>
        <v/>
      </c>
      <c r="R2560" s="158" t="s">
        <v>1555</v>
      </c>
    </row>
    <row r="2561" spans="1:18" x14ac:dyDescent="0.3">
      <c r="A2561" s="247">
        <v>16528</v>
      </c>
      <c r="B2561" s="47" t="s">
        <v>2007</v>
      </c>
      <c r="C2561" s="34" t="str">
        <f>IFERROR(VLOOKUP(tabConsumoAta[[#This Row],[CÓDIGO]],tabEstimativa[#Data],14,FALSE),"")</f>
        <v>Aguardando</v>
      </c>
      <c r="D2561" s="157" t="s">
        <v>1709</v>
      </c>
      <c r="E2561" s="157">
        <v>9</v>
      </c>
      <c r="F2561" s="34">
        <v>2019</v>
      </c>
      <c r="G2561" s="78">
        <f>IFERROR(VLOOKUP(tabConsumoAta[[#This Row],[ATA]],tabAtas[#Data],4,FALSE),"")</f>
        <v>43850</v>
      </c>
      <c r="H2561" s="163">
        <f>SUMIFS(tabSaldoAta[ESTIMATIVA],tabSaldoAta[CÓDIGO],tabConsumoAta[[#This Row],[CÓDIGO]],tabSaldoAta[CHAVE],tabConsumoAta[[#This Row],[ATA]])</f>
        <v>1100</v>
      </c>
      <c r="I2561" s="164">
        <v>250</v>
      </c>
      <c r="J2561" s="159">
        <v>9</v>
      </c>
      <c r="K2561" s="251">
        <v>10269</v>
      </c>
      <c r="L2561" s="246" t="s">
        <v>2840</v>
      </c>
      <c r="M2561" s="160" t="s">
        <v>2987</v>
      </c>
      <c r="N2561" s="160" t="s">
        <v>2988</v>
      </c>
      <c r="O2561" s="249" t="s">
        <v>2989</v>
      </c>
      <c r="P2561" s="248">
        <v>43672</v>
      </c>
      <c r="Q2561" s="166" t="str">
        <f>IF(COUNTIFS(tabAtas_Bloqueios[CÓDIGO],tabConsumoAta[[#This Row],[CÓDIGO]],tabAtas_Bloqueios[CHAVE],tabConsumoAta[[#This Row],[ATA]],tabAtas_Bloqueios[INATIVO],"") &gt; 0,"X","")</f>
        <v/>
      </c>
      <c r="R2561" s="158" t="s">
        <v>1555</v>
      </c>
    </row>
    <row r="2562" spans="1:18" x14ac:dyDescent="0.3">
      <c r="A2562" s="247">
        <v>74124</v>
      </c>
      <c r="B2562" s="47" t="s">
        <v>67</v>
      </c>
      <c r="C2562" s="34" t="str">
        <f>IFERROR(VLOOKUP(tabConsumoAta[[#This Row],[CÓDIGO]],tabEstimativa[#Data],14,FALSE),"")</f>
        <v>Inativo</v>
      </c>
      <c r="D2562" s="157" t="s">
        <v>1768</v>
      </c>
      <c r="E2562" s="157">
        <v>126</v>
      </c>
      <c r="F2562" s="34">
        <v>2019</v>
      </c>
      <c r="G2562" s="78">
        <f>IFERROR(VLOOKUP(tabConsumoAta[[#This Row],[ATA]],tabAtas[#Data],4,FALSE),"")</f>
        <v>43957</v>
      </c>
      <c r="H2562" s="163">
        <f>SUMIFS(tabSaldoAta[ESTIMATIVA],tabSaldoAta[CÓDIGO],tabConsumoAta[[#This Row],[CÓDIGO]],tabSaldoAta[CHAVE],tabConsumoAta[[#This Row],[ATA]])</f>
        <v>4100</v>
      </c>
      <c r="I2562" s="164">
        <v>1900</v>
      </c>
      <c r="J2562" s="159">
        <v>10</v>
      </c>
      <c r="K2562" s="251">
        <v>10271</v>
      </c>
      <c r="L2562" s="246" t="s">
        <v>2874</v>
      </c>
      <c r="M2562" s="160" t="s">
        <v>2987</v>
      </c>
      <c r="N2562" s="160" t="s">
        <v>2988</v>
      </c>
      <c r="O2562" s="249" t="s">
        <v>2989</v>
      </c>
      <c r="P2562" s="248">
        <v>43672</v>
      </c>
      <c r="Q2562" s="166" t="str">
        <f>IF(COUNTIFS(tabAtas_Bloqueios[CÓDIGO],tabConsumoAta[[#This Row],[CÓDIGO]],tabAtas_Bloqueios[CHAVE],tabConsumoAta[[#This Row],[ATA]],tabAtas_Bloqueios[INATIVO],"") &gt; 0,"X","")</f>
        <v/>
      </c>
      <c r="R2562" s="158" t="s">
        <v>1555</v>
      </c>
    </row>
    <row r="2563" spans="1:18" x14ac:dyDescent="0.3">
      <c r="A2563" s="247">
        <v>64302</v>
      </c>
      <c r="B2563" s="47" t="s">
        <v>69</v>
      </c>
      <c r="C2563" s="34" t="str">
        <f>IFERROR(VLOOKUP(tabConsumoAta[[#This Row],[CÓDIGO]],tabEstimativa[#Data],14,FALSE),"")</f>
        <v>Inativo</v>
      </c>
      <c r="D2563" s="157" t="s">
        <v>1768</v>
      </c>
      <c r="E2563" s="157">
        <v>126</v>
      </c>
      <c r="F2563" s="34">
        <v>2019</v>
      </c>
      <c r="G2563" s="78">
        <f>IFERROR(VLOOKUP(tabConsumoAta[[#This Row],[ATA]],tabAtas[#Data],4,FALSE),"")</f>
        <v>43957</v>
      </c>
      <c r="H2563" s="163">
        <f>SUMIFS(tabSaldoAta[ESTIMATIVA],tabSaldoAta[CÓDIGO],tabConsumoAta[[#This Row],[CÓDIGO]],tabSaldoAta[CHAVE],tabConsumoAta[[#This Row],[ATA]])</f>
        <v>8300</v>
      </c>
      <c r="I2563" s="164">
        <v>2200</v>
      </c>
      <c r="J2563" s="159">
        <v>11</v>
      </c>
      <c r="K2563" s="251">
        <v>10270</v>
      </c>
      <c r="L2563" s="246" t="s">
        <v>2860</v>
      </c>
      <c r="M2563" s="160" t="s">
        <v>2987</v>
      </c>
      <c r="N2563" s="160" t="s">
        <v>2988</v>
      </c>
      <c r="O2563" s="249" t="s">
        <v>2989</v>
      </c>
      <c r="P2563" s="248">
        <v>43672</v>
      </c>
      <c r="Q2563" s="166" t="str">
        <f>IF(COUNTIFS(tabAtas_Bloqueios[CÓDIGO],tabConsumoAta[[#This Row],[CÓDIGO]],tabAtas_Bloqueios[CHAVE],tabConsumoAta[[#This Row],[ATA]],tabAtas_Bloqueios[INATIVO],"") &gt; 0,"X","")</f>
        <v/>
      </c>
      <c r="R2563" s="158" t="s">
        <v>1555</v>
      </c>
    </row>
    <row r="2564" spans="1:18" x14ac:dyDescent="0.3">
      <c r="A2564" s="247">
        <v>13180</v>
      </c>
      <c r="B2564" s="47" t="s">
        <v>2991</v>
      </c>
      <c r="C2564" s="34" t="str">
        <f>IFERROR(VLOOKUP(tabConsumoAta[[#This Row],[CÓDIGO]],tabEstimativa[#Data],14,FALSE),"")</f>
        <v>Suspenso</v>
      </c>
      <c r="D2564" s="157" t="s">
        <v>1957</v>
      </c>
      <c r="E2564" s="157">
        <v>155</v>
      </c>
      <c r="F2564" s="34">
        <v>2019</v>
      </c>
      <c r="G2564" s="78">
        <f>IFERROR(VLOOKUP(tabConsumoAta[[#This Row],[ATA]],tabAtas[#Data],4,FALSE),"")</f>
        <v>44008</v>
      </c>
      <c r="H2564" s="163">
        <f>SUMIFS(tabSaldoAta[ESTIMATIVA],tabSaldoAta[CÓDIGO],tabConsumoAta[[#This Row],[CÓDIGO]],tabSaldoAta[CHAVE],tabConsumoAta[[#This Row],[ATA]])</f>
        <v>250</v>
      </c>
      <c r="I2564" s="164">
        <v>100</v>
      </c>
      <c r="J2564" s="159">
        <v>12</v>
      </c>
      <c r="K2564" s="251">
        <v>10280</v>
      </c>
      <c r="L2564" s="246" t="s">
        <v>2992</v>
      </c>
      <c r="M2564" s="160" t="s">
        <v>2987</v>
      </c>
      <c r="N2564" s="160" t="s">
        <v>2988</v>
      </c>
      <c r="O2564" s="249" t="s">
        <v>2989</v>
      </c>
      <c r="P2564" s="248">
        <v>43672</v>
      </c>
      <c r="Q2564" s="166" t="str">
        <f>IF(COUNTIFS(tabAtas_Bloqueios[CÓDIGO],tabConsumoAta[[#This Row],[CÓDIGO]],tabAtas_Bloqueios[CHAVE],tabConsumoAta[[#This Row],[ATA]],tabAtas_Bloqueios[INATIVO],"") &gt; 0,"X","")</f>
        <v/>
      </c>
      <c r="R2564" s="158" t="s">
        <v>1555</v>
      </c>
    </row>
    <row r="2565" spans="1:18" x14ac:dyDescent="0.3">
      <c r="A2565" s="247">
        <v>15813</v>
      </c>
      <c r="B2565" s="47" t="s">
        <v>224</v>
      </c>
      <c r="C2565" s="34" t="str">
        <f>IFERROR(VLOOKUP(tabConsumoAta[[#This Row],[CÓDIGO]],tabEstimativa[#Data],14,FALSE),"")</f>
        <v>Aguardando</v>
      </c>
      <c r="D2565" s="157"/>
      <c r="E2565" s="157"/>
      <c r="F2565" s="34"/>
      <c r="G2565" s="78" t="str">
        <f>IFERROR(VLOOKUP(tabConsumoAta[[#This Row],[ATA]],tabAtas[#Data],4,FALSE),"")</f>
        <v/>
      </c>
      <c r="H2565" s="163">
        <f>SUMIFS(tabSaldoAta[ESTIMATIVA],tabSaldoAta[CÓDIGO],tabConsumoAta[[#This Row],[CÓDIGO]],tabSaldoAta[CHAVE],tabConsumoAta[[#This Row],[ATA]])</f>
        <v>0</v>
      </c>
      <c r="I2565" s="164">
        <v>2000</v>
      </c>
      <c r="J2565" s="159">
        <v>13</v>
      </c>
      <c r="K2565" s="251">
        <v>10255</v>
      </c>
      <c r="L2565" s="246" t="s">
        <v>1560</v>
      </c>
      <c r="M2565" s="160" t="s">
        <v>2987</v>
      </c>
      <c r="N2565" s="160" t="s">
        <v>2988</v>
      </c>
      <c r="O2565" s="249" t="s">
        <v>2989</v>
      </c>
      <c r="P2565" s="248">
        <v>43672</v>
      </c>
      <c r="Q2565" s="166" t="str">
        <f>IF(COUNTIFS(tabAtas_Bloqueios[CÓDIGO],tabConsumoAta[[#This Row],[CÓDIGO]],tabAtas_Bloqueios[CHAVE],tabConsumoAta[[#This Row],[ATA]],tabAtas_Bloqueios[INATIVO],"") &gt; 0,"X","")</f>
        <v/>
      </c>
      <c r="R2565" s="158" t="s">
        <v>1555</v>
      </c>
    </row>
    <row r="2566" spans="1:18" x14ac:dyDescent="0.3">
      <c r="A2566" s="247">
        <v>13991</v>
      </c>
      <c r="B2566" s="47" t="s">
        <v>2745</v>
      </c>
      <c r="C2566" s="34" t="str">
        <f>IFERROR(VLOOKUP(tabConsumoAta[[#This Row],[CÓDIGO]],tabEstimativa[#Data],14,FALSE),"")</f>
        <v>Suspenso</v>
      </c>
      <c r="D2566" s="157" t="s">
        <v>1605</v>
      </c>
      <c r="E2566" s="157">
        <v>164</v>
      </c>
      <c r="F2566" s="34">
        <v>2018</v>
      </c>
      <c r="G2566" s="78">
        <f>IFERROR(VLOOKUP(tabConsumoAta[[#This Row],[ATA]],tabAtas[#Data],4,FALSE),"")</f>
        <v>43683</v>
      </c>
      <c r="H2566" s="163">
        <f>SUMIFS(tabSaldoAta[ESTIMATIVA],tabSaldoAta[CÓDIGO],tabConsumoAta[[#This Row],[CÓDIGO]],tabSaldoAta[CHAVE],tabConsumoAta[[#This Row],[ATA]])</f>
        <v>700</v>
      </c>
      <c r="I2566" s="164">
        <v>50</v>
      </c>
      <c r="J2566" s="159">
        <v>1</v>
      </c>
      <c r="K2566" s="251">
        <v>10131</v>
      </c>
      <c r="L2566" s="246" t="s">
        <v>2975</v>
      </c>
      <c r="M2566" s="160" t="s">
        <v>2973</v>
      </c>
      <c r="N2566" s="160" t="s">
        <v>2974</v>
      </c>
      <c r="O2566" s="249" t="s">
        <v>2976</v>
      </c>
      <c r="P2566" s="248">
        <v>43662</v>
      </c>
      <c r="Q2566" s="166" t="str">
        <f>IF(COUNTIFS(tabAtas_Bloqueios[CÓDIGO],tabConsumoAta[[#This Row],[CÓDIGO]],tabAtas_Bloqueios[CHAVE],tabConsumoAta[[#This Row],[ATA]],tabAtas_Bloqueios[INATIVO],"") &gt; 0,"X","")</f>
        <v/>
      </c>
      <c r="R2566" s="158" t="s">
        <v>1555</v>
      </c>
    </row>
    <row r="2567" spans="1:18" x14ac:dyDescent="0.3">
      <c r="A2567" s="247">
        <v>14154</v>
      </c>
      <c r="B2567" s="47" t="s">
        <v>2978</v>
      </c>
      <c r="C2567" s="34" t="str">
        <f>IFERROR(VLOOKUP(tabConsumoAta[[#This Row],[CÓDIGO]],tabEstimativa[#Data],14,FALSE),"")</f>
        <v>Aguardando</v>
      </c>
      <c r="D2567" s="157" t="s">
        <v>1605</v>
      </c>
      <c r="E2567" s="157">
        <v>164</v>
      </c>
      <c r="F2567" s="34">
        <v>2018</v>
      </c>
      <c r="G2567" s="78">
        <f>IFERROR(VLOOKUP(tabConsumoAta[[#This Row],[ATA]],tabAtas[#Data],4,FALSE),"")</f>
        <v>43683</v>
      </c>
      <c r="H2567" s="163">
        <f>SUMIFS(tabSaldoAta[ESTIMATIVA],tabSaldoAta[CÓDIGO],tabConsumoAta[[#This Row],[CÓDIGO]],tabSaldoAta[CHAVE],tabConsumoAta[[#This Row],[ATA]])</f>
        <v>10000</v>
      </c>
      <c r="I2567" s="164">
        <v>1177</v>
      </c>
      <c r="J2567" s="159">
        <v>2</v>
      </c>
      <c r="K2567" s="251">
        <v>10134</v>
      </c>
      <c r="L2567" s="246" t="s">
        <v>2975</v>
      </c>
      <c r="M2567" s="160" t="s">
        <v>2973</v>
      </c>
      <c r="N2567" s="160" t="s">
        <v>2974</v>
      </c>
      <c r="O2567" s="249" t="s">
        <v>2976</v>
      </c>
      <c r="P2567" s="248">
        <v>43662</v>
      </c>
      <c r="Q2567" s="166" t="str">
        <f>IF(COUNTIFS(tabAtas_Bloqueios[CÓDIGO],tabConsumoAta[[#This Row],[CÓDIGO]],tabAtas_Bloqueios[CHAVE],tabConsumoAta[[#This Row],[ATA]],tabAtas_Bloqueios[INATIVO],"") &gt; 0,"X","")</f>
        <v/>
      </c>
      <c r="R2567" s="158" t="s">
        <v>1555</v>
      </c>
    </row>
    <row r="2568" spans="1:18" x14ac:dyDescent="0.3">
      <c r="A2568" s="247">
        <v>134543</v>
      </c>
      <c r="B2568" s="47" t="s">
        <v>194</v>
      </c>
      <c r="C2568" s="34" t="str">
        <f>IFERROR(VLOOKUP(tabConsumoAta[[#This Row],[CÓDIGO]],tabEstimativa[#Data],14,FALSE),"")</f>
        <v>Aguardando</v>
      </c>
      <c r="D2568" s="157" t="s">
        <v>1644</v>
      </c>
      <c r="E2568" s="157">
        <v>195</v>
      </c>
      <c r="F2568" s="34">
        <v>2018</v>
      </c>
      <c r="G2568" s="78">
        <f>IFERROR(VLOOKUP(tabConsumoAta[[#This Row],[ATA]],tabAtas[#Data],4,FALSE),"")</f>
        <v>43727</v>
      </c>
      <c r="H2568" s="163">
        <f>SUMIFS(tabSaldoAta[ESTIMATIVA],tabSaldoAta[CÓDIGO],tabConsumoAta[[#This Row],[CÓDIGO]],tabSaldoAta[CHAVE],tabConsumoAta[[#This Row],[ATA]])</f>
        <v>1500</v>
      </c>
      <c r="I2568" s="164">
        <v>500</v>
      </c>
      <c r="J2568" s="159">
        <v>3</v>
      </c>
      <c r="K2568" s="251">
        <v>10170</v>
      </c>
      <c r="L2568" s="246" t="s">
        <v>2777</v>
      </c>
      <c r="M2568" s="160" t="s">
        <v>2973</v>
      </c>
      <c r="N2568" s="160" t="s">
        <v>2974</v>
      </c>
      <c r="O2568" s="249" t="s">
        <v>2976</v>
      </c>
      <c r="P2568" s="248">
        <v>43662</v>
      </c>
      <c r="Q2568" s="166" t="str">
        <f>IF(COUNTIFS(tabAtas_Bloqueios[CÓDIGO],tabConsumoAta[[#This Row],[CÓDIGO]],tabAtas_Bloqueios[CHAVE],tabConsumoAta[[#This Row],[ATA]],tabAtas_Bloqueios[INATIVO],"") &gt; 0,"X","")</f>
        <v/>
      </c>
      <c r="R2568" s="158" t="s">
        <v>1555</v>
      </c>
    </row>
    <row r="2569" spans="1:18" x14ac:dyDescent="0.3">
      <c r="A2569" s="247">
        <v>64817</v>
      </c>
      <c r="B2569" s="47" t="s">
        <v>146</v>
      </c>
      <c r="C2569" s="34" t="str">
        <f>IFERROR(VLOOKUP(tabConsumoAta[[#This Row],[CÓDIGO]],tabEstimativa[#Data],14,FALSE),"")</f>
        <v>Suspenso</v>
      </c>
      <c r="D2569" s="157" t="s">
        <v>1652</v>
      </c>
      <c r="E2569" s="157">
        <v>204</v>
      </c>
      <c r="F2569" s="34">
        <v>2018</v>
      </c>
      <c r="G2569" s="78">
        <f>IFERROR(VLOOKUP(tabConsumoAta[[#This Row],[ATA]],tabAtas[#Data],4,FALSE),"")</f>
        <v>43746</v>
      </c>
      <c r="H2569" s="163">
        <f>SUMIFS(tabSaldoAta[ESTIMATIVA],tabSaldoAta[CÓDIGO],tabConsumoAta[[#This Row],[CÓDIGO]],tabSaldoAta[CHAVE],tabConsumoAta[[#This Row],[ATA]])</f>
        <v>200</v>
      </c>
      <c r="I2569" s="164">
        <v>50</v>
      </c>
      <c r="J2569" s="159">
        <v>4</v>
      </c>
      <c r="K2569" s="251">
        <v>10173</v>
      </c>
      <c r="L2569" s="246" t="s">
        <v>2762</v>
      </c>
      <c r="M2569" s="160" t="s">
        <v>2973</v>
      </c>
      <c r="N2569" s="160" t="s">
        <v>2974</v>
      </c>
      <c r="O2569" s="249" t="s">
        <v>2976</v>
      </c>
      <c r="P2569" s="248">
        <v>43662</v>
      </c>
      <c r="Q2569" s="166" t="str">
        <f>IF(COUNTIFS(tabAtas_Bloqueios[CÓDIGO],tabConsumoAta[[#This Row],[CÓDIGO]],tabAtas_Bloqueios[CHAVE],tabConsumoAta[[#This Row],[ATA]],tabAtas_Bloqueios[INATIVO],"") &gt; 0,"X","")</f>
        <v/>
      </c>
      <c r="R2569" s="158" t="s">
        <v>1555</v>
      </c>
    </row>
    <row r="2570" spans="1:18" x14ac:dyDescent="0.3">
      <c r="A2570" s="247">
        <v>64860</v>
      </c>
      <c r="B2570" s="47" t="s">
        <v>2979</v>
      </c>
      <c r="C2570" s="34" t="str">
        <f>IFERROR(VLOOKUP(tabConsumoAta[[#This Row],[CÓDIGO]],tabEstimativa[#Data],14,FALSE),"")</f>
        <v>Aguardando</v>
      </c>
      <c r="D2570" s="157" t="s">
        <v>1652</v>
      </c>
      <c r="E2570" s="157">
        <v>204</v>
      </c>
      <c r="F2570" s="34">
        <v>2018</v>
      </c>
      <c r="G2570" s="78">
        <f>IFERROR(VLOOKUP(tabConsumoAta[[#This Row],[ATA]],tabAtas[#Data],4,FALSE),"")</f>
        <v>43746</v>
      </c>
      <c r="H2570" s="163">
        <f>SUMIFS(tabSaldoAta[ESTIMATIVA],tabSaldoAta[CÓDIGO],tabConsumoAta[[#This Row],[CÓDIGO]],tabSaldoAta[CHAVE],tabConsumoAta[[#This Row],[ATA]])</f>
        <v>300</v>
      </c>
      <c r="I2570" s="164">
        <v>140</v>
      </c>
      <c r="J2570" s="159">
        <v>5</v>
      </c>
      <c r="K2570" s="251">
        <v>10173</v>
      </c>
      <c r="L2570" s="246" t="s">
        <v>2762</v>
      </c>
      <c r="M2570" s="160" t="s">
        <v>2973</v>
      </c>
      <c r="N2570" s="160" t="s">
        <v>2974</v>
      </c>
      <c r="O2570" s="249" t="s">
        <v>2976</v>
      </c>
      <c r="P2570" s="248">
        <v>43662</v>
      </c>
      <c r="Q2570" s="166" t="str">
        <f>IF(COUNTIFS(tabAtas_Bloqueios[CÓDIGO],tabConsumoAta[[#This Row],[CÓDIGO]],tabAtas_Bloqueios[CHAVE],tabConsumoAta[[#This Row],[ATA]],tabAtas_Bloqueios[INATIVO],"") &gt; 0,"X","")</f>
        <v/>
      </c>
      <c r="R2570" s="158" t="s">
        <v>1555</v>
      </c>
    </row>
    <row r="2571" spans="1:18" x14ac:dyDescent="0.3">
      <c r="A2571" s="247">
        <v>116466</v>
      </c>
      <c r="B2571" s="47" t="s">
        <v>2980</v>
      </c>
      <c r="C2571" s="34" t="str">
        <f>IFERROR(VLOOKUP(tabConsumoAta[[#This Row],[CÓDIGO]],tabEstimativa[#Data],14,FALSE),"")</f>
        <v>Suspenso</v>
      </c>
      <c r="D2571" s="157" t="s">
        <v>1652</v>
      </c>
      <c r="E2571" s="157">
        <v>204</v>
      </c>
      <c r="F2571" s="34">
        <v>2018</v>
      </c>
      <c r="G2571" s="78">
        <f>IFERROR(VLOOKUP(tabConsumoAta[[#This Row],[ATA]],tabAtas[#Data],4,FALSE),"")</f>
        <v>43746</v>
      </c>
      <c r="H2571" s="163">
        <f>SUMIFS(tabSaldoAta[ESTIMATIVA],tabSaldoAta[CÓDIGO],tabConsumoAta[[#This Row],[CÓDIGO]],tabSaldoAta[CHAVE],tabConsumoAta[[#This Row],[ATA]])</f>
        <v>8500</v>
      </c>
      <c r="I2571" s="164">
        <v>1500</v>
      </c>
      <c r="J2571" s="159">
        <v>6</v>
      </c>
      <c r="K2571" s="251">
        <v>10172</v>
      </c>
      <c r="L2571" s="246" t="s">
        <v>2981</v>
      </c>
      <c r="M2571" s="160" t="s">
        <v>2973</v>
      </c>
      <c r="N2571" s="160" t="s">
        <v>2974</v>
      </c>
      <c r="O2571" s="249" t="s">
        <v>2976</v>
      </c>
      <c r="P2571" s="248">
        <v>43662</v>
      </c>
      <c r="Q2571" s="166" t="str">
        <f>IF(COUNTIFS(tabAtas_Bloqueios[CÓDIGO],tabConsumoAta[[#This Row],[CÓDIGO]],tabAtas_Bloqueios[CHAVE],tabConsumoAta[[#This Row],[ATA]],tabAtas_Bloqueios[INATIVO],"") &gt; 0,"X","")</f>
        <v/>
      </c>
      <c r="R2571" s="158" t="s">
        <v>1555</v>
      </c>
    </row>
    <row r="2572" spans="1:18" x14ac:dyDescent="0.3">
      <c r="A2572" s="247">
        <v>12853</v>
      </c>
      <c r="B2572" s="47" t="s">
        <v>2982</v>
      </c>
      <c r="C2572" s="34" t="str">
        <f>IFERROR(VLOOKUP(tabConsumoAta[[#This Row],[CÓDIGO]],tabEstimativa[#Data],14,FALSE),"")</f>
        <v>Suspenso</v>
      </c>
      <c r="D2572" s="157" t="s">
        <v>1722</v>
      </c>
      <c r="E2572" s="157">
        <v>16</v>
      </c>
      <c r="F2572" s="34">
        <v>2019</v>
      </c>
      <c r="G2572" s="78">
        <f>IFERROR(VLOOKUP(tabConsumoAta[[#This Row],[ATA]],tabAtas[#Data],4,FALSE),"")</f>
        <v>43859</v>
      </c>
      <c r="H2572" s="163">
        <f>SUMIFS(tabSaldoAta[ESTIMATIVA],tabSaldoAta[CÓDIGO],tabConsumoAta[[#This Row],[CÓDIGO]],tabSaldoAta[CHAVE],tabConsumoAta[[#This Row],[ATA]])</f>
        <v>200</v>
      </c>
      <c r="I2572" s="164">
        <v>50</v>
      </c>
      <c r="J2572" s="159">
        <v>7</v>
      </c>
      <c r="K2572" s="251">
        <v>10175</v>
      </c>
      <c r="L2572" s="246" t="s">
        <v>2415</v>
      </c>
      <c r="M2572" s="160" t="s">
        <v>2973</v>
      </c>
      <c r="N2572" s="160" t="s">
        <v>2974</v>
      </c>
      <c r="O2572" s="249" t="s">
        <v>2976</v>
      </c>
      <c r="P2572" s="248">
        <v>43662</v>
      </c>
      <c r="Q2572" s="166" t="str">
        <f>IF(COUNTIFS(tabAtas_Bloqueios[CÓDIGO],tabConsumoAta[[#This Row],[CÓDIGO]],tabAtas_Bloqueios[CHAVE],tabConsumoAta[[#This Row],[ATA]],tabAtas_Bloqueios[INATIVO],"") &gt; 0,"X","")</f>
        <v/>
      </c>
      <c r="R2572" s="158" t="s">
        <v>1555</v>
      </c>
    </row>
    <row r="2573" spans="1:18" x14ac:dyDescent="0.3">
      <c r="A2573" s="247">
        <v>10867</v>
      </c>
      <c r="B2573" s="47" t="s">
        <v>2983</v>
      </c>
      <c r="C2573" s="34" t="str">
        <f>IFERROR(VLOOKUP(tabConsumoAta[[#This Row],[CÓDIGO]],tabEstimativa[#Data],14,FALSE),"")</f>
        <v>Aguardando</v>
      </c>
      <c r="D2573" s="157" t="s">
        <v>1874</v>
      </c>
      <c r="E2573" s="157">
        <v>22</v>
      </c>
      <c r="F2573" s="34">
        <v>2019</v>
      </c>
      <c r="G2573" s="78">
        <f>IFERROR(VLOOKUP(tabConsumoAta[[#This Row],[ATA]],tabAtas[#Data],4,FALSE),"")</f>
        <v>43864</v>
      </c>
      <c r="H2573" s="163">
        <f>SUMIFS(tabSaldoAta[ESTIMATIVA],tabSaldoAta[CÓDIGO],tabConsumoAta[[#This Row],[CÓDIGO]],tabSaldoAta[CHAVE],tabConsumoAta[[#This Row],[ATA]])</f>
        <v>60000</v>
      </c>
      <c r="I2573" s="164">
        <v>1000</v>
      </c>
      <c r="J2573" s="159">
        <v>8</v>
      </c>
      <c r="K2573" s="251">
        <v>9577</v>
      </c>
      <c r="L2573" s="246" t="s">
        <v>2661</v>
      </c>
      <c r="M2573" s="160" t="s">
        <v>2973</v>
      </c>
      <c r="N2573" s="160" t="s">
        <v>2974</v>
      </c>
      <c r="O2573" s="249" t="s">
        <v>2976</v>
      </c>
      <c r="P2573" s="248">
        <v>43662</v>
      </c>
      <c r="Q2573" s="166" t="str">
        <f>IF(COUNTIFS(tabAtas_Bloqueios[CÓDIGO],tabConsumoAta[[#This Row],[CÓDIGO]],tabAtas_Bloqueios[CHAVE],tabConsumoAta[[#This Row],[ATA]],tabAtas_Bloqueios[INATIVO],"") &gt; 0,"X","")</f>
        <v/>
      </c>
      <c r="R2573" s="158" t="s">
        <v>1555</v>
      </c>
    </row>
    <row r="2574" spans="1:18" x14ac:dyDescent="0.3">
      <c r="A2574" s="247">
        <v>133371</v>
      </c>
      <c r="B2574" s="47" t="s">
        <v>2778</v>
      </c>
      <c r="C2574" s="34" t="str">
        <f>IFERROR(VLOOKUP(tabConsumoAta[[#This Row],[CÓDIGO]],tabEstimativa[#Data],14,FALSE),"")</f>
        <v>Aguardando</v>
      </c>
      <c r="D2574" s="157" t="s">
        <v>1740</v>
      </c>
      <c r="E2574" s="157">
        <v>70</v>
      </c>
      <c r="F2574" s="34">
        <v>2019</v>
      </c>
      <c r="G2574" s="78">
        <f>IFERROR(VLOOKUP(tabConsumoAta[[#This Row],[ATA]],tabAtas[#Data],4,FALSE),"")</f>
        <v>43889</v>
      </c>
      <c r="H2574" s="163">
        <f>SUMIFS(tabSaldoAta[ESTIMATIVA],tabSaldoAta[CÓDIGO],tabConsumoAta[[#This Row],[CÓDIGO]],tabSaldoAta[CHAVE],tabConsumoAta[[#This Row],[ATA]])</f>
        <v>300</v>
      </c>
      <c r="I2574" s="164">
        <v>190</v>
      </c>
      <c r="J2574" s="159">
        <v>9</v>
      </c>
      <c r="K2574" s="251">
        <v>10178</v>
      </c>
      <c r="L2574" s="246" t="s">
        <v>2964</v>
      </c>
      <c r="M2574" s="160" t="s">
        <v>2973</v>
      </c>
      <c r="N2574" s="160" t="s">
        <v>2974</v>
      </c>
      <c r="O2574" s="249" t="s">
        <v>2976</v>
      </c>
      <c r="P2574" s="248">
        <v>43662</v>
      </c>
      <c r="Q2574" s="166" t="str">
        <f>IF(COUNTIFS(tabAtas_Bloqueios[CÓDIGO],tabConsumoAta[[#This Row],[CÓDIGO]],tabAtas_Bloqueios[CHAVE],tabConsumoAta[[#This Row],[ATA]],tabAtas_Bloqueios[INATIVO],"") &gt; 0,"X","")</f>
        <v/>
      </c>
      <c r="R2574" s="158" t="s">
        <v>1555</v>
      </c>
    </row>
    <row r="2575" spans="1:18" x14ac:dyDescent="0.3">
      <c r="A2575" s="247">
        <v>100802</v>
      </c>
      <c r="B2575" s="47" t="s">
        <v>2985</v>
      </c>
      <c r="C2575" s="34" t="str">
        <f>IFERROR(VLOOKUP(tabConsumoAta[[#This Row],[CÓDIGO]],tabEstimativa[#Data],14,FALSE),"")</f>
        <v>Aguardando</v>
      </c>
      <c r="D2575" s="157" t="s">
        <v>1740</v>
      </c>
      <c r="E2575" s="157">
        <v>70</v>
      </c>
      <c r="F2575" s="34">
        <v>2019</v>
      </c>
      <c r="G2575" s="78">
        <f>IFERROR(VLOOKUP(tabConsumoAta[[#This Row],[ATA]],tabAtas[#Data],4,FALSE),"")</f>
        <v>43889</v>
      </c>
      <c r="H2575" s="163">
        <f>SUMIFS(tabSaldoAta[ESTIMATIVA],tabSaldoAta[CÓDIGO],tabConsumoAta[[#This Row],[CÓDIGO]],tabSaldoAta[CHAVE],tabConsumoAta[[#This Row],[ATA]])</f>
        <v>750</v>
      </c>
      <c r="I2575" s="164">
        <v>170</v>
      </c>
      <c r="J2575" s="159">
        <v>10</v>
      </c>
      <c r="K2575" s="251">
        <v>10179</v>
      </c>
      <c r="L2575" s="246" t="s">
        <v>2762</v>
      </c>
      <c r="M2575" s="160" t="s">
        <v>2973</v>
      </c>
      <c r="N2575" s="160" t="s">
        <v>2974</v>
      </c>
      <c r="O2575" s="249" t="s">
        <v>2976</v>
      </c>
      <c r="P2575" s="248">
        <v>43662</v>
      </c>
      <c r="Q2575" s="166" t="str">
        <f>IF(COUNTIFS(tabAtas_Bloqueios[CÓDIGO],tabConsumoAta[[#This Row],[CÓDIGO]],tabAtas_Bloqueios[CHAVE],tabConsumoAta[[#This Row],[ATA]],tabAtas_Bloqueios[INATIVO],"") &gt; 0,"X","")</f>
        <v/>
      </c>
      <c r="R2575" s="158" t="s">
        <v>1555</v>
      </c>
    </row>
    <row r="2576" spans="1:18" x14ac:dyDescent="0.3">
      <c r="A2576" s="247">
        <v>83838</v>
      </c>
      <c r="B2576" s="47" t="s">
        <v>2903</v>
      </c>
      <c r="C2576" s="34" t="str">
        <f>IFERROR(VLOOKUP(tabConsumoAta[[#This Row],[CÓDIGO]],tabEstimativa[#Data],14,FALSE),"")</f>
        <v>Aguardando</v>
      </c>
      <c r="D2576" s="157" t="s">
        <v>2039</v>
      </c>
      <c r="E2576" s="157">
        <v>145</v>
      </c>
      <c r="F2576" s="34">
        <v>2019</v>
      </c>
      <c r="G2576" s="78">
        <f>IFERROR(VLOOKUP(tabConsumoAta[[#This Row],[ATA]],tabAtas[#Data],4,FALSE),"")</f>
        <v>43992</v>
      </c>
      <c r="H2576" s="163">
        <f>SUMIFS(tabSaldoAta[ESTIMATIVA],tabSaldoAta[CÓDIGO],tabConsumoAta[[#This Row],[CÓDIGO]],tabSaldoAta[CHAVE],tabConsumoAta[[#This Row],[ATA]])</f>
        <v>32000</v>
      </c>
      <c r="I2576" s="164">
        <v>5000</v>
      </c>
      <c r="J2576" s="159">
        <v>11</v>
      </c>
      <c r="K2576" s="251">
        <v>10181</v>
      </c>
      <c r="L2576" s="246" t="s">
        <v>2904</v>
      </c>
      <c r="M2576" s="160" t="s">
        <v>2973</v>
      </c>
      <c r="N2576" s="160" t="s">
        <v>2974</v>
      </c>
      <c r="O2576" s="249" t="s">
        <v>2976</v>
      </c>
      <c r="P2576" s="248">
        <v>43662</v>
      </c>
      <c r="Q2576" s="166" t="str">
        <f>IF(COUNTIFS(tabAtas_Bloqueios[CÓDIGO],tabConsumoAta[[#This Row],[CÓDIGO]],tabAtas_Bloqueios[CHAVE],tabConsumoAta[[#This Row],[ATA]],tabAtas_Bloqueios[INATIVO],"") &gt; 0,"X","")</f>
        <v/>
      </c>
      <c r="R2576" s="158" t="s">
        <v>1555</v>
      </c>
    </row>
    <row r="2577" spans="1:18" x14ac:dyDescent="0.3">
      <c r="A2577" s="247">
        <v>10868</v>
      </c>
      <c r="B2577" s="47" t="s">
        <v>2983</v>
      </c>
      <c r="C2577" s="34" t="str">
        <f>IFERROR(VLOOKUP(tabConsumoAta[[#This Row],[CÓDIGO]],tabEstimativa[#Data],14,FALSE),"")</f>
        <v/>
      </c>
      <c r="D2577" s="157" t="s">
        <v>2984</v>
      </c>
      <c r="E2577" s="157">
        <v>22</v>
      </c>
      <c r="F2577" s="34">
        <v>2020</v>
      </c>
      <c r="G2577" s="78" t="str">
        <f>IFERROR(VLOOKUP(tabConsumoAta[[#This Row],[ATA]],tabAtas[#Data],4,FALSE),"")</f>
        <v/>
      </c>
      <c r="H2577" s="163">
        <f>SUMIFS(tabSaldoAta[ESTIMATIVA],tabSaldoAta[CÓDIGO],tabConsumoAta[[#This Row],[CÓDIGO]],tabSaldoAta[CHAVE],tabConsumoAta[[#This Row],[ATA]])</f>
        <v>0</v>
      </c>
      <c r="I2577" s="164">
        <v>4000</v>
      </c>
      <c r="J2577" s="159"/>
      <c r="K2577" s="251">
        <v>10138</v>
      </c>
      <c r="L2577" s="246"/>
      <c r="M2577" s="160" t="s">
        <v>2973</v>
      </c>
      <c r="N2577" s="160" t="s">
        <v>2974</v>
      </c>
      <c r="O2577" s="249" t="s">
        <v>2976</v>
      </c>
      <c r="P2577" s="248">
        <v>43662</v>
      </c>
      <c r="Q2577" s="166" t="str">
        <f>IF(COUNTIFS(tabAtas_Bloqueios[CÓDIGO],tabConsumoAta[[#This Row],[CÓDIGO]],tabAtas_Bloqueios[CHAVE],tabConsumoAta[[#This Row],[ATA]],tabAtas_Bloqueios[INATIVO],"") &gt; 0,"X","")</f>
        <v/>
      </c>
      <c r="R2577" s="158" t="s">
        <v>1555</v>
      </c>
    </row>
    <row r="2578" spans="1:18" x14ac:dyDescent="0.3">
      <c r="A2578" s="247">
        <v>13992</v>
      </c>
      <c r="B2578" s="47" t="s">
        <v>2745</v>
      </c>
      <c r="C2578" s="34" t="str">
        <f>IFERROR(VLOOKUP(tabConsumoAta[[#This Row],[CÓDIGO]],tabEstimativa[#Data],14,FALSE),"")</f>
        <v/>
      </c>
      <c r="D2578" s="157" t="s">
        <v>2977</v>
      </c>
      <c r="E2578" s="157">
        <v>164</v>
      </c>
      <c r="F2578" s="34">
        <v>2019</v>
      </c>
      <c r="G2578" s="78" t="str">
        <f>IFERROR(VLOOKUP(tabConsumoAta[[#This Row],[ATA]],tabAtas[#Data],4,FALSE),"")</f>
        <v/>
      </c>
      <c r="H2578" s="163">
        <f>SUMIFS(tabSaldoAta[ESTIMATIVA],tabSaldoAta[CÓDIGO],tabConsumoAta[[#This Row],[CÓDIGO]],tabSaldoAta[CHAVE],tabConsumoAta[[#This Row],[ATA]])</f>
        <v>0</v>
      </c>
      <c r="I2578" s="164">
        <v>100</v>
      </c>
      <c r="J2578" s="159"/>
      <c r="K2578" s="251">
        <v>10134</v>
      </c>
      <c r="L2578" s="246"/>
      <c r="M2578" s="160" t="s">
        <v>2973</v>
      </c>
      <c r="N2578" s="160" t="s">
        <v>2974</v>
      </c>
      <c r="O2578" s="249" t="s">
        <v>2976</v>
      </c>
      <c r="P2578" s="248">
        <v>43662</v>
      </c>
      <c r="Q2578" s="166" t="str">
        <f>IF(COUNTIFS(tabAtas_Bloqueios[CÓDIGO],tabConsumoAta[[#This Row],[CÓDIGO]],tabAtas_Bloqueios[CHAVE],tabConsumoAta[[#This Row],[ATA]],tabAtas_Bloqueios[INATIVO],"") &gt; 0,"X","")</f>
        <v/>
      </c>
      <c r="R2578" s="158" t="s">
        <v>1555</v>
      </c>
    </row>
    <row r="2579" spans="1:18" x14ac:dyDescent="0.3">
      <c r="A2579" s="247">
        <v>27136</v>
      </c>
      <c r="B2579" s="47" t="s">
        <v>2850</v>
      </c>
      <c r="C2579" s="34" t="str">
        <f>IFERROR(VLOOKUP(tabConsumoAta[[#This Row],[CÓDIGO]],tabEstimativa[#Data],14,FALSE),"")</f>
        <v>Aguardando</v>
      </c>
      <c r="D2579" s="157" t="s">
        <v>1605</v>
      </c>
      <c r="E2579" s="157">
        <v>164</v>
      </c>
      <c r="F2579" s="34">
        <v>2018</v>
      </c>
      <c r="G2579" s="78">
        <f>IFERROR(VLOOKUP(tabConsumoAta[[#This Row],[ATA]],tabAtas[#Data],4,FALSE),"")</f>
        <v>43683</v>
      </c>
      <c r="H2579" s="163">
        <f>SUMIFS(tabSaldoAta[ESTIMATIVA],tabSaldoAta[CÓDIGO],tabConsumoAta[[#This Row],[CÓDIGO]],tabSaldoAta[CHAVE],tabConsumoAta[[#This Row],[ATA]])</f>
        <v>140000</v>
      </c>
      <c r="I2579" s="164">
        <v>30000</v>
      </c>
      <c r="J2579" s="159">
        <v>1</v>
      </c>
      <c r="K2579" s="251">
        <v>9354</v>
      </c>
      <c r="L2579" s="246" t="s">
        <v>2645</v>
      </c>
      <c r="M2579" s="160" t="s">
        <v>2965</v>
      </c>
      <c r="N2579" s="160" t="s">
        <v>2966</v>
      </c>
      <c r="O2579" s="249" t="s">
        <v>2967</v>
      </c>
      <c r="P2579" s="248">
        <v>43651</v>
      </c>
      <c r="Q2579" s="166" t="str">
        <f>IF(COUNTIFS(tabAtas_Bloqueios[CÓDIGO],tabConsumoAta[[#This Row],[CÓDIGO]],tabAtas_Bloqueios[CHAVE],tabConsumoAta[[#This Row],[ATA]],tabAtas_Bloqueios[INATIVO],"") &gt; 0,"X","")</f>
        <v/>
      </c>
      <c r="R2579" s="158" t="s">
        <v>1555</v>
      </c>
    </row>
    <row r="2580" spans="1:18" x14ac:dyDescent="0.3">
      <c r="A2580" s="247">
        <v>110503</v>
      </c>
      <c r="B2580" s="47" t="s">
        <v>2817</v>
      </c>
      <c r="C2580" s="34" t="str">
        <f>IFERROR(VLOOKUP(tabConsumoAta[[#This Row],[CÓDIGO]],tabEstimativa[#Data],14,FALSE),"")</f>
        <v/>
      </c>
      <c r="D2580" s="157" t="s">
        <v>1632</v>
      </c>
      <c r="E2580" s="157">
        <v>187</v>
      </c>
      <c r="F2580" s="34">
        <v>2018</v>
      </c>
      <c r="G2580" s="78">
        <f>IFERROR(VLOOKUP(tabConsumoAta[[#This Row],[ATA]],tabAtas[#Data],4,FALSE),"")</f>
        <v>43721</v>
      </c>
      <c r="H2580" s="163">
        <f>SUMIFS(tabSaldoAta[ESTIMATIVA],tabSaldoAta[CÓDIGO],tabConsumoAta[[#This Row],[CÓDIGO]],tabSaldoAta[CHAVE],tabConsumoAta[[#This Row],[ATA]])</f>
        <v>0</v>
      </c>
      <c r="I2580" s="164">
        <v>1400</v>
      </c>
      <c r="J2580" s="159">
        <v>2</v>
      </c>
      <c r="K2580" s="251">
        <v>9747</v>
      </c>
      <c r="L2580" s="246" t="s">
        <v>2968</v>
      </c>
      <c r="M2580" s="160" t="s">
        <v>2965</v>
      </c>
      <c r="N2580" s="160" t="s">
        <v>2966</v>
      </c>
      <c r="O2580" s="249" t="s">
        <v>2967</v>
      </c>
      <c r="P2580" s="248">
        <v>43651</v>
      </c>
      <c r="Q2580" s="166" t="str">
        <f>IF(COUNTIFS(tabAtas_Bloqueios[CÓDIGO],tabConsumoAta[[#This Row],[CÓDIGO]],tabAtas_Bloqueios[CHAVE],tabConsumoAta[[#This Row],[ATA]],tabAtas_Bloqueios[INATIVO],"") &gt; 0,"X","")</f>
        <v/>
      </c>
      <c r="R2580" s="158" t="s">
        <v>1555</v>
      </c>
    </row>
    <row r="2581" spans="1:18" x14ac:dyDescent="0.3">
      <c r="A2581" s="247">
        <v>16365</v>
      </c>
      <c r="B2581" s="47" t="s">
        <v>2392</v>
      </c>
      <c r="C2581" s="34" t="str">
        <f>IFERROR(VLOOKUP(tabConsumoAta[[#This Row],[CÓDIGO]],tabEstimativa[#Data],14,FALSE),"")</f>
        <v>Inativo</v>
      </c>
      <c r="D2581" s="157" t="s">
        <v>1636</v>
      </c>
      <c r="E2581" s="157">
        <v>189</v>
      </c>
      <c r="F2581" s="34">
        <v>2018</v>
      </c>
      <c r="G2581" s="78">
        <f>IFERROR(VLOOKUP(tabConsumoAta[[#This Row],[ATA]],tabAtas[#Data],4,FALSE),"")</f>
        <v>43724</v>
      </c>
      <c r="H2581" s="163">
        <f>SUMIFS(tabSaldoAta[ESTIMATIVA],tabSaldoAta[CÓDIGO],tabConsumoAta[[#This Row],[CÓDIGO]],tabSaldoAta[CHAVE],tabConsumoAta[[#This Row],[ATA]])</f>
        <v>300</v>
      </c>
      <c r="I2581" s="164">
        <v>280</v>
      </c>
      <c r="J2581" s="159">
        <v>3</v>
      </c>
      <c r="K2581" s="251">
        <v>9743</v>
      </c>
      <c r="L2581" s="246" t="s">
        <v>2757</v>
      </c>
      <c r="M2581" s="160" t="s">
        <v>2965</v>
      </c>
      <c r="N2581" s="160" t="s">
        <v>2966</v>
      </c>
      <c r="O2581" s="249" t="s">
        <v>2967</v>
      </c>
      <c r="P2581" s="248">
        <v>43651</v>
      </c>
      <c r="Q2581" s="166" t="str">
        <f>IF(COUNTIFS(tabAtas_Bloqueios[CÓDIGO],tabConsumoAta[[#This Row],[CÓDIGO]],tabAtas_Bloqueios[CHAVE],tabConsumoAta[[#This Row],[ATA]],tabAtas_Bloqueios[INATIVO],"") &gt; 0,"X","")</f>
        <v/>
      </c>
      <c r="R2581" s="158" t="s">
        <v>1555</v>
      </c>
    </row>
    <row r="2582" spans="1:18" x14ac:dyDescent="0.3">
      <c r="A2582" s="247">
        <v>58706</v>
      </c>
      <c r="B2582" s="47" t="s">
        <v>2759</v>
      </c>
      <c r="C2582" s="34" t="str">
        <f>IFERROR(VLOOKUP(tabConsumoAta[[#This Row],[CÓDIGO]],tabEstimativa[#Data],14,FALSE),"")</f>
        <v>Aguardando</v>
      </c>
      <c r="D2582" s="157" t="s">
        <v>1636</v>
      </c>
      <c r="E2582" s="157">
        <v>189</v>
      </c>
      <c r="F2582" s="34">
        <v>2018</v>
      </c>
      <c r="G2582" s="78">
        <f>IFERROR(VLOOKUP(tabConsumoAta[[#This Row],[ATA]],tabAtas[#Data],4,FALSE),"")</f>
        <v>43724</v>
      </c>
      <c r="H2582" s="163">
        <f>SUMIFS(tabSaldoAta[ESTIMATIVA],tabSaldoAta[CÓDIGO],tabConsumoAta[[#This Row],[CÓDIGO]],tabSaldoAta[CHAVE],tabConsumoAta[[#This Row],[ATA]])</f>
        <v>140</v>
      </c>
      <c r="I2582" s="164">
        <v>145</v>
      </c>
      <c r="J2582" s="159">
        <v>4</v>
      </c>
      <c r="K2582" s="251">
        <v>9744</v>
      </c>
      <c r="L2582" s="246" t="s">
        <v>2760</v>
      </c>
      <c r="M2582" s="160" t="s">
        <v>2965</v>
      </c>
      <c r="N2582" s="160" t="s">
        <v>2966</v>
      </c>
      <c r="O2582" s="249" t="s">
        <v>2967</v>
      </c>
      <c r="P2582" s="248">
        <v>43651</v>
      </c>
      <c r="Q2582" s="166" t="str">
        <f>IF(COUNTIFS(tabAtas_Bloqueios[CÓDIGO],tabConsumoAta[[#This Row],[CÓDIGO]],tabAtas_Bloqueios[CHAVE],tabConsumoAta[[#This Row],[ATA]],tabAtas_Bloqueios[INATIVO],"") &gt; 0,"X","")</f>
        <v/>
      </c>
      <c r="R2582" s="158" t="s">
        <v>1555</v>
      </c>
    </row>
    <row r="2583" spans="1:18" x14ac:dyDescent="0.3">
      <c r="A2583" s="247">
        <v>134548</v>
      </c>
      <c r="B2583" s="47" t="s">
        <v>2422</v>
      </c>
      <c r="C2583" s="34" t="str">
        <f>IFERROR(VLOOKUP(tabConsumoAta[[#This Row],[CÓDIGO]],tabEstimativa[#Data],14,FALSE),"")</f>
        <v>Aguardando</v>
      </c>
      <c r="D2583" s="157" t="s">
        <v>1644</v>
      </c>
      <c r="E2583" s="157">
        <v>195</v>
      </c>
      <c r="F2583" s="34">
        <v>2018</v>
      </c>
      <c r="G2583" s="78">
        <f>IFERROR(VLOOKUP(tabConsumoAta[[#This Row],[ATA]],tabAtas[#Data],4,FALSE),"")</f>
        <v>43727</v>
      </c>
      <c r="H2583" s="163">
        <f>SUMIFS(tabSaldoAta[ESTIMATIVA],tabSaldoAta[CÓDIGO],tabConsumoAta[[#This Row],[CÓDIGO]],tabSaldoAta[CHAVE],tabConsumoAta[[#This Row],[ATA]])</f>
        <v>1300</v>
      </c>
      <c r="I2583" s="164">
        <v>300</v>
      </c>
      <c r="J2583" s="159">
        <v>5</v>
      </c>
      <c r="K2583" s="251">
        <v>9748</v>
      </c>
      <c r="L2583" s="246" t="s">
        <v>2777</v>
      </c>
      <c r="M2583" s="160" t="s">
        <v>2965</v>
      </c>
      <c r="N2583" s="160" t="s">
        <v>2966</v>
      </c>
      <c r="O2583" s="249" t="s">
        <v>2967</v>
      </c>
      <c r="P2583" s="248">
        <v>43651</v>
      </c>
      <c r="Q2583" s="166" t="str">
        <f>IF(COUNTIFS(tabAtas_Bloqueios[CÓDIGO],tabConsumoAta[[#This Row],[CÓDIGO]],tabAtas_Bloqueios[CHAVE],tabConsumoAta[[#This Row],[ATA]],tabAtas_Bloqueios[INATIVO],"") &gt; 0,"X","")</f>
        <v/>
      </c>
      <c r="R2583" s="158" t="s">
        <v>1555</v>
      </c>
    </row>
    <row r="2584" spans="1:18" x14ac:dyDescent="0.3">
      <c r="A2584" s="247">
        <v>24371</v>
      </c>
      <c r="B2584" s="47" t="s">
        <v>29</v>
      </c>
      <c r="C2584" s="34" t="str">
        <f>IFERROR(VLOOKUP(tabConsumoAta[[#This Row],[CÓDIGO]],tabEstimativa[#Data],14,FALSE),"")</f>
        <v>Aguardando</v>
      </c>
      <c r="D2584" s="157" t="s">
        <v>1648</v>
      </c>
      <c r="E2584" s="157">
        <v>198</v>
      </c>
      <c r="F2584" s="34">
        <v>2018</v>
      </c>
      <c r="G2584" s="78">
        <f>IFERROR(VLOOKUP(tabConsumoAta[[#This Row],[ATA]],tabAtas[#Data],4,FALSE),"")</f>
        <v>43733</v>
      </c>
      <c r="H2584" s="163">
        <f>SUMIFS(tabSaldoAta[ESTIMATIVA],tabSaldoAta[CÓDIGO],tabConsumoAta[[#This Row],[CÓDIGO]],tabSaldoAta[CHAVE],tabConsumoAta[[#This Row],[ATA]])</f>
        <v>21000</v>
      </c>
      <c r="I2584" s="164">
        <v>2300</v>
      </c>
      <c r="J2584" s="159">
        <v>6</v>
      </c>
      <c r="K2584" s="251">
        <v>9751</v>
      </c>
      <c r="L2584" s="246" t="s">
        <v>2424</v>
      </c>
      <c r="M2584" s="160" t="s">
        <v>2965</v>
      </c>
      <c r="N2584" s="160" t="s">
        <v>2966</v>
      </c>
      <c r="O2584" s="249" t="s">
        <v>2967</v>
      </c>
      <c r="P2584" s="248">
        <v>43651</v>
      </c>
      <c r="Q2584" s="166" t="str">
        <f>IF(COUNTIFS(tabAtas_Bloqueios[CÓDIGO],tabConsumoAta[[#This Row],[CÓDIGO]],tabAtas_Bloqueios[CHAVE],tabConsumoAta[[#This Row],[ATA]],tabAtas_Bloqueios[INATIVO],"") &gt; 0,"X","")</f>
        <v/>
      </c>
      <c r="R2584" s="158" t="s">
        <v>1555</v>
      </c>
    </row>
    <row r="2585" spans="1:18" x14ac:dyDescent="0.3">
      <c r="A2585" s="247">
        <v>59018</v>
      </c>
      <c r="B2585" s="47" t="s">
        <v>84</v>
      </c>
      <c r="C2585" s="34" t="str">
        <f>IFERROR(VLOOKUP(tabConsumoAta[[#This Row],[CÓDIGO]],tabEstimativa[#Data],14,FALSE),"")</f>
        <v>Aguardando</v>
      </c>
      <c r="D2585" s="157" t="s">
        <v>1652</v>
      </c>
      <c r="E2585" s="157">
        <v>204</v>
      </c>
      <c r="F2585" s="34">
        <v>2018</v>
      </c>
      <c r="G2585" s="78">
        <f>IFERROR(VLOOKUP(tabConsumoAta[[#This Row],[ATA]],tabAtas[#Data],4,FALSE),"")</f>
        <v>43746</v>
      </c>
      <c r="H2585" s="163">
        <f>SUMIFS(tabSaldoAta[ESTIMATIVA],tabSaldoAta[CÓDIGO],tabConsumoAta[[#This Row],[CÓDIGO]],tabSaldoAta[CHAVE],tabConsumoAta[[#This Row],[ATA]])</f>
        <v>300</v>
      </c>
      <c r="I2585" s="164">
        <v>100</v>
      </c>
      <c r="J2585" s="159">
        <v>7</v>
      </c>
      <c r="K2585" s="251">
        <v>9753</v>
      </c>
      <c r="L2585" s="246" t="s">
        <v>2762</v>
      </c>
      <c r="M2585" s="160" t="s">
        <v>2965</v>
      </c>
      <c r="N2585" s="160" t="s">
        <v>2966</v>
      </c>
      <c r="O2585" s="249" t="s">
        <v>2967</v>
      </c>
      <c r="P2585" s="248">
        <v>43651</v>
      </c>
      <c r="Q2585" s="166" t="str">
        <f>IF(COUNTIFS(tabAtas_Bloqueios[CÓDIGO],tabConsumoAta[[#This Row],[CÓDIGO]],tabAtas_Bloqueios[CHAVE],tabConsumoAta[[#This Row],[ATA]],tabAtas_Bloqueios[INATIVO],"") &gt; 0,"X","")</f>
        <v/>
      </c>
      <c r="R2585" s="158" t="s">
        <v>1555</v>
      </c>
    </row>
    <row r="2586" spans="1:18" x14ac:dyDescent="0.3">
      <c r="A2586" s="247">
        <v>64625</v>
      </c>
      <c r="B2586" s="47" t="s">
        <v>142</v>
      </c>
      <c r="C2586" s="34" t="str">
        <f>IFERROR(VLOOKUP(tabConsumoAta[[#This Row],[CÓDIGO]],tabEstimativa[#Data],14,FALSE),"")</f>
        <v>Suspenso</v>
      </c>
      <c r="D2586" s="157" t="s">
        <v>1652</v>
      </c>
      <c r="E2586" s="157">
        <v>204</v>
      </c>
      <c r="F2586" s="34">
        <v>2018</v>
      </c>
      <c r="G2586" s="78">
        <f>IFERROR(VLOOKUP(tabConsumoAta[[#This Row],[ATA]],tabAtas[#Data],4,FALSE),"")</f>
        <v>43746</v>
      </c>
      <c r="H2586" s="163">
        <f>SUMIFS(tabSaldoAta[ESTIMATIVA],tabSaldoAta[CÓDIGO],tabConsumoAta[[#This Row],[CÓDIGO]],tabSaldoAta[CHAVE],tabConsumoAta[[#This Row],[ATA]])</f>
        <v>400</v>
      </c>
      <c r="I2586" s="164">
        <v>80</v>
      </c>
      <c r="J2586" s="159">
        <v>8</v>
      </c>
      <c r="K2586" s="251">
        <v>9753</v>
      </c>
      <c r="L2586" s="246" t="s">
        <v>2762</v>
      </c>
      <c r="M2586" s="160" t="s">
        <v>2965</v>
      </c>
      <c r="N2586" s="160" t="s">
        <v>2966</v>
      </c>
      <c r="O2586" s="249" t="s">
        <v>2967</v>
      </c>
      <c r="P2586" s="248">
        <v>43651</v>
      </c>
      <c r="Q2586" s="166" t="str">
        <f>IF(COUNTIFS(tabAtas_Bloqueios[CÓDIGO],tabConsumoAta[[#This Row],[CÓDIGO]],tabAtas_Bloqueios[CHAVE],tabConsumoAta[[#This Row],[ATA]],tabAtas_Bloqueios[INATIVO],"") &gt; 0,"X","")</f>
        <v/>
      </c>
      <c r="R2586" s="158" t="s">
        <v>1555</v>
      </c>
    </row>
    <row r="2587" spans="1:18" x14ac:dyDescent="0.3">
      <c r="A2587" s="247">
        <v>134247</v>
      </c>
      <c r="B2587" s="47" t="s">
        <v>1419</v>
      </c>
      <c r="C2587" s="34" t="str">
        <f>IFERROR(VLOOKUP(tabConsumoAta[[#This Row],[CÓDIGO]],tabEstimativa[#Data],14,FALSE),"")</f>
        <v>Aguardando</v>
      </c>
      <c r="D2587" s="157" t="s">
        <v>1659</v>
      </c>
      <c r="E2587" s="157">
        <v>214</v>
      </c>
      <c r="F2587" s="34">
        <v>2018</v>
      </c>
      <c r="G2587" s="78">
        <f>IFERROR(VLOOKUP(tabConsumoAta[[#This Row],[ATA]],tabAtas[#Data],4,FALSE),"")</f>
        <v>43762</v>
      </c>
      <c r="H2587" s="163">
        <f>SUMIFS(tabSaldoAta[ESTIMATIVA],tabSaldoAta[CÓDIGO],tabConsumoAta[[#This Row],[CÓDIGO]],tabSaldoAta[CHAVE],tabConsumoAta[[#This Row],[ATA]])</f>
        <v>350</v>
      </c>
      <c r="I2587" s="164">
        <v>100</v>
      </c>
      <c r="J2587" s="159">
        <v>9</v>
      </c>
      <c r="K2587" s="251">
        <v>9754</v>
      </c>
      <c r="L2587" s="246" t="s">
        <v>2761</v>
      </c>
      <c r="M2587" s="160" t="s">
        <v>2965</v>
      </c>
      <c r="N2587" s="160" t="s">
        <v>2966</v>
      </c>
      <c r="O2587" s="249" t="s">
        <v>2967</v>
      </c>
      <c r="P2587" s="248">
        <v>43651</v>
      </c>
      <c r="Q2587" s="166" t="str">
        <f>IF(COUNTIFS(tabAtas_Bloqueios[CÓDIGO],tabConsumoAta[[#This Row],[CÓDIGO]],tabAtas_Bloqueios[CHAVE],tabConsumoAta[[#This Row],[ATA]],tabAtas_Bloqueios[INATIVO],"") &gt; 0,"X","")</f>
        <v/>
      </c>
      <c r="R2587" s="158" t="s">
        <v>1555</v>
      </c>
    </row>
    <row r="2588" spans="1:18" x14ac:dyDescent="0.3">
      <c r="A2588" s="247">
        <v>70967</v>
      </c>
      <c r="B2588" s="47" t="s">
        <v>81</v>
      </c>
      <c r="C2588" s="34" t="str">
        <f>IFERROR(VLOOKUP(tabConsumoAta[[#This Row],[CÓDIGO]],tabEstimativa[#Data],14,FALSE),"")</f>
        <v>Aguardando</v>
      </c>
      <c r="D2588" s="157" t="s">
        <v>1663</v>
      </c>
      <c r="E2588" s="157">
        <v>228</v>
      </c>
      <c r="F2588" s="34">
        <v>2018</v>
      </c>
      <c r="G2588" s="78">
        <f>IFERROR(VLOOKUP(tabConsumoAta[[#This Row],[ATA]],tabAtas[#Data],4,FALSE),"")</f>
        <v>43787</v>
      </c>
      <c r="H2588" s="163">
        <f>SUMIFS(tabSaldoAta[ESTIMATIVA],tabSaldoAta[CÓDIGO],tabConsumoAta[[#This Row],[CÓDIGO]],tabSaldoAta[CHAVE],tabConsumoAta[[#This Row],[ATA]])</f>
        <v>80</v>
      </c>
      <c r="I2588" s="164">
        <v>26</v>
      </c>
      <c r="J2588" s="159">
        <v>10</v>
      </c>
      <c r="K2588" s="251">
        <v>9755</v>
      </c>
      <c r="L2588" s="246" t="s">
        <v>2762</v>
      </c>
      <c r="M2588" s="160" t="s">
        <v>2965</v>
      </c>
      <c r="N2588" s="160" t="s">
        <v>2966</v>
      </c>
      <c r="O2588" s="249" t="s">
        <v>2967</v>
      </c>
      <c r="P2588" s="248">
        <v>43651</v>
      </c>
      <c r="Q2588" s="166" t="str">
        <f>IF(COUNTIFS(tabAtas_Bloqueios[CÓDIGO],tabConsumoAta[[#This Row],[CÓDIGO]],tabAtas_Bloqueios[CHAVE],tabConsumoAta[[#This Row],[ATA]],tabAtas_Bloqueios[INATIVO],"") &gt; 0,"X","")</f>
        <v/>
      </c>
      <c r="R2588" s="158" t="s">
        <v>1555</v>
      </c>
    </row>
    <row r="2589" spans="1:18" x14ac:dyDescent="0.3">
      <c r="A2589" s="247">
        <v>12884</v>
      </c>
      <c r="B2589" s="47" t="s">
        <v>109</v>
      </c>
      <c r="C2589" s="34" t="str">
        <f>IFERROR(VLOOKUP(tabConsumoAta[[#This Row],[CÓDIGO]],tabEstimativa[#Data],14,FALSE),"")</f>
        <v>Aguardando</v>
      </c>
      <c r="D2589" s="157" t="s">
        <v>1663</v>
      </c>
      <c r="E2589" s="157">
        <v>228</v>
      </c>
      <c r="F2589" s="34">
        <v>2018</v>
      </c>
      <c r="G2589" s="78">
        <f>IFERROR(VLOOKUP(tabConsumoAta[[#This Row],[ATA]],tabAtas[#Data],4,FALSE),"")</f>
        <v>43787</v>
      </c>
      <c r="H2589" s="163">
        <f>SUMIFS(tabSaldoAta[ESTIMATIVA],tabSaldoAta[CÓDIGO],tabConsumoAta[[#This Row],[CÓDIGO]],tabSaldoAta[CHAVE],tabConsumoAta[[#This Row],[ATA]])</f>
        <v>400</v>
      </c>
      <c r="I2589" s="164">
        <v>100</v>
      </c>
      <c r="J2589" s="159">
        <v>11</v>
      </c>
      <c r="K2589" s="251">
        <v>9755</v>
      </c>
      <c r="L2589" s="246" t="s">
        <v>2762</v>
      </c>
      <c r="M2589" s="160" t="s">
        <v>2965</v>
      </c>
      <c r="N2589" s="160" t="s">
        <v>2966</v>
      </c>
      <c r="O2589" s="249" t="s">
        <v>2967</v>
      </c>
      <c r="P2589" s="248">
        <v>43651</v>
      </c>
      <c r="Q2589" s="166" t="str">
        <f>IF(COUNTIFS(tabAtas_Bloqueios[CÓDIGO],tabConsumoAta[[#This Row],[CÓDIGO]],tabAtas_Bloqueios[CHAVE],tabConsumoAta[[#This Row],[ATA]],tabAtas_Bloqueios[INATIVO],"") &gt; 0,"X","")</f>
        <v/>
      </c>
      <c r="R2589" s="158" t="s">
        <v>1555</v>
      </c>
    </row>
    <row r="2590" spans="1:18" x14ac:dyDescent="0.3">
      <c r="A2590" s="247">
        <v>124241</v>
      </c>
      <c r="B2590" s="47" t="s">
        <v>16</v>
      </c>
      <c r="C2590" s="34" t="str">
        <f>IFERROR(VLOOKUP(tabConsumoAta[[#This Row],[CÓDIGO]],tabEstimativa[#Data],14,FALSE),"")</f>
        <v/>
      </c>
      <c r="D2590" s="157" t="s">
        <v>1663</v>
      </c>
      <c r="E2590" s="157">
        <v>228</v>
      </c>
      <c r="F2590" s="34">
        <v>2018</v>
      </c>
      <c r="G2590" s="78">
        <f>IFERROR(VLOOKUP(tabConsumoAta[[#This Row],[ATA]],tabAtas[#Data],4,FALSE),"")</f>
        <v>43787</v>
      </c>
      <c r="H2590" s="163">
        <f>SUMIFS(tabSaldoAta[ESTIMATIVA],tabSaldoAta[CÓDIGO],tabConsumoAta[[#This Row],[CÓDIGO]],tabSaldoAta[CHAVE],tabConsumoAta[[#This Row],[ATA]])</f>
        <v>100</v>
      </c>
      <c r="I2590" s="164">
        <v>80</v>
      </c>
      <c r="J2590" s="159">
        <v>12</v>
      </c>
      <c r="K2590" s="251">
        <v>9755</v>
      </c>
      <c r="L2590" s="246" t="s">
        <v>2762</v>
      </c>
      <c r="M2590" s="160" t="s">
        <v>2965</v>
      </c>
      <c r="N2590" s="160" t="s">
        <v>2966</v>
      </c>
      <c r="O2590" s="249" t="s">
        <v>2967</v>
      </c>
      <c r="P2590" s="248">
        <v>43651</v>
      </c>
      <c r="Q2590" s="166" t="str">
        <f>IF(COUNTIFS(tabAtas_Bloqueios[CÓDIGO],tabConsumoAta[[#This Row],[CÓDIGO]],tabAtas_Bloqueios[CHAVE],tabConsumoAta[[#This Row],[ATA]],tabAtas_Bloqueios[INATIVO],"") &gt; 0,"X","")</f>
        <v/>
      </c>
      <c r="R2590" s="158" t="s">
        <v>1555</v>
      </c>
    </row>
    <row r="2591" spans="1:18" x14ac:dyDescent="0.3">
      <c r="A2591" s="247">
        <v>17426</v>
      </c>
      <c r="B2591" s="47" t="s">
        <v>76</v>
      </c>
      <c r="C2591" s="34" t="str">
        <f>IFERROR(VLOOKUP(tabConsumoAta[[#This Row],[CÓDIGO]],tabEstimativa[#Data],14,FALSE),"")</f>
        <v>Suspenso</v>
      </c>
      <c r="D2591" s="157" t="s">
        <v>1663</v>
      </c>
      <c r="E2591" s="157">
        <v>228</v>
      </c>
      <c r="F2591" s="34">
        <v>2018</v>
      </c>
      <c r="G2591" s="78">
        <f>IFERROR(VLOOKUP(tabConsumoAta[[#This Row],[ATA]],tabAtas[#Data],4,FALSE),"")</f>
        <v>43787</v>
      </c>
      <c r="H2591" s="163">
        <f>SUMIFS(tabSaldoAta[ESTIMATIVA],tabSaldoAta[CÓDIGO],tabConsumoAta[[#This Row],[CÓDIGO]],tabSaldoAta[CHAVE],tabConsumoAta[[#This Row],[ATA]])</f>
        <v>20</v>
      </c>
      <c r="I2591" s="164">
        <v>5</v>
      </c>
      <c r="J2591" s="159">
        <v>13</v>
      </c>
      <c r="K2591" s="251">
        <v>9755</v>
      </c>
      <c r="L2591" s="246" t="s">
        <v>2762</v>
      </c>
      <c r="M2591" s="160" t="s">
        <v>2965</v>
      </c>
      <c r="N2591" s="160" t="s">
        <v>2966</v>
      </c>
      <c r="O2591" s="249" t="s">
        <v>2967</v>
      </c>
      <c r="P2591" s="248">
        <v>43651</v>
      </c>
      <c r="Q2591" s="166" t="str">
        <f>IF(COUNTIFS(tabAtas_Bloqueios[CÓDIGO],tabConsumoAta[[#This Row],[CÓDIGO]],tabAtas_Bloqueios[CHAVE],tabConsumoAta[[#This Row],[ATA]],tabAtas_Bloqueios[INATIVO],"") &gt; 0,"X","")</f>
        <v/>
      </c>
      <c r="R2591" s="158" t="s">
        <v>1555</v>
      </c>
    </row>
    <row r="2592" spans="1:18" x14ac:dyDescent="0.3">
      <c r="A2592" s="247">
        <v>30658</v>
      </c>
      <c r="B2592" s="47" t="s">
        <v>246</v>
      </c>
      <c r="C2592" s="34" t="str">
        <f>IFERROR(VLOOKUP(tabConsumoAta[[#This Row],[CÓDIGO]],tabEstimativa[#Data],14,FALSE),"")</f>
        <v>Inativo</v>
      </c>
      <c r="D2592" s="157" t="s">
        <v>1663</v>
      </c>
      <c r="E2592" s="157">
        <v>228</v>
      </c>
      <c r="F2592" s="34">
        <v>2018</v>
      </c>
      <c r="G2592" s="78">
        <f>IFERROR(VLOOKUP(tabConsumoAta[[#This Row],[ATA]],tabAtas[#Data],4,FALSE),"")</f>
        <v>43787</v>
      </c>
      <c r="H2592" s="163">
        <f>SUMIFS(tabSaldoAta[ESTIMATIVA],tabSaldoAta[CÓDIGO],tabConsumoAta[[#This Row],[CÓDIGO]],tabSaldoAta[CHAVE],tabConsumoAta[[#This Row],[ATA]])</f>
        <v>0</v>
      </c>
      <c r="I2592" s="164">
        <v>10</v>
      </c>
      <c r="J2592" s="159">
        <v>14</v>
      </c>
      <c r="K2592" s="251">
        <v>9755</v>
      </c>
      <c r="L2592" s="246" t="s">
        <v>2762</v>
      </c>
      <c r="M2592" s="160" t="s">
        <v>2965</v>
      </c>
      <c r="N2592" s="160" t="s">
        <v>2966</v>
      </c>
      <c r="O2592" s="249" t="s">
        <v>2967</v>
      </c>
      <c r="P2592" s="248">
        <v>43651</v>
      </c>
      <c r="Q2592" s="166" t="str">
        <f>IF(COUNTIFS(tabAtas_Bloqueios[CÓDIGO],tabConsumoAta[[#This Row],[CÓDIGO]],tabAtas_Bloqueios[CHAVE],tabConsumoAta[[#This Row],[ATA]],tabAtas_Bloqueios[INATIVO],"") &gt; 0,"X","")</f>
        <v/>
      </c>
      <c r="R2592" s="158" t="s">
        <v>1555</v>
      </c>
    </row>
    <row r="2593" spans="1:18" x14ac:dyDescent="0.3">
      <c r="A2593" s="247">
        <v>135301</v>
      </c>
      <c r="B2593" s="47" t="s">
        <v>101</v>
      </c>
      <c r="C2593" s="34" t="str">
        <f>IFERROR(VLOOKUP(tabConsumoAta[[#This Row],[CÓDIGO]],tabEstimativa[#Data],14,FALSE),"")</f>
        <v>Aguardando</v>
      </c>
      <c r="D2593" s="157" t="s">
        <v>1663</v>
      </c>
      <c r="E2593" s="157">
        <v>228</v>
      </c>
      <c r="F2593" s="34">
        <v>2018</v>
      </c>
      <c r="G2593" s="78">
        <f>IFERROR(VLOOKUP(tabConsumoAta[[#This Row],[ATA]],tabAtas[#Data],4,FALSE),"")</f>
        <v>43787</v>
      </c>
      <c r="H2593" s="163">
        <f>SUMIFS(tabSaldoAta[ESTIMATIVA],tabSaldoAta[CÓDIGO],tabConsumoAta[[#This Row],[CÓDIGO]],tabSaldoAta[CHAVE],tabConsumoAta[[#This Row],[ATA]])</f>
        <v>200</v>
      </c>
      <c r="I2593" s="164">
        <v>150</v>
      </c>
      <c r="J2593" s="159">
        <v>15</v>
      </c>
      <c r="K2593" s="251">
        <v>9756</v>
      </c>
      <c r="L2593" s="246" t="s">
        <v>2764</v>
      </c>
      <c r="M2593" s="160" t="s">
        <v>2965</v>
      </c>
      <c r="N2593" s="160" t="s">
        <v>2966</v>
      </c>
      <c r="O2593" s="249" t="s">
        <v>2967</v>
      </c>
      <c r="P2593" s="248">
        <v>43651</v>
      </c>
      <c r="Q2593" s="166" t="str">
        <f>IF(COUNTIFS(tabAtas_Bloqueios[CÓDIGO],tabConsumoAta[[#This Row],[CÓDIGO]],tabAtas_Bloqueios[CHAVE],tabConsumoAta[[#This Row],[ATA]],tabAtas_Bloqueios[INATIVO],"") &gt; 0,"X","")</f>
        <v/>
      </c>
      <c r="R2593" s="158" t="s">
        <v>1555</v>
      </c>
    </row>
    <row r="2594" spans="1:18" x14ac:dyDescent="0.3">
      <c r="A2594" s="247">
        <v>66168</v>
      </c>
      <c r="B2594" s="47" t="s">
        <v>2516</v>
      </c>
      <c r="C2594" s="34" t="str">
        <f>IFERROR(VLOOKUP(tabConsumoAta[[#This Row],[CÓDIGO]],tabEstimativa[#Data],14,FALSE),"")</f>
        <v>Aguardando</v>
      </c>
      <c r="D2594" s="157" t="s">
        <v>1689</v>
      </c>
      <c r="E2594" s="157">
        <v>246</v>
      </c>
      <c r="F2594" s="34">
        <v>2018</v>
      </c>
      <c r="G2594" s="78">
        <f>IFERROR(VLOOKUP(tabConsumoAta[[#This Row],[ATA]],tabAtas[#Data],4,FALSE),"")</f>
        <v>43819</v>
      </c>
      <c r="H2594" s="163">
        <f>SUMIFS(tabSaldoAta[ESTIMATIVA],tabSaldoAta[CÓDIGO],tabConsumoAta[[#This Row],[CÓDIGO]],tabSaldoAta[CHAVE],tabConsumoAta[[#This Row],[ATA]])</f>
        <v>700</v>
      </c>
      <c r="I2594" s="164">
        <v>500</v>
      </c>
      <c r="J2594" s="159">
        <v>16</v>
      </c>
      <c r="K2594" s="251">
        <v>9758</v>
      </c>
      <c r="L2594" s="246" t="s">
        <v>2517</v>
      </c>
      <c r="M2594" s="160" t="s">
        <v>2965</v>
      </c>
      <c r="N2594" s="160" t="s">
        <v>2966</v>
      </c>
      <c r="O2594" s="249" t="s">
        <v>2967</v>
      </c>
      <c r="P2594" s="248">
        <v>43651</v>
      </c>
      <c r="Q2594" s="166" t="str">
        <f>IF(COUNTIFS(tabAtas_Bloqueios[CÓDIGO],tabConsumoAta[[#This Row],[CÓDIGO]],tabAtas_Bloqueios[CHAVE],tabConsumoAta[[#This Row],[ATA]],tabAtas_Bloqueios[INATIVO],"") &gt; 0,"X","")</f>
        <v/>
      </c>
      <c r="R2594" s="158" t="s">
        <v>1555</v>
      </c>
    </row>
    <row r="2595" spans="1:18" x14ac:dyDescent="0.3">
      <c r="A2595" s="247">
        <v>76583</v>
      </c>
      <c r="B2595" s="47" t="s">
        <v>93</v>
      </c>
      <c r="C2595" s="34" t="str">
        <f>IFERROR(VLOOKUP(tabConsumoAta[[#This Row],[CÓDIGO]],tabEstimativa[#Data],14,FALSE),"")</f>
        <v>Aguardando</v>
      </c>
      <c r="D2595" s="157" t="s">
        <v>1705</v>
      </c>
      <c r="E2595" s="157">
        <v>8</v>
      </c>
      <c r="F2595" s="34">
        <v>2019</v>
      </c>
      <c r="G2595" s="78">
        <f>IFERROR(VLOOKUP(tabConsumoAta[[#This Row],[ATA]],tabAtas[#Data],4,FALSE),"")</f>
        <v>43845</v>
      </c>
      <c r="H2595" s="163">
        <f>SUMIFS(tabSaldoAta[ESTIMATIVA],tabSaldoAta[CÓDIGO],tabConsumoAta[[#This Row],[CÓDIGO]],tabSaldoAta[CHAVE],tabConsumoAta[[#This Row],[ATA]])</f>
        <v>0</v>
      </c>
      <c r="I2595" s="164">
        <v>25</v>
      </c>
      <c r="J2595" s="159">
        <v>17</v>
      </c>
      <c r="K2595" s="251">
        <v>9911</v>
      </c>
      <c r="L2595" s="246" t="s">
        <v>2846</v>
      </c>
      <c r="M2595" s="160" t="s">
        <v>2965</v>
      </c>
      <c r="N2595" s="160" t="s">
        <v>2966</v>
      </c>
      <c r="O2595" s="249" t="s">
        <v>2967</v>
      </c>
      <c r="P2595" s="248">
        <v>43651</v>
      </c>
      <c r="Q2595" s="166" t="str">
        <f>IF(COUNTIFS(tabAtas_Bloqueios[CÓDIGO],tabConsumoAta[[#This Row],[CÓDIGO]],tabAtas_Bloqueios[CHAVE],tabConsumoAta[[#This Row],[ATA]],tabAtas_Bloqueios[INATIVO],"") &gt; 0,"X","")</f>
        <v/>
      </c>
      <c r="R2595" s="158" t="s">
        <v>1555</v>
      </c>
    </row>
    <row r="2596" spans="1:18" x14ac:dyDescent="0.3">
      <c r="A2596" s="247">
        <v>74907</v>
      </c>
      <c r="B2596" s="47" t="s">
        <v>250</v>
      </c>
      <c r="C2596" s="34" t="str">
        <f>IFERROR(VLOOKUP(tabConsumoAta[[#This Row],[CÓDIGO]],tabEstimativa[#Data],14,FALSE),"")</f>
        <v>Aguardando</v>
      </c>
      <c r="D2596" s="157" t="s">
        <v>1705</v>
      </c>
      <c r="E2596" s="157">
        <v>8</v>
      </c>
      <c r="F2596" s="34">
        <v>2019</v>
      </c>
      <c r="G2596" s="78">
        <f>IFERROR(VLOOKUP(tabConsumoAta[[#This Row],[ATA]],tabAtas[#Data],4,FALSE),"")</f>
        <v>43845</v>
      </c>
      <c r="H2596" s="163">
        <f>SUMIFS(tabSaldoAta[ESTIMATIVA],tabSaldoAta[CÓDIGO],tabConsumoAta[[#This Row],[CÓDIGO]],tabSaldoAta[CHAVE],tabConsumoAta[[#This Row],[ATA]])</f>
        <v>70</v>
      </c>
      <c r="I2596" s="164">
        <v>10</v>
      </c>
      <c r="J2596" s="159">
        <v>18</v>
      </c>
      <c r="K2596" s="251">
        <v>9910</v>
      </c>
      <c r="L2596" s="246" t="s">
        <v>2757</v>
      </c>
      <c r="M2596" s="160" t="s">
        <v>2965</v>
      </c>
      <c r="N2596" s="160" t="s">
        <v>2966</v>
      </c>
      <c r="O2596" s="249" t="s">
        <v>2967</v>
      </c>
      <c r="P2596" s="248">
        <v>43651</v>
      </c>
      <c r="Q2596" s="166" t="str">
        <f>IF(COUNTIFS(tabAtas_Bloqueios[CÓDIGO],tabConsumoAta[[#This Row],[CÓDIGO]],tabAtas_Bloqueios[CHAVE],tabConsumoAta[[#This Row],[ATA]],tabAtas_Bloqueios[INATIVO],"") &gt; 0,"X","")</f>
        <v/>
      </c>
      <c r="R2596" s="158" t="s">
        <v>1555</v>
      </c>
    </row>
    <row r="2597" spans="1:18" x14ac:dyDescent="0.3">
      <c r="A2597" s="247">
        <v>77562</v>
      </c>
      <c r="B2597" s="47" t="s">
        <v>211</v>
      </c>
      <c r="C2597" s="34" t="str">
        <f>IFERROR(VLOOKUP(tabConsumoAta[[#This Row],[CÓDIGO]],tabEstimativa[#Data],14,FALSE),"")</f>
        <v>Aguardando</v>
      </c>
      <c r="D2597" s="157" t="s">
        <v>1705</v>
      </c>
      <c r="E2597" s="157">
        <v>8</v>
      </c>
      <c r="F2597" s="34">
        <v>2019</v>
      </c>
      <c r="G2597" s="78">
        <f>IFERROR(VLOOKUP(tabConsumoAta[[#This Row],[ATA]],tabAtas[#Data],4,FALSE),"")</f>
        <v>43845</v>
      </c>
      <c r="H2597" s="163">
        <f>SUMIFS(tabSaldoAta[ESTIMATIVA],tabSaldoAta[CÓDIGO],tabConsumoAta[[#This Row],[CÓDIGO]],tabSaldoAta[CHAVE],tabConsumoAta[[#This Row],[ATA]])</f>
        <v>3200</v>
      </c>
      <c r="I2597" s="164">
        <v>1100</v>
      </c>
      <c r="J2597" s="159">
        <v>19</v>
      </c>
      <c r="K2597" s="251">
        <v>9912</v>
      </c>
      <c r="L2597" s="246" t="s">
        <v>2771</v>
      </c>
      <c r="M2597" s="160" t="s">
        <v>2965</v>
      </c>
      <c r="N2597" s="160" t="s">
        <v>2966</v>
      </c>
      <c r="O2597" s="249" t="s">
        <v>2967</v>
      </c>
      <c r="P2597" s="248">
        <v>43651</v>
      </c>
      <c r="Q2597" s="166" t="str">
        <f>IF(COUNTIFS(tabAtas_Bloqueios[CÓDIGO],tabConsumoAta[[#This Row],[CÓDIGO]],tabAtas_Bloqueios[CHAVE],tabConsumoAta[[#This Row],[ATA]],tabAtas_Bloqueios[INATIVO],"") &gt; 0,"X","")</f>
        <v/>
      </c>
      <c r="R2597" s="158" t="s">
        <v>1555</v>
      </c>
    </row>
    <row r="2598" spans="1:18" x14ac:dyDescent="0.3">
      <c r="A2598" s="247">
        <v>64630</v>
      </c>
      <c r="B2598" s="47" t="s">
        <v>1423</v>
      </c>
      <c r="C2598" s="34" t="str">
        <f>IFERROR(VLOOKUP(tabConsumoAta[[#This Row],[CÓDIGO]],tabEstimativa[#Data],14,FALSE),"")</f>
        <v>Aguardando</v>
      </c>
      <c r="D2598" s="157" t="s">
        <v>1722</v>
      </c>
      <c r="E2598" s="157">
        <v>16</v>
      </c>
      <c r="F2598" s="34">
        <v>2019</v>
      </c>
      <c r="G2598" s="78">
        <f>IFERROR(VLOOKUP(tabConsumoAta[[#This Row],[ATA]],tabAtas[#Data],4,FALSE),"")</f>
        <v>43859</v>
      </c>
      <c r="H2598" s="163">
        <f>SUMIFS(tabSaldoAta[ESTIMATIVA],tabSaldoAta[CÓDIGO],tabConsumoAta[[#This Row],[CÓDIGO]],tabSaldoAta[CHAVE],tabConsumoAta[[#This Row],[ATA]])</f>
        <v>50</v>
      </c>
      <c r="I2598" s="164">
        <v>10</v>
      </c>
      <c r="J2598" s="159">
        <v>20</v>
      </c>
      <c r="K2598" s="251">
        <v>9764</v>
      </c>
      <c r="L2598" s="246" t="s">
        <v>2762</v>
      </c>
      <c r="M2598" s="160" t="s">
        <v>2965</v>
      </c>
      <c r="N2598" s="160" t="s">
        <v>2966</v>
      </c>
      <c r="O2598" s="249" t="s">
        <v>2967</v>
      </c>
      <c r="P2598" s="248">
        <v>43651</v>
      </c>
      <c r="Q2598" s="166" t="str">
        <f>IF(COUNTIFS(tabAtas_Bloqueios[CÓDIGO],tabConsumoAta[[#This Row],[CÓDIGO]],tabAtas_Bloqueios[CHAVE],tabConsumoAta[[#This Row],[ATA]],tabAtas_Bloqueios[INATIVO],"") &gt; 0,"X","")</f>
        <v/>
      </c>
      <c r="R2598" s="158" t="s">
        <v>1555</v>
      </c>
    </row>
    <row r="2599" spans="1:18" x14ac:dyDescent="0.3">
      <c r="A2599" s="247">
        <v>106375</v>
      </c>
      <c r="B2599" s="47" t="s">
        <v>2774</v>
      </c>
      <c r="C2599" s="34" t="str">
        <f>IFERROR(VLOOKUP(tabConsumoAta[[#This Row],[CÓDIGO]],tabEstimativa[#Data],14,FALSE),"")</f>
        <v>Aguardando</v>
      </c>
      <c r="D2599" s="157" t="s">
        <v>1567</v>
      </c>
      <c r="E2599" s="157">
        <v>47</v>
      </c>
      <c r="F2599" s="34">
        <v>2019</v>
      </c>
      <c r="G2599" s="78">
        <f>IFERROR(VLOOKUP(tabConsumoAta[[#This Row],[ATA]],tabAtas[#Data],4,FALSE),"")</f>
        <v>43878</v>
      </c>
      <c r="H2599" s="163">
        <f>SUMIFS(tabSaldoAta[ESTIMATIVA],tabSaldoAta[CÓDIGO],tabConsumoAta[[#This Row],[CÓDIGO]],tabSaldoAta[CHAVE],tabConsumoAta[[#This Row],[ATA]])</f>
        <v>730</v>
      </c>
      <c r="I2599" s="164">
        <v>200</v>
      </c>
      <c r="J2599" s="159">
        <v>21</v>
      </c>
      <c r="K2599" s="251">
        <v>9765</v>
      </c>
      <c r="L2599" s="246" t="s">
        <v>2775</v>
      </c>
      <c r="M2599" s="160" t="s">
        <v>2965</v>
      </c>
      <c r="N2599" s="160" t="s">
        <v>2966</v>
      </c>
      <c r="O2599" s="249" t="s">
        <v>2967</v>
      </c>
      <c r="P2599" s="248">
        <v>43651</v>
      </c>
      <c r="Q2599" s="166" t="str">
        <f>IF(COUNTIFS(tabAtas_Bloqueios[CÓDIGO],tabConsumoAta[[#This Row],[CÓDIGO]],tabAtas_Bloqueios[CHAVE],tabConsumoAta[[#This Row],[ATA]],tabAtas_Bloqueios[INATIVO],"") &gt; 0,"X","")</f>
        <v/>
      </c>
      <c r="R2599" s="158" t="s">
        <v>1555</v>
      </c>
    </row>
    <row r="2600" spans="1:18" x14ac:dyDescent="0.3">
      <c r="A2600" s="247">
        <v>106376</v>
      </c>
      <c r="B2600" s="47" t="s">
        <v>2841</v>
      </c>
      <c r="C2600" s="34" t="str">
        <f>IFERROR(VLOOKUP(tabConsumoAta[[#This Row],[CÓDIGO]],tabEstimativa[#Data],14,FALSE),"")</f>
        <v>Aguardando</v>
      </c>
      <c r="D2600" s="157" t="s">
        <v>1567</v>
      </c>
      <c r="E2600" s="157">
        <v>47</v>
      </c>
      <c r="F2600" s="34">
        <v>2019</v>
      </c>
      <c r="G2600" s="78">
        <f>IFERROR(VLOOKUP(tabConsumoAta[[#This Row],[ATA]],tabAtas[#Data],4,FALSE),"")</f>
        <v>43878</v>
      </c>
      <c r="H2600" s="163">
        <f>SUMIFS(tabSaldoAta[ESTIMATIVA],tabSaldoAta[CÓDIGO],tabConsumoAta[[#This Row],[CÓDIGO]],tabSaldoAta[CHAVE],tabConsumoAta[[#This Row],[ATA]])</f>
        <v>1200</v>
      </c>
      <c r="I2600" s="164">
        <v>300</v>
      </c>
      <c r="J2600" s="159">
        <v>22</v>
      </c>
      <c r="K2600" s="251">
        <v>9765</v>
      </c>
      <c r="L2600" s="246" t="s">
        <v>2775</v>
      </c>
      <c r="M2600" s="160" t="s">
        <v>2965</v>
      </c>
      <c r="N2600" s="160" t="s">
        <v>2966</v>
      </c>
      <c r="O2600" s="249" t="s">
        <v>2967</v>
      </c>
      <c r="P2600" s="248">
        <v>43651</v>
      </c>
      <c r="Q2600" s="166" t="str">
        <f>IF(COUNTIFS(tabAtas_Bloqueios[CÓDIGO],tabConsumoAta[[#This Row],[CÓDIGO]],tabAtas_Bloqueios[CHAVE],tabConsumoAta[[#This Row],[ATA]],tabAtas_Bloqueios[INATIVO],"") &gt; 0,"X","")</f>
        <v/>
      </c>
      <c r="R2600" s="158" t="s">
        <v>1555</v>
      </c>
    </row>
    <row r="2601" spans="1:18" x14ac:dyDescent="0.3">
      <c r="A2601" s="247">
        <v>20135</v>
      </c>
      <c r="B2601" s="47" t="s">
        <v>2639</v>
      </c>
      <c r="C2601" s="34" t="str">
        <f>IFERROR(VLOOKUP(tabConsumoAta[[#This Row],[CÓDIGO]],tabEstimativa[#Data],14,FALSE),"")</f>
        <v>Aguardando</v>
      </c>
      <c r="D2601" s="157" t="s">
        <v>1730</v>
      </c>
      <c r="E2601" s="157">
        <v>60</v>
      </c>
      <c r="F2601" s="34">
        <v>2019</v>
      </c>
      <c r="G2601" s="78">
        <f>IFERROR(VLOOKUP(tabConsumoAta[[#This Row],[ATA]],tabAtas[#Data],4,FALSE),"")</f>
        <v>43885</v>
      </c>
      <c r="H2601" s="163">
        <f>SUMIFS(tabSaldoAta[ESTIMATIVA],tabSaldoAta[CÓDIGO],tabConsumoAta[[#This Row],[CÓDIGO]],tabSaldoAta[CHAVE],tabConsumoAta[[#This Row],[ATA]])</f>
        <v>450</v>
      </c>
      <c r="I2601" s="164">
        <v>200</v>
      </c>
      <c r="J2601" s="159">
        <v>23</v>
      </c>
      <c r="K2601" s="251">
        <v>9766</v>
      </c>
      <c r="L2601" s="246" t="s">
        <v>2969</v>
      </c>
      <c r="M2601" s="160" t="s">
        <v>2965</v>
      </c>
      <c r="N2601" s="160" t="s">
        <v>2966</v>
      </c>
      <c r="O2601" s="249" t="s">
        <v>2967</v>
      </c>
      <c r="P2601" s="248">
        <v>43651</v>
      </c>
      <c r="Q2601" s="166" t="str">
        <f>IF(COUNTIFS(tabAtas_Bloqueios[CÓDIGO],tabConsumoAta[[#This Row],[CÓDIGO]],tabAtas_Bloqueios[CHAVE],tabConsumoAta[[#This Row],[ATA]],tabAtas_Bloqueios[INATIVO],"") &gt; 0,"X","")</f>
        <v/>
      </c>
      <c r="R2601" s="158" t="s">
        <v>1555</v>
      </c>
    </row>
    <row r="2602" spans="1:18" x14ac:dyDescent="0.3">
      <c r="A2602" s="247">
        <v>14921</v>
      </c>
      <c r="B2602" s="47" t="s">
        <v>2776</v>
      </c>
      <c r="C2602" s="34" t="str">
        <f>IFERROR(VLOOKUP(tabConsumoAta[[#This Row],[CÓDIGO]],tabEstimativa[#Data],14,FALSE),"")</f>
        <v>Aguardando</v>
      </c>
      <c r="D2602" s="157" t="s">
        <v>1740</v>
      </c>
      <c r="E2602" s="157">
        <v>70</v>
      </c>
      <c r="F2602" s="34">
        <v>2019</v>
      </c>
      <c r="G2602" s="78">
        <f>IFERROR(VLOOKUP(tabConsumoAta[[#This Row],[ATA]],tabAtas[#Data],4,FALSE),"")</f>
        <v>43889</v>
      </c>
      <c r="H2602" s="163">
        <f>SUMIFS(tabSaldoAta[ESTIMATIVA],tabSaldoAta[CÓDIGO],tabConsumoAta[[#This Row],[CÓDIGO]],tabSaldoAta[CHAVE],tabConsumoAta[[#This Row],[ATA]])</f>
        <v>1500</v>
      </c>
      <c r="I2602" s="164">
        <v>400</v>
      </c>
      <c r="J2602" s="159">
        <v>24</v>
      </c>
      <c r="K2602" s="251">
        <v>9767</v>
      </c>
      <c r="L2602" s="246" t="s">
        <v>2777</v>
      </c>
      <c r="M2602" s="160" t="s">
        <v>2965</v>
      </c>
      <c r="N2602" s="160" t="s">
        <v>2966</v>
      </c>
      <c r="O2602" s="249" t="s">
        <v>2967</v>
      </c>
      <c r="P2602" s="248">
        <v>43651</v>
      </c>
      <c r="Q2602" s="166" t="str">
        <f>IF(COUNTIFS(tabAtas_Bloqueios[CÓDIGO],tabConsumoAta[[#This Row],[CÓDIGO]],tabAtas_Bloqueios[CHAVE],tabConsumoAta[[#This Row],[ATA]],tabAtas_Bloqueios[INATIVO],"") &gt; 0,"X","")</f>
        <v/>
      </c>
      <c r="R2602" s="158" t="s">
        <v>1555</v>
      </c>
    </row>
    <row r="2603" spans="1:18" x14ac:dyDescent="0.3">
      <c r="A2603" s="247">
        <v>13064</v>
      </c>
      <c r="B2603" s="47" t="s">
        <v>2780</v>
      </c>
      <c r="C2603" s="34" t="str">
        <f>IFERROR(VLOOKUP(tabConsumoAta[[#This Row],[CÓDIGO]],tabEstimativa[#Data],14,FALSE),"")</f>
        <v>Aguardando</v>
      </c>
      <c r="D2603" s="157" t="s">
        <v>1743</v>
      </c>
      <c r="E2603" s="157">
        <v>76</v>
      </c>
      <c r="F2603" s="34">
        <v>2019</v>
      </c>
      <c r="G2603" s="78">
        <f>IFERROR(VLOOKUP(tabConsumoAta[[#This Row],[ATA]],tabAtas[#Data],4,FALSE),"")</f>
        <v>43899</v>
      </c>
      <c r="H2603" s="163">
        <f>SUMIFS(tabSaldoAta[ESTIMATIVA],tabSaldoAta[CÓDIGO],tabConsumoAta[[#This Row],[CÓDIGO]],tabSaldoAta[CHAVE],tabConsumoAta[[#This Row],[ATA]])</f>
        <v>1300</v>
      </c>
      <c r="I2603" s="164">
        <v>350</v>
      </c>
      <c r="J2603" s="159">
        <v>25</v>
      </c>
      <c r="K2603" s="251">
        <v>9769</v>
      </c>
      <c r="L2603" s="246" t="s">
        <v>2415</v>
      </c>
      <c r="M2603" s="160" t="s">
        <v>2965</v>
      </c>
      <c r="N2603" s="160" t="s">
        <v>2966</v>
      </c>
      <c r="O2603" s="249" t="s">
        <v>2967</v>
      </c>
      <c r="P2603" s="248">
        <v>43651</v>
      </c>
      <c r="Q2603" s="166" t="str">
        <f>IF(COUNTIFS(tabAtas_Bloqueios[CÓDIGO],tabConsumoAta[[#This Row],[CÓDIGO]],tabAtas_Bloqueios[CHAVE],tabConsumoAta[[#This Row],[ATA]],tabAtas_Bloqueios[INATIVO],"") &gt; 0,"X","")</f>
        <v/>
      </c>
      <c r="R2603" s="158" t="s">
        <v>1555</v>
      </c>
    </row>
    <row r="2604" spans="1:18" x14ac:dyDescent="0.3">
      <c r="A2604" s="247">
        <v>12894</v>
      </c>
      <c r="B2604" s="47" t="s">
        <v>2375</v>
      </c>
      <c r="C2604" s="34" t="str">
        <f>IFERROR(VLOOKUP(tabConsumoAta[[#This Row],[CÓDIGO]],tabEstimativa[#Data],14,FALSE),"")</f>
        <v>Aguardando</v>
      </c>
      <c r="D2604" s="157" t="s">
        <v>1743</v>
      </c>
      <c r="E2604" s="157">
        <v>76</v>
      </c>
      <c r="F2604" s="34">
        <v>2019</v>
      </c>
      <c r="G2604" s="78">
        <f>IFERROR(VLOOKUP(tabConsumoAta[[#This Row],[ATA]],tabAtas[#Data],4,FALSE),"")</f>
        <v>43899</v>
      </c>
      <c r="H2604" s="163">
        <f>SUMIFS(tabSaldoAta[ESTIMATIVA],tabSaldoAta[CÓDIGO],tabConsumoAta[[#This Row],[CÓDIGO]],tabSaldoAta[CHAVE],tabConsumoAta[[#This Row],[ATA]])</f>
        <v>900</v>
      </c>
      <c r="I2604" s="164">
        <v>570</v>
      </c>
      <c r="J2604" s="159">
        <v>26</v>
      </c>
      <c r="K2604" s="251">
        <v>9770</v>
      </c>
      <c r="L2604" s="246" t="s">
        <v>2762</v>
      </c>
      <c r="M2604" s="160" t="s">
        <v>2965</v>
      </c>
      <c r="N2604" s="160" t="s">
        <v>2966</v>
      </c>
      <c r="O2604" s="249" t="s">
        <v>2967</v>
      </c>
      <c r="P2604" s="248">
        <v>43651</v>
      </c>
      <c r="Q2604" s="166" t="str">
        <f>IF(COUNTIFS(tabAtas_Bloqueios[CÓDIGO],tabConsumoAta[[#This Row],[CÓDIGO]],tabAtas_Bloqueios[CHAVE],tabConsumoAta[[#This Row],[ATA]],tabAtas_Bloqueios[INATIVO],"") &gt; 0,"X","")</f>
        <v/>
      </c>
      <c r="R2604" s="158" t="s">
        <v>1555</v>
      </c>
    </row>
    <row r="2605" spans="1:18" x14ac:dyDescent="0.3">
      <c r="A2605" s="247">
        <v>13063</v>
      </c>
      <c r="B2605" s="47" t="s">
        <v>2784</v>
      </c>
      <c r="C2605" s="34" t="str">
        <f>IFERROR(VLOOKUP(tabConsumoAta[[#This Row],[CÓDIGO]],tabEstimativa[#Data],14,FALSE),"")</f>
        <v>Aguardando</v>
      </c>
      <c r="D2605" s="157" t="s">
        <v>1743</v>
      </c>
      <c r="E2605" s="157">
        <v>76</v>
      </c>
      <c r="F2605" s="34">
        <v>2019</v>
      </c>
      <c r="G2605" s="78">
        <f>IFERROR(VLOOKUP(tabConsumoAta[[#This Row],[ATA]],tabAtas[#Data],4,FALSE),"")</f>
        <v>43899</v>
      </c>
      <c r="H2605" s="163">
        <f>SUMIFS(tabSaldoAta[ESTIMATIVA],tabSaldoAta[CÓDIGO],tabConsumoAta[[#This Row],[CÓDIGO]],tabSaldoAta[CHAVE],tabConsumoAta[[#This Row],[ATA]])</f>
        <v>650</v>
      </c>
      <c r="I2605" s="164">
        <v>200</v>
      </c>
      <c r="J2605" s="159">
        <v>27</v>
      </c>
      <c r="K2605" s="251">
        <v>9770</v>
      </c>
      <c r="L2605" s="246" t="s">
        <v>2762</v>
      </c>
      <c r="M2605" s="160" t="s">
        <v>2965</v>
      </c>
      <c r="N2605" s="160" t="s">
        <v>2966</v>
      </c>
      <c r="O2605" s="249" t="s">
        <v>2967</v>
      </c>
      <c r="P2605" s="248">
        <v>43651</v>
      </c>
      <c r="Q2605" s="166" t="str">
        <f>IF(COUNTIFS(tabAtas_Bloqueios[CÓDIGO],tabConsumoAta[[#This Row],[CÓDIGO]],tabAtas_Bloqueios[CHAVE],tabConsumoAta[[#This Row],[ATA]],tabAtas_Bloqueios[INATIVO],"") &gt; 0,"X","")</f>
        <v/>
      </c>
      <c r="R2605" s="158" t="s">
        <v>1555</v>
      </c>
    </row>
    <row r="2606" spans="1:18" x14ac:dyDescent="0.3">
      <c r="A2606" s="247">
        <v>13517</v>
      </c>
      <c r="B2606" s="47" t="s">
        <v>2380</v>
      </c>
      <c r="C2606" s="34" t="str">
        <f>IFERROR(VLOOKUP(tabConsumoAta[[#This Row],[CÓDIGO]],tabEstimativa[#Data],14,FALSE),"")</f>
        <v>Aguardando</v>
      </c>
      <c r="D2606" s="157" t="s">
        <v>1743</v>
      </c>
      <c r="E2606" s="157">
        <v>76</v>
      </c>
      <c r="F2606" s="34">
        <v>2019</v>
      </c>
      <c r="G2606" s="78">
        <f>IFERROR(VLOOKUP(tabConsumoAta[[#This Row],[ATA]],tabAtas[#Data],4,FALSE),"")</f>
        <v>43899</v>
      </c>
      <c r="H2606" s="163">
        <f>SUMIFS(tabSaldoAta[ESTIMATIVA],tabSaldoAta[CÓDIGO],tabConsumoAta[[#This Row],[CÓDIGO]],tabSaldoAta[CHAVE],tabConsumoAta[[#This Row],[ATA]])</f>
        <v>80</v>
      </c>
      <c r="I2606" s="164">
        <v>50</v>
      </c>
      <c r="J2606" s="159">
        <v>28</v>
      </c>
      <c r="K2606" s="251">
        <v>9771</v>
      </c>
      <c r="L2606" s="246" t="s">
        <v>2764</v>
      </c>
      <c r="M2606" s="160" t="s">
        <v>2965</v>
      </c>
      <c r="N2606" s="160" t="s">
        <v>2966</v>
      </c>
      <c r="O2606" s="249" t="s">
        <v>2967</v>
      </c>
      <c r="P2606" s="248">
        <v>43651</v>
      </c>
      <c r="Q2606" s="166" t="str">
        <f>IF(COUNTIFS(tabAtas_Bloqueios[CÓDIGO],tabConsumoAta[[#This Row],[CÓDIGO]],tabAtas_Bloqueios[CHAVE],tabConsumoAta[[#This Row],[ATA]],tabAtas_Bloqueios[INATIVO],"") &gt; 0,"X","")</f>
        <v/>
      </c>
      <c r="R2606" s="158" t="s">
        <v>1555</v>
      </c>
    </row>
    <row r="2607" spans="1:18" x14ac:dyDescent="0.3">
      <c r="A2607" s="247">
        <v>130624</v>
      </c>
      <c r="B2607" s="47" t="s">
        <v>2473</v>
      </c>
      <c r="C2607" s="34" t="str">
        <f>IFERROR(VLOOKUP(tabConsumoAta[[#This Row],[CÓDIGO]],tabEstimativa[#Data],14,FALSE),"")</f>
        <v>Aguardando</v>
      </c>
      <c r="D2607" s="157" t="s">
        <v>1570</v>
      </c>
      <c r="E2607" s="157">
        <v>93</v>
      </c>
      <c r="F2607" s="34">
        <v>2019</v>
      </c>
      <c r="G2607" s="78">
        <f>IFERROR(VLOOKUP(tabConsumoAta[[#This Row],[ATA]],tabAtas[#Data],4,FALSE),"")</f>
        <v>43922</v>
      </c>
      <c r="H2607" s="163">
        <f>SUMIFS(tabSaldoAta[ESTIMATIVA],tabSaldoAta[CÓDIGO],tabConsumoAta[[#This Row],[CÓDIGO]],tabSaldoAta[CHAVE],tabConsumoAta[[#This Row],[ATA]])</f>
        <v>20500</v>
      </c>
      <c r="I2607" s="164">
        <v>6600</v>
      </c>
      <c r="J2607" s="159">
        <v>29</v>
      </c>
      <c r="K2607" s="251">
        <v>9773</v>
      </c>
      <c r="L2607" s="246" t="s">
        <v>2970</v>
      </c>
      <c r="M2607" s="160" t="s">
        <v>2965</v>
      </c>
      <c r="N2607" s="160" t="s">
        <v>2966</v>
      </c>
      <c r="O2607" s="249" t="s">
        <v>2967</v>
      </c>
      <c r="P2607" s="248">
        <v>43651</v>
      </c>
      <c r="Q2607" s="166" t="str">
        <f>IF(COUNTIFS(tabAtas_Bloqueios[CÓDIGO],tabConsumoAta[[#This Row],[CÓDIGO]],tabAtas_Bloqueios[CHAVE],tabConsumoAta[[#This Row],[ATA]],tabAtas_Bloqueios[INATIVO],"") &gt; 0,"X","")</f>
        <v/>
      </c>
      <c r="R2607" s="158" t="s">
        <v>1555</v>
      </c>
    </row>
    <row r="2608" spans="1:18" x14ac:dyDescent="0.3">
      <c r="A2608" s="247">
        <v>15299</v>
      </c>
      <c r="B2608" s="47" t="s">
        <v>162</v>
      </c>
      <c r="C2608" s="34" t="str">
        <f>IFERROR(VLOOKUP(tabConsumoAta[[#This Row],[CÓDIGO]],tabEstimativa[#Data],14,FALSE),"")</f>
        <v>Suspenso</v>
      </c>
      <c r="D2608" s="157" t="s">
        <v>1768</v>
      </c>
      <c r="E2608" s="157">
        <v>126</v>
      </c>
      <c r="F2608" s="34">
        <v>2019</v>
      </c>
      <c r="G2608" s="78">
        <f>IFERROR(VLOOKUP(tabConsumoAta[[#This Row],[ATA]],tabAtas[#Data],4,FALSE),"")</f>
        <v>43957</v>
      </c>
      <c r="H2608" s="163">
        <f>SUMIFS(tabSaldoAta[ESTIMATIVA],tabSaldoAta[CÓDIGO],tabConsumoAta[[#This Row],[CÓDIGO]],tabSaldoAta[CHAVE],tabConsumoAta[[#This Row],[ATA]])</f>
        <v>600</v>
      </c>
      <c r="I2608" s="164">
        <v>190</v>
      </c>
      <c r="J2608" s="159">
        <v>30</v>
      </c>
      <c r="K2608" s="251">
        <v>9774</v>
      </c>
      <c r="L2608" s="246" t="s">
        <v>2844</v>
      </c>
      <c r="M2608" s="160" t="s">
        <v>2965</v>
      </c>
      <c r="N2608" s="160" t="s">
        <v>2966</v>
      </c>
      <c r="O2608" s="249" t="s">
        <v>2967</v>
      </c>
      <c r="P2608" s="248">
        <v>43651</v>
      </c>
      <c r="Q2608" s="166" t="str">
        <f>IF(COUNTIFS(tabAtas_Bloqueios[CÓDIGO],tabConsumoAta[[#This Row],[CÓDIGO]],tabAtas_Bloqueios[CHAVE],tabConsumoAta[[#This Row],[ATA]],tabAtas_Bloqueios[INATIVO],"") &gt; 0,"X","")</f>
        <v/>
      </c>
      <c r="R2608" s="158" t="s">
        <v>1555</v>
      </c>
    </row>
    <row r="2609" spans="1:18" x14ac:dyDescent="0.3">
      <c r="A2609" s="247">
        <v>14831</v>
      </c>
      <c r="B2609" s="47" t="s">
        <v>2843</v>
      </c>
      <c r="C2609" s="34" t="str">
        <f>IFERROR(VLOOKUP(tabConsumoAta[[#This Row],[CÓDIGO]],tabEstimativa[#Data],14,FALSE),"")</f>
        <v>Inativo</v>
      </c>
      <c r="D2609" s="157" t="s">
        <v>1768</v>
      </c>
      <c r="E2609" s="157">
        <v>126</v>
      </c>
      <c r="F2609" s="34">
        <v>2019</v>
      </c>
      <c r="G2609" s="78">
        <f>IFERROR(VLOOKUP(tabConsumoAta[[#This Row],[ATA]],tabAtas[#Data],4,FALSE),"")</f>
        <v>43957</v>
      </c>
      <c r="H2609" s="163">
        <f>SUMIFS(tabSaldoAta[ESTIMATIVA],tabSaldoAta[CÓDIGO],tabConsumoAta[[#This Row],[CÓDIGO]],tabSaldoAta[CHAVE],tabConsumoAta[[#This Row],[ATA]])</f>
        <v>600</v>
      </c>
      <c r="I2609" s="164">
        <v>130</v>
      </c>
      <c r="J2609" s="159">
        <v>31</v>
      </c>
      <c r="K2609" s="251">
        <v>9774</v>
      </c>
      <c r="L2609" s="246" t="s">
        <v>2844</v>
      </c>
      <c r="M2609" s="160" t="s">
        <v>2965</v>
      </c>
      <c r="N2609" s="160" t="s">
        <v>2966</v>
      </c>
      <c r="O2609" s="249" t="s">
        <v>2967</v>
      </c>
      <c r="P2609" s="248">
        <v>43651</v>
      </c>
      <c r="Q2609" s="166" t="str">
        <f>IF(COUNTIFS(tabAtas_Bloqueios[CÓDIGO],tabConsumoAta[[#This Row],[CÓDIGO]],tabAtas_Bloqueios[CHAVE],tabConsumoAta[[#This Row],[ATA]],tabAtas_Bloqueios[INATIVO],"") &gt; 0,"X","")</f>
        <v/>
      </c>
      <c r="R2609" s="158" t="s">
        <v>1555</v>
      </c>
    </row>
    <row r="2610" spans="1:18" x14ac:dyDescent="0.3">
      <c r="A2610" s="247">
        <v>128818</v>
      </c>
      <c r="B2610" s="47" t="s">
        <v>99</v>
      </c>
      <c r="C2610" s="34" t="str">
        <f>IFERROR(VLOOKUP(tabConsumoAta[[#This Row],[CÓDIGO]],tabEstimativa[#Data],14,FALSE),"")</f>
        <v>Suspenso</v>
      </c>
      <c r="D2610" s="157" t="s">
        <v>1768</v>
      </c>
      <c r="E2610" s="157">
        <v>126</v>
      </c>
      <c r="F2610" s="34">
        <v>2019</v>
      </c>
      <c r="G2610" s="78">
        <f>IFERROR(VLOOKUP(tabConsumoAta[[#This Row],[ATA]],tabAtas[#Data],4,FALSE),"")</f>
        <v>43957</v>
      </c>
      <c r="H2610" s="163">
        <f>SUMIFS(tabSaldoAta[ESTIMATIVA],tabSaldoAta[CÓDIGO],tabConsumoAta[[#This Row],[CÓDIGO]],tabSaldoAta[CHAVE],tabConsumoAta[[#This Row],[ATA]])</f>
        <v>1800</v>
      </c>
      <c r="I2610" s="164">
        <v>340</v>
      </c>
      <c r="J2610" s="159">
        <v>32</v>
      </c>
      <c r="K2610" s="251">
        <v>9776</v>
      </c>
      <c r="L2610" s="246" t="s">
        <v>2860</v>
      </c>
      <c r="M2610" s="160" t="s">
        <v>2965</v>
      </c>
      <c r="N2610" s="160" t="s">
        <v>2966</v>
      </c>
      <c r="O2610" s="249" t="s">
        <v>2967</v>
      </c>
      <c r="P2610" s="248">
        <v>43651</v>
      </c>
      <c r="Q2610" s="166" t="str">
        <f>IF(COUNTIFS(tabAtas_Bloqueios[CÓDIGO],tabConsumoAta[[#This Row],[CÓDIGO]],tabAtas_Bloqueios[CHAVE],tabConsumoAta[[#This Row],[ATA]],tabAtas_Bloqueios[INATIVO],"") &gt; 0,"X","")</f>
        <v/>
      </c>
      <c r="R2610" s="158" t="s">
        <v>1555</v>
      </c>
    </row>
    <row r="2611" spans="1:18" x14ac:dyDescent="0.3">
      <c r="A2611" s="247">
        <v>14754</v>
      </c>
      <c r="B2611" s="47" t="s">
        <v>2971</v>
      </c>
      <c r="C2611" s="34" t="str">
        <f>IFERROR(VLOOKUP(tabConsumoAta[[#This Row],[CÓDIGO]],tabEstimativa[#Data],14,FALSE),"")</f>
        <v>Suspenso</v>
      </c>
      <c r="D2611" s="157" t="s">
        <v>1768</v>
      </c>
      <c r="E2611" s="157">
        <v>126</v>
      </c>
      <c r="F2611" s="34">
        <v>2019</v>
      </c>
      <c r="G2611" s="78">
        <f>IFERROR(VLOOKUP(tabConsumoAta[[#This Row],[ATA]],tabAtas[#Data],4,FALSE),"")</f>
        <v>43957</v>
      </c>
      <c r="H2611" s="163">
        <f>SUMIFS(tabSaldoAta[ESTIMATIVA],tabSaldoAta[CÓDIGO],tabConsumoAta[[#This Row],[CÓDIGO]],tabSaldoAta[CHAVE],tabConsumoAta[[#This Row],[ATA]])</f>
        <v>150</v>
      </c>
      <c r="I2611" s="164">
        <v>60</v>
      </c>
      <c r="J2611" s="159">
        <v>33</v>
      </c>
      <c r="K2611" s="251">
        <v>9776</v>
      </c>
      <c r="L2611" s="246" t="s">
        <v>2860</v>
      </c>
      <c r="M2611" s="160" t="s">
        <v>2965</v>
      </c>
      <c r="N2611" s="160" t="s">
        <v>2966</v>
      </c>
      <c r="O2611" s="249" t="s">
        <v>2967</v>
      </c>
      <c r="P2611" s="248">
        <v>43651</v>
      </c>
      <c r="Q2611" s="166" t="str">
        <f>IF(COUNTIFS(tabAtas_Bloqueios[CÓDIGO],tabConsumoAta[[#This Row],[CÓDIGO]],tabAtas_Bloqueios[CHAVE],tabConsumoAta[[#This Row],[ATA]],tabAtas_Bloqueios[INATIVO],"") &gt; 0,"X","")</f>
        <v/>
      </c>
      <c r="R2611" s="158" t="s">
        <v>1555</v>
      </c>
    </row>
    <row r="2612" spans="1:18" x14ac:dyDescent="0.3">
      <c r="A2612" s="247">
        <v>99810</v>
      </c>
      <c r="B2612" s="47" t="s">
        <v>50</v>
      </c>
      <c r="C2612" s="34" t="str">
        <f>IFERROR(VLOOKUP(tabConsumoAta[[#This Row],[CÓDIGO]],tabEstimativa[#Data],14,FALSE),"")</f>
        <v>Inativo</v>
      </c>
      <c r="D2612" s="157" t="s">
        <v>1768</v>
      </c>
      <c r="E2612" s="157">
        <v>126</v>
      </c>
      <c r="F2612" s="34">
        <v>2019</v>
      </c>
      <c r="G2612" s="78">
        <f>IFERROR(VLOOKUP(tabConsumoAta[[#This Row],[ATA]],tabAtas[#Data],4,FALSE),"")</f>
        <v>43957</v>
      </c>
      <c r="H2612" s="163">
        <f>SUMIFS(tabSaldoAta[ESTIMATIVA],tabSaldoAta[CÓDIGO],tabConsumoAta[[#This Row],[CÓDIGO]],tabSaldoAta[CHAVE],tabConsumoAta[[#This Row],[ATA]])</f>
        <v>5600</v>
      </c>
      <c r="I2612" s="164">
        <v>1200</v>
      </c>
      <c r="J2612" s="159">
        <v>34</v>
      </c>
      <c r="K2612" s="251">
        <v>9775</v>
      </c>
      <c r="L2612" s="246" t="s">
        <v>2862</v>
      </c>
      <c r="M2612" s="160" t="s">
        <v>2965</v>
      </c>
      <c r="N2612" s="160" t="s">
        <v>2966</v>
      </c>
      <c r="O2612" s="249" t="s">
        <v>2967</v>
      </c>
      <c r="P2612" s="248">
        <v>43651</v>
      </c>
      <c r="Q2612" s="166" t="str">
        <f>IF(COUNTIFS(tabAtas_Bloqueios[CÓDIGO],tabConsumoAta[[#This Row],[CÓDIGO]],tabAtas_Bloqueios[CHAVE],tabConsumoAta[[#This Row],[ATA]],tabAtas_Bloqueios[INATIVO],"") &gt; 0,"X","")</f>
        <v/>
      </c>
      <c r="R2612" s="158" t="s">
        <v>1555</v>
      </c>
    </row>
    <row r="2613" spans="1:18" x14ac:dyDescent="0.3">
      <c r="A2613" s="247">
        <v>101917</v>
      </c>
      <c r="B2613" s="47" t="s">
        <v>49</v>
      </c>
      <c r="C2613" s="34" t="str">
        <f>IFERROR(VLOOKUP(tabConsumoAta[[#This Row],[CÓDIGO]],tabEstimativa[#Data],14,FALSE),"")</f>
        <v>Inativo</v>
      </c>
      <c r="D2613" s="157" t="s">
        <v>1768</v>
      </c>
      <c r="E2613" s="157">
        <v>126</v>
      </c>
      <c r="F2613" s="34">
        <v>2019</v>
      </c>
      <c r="G2613" s="78">
        <f>IFERROR(VLOOKUP(tabConsumoAta[[#This Row],[ATA]],tabAtas[#Data],4,FALSE),"")</f>
        <v>43957</v>
      </c>
      <c r="H2613" s="163">
        <f>SUMIFS(tabSaldoAta[ESTIMATIVA],tabSaldoAta[CÓDIGO],tabConsumoAta[[#This Row],[CÓDIGO]],tabSaldoAta[CHAVE],tabConsumoAta[[#This Row],[ATA]])</f>
        <v>1200</v>
      </c>
      <c r="I2613" s="164">
        <v>300</v>
      </c>
      <c r="J2613" s="159">
        <v>35</v>
      </c>
      <c r="K2613" s="251">
        <v>9775</v>
      </c>
      <c r="L2613" s="246" t="s">
        <v>2862</v>
      </c>
      <c r="M2613" s="160" t="s">
        <v>2965</v>
      </c>
      <c r="N2613" s="160" t="s">
        <v>2966</v>
      </c>
      <c r="O2613" s="249" t="s">
        <v>2967</v>
      </c>
      <c r="P2613" s="248">
        <v>43651</v>
      </c>
      <c r="Q2613" s="166" t="str">
        <f>IF(COUNTIFS(tabAtas_Bloqueios[CÓDIGO],tabConsumoAta[[#This Row],[CÓDIGO]],tabAtas_Bloqueios[CHAVE],tabConsumoAta[[#This Row],[ATA]],tabAtas_Bloqueios[INATIVO],"") &gt; 0,"X","")</f>
        <v/>
      </c>
      <c r="R2613" s="158" t="s">
        <v>1555</v>
      </c>
    </row>
    <row r="2614" spans="1:18" x14ac:dyDescent="0.3">
      <c r="A2614" s="247">
        <v>75334</v>
      </c>
      <c r="B2614" s="47" t="s">
        <v>2845</v>
      </c>
      <c r="C2614" s="34" t="str">
        <f>IFERROR(VLOOKUP(tabConsumoAta[[#This Row],[CÓDIGO]],tabEstimativa[#Data],14,FALSE),"")</f>
        <v>Aguardando</v>
      </c>
      <c r="D2614" s="157" t="s">
        <v>1780</v>
      </c>
      <c r="E2614" s="157">
        <v>129</v>
      </c>
      <c r="F2614" s="34">
        <v>2019</v>
      </c>
      <c r="G2614" s="78">
        <f>IFERROR(VLOOKUP(tabConsumoAta[[#This Row],[ATA]],tabAtas[#Data],4,FALSE),"")</f>
        <v>43959</v>
      </c>
      <c r="H2614" s="163">
        <f>SUMIFS(tabSaldoAta[ESTIMATIVA],tabSaldoAta[CÓDIGO],tabConsumoAta[[#This Row],[CÓDIGO]],tabSaldoAta[CHAVE],tabConsumoAta[[#This Row],[ATA]])</f>
        <v>600</v>
      </c>
      <c r="I2614" s="164">
        <v>350</v>
      </c>
      <c r="J2614" s="159">
        <v>36</v>
      </c>
      <c r="K2614" s="251">
        <v>9778</v>
      </c>
      <c r="L2614" s="246" t="s">
        <v>2846</v>
      </c>
      <c r="M2614" s="160" t="s">
        <v>2965</v>
      </c>
      <c r="N2614" s="160" t="s">
        <v>2966</v>
      </c>
      <c r="O2614" s="249" t="s">
        <v>2967</v>
      </c>
      <c r="P2614" s="248">
        <v>43651</v>
      </c>
      <c r="Q2614" s="166" t="str">
        <f>IF(COUNTIFS(tabAtas_Bloqueios[CÓDIGO],tabConsumoAta[[#This Row],[CÓDIGO]],tabAtas_Bloqueios[CHAVE],tabConsumoAta[[#This Row],[ATA]],tabAtas_Bloqueios[INATIVO],"") &gt; 0,"X","")</f>
        <v/>
      </c>
      <c r="R2614" s="158" t="s">
        <v>1555</v>
      </c>
    </row>
    <row r="2615" spans="1:18" x14ac:dyDescent="0.3">
      <c r="A2615" s="247">
        <v>49695</v>
      </c>
      <c r="B2615" s="47" t="s">
        <v>1424</v>
      </c>
      <c r="C2615" s="34" t="str">
        <f>IFERROR(VLOOKUP(tabConsumoAta[[#This Row],[CÓDIGO]],tabEstimativa[#Data],14,FALSE),"")</f>
        <v>Suspenso</v>
      </c>
      <c r="D2615" s="157" t="s">
        <v>1957</v>
      </c>
      <c r="E2615" s="157">
        <v>155</v>
      </c>
      <c r="F2615" s="34">
        <v>2019</v>
      </c>
      <c r="G2615" s="78">
        <f>IFERROR(VLOOKUP(tabConsumoAta[[#This Row],[ATA]],tabAtas[#Data],4,FALSE),"")</f>
        <v>44008</v>
      </c>
      <c r="H2615" s="163">
        <f>SUMIFS(tabSaldoAta[ESTIMATIVA],tabSaldoAta[CÓDIGO],tabConsumoAta[[#This Row],[CÓDIGO]],tabSaldoAta[CHAVE],tabConsumoAta[[#This Row],[ATA]])</f>
        <v>300</v>
      </c>
      <c r="I2615" s="164">
        <v>220</v>
      </c>
      <c r="J2615" s="159">
        <v>37</v>
      </c>
      <c r="K2615" s="251">
        <v>9779</v>
      </c>
      <c r="L2615" s="246" t="s">
        <v>2964</v>
      </c>
      <c r="M2615" s="160" t="s">
        <v>2965</v>
      </c>
      <c r="N2615" s="160" t="s">
        <v>2966</v>
      </c>
      <c r="O2615" s="249" t="s">
        <v>2967</v>
      </c>
      <c r="P2615" s="248">
        <v>43651</v>
      </c>
      <c r="Q2615" s="166" t="str">
        <f>IF(COUNTIFS(tabAtas_Bloqueios[CÓDIGO],tabConsumoAta[[#This Row],[CÓDIGO]],tabAtas_Bloqueios[CHAVE],tabConsumoAta[[#This Row],[ATA]],tabAtas_Bloqueios[INATIVO],"") &gt; 0,"X","")</f>
        <v/>
      </c>
      <c r="R2615" s="158" t="s">
        <v>1555</v>
      </c>
    </row>
    <row r="2616" spans="1:18" x14ac:dyDescent="0.3">
      <c r="A2616" s="247">
        <v>13175</v>
      </c>
      <c r="B2616" s="47" t="s">
        <v>2385</v>
      </c>
      <c r="C2616" s="34" t="str">
        <f>IFERROR(VLOOKUP(tabConsumoAta[[#This Row],[CÓDIGO]],tabEstimativa[#Data],14,FALSE),"")</f>
        <v>Suspenso</v>
      </c>
      <c r="D2616" s="157" t="s">
        <v>1958</v>
      </c>
      <c r="E2616" s="157">
        <v>156</v>
      </c>
      <c r="F2616" s="34">
        <v>2019</v>
      </c>
      <c r="G2616" s="78">
        <f>IFERROR(VLOOKUP(tabConsumoAta[[#This Row],[ATA]],tabAtas[#Data],4,FALSE),"")</f>
        <v>44024</v>
      </c>
      <c r="H2616" s="163">
        <f>SUMIFS(tabSaldoAta[ESTIMATIVA],tabSaldoAta[CÓDIGO],tabConsumoAta[[#This Row],[CÓDIGO]],tabSaldoAta[CHAVE],tabConsumoAta[[#This Row],[ATA]])</f>
        <v>430</v>
      </c>
      <c r="I2616" s="164">
        <v>200</v>
      </c>
      <c r="J2616" s="159">
        <v>38</v>
      </c>
      <c r="K2616" s="251">
        <v>9780</v>
      </c>
      <c r="L2616" s="246" t="s">
        <v>2415</v>
      </c>
      <c r="M2616" s="160" t="s">
        <v>2965</v>
      </c>
      <c r="N2616" s="160" t="s">
        <v>2966</v>
      </c>
      <c r="O2616" s="249" t="s">
        <v>2967</v>
      </c>
      <c r="P2616" s="248">
        <v>43651</v>
      </c>
      <c r="Q2616" s="166" t="str">
        <f>IF(COUNTIFS(tabAtas_Bloqueios[CÓDIGO],tabConsumoAta[[#This Row],[CÓDIGO]],tabAtas_Bloqueios[CHAVE],tabConsumoAta[[#This Row],[ATA]],tabAtas_Bloqueios[INATIVO],"") &gt; 0,"X","")</f>
        <v/>
      </c>
      <c r="R2616" s="158" t="s">
        <v>1555</v>
      </c>
    </row>
    <row r="2617" spans="1:18" x14ac:dyDescent="0.3">
      <c r="A2617" s="247">
        <v>69229</v>
      </c>
      <c r="B2617" s="47" t="s">
        <v>2389</v>
      </c>
      <c r="C2617" s="34" t="str">
        <f>IFERROR(VLOOKUP(tabConsumoAta[[#This Row],[CÓDIGO]],tabEstimativa[#Data],14,FALSE),"")</f>
        <v>Suspenso</v>
      </c>
      <c r="D2617" s="157" t="s">
        <v>1964</v>
      </c>
      <c r="E2617" s="157">
        <v>159</v>
      </c>
      <c r="F2617" s="34">
        <v>2019</v>
      </c>
      <c r="G2617" s="78">
        <f>IFERROR(VLOOKUP(tabConsumoAta[[#This Row],[ATA]],tabAtas[#Data],4,FALSE),"")</f>
        <v>44015</v>
      </c>
      <c r="H2617" s="163">
        <f>SUMIFS(tabSaldoAta[ESTIMATIVA],tabSaldoAta[CÓDIGO],tabConsumoAta[[#This Row],[CÓDIGO]],tabSaldoAta[CHAVE],tabConsumoAta[[#This Row],[ATA]])</f>
        <v>200</v>
      </c>
      <c r="I2617" s="164">
        <v>30</v>
      </c>
      <c r="J2617" s="159">
        <v>39</v>
      </c>
      <c r="K2617" s="251">
        <v>9781</v>
      </c>
      <c r="L2617" s="246" t="s">
        <v>2972</v>
      </c>
      <c r="M2617" s="160" t="s">
        <v>2965</v>
      </c>
      <c r="N2617" s="160" t="s">
        <v>2966</v>
      </c>
      <c r="O2617" s="249" t="s">
        <v>2967</v>
      </c>
      <c r="P2617" s="248">
        <v>43651</v>
      </c>
      <c r="Q2617" s="166" t="str">
        <f>IF(COUNTIFS(tabAtas_Bloqueios[CÓDIGO],tabConsumoAta[[#This Row],[CÓDIGO]],tabAtas_Bloqueios[CHAVE],tabConsumoAta[[#This Row],[ATA]],tabAtas_Bloqueios[INATIVO],"") &gt; 0,"X","")</f>
        <v/>
      </c>
      <c r="R2617" s="158" t="s">
        <v>1555</v>
      </c>
    </row>
    <row r="2618" spans="1:18" x14ac:dyDescent="0.3">
      <c r="A2618" s="247">
        <v>17362</v>
      </c>
      <c r="B2618" s="47" t="s">
        <v>2747</v>
      </c>
      <c r="C2618" s="34" t="str">
        <f>IFERROR(VLOOKUP(tabConsumoAta[[#This Row],[CÓDIGO]],tabEstimativa[#Data],14,FALSE),"")</f>
        <v>Suspenso</v>
      </c>
      <c r="D2618" s="157" t="s">
        <v>1566</v>
      </c>
      <c r="E2618" s="157">
        <v>167</v>
      </c>
      <c r="F2618" s="34">
        <v>2018</v>
      </c>
      <c r="G2618" s="78">
        <f>IFERROR(VLOOKUP(tabConsumoAta[[#This Row],[ATA]],tabAtas[#Data],4,FALSE),"")</f>
        <v>43685</v>
      </c>
      <c r="H2618" s="163">
        <f>SUMIFS(tabSaldoAta[ESTIMATIVA],tabSaldoAta[CÓDIGO],tabConsumoAta[[#This Row],[CÓDIGO]],tabSaldoAta[CHAVE],tabConsumoAta[[#This Row],[ATA]])</f>
        <v>0</v>
      </c>
      <c r="I2618" s="164">
        <v>1000</v>
      </c>
      <c r="J2618" s="159">
        <v>1</v>
      </c>
      <c r="K2618" s="251">
        <v>8808</v>
      </c>
      <c r="L2618" s="246" t="s">
        <v>2334</v>
      </c>
      <c r="M2618" s="160" t="s">
        <v>2959</v>
      </c>
      <c r="N2618" s="160" t="s">
        <v>2960</v>
      </c>
      <c r="O2618" s="249" t="s">
        <v>2961</v>
      </c>
      <c r="P2618" s="248">
        <v>43647</v>
      </c>
      <c r="Q2618" s="166" t="str">
        <f>IF(COUNTIFS(tabAtas_Bloqueios[CÓDIGO],tabConsumoAta[[#This Row],[CÓDIGO]],tabAtas_Bloqueios[CHAVE],tabConsumoAta[[#This Row],[ATA]],tabAtas_Bloqueios[INATIVO],"") &gt; 0,"X","")</f>
        <v/>
      </c>
      <c r="R2618" s="158" t="s">
        <v>1555</v>
      </c>
    </row>
    <row r="2619" spans="1:18" x14ac:dyDescent="0.3">
      <c r="A2619" s="247">
        <v>17370</v>
      </c>
      <c r="B2619" s="47" t="s">
        <v>2749</v>
      </c>
      <c r="C2619" s="34" t="str">
        <f>IFERROR(VLOOKUP(tabConsumoAta[[#This Row],[CÓDIGO]],tabEstimativa[#Data],14,FALSE),"")</f>
        <v>Suspenso</v>
      </c>
      <c r="D2619" s="157" t="s">
        <v>1566</v>
      </c>
      <c r="E2619" s="157">
        <v>167</v>
      </c>
      <c r="F2619" s="34">
        <v>2018</v>
      </c>
      <c r="G2619" s="78">
        <f>IFERROR(VLOOKUP(tabConsumoAta[[#This Row],[ATA]],tabAtas[#Data],4,FALSE),"")</f>
        <v>43685</v>
      </c>
      <c r="H2619" s="163">
        <f>SUMIFS(tabSaldoAta[ESTIMATIVA],tabSaldoAta[CÓDIGO],tabConsumoAta[[#This Row],[CÓDIGO]],tabSaldoAta[CHAVE],tabConsumoAta[[#This Row],[ATA]])</f>
        <v>0</v>
      </c>
      <c r="I2619" s="164">
        <v>500</v>
      </c>
      <c r="J2619" s="159">
        <v>2</v>
      </c>
      <c r="K2619" s="251">
        <v>8808</v>
      </c>
      <c r="L2619" s="246" t="s">
        <v>2334</v>
      </c>
      <c r="M2619" s="160" t="s">
        <v>2959</v>
      </c>
      <c r="N2619" s="160" t="s">
        <v>2960</v>
      </c>
      <c r="O2619" s="249" t="s">
        <v>2961</v>
      </c>
      <c r="P2619" s="248">
        <v>43647</v>
      </c>
      <c r="Q2619" s="166" t="str">
        <f>IF(COUNTIFS(tabAtas_Bloqueios[CÓDIGO],tabConsumoAta[[#This Row],[CÓDIGO]],tabAtas_Bloqueios[CHAVE],tabConsumoAta[[#This Row],[ATA]],tabAtas_Bloqueios[INATIVO],"") &gt; 0,"X","")</f>
        <v/>
      </c>
      <c r="R2619" s="158" t="s">
        <v>1555</v>
      </c>
    </row>
    <row r="2620" spans="1:18" x14ac:dyDescent="0.3">
      <c r="A2620" s="247">
        <v>32927</v>
      </c>
      <c r="B2620" s="47" t="s">
        <v>2750</v>
      </c>
      <c r="C2620" s="34" t="str">
        <f>IFERROR(VLOOKUP(tabConsumoAta[[#This Row],[CÓDIGO]],tabEstimativa[#Data],14,FALSE),"")</f>
        <v>Suspenso</v>
      </c>
      <c r="D2620" s="157" t="s">
        <v>1566</v>
      </c>
      <c r="E2620" s="157">
        <v>167</v>
      </c>
      <c r="F2620" s="34">
        <v>2018</v>
      </c>
      <c r="G2620" s="78">
        <f>IFERROR(VLOOKUP(tabConsumoAta[[#This Row],[ATA]],tabAtas[#Data],4,FALSE),"")</f>
        <v>43685</v>
      </c>
      <c r="H2620" s="163">
        <f>SUMIFS(tabSaldoAta[ESTIMATIVA],tabSaldoAta[CÓDIGO],tabConsumoAta[[#This Row],[CÓDIGO]],tabSaldoAta[CHAVE],tabConsumoAta[[#This Row],[ATA]])</f>
        <v>0</v>
      </c>
      <c r="I2620" s="164">
        <v>1000</v>
      </c>
      <c r="J2620" s="159">
        <v>3</v>
      </c>
      <c r="K2620" s="251">
        <v>8808</v>
      </c>
      <c r="L2620" s="246" t="s">
        <v>2334</v>
      </c>
      <c r="M2620" s="160" t="s">
        <v>2959</v>
      </c>
      <c r="N2620" s="160" t="s">
        <v>2960</v>
      </c>
      <c r="O2620" s="249" t="s">
        <v>2961</v>
      </c>
      <c r="P2620" s="248">
        <v>43647</v>
      </c>
      <c r="Q2620" s="166" t="str">
        <f>IF(COUNTIFS(tabAtas_Bloqueios[CÓDIGO],tabConsumoAta[[#This Row],[CÓDIGO]],tabAtas_Bloqueios[CHAVE],tabConsumoAta[[#This Row],[ATA]],tabAtas_Bloqueios[INATIVO],"") &gt; 0,"X","")</f>
        <v/>
      </c>
      <c r="R2620" s="158" t="s">
        <v>1555</v>
      </c>
    </row>
    <row r="2621" spans="1:18" x14ac:dyDescent="0.3">
      <c r="A2621" s="247">
        <v>10412</v>
      </c>
      <c r="B2621" s="47" t="s">
        <v>2660</v>
      </c>
      <c r="C2621" s="34" t="str">
        <f>IFERROR(VLOOKUP(tabConsumoAta[[#This Row],[CÓDIGO]],tabEstimativa[#Data],14,FALSE),"")</f>
        <v>Aguardando</v>
      </c>
      <c r="D2621" s="157" t="s">
        <v>1655</v>
      </c>
      <c r="E2621" s="157">
        <v>209</v>
      </c>
      <c r="F2621" s="34">
        <v>2018</v>
      </c>
      <c r="G2621" s="78">
        <f>IFERROR(VLOOKUP(tabConsumoAta[[#This Row],[ATA]],tabAtas[#Data],4,FALSE),"")</f>
        <v>43754</v>
      </c>
      <c r="H2621" s="163">
        <f>SUMIFS(tabSaldoAta[ESTIMATIVA],tabSaldoAta[CÓDIGO],tabConsumoAta[[#This Row],[CÓDIGO]],tabSaldoAta[CHAVE],tabConsumoAta[[#This Row],[ATA]])</f>
        <v>1440</v>
      </c>
      <c r="I2621" s="164">
        <v>250</v>
      </c>
      <c r="J2621" s="159">
        <v>4</v>
      </c>
      <c r="K2621" s="251">
        <v>8809</v>
      </c>
      <c r="L2621" s="246" t="s">
        <v>2661</v>
      </c>
      <c r="M2621" s="160" t="s">
        <v>2959</v>
      </c>
      <c r="N2621" s="160" t="s">
        <v>2960</v>
      </c>
      <c r="O2621" s="249" t="s">
        <v>2961</v>
      </c>
      <c r="P2621" s="248">
        <v>43647</v>
      </c>
      <c r="Q2621" s="166" t="str">
        <f>IF(COUNTIFS(tabAtas_Bloqueios[CÓDIGO],tabConsumoAta[[#This Row],[CÓDIGO]],tabAtas_Bloqueios[CHAVE],tabConsumoAta[[#This Row],[ATA]],tabAtas_Bloqueios[INATIVO],"") &gt; 0,"X","")</f>
        <v/>
      </c>
      <c r="R2621" s="158" t="s">
        <v>1555</v>
      </c>
    </row>
    <row r="2622" spans="1:18" x14ac:dyDescent="0.3">
      <c r="A2622" s="247">
        <v>35227</v>
      </c>
      <c r="B2622" s="47" t="s">
        <v>172</v>
      </c>
      <c r="C2622" s="34" t="str">
        <f>IFERROR(VLOOKUP(tabConsumoAta[[#This Row],[CÓDIGO]],tabEstimativa[#Data],14,FALSE),"")</f>
        <v>Aguardando</v>
      </c>
      <c r="D2622" s="157" t="s">
        <v>1663</v>
      </c>
      <c r="E2622" s="157">
        <v>228</v>
      </c>
      <c r="F2622" s="34">
        <v>2018</v>
      </c>
      <c r="G2622" s="78">
        <f>IFERROR(VLOOKUP(tabConsumoAta[[#This Row],[ATA]],tabAtas[#Data],4,FALSE),"")</f>
        <v>43787</v>
      </c>
      <c r="H2622" s="163">
        <f>SUMIFS(tabSaldoAta[ESTIMATIVA],tabSaldoAta[CÓDIGO],tabConsumoAta[[#This Row],[CÓDIGO]],tabSaldoAta[CHAVE],tabConsumoAta[[#This Row],[ATA]])</f>
        <v>100</v>
      </c>
      <c r="I2622" s="164">
        <v>40</v>
      </c>
      <c r="J2622" s="159">
        <v>5</v>
      </c>
      <c r="K2622" s="251">
        <v>8810</v>
      </c>
      <c r="L2622" s="246" t="s">
        <v>2762</v>
      </c>
      <c r="M2622" s="160" t="s">
        <v>2959</v>
      </c>
      <c r="N2622" s="160" t="s">
        <v>2960</v>
      </c>
      <c r="O2622" s="249" t="s">
        <v>2961</v>
      </c>
      <c r="P2622" s="248">
        <v>43647</v>
      </c>
      <c r="Q2622" s="166" t="str">
        <f>IF(COUNTIFS(tabAtas_Bloqueios[CÓDIGO],tabConsumoAta[[#This Row],[CÓDIGO]],tabAtas_Bloqueios[CHAVE],tabConsumoAta[[#This Row],[ATA]],tabAtas_Bloqueios[INATIVO],"") &gt; 0,"X","")</f>
        <v/>
      </c>
      <c r="R2622" s="158" t="s">
        <v>1555</v>
      </c>
    </row>
    <row r="2623" spans="1:18" x14ac:dyDescent="0.3">
      <c r="A2623" s="247">
        <v>15167</v>
      </c>
      <c r="B2623" s="47" t="s">
        <v>2962</v>
      </c>
      <c r="C2623" s="34" t="str">
        <f>IFERROR(VLOOKUP(tabConsumoAta[[#This Row],[CÓDIGO]],tabEstimativa[#Data],14,FALSE),"")</f>
        <v>Aguardando</v>
      </c>
      <c r="D2623" s="157" t="s">
        <v>1698</v>
      </c>
      <c r="E2623" s="157">
        <v>2</v>
      </c>
      <c r="F2623" s="34">
        <v>2019</v>
      </c>
      <c r="G2623" s="78">
        <f>IFERROR(VLOOKUP(tabConsumoAta[[#This Row],[ATA]],tabAtas[#Data],4,FALSE),"")</f>
        <v>43831</v>
      </c>
      <c r="H2623" s="163">
        <f>SUMIFS(tabSaldoAta[ESTIMATIVA],tabSaldoAta[CÓDIGO],tabConsumoAta[[#This Row],[CÓDIGO]],tabSaldoAta[CHAVE],tabConsumoAta[[#This Row],[ATA]])</f>
        <v>1450</v>
      </c>
      <c r="I2623" s="164">
        <v>250</v>
      </c>
      <c r="J2623" s="159">
        <v>6</v>
      </c>
      <c r="K2623" s="251">
        <v>8811</v>
      </c>
      <c r="L2623" s="246" t="s">
        <v>2879</v>
      </c>
      <c r="M2623" s="160" t="s">
        <v>2959</v>
      </c>
      <c r="N2623" s="160" t="s">
        <v>2960</v>
      </c>
      <c r="O2623" s="249" t="s">
        <v>2961</v>
      </c>
      <c r="P2623" s="248">
        <v>43647</v>
      </c>
      <c r="Q2623" s="166" t="str">
        <f>IF(COUNTIFS(tabAtas_Bloqueios[CÓDIGO],tabConsumoAta[[#This Row],[CÓDIGO]],tabAtas_Bloqueios[CHAVE],tabConsumoAta[[#This Row],[ATA]],tabAtas_Bloqueios[INATIVO],"") &gt; 0,"X","")</f>
        <v/>
      </c>
      <c r="R2623" s="158" t="s">
        <v>1555</v>
      </c>
    </row>
    <row r="2624" spans="1:18" x14ac:dyDescent="0.3">
      <c r="A2624" s="247">
        <v>123146</v>
      </c>
      <c r="B2624" s="47" t="s">
        <v>96</v>
      </c>
      <c r="C2624" s="34" t="str">
        <f>IFERROR(VLOOKUP(tabConsumoAta[[#This Row],[CÓDIGO]],tabEstimativa[#Data],14,FALSE),"")</f>
        <v>Suspenso</v>
      </c>
      <c r="D2624" s="157" t="s">
        <v>1959</v>
      </c>
      <c r="E2624" s="157">
        <v>154</v>
      </c>
      <c r="F2624" s="34">
        <v>2019</v>
      </c>
      <c r="G2624" s="78">
        <f>IFERROR(VLOOKUP(tabConsumoAta[[#This Row],[ATA]],tabAtas[#Data],4,FALSE),"")</f>
        <v>44005</v>
      </c>
      <c r="H2624" s="163">
        <f>SUMIFS(tabSaldoAta[ESTIMATIVA],tabSaldoAta[CÓDIGO],tabConsumoAta[[#This Row],[CÓDIGO]],tabSaldoAta[CHAVE],tabConsumoAta[[#This Row],[ATA]])</f>
        <v>3200</v>
      </c>
      <c r="I2624" s="164">
        <v>500</v>
      </c>
      <c r="J2624" s="159">
        <v>7</v>
      </c>
      <c r="K2624" s="251">
        <v>8812</v>
      </c>
      <c r="L2624" s="246" t="s">
        <v>2963</v>
      </c>
      <c r="M2624" s="160" t="s">
        <v>2959</v>
      </c>
      <c r="N2624" s="160" t="s">
        <v>2960</v>
      </c>
      <c r="O2624" s="249" t="s">
        <v>2961</v>
      </c>
      <c r="P2624" s="248">
        <v>43647</v>
      </c>
      <c r="Q2624" s="166" t="str">
        <f>IF(COUNTIFS(tabAtas_Bloqueios[CÓDIGO],tabConsumoAta[[#This Row],[CÓDIGO]],tabAtas_Bloqueios[CHAVE],tabConsumoAta[[#This Row],[ATA]],tabAtas_Bloqueios[INATIVO],"") &gt; 0,"X","")</f>
        <v/>
      </c>
      <c r="R2624" s="158" t="s">
        <v>1555</v>
      </c>
    </row>
    <row r="2625" spans="1:18" x14ac:dyDescent="0.3">
      <c r="A2625" s="247">
        <v>136553</v>
      </c>
      <c r="B2625" s="47" t="s">
        <v>1848</v>
      </c>
      <c r="C2625" s="34" t="str">
        <f>IFERROR(VLOOKUP(tabConsumoAta[[#This Row],[CÓDIGO]],tabEstimativa[#Data],14,FALSE),"")</f>
        <v>Aguardando</v>
      </c>
      <c r="D2625" s="157" t="s">
        <v>1957</v>
      </c>
      <c r="E2625" s="157">
        <v>155</v>
      </c>
      <c r="F2625" s="34">
        <v>2019</v>
      </c>
      <c r="G2625" s="78">
        <f>IFERROR(VLOOKUP(tabConsumoAta[[#This Row],[ATA]],tabAtas[#Data],4,FALSE),"")</f>
        <v>44008</v>
      </c>
      <c r="H2625" s="163">
        <f>SUMIFS(tabSaldoAta[ESTIMATIVA],tabSaldoAta[CÓDIGO],tabConsumoAta[[#This Row],[CÓDIGO]],tabSaldoAta[CHAVE],tabConsumoAta[[#This Row],[ATA]])</f>
        <v>5000</v>
      </c>
      <c r="I2625" s="164">
        <v>2000</v>
      </c>
      <c r="J2625" s="159">
        <v>8</v>
      </c>
      <c r="K2625" s="251">
        <v>8813</v>
      </c>
      <c r="L2625" s="246" t="s">
        <v>2964</v>
      </c>
      <c r="M2625" s="160" t="s">
        <v>2959</v>
      </c>
      <c r="N2625" s="160" t="s">
        <v>2960</v>
      </c>
      <c r="O2625" s="249" t="s">
        <v>2961</v>
      </c>
      <c r="P2625" s="248">
        <v>43647</v>
      </c>
      <c r="Q2625" s="166" t="str">
        <f>IF(COUNTIFS(tabAtas_Bloqueios[CÓDIGO],tabConsumoAta[[#This Row],[CÓDIGO]],tabAtas_Bloqueios[CHAVE],tabConsumoAta[[#This Row],[ATA]],tabAtas_Bloqueios[INATIVO],"") &gt; 0,"X","")</f>
        <v/>
      </c>
      <c r="R2625" s="158" t="s">
        <v>1555</v>
      </c>
    </row>
    <row r="2626" spans="1:18" x14ac:dyDescent="0.3">
      <c r="A2626" s="247">
        <v>69229</v>
      </c>
      <c r="B2626" s="47" t="s">
        <v>2389</v>
      </c>
      <c r="C2626" s="34" t="str">
        <f>IFERROR(VLOOKUP(tabConsumoAta[[#This Row],[CÓDIGO]],tabEstimativa[#Data],14,FALSE),"")</f>
        <v>Suspenso</v>
      </c>
      <c r="D2626" s="157" t="s">
        <v>1592</v>
      </c>
      <c r="E2626" s="157">
        <v>152</v>
      </c>
      <c r="F2626" s="34">
        <v>2018</v>
      </c>
      <c r="G2626" s="78">
        <f>IFERROR(VLOOKUP(tabConsumoAta[[#This Row],[ATA]],tabAtas[#Data],4,FALSE),"")</f>
        <v>43675</v>
      </c>
      <c r="H2626" s="163">
        <f>SUMIFS(tabSaldoAta[ESTIMATIVA],tabSaldoAta[CÓDIGO],tabConsumoAta[[#This Row],[CÓDIGO]],tabSaldoAta[CHAVE],tabConsumoAta[[#This Row],[ATA]])</f>
        <v>0</v>
      </c>
      <c r="I2626" s="164">
        <v>0</v>
      </c>
      <c r="J2626" s="159">
        <v>1</v>
      </c>
      <c r="K2626" s="251">
        <v>8772</v>
      </c>
      <c r="L2626" s="246" t="s">
        <v>2411</v>
      </c>
      <c r="M2626" s="160" t="s">
        <v>2953</v>
      </c>
      <c r="N2626" s="160" t="s">
        <v>2954</v>
      </c>
      <c r="O2626" s="249" t="s">
        <v>2955</v>
      </c>
      <c r="P2626" s="248">
        <v>43643</v>
      </c>
      <c r="Q2626" s="166" t="str">
        <f>IF(COUNTIFS(tabAtas_Bloqueios[CÓDIGO],tabConsumoAta[[#This Row],[CÓDIGO]],tabAtas_Bloqueios[CHAVE],tabConsumoAta[[#This Row],[ATA]],tabAtas_Bloqueios[INATIVO],"") &gt; 0,"X","")</f>
        <v/>
      </c>
      <c r="R2626" s="158" t="s">
        <v>1555</v>
      </c>
    </row>
    <row r="2627" spans="1:18" x14ac:dyDescent="0.3">
      <c r="A2627" s="247">
        <v>23778</v>
      </c>
      <c r="B2627" s="47" t="s">
        <v>212</v>
      </c>
      <c r="C2627" s="34" t="str">
        <f>IFERROR(VLOOKUP(tabConsumoAta[[#This Row],[CÓDIGO]],tabEstimativa[#Data],14,FALSE),"")</f>
        <v>Suspenso</v>
      </c>
      <c r="D2627" s="157" t="s">
        <v>1592</v>
      </c>
      <c r="E2627" s="157">
        <v>152</v>
      </c>
      <c r="F2627" s="34">
        <v>2018</v>
      </c>
      <c r="G2627" s="78">
        <f>IFERROR(VLOOKUP(tabConsumoAta[[#This Row],[ATA]],tabAtas[#Data],4,FALSE),"")</f>
        <v>43675</v>
      </c>
      <c r="H2627" s="163">
        <f>SUMIFS(tabSaldoAta[ESTIMATIVA],tabSaldoAta[CÓDIGO],tabConsumoAta[[#This Row],[CÓDIGO]],tabSaldoAta[CHAVE],tabConsumoAta[[#This Row],[ATA]])</f>
        <v>0</v>
      </c>
      <c r="I2627" s="164">
        <v>50</v>
      </c>
      <c r="J2627" s="159">
        <v>2</v>
      </c>
      <c r="K2627" s="251">
        <v>8775</v>
      </c>
      <c r="L2627" s="246" t="s">
        <v>2411</v>
      </c>
      <c r="M2627" s="160" t="s">
        <v>2953</v>
      </c>
      <c r="N2627" s="160" t="s">
        <v>2954</v>
      </c>
      <c r="O2627" s="249" t="s">
        <v>2955</v>
      </c>
      <c r="P2627" s="248">
        <v>43643</v>
      </c>
      <c r="Q2627" s="166" t="str">
        <f>IF(COUNTIFS(tabAtas_Bloqueios[CÓDIGO],tabConsumoAta[[#This Row],[CÓDIGO]],tabAtas_Bloqueios[CHAVE],tabConsumoAta[[#This Row],[ATA]],tabAtas_Bloqueios[INATIVO],"") &gt; 0,"X","")</f>
        <v/>
      </c>
      <c r="R2627" s="158" t="s">
        <v>1555</v>
      </c>
    </row>
    <row r="2628" spans="1:18" x14ac:dyDescent="0.3">
      <c r="A2628" s="247">
        <v>29296</v>
      </c>
      <c r="B2628" s="47" t="s">
        <v>2956</v>
      </c>
      <c r="C2628" s="34" t="str">
        <f>IFERROR(VLOOKUP(tabConsumoAta[[#This Row],[CÓDIGO]],tabEstimativa[#Data],14,FALSE),"")</f>
        <v>Suspenso</v>
      </c>
      <c r="D2628" s="157" t="s">
        <v>1605</v>
      </c>
      <c r="E2628" s="157">
        <v>164</v>
      </c>
      <c r="F2628" s="34">
        <v>2018</v>
      </c>
      <c r="G2628" s="78">
        <f>IFERROR(VLOOKUP(tabConsumoAta[[#This Row],[ATA]],tabAtas[#Data],4,FALSE),"")</f>
        <v>43683</v>
      </c>
      <c r="H2628" s="163">
        <f>SUMIFS(tabSaldoAta[ESTIMATIVA],tabSaldoAta[CÓDIGO],tabConsumoAta[[#This Row],[CÓDIGO]],tabSaldoAta[CHAVE],tabConsumoAta[[#This Row],[ATA]])</f>
        <v>250</v>
      </c>
      <c r="I2628" s="164">
        <v>40</v>
      </c>
      <c r="J2628" s="159">
        <v>3</v>
      </c>
      <c r="K2628" s="251">
        <v>8776</v>
      </c>
      <c r="L2628" s="246" t="s">
        <v>2645</v>
      </c>
      <c r="M2628" s="160" t="s">
        <v>2953</v>
      </c>
      <c r="N2628" s="160" t="s">
        <v>2954</v>
      </c>
      <c r="O2628" s="249" t="s">
        <v>2955</v>
      </c>
      <c r="P2628" s="248">
        <v>43643</v>
      </c>
      <c r="Q2628" s="166" t="str">
        <f>IF(COUNTIFS(tabAtas_Bloqueios[CÓDIGO],tabConsumoAta[[#This Row],[CÓDIGO]],tabAtas_Bloqueios[CHAVE],tabConsumoAta[[#This Row],[ATA]],tabAtas_Bloqueios[INATIVO],"") &gt; 0,"X","")</f>
        <v/>
      </c>
      <c r="R2628" s="158" t="s">
        <v>1555</v>
      </c>
    </row>
    <row r="2629" spans="1:18" x14ac:dyDescent="0.3">
      <c r="A2629" s="247">
        <v>118427</v>
      </c>
      <c r="B2629" s="47" t="s">
        <v>2830</v>
      </c>
      <c r="C2629" s="34" t="str">
        <f>IFERROR(VLOOKUP(tabConsumoAta[[#This Row],[CÓDIGO]],tabEstimativa[#Data],14,FALSE),"")</f>
        <v>Aguardando</v>
      </c>
      <c r="D2629" s="157" t="s">
        <v>1636</v>
      </c>
      <c r="E2629" s="157">
        <v>189</v>
      </c>
      <c r="F2629" s="34">
        <v>2018</v>
      </c>
      <c r="G2629" s="78">
        <f>IFERROR(VLOOKUP(tabConsumoAta[[#This Row],[ATA]],tabAtas[#Data],4,FALSE),"")</f>
        <v>43724</v>
      </c>
      <c r="H2629" s="163">
        <f>SUMIFS(tabSaldoAta[ESTIMATIVA],tabSaldoAta[CÓDIGO],tabConsumoAta[[#This Row],[CÓDIGO]],tabSaldoAta[CHAVE],tabConsumoAta[[#This Row],[ATA]])</f>
        <v>0</v>
      </c>
      <c r="I2629" s="164">
        <v>1450</v>
      </c>
      <c r="J2629" s="159">
        <v>4</v>
      </c>
      <c r="K2629" s="251">
        <v>8778</v>
      </c>
      <c r="L2629" s="246" t="s">
        <v>2757</v>
      </c>
      <c r="M2629" s="160" t="s">
        <v>2953</v>
      </c>
      <c r="N2629" s="160" t="s">
        <v>2954</v>
      </c>
      <c r="O2629" s="249" t="s">
        <v>2955</v>
      </c>
      <c r="P2629" s="248">
        <v>43643</v>
      </c>
      <c r="Q2629" s="166" t="str">
        <f>IF(COUNTIFS(tabAtas_Bloqueios[CÓDIGO],tabConsumoAta[[#This Row],[CÓDIGO]],tabAtas_Bloqueios[CHAVE],tabConsumoAta[[#This Row],[ATA]],tabAtas_Bloqueios[INATIVO],"") &gt; 0,"X","")</f>
        <v/>
      </c>
      <c r="R2629" s="158" t="s">
        <v>1555</v>
      </c>
    </row>
    <row r="2630" spans="1:18" x14ac:dyDescent="0.3">
      <c r="A2630" s="247">
        <v>74911</v>
      </c>
      <c r="B2630" s="47" t="s">
        <v>2957</v>
      </c>
      <c r="C2630" s="34" t="str">
        <f>IFERROR(VLOOKUP(tabConsumoAta[[#This Row],[CÓDIGO]],tabEstimativa[#Data],14,FALSE),"")</f>
        <v>Inativo</v>
      </c>
      <c r="D2630" s="157" t="s">
        <v>1636</v>
      </c>
      <c r="E2630" s="157">
        <v>189</v>
      </c>
      <c r="F2630" s="34">
        <v>2018</v>
      </c>
      <c r="G2630" s="78">
        <f>IFERROR(VLOOKUP(tabConsumoAta[[#This Row],[ATA]],tabAtas[#Data],4,FALSE),"")</f>
        <v>43724</v>
      </c>
      <c r="H2630" s="163">
        <f>SUMIFS(tabSaldoAta[ESTIMATIVA],tabSaldoAta[CÓDIGO],tabConsumoAta[[#This Row],[CÓDIGO]],tabSaldoAta[CHAVE],tabConsumoAta[[#This Row],[ATA]])</f>
        <v>100</v>
      </c>
      <c r="I2630" s="164">
        <v>40</v>
      </c>
      <c r="J2630" s="159">
        <v>5</v>
      </c>
      <c r="K2630" s="251">
        <v>8778</v>
      </c>
      <c r="L2630" s="246" t="s">
        <v>2757</v>
      </c>
      <c r="M2630" s="160" t="s">
        <v>2953</v>
      </c>
      <c r="N2630" s="160" t="s">
        <v>2954</v>
      </c>
      <c r="O2630" s="249" t="s">
        <v>2955</v>
      </c>
      <c r="P2630" s="248">
        <v>43643</v>
      </c>
      <c r="Q2630" s="166" t="str">
        <f>IF(COUNTIFS(tabAtas_Bloqueios[CÓDIGO],tabConsumoAta[[#This Row],[CÓDIGO]],tabAtas_Bloqueios[CHAVE],tabConsumoAta[[#This Row],[ATA]],tabAtas_Bloqueios[INATIVO],"") &gt; 0,"X","")</f>
        <v/>
      </c>
      <c r="R2630" s="158" t="s">
        <v>1555</v>
      </c>
    </row>
    <row r="2631" spans="1:18" x14ac:dyDescent="0.3">
      <c r="A2631" s="247">
        <v>127664</v>
      </c>
      <c r="B2631" s="47" t="s">
        <v>1969</v>
      </c>
      <c r="C2631" s="34" t="str">
        <f>IFERROR(VLOOKUP(tabConsumoAta[[#This Row],[CÓDIGO]],tabEstimativa[#Data],14,FALSE),"")</f>
        <v>Aguardando</v>
      </c>
      <c r="D2631" s="157" t="s">
        <v>1655</v>
      </c>
      <c r="E2631" s="157">
        <v>209</v>
      </c>
      <c r="F2631" s="34">
        <v>2018</v>
      </c>
      <c r="G2631" s="78">
        <f>IFERROR(VLOOKUP(tabConsumoAta[[#This Row],[ATA]],tabAtas[#Data],4,FALSE),"")</f>
        <v>43754</v>
      </c>
      <c r="H2631" s="163">
        <f>SUMIFS(tabSaldoAta[ESTIMATIVA],tabSaldoAta[CÓDIGO],tabConsumoAta[[#This Row],[CÓDIGO]],tabSaldoAta[CHAVE],tabConsumoAta[[#This Row],[ATA]])</f>
        <v>6600</v>
      </c>
      <c r="I2631" s="164">
        <v>920</v>
      </c>
      <c r="J2631" s="159">
        <v>6</v>
      </c>
      <c r="K2631" s="251">
        <v>8781</v>
      </c>
      <c r="L2631" s="246" t="s">
        <v>2659</v>
      </c>
      <c r="M2631" s="160" t="s">
        <v>2953</v>
      </c>
      <c r="N2631" s="160" t="s">
        <v>2954</v>
      </c>
      <c r="O2631" s="249" t="s">
        <v>2955</v>
      </c>
      <c r="P2631" s="248">
        <v>43643</v>
      </c>
      <c r="Q2631" s="166" t="str">
        <f>IF(COUNTIFS(tabAtas_Bloqueios[CÓDIGO],tabConsumoAta[[#This Row],[CÓDIGO]],tabAtas_Bloqueios[CHAVE],tabConsumoAta[[#This Row],[ATA]],tabAtas_Bloqueios[INATIVO],"") &gt; 0,"X","")</f>
        <v/>
      </c>
      <c r="R2631" s="158" t="s">
        <v>1555</v>
      </c>
    </row>
    <row r="2632" spans="1:18" x14ac:dyDescent="0.3">
      <c r="A2632" s="247">
        <v>70967</v>
      </c>
      <c r="B2632" s="47" t="s">
        <v>81</v>
      </c>
      <c r="C2632" s="34" t="str">
        <f>IFERROR(VLOOKUP(tabConsumoAta[[#This Row],[CÓDIGO]],tabEstimativa[#Data],14,FALSE),"")</f>
        <v>Aguardando</v>
      </c>
      <c r="D2632" s="157" t="s">
        <v>1663</v>
      </c>
      <c r="E2632" s="157">
        <v>228</v>
      </c>
      <c r="F2632" s="34">
        <v>2018</v>
      </c>
      <c r="G2632" s="78">
        <f>IFERROR(VLOOKUP(tabConsumoAta[[#This Row],[ATA]],tabAtas[#Data],4,FALSE),"")</f>
        <v>43787</v>
      </c>
      <c r="H2632" s="163">
        <f>SUMIFS(tabSaldoAta[ESTIMATIVA],tabSaldoAta[CÓDIGO],tabConsumoAta[[#This Row],[CÓDIGO]],tabSaldoAta[CHAVE],tabConsumoAta[[#This Row],[ATA]])</f>
        <v>80</v>
      </c>
      <c r="I2632" s="164">
        <v>20</v>
      </c>
      <c r="J2632" s="159">
        <v>7</v>
      </c>
      <c r="K2632" s="251">
        <v>8784</v>
      </c>
      <c r="L2632" s="246" t="s">
        <v>2762</v>
      </c>
      <c r="M2632" s="160" t="s">
        <v>2953</v>
      </c>
      <c r="N2632" s="160" t="s">
        <v>2954</v>
      </c>
      <c r="O2632" s="249" t="s">
        <v>2955</v>
      </c>
      <c r="P2632" s="248">
        <v>43643</v>
      </c>
      <c r="Q2632" s="166" t="str">
        <f>IF(COUNTIFS(tabAtas_Bloqueios[CÓDIGO],tabConsumoAta[[#This Row],[CÓDIGO]],tabAtas_Bloqueios[CHAVE],tabConsumoAta[[#This Row],[ATA]],tabAtas_Bloqueios[INATIVO],"") &gt; 0,"X","")</f>
        <v/>
      </c>
      <c r="R2632" s="158" t="s">
        <v>1555</v>
      </c>
    </row>
    <row r="2633" spans="1:18" x14ac:dyDescent="0.3">
      <c r="A2633" s="247">
        <v>15066</v>
      </c>
      <c r="B2633" s="47" t="s">
        <v>203</v>
      </c>
      <c r="C2633" s="34" t="str">
        <f>IFERROR(VLOOKUP(tabConsumoAta[[#This Row],[CÓDIGO]],tabEstimativa[#Data],14,FALSE),"")</f>
        <v>Aguardando</v>
      </c>
      <c r="D2633" s="157" t="s">
        <v>1663</v>
      </c>
      <c r="E2633" s="157">
        <v>228</v>
      </c>
      <c r="F2633" s="34">
        <v>2018</v>
      </c>
      <c r="G2633" s="78">
        <f>IFERROR(VLOOKUP(tabConsumoAta[[#This Row],[ATA]],tabAtas[#Data],4,FALSE),"")</f>
        <v>43787</v>
      </c>
      <c r="H2633" s="163">
        <f>SUMIFS(tabSaldoAta[ESTIMATIVA],tabSaldoAta[CÓDIGO],tabConsumoAta[[#This Row],[CÓDIGO]],tabSaldoAta[CHAVE],tabConsumoAta[[#This Row],[ATA]])</f>
        <v>110</v>
      </c>
      <c r="I2633" s="164">
        <v>50</v>
      </c>
      <c r="J2633" s="159">
        <v>8</v>
      </c>
      <c r="K2633" s="251">
        <v>8784</v>
      </c>
      <c r="L2633" s="246" t="s">
        <v>2762</v>
      </c>
      <c r="M2633" s="160" t="s">
        <v>2953</v>
      </c>
      <c r="N2633" s="160" t="s">
        <v>2954</v>
      </c>
      <c r="O2633" s="249" t="s">
        <v>2955</v>
      </c>
      <c r="P2633" s="248">
        <v>43643</v>
      </c>
      <c r="Q2633" s="166" t="str">
        <f>IF(COUNTIFS(tabAtas_Bloqueios[CÓDIGO],tabConsumoAta[[#This Row],[CÓDIGO]],tabAtas_Bloqueios[CHAVE],tabConsumoAta[[#This Row],[ATA]],tabAtas_Bloqueios[INATIVO],"") &gt; 0,"X","")</f>
        <v/>
      </c>
      <c r="R2633" s="158" t="s">
        <v>1555</v>
      </c>
    </row>
    <row r="2634" spans="1:18" x14ac:dyDescent="0.3">
      <c r="A2634" s="247">
        <v>81566</v>
      </c>
      <c r="B2634" s="47" t="s">
        <v>199</v>
      </c>
      <c r="C2634" s="34" t="str">
        <f>IFERROR(VLOOKUP(tabConsumoAta[[#This Row],[CÓDIGO]],tabEstimativa[#Data],14,FALSE),"")</f>
        <v>Aguardando</v>
      </c>
      <c r="D2634" s="157" t="s">
        <v>1663</v>
      </c>
      <c r="E2634" s="157">
        <v>228</v>
      </c>
      <c r="F2634" s="34">
        <v>2018</v>
      </c>
      <c r="G2634" s="78">
        <f>IFERROR(VLOOKUP(tabConsumoAta[[#This Row],[ATA]],tabAtas[#Data],4,FALSE),"")</f>
        <v>43787</v>
      </c>
      <c r="H2634" s="163">
        <f>SUMIFS(tabSaldoAta[ESTIMATIVA],tabSaldoAta[CÓDIGO],tabConsumoAta[[#This Row],[CÓDIGO]],tabSaldoAta[CHAVE],tabConsumoAta[[#This Row],[ATA]])</f>
        <v>300</v>
      </c>
      <c r="I2634" s="164">
        <v>110</v>
      </c>
      <c r="J2634" s="159">
        <v>9</v>
      </c>
      <c r="K2634" s="251">
        <v>8784</v>
      </c>
      <c r="L2634" s="246" t="s">
        <v>2762</v>
      </c>
      <c r="M2634" s="160" t="s">
        <v>2953</v>
      </c>
      <c r="N2634" s="160" t="s">
        <v>2954</v>
      </c>
      <c r="O2634" s="249" t="s">
        <v>2955</v>
      </c>
      <c r="P2634" s="248">
        <v>43643</v>
      </c>
      <c r="Q2634" s="166" t="str">
        <f>IF(COUNTIFS(tabAtas_Bloqueios[CÓDIGO],tabConsumoAta[[#This Row],[CÓDIGO]],tabAtas_Bloqueios[CHAVE],tabConsumoAta[[#This Row],[ATA]],tabAtas_Bloqueios[INATIVO],"") &gt; 0,"X","")</f>
        <v/>
      </c>
      <c r="R2634" s="158" t="s">
        <v>1555</v>
      </c>
    </row>
    <row r="2635" spans="1:18" x14ac:dyDescent="0.3">
      <c r="A2635" s="247">
        <v>134246</v>
      </c>
      <c r="B2635" s="47" t="s">
        <v>2005</v>
      </c>
      <c r="C2635" s="34" t="str">
        <f>IFERROR(VLOOKUP(tabConsumoAta[[#This Row],[CÓDIGO]],tabEstimativa[#Data],14,FALSE),"")</f>
        <v>Aguardando</v>
      </c>
      <c r="D2635" s="157" t="s">
        <v>1701</v>
      </c>
      <c r="E2635" s="157">
        <v>6</v>
      </c>
      <c r="F2635" s="34">
        <v>2019</v>
      </c>
      <c r="G2635" s="78">
        <f>IFERROR(VLOOKUP(tabConsumoAta[[#This Row],[ATA]],tabAtas[#Data],4,FALSE),"")</f>
        <v>43837</v>
      </c>
      <c r="H2635" s="163">
        <f>SUMIFS(tabSaldoAta[ESTIMATIVA],tabSaldoAta[CÓDIGO],tabConsumoAta[[#This Row],[CÓDIGO]],tabSaldoAta[CHAVE],tabConsumoAta[[#This Row],[ATA]])</f>
        <v>1000</v>
      </c>
      <c r="I2635" s="164">
        <v>300</v>
      </c>
      <c r="J2635" s="159">
        <v>10</v>
      </c>
      <c r="K2635" s="251">
        <v>8786</v>
      </c>
      <c r="L2635" s="246" t="s">
        <v>2436</v>
      </c>
      <c r="M2635" s="160" t="s">
        <v>2953</v>
      </c>
      <c r="N2635" s="160" t="s">
        <v>2954</v>
      </c>
      <c r="O2635" s="249" t="s">
        <v>2955</v>
      </c>
      <c r="P2635" s="248">
        <v>43643</v>
      </c>
      <c r="Q2635" s="166" t="str">
        <f>IF(COUNTIFS(tabAtas_Bloqueios[CÓDIGO],tabConsumoAta[[#This Row],[CÓDIGO]],tabAtas_Bloqueios[CHAVE],tabConsumoAta[[#This Row],[ATA]],tabAtas_Bloqueios[INATIVO],"") &gt; 0,"X","")</f>
        <v/>
      </c>
      <c r="R2635" s="158" t="s">
        <v>1555</v>
      </c>
    </row>
    <row r="2636" spans="1:18" x14ac:dyDescent="0.3">
      <c r="A2636" s="247">
        <v>98702</v>
      </c>
      <c r="B2636" s="47" t="s">
        <v>2958</v>
      </c>
      <c r="C2636" s="34" t="str">
        <f>IFERROR(VLOOKUP(tabConsumoAta[[#This Row],[CÓDIGO]],tabEstimativa[#Data],14,FALSE),"")</f>
        <v>Aguardando</v>
      </c>
      <c r="D2636" s="157" t="s">
        <v>1567</v>
      </c>
      <c r="E2636" s="157">
        <v>47</v>
      </c>
      <c r="F2636" s="34">
        <v>2019</v>
      </c>
      <c r="G2636" s="78">
        <f>IFERROR(VLOOKUP(tabConsumoAta[[#This Row],[ATA]],tabAtas[#Data],4,FALSE),"")</f>
        <v>43878</v>
      </c>
      <c r="H2636" s="163">
        <f>SUMIFS(tabSaldoAta[ESTIMATIVA],tabSaldoAta[CÓDIGO],tabConsumoAta[[#This Row],[CÓDIGO]],tabSaldoAta[CHAVE],tabConsumoAta[[#This Row],[ATA]])</f>
        <v>4200</v>
      </c>
      <c r="I2636" s="164">
        <v>800</v>
      </c>
      <c r="J2636" s="159">
        <v>11</v>
      </c>
      <c r="K2636" s="251">
        <v>8787</v>
      </c>
      <c r="L2636" s="246" t="s">
        <v>2775</v>
      </c>
      <c r="M2636" s="160" t="s">
        <v>2953</v>
      </c>
      <c r="N2636" s="160" t="s">
        <v>2954</v>
      </c>
      <c r="O2636" s="249" t="s">
        <v>2955</v>
      </c>
      <c r="P2636" s="248">
        <v>43643</v>
      </c>
      <c r="Q2636" s="166" t="str">
        <f>IF(COUNTIFS(tabAtas_Bloqueios[CÓDIGO],tabConsumoAta[[#This Row],[CÓDIGO]],tabAtas_Bloqueios[CHAVE],tabConsumoAta[[#This Row],[ATA]],tabAtas_Bloqueios[INATIVO],"") &gt; 0,"X","")</f>
        <v/>
      </c>
      <c r="R2636" s="158" t="s">
        <v>1555</v>
      </c>
    </row>
    <row r="2637" spans="1:18" x14ac:dyDescent="0.3">
      <c r="A2637" s="247">
        <v>119554</v>
      </c>
      <c r="B2637" s="47" t="s">
        <v>2848</v>
      </c>
      <c r="C2637" s="34" t="str">
        <f>IFERROR(VLOOKUP(tabConsumoAta[[#This Row],[CÓDIGO]],tabEstimativa[#Data],14,FALSE),"")</f>
        <v>Aguardando</v>
      </c>
      <c r="D2637" s="157" t="s">
        <v>1780</v>
      </c>
      <c r="E2637" s="157">
        <v>129</v>
      </c>
      <c r="F2637" s="34">
        <v>2019</v>
      </c>
      <c r="G2637" s="78">
        <f>IFERROR(VLOOKUP(tabConsumoAta[[#This Row],[ATA]],tabAtas[#Data],4,FALSE),"")</f>
        <v>43959</v>
      </c>
      <c r="H2637" s="163">
        <f>SUMIFS(tabSaldoAta[ESTIMATIVA],tabSaldoAta[CÓDIGO],tabConsumoAta[[#This Row],[CÓDIGO]],tabSaldoAta[CHAVE],tabConsumoAta[[#This Row],[ATA]])</f>
        <v>120</v>
      </c>
      <c r="I2637" s="164">
        <v>40</v>
      </c>
      <c r="J2637" s="159">
        <v>12</v>
      </c>
      <c r="K2637" s="251">
        <v>8788</v>
      </c>
      <c r="L2637" s="246" t="s">
        <v>2846</v>
      </c>
      <c r="M2637" s="160" t="s">
        <v>2953</v>
      </c>
      <c r="N2637" s="160" t="s">
        <v>2954</v>
      </c>
      <c r="O2637" s="249" t="s">
        <v>2955</v>
      </c>
      <c r="P2637" s="248">
        <v>43643</v>
      </c>
      <c r="Q2637" s="166" t="str">
        <f>IF(COUNTIFS(tabAtas_Bloqueios[CÓDIGO],tabConsumoAta[[#This Row],[CÓDIGO]],tabAtas_Bloqueios[CHAVE],tabConsumoAta[[#This Row],[ATA]],tabAtas_Bloqueios[INATIVO],"") &gt; 0,"X","")</f>
        <v/>
      </c>
      <c r="R2637" s="158" t="s">
        <v>1555</v>
      </c>
    </row>
    <row r="2638" spans="1:18" x14ac:dyDescent="0.3">
      <c r="A2638" s="247">
        <v>57900</v>
      </c>
      <c r="B2638" s="47" t="s">
        <v>2863</v>
      </c>
      <c r="C2638" s="34" t="str">
        <f>IFERROR(VLOOKUP(tabConsumoAta[[#This Row],[CÓDIGO]],tabEstimativa[#Data],14,FALSE),"")</f>
        <v>Aguardando</v>
      </c>
      <c r="D2638" s="157" t="s">
        <v>1774</v>
      </c>
      <c r="E2638" s="157">
        <v>130</v>
      </c>
      <c r="F2638" s="34">
        <v>2019</v>
      </c>
      <c r="G2638" s="78">
        <f>IFERROR(VLOOKUP(tabConsumoAta[[#This Row],[ATA]],tabAtas[#Data],4,FALSE),"")</f>
        <v>43962</v>
      </c>
      <c r="H2638" s="163">
        <f>SUMIFS(tabSaldoAta[ESTIMATIVA],tabSaldoAta[CÓDIGO],tabConsumoAta[[#This Row],[CÓDIGO]],tabSaldoAta[CHAVE],tabConsumoAta[[#This Row],[ATA]])</f>
        <v>20</v>
      </c>
      <c r="I2638" s="164">
        <v>10</v>
      </c>
      <c r="J2638" s="159">
        <v>13</v>
      </c>
      <c r="K2638" s="251">
        <v>8789</v>
      </c>
      <c r="L2638" s="246" t="s">
        <v>2864</v>
      </c>
      <c r="M2638" s="160" t="s">
        <v>2953</v>
      </c>
      <c r="N2638" s="160" t="s">
        <v>2954</v>
      </c>
      <c r="O2638" s="249" t="s">
        <v>2955</v>
      </c>
      <c r="P2638" s="248">
        <v>43643</v>
      </c>
      <c r="Q2638" s="166" t="str">
        <f>IF(COUNTIFS(tabAtas_Bloqueios[CÓDIGO],tabConsumoAta[[#This Row],[CÓDIGO]],tabAtas_Bloqueios[CHAVE],tabConsumoAta[[#This Row],[ATA]],tabAtas_Bloqueios[INATIVO],"") &gt; 0,"X","")</f>
        <v/>
      </c>
      <c r="R2638" s="158" t="s">
        <v>1555</v>
      </c>
    </row>
    <row r="2639" spans="1:18" x14ac:dyDescent="0.3">
      <c r="A2639" s="247">
        <v>74081</v>
      </c>
      <c r="B2639" s="47" t="s">
        <v>2867</v>
      </c>
      <c r="C2639" s="34" t="str">
        <f>IFERROR(VLOOKUP(tabConsumoAta[[#This Row],[CÓDIGO]],tabEstimativa[#Data],14,FALSE),"")</f>
        <v>Suspenso</v>
      </c>
      <c r="D2639" s="157" t="s">
        <v>1784</v>
      </c>
      <c r="E2639" s="157">
        <v>131</v>
      </c>
      <c r="F2639" s="34">
        <v>2019</v>
      </c>
      <c r="G2639" s="78">
        <f>IFERROR(VLOOKUP(tabConsumoAta[[#This Row],[ATA]],tabAtas[#Data],4,FALSE),"")</f>
        <v>43965</v>
      </c>
      <c r="H2639" s="163">
        <f>SUMIFS(tabSaldoAta[ESTIMATIVA],tabSaldoAta[CÓDIGO],tabConsumoAta[[#This Row],[CÓDIGO]],tabSaldoAta[CHAVE],tabConsumoAta[[#This Row],[ATA]])</f>
        <v>200</v>
      </c>
      <c r="I2639" s="164">
        <v>20</v>
      </c>
      <c r="J2639" s="159">
        <v>14</v>
      </c>
      <c r="K2639" s="251">
        <v>8790</v>
      </c>
      <c r="L2639" s="246" t="s">
        <v>2868</v>
      </c>
      <c r="M2639" s="160" t="s">
        <v>2953</v>
      </c>
      <c r="N2639" s="160" t="s">
        <v>2954</v>
      </c>
      <c r="O2639" s="249" t="s">
        <v>2955</v>
      </c>
      <c r="P2639" s="248">
        <v>43643</v>
      </c>
      <c r="Q2639" s="166" t="str">
        <f>IF(COUNTIFS(tabAtas_Bloqueios[CÓDIGO],tabConsumoAta[[#This Row],[CÓDIGO]],tabAtas_Bloqueios[CHAVE],tabConsumoAta[[#This Row],[ATA]],tabAtas_Bloqueios[INATIVO],"") &gt; 0,"X","")</f>
        <v/>
      </c>
      <c r="R2639" s="158" t="s">
        <v>1555</v>
      </c>
    </row>
    <row r="2640" spans="1:18" x14ac:dyDescent="0.3">
      <c r="A2640" s="247">
        <v>13559</v>
      </c>
      <c r="B2640" s="47" t="s">
        <v>238</v>
      </c>
      <c r="C2640" s="34" t="str">
        <f>IFERROR(VLOOKUP(tabConsumoAta[[#This Row],[CÓDIGO]],tabEstimativa[#Data],14,FALSE),"")</f>
        <v>Aguardando</v>
      </c>
      <c r="D2640" s="157"/>
      <c r="E2640" s="157"/>
      <c r="F2640" s="34"/>
      <c r="G2640" s="78" t="str">
        <f>IFERROR(VLOOKUP(tabConsumoAta[[#This Row],[ATA]],tabAtas[#Data],4,FALSE),"")</f>
        <v/>
      </c>
      <c r="H2640" s="163">
        <f>SUMIFS(tabSaldoAta[ESTIMATIVA],tabSaldoAta[CÓDIGO],tabConsumoAta[[#This Row],[CÓDIGO]],tabSaldoAta[CHAVE],tabConsumoAta[[#This Row],[ATA]])</f>
        <v>0</v>
      </c>
      <c r="I2640" s="164">
        <v>350</v>
      </c>
      <c r="J2640" s="159">
        <v>1</v>
      </c>
      <c r="K2640" s="251">
        <v>8493</v>
      </c>
      <c r="L2640" s="246" t="s">
        <v>1560</v>
      </c>
      <c r="M2640" s="160" t="s">
        <v>2948</v>
      </c>
      <c r="N2640" s="160" t="s">
        <v>2949</v>
      </c>
      <c r="O2640" s="249" t="s">
        <v>2950</v>
      </c>
      <c r="P2640" s="248">
        <v>43643</v>
      </c>
      <c r="Q2640" s="166" t="str">
        <f>IF(COUNTIFS(tabAtas_Bloqueios[CÓDIGO],tabConsumoAta[[#This Row],[CÓDIGO]],tabAtas_Bloqueios[CHAVE],tabConsumoAta[[#This Row],[ATA]],tabAtas_Bloqueios[INATIVO],"") &gt; 0,"X","")</f>
        <v/>
      </c>
      <c r="R2640" s="158" t="s">
        <v>1555</v>
      </c>
    </row>
    <row r="2641" spans="1:18" x14ac:dyDescent="0.3">
      <c r="A2641" s="247">
        <v>13562</v>
      </c>
      <c r="B2641" s="47" t="s">
        <v>2399</v>
      </c>
      <c r="C2641" s="34" t="str">
        <f>IFERROR(VLOOKUP(tabConsumoAta[[#This Row],[CÓDIGO]],tabEstimativa[#Data],14,FALSE),"")</f>
        <v>Aguardando</v>
      </c>
      <c r="D2641" s="157"/>
      <c r="E2641" s="157"/>
      <c r="F2641" s="34"/>
      <c r="G2641" s="78" t="str">
        <f>IFERROR(VLOOKUP(tabConsumoAta[[#This Row],[ATA]],tabAtas[#Data],4,FALSE),"")</f>
        <v/>
      </c>
      <c r="H2641" s="163">
        <f>SUMIFS(tabSaldoAta[ESTIMATIVA],tabSaldoAta[CÓDIGO],tabConsumoAta[[#This Row],[CÓDIGO]],tabSaldoAta[CHAVE],tabConsumoAta[[#This Row],[ATA]])</f>
        <v>0</v>
      </c>
      <c r="I2641" s="164">
        <v>2250</v>
      </c>
      <c r="J2641" s="159">
        <v>2</v>
      </c>
      <c r="K2641" s="251">
        <v>8493</v>
      </c>
      <c r="L2641" s="246" t="s">
        <v>1560</v>
      </c>
      <c r="M2641" s="160" t="s">
        <v>2948</v>
      </c>
      <c r="N2641" s="160" t="s">
        <v>2949</v>
      </c>
      <c r="O2641" s="249" t="s">
        <v>2950</v>
      </c>
      <c r="P2641" s="248">
        <v>43643</v>
      </c>
      <c r="Q2641" s="166" t="str">
        <f>IF(COUNTIFS(tabAtas_Bloqueios[CÓDIGO],tabConsumoAta[[#This Row],[CÓDIGO]],tabAtas_Bloqueios[CHAVE],tabConsumoAta[[#This Row],[ATA]],tabAtas_Bloqueios[INATIVO],"") &gt; 0,"X","")</f>
        <v/>
      </c>
      <c r="R2641" s="158" t="s">
        <v>1555</v>
      </c>
    </row>
    <row r="2642" spans="1:18" x14ac:dyDescent="0.3">
      <c r="A2642" s="247">
        <v>54144</v>
      </c>
      <c r="B2642" s="47" t="s">
        <v>2227</v>
      </c>
      <c r="C2642" s="34" t="str">
        <f>IFERROR(VLOOKUP(tabConsumoAta[[#This Row],[CÓDIGO]],tabEstimativa[#Data],14,FALSE),"")</f>
        <v>Suspenso</v>
      </c>
      <c r="D2642" s="157" t="s">
        <v>1380</v>
      </c>
      <c r="E2642" s="157"/>
      <c r="F2642" s="34"/>
      <c r="G2642" s="78" t="str">
        <f>IFERROR(VLOOKUP(tabConsumoAta[[#This Row],[ATA]],tabAtas[#Data],4,FALSE),"")</f>
        <v/>
      </c>
      <c r="H2642" s="163">
        <f>SUMIFS(tabSaldoAta[ESTIMATIVA],tabSaldoAta[CÓDIGO],tabConsumoAta[[#This Row],[CÓDIGO]],tabSaldoAta[CHAVE],tabConsumoAta[[#This Row],[ATA]])</f>
        <v>0</v>
      </c>
      <c r="I2642" s="164">
        <v>300</v>
      </c>
      <c r="J2642" s="159">
        <v>3</v>
      </c>
      <c r="K2642" s="251">
        <v>8505</v>
      </c>
      <c r="L2642" s="246" t="s">
        <v>1560</v>
      </c>
      <c r="M2642" s="160" t="s">
        <v>2948</v>
      </c>
      <c r="N2642" s="160" t="s">
        <v>2949</v>
      </c>
      <c r="O2642" s="249" t="s">
        <v>2950</v>
      </c>
      <c r="P2642" s="248">
        <v>43643</v>
      </c>
      <c r="Q2642" s="166" t="str">
        <f>IF(COUNTIFS(tabAtas_Bloqueios[CÓDIGO],tabConsumoAta[[#This Row],[CÓDIGO]],tabAtas_Bloqueios[CHAVE],tabConsumoAta[[#This Row],[ATA]],tabAtas_Bloqueios[INATIVO],"") &gt; 0,"X","")</f>
        <v/>
      </c>
      <c r="R2642" s="158" t="s">
        <v>1555</v>
      </c>
    </row>
    <row r="2643" spans="1:18" x14ac:dyDescent="0.3">
      <c r="A2643" s="247">
        <v>126837</v>
      </c>
      <c r="B2643" s="47" t="s">
        <v>2636</v>
      </c>
      <c r="C2643" s="34" t="str">
        <f>IFERROR(VLOOKUP(tabConsumoAta[[#This Row],[CÓDIGO]],tabEstimativa[#Data],14,FALSE),"")</f>
        <v/>
      </c>
      <c r="D2643" s="157" t="s">
        <v>1380</v>
      </c>
      <c r="E2643" s="157"/>
      <c r="F2643" s="34"/>
      <c r="G2643" s="78" t="str">
        <f>IFERROR(VLOOKUP(tabConsumoAta[[#This Row],[ATA]],tabAtas[#Data],4,FALSE),"")</f>
        <v/>
      </c>
      <c r="H2643" s="163">
        <f>SUMIFS(tabSaldoAta[ESTIMATIVA],tabSaldoAta[CÓDIGO],tabConsumoAta[[#This Row],[CÓDIGO]],tabSaldoAta[CHAVE],tabConsumoAta[[#This Row],[ATA]])</f>
        <v>0</v>
      </c>
      <c r="I2643" s="164">
        <v>2400</v>
      </c>
      <c r="J2643" s="159">
        <v>4</v>
      </c>
      <c r="K2643" s="251">
        <v>8511</v>
      </c>
      <c r="L2643" s="246" t="s">
        <v>1560</v>
      </c>
      <c r="M2643" s="160" t="s">
        <v>2948</v>
      </c>
      <c r="N2643" s="160" t="s">
        <v>2949</v>
      </c>
      <c r="O2643" s="249" t="s">
        <v>2950</v>
      </c>
      <c r="P2643" s="248">
        <v>43643</v>
      </c>
      <c r="Q2643" s="166" t="str">
        <f>IF(COUNTIFS(tabAtas_Bloqueios[CÓDIGO],tabConsumoAta[[#This Row],[CÓDIGO]],tabAtas_Bloqueios[CHAVE],tabConsumoAta[[#This Row],[ATA]],tabAtas_Bloqueios[INATIVO],"") &gt; 0,"X","")</f>
        <v/>
      </c>
      <c r="R2643" s="158" t="s">
        <v>1555</v>
      </c>
    </row>
    <row r="2644" spans="1:18" x14ac:dyDescent="0.3">
      <c r="A2644" s="247">
        <v>132231</v>
      </c>
      <c r="B2644" s="47" t="s">
        <v>55</v>
      </c>
      <c r="C2644" s="34" t="str">
        <f>IFERROR(VLOOKUP(tabConsumoAta[[#This Row],[CÓDIGO]],tabEstimativa[#Data],14,FALSE),"")</f>
        <v>Aguardando</v>
      </c>
      <c r="D2644" s="157"/>
      <c r="E2644" s="157"/>
      <c r="F2644" s="34"/>
      <c r="G2644" s="78" t="str">
        <f>IFERROR(VLOOKUP(tabConsumoAta[[#This Row],[ATA]],tabAtas[#Data],4,FALSE),"")</f>
        <v/>
      </c>
      <c r="H2644" s="163">
        <f>SUMIFS(tabSaldoAta[ESTIMATIVA],tabSaldoAta[CÓDIGO],tabConsumoAta[[#This Row],[CÓDIGO]],tabSaldoAta[CHAVE],tabConsumoAta[[#This Row],[ATA]])</f>
        <v>0</v>
      </c>
      <c r="I2644" s="164">
        <v>1500</v>
      </c>
      <c r="J2644" s="159">
        <v>5</v>
      </c>
      <c r="K2644" s="251">
        <v>8505</v>
      </c>
      <c r="L2644" s="246" t="s">
        <v>1560</v>
      </c>
      <c r="M2644" s="160" t="s">
        <v>2948</v>
      </c>
      <c r="N2644" s="160" t="s">
        <v>2949</v>
      </c>
      <c r="O2644" s="249" t="s">
        <v>2950</v>
      </c>
      <c r="P2644" s="248">
        <v>43643</v>
      </c>
      <c r="Q2644" s="166" t="str">
        <f>IF(COUNTIFS(tabAtas_Bloqueios[CÓDIGO],tabConsumoAta[[#This Row],[CÓDIGO]],tabAtas_Bloqueios[CHAVE],tabConsumoAta[[#This Row],[ATA]],tabAtas_Bloqueios[INATIVO],"") &gt; 0,"X","")</f>
        <v/>
      </c>
      <c r="R2644" s="158" t="s">
        <v>1555</v>
      </c>
    </row>
    <row r="2645" spans="1:18" x14ac:dyDescent="0.3">
      <c r="A2645" s="247">
        <v>54019</v>
      </c>
      <c r="B2645" s="47" t="s">
        <v>210</v>
      </c>
      <c r="C2645" s="34" t="str">
        <f>IFERROR(VLOOKUP(tabConsumoAta[[#This Row],[CÓDIGO]],tabEstimativa[#Data],14,FALSE),"")</f>
        <v>Suspenso</v>
      </c>
      <c r="D2645" s="157"/>
      <c r="E2645" s="157"/>
      <c r="F2645" s="34"/>
      <c r="G2645" s="78" t="str">
        <f>IFERROR(VLOOKUP(tabConsumoAta[[#This Row],[ATA]],tabAtas[#Data],4,FALSE),"")</f>
        <v/>
      </c>
      <c r="H2645" s="163">
        <f>SUMIFS(tabSaldoAta[ESTIMATIVA],tabSaldoAta[CÓDIGO],tabConsumoAta[[#This Row],[CÓDIGO]],tabSaldoAta[CHAVE],tabConsumoAta[[#This Row],[ATA]])</f>
        <v>0</v>
      </c>
      <c r="I2645" s="164">
        <v>450</v>
      </c>
      <c r="J2645" s="159">
        <v>6</v>
      </c>
      <c r="K2645" s="251">
        <v>8505</v>
      </c>
      <c r="L2645" s="246" t="s">
        <v>1560</v>
      </c>
      <c r="M2645" s="160" t="s">
        <v>2948</v>
      </c>
      <c r="N2645" s="160" t="s">
        <v>2949</v>
      </c>
      <c r="O2645" s="249" t="s">
        <v>2950</v>
      </c>
      <c r="P2645" s="248">
        <v>43643</v>
      </c>
      <c r="Q2645" s="166" t="str">
        <f>IF(COUNTIFS(tabAtas_Bloqueios[CÓDIGO],tabConsumoAta[[#This Row],[CÓDIGO]],tabAtas_Bloqueios[CHAVE],tabConsumoAta[[#This Row],[ATA]],tabAtas_Bloqueios[INATIVO],"") &gt; 0,"X","")</f>
        <v/>
      </c>
      <c r="R2645" s="158" t="s">
        <v>1555</v>
      </c>
    </row>
    <row r="2646" spans="1:18" x14ac:dyDescent="0.3">
      <c r="A2646" s="247">
        <v>103405</v>
      </c>
      <c r="B2646" s="47" t="s">
        <v>2951</v>
      </c>
      <c r="C2646" s="34" t="str">
        <f>IFERROR(VLOOKUP(tabConsumoAta[[#This Row],[CÓDIGO]],tabEstimativa[#Data],14,FALSE),"")</f>
        <v>Inativo</v>
      </c>
      <c r="D2646" s="157"/>
      <c r="E2646" s="157"/>
      <c r="F2646" s="34"/>
      <c r="G2646" s="78" t="str">
        <f>IFERROR(VLOOKUP(tabConsumoAta[[#This Row],[ATA]],tabAtas[#Data],4,FALSE),"")</f>
        <v/>
      </c>
      <c r="H2646" s="163">
        <f>SUMIFS(tabSaldoAta[ESTIMATIVA],tabSaldoAta[CÓDIGO],tabConsumoAta[[#This Row],[CÓDIGO]],tabSaldoAta[CHAVE],tabConsumoAta[[#This Row],[ATA]])</f>
        <v>0</v>
      </c>
      <c r="I2646" s="164">
        <v>90</v>
      </c>
      <c r="J2646" s="159">
        <v>7</v>
      </c>
      <c r="K2646" s="251">
        <v>8538</v>
      </c>
      <c r="L2646" s="246" t="s">
        <v>1560</v>
      </c>
      <c r="M2646" s="160" t="s">
        <v>2948</v>
      </c>
      <c r="N2646" s="160" t="s">
        <v>2949</v>
      </c>
      <c r="O2646" s="249" t="s">
        <v>2950</v>
      </c>
      <c r="P2646" s="248">
        <v>43643</v>
      </c>
      <c r="Q2646" s="166" t="str">
        <f>IF(COUNTIFS(tabAtas_Bloqueios[CÓDIGO],tabConsumoAta[[#This Row],[CÓDIGO]],tabAtas_Bloqueios[CHAVE],tabConsumoAta[[#This Row],[ATA]],tabAtas_Bloqueios[INATIVO],"") &gt; 0,"X","")</f>
        <v/>
      </c>
      <c r="R2646" s="158" t="s">
        <v>1555</v>
      </c>
    </row>
    <row r="2647" spans="1:18" x14ac:dyDescent="0.3">
      <c r="A2647" s="247">
        <v>113581</v>
      </c>
      <c r="B2647" s="47" t="s">
        <v>196</v>
      </c>
      <c r="C2647" s="34" t="str">
        <f>IFERROR(VLOOKUP(tabConsumoAta[[#This Row],[CÓDIGO]],tabEstimativa[#Data],14,FALSE),"")</f>
        <v>Suspenso</v>
      </c>
      <c r="D2647" s="157"/>
      <c r="E2647" s="157"/>
      <c r="F2647" s="34"/>
      <c r="G2647" s="78" t="str">
        <f>IFERROR(VLOOKUP(tabConsumoAta[[#This Row],[ATA]],tabAtas[#Data],4,FALSE),"")</f>
        <v/>
      </c>
      <c r="H2647" s="163">
        <f>SUMIFS(tabSaldoAta[ESTIMATIVA],tabSaldoAta[CÓDIGO],tabConsumoAta[[#This Row],[CÓDIGO]],tabSaldoAta[CHAVE],tabConsumoAta[[#This Row],[ATA]])</f>
        <v>0</v>
      </c>
      <c r="I2647" s="164">
        <v>2000</v>
      </c>
      <c r="J2647" s="159">
        <v>8</v>
      </c>
      <c r="K2647" s="251">
        <v>8493</v>
      </c>
      <c r="L2647" s="246" t="s">
        <v>1560</v>
      </c>
      <c r="M2647" s="160" t="s">
        <v>2948</v>
      </c>
      <c r="N2647" s="160" t="s">
        <v>2949</v>
      </c>
      <c r="O2647" s="249" t="s">
        <v>2950</v>
      </c>
      <c r="P2647" s="248">
        <v>43643</v>
      </c>
      <c r="Q2647" s="166" t="str">
        <f>IF(COUNTIFS(tabAtas_Bloqueios[CÓDIGO],tabConsumoAta[[#This Row],[CÓDIGO]],tabAtas_Bloqueios[CHAVE],tabConsumoAta[[#This Row],[ATA]],tabAtas_Bloqueios[INATIVO],"") &gt; 0,"X","")</f>
        <v/>
      </c>
      <c r="R2647" s="158" t="s">
        <v>1555</v>
      </c>
    </row>
    <row r="2648" spans="1:18" x14ac:dyDescent="0.3">
      <c r="A2648" s="247">
        <v>12891</v>
      </c>
      <c r="B2648" s="47" t="s">
        <v>108</v>
      </c>
      <c r="C2648" s="34" t="str">
        <f>IFERROR(VLOOKUP(tabConsumoAta[[#This Row],[CÓDIGO]],tabEstimativa[#Data],14,FALSE),"")</f>
        <v>Aguardando</v>
      </c>
      <c r="D2648" s="157"/>
      <c r="E2648" s="157"/>
      <c r="F2648" s="34"/>
      <c r="G2648" s="78" t="str">
        <f>IFERROR(VLOOKUP(tabConsumoAta[[#This Row],[ATA]],tabAtas[#Data],4,FALSE),"")</f>
        <v/>
      </c>
      <c r="H2648" s="163">
        <f>SUMIFS(tabSaldoAta[ESTIMATIVA],tabSaldoAta[CÓDIGO],tabConsumoAta[[#This Row],[CÓDIGO]],tabSaldoAta[CHAVE],tabConsumoAta[[#This Row],[ATA]])</f>
        <v>0</v>
      </c>
      <c r="I2648" s="164">
        <v>250</v>
      </c>
      <c r="J2648" s="159">
        <v>9</v>
      </c>
      <c r="K2648" s="251">
        <v>8493</v>
      </c>
      <c r="L2648" s="246" t="s">
        <v>1560</v>
      </c>
      <c r="M2648" s="160" t="s">
        <v>2948</v>
      </c>
      <c r="N2648" s="160" t="s">
        <v>2949</v>
      </c>
      <c r="O2648" s="249" t="s">
        <v>2950</v>
      </c>
      <c r="P2648" s="248">
        <v>43643</v>
      </c>
      <c r="Q2648" s="166" t="str">
        <f>IF(COUNTIFS(tabAtas_Bloqueios[CÓDIGO],tabConsumoAta[[#This Row],[CÓDIGO]],tabAtas_Bloqueios[CHAVE],tabConsumoAta[[#This Row],[ATA]],tabAtas_Bloqueios[INATIVO],"") &gt; 0,"X","")</f>
        <v/>
      </c>
      <c r="R2648" s="158" t="s">
        <v>1555</v>
      </c>
    </row>
    <row r="2649" spans="1:18" x14ac:dyDescent="0.3">
      <c r="A2649" s="247">
        <v>134671</v>
      </c>
      <c r="B2649" s="47" t="s">
        <v>2952</v>
      </c>
      <c r="C2649" s="34" t="str">
        <f>IFERROR(VLOOKUP(tabConsumoAta[[#This Row],[CÓDIGO]],tabEstimativa[#Data],14,FALSE),"")</f>
        <v/>
      </c>
      <c r="D2649" s="157"/>
      <c r="E2649" s="157"/>
      <c r="F2649" s="34"/>
      <c r="G2649" s="78" t="str">
        <f>IFERROR(VLOOKUP(tabConsumoAta[[#This Row],[ATA]],tabAtas[#Data],4,FALSE),"")</f>
        <v/>
      </c>
      <c r="H2649" s="163">
        <f>SUMIFS(tabSaldoAta[ESTIMATIVA],tabSaldoAta[CÓDIGO],tabConsumoAta[[#This Row],[CÓDIGO]],tabSaldoAta[CHAVE],tabConsumoAta[[#This Row],[ATA]])</f>
        <v>0</v>
      </c>
      <c r="I2649" s="164">
        <v>20</v>
      </c>
      <c r="J2649" s="159">
        <v>10</v>
      </c>
      <c r="K2649" s="251">
        <v>8531</v>
      </c>
      <c r="L2649" s="246" t="s">
        <v>1560</v>
      </c>
      <c r="M2649" s="160" t="s">
        <v>2948</v>
      </c>
      <c r="N2649" s="160" t="s">
        <v>2949</v>
      </c>
      <c r="O2649" s="249" t="s">
        <v>2950</v>
      </c>
      <c r="P2649" s="248">
        <v>43643</v>
      </c>
      <c r="Q2649" s="166" t="str">
        <f>IF(COUNTIFS(tabAtas_Bloqueios[CÓDIGO],tabConsumoAta[[#This Row],[CÓDIGO]],tabAtas_Bloqueios[CHAVE],tabConsumoAta[[#This Row],[ATA]],tabAtas_Bloqueios[INATIVO],"") &gt; 0,"X","")</f>
        <v/>
      </c>
      <c r="R2649" s="158" t="s">
        <v>1555</v>
      </c>
    </row>
    <row r="2650" spans="1:18" x14ac:dyDescent="0.3">
      <c r="A2650" s="247">
        <v>23607</v>
      </c>
      <c r="B2650" s="47" t="s">
        <v>2942</v>
      </c>
      <c r="C2650" s="34" t="str">
        <f>IFERROR(VLOOKUP(tabConsumoAta[[#This Row],[CÓDIGO]],tabEstimativa[#Data],14,FALSE),"")</f>
        <v/>
      </c>
      <c r="D2650" s="157" t="s">
        <v>1380</v>
      </c>
      <c r="E2650" s="157"/>
      <c r="F2650" s="34"/>
      <c r="G2650" s="78" t="str">
        <f>IFERROR(VLOOKUP(tabConsumoAta[[#This Row],[ATA]],tabAtas[#Data],4,FALSE),"")</f>
        <v/>
      </c>
      <c r="H2650" s="163">
        <f>SUMIFS(tabSaldoAta[ESTIMATIVA],tabSaldoAta[CÓDIGO],tabConsumoAta[[#This Row],[CÓDIGO]],tabSaldoAta[CHAVE],tabConsumoAta[[#This Row],[ATA]])</f>
        <v>0</v>
      </c>
      <c r="I2650" s="164">
        <v>300</v>
      </c>
      <c r="J2650" s="159">
        <v>1</v>
      </c>
      <c r="K2650" s="251">
        <v>8289</v>
      </c>
      <c r="L2650" s="246" t="s">
        <v>1560</v>
      </c>
      <c r="M2650" s="160" t="s">
        <v>2943</v>
      </c>
      <c r="N2650" s="160" t="s">
        <v>2944</v>
      </c>
      <c r="O2650" s="249" t="s">
        <v>2945</v>
      </c>
      <c r="P2650" s="248">
        <v>43641</v>
      </c>
      <c r="Q2650" s="166" t="str">
        <f>IF(COUNTIFS(tabAtas_Bloqueios[CÓDIGO],tabConsumoAta[[#This Row],[CÓDIGO]],tabAtas_Bloqueios[CHAVE],tabConsumoAta[[#This Row],[ATA]],tabAtas_Bloqueios[INATIVO],"") &gt; 0,"X","")</f>
        <v/>
      </c>
      <c r="R2650" s="158" t="s">
        <v>1555</v>
      </c>
    </row>
    <row r="2651" spans="1:18" x14ac:dyDescent="0.3">
      <c r="A2651" s="247">
        <v>88876</v>
      </c>
      <c r="B2651" s="47" t="s">
        <v>2946</v>
      </c>
      <c r="C2651" s="34" t="str">
        <f>IFERROR(VLOOKUP(tabConsumoAta[[#This Row],[CÓDIGO]],tabEstimativa[#Data],14,FALSE),"")</f>
        <v/>
      </c>
      <c r="D2651" s="157" t="s">
        <v>1380</v>
      </c>
      <c r="E2651" s="157"/>
      <c r="F2651" s="34"/>
      <c r="G2651" s="78" t="str">
        <f>IFERROR(VLOOKUP(tabConsumoAta[[#This Row],[ATA]],tabAtas[#Data],4,FALSE),"")</f>
        <v/>
      </c>
      <c r="H2651" s="163">
        <f>SUMIFS(tabSaldoAta[ESTIMATIVA],tabSaldoAta[CÓDIGO],tabConsumoAta[[#This Row],[CÓDIGO]],tabSaldoAta[CHAVE],tabConsumoAta[[#This Row],[ATA]])</f>
        <v>0</v>
      </c>
      <c r="I2651" s="164">
        <v>300</v>
      </c>
      <c r="J2651" s="159">
        <v>2</v>
      </c>
      <c r="K2651" s="251">
        <v>8289</v>
      </c>
      <c r="L2651" s="246" t="s">
        <v>1560</v>
      </c>
      <c r="M2651" s="160" t="s">
        <v>2943</v>
      </c>
      <c r="N2651" s="160" t="s">
        <v>2944</v>
      </c>
      <c r="O2651" s="249" t="s">
        <v>2945</v>
      </c>
      <c r="P2651" s="248">
        <v>43641</v>
      </c>
      <c r="Q2651" s="166" t="str">
        <f>IF(COUNTIFS(tabAtas_Bloqueios[CÓDIGO],tabConsumoAta[[#This Row],[CÓDIGO]],tabAtas_Bloqueios[CHAVE],tabConsumoAta[[#This Row],[ATA]],tabAtas_Bloqueios[INATIVO],"") &gt; 0,"X","")</f>
        <v/>
      </c>
      <c r="R2651" s="158" t="s">
        <v>1555</v>
      </c>
    </row>
    <row r="2652" spans="1:18" x14ac:dyDescent="0.3">
      <c r="A2652" s="247">
        <v>132465</v>
      </c>
      <c r="B2652" s="47" t="s">
        <v>2081</v>
      </c>
      <c r="C2652" s="34" t="str">
        <f>IFERROR(VLOOKUP(tabConsumoAta[[#This Row],[CÓDIGO]],tabEstimativa[#Data],14,FALSE),"")</f>
        <v>Aguardando</v>
      </c>
      <c r="D2652" s="157" t="s">
        <v>1380</v>
      </c>
      <c r="E2652" s="157"/>
      <c r="F2652" s="34"/>
      <c r="G2652" s="78" t="str">
        <f>IFERROR(VLOOKUP(tabConsumoAta[[#This Row],[ATA]],tabAtas[#Data],4,FALSE),"")</f>
        <v/>
      </c>
      <c r="H2652" s="163">
        <f>SUMIFS(tabSaldoAta[ESTIMATIVA],tabSaldoAta[CÓDIGO],tabConsumoAta[[#This Row],[CÓDIGO]],tabSaldoAta[CHAVE],tabConsumoAta[[#This Row],[ATA]])</f>
        <v>0</v>
      </c>
      <c r="I2652" s="164">
        <v>80</v>
      </c>
      <c r="J2652" s="159">
        <v>3</v>
      </c>
      <c r="K2652" s="251">
        <v>8289</v>
      </c>
      <c r="L2652" s="246" t="s">
        <v>1560</v>
      </c>
      <c r="M2652" s="160" t="s">
        <v>2943</v>
      </c>
      <c r="N2652" s="160" t="s">
        <v>2944</v>
      </c>
      <c r="O2652" s="249" t="s">
        <v>2945</v>
      </c>
      <c r="P2652" s="248">
        <v>43641</v>
      </c>
      <c r="Q2652" s="166" t="str">
        <f>IF(COUNTIFS(tabAtas_Bloqueios[CÓDIGO],tabConsumoAta[[#This Row],[CÓDIGO]],tabAtas_Bloqueios[CHAVE],tabConsumoAta[[#This Row],[ATA]],tabAtas_Bloqueios[INATIVO],"") &gt; 0,"X","")</f>
        <v/>
      </c>
      <c r="R2652" s="158" t="s">
        <v>1555</v>
      </c>
    </row>
    <row r="2653" spans="1:18" x14ac:dyDescent="0.3">
      <c r="A2653" s="247">
        <v>105293</v>
      </c>
      <c r="B2653" s="47" t="s">
        <v>1427</v>
      </c>
      <c r="C2653" s="34" t="str">
        <f>IFERROR(VLOOKUP(tabConsumoAta[[#This Row],[CÓDIGO]],tabEstimativa[#Data],14,FALSE),"")</f>
        <v>Suspenso</v>
      </c>
      <c r="D2653" s="157" t="s">
        <v>1380</v>
      </c>
      <c r="E2653" s="157"/>
      <c r="F2653" s="34"/>
      <c r="G2653" s="78" t="str">
        <f>IFERROR(VLOOKUP(tabConsumoAta[[#This Row],[ATA]],tabAtas[#Data],4,FALSE),"")</f>
        <v/>
      </c>
      <c r="H2653" s="163">
        <f>SUMIFS(tabSaldoAta[ESTIMATIVA],tabSaldoAta[CÓDIGO],tabConsumoAta[[#This Row],[CÓDIGO]],tabSaldoAta[CHAVE],tabConsumoAta[[#This Row],[ATA]])</f>
        <v>0</v>
      </c>
      <c r="I2653" s="164">
        <v>0</v>
      </c>
      <c r="J2653" s="159">
        <v>4</v>
      </c>
      <c r="K2653" s="251" t="s">
        <v>1532</v>
      </c>
      <c r="L2653" s="246" t="s">
        <v>1560</v>
      </c>
      <c r="M2653" s="160" t="s">
        <v>2943</v>
      </c>
      <c r="N2653" s="160" t="s">
        <v>2944</v>
      </c>
      <c r="O2653" s="249" t="s">
        <v>2945</v>
      </c>
      <c r="P2653" s="248">
        <v>43641</v>
      </c>
      <c r="Q2653" s="166" t="str">
        <f>IF(COUNTIFS(tabAtas_Bloqueios[CÓDIGO],tabConsumoAta[[#This Row],[CÓDIGO]],tabAtas_Bloqueios[CHAVE],tabConsumoAta[[#This Row],[ATA]],tabAtas_Bloqueios[INATIVO],"") &gt; 0,"X","")</f>
        <v/>
      </c>
      <c r="R2653" s="158" t="s">
        <v>1555</v>
      </c>
    </row>
    <row r="2654" spans="1:18" x14ac:dyDescent="0.3">
      <c r="A2654" s="247">
        <v>130632</v>
      </c>
      <c r="B2654" s="47" t="s">
        <v>2947</v>
      </c>
      <c r="C2654" s="34" t="str">
        <f>IFERROR(VLOOKUP(tabConsumoAta[[#This Row],[CÓDIGO]],tabEstimativa[#Data],14,FALSE),"")</f>
        <v/>
      </c>
      <c r="D2654" s="157" t="s">
        <v>1380</v>
      </c>
      <c r="E2654" s="157"/>
      <c r="F2654" s="34"/>
      <c r="G2654" s="78" t="str">
        <f>IFERROR(VLOOKUP(tabConsumoAta[[#This Row],[ATA]],tabAtas[#Data],4,FALSE),"")</f>
        <v/>
      </c>
      <c r="H2654" s="163">
        <f>SUMIFS(tabSaldoAta[ESTIMATIVA],tabSaldoAta[CÓDIGO],tabConsumoAta[[#This Row],[CÓDIGO]],tabSaldoAta[CHAVE],tabConsumoAta[[#This Row],[ATA]])</f>
        <v>0</v>
      </c>
      <c r="I2654" s="164">
        <v>20</v>
      </c>
      <c r="J2654" s="159">
        <v>5</v>
      </c>
      <c r="K2654" s="251">
        <v>8290</v>
      </c>
      <c r="L2654" s="246" t="s">
        <v>1560</v>
      </c>
      <c r="M2654" s="160" t="s">
        <v>2943</v>
      </c>
      <c r="N2654" s="160" t="s">
        <v>2944</v>
      </c>
      <c r="O2654" s="249" t="s">
        <v>2945</v>
      </c>
      <c r="P2654" s="248">
        <v>43641</v>
      </c>
      <c r="Q2654" s="166" t="str">
        <f>IF(COUNTIFS(tabAtas_Bloqueios[CÓDIGO],tabConsumoAta[[#This Row],[CÓDIGO]],tabAtas_Bloqueios[CHAVE],tabConsumoAta[[#This Row],[ATA]],tabAtas_Bloqueios[INATIVO],"") &gt; 0,"X","")</f>
        <v/>
      </c>
      <c r="R2654" s="158" t="s">
        <v>1555</v>
      </c>
    </row>
    <row r="2655" spans="1:18" x14ac:dyDescent="0.3">
      <c r="A2655" s="247">
        <v>131344</v>
      </c>
      <c r="B2655" s="47" t="s">
        <v>2595</v>
      </c>
      <c r="C2655" s="34" t="str">
        <f>IFERROR(VLOOKUP(tabConsumoAta[[#This Row],[CÓDIGO]],tabEstimativa[#Data],14,FALSE),"")</f>
        <v/>
      </c>
      <c r="D2655" s="157" t="s">
        <v>1380</v>
      </c>
      <c r="E2655" s="157"/>
      <c r="F2655" s="34"/>
      <c r="G2655" s="78" t="str">
        <f>IFERROR(VLOOKUP(tabConsumoAta[[#This Row],[ATA]],tabAtas[#Data],4,FALSE),"")</f>
        <v/>
      </c>
      <c r="H2655" s="163">
        <f>SUMIFS(tabSaldoAta[ESTIMATIVA],tabSaldoAta[CÓDIGO],tabConsumoAta[[#This Row],[CÓDIGO]],tabSaldoAta[CHAVE],tabConsumoAta[[#This Row],[ATA]])</f>
        <v>0</v>
      </c>
      <c r="I2655" s="164">
        <v>40</v>
      </c>
      <c r="J2655" s="159">
        <v>6</v>
      </c>
      <c r="K2655" s="251">
        <v>8290</v>
      </c>
      <c r="L2655" s="246" t="s">
        <v>1560</v>
      </c>
      <c r="M2655" s="160" t="s">
        <v>2943</v>
      </c>
      <c r="N2655" s="160" t="s">
        <v>2944</v>
      </c>
      <c r="O2655" s="249" t="s">
        <v>2945</v>
      </c>
      <c r="P2655" s="248">
        <v>43641</v>
      </c>
      <c r="Q2655" s="166" t="str">
        <f>IF(COUNTIFS(tabAtas_Bloqueios[CÓDIGO],tabConsumoAta[[#This Row],[CÓDIGO]],tabAtas_Bloqueios[CHAVE],tabConsumoAta[[#This Row],[ATA]],tabAtas_Bloqueios[INATIVO],"") &gt; 0,"X","")</f>
        <v/>
      </c>
      <c r="R2655" s="158" t="s">
        <v>1555</v>
      </c>
    </row>
    <row r="2656" spans="1:18" x14ac:dyDescent="0.3">
      <c r="A2656" s="247">
        <v>136273</v>
      </c>
      <c r="B2656" s="47" t="s">
        <v>1428</v>
      </c>
      <c r="C2656" s="34" t="str">
        <f>IFERROR(VLOOKUP(tabConsumoAta[[#This Row],[CÓDIGO]],tabEstimativa[#Data],14,FALSE),"")</f>
        <v>Suspenso</v>
      </c>
      <c r="D2656" s="157" t="s">
        <v>1380</v>
      </c>
      <c r="E2656" s="157"/>
      <c r="F2656" s="34"/>
      <c r="G2656" s="78" t="str">
        <f>IFERROR(VLOOKUP(tabConsumoAta[[#This Row],[ATA]],tabAtas[#Data],4,FALSE),"")</f>
        <v/>
      </c>
      <c r="H2656" s="163">
        <f>SUMIFS(tabSaldoAta[ESTIMATIVA],tabSaldoAta[CÓDIGO],tabConsumoAta[[#This Row],[CÓDIGO]],tabSaldoAta[CHAVE],tabConsumoAta[[#This Row],[ATA]])</f>
        <v>0</v>
      </c>
      <c r="I2656" s="164">
        <v>0</v>
      </c>
      <c r="J2656" s="159">
        <v>7</v>
      </c>
      <c r="K2656" s="251" t="s">
        <v>1532</v>
      </c>
      <c r="L2656" s="246" t="s">
        <v>1560</v>
      </c>
      <c r="M2656" s="160" t="s">
        <v>2943</v>
      </c>
      <c r="N2656" s="160" t="s">
        <v>2944</v>
      </c>
      <c r="O2656" s="249" t="s">
        <v>2945</v>
      </c>
      <c r="P2656" s="248">
        <v>43641</v>
      </c>
      <c r="Q2656" s="166" t="str">
        <f>IF(COUNTIFS(tabAtas_Bloqueios[CÓDIGO],tabConsumoAta[[#This Row],[CÓDIGO]],tabAtas_Bloqueios[CHAVE],tabConsumoAta[[#This Row],[ATA]],tabAtas_Bloqueios[INATIVO],"") &gt; 0,"X","")</f>
        <v/>
      </c>
      <c r="R2656" s="158" t="s">
        <v>1555</v>
      </c>
    </row>
    <row r="2657" spans="1:18" x14ac:dyDescent="0.3">
      <c r="A2657" s="247">
        <v>136554</v>
      </c>
      <c r="B2657" s="47" t="s">
        <v>1845</v>
      </c>
      <c r="C2657" s="34" t="str">
        <f>IFERROR(VLOOKUP(tabConsumoAta[[#This Row],[CÓDIGO]],tabEstimativa[#Data],14,FALSE),"")</f>
        <v>Suspenso</v>
      </c>
      <c r="D2657" s="157" t="s">
        <v>1380</v>
      </c>
      <c r="E2657" s="157"/>
      <c r="F2657" s="34"/>
      <c r="G2657" s="78" t="str">
        <f>IFERROR(VLOOKUP(tabConsumoAta[[#This Row],[ATA]],tabAtas[#Data],4,FALSE),"")</f>
        <v/>
      </c>
      <c r="H2657" s="163">
        <f>SUMIFS(tabSaldoAta[ESTIMATIVA],tabSaldoAta[CÓDIGO],tabConsumoAta[[#This Row],[CÓDIGO]],tabSaldoAta[CHAVE],tabConsumoAta[[#This Row],[ATA]])</f>
        <v>0</v>
      </c>
      <c r="I2657" s="164">
        <v>0</v>
      </c>
      <c r="J2657" s="159">
        <v>8</v>
      </c>
      <c r="K2657" s="251" t="s">
        <v>1532</v>
      </c>
      <c r="L2657" s="246" t="s">
        <v>1560</v>
      </c>
      <c r="M2657" s="160" t="s">
        <v>2943</v>
      </c>
      <c r="N2657" s="160" t="s">
        <v>2944</v>
      </c>
      <c r="O2657" s="249" t="s">
        <v>2945</v>
      </c>
      <c r="P2657" s="248">
        <v>43641</v>
      </c>
      <c r="Q2657" s="166" t="str">
        <f>IF(COUNTIFS(tabAtas_Bloqueios[CÓDIGO],tabConsumoAta[[#This Row],[CÓDIGO]],tabAtas_Bloqueios[CHAVE],tabConsumoAta[[#This Row],[ATA]],tabAtas_Bloqueios[INATIVO],"") &gt; 0,"X","")</f>
        <v/>
      </c>
      <c r="R2657" s="158" t="s">
        <v>1555</v>
      </c>
    </row>
    <row r="2658" spans="1:18" x14ac:dyDescent="0.3">
      <c r="A2658" s="247">
        <v>136555</v>
      </c>
      <c r="B2658" s="47" t="s">
        <v>1847</v>
      </c>
      <c r="C2658" s="34" t="str">
        <f>IFERROR(VLOOKUP(tabConsumoAta[[#This Row],[CÓDIGO]],tabEstimativa[#Data],14,FALSE),"")</f>
        <v>Suspenso</v>
      </c>
      <c r="D2658" s="157" t="s">
        <v>1380</v>
      </c>
      <c r="E2658" s="157"/>
      <c r="F2658" s="34"/>
      <c r="G2658" s="78" t="str">
        <f>IFERROR(VLOOKUP(tabConsumoAta[[#This Row],[ATA]],tabAtas[#Data],4,FALSE),"")</f>
        <v/>
      </c>
      <c r="H2658" s="163">
        <f>SUMIFS(tabSaldoAta[ESTIMATIVA],tabSaldoAta[CÓDIGO],tabConsumoAta[[#This Row],[CÓDIGO]],tabSaldoAta[CHAVE],tabConsumoAta[[#This Row],[ATA]])</f>
        <v>0</v>
      </c>
      <c r="I2658" s="164">
        <v>0</v>
      </c>
      <c r="J2658" s="159">
        <v>9</v>
      </c>
      <c r="K2658" s="251" t="s">
        <v>1532</v>
      </c>
      <c r="L2658" s="246" t="s">
        <v>1560</v>
      </c>
      <c r="M2658" s="160" t="s">
        <v>2943</v>
      </c>
      <c r="N2658" s="160" t="s">
        <v>2944</v>
      </c>
      <c r="O2658" s="249" t="s">
        <v>2945</v>
      </c>
      <c r="P2658" s="248">
        <v>43641</v>
      </c>
      <c r="Q2658" s="166" t="str">
        <f>IF(COUNTIFS(tabAtas_Bloqueios[CÓDIGO],tabConsumoAta[[#This Row],[CÓDIGO]],tabAtas_Bloqueios[CHAVE],tabConsumoAta[[#This Row],[ATA]],tabAtas_Bloqueios[INATIVO],"") &gt; 0,"X","")</f>
        <v/>
      </c>
      <c r="R2658" s="158" t="s">
        <v>1555</v>
      </c>
    </row>
    <row r="2659" spans="1:18" x14ac:dyDescent="0.3">
      <c r="A2659" s="247">
        <v>119318</v>
      </c>
      <c r="B2659" s="47" t="s">
        <v>2518</v>
      </c>
      <c r="C2659" s="34" t="str">
        <f>IFERROR(VLOOKUP(tabConsumoAta[[#This Row],[CÓDIGO]],tabEstimativa[#Data],14,FALSE),"")</f>
        <v/>
      </c>
      <c r="D2659" s="157" t="s">
        <v>1380</v>
      </c>
      <c r="E2659" s="157"/>
      <c r="F2659" s="34"/>
      <c r="G2659" s="78" t="str">
        <f>IFERROR(VLOOKUP(tabConsumoAta[[#This Row],[ATA]],tabAtas[#Data],4,FALSE),"")</f>
        <v/>
      </c>
      <c r="H2659" s="163">
        <f>SUMIFS(tabSaldoAta[ESTIMATIVA],tabSaldoAta[CÓDIGO],tabConsumoAta[[#This Row],[CÓDIGO]],tabSaldoAta[CHAVE],tabConsumoAta[[#This Row],[ATA]])</f>
        <v>0</v>
      </c>
      <c r="I2659" s="164">
        <v>200</v>
      </c>
      <c r="J2659" s="159">
        <v>1</v>
      </c>
      <c r="K2659" s="251">
        <v>8292</v>
      </c>
      <c r="L2659" s="246" t="s">
        <v>1560</v>
      </c>
      <c r="M2659" s="160" t="s">
        <v>2927</v>
      </c>
      <c r="N2659" s="160" t="s">
        <v>2928</v>
      </c>
      <c r="O2659" s="249" t="s">
        <v>2929</v>
      </c>
      <c r="P2659" s="248">
        <v>43641</v>
      </c>
      <c r="Q2659" s="166" t="str">
        <f>IF(COUNTIFS(tabAtas_Bloqueios[CÓDIGO],tabConsumoAta[[#This Row],[CÓDIGO]],tabAtas_Bloqueios[CHAVE],tabConsumoAta[[#This Row],[ATA]],tabAtas_Bloqueios[INATIVO],"") &gt; 0,"X","")</f>
        <v/>
      </c>
      <c r="R2659" s="158" t="s">
        <v>1555</v>
      </c>
    </row>
    <row r="2660" spans="1:18" x14ac:dyDescent="0.3">
      <c r="A2660" s="247">
        <v>131930</v>
      </c>
      <c r="B2660" s="47" t="s">
        <v>2521</v>
      </c>
      <c r="C2660" s="34" t="str">
        <f>IFERROR(VLOOKUP(tabConsumoAta[[#This Row],[CÓDIGO]],tabEstimativa[#Data],14,FALSE),"")</f>
        <v/>
      </c>
      <c r="D2660" s="157" t="s">
        <v>1380</v>
      </c>
      <c r="E2660" s="157"/>
      <c r="F2660" s="34"/>
      <c r="G2660" s="78" t="str">
        <f>IFERROR(VLOOKUP(tabConsumoAta[[#This Row],[ATA]],tabAtas[#Data],4,FALSE),"")</f>
        <v/>
      </c>
      <c r="H2660" s="163">
        <f>SUMIFS(tabSaldoAta[ESTIMATIVA],tabSaldoAta[CÓDIGO],tabConsumoAta[[#This Row],[CÓDIGO]],tabSaldoAta[CHAVE],tabConsumoAta[[#This Row],[ATA]])</f>
        <v>0</v>
      </c>
      <c r="I2660" s="164">
        <v>3000</v>
      </c>
      <c r="J2660" s="159">
        <v>2</v>
      </c>
      <c r="K2660" s="251">
        <v>8292</v>
      </c>
      <c r="L2660" s="246" t="s">
        <v>1560</v>
      </c>
      <c r="M2660" s="160" t="s">
        <v>2927</v>
      </c>
      <c r="N2660" s="160" t="s">
        <v>2928</v>
      </c>
      <c r="O2660" s="249" t="s">
        <v>2929</v>
      </c>
      <c r="P2660" s="248">
        <v>43641</v>
      </c>
      <c r="Q2660" s="166" t="str">
        <f>IF(COUNTIFS(tabAtas_Bloqueios[CÓDIGO],tabConsumoAta[[#This Row],[CÓDIGO]],tabAtas_Bloqueios[CHAVE],tabConsumoAta[[#This Row],[ATA]],tabAtas_Bloqueios[INATIVO],"") &gt; 0,"X","")</f>
        <v/>
      </c>
      <c r="R2660" s="158" t="s">
        <v>1555</v>
      </c>
    </row>
    <row r="2661" spans="1:18" x14ac:dyDescent="0.3">
      <c r="A2661" s="247">
        <v>138461</v>
      </c>
      <c r="B2661" s="47" t="s">
        <v>2520</v>
      </c>
      <c r="C2661" s="34" t="str">
        <f>IFERROR(VLOOKUP(tabConsumoAta[[#This Row],[CÓDIGO]],tabEstimativa[#Data],14,FALSE),"")</f>
        <v/>
      </c>
      <c r="D2661" s="157" t="s">
        <v>1380</v>
      </c>
      <c r="E2661" s="157"/>
      <c r="F2661" s="34"/>
      <c r="G2661" s="78" t="str">
        <f>IFERROR(VLOOKUP(tabConsumoAta[[#This Row],[ATA]],tabAtas[#Data],4,FALSE),"")</f>
        <v/>
      </c>
      <c r="H2661" s="163">
        <f>SUMIFS(tabSaldoAta[ESTIMATIVA],tabSaldoAta[CÓDIGO],tabConsumoAta[[#This Row],[CÓDIGO]],tabSaldoAta[CHAVE],tabConsumoAta[[#This Row],[ATA]])</f>
        <v>0</v>
      </c>
      <c r="I2661" s="164">
        <v>20000</v>
      </c>
      <c r="J2661" s="159">
        <v>3</v>
      </c>
      <c r="K2661" s="251">
        <v>8292</v>
      </c>
      <c r="L2661" s="246" t="s">
        <v>1560</v>
      </c>
      <c r="M2661" s="160" t="s">
        <v>2927</v>
      </c>
      <c r="N2661" s="160" t="s">
        <v>2928</v>
      </c>
      <c r="O2661" s="249" t="s">
        <v>2929</v>
      </c>
      <c r="P2661" s="248">
        <v>43641</v>
      </c>
      <c r="Q2661" s="166" t="str">
        <f>IF(COUNTIFS(tabAtas_Bloqueios[CÓDIGO],tabConsumoAta[[#This Row],[CÓDIGO]],tabAtas_Bloqueios[CHAVE],tabConsumoAta[[#This Row],[ATA]],tabAtas_Bloqueios[INATIVO],"") &gt; 0,"X","")</f>
        <v/>
      </c>
      <c r="R2661" s="158" t="s">
        <v>1555</v>
      </c>
    </row>
    <row r="2662" spans="1:18" x14ac:dyDescent="0.3">
      <c r="A2662" s="247">
        <v>132646</v>
      </c>
      <c r="B2662" s="47" t="s">
        <v>2539</v>
      </c>
      <c r="C2662" s="34" t="str">
        <f>IFERROR(VLOOKUP(tabConsumoAta[[#This Row],[CÓDIGO]],tabEstimativa[#Data],14,FALSE),"")</f>
        <v/>
      </c>
      <c r="D2662" s="157" t="s">
        <v>1380</v>
      </c>
      <c r="E2662" s="157"/>
      <c r="F2662" s="34"/>
      <c r="G2662" s="78" t="str">
        <f>IFERROR(VLOOKUP(tabConsumoAta[[#This Row],[ATA]],tabAtas[#Data],4,FALSE),"")</f>
        <v/>
      </c>
      <c r="H2662" s="163">
        <f>SUMIFS(tabSaldoAta[ESTIMATIVA],tabSaldoAta[CÓDIGO],tabConsumoAta[[#This Row],[CÓDIGO]],tabSaldoAta[CHAVE],tabConsumoAta[[#This Row],[ATA]])</f>
        <v>0</v>
      </c>
      <c r="I2662" s="164">
        <v>10000</v>
      </c>
      <c r="J2662" s="159">
        <v>4</v>
      </c>
      <c r="K2662" s="251">
        <v>8292</v>
      </c>
      <c r="L2662" s="246" t="s">
        <v>1560</v>
      </c>
      <c r="M2662" s="160" t="s">
        <v>2927</v>
      </c>
      <c r="N2662" s="160" t="s">
        <v>2928</v>
      </c>
      <c r="O2662" s="249" t="s">
        <v>2929</v>
      </c>
      <c r="P2662" s="248">
        <v>43641</v>
      </c>
      <c r="Q2662" s="166" t="str">
        <f>IF(COUNTIFS(tabAtas_Bloqueios[CÓDIGO],tabConsumoAta[[#This Row],[CÓDIGO]],tabAtas_Bloqueios[CHAVE],tabConsumoAta[[#This Row],[ATA]],tabAtas_Bloqueios[INATIVO],"") &gt; 0,"X","")</f>
        <v/>
      </c>
      <c r="R2662" s="158" t="s">
        <v>1555</v>
      </c>
    </row>
    <row r="2663" spans="1:18" x14ac:dyDescent="0.3">
      <c r="A2663" s="247">
        <v>83627</v>
      </c>
      <c r="B2663" s="47" t="s">
        <v>2567</v>
      </c>
      <c r="C2663" s="34" t="str">
        <f>IFERROR(VLOOKUP(tabConsumoAta[[#This Row],[CÓDIGO]],tabEstimativa[#Data],14,FALSE),"")</f>
        <v/>
      </c>
      <c r="D2663" s="157" t="s">
        <v>1380</v>
      </c>
      <c r="E2663" s="157"/>
      <c r="F2663" s="34"/>
      <c r="G2663" s="78" t="str">
        <f>IFERROR(VLOOKUP(tabConsumoAta[[#This Row],[ATA]],tabAtas[#Data],4,FALSE),"")</f>
        <v/>
      </c>
      <c r="H2663" s="163">
        <f>SUMIFS(tabSaldoAta[ESTIMATIVA],tabSaldoAta[CÓDIGO],tabConsumoAta[[#This Row],[CÓDIGO]],tabSaldoAta[CHAVE],tabConsumoAta[[#This Row],[ATA]])</f>
        <v>0</v>
      </c>
      <c r="I2663" s="164">
        <v>50000</v>
      </c>
      <c r="J2663" s="159">
        <v>5</v>
      </c>
      <c r="K2663" s="251">
        <v>8292</v>
      </c>
      <c r="L2663" s="246" t="s">
        <v>1560</v>
      </c>
      <c r="M2663" s="160" t="s">
        <v>2927</v>
      </c>
      <c r="N2663" s="160" t="s">
        <v>2928</v>
      </c>
      <c r="O2663" s="249" t="s">
        <v>2929</v>
      </c>
      <c r="P2663" s="248">
        <v>43641</v>
      </c>
      <c r="Q2663" s="166" t="str">
        <f>IF(COUNTIFS(tabAtas_Bloqueios[CÓDIGO],tabConsumoAta[[#This Row],[CÓDIGO]],tabAtas_Bloqueios[CHAVE],tabConsumoAta[[#This Row],[ATA]],tabAtas_Bloqueios[INATIVO],"") &gt; 0,"X","")</f>
        <v/>
      </c>
      <c r="R2663" s="158" t="s">
        <v>1555</v>
      </c>
    </row>
    <row r="2664" spans="1:18" x14ac:dyDescent="0.3">
      <c r="A2664" s="247">
        <v>138456</v>
      </c>
      <c r="B2664" s="47" t="s">
        <v>2551</v>
      </c>
      <c r="C2664" s="34" t="str">
        <f>IFERROR(VLOOKUP(tabConsumoAta[[#This Row],[CÓDIGO]],tabEstimativa[#Data],14,FALSE),"")</f>
        <v/>
      </c>
      <c r="D2664" s="157" t="s">
        <v>1380</v>
      </c>
      <c r="E2664" s="157"/>
      <c r="F2664" s="34"/>
      <c r="G2664" s="78" t="str">
        <f>IFERROR(VLOOKUP(tabConsumoAta[[#This Row],[ATA]],tabAtas[#Data],4,FALSE),"")</f>
        <v/>
      </c>
      <c r="H2664" s="163">
        <f>SUMIFS(tabSaldoAta[ESTIMATIVA],tabSaldoAta[CÓDIGO],tabConsumoAta[[#This Row],[CÓDIGO]],tabSaldoAta[CHAVE],tabConsumoAta[[#This Row],[ATA]])</f>
        <v>0</v>
      </c>
      <c r="I2664" s="164">
        <v>40000</v>
      </c>
      <c r="J2664" s="159">
        <v>6</v>
      </c>
      <c r="K2664" s="251">
        <v>8296</v>
      </c>
      <c r="L2664" s="246" t="s">
        <v>1560</v>
      </c>
      <c r="M2664" s="160" t="s">
        <v>2927</v>
      </c>
      <c r="N2664" s="160" t="s">
        <v>2928</v>
      </c>
      <c r="O2664" s="249" t="s">
        <v>2929</v>
      </c>
      <c r="P2664" s="248">
        <v>43641</v>
      </c>
      <c r="Q2664" s="166" t="str">
        <f>IF(COUNTIFS(tabAtas_Bloqueios[CÓDIGO],tabConsumoAta[[#This Row],[CÓDIGO]],tabAtas_Bloqueios[CHAVE],tabConsumoAta[[#This Row],[ATA]],tabAtas_Bloqueios[INATIVO],"") &gt; 0,"X","")</f>
        <v/>
      </c>
      <c r="R2664" s="158" t="s">
        <v>1555</v>
      </c>
    </row>
    <row r="2665" spans="1:18" x14ac:dyDescent="0.3">
      <c r="A2665" s="247">
        <v>138454</v>
      </c>
      <c r="B2665" s="47" t="s">
        <v>2930</v>
      </c>
      <c r="C2665" s="34" t="str">
        <f>IFERROR(VLOOKUP(tabConsumoAta[[#This Row],[CÓDIGO]],tabEstimativa[#Data],14,FALSE),"")</f>
        <v/>
      </c>
      <c r="D2665" s="157" t="s">
        <v>1380</v>
      </c>
      <c r="E2665" s="157"/>
      <c r="F2665" s="34"/>
      <c r="G2665" s="78" t="str">
        <f>IFERROR(VLOOKUP(tabConsumoAta[[#This Row],[ATA]],tabAtas[#Data],4,FALSE),"")</f>
        <v/>
      </c>
      <c r="H2665" s="163">
        <f>SUMIFS(tabSaldoAta[ESTIMATIVA],tabSaldoAta[CÓDIGO],tabConsumoAta[[#This Row],[CÓDIGO]],tabSaldoAta[CHAVE],tabConsumoAta[[#This Row],[ATA]])</f>
        <v>0</v>
      </c>
      <c r="I2665" s="164">
        <v>10000</v>
      </c>
      <c r="J2665" s="159">
        <v>7</v>
      </c>
      <c r="K2665" s="251">
        <v>8292</v>
      </c>
      <c r="L2665" s="246" t="s">
        <v>1560</v>
      </c>
      <c r="M2665" s="160" t="s">
        <v>2927</v>
      </c>
      <c r="N2665" s="160" t="s">
        <v>2928</v>
      </c>
      <c r="O2665" s="249" t="s">
        <v>2929</v>
      </c>
      <c r="P2665" s="248">
        <v>43641</v>
      </c>
      <c r="Q2665" s="166" t="str">
        <f>IF(COUNTIFS(tabAtas_Bloqueios[CÓDIGO],tabConsumoAta[[#This Row],[CÓDIGO]],tabAtas_Bloqueios[CHAVE],tabConsumoAta[[#This Row],[ATA]],tabAtas_Bloqueios[INATIVO],"") &gt; 0,"X","")</f>
        <v/>
      </c>
      <c r="R2665" s="158" t="s">
        <v>1555</v>
      </c>
    </row>
    <row r="2666" spans="1:18" x14ac:dyDescent="0.3">
      <c r="A2666" s="247">
        <v>11264</v>
      </c>
      <c r="B2666" s="47" t="s">
        <v>2571</v>
      </c>
      <c r="C2666" s="34" t="str">
        <f>IFERROR(VLOOKUP(tabConsumoAta[[#This Row],[CÓDIGO]],tabEstimativa[#Data],14,FALSE),"")</f>
        <v/>
      </c>
      <c r="D2666" s="157" t="s">
        <v>1380</v>
      </c>
      <c r="E2666" s="157"/>
      <c r="F2666" s="34"/>
      <c r="G2666" s="78" t="str">
        <f>IFERROR(VLOOKUP(tabConsumoAta[[#This Row],[ATA]],tabAtas[#Data],4,FALSE),"")</f>
        <v/>
      </c>
      <c r="H2666" s="163">
        <f>SUMIFS(tabSaldoAta[ESTIMATIVA],tabSaldoAta[CÓDIGO],tabConsumoAta[[#This Row],[CÓDIGO]],tabSaldoAta[CHAVE],tabConsumoAta[[#This Row],[ATA]])</f>
        <v>0</v>
      </c>
      <c r="I2666" s="164">
        <v>300</v>
      </c>
      <c r="J2666" s="159">
        <v>8</v>
      </c>
      <c r="K2666" s="251">
        <v>8292</v>
      </c>
      <c r="L2666" s="246" t="s">
        <v>1560</v>
      </c>
      <c r="M2666" s="160" t="s">
        <v>2927</v>
      </c>
      <c r="N2666" s="160" t="s">
        <v>2928</v>
      </c>
      <c r="O2666" s="249" t="s">
        <v>2929</v>
      </c>
      <c r="P2666" s="248">
        <v>43641</v>
      </c>
      <c r="Q2666" s="166" t="str">
        <f>IF(COUNTIFS(tabAtas_Bloqueios[CÓDIGO],tabConsumoAta[[#This Row],[CÓDIGO]],tabAtas_Bloqueios[CHAVE],tabConsumoAta[[#This Row],[ATA]],tabAtas_Bloqueios[INATIVO],"") &gt; 0,"X","")</f>
        <v/>
      </c>
      <c r="R2666" s="158" t="s">
        <v>1555</v>
      </c>
    </row>
    <row r="2667" spans="1:18" x14ac:dyDescent="0.3">
      <c r="A2667" s="247">
        <v>46420</v>
      </c>
      <c r="B2667" s="47" t="s">
        <v>2583</v>
      </c>
      <c r="C2667" s="34" t="str">
        <f>IFERROR(VLOOKUP(tabConsumoAta[[#This Row],[CÓDIGO]],tabEstimativa[#Data],14,FALSE),"")</f>
        <v>Suspenso</v>
      </c>
      <c r="D2667" s="157" t="s">
        <v>1380</v>
      </c>
      <c r="E2667" s="157"/>
      <c r="F2667" s="34"/>
      <c r="G2667" s="78" t="str">
        <f>IFERROR(VLOOKUP(tabConsumoAta[[#This Row],[ATA]],tabAtas[#Data],4,FALSE),"")</f>
        <v/>
      </c>
      <c r="H2667" s="163">
        <f>SUMIFS(tabSaldoAta[ESTIMATIVA],tabSaldoAta[CÓDIGO],tabConsumoAta[[#This Row],[CÓDIGO]],tabSaldoAta[CHAVE],tabConsumoAta[[#This Row],[ATA]])</f>
        <v>0</v>
      </c>
      <c r="I2667" s="164">
        <v>3000</v>
      </c>
      <c r="J2667" s="159">
        <v>9</v>
      </c>
      <c r="K2667" s="251">
        <v>8292</v>
      </c>
      <c r="L2667" s="246" t="s">
        <v>1560</v>
      </c>
      <c r="M2667" s="160" t="s">
        <v>2927</v>
      </c>
      <c r="N2667" s="160" t="s">
        <v>2928</v>
      </c>
      <c r="O2667" s="249" t="s">
        <v>2929</v>
      </c>
      <c r="P2667" s="248">
        <v>43641</v>
      </c>
      <c r="Q2667" s="166" t="str">
        <f>IF(COUNTIFS(tabAtas_Bloqueios[CÓDIGO],tabConsumoAta[[#This Row],[CÓDIGO]],tabAtas_Bloqueios[CHAVE],tabConsumoAta[[#This Row],[ATA]],tabAtas_Bloqueios[INATIVO],"") &gt; 0,"X","")</f>
        <v/>
      </c>
      <c r="R2667" s="158" t="s">
        <v>1555</v>
      </c>
    </row>
    <row r="2668" spans="1:18" x14ac:dyDescent="0.3">
      <c r="A2668" s="247">
        <v>91250</v>
      </c>
      <c r="B2668" s="47" t="s">
        <v>2931</v>
      </c>
      <c r="C2668" s="34" t="str">
        <f>IFERROR(VLOOKUP(tabConsumoAta[[#This Row],[CÓDIGO]],tabEstimativa[#Data],14,FALSE),"")</f>
        <v/>
      </c>
      <c r="D2668" s="157" t="s">
        <v>1380</v>
      </c>
      <c r="E2668" s="157"/>
      <c r="F2668" s="34"/>
      <c r="G2668" s="78" t="str">
        <f>IFERROR(VLOOKUP(tabConsumoAta[[#This Row],[ATA]],tabAtas[#Data],4,FALSE),"")</f>
        <v/>
      </c>
      <c r="H2668" s="163">
        <f>SUMIFS(tabSaldoAta[ESTIMATIVA],tabSaldoAta[CÓDIGO],tabConsumoAta[[#This Row],[CÓDIGO]],tabSaldoAta[CHAVE],tabConsumoAta[[#This Row],[ATA]])</f>
        <v>0</v>
      </c>
      <c r="I2668" s="164">
        <v>200</v>
      </c>
      <c r="J2668" s="159">
        <v>10</v>
      </c>
      <c r="K2668" s="251">
        <v>8292</v>
      </c>
      <c r="L2668" s="246" t="s">
        <v>1560</v>
      </c>
      <c r="M2668" s="160" t="s">
        <v>2927</v>
      </c>
      <c r="N2668" s="160" t="s">
        <v>2928</v>
      </c>
      <c r="O2668" s="249" t="s">
        <v>2929</v>
      </c>
      <c r="P2668" s="248">
        <v>43641</v>
      </c>
      <c r="Q2668" s="166" t="str">
        <f>IF(COUNTIFS(tabAtas_Bloqueios[CÓDIGO],tabConsumoAta[[#This Row],[CÓDIGO]],tabAtas_Bloqueios[CHAVE],tabConsumoAta[[#This Row],[ATA]],tabAtas_Bloqueios[INATIVO],"") &gt; 0,"X","")</f>
        <v/>
      </c>
      <c r="R2668" s="158" t="s">
        <v>1555</v>
      </c>
    </row>
    <row r="2669" spans="1:18" x14ac:dyDescent="0.3">
      <c r="A2669" s="247">
        <v>115765</v>
      </c>
      <c r="B2669" s="47" t="s">
        <v>2932</v>
      </c>
      <c r="C2669" s="34" t="str">
        <f>IFERROR(VLOOKUP(tabConsumoAta[[#This Row],[CÓDIGO]],tabEstimativa[#Data],14,FALSE),"")</f>
        <v>Suspenso</v>
      </c>
      <c r="D2669" s="157"/>
      <c r="E2669" s="157"/>
      <c r="F2669" s="34"/>
      <c r="G2669" s="78" t="str">
        <f>IFERROR(VLOOKUP(tabConsumoAta[[#This Row],[ATA]],tabAtas[#Data],4,FALSE),"")</f>
        <v/>
      </c>
      <c r="H2669" s="163">
        <f>SUMIFS(tabSaldoAta[ESTIMATIVA],tabSaldoAta[CÓDIGO],tabConsumoAta[[#This Row],[CÓDIGO]],tabSaldoAta[CHAVE],tabConsumoAta[[#This Row],[ATA]])</f>
        <v>0</v>
      </c>
      <c r="I2669" s="164">
        <v>700</v>
      </c>
      <c r="J2669" s="159">
        <v>11</v>
      </c>
      <c r="K2669" s="251">
        <v>8305</v>
      </c>
      <c r="L2669" s="246" t="s">
        <v>1560</v>
      </c>
      <c r="M2669" s="160" t="s">
        <v>2927</v>
      </c>
      <c r="N2669" s="160" t="s">
        <v>2928</v>
      </c>
      <c r="O2669" s="249" t="s">
        <v>2929</v>
      </c>
      <c r="P2669" s="248">
        <v>43641</v>
      </c>
      <c r="Q2669" s="166" t="str">
        <f>IF(COUNTIFS(tabAtas_Bloqueios[CÓDIGO],tabConsumoAta[[#This Row],[CÓDIGO]],tabAtas_Bloqueios[CHAVE],tabConsumoAta[[#This Row],[ATA]],tabAtas_Bloqueios[INATIVO],"") &gt; 0,"X","")</f>
        <v/>
      </c>
      <c r="R2669" s="158" t="s">
        <v>1555</v>
      </c>
    </row>
    <row r="2670" spans="1:18" x14ac:dyDescent="0.3">
      <c r="A2670" s="247">
        <v>26870</v>
      </c>
      <c r="B2670" s="47" t="s">
        <v>2933</v>
      </c>
      <c r="C2670" s="34" t="str">
        <f>IFERROR(VLOOKUP(tabConsumoAta[[#This Row],[CÓDIGO]],tabEstimativa[#Data],14,FALSE),"")</f>
        <v/>
      </c>
      <c r="D2670" s="157"/>
      <c r="E2670" s="157"/>
      <c r="F2670" s="34"/>
      <c r="G2670" s="78" t="str">
        <f>IFERROR(VLOOKUP(tabConsumoAta[[#This Row],[ATA]],tabAtas[#Data],4,FALSE),"")</f>
        <v/>
      </c>
      <c r="H2670" s="163">
        <f>SUMIFS(tabSaldoAta[ESTIMATIVA],tabSaldoAta[CÓDIGO],tabConsumoAta[[#This Row],[CÓDIGO]],tabSaldoAta[CHAVE],tabConsumoAta[[#This Row],[ATA]])</f>
        <v>0</v>
      </c>
      <c r="I2670" s="164">
        <v>4000</v>
      </c>
      <c r="J2670" s="159">
        <v>12</v>
      </c>
      <c r="K2670" s="251">
        <v>8305</v>
      </c>
      <c r="L2670" s="246" t="s">
        <v>1560</v>
      </c>
      <c r="M2670" s="160" t="s">
        <v>2927</v>
      </c>
      <c r="N2670" s="160" t="s">
        <v>2928</v>
      </c>
      <c r="O2670" s="249" t="s">
        <v>2929</v>
      </c>
      <c r="P2670" s="248">
        <v>43641</v>
      </c>
      <c r="Q2670" s="166" t="str">
        <f>IF(COUNTIFS(tabAtas_Bloqueios[CÓDIGO],tabConsumoAta[[#This Row],[CÓDIGO]],tabAtas_Bloqueios[CHAVE],tabConsumoAta[[#This Row],[ATA]],tabAtas_Bloqueios[INATIVO],"") &gt; 0,"X","")</f>
        <v/>
      </c>
      <c r="R2670" s="158" t="s">
        <v>1555</v>
      </c>
    </row>
    <row r="2671" spans="1:18" x14ac:dyDescent="0.3">
      <c r="A2671" s="247">
        <v>29343</v>
      </c>
      <c r="B2671" s="47" t="s">
        <v>2934</v>
      </c>
      <c r="C2671" s="34" t="str">
        <f>IFERROR(VLOOKUP(tabConsumoAta[[#This Row],[CÓDIGO]],tabEstimativa[#Data],14,FALSE),"")</f>
        <v/>
      </c>
      <c r="D2671" s="157"/>
      <c r="E2671" s="157"/>
      <c r="F2671" s="34"/>
      <c r="G2671" s="78" t="str">
        <f>IFERROR(VLOOKUP(tabConsumoAta[[#This Row],[ATA]],tabAtas[#Data],4,FALSE),"")</f>
        <v/>
      </c>
      <c r="H2671" s="163">
        <f>SUMIFS(tabSaldoAta[ESTIMATIVA],tabSaldoAta[CÓDIGO],tabConsumoAta[[#This Row],[CÓDIGO]],tabSaldoAta[CHAVE],tabConsumoAta[[#This Row],[ATA]])</f>
        <v>0</v>
      </c>
      <c r="I2671" s="164">
        <v>4000</v>
      </c>
      <c r="J2671" s="159">
        <v>13</v>
      </c>
      <c r="K2671" s="251">
        <v>8305</v>
      </c>
      <c r="L2671" s="246" t="s">
        <v>1560</v>
      </c>
      <c r="M2671" s="160" t="s">
        <v>2927</v>
      </c>
      <c r="N2671" s="160" t="s">
        <v>2928</v>
      </c>
      <c r="O2671" s="249" t="s">
        <v>2929</v>
      </c>
      <c r="P2671" s="248">
        <v>43641</v>
      </c>
      <c r="Q2671" s="166" t="str">
        <f>IF(COUNTIFS(tabAtas_Bloqueios[CÓDIGO],tabConsumoAta[[#This Row],[CÓDIGO]],tabAtas_Bloqueios[CHAVE],tabConsumoAta[[#This Row],[ATA]],tabAtas_Bloqueios[INATIVO],"") &gt; 0,"X","")</f>
        <v/>
      </c>
      <c r="R2671" s="158" t="s">
        <v>1555</v>
      </c>
    </row>
    <row r="2672" spans="1:18" x14ac:dyDescent="0.3">
      <c r="A2672" s="247">
        <v>29344</v>
      </c>
      <c r="B2672" s="47" t="s">
        <v>2935</v>
      </c>
      <c r="C2672" s="34" t="str">
        <f>IFERROR(VLOOKUP(tabConsumoAta[[#This Row],[CÓDIGO]],tabEstimativa[#Data],14,FALSE),"")</f>
        <v/>
      </c>
      <c r="D2672" s="157"/>
      <c r="E2672" s="157"/>
      <c r="F2672" s="34"/>
      <c r="G2672" s="78" t="str">
        <f>IFERROR(VLOOKUP(tabConsumoAta[[#This Row],[ATA]],tabAtas[#Data],4,FALSE),"")</f>
        <v/>
      </c>
      <c r="H2672" s="163">
        <f>SUMIFS(tabSaldoAta[ESTIMATIVA],tabSaldoAta[CÓDIGO],tabConsumoAta[[#This Row],[CÓDIGO]],tabSaldoAta[CHAVE],tabConsumoAta[[#This Row],[ATA]])</f>
        <v>0</v>
      </c>
      <c r="I2672" s="164">
        <v>4000</v>
      </c>
      <c r="J2672" s="159">
        <v>14</v>
      </c>
      <c r="K2672" s="251">
        <v>8305</v>
      </c>
      <c r="L2672" s="246" t="s">
        <v>1560</v>
      </c>
      <c r="M2672" s="160" t="s">
        <v>2927</v>
      </c>
      <c r="N2672" s="160" t="s">
        <v>2928</v>
      </c>
      <c r="O2672" s="249" t="s">
        <v>2929</v>
      </c>
      <c r="P2672" s="248">
        <v>43641</v>
      </c>
      <c r="Q2672" s="166" t="str">
        <f>IF(COUNTIFS(tabAtas_Bloqueios[CÓDIGO],tabConsumoAta[[#This Row],[CÓDIGO]],tabAtas_Bloqueios[CHAVE],tabConsumoAta[[#This Row],[ATA]],tabAtas_Bloqueios[INATIVO],"") &gt; 0,"X","")</f>
        <v/>
      </c>
      <c r="R2672" s="158" t="s">
        <v>1555</v>
      </c>
    </row>
    <row r="2673" spans="1:18" x14ac:dyDescent="0.3">
      <c r="A2673" s="247">
        <v>29346</v>
      </c>
      <c r="B2673" s="47" t="s">
        <v>2936</v>
      </c>
      <c r="C2673" s="34" t="str">
        <f>IFERROR(VLOOKUP(tabConsumoAta[[#This Row],[CÓDIGO]],tabEstimativa[#Data],14,FALSE),"")</f>
        <v/>
      </c>
      <c r="D2673" s="157"/>
      <c r="E2673" s="157"/>
      <c r="F2673" s="34"/>
      <c r="G2673" s="78" t="str">
        <f>IFERROR(VLOOKUP(tabConsumoAta[[#This Row],[ATA]],tabAtas[#Data],4,FALSE),"")</f>
        <v/>
      </c>
      <c r="H2673" s="163">
        <f>SUMIFS(tabSaldoAta[ESTIMATIVA],tabSaldoAta[CÓDIGO],tabConsumoAta[[#This Row],[CÓDIGO]],tabSaldoAta[CHAVE],tabConsumoAta[[#This Row],[ATA]])</f>
        <v>0</v>
      </c>
      <c r="I2673" s="164">
        <v>4000</v>
      </c>
      <c r="J2673" s="159">
        <v>15</v>
      </c>
      <c r="K2673" s="251">
        <v>8305</v>
      </c>
      <c r="L2673" s="246" t="s">
        <v>1560</v>
      </c>
      <c r="M2673" s="160" t="s">
        <v>2927</v>
      </c>
      <c r="N2673" s="160" t="s">
        <v>2928</v>
      </c>
      <c r="O2673" s="249" t="s">
        <v>2929</v>
      </c>
      <c r="P2673" s="248">
        <v>43641</v>
      </c>
      <c r="Q2673" s="166" t="str">
        <f>IF(COUNTIFS(tabAtas_Bloqueios[CÓDIGO],tabConsumoAta[[#This Row],[CÓDIGO]],tabAtas_Bloqueios[CHAVE],tabConsumoAta[[#This Row],[ATA]],tabAtas_Bloqueios[INATIVO],"") &gt; 0,"X","")</f>
        <v/>
      </c>
      <c r="R2673" s="158" t="s">
        <v>1555</v>
      </c>
    </row>
    <row r="2674" spans="1:18" x14ac:dyDescent="0.3">
      <c r="A2674" s="247">
        <v>133811</v>
      </c>
      <c r="B2674" s="47" t="s">
        <v>2937</v>
      </c>
      <c r="C2674" s="34" t="str">
        <f>IFERROR(VLOOKUP(tabConsumoAta[[#This Row],[CÓDIGO]],tabEstimativa[#Data],14,FALSE),"")</f>
        <v/>
      </c>
      <c r="D2674" s="157"/>
      <c r="E2674" s="157"/>
      <c r="F2674" s="34"/>
      <c r="G2674" s="78" t="str">
        <f>IFERROR(VLOOKUP(tabConsumoAta[[#This Row],[ATA]],tabAtas[#Data],4,FALSE),"")</f>
        <v/>
      </c>
      <c r="H2674" s="163">
        <f>SUMIFS(tabSaldoAta[ESTIMATIVA],tabSaldoAta[CÓDIGO],tabConsumoAta[[#This Row],[CÓDIGO]],tabSaldoAta[CHAVE],tabConsumoAta[[#This Row],[ATA]])</f>
        <v>0</v>
      </c>
      <c r="I2674" s="164">
        <v>900</v>
      </c>
      <c r="J2674" s="159">
        <v>16</v>
      </c>
      <c r="K2674" s="251">
        <v>8329</v>
      </c>
      <c r="L2674" s="246" t="s">
        <v>1560</v>
      </c>
      <c r="M2674" s="160" t="s">
        <v>2927</v>
      </c>
      <c r="N2674" s="160" t="s">
        <v>2928</v>
      </c>
      <c r="O2674" s="249" t="s">
        <v>2929</v>
      </c>
      <c r="P2674" s="248">
        <v>43641</v>
      </c>
      <c r="Q2674" s="166" t="str">
        <f>IF(COUNTIFS(tabAtas_Bloqueios[CÓDIGO],tabConsumoAta[[#This Row],[CÓDIGO]],tabAtas_Bloqueios[CHAVE],tabConsumoAta[[#This Row],[ATA]],tabAtas_Bloqueios[INATIVO],"") &gt; 0,"X","")</f>
        <v/>
      </c>
      <c r="R2674" s="158" t="s">
        <v>1555</v>
      </c>
    </row>
    <row r="2675" spans="1:18" x14ac:dyDescent="0.3">
      <c r="A2675" s="247">
        <v>48907</v>
      </c>
      <c r="B2675" s="47" t="s">
        <v>2938</v>
      </c>
      <c r="C2675" s="34" t="str">
        <f>IFERROR(VLOOKUP(tabConsumoAta[[#This Row],[CÓDIGO]],tabEstimativa[#Data],14,FALSE),"")</f>
        <v/>
      </c>
      <c r="D2675" s="157"/>
      <c r="E2675" s="157"/>
      <c r="F2675" s="34"/>
      <c r="G2675" s="78" t="str">
        <f>IFERROR(VLOOKUP(tabConsumoAta[[#This Row],[ATA]],tabAtas[#Data],4,FALSE),"")</f>
        <v/>
      </c>
      <c r="H2675" s="163">
        <f>SUMIFS(tabSaldoAta[ESTIMATIVA],tabSaldoAta[CÓDIGO],tabConsumoAta[[#This Row],[CÓDIGO]],tabSaldoAta[CHAVE],tabConsumoAta[[#This Row],[ATA]])</f>
        <v>0</v>
      </c>
      <c r="I2675" s="164">
        <v>3900</v>
      </c>
      <c r="J2675" s="159">
        <v>17</v>
      </c>
      <c r="K2675" s="251">
        <v>8305</v>
      </c>
      <c r="L2675" s="246" t="s">
        <v>1560</v>
      </c>
      <c r="M2675" s="160" t="s">
        <v>2927</v>
      </c>
      <c r="N2675" s="160" t="s">
        <v>2928</v>
      </c>
      <c r="O2675" s="249" t="s">
        <v>2929</v>
      </c>
      <c r="P2675" s="248">
        <v>43641</v>
      </c>
      <c r="Q2675" s="166" t="str">
        <f>IF(COUNTIFS(tabAtas_Bloqueios[CÓDIGO],tabConsumoAta[[#This Row],[CÓDIGO]],tabAtas_Bloqueios[CHAVE],tabConsumoAta[[#This Row],[ATA]],tabAtas_Bloqueios[INATIVO],"") &gt; 0,"X","")</f>
        <v/>
      </c>
      <c r="R2675" s="158" t="s">
        <v>1555</v>
      </c>
    </row>
    <row r="2676" spans="1:18" x14ac:dyDescent="0.3">
      <c r="A2676" s="247">
        <v>75939</v>
      </c>
      <c r="B2676" s="47" t="s">
        <v>2939</v>
      </c>
      <c r="C2676" s="34" t="str">
        <f>IFERROR(VLOOKUP(tabConsumoAta[[#This Row],[CÓDIGO]],tabEstimativa[#Data],14,FALSE),"")</f>
        <v/>
      </c>
      <c r="D2676" s="157"/>
      <c r="E2676" s="157"/>
      <c r="F2676" s="34"/>
      <c r="G2676" s="78" t="str">
        <f>IFERROR(VLOOKUP(tabConsumoAta[[#This Row],[ATA]],tabAtas[#Data],4,FALSE),"")</f>
        <v/>
      </c>
      <c r="H2676" s="163">
        <f>SUMIFS(tabSaldoAta[ESTIMATIVA],tabSaldoAta[CÓDIGO],tabConsumoAta[[#This Row],[CÓDIGO]],tabSaldoAta[CHAVE],tabConsumoAta[[#This Row],[ATA]])</f>
        <v>0</v>
      </c>
      <c r="I2676" s="164">
        <v>3900</v>
      </c>
      <c r="J2676" s="159">
        <v>18</v>
      </c>
      <c r="K2676" s="251">
        <v>8305</v>
      </c>
      <c r="L2676" s="246" t="s">
        <v>1560</v>
      </c>
      <c r="M2676" s="160" t="s">
        <v>2927</v>
      </c>
      <c r="N2676" s="160" t="s">
        <v>2928</v>
      </c>
      <c r="O2676" s="249" t="s">
        <v>2929</v>
      </c>
      <c r="P2676" s="248">
        <v>43641</v>
      </c>
      <c r="Q2676" s="166" t="str">
        <f>IF(COUNTIFS(tabAtas_Bloqueios[CÓDIGO],tabConsumoAta[[#This Row],[CÓDIGO]],tabAtas_Bloqueios[CHAVE],tabConsumoAta[[#This Row],[ATA]],tabAtas_Bloqueios[INATIVO],"") &gt; 0,"X","")</f>
        <v/>
      </c>
      <c r="R2676" s="158" t="s">
        <v>1555</v>
      </c>
    </row>
    <row r="2677" spans="1:18" x14ac:dyDescent="0.3">
      <c r="A2677" s="247">
        <v>75940</v>
      </c>
      <c r="B2677" s="47" t="s">
        <v>2940</v>
      </c>
      <c r="C2677" s="34" t="str">
        <f>IFERROR(VLOOKUP(tabConsumoAta[[#This Row],[CÓDIGO]],tabEstimativa[#Data],14,FALSE),"")</f>
        <v/>
      </c>
      <c r="D2677" s="157"/>
      <c r="E2677" s="157"/>
      <c r="F2677" s="34"/>
      <c r="G2677" s="78" t="str">
        <f>IFERROR(VLOOKUP(tabConsumoAta[[#This Row],[ATA]],tabAtas[#Data],4,FALSE),"")</f>
        <v/>
      </c>
      <c r="H2677" s="163">
        <f>SUMIFS(tabSaldoAta[ESTIMATIVA],tabSaldoAta[CÓDIGO],tabConsumoAta[[#This Row],[CÓDIGO]],tabSaldoAta[CHAVE],tabConsumoAta[[#This Row],[ATA]])</f>
        <v>0</v>
      </c>
      <c r="I2677" s="164">
        <v>3900</v>
      </c>
      <c r="J2677" s="159">
        <v>19</v>
      </c>
      <c r="K2677" s="251">
        <v>8305</v>
      </c>
      <c r="L2677" s="246" t="s">
        <v>1560</v>
      </c>
      <c r="M2677" s="160" t="s">
        <v>2927</v>
      </c>
      <c r="N2677" s="160" t="s">
        <v>2928</v>
      </c>
      <c r="O2677" s="249" t="s">
        <v>2929</v>
      </c>
      <c r="P2677" s="248">
        <v>43641</v>
      </c>
      <c r="Q2677" s="166" t="str">
        <f>IF(COUNTIFS(tabAtas_Bloqueios[CÓDIGO],tabConsumoAta[[#This Row],[CÓDIGO]],tabAtas_Bloqueios[CHAVE],tabConsumoAta[[#This Row],[ATA]],tabAtas_Bloqueios[INATIVO],"") &gt; 0,"X","")</f>
        <v/>
      </c>
      <c r="R2677" s="158" t="s">
        <v>1555</v>
      </c>
    </row>
    <row r="2678" spans="1:18" x14ac:dyDescent="0.3">
      <c r="A2678" s="247">
        <v>77749</v>
      </c>
      <c r="B2678" s="47" t="s">
        <v>2941</v>
      </c>
      <c r="C2678" s="34" t="str">
        <f>IFERROR(VLOOKUP(tabConsumoAta[[#This Row],[CÓDIGO]],tabEstimativa[#Data],14,FALSE),"")</f>
        <v/>
      </c>
      <c r="D2678" s="157"/>
      <c r="E2678" s="157"/>
      <c r="F2678" s="34"/>
      <c r="G2678" s="78" t="str">
        <f>IFERROR(VLOOKUP(tabConsumoAta[[#This Row],[ATA]],tabAtas[#Data],4,FALSE),"")</f>
        <v/>
      </c>
      <c r="H2678" s="163">
        <f>SUMIFS(tabSaldoAta[ESTIMATIVA],tabSaldoAta[CÓDIGO],tabConsumoAta[[#This Row],[CÓDIGO]],tabSaldoAta[CHAVE],tabConsumoAta[[#This Row],[ATA]])</f>
        <v>0</v>
      </c>
      <c r="I2678" s="164">
        <v>3900</v>
      </c>
      <c r="J2678" s="159">
        <v>20</v>
      </c>
      <c r="K2678" s="251">
        <v>8305</v>
      </c>
      <c r="L2678" s="246" t="s">
        <v>1560</v>
      </c>
      <c r="M2678" s="160" t="s">
        <v>2927</v>
      </c>
      <c r="N2678" s="160" t="s">
        <v>2928</v>
      </c>
      <c r="O2678" s="249" t="s">
        <v>2929</v>
      </c>
      <c r="P2678" s="248">
        <v>43641</v>
      </c>
      <c r="Q2678" s="166" t="str">
        <f>IF(COUNTIFS(tabAtas_Bloqueios[CÓDIGO],tabConsumoAta[[#This Row],[CÓDIGO]],tabAtas_Bloqueios[CHAVE],tabConsumoAta[[#This Row],[ATA]],tabAtas_Bloqueios[INATIVO],"") &gt; 0,"X","")</f>
        <v/>
      </c>
      <c r="R2678" s="158" t="s">
        <v>1555</v>
      </c>
    </row>
    <row r="2679" spans="1:18" x14ac:dyDescent="0.3">
      <c r="A2679" s="247">
        <v>42854</v>
      </c>
      <c r="B2679" s="47" t="s">
        <v>1992</v>
      </c>
      <c r="C2679" s="34" t="str">
        <f>IFERROR(VLOOKUP(tabConsumoAta[[#This Row],[CÓDIGO]],tabEstimativa[#Data],14,FALSE),"")</f>
        <v>Aguardando</v>
      </c>
      <c r="D2679" s="157" t="s">
        <v>1380</v>
      </c>
      <c r="E2679" s="157"/>
      <c r="F2679" s="34"/>
      <c r="G2679" s="78" t="str">
        <f>IFERROR(VLOOKUP(tabConsumoAta[[#This Row],[ATA]],tabAtas[#Data],4,FALSE),"")</f>
        <v/>
      </c>
      <c r="H2679" s="163">
        <f>SUMIFS(tabSaldoAta[ESTIMATIVA],tabSaldoAta[CÓDIGO],tabConsumoAta[[#This Row],[CÓDIGO]],tabSaldoAta[CHAVE],tabConsumoAta[[#This Row],[ATA]])</f>
        <v>0</v>
      </c>
      <c r="I2679" s="164">
        <v>2000</v>
      </c>
      <c r="J2679" s="159">
        <v>1</v>
      </c>
      <c r="K2679" s="251">
        <v>8239</v>
      </c>
      <c r="L2679" s="246" t="s">
        <v>1560</v>
      </c>
      <c r="M2679" s="160" t="s">
        <v>2921</v>
      </c>
      <c r="N2679" s="160" t="s">
        <v>2922</v>
      </c>
      <c r="O2679" s="249" t="s">
        <v>2923</v>
      </c>
      <c r="P2679" s="248">
        <v>43641</v>
      </c>
      <c r="Q2679" s="166" t="str">
        <f>IF(COUNTIFS(tabAtas_Bloqueios[CÓDIGO],tabConsumoAta[[#This Row],[CÓDIGO]],tabAtas_Bloqueios[CHAVE],tabConsumoAta[[#This Row],[ATA]],tabAtas_Bloqueios[INATIVO],"") &gt; 0,"X","")</f>
        <v/>
      </c>
      <c r="R2679" s="158" t="s">
        <v>1555</v>
      </c>
    </row>
    <row r="2680" spans="1:18" x14ac:dyDescent="0.3">
      <c r="A2680" s="247">
        <v>72184</v>
      </c>
      <c r="B2680" s="47" t="s">
        <v>2596</v>
      </c>
      <c r="C2680" s="34" t="str">
        <f>IFERROR(VLOOKUP(tabConsumoAta[[#This Row],[CÓDIGO]],tabEstimativa[#Data],14,FALSE),"")</f>
        <v/>
      </c>
      <c r="D2680" s="157" t="s">
        <v>1380</v>
      </c>
      <c r="E2680" s="157"/>
      <c r="F2680" s="34"/>
      <c r="G2680" s="78" t="str">
        <f>IFERROR(VLOOKUP(tabConsumoAta[[#This Row],[ATA]],tabAtas[#Data],4,FALSE),"")</f>
        <v/>
      </c>
      <c r="H2680" s="163">
        <f>SUMIFS(tabSaldoAta[ESTIMATIVA],tabSaldoAta[CÓDIGO],tabConsumoAta[[#This Row],[CÓDIGO]],tabSaldoAta[CHAVE],tabConsumoAta[[#This Row],[ATA]])</f>
        <v>0</v>
      </c>
      <c r="I2680" s="164">
        <v>600</v>
      </c>
      <c r="J2680" s="159">
        <v>2</v>
      </c>
      <c r="K2680" s="251">
        <v>8243</v>
      </c>
      <c r="L2680" s="246" t="s">
        <v>1560</v>
      </c>
      <c r="M2680" s="160" t="s">
        <v>2921</v>
      </c>
      <c r="N2680" s="160" t="s">
        <v>2922</v>
      </c>
      <c r="O2680" s="249" t="s">
        <v>2923</v>
      </c>
      <c r="P2680" s="248">
        <v>43641</v>
      </c>
      <c r="Q2680" s="166" t="str">
        <f>IF(COUNTIFS(tabAtas_Bloqueios[CÓDIGO],tabConsumoAta[[#This Row],[CÓDIGO]],tabAtas_Bloqueios[CHAVE],tabConsumoAta[[#This Row],[ATA]],tabAtas_Bloqueios[INATIVO],"") &gt; 0,"X","")</f>
        <v/>
      </c>
      <c r="R2680" s="158" t="s">
        <v>1555</v>
      </c>
    </row>
    <row r="2681" spans="1:18" x14ac:dyDescent="0.3">
      <c r="A2681" s="247">
        <v>136910</v>
      </c>
      <c r="B2681" s="47" t="s">
        <v>2235</v>
      </c>
      <c r="C2681" s="34" t="str">
        <f>IFERROR(VLOOKUP(tabConsumoAta[[#This Row],[CÓDIGO]],tabEstimativa[#Data],14,FALSE),"")</f>
        <v>Aguardando</v>
      </c>
      <c r="D2681" s="157"/>
      <c r="E2681" s="157"/>
      <c r="F2681" s="34"/>
      <c r="G2681" s="78" t="str">
        <f>IFERROR(VLOOKUP(tabConsumoAta[[#This Row],[ATA]],tabAtas[#Data],4,FALSE),"")</f>
        <v/>
      </c>
      <c r="H2681" s="163">
        <f>SUMIFS(tabSaldoAta[ESTIMATIVA],tabSaldoAta[CÓDIGO],tabConsumoAta[[#This Row],[CÓDIGO]],tabSaldoAta[CHAVE],tabConsumoAta[[#This Row],[ATA]])</f>
        <v>0</v>
      </c>
      <c r="I2681" s="164">
        <v>2000</v>
      </c>
      <c r="J2681" s="159">
        <v>3</v>
      </c>
      <c r="K2681" s="251">
        <v>8244</v>
      </c>
      <c r="L2681" s="246" t="s">
        <v>1560</v>
      </c>
      <c r="M2681" s="160" t="s">
        <v>2921</v>
      </c>
      <c r="N2681" s="160" t="s">
        <v>2922</v>
      </c>
      <c r="O2681" s="249" t="s">
        <v>2923</v>
      </c>
      <c r="P2681" s="248">
        <v>43641</v>
      </c>
      <c r="Q2681" s="166" t="str">
        <f>IF(COUNTIFS(tabAtas_Bloqueios[CÓDIGO],tabConsumoAta[[#This Row],[CÓDIGO]],tabAtas_Bloqueios[CHAVE],tabConsumoAta[[#This Row],[ATA]],tabAtas_Bloqueios[INATIVO],"") &gt; 0,"X","")</f>
        <v/>
      </c>
      <c r="R2681" s="158" t="s">
        <v>1555</v>
      </c>
    </row>
    <row r="2682" spans="1:18" x14ac:dyDescent="0.3">
      <c r="A2682" s="247">
        <v>136911</v>
      </c>
      <c r="B2682" s="47" t="s">
        <v>2236</v>
      </c>
      <c r="C2682" s="34" t="str">
        <f>IFERROR(VLOOKUP(tabConsumoAta[[#This Row],[CÓDIGO]],tabEstimativa[#Data],14,FALSE),"")</f>
        <v>Aguardando</v>
      </c>
      <c r="D2682" s="157"/>
      <c r="E2682" s="157"/>
      <c r="F2682" s="34"/>
      <c r="G2682" s="78" t="str">
        <f>IFERROR(VLOOKUP(tabConsumoAta[[#This Row],[ATA]],tabAtas[#Data],4,FALSE),"")</f>
        <v/>
      </c>
      <c r="H2682" s="163">
        <f>SUMIFS(tabSaldoAta[ESTIMATIVA],tabSaldoAta[CÓDIGO],tabConsumoAta[[#This Row],[CÓDIGO]],tabSaldoAta[CHAVE],tabConsumoAta[[#This Row],[ATA]])</f>
        <v>0</v>
      </c>
      <c r="I2682" s="164">
        <v>7400</v>
      </c>
      <c r="J2682" s="159">
        <v>4</v>
      </c>
      <c r="K2682" s="251">
        <v>8244</v>
      </c>
      <c r="L2682" s="246" t="s">
        <v>1560</v>
      </c>
      <c r="M2682" s="160" t="s">
        <v>2921</v>
      </c>
      <c r="N2682" s="160" t="s">
        <v>2922</v>
      </c>
      <c r="O2682" s="249" t="s">
        <v>2923</v>
      </c>
      <c r="P2682" s="248">
        <v>43641</v>
      </c>
      <c r="Q2682" s="166" t="str">
        <f>IF(COUNTIFS(tabAtas_Bloqueios[CÓDIGO],tabConsumoAta[[#This Row],[CÓDIGO]],tabAtas_Bloqueios[CHAVE],tabConsumoAta[[#This Row],[ATA]],tabAtas_Bloqueios[INATIVO],"") &gt; 0,"X","")</f>
        <v/>
      </c>
      <c r="R2682" s="158" t="s">
        <v>1555</v>
      </c>
    </row>
    <row r="2683" spans="1:18" x14ac:dyDescent="0.3">
      <c r="A2683" s="247">
        <v>101891</v>
      </c>
      <c r="B2683" s="47" t="s">
        <v>2224</v>
      </c>
      <c r="C2683" s="34" t="str">
        <f>IFERROR(VLOOKUP(tabConsumoAta[[#This Row],[CÓDIGO]],tabEstimativa[#Data],14,FALSE),"")</f>
        <v>Aguardando</v>
      </c>
      <c r="D2683" s="157" t="s">
        <v>1380</v>
      </c>
      <c r="E2683" s="157"/>
      <c r="F2683" s="34"/>
      <c r="G2683" s="78" t="str">
        <f>IFERROR(VLOOKUP(tabConsumoAta[[#This Row],[ATA]],tabAtas[#Data],4,FALSE),"")</f>
        <v/>
      </c>
      <c r="H2683" s="163">
        <f>SUMIFS(tabSaldoAta[ESTIMATIVA],tabSaldoAta[CÓDIGO],tabConsumoAta[[#This Row],[CÓDIGO]],tabSaldoAta[CHAVE],tabConsumoAta[[#This Row],[ATA]])</f>
        <v>0</v>
      </c>
      <c r="I2683" s="164">
        <v>40</v>
      </c>
      <c r="J2683" s="159">
        <v>5</v>
      </c>
      <c r="K2683" s="251">
        <v>674</v>
      </c>
      <c r="L2683" s="246" t="s">
        <v>1560</v>
      </c>
      <c r="M2683" s="160" t="s">
        <v>2921</v>
      </c>
      <c r="N2683" s="160" t="s">
        <v>2922</v>
      </c>
      <c r="O2683" s="249" t="s">
        <v>2923</v>
      </c>
      <c r="P2683" s="248">
        <v>43641</v>
      </c>
      <c r="Q2683" s="166" t="str">
        <f>IF(COUNTIFS(tabAtas_Bloqueios[CÓDIGO],tabConsumoAta[[#This Row],[CÓDIGO]],tabAtas_Bloqueios[CHAVE],tabConsumoAta[[#This Row],[ATA]],tabAtas_Bloqueios[INATIVO],"") &gt; 0,"X","")</f>
        <v/>
      </c>
      <c r="R2683" s="158" t="s">
        <v>1555</v>
      </c>
    </row>
    <row r="2684" spans="1:18" x14ac:dyDescent="0.3">
      <c r="A2684" s="247">
        <v>113634</v>
      </c>
      <c r="B2684" s="47" t="s">
        <v>2232</v>
      </c>
      <c r="C2684" s="34" t="str">
        <f>IFERROR(VLOOKUP(tabConsumoAta[[#This Row],[CÓDIGO]],tabEstimativa[#Data],14,FALSE),"")</f>
        <v>Aguardando</v>
      </c>
      <c r="D2684" s="157" t="s">
        <v>1380</v>
      </c>
      <c r="E2684" s="157"/>
      <c r="F2684" s="34"/>
      <c r="G2684" s="78" t="str">
        <f>IFERROR(VLOOKUP(tabConsumoAta[[#This Row],[ATA]],tabAtas[#Data],4,FALSE),"")</f>
        <v/>
      </c>
      <c r="H2684" s="163">
        <f>SUMIFS(tabSaldoAta[ESTIMATIVA],tabSaldoAta[CÓDIGO],tabConsumoAta[[#This Row],[CÓDIGO]],tabSaldoAta[CHAVE],tabConsumoAta[[#This Row],[ATA]])</f>
        <v>0</v>
      </c>
      <c r="I2684" s="164">
        <v>30</v>
      </c>
      <c r="J2684" s="159">
        <v>6</v>
      </c>
      <c r="K2684" s="251">
        <v>8244</v>
      </c>
      <c r="L2684" s="246" t="s">
        <v>1560</v>
      </c>
      <c r="M2684" s="160" t="s">
        <v>2921</v>
      </c>
      <c r="N2684" s="160" t="s">
        <v>2922</v>
      </c>
      <c r="O2684" s="249" t="s">
        <v>2923</v>
      </c>
      <c r="P2684" s="248">
        <v>43641</v>
      </c>
      <c r="Q2684" s="166" t="str">
        <f>IF(COUNTIFS(tabAtas_Bloqueios[CÓDIGO],tabConsumoAta[[#This Row],[CÓDIGO]],tabAtas_Bloqueios[CHAVE],tabConsumoAta[[#This Row],[ATA]],tabAtas_Bloqueios[INATIVO],"") &gt; 0,"X","")</f>
        <v/>
      </c>
      <c r="R2684" s="158" t="s">
        <v>1555</v>
      </c>
    </row>
    <row r="2685" spans="1:18" x14ac:dyDescent="0.3">
      <c r="A2685" s="247">
        <v>13009</v>
      </c>
      <c r="B2685" s="47" t="s">
        <v>2924</v>
      </c>
      <c r="C2685" s="34" t="str">
        <f>IFERROR(VLOOKUP(tabConsumoAta[[#This Row],[CÓDIGO]],tabEstimativa[#Data],14,FALSE),"")</f>
        <v/>
      </c>
      <c r="D2685" s="157" t="s">
        <v>1380</v>
      </c>
      <c r="E2685" s="157"/>
      <c r="F2685" s="34"/>
      <c r="G2685" s="78" t="str">
        <f>IFERROR(VLOOKUP(tabConsumoAta[[#This Row],[ATA]],tabAtas[#Data],4,FALSE),"")</f>
        <v/>
      </c>
      <c r="H2685" s="163">
        <f>SUMIFS(tabSaldoAta[ESTIMATIVA],tabSaldoAta[CÓDIGO],tabConsumoAta[[#This Row],[CÓDIGO]],tabSaldoAta[CHAVE],tabConsumoAta[[#This Row],[ATA]])</f>
        <v>0</v>
      </c>
      <c r="I2685" s="164">
        <v>500</v>
      </c>
      <c r="J2685" s="159">
        <v>7</v>
      </c>
      <c r="K2685" s="251">
        <v>8244</v>
      </c>
      <c r="L2685" s="246" t="s">
        <v>1560</v>
      </c>
      <c r="M2685" s="160" t="s">
        <v>2921</v>
      </c>
      <c r="N2685" s="160" t="s">
        <v>2922</v>
      </c>
      <c r="O2685" s="249" t="s">
        <v>2923</v>
      </c>
      <c r="P2685" s="248">
        <v>43641</v>
      </c>
      <c r="Q2685" s="166" t="str">
        <f>IF(COUNTIFS(tabAtas_Bloqueios[CÓDIGO],tabConsumoAta[[#This Row],[CÓDIGO]],tabAtas_Bloqueios[CHAVE],tabConsumoAta[[#This Row],[ATA]],tabAtas_Bloqueios[INATIVO],"") &gt; 0,"X","")</f>
        <v/>
      </c>
      <c r="R2685" s="158" t="s">
        <v>1555</v>
      </c>
    </row>
    <row r="2686" spans="1:18" x14ac:dyDescent="0.3">
      <c r="A2686" s="247">
        <v>14784</v>
      </c>
      <c r="B2686" s="47" t="s">
        <v>2223</v>
      </c>
      <c r="C2686" s="34" t="str">
        <f>IFERROR(VLOOKUP(tabConsumoAta[[#This Row],[CÓDIGO]],tabEstimativa[#Data],14,FALSE),"")</f>
        <v>Aguardando</v>
      </c>
      <c r="D2686" s="157" t="s">
        <v>1380</v>
      </c>
      <c r="E2686" s="157"/>
      <c r="F2686" s="34"/>
      <c r="G2686" s="78" t="str">
        <f>IFERROR(VLOOKUP(tabConsumoAta[[#This Row],[ATA]],tabAtas[#Data],4,FALSE),"")</f>
        <v/>
      </c>
      <c r="H2686" s="163">
        <f>SUMIFS(tabSaldoAta[ESTIMATIVA],tabSaldoAta[CÓDIGO],tabConsumoAta[[#This Row],[CÓDIGO]],tabSaldoAta[CHAVE],tabConsumoAta[[#This Row],[ATA]])</f>
        <v>0</v>
      </c>
      <c r="I2686" s="164">
        <v>200</v>
      </c>
      <c r="J2686" s="159">
        <v>8</v>
      </c>
      <c r="K2686" s="251">
        <v>674</v>
      </c>
      <c r="L2686" s="246" t="s">
        <v>1560</v>
      </c>
      <c r="M2686" s="160" t="s">
        <v>2921</v>
      </c>
      <c r="N2686" s="160" t="s">
        <v>2922</v>
      </c>
      <c r="O2686" s="249" t="s">
        <v>2923</v>
      </c>
      <c r="P2686" s="248">
        <v>43641</v>
      </c>
      <c r="Q2686" s="166" t="str">
        <f>IF(COUNTIFS(tabAtas_Bloqueios[CÓDIGO],tabConsumoAta[[#This Row],[CÓDIGO]],tabAtas_Bloqueios[CHAVE],tabConsumoAta[[#This Row],[ATA]],tabAtas_Bloqueios[INATIVO],"") &gt; 0,"X","")</f>
        <v/>
      </c>
      <c r="R2686" s="158" t="s">
        <v>1555</v>
      </c>
    </row>
    <row r="2687" spans="1:18" x14ac:dyDescent="0.3">
      <c r="A2687" s="247">
        <v>54144</v>
      </c>
      <c r="B2687" s="47" t="s">
        <v>2227</v>
      </c>
      <c r="C2687" s="34" t="str">
        <f>IFERROR(VLOOKUP(tabConsumoAta[[#This Row],[CÓDIGO]],tabEstimativa[#Data],14,FALSE),"")</f>
        <v>Suspenso</v>
      </c>
      <c r="D2687" s="157" t="s">
        <v>1380</v>
      </c>
      <c r="E2687" s="157"/>
      <c r="F2687" s="34"/>
      <c r="G2687" s="78" t="str">
        <f>IFERROR(VLOOKUP(tabConsumoAta[[#This Row],[ATA]],tabAtas[#Data],4,FALSE),"")</f>
        <v/>
      </c>
      <c r="H2687" s="163">
        <f>SUMIFS(tabSaldoAta[ESTIMATIVA],tabSaldoAta[CÓDIGO],tabConsumoAta[[#This Row],[CÓDIGO]],tabSaldoAta[CHAVE],tabConsumoAta[[#This Row],[ATA]])</f>
        <v>0</v>
      </c>
      <c r="I2687" s="164">
        <v>200</v>
      </c>
      <c r="J2687" s="159">
        <v>9</v>
      </c>
      <c r="K2687" s="251">
        <v>8244</v>
      </c>
      <c r="L2687" s="246" t="s">
        <v>1560</v>
      </c>
      <c r="M2687" s="160" t="s">
        <v>2921</v>
      </c>
      <c r="N2687" s="160" t="s">
        <v>2922</v>
      </c>
      <c r="O2687" s="249" t="s">
        <v>2923</v>
      </c>
      <c r="P2687" s="248">
        <v>43641</v>
      </c>
      <c r="Q2687" s="166" t="str">
        <f>IF(COUNTIFS(tabAtas_Bloqueios[CÓDIGO],tabConsumoAta[[#This Row],[CÓDIGO]],tabAtas_Bloqueios[CHAVE],tabConsumoAta[[#This Row],[ATA]],tabAtas_Bloqueios[INATIVO],"") &gt; 0,"X","")</f>
        <v/>
      </c>
      <c r="R2687" s="158" t="s">
        <v>1555</v>
      </c>
    </row>
    <row r="2688" spans="1:18" x14ac:dyDescent="0.3">
      <c r="A2688" s="247">
        <v>15648</v>
      </c>
      <c r="B2688" s="47" t="s">
        <v>2597</v>
      </c>
      <c r="C2688" s="34" t="str">
        <f>IFERROR(VLOOKUP(tabConsumoAta[[#This Row],[CÓDIGO]],tabEstimativa[#Data],14,FALSE),"")</f>
        <v/>
      </c>
      <c r="D2688" s="157" t="s">
        <v>1380</v>
      </c>
      <c r="E2688" s="157"/>
      <c r="F2688" s="34"/>
      <c r="G2688" s="78" t="str">
        <f>IFERROR(VLOOKUP(tabConsumoAta[[#This Row],[ATA]],tabAtas[#Data],4,FALSE),"")</f>
        <v/>
      </c>
      <c r="H2688" s="163">
        <f>SUMIFS(tabSaldoAta[ESTIMATIVA],tabSaldoAta[CÓDIGO],tabConsumoAta[[#This Row],[CÓDIGO]],tabSaldoAta[CHAVE],tabConsumoAta[[#This Row],[ATA]])</f>
        <v>0</v>
      </c>
      <c r="I2688" s="164">
        <v>50</v>
      </c>
      <c r="J2688" s="159">
        <v>10</v>
      </c>
      <c r="K2688" s="251">
        <v>674</v>
      </c>
      <c r="L2688" s="246" t="s">
        <v>1560</v>
      </c>
      <c r="M2688" s="160" t="s">
        <v>2921</v>
      </c>
      <c r="N2688" s="160" t="s">
        <v>2922</v>
      </c>
      <c r="O2688" s="249" t="s">
        <v>2923</v>
      </c>
      <c r="P2688" s="248">
        <v>43641</v>
      </c>
      <c r="Q2688" s="166" t="str">
        <f>IF(COUNTIFS(tabAtas_Bloqueios[CÓDIGO],tabConsumoAta[[#This Row],[CÓDIGO]],tabAtas_Bloqueios[CHAVE],tabConsumoAta[[#This Row],[ATA]],tabAtas_Bloqueios[INATIVO],"") &gt; 0,"X","")</f>
        <v/>
      </c>
      <c r="R2688" s="158" t="s">
        <v>1555</v>
      </c>
    </row>
    <row r="2689" spans="1:18" x14ac:dyDescent="0.3">
      <c r="A2689" s="247">
        <v>15656</v>
      </c>
      <c r="B2689" s="47" t="s">
        <v>2228</v>
      </c>
      <c r="C2689" s="34" t="str">
        <f>IFERROR(VLOOKUP(tabConsumoAta[[#This Row],[CÓDIGO]],tabEstimativa[#Data],14,FALSE),"")</f>
        <v>Suspenso</v>
      </c>
      <c r="D2689" s="157" t="s">
        <v>1380</v>
      </c>
      <c r="E2689" s="157"/>
      <c r="F2689" s="34"/>
      <c r="G2689" s="78" t="str">
        <f>IFERROR(VLOOKUP(tabConsumoAta[[#This Row],[ATA]],tabAtas[#Data],4,FALSE),"")</f>
        <v/>
      </c>
      <c r="H2689" s="163">
        <f>SUMIFS(tabSaldoAta[ESTIMATIVA],tabSaldoAta[CÓDIGO],tabConsumoAta[[#This Row],[CÓDIGO]],tabSaldoAta[CHAVE],tabConsumoAta[[#This Row],[ATA]])</f>
        <v>0</v>
      </c>
      <c r="I2689" s="164">
        <v>70</v>
      </c>
      <c r="J2689" s="159">
        <v>11</v>
      </c>
      <c r="K2689" s="251">
        <v>674</v>
      </c>
      <c r="L2689" s="246" t="s">
        <v>1560</v>
      </c>
      <c r="M2689" s="160" t="s">
        <v>2921</v>
      </c>
      <c r="N2689" s="160" t="s">
        <v>2922</v>
      </c>
      <c r="O2689" s="249" t="s">
        <v>2923</v>
      </c>
      <c r="P2689" s="248">
        <v>43641</v>
      </c>
      <c r="Q2689" s="166" t="str">
        <f>IF(COUNTIFS(tabAtas_Bloqueios[CÓDIGO],tabConsumoAta[[#This Row],[CÓDIGO]],tabAtas_Bloqueios[CHAVE],tabConsumoAta[[#This Row],[ATA]],tabAtas_Bloqueios[INATIVO],"") &gt; 0,"X","")</f>
        <v/>
      </c>
      <c r="R2689" s="158" t="s">
        <v>1555</v>
      </c>
    </row>
    <row r="2690" spans="1:18" x14ac:dyDescent="0.3">
      <c r="A2690" s="247">
        <v>15668</v>
      </c>
      <c r="B2690" s="47" t="s">
        <v>2925</v>
      </c>
      <c r="C2690" s="34" t="str">
        <f>IFERROR(VLOOKUP(tabConsumoAta[[#This Row],[CÓDIGO]],tabEstimativa[#Data],14,FALSE),"")</f>
        <v>Aguardando</v>
      </c>
      <c r="D2690" s="157"/>
      <c r="E2690" s="157"/>
      <c r="F2690" s="34"/>
      <c r="G2690" s="78" t="str">
        <f>IFERROR(VLOOKUP(tabConsumoAta[[#This Row],[ATA]],tabAtas[#Data],4,FALSE),"")</f>
        <v/>
      </c>
      <c r="H2690" s="163">
        <f>SUMIFS(tabSaldoAta[ESTIMATIVA],tabSaldoAta[CÓDIGO],tabConsumoAta[[#This Row],[CÓDIGO]],tabSaldoAta[CHAVE],tabConsumoAta[[#This Row],[ATA]])</f>
        <v>0</v>
      </c>
      <c r="I2690" s="164">
        <v>240</v>
      </c>
      <c r="J2690" s="159">
        <v>12</v>
      </c>
      <c r="K2690" s="251">
        <v>674</v>
      </c>
      <c r="L2690" s="246" t="s">
        <v>1560</v>
      </c>
      <c r="M2690" s="160" t="s">
        <v>2921</v>
      </c>
      <c r="N2690" s="160" t="s">
        <v>2922</v>
      </c>
      <c r="O2690" s="249" t="s">
        <v>2923</v>
      </c>
      <c r="P2690" s="248">
        <v>43641</v>
      </c>
      <c r="Q2690" s="166" t="str">
        <f>IF(COUNTIFS(tabAtas_Bloqueios[CÓDIGO],tabConsumoAta[[#This Row],[CÓDIGO]],tabAtas_Bloqueios[CHAVE],tabConsumoAta[[#This Row],[ATA]],tabAtas_Bloqueios[INATIVO],"") &gt; 0,"X","")</f>
        <v/>
      </c>
      <c r="R2690" s="158" t="s">
        <v>1555</v>
      </c>
    </row>
    <row r="2691" spans="1:18" x14ac:dyDescent="0.3">
      <c r="A2691" s="247">
        <v>113242</v>
      </c>
      <c r="B2691" s="47" t="s">
        <v>2926</v>
      </c>
      <c r="C2691" s="34" t="str">
        <f>IFERROR(VLOOKUP(tabConsumoAta[[#This Row],[CÓDIGO]],tabEstimativa[#Data],14,FALSE),"")</f>
        <v/>
      </c>
      <c r="D2691" s="157" t="s">
        <v>1380</v>
      </c>
      <c r="E2691" s="157"/>
      <c r="F2691" s="34"/>
      <c r="G2691" s="78" t="str">
        <f>IFERROR(VLOOKUP(tabConsumoAta[[#This Row],[ATA]],tabAtas[#Data],4,FALSE),"")</f>
        <v/>
      </c>
      <c r="H2691" s="163">
        <f>SUMIFS(tabSaldoAta[ESTIMATIVA],tabSaldoAta[CÓDIGO],tabConsumoAta[[#This Row],[CÓDIGO]],tabSaldoAta[CHAVE],tabConsumoAta[[#This Row],[ATA]])</f>
        <v>0</v>
      </c>
      <c r="I2691" s="164">
        <v>20</v>
      </c>
      <c r="J2691" s="159">
        <v>13</v>
      </c>
      <c r="K2691" s="251">
        <v>674</v>
      </c>
      <c r="L2691" s="246" t="s">
        <v>1560</v>
      </c>
      <c r="M2691" s="160" t="s">
        <v>2921</v>
      </c>
      <c r="N2691" s="160" t="s">
        <v>2922</v>
      </c>
      <c r="O2691" s="249" t="s">
        <v>2923</v>
      </c>
      <c r="P2691" s="248">
        <v>43641</v>
      </c>
      <c r="Q2691" s="166" t="str">
        <f>IF(COUNTIFS(tabAtas_Bloqueios[CÓDIGO],tabConsumoAta[[#This Row],[CÓDIGO]],tabAtas_Bloqueios[CHAVE],tabConsumoAta[[#This Row],[ATA]],tabAtas_Bloqueios[INATIVO],"") &gt; 0,"X","")</f>
        <v/>
      </c>
      <c r="R2691" s="158" t="s">
        <v>1555</v>
      </c>
    </row>
    <row r="2692" spans="1:18" x14ac:dyDescent="0.3">
      <c r="A2692" s="247">
        <v>86030</v>
      </c>
      <c r="B2692" s="47" t="s">
        <v>2226</v>
      </c>
      <c r="C2692" s="34" t="str">
        <f>IFERROR(VLOOKUP(tabConsumoAta[[#This Row],[CÓDIGO]],tabEstimativa[#Data],14,FALSE),"")</f>
        <v>Inativo</v>
      </c>
      <c r="D2692" s="157" t="s">
        <v>1380</v>
      </c>
      <c r="E2692" s="157"/>
      <c r="F2692" s="34"/>
      <c r="G2692" s="78" t="str">
        <f>IFERROR(VLOOKUP(tabConsumoAta[[#This Row],[ATA]],tabAtas[#Data],4,FALSE),"")</f>
        <v/>
      </c>
      <c r="H2692" s="163">
        <f>SUMIFS(tabSaldoAta[ESTIMATIVA],tabSaldoAta[CÓDIGO],tabConsumoAta[[#This Row],[CÓDIGO]],tabSaldoAta[CHAVE],tabConsumoAta[[#This Row],[ATA]])</f>
        <v>0</v>
      </c>
      <c r="I2692" s="164">
        <v>150</v>
      </c>
      <c r="J2692" s="159">
        <v>14</v>
      </c>
      <c r="K2692" s="251">
        <v>674</v>
      </c>
      <c r="L2692" s="246" t="s">
        <v>1560</v>
      </c>
      <c r="M2692" s="160" t="s">
        <v>2921</v>
      </c>
      <c r="N2692" s="160" t="s">
        <v>2922</v>
      </c>
      <c r="O2692" s="249" t="s">
        <v>2923</v>
      </c>
      <c r="P2692" s="248">
        <v>43641</v>
      </c>
      <c r="Q2692" s="166" t="str">
        <f>IF(COUNTIFS(tabAtas_Bloqueios[CÓDIGO],tabConsumoAta[[#This Row],[CÓDIGO]],tabAtas_Bloqueios[CHAVE],tabConsumoAta[[#This Row],[ATA]],tabAtas_Bloqueios[INATIVO],"") &gt; 0,"X","")</f>
        <v/>
      </c>
      <c r="R2692" s="158" t="s">
        <v>1555</v>
      </c>
    </row>
    <row r="2693" spans="1:18" x14ac:dyDescent="0.3">
      <c r="A2693" s="247">
        <v>108440</v>
      </c>
      <c r="B2693" s="47" t="s">
        <v>2231</v>
      </c>
      <c r="C2693" s="34" t="str">
        <f>IFERROR(VLOOKUP(tabConsumoAta[[#This Row],[CÓDIGO]],tabEstimativa[#Data],14,FALSE),"")</f>
        <v>Inativo</v>
      </c>
      <c r="D2693" s="157" t="s">
        <v>1380</v>
      </c>
      <c r="E2693" s="157"/>
      <c r="F2693" s="34"/>
      <c r="G2693" s="78" t="str">
        <f>IFERROR(VLOOKUP(tabConsumoAta[[#This Row],[ATA]],tabAtas[#Data],4,FALSE),"")</f>
        <v/>
      </c>
      <c r="H2693" s="163">
        <f>SUMIFS(tabSaldoAta[ESTIMATIVA],tabSaldoAta[CÓDIGO],tabConsumoAta[[#This Row],[CÓDIGO]],tabSaldoAta[CHAVE],tabConsumoAta[[#This Row],[ATA]])</f>
        <v>0</v>
      </c>
      <c r="I2693" s="164">
        <v>200</v>
      </c>
      <c r="J2693" s="159">
        <v>15</v>
      </c>
      <c r="K2693" s="251">
        <v>674</v>
      </c>
      <c r="L2693" s="246" t="s">
        <v>1560</v>
      </c>
      <c r="M2693" s="160" t="s">
        <v>2921</v>
      </c>
      <c r="N2693" s="160" t="s">
        <v>2922</v>
      </c>
      <c r="O2693" s="249" t="s">
        <v>2923</v>
      </c>
      <c r="P2693" s="248">
        <v>43641</v>
      </c>
      <c r="Q2693" s="166" t="str">
        <f>IF(COUNTIFS(tabAtas_Bloqueios[CÓDIGO],tabConsumoAta[[#This Row],[CÓDIGO]],tabAtas_Bloqueios[CHAVE],tabConsumoAta[[#This Row],[ATA]],tabAtas_Bloqueios[INATIVO],"") &gt; 0,"X","")</f>
        <v/>
      </c>
      <c r="R2693" s="158" t="s">
        <v>1555</v>
      </c>
    </row>
    <row r="2694" spans="1:18" x14ac:dyDescent="0.3">
      <c r="A2694" s="247">
        <v>102234</v>
      </c>
      <c r="B2694" s="47" t="s">
        <v>1993</v>
      </c>
      <c r="C2694" s="34" t="str">
        <f>IFERROR(VLOOKUP(tabConsumoAta[[#This Row],[CÓDIGO]],tabEstimativa[#Data],14,FALSE),"")</f>
        <v>Inativo</v>
      </c>
      <c r="D2694" s="157" t="s">
        <v>1380</v>
      </c>
      <c r="E2694" s="157"/>
      <c r="F2694" s="34"/>
      <c r="G2694" s="78" t="str">
        <f>IFERROR(VLOOKUP(tabConsumoAta[[#This Row],[ATA]],tabAtas[#Data],4,FALSE),"")</f>
        <v/>
      </c>
      <c r="H2694" s="163">
        <f>SUMIFS(tabSaldoAta[ESTIMATIVA],tabSaldoAta[CÓDIGO],tabConsumoAta[[#This Row],[CÓDIGO]],tabSaldoAta[CHAVE],tabConsumoAta[[#This Row],[ATA]])</f>
        <v>0</v>
      </c>
      <c r="I2694" s="164">
        <v>500</v>
      </c>
      <c r="J2694" s="159">
        <v>16</v>
      </c>
      <c r="K2694" s="251">
        <v>8242</v>
      </c>
      <c r="L2694" s="246" t="s">
        <v>1560</v>
      </c>
      <c r="M2694" s="160" t="s">
        <v>2921</v>
      </c>
      <c r="N2694" s="160" t="s">
        <v>2922</v>
      </c>
      <c r="O2694" s="249" t="s">
        <v>2923</v>
      </c>
      <c r="P2694" s="248">
        <v>43641</v>
      </c>
      <c r="Q2694" s="166" t="str">
        <f>IF(COUNTIFS(tabAtas_Bloqueios[CÓDIGO],tabConsumoAta[[#This Row],[CÓDIGO]],tabAtas_Bloqueios[CHAVE],tabConsumoAta[[#This Row],[ATA]],tabAtas_Bloqueios[INATIVO],"") &gt; 0,"X","")</f>
        <v/>
      </c>
      <c r="R2694" s="158" t="s">
        <v>1555</v>
      </c>
    </row>
    <row r="2695" spans="1:18" x14ac:dyDescent="0.3">
      <c r="A2695" s="247">
        <v>99787</v>
      </c>
      <c r="B2695" s="47" t="s">
        <v>2225</v>
      </c>
      <c r="C2695" s="34" t="str">
        <f>IFERROR(VLOOKUP(tabConsumoAta[[#This Row],[CÓDIGO]],tabEstimativa[#Data],14,FALSE),"")</f>
        <v>Aguardando</v>
      </c>
      <c r="D2695" s="157" t="s">
        <v>1380</v>
      </c>
      <c r="E2695" s="157"/>
      <c r="F2695" s="34"/>
      <c r="G2695" s="78" t="str">
        <f>IFERROR(VLOOKUP(tabConsumoAta[[#This Row],[ATA]],tabAtas[#Data],4,FALSE),"")</f>
        <v/>
      </c>
      <c r="H2695" s="163">
        <f>SUMIFS(tabSaldoAta[ESTIMATIVA],tabSaldoAta[CÓDIGO],tabConsumoAta[[#This Row],[CÓDIGO]],tabSaldoAta[CHAVE],tabConsumoAta[[#This Row],[ATA]])</f>
        <v>0</v>
      </c>
      <c r="I2695" s="164">
        <v>30</v>
      </c>
      <c r="J2695" s="159">
        <v>17</v>
      </c>
      <c r="K2695" s="251">
        <v>8244</v>
      </c>
      <c r="L2695" s="246" t="s">
        <v>1560</v>
      </c>
      <c r="M2695" s="160" t="s">
        <v>2921</v>
      </c>
      <c r="N2695" s="160" t="s">
        <v>2922</v>
      </c>
      <c r="O2695" s="249" t="s">
        <v>2923</v>
      </c>
      <c r="P2695" s="248">
        <v>43641</v>
      </c>
      <c r="Q2695" s="166" t="str">
        <f>IF(COUNTIFS(tabAtas_Bloqueios[CÓDIGO],tabConsumoAta[[#This Row],[CÓDIGO]],tabAtas_Bloqueios[CHAVE],tabConsumoAta[[#This Row],[ATA]],tabAtas_Bloqueios[INATIVO],"") &gt; 0,"X","")</f>
        <v/>
      </c>
      <c r="R2695" s="158" t="s">
        <v>1555</v>
      </c>
    </row>
    <row r="2696" spans="1:18" x14ac:dyDescent="0.3">
      <c r="A2696" s="247">
        <v>13221</v>
      </c>
      <c r="B2696" s="47" t="s">
        <v>2211</v>
      </c>
      <c r="C2696" s="34" t="str">
        <f>IFERROR(VLOOKUP(tabConsumoAta[[#This Row],[CÓDIGO]],tabEstimativa[#Data],14,FALSE),"")</f>
        <v>Suspenso</v>
      </c>
      <c r="D2696" s="157" t="s">
        <v>1380</v>
      </c>
      <c r="E2696" s="157"/>
      <c r="F2696" s="34"/>
      <c r="G2696" s="78" t="str">
        <f>IFERROR(VLOOKUP(tabConsumoAta[[#This Row],[ATA]],tabAtas[#Data],4,FALSE),"")</f>
        <v/>
      </c>
      <c r="H2696" s="163">
        <f>SUMIFS(tabSaldoAta[ESTIMATIVA],tabSaldoAta[CÓDIGO],tabConsumoAta[[#This Row],[CÓDIGO]],tabSaldoAta[CHAVE],tabConsumoAta[[#This Row],[ATA]])</f>
        <v>0</v>
      </c>
      <c r="I2696" s="164">
        <v>4000</v>
      </c>
      <c r="J2696" s="159">
        <v>1</v>
      </c>
      <c r="K2696" s="251">
        <v>8236</v>
      </c>
      <c r="L2696" s="246" t="s">
        <v>1560</v>
      </c>
      <c r="M2696" s="160" t="s">
        <v>2915</v>
      </c>
      <c r="N2696" s="160" t="s">
        <v>2916</v>
      </c>
      <c r="O2696" s="249" t="s">
        <v>2917</v>
      </c>
      <c r="P2696" s="248">
        <v>43641</v>
      </c>
      <c r="Q2696" s="166" t="str">
        <f>IF(COUNTIFS(tabAtas_Bloqueios[CÓDIGO],tabConsumoAta[[#This Row],[CÓDIGO]],tabAtas_Bloqueios[CHAVE],tabConsumoAta[[#This Row],[ATA]],tabAtas_Bloqueios[INATIVO],"") &gt; 0,"X","")</f>
        <v/>
      </c>
      <c r="R2696" s="158" t="s">
        <v>1555</v>
      </c>
    </row>
    <row r="2697" spans="1:18" x14ac:dyDescent="0.3">
      <c r="A2697" s="247">
        <v>20584</v>
      </c>
      <c r="B2697" s="47" t="s">
        <v>2619</v>
      </c>
      <c r="C2697" s="34" t="str">
        <f>IFERROR(VLOOKUP(tabConsumoAta[[#This Row],[CÓDIGO]],tabEstimativa[#Data],14,FALSE),"")</f>
        <v/>
      </c>
      <c r="D2697" s="157" t="s">
        <v>1380</v>
      </c>
      <c r="E2697" s="157"/>
      <c r="F2697" s="34"/>
      <c r="G2697" s="78" t="str">
        <f>IFERROR(VLOOKUP(tabConsumoAta[[#This Row],[ATA]],tabAtas[#Data],4,FALSE),"")</f>
        <v/>
      </c>
      <c r="H2697" s="163">
        <f>SUMIFS(tabSaldoAta[ESTIMATIVA],tabSaldoAta[CÓDIGO],tabConsumoAta[[#This Row],[CÓDIGO]],tabSaldoAta[CHAVE],tabConsumoAta[[#This Row],[ATA]])</f>
        <v>0</v>
      </c>
      <c r="I2697" s="164">
        <v>15000</v>
      </c>
      <c r="J2697" s="159">
        <v>2</v>
      </c>
      <c r="K2697" s="251">
        <v>8235</v>
      </c>
      <c r="L2697" s="246" t="s">
        <v>1560</v>
      </c>
      <c r="M2697" s="160" t="s">
        <v>2915</v>
      </c>
      <c r="N2697" s="160" t="s">
        <v>2916</v>
      </c>
      <c r="O2697" s="249" t="s">
        <v>2917</v>
      </c>
      <c r="P2697" s="248">
        <v>43641</v>
      </c>
      <c r="Q2697" s="166" t="str">
        <f>IF(COUNTIFS(tabAtas_Bloqueios[CÓDIGO],tabConsumoAta[[#This Row],[CÓDIGO]],tabAtas_Bloqueios[CHAVE],tabConsumoAta[[#This Row],[ATA]],tabAtas_Bloqueios[INATIVO],"") &gt; 0,"X","")</f>
        <v/>
      </c>
      <c r="R2697" s="158" t="s">
        <v>1555</v>
      </c>
    </row>
    <row r="2698" spans="1:18" x14ac:dyDescent="0.3">
      <c r="A2698" s="247">
        <v>33623</v>
      </c>
      <c r="B2698" s="47" t="s">
        <v>2918</v>
      </c>
      <c r="C2698" s="34" t="str">
        <f>IFERROR(VLOOKUP(tabConsumoAta[[#This Row],[CÓDIGO]],tabEstimativa[#Data],14,FALSE),"")</f>
        <v/>
      </c>
      <c r="D2698" s="157"/>
      <c r="E2698" s="157"/>
      <c r="F2698" s="34"/>
      <c r="G2698" s="78" t="str">
        <f>IFERROR(VLOOKUP(tabConsumoAta[[#This Row],[ATA]],tabAtas[#Data],4,FALSE),"")</f>
        <v/>
      </c>
      <c r="H2698" s="163">
        <f>SUMIFS(tabSaldoAta[ESTIMATIVA],tabSaldoAta[CÓDIGO],tabConsumoAta[[#This Row],[CÓDIGO]],tabSaldoAta[CHAVE],tabConsumoAta[[#This Row],[ATA]])</f>
        <v>0</v>
      </c>
      <c r="I2698" s="164">
        <v>500</v>
      </c>
      <c r="J2698" s="159">
        <v>3</v>
      </c>
      <c r="K2698" s="251">
        <v>8235</v>
      </c>
      <c r="L2698" s="246" t="s">
        <v>1560</v>
      </c>
      <c r="M2698" s="160" t="s">
        <v>2915</v>
      </c>
      <c r="N2698" s="160" t="s">
        <v>2916</v>
      </c>
      <c r="O2698" s="249" t="s">
        <v>2917</v>
      </c>
      <c r="P2698" s="248">
        <v>43641</v>
      </c>
      <c r="Q2698" s="166" t="str">
        <f>IF(COUNTIFS(tabAtas_Bloqueios[CÓDIGO],tabConsumoAta[[#This Row],[CÓDIGO]],tabAtas_Bloqueios[CHAVE],tabConsumoAta[[#This Row],[ATA]],tabAtas_Bloqueios[INATIVO],"") &gt; 0,"X","")</f>
        <v/>
      </c>
      <c r="R2698" s="158" t="s">
        <v>1555</v>
      </c>
    </row>
    <row r="2699" spans="1:18" x14ac:dyDescent="0.3">
      <c r="A2699" s="247">
        <v>36031</v>
      </c>
      <c r="B2699" s="47" t="s">
        <v>2615</v>
      </c>
      <c r="C2699" s="34" t="str">
        <f>IFERROR(VLOOKUP(tabConsumoAta[[#This Row],[CÓDIGO]],tabEstimativa[#Data],14,FALSE),"")</f>
        <v/>
      </c>
      <c r="D2699" s="157" t="s">
        <v>1380</v>
      </c>
      <c r="E2699" s="157"/>
      <c r="F2699" s="34"/>
      <c r="G2699" s="78" t="str">
        <f>IFERROR(VLOOKUP(tabConsumoAta[[#This Row],[ATA]],tabAtas[#Data],4,FALSE),"")</f>
        <v/>
      </c>
      <c r="H2699" s="163">
        <f>SUMIFS(tabSaldoAta[ESTIMATIVA],tabSaldoAta[CÓDIGO],tabConsumoAta[[#This Row],[CÓDIGO]],tabSaldoAta[CHAVE],tabConsumoAta[[#This Row],[ATA]])</f>
        <v>0</v>
      </c>
      <c r="I2699" s="164">
        <v>500</v>
      </c>
      <c r="J2699" s="159">
        <v>4</v>
      </c>
      <c r="K2699" s="251">
        <v>8235</v>
      </c>
      <c r="L2699" s="246" t="s">
        <v>1560</v>
      </c>
      <c r="M2699" s="160" t="s">
        <v>2915</v>
      </c>
      <c r="N2699" s="160" t="s">
        <v>2916</v>
      </c>
      <c r="O2699" s="249" t="s">
        <v>2917</v>
      </c>
      <c r="P2699" s="248">
        <v>43641</v>
      </c>
      <c r="Q2699" s="166" t="str">
        <f>IF(COUNTIFS(tabAtas_Bloqueios[CÓDIGO],tabConsumoAta[[#This Row],[CÓDIGO]],tabAtas_Bloqueios[CHAVE],tabConsumoAta[[#This Row],[ATA]],tabAtas_Bloqueios[INATIVO],"") &gt; 0,"X","")</f>
        <v/>
      </c>
      <c r="R2699" s="158" t="s">
        <v>1555</v>
      </c>
    </row>
    <row r="2700" spans="1:18" x14ac:dyDescent="0.3">
      <c r="A2700" s="247">
        <v>37528</v>
      </c>
      <c r="B2700" s="47" t="s">
        <v>2212</v>
      </c>
      <c r="C2700" s="34" t="str">
        <f>IFERROR(VLOOKUP(tabConsumoAta[[#This Row],[CÓDIGO]],tabEstimativa[#Data],14,FALSE),"")</f>
        <v>Suspenso</v>
      </c>
      <c r="D2700" s="157"/>
      <c r="E2700" s="157"/>
      <c r="F2700" s="34"/>
      <c r="G2700" s="78" t="str">
        <f>IFERROR(VLOOKUP(tabConsumoAta[[#This Row],[ATA]],tabAtas[#Data],4,FALSE),"")</f>
        <v/>
      </c>
      <c r="H2700" s="163">
        <f>SUMIFS(tabSaldoAta[ESTIMATIVA],tabSaldoAta[CÓDIGO],tabConsumoAta[[#This Row],[CÓDIGO]],tabSaldoAta[CHAVE],tabConsumoAta[[#This Row],[ATA]])</f>
        <v>0</v>
      </c>
      <c r="I2700" s="164">
        <v>1000</v>
      </c>
      <c r="J2700" s="159">
        <v>5</v>
      </c>
      <c r="K2700" s="251">
        <v>8236</v>
      </c>
      <c r="L2700" s="246" t="s">
        <v>1560</v>
      </c>
      <c r="M2700" s="160" t="s">
        <v>2915</v>
      </c>
      <c r="N2700" s="160" t="s">
        <v>2916</v>
      </c>
      <c r="O2700" s="249" t="s">
        <v>2917</v>
      </c>
      <c r="P2700" s="248">
        <v>43641</v>
      </c>
      <c r="Q2700" s="166" t="str">
        <f>IF(COUNTIFS(tabAtas_Bloqueios[CÓDIGO],tabConsumoAta[[#This Row],[CÓDIGO]],tabAtas_Bloqueios[CHAVE],tabConsumoAta[[#This Row],[ATA]],tabAtas_Bloqueios[INATIVO],"") &gt; 0,"X","")</f>
        <v/>
      </c>
      <c r="R2700" s="158" t="s">
        <v>1555</v>
      </c>
    </row>
    <row r="2701" spans="1:18" x14ac:dyDescent="0.3">
      <c r="A2701" s="247">
        <v>78418</v>
      </c>
      <c r="B2701" s="47" t="s">
        <v>2623</v>
      </c>
      <c r="C2701" s="34" t="str">
        <f>IFERROR(VLOOKUP(tabConsumoAta[[#This Row],[CÓDIGO]],tabEstimativa[#Data],14,FALSE),"")</f>
        <v/>
      </c>
      <c r="D2701" s="157"/>
      <c r="E2701" s="157"/>
      <c r="F2701" s="34"/>
      <c r="G2701" s="78" t="str">
        <f>IFERROR(VLOOKUP(tabConsumoAta[[#This Row],[ATA]],tabAtas[#Data],4,FALSE),"")</f>
        <v/>
      </c>
      <c r="H2701" s="163">
        <f>SUMIFS(tabSaldoAta[ESTIMATIVA],tabSaldoAta[CÓDIGO],tabConsumoAta[[#This Row],[CÓDIGO]],tabSaldoAta[CHAVE],tabConsumoAta[[#This Row],[ATA]])</f>
        <v>0</v>
      </c>
      <c r="I2701" s="164">
        <v>200</v>
      </c>
      <c r="J2701" s="159">
        <v>6</v>
      </c>
      <c r="K2701" s="251">
        <v>8236</v>
      </c>
      <c r="L2701" s="246" t="s">
        <v>1560</v>
      </c>
      <c r="M2701" s="160" t="s">
        <v>2915</v>
      </c>
      <c r="N2701" s="160" t="s">
        <v>2916</v>
      </c>
      <c r="O2701" s="249" t="s">
        <v>2917</v>
      </c>
      <c r="P2701" s="248">
        <v>43641</v>
      </c>
      <c r="Q2701" s="166" t="str">
        <f>IF(COUNTIFS(tabAtas_Bloqueios[CÓDIGO],tabConsumoAta[[#This Row],[CÓDIGO]],tabAtas_Bloqueios[CHAVE],tabConsumoAta[[#This Row],[ATA]],tabAtas_Bloqueios[INATIVO],"") &gt; 0,"X","")</f>
        <v/>
      </c>
      <c r="R2701" s="158" t="s">
        <v>1555</v>
      </c>
    </row>
    <row r="2702" spans="1:18" x14ac:dyDescent="0.3">
      <c r="A2702" s="247">
        <v>89863</v>
      </c>
      <c r="B2702" s="47" t="s">
        <v>2607</v>
      </c>
      <c r="C2702" s="34" t="str">
        <f>IFERROR(VLOOKUP(tabConsumoAta[[#This Row],[CÓDIGO]],tabEstimativa[#Data],14,FALSE),"")</f>
        <v/>
      </c>
      <c r="D2702" s="157"/>
      <c r="E2702" s="157"/>
      <c r="F2702" s="34"/>
      <c r="G2702" s="78" t="str">
        <f>IFERROR(VLOOKUP(tabConsumoAta[[#This Row],[ATA]],tabAtas[#Data],4,FALSE),"")</f>
        <v/>
      </c>
      <c r="H2702" s="163">
        <f>SUMIFS(tabSaldoAta[ESTIMATIVA],tabSaldoAta[CÓDIGO],tabConsumoAta[[#This Row],[CÓDIGO]],tabSaldoAta[CHAVE],tabConsumoAta[[#This Row],[ATA]])</f>
        <v>0</v>
      </c>
      <c r="I2702" s="164">
        <v>200</v>
      </c>
      <c r="J2702" s="159">
        <v>7</v>
      </c>
      <c r="K2702" s="251">
        <v>8236</v>
      </c>
      <c r="L2702" s="246" t="s">
        <v>1560</v>
      </c>
      <c r="M2702" s="160" t="s">
        <v>2915</v>
      </c>
      <c r="N2702" s="160" t="s">
        <v>2916</v>
      </c>
      <c r="O2702" s="249" t="s">
        <v>2917</v>
      </c>
      <c r="P2702" s="248">
        <v>43641</v>
      </c>
      <c r="Q2702" s="166" t="str">
        <f>IF(COUNTIFS(tabAtas_Bloqueios[CÓDIGO],tabConsumoAta[[#This Row],[CÓDIGO]],tabAtas_Bloqueios[CHAVE],tabConsumoAta[[#This Row],[ATA]],tabAtas_Bloqueios[INATIVO],"") &gt; 0,"X","")</f>
        <v/>
      </c>
      <c r="R2702" s="158" t="s">
        <v>1555</v>
      </c>
    </row>
    <row r="2703" spans="1:18" x14ac:dyDescent="0.3">
      <c r="A2703" s="247">
        <v>89864</v>
      </c>
      <c r="B2703" s="47" t="s">
        <v>2608</v>
      </c>
      <c r="C2703" s="34" t="str">
        <f>IFERROR(VLOOKUP(tabConsumoAta[[#This Row],[CÓDIGO]],tabEstimativa[#Data],14,FALSE),"")</f>
        <v/>
      </c>
      <c r="D2703" s="157"/>
      <c r="E2703" s="157"/>
      <c r="F2703" s="34"/>
      <c r="G2703" s="78" t="str">
        <f>IFERROR(VLOOKUP(tabConsumoAta[[#This Row],[ATA]],tabAtas[#Data],4,FALSE),"")</f>
        <v/>
      </c>
      <c r="H2703" s="163">
        <f>SUMIFS(tabSaldoAta[ESTIMATIVA],tabSaldoAta[CÓDIGO],tabConsumoAta[[#This Row],[CÓDIGO]],tabSaldoAta[CHAVE],tabConsumoAta[[#This Row],[ATA]])</f>
        <v>0</v>
      </c>
      <c r="I2703" s="164">
        <v>250</v>
      </c>
      <c r="J2703" s="159">
        <v>8</v>
      </c>
      <c r="K2703" s="251">
        <v>8236</v>
      </c>
      <c r="L2703" s="246" t="s">
        <v>1560</v>
      </c>
      <c r="M2703" s="160" t="s">
        <v>2915</v>
      </c>
      <c r="N2703" s="160" t="s">
        <v>2916</v>
      </c>
      <c r="O2703" s="249" t="s">
        <v>2917</v>
      </c>
      <c r="P2703" s="248">
        <v>43641</v>
      </c>
      <c r="Q2703" s="166" t="str">
        <f>IF(COUNTIFS(tabAtas_Bloqueios[CÓDIGO],tabConsumoAta[[#This Row],[CÓDIGO]],tabAtas_Bloqueios[CHAVE],tabConsumoAta[[#This Row],[ATA]],tabAtas_Bloqueios[INATIVO],"") &gt; 0,"X","")</f>
        <v/>
      </c>
      <c r="R2703" s="158" t="s">
        <v>1555</v>
      </c>
    </row>
    <row r="2704" spans="1:18" x14ac:dyDescent="0.3">
      <c r="A2704" s="247">
        <v>89865</v>
      </c>
      <c r="B2704" s="47" t="s">
        <v>2601</v>
      </c>
      <c r="C2704" s="34" t="str">
        <f>IFERROR(VLOOKUP(tabConsumoAta[[#This Row],[CÓDIGO]],tabEstimativa[#Data],14,FALSE),"")</f>
        <v/>
      </c>
      <c r="D2704" s="157"/>
      <c r="E2704" s="157"/>
      <c r="F2704" s="34"/>
      <c r="G2704" s="78" t="str">
        <f>IFERROR(VLOOKUP(tabConsumoAta[[#This Row],[ATA]],tabAtas[#Data],4,FALSE),"")</f>
        <v/>
      </c>
      <c r="H2704" s="163">
        <f>SUMIFS(tabSaldoAta[ESTIMATIVA],tabSaldoAta[CÓDIGO],tabConsumoAta[[#This Row],[CÓDIGO]],tabSaldoAta[CHAVE],tabConsumoAta[[#This Row],[ATA]])</f>
        <v>0</v>
      </c>
      <c r="I2704" s="164">
        <v>80</v>
      </c>
      <c r="J2704" s="159">
        <v>9</v>
      </c>
      <c r="K2704" s="251">
        <v>8236</v>
      </c>
      <c r="L2704" s="246" t="s">
        <v>1560</v>
      </c>
      <c r="M2704" s="160" t="s">
        <v>2915</v>
      </c>
      <c r="N2704" s="160" t="s">
        <v>2916</v>
      </c>
      <c r="O2704" s="249" t="s">
        <v>2917</v>
      </c>
      <c r="P2704" s="248">
        <v>43641</v>
      </c>
      <c r="Q2704" s="166" t="str">
        <f>IF(COUNTIFS(tabAtas_Bloqueios[CÓDIGO],tabConsumoAta[[#This Row],[CÓDIGO]],tabAtas_Bloqueios[CHAVE],tabConsumoAta[[#This Row],[ATA]],tabAtas_Bloqueios[INATIVO],"") &gt; 0,"X","")</f>
        <v/>
      </c>
      <c r="R2704" s="158" t="s">
        <v>1555</v>
      </c>
    </row>
    <row r="2705" spans="1:18" x14ac:dyDescent="0.3">
      <c r="A2705" s="247">
        <v>104655</v>
      </c>
      <c r="B2705" s="47" t="s">
        <v>2919</v>
      </c>
      <c r="C2705" s="34" t="str">
        <f>IFERROR(VLOOKUP(tabConsumoAta[[#This Row],[CÓDIGO]],tabEstimativa[#Data],14,FALSE),"")</f>
        <v/>
      </c>
      <c r="D2705" s="157"/>
      <c r="E2705" s="157"/>
      <c r="F2705" s="34"/>
      <c r="G2705" s="78" t="str">
        <f>IFERROR(VLOOKUP(tabConsumoAta[[#This Row],[ATA]],tabAtas[#Data],4,FALSE),"")</f>
        <v/>
      </c>
      <c r="H2705" s="163">
        <f>SUMIFS(tabSaldoAta[ESTIMATIVA],tabSaldoAta[CÓDIGO],tabConsumoAta[[#This Row],[CÓDIGO]],tabSaldoAta[CHAVE],tabConsumoAta[[#This Row],[ATA]])</f>
        <v>0</v>
      </c>
      <c r="I2705" s="164">
        <v>4000</v>
      </c>
      <c r="J2705" s="159">
        <v>10</v>
      </c>
      <c r="K2705" s="251">
        <v>8236</v>
      </c>
      <c r="L2705" s="246" t="s">
        <v>1560</v>
      </c>
      <c r="M2705" s="160" t="s">
        <v>2915</v>
      </c>
      <c r="N2705" s="160" t="s">
        <v>2916</v>
      </c>
      <c r="O2705" s="249" t="s">
        <v>2917</v>
      </c>
      <c r="P2705" s="248">
        <v>43641</v>
      </c>
      <c r="Q2705" s="166" t="str">
        <f>IF(COUNTIFS(tabAtas_Bloqueios[CÓDIGO],tabConsumoAta[[#This Row],[CÓDIGO]],tabAtas_Bloqueios[CHAVE],tabConsumoAta[[#This Row],[ATA]],tabAtas_Bloqueios[INATIVO],"") &gt; 0,"X","")</f>
        <v/>
      </c>
      <c r="R2705" s="158" t="s">
        <v>1555</v>
      </c>
    </row>
    <row r="2706" spans="1:18" x14ac:dyDescent="0.3">
      <c r="A2706" s="247">
        <v>106546</v>
      </c>
      <c r="B2706" s="47" t="s">
        <v>2221</v>
      </c>
      <c r="C2706" s="34" t="str">
        <f>IFERROR(VLOOKUP(tabConsumoAta[[#This Row],[CÓDIGO]],tabEstimativa[#Data],14,FALSE),"")</f>
        <v>Suspenso</v>
      </c>
      <c r="D2706" s="157"/>
      <c r="E2706" s="157"/>
      <c r="F2706" s="34"/>
      <c r="G2706" s="78" t="str">
        <f>IFERROR(VLOOKUP(tabConsumoAta[[#This Row],[ATA]],tabAtas[#Data],4,FALSE),"")</f>
        <v/>
      </c>
      <c r="H2706" s="163">
        <f>SUMIFS(tabSaldoAta[ESTIMATIVA],tabSaldoAta[CÓDIGO],tabConsumoAta[[#This Row],[CÓDIGO]],tabSaldoAta[CHAVE],tabConsumoAta[[#This Row],[ATA]])</f>
        <v>0</v>
      </c>
      <c r="I2706" s="164">
        <v>1000</v>
      </c>
      <c r="J2706" s="159">
        <v>11</v>
      </c>
      <c r="K2706" s="251">
        <v>8235</v>
      </c>
      <c r="L2706" s="246" t="s">
        <v>1560</v>
      </c>
      <c r="M2706" s="160" t="s">
        <v>2915</v>
      </c>
      <c r="N2706" s="160" t="s">
        <v>2916</v>
      </c>
      <c r="O2706" s="249" t="s">
        <v>2917</v>
      </c>
      <c r="P2706" s="248">
        <v>43641</v>
      </c>
      <c r="Q2706" s="166" t="str">
        <f>IF(COUNTIFS(tabAtas_Bloqueios[CÓDIGO],tabConsumoAta[[#This Row],[CÓDIGO]],tabAtas_Bloqueios[CHAVE],tabConsumoAta[[#This Row],[ATA]],tabAtas_Bloqueios[INATIVO],"") &gt; 0,"X","")</f>
        <v/>
      </c>
      <c r="R2706" s="158" t="s">
        <v>1555</v>
      </c>
    </row>
    <row r="2707" spans="1:18" x14ac:dyDescent="0.3">
      <c r="A2707" s="247">
        <v>126838</v>
      </c>
      <c r="B2707" s="47" t="s">
        <v>2600</v>
      </c>
      <c r="C2707" s="34" t="str">
        <f>IFERROR(VLOOKUP(tabConsumoAta[[#This Row],[CÓDIGO]],tabEstimativa[#Data],14,FALSE),"")</f>
        <v/>
      </c>
      <c r="D2707" s="157" t="s">
        <v>1380</v>
      </c>
      <c r="E2707" s="157"/>
      <c r="F2707" s="34"/>
      <c r="G2707" s="78" t="str">
        <f>IFERROR(VLOOKUP(tabConsumoAta[[#This Row],[ATA]],tabAtas[#Data],4,FALSE),"")</f>
        <v/>
      </c>
      <c r="H2707" s="163">
        <f>SUMIFS(tabSaldoAta[ESTIMATIVA],tabSaldoAta[CÓDIGO],tabConsumoAta[[#This Row],[CÓDIGO]],tabSaldoAta[CHAVE],tabConsumoAta[[#This Row],[ATA]])</f>
        <v>0</v>
      </c>
      <c r="I2707" s="164">
        <v>1000</v>
      </c>
      <c r="J2707" s="159">
        <v>12</v>
      </c>
      <c r="K2707" s="251">
        <v>8236</v>
      </c>
      <c r="L2707" s="246" t="s">
        <v>1560</v>
      </c>
      <c r="M2707" s="160" t="s">
        <v>2915</v>
      </c>
      <c r="N2707" s="160" t="s">
        <v>2916</v>
      </c>
      <c r="O2707" s="249" t="s">
        <v>2917</v>
      </c>
      <c r="P2707" s="248">
        <v>43641</v>
      </c>
      <c r="Q2707" s="166" t="str">
        <f>IF(COUNTIFS(tabAtas_Bloqueios[CÓDIGO],tabConsumoAta[[#This Row],[CÓDIGO]],tabAtas_Bloqueios[CHAVE],tabConsumoAta[[#This Row],[ATA]],tabAtas_Bloqueios[INATIVO],"") &gt; 0,"X","")</f>
        <v/>
      </c>
      <c r="R2707" s="158" t="s">
        <v>1555</v>
      </c>
    </row>
    <row r="2708" spans="1:18" x14ac:dyDescent="0.3">
      <c r="A2708" s="247">
        <v>134561</v>
      </c>
      <c r="B2708" s="47" t="s">
        <v>2602</v>
      </c>
      <c r="C2708" s="34" t="str">
        <f>IFERROR(VLOOKUP(tabConsumoAta[[#This Row],[CÓDIGO]],tabEstimativa[#Data],14,FALSE),"")</f>
        <v/>
      </c>
      <c r="D2708" s="157"/>
      <c r="E2708" s="157"/>
      <c r="F2708" s="34"/>
      <c r="G2708" s="78" t="str">
        <f>IFERROR(VLOOKUP(tabConsumoAta[[#This Row],[ATA]],tabAtas[#Data],4,FALSE),"")</f>
        <v/>
      </c>
      <c r="H2708" s="163">
        <f>SUMIFS(tabSaldoAta[ESTIMATIVA],tabSaldoAta[CÓDIGO],tabConsumoAta[[#This Row],[CÓDIGO]],tabSaldoAta[CHAVE],tabConsumoAta[[#This Row],[ATA]])</f>
        <v>0</v>
      </c>
      <c r="I2708" s="164">
        <v>100</v>
      </c>
      <c r="J2708" s="159">
        <v>13</v>
      </c>
      <c r="K2708" s="251">
        <v>8236</v>
      </c>
      <c r="L2708" s="246" t="s">
        <v>1560</v>
      </c>
      <c r="M2708" s="160" t="s">
        <v>2915</v>
      </c>
      <c r="N2708" s="160" t="s">
        <v>2916</v>
      </c>
      <c r="O2708" s="249" t="s">
        <v>2917</v>
      </c>
      <c r="P2708" s="248">
        <v>43641</v>
      </c>
      <c r="Q2708" s="166" t="str">
        <f>IF(COUNTIFS(tabAtas_Bloqueios[CÓDIGO],tabConsumoAta[[#This Row],[CÓDIGO]],tabAtas_Bloqueios[CHAVE],tabConsumoAta[[#This Row],[ATA]],tabAtas_Bloqueios[INATIVO],"") &gt; 0,"X","")</f>
        <v/>
      </c>
      <c r="R2708" s="158" t="s">
        <v>1555</v>
      </c>
    </row>
    <row r="2709" spans="1:18" x14ac:dyDescent="0.3">
      <c r="A2709" s="247">
        <v>134562</v>
      </c>
      <c r="B2709" s="47" t="s">
        <v>2603</v>
      </c>
      <c r="C2709" s="34" t="str">
        <f>IFERROR(VLOOKUP(tabConsumoAta[[#This Row],[CÓDIGO]],tabEstimativa[#Data],14,FALSE),"")</f>
        <v/>
      </c>
      <c r="D2709" s="157"/>
      <c r="E2709" s="157"/>
      <c r="F2709" s="34"/>
      <c r="G2709" s="78" t="str">
        <f>IFERROR(VLOOKUP(tabConsumoAta[[#This Row],[ATA]],tabAtas[#Data],4,FALSE),"")</f>
        <v/>
      </c>
      <c r="H2709" s="163">
        <f>SUMIFS(tabSaldoAta[ESTIMATIVA],tabSaldoAta[CÓDIGO],tabConsumoAta[[#This Row],[CÓDIGO]],tabSaldoAta[CHAVE],tabConsumoAta[[#This Row],[ATA]])</f>
        <v>0</v>
      </c>
      <c r="I2709" s="164">
        <v>100</v>
      </c>
      <c r="J2709" s="159">
        <v>14</v>
      </c>
      <c r="K2709" s="251">
        <v>8236</v>
      </c>
      <c r="L2709" s="246" t="s">
        <v>1560</v>
      </c>
      <c r="M2709" s="160" t="s">
        <v>2915</v>
      </c>
      <c r="N2709" s="160" t="s">
        <v>2916</v>
      </c>
      <c r="O2709" s="249" t="s">
        <v>2917</v>
      </c>
      <c r="P2709" s="248">
        <v>43641</v>
      </c>
      <c r="Q2709" s="166" t="str">
        <f>IF(COUNTIFS(tabAtas_Bloqueios[CÓDIGO],tabConsumoAta[[#This Row],[CÓDIGO]],tabAtas_Bloqueios[CHAVE],tabConsumoAta[[#This Row],[ATA]],tabAtas_Bloqueios[INATIVO],"") &gt; 0,"X","")</f>
        <v/>
      </c>
      <c r="R2709" s="158" t="s">
        <v>1555</v>
      </c>
    </row>
    <row r="2710" spans="1:18" x14ac:dyDescent="0.3">
      <c r="A2710" s="247">
        <v>134563</v>
      </c>
      <c r="B2710" s="47" t="s">
        <v>2604</v>
      </c>
      <c r="C2710" s="34" t="str">
        <f>IFERROR(VLOOKUP(tabConsumoAta[[#This Row],[CÓDIGO]],tabEstimativa[#Data],14,FALSE),"")</f>
        <v/>
      </c>
      <c r="D2710" s="157"/>
      <c r="E2710" s="157"/>
      <c r="F2710" s="34"/>
      <c r="G2710" s="78" t="str">
        <f>IFERROR(VLOOKUP(tabConsumoAta[[#This Row],[ATA]],tabAtas[#Data],4,FALSE),"")</f>
        <v/>
      </c>
      <c r="H2710" s="163">
        <f>SUMIFS(tabSaldoAta[ESTIMATIVA],tabSaldoAta[CÓDIGO],tabConsumoAta[[#This Row],[CÓDIGO]],tabSaldoAta[CHAVE],tabConsumoAta[[#This Row],[ATA]])</f>
        <v>0</v>
      </c>
      <c r="I2710" s="164">
        <v>200</v>
      </c>
      <c r="J2710" s="159">
        <v>15</v>
      </c>
      <c r="K2710" s="251">
        <v>8236</v>
      </c>
      <c r="L2710" s="246" t="s">
        <v>1560</v>
      </c>
      <c r="M2710" s="160" t="s">
        <v>2915</v>
      </c>
      <c r="N2710" s="160" t="s">
        <v>2916</v>
      </c>
      <c r="O2710" s="249" t="s">
        <v>2917</v>
      </c>
      <c r="P2710" s="248">
        <v>43641</v>
      </c>
      <c r="Q2710" s="166" t="str">
        <f>IF(COUNTIFS(tabAtas_Bloqueios[CÓDIGO],tabConsumoAta[[#This Row],[CÓDIGO]],tabAtas_Bloqueios[CHAVE],tabConsumoAta[[#This Row],[ATA]],tabAtas_Bloqueios[INATIVO],"") &gt; 0,"X","")</f>
        <v/>
      </c>
      <c r="R2710" s="158" t="s">
        <v>1555</v>
      </c>
    </row>
    <row r="2711" spans="1:18" x14ac:dyDescent="0.3">
      <c r="A2711" s="247">
        <v>134564</v>
      </c>
      <c r="B2711" s="47" t="s">
        <v>2605</v>
      </c>
      <c r="C2711" s="34" t="str">
        <f>IFERROR(VLOOKUP(tabConsumoAta[[#This Row],[CÓDIGO]],tabEstimativa[#Data],14,FALSE),"")</f>
        <v/>
      </c>
      <c r="D2711" s="157"/>
      <c r="E2711" s="157"/>
      <c r="F2711" s="34"/>
      <c r="G2711" s="78" t="str">
        <f>IFERROR(VLOOKUP(tabConsumoAta[[#This Row],[ATA]],tabAtas[#Data],4,FALSE),"")</f>
        <v/>
      </c>
      <c r="H2711" s="163">
        <f>SUMIFS(tabSaldoAta[ESTIMATIVA],tabSaldoAta[CÓDIGO],tabConsumoAta[[#This Row],[CÓDIGO]],tabSaldoAta[CHAVE],tabConsumoAta[[#This Row],[ATA]])</f>
        <v>0</v>
      </c>
      <c r="I2711" s="164">
        <v>200</v>
      </c>
      <c r="J2711" s="159">
        <v>16</v>
      </c>
      <c r="K2711" s="251">
        <v>8236</v>
      </c>
      <c r="L2711" s="246" t="s">
        <v>1560</v>
      </c>
      <c r="M2711" s="160" t="s">
        <v>2915</v>
      </c>
      <c r="N2711" s="160" t="s">
        <v>2916</v>
      </c>
      <c r="O2711" s="249" t="s">
        <v>2917</v>
      </c>
      <c r="P2711" s="248">
        <v>43641</v>
      </c>
      <c r="Q2711" s="166" t="str">
        <f>IF(COUNTIFS(tabAtas_Bloqueios[CÓDIGO],tabConsumoAta[[#This Row],[CÓDIGO]],tabAtas_Bloqueios[CHAVE],tabConsumoAta[[#This Row],[ATA]],tabAtas_Bloqueios[INATIVO],"") &gt; 0,"X","")</f>
        <v/>
      </c>
      <c r="R2711" s="158" t="s">
        <v>1555</v>
      </c>
    </row>
    <row r="2712" spans="1:18" x14ac:dyDescent="0.3">
      <c r="A2712" s="247">
        <v>134565</v>
      </c>
      <c r="B2712" s="47" t="s">
        <v>2606</v>
      </c>
      <c r="C2712" s="34" t="str">
        <f>IFERROR(VLOOKUP(tabConsumoAta[[#This Row],[CÓDIGO]],tabEstimativa[#Data],14,FALSE),"")</f>
        <v/>
      </c>
      <c r="D2712" s="157"/>
      <c r="E2712" s="157"/>
      <c r="F2712" s="34"/>
      <c r="G2712" s="78" t="str">
        <f>IFERROR(VLOOKUP(tabConsumoAta[[#This Row],[ATA]],tabAtas[#Data],4,FALSE),"")</f>
        <v/>
      </c>
      <c r="H2712" s="163">
        <f>SUMIFS(tabSaldoAta[ESTIMATIVA],tabSaldoAta[CÓDIGO],tabConsumoAta[[#This Row],[CÓDIGO]],tabSaldoAta[CHAVE],tabConsumoAta[[#This Row],[ATA]])</f>
        <v>0</v>
      </c>
      <c r="I2712" s="164">
        <v>0</v>
      </c>
      <c r="J2712" s="159">
        <v>17</v>
      </c>
      <c r="K2712" s="251">
        <v>8236</v>
      </c>
      <c r="L2712" s="246" t="s">
        <v>1560</v>
      </c>
      <c r="M2712" s="160" t="s">
        <v>2915</v>
      </c>
      <c r="N2712" s="160" t="s">
        <v>2916</v>
      </c>
      <c r="O2712" s="249" t="s">
        <v>2917</v>
      </c>
      <c r="P2712" s="248">
        <v>43641</v>
      </c>
      <c r="Q2712" s="166" t="str">
        <f>IF(COUNTIFS(tabAtas_Bloqueios[CÓDIGO],tabConsumoAta[[#This Row],[CÓDIGO]],tabAtas_Bloqueios[CHAVE],tabConsumoAta[[#This Row],[ATA]],tabAtas_Bloqueios[INATIVO],"") &gt; 0,"X","")</f>
        <v/>
      </c>
      <c r="R2712" s="158" t="s">
        <v>1555</v>
      </c>
    </row>
    <row r="2713" spans="1:18" x14ac:dyDescent="0.3">
      <c r="A2713" s="247">
        <v>134567</v>
      </c>
      <c r="B2713" s="47" t="s">
        <v>2233</v>
      </c>
      <c r="C2713" s="34" t="str">
        <f>IFERROR(VLOOKUP(tabConsumoAta[[#This Row],[CÓDIGO]],tabEstimativa[#Data],14,FALSE),"")</f>
        <v>Suspenso</v>
      </c>
      <c r="D2713" s="157" t="s">
        <v>1380</v>
      </c>
      <c r="E2713" s="157"/>
      <c r="F2713" s="34"/>
      <c r="G2713" s="78" t="str">
        <f>IFERROR(VLOOKUP(tabConsumoAta[[#This Row],[ATA]],tabAtas[#Data],4,FALSE),"")</f>
        <v/>
      </c>
      <c r="H2713" s="163">
        <f>SUMIFS(tabSaldoAta[ESTIMATIVA],tabSaldoAta[CÓDIGO],tabConsumoAta[[#This Row],[CÓDIGO]],tabSaldoAta[CHAVE],tabConsumoAta[[#This Row],[ATA]])</f>
        <v>0</v>
      </c>
      <c r="I2713" s="164">
        <v>13000</v>
      </c>
      <c r="J2713" s="159">
        <v>18</v>
      </c>
      <c r="K2713" s="251">
        <v>8235</v>
      </c>
      <c r="L2713" s="246" t="s">
        <v>1560</v>
      </c>
      <c r="M2713" s="160" t="s">
        <v>2915</v>
      </c>
      <c r="N2713" s="160" t="s">
        <v>2916</v>
      </c>
      <c r="O2713" s="249" t="s">
        <v>2917</v>
      </c>
      <c r="P2713" s="248">
        <v>43641</v>
      </c>
      <c r="Q2713" s="166" t="str">
        <f>IF(COUNTIFS(tabAtas_Bloqueios[CÓDIGO],tabConsumoAta[[#This Row],[CÓDIGO]],tabAtas_Bloqueios[CHAVE],tabConsumoAta[[#This Row],[ATA]],tabAtas_Bloqueios[INATIVO],"") &gt; 0,"X","")</f>
        <v/>
      </c>
      <c r="R2713" s="158" t="s">
        <v>1555</v>
      </c>
    </row>
    <row r="2714" spans="1:18" x14ac:dyDescent="0.3">
      <c r="A2714" s="247">
        <v>134568</v>
      </c>
      <c r="B2714" s="47" t="s">
        <v>2234</v>
      </c>
      <c r="C2714" s="34" t="str">
        <f>IFERROR(VLOOKUP(tabConsumoAta[[#This Row],[CÓDIGO]],tabEstimativa[#Data],14,FALSE),"")</f>
        <v>Suspenso</v>
      </c>
      <c r="D2714" s="157" t="s">
        <v>1380</v>
      </c>
      <c r="E2714" s="157"/>
      <c r="F2714" s="34"/>
      <c r="G2714" s="78" t="str">
        <f>IFERROR(VLOOKUP(tabConsumoAta[[#This Row],[ATA]],tabAtas[#Data],4,FALSE),"")</f>
        <v/>
      </c>
      <c r="H2714" s="163">
        <f>SUMIFS(tabSaldoAta[ESTIMATIVA],tabSaldoAta[CÓDIGO],tabConsumoAta[[#This Row],[CÓDIGO]],tabSaldoAta[CHAVE],tabConsumoAta[[#This Row],[ATA]])</f>
        <v>0</v>
      </c>
      <c r="I2714" s="164">
        <v>5000</v>
      </c>
      <c r="J2714" s="159">
        <v>19</v>
      </c>
      <c r="K2714" s="251">
        <v>8235</v>
      </c>
      <c r="L2714" s="246" t="s">
        <v>1560</v>
      </c>
      <c r="M2714" s="160" t="s">
        <v>2915</v>
      </c>
      <c r="N2714" s="160" t="s">
        <v>2916</v>
      </c>
      <c r="O2714" s="249" t="s">
        <v>2917</v>
      </c>
      <c r="P2714" s="248">
        <v>43641</v>
      </c>
      <c r="Q2714" s="166" t="str">
        <f>IF(COUNTIFS(tabAtas_Bloqueios[CÓDIGO],tabConsumoAta[[#This Row],[CÓDIGO]],tabAtas_Bloqueios[CHAVE],tabConsumoAta[[#This Row],[ATA]],tabAtas_Bloqueios[INATIVO],"") &gt; 0,"X","")</f>
        <v/>
      </c>
      <c r="R2714" s="158" t="s">
        <v>1555</v>
      </c>
    </row>
    <row r="2715" spans="1:18" x14ac:dyDescent="0.3">
      <c r="A2715" s="247">
        <v>60973</v>
      </c>
      <c r="B2715" s="47" t="s">
        <v>2920</v>
      </c>
      <c r="C2715" s="34" t="str">
        <f>IFERROR(VLOOKUP(tabConsumoAta[[#This Row],[CÓDIGO]],tabEstimativa[#Data],14,FALSE),"")</f>
        <v/>
      </c>
      <c r="D2715" s="157"/>
      <c r="E2715" s="157"/>
      <c r="F2715" s="34"/>
      <c r="G2715" s="78" t="str">
        <f>IFERROR(VLOOKUP(tabConsumoAta[[#This Row],[ATA]],tabAtas[#Data],4,FALSE),"")</f>
        <v/>
      </c>
      <c r="H2715" s="163">
        <f>SUMIFS(tabSaldoAta[ESTIMATIVA],tabSaldoAta[CÓDIGO],tabConsumoAta[[#This Row],[CÓDIGO]],tabSaldoAta[CHAVE],tabConsumoAta[[#This Row],[ATA]])</f>
        <v>0</v>
      </c>
      <c r="I2715" s="164">
        <v>40</v>
      </c>
      <c r="J2715" s="159">
        <v>20</v>
      </c>
      <c r="K2715" s="251">
        <v>8237</v>
      </c>
      <c r="L2715" s="246" t="s">
        <v>1560</v>
      </c>
      <c r="M2715" s="160" t="s">
        <v>2915</v>
      </c>
      <c r="N2715" s="160" t="s">
        <v>2916</v>
      </c>
      <c r="O2715" s="249" t="s">
        <v>2917</v>
      </c>
      <c r="P2715" s="248">
        <v>43641</v>
      </c>
      <c r="Q2715" s="166" t="str">
        <f>IF(COUNTIFS(tabAtas_Bloqueios[CÓDIGO],tabConsumoAta[[#This Row],[CÓDIGO]],tabAtas_Bloqueios[CHAVE],tabConsumoAta[[#This Row],[ATA]],tabAtas_Bloqueios[INATIVO],"") &gt; 0,"X","")</f>
        <v/>
      </c>
      <c r="R2715" s="158" t="s">
        <v>1555</v>
      </c>
    </row>
    <row r="2716" spans="1:18" x14ac:dyDescent="0.3">
      <c r="A2716" s="247">
        <v>71697</v>
      </c>
      <c r="B2716" s="47" t="s">
        <v>1422</v>
      </c>
      <c r="C2716" s="34" t="str">
        <f>IFERROR(VLOOKUP(tabConsumoAta[[#This Row],[CÓDIGO]],tabEstimativa[#Data],14,FALSE),"")</f>
        <v>Suspenso</v>
      </c>
      <c r="D2716" s="157"/>
      <c r="E2716" s="157"/>
      <c r="F2716" s="34"/>
      <c r="G2716" s="78" t="str">
        <f>IFERROR(VLOOKUP(tabConsumoAta[[#This Row],[ATA]],tabAtas[#Data],4,FALSE),"")</f>
        <v/>
      </c>
      <c r="H2716" s="163">
        <f>SUMIFS(tabSaldoAta[ESTIMATIVA],tabSaldoAta[CÓDIGO],tabConsumoAta[[#This Row],[CÓDIGO]],tabSaldoAta[CHAVE],tabConsumoAta[[#This Row],[ATA]])</f>
        <v>0</v>
      </c>
      <c r="I2716" s="164">
        <v>3000</v>
      </c>
      <c r="J2716" s="159">
        <v>21</v>
      </c>
      <c r="K2716" s="251">
        <v>8237</v>
      </c>
      <c r="L2716" s="246" t="s">
        <v>1560</v>
      </c>
      <c r="M2716" s="160" t="s">
        <v>2915</v>
      </c>
      <c r="N2716" s="160" t="s">
        <v>2916</v>
      </c>
      <c r="O2716" s="249" t="s">
        <v>2917</v>
      </c>
      <c r="P2716" s="248">
        <v>43641</v>
      </c>
      <c r="Q2716" s="166" t="str">
        <f>IF(COUNTIFS(tabAtas_Bloqueios[CÓDIGO],tabConsumoAta[[#This Row],[CÓDIGO]],tabAtas_Bloqueios[CHAVE],tabConsumoAta[[#This Row],[ATA]],tabAtas_Bloqueios[INATIVO],"") &gt; 0,"X","")</f>
        <v/>
      </c>
      <c r="R2716" s="158" t="s">
        <v>1555</v>
      </c>
    </row>
    <row r="2717" spans="1:18" x14ac:dyDescent="0.3">
      <c r="A2717" s="247">
        <v>88838</v>
      </c>
      <c r="B2717" s="47" t="s">
        <v>1410</v>
      </c>
      <c r="C2717" s="34" t="str">
        <f>IFERROR(VLOOKUP(tabConsumoAta[[#This Row],[CÓDIGO]],tabEstimativa[#Data],14,FALSE),"")</f>
        <v>Suspenso</v>
      </c>
      <c r="D2717" s="157"/>
      <c r="E2717" s="157"/>
      <c r="F2717" s="34"/>
      <c r="G2717" s="78" t="str">
        <f>IFERROR(VLOOKUP(tabConsumoAta[[#This Row],[ATA]],tabAtas[#Data],4,FALSE),"")</f>
        <v/>
      </c>
      <c r="H2717" s="163">
        <f>SUMIFS(tabSaldoAta[ESTIMATIVA],tabSaldoAta[CÓDIGO],tabConsumoAta[[#This Row],[CÓDIGO]],tabSaldoAta[CHAVE],tabConsumoAta[[#This Row],[ATA]])</f>
        <v>0</v>
      </c>
      <c r="I2717" s="164">
        <v>3000</v>
      </c>
      <c r="J2717" s="159">
        <v>22</v>
      </c>
      <c r="K2717" s="251">
        <v>8237</v>
      </c>
      <c r="L2717" s="246" t="s">
        <v>1560</v>
      </c>
      <c r="M2717" s="160" t="s">
        <v>2915</v>
      </c>
      <c r="N2717" s="160" t="s">
        <v>2916</v>
      </c>
      <c r="O2717" s="249" t="s">
        <v>2917</v>
      </c>
      <c r="P2717" s="248">
        <v>43641</v>
      </c>
      <c r="Q2717" s="166" t="str">
        <f>IF(COUNTIFS(tabAtas_Bloqueios[CÓDIGO],tabConsumoAta[[#This Row],[CÓDIGO]],tabAtas_Bloqueios[CHAVE],tabConsumoAta[[#This Row],[ATA]],tabAtas_Bloqueios[INATIVO],"") &gt; 0,"X","")</f>
        <v/>
      </c>
      <c r="R2717" s="158" t="s">
        <v>1555</v>
      </c>
    </row>
    <row r="2718" spans="1:18" x14ac:dyDescent="0.3">
      <c r="A2718" s="247">
        <v>80300</v>
      </c>
      <c r="B2718" s="47" t="s">
        <v>2758</v>
      </c>
      <c r="C2718" s="34" t="str">
        <f>IFERROR(VLOOKUP(tabConsumoAta[[#This Row],[CÓDIGO]],tabEstimativa[#Data],14,FALSE),"")</f>
        <v>Inativo</v>
      </c>
      <c r="D2718" s="157" t="s">
        <v>1636</v>
      </c>
      <c r="E2718" s="157">
        <v>189</v>
      </c>
      <c r="F2718" s="34">
        <v>2018</v>
      </c>
      <c r="G2718" s="78">
        <f>IFERROR(VLOOKUP(tabConsumoAta[[#This Row],[ATA]],tabAtas[#Data],4,FALSE),"")</f>
        <v>43724</v>
      </c>
      <c r="H2718" s="163">
        <f>SUMIFS(tabSaldoAta[ESTIMATIVA],tabSaldoAta[CÓDIGO],tabConsumoAta[[#This Row],[CÓDIGO]],tabSaldoAta[CHAVE],tabConsumoAta[[#This Row],[ATA]])</f>
        <v>150</v>
      </c>
      <c r="I2718" s="164">
        <v>20</v>
      </c>
      <c r="J2718" s="159">
        <v>1</v>
      </c>
      <c r="K2718" s="251">
        <v>8062</v>
      </c>
      <c r="L2718" s="246" t="s">
        <v>2757</v>
      </c>
      <c r="M2718" s="160" t="s">
        <v>2908</v>
      </c>
      <c r="N2718" s="160" t="s">
        <v>2909</v>
      </c>
      <c r="O2718" s="249" t="s">
        <v>2910</v>
      </c>
      <c r="P2718" s="248">
        <v>43633</v>
      </c>
      <c r="Q2718" s="166" t="str">
        <f>IF(COUNTIFS(tabAtas_Bloqueios[CÓDIGO],tabConsumoAta[[#This Row],[CÓDIGO]],tabAtas_Bloqueios[CHAVE],tabConsumoAta[[#This Row],[ATA]],tabAtas_Bloqueios[INATIVO],"") &gt; 0,"X","")</f>
        <v/>
      </c>
      <c r="R2718" s="158" t="s">
        <v>1555</v>
      </c>
    </row>
    <row r="2719" spans="1:18" x14ac:dyDescent="0.3">
      <c r="A2719" s="247">
        <v>26504</v>
      </c>
      <c r="B2719" s="47" t="s">
        <v>138</v>
      </c>
      <c r="C2719" s="34" t="str">
        <f>IFERROR(VLOOKUP(tabConsumoAta[[#This Row],[CÓDIGO]],tabEstimativa[#Data],14,FALSE),"")</f>
        <v>Suspenso</v>
      </c>
      <c r="D2719" s="157" t="s">
        <v>1671</v>
      </c>
      <c r="E2719" s="157">
        <v>234</v>
      </c>
      <c r="F2719" s="34">
        <v>2018</v>
      </c>
      <c r="G2719" s="78">
        <f>IFERROR(VLOOKUP(tabConsumoAta[[#This Row],[ATA]],tabAtas[#Data],4,FALSE),"")</f>
        <v>43798</v>
      </c>
      <c r="H2719" s="163">
        <f>SUMIFS(tabSaldoAta[ESTIMATIVA],tabSaldoAta[CÓDIGO],tabConsumoAta[[#This Row],[CÓDIGO]],tabSaldoAta[CHAVE],tabConsumoAta[[#This Row],[ATA]])</f>
        <v>1500</v>
      </c>
      <c r="I2719" s="164">
        <v>150</v>
      </c>
      <c r="J2719" s="159">
        <v>2</v>
      </c>
      <c r="K2719" s="251">
        <v>8063</v>
      </c>
      <c r="L2719" s="246" t="s">
        <v>2765</v>
      </c>
      <c r="M2719" s="160" t="s">
        <v>2908</v>
      </c>
      <c r="N2719" s="160" t="s">
        <v>2909</v>
      </c>
      <c r="O2719" s="249" t="s">
        <v>2910</v>
      </c>
      <c r="P2719" s="248">
        <v>43633</v>
      </c>
      <c r="Q2719" s="166" t="str">
        <f>IF(COUNTIFS(tabAtas_Bloqueios[CÓDIGO],tabConsumoAta[[#This Row],[CÓDIGO]],tabAtas_Bloqueios[CHAVE],tabConsumoAta[[#This Row],[ATA]],tabAtas_Bloqueios[INATIVO],"") &gt; 0,"X","")</f>
        <v/>
      </c>
      <c r="R2719" s="158" t="s">
        <v>1555</v>
      </c>
    </row>
    <row r="2720" spans="1:18" x14ac:dyDescent="0.3">
      <c r="A2720" s="247">
        <v>26506</v>
      </c>
      <c r="B2720" s="47" t="s">
        <v>2401</v>
      </c>
      <c r="C2720" s="34" t="str">
        <f>IFERROR(VLOOKUP(tabConsumoAta[[#This Row],[CÓDIGO]],tabEstimativa[#Data],14,FALSE),"")</f>
        <v>Suspenso</v>
      </c>
      <c r="D2720" s="157" t="s">
        <v>1671</v>
      </c>
      <c r="E2720" s="157">
        <v>234</v>
      </c>
      <c r="F2720" s="34">
        <v>2018</v>
      </c>
      <c r="G2720" s="78">
        <f>IFERROR(VLOOKUP(tabConsumoAta[[#This Row],[ATA]],tabAtas[#Data],4,FALSE),"")</f>
        <v>43798</v>
      </c>
      <c r="H2720" s="163">
        <f>SUMIFS(tabSaldoAta[ESTIMATIVA],tabSaldoAta[CÓDIGO],tabConsumoAta[[#This Row],[CÓDIGO]],tabSaldoAta[CHAVE],tabConsumoAta[[#This Row],[ATA]])</f>
        <v>1500</v>
      </c>
      <c r="I2720" s="164">
        <v>250</v>
      </c>
      <c r="J2720" s="159">
        <v>3</v>
      </c>
      <c r="K2720" s="251">
        <v>8063</v>
      </c>
      <c r="L2720" s="246" t="s">
        <v>2765</v>
      </c>
      <c r="M2720" s="160" t="s">
        <v>2908</v>
      </c>
      <c r="N2720" s="160" t="s">
        <v>2909</v>
      </c>
      <c r="O2720" s="249" t="s">
        <v>2910</v>
      </c>
      <c r="P2720" s="248">
        <v>43633</v>
      </c>
      <c r="Q2720" s="166" t="str">
        <f>IF(COUNTIFS(tabAtas_Bloqueios[CÓDIGO],tabConsumoAta[[#This Row],[CÓDIGO]],tabAtas_Bloqueios[CHAVE],tabConsumoAta[[#This Row],[ATA]],tabAtas_Bloqueios[INATIVO],"") &gt; 0,"X","")</f>
        <v/>
      </c>
      <c r="R2720" s="158" t="s">
        <v>1555</v>
      </c>
    </row>
    <row r="2721" spans="1:18" x14ac:dyDescent="0.3">
      <c r="A2721" s="247">
        <v>112162</v>
      </c>
      <c r="B2721" s="47" t="s">
        <v>2911</v>
      </c>
      <c r="C2721" s="34" t="str">
        <f>IFERROR(VLOOKUP(tabConsumoAta[[#This Row],[CÓDIGO]],tabEstimativa[#Data],14,FALSE),"")</f>
        <v>Suspenso</v>
      </c>
      <c r="D2721" s="157" t="s">
        <v>1768</v>
      </c>
      <c r="E2721" s="157">
        <v>126</v>
      </c>
      <c r="F2721" s="34">
        <v>2019</v>
      </c>
      <c r="G2721" s="78">
        <f>IFERROR(VLOOKUP(tabConsumoAta[[#This Row],[ATA]],tabAtas[#Data],4,FALSE),"")</f>
        <v>43957</v>
      </c>
      <c r="H2721" s="163">
        <f>SUMIFS(tabSaldoAta[ESTIMATIVA],tabSaldoAta[CÓDIGO],tabConsumoAta[[#This Row],[CÓDIGO]],tabSaldoAta[CHAVE],tabConsumoAta[[#This Row],[ATA]])</f>
        <v>100</v>
      </c>
      <c r="I2721" s="164">
        <v>50</v>
      </c>
      <c r="J2721" s="159">
        <v>4</v>
      </c>
      <c r="K2721" s="251">
        <v>8065</v>
      </c>
      <c r="L2721" s="246" t="s">
        <v>2415</v>
      </c>
      <c r="M2721" s="160" t="s">
        <v>2908</v>
      </c>
      <c r="N2721" s="160" t="s">
        <v>2909</v>
      </c>
      <c r="O2721" s="249" t="s">
        <v>2910</v>
      </c>
      <c r="P2721" s="248">
        <v>43633</v>
      </c>
      <c r="Q2721" s="166" t="str">
        <f>IF(COUNTIFS(tabAtas_Bloqueios[CÓDIGO],tabConsumoAta[[#This Row],[CÓDIGO]],tabAtas_Bloqueios[CHAVE],tabConsumoAta[[#This Row],[ATA]],tabAtas_Bloqueios[INATIVO],"") &gt; 0,"X","")</f>
        <v/>
      </c>
      <c r="R2721" s="158" t="s">
        <v>1555</v>
      </c>
    </row>
    <row r="2722" spans="1:18" x14ac:dyDescent="0.3">
      <c r="A2722" s="247">
        <v>112163</v>
      </c>
      <c r="B2722" s="47" t="s">
        <v>2440</v>
      </c>
      <c r="C2722" s="34" t="str">
        <f>IFERROR(VLOOKUP(tabConsumoAta[[#This Row],[CÓDIGO]],tabEstimativa[#Data],14,FALSE),"")</f>
        <v>Suspenso</v>
      </c>
      <c r="D2722" s="157" t="s">
        <v>1768</v>
      </c>
      <c r="E2722" s="157">
        <v>126</v>
      </c>
      <c r="F2722" s="34">
        <v>2019</v>
      </c>
      <c r="G2722" s="78">
        <f>IFERROR(VLOOKUP(tabConsumoAta[[#This Row],[ATA]],tabAtas[#Data],4,FALSE),"")</f>
        <v>43957</v>
      </c>
      <c r="H2722" s="163">
        <f>SUMIFS(tabSaldoAta[ESTIMATIVA],tabSaldoAta[CÓDIGO],tabConsumoAta[[#This Row],[CÓDIGO]],tabSaldoAta[CHAVE],tabConsumoAta[[#This Row],[ATA]])</f>
        <v>350</v>
      </c>
      <c r="I2722" s="164">
        <v>250</v>
      </c>
      <c r="J2722" s="159">
        <v>5</v>
      </c>
      <c r="K2722" s="251">
        <v>8066</v>
      </c>
      <c r="L2722" s="246" t="s">
        <v>2860</v>
      </c>
      <c r="M2722" s="160" t="s">
        <v>2908</v>
      </c>
      <c r="N2722" s="160" t="s">
        <v>2909</v>
      </c>
      <c r="O2722" s="249" t="s">
        <v>2910</v>
      </c>
      <c r="P2722" s="248">
        <v>43633</v>
      </c>
      <c r="Q2722" s="166" t="str">
        <f>IF(COUNTIFS(tabAtas_Bloqueios[CÓDIGO],tabConsumoAta[[#This Row],[CÓDIGO]],tabAtas_Bloqueios[CHAVE],tabConsumoAta[[#This Row],[ATA]],tabAtas_Bloqueios[INATIVO],"") &gt; 0,"X","")</f>
        <v/>
      </c>
      <c r="R2722" s="158" t="s">
        <v>1555</v>
      </c>
    </row>
    <row r="2723" spans="1:18" x14ac:dyDescent="0.3">
      <c r="A2723" s="247">
        <v>119621</v>
      </c>
      <c r="B2723" s="47" t="s">
        <v>2849</v>
      </c>
      <c r="C2723" s="34" t="str">
        <f>IFERROR(VLOOKUP(tabConsumoAta[[#This Row],[CÓDIGO]],tabEstimativa[#Data],14,FALSE),"")</f>
        <v>Aguardando</v>
      </c>
      <c r="D2723" s="157" t="s">
        <v>1780</v>
      </c>
      <c r="E2723" s="157">
        <v>129</v>
      </c>
      <c r="F2723" s="34">
        <v>2019</v>
      </c>
      <c r="G2723" s="78">
        <f>IFERROR(VLOOKUP(tabConsumoAta[[#This Row],[ATA]],tabAtas[#Data],4,FALSE),"")</f>
        <v>43959</v>
      </c>
      <c r="H2723" s="163">
        <f>SUMIFS(tabSaldoAta[ESTIMATIVA],tabSaldoAta[CÓDIGO],tabConsumoAta[[#This Row],[CÓDIGO]],tabSaldoAta[CHAVE],tabConsumoAta[[#This Row],[ATA]])</f>
        <v>1500</v>
      </c>
      <c r="I2723" s="164">
        <v>400</v>
      </c>
      <c r="J2723" s="159">
        <v>6</v>
      </c>
      <c r="K2723" s="251">
        <v>8070</v>
      </c>
      <c r="L2723" s="246" t="s">
        <v>2846</v>
      </c>
      <c r="M2723" s="160" t="s">
        <v>2908</v>
      </c>
      <c r="N2723" s="160" t="s">
        <v>2909</v>
      </c>
      <c r="O2723" s="249" t="s">
        <v>2910</v>
      </c>
      <c r="P2723" s="248">
        <v>43633</v>
      </c>
      <c r="Q2723" s="166" t="str">
        <f>IF(COUNTIFS(tabAtas_Bloqueios[CÓDIGO],tabConsumoAta[[#This Row],[CÓDIGO]],tabAtas_Bloqueios[CHAVE],tabConsumoAta[[#This Row],[ATA]],tabAtas_Bloqueios[INATIVO],"") &gt; 0,"X","")</f>
        <v/>
      </c>
      <c r="R2723" s="158" t="s">
        <v>1555</v>
      </c>
    </row>
    <row r="2724" spans="1:18" x14ac:dyDescent="0.3">
      <c r="A2724" s="247">
        <v>98080</v>
      </c>
      <c r="B2724" s="47" t="s">
        <v>2912</v>
      </c>
      <c r="C2724" s="34" t="str">
        <f>IFERROR(VLOOKUP(tabConsumoAta[[#This Row],[CÓDIGO]],tabEstimativa[#Data],14,FALSE),"")</f>
        <v>Aguardando</v>
      </c>
      <c r="D2724" s="157" t="s">
        <v>2039</v>
      </c>
      <c r="E2724" s="157">
        <v>145</v>
      </c>
      <c r="F2724" s="34">
        <v>2019</v>
      </c>
      <c r="G2724" s="78">
        <f>IFERROR(VLOOKUP(tabConsumoAta[[#This Row],[ATA]],tabAtas[#Data],4,FALSE),"")</f>
        <v>43992</v>
      </c>
      <c r="H2724" s="163">
        <f>SUMIFS(tabSaldoAta[ESTIMATIVA],tabSaldoAta[CÓDIGO],tabConsumoAta[[#This Row],[CÓDIGO]],tabSaldoAta[CHAVE],tabConsumoAta[[#This Row],[ATA]])</f>
        <v>1600</v>
      </c>
      <c r="I2724" s="164">
        <v>350</v>
      </c>
      <c r="J2724" s="159">
        <v>7</v>
      </c>
      <c r="K2724" s="251">
        <v>8071</v>
      </c>
      <c r="L2724" s="246" t="s">
        <v>2913</v>
      </c>
      <c r="M2724" s="160" t="s">
        <v>2908</v>
      </c>
      <c r="N2724" s="160" t="s">
        <v>2909</v>
      </c>
      <c r="O2724" s="249" t="s">
        <v>2910</v>
      </c>
      <c r="P2724" s="248">
        <v>43633</v>
      </c>
      <c r="Q2724" s="166" t="str">
        <f>IF(COUNTIFS(tabAtas_Bloqueios[CÓDIGO],tabConsumoAta[[#This Row],[CÓDIGO]],tabAtas_Bloqueios[CHAVE],tabConsumoAta[[#This Row],[ATA]],tabAtas_Bloqueios[INATIVO],"") &gt; 0,"X","")</f>
        <v/>
      </c>
      <c r="R2724" s="158" t="s">
        <v>1555</v>
      </c>
    </row>
    <row r="2725" spans="1:18" x14ac:dyDescent="0.3">
      <c r="A2725" s="247">
        <v>112965</v>
      </c>
      <c r="B2725" s="47" t="s">
        <v>2914</v>
      </c>
      <c r="C2725" s="34" t="str">
        <f>IFERROR(VLOOKUP(tabConsumoAta[[#This Row],[CÓDIGO]],tabEstimativa[#Data],14,FALSE),"")</f>
        <v>Inativo</v>
      </c>
      <c r="D2725" s="157"/>
      <c r="E2725" s="157"/>
      <c r="F2725" s="34"/>
      <c r="G2725" s="78" t="str">
        <f>IFERROR(VLOOKUP(tabConsumoAta[[#This Row],[ATA]],tabAtas[#Data],4,FALSE),"")</f>
        <v/>
      </c>
      <c r="H2725" s="163">
        <f>SUMIFS(tabSaldoAta[ESTIMATIVA],tabSaldoAta[CÓDIGO],tabConsumoAta[[#This Row],[CÓDIGO]],tabSaldoAta[CHAVE],tabConsumoAta[[#This Row],[ATA]])</f>
        <v>0</v>
      </c>
      <c r="I2725" s="164">
        <v>1200</v>
      </c>
      <c r="J2725" s="159">
        <v>8</v>
      </c>
      <c r="K2725" s="251">
        <v>8077</v>
      </c>
      <c r="L2725" s="246" t="s">
        <v>1560</v>
      </c>
      <c r="M2725" s="160" t="s">
        <v>2908</v>
      </c>
      <c r="N2725" s="160" t="s">
        <v>2909</v>
      </c>
      <c r="O2725" s="249" t="s">
        <v>2910</v>
      </c>
      <c r="P2725" s="248">
        <v>43633</v>
      </c>
      <c r="Q2725" s="166" t="str">
        <f>IF(COUNTIFS(tabAtas_Bloqueios[CÓDIGO],tabConsumoAta[[#This Row],[CÓDIGO]],tabAtas_Bloqueios[CHAVE],tabConsumoAta[[#This Row],[ATA]],tabAtas_Bloqueios[INATIVO],"") &gt; 0,"X","")</f>
        <v/>
      </c>
      <c r="R2725" s="158" t="s">
        <v>1555</v>
      </c>
    </row>
    <row r="2726" spans="1:18" x14ac:dyDescent="0.3">
      <c r="A2726" s="247">
        <v>114430</v>
      </c>
      <c r="B2726" s="47" t="s">
        <v>2662</v>
      </c>
      <c r="C2726" s="34" t="str">
        <f>IFERROR(VLOOKUP(tabConsumoAta[[#This Row],[CÓDIGO]],tabEstimativa[#Data],14,FALSE),"")</f>
        <v>Suspenso</v>
      </c>
      <c r="D2726" s="157" t="s">
        <v>1601</v>
      </c>
      <c r="E2726" s="157">
        <v>160</v>
      </c>
      <c r="F2726" s="34">
        <v>2018</v>
      </c>
      <c r="G2726" s="78">
        <f>IFERROR(VLOOKUP(tabConsumoAta[[#This Row],[ATA]],tabAtas[#Data],4,FALSE),"")</f>
        <v>43678</v>
      </c>
      <c r="H2726" s="163">
        <f>SUMIFS(tabSaldoAta[ESTIMATIVA],tabSaldoAta[CÓDIGO],tabConsumoAta[[#This Row],[CÓDIGO]],tabSaldoAta[CHAVE],tabConsumoAta[[#This Row],[ATA]])</f>
        <v>300</v>
      </c>
      <c r="I2726" s="164">
        <v>100</v>
      </c>
      <c r="J2726" s="159">
        <v>1</v>
      </c>
      <c r="K2726" s="251">
        <v>8031</v>
      </c>
      <c r="L2726" s="246" t="s">
        <v>2665</v>
      </c>
      <c r="M2726" s="160" t="s">
        <v>2900</v>
      </c>
      <c r="N2726" s="160" t="s">
        <v>2901</v>
      </c>
      <c r="O2726" s="249" t="s">
        <v>2902</v>
      </c>
      <c r="P2726" s="248">
        <v>43628</v>
      </c>
      <c r="Q2726" s="166" t="str">
        <f>IF(COUNTIFS(tabAtas_Bloqueios[CÓDIGO],tabConsumoAta[[#This Row],[CÓDIGO]],tabAtas_Bloqueios[CHAVE],tabConsumoAta[[#This Row],[ATA]],tabAtas_Bloqueios[INATIVO],"") &gt; 0,"X","")</f>
        <v/>
      </c>
      <c r="R2726" s="158" t="s">
        <v>1555</v>
      </c>
    </row>
    <row r="2727" spans="1:18" x14ac:dyDescent="0.3">
      <c r="A2727" s="247">
        <v>61201</v>
      </c>
      <c r="B2727" s="47" t="s">
        <v>2783</v>
      </c>
      <c r="C2727" s="34" t="str">
        <f>IFERROR(VLOOKUP(tabConsumoAta[[#This Row],[CÓDIGO]],tabEstimativa[#Data],14,FALSE),"")</f>
        <v>Aguardando</v>
      </c>
      <c r="D2727" s="157" t="s">
        <v>1743</v>
      </c>
      <c r="E2727" s="157">
        <v>76</v>
      </c>
      <c r="F2727" s="34">
        <v>2019</v>
      </c>
      <c r="G2727" s="78">
        <f>IFERROR(VLOOKUP(tabConsumoAta[[#This Row],[ATA]],tabAtas[#Data],4,FALSE),"")</f>
        <v>43899</v>
      </c>
      <c r="H2727" s="163">
        <f>SUMIFS(tabSaldoAta[ESTIMATIVA],tabSaldoAta[CÓDIGO],tabConsumoAta[[#This Row],[CÓDIGO]],tabSaldoAta[CHAVE],tabConsumoAta[[#This Row],[ATA]])</f>
        <v>160</v>
      </c>
      <c r="I2727" s="164">
        <v>220</v>
      </c>
      <c r="J2727" s="159">
        <v>2</v>
      </c>
      <c r="K2727" s="251">
        <v>8032</v>
      </c>
      <c r="L2727" s="246" t="s">
        <v>2762</v>
      </c>
      <c r="M2727" s="160" t="s">
        <v>2900</v>
      </c>
      <c r="N2727" s="160" t="s">
        <v>2901</v>
      </c>
      <c r="O2727" s="249" t="s">
        <v>2902</v>
      </c>
      <c r="P2727" s="248">
        <v>43628</v>
      </c>
      <c r="Q2727" s="166" t="str">
        <f>IF(COUNTIFS(tabAtas_Bloqueios[CÓDIGO],tabConsumoAta[[#This Row],[CÓDIGO]],tabAtas_Bloqueios[CHAVE],tabConsumoAta[[#This Row],[ATA]],tabAtas_Bloqueios[INATIVO],"") &gt; 0,"X","")</f>
        <v/>
      </c>
      <c r="R2727" s="158" t="s">
        <v>1555</v>
      </c>
    </row>
    <row r="2728" spans="1:18" x14ac:dyDescent="0.3">
      <c r="A2728" s="247">
        <v>119181</v>
      </c>
      <c r="B2728" s="47" t="s">
        <v>228</v>
      </c>
      <c r="C2728" s="34" t="str">
        <f>IFERROR(VLOOKUP(tabConsumoAta[[#This Row],[CÓDIGO]],tabEstimativa[#Data],14,FALSE),"")</f>
        <v>Inativo</v>
      </c>
      <c r="D2728" s="157" t="s">
        <v>1768</v>
      </c>
      <c r="E2728" s="157">
        <v>126</v>
      </c>
      <c r="F2728" s="34">
        <v>2019</v>
      </c>
      <c r="G2728" s="78">
        <f>IFERROR(VLOOKUP(tabConsumoAta[[#This Row],[ATA]],tabAtas[#Data],4,FALSE),"")</f>
        <v>43957</v>
      </c>
      <c r="H2728" s="163">
        <f>SUMIFS(tabSaldoAta[ESTIMATIVA],tabSaldoAta[CÓDIGO],tabConsumoAta[[#This Row],[CÓDIGO]],tabSaldoAta[CHAVE],tabConsumoAta[[#This Row],[ATA]])</f>
        <v>250</v>
      </c>
      <c r="I2728" s="164">
        <v>80</v>
      </c>
      <c r="J2728" s="159">
        <v>3</v>
      </c>
      <c r="K2728" s="251">
        <v>8033</v>
      </c>
      <c r="L2728" s="246" t="s">
        <v>2889</v>
      </c>
      <c r="M2728" s="160" t="s">
        <v>2900</v>
      </c>
      <c r="N2728" s="160" t="s">
        <v>2901</v>
      </c>
      <c r="O2728" s="249" t="s">
        <v>2902</v>
      </c>
      <c r="P2728" s="248">
        <v>43628</v>
      </c>
      <c r="Q2728" s="166" t="str">
        <f>IF(COUNTIFS(tabAtas_Bloqueios[CÓDIGO],tabConsumoAta[[#This Row],[CÓDIGO]],tabAtas_Bloqueios[CHAVE],tabConsumoAta[[#This Row],[ATA]],tabAtas_Bloqueios[INATIVO],"") &gt; 0,"X","")</f>
        <v/>
      </c>
      <c r="R2728" s="158" t="s">
        <v>1555</v>
      </c>
    </row>
    <row r="2729" spans="1:18" x14ac:dyDescent="0.3">
      <c r="A2729" s="247">
        <v>83838</v>
      </c>
      <c r="B2729" s="47" t="s">
        <v>2903</v>
      </c>
      <c r="C2729" s="34" t="str">
        <f>IFERROR(VLOOKUP(tabConsumoAta[[#This Row],[CÓDIGO]],tabEstimativa[#Data],14,FALSE),"")</f>
        <v>Aguardando</v>
      </c>
      <c r="D2729" s="157" t="s">
        <v>2039</v>
      </c>
      <c r="E2729" s="157">
        <v>145</v>
      </c>
      <c r="F2729" s="34">
        <v>2019</v>
      </c>
      <c r="G2729" s="78">
        <f>IFERROR(VLOOKUP(tabConsumoAta[[#This Row],[ATA]],tabAtas[#Data],4,FALSE),"")</f>
        <v>43992</v>
      </c>
      <c r="H2729" s="163">
        <f>SUMIFS(tabSaldoAta[ESTIMATIVA],tabSaldoAta[CÓDIGO],tabConsumoAta[[#This Row],[CÓDIGO]],tabSaldoAta[CHAVE],tabConsumoAta[[#This Row],[ATA]])</f>
        <v>32000</v>
      </c>
      <c r="I2729" s="164">
        <v>6200</v>
      </c>
      <c r="J2729" s="159">
        <v>4</v>
      </c>
      <c r="K2729" s="251">
        <v>8034</v>
      </c>
      <c r="L2729" s="246" t="s">
        <v>2904</v>
      </c>
      <c r="M2729" s="160" t="s">
        <v>2900</v>
      </c>
      <c r="N2729" s="160" t="s">
        <v>2901</v>
      </c>
      <c r="O2729" s="249" t="s">
        <v>2902</v>
      </c>
      <c r="P2729" s="248">
        <v>43628</v>
      </c>
      <c r="Q2729" s="166" t="str">
        <f>IF(COUNTIFS(tabAtas_Bloqueios[CÓDIGO],tabConsumoAta[[#This Row],[CÓDIGO]],tabAtas_Bloqueios[CHAVE],tabConsumoAta[[#This Row],[ATA]],tabAtas_Bloqueios[INATIVO],"") &gt; 0,"X","")</f>
        <v/>
      </c>
      <c r="R2729" s="158" t="s">
        <v>1555</v>
      </c>
    </row>
    <row r="2730" spans="1:18" x14ac:dyDescent="0.3">
      <c r="A2730" s="247">
        <v>83839</v>
      </c>
      <c r="B2730" s="47" t="s">
        <v>2905</v>
      </c>
      <c r="C2730" s="34" t="str">
        <f>IFERROR(VLOOKUP(tabConsumoAta[[#This Row],[CÓDIGO]],tabEstimativa[#Data],14,FALSE),"")</f>
        <v>Aguardando</v>
      </c>
      <c r="D2730" s="157" t="s">
        <v>2039</v>
      </c>
      <c r="E2730" s="157">
        <v>145</v>
      </c>
      <c r="F2730" s="34">
        <v>2019</v>
      </c>
      <c r="G2730" s="78">
        <f>IFERROR(VLOOKUP(tabConsumoAta[[#This Row],[ATA]],tabAtas[#Data],4,FALSE),"")</f>
        <v>43992</v>
      </c>
      <c r="H2730" s="163">
        <f>SUMIFS(tabSaldoAta[ESTIMATIVA],tabSaldoAta[CÓDIGO],tabConsumoAta[[#This Row],[CÓDIGO]],tabSaldoAta[CHAVE],tabConsumoAta[[#This Row],[ATA]])</f>
        <v>12000</v>
      </c>
      <c r="I2730" s="164">
        <v>2000</v>
      </c>
      <c r="J2730" s="159">
        <v>5</v>
      </c>
      <c r="K2730" s="251">
        <v>8034</v>
      </c>
      <c r="L2730" s="246" t="s">
        <v>2904</v>
      </c>
      <c r="M2730" s="160" t="s">
        <v>2900</v>
      </c>
      <c r="N2730" s="160" t="s">
        <v>2901</v>
      </c>
      <c r="O2730" s="249" t="s">
        <v>2902</v>
      </c>
      <c r="P2730" s="248">
        <v>43628</v>
      </c>
      <c r="Q2730" s="166" t="str">
        <f>IF(COUNTIFS(tabAtas_Bloqueios[CÓDIGO],tabConsumoAta[[#This Row],[CÓDIGO]],tabAtas_Bloqueios[CHAVE],tabConsumoAta[[#This Row],[ATA]],tabAtas_Bloqueios[INATIVO],"") &gt; 0,"X","")</f>
        <v/>
      </c>
      <c r="R2730" s="158" t="s">
        <v>1555</v>
      </c>
    </row>
    <row r="2731" spans="1:18" x14ac:dyDescent="0.3">
      <c r="A2731" s="247">
        <v>96516</v>
      </c>
      <c r="B2731" s="47" t="s">
        <v>2906</v>
      </c>
      <c r="C2731" s="34" t="str">
        <f>IFERROR(VLOOKUP(tabConsumoAta[[#This Row],[CÓDIGO]],tabEstimativa[#Data],14,FALSE),"")</f>
        <v>Aguardando</v>
      </c>
      <c r="D2731" s="157" t="s">
        <v>2039</v>
      </c>
      <c r="E2731" s="157">
        <v>145</v>
      </c>
      <c r="F2731" s="34">
        <v>2019</v>
      </c>
      <c r="G2731" s="78">
        <f>IFERROR(VLOOKUP(tabConsumoAta[[#This Row],[ATA]],tabAtas[#Data],4,FALSE),"")</f>
        <v>43992</v>
      </c>
      <c r="H2731" s="163">
        <f>SUMIFS(tabSaldoAta[ESTIMATIVA],tabSaldoAta[CÓDIGO],tabConsumoAta[[#This Row],[CÓDIGO]],tabSaldoAta[CHAVE],tabConsumoAta[[#This Row],[ATA]])</f>
        <v>2100</v>
      </c>
      <c r="I2731" s="164">
        <v>500</v>
      </c>
      <c r="J2731" s="159">
        <v>6</v>
      </c>
      <c r="K2731" s="251">
        <v>8035</v>
      </c>
      <c r="L2731" s="246" t="s">
        <v>2907</v>
      </c>
      <c r="M2731" s="160" t="s">
        <v>2900</v>
      </c>
      <c r="N2731" s="160" t="s">
        <v>2901</v>
      </c>
      <c r="O2731" s="249" t="s">
        <v>2902</v>
      </c>
      <c r="P2731" s="248">
        <v>43628</v>
      </c>
      <c r="Q2731" s="166" t="str">
        <f>IF(COUNTIFS(tabAtas_Bloqueios[CÓDIGO],tabConsumoAta[[#This Row],[CÓDIGO]],tabAtas_Bloqueios[CHAVE],tabConsumoAta[[#This Row],[ATA]],tabAtas_Bloqueios[INATIVO],"") &gt; 0,"X","")</f>
        <v/>
      </c>
      <c r="R2731" s="158" t="s">
        <v>1555</v>
      </c>
    </row>
    <row r="2732" spans="1:18" x14ac:dyDescent="0.3">
      <c r="A2732" s="247">
        <v>130024</v>
      </c>
      <c r="B2732" s="47" t="s">
        <v>2753</v>
      </c>
      <c r="C2732" s="34" t="str">
        <f>IFERROR(VLOOKUP(tabConsumoAta[[#This Row],[CÓDIGO]],tabEstimativa[#Data],14,FALSE),"")</f>
        <v>Aguardando</v>
      </c>
      <c r="D2732" s="157" t="s">
        <v>1625</v>
      </c>
      <c r="E2732" s="157">
        <v>177</v>
      </c>
      <c r="F2732" s="34">
        <v>2018</v>
      </c>
      <c r="G2732" s="78">
        <f>IFERROR(VLOOKUP(tabConsumoAta[[#This Row],[ATA]],tabAtas[#Data],4,FALSE),"")</f>
        <v>43703</v>
      </c>
      <c r="H2732" s="163">
        <f>SUMIFS(tabSaldoAta[ESTIMATIVA],tabSaldoAta[CÓDIGO],tabConsumoAta[[#This Row],[CÓDIGO]],tabSaldoAta[CHAVE],tabConsumoAta[[#This Row],[ATA]])</f>
        <v>0</v>
      </c>
      <c r="I2732" s="164">
        <v>1077</v>
      </c>
      <c r="J2732" s="159">
        <v>1</v>
      </c>
      <c r="K2732" s="251">
        <v>8014</v>
      </c>
      <c r="L2732" s="246" t="s">
        <v>2467</v>
      </c>
      <c r="M2732" s="160" t="s">
        <v>2895</v>
      </c>
      <c r="N2732" s="160" t="s">
        <v>2896</v>
      </c>
      <c r="O2732" s="249" t="s">
        <v>2897</v>
      </c>
      <c r="P2732" s="248">
        <v>43623</v>
      </c>
      <c r="Q2732" s="166" t="str">
        <f>IF(COUNTIFS(tabAtas_Bloqueios[CÓDIGO],tabConsumoAta[[#This Row],[CÓDIGO]],tabAtas_Bloqueios[CHAVE],tabConsumoAta[[#This Row],[ATA]],tabAtas_Bloqueios[INATIVO],"") &gt; 0,"X","")</f>
        <v/>
      </c>
      <c r="R2732" s="158" t="s">
        <v>1555</v>
      </c>
    </row>
    <row r="2733" spans="1:18" x14ac:dyDescent="0.3">
      <c r="A2733" s="247">
        <v>135301</v>
      </c>
      <c r="B2733" s="47" t="s">
        <v>101</v>
      </c>
      <c r="C2733" s="34" t="str">
        <f>IFERROR(VLOOKUP(tabConsumoAta[[#This Row],[CÓDIGO]],tabEstimativa[#Data],14,FALSE),"")</f>
        <v>Aguardando</v>
      </c>
      <c r="D2733" s="157" t="s">
        <v>1663</v>
      </c>
      <c r="E2733" s="157">
        <v>228</v>
      </c>
      <c r="F2733" s="34">
        <v>2018</v>
      </c>
      <c r="G2733" s="78">
        <f>IFERROR(VLOOKUP(tabConsumoAta[[#This Row],[ATA]],tabAtas[#Data],4,FALSE),"")</f>
        <v>43787</v>
      </c>
      <c r="H2733" s="163">
        <f>SUMIFS(tabSaldoAta[ESTIMATIVA],tabSaldoAta[CÓDIGO],tabConsumoAta[[#This Row],[CÓDIGO]],tabSaldoAta[CHAVE],tabConsumoAta[[#This Row],[ATA]])</f>
        <v>200</v>
      </c>
      <c r="I2733" s="164">
        <v>30</v>
      </c>
      <c r="J2733" s="159">
        <v>2</v>
      </c>
      <c r="K2733" s="251">
        <v>8017</v>
      </c>
      <c r="L2733" s="246" t="s">
        <v>2764</v>
      </c>
      <c r="M2733" s="160" t="s">
        <v>2895</v>
      </c>
      <c r="N2733" s="160" t="s">
        <v>2896</v>
      </c>
      <c r="O2733" s="249" t="s">
        <v>2897</v>
      </c>
      <c r="P2733" s="248">
        <v>43623</v>
      </c>
      <c r="Q2733" s="166" t="str">
        <f>IF(COUNTIFS(tabAtas_Bloqueios[CÓDIGO],tabConsumoAta[[#This Row],[CÓDIGO]],tabAtas_Bloqueios[CHAVE],tabConsumoAta[[#This Row],[ATA]],tabAtas_Bloqueios[INATIVO],"") &gt; 0,"X","")</f>
        <v/>
      </c>
      <c r="R2733" s="158" t="s">
        <v>1555</v>
      </c>
    </row>
    <row r="2734" spans="1:18" x14ac:dyDescent="0.3">
      <c r="A2734" s="247">
        <v>13060</v>
      </c>
      <c r="B2734" s="47" t="s">
        <v>170</v>
      </c>
      <c r="C2734" s="34" t="str">
        <f>IFERROR(VLOOKUP(tabConsumoAta[[#This Row],[CÓDIGO]],tabEstimativa[#Data],14,FALSE),"")</f>
        <v>Aguardando</v>
      </c>
      <c r="D2734" s="157" t="s">
        <v>1698</v>
      </c>
      <c r="E2734" s="157">
        <v>2</v>
      </c>
      <c r="F2734" s="34">
        <v>2019</v>
      </c>
      <c r="G2734" s="78">
        <f>IFERROR(VLOOKUP(tabConsumoAta[[#This Row],[ATA]],tabAtas[#Data],4,FALSE),"")</f>
        <v>43831</v>
      </c>
      <c r="H2734" s="163">
        <f>SUMIFS(tabSaldoAta[ESTIMATIVA],tabSaldoAta[CÓDIGO],tabConsumoAta[[#This Row],[CÓDIGO]],tabSaldoAta[CHAVE],tabConsumoAta[[#This Row],[ATA]])</f>
        <v>260</v>
      </c>
      <c r="I2734" s="164">
        <v>130</v>
      </c>
      <c r="J2734" s="159">
        <v>3</v>
      </c>
      <c r="K2734" s="251">
        <v>8019</v>
      </c>
      <c r="L2734" s="246" t="s">
        <v>2768</v>
      </c>
      <c r="M2734" s="160" t="s">
        <v>2895</v>
      </c>
      <c r="N2734" s="160" t="s">
        <v>2896</v>
      </c>
      <c r="O2734" s="249" t="s">
        <v>2897</v>
      </c>
      <c r="P2734" s="248">
        <v>43623</v>
      </c>
      <c r="Q2734" s="166" t="str">
        <f>IF(COUNTIFS(tabAtas_Bloqueios[CÓDIGO],tabConsumoAta[[#This Row],[CÓDIGO]],tabAtas_Bloqueios[CHAVE],tabConsumoAta[[#This Row],[ATA]],tabAtas_Bloqueios[INATIVO],"") &gt; 0,"X","")</f>
        <v/>
      </c>
      <c r="R2734" s="158" t="s">
        <v>1555</v>
      </c>
    </row>
    <row r="2735" spans="1:18" x14ac:dyDescent="0.3">
      <c r="A2735" s="247">
        <v>88745</v>
      </c>
      <c r="B2735" s="47" t="s">
        <v>2898</v>
      </c>
      <c r="C2735" s="34" t="str">
        <f>IFERROR(VLOOKUP(tabConsumoAta[[#This Row],[CÓDIGO]],tabEstimativa[#Data],14,FALSE),"")</f>
        <v>Aguardando</v>
      </c>
      <c r="D2735" s="157" t="s">
        <v>1698</v>
      </c>
      <c r="E2735" s="157">
        <v>2</v>
      </c>
      <c r="F2735" s="34">
        <v>2019</v>
      </c>
      <c r="G2735" s="78">
        <f>IFERROR(VLOOKUP(tabConsumoAta[[#This Row],[ATA]],tabAtas[#Data],4,FALSE),"")</f>
        <v>43831</v>
      </c>
      <c r="H2735" s="163">
        <f>SUMIFS(tabSaldoAta[ESTIMATIVA],tabSaldoAta[CÓDIGO],tabConsumoAta[[#This Row],[CÓDIGO]],tabSaldoAta[CHAVE],tabConsumoAta[[#This Row],[ATA]])</f>
        <v>20</v>
      </c>
      <c r="I2735" s="164">
        <v>5</v>
      </c>
      <c r="J2735" s="159">
        <v>4</v>
      </c>
      <c r="K2735" s="251">
        <v>8018</v>
      </c>
      <c r="L2735" s="246" t="s">
        <v>2333</v>
      </c>
      <c r="M2735" s="160" t="s">
        <v>2895</v>
      </c>
      <c r="N2735" s="160" t="s">
        <v>2896</v>
      </c>
      <c r="O2735" s="249" t="s">
        <v>2897</v>
      </c>
      <c r="P2735" s="248">
        <v>43623</v>
      </c>
      <c r="Q2735" s="166" t="str">
        <f>IF(COUNTIFS(tabAtas_Bloqueios[CÓDIGO],tabConsumoAta[[#This Row],[CÓDIGO]],tabAtas_Bloqueios[CHAVE],tabConsumoAta[[#This Row],[ATA]],tabAtas_Bloqueios[INATIVO],"") &gt; 0,"X","")</f>
        <v/>
      </c>
      <c r="R2735" s="158" t="s">
        <v>1555</v>
      </c>
    </row>
    <row r="2736" spans="1:18" x14ac:dyDescent="0.3">
      <c r="A2736" s="247">
        <v>88747</v>
      </c>
      <c r="B2736" s="47" t="s">
        <v>121</v>
      </c>
      <c r="C2736" s="34" t="str">
        <f>IFERROR(VLOOKUP(tabConsumoAta[[#This Row],[CÓDIGO]],tabEstimativa[#Data],14,FALSE),"")</f>
        <v>Aguardando</v>
      </c>
      <c r="D2736" s="157" t="s">
        <v>1698</v>
      </c>
      <c r="E2736" s="157">
        <v>2</v>
      </c>
      <c r="F2736" s="34">
        <v>2019</v>
      </c>
      <c r="G2736" s="78">
        <f>IFERROR(VLOOKUP(tabConsumoAta[[#This Row],[ATA]],tabAtas[#Data],4,FALSE),"")</f>
        <v>43831</v>
      </c>
      <c r="H2736" s="163">
        <f>SUMIFS(tabSaldoAta[ESTIMATIVA],tabSaldoAta[CÓDIGO],tabConsumoAta[[#This Row],[CÓDIGO]],tabSaldoAta[CHAVE],tabConsumoAta[[#This Row],[ATA]])</f>
        <v>10</v>
      </c>
      <c r="I2736" s="164">
        <v>3</v>
      </c>
      <c r="J2736" s="159">
        <v>5</v>
      </c>
      <c r="K2736" s="251">
        <v>8018</v>
      </c>
      <c r="L2736" s="246" t="s">
        <v>2333</v>
      </c>
      <c r="M2736" s="160" t="s">
        <v>2895</v>
      </c>
      <c r="N2736" s="160" t="s">
        <v>2896</v>
      </c>
      <c r="O2736" s="249" t="s">
        <v>2897</v>
      </c>
      <c r="P2736" s="248">
        <v>43623</v>
      </c>
      <c r="Q2736" s="166" t="str">
        <f>IF(COUNTIFS(tabAtas_Bloqueios[CÓDIGO],tabConsumoAta[[#This Row],[CÓDIGO]],tabAtas_Bloqueios[CHAVE],tabConsumoAta[[#This Row],[ATA]],tabAtas_Bloqueios[INATIVO],"") &gt; 0,"X","")</f>
        <v/>
      </c>
      <c r="R2736" s="158" t="s">
        <v>1555</v>
      </c>
    </row>
    <row r="2737" spans="1:18" x14ac:dyDescent="0.3">
      <c r="A2737" s="247">
        <v>129961</v>
      </c>
      <c r="B2737" s="47" t="s">
        <v>127</v>
      </c>
      <c r="C2737" s="34" t="str">
        <f>IFERROR(VLOOKUP(tabConsumoAta[[#This Row],[CÓDIGO]],tabEstimativa[#Data],14,FALSE),"")</f>
        <v>Aguardando</v>
      </c>
      <c r="D2737" s="157" t="s">
        <v>1698</v>
      </c>
      <c r="E2737" s="157">
        <v>2</v>
      </c>
      <c r="F2737" s="34">
        <v>2019</v>
      </c>
      <c r="G2737" s="78">
        <f>IFERROR(VLOOKUP(tabConsumoAta[[#This Row],[ATA]],tabAtas[#Data],4,FALSE),"")</f>
        <v>43831</v>
      </c>
      <c r="H2737" s="163">
        <f>SUMIFS(tabSaldoAta[ESTIMATIVA],tabSaldoAta[CÓDIGO],tabConsumoAta[[#This Row],[CÓDIGO]],tabSaldoAta[CHAVE],tabConsumoAta[[#This Row],[ATA]])</f>
        <v>5</v>
      </c>
      <c r="I2737" s="164">
        <v>2</v>
      </c>
      <c r="J2737" s="159">
        <v>6</v>
      </c>
      <c r="K2737" s="251">
        <v>8018</v>
      </c>
      <c r="L2737" s="246" t="s">
        <v>2333</v>
      </c>
      <c r="M2737" s="160" t="s">
        <v>2895</v>
      </c>
      <c r="N2737" s="160" t="s">
        <v>2896</v>
      </c>
      <c r="O2737" s="249" t="s">
        <v>2897</v>
      </c>
      <c r="P2737" s="248">
        <v>43623</v>
      </c>
      <c r="Q2737" s="166" t="str">
        <f>IF(COUNTIFS(tabAtas_Bloqueios[CÓDIGO],tabConsumoAta[[#This Row],[CÓDIGO]],tabAtas_Bloqueios[CHAVE],tabConsumoAta[[#This Row],[ATA]],tabAtas_Bloqueios[INATIVO],"") &gt; 0,"X","")</f>
        <v/>
      </c>
      <c r="R2737" s="158" t="s">
        <v>1555</v>
      </c>
    </row>
    <row r="2738" spans="1:18" x14ac:dyDescent="0.3">
      <c r="A2738" s="247">
        <v>26215</v>
      </c>
      <c r="B2738" s="47" t="s">
        <v>92</v>
      </c>
      <c r="C2738" s="34" t="str">
        <f>IFERROR(VLOOKUP(tabConsumoAta[[#This Row],[CÓDIGO]],tabEstimativa[#Data],14,FALSE),"")</f>
        <v>Aguardando</v>
      </c>
      <c r="D2738" s="157" t="s">
        <v>1705</v>
      </c>
      <c r="E2738" s="157">
        <v>8</v>
      </c>
      <c r="F2738" s="34">
        <v>2019</v>
      </c>
      <c r="G2738" s="78">
        <f>IFERROR(VLOOKUP(tabConsumoAta[[#This Row],[ATA]],tabAtas[#Data],4,FALSE),"")</f>
        <v>43845</v>
      </c>
      <c r="H2738" s="163">
        <f>SUMIFS(tabSaldoAta[ESTIMATIVA],tabSaldoAta[CÓDIGO],tabConsumoAta[[#This Row],[CÓDIGO]],tabSaldoAta[CHAVE],tabConsumoAta[[#This Row],[ATA]])</f>
        <v>0</v>
      </c>
      <c r="I2738" s="164">
        <v>20</v>
      </c>
      <c r="J2738" s="159">
        <v>7</v>
      </c>
      <c r="K2738" s="251">
        <v>8022</v>
      </c>
      <c r="L2738" s="246" t="s">
        <v>2846</v>
      </c>
      <c r="M2738" s="160" t="s">
        <v>2895</v>
      </c>
      <c r="N2738" s="160" t="s">
        <v>2896</v>
      </c>
      <c r="O2738" s="249" t="s">
        <v>2897</v>
      </c>
      <c r="P2738" s="248">
        <v>43623</v>
      </c>
      <c r="Q2738" s="166" t="str">
        <f>IF(COUNTIFS(tabAtas_Bloqueios[CÓDIGO],tabConsumoAta[[#This Row],[CÓDIGO]],tabAtas_Bloqueios[CHAVE],tabConsumoAta[[#This Row],[ATA]],tabAtas_Bloqueios[INATIVO],"") &gt; 0,"X","")</f>
        <v/>
      </c>
      <c r="R2738" s="158" t="s">
        <v>1555</v>
      </c>
    </row>
    <row r="2739" spans="1:18" x14ac:dyDescent="0.3">
      <c r="A2739" s="247">
        <v>130634</v>
      </c>
      <c r="B2739" s="47" t="s">
        <v>1980</v>
      </c>
      <c r="C2739" s="34" t="str">
        <f>IFERROR(VLOOKUP(tabConsumoAta[[#This Row],[CÓDIGO]],tabEstimativa[#Data],14,FALSE),"")</f>
        <v>Aguardando</v>
      </c>
      <c r="D2739" s="157" t="s">
        <v>1567</v>
      </c>
      <c r="E2739" s="157">
        <v>47</v>
      </c>
      <c r="F2739" s="34">
        <v>2019</v>
      </c>
      <c r="G2739" s="78">
        <f>IFERROR(VLOOKUP(tabConsumoAta[[#This Row],[ATA]],tabAtas[#Data],4,FALSE),"")</f>
        <v>43878</v>
      </c>
      <c r="H2739" s="163">
        <f>SUMIFS(tabSaldoAta[ESTIMATIVA],tabSaldoAta[CÓDIGO],tabConsumoAta[[#This Row],[CÓDIGO]],tabSaldoAta[CHAVE],tabConsumoAta[[#This Row],[ATA]])</f>
        <v>1350</v>
      </c>
      <c r="I2739" s="164">
        <v>240</v>
      </c>
      <c r="J2739" s="159">
        <v>8</v>
      </c>
      <c r="K2739" s="251">
        <v>8023</v>
      </c>
      <c r="L2739" s="246" t="s">
        <v>2415</v>
      </c>
      <c r="M2739" s="160" t="s">
        <v>2895</v>
      </c>
      <c r="N2739" s="160" t="s">
        <v>2896</v>
      </c>
      <c r="O2739" s="249" t="s">
        <v>2897</v>
      </c>
      <c r="P2739" s="248">
        <v>43623</v>
      </c>
      <c r="Q2739" s="166" t="str">
        <f>IF(COUNTIFS(tabAtas_Bloqueios[CÓDIGO],tabConsumoAta[[#This Row],[CÓDIGO]],tabAtas_Bloqueios[CHAVE],tabConsumoAta[[#This Row],[ATA]],tabAtas_Bloqueios[INATIVO],"") &gt; 0,"X","")</f>
        <v/>
      </c>
      <c r="R2739" s="158" t="s">
        <v>1555</v>
      </c>
    </row>
    <row r="2740" spans="1:18" x14ac:dyDescent="0.3">
      <c r="A2740" s="247">
        <v>16053</v>
      </c>
      <c r="B2740" s="47" t="s">
        <v>2899</v>
      </c>
      <c r="C2740" s="34" t="str">
        <f>IFERROR(VLOOKUP(tabConsumoAta[[#This Row],[CÓDIGO]],tabEstimativa[#Data],14,FALSE),"")</f>
        <v>Aguardando</v>
      </c>
      <c r="D2740" s="157" t="s">
        <v>1567</v>
      </c>
      <c r="E2740" s="157">
        <v>47</v>
      </c>
      <c r="F2740" s="34">
        <v>2019</v>
      </c>
      <c r="G2740" s="78">
        <f>IFERROR(VLOOKUP(tabConsumoAta[[#This Row],[ATA]],tabAtas[#Data],4,FALSE),"")</f>
        <v>43878</v>
      </c>
      <c r="H2740" s="163">
        <f>SUMIFS(tabSaldoAta[ESTIMATIVA],tabSaldoAta[CÓDIGO],tabConsumoAta[[#This Row],[CÓDIGO]],tabSaldoAta[CHAVE],tabConsumoAta[[#This Row],[ATA]])</f>
        <v>100</v>
      </c>
      <c r="I2740" s="164">
        <v>30</v>
      </c>
      <c r="J2740" s="159">
        <v>9</v>
      </c>
      <c r="K2740" s="251">
        <v>8024</v>
      </c>
      <c r="L2740" s="246" t="s">
        <v>2414</v>
      </c>
      <c r="M2740" s="160" t="s">
        <v>2895</v>
      </c>
      <c r="N2740" s="160" t="s">
        <v>2896</v>
      </c>
      <c r="O2740" s="249" t="s">
        <v>2897</v>
      </c>
      <c r="P2740" s="248">
        <v>43623</v>
      </c>
      <c r="Q2740" s="166" t="str">
        <f>IF(COUNTIFS(tabAtas_Bloqueios[CÓDIGO],tabConsumoAta[[#This Row],[CÓDIGO]],tabAtas_Bloqueios[CHAVE],tabConsumoAta[[#This Row],[ATA]],tabAtas_Bloqueios[INATIVO],"") &gt; 0,"X","")</f>
        <v/>
      </c>
      <c r="R2740" s="158" t="s">
        <v>1555</v>
      </c>
    </row>
    <row r="2741" spans="1:18" x14ac:dyDescent="0.3">
      <c r="A2741" s="247">
        <v>63031</v>
      </c>
      <c r="B2741" s="47" t="s">
        <v>2382</v>
      </c>
      <c r="C2741" s="34" t="str">
        <f>IFERROR(VLOOKUP(tabConsumoAta[[#This Row],[CÓDIGO]],tabEstimativa[#Data],14,FALSE),"")</f>
        <v>Aguardando</v>
      </c>
      <c r="D2741" s="157" t="s">
        <v>1743</v>
      </c>
      <c r="E2741" s="157">
        <v>76</v>
      </c>
      <c r="F2741" s="34">
        <v>2019</v>
      </c>
      <c r="G2741" s="78">
        <f>IFERROR(VLOOKUP(tabConsumoAta[[#This Row],[ATA]],tabAtas[#Data],4,FALSE),"")</f>
        <v>43899</v>
      </c>
      <c r="H2741" s="163">
        <f>SUMIFS(tabSaldoAta[ESTIMATIVA],tabSaldoAta[CÓDIGO],tabConsumoAta[[#This Row],[CÓDIGO]],tabSaldoAta[CHAVE],tabConsumoAta[[#This Row],[ATA]])</f>
        <v>1100</v>
      </c>
      <c r="I2741" s="164">
        <v>250</v>
      </c>
      <c r="J2741" s="159">
        <v>10</v>
      </c>
      <c r="K2741" s="251">
        <v>8025</v>
      </c>
      <c r="L2741" s="246" t="s">
        <v>2762</v>
      </c>
      <c r="M2741" s="160" t="s">
        <v>2895</v>
      </c>
      <c r="N2741" s="160" t="s">
        <v>2896</v>
      </c>
      <c r="O2741" s="249" t="s">
        <v>2897</v>
      </c>
      <c r="P2741" s="248">
        <v>43623</v>
      </c>
      <c r="Q2741" s="166" t="str">
        <f>IF(COUNTIFS(tabAtas_Bloqueios[CÓDIGO],tabConsumoAta[[#This Row],[CÓDIGO]],tabAtas_Bloqueios[CHAVE],tabConsumoAta[[#This Row],[ATA]],tabAtas_Bloqueios[INATIVO],"") &gt; 0,"X","")</f>
        <v/>
      </c>
      <c r="R2741" s="158" t="s">
        <v>1555</v>
      </c>
    </row>
    <row r="2742" spans="1:18" x14ac:dyDescent="0.3">
      <c r="A2742" s="247">
        <v>12881</v>
      </c>
      <c r="B2742" s="47" t="s">
        <v>2376</v>
      </c>
      <c r="C2742" s="34" t="str">
        <f>IFERROR(VLOOKUP(tabConsumoAta[[#This Row],[CÓDIGO]],tabEstimativa[#Data],14,FALSE),"")</f>
        <v>Aguardando</v>
      </c>
      <c r="D2742" s="157" t="s">
        <v>1743</v>
      </c>
      <c r="E2742" s="157">
        <v>76</v>
      </c>
      <c r="F2742" s="34">
        <v>2019</v>
      </c>
      <c r="G2742" s="78">
        <f>IFERROR(VLOOKUP(tabConsumoAta[[#This Row],[ATA]],tabAtas[#Data],4,FALSE),"")</f>
        <v>43899</v>
      </c>
      <c r="H2742" s="163">
        <f>SUMIFS(tabSaldoAta[ESTIMATIVA],tabSaldoAta[CÓDIGO],tabConsumoAta[[#This Row],[CÓDIGO]],tabSaldoAta[CHAVE],tabConsumoAta[[#This Row],[ATA]])</f>
        <v>300</v>
      </c>
      <c r="I2742" s="164">
        <v>60</v>
      </c>
      <c r="J2742" s="159">
        <v>11</v>
      </c>
      <c r="K2742" s="251">
        <v>8026</v>
      </c>
      <c r="L2742" s="246" t="s">
        <v>2764</v>
      </c>
      <c r="M2742" s="160" t="s">
        <v>2895</v>
      </c>
      <c r="N2742" s="160" t="s">
        <v>2896</v>
      </c>
      <c r="O2742" s="249" t="s">
        <v>2897</v>
      </c>
      <c r="P2742" s="248">
        <v>43623</v>
      </c>
      <c r="Q2742" s="166" t="str">
        <f>IF(COUNTIFS(tabAtas_Bloqueios[CÓDIGO],tabConsumoAta[[#This Row],[CÓDIGO]],tabAtas_Bloqueios[CHAVE],tabConsumoAta[[#This Row],[ATA]],tabAtas_Bloqueios[INATIVO],"") &gt; 0,"X","")</f>
        <v/>
      </c>
      <c r="R2742" s="158" t="s">
        <v>1555</v>
      </c>
    </row>
    <row r="2743" spans="1:18" x14ac:dyDescent="0.3">
      <c r="A2743" s="247">
        <v>112154</v>
      </c>
      <c r="B2743" s="47" t="s">
        <v>231</v>
      </c>
      <c r="C2743" s="34" t="str">
        <f>IFERROR(VLOOKUP(tabConsumoAta[[#This Row],[CÓDIGO]],tabEstimativa[#Data],14,FALSE),"")</f>
        <v>Inativo</v>
      </c>
      <c r="D2743" s="157" t="s">
        <v>1768</v>
      </c>
      <c r="E2743" s="157">
        <v>126</v>
      </c>
      <c r="F2743" s="34">
        <v>2019</v>
      </c>
      <c r="G2743" s="78">
        <f>IFERROR(VLOOKUP(tabConsumoAta[[#This Row],[ATA]],tabAtas[#Data],4,FALSE),"")</f>
        <v>43957</v>
      </c>
      <c r="H2743" s="163">
        <f>SUMIFS(tabSaldoAta[ESTIMATIVA],tabSaldoAta[CÓDIGO],tabConsumoAta[[#This Row],[CÓDIGO]],tabSaldoAta[CHAVE],tabConsumoAta[[#This Row],[ATA]])</f>
        <v>400</v>
      </c>
      <c r="I2743" s="164">
        <v>80</v>
      </c>
      <c r="J2743" s="159">
        <v>12</v>
      </c>
      <c r="K2743" s="251">
        <v>8027</v>
      </c>
      <c r="L2743" s="246" t="s">
        <v>2844</v>
      </c>
      <c r="M2743" s="160" t="s">
        <v>2895</v>
      </c>
      <c r="N2743" s="160" t="s">
        <v>2896</v>
      </c>
      <c r="O2743" s="249" t="s">
        <v>2897</v>
      </c>
      <c r="P2743" s="248">
        <v>43623</v>
      </c>
      <c r="Q2743" s="166" t="str">
        <f>IF(COUNTIFS(tabAtas_Bloqueios[CÓDIGO],tabConsumoAta[[#This Row],[CÓDIGO]],tabAtas_Bloqueios[CHAVE],tabConsumoAta[[#This Row],[ATA]],tabAtas_Bloqueios[INATIVO],"") &gt; 0,"X","")</f>
        <v/>
      </c>
      <c r="R2743" s="158" t="s">
        <v>1555</v>
      </c>
    </row>
    <row r="2744" spans="1:18" x14ac:dyDescent="0.3">
      <c r="A2744" s="247">
        <v>116874</v>
      </c>
      <c r="B2744" s="47" t="s">
        <v>230</v>
      </c>
      <c r="C2744" s="34" t="str">
        <f>IFERROR(VLOOKUP(tabConsumoAta[[#This Row],[CÓDIGO]],tabEstimativa[#Data],14,FALSE),"")</f>
        <v>Inativo</v>
      </c>
      <c r="D2744" s="157" t="s">
        <v>1768</v>
      </c>
      <c r="E2744" s="157">
        <v>126</v>
      </c>
      <c r="F2744" s="34">
        <v>2019</v>
      </c>
      <c r="G2744" s="78">
        <f>IFERROR(VLOOKUP(tabConsumoAta[[#This Row],[ATA]],tabAtas[#Data],4,FALSE),"")</f>
        <v>43957</v>
      </c>
      <c r="H2744" s="163">
        <f>SUMIFS(tabSaldoAta[ESTIMATIVA],tabSaldoAta[CÓDIGO],tabConsumoAta[[#This Row],[CÓDIGO]],tabSaldoAta[CHAVE],tabConsumoAta[[#This Row],[ATA]])</f>
        <v>2000</v>
      </c>
      <c r="I2744" s="164">
        <v>350</v>
      </c>
      <c r="J2744" s="159">
        <v>13</v>
      </c>
      <c r="K2744" s="251">
        <v>8027</v>
      </c>
      <c r="L2744" s="246" t="s">
        <v>2844</v>
      </c>
      <c r="M2744" s="160" t="s">
        <v>2895</v>
      </c>
      <c r="N2744" s="160" t="s">
        <v>2896</v>
      </c>
      <c r="O2744" s="249" t="s">
        <v>2897</v>
      </c>
      <c r="P2744" s="248">
        <v>43623</v>
      </c>
      <c r="Q2744" s="166" t="str">
        <f>IF(COUNTIFS(tabAtas_Bloqueios[CÓDIGO],tabConsumoAta[[#This Row],[CÓDIGO]],tabAtas_Bloqueios[CHAVE],tabConsumoAta[[#This Row],[ATA]],tabAtas_Bloqueios[INATIVO],"") &gt; 0,"X","")</f>
        <v/>
      </c>
      <c r="R2744" s="158" t="s">
        <v>1555</v>
      </c>
    </row>
    <row r="2745" spans="1:18" x14ac:dyDescent="0.3">
      <c r="A2745" s="247">
        <v>99810</v>
      </c>
      <c r="B2745" s="47" t="s">
        <v>50</v>
      </c>
      <c r="C2745" s="34" t="str">
        <f>IFERROR(VLOOKUP(tabConsumoAta[[#This Row],[CÓDIGO]],tabEstimativa[#Data],14,FALSE),"")</f>
        <v>Inativo</v>
      </c>
      <c r="D2745" s="157" t="s">
        <v>1768</v>
      </c>
      <c r="E2745" s="157">
        <v>126</v>
      </c>
      <c r="F2745" s="34">
        <v>2019</v>
      </c>
      <c r="G2745" s="78">
        <f>IFERROR(VLOOKUP(tabConsumoAta[[#This Row],[ATA]],tabAtas[#Data],4,FALSE),"")</f>
        <v>43957</v>
      </c>
      <c r="H2745" s="163">
        <f>SUMIFS(tabSaldoAta[ESTIMATIVA],tabSaldoAta[CÓDIGO],tabConsumoAta[[#This Row],[CÓDIGO]],tabSaldoAta[CHAVE],tabConsumoAta[[#This Row],[ATA]])</f>
        <v>5600</v>
      </c>
      <c r="I2745" s="164">
        <v>1100</v>
      </c>
      <c r="J2745" s="159">
        <v>14</v>
      </c>
      <c r="K2745" s="251">
        <v>8028</v>
      </c>
      <c r="L2745" s="246" t="s">
        <v>2862</v>
      </c>
      <c r="M2745" s="160" t="s">
        <v>2895</v>
      </c>
      <c r="N2745" s="160" t="s">
        <v>2896</v>
      </c>
      <c r="O2745" s="249" t="s">
        <v>2897</v>
      </c>
      <c r="P2745" s="248">
        <v>43623</v>
      </c>
      <c r="Q2745" s="166" t="str">
        <f>IF(COUNTIFS(tabAtas_Bloqueios[CÓDIGO],tabConsumoAta[[#This Row],[CÓDIGO]],tabAtas_Bloqueios[CHAVE],tabConsumoAta[[#This Row],[ATA]],tabAtas_Bloqueios[INATIVO],"") &gt; 0,"X","")</f>
        <v/>
      </c>
      <c r="R2745" s="158" t="s">
        <v>1555</v>
      </c>
    </row>
    <row r="2746" spans="1:18" x14ac:dyDescent="0.3">
      <c r="A2746" s="247">
        <v>115807</v>
      </c>
      <c r="B2746" s="47" t="s">
        <v>2847</v>
      </c>
      <c r="C2746" s="34" t="str">
        <f>IFERROR(VLOOKUP(tabConsumoAta[[#This Row],[CÓDIGO]],tabEstimativa[#Data],14,FALSE),"")</f>
        <v>Aguardando</v>
      </c>
      <c r="D2746" s="157" t="s">
        <v>1780</v>
      </c>
      <c r="E2746" s="157">
        <v>129</v>
      </c>
      <c r="F2746" s="34">
        <v>2019</v>
      </c>
      <c r="G2746" s="78">
        <f>IFERROR(VLOOKUP(tabConsumoAta[[#This Row],[ATA]],tabAtas[#Data],4,FALSE),"")</f>
        <v>43959</v>
      </c>
      <c r="H2746" s="163">
        <f>SUMIFS(tabSaldoAta[ESTIMATIVA],tabSaldoAta[CÓDIGO],tabConsumoAta[[#This Row],[CÓDIGO]],tabSaldoAta[CHAVE],tabConsumoAta[[#This Row],[ATA]])</f>
        <v>300</v>
      </c>
      <c r="I2746" s="164">
        <v>100</v>
      </c>
      <c r="J2746" s="159">
        <v>15</v>
      </c>
      <c r="K2746" s="251">
        <v>8029</v>
      </c>
      <c r="L2746" s="246" t="s">
        <v>2846</v>
      </c>
      <c r="M2746" s="160" t="s">
        <v>2895</v>
      </c>
      <c r="N2746" s="160" t="s">
        <v>2896</v>
      </c>
      <c r="O2746" s="249" t="s">
        <v>2897</v>
      </c>
      <c r="P2746" s="248">
        <v>43623</v>
      </c>
      <c r="Q2746" s="166" t="str">
        <f>IF(COUNTIFS(tabAtas_Bloqueios[CÓDIGO],tabConsumoAta[[#This Row],[CÓDIGO]],tabAtas_Bloqueios[CHAVE],tabConsumoAta[[#This Row],[ATA]],tabAtas_Bloqueios[INATIVO],"") &gt; 0,"X","")</f>
        <v/>
      </c>
      <c r="R2746" s="158" t="s">
        <v>1555</v>
      </c>
    </row>
    <row r="2747" spans="1:18" x14ac:dyDescent="0.3">
      <c r="A2747" s="247">
        <v>13559</v>
      </c>
      <c r="B2747" s="47" t="s">
        <v>238</v>
      </c>
      <c r="C2747" s="34" t="str">
        <f>IFERROR(VLOOKUP(tabConsumoAta[[#This Row],[CÓDIGO]],tabEstimativa[#Data],14,FALSE),"")</f>
        <v>Aguardando</v>
      </c>
      <c r="D2747" s="157" t="s">
        <v>1652</v>
      </c>
      <c r="E2747" s="157">
        <v>204</v>
      </c>
      <c r="F2747" s="34">
        <v>2018</v>
      </c>
      <c r="G2747" s="78">
        <f>IFERROR(VLOOKUP(tabConsumoAta[[#This Row],[ATA]],tabAtas[#Data],4,FALSE),"")</f>
        <v>43746</v>
      </c>
      <c r="H2747" s="163">
        <f>SUMIFS(tabSaldoAta[ESTIMATIVA],tabSaldoAta[CÓDIGO],tabConsumoAta[[#This Row],[CÓDIGO]],tabSaldoAta[CHAVE],tabConsumoAta[[#This Row],[ATA]])</f>
        <v>300</v>
      </c>
      <c r="I2747" s="164">
        <v>21</v>
      </c>
      <c r="J2747" s="159">
        <v>1</v>
      </c>
      <c r="K2747" s="251">
        <v>7523</v>
      </c>
      <c r="L2747" s="246" t="s">
        <v>2762</v>
      </c>
      <c r="M2747" s="160" t="s">
        <v>2891</v>
      </c>
      <c r="N2747" s="160" t="s">
        <v>2892</v>
      </c>
      <c r="O2747" s="249" t="s">
        <v>2893</v>
      </c>
      <c r="P2747" s="248">
        <v>43620</v>
      </c>
      <c r="Q2747" s="166" t="str">
        <f>IF(COUNTIFS(tabAtas_Bloqueios[CÓDIGO],tabConsumoAta[[#This Row],[CÓDIGO]],tabAtas_Bloqueios[CHAVE],tabConsumoAta[[#This Row],[ATA]],tabAtas_Bloqueios[INATIVO],"") &gt; 0,"X","")</f>
        <v/>
      </c>
      <c r="R2747" s="158" t="s">
        <v>1555</v>
      </c>
    </row>
    <row r="2748" spans="1:18" x14ac:dyDescent="0.3">
      <c r="A2748" s="247">
        <v>132613</v>
      </c>
      <c r="B2748" s="47" t="s">
        <v>2369</v>
      </c>
      <c r="C2748" s="34" t="str">
        <f>IFERROR(VLOOKUP(tabConsumoAta[[#This Row],[CÓDIGO]],tabEstimativa[#Data],14,FALSE),"")</f>
        <v>Inativo</v>
      </c>
      <c r="D2748" s="157" t="s">
        <v>1726</v>
      </c>
      <c r="E2748" s="157">
        <v>27</v>
      </c>
      <c r="F2748" s="34">
        <v>2019</v>
      </c>
      <c r="G2748" s="78">
        <f>IFERROR(VLOOKUP(tabConsumoAta[[#This Row],[ATA]],tabAtas[#Data],4,FALSE),"")</f>
        <v>43867</v>
      </c>
      <c r="H2748" s="163">
        <f>SUMIFS(tabSaldoAta[ESTIMATIVA],tabSaldoAta[CÓDIGO],tabConsumoAta[[#This Row],[CÓDIGO]],tabSaldoAta[CHAVE],tabConsumoAta[[#This Row],[ATA]])</f>
        <v>0</v>
      </c>
      <c r="I2748" s="164">
        <v>350</v>
      </c>
      <c r="J2748" s="159">
        <v>2</v>
      </c>
      <c r="K2748" s="251">
        <v>7525</v>
      </c>
      <c r="L2748" s="246" t="s">
        <v>2773</v>
      </c>
      <c r="M2748" s="160" t="s">
        <v>2891</v>
      </c>
      <c r="N2748" s="160" t="s">
        <v>2892</v>
      </c>
      <c r="O2748" s="249" t="s">
        <v>2893</v>
      </c>
      <c r="P2748" s="248">
        <v>43620</v>
      </c>
      <c r="Q2748" s="166" t="str">
        <f>IF(COUNTIFS(tabAtas_Bloqueios[CÓDIGO],tabConsumoAta[[#This Row],[CÓDIGO]],tabAtas_Bloqueios[CHAVE],tabConsumoAta[[#This Row],[ATA]],tabAtas_Bloqueios[INATIVO],"") &gt; 0,"X","")</f>
        <v/>
      </c>
      <c r="R2748" s="158" t="s">
        <v>1555</v>
      </c>
    </row>
    <row r="2749" spans="1:18" x14ac:dyDescent="0.3">
      <c r="A2749" s="247">
        <v>12956</v>
      </c>
      <c r="B2749" s="47" t="s">
        <v>2894</v>
      </c>
      <c r="C2749" s="34" t="str">
        <f>IFERROR(VLOOKUP(tabConsumoAta[[#This Row],[CÓDIGO]],tabEstimativa[#Data],14,FALSE),"")</f>
        <v>Aguardando</v>
      </c>
      <c r="D2749" s="157" t="s">
        <v>1743</v>
      </c>
      <c r="E2749" s="157">
        <v>76</v>
      </c>
      <c r="F2749" s="34">
        <v>2019</v>
      </c>
      <c r="G2749" s="78">
        <f>IFERROR(VLOOKUP(tabConsumoAta[[#This Row],[ATA]],tabAtas[#Data],4,FALSE),"")</f>
        <v>43899</v>
      </c>
      <c r="H2749" s="163">
        <f>SUMIFS(tabSaldoAta[ESTIMATIVA],tabSaldoAta[CÓDIGO],tabConsumoAta[[#This Row],[CÓDIGO]],tabSaldoAta[CHAVE],tabConsumoAta[[#This Row],[ATA]])</f>
        <v>500</v>
      </c>
      <c r="I2749" s="164">
        <v>300</v>
      </c>
      <c r="J2749" s="159">
        <v>3</v>
      </c>
      <c r="K2749" s="251">
        <v>7527</v>
      </c>
      <c r="L2749" s="246" t="s">
        <v>2762</v>
      </c>
      <c r="M2749" s="160" t="s">
        <v>2891</v>
      </c>
      <c r="N2749" s="160" t="s">
        <v>2892</v>
      </c>
      <c r="O2749" s="249" t="s">
        <v>2893</v>
      </c>
      <c r="P2749" s="248">
        <v>43620</v>
      </c>
      <c r="Q2749" s="166" t="str">
        <f>IF(COUNTIFS(tabAtas_Bloqueios[CÓDIGO],tabConsumoAta[[#This Row],[CÓDIGO]],tabAtas_Bloqueios[CHAVE],tabConsumoAta[[#This Row],[ATA]],tabAtas_Bloqueios[INATIVO],"") &gt; 0,"X","")</f>
        <v/>
      </c>
      <c r="R2749" s="158" t="s">
        <v>1555</v>
      </c>
    </row>
    <row r="2750" spans="1:18" x14ac:dyDescent="0.3">
      <c r="A2750" s="247">
        <v>74124</v>
      </c>
      <c r="B2750" s="47" t="s">
        <v>67</v>
      </c>
      <c r="C2750" s="34" t="str">
        <f>IFERROR(VLOOKUP(tabConsumoAta[[#This Row],[CÓDIGO]],tabEstimativa[#Data],14,FALSE),"")</f>
        <v>Inativo</v>
      </c>
      <c r="D2750" s="157" t="s">
        <v>1768</v>
      </c>
      <c r="E2750" s="157">
        <v>126</v>
      </c>
      <c r="F2750" s="34">
        <v>2019</v>
      </c>
      <c r="G2750" s="78">
        <f>IFERROR(VLOOKUP(tabConsumoAta[[#This Row],[ATA]],tabAtas[#Data],4,FALSE),"")</f>
        <v>43957</v>
      </c>
      <c r="H2750" s="163">
        <f>SUMIFS(tabSaldoAta[ESTIMATIVA],tabSaldoAta[CÓDIGO],tabConsumoAta[[#This Row],[CÓDIGO]],tabSaldoAta[CHAVE],tabConsumoAta[[#This Row],[ATA]])</f>
        <v>4100</v>
      </c>
      <c r="I2750" s="164">
        <v>1200</v>
      </c>
      <c r="J2750" s="159">
        <v>4</v>
      </c>
      <c r="K2750" s="251">
        <v>7530</v>
      </c>
      <c r="L2750" s="246" t="s">
        <v>2874</v>
      </c>
      <c r="M2750" s="160" t="s">
        <v>2891</v>
      </c>
      <c r="N2750" s="160" t="s">
        <v>2892</v>
      </c>
      <c r="O2750" s="249" t="s">
        <v>2893</v>
      </c>
      <c r="P2750" s="248">
        <v>43620</v>
      </c>
      <c r="Q2750" s="166" t="str">
        <f>IF(COUNTIFS(tabAtas_Bloqueios[CÓDIGO],tabConsumoAta[[#This Row],[CÓDIGO]],tabAtas_Bloqueios[CHAVE],tabConsumoAta[[#This Row],[ATA]],tabAtas_Bloqueios[INATIVO],"") &gt; 0,"X","")</f>
        <v/>
      </c>
      <c r="R2750" s="158" t="s">
        <v>1555</v>
      </c>
    </row>
    <row r="2751" spans="1:18" x14ac:dyDescent="0.3">
      <c r="A2751" s="247">
        <v>65748</v>
      </c>
      <c r="B2751" s="47" t="s">
        <v>68</v>
      </c>
      <c r="C2751" s="34" t="str">
        <f>IFERROR(VLOOKUP(tabConsumoAta[[#This Row],[CÓDIGO]],tabEstimativa[#Data],14,FALSE),"")</f>
        <v>Inativo</v>
      </c>
      <c r="D2751" s="157" t="s">
        <v>1768</v>
      </c>
      <c r="E2751" s="157">
        <v>126</v>
      </c>
      <c r="F2751" s="34">
        <v>2019</v>
      </c>
      <c r="G2751" s="78">
        <f>IFERROR(VLOOKUP(tabConsumoAta[[#This Row],[ATA]],tabAtas[#Data],4,FALSE),"")</f>
        <v>43957</v>
      </c>
      <c r="H2751" s="163">
        <f>SUMIFS(tabSaldoAta[ESTIMATIVA],tabSaldoAta[CÓDIGO],tabConsumoAta[[#This Row],[CÓDIGO]],tabSaldoAta[CHAVE],tabConsumoAta[[#This Row],[ATA]])</f>
        <v>6800</v>
      </c>
      <c r="I2751" s="164">
        <v>1500</v>
      </c>
      <c r="J2751" s="159">
        <v>5</v>
      </c>
      <c r="K2751" s="251">
        <v>7529</v>
      </c>
      <c r="L2751" s="246" t="s">
        <v>2862</v>
      </c>
      <c r="M2751" s="160" t="s">
        <v>2891</v>
      </c>
      <c r="N2751" s="160" t="s">
        <v>2892</v>
      </c>
      <c r="O2751" s="249" t="s">
        <v>2893</v>
      </c>
      <c r="P2751" s="248">
        <v>43620</v>
      </c>
      <c r="Q2751" s="166" t="str">
        <f>IF(COUNTIFS(tabAtas_Bloqueios[CÓDIGO],tabConsumoAta[[#This Row],[CÓDIGO]],tabAtas_Bloqueios[CHAVE],tabConsumoAta[[#This Row],[ATA]],tabAtas_Bloqueios[INATIVO],"") &gt; 0,"X","")</f>
        <v/>
      </c>
      <c r="R2751" s="158" t="s">
        <v>1555</v>
      </c>
    </row>
    <row r="2752" spans="1:18" x14ac:dyDescent="0.3">
      <c r="A2752" s="247">
        <v>12857</v>
      </c>
      <c r="B2752" s="47" t="s">
        <v>1394</v>
      </c>
      <c r="C2752" s="34" t="str">
        <f>IFERROR(VLOOKUP(tabConsumoAta[[#This Row],[CÓDIGO]],tabEstimativa[#Data],14,FALSE),"")</f>
        <v>Suspenso</v>
      </c>
      <c r="D2752" s="157" t="s">
        <v>1581</v>
      </c>
      <c r="E2752" s="157">
        <v>114</v>
      </c>
      <c r="F2752" s="34">
        <v>2018</v>
      </c>
      <c r="G2752" s="78">
        <f>IFERROR(VLOOKUP(tabConsumoAta[[#This Row],[ATA]],tabAtas[#Data],4,FALSE),"")</f>
        <v>43623</v>
      </c>
      <c r="H2752" s="163">
        <f>SUMIFS(tabSaldoAta[ESTIMATIVA],tabSaldoAta[CÓDIGO],tabConsumoAta[[#This Row],[CÓDIGO]],tabSaldoAta[CHAVE],tabConsumoAta[[#This Row],[ATA]])</f>
        <v>0</v>
      </c>
      <c r="I2752" s="164">
        <v>200</v>
      </c>
      <c r="J2752" s="159">
        <v>1</v>
      </c>
      <c r="K2752" s="251">
        <v>7226</v>
      </c>
      <c r="L2752" s="246" t="s">
        <v>2887</v>
      </c>
      <c r="M2752" s="160" t="s">
        <v>2885</v>
      </c>
      <c r="N2752" s="160" t="s">
        <v>2886</v>
      </c>
      <c r="O2752" s="249" t="s">
        <v>2888</v>
      </c>
      <c r="P2752" s="248">
        <v>43614</v>
      </c>
      <c r="Q2752" s="166" t="str">
        <f>IF(COUNTIFS(tabAtas_Bloqueios[CÓDIGO],tabConsumoAta[[#This Row],[CÓDIGO]],tabAtas_Bloqueios[CHAVE],tabConsumoAta[[#This Row],[ATA]],tabAtas_Bloqueios[INATIVO],"") &gt; 0,"X","")</f>
        <v/>
      </c>
      <c r="R2752" s="158" t="s">
        <v>1555</v>
      </c>
    </row>
    <row r="2753" spans="1:18" x14ac:dyDescent="0.3">
      <c r="A2753" s="247">
        <v>24204</v>
      </c>
      <c r="B2753" s="47" t="s">
        <v>1395</v>
      </c>
      <c r="C2753" s="34" t="str">
        <f>IFERROR(VLOOKUP(tabConsumoAta[[#This Row],[CÓDIGO]],tabEstimativa[#Data],14,FALSE),"")</f>
        <v>Suspenso</v>
      </c>
      <c r="D2753" s="157" t="s">
        <v>1581</v>
      </c>
      <c r="E2753" s="157">
        <v>114</v>
      </c>
      <c r="F2753" s="34">
        <v>2018</v>
      </c>
      <c r="G2753" s="78">
        <f>IFERROR(VLOOKUP(tabConsumoAta[[#This Row],[ATA]],tabAtas[#Data],4,FALSE),"")</f>
        <v>43623</v>
      </c>
      <c r="H2753" s="163">
        <f>SUMIFS(tabSaldoAta[ESTIMATIVA],tabSaldoAta[CÓDIGO],tabConsumoAta[[#This Row],[CÓDIGO]],tabSaldoAta[CHAVE],tabConsumoAta[[#This Row],[ATA]])</f>
        <v>0</v>
      </c>
      <c r="I2753" s="164">
        <v>100</v>
      </c>
      <c r="J2753" s="159">
        <v>2</v>
      </c>
      <c r="K2753" s="251">
        <v>7225</v>
      </c>
      <c r="L2753" s="246" t="s">
        <v>2889</v>
      </c>
      <c r="M2753" s="160" t="s">
        <v>2885</v>
      </c>
      <c r="N2753" s="160" t="s">
        <v>2886</v>
      </c>
      <c r="O2753" s="249" t="s">
        <v>2888</v>
      </c>
      <c r="P2753" s="248">
        <v>43614</v>
      </c>
      <c r="Q2753" s="166" t="str">
        <f>IF(COUNTIFS(tabAtas_Bloqueios[CÓDIGO],tabConsumoAta[[#This Row],[CÓDIGO]],tabAtas_Bloqueios[CHAVE],tabConsumoAta[[#This Row],[ATA]],tabAtas_Bloqueios[INATIVO],"") &gt; 0,"X","")</f>
        <v/>
      </c>
      <c r="R2753" s="158" t="s">
        <v>1555</v>
      </c>
    </row>
    <row r="2754" spans="1:18" x14ac:dyDescent="0.3">
      <c r="A2754" s="247">
        <v>122304</v>
      </c>
      <c r="B2754" s="47" t="s">
        <v>1407</v>
      </c>
      <c r="C2754" s="34" t="str">
        <f>IFERROR(VLOOKUP(tabConsumoAta[[#This Row],[CÓDIGO]],tabEstimativa[#Data],14,FALSE),"")</f>
        <v>Suspenso</v>
      </c>
      <c r="D2754" s="157" t="s">
        <v>1581</v>
      </c>
      <c r="E2754" s="157">
        <v>114</v>
      </c>
      <c r="F2754" s="34">
        <v>2018</v>
      </c>
      <c r="G2754" s="78">
        <f>IFERROR(VLOOKUP(tabConsumoAta[[#This Row],[ATA]],tabAtas[#Data],4,FALSE),"")</f>
        <v>43623</v>
      </c>
      <c r="H2754" s="163">
        <f>SUMIFS(tabSaldoAta[ESTIMATIVA],tabSaldoAta[CÓDIGO],tabConsumoAta[[#This Row],[CÓDIGO]],tabSaldoAta[CHAVE],tabConsumoAta[[#This Row],[ATA]])</f>
        <v>0</v>
      </c>
      <c r="I2754" s="164">
        <v>280</v>
      </c>
      <c r="J2754" s="159">
        <v>3</v>
      </c>
      <c r="K2754" s="251">
        <v>7225</v>
      </c>
      <c r="L2754" s="246" t="s">
        <v>2889</v>
      </c>
      <c r="M2754" s="160" t="s">
        <v>2885</v>
      </c>
      <c r="N2754" s="160" t="s">
        <v>2886</v>
      </c>
      <c r="O2754" s="249" t="s">
        <v>2888</v>
      </c>
      <c r="P2754" s="248">
        <v>43614</v>
      </c>
      <c r="Q2754" s="166" t="str">
        <f>IF(COUNTIFS(tabAtas_Bloqueios[CÓDIGO],tabConsumoAta[[#This Row],[CÓDIGO]],tabAtas_Bloqueios[CHAVE],tabConsumoAta[[#This Row],[ATA]],tabAtas_Bloqueios[INATIVO],"") &gt; 0,"X","")</f>
        <v/>
      </c>
      <c r="R2754" s="158" t="s">
        <v>1555</v>
      </c>
    </row>
    <row r="2755" spans="1:18" x14ac:dyDescent="0.3">
      <c r="A2755" s="247">
        <v>35554</v>
      </c>
      <c r="B2755" s="47" t="s">
        <v>1404</v>
      </c>
      <c r="C2755" s="34" t="str">
        <f>IFERROR(VLOOKUP(tabConsumoAta[[#This Row],[CÓDIGO]],tabEstimativa[#Data],14,FALSE),"")</f>
        <v>Suspenso</v>
      </c>
      <c r="D2755" s="157" t="s">
        <v>1581</v>
      </c>
      <c r="E2755" s="157">
        <v>114</v>
      </c>
      <c r="F2755" s="34">
        <v>2018</v>
      </c>
      <c r="G2755" s="78">
        <f>IFERROR(VLOOKUP(tabConsumoAta[[#This Row],[ATA]],tabAtas[#Data],4,FALSE),"")</f>
        <v>43623</v>
      </c>
      <c r="H2755" s="163">
        <f>SUMIFS(tabSaldoAta[ESTIMATIVA],tabSaldoAta[CÓDIGO],tabConsumoAta[[#This Row],[CÓDIGO]],tabSaldoAta[CHAVE],tabConsumoAta[[#This Row],[ATA]])</f>
        <v>200</v>
      </c>
      <c r="I2755" s="164">
        <v>160</v>
      </c>
      <c r="J2755" s="159">
        <v>4</v>
      </c>
      <c r="K2755" s="251">
        <v>7224</v>
      </c>
      <c r="L2755" s="246" t="s">
        <v>2743</v>
      </c>
      <c r="M2755" s="160" t="s">
        <v>2885</v>
      </c>
      <c r="N2755" s="160" t="s">
        <v>2886</v>
      </c>
      <c r="O2755" s="249" t="s">
        <v>2888</v>
      </c>
      <c r="P2755" s="248">
        <v>43614</v>
      </c>
      <c r="Q2755" s="166" t="str">
        <f>IF(COUNTIFS(tabAtas_Bloqueios[CÓDIGO],tabConsumoAta[[#This Row],[CÓDIGO]],tabAtas_Bloqueios[CHAVE],tabConsumoAta[[#This Row],[ATA]],tabAtas_Bloqueios[INATIVO],"") &gt; 0,"X","")</f>
        <v/>
      </c>
      <c r="R2755" s="158" t="s">
        <v>1555</v>
      </c>
    </row>
    <row r="2756" spans="1:18" x14ac:dyDescent="0.3">
      <c r="A2756" s="247">
        <v>135224</v>
      </c>
      <c r="B2756" s="47" t="s">
        <v>2393</v>
      </c>
      <c r="C2756" s="34" t="str">
        <f>IFERROR(VLOOKUP(tabConsumoAta[[#This Row],[CÓDIGO]],tabEstimativa[#Data],14,FALSE),"")</f>
        <v>Suspenso</v>
      </c>
      <c r="D2756" s="157" t="s">
        <v>1640</v>
      </c>
      <c r="E2756" s="157">
        <v>190</v>
      </c>
      <c r="F2756" s="34">
        <v>2018</v>
      </c>
      <c r="G2756" s="78">
        <f>IFERROR(VLOOKUP(tabConsumoAta[[#This Row],[ATA]],tabAtas[#Data],4,FALSE),"")</f>
        <v>43726</v>
      </c>
      <c r="H2756" s="163">
        <f>SUMIFS(tabSaldoAta[ESTIMATIVA],tabSaldoAta[CÓDIGO],tabConsumoAta[[#This Row],[CÓDIGO]],tabSaldoAta[CHAVE],tabConsumoAta[[#This Row],[ATA]])</f>
        <v>600</v>
      </c>
      <c r="I2756" s="164">
        <v>134</v>
      </c>
      <c r="J2756" s="159">
        <v>5</v>
      </c>
      <c r="K2756" s="251">
        <v>7227</v>
      </c>
      <c r="L2756" s="246" t="s">
        <v>2421</v>
      </c>
      <c r="M2756" s="160" t="s">
        <v>2885</v>
      </c>
      <c r="N2756" s="160" t="s">
        <v>2886</v>
      </c>
      <c r="O2756" s="249" t="s">
        <v>2888</v>
      </c>
      <c r="P2756" s="248">
        <v>43614</v>
      </c>
      <c r="Q2756" s="166" t="str">
        <f>IF(COUNTIFS(tabAtas_Bloqueios[CÓDIGO],tabConsumoAta[[#This Row],[CÓDIGO]],tabAtas_Bloqueios[CHAVE],tabConsumoAta[[#This Row],[ATA]],tabAtas_Bloqueios[INATIVO],"") &gt; 0,"X","")</f>
        <v/>
      </c>
      <c r="R2756" s="158" t="s">
        <v>1555</v>
      </c>
    </row>
    <row r="2757" spans="1:18" x14ac:dyDescent="0.3">
      <c r="A2757" s="247">
        <v>134544</v>
      </c>
      <c r="B2757" s="47" t="s">
        <v>206</v>
      </c>
      <c r="C2757" s="34" t="str">
        <f>IFERROR(VLOOKUP(tabConsumoAta[[#This Row],[CÓDIGO]],tabEstimativa[#Data],14,FALSE),"")</f>
        <v>Aguardando</v>
      </c>
      <c r="D2757" s="157" t="s">
        <v>1644</v>
      </c>
      <c r="E2757" s="157">
        <v>195</v>
      </c>
      <c r="F2757" s="34">
        <v>2018</v>
      </c>
      <c r="G2757" s="78">
        <f>IFERROR(VLOOKUP(tabConsumoAta[[#This Row],[ATA]],tabAtas[#Data],4,FALSE),"")</f>
        <v>43727</v>
      </c>
      <c r="H2757" s="163">
        <f>SUMIFS(tabSaldoAta[ESTIMATIVA],tabSaldoAta[CÓDIGO],tabConsumoAta[[#This Row],[CÓDIGO]],tabSaldoAta[CHAVE],tabConsumoAta[[#This Row],[ATA]])</f>
        <v>3000</v>
      </c>
      <c r="I2757" s="164">
        <v>300</v>
      </c>
      <c r="J2757" s="159">
        <v>6</v>
      </c>
      <c r="K2757" s="251">
        <v>7229</v>
      </c>
      <c r="L2757" s="246" t="s">
        <v>2777</v>
      </c>
      <c r="M2757" s="160" t="s">
        <v>2885</v>
      </c>
      <c r="N2757" s="160" t="s">
        <v>2886</v>
      </c>
      <c r="O2757" s="249" t="s">
        <v>2888</v>
      </c>
      <c r="P2757" s="248">
        <v>43614</v>
      </c>
      <c r="Q2757" s="166" t="str">
        <f>IF(COUNTIFS(tabAtas_Bloqueios[CÓDIGO],tabConsumoAta[[#This Row],[CÓDIGO]],tabAtas_Bloqueios[CHAVE],tabConsumoAta[[#This Row],[ATA]],tabAtas_Bloqueios[INATIVO],"") &gt; 0,"X","")</f>
        <v/>
      </c>
      <c r="R2757" s="158" t="s">
        <v>1555</v>
      </c>
    </row>
    <row r="2758" spans="1:18" x14ac:dyDescent="0.3">
      <c r="A2758" s="247">
        <v>13562</v>
      </c>
      <c r="B2758" s="47" t="s">
        <v>2399</v>
      </c>
      <c r="C2758" s="34" t="str">
        <f>IFERROR(VLOOKUP(tabConsumoAta[[#This Row],[CÓDIGO]],tabEstimativa[#Data],14,FALSE),"")</f>
        <v>Aguardando</v>
      </c>
      <c r="D2758" s="157" t="s">
        <v>1652</v>
      </c>
      <c r="E2758" s="157">
        <v>204</v>
      </c>
      <c r="F2758" s="34">
        <v>2018</v>
      </c>
      <c r="G2758" s="78">
        <f>IFERROR(VLOOKUP(tabConsumoAta[[#This Row],[ATA]],tabAtas[#Data],4,FALSE),"")</f>
        <v>43746</v>
      </c>
      <c r="H2758" s="163">
        <f>SUMIFS(tabSaldoAta[ESTIMATIVA],tabSaldoAta[CÓDIGO],tabConsumoAta[[#This Row],[CÓDIGO]],tabSaldoAta[CHAVE],tabConsumoAta[[#This Row],[ATA]])</f>
        <v>800</v>
      </c>
      <c r="I2758" s="164">
        <v>30</v>
      </c>
      <c r="J2758" s="159">
        <v>7</v>
      </c>
      <c r="K2758" s="251">
        <v>7217</v>
      </c>
      <c r="L2758" s="246" t="s">
        <v>2762</v>
      </c>
      <c r="M2758" s="160" t="s">
        <v>2885</v>
      </c>
      <c r="N2758" s="160" t="s">
        <v>2886</v>
      </c>
      <c r="O2758" s="249" t="s">
        <v>2888</v>
      </c>
      <c r="P2758" s="248">
        <v>43614</v>
      </c>
      <c r="Q2758" s="166" t="str">
        <f>IF(COUNTIFS(tabAtas_Bloqueios[CÓDIGO],tabConsumoAta[[#This Row],[CÓDIGO]],tabAtas_Bloqueios[CHAVE],tabConsumoAta[[#This Row],[ATA]],tabAtas_Bloqueios[INATIVO],"") &gt; 0,"X","")</f>
        <v/>
      </c>
      <c r="R2758" s="158" t="s">
        <v>1555</v>
      </c>
    </row>
    <row r="2759" spans="1:18" x14ac:dyDescent="0.3">
      <c r="A2759" s="247">
        <v>13072</v>
      </c>
      <c r="B2759" s="47" t="s">
        <v>2782</v>
      </c>
      <c r="C2759" s="34" t="str">
        <f>IFERROR(VLOOKUP(tabConsumoAta[[#This Row],[CÓDIGO]],tabEstimativa[#Data],14,FALSE),"")</f>
        <v>Aguardando</v>
      </c>
      <c r="D2759" s="157" t="s">
        <v>1743</v>
      </c>
      <c r="E2759" s="157">
        <v>76</v>
      </c>
      <c r="F2759" s="34">
        <v>2019</v>
      </c>
      <c r="G2759" s="78">
        <f>IFERROR(VLOOKUP(tabConsumoAta[[#This Row],[ATA]],tabAtas[#Data],4,FALSE),"")</f>
        <v>43899</v>
      </c>
      <c r="H2759" s="163">
        <f>SUMIFS(tabSaldoAta[ESTIMATIVA],tabSaldoAta[CÓDIGO],tabConsumoAta[[#This Row],[CÓDIGO]],tabSaldoAta[CHAVE],tabConsumoAta[[#This Row],[ATA]])</f>
        <v>200</v>
      </c>
      <c r="I2759" s="164">
        <v>400</v>
      </c>
      <c r="J2759" s="159">
        <v>8</v>
      </c>
      <c r="K2759" s="251">
        <v>7215</v>
      </c>
      <c r="L2759" s="246" t="s">
        <v>2762</v>
      </c>
      <c r="M2759" s="160" t="s">
        <v>2885</v>
      </c>
      <c r="N2759" s="160" t="s">
        <v>2886</v>
      </c>
      <c r="O2759" s="249" t="s">
        <v>2888</v>
      </c>
      <c r="P2759" s="248">
        <v>43614</v>
      </c>
      <c r="Q2759" s="166" t="str">
        <f>IF(COUNTIFS(tabAtas_Bloqueios[CÓDIGO],tabConsumoAta[[#This Row],[CÓDIGO]],tabAtas_Bloqueios[CHAVE],tabConsumoAta[[#This Row],[ATA]],tabAtas_Bloqueios[INATIVO],"") &gt; 0,"X","")</f>
        <v/>
      </c>
      <c r="R2759" s="158" t="s">
        <v>1555</v>
      </c>
    </row>
    <row r="2760" spans="1:18" x14ac:dyDescent="0.3">
      <c r="A2760" s="247">
        <v>76777</v>
      </c>
      <c r="B2760" s="47" t="s">
        <v>71</v>
      </c>
      <c r="C2760" s="34" t="str">
        <f>IFERROR(VLOOKUP(tabConsumoAta[[#This Row],[CÓDIGO]],tabEstimativa[#Data],14,FALSE),"")</f>
        <v>Inativo</v>
      </c>
      <c r="D2760" s="157" t="s">
        <v>1768</v>
      </c>
      <c r="E2760" s="157">
        <v>126</v>
      </c>
      <c r="F2760" s="34">
        <v>2019</v>
      </c>
      <c r="G2760" s="78">
        <f>IFERROR(VLOOKUP(tabConsumoAta[[#This Row],[ATA]],tabAtas[#Data],4,FALSE),"")</f>
        <v>43957</v>
      </c>
      <c r="H2760" s="163">
        <f>SUMIFS(tabSaldoAta[ESTIMATIVA],tabSaldoAta[CÓDIGO],tabConsumoAta[[#This Row],[CÓDIGO]],tabSaldoAta[CHAVE],tabConsumoAta[[#This Row],[ATA]])</f>
        <v>3800</v>
      </c>
      <c r="I2760" s="164">
        <v>2400</v>
      </c>
      <c r="J2760" s="159">
        <v>9</v>
      </c>
      <c r="K2760" s="251">
        <v>7240</v>
      </c>
      <c r="L2760" s="246" t="s">
        <v>2415</v>
      </c>
      <c r="M2760" s="160" t="s">
        <v>2885</v>
      </c>
      <c r="N2760" s="160" t="s">
        <v>2886</v>
      </c>
      <c r="O2760" s="249" t="s">
        <v>2888</v>
      </c>
      <c r="P2760" s="248">
        <v>43614</v>
      </c>
      <c r="Q2760" s="166" t="str">
        <f>IF(COUNTIFS(tabAtas_Bloqueios[CÓDIGO],tabConsumoAta[[#This Row],[CÓDIGO]],tabAtas_Bloqueios[CHAVE],tabConsumoAta[[#This Row],[ATA]],tabAtas_Bloqueios[INATIVO],"") &gt; 0,"X","")</f>
        <v/>
      </c>
      <c r="R2760" s="158" t="s">
        <v>1555</v>
      </c>
    </row>
    <row r="2761" spans="1:18" x14ac:dyDescent="0.3">
      <c r="A2761" s="247">
        <v>103251</v>
      </c>
      <c r="B2761" s="47" t="s">
        <v>70</v>
      </c>
      <c r="C2761" s="34" t="str">
        <f>IFERROR(VLOOKUP(tabConsumoAta[[#This Row],[CÓDIGO]],tabEstimativa[#Data],14,FALSE),"")</f>
        <v>Inativo</v>
      </c>
      <c r="D2761" s="157" t="s">
        <v>1768</v>
      </c>
      <c r="E2761" s="157">
        <v>126</v>
      </c>
      <c r="F2761" s="34">
        <v>2019</v>
      </c>
      <c r="G2761" s="78">
        <f>IFERROR(VLOOKUP(tabConsumoAta[[#This Row],[ATA]],tabAtas[#Data],4,FALSE),"")</f>
        <v>43957</v>
      </c>
      <c r="H2761" s="163">
        <f>SUMIFS(tabSaldoAta[ESTIMATIVA],tabSaldoAta[CÓDIGO],tabConsumoAta[[#This Row],[CÓDIGO]],tabSaldoAta[CHAVE],tabConsumoAta[[#This Row],[ATA]])</f>
        <v>700</v>
      </c>
      <c r="I2761" s="164">
        <v>200</v>
      </c>
      <c r="J2761" s="159">
        <v>10</v>
      </c>
      <c r="K2761" s="251">
        <v>7240</v>
      </c>
      <c r="L2761" s="246" t="s">
        <v>2415</v>
      </c>
      <c r="M2761" s="160" t="s">
        <v>2885</v>
      </c>
      <c r="N2761" s="160" t="s">
        <v>2886</v>
      </c>
      <c r="O2761" s="249" t="s">
        <v>2888</v>
      </c>
      <c r="P2761" s="248">
        <v>43614</v>
      </c>
      <c r="Q2761" s="166" t="str">
        <f>IF(COUNTIFS(tabAtas_Bloqueios[CÓDIGO],tabConsumoAta[[#This Row],[CÓDIGO]],tabAtas_Bloqueios[CHAVE],tabConsumoAta[[#This Row],[ATA]],tabAtas_Bloqueios[INATIVO],"") &gt; 0,"X","")</f>
        <v/>
      </c>
      <c r="R2761" s="158" t="s">
        <v>1555</v>
      </c>
    </row>
    <row r="2762" spans="1:18" x14ac:dyDescent="0.3">
      <c r="A2762" s="247">
        <v>112965</v>
      </c>
      <c r="B2762" s="47" t="s">
        <v>60</v>
      </c>
      <c r="C2762" s="34" t="str">
        <f>IFERROR(VLOOKUP(tabConsumoAta[[#This Row],[CÓDIGO]],tabEstimativa[#Data],14,FALSE),"")</f>
        <v>Inativo</v>
      </c>
      <c r="D2762" s="157" t="s">
        <v>1768</v>
      </c>
      <c r="E2762" s="157">
        <v>126</v>
      </c>
      <c r="F2762" s="34">
        <v>2019</v>
      </c>
      <c r="G2762" s="78">
        <f>IFERROR(VLOOKUP(tabConsumoAta[[#This Row],[ATA]],tabAtas[#Data],4,FALSE),"")</f>
        <v>43957</v>
      </c>
      <c r="H2762" s="163">
        <f>SUMIFS(tabSaldoAta[ESTIMATIVA],tabSaldoAta[CÓDIGO],tabConsumoAta[[#This Row],[CÓDIGO]],tabSaldoAta[CHAVE],tabConsumoAta[[#This Row],[ATA]])</f>
        <v>0</v>
      </c>
      <c r="I2762" s="164">
        <v>100</v>
      </c>
      <c r="J2762" s="159">
        <v>11</v>
      </c>
      <c r="K2762" s="251">
        <v>7240</v>
      </c>
      <c r="L2762" s="246" t="s">
        <v>2415</v>
      </c>
      <c r="M2762" s="160" t="s">
        <v>2885</v>
      </c>
      <c r="N2762" s="160" t="s">
        <v>2886</v>
      </c>
      <c r="O2762" s="249" t="s">
        <v>2888</v>
      </c>
      <c r="P2762" s="248">
        <v>43614</v>
      </c>
      <c r="Q2762" s="166" t="str">
        <f>IF(COUNTIFS(tabAtas_Bloqueios[CÓDIGO],tabConsumoAta[[#This Row],[CÓDIGO]],tabAtas_Bloqueios[CHAVE],tabConsumoAta[[#This Row],[ATA]],tabAtas_Bloqueios[INATIVO],"") &gt; 0,"X","")</f>
        <v/>
      </c>
      <c r="R2762" s="158" t="s">
        <v>1555</v>
      </c>
    </row>
    <row r="2763" spans="1:18" x14ac:dyDescent="0.3">
      <c r="A2763" s="247">
        <v>76781</v>
      </c>
      <c r="B2763" s="47" t="s">
        <v>2890</v>
      </c>
      <c r="C2763" s="34" t="str">
        <f>IFERROR(VLOOKUP(tabConsumoAta[[#This Row],[CÓDIGO]],tabEstimativa[#Data],14,FALSE),"")</f>
        <v>Inativo</v>
      </c>
      <c r="D2763" s="157" t="s">
        <v>1768</v>
      </c>
      <c r="E2763" s="157">
        <v>126</v>
      </c>
      <c r="F2763" s="34">
        <v>2019</v>
      </c>
      <c r="G2763" s="78">
        <f>IFERROR(VLOOKUP(tabConsumoAta[[#This Row],[ATA]],tabAtas[#Data],4,FALSE),"")</f>
        <v>43957</v>
      </c>
      <c r="H2763" s="163">
        <f>SUMIFS(tabSaldoAta[ESTIMATIVA],tabSaldoAta[CÓDIGO],tabConsumoAta[[#This Row],[CÓDIGO]],tabSaldoAta[CHAVE],tabConsumoAta[[#This Row],[ATA]])</f>
        <v>1000</v>
      </c>
      <c r="I2763" s="164">
        <v>400</v>
      </c>
      <c r="J2763" s="159">
        <v>12</v>
      </c>
      <c r="K2763" s="251">
        <v>7241</v>
      </c>
      <c r="L2763" s="246" t="s">
        <v>2860</v>
      </c>
      <c r="M2763" s="160" t="s">
        <v>2885</v>
      </c>
      <c r="N2763" s="160" t="s">
        <v>2886</v>
      </c>
      <c r="O2763" s="249" t="s">
        <v>2888</v>
      </c>
      <c r="P2763" s="248">
        <v>43614</v>
      </c>
      <c r="Q2763" s="166" t="str">
        <f>IF(COUNTIFS(tabAtas_Bloqueios[CÓDIGO],tabConsumoAta[[#This Row],[CÓDIGO]],tabAtas_Bloqueios[CHAVE],tabConsumoAta[[#This Row],[ATA]],tabAtas_Bloqueios[INATIVO],"") &gt; 0,"X","")</f>
        <v/>
      </c>
      <c r="R2763" s="158" t="s">
        <v>1555</v>
      </c>
    </row>
    <row r="2764" spans="1:18" x14ac:dyDescent="0.3">
      <c r="A2764" s="247">
        <v>109944</v>
      </c>
      <c r="B2764" s="47" t="s">
        <v>90</v>
      </c>
      <c r="C2764" s="34" t="str">
        <f>IFERROR(VLOOKUP(tabConsumoAta[[#This Row],[CÓDIGO]],tabEstimativa[#Data],14,FALSE),"")</f>
        <v>Aguardando</v>
      </c>
      <c r="D2764" s="157"/>
      <c r="E2764" s="157"/>
      <c r="F2764" s="34"/>
      <c r="G2764" s="78" t="str">
        <f>IFERROR(VLOOKUP(tabConsumoAta[[#This Row],[ATA]],tabAtas[#Data],4,FALSE),"")</f>
        <v/>
      </c>
      <c r="H2764" s="163">
        <f>SUMIFS(tabSaldoAta[ESTIMATIVA],tabSaldoAta[CÓDIGO],tabConsumoAta[[#This Row],[CÓDIGO]],tabSaldoAta[CHAVE],tabConsumoAta[[#This Row],[ATA]])</f>
        <v>0</v>
      </c>
      <c r="I2764" s="164">
        <v>300</v>
      </c>
      <c r="J2764" s="159">
        <v>1</v>
      </c>
      <c r="K2764" s="251">
        <v>7434</v>
      </c>
      <c r="L2764" s="246" t="s">
        <v>1560</v>
      </c>
      <c r="M2764" s="160" t="s">
        <v>2882</v>
      </c>
      <c r="N2764" s="160" t="s">
        <v>2883</v>
      </c>
      <c r="O2764" s="249" t="s">
        <v>2884</v>
      </c>
      <c r="P2764" s="248">
        <v>43609</v>
      </c>
      <c r="Q2764" s="166" t="str">
        <f>IF(COUNTIFS(tabAtas_Bloqueios[CÓDIGO],tabConsumoAta[[#This Row],[CÓDIGO]],tabAtas_Bloqueios[CHAVE],tabConsumoAta[[#This Row],[ATA]],tabAtas_Bloqueios[INATIVO],"") &gt; 0,"X","")</f>
        <v/>
      </c>
      <c r="R2764" s="158" t="s">
        <v>1555</v>
      </c>
    </row>
    <row r="2765" spans="1:18" x14ac:dyDescent="0.3">
      <c r="A2765" s="247">
        <v>109944</v>
      </c>
      <c r="B2765" s="47" t="s">
        <v>90</v>
      </c>
      <c r="C2765" s="34" t="str">
        <f>IFERROR(VLOOKUP(tabConsumoAta[[#This Row],[CÓDIGO]],tabEstimativa[#Data],14,FALSE),"")</f>
        <v>Aguardando</v>
      </c>
      <c r="D2765" s="157" t="s">
        <v>1380</v>
      </c>
      <c r="E2765" s="157"/>
      <c r="F2765" s="34"/>
      <c r="G2765" s="78" t="str">
        <f>IFERROR(VLOOKUP(tabConsumoAta[[#This Row],[ATA]],tabAtas[#Data],4,FALSE),"")</f>
        <v/>
      </c>
      <c r="H2765" s="163">
        <f>SUMIFS(tabSaldoAta[ESTIMATIVA],tabSaldoAta[CÓDIGO],tabConsumoAta[[#This Row],[CÓDIGO]],tabSaldoAta[CHAVE],tabConsumoAta[[#This Row],[ATA]])</f>
        <v>0</v>
      </c>
      <c r="I2765" s="164">
        <v>300</v>
      </c>
      <c r="J2765" s="159">
        <v>2</v>
      </c>
      <c r="K2765" s="251">
        <v>7437</v>
      </c>
      <c r="L2765" s="246" t="s">
        <v>1560</v>
      </c>
      <c r="M2765" s="160" t="s">
        <v>2882</v>
      </c>
      <c r="N2765" s="160" t="s">
        <v>2883</v>
      </c>
      <c r="O2765" s="249" t="s">
        <v>2884</v>
      </c>
      <c r="P2765" s="248">
        <v>43609</v>
      </c>
      <c r="Q2765" s="166" t="str">
        <f>IF(COUNTIFS(tabAtas_Bloqueios[CÓDIGO],tabConsumoAta[[#This Row],[CÓDIGO]],tabAtas_Bloqueios[CHAVE],tabConsumoAta[[#This Row],[ATA]],tabAtas_Bloqueios[INATIVO],"") &gt; 0,"X","")</f>
        <v/>
      </c>
      <c r="R2765" s="158" t="s">
        <v>1555</v>
      </c>
    </row>
    <row r="2766" spans="1:18" x14ac:dyDescent="0.3">
      <c r="A2766" s="247">
        <v>109944</v>
      </c>
      <c r="B2766" s="47" t="s">
        <v>90</v>
      </c>
      <c r="C2766" s="34" t="str">
        <f>IFERROR(VLOOKUP(tabConsumoAta[[#This Row],[CÓDIGO]],tabEstimativa[#Data],14,FALSE),"")</f>
        <v>Aguardando</v>
      </c>
      <c r="D2766" s="157"/>
      <c r="E2766" s="157"/>
      <c r="F2766" s="34"/>
      <c r="G2766" s="78" t="str">
        <f>IFERROR(VLOOKUP(tabConsumoAta[[#This Row],[ATA]],tabAtas[#Data],4,FALSE),"")</f>
        <v/>
      </c>
      <c r="H2766" s="163">
        <f>SUMIFS(tabSaldoAta[ESTIMATIVA],tabSaldoAta[CÓDIGO],tabConsumoAta[[#This Row],[CÓDIGO]],tabSaldoAta[CHAVE],tabConsumoAta[[#This Row],[ATA]])</f>
        <v>0</v>
      </c>
      <c r="I2766" s="164">
        <v>200</v>
      </c>
      <c r="J2766" s="159">
        <v>3</v>
      </c>
      <c r="K2766" s="251">
        <v>7440</v>
      </c>
      <c r="L2766" s="246" t="s">
        <v>1560</v>
      </c>
      <c r="M2766" s="160" t="s">
        <v>2882</v>
      </c>
      <c r="N2766" s="160" t="s">
        <v>2883</v>
      </c>
      <c r="O2766" s="249" t="s">
        <v>2884</v>
      </c>
      <c r="P2766" s="248">
        <v>43609</v>
      </c>
      <c r="Q2766" s="166" t="str">
        <f>IF(COUNTIFS(tabAtas_Bloqueios[CÓDIGO],tabConsumoAta[[#This Row],[CÓDIGO]],tabAtas_Bloqueios[CHAVE],tabConsumoAta[[#This Row],[ATA]],tabAtas_Bloqueios[INATIVO],"") &gt; 0,"X","")</f>
        <v/>
      </c>
      <c r="R2766" s="158" t="s">
        <v>1555</v>
      </c>
    </row>
    <row r="2767" spans="1:18" x14ac:dyDescent="0.3">
      <c r="A2767" s="247">
        <v>134542</v>
      </c>
      <c r="B2767" s="47" t="s">
        <v>2791</v>
      </c>
      <c r="C2767" s="34" t="str">
        <f>IFERROR(VLOOKUP(tabConsumoAta[[#This Row],[CÓDIGO]],tabEstimativa[#Data],14,FALSE),"")</f>
        <v>Aguardando</v>
      </c>
      <c r="D2767" s="157" t="s">
        <v>1644</v>
      </c>
      <c r="E2767" s="157">
        <v>195</v>
      </c>
      <c r="F2767" s="34">
        <v>2018</v>
      </c>
      <c r="G2767" s="78">
        <f>IFERROR(VLOOKUP(tabConsumoAta[[#This Row],[ATA]],tabAtas[#Data],4,FALSE),"")</f>
        <v>43727</v>
      </c>
      <c r="H2767" s="163">
        <f>SUMIFS(tabSaldoAta[ESTIMATIVA],tabSaldoAta[CÓDIGO],tabConsumoAta[[#This Row],[CÓDIGO]],tabSaldoAta[CHAVE],tabConsumoAta[[#This Row],[ATA]])</f>
        <v>1500</v>
      </c>
      <c r="I2767" s="164">
        <v>500</v>
      </c>
      <c r="J2767" s="159">
        <v>1</v>
      </c>
      <c r="K2767" s="251">
        <v>7162</v>
      </c>
      <c r="L2767" s="246" t="s">
        <v>2777</v>
      </c>
      <c r="M2767" s="160" t="s">
        <v>2876</v>
      </c>
      <c r="N2767" s="160" t="s">
        <v>2877</v>
      </c>
      <c r="O2767" s="249" t="s">
        <v>2878</v>
      </c>
      <c r="P2767" s="248">
        <v>43609</v>
      </c>
      <c r="Q2767" s="166" t="str">
        <f>IF(COUNTIFS(tabAtas_Bloqueios[CÓDIGO],tabConsumoAta[[#This Row],[CÓDIGO]],tabAtas_Bloqueios[CHAVE],tabConsumoAta[[#This Row],[ATA]],tabAtas_Bloqueios[INATIVO],"") &gt; 0,"X","")</f>
        <v/>
      </c>
      <c r="R2767" s="158" t="s">
        <v>1555</v>
      </c>
    </row>
    <row r="2768" spans="1:18" x14ac:dyDescent="0.3">
      <c r="A2768" s="247">
        <v>32534</v>
      </c>
      <c r="B2768" s="47" t="s">
        <v>30</v>
      </c>
      <c r="C2768" s="34" t="str">
        <f>IFERROR(VLOOKUP(tabConsumoAta[[#This Row],[CÓDIGO]],tabEstimativa[#Data],14,FALSE),"")</f>
        <v>Aguardando</v>
      </c>
      <c r="D2768" s="157" t="s">
        <v>1648</v>
      </c>
      <c r="E2768" s="157">
        <v>198</v>
      </c>
      <c r="F2768" s="34">
        <v>2018</v>
      </c>
      <c r="G2768" s="78">
        <f>IFERROR(VLOOKUP(tabConsumoAta[[#This Row],[ATA]],tabAtas[#Data],4,FALSE),"")</f>
        <v>43733</v>
      </c>
      <c r="H2768" s="163">
        <f>SUMIFS(tabSaldoAta[ESTIMATIVA],tabSaldoAta[CÓDIGO],tabConsumoAta[[#This Row],[CÓDIGO]],tabSaldoAta[CHAVE],tabConsumoAta[[#This Row],[ATA]])</f>
        <v>800</v>
      </c>
      <c r="I2768" s="164">
        <v>1000</v>
      </c>
      <c r="J2768" s="159">
        <v>2</v>
      </c>
      <c r="K2768" s="251">
        <v>7163</v>
      </c>
      <c r="L2768" s="246" t="s">
        <v>2424</v>
      </c>
      <c r="M2768" s="160" t="s">
        <v>2876</v>
      </c>
      <c r="N2768" s="160" t="s">
        <v>2877</v>
      </c>
      <c r="O2768" s="249" t="s">
        <v>2878</v>
      </c>
      <c r="P2768" s="248">
        <v>43609</v>
      </c>
      <c r="Q2768" s="166" t="str">
        <f>IF(COUNTIFS(tabAtas_Bloqueios[CÓDIGO],tabConsumoAta[[#This Row],[CÓDIGO]],tabAtas_Bloqueios[CHAVE],tabConsumoAta[[#This Row],[ATA]],tabAtas_Bloqueios[INATIVO],"") &gt; 0,"X","")</f>
        <v/>
      </c>
      <c r="R2768" s="158" t="s">
        <v>1555</v>
      </c>
    </row>
    <row r="2769" spans="1:18" x14ac:dyDescent="0.3">
      <c r="A2769" s="247">
        <v>88719</v>
      </c>
      <c r="B2769" s="47" t="s">
        <v>116</v>
      </c>
      <c r="C2769" s="34" t="str">
        <f>IFERROR(VLOOKUP(tabConsumoAta[[#This Row],[CÓDIGO]],tabEstimativa[#Data],14,FALSE),"")</f>
        <v>Aguardando</v>
      </c>
      <c r="D2769" s="157" t="s">
        <v>1698</v>
      </c>
      <c r="E2769" s="157">
        <v>2</v>
      </c>
      <c r="F2769" s="34">
        <v>2019</v>
      </c>
      <c r="G2769" s="78">
        <f>IFERROR(VLOOKUP(tabConsumoAta[[#This Row],[ATA]],tabAtas[#Data],4,FALSE),"")</f>
        <v>43831</v>
      </c>
      <c r="H2769" s="163">
        <f>SUMIFS(tabSaldoAta[ESTIMATIVA],tabSaldoAta[CÓDIGO],tabConsumoAta[[#This Row],[CÓDIGO]],tabSaldoAta[CHAVE],tabConsumoAta[[#This Row],[ATA]])</f>
        <v>200</v>
      </c>
      <c r="I2769" s="164">
        <v>40</v>
      </c>
      <c r="J2769" s="159">
        <v>3</v>
      </c>
      <c r="K2769" s="251">
        <v>7187</v>
      </c>
      <c r="L2769" s="246" t="s">
        <v>2879</v>
      </c>
      <c r="M2769" s="160" t="s">
        <v>2876</v>
      </c>
      <c r="N2769" s="160" t="s">
        <v>2877</v>
      </c>
      <c r="O2769" s="249" t="s">
        <v>2878</v>
      </c>
      <c r="P2769" s="248">
        <v>43609</v>
      </c>
      <c r="Q2769" s="166" t="str">
        <f>IF(COUNTIFS(tabAtas_Bloqueios[CÓDIGO],tabConsumoAta[[#This Row],[CÓDIGO]],tabAtas_Bloqueios[CHAVE],tabConsumoAta[[#This Row],[ATA]],tabAtas_Bloqueios[INATIVO],"") &gt; 0,"X","")</f>
        <v/>
      </c>
      <c r="R2769" s="158" t="s">
        <v>1555</v>
      </c>
    </row>
    <row r="2770" spans="1:18" x14ac:dyDescent="0.3">
      <c r="A2770" s="247">
        <v>71697</v>
      </c>
      <c r="B2770" s="47" t="s">
        <v>1422</v>
      </c>
      <c r="C2770" s="34" t="str">
        <f>IFERROR(VLOOKUP(tabConsumoAta[[#This Row],[CÓDIGO]],tabEstimativa[#Data],14,FALSE),"")</f>
        <v>Suspenso</v>
      </c>
      <c r="D2770" s="157"/>
      <c r="E2770" s="157"/>
      <c r="F2770" s="34"/>
      <c r="G2770" s="78" t="str">
        <f>IFERROR(VLOOKUP(tabConsumoAta[[#This Row],[ATA]],tabAtas[#Data],4,FALSE),"")</f>
        <v/>
      </c>
      <c r="H2770" s="163">
        <f>SUMIFS(tabSaldoAta[ESTIMATIVA],tabSaldoAta[CÓDIGO],tabConsumoAta[[#This Row],[CÓDIGO]],tabSaldoAta[CHAVE],tabConsumoAta[[#This Row],[ATA]])</f>
        <v>0</v>
      </c>
      <c r="I2770" s="164">
        <v>700</v>
      </c>
      <c r="J2770" s="159">
        <v>4</v>
      </c>
      <c r="K2770" s="251">
        <v>7191</v>
      </c>
      <c r="L2770" s="246" t="s">
        <v>1560</v>
      </c>
      <c r="M2770" s="160" t="s">
        <v>2876</v>
      </c>
      <c r="N2770" s="160" t="s">
        <v>2877</v>
      </c>
      <c r="O2770" s="249" t="s">
        <v>2878</v>
      </c>
      <c r="P2770" s="248">
        <v>43609</v>
      </c>
      <c r="Q2770" s="166" t="str">
        <f>IF(COUNTIFS(tabAtas_Bloqueios[CÓDIGO],tabConsumoAta[[#This Row],[CÓDIGO]],tabAtas_Bloqueios[CHAVE],tabConsumoAta[[#This Row],[ATA]],tabAtas_Bloqueios[INATIVO],"") &gt; 0,"X","")</f>
        <v/>
      </c>
      <c r="R2770" s="158" t="s">
        <v>1555</v>
      </c>
    </row>
    <row r="2771" spans="1:18" x14ac:dyDescent="0.3">
      <c r="A2771" s="247">
        <v>52129</v>
      </c>
      <c r="B2771" s="47" t="s">
        <v>2880</v>
      </c>
      <c r="C2771" s="34" t="str">
        <f>IFERROR(VLOOKUP(tabConsumoAta[[#This Row],[CÓDIGO]],tabEstimativa[#Data],14,FALSE),"")</f>
        <v>Suspenso</v>
      </c>
      <c r="D2771" s="157" t="s">
        <v>1740</v>
      </c>
      <c r="E2771" s="157">
        <v>70</v>
      </c>
      <c r="F2771" s="34">
        <v>2019</v>
      </c>
      <c r="G2771" s="78">
        <f>IFERROR(VLOOKUP(tabConsumoAta[[#This Row],[ATA]],tabAtas[#Data],4,FALSE),"")</f>
        <v>43889</v>
      </c>
      <c r="H2771" s="163">
        <f>SUMIFS(tabSaldoAta[ESTIMATIVA],tabSaldoAta[CÓDIGO],tabConsumoAta[[#This Row],[CÓDIGO]],tabSaldoAta[CHAVE],tabConsumoAta[[#This Row],[ATA]])</f>
        <v>350</v>
      </c>
      <c r="I2771" s="164">
        <v>70</v>
      </c>
      <c r="J2771" s="159">
        <v>5</v>
      </c>
      <c r="K2771" s="251">
        <v>7188</v>
      </c>
      <c r="L2771" s="246" t="s">
        <v>2840</v>
      </c>
      <c r="M2771" s="160" t="s">
        <v>2876</v>
      </c>
      <c r="N2771" s="160" t="s">
        <v>2877</v>
      </c>
      <c r="O2771" s="249" t="s">
        <v>2878</v>
      </c>
      <c r="P2771" s="248">
        <v>43609</v>
      </c>
      <c r="Q2771" s="166" t="str">
        <f>IF(COUNTIFS(tabAtas_Bloqueios[CÓDIGO],tabConsumoAta[[#This Row],[CÓDIGO]],tabAtas_Bloqueios[CHAVE],tabConsumoAta[[#This Row],[ATA]],tabAtas_Bloqueios[INATIVO],"") &gt; 0,"X","")</f>
        <v/>
      </c>
      <c r="R2771" s="158" t="s">
        <v>1555</v>
      </c>
    </row>
    <row r="2772" spans="1:18" x14ac:dyDescent="0.3">
      <c r="A2772" s="247">
        <v>134566</v>
      </c>
      <c r="B2772" s="47" t="s">
        <v>2881</v>
      </c>
      <c r="C2772" s="34" t="str">
        <f>IFERROR(VLOOKUP(tabConsumoAta[[#This Row],[CÓDIGO]],tabEstimativa[#Data],14,FALSE),"")</f>
        <v/>
      </c>
      <c r="D2772" s="157" t="s">
        <v>1380</v>
      </c>
      <c r="E2772" s="157"/>
      <c r="F2772" s="34"/>
      <c r="G2772" s="78" t="str">
        <f>IFERROR(VLOOKUP(tabConsumoAta[[#This Row],[ATA]],tabAtas[#Data],4,FALSE),"")</f>
        <v/>
      </c>
      <c r="H2772" s="163">
        <f>SUMIFS(tabSaldoAta[ESTIMATIVA],tabSaldoAta[CÓDIGO],tabConsumoAta[[#This Row],[CÓDIGO]],tabSaldoAta[CHAVE],tabConsumoAta[[#This Row],[ATA]])</f>
        <v>0</v>
      </c>
      <c r="I2772" s="164">
        <v>12000</v>
      </c>
      <c r="J2772" s="159">
        <v>6</v>
      </c>
      <c r="K2772" s="251">
        <v>7193</v>
      </c>
      <c r="L2772" s="246" t="s">
        <v>1560</v>
      </c>
      <c r="M2772" s="160" t="s">
        <v>2876</v>
      </c>
      <c r="N2772" s="160" t="s">
        <v>2877</v>
      </c>
      <c r="O2772" s="249" t="s">
        <v>2878</v>
      </c>
      <c r="P2772" s="248">
        <v>43609</v>
      </c>
      <c r="Q2772" s="166" t="str">
        <f>IF(COUNTIFS(tabAtas_Bloqueios[CÓDIGO],tabConsumoAta[[#This Row],[CÓDIGO]],tabAtas_Bloqueios[CHAVE],tabConsumoAta[[#This Row],[ATA]],tabAtas_Bloqueios[INATIVO],"") &gt; 0,"X","")</f>
        <v/>
      </c>
      <c r="R2772" s="158" t="s">
        <v>1555</v>
      </c>
    </row>
    <row r="2773" spans="1:18" x14ac:dyDescent="0.3">
      <c r="A2773" s="247">
        <v>27479</v>
      </c>
      <c r="B2773" s="47" t="s">
        <v>1411</v>
      </c>
      <c r="C2773" s="34" t="str">
        <f>IFERROR(VLOOKUP(tabConsumoAta[[#This Row],[CÓDIGO]],tabEstimativa[#Data],14,FALSE),"")</f>
        <v>Aguardando</v>
      </c>
      <c r="D2773" s="157" t="s">
        <v>1585</v>
      </c>
      <c r="E2773" s="157">
        <v>117</v>
      </c>
      <c r="F2773" s="34">
        <v>2018</v>
      </c>
      <c r="G2773" s="78">
        <f>IFERROR(VLOOKUP(tabConsumoAta[[#This Row],[ATA]],tabAtas[#Data],4,FALSE),"")</f>
        <v>43628</v>
      </c>
      <c r="H2773" s="163">
        <f>SUMIFS(tabSaldoAta[ESTIMATIVA],tabSaldoAta[CÓDIGO],tabConsumoAta[[#This Row],[CÓDIGO]],tabSaldoAta[CHAVE],tabConsumoAta[[#This Row],[ATA]])</f>
        <v>0</v>
      </c>
      <c r="I2773" s="164">
        <v>50</v>
      </c>
      <c r="J2773" s="159">
        <v>1</v>
      </c>
      <c r="K2773" s="251">
        <v>6846</v>
      </c>
      <c r="L2773" s="246" t="s">
        <v>2744</v>
      </c>
      <c r="M2773" s="160" t="s">
        <v>2869</v>
      </c>
      <c r="N2773" s="160" t="s">
        <v>2870</v>
      </c>
      <c r="O2773" s="249" t="s">
        <v>2871</v>
      </c>
      <c r="P2773" s="248">
        <v>43608</v>
      </c>
      <c r="Q2773" s="166" t="str">
        <f>IF(COUNTIFS(tabAtas_Bloqueios[CÓDIGO],tabConsumoAta[[#This Row],[CÓDIGO]],tabAtas_Bloqueios[CHAVE],tabConsumoAta[[#This Row],[ATA]],tabAtas_Bloqueios[INATIVO],"") &gt; 0,"X","")</f>
        <v/>
      </c>
      <c r="R2773" s="158" t="s">
        <v>1555</v>
      </c>
    </row>
    <row r="2774" spans="1:18" x14ac:dyDescent="0.3">
      <c r="A2774" s="247">
        <v>49033</v>
      </c>
      <c r="B2774" s="47" t="s">
        <v>154</v>
      </c>
      <c r="C2774" s="34" t="str">
        <f>IFERROR(VLOOKUP(tabConsumoAta[[#This Row],[CÓDIGO]],tabEstimativa[#Data],14,FALSE),"")</f>
        <v>Aguardando</v>
      </c>
      <c r="D2774" s="157" t="s">
        <v>1705</v>
      </c>
      <c r="E2774" s="157">
        <v>8</v>
      </c>
      <c r="F2774" s="34">
        <v>2019</v>
      </c>
      <c r="G2774" s="78">
        <f>IFERROR(VLOOKUP(tabConsumoAta[[#This Row],[ATA]],tabAtas[#Data],4,FALSE),"")</f>
        <v>43845</v>
      </c>
      <c r="H2774" s="163">
        <f>SUMIFS(tabSaldoAta[ESTIMATIVA],tabSaldoAta[CÓDIGO],tabConsumoAta[[#This Row],[CÓDIGO]],tabSaldoAta[CHAVE],tabConsumoAta[[#This Row],[ATA]])</f>
        <v>70</v>
      </c>
      <c r="I2774" s="164">
        <v>45</v>
      </c>
      <c r="J2774" s="159">
        <v>2</v>
      </c>
      <c r="K2774" s="251">
        <v>6851</v>
      </c>
      <c r="L2774" s="246" t="s">
        <v>2438</v>
      </c>
      <c r="M2774" s="160" t="s">
        <v>2869</v>
      </c>
      <c r="N2774" s="160" t="s">
        <v>2870</v>
      </c>
      <c r="O2774" s="249" t="s">
        <v>2871</v>
      </c>
      <c r="P2774" s="248">
        <v>43608</v>
      </c>
      <c r="Q2774" s="166" t="str">
        <f>IF(COUNTIFS(tabAtas_Bloqueios[CÓDIGO],tabConsumoAta[[#This Row],[CÓDIGO]],tabAtas_Bloqueios[CHAVE],tabConsumoAta[[#This Row],[ATA]],tabAtas_Bloqueios[INATIVO],"") &gt; 0,"X","")</f>
        <v/>
      </c>
      <c r="R2774" s="158" t="s">
        <v>1555</v>
      </c>
    </row>
    <row r="2775" spans="1:18" x14ac:dyDescent="0.3">
      <c r="A2775" s="247">
        <v>56520</v>
      </c>
      <c r="B2775" s="47" t="s">
        <v>156</v>
      </c>
      <c r="C2775" s="34" t="str">
        <f>IFERROR(VLOOKUP(tabConsumoAta[[#This Row],[CÓDIGO]],tabEstimativa[#Data],14,FALSE),"")</f>
        <v>Aguardando</v>
      </c>
      <c r="D2775" s="157" t="s">
        <v>1705</v>
      </c>
      <c r="E2775" s="157">
        <v>8</v>
      </c>
      <c r="F2775" s="34">
        <v>2019</v>
      </c>
      <c r="G2775" s="78">
        <f>IFERROR(VLOOKUP(tabConsumoAta[[#This Row],[ATA]],tabAtas[#Data],4,FALSE),"")</f>
        <v>43845</v>
      </c>
      <c r="H2775" s="163">
        <f>SUMIFS(tabSaldoAta[ESTIMATIVA],tabSaldoAta[CÓDIGO],tabConsumoAta[[#This Row],[CÓDIGO]],tabSaldoAta[CHAVE],tabConsumoAta[[#This Row],[ATA]])</f>
        <v>60</v>
      </c>
      <c r="I2775" s="164">
        <v>20</v>
      </c>
      <c r="J2775" s="159">
        <v>3</v>
      </c>
      <c r="K2775" s="251">
        <v>6850</v>
      </c>
      <c r="L2775" s="246" t="s">
        <v>2438</v>
      </c>
      <c r="M2775" s="160" t="s">
        <v>2869</v>
      </c>
      <c r="N2775" s="160" t="s">
        <v>2870</v>
      </c>
      <c r="O2775" s="249" t="s">
        <v>2871</v>
      </c>
      <c r="P2775" s="248">
        <v>43608</v>
      </c>
      <c r="Q2775" s="166" t="str">
        <f>IF(COUNTIFS(tabAtas_Bloqueios[CÓDIGO],tabConsumoAta[[#This Row],[CÓDIGO]],tabAtas_Bloqueios[CHAVE],tabConsumoAta[[#This Row],[ATA]],tabAtas_Bloqueios[INATIVO],"") &gt; 0,"X","")</f>
        <v/>
      </c>
      <c r="R2775" s="158" t="s">
        <v>1555</v>
      </c>
    </row>
    <row r="2776" spans="1:18" x14ac:dyDescent="0.3">
      <c r="A2776" s="247">
        <v>56519</v>
      </c>
      <c r="B2776" s="47" t="s">
        <v>155</v>
      </c>
      <c r="C2776" s="34" t="str">
        <f>IFERROR(VLOOKUP(tabConsumoAta[[#This Row],[CÓDIGO]],tabEstimativa[#Data],14,FALSE),"")</f>
        <v>Aguardando</v>
      </c>
      <c r="D2776" s="157" t="s">
        <v>1705</v>
      </c>
      <c r="E2776" s="157">
        <v>8</v>
      </c>
      <c r="F2776" s="34">
        <v>2019</v>
      </c>
      <c r="G2776" s="78">
        <f>IFERROR(VLOOKUP(tabConsumoAta[[#This Row],[ATA]],tabAtas[#Data],4,FALSE),"")</f>
        <v>43845</v>
      </c>
      <c r="H2776" s="163">
        <f>SUMIFS(tabSaldoAta[ESTIMATIVA],tabSaldoAta[CÓDIGO],tabConsumoAta[[#This Row],[CÓDIGO]],tabSaldoAta[CHAVE],tabConsumoAta[[#This Row],[ATA]])</f>
        <v>40</v>
      </c>
      <c r="I2776" s="164">
        <v>15</v>
      </c>
      <c r="J2776" s="159">
        <v>4</v>
      </c>
      <c r="K2776" s="251">
        <v>6850</v>
      </c>
      <c r="L2776" s="246" t="s">
        <v>2414</v>
      </c>
      <c r="M2776" s="160" t="s">
        <v>2869</v>
      </c>
      <c r="N2776" s="160" t="s">
        <v>2870</v>
      </c>
      <c r="O2776" s="249" t="s">
        <v>2871</v>
      </c>
      <c r="P2776" s="248">
        <v>43608</v>
      </c>
      <c r="Q2776" s="166" t="str">
        <f>IF(COUNTIFS(tabAtas_Bloqueios[CÓDIGO],tabConsumoAta[[#This Row],[CÓDIGO]],tabAtas_Bloqueios[CHAVE],tabConsumoAta[[#This Row],[ATA]],tabAtas_Bloqueios[INATIVO],"") &gt; 0,"X","")</f>
        <v/>
      </c>
      <c r="R2776" s="158" t="s">
        <v>1555</v>
      </c>
    </row>
    <row r="2777" spans="1:18" x14ac:dyDescent="0.3">
      <c r="A2777" s="247">
        <v>12685</v>
      </c>
      <c r="B2777" s="47" t="s">
        <v>2872</v>
      </c>
      <c r="C2777" s="34" t="str">
        <f>IFERROR(VLOOKUP(tabConsumoAta[[#This Row],[CÓDIGO]],tabEstimativa[#Data],14,FALSE),"")</f>
        <v>Aguardando</v>
      </c>
      <c r="D2777" s="157" t="s">
        <v>1694</v>
      </c>
      <c r="E2777" s="157">
        <v>1</v>
      </c>
      <c r="F2777" s="34">
        <v>2019</v>
      </c>
      <c r="G2777" s="78">
        <f>IFERROR(VLOOKUP(tabConsumoAta[[#This Row],[ATA]],tabAtas[#Data],4,FALSE),"")</f>
        <v>43832</v>
      </c>
      <c r="H2777" s="163">
        <f>SUMIFS(tabSaldoAta[ESTIMATIVA],tabSaldoAta[CÓDIGO],tabConsumoAta[[#This Row],[CÓDIGO]],tabSaldoAta[CHAVE],tabConsumoAta[[#This Row],[ATA]])</f>
        <v>77620</v>
      </c>
      <c r="I2777" s="164">
        <v>2400</v>
      </c>
      <c r="J2777" s="159">
        <v>5</v>
      </c>
      <c r="K2777" s="251">
        <v>6844</v>
      </c>
      <c r="L2777" s="246" t="s">
        <v>2467</v>
      </c>
      <c r="M2777" s="160" t="s">
        <v>2869</v>
      </c>
      <c r="N2777" s="160" t="s">
        <v>2870</v>
      </c>
      <c r="O2777" s="249" t="s">
        <v>2871</v>
      </c>
      <c r="P2777" s="248">
        <v>43608</v>
      </c>
      <c r="Q2777" s="166" t="str">
        <f>IF(COUNTIFS(tabAtas_Bloqueios[CÓDIGO],tabConsumoAta[[#This Row],[CÓDIGO]],tabAtas_Bloqueios[CHAVE],tabConsumoAta[[#This Row],[ATA]],tabAtas_Bloqueios[INATIVO],"") &gt; 0,"X","")</f>
        <v/>
      </c>
      <c r="R2777" s="158" t="s">
        <v>1555</v>
      </c>
    </row>
    <row r="2778" spans="1:18" x14ac:dyDescent="0.3">
      <c r="A2778" s="247">
        <v>107889</v>
      </c>
      <c r="B2778" s="47" t="s">
        <v>2873</v>
      </c>
      <c r="C2778" s="34" t="str">
        <f>IFERROR(VLOOKUP(tabConsumoAta[[#This Row],[CÓDIGO]],tabEstimativa[#Data],14,FALSE),"")</f>
        <v>Inativo</v>
      </c>
      <c r="D2778" s="157" t="s">
        <v>1768</v>
      </c>
      <c r="E2778" s="157">
        <v>126</v>
      </c>
      <c r="F2778" s="34">
        <v>2019</v>
      </c>
      <c r="G2778" s="78">
        <f>IFERROR(VLOOKUP(tabConsumoAta[[#This Row],[ATA]],tabAtas[#Data],4,FALSE),"")</f>
        <v>43957</v>
      </c>
      <c r="H2778" s="163">
        <f>SUMIFS(tabSaldoAta[ESTIMATIVA],tabSaldoAta[CÓDIGO],tabConsumoAta[[#This Row],[CÓDIGO]],tabSaldoAta[CHAVE],tabConsumoAta[[#This Row],[ATA]])</f>
        <v>250</v>
      </c>
      <c r="I2778" s="164">
        <v>80</v>
      </c>
      <c r="J2778" s="159">
        <v>6</v>
      </c>
      <c r="K2778" s="251">
        <v>6854</v>
      </c>
      <c r="L2778" s="246" t="s">
        <v>2874</v>
      </c>
      <c r="M2778" s="160" t="s">
        <v>2869</v>
      </c>
      <c r="N2778" s="160" t="s">
        <v>2870</v>
      </c>
      <c r="O2778" s="249" t="s">
        <v>2871</v>
      </c>
      <c r="P2778" s="248">
        <v>43608</v>
      </c>
      <c r="Q2778" s="166" t="str">
        <f>IF(COUNTIFS(tabAtas_Bloqueios[CÓDIGO],tabConsumoAta[[#This Row],[CÓDIGO]],tabAtas_Bloqueios[CHAVE],tabConsumoAta[[#This Row],[ATA]],tabAtas_Bloqueios[INATIVO],"") &gt; 0,"X","")</f>
        <v/>
      </c>
      <c r="R2778" s="158" t="s">
        <v>1555</v>
      </c>
    </row>
    <row r="2779" spans="1:18" x14ac:dyDescent="0.3">
      <c r="A2779" s="247">
        <v>14013</v>
      </c>
      <c r="B2779" s="47" t="s">
        <v>2875</v>
      </c>
      <c r="C2779" s="34" t="str">
        <f>IFERROR(VLOOKUP(tabConsumoAta[[#This Row],[CÓDIGO]],tabEstimativa[#Data],14,FALSE),"")</f>
        <v>Suspenso</v>
      </c>
      <c r="D2779" s="157" t="s">
        <v>1768</v>
      </c>
      <c r="E2779" s="157">
        <v>126</v>
      </c>
      <c r="F2779" s="34">
        <v>2019</v>
      </c>
      <c r="G2779" s="78">
        <f>IFERROR(VLOOKUP(tabConsumoAta[[#This Row],[ATA]],tabAtas[#Data],4,FALSE),"")</f>
        <v>43957</v>
      </c>
      <c r="H2779" s="163">
        <f>SUMIFS(tabSaldoAta[ESTIMATIVA],tabSaldoAta[CÓDIGO],tabConsumoAta[[#This Row],[CÓDIGO]],tabSaldoAta[CHAVE],tabConsumoAta[[#This Row],[ATA]])</f>
        <v>350</v>
      </c>
      <c r="I2779" s="164">
        <v>250</v>
      </c>
      <c r="J2779" s="159">
        <v>7</v>
      </c>
      <c r="K2779" s="251">
        <v>6855</v>
      </c>
      <c r="L2779" s="246" t="s">
        <v>2855</v>
      </c>
      <c r="M2779" s="160" t="s">
        <v>2869</v>
      </c>
      <c r="N2779" s="160" t="s">
        <v>2870</v>
      </c>
      <c r="O2779" s="249" t="s">
        <v>2871</v>
      </c>
      <c r="P2779" s="248">
        <v>43608</v>
      </c>
      <c r="Q2779" s="166" t="str">
        <f>IF(COUNTIFS(tabAtas_Bloqueios[CÓDIGO],tabConsumoAta[[#This Row],[CÓDIGO]],tabAtas_Bloqueios[CHAVE],tabConsumoAta[[#This Row],[ATA]],tabAtas_Bloqueios[INATIVO],"") &gt; 0,"X","")</f>
        <v/>
      </c>
      <c r="R2779" s="158" t="s">
        <v>1555</v>
      </c>
    </row>
    <row r="2780" spans="1:18" x14ac:dyDescent="0.3">
      <c r="A2780" s="247">
        <v>109848</v>
      </c>
      <c r="B2780" s="47" t="s">
        <v>222</v>
      </c>
      <c r="C2780" s="34" t="str">
        <f>IFERROR(VLOOKUP(tabConsumoAta[[#This Row],[CÓDIGO]],tabEstimativa[#Data],14,FALSE),"")</f>
        <v>Aguardando</v>
      </c>
      <c r="D2780" s="157" t="s">
        <v>1774</v>
      </c>
      <c r="E2780" s="157">
        <v>130</v>
      </c>
      <c r="F2780" s="34">
        <v>2019</v>
      </c>
      <c r="G2780" s="78">
        <f>IFERROR(VLOOKUP(tabConsumoAta[[#This Row],[ATA]],tabAtas[#Data],4,FALSE),"")</f>
        <v>43962</v>
      </c>
      <c r="H2780" s="163">
        <f>SUMIFS(tabSaldoAta[ESTIMATIVA],tabSaldoAta[CÓDIGO],tabConsumoAta[[#This Row],[CÓDIGO]],tabSaldoAta[CHAVE],tabConsumoAta[[#This Row],[ATA]])</f>
        <v>120</v>
      </c>
      <c r="I2780" s="164">
        <v>30</v>
      </c>
      <c r="J2780" s="159">
        <v>8</v>
      </c>
      <c r="K2780" s="251">
        <v>6857</v>
      </c>
      <c r="L2780" s="246" t="s">
        <v>2864</v>
      </c>
      <c r="M2780" s="160" t="s">
        <v>2869</v>
      </c>
      <c r="N2780" s="160" t="s">
        <v>2870</v>
      </c>
      <c r="O2780" s="249" t="s">
        <v>2871</v>
      </c>
      <c r="P2780" s="248">
        <v>43608</v>
      </c>
      <c r="Q2780" s="166" t="str">
        <f>IF(COUNTIFS(tabAtas_Bloqueios[CÓDIGO],tabConsumoAta[[#This Row],[CÓDIGO]],tabAtas_Bloqueios[CHAVE],tabConsumoAta[[#This Row],[ATA]],tabAtas_Bloqueios[INATIVO],"") &gt; 0,"X","")</f>
        <v/>
      </c>
      <c r="R2780" s="158" t="s">
        <v>1555</v>
      </c>
    </row>
    <row r="2781" spans="1:18" x14ac:dyDescent="0.3">
      <c r="A2781" s="247">
        <v>27136</v>
      </c>
      <c r="B2781" s="47" t="s">
        <v>2850</v>
      </c>
      <c r="C2781" s="34" t="str">
        <f>IFERROR(VLOOKUP(tabConsumoAta[[#This Row],[CÓDIGO]],tabEstimativa[#Data],14,FALSE),"")</f>
        <v>Aguardando</v>
      </c>
      <c r="D2781" s="157" t="s">
        <v>1605</v>
      </c>
      <c r="E2781" s="157">
        <v>164</v>
      </c>
      <c r="F2781" s="34">
        <v>2018</v>
      </c>
      <c r="G2781" s="78">
        <f>IFERROR(VLOOKUP(tabConsumoAta[[#This Row],[ATA]],tabAtas[#Data],4,FALSE),"")</f>
        <v>43683</v>
      </c>
      <c r="H2781" s="163">
        <f>SUMIFS(tabSaldoAta[ESTIMATIVA],tabSaldoAta[CÓDIGO],tabConsumoAta[[#This Row],[CÓDIGO]],tabSaldoAta[CHAVE],tabConsumoAta[[#This Row],[ATA]])</f>
        <v>140000</v>
      </c>
      <c r="I2781" s="164">
        <v>10000</v>
      </c>
      <c r="J2781" s="159">
        <v>1</v>
      </c>
      <c r="K2781" s="251">
        <v>6817</v>
      </c>
      <c r="L2781" s="246" t="s">
        <v>2645</v>
      </c>
      <c r="M2781" s="160" t="s">
        <v>2851</v>
      </c>
      <c r="N2781" s="160" t="s">
        <v>2852</v>
      </c>
      <c r="O2781" s="249" t="s">
        <v>2853</v>
      </c>
      <c r="P2781" s="248">
        <v>43612</v>
      </c>
      <c r="Q2781" s="166" t="str">
        <f>IF(COUNTIFS(tabAtas_Bloqueios[CÓDIGO],tabConsumoAta[[#This Row],[CÓDIGO]],tabAtas_Bloqueios[CHAVE],tabConsumoAta[[#This Row],[ATA]],tabAtas_Bloqueios[INATIVO],"") &gt; 0,"X","")</f>
        <v/>
      </c>
      <c r="R2781" s="158" t="s">
        <v>1555</v>
      </c>
    </row>
    <row r="2782" spans="1:18" x14ac:dyDescent="0.3">
      <c r="A2782" s="247">
        <v>78025</v>
      </c>
      <c r="B2782" s="47" t="s">
        <v>2644</v>
      </c>
      <c r="C2782" s="34" t="str">
        <f>IFERROR(VLOOKUP(tabConsumoAta[[#This Row],[CÓDIGO]],tabEstimativa[#Data],14,FALSE),"")</f>
        <v>Aguardando</v>
      </c>
      <c r="D2782" s="157" t="s">
        <v>1605</v>
      </c>
      <c r="E2782" s="157">
        <v>164</v>
      </c>
      <c r="F2782" s="34">
        <v>2018</v>
      </c>
      <c r="G2782" s="78">
        <f>IFERROR(VLOOKUP(tabConsumoAta[[#This Row],[ATA]],tabAtas[#Data],4,FALSE),"")</f>
        <v>43683</v>
      </c>
      <c r="H2782" s="163">
        <f>SUMIFS(tabSaldoAta[ESTIMATIVA],tabSaldoAta[CÓDIGO],tabConsumoAta[[#This Row],[CÓDIGO]],tabSaldoAta[CHAVE],tabConsumoAta[[#This Row],[ATA]])</f>
        <v>250</v>
      </c>
      <c r="I2782" s="164">
        <v>41</v>
      </c>
      <c r="J2782" s="159">
        <v>2</v>
      </c>
      <c r="K2782" s="251">
        <v>6817</v>
      </c>
      <c r="L2782" s="246" t="s">
        <v>2645</v>
      </c>
      <c r="M2782" s="160" t="s">
        <v>2851</v>
      </c>
      <c r="N2782" s="160" t="s">
        <v>2852</v>
      </c>
      <c r="O2782" s="249" t="s">
        <v>2853</v>
      </c>
      <c r="P2782" s="248">
        <v>43612</v>
      </c>
      <c r="Q2782" s="166" t="str">
        <f>IF(COUNTIFS(tabAtas_Bloqueios[CÓDIGO],tabConsumoAta[[#This Row],[CÓDIGO]],tabAtas_Bloqueios[CHAVE],tabConsumoAta[[#This Row],[ATA]],tabAtas_Bloqueios[INATIVO],"") &gt; 0,"X","")</f>
        <v/>
      </c>
      <c r="R2782" s="158" t="s">
        <v>1555</v>
      </c>
    </row>
    <row r="2783" spans="1:18" x14ac:dyDescent="0.3">
      <c r="A2783" s="247">
        <v>17115</v>
      </c>
      <c r="B2783" s="47" t="s">
        <v>2854</v>
      </c>
      <c r="C2783" s="34" t="str">
        <f>IFERROR(VLOOKUP(tabConsumoAta[[#This Row],[CÓDIGO]],tabEstimativa[#Data],14,FALSE),"")</f>
        <v>Aguardando</v>
      </c>
      <c r="D2783" s="157" t="s">
        <v>1625</v>
      </c>
      <c r="E2783" s="157">
        <v>177</v>
      </c>
      <c r="F2783" s="34">
        <v>2018</v>
      </c>
      <c r="G2783" s="78">
        <f>IFERROR(VLOOKUP(tabConsumoAta[[#This Row],[ATA]],tabAtas[#Data],4,FALSE),"")</f>
        <v>43703</v>
      </c>
      <c r="H2783" s="163">
        <f>SUMIFS(tabSaldoAta[ESTIMATIVA],tabSaldoAta[CÓDIGO],tabConsumoAta[[#This Row],[CÓDIGO]],tabSaldoAta[CHAVE],tabConsumoAta[[#This Row],[ATA]])</f>
        <v>0</v>
      </c>
      <c r="I2783" s="164">
        <v>2200</v>
      </c>
      <c r="J2783" s="159">
        <v>3</v>
      </c>
      <c r="K2783" s="251">
        <v>6818</v>
      </c>
      <c r="L2783" s="246" t="s">
        <v>2467</v>
      </c>
      <c r="M2783" s="160" t="s">
        <v>2851</v>
      </c>
      <c r="N2783" s="160" t="s">
        <v>2852</v>
      </c>
      <c r="O2783" s="249" t="s">
        <v>2853</v>
      </c>
      <c r="P2783" s="248">
        <v>43612</v>
      </c>
      <c r="Q2783" s="166" t="str">
        <f>IF(COUNTIFS(tabAtas_Bloqueios[CÓDIGO],tabConsumoAta[[#This Row],[CÓDIGO]],tabAtas_Bloqueios[CHAVE],tabConsumoAta[[#This Row],[ATA]],tabAtas_Bloqueios[INATIVO],"") &gt; 0,"X","")</f>
        <v/>
      </c>
      <c r="R2783" s="158" t="s">
        <v>1555</v>
      </c>
    </row>
    <row r="2784" spans="1:18" x14ac:dyDescent="0.3">
      <c r="A2784" s="247">
        <v>12847</v>
      </c>
      <c r="B2784" s="47" t="s">
        <v>207</v>
      </c>
      <c r="C2784" s="34" t="str">
        <f>IFERROR(VLOOKUP(tabConsumoAta[[#This Row],[CÓDIGO]],tabEstimativa[#Data],14,FALSE),"")</f>
        <v>Suspenso</v>
      </c>
      <c r="D2784" s="157" t="s">
        <v>1640</v>
      </c>
      <c r="E2784" s="157">
        <v>190</v>
      </c>
      <c r="F2784" s="34">
        <v>2018</v>
      </c>
      <c r="G2784" s="78">
        <f>IFERROR(VLOOKUP(tabConsumoAta[[#This Row],[ATA]],tabAtas[#Data],4,FALSE),"")</f>
        <v>43726</v>
      </c>
      <c r="H2784" s="163">
        <f>SUMIFS(tabSaldoAta[ESTIMATIVA],tabSaldoAta[CÓDIGO],tabConsumoAta[[#This Row],[CÓDIGO]],tabSaldoAta[CHAVE],tabConsumoAta[[#This Row],[ATA]])</f>
        <v>3000</v>
      </c>
      <c r="I2784" s="164">
        <v>850</v>
      </c>
      <c r="J2784" s="159">
        <v>4</v>
      </c>
      <c r="K2784" s="251">
        <v>6822</v>
      </c>
      <c r="L2784" s="246" t="s">
        <v>2421</v>
      </c>
      <c r="M2784" s="160" t="s">
        <v>2851</v>
      </c>
      <c r="N2784" s="160" t="s">
        <v>2852</v>
      </c>
      <c r="O2784" s="249" t="s">
        <v>2853</v>
      </c>
      <c r="P2784" s="248">
        <v>43612</v>
      </c>
      <c r="Q2784" s="166" t="str">
        <f>IF(COUNTIFS(tabAtas_Bloqueios[CÓDIGO],tabConsumoAta[[#This Row],[CÓDIGO]],tabAtas_Bloqueios[CHAVE],tabConsumoAta[[#This Row],[ATA]],tabAtas_Bloqueios[INATIVO],"") &gt; 0,"X","")</f>
        <v/>
      </c>
      <c r="R2784" s="158" t="s">
        <v>1555</v>
      </c>
    </row>
    <row r="2785" spans="1:18" x14ac:dyDescent="0.3">
      <c r="A2785" s="247">
        <v>24371</v>
      </c>
      <c r="B2785" s="47" t="s">
        <v>29</v>
      </c>
      <c r="C2785" s="34" t="str">
        <f>IFERROR(VLOOKUP(tabConsumoAta[[#This Row],[CÓDIGO]],tabEstimativa[#Data],14,FALSE),"")</f>
        <v>Aguardando</v>
      </c>
      <c r="D2785" s="157" t="s">
        <v>1648</v>
      </c>
      <c r="E2785" s="157">
        <v>198</v>
      </c>
      <c r="F2785" s="34">
        <v>2018</v>
      </c>
      <c r="G2785" s="78">
        <f>IFERROR(VLOOKUP(tabConsumoAta[[#This Row],[ATA]],tabAtas[#Data],4,FALSE),"")</f>
        <v>43733</v>
      </c>
      <c r="H2785" s="163">
        <f>SUMIFS(tabSaldoAta[ESTIMATIVA],tabSaldoAta[CÓDIGO],tabConsumoAta[[#This Row],[CÓDIGO]],tabSaldoAta[CHAVE],tabConsumoAta[[#This Row],[ATA]])</f>
        <v>21000</v>
      </c>
      <c r="I2785" s="164">
        <v>4600</v>
      </c>
      <c r="J2785" s="159">
        <v>5</v>
      </c>
      <c r="K2785" s="251">
        <v>6823</v>
      </c>
      <c r="L2785" s="246" t="s">
        <v>2424</v>
      </c>
      <c r="M2785" s="160" t="s">
        <v>2851</v>
      </c>
      <c r="N2785" s="160" t="s">
        <v>2852</v>
      </c>
      <c r="O2785" s="249" t="s">
        <v>2853</v>
      </c>
      <c r="P2785" s="248">
        <v>43612</v>
      </c>
      <c r="Q2785" s="166" t="str">
        <f>IF(COUNTIFS(tabAtas_Bloqueios[CÓDIGO],tabConsumoAta[[#This Row],[CÓDIGO]],tabAtas_Bloqueios[CHAVE],tabConsumoAta[[#This Row],[ATA]],tabAtas_Bloqueios[INATIVO],"") &gt; 0,"X","")</f>
        <v/>
      </c>
      <c r="R2785" s="158" t="s">
        <v>1555</v>
      </c>
    </row>
    <row r="2786" spans="1:18" x14ac:dyDescent="0.3">
      <c r="A2786" s="247">
        <v>133812</v>
      </c>
      <c r="B2786" s="47" t="s">
        <v>2770</v>
      </c>
      <c r="C2786" s="34" t="str">
        <f>IFERROR(VLOOKUP(tabConsumoAta[[#This Row],[CÓDIGO]],tabEstimativa[#Data],14,FALSE),"")</f>
        <v>Aguardando</v>
      </c>
      <c r="D2786" s="157" t="s">
        <v>1698</v>
      </c>
      <c r="E2786" s="157">
        <v>2</v>
      </c>
      <c r="F2786" s="34">
        <v>2019</v>
      </c>
      <c r="G2786" s="78">
        <f>IFERROR(VLOOKUP(tabConsumoAta[[#This Row],[ATA]],tabAtas[#Data],4,FALSE),"")</f>
        <v>43831</v>
      </c>
      <c r="H2786" s="163">
        <f>SUMIFS(tabSaldoAta[ESTIMATIVA],tabSaldoAta[CÓDIGO],tabConsumoAta[[#This Row],[CÓDIGO]],tabSaldoAta[CHAVE],tabConsumoAta[[#This Row],[ATA]])</f>
        <v>250</v>
      </c>
      <c r="I2786" s="164">
        <v>90</v>
      </c>
      <c r="J2786" s="159">
        <v>6</v>
      </c>
      <c r="K2786" s="251">
        <v>6824</v>
      </c>
      <c r="L2786" s="246" t="s">
        <v>2855</v>
      </c>
      <c r="M2786" s="160" t="s">
        <v>2851</v>
      </c>
      <c r="N2786" s="160" t="s">
        <v>2852</v>
      </c>
      <c r="O2786" s="249" t="s">
        <v>2853</v>
      </c>
      <c r="P2786" s="248">
        <v>43612</v>
      </c>
      <c r="Q2786" s="166" t="str">
        <f>IF(COUNTIFS(tabAtas_Bloqueios[CÓDIGO],tabConsumoAta[[#This Row],[CÓDIGO]],tabAtas_Bloqueios[CHAVE],tabConsumoAta[[#This Row],[ATA]],tabAtas_Bloqueios[INATIVO],"") &gt; 0,"X","")</f>
        <v/>
      </c>
      <c r="R2786" s="158" t="s">
        <v>1555</v>
      </c>
    </row>
    <row r="2787" spans="1:18" x14ac:dyDescent="0.3">
      <c r="A2787" s="247">
        <v>102922</v>
      </c>
      <c r="B2787" s="47" t="s">
        <v>2856</v>
      </c>
      <c r="C2787" s="34" t="str">
        <f>IFERROR(VLOOKUP(tabConsumoAta[[#This Row],[CÓDIGO]],tabEstimativa[#Data],14,FALSE),"")</f>
        <v>Aguardando</v>
      </c>
      <c r="D2787" s="157" t="s">
        <v>1694</v>
      </c>
      <c r="E2787" s="157">
        <v>1</v>
      </c>
      <c r="F2787" s="34">
        <v>2019</v>
      </c>
      <c r="G2787" s="78">
        <f>IFERROR(VLOOKUP(tabConsumoAta[[#This Row],[ATA]],tabAtas[#Data],4,FALSE),"")</f>
        <v>43832</v>
      </c>
      <c r="H2787" s="163">
        <f>SUMIFS(tabSaldoAta[ESTIMATIVA],tabSaldoAta[CÓDIGO],tabConsumoAta[[#This Row],[CÓDIGO]],tabSaldoAta[CHAVE],tabConsumoAta[[#This Row],[ATA]])</f>
        <v>50200</v>
      </c>
      <c r="I2787" s="164">
        <v>5850</v>
      </c>
      <c r="J2787" s="159">
        <v>7</v>
      </c>
      <c r="K2787" s="251">
        <v>6819</v>
      </c>
      <c r="L2787" s="246" t="s">
        <v>2857</v>
      </c>
      <c r="M2787" s="160" t="s">
        <v>2851</v>
      </c>
      <c r="N2787" s="160" t="s">
        <v>2852</v>
      </c>
      <c r="O2787" s="249" t="s">
        <v>2853</v>
      </c>
      <c r="P2787" s="248">
        <v>43612</v>
      </c>
      <c r="Q2787" s="166" t="str">
        <f>IF(COUNTIFS(tabAtas_Bloqueios[CÓDIGO],tabConsumoAta[[#This Row],[CÓDIGO]],tabAtas_Bloqueios[CHAVE],tabConsumoAta[[#This Row],[ATA]],tabAtas_Bloqueios[INATIVO],"") &gt; 0,"X","")</f>
        <v/>
      </c>
      <c r="R2787" s="158" t="s">
        <v>1555</v>
      </c>
    </row>
    <row r="2788" spans="1:18" x14ac:dyDescent="0.3">
      <c r="A2788" s="247">
        <v>63839</v>
      </c>
      <c r="B2788" s="47" t="s">
        <v>2367</v>
      </c>
      <c r="C2788" s="34" t="str">
        <f>IFERROR(VLOOKUP(tabConsumoAta[[#This Row],[CÓDIGO]],tabEstimativa[#Data],14,FALSE),"")</f>
        <v>Aguardando</v>
      </c>
      <c r="D2788" s="157" t="s">
        <v>1719</v>
      </c>
      <c r="E2788" s="157">
        <v>15</v>
      </c>
      <c r="F2788" s="34">
        <v>2019</v>
      </c>
      <c r="G2788" s="78">
        <f>IFERROR(VLOOKUP(tabConsumoAta[[#This Row],[ATA]],tabAtas[#Data],4,FALSE),"")</f>
        <v>43858</v>
      </c>
      <c r="H2788" s="163">
        <f>SUMIFS(tabSaldoAta[ESTIMATIVA],tabSaldoAta[CÓDIGO],tabConsumoAta[[#This Row],[CÓDIGO]],tabSaldoAta[CHAVE],tabConsumoAta[[#This Row],[ATA]])</f>
        <v>300</v>
      </c>
      <c r="I2788" s="164">
        <v>70</v>
      </c>
      <c r="J2788" s="159">
        <v>8</v>
      </c>
      <c r="K2788" s="251">
        <v>6825</v>
      </c>
      <c r="L2788" s="246" t="s">
        <v>2846</v>
      </c>
      <c r="M2788" s="160" t="s">
        <v>2851</v>
      </c>
      <c r="N2788" s="160" t="s">
        <v>2852</v>
      </c>
      <c r="O2788" s="249" t="s">
        <v>2853</v>
      </c>
      <c r="P2788" s="248">
        <v>43612</v>
      </c>
      <c r="Q2788" s="166" t="str">
        <f>IF(COUNTIFS(tabAtas_Bloqueios[CÓDIGO],tabConsumoAta[[#This Row],[CÓDIGO]],tabAtas_Bloqueios[CHAVE],tabConsumoAta[[#This Row],[ATA]],tabAtas_Bloqueios[INATIVO],"") &gt; 0,"X","")</f>
        <v/>
      </c>
      <c r="R2788" s="158" t="s">
        <v>1555</v>
      </c>
    </row>
    <row r="2789" spans="1:18" x14ac:dyDescent="0.3">
      <c r="A2789" s="247">
        <v>81493</v>
      </c>
      <c r="B2789" s="47" t="s">
        <v>2858</v>
      </c>
      <c r="C2789" s="34" t="str">
        <f>IFERROR(VLOOKUP(tabConsumoAta[[#This Row],[CÓDIGO]],tabEstimativa[#Data],14,FALSE),"")</f>
        <v>Aguardando</v>
      </c>
      <c r="D2789" s="157" t="s">
        <v>1722</v>
      </c>
      <c r="E2789" s="157">
        <v>16</v>
      </c>
      <c r="F2789" s="34">
        <v>2019</v>
      </c>
      <c r="G2789" s="78">
        <f>IFERROR(VLOOKUP(tabConsumoAta[[#This Row],[ATA]],tabAtas[#Data],4,FALSE),"")</f>
        <v>43859</v>
      </c>
      <c r="H2789" s="163">
        <f>SUMIFS(tabSaldoAta[ESTIMATIVA],tabSaldoAta[CÓDIGO],tabConsumoAta[[#This Row],[CÓDIGO]],tabSaldoAta[CHAVE],tabConsumoAta[[#This Row],[ATA]])</f>
        <v>220</v>
      </c>
      <c r="I2789" s="164">
        <v>20</v>
      </c>
      <c r="J2789" s="159">
        <v>9</v>
      </c>
      <c r="K2789" s="251">
        <v>6826</v>
      </c>
      <c r="L2789" s="246" t="s">
        <v>2762</v>
      </c>
      <c r="M2789" s="160" t="s">
        <v>2851</v>
      </c>
      <c r="N2789" s="160" t="s">
        <v>2852</v>
      </c>
      <c r="O2789" s="249" t="s">
        <v>2853</v>
      </c>
      <c r="P2789" s="248">
        <v>43612</v>
      </c>
      <c r="Q2789" s="166" t="str">
        <f>IF(COUNTIFS(tabAtas_Bloqueios[CÓDIGO],tabConsumoAta[[#This Row],[CÓDIGO]],tabAtas_Bloqueios[CHAVE],tabConsumoAta[[#This Row],[ATA]],tabAtas_Bloqueios[INATIVO],"") &gt; 0,"X","")</f>
        <v/>
      </c>
      <c r="R2789" s="158" t="s">
        <v>1555</v>
      </c>
    </row>
    <row r="2790" spans="1:18" x14ac:dyDescent="0.3">
      <c r="A2790" s="247">
        <v>14662</v>
      </c>
      <c r="B2790" s="47" t="s">
        <v>2859</v>
      </c>
      <c r="C2790" s="34" t="str">
        <f>IFERROR(VLOOKUP(tabConsumoAta[[#This Row],[CÓDIGO]],tabEstimativa[#Data],14,FALSE),"")</f>
        <v>Aguardando</v>
      </c>
      <c r="D2790" s="157" t="s">
        <v>1567</v>
      </c>
      <c r="E2790" s="157">
        <v>47</v>
      </c>
      <c r="F2790" s="34">
        <v>2019</v>
      </c>
      <c r="G2790" s="78">
        <f>IFERROR(VLOOKUP(tabConsumoAta[[#This Row],[ATA]],tabAtas[#Data],4,FALSE),"")</f>
        <v>43878</v>
      </c>
      <c r="H2790" s="163">
        <f>SUMIFS(tabSaldoAta[ESTIMATIVA],tabSaldoAta[CÓDIGO],tabConsumoAta[[#This Row],[CÓDIGO]],tabSaldoAta[CHAVE],tabConsumoAta[[#This Row],[ATA]])</f>
        <v>3400</v>
      </c>
      <c r="I2790" s="164">
        <v>600</v>
      </c>
      <c r="J2790" s="159">
        <v>10</v>
      </c>
      <c r="K2790" s="251">
        <v>6827</v>
      </c>
      <c r="L2790" s="246" t="s">
        <v>2424</v>
      </c>
      <c r="M2790" s="160" t="s">
        <v>2851</v>
      </c>
      <c r="N2790" s="160" t="s">
        <v>2852</v>
      </c>
      <c r="O2790" s="249" t="s">
        <v>2853</v>
      </c>
      <c r="P2790" s="248">
        <v>43612</v>
      </c>
      <c r="Q2790" s="166" t="str">
        <f>IF(COUNTIFS(tabAtas_Bloqueios[CÓDIGO],tabConsumoAta[[#This Row],[CÓDIGO]],tabAtas_Bloqueios[CHAVE],tabConsumoAta[[#This Row],[ATA]],tabAtas_Bloqueios[INATIVO],"") &gt; 0,"X","")</f>
        <v/>
      </c>
      <c r="R2790" s="158" t="s">
        <v>1555</v>
      </c>
    </row>
    <row r="2791" spans="1:18" x14ac:dyDescent="0.3">
      <c r="A2791" s="247">
        <v>119181</v>
      </c>
      <c r="B2791" s="47" t="s">
        <v>228</v>
      </c>
      <c r="C2791" s="34" t="str">
        <f>IFERROR(VLOOKUP(tabConsumoAta[[#This Row],[CÓDIGO]],tabEstimativa[#Data],14,FALSE),"")</f>
        <v>Inativo</v>
      </c>
      <c r="D2791" s="157" t="s">
        <v>1768</v>
      </c>
      <c r="E2791" s="157">
        <v>126</v>
      </c>
      <c r="F2791" s="34">
        <v>2019</v>
      </c>
      <c r="G2791" s="78">
        <f>IFERROR(VLOOKUP(tabConsumoAta[[#This Row],[ATA]],tabAtas[#Data],4,FALSE),"")</f>
        <v>43957</v>
      </c>
      <c r="H2791" s="163">
        <f>SUMIFS(tabSaldoAta[ESTIMATIVA],tabSaldoAta[CÓDIGO],tabConsumoAta[[#This Row],[CÓDIGO]],tabSaldoAta[CHAVE],tabConsumoAta[[#This Row],[ATA]])</f>
        <v>250</v>
      </c>
      <c r="I2791" s="164">
        <v>120</v>
      </c>
      <c r="J2791" s="159">
        <v>11</v>
      </c>
      <c r="K2791" s="251">
        <v>6831</v>
      </c>
      <c r="L2791" s="246" t="s">
        <v>2650</v>
      </c>
      <c r="M2791" s="160" t="s">
        <v>2851</v>
      </c>
      <c r="N2791" s="160" t="s">
        <v>2852</v>
      </c>
      <c r="O2791" s="249" t="s">
        <v>2853</v>
      </c>
      <c r="P2791" s="248">
        <v>43612</v>
      </c>
      <c r="Q2791" s="166" t="str">
        <f>IF(COUNTIFS(tabAtas_Bloqueios[CÓDIGO],tabConsumoAta[[#This Row],[CÓDIGO]],tabAtas_Bloqueios[CHAVE],tabConsumoAta[[#This Row],[ATA]],tabAtas_Bloqueios[INATIVO],"") &gt; 0,"X","")</f>
        <v/>
      </c>
      <c r="R2791" s="158" t="s">
        <v>1555</v>
      </c>
    </row>
    <row r="2792" spans="1:18" x14ac:dyDescent="0.3">
      <c r="A2792" s="247">
        <v>112163</v>
      </c>
      <c r="B2792" s="47" t="s">
        <v>2440</v>
      </c>
      <c r="C2792" s="34" t="str">
        <f>IFERROR(VLOOKUP(tabConsumoAta[[#This Row],[CÓDIGO]],tabEstimativa[#Data],14,FALSE),"")</f>
        <v>Suspenso</v>
      </c>
      <c r="D2792" s="157" t="s">
        <v>1768</v>
      </c>
      <c r="E2792" s="157">
        <v>126</v>
      </c>
      <c r="F2792" s="34">
        <v>2019</v>
      </c>
      <c r="G2792" s="78">
        <f>IFERROR(VLOOKUP(tabConsumoAta[[#This Row],[ATA]],tabAtas[#Data],4,FALSE),"")</f>
        <v>43957</v>
      </c>
      <c r="H2792" s="163">
        <f>SUMIFS(tabSaldoAta[ESTIMATIVA],tabSaldoAta[CÓDIGO],tabConsumoAta[[#This Row],[CÓDIGO]],tabSaldoAta[CHAVE],tabConsumoAta[[#This Row],[ATA]])</f>
        <v>350</v>
      </c>
      <c r="I2792" s="164">
        <v>100</v>
      </c>
      <c r="J2792" s="159">
        <v>12</v>
      </c>
      <c r="K2792" s="251">
        <v>6830</v>
      </c>
      <c r="L2792" s="246" t="s">
        <v>2860</v>
      </c>
      <c r="M2792" s="160" t="s">
        <v>2851</v>
      </c>
      <c r="N2792" s="160" t="s">
        <v>2852</v>
      </c>
      <c r="O2792" s="249" t="s">
        <v>2853</v>
      </c>
      <c r="P2792" s="248">
        <v>43612</v>
      </c>
      <c r="Q2792" s="166" t="str">
        <f>IF(COUNTIFS(tabAtas_Bloqueios[CÓDIGO],tabConsumoAta[[#This Row],[CÓDIGO]],tabAtas_Bloqueios[CHAVE],tabConsumoAta[[#This Row],[ATA]],tabAtas_Bloqueios[INATIVO],"") &gt; 0,"X","")</f>
        <v/>
      </c>
      <c r="R2792" s="158" t="s">
        <v>1555</v>
      </c>
    </row>
    <row r="2793" spans="1:18" x14ac:dyDescent="0.3">
      <c r="A2793" s="247">
        <v>111806</v>
      </c>
      <c r="B2793" s="47" t="s">
        <v>2444</v>
      </c>
      <c r="C2793" s="34" t="str">
        <f>IFERROR(VLOOKUP(tabConsumoAta[[#This Row],[CÓDIGO]],tabEstimativa[#Data],14,FALSE),"")</f>
        <v>Suspenso</v>
      </c>
      <c r="D2793" s="157" t="s">
        <v>1768</v>
      </c>
      <c r="E2793" s="157">
        <v>126</v>
      </c>
      <c r="F2793" s="34">
        <v>2019</v>
      </c>
      <c r="G2793" s="78">
        <f>IFERROR(VLOOKUP(tabConsumoAta[[#This Row],[ATA]],tabAtas[#Data],4,FALSE),"")</f>
        <v>43957</v>
      </c>
      <c r="H2793" s="163">
        <f>SUMIFS(tabSaldoAta[ESTIMATIVA],tabSaldoAta[CÓDIGO],tabConsumoAta[[#This Row],[CÓDIGO]],tabSaldoAta[CHAVE],tabConsumoAta[[#This Row],[ATA]])</f>
        <v>200</v>
      </c>
      <c r="I2793" s="164">
        <v>80</v>
      </c>
      <c r="J2793" s="159">
        <v>13</v>
      </c>
      <c r="K2793" s="251">
        <v>6830</v>
      </c>
      <c r="L2793" s="246" t="s">
        <v>2860</v>
      </c>
      <c r="M2793" s="160" t="s">
        <v>2851</v>
      </c>
      <c r="N2793" s="160" t="s">
        <v>2852</v>
      </c>
      <c r="O2793" s="249" t="s">
        <v>2853</v>
      </c>
      <c r="P2793" s="248">
        <v>43612</v>
      </c>
      <c r="Q2793" s="166" t="str">
        <f>IF(COUNTIFS(tabAtas_Bloqueios[CÓDIGO],tabConsumoAta[[#This Row],[CÓDIGO]],tabAtas_Bloqueios[CHAVE],tabConsumoAta[[#This Row],[ATA]],tabAtas_Bloqueios[INATIVO],"") &gt; 0,"X","")</f>
        <v/>
      </c>
      <c r="R2793" s="158" t="s">
        <v>1555</v>
      </c>
    </row>
    <row r="2794" spans="1:18" x14ac:dyDescent="0.3">
      <c r="A2794" s="247">
        <v>129991</v>
      </c>
      <c r="B2794" s="47" t="s">
        <v>134</v>
      </c>
      <c r="C2794" s="34" t="str">
        <f>IFERROR(VLOOKUP(tabConsumoAta[[#This Row],[CÓDIGO]],tabEstimativa[#Data],14,FALSE),"")</f>
        <v>Suspenso</v>
      </c>
      <c r="D2794" s="157" t="s">
        <v>1768</v>
      </c>
      <c r="E2794" s="157">
        <v>126</v>
      </c>
      <c r="F2794" s="34">
        <v>2019</v>
      </c>
      <c r="G2794" s="78">
        <f>IFERROR(VLOOKUP(tabConsumoAta[[#This Row],[ATA]],tabAtas[#Data],4,FALSE),"")</f>
        <v>43957</v>
      </c>
      <c r="H2794" s="163">
        <f>SUMIFS(tabSaldoAta[ESTIMATIVA],tabSaldoAta[CÓDIGO],tabConsumoAta[[#This Row],[CÓDIGO]],tabSaldoAta[CHAVE],tabConsumoAta[[#This Row],[ATA]])</f>
        <v>0</v>
      </c>
      <c r="I2794" s="164">
        <v>110</v>
      </c>
      <c r="J2794" s="159">
        <v>14</v>
      </c>
      <c r="K2794" s="251">
        <v>6830</v>
      </c>
      <c r="L2794" s="246" t="s">
        <v>2860</v>
      </c>
      <c r="M2794" s="160" t="s">
        <v>2851</v>
      </c>
      <c r="N2794" s="160" t="s">
        <v>2852</v>
      </c>
      <c r="O2794" s="249" t="s">
        <v>2853</v>
      </c>
      <c r="P2794" s="248">
        <v>43612</v>
      </c>
      <c r="Q2794" s="166" t="str">
        <f>IF(COUNTIFS(tabAtas_Bloqueios[CÓDIGO],tabConsumoAta[[#This Row],[CÓDIGO]],tabAtas_Bloqueios[CHAVE],tabConsumoAta[[#This Row],[ATA]],tabAtas_Bloqueios[INATIVO],"") &gt; 0,"X","")</f>
        <v/>
      </c>
      <c r="R2794" s="158" t="s">
        <v>1555</v>
      </c>
    </row>
    <row r="2795" spans="1:18" x14ac:dyDescent="0.3">
      <c r="A2795" s="247">
        <v>31321</v>
      </c>
      <c r="B2795" s="47" t="s">
        <v>2861</v>
      </c>
      <c r="C2795" s="34" t="str">
        <f>IFERROR(VLOOKUP(tabConsumoAta[[#This Row],[CÓDIGO]],tabEstimativa[#Data],14,FALSE),"")</f>
        <v>Inativo</v>
      </c>
      <c r="D2795" s="157" t="s">
        <v>1768</v>
      </c>
      <c r="E2795" s="157">
        <v>126</v>
      </c>
      <c r="F2795" s="34">
        <v>2019</v>
      </c>
      <c r="G2795" s="78">
        <f>IFERROR(VLOOKUP(tabConsumoAta[[#This Row],[ATA]],tabAtas[#Data],4,FALSE),"")</f>
        <v>43957</v>
      </c>
      <c r="H2795" s="163">
        <f>SUMIFS(tabSaldoAta[ESTIMATIVA],tabSaldoAta[CÓDIGO],tabConsumoAta[[#This Row],[CÓDIGO]],tabSaldoAta[CHAVE],tabConsumoAta[[#This Row],[ATA]])</f>
        <v>22600</v>
      </c>
      <c r="I2795" s="164">
        <v>8500</v>
      </c>
      <c r="J2795" s="159">
        <v>15</v>
      </c>
      <c r="K2795" s="251">
        <v>6829</v>
      </c>
      <c r="L2795" s="246" t="s">
        <v>2862</v>
      </c>
      <c r="M2795" s="160" t="s">
        <v>2851</v>
      </c>
      <c r="N2795" s="160" t="s">
        <v>2852</v>
      </c>
      <c r="O2795" s="249" t="s">
        <v>2853</v>
      </c>
      <c r="P2795" s="248">
        <v>43612</v>
      </c>
      <c r="Q2795" s="166" t="str">
        <f>IF(COUNTIFS(tabAtas_Bloqueios[CÓDIGO],tabConsumoAta[[#This Row],[CÓDIGO]],tabAtas_Bloqueios[CHAVE],tabConsumoAta[[#This Row],[ATA]],tabAtas_Bloqueios[INATIVO],"") &gt; 0,"X","")</f>
        <v/>
      </c>
      <c r="R2795" s="158" t="s">
        <v>1555</v>
      </c>
    </row>
    <row r="2796" spans="1:18" x14ac:dyDescent="0.3">
      <c r="A2796" s="247">
        <v>57900</v>
      </c>
      <c r="B2796" s="47" t="s">
        <v>2863</v>
      </c>
      <c r="C2796" s="34" t="str">
        <f>IFERROR(VLOOKUP(tabConsumoAta[[#This Row],[CÓDIGO]],tabEstimativa[#Data],14,FALSE),"")</f>
        <v>Aguardando</v>
      </c>
      <c r="D2796" s="157" t="s">
        <v>1774</v>
      </c>
      <c r="E2796" s="157">
        <v>130</v>
      </c>
      <c r="F2796" s="34">
        <v>2019</v>
      </c>
      <c r="G2796" s="78">
        <f>IFERROR(VLOOKUP(tabConsumoAta[[#This Row],[ATA]],tabAtas[#Data],4,FALSE),"")</f>
        <v>43962</v>
      </c>
      <c r="H2796" s="163">
        <f>SUMIFS(tabSaldoAta[ESTIMATIVA],tabSaldoAta[CÓDIGO],tabConsumoAta[[#This Row],[CÓDIGO]],tabSaldoAta[CHAVE],tabConsumoAta[[#This Row],[ATA]])</f>
        <v>20</v>
      </c>
      <c r="I2796" s="164">
        <v>6</v>
      </c>
      <c r="J2796" s="159">
        <v>16</v>
      </c>
      <c r="K2796" s="251">
        <v>6832</v>
      </c>
      <c r="L2796" s="246" t="s">
        <v>2864</v>
      </c>
      <c r="M2796" s="160" t="s">
        <v>2851</v>
      </c>
      <c r="N2796" s="160" t="s">
        <v>2852</v>
      </c>
      <c r="O2796" s="249" t="s">
        <v>2853</v>
      </c>
      <c r="P2796" s="248">
        <v>43612</v>
      </c>
      <c r="Q2796" s="166" t="str">
        <f>IF(COUNTIFS(tabAtas_Bloqueios[CÓDIGO],tabConsumoAta[[#This Row],[CÓDIGO]],tabAtas_Bloqueios[CHAVE],tabConsumoAta[[#This Row],[ATA]],tabAtas_Bloqueios[INATIVO],"") &gt; 0,"X","")</f>
        <v/>
      </c>
      <c r="R2796" s="158" t="s">
        <v>1555</v>
      </c>
    </row>
    <row r="2797" spans="1:18" x14ac:dyDescent="0.3">
      <c r="A2797" s="247">
        <v>109848</v>
      </c>
      <c r="B2797" s="47" t="s">
        <v>222</v>
      </c>
      <c r="C2797" s="34" t="str">
        <f>IFERROR(VLOOKUP(tabConsumoAta[[#This Row],[CÓDIGO]],tabEstimativa[#Data],14,FALSE),"")</f>
        <v>Aguardando</v>
      </c>
      <c r="D2797" s="157" t="s">
        <v>1774</v>
      </c>
      <c r="E2797" s="157">
        <v>130</v>
      </c>
      <c r="F2797" s="34">
        <v>2019</v>
      </c>
      <c r="G2797" s="78">
        <f>IFERROR(VLOOKUP(tabConsumoAta[[#This Row],[ATA]],tabAtas[#Data],4,FALSE),"")</f>
        <v>43962</v>
      </c>
      <c r="H2797" s="163">
        <f>SUMIFS(tabSaldoAta[ESTIMATIVA],tabSaldoAta[CÓDIGO],tabConsumoAta[[#This Row],[CÓDIGO]],tabSaldoAta[CHAVE],tabConsumoAta[[#This Row],[ATA]])</f>
        <v>120</v>
      </c>
      <c r="I2797" s="164">
        <v>30</v>
      </c>
      <c r="J2797" s="159">
        <v>17</v>
      </c>
      <c r="K2797" s="251">
        <v>6832</v>
      </c>
      <c r="L2797" s="246" t="s">
        <v>2864</v>
      </c>
      <c r="M2797" s="160" t="s">
        <v>2851</v>
      </c>
      <c r="N2797" s="160" t="s">
        <v>2852</v>
      </c>
      <c r="O2797" s="249" t="s">
        <v>2853</v>
      </c>
      <c r="P2797" s="248">
        <v>43612</v>
      </c>
      <c r="Q2797" s="166" t="str">
        <f>IF(COUNTIFS(tabAtas_Bloqueios[CÓDIGO],tabConsumoAta[[#This Row],[CÓDIGO]],tabAtas_Bloqueios[CHAVE],tabConsumoAta[[#This Row],[ATA]],tabAtas_Bloqueios[INATIVO],"") &gt; 0,"X","")</f>
        <v/>
      </c>
      <c r="R2797" s="158" t="s">
        <v>1555</v>
      </c>
    </row>
    <row r="2798" spans="1:18" x14ac:dyDescent="0.3">
      <c r="A2798" s="247">
        <v>91868</v>
      </c>
      <c r="B2798" s="47" t="s">
        <v>2865</v>
      </c>
      <c r="C2798" s="34" t="str">
        <f>IFERROR(VLOOKUP(tabConsumoAta[[#This Row],[CÓDIGO]],tabEstimativa[#Data],14,FALSE),"")</f>
        <v>Aguardando</v>
      </c>
      <c r="D2798" s="157" t="s">
        <v>1784</v>
      </c>
      <c r="E2798" s="157">
        <v>131</v>
      </c>
      <c r="F2798" s="34">
        <v>2019</v>
      </c>
      <c r="G2798" s="78">
        <f>IFERROR(VLOOKUP(tabConsumoAta[[#This Row],[ATA]],tabAtas[#Data],4,FALSE),"")</f>
        <v>43965</v>
      </c>
      <c r="H2798" s="163">
        <f>SUMIFS(tabSaldoAta[ESTIMATIVA],tabSaldoAta[CÓDIGO],tabConsumoAta[[#This Row],[CÓDIGO]],tabSaldoAta[CHAVE],tabConsumoAta[[#This Row],[ATA]])</f>
        <v>150</v>
      </c>
      <c r="I2798" s="164">
        <v>10</v>
      </c>
      <c r="J2798" s="159">
        <v>18</v>
      </c>
      <c r="K2798" s="251">
        <v>6821</v>
      </c>
      <c r="L2798" s="246" t="s">
        <v>2866</v>
      </c>
      <c r="M2798" s="160" t="s">
        <v>2851</v>
      </c>
      <c r="N2798" s="160" t="s">
        <v>2852</v>
      </c>
      <c r="O2798" s="249" t="s">
        <v>2853</v>
      </c>
      <c r="P2798" s="248">
        <v>43612</v>
      </c>
      <c r="Q2798" s="166" t="str">
        <f>IF(COUNTIFS(tabAtas_Bloqueios[CÓDIGO],tabConsumoAta[[#This Row],[CÓDIGO]],tabAtas_Bloqueios[CHAVE],tabConsumoAta[[#This Row],[ATA]],tabAtas_Bloqueios[INATIVO],"") &gt; 0,"X","")</f>
        <v/>
      </c>
      <c r="R2798" s="158" t="s">
        <v>1555</v>
      </c>
    </row>
    <row r="2799" spans="1:18" x14ac:dyDescent="0.3">
      <c r="A2799" s="247">
        <v>74081</v>
      </c>
      <c r="B2799" s="47" t="s">
        <v>2867</v>
      </c>
      <c r="C2799" s="34" t="str">
        <f>IFERROR(VLOOKUP(tabConsumoAta[[#This Row],[CÓDIGO]],tabEstimativa[#Data],14,FALSE),"")</f>
        <v>Suspenso</v>
      </c>
      <c r="D2799" s="157" t="s">
        <v>1784</v>
      </c>
      <c r="E2799" s="157">
        <v>131</v>
      </c>
      <c r="F2799" s="34">
        <v>2019</v>
      </c>
      <c r="G2799" s="78">
        <f>IFERROR(VLOOKUP(tabConsumoAta[[#This Row],[ATA]],tabAtas[#Data],4,FALSE),"")</f>
        <v>43965</v>
      </c>
      <c r="H2799" s="163">
        <f>SUMIFS(tabSaldoAta[ESTIMATIVA],tabSaldoAta[CÓDIGO],tabConsumoAta[[#This Row],[CÓDIGO]],tabSaldoAta[CHAVE],tabConsumoAta[[#This Row],[ATA]])</f>
        <v>200</v>
      </c>
      <c r="I2799" s="164">
        <v>20</v>
      </c>
      <c r="J2799" s="159">
        <v>19</v>
      </c>
      <c r="K2799" s="251">
        <v>6820</v>
      </c>
      <c r="L2799" s="246" t="s">
        <v>2868</v>
      </c>
      <c r="M2799" s="160" t="s">
        <v>2851</v>
      </c>
      <c r="N2799" s="160" t="s">
        <v>2852</v>
      </c>
      <c r="O2799" s="249" t="s">
        <v>2853</v>
      </c>
      <c r="P2799" s="248">
        <v>43612</v>
      </c>
      <c r="Q2799" s="166" t="str">
        <f>IF(COUNTIFS(tabAtas_Bloqueios[CÓDIGO],tabConsumoAta[[#This Row],[CÓDIGO]],tabAtas_Bloqueios[CHAVE],tabConsumoAta[[#This Row],[ATA]],tabAtas_Bloqueios[INATIVO],"") &gt; 0,"X","")</f>
        <v/>
      </c>
      <c r="R2799" s="158" t="s">
        <v>1555</v>
      </c>
    </row>
    <row r="2800" spans="1:18" x14ac:dyDescent="0.3">
      <c r="A2800" s="247">
        <v>49254</v>
      </c>
      <c r="B2800" s="47" t="s">
        <v>2835</v>
      </c>
      <c r="C2800" s="34" t="str">
        <f>IFERROR(VLOOKUP(tabConsumoAta[[#This Row],[CÓDIGO]],tabEstimativa[#Data],14,FALSE),"")</f>
        <v/>
      </c>
      <c r="D2800" s="157" t="s">
        <v>1597</v>
      </c>
      <c r="E2800" s="157">
        <v>157</v>
      </c>
      <c r="F2800" s="34">
        <v>2018</v>
      </c>
      <c r="G2800" s="78">
        <f>IFERROR(VLOOKUP(tabConsumoAta[[#This Row],[ATA]],tabAtas[#Data],4,FALSE),"")</f>
        <v>43677</v>
      </c>
      <c r="H2800" s="163">
        <f>SUMIFS(tabSaldoAta[ESTIMATIVA],tabSaldoAta[CÓDIGO],tabConsumoAta[[#This Row],[CÓDIGO]],tabSaldoAta[CHAVE],tabConsumoAta[[#This Row],[ATA]])</f>
        <v>6000</v>
      </c>
      <c r="I2800" s="164">
        <v>990</v>
      </c>
      <c r="J2800" s="159">
        <v>1</v>
      </c>
      <c r="K2800" s="251">
        <v>6351</v>
      </c>
      <c r="L2800" s="246" t="s">
        <v>2467</v>
      </c>
      <c r="M2800" s="160" t="s">
        <v>2836</v>
      </c>
      <c r="N2800" s="160" t="s">
        <v>2837</v>
      </c>
      <c r="O2800" s="249" t="s">
        <v>2838</v>
      </c>
      <c r="P2800" s="248">
        <v>43598</v>
      </c>
      <c r="Q2800" s="166" t="str">
        <f>IF(COUNTIFS(tabAtas_Bloqueios[CÓDIGO],tabConsumoAta[[#This Row],[CÓDIGO]],tabAtas_Bloqueios[CHAVE],tabConsumoAta[[#This Row],[ATA]],tabAtas_Bloqueios[INATIVO],"") &gt; 0,"X","")</f>
        <v/>
      </c>
      <c r="R2800" s="158" t="s">
        <v>1555</v>
      </c>
    </row>
    <row r="2801" spans="1:18" x14ac:dyDescent="0.3">
      <c r="A2801" s="247">
        <v>12820</v>
      </c>
      <c r="B2801" s="47" t="s">
        <v>2394</v>
      </c>
      <c r="C2801" s="34" t="str">
        <f>IFERROR(VLOOKUP(tabConsumoAta[[#This Row],[CÓDIGO]],tabEstimativa[#Data],14,FALSE),"")</f>
        <v>Aguardando</v>
      </c>
      <c r="D2801" s="157" t="s">
        <v>1640</v>
      </c>
      <c r="E2801" s="157">
        <v>190</v>
      </c>
      <c r="F2801" s="34">
        <v>2018</v>
      </c>
      <c r="G2801" s="78">
        <f>IFERROR(VLOOKUP(tabConsumoAta[[#This Row],[ATA]],tabAtas[#Data],4,FALSE),"")</f>
        <v>43726</v>
      </c>
      <c r="H2801" s="163">
        <f>SUMIFS(tabSaldoAta[ESTIMATIVA],tabSaldoAta[CÓDIGO],tabConsumoAta[[#This Row],[CÓDIGO]],tabSaldoAta[CHAVE],tabConsumoAta[[#This Row],[ATA]])</f>
        <v>150</v>
      </c>
      <c r="I2801" s="164">
        <v>40</v>
      </c>
      <c r="J2801" s="159">
        <v>2</v>
      </c>
      <c r="K2801" s="251">
        <v>6353</v>
      </c>
      <c r="L2801" s="246" t="s">
        <v>2421</v>
      </c>
      <c r="M2801" s="160" t="s">
        <v>2836</v>
      </c>
      <c r="N2801" s="160" t="s">
        <v>2837</v>
      </c>
      <c r="O2801" s="249" t="s">
        <v>2838</v>
      </c>
      <c r="P2801" s="248">
        <v>43598</v>
      </c>
      <c r="Q2801" s="166" t="str">
        <f>IF(COUNTIFS(tabAtas_Bloqueios[CÓDIGO],tabConsumoAta[[#This Row],[CÓDIGO]],tabAtas_Bloqueios[CHAVE],tabConsumoAta[[#This Row],[ATA]],tabAtas_Bloqueios[INATIVO],"") &gt; 0,"X","")</f>
        <v/>
      </c>
      <c r="R2801" s="158" t="s">
        <v>1555</v>
      </c>
    </row>
    <row r="2802" spans="1:18" x14ac:dyDescent="0.3">
      <c r="A2802" s="247">
        <v>134543</v>
      </c>
      <c r="B2802" s="47" t="s">
        <v>194</v>
      </c>
      <c r="C2802" s="34" t="str">
        <f>IFERROR(VLOOKUP(tabConsumoAta[[#This Row],[CÓDIGO]],tabEstimativa[#Data],14,FALSE),"")</f>
        <v>Aguardando</v>
      </c>
      <c r="D2802" s="157" t="s">
        <v>1644</v>
      </c>
      <c r="E2802" s="157">
        <v>195</v>
      </c>
      <c r="F2802" s="34">
        <v>2018</v>
      </c>
      <c r="G2802" s="78">
        <f>IFERROR(VLOOKUP(tabConsumoAta[[#This Row],[ATA]],tabAtas[#Data],4,FALSE),"")</f>
        <v>43727</v>
      </c>
      <c r="H2802" s="163">
        <f>SUMIFS(tabSaldoAta[ESTIMATIVA],tabSaldoAta[CÓDIGO],tabConsumoAta[[#This Row],[CÓDIGO]],tabSaldoAta[CHAVE],tabConsumoAta[[#This Row],[ATA]])</f>
        <v>1500</v>
      </c>
      <c r="I2802" s="164">
        <v>500</v>
      </c>
      <c r="J2802" s="159">
        <v>3</v>
      </c>
      <c r="K2802" s="251">
        <v>6356</v>
      </c>
      <c r="L2802" s="246" t="s">
        <v>2777</v>
      </c>
      <c r="M2802" s="160" t="s">
        <v>2836</v>
      </c>
      <c r="N2802" s="160" t="s">
        <v>2837</v>
      </c>
      <c r="O2802" s="249" t="s">
        <v>2838</v>
      </c>
      <c r="P2802" s="248">
        <v>43598</v>
      </c>
      <c r="Q2802" s="166" t="str">
        <f>IF(COUNTIFS(tabAtas_Bloqueios[CÓDIGO],tabConsumoAta[[#This Row],[CÓDIGO]],tabAtas_Bloqueios[CHAVE],tabConsumoAta[[#This Row],[ATA]],tabAtas_Bloqueios[INATIVO],"") &gt; 0,"X","")</f>
        <v/>
      </c>
      <c r="R2802" s="158" t="s">
        <v>1555</v>
      </c>
    </row>
    <row r="2803" spans="1:18" x14ac:dyDescent="0.3">
      <c r="A2803" s="247">
        <v>24500</v>
      </c>
      <c r="B2803" s="47" t="s">
        <v>2400</v>
      </c>
      <c r="C2803" s="34" t="str">
        <f>IFERROR(VLOOKUP(tabConsumoAta[[#This Row],[CÓDIGO]],tabEstimativa[#Data],14,FALSE),"")</f>
        <v>Aguardando</v>
      </c>
      <c r="D2803" s="157" t="s">
        <v>1663</v>
      </c>
      <c r="E2803" s="157">
        <v>228</v>
      </c>
      <c r="F2803" s="34">
        <v>2018</v>
      </c>
      <c r="G2803" s="78">
        <f>IFERROR(VLOOKUP(tabConsumoAta[[#This Row],[ATA]],tabAtas[#Data],4,FALSE),"")</f>
        <v>43787</v>
      </c>
      <c r="H2803" s="163">
        <f>SUMIFS(tabSaldoAta[ESTIMATIVA],tabSaldoAta[CÓDIGO],tabConsumoAta[[#This Row],[CÓDIGO]],tabSaldoAta[CHAVE],tabConsumoAta[[#This Row],[ATA]])</f>
        <v>380</v>
      </c>
      <c r="I2803" s="164">
        <v>80</v>
      </c>
      <c r="J2803" s="159">
        <v>4</v>
      </c>
      <c r="K2803" s="251">
        <v>6357</v>
      </c>
      <c r="L2803" s="246" t="s">
        <v>2762</v>
      </c>
      <c r="M2803" s="160" t="s">
        <v>2836</v>
      </c>
      <c r="N2803" s="160" t="s">
        <v>2837</v>
      </c>
      <c r="O2803" s="249" t="s">
        <v>2838</v>
      </c>
      <c r="P2803" s="248">
        <v>43598</v>
      </c>
      <c r="Q2803" s="166" t="str">
        <f>IF(COUNTIFS(tabAtas_Bloqueios[CÓDIGO],tabConsumoAta[[#This Row],[CÓDIGO]],tabAtas_Bloqueios[CHAVE],tabConsumoAta[[#This Row],[ATA]],tabAtas_Bloqueios[INATIVO],"") &gt; 0,"X","")</f>
        <v/>
      </c>
      <c r="R2803" s="158" t="s">
        <v>1555</v>
      </c>
    </row>
    <row r="2804" spans="1:18" x14ac:dyDescent="0.3">
      <c r="A2804" s="247">
        <v>88728</v>
      </c>
      <c r="B2804" s="47" t="s">
        <v>2839</v>
      </c>
      <c r="C2804" s="34" t="str">
        <f>IFERROR(VLOOKUP(tabConsumoAta[[#This Row],[CÓDIGO]],tabEstimativa[#Data],14,FALSE),"")</f>
        <v>Aguardando</v>
      </c>
      <c r="D2804" s="157" t="s">
        <v>1698</v>
      </c>
      <c r="E2804" s="157">
        <v>2</v>
      </c>
      <c r="F2804" s="34">
        <v>2019</v>
      </c>
      <c r="G2804" s="78">
        <f>IFERROR(VLOOKUP(tabConsumoAta[[#This Row],[ATA]],tabAtas[#Data],4,FALSE),"")</f>
        <v>43831</v>
      </c>
      <c r="H2804" s="163">
        <f>SUMIFS(tabSaldoAta[ESTIMATIVA],tabSaldoAta[CÓDIGO],tabConsumoAta[[#This Row],[CÓDIGO]],tabSaldoAta[CHAVE],tabConsumoAta[[#This Row],[ATA]])</f>
        <v>200</v>
      </c>
      <c r="I2804" s="164">
        <v>40</v>
      </c>
      <c r="J2804" s="159">
        <v>5</v>
      </c>
      <c r="K2804" s="251">
        <v>6378</v>
      </c>
      <c r="L2804" s="246" t="s">
        <v>2333</v>
      </c>
      <c r="M2804" s="160" t="s">
        <v>2836</v>
      </c>
      <c r="N2804" s="160" t="s">
        <v>2837</v>
      </c>
      <c r="O2804" s="249" t="s">
        <v>2838</v>
      </c>
      <c r="P2804" s="248">
        <v>43598</v>
      </c>
      <c r="Q2804" s="166" t="str">
        <f>IF(COUNTIFS(tabAtas_Bloqueios[CÓDIGO],tabConsumoAta[[#This Row],[CÓDIGO]],tabAtas_Bloqueios[CHAVE],tabConsumoAta[[#This Row],[ATA]],tabAtas_Bloqueios[INATIVO],"") &gt; 0,"X","")</f>
        <v/>
      </c>
      <c r="R2804" s="158" t="s">
        <v>1555</v>
      </c>
    </row>
    <row r="2805" spans="1:18" x14ac:dyDescent="0.3">
      <c r="A2805" s="247">
        <v>16528</v>
      </c>
      <c r="B2805" s="47" t="s">
        <v>2007</v>
      </c>
      <c r="C2805" s="34" t="str">
        <f>IFERROR(VLOOKUP(tabConsumoAta[[#This Row],[CÓDIGO]],tabEstimativa[#Data],14,FALSE),"")</f>
        <v>Aguardando</v>
      </c>
      <c r="D2805" s="157" t="s">
        <v>1709</v>
      </c>
      <c r="E2805" s="157">
        <v>9</v>
      </c>
      <c r="F2805" s="34">
        <v>2019</v>
      </c>
      <c r="G2805" s="78">
        <f>IFERROR(VLOOKUP(tabConsumoAta[[#This Row],[ATA]],tabAtas[#Data],4,FALSE),"")</f>
        <v>43850</v>
      </c>
      <c r="H2805" s="163">
        <f>SUMIFS(tabSaldoAta[ESTIMATIVA],tabSaldoAta[CÓDIGO],tabConsumoAta[[#This Row],[CÓDIGO]],tabSaldoAta[CHAVE],tabConsumoAta[[#This Row],[ATA]])</f>
        <v>1100</v>
      </c>
      <c r="I2805" s="164">
        <v>240</v>
      </c>
      <c r="J2805" s="159">
        <v>6</v>
      </c>
      <c r="K2805" s="251">
        <v>6382</v>
      </c>
      <c r="L2805" s="246" t="s">
        <v>2840</v>
      </c>
      <c r="M2805" s="160" t="s">
        <v>2836</v>
      </c>
      <c r="N2805" s="160" t="s">
        <v>2837</v>
      </c>
      <c r="O2805" s="249" t="s">
        <v>2838</v>
      </c>
      <c r="P2805" s="248">
        <v>43598</v>
      </c>
      <c r="Q2805" s="166" t="str">
        <f>IF(COUNTIFS(tabAtas_Bloqueios[CÓDIGO],tabConsumoAta[[#This Row],[CÓDIGO]],tabAtas_Bloqueios[CHAVE],tabConsumoAta[[#This Row],[ATA]],tabAtas_Bloqueios[INATIVO],"") &gt; 0,"X","")</f>
        <v/>
      </c>
      <c r="R2805" s="158" t="s">
        <v>1555</v>
      </c>
    </row>
    <row r="2806" spans="1:18" x14ac:dyDescent="0.3">
      <c r="A2806" s="247">
        <v>106376</v>
      </c>
      <c r="B2806" s="47" t="s">
        <v>2841</v>
      </c>
      <c r="C2806" s="34" t="str">
        <f>IFERROR(VLOOKUP(tabConsumoAta[[#This Row],[CÓDIGO]],tabEstimativa[#Data],14,FALSE),"")</f>
        <v>Aguardando</v>
      </c>
      <c r="D2806" s="157" t="s">
        <v>1567</v>
      </c>
      <c r="E2806" s="157">
        <v>47</v>
      </c>
      <c r="F2806" s="34">
        <v>2019</v>
      </c>
      <c r="G2806" s="78">
        <f>IFERROR(VLOOKUP(tabConsumoAta[[#This Row],[ATA]],tabAtas[#Data],4,FALSE),"")</f>
        <v>43878</v>
      </c>
      <c r="H2806" s="163">
        <f>SUMIFS(tabSaldoAta[ESTIMATIVA],tabSaldoAta[CÓDIGO],tabConsumoAta[[#This Row],[CÓDIGO]],tabSaldoAta[CHAVE],tabConsumoAta[[#This Row],[ATA]])</f>
        <v>1200</v>
      </c>
      <c r="I2806" s="164">
        <v>300</v>
      </c>
      <c r="J2806" s="159">
        <v>7</v>
      </c>
      <c r="K2806" s="251">
        <v>6386</v>
      </c>
      <c r="L2806" s="246" t="s">
        <v>2775</v>
      </c>
      <c r="M2806" s="160" t="s">
        <v>2836</v>
      </c>
      <c r="N2806" s="160" t="s">
        <v>2837</v>
      </c>
      <c r="O2806" s="249" t="s">
        <v>2838</v>
      </c>
      <c r="P2806" s="248">
        <v>43598</v>
      </c>
      <c r="Q2806" s="166" t="str">
        <f>IF(COUNTIFS(tabAtas_Bloqueios[CÓDIGO],tabConsumoAta[[#This Row],[CÓDIGO]],tabAtas_Bloqueios[CHAVE],tabConsumoAta[[#This Row],[ATA]],tabAtas_Bloqueios[INATIVO],"") &gt; 0,"X","")</f>
        <v/>
      </c>
      <c r="R2806" s="158" t="s">
        <v>1555</v>
      </c>
    </row>
    <row r="2807" spans="1:18" x14ac:dyDescent="0.3">
      <c r="A2807" s="247">
        <v>112109</v>
      </c>
      <c r="B2807" s="47" t="s">
        <v>2495</v>
      </c>
      <c r="C2807" s="34" t="str">
        <f>IFERROR(VLOOKUP(tabConsumoAta[[#This Row],[CÓDIGO]],tabEstimativa[#Data],14,FALSE),"")</f>
        <v>Aguardando</v>
      </c>
      <c r="D2807" s="157" t="s">
        <v>1761</v>
      </c>
      <c r="E2807" s="157">
        <v>110</v>
      </c>
      <c r="F2807" s="34">
        <v>2019</v>
      </c>
      <c r="G2807" s="78">
        <f>IFERROR(VLOOKUP(tabConsumoAta[[#This Row],[ATA]],tabAtas[#Data],4,FALSE),"")</f>
        <v>43941</v>
      </c>
      <c r="H2807" s="163">
        <f>SUMIFS(tabSaldoAta[ESTIMATIVA],tabSaldoAta[CÓDIGO],tabConsumoAta[[#This Row],[CÓDIGO]],tabSaldoAta[CHAVE],tabConsumoAta[[#This Row],[ATA]])</f>
        <v>20000</v>
      </c>
      <c r="I2807" s="164">
        <v>4000</v>
      </c>
      <c r="J2807" s="159">
        <v>8</v>
      </c>
      <c r="K2807" s="251">
        <v>6388</v>
      </c>
      <c r="L2807" s="246" t="s">
        <v>2842</v>
      </c>
      <c r="M2807" s="160" t="s">
        <v>2836</v>
      </c>
      <c r="N2807" s="160" t="s">
        <v>2837</v>
      </c>
      <c r="O2807" s="249" t="s">
        <v>2838</v>
      </c>
      <c r="P2807" s="248">
        <v>43598</v>
      </c>
      <c r="Q2807" s="166" t="str">
        <f>IF(COUNTIFS(tabAtas_Bloqueios[CÓDIGO],tabConsumoAta[[#This Row],[CÓDIGO]],tabAtas_Bloqueios[CHAVE],tabConsumoAta[[#This Row],[ATA]],tabAtas_Bloqueios[INATIVO],"") &gt; 0,"X","")</f>
        <v/>
      </c>
      <c r="R2807" s="158" t="s">
        <v>1555</v>
      </c>
    </row>
    <row r="2808" spans="1:18" x14ac:dyDescent="0.3">
      <c r="A2808" s="247">
        <v>14831</v>
      </c>
      <c r="B2808" s="47" t="s">
        <v>2843</v>
      </c>
      <c r="C2808" s="34" t="str">
        <f>IFERROR(VLOOKUP(tabConsumoAta[[#This Row],[CÓDIGO]],tabEstimativa[#Data],14,FALSE),"")</f>
        <v>Inativo</v>
      </c>
      <c r="D2808" s="157" t="s">
        <v>1768</v>
      </c>
      <c r="E2808" s="157">
        <v>126</v>
      </c>
      <c r="F2808" s="34">
        <v>2019</v>
      </c>
      <c r="G2808" s="78">
        <f>IFERROR(VLOOKUP(tabConsumoAta[[#This Row],[ATA]],tabAtas[#Data],4,FALSE),"")</f>
        <v>43957</v>
      </c>
      <c r="H2808" s="163">
        <f>SUMIFS(tabSaldoAta[ESTIMATIVA],tabSaldoAta[CÓDIGO],tabConsumoAta[[#This Row],[CÓDIGO]],tabSaldoAta[CHAVE],tabConsumoAta[[#This Row],[ATA]])</f>
        <v>600</v>
      </c>
      <c r="I2808" s="164">
        <v>110</v>
      </c>
      <c r="J2808" s="159">
        <v>9</v>
      </c>
      <c r="K2808" s="251">
        <v>6391</v>
      </c>
      <c r="L2808" s="246" t="s">
        <v>2844</v>
      </c>
      <c r="M2808" s="160" t="s">
        <v>2836</v>
      </c>
      <c r="N2808" s="160" t="s">
        <v>2837</v>
      </c>
      <c r="O2808" s="249" t="s">
        <v>2838</v>
      </c>
      <c r="P2808" s="248">
        <v>43598</v>
      </c>
      <c r="Q2808" s="166" t="str">
        <f>IF(COUNTIFS(tabAtas_Bloqueios[CÓDIGO],tabConsumoAta[[#This Row],[CÓDIGO]],tabAtas_Bloqueios[CHAVE],tabConsumoAta[[#This Row],[ATA]],tabAtas_Bloqueios[INATIVO],"") &gt; 0,"X","")</f>
        <v/>
      </c>
      <c r="R2808" s="158" t="s">
        <v>1555</v>
      </c>
    </row>
    <row r="2809" spans="1:18" x14ac:dyDescent="0.3">
      <c r="A2809" s="247">
        <v>76777</v>
      </c>
      <c r="B2809" s="47" t="s">
        <v>71</v>
      </c>
      <c r="C2809" s="34" t="str">
        <f>IFERROR(VLOOKUP(tabConsumoAta[[#This Row],[CÓDIGO]],tabEstimativa[#Data],14,FALSE),"")</f>
        <v>Inativo</v>
      </c>
      <c r="D2809" s="157" t="s">
        <v>1768</v>
      </c>
      <c r="E2809" s="157">
        <v>126</v>
      </c>
      <c r="F2809" s="34">
        <v>2019</v>
      </c>
      <c r="G2809" s="78">
        <f>IFERROR(VLOOKUP(tabConsumoAta[[#This Row],[ATA]],tabAtas[#Data],4,FALSE),"")</f>
        <v>43957</v>
      </c>
      <c r="H2809" s="163">
        <f>SUMIFS(tabSaldoAta[ESTIMATIVA],tabSaldoAta[CÓDIGO],tabConsumoAta[[#This Row],[CÓDIGO]],tabSaldoAta[CHAVE],tabConsumoAta[[#This Row],[ATA]])</f>
        <v>3800</v>
      </c>
      <c r="I2809" s="164">
        <v>2000</v>
      </c>
      <c r="J2809" s="159">
        <v>10</v>
      </c>
      <c r="K2809" s="251">
        <v>6393</v>
      </c>
      <c r="L2809" s="246" t="s">
        <v>2415</v>
      </c>
      <c r="M2809" s="160" t="s">
        <v>2836</v>
      </c>
      <c r="N2809" s="160" t="s">
        <v>2837</v>
      </c>
      <c r="O2809" s="249" t="s">
        <v>2838</v>
      </c>
      <c r="P2809" s="248">
        <v>43598</v>
      </c>
      <c r="Q2809" s="166" t="str">
        <f>IF(COUNTIFS(tabAtas_Bloqueios[CÓDIGO],tabConsumoAta[[#This Row],[CÓDIGO]],tabAtas_Bloqueios[CHAVE],tabConsumoAta[[#This Row],[ATA]],tabAtas_Bloqueios[INATIVO],"") &gt; 0,"X","")</f>
        <v/>
      </c>
      <c r="R2809" s="158" t="s">
        <v>1555</v>
      </c>
    </row>
    <row r="2810" spans="1:18" x14ac:dyDescent="0.3">
      <c r="A2810" s="247">
        <v>112965</v>
      </c>
      <c r="B2810" s="47" t="s">
        <v>60</v>
      </c>
      <c r="C2810" s="34" t="str">
        <f>IFERROR(VLOOKUP(tabConsumoAta[[#This Row],[CÓDIGO]],tabEstimativa[#Data],14,FALSE),"")</f>
        <v>Inativo</v>
      </c>
      <c r="D2810" s="157" t="s">
        <v>1768</v>
      </c>
      <c r="E2810" s="157">
        <v>126</v>
      </c>
      <c r="F2810" s="34">
        <v>2019</v>
      </c>
      <c r="G2810" s="78">
        <f>IFERROR(VLOOKUP(tabConsumoAta[[#This Row],[ATA]],tabAtas[#Data],4,FALSE),"")</f>
        <v>43957</v>
      </c>
      <c r="H2810" s="163">
        <f>SUMIFS(tabSaldoAta[ESTIMATIVA],tabSaldoAta[CÓDIGO],tabConsumoAta[[#This Row],[CÓDIGO]],tabSaldoAta[CHAVE],tabConsumoAta[[#This Row],[ATA]])</f>
        <v>0</v>
      </c>
      <c r="I2810" s="164">
        <v>200</v>
      </c>
      <c r="J2810" s="159">
        <v>11</v>
      </c>
      <c r="K2810" s="251">
        <v>6393</v>
      </c>
      <c r="L2810" s="246" t="s">
        <v>2415</v>
      </c>
      <c r="M2810" s="160" t="s">
        <v>2836</v>
      </c>
      <c r="N2810" s="160" t="s">
        <v>2837</v>
      </c>
      <c r="O2810" s="249" t="s">
        <v>2838</v>
      </c>
      <c r="P2810" s="248">
        <v>43598</v>
      </c>
      <c r="Q2810" s="166" t="str">
        <f>IF(COUNTIFS(tabAtas_Bloqueios[CÓDIGO],tabConsumoAta[[#This Row],[CÓDIGO]],tabAtas_Bloqueios[CHAVE],tabConsumoAta[[#This Row],[ATA]],tabAtas_Bloqueios[INATIVO],"") &gt; 0,"X","")</f>
        <v/>
      </c>
      <c r="R2810" s="158" t="s">
        <v>1555</v>
      </c>
    </row>
    <row r="2811" spans="1:18" x14ac:dyDescent="0.3">
      <c r="A2811" s="247">
        <v>123371</v>
      </c>
      <c r="B2811" s="47" t="s">
        <v>51</v>
      </c>
      <c r="C2811" s="34" t="str">
        <f>IFERROR(VLOOKUP(tabConsumoAta[[#This Row],[CÓDIGO]],tabEstimativa[#Data],14,FALSE),"")</f>
        <v>Inativo</v>
      </c>
      <c r="D2811" s="157" t="s">
        <v>1768</v>
      </c>
      <c r="E2811" s="157">
        <v>126</v>
      </c>
      <c r="F2811" s="34">
        <v>2019</v>
      </c>
      <c r="G2811" s="78">
        <f>IFERROR(VLOOKUP(tabConsumoAta[[#This Row],[ATA]],tabAtas[#Data],4,FALSE),"")</f>
        <v>43957</v>
      </c>
      <c r="H2811" s="163">
        <f>SUMIFS(tabSaldoAta[ESTIMATIVA],tabSaldoAta[CÓDIGO],tabConsumoAta[[#This Row],[CÓDIGO]],tabSaldoAta[CHAVE],tabConsumoAta[[#This Row],[ATA]])</f>
        <v>400</v>
      </c>
      <c r="I2811" s="164">
        <v>200</v>
      </c>
      <c r="J2811" s="159">
        <v>12</v>
      </c>
      <c r="K2811" s="251">
        <v>6393</v>
      </c>
      <c r="L2811" s="246" t="s">
        <v>2415</v>
      </c>
      <c r="M2811" s="160" t="s">
        <v>2836</v>
      </c>
      <c r="N2811" s="160" t="s">
        <v>2837</v>
      </c>
      <c r="O2811" s="249" t="s">
        <v>2838</v>
      </c>
      <c r="P2811" s="248">
        <v>43598</v>
      </c>
      <c r="Q2811" s="166" t="str">
        <f>IF(COUNTIFS(tabAtas_Bloqueios[CÓDIGO],tabConsumoAta[[#This Row],[CÓDIGO]],tabAtas_Bloqueios[CHAVE],tabConsumoAta[[#This Row],[ATA]],tabAtas_Bloqueios[INATIVO],"") &gt; 0,"X","")</f>
        <v/>
      </c>
      <c r="R2811" s="158" t="s">
        <v>1555</v>
      </c>
    </row>
    <row r="2812" spans="1:18" x14ac:dyDescent="0.3">
      <c r="A2812" s="247">
        <v>75334</v>
      </c>
      <c r="B2812" s="47" t="s">
        <v>2845</v>
      </c>
      <c r="C2812" s="34" t="str">
        <f>IFERROR(VLOOKUP(tabConsumoAta[[#This Row],[CÓDIGO]],tabEstimativa[#Data],14,FALSE),"")</f>
        <v>Aguardando</v>
      </c>
      <c r="D2812" s="157" t="s">
        <v>1780</v>
      </c>
      <c r="E2812" s="157">
        <v>129</v>
      </c>
      <c r="F2812" s="34">
        <v>2019</v>
      </c>
      <c r="G2812" s="78">
        <f>IFERROR(VLOOKUP(tabConsumoAta[[#This Row],[ATA]],tabAtas[#Data],4,FALSE),"")</f>
        <v>43959</v>
      </c>
      <c r="H2812" s="163">
        <f>SUMIFS(tabSaldoAta[ESTIMATIVA],tabSaldoAta[CÓDIGO],tabConsumoAta[[#This Row],[CÓDIGO]],tabSaldoAta[CHAVE],tabConsumoAta[[#This Row],[ATA]])</f>
        <v>600</v>
      </c>
      <c r="I2812" s="164">
        <v>300</v>
      </c>
      <c r="J2812" s="159">
        <v>13</v>
      </c>
      <c r="K2812" s="251">
        <v>6394</v>
      </c>
      <c r="L2812" s="246" t="s">
        <v>2846</v>
      </c>
      <c r="M2812" s="160" t="s">
        <v>2836</v>
      </c>
      <c r="N2812" s="160" t="s">
        <v>2837</v>
      </c>
      <c r="O2812" s="249" t="s">
        <v>2838</v>
      </c>
      <c r="P2812" s="248">
        <v>43598</v>
      </c>
      <c r="Q2812" s="166" t="str">
        <f>IF(COUNTIFS(tabAtas_Bloqueios[CÓDIGO],tabConsumoAta[[#This Row],[CÓDIGO]],tabAtas_Bloqueios[CHAVE],tabConsumoAta[[#This Row],[ATA]],tabAtas_Bloqueios[INATIVO],"") &gt; 0,"X","")</f>
        <v/>
      </c>
      <c r="R2812" s="158" t="s">
        <v>1555</v>
      </c>
    </row>
    <row r="2813" spans="1:18" x14ac:dyDescent="0.3">
      <c r="A2813" s="247">
        <v>115807</v>
      </c>
      <c r="B2813" s="47" t="s">
        <v>2847</v>
      </c>
      <c r="C2813" s="34" t="str">
        <f>IFERROR(VLOOKUP(tabConsumoAta[[#This Row],[CÓDIGO]],tabEstimativa[#Data],14,FALSE),"")</f>
        <v>Aguardando</v>
      </c>
      <c r="D2813" s="157" t="s">
        <v>1780</v>
      </c>
      <c r="E2813" s="157">
        <v>129</v>
      </c>
      <c r="F2813" s="34">
        <v>2019</v>
      </c>
      <c r="G2813" s="78">
        <f>IFERROR(VLOOKUP(tabConsumoAta[[#This Row],[ATA]],tabAtas[#Data],4,FALSE),"")</f>
        <v>43959</v>
      </c>
      <c r="H2813" s="163">
        <f>SUMIFS(tabSaldoAta[ESTIMATIVA],tabSaldoAta[CÓDIGO],tabConsumoAta[[#This Row],[CÓDIGO]],tabSaldoAta[CHAVE],tabConsumoAta[[#This Row],[ATA]])</f>
        <v>300</v>
      </c>
      <c r="I2813" s="164">
        <v>110</v>
      </c>
      <c r="J2813" s="159">
        <v>14</v>
      </c>
      <c r="K2813" s="251">
        <v>6404</v>
      </c>
      <c r="L2813" s="246" t="s">
        <v>2846</v>
      </c>
      <c r="M2813" s="160" t="s">
        <v>2836</v>
      </c>
      <c r="N2813" s="160" t="s">
        <v>2837</v>
      </c>
      <c r="O2813" s="249" t="s">
        <v>2838</v>
      </c>
      <c r="P2813" s="248">
        <v>43598</v>
      </c>
      <c r="Q2813" s="166" t="str">
        <f>IF(COUNTIFS(tabAtas_Bloqueios[CÓDIGO],tabConsumoAta[[#This Row],[CÓDIGO]],tabAtas_Bloqueios[CHAVE],tabConsumoAta[[#This Row],[ATA]],tabAtas_Bloqueios[INATIVO],"") &gt; 0,"X","")</f>
        <v/>
      </c>
      <c r="R2813" s="158" t="s">
        <v>1555</v>
      </c>
    </row>
    <row r="2814" spans="1:18" x14ac:dyDescent="0.3">
      <c r="A2814" s="247">
        <v>119554</v>
      </c>
      <c r="B2814" s="47" t="s">
        <v>2848</v>
      </c>
      <c r="C2814" s="34" t="str">
        <f>IFERROR(VLOOKUP(tabConsumoAta[[#This Row],[CÓDIGO]],tabEstimativa[#Data],14,FALSE),"")</f>
        <v>Aguardando</v>
      </c>
      <c r="D2814" s="157" t="s">
        <v>1780</v>
      </c>
      <c r="E2814" s="157">
        <v>129</v>
      </c>
      <c r="F2814" s="34">
        <v>2019</v>
      </c>
      <c r="G2814" s="78">
        <f>IFERROR(VLOOKUP(tabConsumoAta[[#This Row],[ATA]],tabAtas[#Data],4,FALSE),"")</f>
        <v>43959</v>
      </c>
      <c r="H2814" s="163">
        <f>SUMIFS(tabSaldoAta[ESTIMATIVA],tabSaldoAta[CÓDIGO],tabConsumoAta[[#This Row],[CÓDIGO]],tabSaldoAta[CHAVE],tabConsumoAta[[#This Row],[ATA]])</f>
        <v>120</v>
      </c>
      <c r="I2814" s="164">
        <v>50</v>
      </c>
      <c r="J2814" s="159">
        <v>15</v>
      </c>
      <c r="K2814" s="251">
        <v>6398</v>
      </c>
      <c r="L2814" s="246" t="s">
        <v>2846</v>
      </c>
      <c r="M2814" s="160" t="s">
        <v>2836</v>
      </c>
      <c r="N2814" s="160" t="s">
        <v>2837</v>
      </c>
      <c r="O2814" s="249" t="s">
        <v>2838</v>
      </c>
      <c r="P2814" s="248">
        <v>43598</v>
      </c>
      <c r="Q2814" s="166" t="str">
        <f>IF(COUNTIFS(tabAtas_Bloqueios[CÓDIGO],tabConsumoAta[[#This Row],[CÓDIGO]],tabAtas_Bloqueios[CHAVE],tabConsumoAta[[#This Row],[ATA]],tabAtas_Bloqueios[INATIVO],"") &gt; 0,"X","")</f>
        <v/>
      </c>
      <c r="R2814" s="158" t="s">
        <v>1555</v>
      </c>
    </row>
    <row r="2815" spans="1:18" x14ac:dyDescent="0.3">
      <c r="A2815" s="247">
        <v>119621</v>
      </c>
      <c r="B2815" s="47" t="s">
        <v>2849</v>
      </c>
      <c r="C2815" s="34" t="str">
        <f>IFERROR(VLOOKUP(tabConsumoAta[[#This Row],[CÓDIGO]],tabEstimativa[#Data],14,FALSE),"")</f>
        <v>Aguardando</v>
      </c>
      <c r="D2815" s="157" t="s">
        <v>1780</v>
      </c>
      <c r="E2815" s="157">
        <v>129</v>
      </c>
      <c r="F2815" s="34">
        <v>2019</v>
      </c>
      <c r="G2815" s="78">
        <f>IFERROR(VLOOKUP(tabConsumoAta[[#This Row],[ATA]],tabAtas[#Data],4,FALSE),"")</f>
        <v>43959</v>
      </c>
      <c r="H2815" s="163">
        <f>SUMIFS(tabSaldoAta[ESTIMATIVA],tabSaldoAta[CÓDIGO],tabConsumoAta[[#This Row],[CÓDIGO]],tabSaldoAta[CHAVE],tabConsumoAta[[#This Row],[ATA]])</f>
        <v>1500</v>
      </c>
      <c r="I2815" s="164">
        <v>550</v>
      </c>
      <c r="J2815" s="159">
        <v>16</v>
      </c>
      <c r="K2815" s="251">
        <v>6394</v>
      </c>
      <c r="L2815" s="246" t="s">
        <v>2846</v>
      </c>
      <c r="M2815" s="160" t="s">
        <v>2836</v>
      </c>
      <c r="N2815" s="160" t="s">
        <v>2837</v>
      </c>
      <c r="O2815" s="249" t="s">
        <v>2838</v>
      </c>
      <c r="P2815" s="248">
        <v>43598</v>
      </c>
      <c r="Q2815" s="166" t="str">
        <f>IF(COUNTIFS(tabAtas_Bloqueios[CÓDIGO],tabConsumoAta[[#This Row],[CÓDIGO]],tabAtas_Bloqueios[CHAVE],tabConsumoAta[[#This Row],[ATA]],tabAtas_Bloqueios[INATIVO],"") &gt; 0,"X","")</f>
        <v/>
      </c>
      <c r="R2815" s="158" t="s">
        <v>1555</v>
      </c>
    </row>
    <row r="2816" spans="1:18" x14ac:dyDescent="0.3">
      <c r="A2816" s="247">
        <v>118427</v>
      </c>
      <c r="B2816" s="47" t="s">
        <v>2830</v>
      </c>
      <c r="C2816" s="34" t="str">
        <f>IFERROR(VLOOKUP(tabConsumoAta[[#This Row],[CÓDIGO]],tabEstimativa[#Data],14,FALSE),"")</f>
        <v>Aguardando</v>
      </c>
      <c r="D2816" s="157" t="s">
        <v>1705</v>
      </c>
      <c r="E2816" s="157">
        <v>8</v>
      </c>
      <c r="F2816" s="34">
        <v>2019</v>
      </c>
      <c r="G2816" s="78">
        <f>IFERROR(VLOOKUP(tabConsumoAta[[#This Row],[ATA]],tabAtas[#Data],4,FALSE),"")</f>
        <v>43845</v>
      </c>
      <c r="H2816" s="163">
        <f>SUMIFS(tabSaldoAta[ESTIMATIVA],tabSaldoAta[CÓDIGO],tabConsumoAta[[#This Row],[CÓDIGO]],tabSaldoAta[CHAVE],tabConsumoAta[[#This Row],[ATA]])</f>
        <v>3500</v>
      </c>
      <c r="I2816" s="164">
        <v>1000</v>
      </c>
      <c r="J2816" s="159">
        <v>1</v>
      </c>
      <c r="K2816" s="251">
        <v>5786</v>
      </c>
      <c r="L2816" s="246" t="s">
        <v>2771</v>
      </c>
      <c r="M2816" s="160" t="s">
        <v>2831</v>
      </c>
      <c r="N2816" s="160" t="s">
        <v>2832</v>
      </c>
      <c r="O2816" s="249" t="s">
        <v>2833</v>
      </c>
      <c r="P2816" s="248">
        <v>43588</v>
      </c>
      <c r="Q2816" s="166" t="str">
        <f>IF(COUNTIFS(tabAtas_Bloqueios[CÓDIGO],tabConsumoAta[[#This Row],[CÓDIGO]],tabAtas_Bloqueios[CHAVE],tabConsumoAta[[#This Row],[ATA]],tabAtas_Bloqueios[INATIVO],"") &gt; 0,"X","")</f>
        <v/>
      </c>
      <c r="R2816" s="158" t="s">
        <v>1555</v>
      </c>
    </row>
    <row r="2817" spans="1:18" x14ac:dyDescent="0.3">
      <c r="A2817" s="247">
        <v>71697</v>
      </c>
      <c r="B2817" s="47" t="s">
        <v>1422</v>
      </c>
      <c r="C2817" s="34" t="str">
        <f>IFERROR(VLOOKUP(tabConsumoAta[[#This Row],[CÓDIGO]],tabEstimativa[#Data],14,FALSE),"")</f>
        <v>Suspenso</v>
      </c>
      <c r="D2817" s="157" t="s">
        <v>1722</v>
      </c>
      <c r="E2817" s="157">
        <v>16</v>
      </c>
      <c r="F2817" s="34">
        <v>2019</v>
      </c>
      <c r="G2817" s="78">
        <f>IFERROR(VLOOKUP(tabConsumoAta[[#This Row],[ATA]],tabAtas[#Data],4,FALSE),"")</f>
        <v>43859</v>
      </c>
      <c r="H2817" s="163">
        <f>SUMIFS(tabSaldoAta[ESTIMATIVA],tabSaldoAta[CÓDIGO],tabConsumoAta[[#This Row],[CÓDIGO]],tabSaldoAta[CHAVE],tabConsumoAta[[#This Row],[ATA]])</f>
        <v>300</v>
      </c>
      <c r="I2817" s="164">
        <v>150</v>
      </c>
      <c r="J2817" s="159">
        <v>2</v>
      </c>
      <c r="K2817" s="251">
        <v>5788</v>
      </c>
      <c r="L2817" s="246" t="s">
        <v>2762</v>
      </c>
      <c r="M2817" s="160" t="s">
        <v>2831</v>
      </c>
      <c r="N2817" s="160" t="s">
        <v>2832</v>
      </c>
      <c r="O2817" s="249" t="s">
        <v>2833</v>
      </c>
      <c r="P2817" s="248">
        <v>43588</v>
      </c>
      <c r="Q2817" s="166" t="str">
        <f>IF(COUNTIFS(tabAtas_Bloqueios[CÓDIGO],tabConsumoAta[[#This Row],[CÓDIGO]],tabAtas_Bloqueios[CHAVE],tabConsumoAta[[#This Row],[ATA]],tabAtas_Bloqueios[INATIVO],"") &gt; 0,"X","")</f>
        <v/>
      </c>
      <c r="R2817" s="158" t="s">
        <v>1555</v>
      </c>
    </row>
    <row r="2818" spans="1:18" x14ac:dyDescent="0.3">
      <c r="A2818" s="247">
        <v>77992</v>
      </c>
      <c r="B2818" s="47" t="s">
        <v>2834</v>
      </c>
      <c r="C2818" s="34" t="str">
        <f>IFERROR(VLOOKUP(tabConsumoAta[[#This Row],[CÓDIGO]],tabEstimativa[#Data],14,FALSE),"")</f>
        <v>Inativo</v>
      </c>
      <c r="D2818" s="157" t="s">
        <v>1765</v>
      </c>
      <c r="E2818" s="157">
        <v>112</v>
      </c>
      <c r="F2818" s="34">
        <v>2019</v>
      </c>
      <c r="G2818" s="78">
        <f>IFERROR(VLOOKUP(tabConsumoAta[[#This Row],[ATA]],tabAtas[#Data],4,FALSE),"")</f>
        <v>43942</v>
      </c>
      <c r="H2818" s="163">
        <f>SUMIFS(tabSaldoAta[ESTIMATIVA],tabSaldoAta[CÓDIGO],tabConsumoAta[[#This Row],[CÓDIGO]],tabSaldoAta[CHAVE],tabConsumoAta[[#This Row],[ATA]])</f>
        <v>5000</v>
      </c>
      <c r="I2818" s="164">
        <v>600</v>
      </c>
      <c r="J2818" s="159">
        <v>3</v>
      </c>
      <c r="K2818" s="251">
        <v>5789</v>
      </c>
      <c r="L2818" s="246" t="s">
        <v>2829</v>
      </c>
      <c r="M2818" s="160" t="s">
        <v>2831</v>
      </c>
      <c r="N2818" s="160" t="s">
        <v>2832</v>
      </c>
      <c r="O2818" s="249" t="s">
        <v>2833</v>
      </c>
      <c r="P2818" s="248">
        <v>43588</v>
      </c>
      <c r="Q2818" s="166" t="str">
        <f>IF(COUNTIFS(tabAtas_Bloqueios[CÓDIGO],tabConsumoAta[[#This Row],[CÓDIGO]],tabAtas_Bloqueios[CHAVE],tabConsumoAta[[#This Row],[ATA]],tabAtas_Bloqueios[INATIVO],"") &gt; 0,"X","")</f>
        <v/>
      </c>
      <c r="R2818" s="158" t="s">
        <v>1555</v>
      </c>
    </row>
    <row r="2819" spans="1:18" x14ac:dyDescent="0.3">
      <c r="A2819" s="247">
        <v>72174</v>
      </c>
      <c r="B2819" s="47" t="s">
        <v>2822</v>
      </c>
      <c r="C2819" s="34" t="str">
        <f>IFERROR(VLOOKUP(tabConsumoAta[[#This Row],[CÓDIGO]],tabEstimativa[#Data],14,FALSE),"")</f>
        <v/>
      </c>
      <c r="D2819" s="157" t="s">
        <v>1753</v>
      </c>
      <c r="E2819" s="157">
        <v>100</v>
      </c>
      <c r="F2819" s="34">
        <v>2019</v>
      </c>
      <c r="G2819" s="78">
        <f>IFERROR(VLOOKUP(tabConsumoAta[[#This Row],[ATA]],tabAtas[#Data],4,FALSE),"")</f>
        <v>43924</v>
      </c>
      <c r="H2819" s="163">
        <f>SUMIFS(tabSaldoAta[ESTIMATIVA],tabSaldoAta[CÓDIGO],tabConsumoAta[[#This Row],[CÓDIGO]],tabSaldoAta[CHAVE],tabConsumoAta[[#This Row],[ATA]])</f>
        <v>300</v>
      </c>
      <c r="I2819" s="164">
        <v>175</v>
      </c>
      <c r="J2819" s="159">
        <v>1</v>
      </c>
      <c r="K2819" s="251">
        <v>5676</v>
      </c>
      <c r="L2819" s="246" t="s">
        <v>2804</v>
      </c>
      <c r="M2819" s="160" t="s">
        <v>2823</v>
      </c>
      <c r="N2819" s="160" t="s">
        <v>2824</v>
      </c>
      <c r="O2819" s="249" t="s">
        <v>2825</v>
      </c>
      <c r="P2819" s="248">
        <v>43581</v>
      </c>
      <c r="Q2819" s="166" t="str">
        <f>IF(COUNTIFS(tabAtas_Bloqueios[CÓDIGO],tabConsumoAta[[#This Row],[CÓDIGO]],tabAtas_Bloqueios[CHAVE],tabConsumoAta[[#This Row],[ATA]],tabAtas_Bloqueios[INATIVO],"") &gt; 0,"X","")</f>
        <v/>
      </c>
      <c r="R2819" s="158" t="s">
        <v>1555</v>
      </c>
    </row>
    <row r="2820" spans="1:18" x14ac:dyDescent="0.3">
      <c r="A2820" s="247">
        <v>58792</v>
      </c>
      <c r="B2820" s="47" t="s">
        <v>2826</v>
      </c>
      <c r="C2820" s="34" t="str">
        <f>IFERROR(VLOOKUP(tabConsumoAta[[#This Row],[CÓDIGO]],tabEstimativa[#Data],14,FALSE),"")</f>
        <v>Suspenso</v>
      </c>
      <c r="D2820" s="157" t="s">
        <v>1753</v>
      </c>
      <c r="E2820" s="157">
        <v>100</v>
      </c>
      <c r="F2820" s="34">
        <v>2019</v>
      </c>
      <c r="G2820" s="78">
        <f>IFERROR(VLOOKUP(tabConsumoAta[[#This Row],[ATA]],tabAtas[#Data],4,FALSE),"")</f>
        <v>43924</v>
      </c>
      <c r="H2820" s="163">
        <f>SUMIFS(tabSaldoAta[ESTIMATIVA],tabSaldoAta[CÓDIGO],tabConsumoAta[[#This Row],[CÓDIGO]],tabSaldoAta[CHAVE],tabConsumoAta[[#This Row],[ATA]])</f>
        <v>300</v>
      </c>
      <c r="I2820" s="164">
        <v>175</v>
      </c>
      <c r="J2820" s="159">
        <v>2</v>
      </c>
      <c r="K2820" s="251">
        <v>5675</v>
      </c>
      <c r="L2820" s="246" t="s">
        <v>2827</v>
      </c>
      <c r="M2820" s="160" t="s">
        <v>2823</v>
      </c>
      <c r="N2820" s="160" t="s">
        <v>2824</v>
      </c>
      <c r="O2820" s="249" t="s">
        <v>2825</v>
      </c>
      <c r="P2820" s="248">
        <v>43581</v>
      </c>
      <c r="Q2820" s="166" t="str">
        <f>IF(COUNTIFS(tabAtas_Bloqueios[CÓDIGO],tabConsumoAta[[#This Row],[CÓDIGO]],tabAtas_Bloqueios[CHAVE],tabConsumoAta[[#This Row],[ATA]],tabAtas_Bloqueios[INATIVO],"") &gt; 0,"X","")</f>
        <v/>
      </c>
      <c r="R2820" s="158" t="s">
        <v>1555</v>
      </c>
    </row>
    <row r="2821" spans="1:18" x14ac:dyDescent="0.3">
      <c r="A2821" s="247">
        <v>77819</v>
      </c>
      <c r="B2821" s="47" t="s">
        <v>2828</v>
      </c>
      <c r="C2821" s="34" t="str">
        <f>IFERROR(VLOOKUP(tabConsumoAta[[#This Row],[CÓDIGO]],tabEstimativa[#Data],14,FALSE),"")</f>
        <v>Aguardando</v>
      </c>
      <c r="D2821" s="157" t="s">
        <v>1765</v>
      </c>
      <c r="E2821" s="157">
        <v>112</v>
      </c>
      <c r="F2821" s="34">
        <v>2019</v>
      </c>
      <c r="G2821" s="78">
        <f>IFERROR(VLOOKUP(tabConsumoAta[[#This Row],[ATA]],tabAtas[#Data],4,FALSE),"")</f>
        <v>43942</v>
      </c>
      <c r="H2821" s="163">
        <f>SUMIFS(tabSaldoAta[ESTIMATIVA],tabSaldoAta[CÓDIGO],tabConsumoAta[[#This Row],[CÓDIGO]],tabSaldoAta[CHAVE],tabConsumoAta[[#This Row],[ATA]])</f>
        <v>4000</v>
      </c>
      <c r="I2821" s="164">
        <v>800</v>
      </c>
      <c r="J2821" s="159">
        <v>3</v>
      </c>
      <c r="K2821" s="251">
        <v>5678</v>
      </c>
      <c r="L2821" s="246" t="s">
        <v>2829</v>
      </c>
      <c r="M2821" s="160" t="s">
        <v>2823</v>
      </c>
      <c r="N2821" s="160" t="s">
        <v>2824</v>
      </c>
      <c r="O2821" s="249" t="s">
        <v>2825</v>
      </c>
      <c r="P2821" s="248">
        <v>43581</v>
      </c>
      <c r="Q2821" s="166" t="str">
        <f>IF(COUNTIFS(tabAtas_Bloqueios[CÓDIGO],tabConsumoAta[[#This Row],[CÓDIGO]],tabAtas_Bloqueios[CHAVE],tabConsumoAta[[#This Row],[ATA]],tabAtas_Bloqueios[INATIVO],"") &gt; 0,"X","")</f>
        <v>X</v>
      </c>
      <c r="R2821" s="158" t="s">
        <v>1555</v>
      </c>
    </row>
    <row r="2822" spans="1:18" x14ac:dyDescent="0.3">
      <c r="A2822" s="247">
        <v>118864</v>
      </c>
      <c r="B2822" s="47" t="s">
        <v>2809</v>
      </c>
      <c r="C2822" s="34" t="str">
        <f>IFERROR(VLOOKUP(tabConsumoAta[[#This Row],[CÓDIGO]],tabEstimativa[#Data],14,FALSE),"")</f>
        <v>Inativo</v>
      </c>
      <c r="D2822" s="157" t="s">
        <v>1577</v>
      </c>
      <c r="E2822" s="157">
        <v>107</v>
      </c>
      <c r="F2822" s="34">
        <v>2018</v>
      </c>
      <c r="G2822" s="78">
        <f>IFERROR(VLOOKUP(tabConsumoAta[[#This Row],[ATA]],tabAtas[#Data],4,FALSE),"")</f>
        <v>43608</v>
      </c>
      <c r="H2822" s="163">
        <f>SUMIFS(tabSaldoAta[ESTIMATIVA],tabSaldoAta[CÓDIGO],tabConsumoAta[[#This Row],[CÓDIGO]],tabSaldoAta[CHAVE],tabConsumoAta[[#This Row],[ATA]])</f>
        <v>0</v>
      </c>
      <c r="I2822" s="164">
        <v>280</v>
      </c>
      <c r="J2822" s="159">
        <v>1</v>
      </c>
      <c r="K2822" s="251">
        <v>5464</v>
      </c>
      <c r="L2822" s="246" t="s">
        <v>2650</v>
      </c>
      <c r="M2822" s="160" t="s">
        <v>2810</v>
      </c>
      <c r="N2822" s="160" t="s">
        <v>2811</v>
      </c>
      <c r="O2822" s="249" t="s">
        <v>2812</v>
      </c>
      <c r="P2822" s="248">
        <v>43579</v>
      </c>
      <c r="Q2822" s="166" t="str">
        <f>IF(COUNTIFS(tabAtas_Bloqueios[CÓDIGO],tabConsumoAta[[#This Row],[CÓDIGO]],tabAtas_Bloqueios[CHAVE],tabConsumoAta[[#This Row],[ATA]],tabAtas_Bloqueios[INATIVO],"") &gt; 0,"X","")</f>
        <v/>
      </c>
      <c r="R2822" s="158" t="s">
        <v>1555</v>
      </c>
    </row>
    <row r="2823" spans="1:18" x14ac:dyDescent="0.3">
      <c r="A2823" s="247">
        <v>85798</v>
      </c>
      <c r="B2823" s="47" t="s">
        <v>1795</v>
      </c>
      <c r="C2823" s="34" t="str">
        <f>IFERROR(VLOOKUP(tabConsumoAta[[#This Row],[CÓDIGO]],tabEstimativa[#Data],14,FALSE),"")</f>
        <v>Suspenso</v>
      </c>
      <c r="D2823" s="157" t="s">
        <v>1581</v>
      </c>
      <c r="E2823" s="157">
        <v>114</v>
      </c>
      <c r="F2823" s="34">
        <v>2018</v>
      </c>
      <c r="G2823" s="78">
        <f>IFERROR(VLOOKUP(tabConsumoAta[[#This Row],[ATA]],tabAtas[#Data],4,FALSE),"")</f>
        <v>43623</v>
      </c>
      <c r="H2823" s="163">
        <f>SUMIFS(tabSaldoAta[ESTIMATIVA],tabSaldoAta[CÓDIGO],tabConsumoAta[[#This Row],[CÓDIGO]],tabSaldoAta[CHAVE],tabConsumoAta[[#This Row],[ATA]])</f>
        <v>0</v>
      </c>
      <c r="I2823" s="164">
        <v>125</v>
      </c>
      <c r="J2823" s="159">
        <v>2</v>
      </c>
      <c r="K2823" s="251">
        <v>5460</v>
      </c>
      <c r="L2823" s="246"/>
      <c r="M2823" s="160" t="s">
        <v>2810</v>
      </c>
      <c r="N2823" s="160" t="s">
        <v>2811</v>
      </c>
      <c r="O2823" s="249" t="s">
        <v>2812</v>
      </c>
      <c r="P2823" s="248">
        <v>43579</v>
      </c>
      <c r="Q2823" s="166" t="str">
        <f>IF(COUNTIFS(tabAtas_Bloqueios[CÓDIGO],tabConsumoAta[[#This Row],[CÓDIGO]],tabAtas_Bloqueios[CHAVE],tabConsumoAta[[#This Row],[ATA]],tabAtas_Bloqueios[INATIVO],"") &gt; 0,"X","")</f>
        <v/>
      </c>
      <c r="R2823" s="158" t="s">
        <v>1555</v>
      </c>
    </row>
    <row r="2824" spans="1:18" x14ac:dyDescent="0.3">
      <c r="A2824" s="247">
        <v>100595</v>
      </c>
      <c r="B2824" s="47" t="s">
        <v>1444</v>
      </c>
      <c r="C2824" s="34" t="str">
        <f>IFERROR(VLOOKUP(tabConsumoAta[[#This Row],[CÓDIGO]],tabEstimativa[#Data],14,FALSE),"")</f>
        <v>Inativo</v>
      </c>
      <c r="D2824" s="157" t="s">
        <v>1581</v>
      </c>
      <c r="E2824" s="157">
        <v>114</v>
      </c>
      <c r="F2824" s="34">
        <v>2018</v>
      </c>
      <c r="G2824" s="78">
        <f>IFERROR(VLOOKUP(tabConsumoAta[[#This Row],[ATA]],tabAtas[#Data],4,FALSE),"")</f>
        <v>43623</v>
      </c>
      <c r="H2824" s="163">
        <f>SUMIFS(tabSaldoAta[ESTIMATIVA],tabSaldoAta[CÓDIGO],tabConsumoAta[[#This Row],[CÓDIGO]],tabSaldoAta[CHAVE],tabConsumoAta[[#This Row],[ATA]])</f>
        <v>0</v>
      </c>
      <c r="I2824" s="164">
        <v>150</v>
      </c>
      <c r="J2824" s="159">
        <v>3</v>
      </c>
      <c r="K2824" s="251">
        <v>5463</v>
      </c>
      <c r="L2824" s="246"/>
      <c r="M2824" s="160" t="s">
        <v>2810</v>
      </c>
      <c r="N2824" s="160" t="s">
        <v>2811</v>
      </c>
      <c r="O2824" s="249" t="s">
        <v>2812</v>
      </c>
      <c r="P2824" s="248">
        <v>43579</v>
      </c>
      <c r="Q2824" s="166" t="str">
        <f>IF(COUNTIFS(tabAtas_Bloqueios[CÓDIGO],tabConsumoAta[[#This Row],[CÓDIGO]],tabAtas_Bloqueios[CHAVE],tabConsumoAta[[#This Row],[ATA]],tabAtas_Bloqueios[INATIVO],"") &gt; 0,"X","")</f>
        <v/>
      </c>
      <c r="R2824" s="158" t="s">
        <v>1555</v>
      </c>
    </row>
    <row r="2825" spans="1:18" x14ac:dyDescent="0.3">
      <c r="A2825" s="247">
        <v>101947</v>
      </c>
      <c r="B2825" s="47" t="s">
        <v>1443</v>
      </c>
      <c r="C2825" s="34" t="str">
        <f>IFERROR(VLOOKUP(tabConsumoAta[[#This Row],[CÓDIGO]],tabEstimativa[#Data],14,FALSE),"")</f>
        <v>Inativo</v>
      </c>
      <c r="D2825" s="157" t="s">
        <v>1581</v>
      </c>
      <c r="E2825" s="157">
        <v>114</v>
      </c>
      <c r="F2825" s="34">
        <v>2018</v>
      </c>
      <c r="G2825" s="78">
        <f>IFERROR(VLOOKUP(tabConsumoAta[[#This Row],[ATA]],tabAtas[#Data],4,FALSE),"")</f>
        <v>43623</v>
      </c>
      <c r="H2825" s="163">
        <f>SUMIFS(tabSaldoAta[ESTIMATIVA],tabSaldoAta[CÓDIGO],tabConsumoAta[[#This Row],[CÓDIGO]],tabSaldoAta[CHAVE],tabConsumoAta[[#This Row],[ATA]])</f>
        <v>0</v>
      </c>
      <c r="I2825" s="164">
        <v>100</v>
      </c>
      <c r="J2825" s="159">
        <v>4</v>
      </c>
      <c r="K2825" s="251">
        <v>5461</v>
      </c>
      <c r="L2825" s="246"/>
      <c r="M2825" s="160" t="s">
        <v>2810</v>
      </c>
      <c r="N2825" s="160" t="s">
        <v>2811</v>
      </c>
      <c r="O2825" s="249" t="s">
        <v>2812</v>
      </c>
      <c r="P2825" s="248">
        <v>43579</v>
      </c>
      <c r="Q2825" s="166" t="str">
        <f>IF(COUNTIFS(tabAtas_Bloqueios[CÓDIGO],tabConsumoAta[[#This Row],[CÓDIGO]],tabAtas_Bloqueios[CHAVE],tabConsumoAta[[#This Row],[ATA]],tabAtas_Bloqueios[INATIVO],"") &gt; 0,"X","")</f>
        <v/>
      </c>
      <c r="R2825" s="158" t="s">
        <v>1555</v>
      </c>
    </row>
    <row r="2826" spans="1:18" x14ac:dyDescent="0.3">
      <c r="A2826" s="247">
        <v>109986</v>
      </c>
      <c r="B2826" s="47" t="s">
        <v>1797</v>
      </c>
      <c r="C2826" s="34" t="str">
        <f>IFERROR(VLOOKUP(tabConsumoAta[[#This Row],[CÓDIGO]],tabEstimativa[#Data],14,FALSE),"")</f>
        <v>Suspenso</v>
      </c>
      <c r="D2826" s="157" t="s">
        <v>1581</v>
      </c>
      <c r="E2826" s="157">
        <v>114</v>
      </c>
      <c r="F2826" s="34">
        <v>2018</v>
      </c>
      <c r="G2826" s="78">
        <f>IFERROR(VLOOKUP(tabConsumoAta[[#This Row],[ATA]],tabAtas[#Data],4,FALSE),"")</f>
        <v>43623</v>
      </c>
      <c r="H2826" s="163">
        <f>SUMIFS(tabSaldoAta[ESTIMATIVA],tabSaldoAta[CÓDIGO],tabConsumoAta[[#This Row],[CÓDIGO]],tabSaldoAta[CHAVE],tabConsumoAta[[#This Row],[ATA]])</f>
        <v>0</v>
      </c>
      <c r="I2826" s="164">
        <v>100</v>
      </c>
      <c r="J2826" s="159">
        <v>5</v>
      </c>
      <c r="K2826" s="251">
        <v>5462</v>
      </c>
      <c r="L2826" s="246"/>
      <c r="M2826" s="160" t="s">
        <v>2810</v>
      </c>
      <c r="N2826" s="160" t="s">
        <v>2811</v>
      </c>
      <c r="O2826" s="249" t="s">
        <v>2812</v>
      </c>
      <c r="P2826" s="248">
        <v>43579</v>
      </c>
      <c r="Q2826" s="166" t="str">
        <f>IF(COUNTIFS(tabAtas_Bloqueios[CÓDIGO],tabConsumoAta[[#This Row],[CÓDIGO]],tabAtas_Bloqueios[CHAVE],tabConsumoAta[[#This Row],[ATA]],tabAtas_Bloqueios[INATIVO],"") &gt; 0,"X","")</f>
        <v/>
      </c>
      <c r="R2826" s="158" t="s">
        <v>1555</v>
      </c>
    </row>
    <row r="2827" spans="1:18" x14ac:dyDescent="0.3">
      <c r="A2827" s="247">
        <v>134373</v>
      </c>
      <c r="B2827" s="47" t="s">
        <v>2813</v>
      </c>
      <c r="C2827" s="34" t="str">
        <f>IFERROR(VLOOKUP(tabConsumoAta[[#This Row],[CÓDIGO]],tabEstimativa[#Data],14,FALSE),"")</f>
        <v>Aguardando</v>
      </c>
      <c r="D2827" s="157" t="s">
        <v>1614</v>
      </c>
      <c r="E2827" s="157">
        <v>171</v>
      </c>
      <c r="F2827" s="34">
        <v>2018</v>
      </c>
      <c r="G2827" s="78">
        <f>IFERROR(VLOOKUP(tabConsumoAta[[#This Row],[ATA]],tabAtas[#Data],4,FALSE),"")</f>
        <v>43692</v>
      </c>
      <c r="H2827" s="163">
        <f>SUMIFS(tabSaldoAta[ESTIMATIVA],tabSaldoAta[CÓDIGO],tabConsumoAta[[#This Row],[CÓDIGO]],tabSaldoAta[CHAVE],tabConsumoAta[[#This Row],[ATA]])</f>
        <v>51000</v>
      </c>
      <c r="I2827" s="164">
        <v>9000</v>
      </c>
      <c r="J2827" s="159">
        <v>6</v>
      </c>
      <c r="K2827" s="251">
        <v>5468</v>
      </c>
      <c r="L2827" s="246" t="s">
        <v>2814</v>
      </c>
      <c r="M2827" s="160" t="s">
        <v>2810</v>
      </c>
      <c r="N2827" s="160" t="s">
        <v>2811</v>
      </c>
      <c r="O2827" s="249" t="s">
        <v>2812</v>
      </c>
      <c r="P2827" s="248">
        <v>43579</v>
      </c>
      <c r="Q2827" s="166" t="str">
        <f>IF(COUNTIFS(tabAtas_Bloqueios[CÓDIGO],tabConsumoAta[[#This Row],[CÓDIGO]],tabAtas_Bloqueios[CHAVE],tabConsumoAta[[#This Row],[ATA]],tabAtas_Bloqueios[INATIVO],"") &gt; 0,"X","")</f>
        <v/>
      </c>
      <c r="R2827" s="158" t="s">
        <v>1555</v>
      </c>
    </row>
    <row r="2828" spans="1:18" x14ac:dyDescent="0.3">
      <c r="A2828" s="247">
        <v>64819</v>
      </c>
      <c r="B2828" s="47" t="s">
        <v>2815</v>
      </c>
      <c r="C2828" s="34" t="str">
        <f>IFERROR(VLOOKUP(tabConsumoAta[[#This Row],[CÓDIGO]],tabEstimativa[#Data],14,FALSE),"")</f>
        <v>Inativo</v>
      </c>
      <c r="D2828" s="157" t="s">
        <v>1627</v>
      </c>
      <c r="E2828" s="157">
        <v>186</v>
      </c>
      <c r="F2828" s="34">
        <v>2018</v>
      </c>
      <c r="G2828" s="78">
        <f>IFERROR(VLOOKUP(tabConsumoAta[[#This Row],[ATA]],tabAtas[#Data],4,FALSE),"")</f>
        <v>43712</v>
      </c>
      <c r="H2828" s="163">
        <f>SUMIFS(tabSaldoAta[ESTIMATIVA],tabSaldoAta[CÓDIGO],tabConsumoAta[[#This Row],[CÓDIGO]],tabSaldoAta[CHAVE],tabConsumoAta[[#This Row],[ATA]])</f>
        <v>300</v>
      </c>
      <c r="I2828" s="164">
        <v>110</v>
      </c>
      <c r="J2828" s="159">
        <v>7</v>
      </c>
      <c r="K2828" s="251">
        <v>5470</v>
      </c>
      <c r="L2828" s="246" t="s">
        <v>2816</v>
      </c>
      <c r="M2828" s="160" t="s">
        <v>2810</v>
      </c>
      <c r="N2828" s="160" t="s">
        <v>2811</v>
      </c>
      <c r="O2828" s="249" t="s">
        <v>2812</v>
      </c>
      <c r="P2828" s="248">
        <v>43579</v>
      </c>
      <c r="Q2828" s="166" t="str">
        <f>IF(COUNTIFS(tabAtas_Bloqueios[CÓDIGO],tabConsumoAta[[#This Row],[CÓDIGO]],tabAtas_Bloqueios[CHAVE],tabConsumoAta[[#This Row],[ATA]],tabAtas_Bloqueios[INATIVO],"") &gt; 0,"X","")</f>
        <v/>
      </c>
      <c r="R2828" s="158" t="s">
        <v>1555</v>
      </c>
    </row>
    <row r="2829" spans="1:18" x14ac:dyDescent="0.3">
      <c r="A2829" s="247">
        <v>110503</v>
      </c>
      <c r="B2829" s="47" t="s">
        <v>2817</v>
      </c>
      <c r="C2829" s="34" t="str">
        <f>IFERROR(VLOOKUP(tabConsumoAta[[#This Row],[CÓDIGO]],tabEstimativa[#Data],14,FALSE),"")</f>
        <v/>
      </c>
      <c r="D2829" s="157" t="s">
        <v>1632</v>
      </c>
      <c r="E2829" s="157">
        <v>187</v>
      </c>
      <c r="F2829" s="34">
        <v>2018</v>
      </c>
      <c r="G2829" s="78">
        <f>IFERROR(VLOOKUP(tabConsumoAta[[#This Row],[ATA]],tabAtas[#Data],4,FALSE),"")</f>
        <v>43721</v>
      </c>
      <c r="H2829" s="163">
        <f>SUMIFS(tabSaldoAta[ESTIMATIVA],tabSaldoAta[CÓDIGO],tabConsumoAta[[#This Row],[CÓDIGO]],tabSaldoAta[CHAVE],tabConsumoAta[[#This Row],[ATA]])</f>
        <v>0</v>
      </c>
      <c r="I2829" s="164">
        <v>1300</v>
      </c>
      <c r="J2829" s="159">
        <v>8</v>
      </c>
      <c r="K2829" s="251">
        <v>5476</v>
      </c>
      <c r="L2829" s="246" t="s">
        <v>2818</v>
      </c>
      <c r="M2829" s="160" t="s">
        <v>2810</v>
      </c>
      <c r="N2829" s="160" t="s">
        <v>2811</v>
      </c>
      <c r="O2829" s="249" t="s">
        <v>2812</v>
      </c>
      <c r="P2829" s="248">
        <v>43579</v>
      </c>
      <c r="Q2829" s="166" t="str">
        <f>IF(COUNTIFS(tabAtas_Bloqueios[CÓDIGO],tabConsumoAta[[#This Row],[CÓDIGO]],tabAtas_Bloqueios[CHAVE],tabConsumoAta[[#This Row],[ATA]],tabAtas_Bloqueios[INATIVO],"") &gt; 0,"X","")</f>
        <v/>
      </c>
      <c r="R2829" s="158" t="s">
        <v>1555</v>
      </c>
    </row>
    <row r="2830" spans="1:18" x14ac:dyDescent="0.3">
      <c r="A2830" s="247">
        <v>59097</v>
      </c>
      <c r="B2830" s="47" t="s">
        <v>2819</v>
      </c>
      <c r="C2830" s="34" t="str">
        <f>IFERROR(VLOOKUP(tabConsumoAta[[#This Row],[CÓDIGO]],tabEstimativa[#Data],14,FALSE),"")</f>
        <v>Aguardando</v>
      </c>
      <c r="D2830" s="157" t="s">
        <v>1663</v>
      </c>
      <c r="E2830" s="157">
        <v>228</v>
      </c>
      <c r="F2830" s="34">
        <v>2018</v>
      </c>
      <c r="G2830" s="78">
        <f>IFERROR(VLOOKUP(tabConsumoAta[[#This Row],[ATA]],tabAtas[#Data],4,FALSE),"")</f>
        <v>43787</v>
      </c>
      <c r="H2830" s="163">
        <f>SUMIFS(tabSaldoAta[ESTIMATIVA],tabSaldoAta[CÓDIGO],tabConsumoAta[[#This Row],[CÓDIGO]],tabSaldoAta[CHAVE],tabConsumoAta[[#This Row],[ATA]])</f>
        <v>60</v>
      </c>
      <c r="I2830" s="164">
        <v>20</v>
      </c>
      <c r="J2830" s="159">
        <v>9</v>
      </c>
      <c r="K2830" s="251">
        <v>5478</v>
      </c>
      <c r="L2830" s="246" t="s">
        <v>2762</v>
      </c>
      <c r="M2830" s="160" t="s">
        <v>2810</v>
      </c>
      <c r="N2830" s="160" t="s">
        <v>2811</v>
      </c>
      <c r="O2830" s="249" t="s">
        <v>2812</v>
      </c>
      <c r="P2830" s="248">
        <v>43579</v>
      </c>
      <c r="Q2830" s="166" t="str">
        <f>IF(COUNTIFS(tabAtas_Bloqueios[CÓDIGO],tabConsumoAta[[#This Row],[CÓDIGO]],tabAtas_Bloqueios[CHAVE],tabConsumoAta[[#This Row],[ATA]],tabAtas_Bloqueios[INATIVO],"") &gt; 0,"X","")</f>
        <v/>
      </c>
      <c r="R2830" s="158" t="s">
        <v>1555</v>
      </c>
    </row>
    <row r="2831" spans="1:18" x14ac:dyDescent="0.3">
      <c r="A2831" s="247">
        <v>119811</v>
      </c>
      <c r="B2831" s="47" t="s">
        <v>2820</v>
      </c>
      <c r="C2831" s="34" t="str">
        <f>IFERROR(VLOOKUP(tabConsumoAta[[#This Row],[CÓDIGO]],tabEstimativa[#Data],14,FALSE),"")</f>
        <v>Aguardando</v>
      </c>
      <c r="D2831" s="157" t="s">
        <v>1698</v>
      </c>
      <c r="E2831" s="157">
        <v>2</v>
      </c>
      <c r="F2831" s="34">
        <v>2019</v>
      </c>
      <c r="G2831" s="78">
        <f>IFERROR(VLOOKUP(tabConsumoAta[[#This Row],[ATA]],tabAtas[#Data],4,FALSE),"")</f>
        <v>43831</v>
      </c>
      <c r="H2831" s="163">
        <f>SUMIFS(tabSaldoAta[ESTIMATIVA],tabSaldoAta[CÓDIGO],tabConsumoAta[[#This Row],[CÓDIGO]],tabSaldoAta[CHAVE],tabConsumoAta[[#This Row],[ATA]])</f>
        <v>470</v>
      </c>
      <c r="I2831" s="164">
        <v>140</v>
      </c>
      <c r="J2831" s="159">
        <v>10</v>
      </c>
      <c r="K2831" s="251">
        <v>5480</v>
      </c>
      <c r="L2831" s="246" t="s">
        <v>2431</v>
      </c>
      <c r="M2831" s="160" t="s">
        <v>2810</v>
      </c>
      <c r="N2831" s="160" t="s">
        <v>2811</v>
      </c>
      <c r="O2831" s="249" t="s">
        <v>2812</v>
      </c>
      <c r="P2831" s="248">
        <v>43579</v>
      </c>
      <c r="Q2831" s="166" t="str">
        <f>IF(COUNTIFS(tabAtas_Bloqueios[CÓDIGO],tabConsumoAta[[#This Row],[CÓDIGO]],tabAtas_Bloqueios[CHAVE],tabConsumoAta[[#This Row],[ATA]],tabAtas_Bloqueios[INATIVO],"") &gt; 0,"X","")</f>
        <v/>
      </c>
      <c r="R2831" s="158" t="s">
        <v>1555</v>
      </c>
    </row>
    <row r="2832" spans="1:18" x14ac:dyDescent="0.3">
      <c r="A2832" s="247">
        <v>82732</v>
      </c>
      <c r="B2832" s="47" t="s">
        <v>2821</v>
      </c>
      <c r="C2832" s="34" t="str">
        <f>IFERROR(VLOOKUP(tabConsumoAta[[#This Row],[CÓDIGO]],tabEstimativa[#Data],14,FALSE),"")</f>
        <v>Aguardando</v>
      </c>
      <c r="D2832" s="157" t="s">
        <v>1698</v>
      </c>
      <c r="E2832" s="157">
        <v>2</v>
      </c>
      <c r="F2832" s="34">
        <v>2019</v>
      </c>
      <c r="G2832" s="78">
        <f>IFERROR(VLOOKUP(tabConsumoAta[[#This Row],[ATA]],tabAtas[#Data],4,FALSE),"")</f>
        <v>43831</v>
      </c>
      <c r="H2832" s="163">
        <f>SUMIFS(tabSaldoAta[ESTIMATIVA],tabSaldoAta[CÓDIGO],tabConsumoAta[[#This Row],[CÓDIGO]],tabSaldoAta[CHAVE],tabConsumoAta[[#This Row],[ATA]])</f>
        <v>320</v>
      </c>
      <c r="I2832" s="164">
        <v>90</v>
      </c>
      <c r="J2832" s="159">
        <v>11</v>
      </c>
      <c r="K2832" s="251">
        <v>5479</v>
      </c>
      <c r="L2832" s="246" t="s">
        <v>2433</v>
      </c>
      <c r="M2832" s="160" t="s">
        <v>2810</v>
      </c>
      <c r="N2832" s="160" t="s">
        <v>2811</v>
      </c>
      <c r="O2832" s="249" t="s">
        <v>2812</v>
      </c>
      <c r="P2832" s="248">
        <v>43579</v>
      </c>
      <c r="Q2832" s="166" t="str">
        <f>IF(COUNTIFS(tabAtas_Bloqueios[CÓDIGO],tabConsumoAta[[#This Row],[CÓDIGO]],tabAtas_Bloqueios[CHAVE],tabConsumoAta[[#This Row],[ATA]],tabAtas_Bloqueios[INATIVO],"") &gt; 0,"X","")</f>
        <v/>
      </c>
      <c r="R2832" s="158" t="s">
        <v>1555</v>
      </c>
    </row>
    <row r="2833" spans="1:18" x14ac:dyDescent="0.3">
      <c r="A2833" s="247">
        <v>56519</v>
      </c>
      <c r="B2833" s="47" t="s">
        <v>155</v>
      </c>
      <c r="C2833" s="34" t="str">
        <f>IFERROR(VLOOKUP(tabConsumoAta[[#This Row],[CÓDIGO]],tabEstimativa[#Data],14,FALSE),"")</f>
        <v>Aguardando</v>
      </c>
      <c r="D2833" s="157" t="s">
        <v>1713</v>
      </c>
      <c r="E2833" s="157">
        <v>10</v>
      </c>
      <c r="F2833" s="34">
        <v>2019</v>
      </c>
      <c r="G2833" s="78">
        <f>IFERROR(VLOOKUP(tabConsumoAta[[#This Row],[ATA]],tabAtas[#Data],4,FALSE),"")</f>
        <v>43850</v>
      </c>
      <c r="H2833" s="163">
        <f>SUMIFS(tabSaldoAta[ESTIMATIVA],tabSaldoAta[CÓDIGO],tabConsumoAta[[#This Row],[CÓDIGO]],tabSaldoAta[CHAVE],tabConsumoAta[[#This Row],[ATA]])</f>
        <v>40</v>
      </c>
      <c r="I2833" s="164">
        <v>15</v>
      </c>
      <c r="J2833" s="159">
        <v>12</v>
      </c>
      <c r="K2833" s="251">
        <v>5482</v>
      </c>
      <c r="L2833" s="246" t="s">
        <v>2438</v>
      </c>
      <c r="M2833" s="160" t="s">
        <v>2810</v>
      </c>
      <c r="N2833" s="160" t="s">
        <v>2811</v>
      </c>
      <c r="O2833" s="249" t="s">
        <v>2812</v>
      </c>
      <c r="P2833" s="248">
        <v>43579</v>
      </c>
      <c r="Q2833" s="166" t="str">
        <f>IF(COUNTIFS(tabAtas_Bloqueios[CÓDIGO],tabConsumoAta[[#This Row],[CÓDIGO]],tabAtas_Bloqueios[CHAVE],tabConsumoAta[[#This Row],[ATA]],tabAtas_Bloqueios[INATIVO],"") &gt; 0,"X","")</f>
        <v>X</v>
      </c>
      <c r="R2833" s="158" t="s">
        <v>1555</v>
      </c>
    </row>
    <row r="2834" spans="1:18" x14ac:dyDescent="0.3">
      <c r="A2834" s="247">
        <v>134547</v>
      </c>
      <c r="B2834" s="47" t="s">
        <v>2805</v>
      </c>
      <c r="C2834" s="34" t="str">
        <f>IFERROR(VLOOKUP(tabConsumoAta[[#This Row],[CÓDIGO]],tabEstimativa[#Data],14,FALSE),"")</f>
        <v>Aguardando</v>
      </c>
      <c r="D2834" s="157" t="s">
        <v>1644</v>
      </c>
      <c r="E2834" s="157">
        <v>195</v>
      </c>
      <c r="F2834" s="34">
        <v>2018</v>
      </c>
      <c r="G2834" s="78">
        <f>IFERROR(VLOOKUP(tabConsumoAta[[#This Row],[ATA]],tabAtas[#Data],4,FALSE),"")</f>
        <v>43727</v>
      </c>
      <c r="H2834" s="163">
        <f>SUMIFS(tabSaldoAta[ESTIMATIVA],tabSaldoAta[CÓDIGO],tabConsumoAta[[#This Row],[CÓDIGO]],tabSaldoAta[CHAVE],tabConsumoAta[[#This Row],[ATA]])</f>
        <v>1200</v>
      </c>
      <c r="I2834" s="164">
        <v>300</v>
      </c>
      <c r="J2834" s="159">
        <v>1</v>
      </c>
      <c r="K2834" s="251">
        <v>5181</v>
      </c>
      <c r="L2834" s="246" t="s">
        <v>2777</v>
      </c>
      <c r="M2834" s="160" t="s">
        <v>2806</v>
      </c>
      <c r="N2834" s="160" t="s">
        <v>2807</v>
      </c>
      <c r="O2834" s="249" t="s">
        <v>2808</v>
      </c>
      <c r="P2834" s="248">
        <v>0</v>
      </c>
      <c r="Q2834" s="166" t="str">
        <f>IF(COUNTIFS(tabAtas_Bloqueios[CÓDIGO],tabConsumoAta[[#This Row],[CÓDIGO]],tabAtas_Bloqueios[CHAVE],tabConsumoAta[[#This Row],[ATA]],tabAtas_Bloqueios[INATIVO],"") &gt; 0,"X","")</f>
        <v/>
      </c>
      <c r="R2834" s="158" t="s">
        <v>1555</v>
      </c>
    </row>
    <row r="2835" spans="1:18" x14ac:dyDescent="0.3">
      <c r="A2835" s="247">
        <v>134548</v>
      </c>
      <c r="B2835" s="47" t="s">
        <v>2422</v>
      </c>
      <c r="C2835" s="34" t="str">
        <f>IFERROR(VLOOKUP(tabConsumoAta[[#This Row],[CÓDIGO]],tabEstimativa[#Data],14,FALSE),"")</f>
        <v>Aguardando</v>
      </c>
      <c r="D2835" s="157" t="s">
        <v>1644</v>
      </c>
      <c r="E2835" s="157">
        <v>195</v>
      </c>
      <c r="F2835" s="34">
        <v>2018</v>
      </c>
      <c r="G2835" s="78">
        <f>IFERROR(VLOOKUP(tabConsumoAta[[#This Row],[ATA]],tabAtas[#Data],4,FALSE),"")</f>
        <v>43727</v>
      </c>
      <c r="H2835" s="163">
        <f>SUMIFS(tabSaldoAta[ESTIMATIVA],tabSaldoAta[CÓDIGO],tabConsumoAta[[#This Row],[CÓDIGO]],tabSaldoAta[CHAVE],tabConsumoAta[[#This Row],[ATA]])</f>
        <v>1300</v>
      </c>
      <c r="I2835" s="164">
        <v>300</v>
      </c>
      <c r="J2835" s="159">
        <v>2</v>
      </c>
      <c r="K2835" s="251">
        <v>5181</v>
      </c>
      <c r="L2835" s="246" t="s">
        <v>2777</v>
      </c>
      <c r="M2835" s="160" t="s">
        <v>2806</v>
      </c>
      <c r="N2835" s="160" t="s">
        <v>2807</v>
      </c>
      <c r="O2835" s="249" t="s">
        <v>2808</v>
      </c>
      <c r="P2835" s="248">
        <v>0</v>
      </c>
      <c r="Q2835" s="166" t="str">
        <f>IF(COUNTIFS(tabAtas_Bloqueios[CÓDIGO],tabConsumoAta[[#This Row],[CÓDIGO]],tabAtas_Bloqueios[CHAVE],tabConsumoAta[[#This Row],[ATA]],tabAtas_Bloqueios[INATIVO],"") &gt; 0,"X","")</f>
        <v/>
      </c>
      <c r="R2835" s="158" t="s">
        <v>1555</v>
      </c>
    </row>
    <row r="2836" spans="1:18" x14ac:dyDescent="0.3">
      <c r="A2836" s="247">
        <v>69229</v>
      </c>
      <c r="B2836" s="47" t="s">
        <v>2389</v>
      </c>
      <c r="C2836" s="34" t="str">
        <f>IFERROR(VLOOKUP(tabConsumoAta[[#This Row],[CÓDIGO]],tabEstimativa[#Data],14,FALSE),"")</f>
        <v>Suspenso</v>
      </c>
      <c r="D2836" s="157" t="s">
        <v>1592</v>
      </c>
      <c r="E2836" s="157">
        <v>152</v>
      </c>
      <c r="F2836" s="34">
        <v>2018</v>
      </c>
      <c r="G2836" s="78">
        <f>IFERROR(VLOOKUP(tabConsumoAta[[#This Row],[ATA]],tabAtas[#Data],4,FALSE),"")</f>
        <v>43675</v>
      </c>
      <c r="H2836" s="163">
        <f>SUMIFS(tabSaldoAta[ESTIMATIVA],tabSaldoAta[CÓDIGO],tabConsumoAta[[#This Row],[CÓDIGO]],tabSaldoAta[CHAVE],tabConsumoAta[[#This Row],[ATA]])</f>
        <v>0</v>
      </c>
      <c r="I2836" s="164">
        <v>30</v>
      </c>
      <c r="J2836" s="159">
        <v>1</v>
      </c>
      <c r="K2836" s="251">
        <v>5055</v>
      </c>
      <c r="L2836" s="246" t="s">
        <v>2411</v>
      </c>
      <c r="M2836" s="160" t="s">
        <v>2795</v>
      </c>
      <c r="N2836" s="160" t="s">
        <v>2796</v>
      </c>
      <c r="O2836" s="249" t="s">
        <v>2797</v>
      </c>
      <c r="P2836" s="248">
        <v>43572</v>
      </c>
      <c r="Q2836" s="166" t="str">
        <f>IF(COUNTIFS(tabAtas_Bloqueios[CÓDIGO],tabConsumoAta[[#This Row],[CÓDIGO]],tabAtas_Bloqueios[CHAVE],tabConsumoAta[[#This Row],[ATA]],tabAtas_Bloqueios[INATIVO],"") &gt; 0,"X","")</f>
        <v/>
      </c>
      <c r="R2836" s="158" t="s">
        <v>1555</v>
      </c>
    </row>
    <row r="2837" spans="1:18" x14ac:dyDescent="0.3">
      <c r="A2837" s="247">
        <v>16363</v>
      </c>
      <c r="B2837" s="47" t="s">
        <v>2798</v>
      </c>
      <c r="C2837" s="34" t="str">
        <f>IFERROR(VLOOKUP(tabConsumoAta[[#This Row],[CÓDIGO]],tabEstimativa[#Data],14,FALSE),"")</f>
        <v>Inativo</v>
      </c>
      <c r="D2837" s="157" t="s">
        <v>1636</v>
      </c>
      <c r="E2837" s="157">
        <v>189</v>
      </c>
      <c r="F2837" s="34">
        <v>2018</v>
      </c>
      <c r="G2837" s="78">
        <f>IFERROR(VLOOKUP(tabConsumoAta[[#This Row],[ATA]],tabAtas[#Data],4,FALSE),"")</f>
        <v>43724</v>
      </c>
      <c r="H2837" s="163">
        <f>SUMIFS(tabSaldoAta[ESTIMATIVA],tabSaldoAta[CÓDIGO],tabConsumoAta[[#This Row],[CÓDIGO]],tabSaldoAta[CHAVE],tabConsumoAta[[#This Row],[ATA]])</f>
        <v>150</v>
      </c>
      <c r="I2837" s="164">
        <v>120</v>
      </c>
      <c r="J2837" s="159">
        <v>2</v>
      </c>
      <c r="K2837" s="251">
        <v>5056</v>
      </c>
      <c r="L2837" s="246" t="s">
        <v>2757</v>
      </c>
      <c r="M2837" s="160" t="s">
        <v>2795</v>
      </c>
      <c r="N2837" s="160" t="s">
        <v>2796</v>
      </c>
      <c r="O2837" s="249" t="s">
        <v>2797</v>
      </c>
      <c r="P2837" s="248">
        <v>43572</v>
      </c>
      <c r="Q2837" s="166" t="str">
        <f>IF(COUNTIFS(tabAtas_Bloqueios[CÓDIGO],tabConsumoAta[[#This Row],[CÓDIGO]],tabAtas_Bloqueios[CHAVE],tabConsumoAta[[#This Row],[ATA]],tabAtas_Bloqueios[INATIVO],"") &gt; 0,"X","")</f>
        <v/>
      </c>
      <c r="R2837" s="158" t="s">
        <v>1555</v>
      </c>
    </row>
    <row r="2838" spans="1:18" x14ac:dyDescent="0.3">
      <c r="A2838" s="247">
        <v>51579</v>
      </c>
      <c r="B2838" s="47" t="s">
        <v>2799</v>
      </c>
      <c r="C2838" s="34" t="str">
        <f>IFERROR(VLOOKUP(tabConsumoAta[[#This Row],[CÓDIGO]],tabEstimativa[#Data],14,FALSE),"")</f>
        <v>Suspenso</v>
      </c>
      <c r="D2838" s="157" t="s">
        <v>1570</v>
      </c>
      <c r="E2838" s="157">
        <v>93</v>
      </c>
      <c r="F2838" s="34">
        <v>2019</v>
      </c>
      <c r="G2838" s="78">
        <f>IFERROR(VLOOKUP(tabConsumoAta[[#This Row],[ATA]],tabAtas[#Data],4,FALSE),"")</f>
        <v>43922</v>
      </c>
      <c r="H2838" s="163">
        <f>SUMIFS(tabSaldoAta[ESTIMATIVA],tabSaldoAta[CÓDIGO],tabConsumoAta[[#This Row],[CÓDIGO]],tabSaldoAta[CHAVE],tabConsumoAta[[#This Row],[ATA]])</f>
        <v>3000</v>
      </c>
      <c r="I2838" s="164">
        <v>300</v>
      </c>
      <c r="J2838" s="159">
        <v>3</v>
      </c>
      <c r="K2838" s="251">
        <v>5058</v>
      </c>
      <c r="L2838" s="246" t="s">
        <v>2800</v>
      </c>
      <c r="M2838" s="160" t="s">
        <v>2795</v>
      </c>
      <c r="N2838" s="160" t="s">
        <v>2796</v>
      </c>
      <c r="O2838" s="249" t="s">
        <v>2797</v>
      </c>
      <c r="P2838" s="248">
        <v>43572</v>
      </c>
      <c r="Q2838" s="166" t="str">
        <f>IF(COUNTIFS(tabAtas_Bloqueios[CÓDIGO],tabConsumoAta[[#This Row],[CÓDIGO]],tabAtas_Bloqueios[CHAVE],tabConsumoAta[[#This Row],[ATA]],tabAtas_Bloqueios[INATIVO],"") &gt; 0,"X","")</f>
        <v/>
      </c>
      <c r="R2838" s="158" t="s">
        <v>1555</v>
      </c>
    </row>
    <row r="2839" spans="1:18" x14ac:dyDescent="0.3">
      <c r="A2839" s="247">
        <v>70379</v>
      </c>
      <c r="B2839" s="47" t="s">
        <v>2801</v>
      </c>
      <c r="C2839" s="34" t="str">
        <f>IFERROR(VLOOKUP(tabConsumoAta[[#This Row],[CÓDIGO]],tabEstimativa[#Data],14,FALSE),"")</f>
        <v>Aguardando</v>
      </c>
      <c r="D2839" s="157" t="s">
        <v>1570</v>
      </c>
      <c r="E2839" s="157">
        <v>93</v>
      </c>
      <c r="F2839" s="34">
        <v>2019</v>
      </c>
      <c r="G2839" s="78">
        <f>IFERROR(VLOOKUP(tabConsumoAta[[#This Row],[ATA]],tabAtas[#Data],4,FALSE),"")</f>
        <v>43922</v>
      </c>
      <c r="H2839" s="163">
        <f>SUMIFS(tabSaldoAta[ESTIMATIVA],tabSaldoAta[CÓDIGO],tabConsumoAta[[#This Row],[CÓDIGO]],tabSaldoAta[CHAVE],tabConsumoAta[[#This Row],[ATA]])</f>
        <v>5000</v>
      </c>
      <c r="I2839" s="164">
        <v>2500</v>
      </c>
      <c r="J2839" s="159">
        <v>4</v>
      </c>
      <c r="K2839" s="251">
        <v>5059</v>
      </c>
      <c r="L2839" s="246" t="s">
        <v>2802</v>
      </c>
      <c r="M2839" s="160" t="s">
        <v>2795</v>
      </c>
      <c r="N2839" s="160" t="s">
        <v>2796</v>
      </c>
      <c r="O2839" s="249" t="s">
        <v>2797</v>
      </c>
      <c r="P2839" s="248">
        <v>43572</v>
      </c>
      <c r="Q2839" s="166" t="str">
        <f>IF(COUNTIFS(tabAtas_Bloqueios[CÓDIGO],tabConsumoAta[[#This Row],[CÓDIGO]],tabAtas_Bloqueios[CHAVE],tabConsumoAta[[#This Row],[ATA]],tabAtas_Bloqueios[INATIVO],"") &gt; 0,"X","")</f>
        <v/>
      </c>
      <c r="R2839" s="158" t="s">
        <v>1555</v>
      </c>
    </row>
    <row r="2840" spans="1:18" x14ac:dyDescent="0.3">
      <c r="A2840" s="247">
        <v>19842</v>
      </c>
      <c r="B2840" s="47" t="s">
        <v>2803</v>
      </c>
      <c r="C2840" s="34" t="str">
        <f>IFERROR(VLOOKUP(tabConsumoAta[[#This Row],[CÓDIGO]],tabEstimativa[#Data],14,FALSE),"")</f>
        <v>Suspenso</v>
      </c>
      <c r="D2840" s="157" t="s">
        <v>1753</v>
      </c>
      <c r="E2840" s="157">
        <v>100</v>
      </c>
      <c r="F2840" s="34">
        <v>2019</v>
      </c>
      <c r="G2840" s="78">
        <f>IFERROR(VLOOKUP(tabConsumoAta[[#This Row],[ATA]],tabAtas[#Data],4,FALSE),"")</f>
        <v>43924</v>
      </c>
      <c r="H2840" s="163">
        <f>SUMIFS(tabSaldoAta[ESTIMATIVA],tabSaldoAta[CÓDIGO],tabConsumoAta[[#This Row],[CÓDIGO]],tabSaldoAta[CHAVE],tabConsumoAta[[#This Row],[ATA]])</f>
        <v>8000</v>
      </c>
      <c r="I2840" s="164">
        <v>3200</v>
      </c>
      <c r="J2840" s="159">
        <v>5</v>
      </c>
      <c r="K2840" s="251">
        <v>5061</v>
      </c>
      <c r="L2840" s="246" t="s">
        <v>2804</v>
      </c>
      <c r="M2840" s="160" t="s">
        <v>2795</v>
      </c>
      <c r="N2840" s="160" t="s">
        <v>2796</v>
      </c>
      <c r="O2840" s="249" t="s">
        <v>2797</v>
      </c>
      <c r="P2840" s="248">
        <v>43572</v>
      </c>
      <c r="Q2840" s="166" t="str">
        <f>IF(COUNTIFS(tabAtas_Bloqueios[CÓDIGO],tabConsumoAta[[#This Row],[CÓDIGO]],tabAtas_Bloqueios[CHAVE],tabConsumoAta[[#This Row],[ATA]],tabAtas_Bloqueios[INATIVO],"") &gt; 0,"X","")</f>
        <v/>
      </c>
      <c r="R2840" s="158" t="s">
        <v>1555</v>
      </c>
    </row>
    <row r="2841" spans="1:18" x14ac:dyDescent="0.3">
      <c r="A2841" s="247">
        <v>134542</v>
      </c>
      <c r="B2841" s="47" t="s">
        <v>2791</v>
      </c>
      <c r="C2841" s="34" t="str">
        <f>IFERROR(VLOOKUP(tabConsumoAta[[#This Row],[CÓDIGO]],tabEstimativa[#Data],14,FALSE),"")</f>
        <v>Aguardando</v>
      </c>
      <c r="D2841" s="157" t="s">
        <v>1644</v>
      </c>
      <c r="E2841" s="157">
        <v>195</v>
      </c>
      <c r="F2841" s="34">
        <v>2018</v>
      </c>
      <c r="G2841" s="78">
        <f>IFERROR(VLOOKUP(tabConsumoAta[[#This Row],[ATA]],tabAtas[#Data],4,FALSE),"")</f>
        <v>43727</v>
      </c>
      <c r="H2841" s="163">
        <f>SUMIFS(tabSaldoAta[ESTIMATIVA],tabSaldoAta[CÓDIGO],tabConsumoAta[[#This Row],[CÓDIGO]],tabSaldoAta[CHAVE],tabConsumoAta[[#This Row],[ATA]])</f>
        <v>1500</v>
      </c>
      <c r="I2841" s="164">
        <v>500</v>
      </c>
      <c r="J2841" s="159">
        <v>1</v>
      </c>
      <c r="K2841" s="251">
        <v>5002</v>
      </c>
      <c r="L2841" s="246" t="s">
        <v>2777</v>
      </c>
      <c r="M2841" s="160" t="s">
        <v>2792</v>
      </c>
      <c r="N2841" s="160" t="s">
        <v>2793</v>
      </c>
      <c r="O2841" s="249" t="s">
        <v>2794</v>
      </c>
      <c r="P2841" s="248">
        <v>43571</v>
      </c>
      <c r="Q2841" s="166" t="str">
        <f>IF(COUNTIFS(tabAtas_Bloqueios[CÓDIGO],tabConsumoAta[[#This Row],[CÓDIGO]],tabAtas_Bloqueios[CHAVE],tabConsumoAta[[#This Row],[ATA]],tabAtas_Bloqueios[INATIVO],"") &gt; 0,"X","")</f>
        <v/>
      </c>
      <c r="R2841" s="158" t="s">
        <v>1555</v>
      </c>
    </row>
    <row r="2842" spans="1:18" x14ac:dyDescent="0.3">
      <c r="A2842" s="247">
        <v>64607</v>
      </c>
      <c r="B2842" s="47" t="s">
        <v>82</v>
      </c>
      <c r="C2842" s="34" t="str">
        <f>IFERROR(VLOOKUP(tabConsumoAta[[#This Row],[CÓDIGO]],tabEstimativa[#Data],14,FALSE),"")</f>
        <v>Suspenso</v>
      </c>
      <c r="D2842" s="157"/>
      <c r="E2842" s="157"/>
      <c r="F2842" s="34"/>
      <c r="G2842" s="78" t="str">
        <f>IFERROR(VLOOKUP(tabConsumoAta[[#This Row],[ATA]],tabAtas[#Data],4,FALSE),"")</f>
        <v/>
      </c>
      <c r="H2842" s="163">
        <f>SUMIFS(tabSaldoAta[ESTIMATIVA],tabSaldoAta[CÓDIGO],tabConsumoAta[[#This Row],[CÓDIGO]],tabSaldoAta[CHAVE],tabConsumoAta[[#This Row],[ATA]])</f>
        <v>0</v>
      </c>
      <c r="I2842" s="164">
        <v>90</v>
      </c>
      <c r="J2842" s="159">
        <v>1</v>
      </c>
      <c r="K2842" s="251">
        <v>4780</v>
      </c>
      <c r="L2842" s="246" t="s">
        <v>1560</v>
      </c>
      <c r="M2842" s="160" t="s">
        <v>2787</v>
      </c>
      <c r="N2842" s="160" t="s">
        <v>2788</v>
      </c>
      <c r="O2842" s="249" t="s">
        <v>2789</v>
      </c>
      <c r="P2842" s="248">
        <v>43566</v>
      </c>
      <c r="Q2842" s="166" t="str">
        <f>IF(COUNTIFS(tabAtas_Bloqueios[CÓDIGO],tabConsumoAta[[#This Row],[CÓDIGO]],tabAtas_Bloqueios[CHAVE],tabConsumoAta[[#This Row],[ATA]],tabAtas_Bloqueios[INATIVO],"") &gt; 0,"X","")</f>
        <v/>
      </c>
      <c r="R2842" s="158" t="s">
        <v>1555</v>
      </c>
    </row>
    <row r="2843" spans="1:18" x14ac:dyDescent="0.3">
      <c r="A2843" s="247">
        <v>59942</v>
      </c>
      <c r="B2843" s="47" t="s">
        <v>2426</v>
      </c>
      <c r="C2843" s="34" t="str">
        <f>IFERROR(VLOOKUP(tabConsumoAta[[#This Row],[CÓDIGO]],tabEstimativa[#Data],14,FALSE),"")</f>
        <v>Aguardando</v>
      </c>
      <c r="D2843" s="157"/>
      <c r="E2843" s="157"/>
      <c r="F2843" s="34"/>
      <c r="G2843" s="78" t="str">
        <f>IFERROR(VLOOKUP(tabConsumoAta[[#This Row],[ATA]],tabAtas[#Data],4,FALSE),"")</f>
        <v/>
      </c>
      <c r="H2843" s="163">
        <f>SUMIFS(tabSaldoAta[ESTIMATIVA],tabSaldoAta[CÓDIGO],tabConsumoAta[[#This Row],[CÓDIGO]],tabSaldoAta[CHAVE],tabConsumoAta[[#This Row],[ATA]])</f>
        <v>0</v>
      </c>
      <c r="I2843" s="164">
        <v>120</v>
      </c>
      <c r="J2843" s="159">
        <v>2</v>
      </c>
      <c r="K2843" s="251">
        <v>4780</v>
      </c>
      <c r="L2843" s="246" t="s">
        <v>1560</v>
      </c>
      <c r="M2843" s="160" t="s">
        <v>2787</v>
      </c>
      <c r="N2843" s="160" t="s">
        <v>2788</v>
      </c>
      <c r="O2843" s="249" t="s">
        <v>2789</v>
      </c>
      <c r="P2843" s="248">
        <v>43566</v>
      </c>
      <c r="Q2843" s="166" t="str">
        <f>IF(COUNTIFS(tabAtas_Bloqueios[CÓDIGO],tabConsumoAta[[#This Row],[CÓDIGO]],tabAtas_Bloqueios[CHAVE],tabConsumoAta[[#This Row],[ATA]],tabAtas_Bloqueios[INATIVO],"") &gt; 0,"X","")</f>
        <v/>
      </c>
      <c r="R2843" s="158" t="s">
        <v>1555</v>
      </c>
    </row>
    <row r="2844" spans="1:18" x14ac:dyDescent="0.3">
      <c r="A2844" s="247">
        <v>64604</v>
      </c>
      <c r="B2844" s="47" t="s">
        <v>24</v>
      </c>
      <c r="C2844" s="34" t="str">
        <f>IFERROR(VLOOKUP(tabConsumoAta[[#This Row],[CÓDIGO]],tabEstimativa[#Data],14,FALSE),"")</f>
        <v>Aguardando</v>
      </c>
      <c r="D2844" s="157"/>
      <c r="E2844" s="157"/>
      <c r="F2844" s="34"/>
      <c r="G2844" s="78" t="str">
        <f>IFERROR(VLOOKUP(tabConsumoAta[[#This Row],[ATA]],tabAtas[#Data],4,FALSE),"")</f>
        <v/>
      </c>
      <c r="H2844" s="163">
        <f>SUMIFS(tabSaldoAta[ESTIMATIVA],tabSaldoAta[CÓDIGO],tabConsumoAta[[#This Row],[CÓDIGO]],tabSaldoAta[CHAVE],tabConsumoAta[[#This Row],[ATA]])</f>
        <v>0</v>
      </c>
      <c r="I2844" s="164">
        <v>120</v>
      </c>
      <c r="J2844" s="159">
        <v>3</v>
      </c>
      <c r="K2844" s="251">
        <v>4780</v>
      </c>
      <c r="L2844" s="246" t="s">
        <v>1560</v>
      </c>
      <c r="M2844" s="160" t="s">
        <v>2787</v>
      </c>
      <c r="N2844" s="160" t="s">
        <v>2788</v>
      </c>
      <c r="O2844" s="249" t="s">
        <v>2789</v>
      </c>
      <c r="P2844" s="248">
        <v>43566</v>
      </c>
      <c r="Q2844" s="166" t="str">
        <f>IF(COUNTIFS(tabAtas_Bloqueios[CÓDIGO],tabConsumoAta[[#This Row],[CÓDIGO]],tabAtas_Bloqueios[CHAVE],tabConsumoAta[[#This Row],[ATA]],tabAtas_Bloqueios[INATIVO],"") &gt; 0,"X","")</f>
        <v/>
      </c>
      <c r="R2844" s="158" t="s">
        <v>1555</v>
      </c>
    </row>
    <row r="2845" spans="1:18" x14ac:dyDescent="0.3">
      <c r="A2845" s="247">
        <v>64605</v>
      </c>
      <c r="B2845" s="47" t="s">
        <v>25</v>
      </c>
      <c r="C2845" s="34" t="str">
        <f>IFERROR(VLOOKUP(tabConsumoAta[[#This Row],[CÓDIGO]],tabEstimativa[#Data],14,FALSE),"")</f>
        <v>Aguardando</v>
      </c>
      <c r="D2845" s="157"/>
      <c r="E2845" s="157"/>
      <c r="F2845" s="34"/>
      <c r="G2845" s="78" t="str">
        <f>IFERROR(VLOOKUP(tabConsumoAta[[#This Row],[ATA]],tabAtas[#Data],4,FALSE),"")</f>
        <v/>
      </c>
      <c r="H2845" s="163">
        <f>SUMIFS(tabSaldoAta[ESTIMATIVA],tabSaldoAta[CÓDIGO],tabConsumoAta[[#This Row],[CÓDIGO]],tabSaldoAta[CHAVE],tabConsumoAta[[#This Row],[ATA]])</f>
        <v>0</v>
      </c>
      <c r="I2845" s="164">
        <v>150</v>
      </c>
      <c r="J2845" s="159">
        <v>4</v>
      </c>
      <c r="K2845" s="251">
        <v>4780</v>
      </c>
      <c r="L2845" s="246" t="s">
        <v>1560</v>
      </c>
      <c r="M2845" s="160" t="s">
        <v>2787</v>
      </c>
      <c r="N2845" s="160" t="s">
        <v>2788</v>
      </c>
      <c r="O2845" s="249" t="s">
        <v>2789</v>
      </c>
      <c r="P2845" s="248">
        <v>43566</v>
      </c>
      <c r="Q2845" s="166" t="str">
        <f>IF(COUNTIFS(tabAtas_Bloqueios[CÓDIGO],tabConsumoAta[[#This Row],[CÓDIGO]],tabAtas_Bloqueios[CHAVE],tabConsumoAta[[#This Row],[ATA]],tabAtas_Bloqueios[INATIVO],"") &gt; 0,"X","")</f>
        <v/>
      </c>
      <c r="R2845" s="158" t="s">
        <v>1555</v>
      </c>
    </row>
    <row r="2846" spans="1:18" x14ac:dyDescent="0.3">
      <c r="A2846" s="247">
        <v>64861</v>
      </c>
      <c r="B2846" s="47" t="s">
        <v>144</v>
      </c>
      <c r="C2846" s="34" t="str">
        <f>IFERROR(VLOOKUP(tabConsumoAta[[#This Row],[CÓDIGO]],tabEstimativa[#Data],14,FALSE),"")</f>
        <v>Aguardando</v>
      </c>
      <c r="D2846" s="157"/>
      <c r="E2846" s="157"/>
      <c r="F2846" s="34"/>
      <c r="G2846" s="78" t="str">
        <f>IFERROR(VLOOKUP(tabConsumoAta[[#This Row],[ATA]],tabAtas[#Data],4,FALSE),"")</f>
        <v/>
      </c>
      <c r="H2846" s="163">
        <f>SUMIFS(tabSaldoAta[ESTIMATIVA],tabSaldoAta[CÓDIGO],tabConsumoAta[[#This Row],[CÓDIGO]],tabSaldoAta[CHAVE],tabConsumoAta[[#This Row],[ATA]])</f>
        <v>0</v>
      </c>
      <c r="I2846" s="164">
        <v>60</v>
      </c>
      <c r="J2846" s="159">
        <v>5</v>
      </c>
      <c r="K2846" s="251">
        <v>4780</v>
      </c>
      <c r="L2846" s="246" t="s">
        <v>1560</v>
      </c>
      <c r="M2846" s="160" t="s">
        <v>2787</v>
      </c>
      <c r="N2846" s="160" t="s">
        <v>2788</v>
      </c>
      <c r="O2846" s="249" t="s">
        <v>2789</v>
      </c>
      <c r="P2846" s="248">
        <v>43566</v>
      </c>
      <c r="Q2846" s="166" t="str">
        <f>IF(COUNTIFS(tabAtas_Bloqueios[CÓDIGO],tabConsumoAta[[#This Row],[CÓDIGO]],tabAtas_Bloqueios[CHAVE],tabConsumoAta[[#This Row],[ATA]],tabAtas_Bloqueios[INATIVO],"") &gt; 0,"X","")</f>
        <v/>
      </c>
      <c r="R2846" s="158" t="s">
        <v>1555</v>
      </c>
    </row>
    <row r="2847" spans="1:18" x14ac:dyDescent="0.3">
      <c r="A2847" s="247">
        <v>59882</v>
      </c>
      <c r="B2847" s="47" t="s">
        <v>2790</v>
      </c>
      <c r="C2847" s="34" t="str">
        <f>IFERROR(VLOOKUP(tabConsumoAta[[#This Row],[CÓDIGO]],tabEstimativa[#Data],14,FALSE),"")</f>
        <v>Aguardando</v>
      </c>
      <c r="D2847" s="157"/>
      <c r="E2847" s="157"/>
      <c r="F2847" s="34"/>
      <c r="G2847" s="78" t="str">
        <f>IFERROR(VLOOKUP(tabConsumoAta[[#This Row],[ATA]],tabAtas[#Data],4,FALSE),"")</f>
        <v/>
      </c>
      <c r="H2847" s="163">
        <f>SUMIFS(tabSaldoAta[ESTIMATIVA],tabSaldoAta[CÓDIGO],tabConsumoAta[[#This Row],[CÓDIGO]],tabSaldoAta[CHAVE],tabConsumoAta[[#This Row],[ATA]])</f>
        <v>0</v>
      </c>
      <c r="I2847" s="164">
        <v>160</v>
      </c>
      <c r="J2847" s="159">
        <v>6</v>
      </c>
      <c r="K2847" s="251">
        <v>4780</v>
      </c>
      <c r="L2847" s="246" t="s">
        <v>1560</v>
      </c>
      <c r="M2847" s="160" t="s">
        <v>2787</v>
      </c>
      <c r="N2847" s="160" t="s">
        <v>2788</v>
      </c>
      <c r="O2847" s="249" t="s">
        <v>2789</v>
      </c>
      <c r="P2847" s="248">
        <v>43566</v>
      </c>
      <c r="Q2847" s="166" t="str">
        <f>IF(COUNTIFS(tabAtas_Bloqueios[CÓDIGO],tabConsumoAta[[#This Row],[CÓDIGO]],tabAtas_Bloqueios[CHAVE],tabConsumoAta[[#This Row],[ATA]],tabAtas_Bloqueios[INATIVO],"") &gt; 0,"X","")</f>
        <v/>
      </c>
      <c r="R2847" s="158" t="s">
        <v>1555</v>
      </c>
    </row>
    <row r="2848" spans="1:18" x14ac:dyDescent="0.3">
      <c r="A2848" s="247">
        <v>15436</v>
      </c>
      <c r="B2848" s="47" t="s">
        <v>141</v>
      </c>
      <c r="C2848" s="34" t="str">
        <f>IFERROR(VLOOKUP(tabConsumoAta[[#This Row],[CÓDIGO]],tabEstimativa[#Data],14,FALSE),"")</f>
        <v>Suspenso</v>
      </c>
      <c r="D2848" s="157" t="s">
        <v>1577</v>
      </c>
      <c r="E2848" s="157">
        <v>107</v>
      </c>
      <c r="F2848" s="34">
        <v>2018</v>
      </c>
      <c r="G2848" s="78">
        <f>IFERROR(VLOOKUP(tabConsumoAta[[#This Row],[ATA]],tabAtas[#Data],4,FALSE),"")</f>
        <v>43608</v>
      </c>
      <c r="H2848" s="163">
        <f>SUMIFS(tabSaldoAta[ESTIMATIVA],tabSaldoAta[CÓDIGO],tabConsumoAta[[#This Row],[CÓDIGO]],tabSaldoAta[CHAVE],tabConsumoAta[[#This Row],[ATA]])</f>
        <v>0</v>
      </c>
      <c r="I2848" s="164">
        <v>300</v>
      </c>
      <c r="J2848" s="159">
        <v>1</v>
      </c>
      <c r="K2848" s="251">
        <v>4576</v>
      </c>
      <c r="L2848" s="246" t="s">
        <v>2650</v>
      </c>
      <c r="M2848" s="160" t="s">
        <v>2740</v>
      </c>
      <c r="N2848" s="160" t="s">
        <v>2741</v>
      </c>
      <c r="O2848" s="249" t="s">
        <v>2742</v>
      </c>
      <c r="P2848" s="248">
        <v>43558</v>
      </c>
      <c r="Q2848" s="166" t="str">
        <f>IF(COUNTIFS(tabAtas_Bloqueios[CÓDIGO],tabConsumoAta[[#This Row],[CÓDIGO]],tabAtas_Bloqueios[CHAVE],tabConsumoAta[[#This Row],[ATA]],tabAtas_Bloqueios[INATIVO],"") &gt; 0,"X","")</f>
        <v/>
      </c>
      <c r="R2848" s="158" t="s">
        <v>1555</v>
      </c>
    </row>
    <row r="2849" spans="1:18" x14ac:dyDescent="0.3">
      <c r="A2849" s="247">
        <v>24204</v>
      </c>
      <c r="B2849" s="47" t="s">
        <v>1395</v>
      </c>
      <c r="C2849" s="34" t="str">
        <f>IFERROR(VLOOKUP(tabConsumoAta[[#This Row],[CÓDIGO]],tabEstimativa[#Data],14,FALSE),"")</f>
        <v>Suspenso</v>
      </c>
      <c r="D2849" s="157" t="s">
        <v>1581</v>
      </c>
      <c r="E2849" s="157">
        <v>114</v>
      </c>
      <c r="F2849" s="34">
        <v>2018</v>
      </c>
      <c r="G2849" s="78">
        <f>IFERROR(VLOOKUP(tabConsumoAta[[#This Row],[ATA]],tabAtas[#Data],4,FALSE),"")</f>
        <v>43623</v>
      </c>
      <c r="H2849" s="163">
        <f>SUMIFS(tabSaldoAta[ESTIMATIVA],tabSaldoAta[CÓDIGO],tabConsumoAta[[#This Row],[CÓDIGO]],tabSaldoAta[CHAVE],tabConsumoAta[[#This Row],[ATA]])</f>
        <v>0</v>
      </c>
      <c r="I2849" s="164">
        <v>200</v>
      </c>
      <c r="J2849" s="159">
        <v>2</v>
      </c>
      <c r="K2849" s="251">
        <v>4580</v>
      </c>
      <c r="L2849" s="246" t="s">
        <v>2650</v>
      </c>
      <c r="M2849" s="160" t="s">
        <v>2740</v>
      </c>
      <c r="N2849" s="160" t="s">
        <v>2741</v>
      </c>
      <c r="O2849" s="249" t="s">
        <v>2742</v>
      </c>
      <c r="P2849" s="248">
        <v>43558</v>
      </c>
      <c r="Q2849" s="166" t="str">
        <f>IF(COUNTIFS(tabAtas_Bloqueios[CÓDIGO],tabConsumoAta[[#This Row],[CÓDIGO]],tabAtas_Bloqueios[CHAVE],tabConsumoAta[[#This Row],[ATA]],tabAtas_Bloqueios[INATIVO],"") &gt; 0,"X","")</f>
        <v/>
      </c>
      <c r="R2849" s="158" t="s">
        <v>1555</v>
      </c>
    </row>
    <row r="2850" spans="1:18" x14ac:dyDescent="0.3">
      <c r="A2850" s="247">
        <v>121214</v>
      </c>
      <c r="B2850" s="47" t="s">
        <v>1409</v>
      </c>
      <c r="C2850" s="34" t="str">
        <f>IFERROR(VLOOKUP(tabConsumoAta[[#This Row],[CÓDIGO]],tabEstimativa[#Data],14,FALSE),"")</f>
        <v>Suspenso</v>
      </c>
      <c r="D2850" s="157" t="s">
        <v>1581</v>
      </c>
      <c r="E2850" s="157">
        <v>114</v>
      </c>
      <c r="F2850" s="34">
        <v>2018</v>
      </c>
      <c r="G2850" s="78">
        <f>IFERROR(VLOOKUP(tabConsumoAta[[#This Row],[ATA]],tabAtas[#Data],4,FALSE),"")</f>
        <v>43623</v>
      </c>
      <c r="H2850" s="163">
        <f>SUMIFS(tabSaldoAta[ESTIMATIVA],tabSaldoAta[CÓDIGO],tabConsumoAta[[#This Row],[CÓDIGO]],tabSaldoAta[CHAVE],tabConsumoAta[[#This Row],[ATA]])</f>
        <v>0</v>
      </c>
      <c r="I2850" s="164">
        <v>200</v>
      </c>
      <c r="J2850" s="159">
        <v>3</v>
      </c>
      <c r="K2850" s="251">
        <v>4582</v>
      </c>
      <c r="L2850" s="246" t="s">
        <v>2743</v>
      </c>
      <c r="M2850" s="160" t="s">
        <v>2740</v>
      </c>
      <c r="N2850" s="160" t="s">
        <v>2741</v>
      </c>
      <c r="O2850" s="249" t="s">
        <v>2742</v>
      </c>
      <c r="P2850" s="248">
        <v>43558</v>
      </c>
      <c r="Q2850" s="166" t="str">
        <f>IF(COUNTIFS(tabAtas_Bloqueios[CÓDIGO],tabConsumoAta[[#This Row],[CÓDIGO]],tabAtas_Bloqueios[CHAVE],tabConsumoAta[[#This Row],[ATA]],tabAtas_Bloqueios[INATIVO],"") &gt; 0,"X","")</f>
        <v/>
      </c>
      <c r="R2850" s="158" t="s">
        <v>1555</v>
      </c>
    </row>
    <row r="2851" spans="1:18" x14ac:dyDescent="0.3">
      <c r="A2851" s="247">
        <v>88839</v>
      </c>
      <c r="B2851" s="47" t="s">
        <v>1416</v>
      </c>
      <c r="C2851" s="34" t="str">
        <f>IFERROR(VLOOKUP(tabConsumoAta[[#This Row],[CÓDIGO]],tabEstimativa[#Data],14,FALSE),"")</f>
        <v>Suspenso</v>
      </c>
      <c r="D2851" s="157" t="s">
        <v>1585</v>
      </c>
      <c r="E2851" s="157">
        <v>117</v>
      </c>
      <c r="F2851" s="34">
        <v>2018</v>
      </c>
      <c r="G2851" s="78">
        <f>IFERROR(VLOOKUP(tabConsumoAta[[#This Row],[ATA]],tabAtas[#Data],4,FALSE),"")</f>
        <v>43628</v>
      </c>
      <c r="H2851" s="163">
        <f>SUMIFS(tabSaldoAta[ESTIMATIVA],tabSaldoAta[CÓDIGO],tabConsumoAta[[#This Row],[CÓDIGO]],tabSaldoAta[CHAVE],tabConsumoAta[[#This Row],[ATA]])</f>
        <v>0</v>
      </c>
      <c r="I2851" s="164">
        <v>25</v>
      </c>
      <c r="J2851" s="159">
        <v>4</v>
      </c>
      <c r="K2851" s="251">
        <v>4583</v>
      </c>
      <c r="L2851" s="246" t="s">
        <v>2744</v>
      </c>
      <c r="M2851" s="160" t="s">
        <v>2740</v>
      </c>
      <c r="N2851" s="160" t="s">
        <v>2741</v>
      </c>
      <c r="O2851" s="249" t="s">
        <v>2742</v>
      </c>
      <c r="P2851" s="248">
        <v>43558</v>
      </c>
      <c r="Q2851" s="166" t="str">
        <f>IF(COUNTIFS(tabAtas_Bloqueios[CÓDIGO],tabConsumoAta[[#This Row],[CÓDIGO]],tabAtas_Bloqueios[CHAVE],tabConsumoAta[[#This Row],[ATA]],tabAtas_Bloqueios[INATIVO],"") &gt; 0,"X","")</f>
        <v/>
      </c>
      <c r="R2851" s="158" t="s">
        <v>1555</v>
      </c>
    </row>
    <row r="2852" spans="1:18" x14ac:dyDescent="0.3">
      <c r="A2852" s="247">
        <v>13991</v>
      </c>
      <c r="B2852" s="47" t="s">
        <v>2745</v>
      </c>
      <c r="C2852" s="34" t="str">
        <f>IFERROR(VLOOKUP(tabConsumoAta[[#This Row],[CÓDIGO]],tabEstimativa[#Data],14,FALSE),"")</f>
        <v>Suspenso</v>
      </c>
      <c r="D2852" s="157" t="s">
        <v>1605</v>
      </c>
      <c r="E2852" s="157">
        <v>164</v>
      </c>
      <c r="F2852" s="34">
        <v>2018</v>
      </c>
      <c r="G2852" s="78">
        <f>IFERROR(VLOOKUP(tabConsumoAta[[#This Row],[ATA]],tabAtas[#Data],4,FALSE),"")</f>
        <v>43683</v>
      </c>
      <c r="H2852" s="163">
        <f>SUMIFS(tabSaldoAta[ESTIMATIVA],tabSaldoAta[CÓDIGO],tabConsumoAta[[#This Row],[CÓDIGO]],tabSaldoAta[CHAVE],tabConsumoAta[[#This Row],[ATA]])</f>
        <v>700</v>
      </c>
      <c r="I2852" s="164">
        <v>250</v>
      </c>
      <c r="J2852" s="159">
        <v>5</v>
      </c>
      <c r="K2852" s="251">
        <v>4584</v>
      </c>
      <c r="L2852" s="246" t="s">
        <v>2746</v>
      </c>
      <c r="M2852" s="160" t="s">
        <v>2740</v>
      </c>
      <c r="N2852" s="160" t="s">
        <v>2741</v>
      </c>
      <c r="O2852" s="249" t="s">
        <v>2742</v>
      </c>
      <c r="P2852" s="248">
        <v>43558</v>
      </c>
      <c r="Q2852" s="166" t="str">
        <f>IF(COUNTIFS(tabAtas_Bloqueios[CÓDIGO],tabConsumoAta[[#This Row],[CÓDIGO]],tabAtas_Bloqueios[CHAVE],tabConsumoAta[[#This Row],[ATA]],tabAtas_Bloqueios[INATIVO],"") &gt; 0,"X","")</f>
        <v/>
      </c>
      <c r="R2852" s="158" t="s">
        <v>1555</v>
      </c>
    </row>
    <row r="2853" spans="1:18" x14ac:dyDescent="0.3">
      <c r="A2853" s="247">
        <v>17362</v>
      </c>
      <c r="B2853" s="47" t="s">
        <v>2747</v>
      </c>
      <c r="C2853" s="34" t="str">
        <f>IFERROR(VLOOKUP(tabConsumoAta[[#This Row],[CÓDIGO]],tabEstimativa[#Data],14,FALSE),"")</f>
        <v>Suspenso</v>
      </c>
      <c r="D2853" s="157" t="s">
        <v>1566</v>
      </c>
      <c r="E2853" s="157">
        <v>167</v>
      </c>
      <c r="F2853" s="34">
        <v>2018</v>
      </c>
      <c r="G2853" s="78">
        <f>IFERROR(VLOOKUP(tabConsumoAta[[#This Row],[ATA]],tabAtas[#Data],4,FALSE),"")</f>
        <v>43685</v>
      </c>
      <c r="H2853" s="163">
        <f>SUMIFS(tabSaldoAta[ESTIMATIVA],tabSaldoAta[CÓDIGO],tabConsumoAta[[#This Row],[CÓDIGO]],tabSaldoAta[CHAVE],tabConsumoAta[[#This Row],[ATA]])</f>
        <v>0</v>
      </c>
      <c r="I2853" s="164">
        <v>3000</v>
      </c>
      <c r="J2853" s="159">
        <v>6</v>
      </c>
      <c r="K2853" s="251">
        <v>4585</v>
      </c>
      <c r="L2853" s="246" t="s">
        <v>2748</v>
      </c>
      <c r="M2853" s="160" t="s">
        <v>2740</v>
      </c>
      <c r="N2853" s="160" t="s">
        <v>2741</v>
      </c>
      <c r="O2853" s="249" t="s">
        <v>2742</v>
      </c>
      <c r="P2853" s="248">
        <v>43558</v>
      </c>
      <c r="Q2853" s="166" t="str">
        <f>IF(COUNTIFS(tabAtas_Bloqueios[CÓDIGO],tabConsumoAta[[#This Row],[CÓDIGO]],tabAtas_Bloqueios[CHAVE],tabConsumoAta[[#This Row],[ATA]],tabAtas_Bloqueios[INATIVO],"") &gt; 0,"X","")</f>
        <v/>
      </c>
      <c r="R2853" s="158" t="s">
        <v>1555</v>
      </c>
    </row>
    <row r="2854" spans="1:18" x14ac:dyDescent="0.3">
      <c r="A2854" s="247">
        <v>17370</v>
      </c>
      <c r="B2854" s="47" t="s">
        <v>2749</v>
      </c>
      <c r="C2854" s="34" t="str">
        <f>IFERROR(VLOOKUP(tabConsumoAta[[#This Row],[CÓDIGO]],tabEstimativa[#Data],14,FALSE),"")</f>
        <v>Suspenso</v>
      </c>
      <c r="D2854" s="157" t="s">
        <v>1566</v>
      </c>
      <c r="E2854" s="157">
        <v>167</v>
      </c>
      <c r="F2854" s="34">
        <v>2018</v>
      </c>
      <c r="G2854" s="78">
        <f>IFERROR(VLOOKUP(tabConsumoAta[[#This Row],[ATA]],tabAtas[#Data],4,FALSE),"")</f>
        <v>43685</v>
      </c>
      <c r="H2854" s="163">
        <f>SUMIFS(tabSaldoAta[ESTIMATIVA],tabSaldoAta[CÓDIGO],tabConsumoAta[[#This Row],[CÓDIGO]],tabSaldoAta[CHAVE],tabConsumoAta[[#This Row],[ATA]])</f>
        <v>0</v>
      </c>
      <c r="I2854" s="164">
        <v>3500</v>
      </c>
      <c r="J2854" s="159">
        <v>7</v>
      </c>
      <c r="K2854" s="251">
        <v>4585</v>
      </c>
      <c r="L2854" s="246" t="s">
        <v>2748</v>
      </c>
      <c r="M2854" s="160" t="s">
        <v>2740</v>
      </c>
      <c r="N2854" s="160" t="s">
        <v>2741</v>
      </c>
      <c r="O2854" s="249" t="s">
        <v>2742</v>
      </c>
      <c r="P2854" s="248">
        <v>43558</v>
      </c>
      <c r="Q2854" s="166" t="str">
        <f>IF(COUNTIFS(tabAtas_Bloqueios[CÓDIGO],tabConsumoAta[[#This Row],[CÓDIGO]],tabAtas_Bloqueios[CHAVE],tabConsumoAta[[#This Row],[ATA]],tabAtas_Bloqueios[INATIVO],"") &gt; 0,"X","")</f>
        <v/>
      </c>
      <c r="R2854" s="158" t="s">
        <v>1555</v>
      </c>
    </row>
    <row r="2855" spans="1:18" x14ac:dyDescent="0.3">
      <c r="A2855" s="247">
        <v>17371</v>
      </c>
      <c r="B2855" s="47" t="s">
        <v>2391</v>
      </c>
      <c r="C2855" s="34" t="str">
        <f>IFERROR(VLOOKUP(tabConsumoAta[[#This Row],[CÓDIGO]],tabEstimativa[#Data],14,FALSE),"")</f>
        <v>Suspenso</v>
      </c>
      <c r="D2855" s="157" t="s">
        <v>1566</v>
      </c>
      <c r="E2855" s="157">
        <v>167</v>
      </c>
      <c r="F2855" s="34">
        <v>2018</v>
      </c>
      <c r="G2855" s="78">
        <f>IFERROR(VLOOKUP(tabConsumoAta[[#This Row],[ATA]],tabAtas[#Data],4,FALSE),"")</f>
        <v>43685</v>
      </c>
      <c r="H2855" s="163">
        <f>SUMIFS(tabSaldoAta[ESTIMATIVA],tabSaldoAta[CÓDIGO],tabConsumoAta[[#This Row],[CÓDIGO]],tabSaldoAta[CHAVE],tabConsumoAta[[#This Row],[ATA]])</f>
        <v>0</v>
      </c>
      <c r="I2855" s="164">
        <v>2700</v>
      </c>
      <c r="J2855" s="159">
        <v>8</v>
      </c>
      <c r="K2855" s="251">
        <v>4585</v>
      </c>
      <c r="L2855" s="246" t="s">
        <v>2748</v>
      </c>
      <c r="M2855" s="160" t="s">
        <v>2740</v>
      </c>
      <c r="N2855" s="160" t="s">
        <v>2741</v>
      </c>
      <c r="O2855" s="249" t="s">
        <v>2742</v>
      </c>
      <c r="P2855" s="248">
        <v>43558</v>
      </c>
      <c r="Q2855" s="166" t="str">
        <f>IF(COUNTIFS(tabAtas_Bloqueios[CÓDIGO],tabConsumoAta[[#This Row],[CÓDIGO]],tabAtas_Bloqueios[CHAVE],tabConsumoAta[[#This Row],[ATA]],tabAtas_Bloqueios[INATIVO],"") &gt; 0,"X","")</f>
        <v/>
      </c>
      <c r="R2855" s="158" t="s">
        <v>1555</v>
      </c>
    </row>
    <row r="2856" spans="1:18" x14ac:dyDescent="0.3">
      <c r="A2856" s="247">
        <v>32927</v>
      </c>
      <c r="B2856" s="47" t="s">
        <v>2750</v>
      </c>
      <c r="C2856" s="34" t="str">
        <f>IFERROR(VLOOKUP(tabConsumoAta[[#This Row],[CÓDIGO]],tabEstimativa[#Data],14,FALSE),"")</f>
        <v>Suspenso</v>
      </c>
      <c r="D2856" s="157" t="s">
        <v>1566</v>
      </c>
      <c r="E2856" s="157">
        <v>167</v>
      </c>
      <c r="F2856" s="34">
        <v>2018</v>
      </c>
      <c r="G2856" s="78">
        <f>IFERROR(VLOOKUP(tabConsumoAta[[#This Row],[ATA]],tabAtas[#Data],4,FALSE),"")</f>
        <v>43685</v>
      </c>
      <c r="H2856" s="163">
        <f>SUMIFS(tabSaldoAta[ESTIMATIVA],tabSaldoAta[CÓDIGO],tabConsumoAta[[#This Row],[CÓDIGO]],tabSaldoAta[CHAVE],tabConsumoAta[[#This Row],[ATA]])</f>
        <v>0</v>
      </c>
      <c r="I2856" s="164">
        <v>3000</v>
      </c>
      <c r="J2856" s="159">
        <v>9</v>
      </c>
      <c r="K2856" s="251">
        <v>4585</v>
      </c>
      <c r="L2856" s="246" t="s">
        <v>2748</v>
      </c>
      <c r="M2856" s="160" t="s">
        <v>2740</v>
      </c>
      <c r="N2856" s="160" t="s">
        <v>2741</v>
      </c>
      <c r="O2856" s="249" t="s">
        <v>2742</v>
      </c>
      <c r="P2856" s="248">
        <v>43558</v>
      </c>
      <c r="Q2856" s="166" t="str">
        <f>IF(COUNTIFS(tabAtas_Bloqueios[CÓDIGO],tabConsumoAta[[#This Row],[CÓDIGO]],tabAtas_Bloqueios[CHAVE],tabConsumoAta[[#This Row],[ATA]],tabAtas_Bloqueios[INATIVO],"") &gt; 0,"X","")</f>
        <v/>
      </c>
      <c r="R2856" s="158" t="s">
        <v>1555</v>
      </c>
    </row>
    <row r="2857" spans="1:18" x14ac:dyDescent="0.3">
      <c r="A2857" s="247">
        <v>58977</v>
      </c>
      <c r="B2857" s="47" t="s">
        <v>2751</v>
      </c>
      <c r="C2857" s="34" t="str">
        <f>IFERROR(VLOOKUP(tabConsumoAta[[#This Row],[CÓDIGO]],tabEstimativa[#Data],14,FALSE),"")</f>
        <v>Inativo</v>
      </c>
      <c r="D2857" s="157" t="s">
        <v>1610</v>
      </c>
      <c r="E2857" s="157">
        <v>170</v>
      </c>
      <c r="F2857" s="34">
        <v>2018</v>
      </c>
      <c r="G2857" s="78">
        <f>IFERROR(VLOOKUP(tabConsumoAta[[#This Row],[ATA]],tabAtas[#Data],4,FALSE),"")</f>
        <v>43691</v>
      </c>
      <c r="H2857" s="163">
        <f>SUMIFS(tabSaldoAta[ESTIMATIVA],tabSaldoAta[CÓDIGO],tabConsumoAta[[#This Row],[CÓDIGO]],tabSaldoAta[CHAVE],tabConsumoAta[[#This Row],[ATA]])</f>
        <v>0</v>
      </c>
      <c r="I2857" s="164">
        <v>30</v>
      </c>
      <c r="J2857" s="159">
        <v>10</v>
      </c>
      <c r="K2857" s="251">
        <v>4588</v>
      </c>
      <c r="L2857" s="246" t="s">
        <v>2752</v>
      </c>
      <c r="M2857" s="160" t="s">
        <v>2740</v>
      </c>
      <c r="N2857" s="160" t="s">
        <v>2741</v>
      </c>
      <c r="O2857" s="249" t="s">
        <v>2742</v>
      </c>
      <c r="P2857" s="248">
        <v>43558</v>
      </c>
      <c r="Q2857" s="166" t="str">
        <f>IF(COUNTIFS(tabAtas_Bloqueios[CÓDIGO],tabConsumoAta[[#This Row],[CÓDIGO]],tabAtas_Bloqueios[CHAVE],tabConsumoAta[[#This Row],[ATA]],tabAtas_Bloqueios[INATIVO],"") &gt; 0,"X","")</f>
        <v/>
      </c>
      <c r="R2857" s="158" t="s">
        <v>1555</v>
      </c>
    </row>
    <row r="2858" spans="1:18" x14ac:dyDescent="0.3">
      <c r="A2858" s="247">
        <v>130024</v>
      </c>
      <c r="B2858" s="47" t="s">
        <v>2753</v>
      </c>
      <c r="C2858" s="34" t="str">
        <f>IFERROR(VLOOKUP(tabConsumoAta[[#This Row],[CÓDIGO]],tabEstimativa[#Data],14,FALSE),"")</f>
        <v>Aguardando</v>
      </c>
      <c r="D2858" s="157" t="s">
        <v>1625</v>
      </c>
      <c r="E2858" s="157">
        <v>177</v>
      </c>
      <c r="F2858" s="34">
        <v>2018</v>
      </c>
      <c r="G2858" s="78">
        <f>IFERROR(VLOOKUP(tabConsumoAta[[#This Row],[ATA]],tabAtas[#Data],4,FALSE),"")</f>
        <v>43703</v>
      </c>
      <c r="H2858" s="163">
        <f>SUMIFS(tabSaldoAta[ESTIMATIVA],tabSaldoAta[CÓDIGO],tabConsumoAta[[#This Row],[CÓDIGO]],tabSaldoAta[CHAVE],tabConsumoAta[[#This Row],[ATA]])</f>
        <v>0</v>
      </c>
      <c r="I2858" s="164">
        <v>1200</v>
      </c>
      <c r="J2858" s="159">
        <v>11</v>
      </c>
      <c r="K2858" s="251">
        <v>4589</v>
      </c>
      <c r="L2858" s="246" t="s">
        <v>2467</v>
      </c>
      <c r="M2858" s="160" t="s">
        <v>2740</v>
      </c>
      <c r="N2858" s="160" t="s">
        <v>2741</v>
      </c>
      <c r="O2858" s="249" t="s">
        <v>2742</v>
      </c>
      <c r="P2858" s="248">
        <v>43558</v>
      </c>
      <c r="Q2858" s="166" t="str">
        <f>IF(COUNTIFS(tabAtas_Bloqueios[CÓDIGO],tabConsumoAta[[#This Row],[CÓDIGO]],tabAtas_Bloqueios[CHAVE],tabConsumoAta[[#This Row],[ATA]],tabAtas_Bloqueios[INATIVO],"") &gt; 0,"X","")</f>
        <v/>
      </c>
      <c r="R2858" s="158" t="s">
        <v>1555</v>
      </c>
    </row>
    <row r="2859" spans="1:18" x14ac:dyDescent="0.3">
      <c r="A2859" s="247">
        <v>12654</v>
      </c>
      <c r="B2859" s="47" t="s">
        <v>2754</v>
      </c>
      <c r="C2859" s="34" t="str">
        <f>IFERROR(VLOOKUP(tabConsumoAta[[#This Row],[CÓDIGO]],tabEstimativa[#Data],14,FALSE),"")</f>
        <v>Aguardando</v>
      </c>
      <c r="D2859" s="157" t="s">
        <v>1625</v>
      </c>
      <c r="E2859" s="157">
        <v>177</v>
      </c>
      <c r="F2859" s="34">
        <v>2018</v>
      </c>
      <c r="G2859" s="78">
        <f>IFERROR(VLOOKUP(tabConsumoAta[[#This Row],[ATA]],tabAtas[#Data],4,FALSE),"")</f>
        <v>43703</v>
      </c>
      <c r="H2859" s="163">
        <f>SUMIFS(tabSaldoAta[ESTIMATIVA],tabSaldoAta[CÓDIGO],tabConsumoAta[[#This Row],[CÓDIGO]],tabSaldoAta[CHAVE],tabConsumoAta[[#This Row],[ATA]])</f>
        <v>0</v>
      </c>
      <c r="I2859" s="164">
        <v>21500</v>
      </c>
      <c r="J2859" s="159">
        <v>12</v>
      </c>
      <c r="K2859" s="251">
        <v>4590</v>
      </c>
      <c r="L2859" s="246" t="s">
        <v>2755</v>
      </c>
      <c r="M2859" s="160" t="s">
        <v>2740</v>
      </c>
      <c r="N2859" s="160" t="s">
        <v>2741</v>
      </c>
      <c r="O2859" s="249" t="s">
        <v>2742</v>
      </c>
      <c r="P2859" s="248">
        <v>43558</v>
      </c>
      <c r="Q2859" s="166" t="str">
        <f>IF(COUNTIFS(tabAtas_Bloqueios[CÓDIGO],tabConsumoAta[[#This Row],[CÓDIGO]],tabAtas_Bloqueios[CHAVE],tabConsumoAta[[#This Row],[ATA]],tabAtas_Bloqueios[INATIVO],"") &gt; 0,"X","")</f>
        <v/>
      </c>
      <c r="R2859" s="158" t="s">
        <v>1555</v>
      </c>
    </row>
    <row r="2860" spans="1:18" x14ac:dyDescent="0.3">
      <c r="A2860" s="247">
        <v>77557</v>
      </c>
      <c r="B2860" s="47" t="s">
        <v>2756</v>
      </c>
      <c r="C2860" s="34" t="str">
        <f>IFERROR(VLOOKUP(tabConsumoAta[[#This Row],[CÓDIGO]],tabEstimativa[#Data],14,FALSE),"")</f>
        <v>Inativo</v>
      </c>
      <c r="D2860" s="157" t="s">
        <v>1636</v>
      </c>
      <c r="E2860" s="157">
        <v>189</v>
      </c>
      <c r="F2860" s="34">
        <v>2018</v>
      </c>
      <c r="G2860" s="78">
        <f>IFERROR(VLOOKUP(tabConsumoAta[[#This Row],[ATA]],tabAtas[#Data],4,FALSE),"")</f>
        <v>43724</v>
      </c>
      <c r="H2860" s="163">
        <f>SUMIFS(tabSaldoAta[ESTIMATIVA],tabSaldoAta[CÓDIGO],tabConsumoAta[[#This Row],[CÓDIGO]],tabSaldoAta[CHAVE],tabConsumoAta[[#This Row],[ATA]])</f>
        <v>0</v>
      </c>
      <c r="I2860" s="164">
        <v>30</v>
      </c>
      <c r="J2860" s="159">
        <v>13</v>
      </c>
      <c r="K2860" s="251">
        <v>4593</v>
      </c>
      <c r="L2860" s="246" t="s">
        <v>2757</v>
      </c>
      <c r="M2860" s="160" t="s">
        <v>2740</v>
      </c>
      <c r="N2860" s="160" t="s">
        <v>2741</v>
      </c>
      <c r="O2860" s="249" t="s">
        <v>2742</v>
      </c>
      <c r="P2860" s="248">
        <v>43558</v>
      </c>
      <c r="Q2860" s="166" t="str">
        <f>IF(COUNTIFS(tabAtas_Bloqueios[CÓDIGO],tabConsumoAta[[#This Row],[CÓDIGO]],tabAtas_Bloqueios[CHAVE],tabConsumoAta[[#This Row],[ATA]],tabAtas_Bloqueios[INATIVO],"") &gt; 0,"X","")</f>
        <v/>
      </c>
      <c r="R2860" s="158" t="s">
        <v>1555</v>
      </c>
    </row>
    <row r="2861" spans="1:18" x14ac:dyDescent="0.3">
      <c r="A2861" s="247">
        <v>16365</v>
      </c>
      <c r="B2861" s="47" t="s">
        <v>2392</v>
      </c>
      <c r="C2861" s="34" t="str">
        <f>IFERROR(VLOOKUP(tabConsumoAta[[#This Row],[CÓDIGO]],tabEstimativa[#Data],14,FALSE),"")</f>
        <v>Inativo</v>
      </c>
      <c r="D2861" s="157" t="s">
        <v>1636</v>
      </c>
      <c r="E2861" s="157">
        <v>189</v>
      </c>
      <c r="F2861" s="34">
        <v>2018</v>
      </c>
      <c r="G2861" s="78">
        <f>IFERROR(VLOOKUP(tabConsumoAta[[#This Row],[ATA]],tabAtas[#Data],4,FALSE),"")</f>
        <v>43724</v>
      </c>
      <c r="H2861" s="163">
        <f>SUMIFS(tabSaldoAta[ESTIMATIVA],tabSaldoAta[CÓDIGO],tabConsumoAta[[#This Row],[CÓDIGO]],tabSaldoAta[CHAVE],tabConsumoAta[[#This Row],[ATA]])</f>
        <v>300</v>
      </c>
      <c r="I2861" s="164">
        <v>100</v>
      </c>
      <c r="J2861" s="159">
        <v>14</v>
      </c>
      <c r="K2861" s="251">
        <v>4593</v>
      </c>
      <c r="L2861" s="246" t="s">
        <v>2757</v>
      </c>
      <c r="M2861" s="160" t="s">
        <v>2740</v>
      </c>
      <c r="N2861" s="160" t="s">
        <v>2741</v>
      </c>
      <c r="O2861" s="249" t="s">
        <v>2742</v>
      </c>
      <c r="P2861" s="248">
        <v>43558</v>
      </c>
      <c r="Q2861" s="166" t="str">
        <f>IF(COUNTIFS(tabAtas_Bloqueios[CÓDIGO],tabConsumoAta[[#This Row],[CÓDIGO]],tabAtas_Bloqueios[CHAVE],tabConsumoAta[[#This Row],[ATA]],tabAtas_Bloqueios[INATIVO],"") &gt; 0,"X","")</f>
        <v/>
      </c>
      <c r="R2861" s="158" t="s">
        <v>1555</v>
      </c>
    </row>
    <row r="2862" spans="1:18" x14ac:dyDescent="0.3">
      <c r="A2862" s="247">
        <v>80300</v>
      </c>
      <c r="B2862" s="47" t="s">
        <v>2758</v>
      </c>
      <c r="C2862" s="34" t="str">
        <f>IFERROR(VLOOKUP(tabConsumoAta[[#This Row],[CÓDIGO]],tabEstimativa[#Data],14,FALSE),"")</f>
        <v>Inativo</v>
      </c>
      <c r="D2862" s="157" t="s">
        <v>1636</v>
      </c>
      <c r="E2862" s="157">
        <v>189</v>
      </c>
      <c r="F2862" s="34">
        <v>2018</v>
      </c>
      <c r="G2862" s="78">
        <f>IFERROR(VLOOKUP(tabConsumoAta[[#This Row],[ATA]],tabAtas[#Data],4,FALSE),"")</f>
        <v>43724</v>
      </c>
      <c r="H2862" s="163">
        <f>SUMIFS(tabSaldoAta[ESTIMATIVA],tabSaldoAta[CÓDIGO],tabConsumoAta[[#This Row],[CÓDIGO]],tabSaldoAta[CHAVE],tabConsumoAta[[#This Row],[ATA]])</f>
        <v>150</v>
      </c>
      <c r="I2862" s="164">
        <v>30</v>
      </c>
      <c r="J2862" s="159">
        <v>15</v>
      </c>
      <c r="K2862" s="251">
        <v>4593</v>
      </c>
      <c r="L2862" s="246" t="s">
        <v>2757</v>
      </c>
      <c r="M2862" s="160" t="s">
        <v>2740</v>
      </c>
      <c r="N2862" s="160" t="s">
        <v>2741</v>
      </c>
      <c r="O2862" s="249" t="s">
        <v>2742</v>
      </c>
      <c r="P2862" s="248">
        <v>43558</v>
      </c>
      <c r="Q2862" s="166" t="str">
        <f>IF(COUNTIFS(tabAtas_Bloqueios[CÓDIGO],tabConsumoAta[[#This Row],[CÓDIGO]],tabAtas_Bloqueios[CHAVE],tabConsumoAta[[#This Row],[ATA]],tabAtas_Bloqueios[INATIVO],"") &gt; 0,"X","")</f>
        <v/>
      </c>
      <c r="R2862" s="158" t="s">
        <v>1555</v>
      </c>
    </row>
    <row r="2863" spans="1:18" x14ac:dyDescent="0.3">
      <c r="A2863" s="247">
        <v>58706</v>
      </c>
      <c r="B2863" s="47" t="s">
        <v>2759</v>
      </c>
      <c r="C2863" s="34" t="str">
        <f>IFERROR(VLOOKUP(tabConsumoAta[[#This Row],[CÓDIGO]],tabEstimativa[#Data],14,FALSE),"")</f>
        <v>Aguardando</v>
      </c>
      <c r="D2863" s="157" t="s">
        <v>1636</v>
      </c>
      <c r="E2863" s="157">
        <v>189</v>
      </c>
      <c r="F2863" s="34">
        <v>2018</v>
      </c>
      <c r="G2863" s="78">
        <f>IFERROR(VLOOKUP(tabConsumoAta[[#This Row],[ATA]],tabAtas[#Data],4,FALSE),"")</f>
        <v>43724</v>
      </c>
      <c r="H2863" s="163">
        <f>SUMIFS(tabSaldoAta[ESTIMATIVA],tabSaldoAta[CÓDIGO],tabConsumoAta[[#This Row],[CÓDIGO]],tabSaldoAta[CHAVE],tabConsumoAta[[#This Row],[ATA]])</f>
        <v>140</v>
      </c>
      <c r="I2863" s="164">
        <v>150</v>
      </c>
      <c r="J2863" s="159">
        <v>16</v>
      </c>
      <c r="K2863" s="251">
        <v>4594</v>
      </c>
      <c r="L2863" s="246" t="s">
        <v>2760</v>
      </c>
      <c r="M2863" s="160" t="s">
        <v>2740</v>
      </c>
      <c r="N2863" s="160" t="s">
        <v>2741</v>
      </c>
      <c r="O2863" s="249" t="s">
        <v>2742</v>
      </c>
      <c r="P2863" s="248">
        <v>43558</v>
      </c>
      <c r="Q2863" s="166" t="str">
        <f>IF(COUNTIFS(tabAtas_Bloqueios[CÓDIGO],tabConsumoAta[[#This Row],[CÓDIGO]],tabAtas_Bloqueios[CHAVE],tabConsumoAta[[#This Row],[ATA]],tabAtas_Bloqueios[INATIVO],"") &gt; 0,"X","")</f>
        <v/>
      </c>
      <c r="R2863" s="158" t="s">
        <v>1555</v>
      </c>
    </row>
    <row r="2864" spans="1:18" x14ac:dyDescent="0.3">
      <c r="A2864" s="247">
        <v>135224</v>
      </c>
      <c r="B2864" s="47" t="s">
        <v>2393</v>
      </c>
      <c r="C2864" s="34" t="str">
        <f>IFERROR(VLOOKUP(tabConsumoAta[[#This Row],[CÓDIGO]],tabEstimativa[#Data],14,FALSE),"")</f>
        <v>Suspenso</v>
      </c>
      <c r="D2864" s="157" t="s">
        <v>1640</v>
      </c>
      <c r="E2864" s="157">
        <v>190</v>
      </c>
      <c r="F2864" s="34">
        <v>2018</v>
      </c>
      <c r="G2864" s="78">
        <f>IFERROR(VLOOKUP(tabConsumoAta[[#This Row],[ATA]],tabAtas[#Data],4,FALSE),"")</f>
        <v>43726</v>
      </c>
      <c r="H2864" s="163">
        <f>SUMIFS(tabSaldoAta[ESTIMATIVA],tabSaldoAta[CÓDIGO],tabConsumoAta[[#This Row],[CÓDIGO]],tabSaldoAta[CHAVE],tabConsumoAta[[#This Row],[ATA]])</f>
        <v>600</v>
      </c>
      <c r="I2864" s="164">
        <v>150</v>
      </c>
      <c r="J2864" s="159">
        <v>17</v>
      </c>
      <c r="K2864" s="251">
        <v>4601</v>
      </c>
      <c r="L2864" s="246" t="s">
        <v>2421</v>
      </c>
      <c r="M2864" s="160" t="s">
        <v>2740</v>
      </c>
      <c r="N2864" s="160" t="s">
        <v>2741</v>
      </c>
      <c r="O2864" s="249" t="s">
        <v>2742</v>
      </c>
      <c r="P2864" s="248">
        <v>43558</v>
      </c>
      <c r="Q2864" s="166" t="str">
        <f>IF(COUNTIFS(tabAtas_Bloqueios[CÓDIGO],tabConsumoAta[[#This Row],[CÓDIGO]],tabAtas_Bloqueios[CHAVE],tabConsumoAta[[#This Row],[ATA]],tabAtas_Bloqueios[INATIVO],"") &gt; 0,"X","")</f>
        <v/>
      </c>
      <c r="R2864" s="158" t="s">
        <v>1555</v>
      </c>
    </row>
    <row r="2865" spans="1:18" x14ac:dyDescent="0.3">
      <c r="A2865" s="247">
        <v>135226</v>
      </c>
      <c r="B2865" s="47" t="s">
        <v>2397</v>
      </c>
      <c r="C2865" s="34" t="str">
        <f>IFERROR(VLOOKUP(tabConsumoAta[[#This Row],[CÓDIGO]],tabEstimativa[#Data],14,FALSE),"")</f>
        <v>Aguardando</v>
      </c>
      <c r="D2865" s="157" t="s">
        <v>1640</v>
      </c>
      <c r="E2865" s="157">
        <v>190</v>
      </c>
      <c r="F2865" s="34">
        <v>2018</v>
      </c>
      <c r="G2865" s="78">
        <f>IFERROR(VLOOKUP(tabConsumoAta[[#This Row],[ATA]],tabAtas[#Data],4,FALSE),"")</f>
        <v>43726</v>
      </c>
      <c r="H2865" s="163">
        <f>SUMIFS(tabSaldoAta[ESTIMATIVA],tabSaldoAta[CÓDIGO],tabConsumoAta[[#This Row],[CÓDIGO]],tabSaldoAta[CHAVE],tabConsumoAta[[#This Row],[ATA]])</f>
        <v>250</v>
      </c>
      <c r="I2865" s="164">
        <v>100</v>
      </c>
      <c r="J2865" s="159">
        <v>18</v>
      </c>
      <c r="K2865" s="251">
        <v>4601</v>
      </c>
      <c r="L2865" s="246" t="s">
        <v>2421</v>
      </c>
      <c r="M2865" s="160" t="s">
        <v>2740</v>
      </c>
      <c r="N2865" s="160" t="s">
        <v>2741</v>
      </c>
      <c r="O2865" s="249" t="s">
        <v>2742</v>
      </c>
      <c r="P2865" s="248">
        <v>43558</v>
      </c>
      <c r="Q2865" s="166" t="str">
        <f>IF(COUNTIFS(tabAtas_Bloqueios[CÓDIGO],tabConsumoAta[[#This Row],[CÓDIGO]],tabAtas_Bloqueios[CHAVE],tabConsumoAta[[#This Row],[ATA]],tabAtas_Bloqueios[INATIVO],"") &gt; 0,"X","")</f>
        <v/>
      </c>
      <c r="R2865" s="158" t="s">
        <v>1555</v>
      </c>
    </row>
    <row r="2866" spans="1:18" x14ac:dyDescent="0.3">
      <c r="A2866" s="247">
        <v>135239</v>
      </c>
      <c r="B2866" s="47" t="s">
        <v>2503</v>
      </c>
      <c r="C2866" s="34" t="str">
        <f>IFERROR(VLOOKUP(tabConsumoAta[[#This Row],[CÓDIGO]],tabEstimativa[#Data],14,FALSE),"")</f>
        <v>Inativo</v>
      </c>
      <c r="D2866" s="157" t="s">
        <v>1640</v>
      </c>
      <c r="E2866" s="157">
        <v>190</v>
      </c>
      <c r="F2866" s="34">
        <v>2018</v>
      </c>
      <c r="G2866" s="78">
        <f>IFERROR(VLOOKUP(tabConsumoAta[[#This Row],[ATA]],tabAtas[#Data],4,FALSE),"")</f>
        <v>43726</v>
      </c>
      <c r="H2866" s="163">
        <f>SUMIFS(tabSaldoAta[ESTIMATIVA],tabSaldoAta[CÓDIGO],tabConsumoAta[[#This Row],[CÓDIGO]],tabSaldoAta[CHAVE],tabConsumoAta[[#This Row],[ATA]])</f>
        <v>0</v>
      </c>
      <c r="I2866" s="164">
        <v>100</v>
      </c>
      <c r="J2866" s="159">
        <v>19</v>
      </c>
      <c r="K2866" s="251">
        <v>4600</v>
      </c>
      <c r="L2866" s="246" t="s">
        <v>2411</v>
      </c>
      <c r="M2866" s="160" t="s">
        <v>2740</v>
      </c>
      <c r="N2866" s="160" t="s">
        <v>2741</v>
      </c>
      <c r="O2866" s="249" t="s">
        <v>2742</v>
      </c>
      <c r="P2866" s="248">
        <v>43558</v>
      </c>
      <c r="Q2866" s="166" t="str">
        <f>IF(COUNTIFS(tabAtas_Bloqueios[CÓDIGO],tabConsumoAta[[#This Row],[CÓDIGO]],tabAtas_Bloqueios[CHAVE],tabConsumoAta[[#This Row],[ATA]],tabAtas_Bloqueios[INATIVO],"") &gt; 0,"X","")</f>
        <v>X</v>
      </c>
      <c r="R2866" s="158" t="s">
        <v>1555</v>
      </c>
    </row>
    <row r="2867" spans="1:18" x14ac:dyDescent="0.3">
      <c r="A2867" s="247">
        <v>135225</v>
      </c>
      <c r="B2867" s="47" t="s">
        <v>2396</v>
      </c>
      <c r="C2867" s="34" t="str">
        <f>IFERROR(VLOOKUP(tabConsumoAta[[#This Row],[CÓDIGO]],tabEstimativa[#Data],14,FALSE),"")</f>
        <v>Aguardando</v>
      </c>
      <c r="D2867" s="157" t="s">
        <v>1640</v>
      </c>
      <c r="E2867" s="157">
        <v>190</v>
      </c>
      <c r="F2867" s="34">
        <v>2018</v>
      </c>
      <c r="G2867" s="78">
        <f>IFERROR(VLOOKUP(tabConsumoAta[[#This Row],[ATA]],tabAtas[#Data],4,FALSE),"")</f>
        <v>43726</v>
      </c>
      <c r="H2867" s="163">
        <f>SUMIFS(tabSaldoAta[ESTIMATIVA],tabSaldoAta[CÓDIGO],tabConsumoAta[[#This Row],[CÓDIGO]],tabSaldoAta[CHAVE],tabConsumoAta[[#This Row],[ATA]])</f>
        <v>250</v>
      </c>
      <c r="I2867" s="164">
        <v>100</v>
      </c>
      <c r="J2867" s="159">
        <v>20</v>
      </c>
      <c r="K2867" s="251">
        <v>4600</v>
      </c>
      <c r="L2867" s="246" t="s">
        <v>2411</v>
      </c>
      <c r="M2867" s="160" t="s">
        <v>2740</v>
      </c>
      <c r="N2867" s="160" t="s">
        <v>2741</v>
      </c>
      <c r="O2867" s="249" t="s">
        <v>2742</v>
      </c>
      <c r="P2867" s="248">
        <v>43558</v>
      </c>
      <c r="Q2867" s="166" t="str">
        <f>IF(COUNTIFS(tabAtas_Bloqueios[CÓDIGO],tabConsumoAta[[#This Row],[CÓDIGO]],tabAtas_Bloqueios[CHAVE],tabConsumoAta[[#This Row],[ATA]],tabAtas_Bloqueios[INATIVO],"") &gt; 0,"X","")</f>
        <v>X</v>
      </c>
      <c r="R2867" s="158" t="s">
        <v>1555</v>
      </c>
    </row>
    <row r="2868" spans="1:18" x14ac:dyDescent="0.3">
      <c r="A2868" s="247">
        <v>134247</v>
      </c>
      <c r="B2868" s="47" t="s">
        <v>1419</v>
      </c>
      <c r="C2868" s="34" t="str">
        <f>IFERROR(VLOOKUP(tabConsumoAta[[#This Row],[CÓDIGO]],tabEstimativa[#Data],14,FALSE),"")</f>
        <v>Aguardando</v>
      </c>
      <c r="D2868" s="157" t="s">
        <v>1659</v>
      </c>
      <c r="E2868" s="157">
        <v>214</v>
      </c>
      <c r="F2868" s="34">
        <v>2018</v>
      </c>
      <c r="G2868" s="78">
        <f>IFERROR(VLOOKUP(tabConsumoAta[[#This Row],[ATA]],tabAtas[#Data],4,FALSE),"")</f>
        <v>43762</v>
      </c>
      <c r="H2868" s="163">
        <f>SUMIFS(tabSaldoAta[ESTIMATIVA],tabSaldoAta[CÓDIGO],tabConsumoAta[[#This Row],[CÓDIGO]],tabSaldoAta[CHAVE],tabConsumoAta[[#This Row],[ATA]])</f>
        <v>350</v>
      </c>
      <c r="I2868" s="164">
        <v>60</v>
      </c>
      <c r="J2868" s="159">
        <v>21</v>
      </c>
      <c r="K2868" s="251">
        <v>4607</v>
      </c>
      <c r="L2868" s="246" t="s">
        <v>2761</v>
      </c>
      <c r="M2868" s="160" t="s">
        <v>2740</v>
      </c>
      <c r="N2868" s="160" t="s">
        <v>2741</v>
      </c>
      <c r="O2868" s="249" t="s">
        <v>2742</v>
      </c>
      <c r="P2868" s="248">
        <v>43558</v>
      </c>
      <c r="Q2868" s="166" t="str">
        <f>IF(COUNTIFS(tabAtas_Bloqueios[CÓDIGO],tabConsumoAta[[#This Row],[CÓDIGO]],tabAtas_Bloqueios[CHAVE],tabConsumoAta[[#This Row],[ATA]],tabAtas_Bloqueios[INATIVO],"") &gt; 0,"X","")</f>
        <v/>
      </c>
      <c r="R2868" s="158" t="s">
        <v>1555</v>
      </c>
    </row>
    <row r="2869" spans="1:18" x14ac:dyDescent="0.3">
      <c r="A2869" s="247">
        <v>57598</v>
      </c>
      <c r="B2869" s="47" t="s">
        <v>2428</v>
      </c>
      <c r="C2869" s="34" t="str">
        <f>IFERROR(VLOOKUP(tabConsumoAta[[#This Row],[CÓDIGO]],tabEstimativa[#Data],14,FALSE),"")</f>
        <v>Aguardando</v>
      </c>
      <c r="D2869" s="157" t="s">
        <v>1663</v>
      </c>
      <c r="E2869" s="157">
        <v>228</v>
      </c>
      <c r="F2869" s="34">
        <v>2018</v>
      </c>
      <c r="G2869" s="78">
        <f>IFERROR(VLOOKUP(tabConsumoAta[[#This Row],[ATA]],tabAtas[#Data],4,FALSE),"")</f>
        <v>43787</v>
      </c>
      <c r="H2869" s="163">
        <f>SUMIFS(tabSaldoAta[ESTIMATIVA],tabSaldoAta[CÓDIGO],tabConsumoAta[[#This Row],[CÓDIGO]],tabSaldoAta[CHAVE],tabConsumoAta[[#This Row],[ATA]])</f>
        <v>1350</v>
      </c>
      <c r="I2869" s="164">
        <v>400</v>
      </c>
      <c r="J2869" s="159">
        <v>22</v>
      </c>
      <c r="K2869" s="251">
        <v>4612</v>
      </c>
      <c r="L2869" s="246" t="s">
        <v>2762</v>
      </c>
      <c r="M2869" s="160" t="s">
        <v>2740</v>
      </c>
      <c r="N2869" s="160" t="s">
        <v>2741</v>
      </c>
      <c r="O2869" s="249" t="s">
        <v>2742</v>
      </c>
      <c r="P2869" s="248">
        <v>43558</v>
      </c>
      <c r="Q2869" s="166" t="str">
        <f>IF(COUNTIFS(tabAtas_Bloqueios[CÓDIGO],tabConsumoAta[[#This Row],[CÓDIGO]],tabAtas_Bloqueios[CHAVE],tabConsumoAta[[#This Row],[ATA]],tabAtas_Bloqueios[INATIVO],"") &gt; 0,"X","")</f>
        <v/>
      </c>
      <c r="R2869" s="158" t="s">
        <v>1555</v>
      </c>
    </row>
    <row r="2870" spans="1:18" x14ac:dyDescent="0.3">
      <c r="A2870" s="247">
        <v>25523</v>
      </c>
      <c r="B2870" s="47" t="s">
        <v>2763</v>
      </c>
      <c r="C2870" s="34" t="str">
        <f>IFERROR(VLOOKUP(tabConsumoAta[[#This Row],[CÓDIGO]],tabEstimativa[#Data],14,FALSE),"")</f>
        <v>Aguardando</v>
      </c>
      <c r="D2870" s="157" t="s">
        <v>1663</v>
      </c>
      <c r="E2870" s="157">
        <v>228</v>
      </c>
      <c r="F2870" s="34">
        <v>2018</v>
      </c>
      <c r="G2870" s="78">
        <f>IFERROR(VLOOKUP(tabConsumoAta[[#This Row],[ATA]],tabAtas[#Data],4,FALSE),"")</f>
        <v>43787</v>
      </c>
      <c r="H2870" s="163">
        <f>SUMIFS(tabSaldoAta[ESTIMATIVA],tabSaldoAta[CÓDIGO],tabConsumoAta[[#This Row],[CÓDIGO]],tabSaldoAta[CHAVE],tabConsumoAta[[#This Row],[ATA]])</f>
        <v>160</v>
      </c>
      <c r="I2870" s="164">
        <v>60</v>
      </c>
      <c r="J2870" s="159">
        <v>23</v>
      </c>
      <c r="K2870" s="251">
        <v>4613</v>
      </c>
      <c r="L2870" s="246" t="s">
        <v>2762</v>
      </c>
      <c r="M2870" s="160" t="s">
        <v>2740</v>
      </c>
      <c r="N2870" s="160" t="s">
        <v>2741</v>
      </c>
      <c r="O2870" s="249" t="s">
        <v>2742</v>
      </c>
      <c r="P2870" s="248">
        <v>43558</v>
      </c>
      <c r="Q2870" s="166" t="str">
        <f>IF(COUNTIFS(tabAtas_Bloqueios[CÓDIGO],tabConsumoAta[[#This Row],[CÓDIGO]],tabAtas_Bloqueios[CHAVE],tabConsumoAta[[#This Row],[ATA]],tabAtas_Bloqueios[INATIVO],"") &gt; 0,"X","")</f>
        <v/>
      </c>
      <c r="R2870" s="158" t="s">
        <v>1555</v>
      </c>
    </row>
    <row r="2871" spans="1:18" x14ac:dyDescent="0.3">
      <c r="A2871" s="247">
        <v>12891</v>
      </c>
      <c r="B2871" s="47" t="s">
        <v>108</v>
      </c>
      <c r="C2871" s="34" t="str">
        <f>IFERROR(VLOOKUP(tabConsumoAta[[#This Row],[CÓDIGO]],tabEstimativa[#Data],14,FALSE),"")</f>
        <v>Aguardando</v>
      </c>
      <c r="D2871" s="157" t="s">
        <v>1663</v>
      </c>
      <c r="E2871" s="157">
        <v>228</v>
      </c>
      <c r="F2871" s="34">
        <v>2018</v>
      </c>
      <c r="G2871" s="78">
        <f>IFERROR(VLOOKUP(tabConsumoAta[[#This Row],[ATA]],tabAtas[#Data],4,FALSE),"")</f>
        <v>43787</v>
      </c>
      <c r="H2871" s="163">
        <f>SUMIFS(tabSaldoAta[ESTIMATIVA],tabSaldoAta[CÓDIGO],tabConsumoAta[[#This Row],[CÓDIGO]],tabSaldoAta[CHAVE],tabConsumoAta[[#This Row],[ATA]])</f>
        <v>50</v>
      </c>
      <c r="I2871" s="164">
        <v>30</v>
      </c>
      <c r="J2871" s="159">
        <v>24</v>
      </c>
      <c r="K2871" s="251">
        <v>4614</v>
      </c>
      <c r="L2871" s="246" t="s">
        <v>2764</v>
      </c>
      <c r="M2871" s="160" t="s">
        <v>2740</v>
      </c>
      <c r="N2871" s="160" t="s">
        <v>2741</v>
      </c>
      <c r="O2871" s="249" t="s">
        <v>2742</v>
      </c>
      <c r="P2871" s="248">
        <v>43558</v>
      </c>
      <c r="Q2871" s="166" t="str">
        <f>IF(COUNTIFS(tabAtas_Bloqueios[CÓDIGO],tabConsumoAta[[#This Row],[CÓDIGO]],tabAtas_Bloqueios[CHAVE],tabConsumoAta[[#This Row],[ATA]],tabAtas_Bloqueios[INATIVO],"") &gt; 0,"X","")</f>
        <v/>
      </c>
      <c r="R2871" s="158" t="s">
        <v>1555</v>
      </c>
    </row>
    <row r="2872" spans="1:18" x14ac:dyDescent="0.3">
      <c r="A2872" s="247">
        <v>74979</v>
      </c>
      <c r="B2872" s="47" t="s">
        <v>177</v>
      </c>
      <c r="C2872" s="34" t="str">
        <f>IFERROR(VLOOKUP(tabConsumoAta[[#This Row],[CÓDIGO]],tabEstimativa[#Data],14,FALSE),"")</f>
        <v>Aguardando</v>
      </c>
      <c r="D2872" s="157" t="s">
        <v>1663</v>
      </c>
      <c r="E2872" s="157">
        <v>228</v>
      </c>
      <c r="F2872" s="34">
        <v>2018</v>
      </c>
      <c r="G2872" s="78">
        <f>IFERROR(VLOOKUP(tabConsumoAta[[#This Row],[ATA]],tabAtas[#Data],4,FALSE),"")</f>
        <v>43787</v>
      </c>
      <c r="H2872" s="163">
        <f>SUMIFS(tabSaldoAta[ESTIMATIVA],tabSaldoAta[CÓDIGO],tabConsumoAta[[#This Row],[CÓDIGO]],tabSaldoAta[CHAVE],tabConsumoAta[[#This Row],[ATA]])</f>
        <v>60</v>
      </c>
      <c r="I2872" s="164">
        <v>30</v>
      </c>
      <c r="J2872" s="159">
        <v>25</v>
      </c>
      <c r="K2872" s="251">
        <v>4614</v>
      </c>
      <c r="L2872" s="246" t="s">
        <v>2764</v>
      </c>
      <c r="M2872" s="160" t="s">
        <v>2740</v>
      </c>
      <c r="N2872" s="160" t="s">
        <v>2741</v>
      </c>
      <c r="O2872" s="249" t="s">
        <v>2742</v>
      </c>
      <c r="P2872" s="248">
        <v>43558</v>
      </c>
      <c r="Q2872" s="166" t="str">
        <f>IF(COUNTIFS(tabAtas_Bloqueios[CÓDIGO],tabConsumoAta[[#This Row],[CÓDIGO]],tabAtas_Bloqueios[CHAVE],tabConsumoAta[[#This Row],[ATA]],tabAtas_Bloqueios[INATIVO],"") &gt; 0,"X","")</f>
        <v/>
      </c>
      <c r="R2872" s="158" t="s">
        <v>1555</v>
      </c>
    </row>
    <row r="2873" spans="1:18" x14ac:dyDescent="0.3">
      <c r="A2873" s="247">
        <v>26504</v>
      </c>
      <c r="B2873" s="47" t="s">
        <v>138</v>
      </c>
      <c r="C2873" s="34" t="str">
        <f>IFERROR(VLOOKUP(tabConsumoAta[[#This Row],[CÓDIGO]],tabEstimativa[#Data],14,FALSE),"")</f>
        <v>Suspenso</v>
      </c>
      <c r="D2873" s="157" t="s">
        <v>1671</v>
      </c>
      <c r="E2873" s="157">
        <v>234</v>
      </c>
      <c r="F2873" s="34">
        <v>2018</v>
      </c>
      <c r="G2873" s="78">
        <f>IFERROR(VLOOKUP(tabConsumoAta[[#This Row],[ATA]],tabAtas[#Data],4,FALSE),"")</f>
        <v>43798</v>
      </c>
      <c r="H2873" s="163">
        <f>SUMIFS(tabSaldoAta[ESTIMATIVA],tabSaldoAta[CÓDIGO],tabConsumoAta[[#This Row],[CÓDIGO]],tabSaldoAta[CHAVE],tabConsumoAta[[#This Row],[ATA]])</f>
        <v>1500</v>
      </c>
      <c r="I2873" s="164">
        <v>300</v>
      </c>
      <c r="J2873" s="159">
        <v>26</v>
      </c>
      <c r="K2873" s="251">
        <v>4649</v>
      </c>
      <c r="L2873" s="246" t="s">
        <v>2765</v>
      </c>
      <c r="M2873" s="160" t="s">
        <v>2740</v>
      </c>
      <c r="N2873" s="160" t="s">
        <v>2741</v>
      </c>
      <c r="O2873" s="249" t="s">
        <v>2742</v>
      </c>
      <c r="P2873" s="248">
        <v>43558</v>
      </c>
      <c r="Q2873" s="166" t="str">
        <f>IF(COUNTIFS(tabAtas_Bloqueios[CÓDIGO],tabConsumoAta[[#This Row],[CÓDIGO]],tabAtas_Bloqueios[CHAVE],tabConsumoAta[[#This Row],[ATA]],tabAtas_Bloqueios[INATIVO],"") &gt; 0,"X","")</f>
        <v/>
      </c>
      <c r="R2873" s="158" t="s">
        <v>1555</v>
      </c>
    </row>
    <row r="2874" spans="1:18" x14ac:dyDescent="0.3">
      <c r="A2874" s="247">
        <v>26506</v>
      </c>
      <c r="B2874" s="47" t="s">
        <v>2401</v>
      </c>
      <c r="C2874" s="34" t="str">
        <f>IFERROR(VLOOKUP(tabConsumoAta[[#This Row],[CÓDIGO]],tabEstimativa[#Data],14,FALSE),"")</f>
        <v>Suspenso</v>
      </c>
      <c r="D2874" s="157" t="s">
        <v>1671</v>
      </c>
      <c r="E2874" s="157">
        <v>234</v>
      </c>
      <c r="F2874" s="34">
        <v>2018</v>
      </c>
      <c r="G2874" s="78">
        <f>IFERROR(VLOOKUP(tabConsumoAta[[#This Row],[ATA]],tabAtas[#Data],4,FALSE),"")</f>
        <v>43798</v>
      </c>
      <c r="H2874" s="163">
        <f>SUMIFS(tabSaldoAta[ESTIMATIVA],tabSaldoAta[CÓDIGO],tabConsumoAta[[#This Row],[CÓDIGO]],tabSaldoAta[CHAVE],tabConsumoAta[[#This Row],[ATA]])</f>
        <v>1500</v>
      </c>
      <c r="I2874" s="164">
        <v>300</v>
      </c>
      <c r="J2874" s="159">
        <v>27</v>
      </c>
      <c r="K2874" s="251">
        <v>4649</v>
      </c>
      <c r="L2874" s="246" t="s">
        <v>2765</v>
      </c>
      <c r="M2874" s="160" t="s">
        <v>2740</v>
      </c>
      <c r="N2874" s="160" t="s">
        <v>2741</v>
      </c>
      <c r="O2874" s="249" t="s">
        <v>2742</v>
      </c>
      <c r="P2874" s="248">
        <v>43558</v>
      </c>
      <c r="Q2874" s="166" t="str">
        <f>IF(COUNTIFS(tabAtas_Bloqueios[CÓDIGO],tabConsumoAta[[#This Row],[CÓDIGO]],tabAtas_Bloqueios[CHAVE],tabConsumoAta[[#This Row],[ATA]],tabAtas_Bloqueios[INATIVO],"") &gt; 0,"X","")</f>
        <v/>
      </c>
      <c r="R2874" s="158" t="s">
        <v>1555</v>
      </c>
    </row>
    <row r="2875" spans="1:18" x14ac:dyDescent="0.3">
      <c r="A2875" s="247">
        <v>16571</v>
      </c>
      <c r="B2875" s="47" t="s">
        <v>2402</v>
      </c>
      <c r="C2875" s="34" t="str">
        <f>IFERROR(VLOOKUP(tabConsumoAta[[#This Row],[CÓDIGO]],tabEstimativa[#Data],14,FALSE),"")</f>
        <v>Aguardando</v>
      </c>
      <c r="D2875" s="157" t="s">
        <v>1675</v>
      </c>
      <c r="E2875" s="157">
        <v>235</v>
      </c>
      <c r="F2875" s="34">
        <v>2018</v>
      </c>
      <c r="G2875" s="78">
        <f>IFERROR(VLOOKUP(tabConsumoAta[[#This Row],[ATA]],tabAtas[#Data],4,FALSE),"")</f>
        <v>43798</v>
      </c>
      <c r="H2875" s="163">
        <f>SUMIFS(tabSaldoAta[ESTIMATIVA],tabSaldoAta[CÓDIGO],tabConsumoAta[[#This Row],[CÓDIGO]],tabSaldoAta[CHAVE],tabConsumoAta[[#This Row],[ATA]])</f>
        <v>3800</v>
      </c>
      <c r="I2875" s="164">
        <v>1150</v>
      </c>
      <c r="J2875" s="159">
        <v>28</v>
      </c>
      <c r="K2875" s="251">
        <v>4625</v>
      </c>
      <c r="L2875" s="246" t="s">
        <v>2766</v>
      </c>
      <c r="M2875" s="160" t="s">
        <v>2740</v>
      </c>
      <c r="N2875" s="160" t="s">
        <v>2741</v>
      </c>
      <c r="O2875" s="249" t="s">
        <v>2742</v>
      </c>
      <c r="P2875" s="248">
        <v>43558</v>
      </c>
      <c r="Q2875" s="166" t="str">
        <f>IF(COUNTIFS(tabAtas_Bloqueios[CÓDIGO],tabConsumoAta[[#This Row],[CÓDIGO]],tabAtas_Bloqueios[CHAVE],tabConsumoAta[[#This Row],[ATA]],tabAtas_Bloqueios[INATIVO],"") &gt; 0,"X","")</f>
        <v/>
      </c>
      <c r="R2875" s="158" t="s">
        <v>1555</v>
      </c>
    </row>
    <row r="2876" spans="1:18" x14ac:dyDescent="0.3">
      <c r="A2876" s="247">
        <v>4680</v>
      </c>
      <c r="B2876" s="47" t="s">
        <v>1434</v>
      </c>
      <c r="C2876" s="34" t="str">
        <f>IFERROR(VLOOKUP(tabConsumoAta[[#This Row],[CÓDIGO]],tabEstimativa[#Data],14,FALSE),"")</f>
        <v>Aguardando</v>
      </c>
      <c r="D2876" s="157" t="s">
        <v>1682</v>
      </c>
      <c r="E2876" s="157">
        <v>243</v>
      </c>
      <c r="F2876" s="34">
        <v>2018</v>
      </c>
      <c r="G2876" s="78">
        <f>IFERROR(VLOOKUP(tabConsumoAta[[#This Row],[ATA]],tabAtas[#Data],4,FALSE),"")</f>
        <v>43815</v>
      </c>
      <c r="H2876" s="163">
        <f>SUMIFS(tabSaldoAta[ESTIMATIVA],tabSaldoAta[CÓDIGO],tabConsumoAta[[#This Row],[CÓDIGO]],tabSaldoAta[CHAVE],tabConsumoAta[[#This Row],[ATA]])</f>
        <v>32004</v>
      </c>
      <c r="I2876" s="164">
        <v>8000</v>
      </c>
      <c r="J2876" s="159">
        <v>29</v>
      </c>
      <c r="K2876" s="251">
        <v>4650</v>
      </c>
      <c r="L2876" s="246"/>
      <c r="M2876" s="160" t="s">
        <v>2740</v>
      </c>
      <c r="N2876" s="160" t="s">
        <v>2741</v>
      </c>
      <c r="O2876" s="249" t="s">
        <v>2742</v>
      </c>
      <c r="P2876" s="248">
        <v>43558</v>
      </c>
      <c r="Q2876" s="166" t="str">
        <f>IF(COUNTIFS(tabAtas_Bloqueios[CÓDIGO],tabConsumoAta[[#This Row],[CÓDIGO]],tabAtas_Bloqueios[CHAVE],tabConsumoAta[[#This Row],[ATA]],tabAtas_Bloqueios[INATIVO],"") &gt; 0,"X","")</f>
        <v/>
      </c>
      <c r="R2876" s="158" t="s">
        <v>1555</v>
      </c>
    </row>
    <row r="2877" spans="1:18" x14ac:dyDescent="0.3">
      <c r="A2877" s="247">
        <v>13053</v>
      </c>
      <c r="B2877" s="47" t="s">
        <v>2767</v>
      </c>
      <c r="C2877" s="34" t="str">
        <f>IFERROR(VLOOKUP(tabConsumoAta[[#This Row],[CÓDIGO]],tabEstimativa[#Data],14,FALSE),"")</f>
        <v>Aguardando</v>
      </c>
      <c r="D2877" s="157" t="s">
        <v>1698</v>
      </c>
      <c r="E2877" s="157">
        <v>2</v>
      </c>
      <c r="F2877" s="34">
        <v>2019</v>
      </c>
      <c r="G2877" s="78">
        <f>IFERROR(VLOOKUP(tabConsumoAta[[#This Row],[ATA]],tabAtas[#Data],4,FALSE),"")</f>
        <v>43831</v>
      </c>
      <c r="H2877" s="163">
        <f>SUMIFS(tabSaldoAta[ESTIMATIVA],tabSaldoAta[CÓDIGO],tabConsumoAta[[#This Row],[CÓDIGO]],tabSaldoAta[CHAVE],tabConsumoAta[[#This Row],[ATA]])</f>
        <v>370</v>
      </c>
      <c r="I2877" s="164">
        <v>430</v>
      </c>
      <c r="J2877" s="159">
        <v>30</v>
      </c>
      <c r="K2877" s="251">
        <v>4629</v>
      </c>
      <c r="L2877" s="246" t="s">
        <v>2768</v>
      </c>
      <c r="M2877" s="160" t="s">
        <v>2740</v>
      </c>
      <c r="N2877" s="160" t="s">
        <v>2741</v>
      </c>
      <c r="O2877" s="249" t="s">
        <v>2742</v>
      </c>
      <c r="P2877" s="248">
        <v>43558</v>
      </c>
      <c r="Q2877" s="166" t="str">
        <f>IF(COUNTIFS(tabAtas_Bloqueios[CÓDIGO],tabConsumoAta[[#This Row],[CÓDIGO]],tabAtas_Bloqueios[CHAVE],tabConsumoAta[[#This Row],[ATA]],tabAtas_Bloqueios[INATIVO],"") &gt; 0,"X","")</f>
        <v/>
      </c>
      <c r="R2877" s="158" t="s">
        <v>1555</v>
      </c>
    </row>
    <row r="2878" spans="1:18" x14ac:dyDescent="0.3">
      <c r="A2878" s="247">
        <v>106128</v>
      </c>
      <c r="B2878" s="47" t="s">
        <v>2769</v>
      </c>
      <c r="C2878" s="34" t="str">
        <f>IFERROR(VLOOKUP(tabConsumoAta[[#This Row],[CÓDIGO]],tabEstimativa[#Data],14,FALSE),"")</f>
        <v>Aguardando</v>
      </c>
      <c r="D2878" s="157" t="s">
        <v>1698</v>
      </c>
      <c r="E2878" s="157">
        <v>2</v>
      </c>
      <c r="F2878" s="34">
        <v>2019</v>
      </c>
      <c r="G2878" s="78">
        <f>IFERROR(VLOOKUP(tabConsumoAta[[#This Row],[ATA]],tabAtas[#Data],4,FALSE),"")</f>
        <v>43831</v>
      </c>
      <c r="H2878" s="163">
        <f>SUMIFS(tabSaldoAta[ESTIMATIVA],tabSaldoAta[CÓDIGO],tabConsumoAta[[#This Row],[CÓDIGO]],tabSaldoAta[CHAVE],tabConsumoAta[[#This Row],[ATA]])</f>
        <v>100</v>
      </c>
      <c r="I2878" s="164">
        <v>25</v>
      </c>
      <c r="J2878" s="159">
        <v>31</v>
      </c>
      <c r="K2878" s="251">
        <v>4631</v>
      </c>
      <c r="L2878" s="246" t="s">
        <v>2431</v>
      </c>
      <c r="M2878" s="160" t="s">
        <v>2740</v>
      </c>
      <c r="N2878" s="160" t="s">
        <v>2741</v>
      </c>
      <c r="O2878" s="249" t="s">
        <v>2742</v>
      </c>
      <c r="P2878" s="248">
        <v>43558</v>
      </c>
      <c r="Q2878" s="166" t="str">
        <f>IF(COUNTIFS(tabAtas_Bloqueios[CÓDIGO],tabConsumoAta[[#This Row],[CÓDIGO]],tabAtas_Bloqueios[CHAVE],tabConsumoAta[[#This Row],[ATA]],tabAtas_Bloqueios[INATIVO],"") &gt; 0,"X","")</f>
        <v/>
      </c>
      <c r="R2878" s="158" t="s">
        <v>1555</v>
      </c>
    </row>
    <row r="2879" spans="1:18" x14ac:dyDescent="0.3">
      <c r="A2879" s="247">
        <v>133812</v>
      </c>
      <c r="B2879" s="47" t="s">
        <v>2770</v>
      </c>
      <c r="C2879" s="34" t="str">
        <f>IFERROR(VLOOKUP(tabConsumoAta[[#This Row],[CÓDIGO]],tabEstimativa[#Data],14,FALSE),"")</f>
        <v>Aguardando</v>
      </c>
      <c r="D2879" s="157" t="s">
        <v>1698</v>
      </c>
      <c r="E2879" s="157">
        <v>2</v>
      </c>
      <c r="F2879" s="34">
        <v>2019</v>
      </c>
      <c r="G2879" s="78">
        <f>IFERROR(VLOOKUP(tabConsumoAta[[#This Row],[ATA]],tabAtas[#Data],4,FALSE),"")</f>
        <v>43831</v>
      </c>
      <c r="H2879" s="163">
        <f>SUMIFS(tabSaldoAta[ESTIMATIVA],tabSaldoAta[CÓDIGO],tabConsumoAta[[#This Row],[CÓDIGO]],tabSaldoAta[CHAVE],tabConsumoAta[[#This Row],[ATA]])</f>
        <v>250</v>
      </c>
      <c r="I2879" s="164">
        <v>50</v>
      </c>
      <c r="J2879" s="159">
        <v>32</v>
      </c>
      <c r="K2879" s="251">
        <v>4630</v>
      </c>
      <c r="L2879" s="246" t="s">
        <v>2433</v>
      </c>
      <c r="M2879" s="160" t="s">
        <v>2740</v>
      </c>
      <c r="N2879" s="160" t="s">
        <v>2741</v>
      </c>
      <c r="O2879" s="249" t="s">
        <v>2742</v>
      </c>
      <c r="P2879" s="248">
        <v>43558</v>
      </c>
      <c r="Q2879" s="166" t="str">
        <f>IF(COUNTIFS(tabAtas_Bloqueios[CÓDIGO],tabConsumoAta[[#This Row],[CÓDIGO]],tabAtas_Bloqueios[CHAVE],tabConsumoAta[[#This Row],[ATA]],tabAtas_Bloqueios[INATIVO],"") &gt; 0,"X","")</f>
        <v/>
      </c>
      <c r="R2879" s="158" t="s">
        <v>1555</v>
      </c>
    </row>
    <row r="2880" spans="1:18" x14ac:dyDescent="0.3">
      <c r="A2880" s="247">
        <v>77562</v>
      </c>
      <c r="B2880" s="47" t="s">
        <v>211</v>
      </c>
      <c r="C2880" s="34" t="str">
        <f>IFERROR(VLOOKUP(tabConsumoAta[[#This Row],[CÓDIGO]],tabEstimativa[#Data],14,FALSE),"")</f>
        <v>Aguardando</v>
      </c>
      <c r="D2880" s="157" t="s">
        <v>1705</v>
      </c>
      <c r="E2880" s="157">
        <v>8</v>
      </c>
      <c r="F2880" s="34">
        <v>2019</v>
      </c>
      <c r="G2880" s="78">
        <f>IFERROR(VLOOKUP(tabConsumoAta[[#This Row],[ATA]],tabAtas[#Data],4,FALSE),"")</f>
        <v>43845</v>
      </c>
      <c r="H2880" s="163">
        <f>SUMIFS(tabSaldoAta[ESTIMATIVA],tabSaldoAta[CÓDIGO],tabConsumoAta[[#This Row],[CÓDIGO]],tabSaldoAta[CHAVE],tabConsumoAta[[#This Row],[ATA]])</f>
        <v>3200</v>
      </c>
      <c r="I2880" s="164">
        <v>850</v>
      </c>
      <c r="J2880" s="159">
        <v>33</v>
      </c>
      <c r="K2880" s="251">
        <v>4635</v>
      </c>
      <c r="L2880" s="246" t="s">
        <v>2771</v>
      </c>
      <c r="M2880" s="160" t="s">
        <v>2740</v>
      </c>
      <c r="N2880" s="160" t="s">
        <v>2741</v>
      </c>
      <c r="O2880" s="249" t="s">
        <v>2742</v>
      </c>
      <c r="P2880" s="248">
        <v>43558</v>
      </c>
      <c r="Q2880" s="166" t="str">
        <f>IF(COUNTIFS(tabAtas_Bloqueios[CÓDIGO],tabConsumoAta[[#This Row],[CÓDIGO]],tabAtas_Bloqueios[CHAVE],tabConsumoAta[[#This Row],[ATA]],tabAtas_Bloqueios[INATIVO],"") &gt; 0,"X","")</f>
        <v/>
      </c>
      <c r="R2880" s="158" t="s">
        <v>1555</v>
      </c>
    </row>
    <row r="2881" spans="1:18" x14ac:dyDescent="0.3">
      <c r="A2881" s="247">
        <v>75324</v>
      </c>
      <c r="B2881" s="47" t="s">
        <v>2363</v>
      </c>
      <c r="C2881" s="34" t="str">
        <f>IFERROR(VLOOKUP(tabConsumoAta[[#This Row],[CÓDIGO]],tabEstimativa[#Data],14,FALSE),"")</f>
        <v>Aguardando</v>
      </c>
      <c r="D2881" s="157" t="s">
        <v>1719</v>
      </c>
      <c r="E2881" s="157">
        <v>15</v>
      </c>
      <c r="F2881" s="34">
        <v>2019</v>
      </c>
      <c r="G2881" s="78">
        <f>IFERROR(VLOOKUP(tabConsumoAta[[#This Row],[ATA]],tabAtas[#Data],4,FALSE),"")</f>
        <v>43858</v>
      </c>
      <c r="H2881" s="163">
        <f>SUMIFS(tabSaldoAta[ESTIMATIVA],tabSaldoAta[CÓDIGO],tabConsumoAta[[#This Row],[CÓDIGO]],tabSaldoAta[CHAVE],tabConsumoAta[[#This Row],[ATA]])</f>
        <v>400</v>
      </c>
      <c r="I2881" s="164">
        <v>170</v>
      </c>
      <c r="J2881" s="159">
        <v>34</v>
      </c>
      <c r="K2881" s="251">
        <v>4637</v>
      </c>
      <c r="L2881" s="246" t="s">
        <v>2437</v>
      </c>
      <c r="M2881" s="160" t="s">
        <v>2740</v>
      </c>
      <c r="N2881" s="160" t="s">
        <v>2741</v>
      </c>
      <c r="O2881" s="249" t="s">
        <v>2742</v>
      </c>
      <c r="P2881" s="248">
        <v>43558</v>
      </c>
      <c r="Q2881" s="166" t="str">
        <f>IF(COUNTIFS(tabAtas_Bloqueios[CÓDIGO],tabConsumoAta[[#This Row],[CÓDIGO]],tabAtas_Bloqueios[CHAVE],tabConsumoAta[[#This Row],[ATA]],tabAtas_Bloqueios[INATIVO],"") &gt; 0,"X","")</f>
        <v/>
      </c>
      <c r="R2881" s="158" t="s">
        <v>1555</v>
      </c>
    </row>
    <row r="2882" spans="1:18" x14ac:dyDescent="0.3">
      <c r="A2882" s="247">
        <v>81455</v>
      </c>
      <c r="B2882" s="47" t="s">
        <v>2772</v>
      </c>
      <c r="C2882" s="34" t="str">
        <f>IFERROR(VLOOKUP(tabConsumoAta[[#This Row],[CÓDIGO]],tabEstimativa[#Data],14,FALSE),"")</f>
        <v>Suspenso</v>
      </c>
      <c r="D2882" s="157" t="s">
        <v>1722</v>
      </c>
      <c r="E2882" s="157">
        <v>16</v>
      </c>
      <c r="F2882" s="34">
        <v>2019</v>
      </c>
      <c r="G2882" s="78">
        <f>IFERROR(VLOOKUP(tabConsumoAta[[#This Row],[ATA]],tabAtas[#Data],4,FALSE),"")</f>
        <v>43859</v>
      </c>
      <c r="H2882" s="163">
        <f>SUMIFS(tabSaldoAta[ESTIMATIVA],tabSaldoAta[CÓDIGO],tabConsumoAta[[#This Row],[CÓDIGO]],tabSaldoAta[CHAVE],tabConsumoAta[[#This Row],[ATA]])</f>
        <v>600</v>
      </c>
      <c r="I2882" s="164">
        <v>250</v>
      </c>
      <c r="J2882" s="159">
        <v>35</v>
      </c>
      <c r="K2882" s="251">
        <v>4639</v>
      </c>
      <c r="L2882" s="246" t="s">
        <v>2510</v>
      </c>
      <c r="M2882" s="160" t="s">
        <v>2740</v>
      </c>
      <c r="N2882" s="160" t="s">
        <v>2741</v>
      </c>
      <c r="O2882" s="249" t="s">
        <v>2742</v>
      </c>
      <c r="P2882" s="248">
        <v>43558</v>
      </c>
      <c r="Q2882" s="166" t="str">
        <f>IF(COUNTIFS(tabAtas_Bloqueios[CÓDIGO],tabConsumoAta[[#This Row],[CÓDIGO]],tabAtas_Bloqueios[CHAVE],tabConsumoAta[[#This Row],[ATA]],tabAtas_Bloqueios[INATIVO],"") &gt; 0,"X","")</f>
        <v/>
      </c>
      <c r="R2882" s="158" t="s">
        <v>1555</v>
      </c>
    </row>
    <row r="2883" spans="1:18" x14ac:dyDescent="0.3">
      <c r="A2883" s="247">
        <v>132613</v>
      </c>
      <c r="B2883" s="47" t="s">
        <v>2369</v>
      </c>
      <c r="C2883" s="34" t="str">
        <f>IFERROR(VLOOKUP(tabConsumoAta[[#This Row],[CÓDIGO]],tabEstimativa[#Data],14,FALSE),"")</f>
        <v>Inativo</v>
      </c>
      <c r="D2883" s="157" t="s">
        <v>1726</v>
      </c>
      <c r="E2883" s="157">
        <v>27</v>
      </c>
      <c r="F2883" s="34">
        <v>2019</v>
      </c>
      <c r="G2883" s="78">
        <f>IFERROR(VLOOKUP(tabConsumoAta[[#This Row],[ATA]],tabAtas[#Data],4,FALSE),"")</f>
        <v>43867</v>
      </c>
      <c r="H2883" s="163">
        <f>SUMIFS(tabSaldoAta[ESTIMATIVA],tabSaldoAta[CÓDIGO],tabConsumoAta[[#This Row],[CÓDIGO]],tabSaldoAta[CHAVE],tabConsumoAta[[#This Row],[ATA]])</f>
        <v>0</v>
      </c>
      <c r="I2883" s="164">
        <v>400</v>
      </c>
      <c r="J2883" s="159">
        <v>36</v>
      </c>
      <c r="K2883" s="251">
        <v>4640</v>
      </c>
      <c r="L2883" s="246" t="s">
        <v>2773</v>
      </c>
      <c r="M2883" s="160" t="s">
        <v>2740</v>
      </c>
      <c r="N2883" s="160" t="s">
        <v>2741</v>
      </c>
      <c r="O2883" s="249" t="s">
        <v>2742</v>
      </c>
      <c r="P2883" s="248">
        <v>43558</v>
      </c>
      <c r="Q2883" s="166" t="str">
        <f>IF(COUNTIFS(tabAtas_Bloqueios[CÓDIGO],tabConsumoAta[[#This Row],[CÓDIGO]],tabAtas_Bloqueios[CHAVE],tabConsumoAta[[#This Row],[ATA]],tabAtas_Bloqueios[INATIVO],"") &gt; 0,"X","")</f>
        <v/>
      </c>
      <c r="R2883" s="158" t="s">
        <v>1555</v>
      </c>
    </row>
    <row r="2884" spans="1:18" x14ac:dyDescent="0.3">
      <c r="A2884" s="247">
        <v>106375</v>
      </c>
      <c r="B2884" s="47" t="s">
        <v>2774</v>
      </c>
      <c r="C2884" s="34" t="str">
        <f>IFERROR(VLOOKUP(tabConsumoAta[[#This Row],[CÓDIGO]],tabEstimativa[#Data],14,FALSE),"")</f>
        <v>Aguardando</v>
      </c>
      <c r="D2884" s="157" t="s">
        <v>1567</v>
      </c>
      <c r="E2884" s="157">
        <v>47</v>
      </c>
      <c r="F2884" s="34">
        <v>2019</v>
      </c>
      <c r="G2884" s="78">
        <f>IFERROR(VLOOKUP(tabConsumoAta[[#This Row],[ATA]],tabAtas[#Data],4,FALSE),"")</f>
        <v>43878</v>
      </c>
      <c r="H2884" s="163">
        <f>SUMIFS(tabSaldoAta[ESTIMATIVA],tabSaldoAta[CÓDIGO],tabConsumoAta[[#This Row],[CÓDIGO]],tabSaldoAta[CHAVE],tabConsumoAta[[#This Row],[ATA]])</f>
        <v>730</v>
      </c>
      <c r="I2884" s="164">
        <v>300</v>
      </c>
      <c r="J2884" s="159">
        <v>37</v>
      </c>
      <c r="K2884" s="251">
        <v>4641</v>
      </c>
      <c r="L2884" s="246" t="s">
        <v>2775</v>
      </c>
      <c r="M2884" s="160" t="s">
        <v>2740</v>
      </c>
      <c r="N2884" s="160" t="s">
        <v>2741</v>
      </c>
      <c r="O2884" s="249" t="s">
        <v>2742</v>
      </c>
      <c r="P2884" s="248">
        <v>43558</v>
      </c>
      <c r="Q2884" s="166" t="str">
        <f>IF(COUNTIFS(tabAtas_Bloqueios[CÓDIGO],tabConsumoAta[[#This Row],[CÓDIGO]],tabAtas_Bloqueios[CHAVE],tabConsumoAta[[#This Row],[ATA]],tabAtas_Bloqueios[INATIVO],"") &gt; 0,"X","")</f>
        <v/>
      </c>
      <c r="R2884" s="158" t="s">
        <v>1555</v>
      </c>
    </row>
    <row r="2885" spans="1:18" x14ac:dyDescent="0.3">
      <c r="A2885" s="247">
        <v>14921</v>
      </c>
      <c r="B2885" s="47" t="s">
        <v>2776</v>
      </c>
      <c r="C2885" s="34" t="str">
        <f>IFERROR(VLOOKUP(tabConsumoAta[[#This Row],[CÓDIGO]],tabEstimativa[#Data],14,FALSE),"")</f>
        <v>Aguardando</v>
      </c>
      <c r="D2885" s="157" t="s">
        <v>1740</v>
      </c>
      <c r="E2885" s="157">
        <v>70</v>
      </c>
      <c r="F2885" s="34">
        <v>2019</v>
      </c>
      <c r="G2885" s="78">
        <f>IFERROR(VLOOKUP(tabConsumoAta[[#This Row],[ATA]],tabAtas[#Data],4,FALSE),"")</f>
        <v>43889</v>
      </c>
      <c r="H2885" s="163">
        <f>SUMIFS(tabSaldoAta[ESTIMATIVA],tabSaldoAta[CÓDIGO],tabConsumoAta[[#This Row],[CÓDIGO]],tabSaldoAta[CHAVE],tabConsumoAta[[#This Row],[ATA]])</f>
        <v>1500</v>
      </c>
      <c r="I2885" s="164">
        <v>400</v>
      </c>
      <c r="J2885" s="159">
        <v>38</v>
      </c>
      <c r="K2885" s="251">
        <v>4643</v>
      </c>
      <c r="L2885" s="246" t="s">
        <v>2777</v>
      </c>
      <c r="M2885" s="160" t="s">
        <v>2740</v>
      </c>
      <c r="N2885" s="160" t="s">
        <v>2741</v>
      </c>
      <c r="O2885" s="249" t="s">
        <v>2742</v>
      </c>
      <c r="P2885" s="248">
        <v>43558</v>
      </c>
      <c r="Q2885" s="166" t="str">
        <f>IF(COUNTIFS(tabAtas_Bloqueios[CÓDIGO],tabConsumoAta[[#This Row],[CÓDIGO]],tabAtas_Bloqueios[CHAVE],tabConsumoAta[[#This Row],[ATA]],tabAtas_Bloqueios[INATIVO],"") &gt; 0,"X","")</f>
        <v/>
      </c>
      <c r="R2885" s="158" t="s">
        <v>1555</v>
      </c>
    </row>
    <row r="2886" spans="1:18" x14ac:dyDescent="0.3">
      <c r="A2886" s="247">
        <v>133371</v>
      </c>
      <c r="B2886" s="47" t="s">
        <v>2778</v>
      </c>
      <c r="C2886" s="34" t="str">
        <f>IFERROR(VLOOKUP(tabConsumoAta[[#This Row],[CÓDIGO]],tabEstimativa[#Data],14,FALSE),"")</f>
        <v>Aguardando</v>
      </c>
      <c r="D2886" s="157" t="s">
        <v>1740</v>
      </c>
      <c r="E2886" s="157">
        <v>70</v>
      </c>
      <c r="F2886" s="34">
        <v>2019</v>
      </c>
      <c r="G2886" s="78">
        <f>IFERROR(VLOOKUP(tabConsumoAta[[#This Row],[ATA]],tabAtas[#Data],4,FALSE),"")</f>
        <v>43889</v>
      </c>
      <c r="H2886" s="163">
        <f>SUMIFS(tabSaldoAta[ESTIMATIVA],tabSaldoAta[CÓDIGO],tabConsumoAta[[#This Row],[CÓDIGO]],tabSaldoAta[CHAVE],tabConsumoAta[[#This Row],[ATA]])</f>
        <v>300</v>
      </c>
      <c r="I2886" s="164">
        <v>300</v>
      </c>
      <c r="J2886" s="159">
        <v>39</v>
      </c>
      <c r="K2886" s="251">
        <v>4645</v>
      </c>
      <c r="L2886" s="246" t="s">
        <v>2510</v>
      </c>
      <c r="M2886" s="160" t="s">
        <v>2740</v>
      </c>
      <c r="N2886" s="160" t="s">
        <v>2741</v>
      </c>
      <c r="O2886" s="249" t="s">
        <v>2742</v>
      </c>
      <c r="P2886" s="248">
        <v>43558</v>
      </c>
      <c r="Q2886" s="166" t="str">
        <f>IF(COUNTIFS(tabAtas_Bloqueios[CÓDIGO],tabConsumoAta[[#This Row],[CÓDIGO]],tabAtas_Bloqueios[CHAVE],tabConsumoAta[[#This Row],[ATA]],tabAtas_Bloqueios[INATIVO],"") &gt; 0,"X","")</f>
        <v/>
      </c>
      <c r="R2886" s="158" t="s">
        <v>1555</v>
      </c>
    </row>
    <row r="2887" spans="1:18" x14ac:dyDescent="0.3">
      <c r="A2887" s="247">
        <v>130695</v>
      </c>
      <c r="B2887" s="47" t="s">
        <v>2499</v>
      </c>
      <c r="C2887" s="34" t="str">
        <f>IFERROR(VLOOKUP(tabConsumoAta[[#This Row],[CÓDIGO]],tabEstimativa[#Data],14,FALSE),"")</f>
        <v>Aguardando</v>
      </c>
      <c r="D2887" s="157" t="s">
        <v>1568</v>
      </c>
      <c r="E2887" s="157">
        <v>75</v>
      </c>
      <c r="F2887" s="34">
        <v>2019</v>
      </c>
      <c r="G2887" s="78">
        <f>IFERROR(VLOOKUP(tabConsumoAta[[#This Row],[ATA]],tabAtas[#Data],4,FALSE),"")</f>
        <v>43896</v>
      </c>
      <c r="H2887" s="163">
        <f>SUMIFS(tabSaldoAta[ESTIMATIVA],tabSaldoAta[CÓDIGO],tabConsumoAta[[#This Row],[CÓDIGO]],tabSaldoAta[CHAVE],tabConsumoAta[[#This Row],[ATA]])</f>
        <v>12000</v>
      </c>
      <c r="I2887" s="164">
        <v>1000</v>
      </c>
      <c r="J2887" s="159">
        <v>40</v>
      </c>
      <c r="K2887" s="251">
        <v>4646</v>
      </c>
      <c r="L2887" s="246" t="s">
        <v>2779</v>
      </c>
      <c r="M2887" s="160" t="s">
        <v>2740</v>
      </c>
      <c r="N2887" s="160" t="s">
        <v>2741</v>
      </c>
      <c r="O2887" s="249" t="s">
        <v>2742</v>
      </c>
      <c r="P2887" s="248">
        <v>43558</v>
      </c>
      <c r="Q2887" s="166" t="str">
        <f>IF(COUNTIFS(tabAtas_Bloqueios[CÓDIGO],tabConsumoAta[[#This Row],[CÓDIGO]],tabAtas_Bloqueios[CHAVE],tabConsumoAta[[#This Row],[ATA]],tabAtas_Bloqueios[INATIVO],"") &gt; 0,"X","")</f>
        <v/>
      </c>
      <c r="R2887" s="158" t="s">
        <v>1555</v>
      </c>
    </row>
    <row r="2888" spans="1:18" x14ac:dyDescent="0.3">
      <c r="A2888" s="247">
        <v>13064</v>
      </c>
      <c r="B2888" s="47" t="s">
        <v>2780</v>
      </c>
      <c r="C2888" s="34" t="str">
        <f>IFERROR(VLOOKUP(tabConsumoAta[[#This Row],[CÓDIGO]],tabEstimativa[#Data],14,FALSE),"")</f>
        <v>Aguardando</v>
      </c>
      <c r="D2888" s="157" t="s">
        <v>1743</v>
      </c>
      <c r="E2888" s="157">
        <v>76</v>
      </c>
      <c r="F2888" s="34">
        <v>2019</v>
      </c>
      <c r="G2888" s="78">
        <f>IFERROR(VLOOKUP(tabConsumoAta[[#This Row],[ATA]],tabAtas[#Data],4,FALSE),"")</f>
        <v>43899</v>
      </c>
      <c r="H2888" s="163">
        <f>SUMIFS(tabSaldoAta[ESTIMATIVA],tabSaldoAta[CÓDIGO],tabConsumoAta[[#This Row],[CÓDIGO]],tabSaldoAta[CHAVE],tabConsumoAta[[#This Row],[ATA]])</f>
        <v>1300</v>
      </c>
      <c r="I2888" s="164">
        <v>600</v>
      </c>
      <c r="J2888" s="159">
        <v>41</v>
      </c>
      <c r="K2888" s="251">
        <v>4647</v>
      </c>
      <c r="L2888" s="246" t="s">
        <v>2415</v>
      </c>
      <c r="M2888" s="160" t="s">
        <v>2740</v>
      </c>
      <c r="N2888" s="160" t="s">
        <v>2741</v>
      </c>
      <c r="O2888" s="249" t="s">
        <v>2742</v>
      </c>
      <c r="P2888" s="248">
        <v>43558</v>
      </c>
      <c r="Q2888" s="166" t="str">
        <f>IF(COUNTIFS(tabAtas_Bloqueios[CÓDIGO],tabConsumoAta[[#This Row],[CÓDIGO]],tabAtas_Bloqueios[CHAVE],tabConsumoAta[[#This Row],[ATA]],tabAtas_Bloqueios[INATIVO],"") &gt; 0,"X","")</f>
        <v/>
      </c>
      <c r="R2888" s="158" t="s">
        <v>1555</v>
      </c>
    </row>
    <row r="2889" spans="1:18" x14ac:dyDescent="0.3">
      <c r="A2889" s="247">
        <v>111524</v>
      </c>
      <c r="B2889" s="47" t="s">
        <v>2781</v>
      </c>
      <c r="C2889" s="34" t="str">
        <f>IFERROR(VLOOKUP(tabConsumoAta[[#This Row],[CÓDIGO]],tabEstimativa[#Data],14,FALSE),"")</f>
        <v>Aguardando</v>
      </c>
      <c r="D2889" s="157" t="s">
        <v>1743</v>
      </c>
      <c r="E2889" s="157">
        <v>76</v>
      </c>
      <c r="F2889" s="34">
        <v>2019</v>
      </c>
      <c r="G2889" s="78">
        <f>IFERROR(VLOOKUP(tabConsumoAta[[#This Row],[ATA]],tabAtas[#Data],4,FALSE),"")</f>
        <v>43899</v>
      </c>
      <c r="H2889" s="163">
        <f>SUMIFS(tabSaldoAta[ESTIMATIVA],tabSaldoAta[CÓDIGO],tabConsumoAta[[#This Row],[CÓDIGO]],tabSaldoAta[CHAVE],tabConsumoAta[[#This Row],[ATA]])</f>
        <v>400</v>
      </c>
      <c r="I2889" s="164">
        <v>130</v>
      </c>
      <c r="J2889" s="159">
        <v>42</v>
      </c>
      <c r="K2889" s="251">
        <v>4647</v>
      </c>
      <c r="L2889" s="246" t="s">
        <v>2415</v>
      </c>
      <c r="M2889" s="160" t="s">
        <v>2740</v>
      </c>
      <c r="N2889" s="160" t="s">
        <v>2741</v>
      </c>
      <c r="O2889" s="249" t="s">
        <v>2742</v>
      </c>
      <c r="P2889" s="248">
        <v>43558</v>
      </c>
      <c r="Q2889" s="166" t="str">
        <f>IF(COUNTIFS(tabAtas_Bloqueios[CÓDIGO],tabConsumoAta[[#This Row],[CÓDIGO]],tabAtas_Bloqueios[CHAVE],tabConsumoAta[[#This Row],[ATA]],tabAtas_Bloqueios[INATIVO],"") &gt; 0,"X","")</f>
        <v/>
      </c>
      <c r="R2889" s="158" t="s">
        <v>1555</v>
      </c>
    </row>
    <row r="2890" spans="1:18" x14ac:dyDescent="0.3">
      <c r="A2890" s="247">
        <v>12894</v>
      </c>
      <c r="B2890" s="47" t="s">
        <v>2375</v>
      </c>
      <c r="C2890" s="34" t="str">
        <f>IFERROR(VLOOKUP(tabConsumoAta[[#This Row],[CÓDIGO]],tabEstimativa[#Data],14,FALSE),"")</f>
        <v>Aguardando</v>
      </c>
      <c r="D2890" s="157" t="s">
        <v>1743</v>
      </c>
      <c r="E2890" s="157">
        <v>76</v>
      </c>
      <c r="F2890" s="34">
        <v>2019</v>
      </c>
      <c r="G2890" s="78">
        <f>IFERROR(VLOOKUP(tabConsumoAta[[#This Row],[ATA]],tabAtas[#Data],4,FALSE),"")</f>
        <v>43899</v>
      </c>
      <c r="H2890" s="163">
        <f>SUMIFS(tabSaldoAta[ESTIMATIVA],tabSaldoAta[CÓDIGO],tabConsumoAta[[#This Row],[CÓDIGO]],tabSaldoAta[CHAVE],tabConsumoAta[[#This Row],[ATA]])</f>
        <v>900</v>
      </c>
      <c r="I2890" s="164">
        <v>550</v>
      </c>
      <c r="J2890" s="159">
        <v>43</v>
      </c>
      <c r="K2890" s="251">
        <v>4648</v>
      </c>
      <c r="L2890" s="246" t="s">
        <v>2762</v>
      </c>
      <c r="M2890" s="160" t="s">
        <v>2740</v>
      </c>
      <c r="N2890" s="160" t="s">
        <v>2741</v>
      </c>
      <c r="O2890" s="249" t="s">
        <v>2742</v>
      </c>
      <c r="P2890" s="248">
        <v>43558</v>
      </c>
      <c r="Q2890" s="166" t="str">
        <f>IF(COUNTIFS(tabAtas_Bloqueios[CÓDIGO],tabConsumoAta[[#This Row],[CÓDIGO]],tabAtas_Bloqueios[CHAVE],tabConsumoAta[[#This Row],[ATA]],tabAtas_Bloqueios[INATIVO],"") &gt; 0,"X","")</f>
        <v/>
      </c>
      <c r="R2890" s="158" t="s">
        <v>1555</v>
      </c>
    </row>
    <row r="2891" spans="1:18" x14ac:dyDescent="0.3">
      <c r="A2891" s="247">
        <v>13072</v>
      </c>
      <c r="B2891" s="47" t="s">
        <v>2782</v>
      </c>
      <c r="C2891" s="34" t="str">
        <f>IFERROR(VLOOKUP(tabConsumoAta[[#This Row],[CÓDIGO]],tabEstimativa[#Data],14,FALSE),"")</f>
        <v>Aguardando</v>
      </c>
      <c r="D2891" s="157" t="s">
        <v>1743</v>
      </c>
      <c r="E2891" s="157">
        <v>76</v>
      </c>
      <c r="F2891" s="34">
        <v>2019</v>
      </c>
      <c r="G2891" s="78">
        <f>IFERROR(VLOOKUP(tabConsumoAta[[#This Row],[ATA]],tabAtas[#Data],4,FALSE),"")</f>
        <v>43899</v>
      </c>
      <c r="H2891" s="163">
        <f>SUMIFS(tabSaldoAta[ESTIMATIVA],tabSaldoAta[CÓDIGO],tabConsumoAta[[#This Row],[CÓDIGO]],tabSaldoAta[CHAVE],tabConsumoAta[[#This Row],[ATA]])</f>
        <v>200</v>
      </c>
      <c r="I2891" s="164">
        <v>100</v>
      </c>
      <c r="J2891" s="159">
        <v>44</v>
      </c>
      <c r="K2891" s="251">
        <v>4648</v>
      </c>
      <c r="L2891" s="246" t="s">
        <v>2762</v>
      </c>
      <c r="M2891" s="160" t="s">
        <v>2740</v>
      </c>
      <c r="N2891" s="160" t="s">
        <v>2741</v>
      </c>
      <c r="O2891" s="249" t="s">
        <v>2742</v>
      </c>
      <c r="P2891" s="248">
        <v>43558</v>
      </c>
      <c r="Q2891" s="166" t="str">
        <f>IF(COUNTIFS(tabAtas_Bloqueios[CÓDIGO],tabConsumoAta[[#This Row],[CÓDIGO]],tabAtas_Bloqueios[CHAVE],tabConsumoAta[[#This Row],[ATA]],tabAtas_Bloqueios[INATIVO],"") &gt; 0,"X","")</f>
        <v/>
      </c>
      <c r="R2891" s="158" t="s">
        <v>1555</v>
      </c>
    </row>
    <row r="2892" spans="1:18" x14ac:dyDescent="0.3">
      <c r="A2892" s="247">
        <v>61201</v>
      </c>
      <c r="B2892" s="47" t="s">
        <v>2783</v>
      </c>
      <c r="C2892" s="34" t="str">
        <f>IFERROR(VLOOKUP(tabConsumoAta[[#This Row],[CÓDIGO]],tabEstimativa[#Data],14,FALSE),"")</f>
        <v>Aguardando</v>
      </c>
      <c r="D2892" s="157" t="s">
        <v>1743</v>
      </c>
      <c r="E2892" s="157">
        <v>76</v>
      </c>
      <c r="F2892" s="34">
        <v>2019</v>
      </c>
      <c r="G2892" s="78">
        <f>IFERROR(VLOOKUP(tabConsumoAta[[#This Row],[ATA]],tabAtas[#Data],4,FALSE),"")</f>
        <v>43899</v>
      </c>
      <c r="H2892" s="163">
        <f>SUMIFS(tabSaldoAta[ESTIMATIVA],tabSaldoAta[CÓDIGO],tabConsumoAta[[#This Row],[CÓDIGO]],tabSaldoAta[CHAVE],tabConsumoAta[[#This Row],[ATA]])</f>
        <v>160</v>
      </c>
      <c r="I2892" s="164">
        <v>180</v>
      </c>
      <c r="J2892" s="159">
        <v>45</v>
      </c>
      <c r="K2892" s="251">
        <v>4648</v>
      </c>
      <c r="L2892" s="246" t="s">
        <v>2762</v>
      </c>
      <c r="M2892" s="160" t="s">
        <v>2740</v>
      </c>
      <c r="N2892" s="160" t="s">
        <v>2741</v>
      </c>
      <c r="O2892" s="249" t="s">
        <v>2742</v>
      </c>
      <c r="P2892" s="248">
        <v>43558</v>
      </c>
      <c r="Q2892" s="166" t="str">
        <f>IF(COUNTIFS(tabAtas_Bloqueios[CÓDIGO],tabConsumoAta[[#This Row],[CÓDIGO]],tabAtas_Bloqueios[CHAVE],tabConsumoAta[[#This Row],[ATA]],tabAtas_Bloqueios[INATIVO],"") &gt; 0,"X","")</f>
        <v/>
      </c>
      <c r="R2892" s="158" t="s">
        <v>1555</v>
      </c>
    </row>
    <row r="2893" spans="1:18" x14ac:dyDescent="0.3">
      <c r="A2893" s="247">
        <v>13063</v>
      </c>
      <c r="B2893" s="47" t="s">
        <v>2784</v>
      </c>
      <c r="C2893" s="34" t="str">
        <f>IFERROR(VLOOKUP(tabConsumoAta[[#This Row],[CÓDIGO]],tabEstimativa[#Data],14,FALSE),"")</f>
        <v>Aguardando</v>
      </c>
      <c r="D2893" s="157" t="s">
        <v>1743</v>
      </c>
      <c r="E2893" s="157">
        <v>76</v>
      </c>
      <c r="F2893" s="34">
        <v>2019</v>
      </c>
      <c r="G2893" s="78">
        <f>IFERROR(VLOOKUP(tabConsumoAta[[#This Row],[ATA]],tabAtas[#Data],4,FALSE),"")</f>
        <v>43899</v>
      </c>
      <c r="H2893" s="163">
        <f>SUMIFS(tabSaldoAta[ESTIMATIVA],tabSaldoAta[CÓDIGO],tabConsumoAta[[#This Row],[CÓDIGO]],tabSaldoAta[CHAVE],tabConsumoAta[[#This Row],[ATA]])</f>
        <v>650</v>
      </c>
      <c r="I2893" s="164">
        <v>200</v>
      </c>
      <c r="J2893" s="159">
        <v>46</v>
      </c>
      <c r="K2893" s="251">
        <v>4648</v>
      </c>
      <c r="L2893" s="246" t="s">
        <v>2762</v>
      </c>
      <c r="M2893" s="160" t="s">
        <v>2740</v>
      </c>
      <c r="N2893" s="160" t="s">
        <v>2741</v>
      </c>
      <c r="O2893" s="249" t="s">
        <v>2742</v>
      </c>
      <c r="P2893" s="248">
        <v>43558</v>
      </c>
      <c r="Q2893" s="166" t="str">
        <f>IF(COUNTIFS(tabAtas_Bloqueios[CÓDIGO],tabConsumoAta[[#This Row],[CÓDIGO]],tabAtas_Bloqueios[CHAVE],tabConsumoAta[[#This Row],[ATA]],tabAtas_Bloqueios[INATIVO],"") &gt; 0,"X","")</f>
        <v/>
      </c>
      <c r="R2893" s="158" t="s">
        <v>1555</v>
      </c>
    </row>
    <row r="2894" spans="1:18" x14ac:dyDescent="0.3">
      <c r="A2894" s="247">
        <v>10719</v>
      </c>
      <c r="B2894" s="47" t="s">
        <v>2785</v>
      </c>
      <c r="C2894" s="34" t="str">
        <f>IFERROR(VLOOKUP(tabConsumoAta[[#This Row],[CÓDIGO]],tabEstimativa[#Data],14,FALSE),"")</f>
        <v>Aguardando</v>
      </c>
      <c r="D2894" s="157" t="s">
        <v>1747</v>
      </c>
      <c r="E2894" s="157">
        <v>81</v>
      </c>
      <c r="F2894" s="34">
        <v>2019</v>
      </c>
      <c r="G2894" s="78">
        <f>IFERROR(VLOOKUP(tabConsumoAta[[#This Row],[ATA]],tabAtas[#Data],4,FALSE),"")</f>
        <v>43908</v>
      </c>
      <c r="H2894" s="163">
        <f>SUMIFS(tabSaldoAta[ESTIMATIVA],tabSaldoAta[CÓDIGO],tabConsumoAta[[#This Row],[CÓDIGO]],tabSaldoAta[CHAVE],tabConsumoAta[[#This Row],[ATA]])</f>
        <v>56000</v>
      </c>
      <c r="I2894" s="164">
        <v>15600</v>
      </c>
      <c r="J2894" s="159">
        <v>47</v>
      </c>
      <c r="K2894" s="251">
        <v>4652</v>
      </c>
      <c r="L2894" s="246" t="s">
        <v>2786</v>
      </c>
      <c r="M2894" s="160" t="s">
        <v>2740</v>
      </c>
      <c r="N2894" s="160" t="s">
        <v>2741</v>
      </c>
      <c r="O2894" s="249" t="s">
        <v>2742</v>
      </c>
      <c r="P2894" s="248">
        <v>43558</v>
      </c>
      <c r="Q2894" s="166" t="str">
        <f>IF(COUNTIFS(tabAtas_Bloqueios[CÓDIGO],tabConsumoAta[[#This Row],[CÓDIGO]],tabAtas_Bloqueios[CHAVE],tabConsumoAta[[#This Row],[ATA]],tabAtas_Bloqueios[INATIVO],"") &gt; 0,"X","")</f>
        <v/>
      </c>
      <c r="R2894" s="158" t="s">
        <v>1555</v>
      </c>
    </row>
    <row r="2895" spans="1:18" x14ac:dyDescent="0.3">
      <c r="A2895" s="247">
        <v>109944</v>
      </c>
      <c r="B2895" s="47" t="s">
        <v>90</v>
      </c>
      <c r="C2895" s="34" t="str">
        <f>IFERROR(VLOOKUP(tabConsumoAta[[#This Row],[CÓDIGO]],tabEstimativa[#Data],14,FALSE),"")</f>
        <v>Aguardando</v>
      </c>
      <c r="D2895" s="157"/>
      <c r="E2895" s="157"/>
      <c r="F2895" s="34"/>
      <c r="G2895" s="78" t="str">
        <f>IFERROR(VLOOKUP(tabConsumoAta[[#This Row],[ATA]],tabAtas[#Data],4,FALSE),"")</f>
        <v/>
      </c>
      <c r="H2895" s="163">
        <f>SUMIFS(tabSaldoAta[ESTIMATIVA],tabSaldoAta[CÓDIGO],tabConsumoAta[[#This Row],[CÓDIGO]],tabSaldoAta[CHAVE],tabConsumoAta[[#This Row],[ATA]])</f>
        <v>0</v>
      </c>
      <c r="I2895" s="164">
        <v>75</v>
      </c>
      <c r="J2895" s="159">
        <v>1</v>
      </c>
      <c r="K2895" s="251">
        <v>4491</v>
      </c>
      <c r="L2895" s="246" t="s">
        <v>1560</v>
      </c>
      <c r="M2895" s="160" t="s">
        <v>2737</v>
      </c>
      <c r="N2895" s="160" t="s">
        <v>2738</v>
      </c>
      <c r="O2895" s="249" t="s">
        <v>2739</v>
      </c>
      <c r="P2895" s="248">
        <v>43559</v>
      </c>
      <c r="Q2895" s="166" t="str">
        <f>IF(COUNTIFS(tabAtas_Bloqueios[CÓDIGO],tabConsumoAta[[#This Row],[CÓDIGO]],tabAtas_Bloqueios[CHAVE],tabConsumoAta[[#This Row],[ATA]],tabAtas_Bloqueios[INATIVO],"") &gt; 0,"X","")</f>
        <v/>
      </c>
      <c r="R2895" s="158" t="s">
        <v>1555</v>
      </c>
    </row>
    <row r="2896" spans="1:18" x14ac:dyDescent="0.3">
      <c r="A2896" s="247">
        <v>13221</v>
      </c>
      <c r="B2896" s="47" t="s">
        <v>2211</v>
      </c>
      <c r="C2896" s="34" t="str">
        <f>IFERROR(VLOOKUP(tabConsumoAta[[#This Row],[CÓDIGO]],tabEstimativa[#Data],14,FALSE),"")</f>
        <v>Suspenso</v>
      </c>
      <c r="D2896" s="157" t="s">
        <v>1380</v>
      </c>
      <c r="E2896" s="157"/>
      <c r="F2896" s="34"/>
      <c r="G2896" s="78" t="str">
        <f>IFERROR(VLOOKUP(tabConsumoAta[[#This Row],[ATA]],tabAtas[#Data],4,FALSE),"")</f>
        <v/>
      </c>
      <c r="H2896" s="163">
        <f>SUMIFS(tabSaldoAta[ESTIMATIVA],tabSaldoAta[CÓDIGO],tabConsumoAta[[#This Row],[CÓDIGO]],tabSaldoAta[CHAVE],tabConsumoAta[[#This Row],[ATA]])</f>
        <v>0</v>
      </c>
      <c r="I2896" s="164">
        <v>0</v>
      </c>
      <c r="J2896" s="159">
        <v>2</v>
      </c>
      <c r="K2896" s="251">
        <v>4492</v>
      </c>
      <c r="L2896" s="246" t="s">
        <v>1560</v>
      </c>
      <c r="M2896" s="160" t="s">
        <v>2737</v>
      </c>
      <c r="N2896" s="160" t="s">
        <v>2738</v>
      </c>
      <c r="O2896" s="249" t="s">
        <v>2739</v>
      </c>
      <c r="P2896" s="248">
        <v>43559</v>
      </c>
      <c r="Q2896" s="166" t="str">
        <f>IF(COUNTIFS(tabAtas_Bloqueios[CÓDIGO],tabConsumoAta[[#This Row],[CÓDIGO]],tabAtas_Bloqueios[CHAVE],tabConsumoAta[[#This Row],[ATA]],tabAtas_Bloqueios[INATIVO],"") &gt; 0,"X","")</f>
        <v/>
      </c>
      <c r="R2896" s="158" t="s">
        <v>1555</v>
      </c>
    </row>
    <row r="2897" spans="1:18" x14ac:dyDescent="0.3">
      <c r="A2897" s="247">
        <v>134045</v>
      </c>
      <c r="B2897" s="47" t="s">
        <v>131</v>
      </c>
      <c r="C2897" s="34" t="str">
        <f>IFERROR(VLOOKUP(tabConsumoAta[[#This Row],[CÓDIGO]],tabEstimativa[#Data],14,FALSE),"")</f>
        <v>Suspenso</v>
      </c>
      <c r="D2897" s="157"/>
      <c r="E2897" s="157"/>
      <c r="F2897" s="34"/>
      <c r="G2897" s="78" t="str">
        <f>IFERROR(VLOOKUP(tabConsumoAta[[#This Row],[ATA]],tabAtas[#Data],4,FALSE),"")</f>
        <v/>
      </c>
      <c r="H2897" s="163">
        <f>SUMIFS(tabSaldoAta[ESTIMATIVA],tabSaldoAta[CÓDIGO],tabConsumoAta[[#This Row],[CÓDIGO]],tabSaldoAta[CHAVE],tabConsumoAta[[#This Row],[ATA]])</f>
        <v>0</v>
      </c>
      <c r="I2897" s="164">
        <v>180</v>
      </c>
      <c r="J2897" s="159">
        <v>3</v>
      </c>
      <c r="K2897" s="251">
        <v>4509</v>
      </c>
      <c r="L2897" s="246" t="s">
        <v>1560</v>
      </c>
      <c r="M2897" s="160" t="s">
        <v>2737</v>
      </c>
      <c r="N2897" s="160" t="s">
        <v>2738</v>
      </c>
      <c r="O2897" s="249" t="s">
        <v>2739</v>
      </c>
      <c r="P2897" s="248">
        <v>43559</v>
      </c>
      <c r="Q2897" s="166" t="str">
        <f>IF(COUNTIFS(tabAtas_Bloqueios[CÓDIGO],tabConsumoAta[[#This Row],[CÓDIGO]],tabAtas_Bloqueios[CHAVE],tabConsumoAta[[#This Row],[ATA]],tabAtas_Bloqueios[INATIVO],"") &gt; 0,"X","")</f>
        <v/>
      </c>
      <c r="R2897" s="158" t="s">
        <v>1555</v>
      </c>
    </row>
    <row r="2898" spans="1:18" x14ac:dyDescent="0.3">
      <c r="A2898" s="247">
        <v>114430</v>
      </c>
      <c r="B2898" s="47" t="s">
        <v>2662</v>
      </c>
      <c r="C2898" s="34" t="str">
        <f>IFERROR(VLOOKUP(tabConsumoAta[[#This Row],[CÓDIGO]],tabEstimativa[#Data],14,FALSE),"")</f>
        <v>Suspenso</v>
      </c>
      <c r="D2898" s="157" t="s">
        <v>1601</v>
      </c>
      <c r="E2898" s="157">
        <v>160</v>
      </c>
      <c r="F2898" s="34">
        <v>2018</v>
      </c>
      <c r="G2898" s="78">
        <f>IFERROR(VLOOKUP(tabConsumoAta[[#This Row],[ATA]],tabAtas[#Data],4,FALSE),"")</f>
        <v>43678</v>
      </c>
      <c r="H2898" s="163">
        <f>SUMIFS(tabSaldoAta[ESTIMATIVA],tabSaldoAta[CÓDIGO],tabConsumoAta[[#This Row],[CÓDIGO]],tabSaldoAta[CHAVE],tabConsumoAta[[#This Row],[ATA]])</f>
        <v>300</v>
      </c>
      <c r="I2898" s="164">
        <v>100</v>
      </c>
      <c r="J2898" s="159">
        <v>1</v>
      </c>
      <c r="K2898" s="251">
        <v>4088</v>
      </c>
      <c r="L2898" s="246" t="s">
        <v>2665</v>
      </c>
      <c r="M2898" s="160" t="s">
        <v>2663</v>
      </c>
      <c r="N2898" s="160" t="s">
        <v>2664</v>
      </c>
      <c r="O2898" s="249" t="s">
        <v>2666</v>
      </c>
      <c r="P2898" s="248">
        <v>43552</v>
      </c>
      <c r="Q2898" s="166" t="str">
        <f>IF(COUNTIFS(tabAtas_Bloqueios[CÓDIGO],tabConsumoAta[[#This Row],[CÓDIGO]],tabAtas_Bloqueios[CHAVE],tabConsumoAta[[#This Row],[ATA]],tabAtas_Bloqueios[INATIVO],"") &gt; 0,"X","")</f>
        <v/>
      </c>
      <c r="R2898" s="158" t="s">
        <v>1555</v>
      </c>
    </row>
    <row r="2899" spans="1:18" x14ac:dyDescent="0.3">
      <c r="A2899" s="247">
        <v>105709</v>
      </c>
      <c r="B2899" s="47" t="s">
        <v>2667</v>
      </c>
      <c r="C2899" s="34" t="str">
        <f>IFERROR(VLOOKUP(tabConsumoAta[[#This Row],[CÓDIGO]],tabEstimativa[#Data],14,FALSE),"")</f>
        <v>Aguardando</v>
      </c>
      <c r="D2899" s="157" t="s">
        <v>1734</v>
      </c>
      <c r="E2899" s="157">
        <v>61</v>
      </c>
      <c r="F2899" s="34">
        <v>2019</v>
      </c>
      <c r="G2899" s="78">
        <f>IFERROR(VLOOKUP(tabConsumoAta[[#This Row],[ATA]],tabAtas[#Data],4,FALSE),"")</f>
        <v>43886</v>
      </c>
      <c r="H2899" s="163">
        <f>SUMIFS(tabSaldoAta[ESTIMATIVA],tabSaldoAta[CÓDIGO],tabConsumoAta[[#This Row],[CÓDIGO]],tabSaldoAta[CHAVE],tabConsumoAta[[#This Row],[ATA]])</f>
        <v>0</v>
      </c>
      <c r="I2899" s="164">
        <v>10</v>
      </c>
      <c r="J2899" s="159">
        <v>2</v>
      </c>
      <c r="K2899" s="251">
        <v>4090</v>
      </c>
      <c r="L2899" s="246" t="s">
        <v>2668</v>
      </c>
      <c r="M2899" s="160" t="s">
        <v>2663</v>
      </c>
      <c r="N2899" s="160" t="s">
        <v>2664</v>
      </c>
      <c r="O2899" s="249" t="s">
        <v>2666</v>
      </c>
      <c r="P2899" s="248">
        <v>43552</v>
      </c>
      <c r="Q2899" s="166" t="str">
        <f>IF(COUNTIFS(tabAtas_Bloqueios[CÓDIGO],tabConsumoAta[[#This Row],[CÓDIGO]],tabAtas_Bloqueios[CHAVE],tabConsumoAta[[#This Row],[ATA]],tabAtas_Bloqueios[INATIVO],"") &gt; 0,"X","")</f>
        <v/>
      </c>
      <c r="R2899" s="158" t="s">
        <v>1555</v>
      </c>
    </row>
    <row r="2900" spans="1:18" x14ac:dyDescent="0.3">
      <c r="A2900" s="247">
        <v>105114</v>
      </c>
      <c r="B2900" s="47" t="s">
        <v>2669</v>
      </c>
      <c r="C2900" s="34" t="str">
        <f>IFERROR(VLOOKUP(tabConsumoAta[[#This Row],[CÓDIGO]],tabEstimativa[#Data],14,FALSE),"")</f>
        <v/>
      </c>
      <c r="D2900" s="157" t="s">
        <v>1734</v>
      </c>
      <c r="E2900" s="157">
        <v>61</v>
      </c>
      <c r="F2900" s="34">
        <v>2019</v>
      </c>
      <c r="G2900" s="78">
        <f>IFERROR(VLOOKUP(tabConsumoAta[[#This Row],[ATA]],tabAtas[#Data],4,FALSE),"")</f>
        <v>43886</v>
      </c>
      <c r="H2900" s="163">
        <f>SUMIFS(tabSaldoAta[ESTIMATIVA],tabSaldoAta[CÓDIGO],tabConsumoAta[[#This Row],[CÓDIGO]],tabSaldoAta[CHAVE],tabConsumoAta[[#This Row],[ATA]])</f>
        <v>0</v>
      </c>
      <c r="I2900" s="164">
        <v>45</v>
      </c>
      <c r="J2900" s="159">
        <v>3</v>
      </c>
      <c r="K2900" s="251">
        <v>4090</v>
      </c>
      <c r="L2900" s="246" t="s">
        <v>2668</v>
      </c>
      <c r="M2900" s="160" t="s">
        <v>2663</v>
      </c>
      <c r="N2900" s="160" t="s">
        <v>2664</v>
      </c>
      <c r="O2900" s="249" t="s">
        <v>2666</v>
      </c>
      <c r="P2900" s="248">
        <v>43552</v>
      </c>
      <c r="Q2900" s="166" t="str">
        <f>IF(COUNTIFS(tabAtas_Bloqueios[CÓDIGO],tabConsumoAta[[#This Row],[CÓDIGO]],tabAtas_Bloqueios[CHAVE],tabConsumoAta[[#This Row],[ATA]],tabAtas_Bloqueios[INATIVO],"") &gt; 0,"X","")</f>
        <v/>
      </c>
      <c r="R2900" s="158" t="s">
        <v>1555</v>
      </c>
    </row>
    <row r="2901" spans="1:18" x14ac:dyDescent="0.3">
      <c r="A2901" s="247">
        <v>105115</v>
      </c>
      <c r="B2901" s="47" t="s">
        <v>2670</v>
      </c>
      <c r="C2901" s="34" t="str">
        <f>IFERROR(VLOOKUP(tabConsumoAta[[#This Row],[CÓDIGO]],tabEstimativa[#Data],14,FALSE),"")</f>
        <v/>
      </c>
      <c r="D2901" s="157" t="s">
        <v>1734</v>
      </c>
      <c r="E2901" s="157">
        <v>61</v>
      </c>
      <c r="F2901" s="34">
        <v>2019</v>
      </c>
      <c r="G2901" s="78">
        <f>IFERROR(VLOOKUP(tabConsumoAta[[#This Row],[ATA]],tabAtas[#Data],4,FALSE),"")</f>
        <v>43886</v>
      </c>
      <c r="H2901" s="163">
        <f>SUMIFS(tabSaldoAta[ESTIMATIVA],tabSaldoAta[CÓDIGO],tabConsumoAta[[#This Row],[CÓDIGO]],tabSaldoAta[CHAVE],tabConsumoAta[[#This Row],[ATA]])</f>
        <v>0</v>
      </c>
      <c r="I2901" s="164">
        <v>40</v>
      </c>
      <c r="J2901" s="159">
        <v>4</v>
      </c>
      <c r="K2901" s="251">
        <v>4090</v>
      </c>
      <c r="L2901" s="246" t="s">
        <v>2668</v>
      </c>
      <c r="M2901" s="160" t="s">
        <v>2663</v>
      </c>
      <c r="N2901" s="160" t="s">
        <v>2664</v>
      </c>
      <c r="O2901" s="249" t="s">
        <v>2666</v>
      </c>
      <c r="P2901" s="248">
        <v>43552</v>
      </c>
      <c r="Q2901" s="166" t="str">
        <f>IF(COUNTIFS(tabAtas_Bloqueios[CÓDIGO],tabConsumoAta[[#This Row],[CÓDIGO]],tabAtas_Bloqueios[CHAVE],tabConsumoAta[[#This Row],[ATA]],tabAtas_Bloqueios[INATIVO],"") &gt; 0,"X","")</f>
        <v/>
      </c>
      <c r="R2901" s="158" t="s">
        <v>1555</v>
      </c>
    </row>
    <row r="2902" spans="1:18" x14ac:dyDescent="0.3">
      <c r="A2902" s="247">
        <v>105116</v>
      </c>
      <c r="B2902" s="47" t="s">
        <v>2671</v>
      </c>
      <c r="C2902" s="34" t="str">
        <f>IFERROR(VLOOKUP(tabConsumoAta[[#This Row],[CÓDIGO]],tabEstimativa[#Data],14,FALSE),"")</f>
        <v/>
      </c>
      <c r="D2902" s="157" t="s">
        <v>1734</v>
      </c>
      <c r="E2902" s="157">
        <v>61</v>
      </c>
      <c r="F2902" s="34">
        <v>2019</v>
      </c>
      <c r="G2902" s="78">
        <f>IFERROR(VLOOKUP(tabConsumoAta[[#This Row],[ATA]],tabAtas[#Data],4,FALSE),"")</f>
        <v>43886</v>
      </c>
      <c r="H2902" s="163">
        <f>SUMIFS(tabSaldoAta[ESTIMATIVA],tabSaldoAta[CÓDIGO],tabConsumoAta[[#This Row],[CÓDIGO]],tabSaldoAta[CHAVE],tabConsumoAta[[#This Row],[ATA]])</f>
        <v>0</v>
      </c>
      <c r="I2902" s="164">
        <v>10</v>
      </c>
      <c r="J2902" s="159">
        <v>5</v>
      </c>
      <c r="K2902" s="251">
        <v>4090</v>
      </c>
      <c r="L2902" s="246" t="s">
        <v>2668</v>
      </c>
      <c r="M2902" s="160" t="s">
        <v>2663</v>
      </c>
      <c r="N2902" s="160" t="s">
        <v>2664</v>
      </c>
      <c r="O2902" s="249" t="s">
        <v>2666</v>
      </c>
      <c r="P2902" s="248">
        <v>43552</v>
      </c>
      <c r="Q2902" s="166" t="str">
        <f>IF(COUNTIFS(tabAtas_Bloqueios[CÓDIGO],tabConsumoAta[[#This Row],[CÓDIGO]],tabAtas_Bloqueios[CHAVE],tabConsumoAta[[#This Row],[ATA]],tabAtas_Bloqueios[INATIVO],"") &gt; 0,"X","")</f>
        <v/>
      </c>
      <c r="R2902" s="158" t="s">
        <v>1555</v>
      </c>
    </row>
    <row r="2903" spans="1:18" x14ac:dyDescent="0.3">
      <c r="A2903" s="247">
        <v>105117</v>
      </c>
      <c r="B2903" s="47" t="s">
        <v>2672</v>
      </c>
      <c r="C2903" s="34" t="str">
        <f>IFERROR(VLOOKUP(tabConsumoAta[[#This Row],[CÓDIGO]],tabEstimativa[#Data],14,FALSE),"")</f>
        <v/>
      </c>
      <c r="D2903" s="157" t="s">
        <v>1734</v>
      </c>
      <c r="E2903" s="157">
        <v>61</v>
      </c>
      <c r="F2903" s="34">
        <v>2019</v>
      </c>
      <c r="G2903" s="78">
        <f>IFERROR(VLOOKUP(tabConsumoAta[[#This Row],[ATA]],tabAtas[#Data],4,FALSE),"")</f>
        <v>43886</v>
      </c>
      <c r="H2903" s="163">
        <f>SUMIFS(tabSaldoAta[ESTIMATIVA],tabSaldoAta[CÓDIGO],tabConsumoAta[[#This Row],[CÓDIGO]],tabSaldoAta[CHAVE],tabConsumoAta[[#This Row],[ATA]])</f>
        <v>0</v>
      </c>
      <c r="I2903" s="164">
        <v>10</v>
      </c>
      <c r="J2903" s="159">
        <v>6</v>
      </c>
      <c r="K2903" s="251">
        <v>4090</v>
      </c>
      <c r="L2903" s="246" t="s">
        <v>2668</v>
      </c>
      <c r="M2903" s="160" t="s">
        <v>2663</v>
      </c>
      <c r="N2903" s="160" t="s">
        <v>2664</v>
      </c>
      <c r="O2903" s="249" t="s">
        <v>2666</v>
      </c>
      <c r="P2903" s="248">
        <v>43552</v>
      </c>
      <c r="Q2903" s="166" t="str">
        <f>IF(COUNTIFS(tabAtas_Bloqueios[CÓDIGO],tabConsumoAta[[#This Row],[CÓDIGO]],tabAtas_Bloqueios[CHAVE],tabConsumoAta[[#This Row],[ATA]],tabAtas_Bloqueios[INATIVO],"") &gt; 0,"X","")</f>
        <v/>
      </c>
      <c r="R2903" s="158" t="s">
        <v>1555</v>
      </c>
    </row>
    <row r="2904" spans="1:18" x14ac:dyDescent="0.3">
      <c r="A2904" s="247">
        <v>105118</v>
      </c>
      <c r="B2904" s="47" t="s">
        <v>2673</v>
      </c>
      <c r="C2904" s="34" t="str">
        <f>IFERROR(VLOOKUP(tabConsumoAta[[#This Row],[CÓDIGO]],tabEstimativa[#Data],14,FALSE),"")</f>
        <v/>
      </c>
      <c r="D2904" s="157" t="s">
        <v>1734</v>
      </c>
      <c r="E2904" s="157">
        <v>61</v>
      </c>
      <c r="F2904" s="34">
        <v>2019</v>
      </c>
      <c r="G2904" s="78">
        <f>IFERROR(VLOOKUP(tabConsumoAta[[#This Row],[ATA]],tabAtas[#Data],4,FALSE),"")</f>
        <v>43886</v>
      </c>
      <c r="H2904" s="163">
        <f>SUMIFS(tabSaldoAta[ESTIMATIVA],tabSaldoAta[CÓDIGO],tabConsumoAta[[#This Row],[CÓDIGO]],tabSaldoAta[CHAVE],tabConsumoAta[[#This Row],[ATA]])</f>
        <v>0</v>
      </c>
      <c r="I2904" s="164">
        <v>10</v>
      </c>
      <c r="J2904" s="159">
        <v>7</v>
      </c>
      <c r="K2904" s="251">
        <v>4090</v>
      </c>
      <c r="L2904" s="246" t="s">
        <v>2668</v>
      </c>
      <c r="M2904" s="160" t="s">
        <v>2663</v>
      </c>
      <c r="N2904" s="160" t="s">
        <v>2664</v>
      </c>
      <c r="O2904" s="249" t="s">
        <v>2666</v>
      </c>
      <c r="P2904" s="248">
        <v>43552</v>
      </c>
      <c r="Q2904" s="166" t="str">
        <f>IF(COUNTIFS(tabAtas_Bloqueios[CÓDIGO],tabConsumoAta[[#This Row],[CÓDIGO]],tabAtas_Bloqueios[CHAVE],tabConsumoAta[[#This Row],[ATA]],tabAtas_Bloqueios[INATIVO],"") &gt; 0,"X","")</f>
        <v/>
      </c>
      <c r="R2904" s="158" t="s">
        <v>1555</v>
      </c>
    </row>
    <row r="2905" spans="1:18" x14ac:dyDescent="0.3">
      <c r="A2905" s="247">
        <v>105106</v>
      </c>
      <c r="B2905" s="47" t="s">
        <v>2674</v>
      </c>
      <c r="C2905" s="34" t="str">
        <f>IFERROR(VLOOKUP(tabConsumoAta[[#This Row],[CÓDIGO]],tabEstimativa[#Data],14,FALSE),"")</f>
        <v/>
      </c>
      <c r="D2905" s="157" t="s">
        <v>1734</v>
      </c>
      <c r="E2905" s="157">
        <v>61</v>
      </c>
      <c r="F2905" s="34">
        <v>2019</v>
      </c>
      <c r="G2905" s="78">
        <f>IFERROR(VLOOKUP(tabConsumoAta[[#This Row],[ATA]],tabAtas[#Data],4,FALSE),"")</f>
        <v>43886</v>
      </c>
      <c r="H2905" s="163">
        <f>SUMIFS(tabSaldoAta[ESTIMATIVA],tabSaldoAta[CÓDIGO],tabConsumoAta[[#This Row],[CÓDIGO]],tabSaldoAta[CHAVE],tabConsumoAta[[#This Row],[ATA]])</f>
        <v>0</v>
      </c>
      <c r="I2905" s="164">
        <v>30</v>
      </c>
      <c r="J2905" s="159">
        <v>8</v>
      </c>
      <c r="K2905" s="251">
        <v>4090</v>
      </c>
      <c r="L2905" s="246" t="s">
        <v>2668</v>
      </c>
      <c r="M2905" s="160" t="s">
        <v>2663</v>
      </c>
      <c r="N2905" s="160" t="s">
        <v>2664</v>
      </c>
      <c r="O2905" s="249" t="s">
        <v>2666</v>
      </c>
      <c r="P2905" s="248">
        <v>43552</v>
      </c>
      <c r="Q2905" s="166" t="str">
        <f>IF(COUNTIFS(tabAtas_Bloqueios[CÓDIGO],tabConsumoAta[[#This Row],[CÓDIGO]],tabAtas_Bloqueios[CHAVE],tabConsumoAta[[#This Row],[ATA]],tabAtas_Bloqueios[INATIVO],"") &gt; 0,"X","")</f>
        <v/>
      </c>
      <c r="R2905" s="158" t="s">
        <v>1555</v>
      </c>
    </row>
    <row r="2906" spans="1:18" x14ac:dyDescent="0.3">
      <c r="A2906" s="247">
        <v>105107</v>
      </c>
      <c r="B2906" s="47" t="s">
        <v>2675</v>
      </c>
      <c r="C2906" s="34" t="str">
        <f>IFERROR(VLOOKUP(tabConsumoAta[[#This Row],[CÓDIGO]],tabEstimativa[#Data],14,FALSE),"")</f>
        <v/>
      </c>
      <c r="D2906" s="157" t="s">
        <v>1734</v>
      </c>
      <c r="E2906" s="157">
        <v>61</v>
      </c>
      <c r="F2906" s="34">
        <v>2019</v>
      </c>
      <c r="G2906" s="78">
        <f>IFERROR(VLOOKUP(tabConsumoAta[[#This Row],[ATA]],tabAtas[#Data],4,FALSE),"")</f>
        <v>43886</v>
      </c>
      <c r="H2906" s="163">
        <f>SUMIFS(tabSaldoAta[ESTIMATIVA],tabSaldoAta[CÓDIGO],tabConsumoAta[[#This Row],[CÓDIGO]],tabSaldoAta[CHAVE],tabConsumoAta[[#This Row],[ATA]])</f>
        <v>0</v>
      </c>
      <c r="I2906" s="164">
        <v>20</v>
      </c>
      <c r="J2906" s="159">
        <v>9</v>
      </c>
      <c r="K2906" s="251">
        <v>4090</v>
      </c>
      <c r="L2906" s="246" t="s">
        <v>2668</v>
      </c>
      <c r="M2906" s="160" t="s">
        <v>2663</v>
      </c>
      <c r="N2906" s="160" t="s">
        <v>2664</v>
      </c>
      <c r="O2906" s="249" t="s">
        <v>2666</v>
      </c>
      <c r="P2906" s="248">
        <v>43552</v>
      </c>
      <c r="Q2906" s="166" t="str">
        <f>IF(COUNTIFS(tabAtas_Bloqueios[CÓDIGO],tabConsumoAta[[#This Row],[CÓDIGO]],tabAtas_Bloqueios[CHAVE],tabConsumoAta[[#This Row],[ATA]],tabAtas_Bloqueios[INATIVO],"") &gt; 0,"X","")</f>
        <v/>
      </c>
      <c r="R2906" s="158" t="s">
        <v>1555</v>
      </c>
    </row>
    <row r="2907" spans="1:18" x14ac:dyDescent="0.3">
      <c r="A2907" s="247">
        <v>105108</v>
      </c>
      <c r="B2907" s="47" t="s">
        <v>2676</v>
      </c>
      <c r="C2907" s="34" t="str">
        <f>IFERROR(VLOOKUP(tabConsumoAta[[#This Row],[CÓDIGO]],tabEstimativa[#Data],14,FALSE),"")</f>
        <v/>
      </c>
      <c r="D2907" s="157" t="s">
        <v>1734</v>
      </c>
      <c r="E2907" s="157">
        <v>61</v>
      </c>
      <c r="F2907" s="34">
        <v>2019</v>
      </c>
      <c r="G2907" s="78">
        <f>IFERROR(VLOOKUP(tabConsumoAta[[#This Row],[ATA]],tabAtas[#Data],4,FALSE),"")</f>
        <v>43886</v>
      </c>
      <c r="H2907" s="163">
        <f>SUMIFS(tabSaldoAta[ESTIMATIVA],tabSaldoAta[CÓDIGO],tabConsumoAta[[#This Row],[CÓDIGO]],tabSaldoAta[CHAVE],tabConsumoAta[[#This Row],[ATA]])</f>
        <v>0</v>
      </c>
      <c r="I2907" s="164">
        <v>50</v>
      </c>
      <c r="J2907" s="159">
        <v>10</v>
      </c>
      <c r="K2907" s="251">
        <v>4091</v>
      </c>
      <c r="L2907" s="246" t="s">
        <v>2668</v>
      </c>
      <c r="M2907" s="160" t="s">
        <v>2663</v>
      </c>
      <c r="N2907" s="160" t="s">
        <v>2664</v>
      </c>
      <c r="O2907" s="249" t="s">
        <v>2666</v>
      </c>
      <c r="P2907" s="248">
        <v>43552</v>
      </c>
      <c r="Q2907" s="166" t="str">
        <f>IF(COUNTIFS(tabAtas_Bloqueios[CÓDIGO],tabConsumoAta[[#This Row],[CÓDIGO]],tabAtas_Bloqueios[CHAVE],tabConsumoAta[[#This Row],[ATA]],tabAtas_Bloqueios[INATIVO],"") &gt; 0,"X","")</f>
        <v/>
      </c>
      <c r="R2907" s="158" t="s">
        <v>1555</v>
      </c>
    </row>
    <row r="2908" spans="1:18" x14ac:dyDescent="0.3">
      <c r="A2908" s="247">
        <v>105110</v>
      </c>
      <c r="B2908" s="47" t="s">
        <v>2677</v>
      </c>
      <c r="C2908" s="34" t="str">
        <f>IFERROR(VLOOKUP(tabConsumoAta[[#This Row],[CÓDIGO]],tabEstimativa[#Data],14,FALSE),"")</f>
        <v/>
      </c>
      <c r="D2908" s="157" t="s">
        <v>1734</v>
      </c>
      <c r="E2908" s="157">
        <v>61</v>
      </c>
      <c r="F2908" s="34">
        <v>2019</v>
      </c>
      <c r="G2908" s="78">
        <f>IFERROR(VLOOKUP(tabConsumoAta[[#This Row],[ATA]],tabAtas[#Data],4,FALSE),"")</f>
        <v>43886</v>
      </c>
      <c r="H2908" s="163">
        <f>SUMIFS(tabSaldoAta[ESTIMATIVA],tabSaldoAta[CÓDIGO],tabConsumoAta[[#This Row],[CÓDIGO]],tabSaldoAta[CHAVE],tabConsumoAta[[#This Row],[ATA]])</f>
        <v>0</v>
      </c>
      <c r="I2908" s="164">
        <v>5</v>
      </c>
      <c r="J2908" s="159">
        <v>11</v>
      </c>
      <c r="K2908" s="251">
        <v>4091</v>
      </c>
      <c r="L2908" s="246" t="s">
        <v>2668</v>
      </c>
      <c r="M2908" s="160" t="s">
        <v>2663</v>
      </c>
      <c r="N2908" s="160" t="s">
        <v>2664</v>
      </c>
      <c r="O2908" s="249" t="s">
        <v>2666</v>
      </c>
      <c r="P2908" s="248">
        <v>43552</v>
      </c>
      <c r="Q2908" s="166" t="str">
        <f>IF(COUNTIFS(tabAtas_Bloqueios[CÓDIGO],tabConsumoAta[[#This Row],[CÓDIGO]],tabAtas_Bloqueios[CHAVE],tabConsumoAta[[#This Row],[ATA]],tabAtas_Bloqueios[INATIVO],"") &gt; 0,"X","")</f>
        <v/>
      </c>
      <c r="R2908" s="158" t="s">
        <v>1555</v>
      </c>
    </row>
    <row r="2909" spans="1:18" x14ac:dyDescent="0.3">
      <c r="A2909" s="247">
        <v>127107</v>
      </c>
      <c r="B2909" s="47" t="s">
        <v>2678</v>
      </c>
      <c r="C2909" s="34" t="str">
        <f>IFERROR(VLOOKUP(tabConsumoAta[[#This Row],[CÓDIGO]],tabEstimativa[#Data],14,FALSE),"")</f>
        <v/>
      </c>
      <c r="D2909" s="157" t="s">
        <v>1734</v>
      </c>
      <c r="E2909" s="157">
        <v>61</v>
      </c>
      <c r="F2909" s="34">
        <v>2019</v>
      </c>
      <c r="G2909" s="78">
        <f>IFERROR(VLOOKUP(tabConsumoAta[[#This Row],[ATA]],tabAtas[#Data],4,FALSE),"")</f>
        <v>43886</v>
      </c>
      <c r="H2909" s="163">
        <f>SUMIFS(tabSaldoAta[ESTIMATIVA],tabSaldoAta[CÓDIGO],tabConsumoAta[[#This Row],[CÓDIGO]],tabSaldoAta[CHAVE],tabConsumoAta[[#This Row],[ATA]])</f>
        <v>0</v>
      </c>
      <c r="I2909" s="164">
        <v>10</v>
      </c>
      <c r="J2909" s="159">
        <v>12</v>
      </c>
      <c r="K2909" s="251">
        <v>4091</v>
      </c>
      <c r="L2909" s="246" t="s">
        <v>2668</v>
      </c>
      <c r="M2909" s="160" t="s">
        <v>2663</v>
      </c>
      <c r="N2909" s="160" t="s">
        <v>2664</v>
      </c>
      <c r="O2909" s="249" t="s">
        <v>2666</v>
      </c>
      <c r="P2909" s="248">
        <v>43552</v>
      </c>
      <c r="Q2909" s="166" t="str">
        <f>IF(COUNTIFS(tabAtas_Bloqueios[CÓDIGO],tabConsumoAta[[#This Row],[CÓDIGO]],tabAtas_Bloqueios[CHAVE],tabConsumoAta[[#This Row],[ATA]],tabAtas_Bloqueios[INATIVO],"") &gt; 0,"X","")</f>
        <v/>
      </c>
      <c r="R2909" s="158" t="s">
        <v>1555</v>
      </c>
    </row>
    <row r="2910" spans="1:18" x14ac:dyDescent="0.3">
      <c r="A2910" s="247">
        <v>105109</v>
      </c>
      <c r="B2910" s="47" t="s">
        <v>2679</v>
      </c>
      <c r="C2910" s="34" t="str">
        <f>IFERROR(VLOOKUP(tabConsumoAta[[#This Row],[CÓDIGO]],tabEstimativa[#Data],14,FALSE),"")</f>
        <v/>
      </c>
      <c r="D2910" s="157" t="s">
        <v>1734</v>
      </c>
      <c r="E2910" s="157">
        <v>61</v>
      </c>
      <c r="F2910" s="34">
        <v>2019</v>
      </c>
      <c r="G2910" s="78">
        <f>IFERROR(VLOOKUP(tabConsumoAta[[#This Row],[ATA]],tabAtas[#Data],4,FALSE),"")</f>
        <v>43886</v>
      </c>
      <c r="H2910" s="163">
        <f>SUMIFS(tabSaldoAta[ESTIMATIVA],tabSaldoAta[CÓDIGO],tabConsumoAta[[#This Row],[CÓDIGO]],tabSaldoAta[CHAVE],tabConsumoAta[[#This Row],[ATA]])</f>
        <v>0</v>
      </c>
      <c r="I2910" s="164">
        <v>25</v>
      </c>
      <c r="J2910" s="159">
        <v>13</v>
      </c>
      <c r="K2910" s="251">
        <v>4091</v>
      </c>
      <c r="L2910" s="246" t="s">
        <v>2668</v>
      </c>
      <c r="M2910" s="160" t="s">
        <v>2663</v>
      </c>
      <c r="N2910" s="160" t="s">
        <v>2664</v>
      </c>
      <c r="O2910" s="249" t="s">
        <v>2666</v>
      </c>
      <c r="P2910" s="248">
        <v>43552</v>
      </c>
      <c r="Q2910" s="166" t="str">
        <f>IF(COUNTIFS(tabAtas_Bloqueios[CÓDIGO],tabConsumoAta[[#This Row],[CÓDIGO]],tabAtas_Bloqueios[CHAVE],tabConsumoAta[[#This Row],[ATA]],tabAtas_Bloqueios[INATIVO],"") &gt; 0,"X","")</f>
        <v/>
      </c>
      <c r="R2910" s="158" t="s">
        <v>1555</v>
      </c>
    </row>
    <row r="2911" spans="1:18" x14ac:dyDescent="0.3">
      <c r="A2911" s="247">
        <v>35331</v>
      </c>
      <c r="B2911" s="47" t="s">
        <v>2680</v>
      </c>
      <c r="C2911" s="34" t="str">
        <f>IFERROR(VLOOKUP(tabConsumoAta[[#This Row],[CÓDIGO]],tabEstimativa[#Data],14,FALSE),"")</f>
        <v>Suspenso</v>
      </c>
      <c r="D2911" s="157" t="s">
        <v>1380</v>
      </c>
      <c r="E2911" s="157"/>
      <c r="F2911" s="34"/>
      <c r="G2911" s="78" t="str">
        <f>IFERROR(VLOOKUP(tabConsumoAta[[#This Row],[ATA]],tabAtas[#Data],4,FALSE),"")</f>
        <v/>
      </c>
      <c r="H2911" s="163">
        <f>SUMIFS(tabSaldoAta[ESTIMATIVA],tabSaldoAta[CÓDIGO],tabConsumoAta[[#This Row],[CÓDIGO]],tabSaldoAta[CHAVE],tabConsumoAta[[#This Row],[ATA]])</f>
        <v>0</v>
      </c>
      <c r="I2911" s="164">
        <v>56</v>
      </c>
      <c r="J2911" s="159">
        <v>14</v>
      </c>
      <c r="K2911" s="251">
        <v>4085</v>
      </c>
      <c r="L2911" s="246" t="s">
        <v>1560</v>
      </c>
      <c r="M2911" s="160" t="s">
        <v>2663</v>
      </c>
      <c r="N2911" s="160" t="s">
        <v>2664</v>
      </c>
      <c r="O2911" s="249" t="s">
        <v>2666</v>
      </c>
      <c r="P2911" s="248">
        <v>43552</v>
      </c>
      <c r="Q2911" s="166" t="str">
        <f>IF(COUNTIFS(tabAtas_Bloqueios[CÓDIGO],tabConsumoAta[[#This Row],[CÓDIGO]],tabAtas_Bloqueios[CHAVE],tabConsumoAta[[#This Row],[ATA]],tabAtas_Bloqueios[INATIVO],"") &gt; 0,"X","")</f>
        <v/>
      </c>
      <c r="R2911" s="158" t="s">
        <v>1555</v>
      </c>
    </row>
    <row r="2912" spans="1:18" x14ac:dyDescent="0.3">
      <c r="A2912" s="247">
        <v>93344</v>
      </c>
      <c r="B2912" s="47" t="s">
        <v>2681</v>
      </c>
      <c r="C2912" s="34" t="str">
        <f>IFERROR(VLOOKUP(tabConsumoAta[[#This Row],[CÓDIGO]],tabEstimativa[#Data],14,FALSE),"")</f>
        <v/>
      </c>
      <c r="D2912" s="157" t="s">
        <v>1380</v>
      </c>
      <c r="E2912" s="157"/>
      <c r="F2912" s="34"/>
      <c r="G2912" s="78" t="str">
        <f>IFERROR(VLOOKUP(tabConsumoAta[[#This Row],[ATA]],tabAtas[#Data],4,FALSE),"")</f>
        <v/>
      </c>
      <c r="H2912" s="163">
        <f>SUMIFS(tabSaldoAta[ESTIMATIVA],tabSaldoAta[CÓDIGO],tabConsumoAta[[#This Row],[CÓDIGO]],tabSaldoAta[CHAVE],tabConsumoAta[[#This Row],[ATA]])</f>
        <v>0</v>
      </c>
      <c r="I2912" s="164">
        <v>24</v>
      </c>
      <c r="J2912" s="159">
        <v>15</v>
      </c>
      <c r="K2912" s="251">
        <v>4085</v>
      </c>
      <c r="L2912" s="246" t="s">
        <v>1560</v>
      </c>
      <c r="M2912" s="160" t="s">
        <v>2663</v>
      </c>
      <c r="N2912" s="160" t="s">
        <v>2664</v>
      </c>
      <c r="O2912" s="249" t="s">
        <v>2666</v>
      </c>
      <c r="P2912" s="248">
        <v>43552</v>
      </c>
      <c r="Q2912" s="166" t="str">
        <f>IF(COUNTIFS(tabAtas_Bloqueios[CÓDIGO],tabConsumoAta[[#This Row],[CÓDIGO]],tabAtas_Bloqueios[CHAVE],tabConsumoAta[[#This Row],[ATA]],tabAtas_Bloqueios[INATIVO],"") &gt; 0,"X","")</f>
        <v/>
      </c>
      <c r="R2912" s="158" t="s">
        <v>1555</v>
      </c>
    </row>
    <row r="2913" spans="1:18" x14ac:dyDescent="0.3">
      <c r="A2913" s="247">
        <v>93346</v>
      </c>
      <c r="B2913" s="47" t="s">
        <v>2682</v>
      </c>
      <c r="C2913" s="34" t="str">
        <f>IFERROR(VLOOKUP(tabConsumoAta[[#This Row],[CÓDIGO]],tabEstimativa[#Data],14,FALSE),"")</f>
        <v/>
      </c>
      <c r="D2913" s="157" t="s">
        <v>1380</v>
      </c>
      <c r="E2913" s="157"/>
      <c r="F2913" s="34"/>
      <c r="G2913" s="78" t="str">
        <f>IFERROR(VLOOKUP(tabConsumoAta[[#This Row],[ATA]],tabAtas[#Data],4,FALSE),"")</f>
        <v/>
      </c>
      <c r="H2913" s="163">
        <f>SUMIFS(tabSaldoAta[ESTIMATIVA],tabSaldoAta[CÓDIGO],tabConsumoAta[[#This Row],[CÓDIGO]],tabSaldoAta[CHAVE],tabConsumoAta[[#This Row],[ATA]])</f>
        <v>0</v>
      </c>
      <c r="I2913" s="164">
        <v>24</v>
      </c>
      <c r="J2913" s="159">
        <v>16</v>
      </c>
      <c r="K2913" s="251">
        <v>4085</v>
      </c>
      <c r="L2913" s="246" t="s">
        <v>1560</v>
      </c>
      <c r="M2913" s="160" t="s">
        <v>2663</v>
      </c>
      <c r="N2913" s="160" t="s">
        <v>2664</v>
      </c>
      <c r="O2913" s="249" t="s">
        <v>2666</v>
      </c>
      <c r="P2913" s="248">
        <v>43552</v>
      </c>
      <c r="Q2913" s="166" t="str">
        <f>IF(COUNTIFS(tabAtas_Bloqueios[CÓDIGO],tabConsumoAta[[#This Row],[CÓDIGO]],tabAtas_Bloqueios[CHAVE],tabConsumoAta[[#This Row],[ATA]],tabAtas_Bloqueios[INATIVO],"") &gt; 0,"X","")</f>
        <v/>
      </c>
      <c r="R2913" s="158" t="s">
        <v>1555</v>
      </c>
    </row>
    <row r="2914" spans="1:18" x14ac:dyDescent="0.3">
      <c r="A2914" s="247">
        <v>101938</v>
      </c>
      <c r="B2914" s="47" t="s">
        <v>2683</v>
      </c>
      <c r="C2914" s="34" t="str">
        <f>IFERROR(VLOOKUP(tabConsumoAta[[#This Row],[CÓDIGO]],tabEstimativa[#Data],14,FALSE),"")</f>
        <v/>
      </c>
      <c r="D2914" s="157" t="s">
        <v>1380</v>
      </c>
      <c r="E2914" s="157"/>
      <c r="F2914" s="34"/>
      <c r="G2914" s="78" t="str">
        <f>IFERROR(VLOOKUP(tabConsumoAta[[#This Row],[ATA]],tabAtas[#Data],4,FALSE),"")</f>
        <v/>
      </c>
      <c r="H2914" s="163">
        <f>SUMIFS(tabSaldoAta[ESTIMATIVA],tabSaldoAta[CÓDIGO],tabConsumoAta[[#This Row],[CÓDIGO]],tabSaldoAta[CHAVE],tabConsumoAta[[#This Row],[ATA]])</f>
        <v>0</v>
      </c>
      <c r="I2914" s="164">
        <v>72</v>
      </c>
      <c r="J2914" s="159">
        <v>17</v>
      </c>
      <c r="K2914" s="251">
        <v>4085</v>
      </c>
      <c r="L2914" s="246" t="s">
        <v>1560</v>
      </c>
      <c r="M2914" s="160" t="s">
        <v>2663</v>
      </c>
      <c r="N2914" s="160" t="s">
        <v>2664</v>
      </c>
      <c r="O2914" s="249" t="s">
        <v>2666</v>
      </c>
      <c r="P2914" s="248">
        <v>43552</v>
      </c>
      <c r="Q2914" s="166" t="str">
        <f>IF(COUNTIFS(tabAtas_Bloqueios[CÓDIGO],tabConsumoAta[[#This Row],[CÓDIGO]],tabAtas_Bloqueios[CHAVE],tabConsumoAta[[#This Row],[ATA]],tabAtas_Bloqueios[INATIVO],"") &gt; 0,"X","")</f>
        <v/>
      </c>
      <c r="R2914" s="158" t="s">
        <v>1555</v>
      </c>
    </row>
    <row r="2915" spans="1:18" x14ac:dyDescent="0.3">
      <c r="A2915" s="247">
        <v>105810</v>
      </c>
      <c r="B2915" s="47" t="s">
        <v>2684</v>
      </c>
      <c r="C2915" s="34" t="str">
        <f>IFERROR(VLOOKUP(tabConsumoAta[[#This Row],[CÓDIGO]],tabEstimativa[#Data],14,FALSE),"")</f>
        <v/>
      </c>
      <c r="D2915" s="157" t="s">
        <v>1380</v>
      </c>
      <c r="E2915" s="157"/>
      <c r="F2915" s="34"/>
      <c r="G2915" s="78" t="str">
        <f>IFERROR(VLOOKUP(tabConsumoAta[[#This Row],[ATA]],tabAtas[#Data],4,FALSE),"")</f>
        <v/>
      </c>
      <c r="H2915" s="163">
        <f>SUMIFS(tabSaldoAta[ESTIMATIVA],tabSaldoAta[CÓDIGO],tabConsumoAta[[#This Row],[CÓDIGO]],tabSaldoAta[CHAVE],tabConsumoAta[[#This Row],[ATA]])</f>
        <v>0</v>
      </c>
      <c r="I2915" s="164">
        <v>4</v>
      </c>
      <c r="J2915" s="159">
        <v>18</v>
      </c>
      <c r="K2915" s="251">
        <v>4085</v>
      </c>
      <c r="L2915" s="246" t="s">
        <v>1560</v>
      </c>
      <c r="M2915" s="160" t="s">
        <v>2663</v>
      </c>
      <c r="N2915" s="160" t="s">
        <v>2664</v>
      </c>
      <c r="O2915" s="249" t="s">
        <v>2666</v>
      </c>
      <c r="P2915" s="248">
        <v>43552</v>
      </c>
      <c r="Q2915" s="166" t="str">
        <f>IF(COUNTIFS(tabAtas_Bloqueios[CÓDIGO],tabConsumoAta[[#This Row],[CÓDIGO]],tabAtas_Bloqueios[CHAVE],tabConsumoAta[[#This Row],[ATA]],tabAtas_Bloqueios[INATIVO],"") &gt; 0,"X","")</f>
        <v/>
      </c>
      <c r="R2915" s="158" t="s">
        <v>1555</v>
      </c>
    </row>
    <row r="2916" spans="1:18" x14ac:dyDescent="0.3">
      <c r="A2916" s="247">
        <v>106027</v>
      </c>
      <c r="B2916" s="47" t="s">
        <v>2685</v>
      </c>
      <c r="C2916" s="34" t="str">
        <f>IFERROR(VLOOKUP(tabConsumoAta[[#This Row],[CÓDIGO]],tabEstimativa[#Data],14,FALSE),"")</f>
        <v/>
      </c>
      <c r="D2916" s="157" t="s">
        <v>1380</v>
      </c>
      <c r="E2916" s="157"/>
      <c r="F2916" s="34"/>
      <c r="G2916" s="78" t="str">
        <f>IFERROR(VLOOKUP(tabConsumoAta[[#This Row],[ATA]],tabAtas[#Data],4,FALSE),"")</f>
        <v/>
      </c>
      <c r="H2916" s="163">
        <f>SUMIFS(tabSaldoAta[ESTIMATIVA],tabSaldoAta[CÓDIGO],tabConsumoAta[[#This Row],[CÓDIGO]],tabSaldoAta[CHAVE],tabConsumoAta[[#This Row],[ATA]])</f>
        <v>0</v>
      </c>
      <c r="I2916" s="164">
        <v>24</v>
      </c>
      <c r="J2916" s="159">
        <v>19</v>
      </c>
      <c r="K2916" s="251">
        <v>4085</v>
      </c>
      <c r="L2916" s="246" t="s">
        <v>1560</v>
      </c>
      <c r="M2916" s="160" t="s">
        <v>2663</v>
      </c>
      <c r="N2916" s="160" t="s">
        <v>2664</v>
      </c>
      <c r="O2916" s="249" t="s">
        <v>2666</v>
      </c>
      <c r="P2916" s="248">
        <v>43552</v>
      </c>
      <c r="Q2916" s="166" t="str">
        <f>IF(COUNTIFS(tabAtas_Bloqueios[CÓDIGO],tabConsumoAta[[#This Row],[CÓDIGO]],tabAtas_Bloqueios[CHAVE],tabConsumoAta[[#This Row],[ATA]],tabAtas_Bloqueios[INATIVO],"") &gt; 0,"X","")</f>
        <v/>
      </c>
      <c r="R2916" s="158" t="s">
        <v>1555</v>
      </c>
    </row>
    <row r="2917" spans="1:18" x14ac:dyDescent="0.3">
      <c r="A2917" s="247">
        <v>130564</v>
      </c>
      <c r="B2917" s="47" t="s">
        <v>2686</v>
      </c>
      <c r="C2917" s="34" t="str">
        <f>IFERROR(VLOOKUP(tabConsumoAta[[#This Row],[CÓDIGO]],tabEstimativa[#Data],14,FALSE),"")</f>
        <v/>
      </c>
      <c r="D2917" s="157" t="s">
        <v>1380</v>
      </c>
      <c r="E2917" s="157"/>
      <c r="F2917" s="34"/>
      <c r="G2917" s="78" t="str">
        <f>IFERROR(VLOOKUP(tabConsumoAta[[#This Row],[ATA]],tabAtas[#Data],4,FALSE),"")</f>
        <v/>
      </c>
      <c r="H2917" s="163">
        <f>SUMIFS(tabSaldoAta[ESTIMATIVA],tabSaldoAta[CÓDIGO],tabConsumoAta[[#This Row],[CÓDIGO]],tabSaldoAta[CHAVE],tabConsumoAta[[#This Row],[ATA]])</f>
        <v>0</v>
      </c>
      <c r="I2917" s="164">
        <v>20</v>
      </c>
      <c r="J2917" s="159">
        <v>20</v>
      </c>
      <c r="K2917" s="251">
        <v>4086</v>
      </c>
      <c r="L2917" s="246" t="s">
        <v>1560</v>
      </c>
      <c r="M2917" s="160" t="s">
        <v>2663</v>
      </c>
      <c r="N2917" s="160" t="s">
        <v>2664</v>
      </c>
      <c r="O2917" s="249" t="s">
        <v>2666</v>
      </c>
      <c r="P2917" s="248">
        <v>43552</v>
      </c>
      <c r="Q2917" s="166" t="str">
        <f>IF(COUNTIFS(tabAtas_Bloqueios[CÓDIGO],tabConsumoAta[[#This Row],[CÓDIGO]],tabAtas_Bloqueios[CHAVE],tabConsumoAta[[#This Row],[ATA]],tabAtas_Bloqueios[INATIVO],"") &gt; 0,"X","")</f>
        <v/>
      </c>
      <c r="R2917" s="158" t="s">
        <v>1555</v>
      </c>
    </row>
    <row r="2918" spans="1:18" x14ac:dyDescent="0.3">
      <c r="A2918" s="247">
        <v>130740</v>
      </c>
      <c r="B2918" s="47" t="s">
        <v>2687</v>
      </c>
      <c r="C2918" s="34" t="str">
        <f>IFERROR(VLOOKUP(tabConsumoAta[[#This Row],[CÓDIGO]],tabEstimativa[#Data],14,FALSE),"")</f>
        <v/>
      </c>
      <c r="D2918" s="157" t="s">
        <v>1380</v>
      </c>
      <c r="E2918" s="157"/>
      <c r="F2918" s="34"/>
      <c r="G2918" s="78" t="str">
        <f>IFERROR(VLOOKUP(tabConsumoAta[[#This Row],[ATA]],tabAtas[#Data],4,FALSE),"")</f>
        <v/>
      </c>
      <c r="H2918" s="163">
        <f>SUMIFS(tabSaldoAta[ESTIMATIVA],tabSaldoAta[CÓDIGO],tabConsumoAta[[#This Row],[CÓDIGO]],tabSaldoAta[CHAVE],tabConsumoAta[[#This Row],[ATA]])</f>
        <v>0</v>
      </c>
      <c r="I2918" s="164">
        <v>180</v>
      </c>
      <c r="J2918" s="159">
        <v>21</v>
      </c>
      <c r="K2918" s="251">
        <v>4086</v>
      </c>
      <c r="L2918" s="246" t="s">
        <v>1560</v>
      </c>
      <c r="M2918" s="160" t="s">
        <v>2663</v>
      </c>
      <c r="N2918" s="160" t="s">
        <v>2664</v>
      </c>
      <c r="O2918" s="249" t="s">
        <v>2666</v>
      </c>
      <c r="P2918" s="248">
        <v>43552</v>
      </c>
      <c r="Q2918" s="166" t="str">
        <f>IF(COUNTIFS(tabAtas_Bloqueios[CÓDIGO],tabConsumoAta[[#This Row],[CÓDIGO]],tabAtas_Bloqueios[CHAVE],tabConsumoAta[[#This Row],[ATA]],tabAtas_Bloqueios[INATIVO],"") &gt; 0,"X","")</f>
        <v/>
      </c>
      <c r="R2918" s="158" t="s">
        <v>1555</v>
      </c>
    </row>
    <row r="2919" spans="1:18" x14ac:dyDescent="0.3">
      <c r="A2919" s="247">
        <v>135012</v>
      </c>
      <c r="B2919" s="47" t="s">
        <v>2688</v>
      </c>
      <c r="C2919" s="34" t="str">
        <f>IFERROR(VLOOKUP(tabConsumoAta[[#This Row],[CÓDIGO]],tabEstimativa[#Data],14,FALSE),"")</f>
        <v>Aguardando</v>
      </c>
      <c r="D2919" s="157" t="s">
        <v>1380</v>
      </c>
      <c r="E2919" s="157"/>
      <c r="F2919" s="34"/>
      <c r="G2919" s="78" t="str">
        <f>IFERROR(VLOOKUP(tabConsumoAta[[#This Row],[ATA]],tabAtas[#Data],4,FALSE),"")</f>
        <v/>
      </c>
      <c r="H2919" s="163">
        <f>SUMIFS(tabSaldoAta[ESTIMATIVA],tabSaldoAta[CÓDIGO],tabConsumoAta[[#This Row],[CÓDIGO]],tabSaldoAta[CHAVE],tabConsumoAta[[#This Row],[ATA]])</f>
        <v>0</v>
      </c>
      <c r="I2919" s="164">
        <v>4</v>
      </c>
      <c r="J2919" s="159">
        <v>22</v>
      </c>
      <c r="K2919" s="251">
        <v>4087</v>
      </c>
      <c r="L2919" s="246" t="s">
        <v>1560</v>
      </c>
      <c r="M2919" s="160" t="s">
        <v>2663</v>
      </c>
      <c r="N2919" s="160" t="s">
        <v>2664</v>
      </c>
      <c r="O2919" s="249" t="s">
        <v>2666</v>
      </c>
      <c r="P2919" s="248">
        <v>43552</v>
      </c>
      <c r="Q2919" s="166" t="str">
        <f>IF(COUNTIFS(tabAtas_Bloqueios[CÓDIGO],tabConsumoAta[[#This Row],[CÓDIGO]],tabAtas_Bloqueios[CHAVE],tabConsumoAta[[#This Row],[ATA]],tabAtas_Bloqueios[INATIVO],"") &gt; 0,"X","")</f>
        <v/>
      </c>
      <c r="R2919" s="158" t="s">
        <v>1555</v>
      </c>
    </row>
    <row r="2920" spans="1:18" x14ac:dyDescent="0.3">
      <c r="A2920" s="247">
        <v>135013</v>
      </c>
      <c r="B2920" s="47" t="s">
        <v>2689</v>
      </c>
      <c r="C2920" s="34" t="str">
        <f>IFERROR(VLOOKUP(tabConsumoAta[[#This Row],[CÓDIGO]],tabEstimativa[#Data],14,FALSE),"")</f>
        <v>Aguardando</v>
      </c>
      <c r="D2920" s="157" t="s">
        <v>1380</v>
      </c>
      <c r="E2920" s="157"/>
      <c r="F2920" s="34"/>
      <c r="G2920" s="78" t="str">
        <f>IFERROR(VLOOKUP(tabConsumoAta[[#This Row],[ATA]],tabAtas[#Data],4,FALSE),"")</f>
        <v/>
      </c>
      <c r="H2920" s="163">
        <f>SUMIFS(tabSaldoAta[ESTIMATIVA],tabSaldoAta[CÓDIGO],tabConsumoAta[[#This Row],[CÓDIGO]],tabSaldoAta[CHAVE],tabConsumoAta[[#This Row],[ATA]])</f>
        <v>0</v>
      </c>
      <c r="I2920" s="164">
        <v>12</v>
      </c>
      <c r="J2920" s="159">
        <v>23</v>
      </c>
      <c r="K2920" s="251">
        <v>4087</v>
      </c>
      <c r="L2920" s="246" t="s">
        <v>1560</v>
      </c>
      <c r="M2920" s="160" t="s">
        <v>2663</v>
      </c>
      <c r="N2920" s="160" t="s">
        <v>2664</v>
      </c>
      <c r="O2920" s="249" t="s">
        <v>2666</v>
      </c>
      <c r="P2920" s="248">
        <v>43552</v>
      </c>
      <c r="Q2920" s="166" t="str">
        <f>IF(COUNTIFS(tabAtas_Bloqueios[CÓDIGO],tabConsumoAta[[#This Row],[CÓDIGO]],tabAtas_Bloqueios[CHAVE],tabConsumoAta[[#This Row],[ATA]],tabAtas_Bloqueios[INATIVO],"") &gt; 0,"X","")</f>
        <v/>
      </c>
      <c r="R2920" s="158" t="s">
        <v>1555</v>
      </c>
    </row>
    <row r="2921" spans="1:18" x14ac:dyDescent="0.3">
      <c r="A2921" s="247">
        <v>135016</v>
      </c>
      <c r="B2921" s="47" t="s">
        <v>2690</v>
      </c>
      <c r="C2921" s="34" t="str">
        <f>IFERROR(VLOOKUP(tabConsumoAta[[#This Row],[CÓDIGO]],tabEstimativa[#Data],14,FALSE),"")</f>
        <v>Aguardando</v>
      </c>
      <c r="D2921" s="157" t="s">
        <v>1380</v>
      </c>
      <c r="E2921" s="157"/>
      <c r="F2921" s="34"/>
      <c r="G2921" s="78" t="str">
        <f>IFERROR(VLOOKUP(tabConsumoAta[[#This Row],[ATA]],tabAtas[#Data],4,FALSE),"")</f>
        <v/>
      </c>
      <c r="H2921" s="163">
        <f>SUMIFS(tabSaldoAta[ESTIMATIVA],tabSaldoAta[CÓDIGO],tabConsumoAta[[#This Row],[CÓDIGO]],tabSaldoAta[CHAVE],tabConsumoAta[[#This Row],[ATA]])</f>
        <v>0</v>
      </c>
      <c r="I2921" s="164">
        <v>8</v>
      </c>
      <c r="J2921" s="159">
        <v>24</v>
      </c>
      <c r="K2921" s="251">
        <v>4087</v>
      </c>
      <c r="L2921" s="246" t="s">
        <v>1560</v>
      </c>
      <c r="M2921" s="160" t="s">
        <v>2663</v>
      </c>
      <c r="N2921" s="160" t="s">
        <v>2664</v>
      </c>
      <c r="O2921" s="249" t="s">
        <v>2666</v>
      </c>
      <c r="P2921" s="248">
        <v>43552</v>
      </c>
      <c r="Q2921" s="166" t="str">
        <f>IF(COUNTIFS(tabAtas_Bloqueios[CÓDIGO],tabConsumoAta[[#This Row],[CÓDIGO]],tabAtas_Bloqueios[CHAVE],tabConsumoAta[[#This Row],[ATA]],tabAtas_Bloqueios[INATIVO],"") &gt; 0,"X","")</f>
        <v/>
      </c>
      <c r="R2921" s="158" t="s">
        <v>1555</v>
      </c>
    </row>
    <row r="2922" spans="1:18" x14ac:dyDescent="0.3">
      <c r="A2922" s="247">
        <v>94013</v>
      </c>
      <c r="B2922" s="47" t="s">
        <v>2691</v>
      </c>
      <c r="C2922" s="34" t="str">
        <f>IFERROR(VLOOKUP(tabConsumoAta[[#This Row],[CÓDIGO]],tabEstimativa[#Data],14,FALSE),"")</f>
        <v/>
      </c>
      <c r="D2922" s="157" t="s">
        <v>1380</v>
      </c>
      <c r="E2922" s="157"/>
      <c r="F2922" s="34"/>
      <c r="G2922" s="78" t="str">
        <f>IFERROR(VLOOKUP(tabConsumoAta[[#This Row],[ATA]],tabAtas[#Data],4,FALSE),"")</f>
        <v/>
      </c>
      <c r="H2922" s="163">
        <f>SUMIFS(tabSaldoAta[ESTIMATIVA],tabSaldoAta[CÓDIGO],tabConsumoAta[[#This Row],[CÓDIGO]],tabSaldoAta[CHAVE],tabConsumoAta[[#This Row],[ATA]])</f>
        <v>0</v>
      </c>
      <c r="I2922" s="164">
        <v>24</v>
      </c>
      <c r="J2922" s="159">
        <v>25</v>
      </c>
      <c r="K2922" s="251">
        <v>4085</v>
      </c>
      <c r="L2922" s="246" t="s">
        <v>1560</v>
      </c>
      <c r="M2922" s="160" t="s">
        <v>2663</v>
      </c>
      <c r="N2922" s="160" t="s">
        <v>2664</v>
      </c>
      <c r="O2922" s="249" t="s">
        <v>2666</v>
      </c>
      <c r="P2922" s="248">
        <v>43552</v>
      </c>
      <c r="Q2922" s="166" t="str">
        <f>IF(COUNTIFS(tabAtas_Bloqueios[CÓDIGO],tabConsumoAta[[#This Row],[CÓDIGO]],tabAtas_Bloqueios[CHAVE],tabConsumoAta[[#This Row],[ATA]],tabAtas_Bloqueios[INATIVO],"") &gt; 0,"X","")</f>
        <v/>
      </c>
      <c r="R2922" s="158" t="s">
        <v>1555</v>
      </c>
    </row>
    <row r="2923" spans="1:18" x14ac:dyDescent="0.3">
      <c r="A2923" s="247">
        <v>98747</v>
      </c>
      <c r="B2923" s="47" t="s">
        <v>2089</v>
      </c>
      <c r="C2923" s="34" t="str">
        <f>IFERROR(VLOOKUP(tabConsumoAta[[#This Row],[CÓDIGO]],tabEstimativa[#Data],14,FALSE),"")</f>
        <v>Suspenso</v>
      </c>
      <c r="D2923" s="157" t="s">
        <v>1380</v>
      </c>
      <c r="E2923" s="157"/>
      <c r="F2923" s="34"/>
      <c r="G2923" s="78" t="str">
        <f>IFERROR(VLOOKUP(tabConsumoAta[[#This Row],[ATA]],tabAtas[#Data],4,FALSE),"")</f>
        <v/>
      </c>
      <c r="H2923" s="163">
        <f>SUMIFS(tabSaldoAta[ESTIMATIVA],tabSaldoAta[CÓDIGO],tabConsumoAta[[#This Row],[CÓDIGO]],tabSaldoAta[CHAVE],tabConsumoAta[[#This Row],[ATA]])</f>
        <v>0</v>
      </c>
      <c r="I2923" s="164">
        <v>10</v>
      </c>
      <c r="J2923" s="159">
        <v>26</v>
      </c>
      <c r="K2923" s="251">
        <v>4086</v>
      </c>
      <c r="L2923" s="246" t="s">
        <v>1560</v>
      </c>
      <c r="M2923" s="160" t="s">
        <v>2663</v>
      </c>
      <c r="N2923" s="160" t="s">
        <v>2664</v>
      </c>
      <c r="O2923" s="249" t="s">
        <v>2666</v>
      </c>
      <c r="P2923" s="248">
        <v>43552</v>
      </c>
      <c r="Q2923" s="166" t="str">
        <f>IF(COUNTIFS(tabAtas_Bloqueios[CÓDIGO],tabConsumoAta[[#This Row],[CÓDIGO]],tabAtas_Bloqueios[CHAVE],tabConsumoAta[[#This Row],[ATA]],tabAtas_Bloqueios[INATIVO],"") &gt; 0,"X","")</f>
        <v/>
      </c>
      <c r="R2923" s="158" t="s">
        <v>1555</v>
      </c>
    </row>
    <row r="2924" spans="1:18" x14ac:dyDescent="0.3">
      <c r="A2924" s="247">
        <v>98748</v>
      </c>
      <c r="B2924" s="47" t="s">
        <v>2692</v>
      </c>
      <c r="C2924" s="34" t="str">
        <f>IFERROR(VLOOKUP(tabConsumoAta[[#This Row],[CÓDIGO]],tabEstimativa[#Data],14,FALSE),"")</f>
        <v/>
      </c>
      <c r="D2924" s="157" t="s">
        <v>1380</v>
      </c>
      <c r="E2924" s="157"/>
      <c r="F2924" s="34"/>
      <c r="G2924" s="78" t="str">
        <f>IFERROR(VLOOKUP(tabConsumoAta[[#This Row],[ATA]],tabAtas[#Data],4,FALSE),"")</f>
        <v/>
      </c>
      <c r="H2924" s="163">
        <f>SUMIFS(tabSaldoAta[ESTIMATIVA],tabSaldoAta[CÓDIGO],tabConsumoAta[[#This Row],[CÓDIGO]],tabSaldoAta[CHAVE],tabConsumoAta[[#This Row],[ATA]])</f>
        <v>0</v>
      </c>
      <c r="I2924" s="164">
        <v>2</v>
      </c>
      <c r="J2924" s="159">
        <v>27</v>
      </c>
      <c r="K2924" s="251">
        <v>4085</v>
      </c>
      <c r="L2924" s="246" t="s">
        <v>1560</v>
      </c>
      <c r="M2924" s="160" t="s">
        <v>2663</v>
      </c>
      <c r="N2924" s="160" t="s">
        <v>2664</v>
      </c>
      <c r="O2924" s="249" t="s">
        <v>2666</v>
      </c>
      <c r="P2924" s="248">
        <v>43552</v>
      </c>
      <c r="Q2924" s="166" t="str">
        <f>IF(COUNTIFS(tabAtas_Bloqueios[CÓDIGO],tabConsumoAta[[#This Row],[CÓDIGO]],tabAtas_Bloqueios[CHAVE],tabConsumoAta[[#This Row],[ATA]],tabAtas_Bloqueios[INATIVO],"") &gt; 0,"X","")</f>
        <v/>
      </c>
      <c r="R2924" s="158" t="s">
        <v>1555</v>
      </c>
    </row>
    <row r="2925" spans="1:18" x14ac:dyDescent="0.3">
      <c r="A2925" s="247">
        <v>98749</v>
      </c>
      <c r="B2925" s="47" t="s">
        <v>2693</v>
      </c>
      <c r="C2925" s="34" t="str">
        <f>IFERROR(VLOOKUP(tabConsumoAta[[#This Row],[CÓDIGO]],tabEstimativa[#Data],14,FALSE),"")</f>
        <v/>
      </c>
      <c r="D2925" s="157" t="s">
        <v>1380</v>
      </c>
      <c r="E2925" s="157"/>
      <c r="F2925" s="34"/>
      <c r="G2925" s="78" t="str">
        <f>IFERROR(VLOOKUP(tabConsumoAta[[#This Row],[ATA]],tabAtas[#Data],4,FALSE),"")</f>
        <v/>
      </c>
      <c r="H2925" s="163">
        <f>SUMIFS(tabSaldoAta[ESTIMATIVA],tabSaldoAta[CÓDIGO],tabConsumoAta[[#This Row],[CÓDIGO]],tabSaldoAta[CHAVE],tabConsumoAta[[#This Row],[ATA]])</f>
        <v>0</v>
      </c>
      <c r="I2925" s="164">
        <v>2</v>
      </c>
      <c r="J2925" s="159">
        <v>28</v>
      </c>
      <c r="K2925" s="251">
        <v>4086</v>
      </c>
      <c r="L2925" s="246" t="s">
        <v>1560</v>
      </c>
      <c r="M2925" s="160" t="s">
        <v>2663</v>
      </c>
      <c r="N2925" s="160" t="s">
        <v>2664</v>
      </c>
      <c r="O2925" s="249" t="s">
        <v>2666</v>
      </c>
      <c r="P2925" s="248">
        <v>43552</v>
      </c>
      <c r="Q2925" s="166" t="str">
        <f>IF(COUNTIFS(tabAtas_Bloqueios[CÓDIGO],tabConsumoAta[[#This Row],[CÓDIGO]],tabAtas_Bloqueios[CHAVE],tabConsumoAta[[#This Row],[ATA]],tabAtas_Bloqueios[INATIVO],"") &gt; 0,"X","")</f>
        <v/>
      </c>
      <c r="R2925" s="158" t="s">
        <v>1555</v>
      </c>
    </row>
    <row r="2926" spans="1:18" x14ac:dyDescent="0.3">
      <c r="A2926" s="247">
        <v>98750</v>
      </c>
      <c r="B2926" s="47" t="s">
        <v>2694</v>
      </c>
      <c r="C2926" s="34" t="str">
        <f>IFERROR(VLOOKUP(tabConsumoAta[[#This Row],[CÓDIGO]],tabEstimativa[#Data],14,FALSE),"")</f>
        <v/>
      </c>
      <c r="D2926" s="157" t="s">
        <v>1380</v>
      </c>
      <c r="E2926" s="157"/>
      <c r="F2926" s="34"/>
      <c r="G2926" s="78" t="str">
        <f>IFERROR(VLOOKUP(tabConsumoAta[[#This Row],[ATA]],tabAtas[#Data],4,FALSE),"")</f>
        <v/>
      </c>
      <c r="H2926" s="163">
        <f>SUMIFS(tabSaldoAta[ESTIMATIVA],tabSaldoAta[CÓDIGO],tabConsumoAta[[#This Row],[CÓDIGO]],tabSaldoAta[CHAVE],tabConsumoAta[[#This Row],[ATA]])</f>
        <v>0</v>
      </c>
      <c r="I2926" s="164">
        <v>4</v>
      </c>
      <c r="J2926" s="159">
        <v>29</v>
      </c>
      <c r="K2926" s="251">
        <v>4086</v>
      </c>
      <c r="L2926" s="246" t="s">
        <v>1560</v>
      </c>
      <c r="M2926" s="160" t="s">
        <v>2663</v>
      </c>
      <c r="N2926" s="160" t="s">
        <v>2664</v>
      </c>
      <c r="O2926" s="249" t="s">
        <v>2666</v>
      </c>
      <c r="P2926" s="248">
        <v>43552</v>
      </c>
      <c r="Q2926" s="166" t="str">
        <f>IF(COUNTIFS(tabAtas_Bloqueios[CÓDIGO],tabConsumoAta[[#This Row],[CÓDIGO]],tabAtas_Bloqueios[CHAVE],tabConsumoAta[[#This Row],[ATA]],tabAtas_Bloqueios[INATIVO],"") &gt; 0,"X","")</f>
        <v/>
      </c>
      <c r="R2926" s="158" t="s">
        <v>1555</v>
      </c>
    </row>
    <row r="2927" spans="1:18" x14ac:dyDescent="0.3">
      <c r="A2927" s="247">
        <v>98751</v>
      </c>
      <c r="B2927" s="47" t="s">
        <v>2695</v>
      </c>
      <c r="C2927" s="34" t="str">
        <f>IFERROR(VLOOKUP(tabConsumoAta[[#This Row],[CÓDIGO]],tabEstimativa[#Data],14,FALSE),"")</f>
        <v/>
      </c>
      <c r="D2927" s="157" t="s">
        <v>1380</v>
      </c>
      <c r="E2927" s="157"/>
      <c r="F2927" s="34"/>
      <c r="G2927" s="78" t="str">
        <f>IFERROR(VLOOKUP(tabConsumoAta[[#This Row],[ATA]],tabAtas[#Data],4,FALSE),"")</f>
        <v/>
      </c>
      <c r="H2927" s="163">
        <f>SUMIFS(tabSaldoAta[ESTIMATIVA],tabSaldoAta[CÓDIGO],tabConsumoAta[[#This Row],[CÓDIGO]],tabSaldoAta[CHAVE],tabConsumoAta[[#This Row],[ATA]])</f>
        <v>0</v>
      </c>
      <c r="I2927" s="164">
        <v>2</v>
      </c>
      <c r="J2927" s="159">
        <v>30</v>
      </c>
      <c r="K2927" s="251">
        <v>4086</v>
      </c>
      <c r="L2927" s="246" t="s">
        <v>1560</v>
      </c>
      <c r="M2927" s="160" t="s">
        <v>2663</v>
      </c>
      <c r="N2927" s="160" t="s">
        <v>2664</v>
      </c>
      <c r="O2927" s="249" t="s">
        <v>2666</v>
      </c>
      <c r="P2927" s="248">
        <v>43552</v>
      </c>
      <c r="Q2927" s="166" t="str">
        <f>IF(COUNTIFS(tabAtas_Bloqueios[CÓDIGO],tabConsumoAta[[#This Row],[CÓDIGO]],tabAtas_Bloqueios[CHAVE],tabConsumoAta[[#This Row],[ATA]],tabAtas_Bloqueios[INATIVO],"") &gt; 0,"X","")</f>
        <v/>
      </c>
      <c r="R2927" s="158" t="s">
        <v>1555</v>
      </c>
    </row>
    <row r="2928" spans="1:18" x14ac:dyDescent="0.3">
      <c r="A2928" s="247">
        <v>104625</v>
      </c>
      <c r="B2928" s="47" t="s">
        <v>2696</v>
      </c>
      <c r="C2928" s="34" t="str">
        <f>IFERROR(VLOOKUP(tabConsumoAta[[#This Row],[CÓDIGO]],tabEstimativa[#Data],14,FALSE),"")</f>
        <v/>
      </c>
      <c r="D2928" s="157" t="s">
        <v>1380</v>
      </c>
      <c r="E2928" s="157"/>
      <c r="F2928" s="34"/>
      <c r="G2928" s="78" t="str">
        <f>IFERROR(VLOOKUP(tabConsumoAta[[#This Row],[ATA]],tabAtas[#Data],4,FALSE),"")</f>
        <v/>
      </c>
      <c r="H2928" s="163">
        <f>SUMIFS(tabSaldoAta[ESTIMATIVA],tabSaldoAta[CÓDIGO],tabConsumoAta[[#This Row],[CÓDIGO]],tabSaldoAta[CHAVE],tabConsumoAta[[#This Row],[ATA]])</f>
        <v>0</v>
      </c>
      <c r="I2928" s="164">
        <v>12</v>
      </c>
      <c r="J2928" s="159">
        <v>31</v>
      </c>
      <c r="K2928" s="251">
        <v>4085</v>
      </c>
      <c r="L2928" s="246" t="s">
        <v>1560</v>
      </c>
      <c r="M2928" s="160" t="s">
        <v>2663</v>
      </c>
      <c r="N2928" s="160" t="s">
        <v>2664</v>
      </c>
      <c r="O2928" s="249" t="s">
        <v>2666</v>
      </c>
      <c r="P2928" s="248">
        <v>43552</v>
      </c>
      <c r="Q2928" s="166" t="str">
        <f>IF(COUNTIFS(tabAtas_Bloqueios[CÓDIGO],tabConsumoAta[[#This Row],[CÓDIGO]],tabAtas_Bloqueios[CHAVE],tabConsumoAta[[#This Row],[ATA]],tabAtas_Bloqueios[INATIVO],"") &gt; 0,"X","")</f>
        <v/>
      </c>
      <c r="R2928" s="158" t="s">
        <v>1555</v>
      </c>
    </row>
    <row r="2929" spans="1:18" x14ac:dyDescent="0.3">
      <c r="A2929" s="247">
        <v>104626</v>
      </c>
      <c r="B2929" s="47" t="s">
        <v>2697</v>
      </c>
      <c r="C2929" s="34" t="str">
        <f>IFERROR(VLOOKUP(tabConsumoAta[[#This Row],[CÓDIGO]],tabEstimativa[#Data],14,FALSE),"")</f>
        <v/>
      </c>
      <c r="D2929" s="157" t="s">
        <v>1380</v>
      </c>
      <c r="E2929" s="157"/>
      <c r="F2929" s="34"/>
      <c r="G2929" s="78" t="str">
        <f>IFERROR(VLOOKUP(tabConsumoAta[[#This Row],[ATA]],tabAtas[#Data],4,FALSE),"")</f>
        <v/>
      </c>
      <c r="H2929" s="163">
        <f>SUMIFS(tabSaldoAta[ESTIMATIVA],tabSaldoAta[CÓDIGO],tabConsumoAta[[#This Row],[CÓDIGO]],tabSaldoAta[CHAVE],tabConsumoAta[[#This Row],[ATA]])</f>
        <v>0</v>
      </c>
      <c r="I2929" s="164">
        <v>8</v>
      </c>
      <c r="J2929" s="159">
        <v>32</v>
      </c>
      <c r="K2929" s="251">
        <v>4085</v>
      </c>
      <c r="L2929" s="246" t="s">
        <v>1560</v>
      </c>
      <c r="M2929" s="160" t="s">
        <v>2663</v>
      </c>
      <c r="N2929" s="160" t="s">
        <v>2664</v>
      </c>
      <c r="O2929" s="249" t="s">
        <v>2666</v>
      </c>
      <c r="P2929" s="248">
        <v>43552</v>
      </c>
      <c r="Q2929" s="166" t="str">
        <f>IF(COUNTIFS(tabAtas_Bloqueios[CÓDIGO],tabConsumoAta[[#This Row],[CÓDIGO]],tabAtas_Bloqueios[CHAVE],tabConsumoAta[[#This Row],[ATA]],tabAtas_Bloqueios[INATIVO],"") &gt; 0,"X","")</f>
        <v/>
      </c>
      <c r="R2929" s="158" t="s">
        <v>1555</v>
      </c>
    </row>
    <row r="2930" spans="1:18" x14ac:dyDescent="0.3">
      <c r="A2930" s="247">
        <v>104627</v>
      </c>
      <c r="B2930" s="47" t="s">
        <v>2698</v>
      </c>
      <c r="C2930" s="34" t="str">
        <f>IFERROR(VLOOKUP(tabConsumoAta[[#This Row],[CÓDIGO]],tabEstimativa[#Data],14,FALSE),"")</f>
        <v/>
      </c>
      <c r="D2930" s="157" t="s">
        <v>1380</v>
      </c>
      <c r="E2930" s="157"/>
      <c r="F2930" s="34"/>
      <c r="G2930" s="78" t="str">
        <f>IFERROR(VLOOKUP(tabConsumoAta[[#This Row],[ATA]],tabAtas[#Data],4,FALSE),"")</f>
        <v/>
      </c>
      <c r="H2930" s="163">
        <f>SUMIFS(tabSaldoAta[ESTIMATIVA],tabSaldoAta[CÓDIGO],tabConsumoAta[[#This Row],[CÓDIGO]],tabSaldoAta[CHAVE],tabConsumoAta[[#This Row],[ATA]])</f>
        <v>0</v>
      </c>
      <c r="I2930" s="164">
        <v>36</v>
      </c>
      <c r="J2930" s="159">
        <v>33</v>
      </c>
      <c r="K2930" s="251">
        <v>4085</v>
      </c>
      <c r="L2930" s="246" t="s">
        <v>1560</v>
      </c>
      <c r="M2930" s="160" t="s">
        <v>2663</v>
      </c>
      <c r="N2930" s="160" t="s">
        <v>2664</v>
      </c>
      <c r="O2930" s="249" t="s">
        <v>2666</v>
      </c>
      <c r="P2930" s="248">
        <v>43552</v>
      </c>
      <c r="Q2930" s="166" t="str">
        <f>IF(COUNTIFS(tabAtas_Bloqueios[CÓDIGO],tabConsumoAta[[#This Row],[CÓDIGO]],tabAtas_Bloqueios[CHAVE],tabConsumoAta[[#This Row],[ATA]],tabAtas_Bloqueios[INATIVO],"") &gt; 0,"X","")</f>
        <v/>
      </c>
      <c r="R2930" s="158" t="s">
        <v>1555</v>
      </c>
    </row>
    <row r="2931" spans="1:18" x14ac:dyDescent="0.3">
      <c r="A2931" s="247">
        <v>104639</v>
      </c>
      <c r="B2931" s="47" t="s">
        <v>2699</v>
      </c>
      <c r="C2931" s="34" t="str">
        <f>IFERROR(VLOOKUP(tabConsumoAta[[#This Row],[CÓDIGO]],tabEstimativa[#Data],14,FALSE),"")</f>
        <v/>
      </c>
      <c r="D2931" s="157" t="s">
        <v>1380</v>
      </c>
      <c r="E2931" s="157"/>
      <c r="F2931" s="34"/>
      <c r="G2931" s="78" t="str">
        <f>IFERROR(VLOOKUP(tabConsumoAta[[#This Row],[ATA]],tabAtas[#Data],4,FALSE),"")</f>
        <v/>
      </c>
      <c r="H2931" s="163">
        <f>SUMIFS(tabSaldoAta[ESTIMATIVA],tabSaldoAta[CÓDIGO],tabConsumoAta[[#This Row],[CÓDIGO]],tabSaldoAta[CHAVE],tabConsumoAta[[#This Row],[ATA]])</f>
        <v>0</v>
      </c>
      <c r="I2931" s="164">
        <v>44</v>
      </c>
      <c r="J2931" s="159">
        <v>34</v>
      </c>
      <c r="K2931" s="251">
        <v>4085</v>
      </c>
      <c r="L2931" s="246" t="s">
        <v>1560</v>
      </c>
      <c r="M2931" s="160" t="s">
        <v>2663</v>
      </c>
      <c r="N2931" s="160" t="s">
        <v>2664</v>
      </c>
      <c r="O2931" s="249" t="s">
        <v>2666</v>
      </c>
      <c r="P2931" s="248">
        <v>43552</v>
      </c>
      <c r="Q2931" s="166" t="str">
        <f>IF(COUNTIFS(tabAtas_Bloqueios[CÓDIGO],tabConsumoAta[[#This Row],[CÓDIGO]],tabAtas_Bloqueios[CHAVE],tabConsumoAta[[#This Row],[ATA]],tabAtas_Bloqueios[INATIVO],"") &gt; 0,"X","")</f>
        <v/>
      </c>
      <c r="R2931" s="158" t="s">
        <v>1555</v>
      </c>
    </row>
    <row r="2932" spans="1:18" x14ac:dyDescent="0.3">
      <c r="A2932" s="247">
        <v>104640</v>
      </c>
      <c r="B2932" s="47" t="s">
        <v>2700</v>
      </c>
      <c r="C2932" s="34" t="str">
        <f>IFERROR(VLOOKUP(tabConsumoAta[[#This Row],[CÓDIGO]],tabEstimativa[#Data],14,FALSE),"")</f>
        <v/>
      </c>
      <c r="D2932" s="157" t="s">
        <v>1380</v>
      </c>
      <c r="E2932" s="157"/>
      <c r="F2932" s="34"/>
      <c r="G2932" s="78" t="str">
        <f>IFERROR(VLOOKUP(tabConsumoAta[[#This Row],[ATA]],tabAtas[#Data],4,FALSE),"")</f>
        <v/>
      </c>
      <c r="H2932" s="163">
        <f>SUMIFS(tabSaldoAta[ESTIMATIVA],tabSaldoAta[CÓDIGO],tabConsumoAta[[#This Row],[CÓDIGO]],tabSaldoAta[CHAVE],tabConsumoAta[[#This Row],[ATA]])</f>
        <v>0</v>
      </c>
      <c r="I2932" s="164">
        <v>16</v>
      </c>
      <c r="J2932" s="159">
        <v>35</v>
      </c>
      <c r="K2932" s="251">
        <v>4085</v>
      </c>
      <c r="L2932" s="246" t="s">
        <v>1560</v>
      </c>
      <c r="M2932" s="160" t="s">
        <v>2663</v>
      </c>
      <c r="N2932" s="160" t="s">
        <v>2664</v>
      </c>
      <c r="O2932" s="249" t="s">
        <v>2666</v>
      </c>
      <c r="P2932" s="248">
        <v>43552</v>
      </c>
      <c r="Q2932" s="166" t="str">
        <f>IF(COUNTIFS(tabAtas_Bloqueios[CÓDIGO],tabConsumoAta[[#This Row],[CÓDIGO]],tabAtas_Bloqueios[CHAVE],tabConsumoAta[[#This Row],[ATA]],tabAtas_Bloqueios[INATIVO],"") &gt; 0,"X","")</f>
        <v/>
      </c>
      <c r="R2932" s="158" t="s">
        <v>1555</v>
      </c>
    </row>
    <row r="2933" spans="1:18" x14ac:dyDescent="0.3">
      <c r="A2933" s="247">
        <v>104641</v>
      </c>
      <c r="B2933" s="47" t="s">
        <v>2701</v>
      </c>
      <c r="C2933" s="34" t="str">
        <f>IFERROR(VLOOKUP(tabConsumoAta[[#This Row],[CÓDIGO]],tabEstimativa[#Data],14,FALSE),"")</f>
        <v/>
      </c>
      <c r="D2933" s="157" t="s">
        <v>1380</v>
      </c>
      <c r="E2933" s="157"/>
      <c r="F2933" s="34"/>
      <c r="G2933" s="78" t="str">
        <f>IFERROR(VLOOKUP(tabConsumoAta[[#This Row],[ATA]],tabAtas[#Data],4,FALSE),"")</f>
        <v/>
      </c>
      <c r="H2933" s="163">
        <f>SUMIFS(tabSaldoAta[ESTIMATIVA],tabSaldoAta[CÓDIGO],tabConsumoAta[[#This Row],[CÓDIGO]],tabSaldoAta[CHAVE],tabConsumoAta[[#This Row],[ATA]])</f>
        <v>0</v>
      </c>
      <c r="I2933" s="164">
        <v>12</v>
      </c>
      <c r="J2933" s="159">
        <v>36</v>
      </c>
      <c r="K2933" s="251">
        <v>4085</v>
      </c>
      <c r="L2933" s="246" t="s">
        <v>1560</v>
      </c>
      <c r="M2933" s="160" t="s">
        <v>2663</v>
      </c>
      <c r="N2933" s="160" t="s">
        <v>2664</v>
      </c>
      <c r="O2933" s="249" t="s">
        <v>2666</v>
      </c>
      <c r="P2933" s="248">
        <v>43552</v>
      </c>
      <c r="Q2933" s="166" t="str">
        <f>IF(COUNTIFS(tabAtas_Bloqueios[CÓDIGO],tabConsumoAta[[#This Row],[CÓDIGO]],tabAtas_Bloqueios[CHAVE],tabConsumoAta[[#This Row],[ATA]],tabAtas_Bloqueios[INATIVO],"") &gt; 0,"X","")</f>
        <v/>
      </c>
      <c r="R2933" s="158" t="s">
        <v>1555</v>
      </c>
    </row>
    <row r="2934" spans="1:18" x14ac:dyDescent="0.3">
      <c r="A2934" s="247">
        <v>104642</v>
      </c>
      <c r="B2934" s="47" t="s">
        <v>2702</v>
      </c>
      <c r="C2934" s="34" t="str">
        <f>IFERROR(VLOOKUP(tabConsumoAta[[#This Row],[CÓDIGO]],tabEstimativa[#Data],14,FALSE),"")</f>
        <v/>
      </c>
      <c r="D2934" s="157" t="s">
        <v>1380</v>
      </c>
      <c r="E2934" s="157"/>
      <c r="F2934" s="34"/>
      <c r="G2934" s="78" t="str">
        <f>IFERROR(VLOOKUP(tabConsumoAta[[#This Row],[ATA]],tabAtas[#Data],4,FALSE),"")</f>
        <v/>
      </c>
      <c r="H2934" s="163">
        <f>SUMIFS(tabSaldoAta[ESTIMATIVA],tabSaldoAta[CÓDIGO],tabConsumoAta[[#This Row],[CÓDIGO]],tabSaldoAta[CHAVE],tabConsumoAta[[#This Row],[ATA]])</f>
        <v>0</v>
      </c>
      <c r="I2934" s="164">
        <v>20</v>
      </c>
      <c r="J2934" s="159">
        <v>37</v>
      </c>
      <c r="K2934" s="251">
        <v>4085</v>
      </c>
      <c r="L2934" s="246" t="s">
        <v>1560</v>
      </c>
      <c r="M2934" s="160" t="s">
        <v>2663</v>
      </c>
      <c r="N2934" s="160" t="s">
        <v>2664</v>
      </c>
      <c r="O2934" s="249" t="s">
        <v>2666</v>
      </c>
      <c r="P2934" s="248">
        <v>43552</v>
      </c>
      <c r="Q2934" s="166" t="str">
        <f>IF(COUNTIFS(tabAtas_Bloqueios[CÓDIGO],tabConsumoAta[[#This Row],[CÓDIGO]],tabAtas_Bloqueios[CHAVE],tabConsumoAta[[#This Row],[ATA]],tabAtas_Bloqueios[INATIVO],"") &gt; 0,"X","")</f>
        <v/>
      </c>
      <c r="R2934" s="158" t="s">
        <v>1555</v>
      </c>
    </row>
    <row r="2935" spans="1:18" x14ac:dyDescent="0.3">
      <c r="A2935" s="247">
        <v>105113</v>
      </c>
      <c r="B2935" s="47" t="s">
        <v>2703</v>
      </c>
      <c r="C2935" s="34" t="str">
        <f>IFERROR(VLOOKUP(tabConsumoAta[[#This Row],[CÓDIGO]],tabEstimativa[#Data],14,FALSE),"")</f>
        <v/>
      </c>
      <c r="D2935" s="157" t="s">
        <v>1380</v>
      </c>
      <c r="E2935" s="157"/>
      <c r="F2935" s="34"/>
      <c r="G2935" s="78" t="str">
        <f>IFERROR(VLOOKUP(tabConsumoAta[[#This Row],[ATA]],tabAtas[#Data],4,FALSE),"")</f>
        <v/>
      </c>
      <c r="H2935" s="163">
        <f>SUMIFS(tabSaldoAta[ESTIMATIVA],tabSaldoAta[CÓDIGO],tabConsumoAta[[#This Row],[CÓDIGO]],tabSaldoAta[CHAVE],tabConsumoAta[[#This Row],[ATA]])</f>
        <v>0</v>
      </c>
      <c r="I2935" s="164">
        <v>30</v>
      </c>
      <c r="J2935" s="159">
        <v>38</v>
      </c>
      <c r="K2935" s="251">
        <v>4094</v>
      </c>
      <c r="L2935" s="246" t="s">
        <v>1560</v>
      </c>
      <c r="M2935" s="160" t="s">
        <v>2663</v>
      </c>
      <c r="N2935" s="160" t="s">
        <v>2664</v>
      </c>
      <c r="O2935" s="249" t="s">
        <v>2666</v>
      </c>
      <c r="P2935" s="248">
        <v>43552</v>
      </c>
      <c r="Q2935" s="166" t="str">
        <f>IF(COUNTIFS(tabAtas_Bloqueios[CÓDIGO],tabConsumoAta[[#This Row],[CÓDIGO]],tabAtas_Bloqueios[CHAVE],tabConsumoAta[[#This Row],[ATA]],tabAtas_Bloqueios[INATIVO],"") &gt; 0,"X","")</f>
        <v/>
      </c>
      <c r="R2935" s="158" t="s">
        <v>1555</v>
      </c>
    </row>
    <row r="2936" spans="1:18" x14ac:dyDescent="0.3">
      <c r="A2936" s="247">
        <v>136674</v>
      </c>
      <c r="B2936" s="47" t="s">
        <v>2704</v>
      </c>
      <c r="C2936" s="34" t="str">
        <f>IFERROR(VLOOKUP(tabConsumoAta[[#This Row],[CÓDIGO]],tabEstimativa[#Data],14,FALSE),"")</f>
        <v/>
      </c>
      <c r="D2936" s="157" t="s">
        <v>1380</v>
      </c>
      <c r="E2936" s="157"/>
      <c r="F2936" s="34"/>
      <c r="G2936" s="78" t="str">
        <f>IFERROR(VLOOKUP(tabConsumoAta[[#This Row],[ATA]],tabAtas[#Data],4,FALSE),"")</f>
        <v/>
      </c>
      <c r="H2936" s="163">
        <f>SUMIFS(tabSaldoAta[ESTIMATIVA],tabSaldoAta[CÓDIGO],tabConsumoAta[[#This Row],[CÓDIGO]],tabSaldoAta[CHAVE],tabConsumoAta[[#This Row],[ATA]])</f>
        <v>0</v>
      </c>
      <c r="I2936" s="164">
        <v>5</v>
      </c>
      <c r="J2936" s="159">
        <v>39</v>
      </c>
      <c r="K2936" s="251">
        <v>4084</v>
      </c>
      <c r="L2936" s="246" t="s">
        <v>1560</v>
      </c>
      <c r="M2936" s="160" t="s">
        <v>2663</v>
      </c>
      <c r="N2936" s="160" t="s">
        <v>2664</v>
      </c>
      <c r="O2936" s="249" t="s">
        <v>2666</v>
      </c>
      <c r="P2936" s="248">
        <v>43552</v>
      </c>
      <c r="Q2936" s="166" t="str">
        <f>IF(COUNTIFS(tabAtas_Bloqueios[CÓDIGO],tabConsumoAta[[#This Row],[CÓDIGO]],tabAtas_Bloqueios[CHAVE],tabConsumoAta[[#This Row],[ATA]],tabAtas_Bloqueios[INATIVO],"") &gt; 0,"X","")</f>
        <v/>
      </c>
      <c r="R2936" s="158" t="s">
        <v>1555</v>
      </c>
    </row>
    <row r="2937" spans="1:18" x14ac:dyDescent="0.3">
      <c r="A2937" s="247">
        <v>136675</v>
      </c>
      <c r="B2937" s="47" t="s">
        <v>2705</v>
      </c>
      <c r="C2937" s="34" t="str">
        <f>IFERROR(VLOOKUP(tabConsumoAta[[#This Row],[CÓDIGO]],tabEstimativa[#Data],14,FALSE),"")</f>
        <v/>
      </c>
      <c r="D2937" s="157" t="s">
        <v>1380</v>
      </c>
      <c r="E2937" s="157"/>
      <c r="F2937" s="34"/>
      <c r="G2937" s="78" t="str">
        <f>IFERROR(VLOOKUP(tabConsumoAta[[#This Row],[ATA]],tabAtas[#Data],4,FALSE),"")</f>
        <v/>
      </c>
      <c r="H2937" s="163">
        <f>SUMIFS(tabSaldoAta[ESTIMATIVA],tabSaldoAta[CÓDIGO],tabConsumoAta[[#This Row],[CÓDIGO]],tabSaldoAta[CHAVE],tabConsumoAta[[#This Row],[ATA]])</f>
        <v>0</v>
      </c>
      <c r="I2937" s="164">
        <v>5</v>
      </c>
      <c r="J2937" s="159">
        <v>40</v>
      </c>
      <c r="K2937" s="251">
        <v>4084</v>
      </c>
      <c r="L2937" s="246" t="s">
        <v>1560</v>
      </c>
      <c r="M2937" s="160" t="s">
        <v>2663</v>
      </c>
      <c r="N2937" s="160" t="s">
        <v>2664</v>
      </c>
      <c r="O2937" s="249" t="s">
        <v>2666</v>
      </c>
      <c r="P2937" s="248">
        <v>43552</v>
      </c>
      <c r="Q2937" s="166" t="str">
        <f>IF(COUNTIFS(tabAtas_Bloqueios[CÓDIGO],tabConsumoAta[[#This Row],[CÓDIGO]],tabAtas_Bloqueios[CHAVE],tabConsumoAta[[#This Row],[ATA]],tabAtas_Bloqueios[INATIVO],"") &gt; 0,"X","")</f>
        <v/>
      </c>
      <c r="R2937" s="158" t="s">
        <v>1555</v>
      </c>
    </row>
    <row r="2938" spans="1:18" x14ac:dyDescent="0.3">
      <c r="A2938" s="247">
        <v>136676</v>
      </c>
      <c r="B2938" s="47" t="s">
        <v>2706</v>
      </c>
      <c r="C2938" s="34" t="str">
        <f>IFERROR(VLOOKUP(tabConsumoAta[[#This Row],[CÓDIGO]],tabEstimativa[#Data],14,FALSE),"")</f>
        <v/>
      </c>
      <c r="D2938" s="157" t="s">
        <v>1380</v>
      </c>
      <c r="E2938" s="157"/>
      <c r="F2938" s="34"/>
      <c r="G2938" s="78" t="str">
        <f>IFERROR(VLOOKUP(tabConsumoAta[[#This Row],[ATA]],tabAtas[#Data],4,FALSE),"")</f>
        <v/>
      </c>
      <c r="H2938" s="163">
        <f>SUMIFS(tabSaldoAta[ESTIMATIVA],tabSaldoAta[CÓDIGO],tabConsumoAta[[#This Row],[CÓDIGO]],tabSaldoAta[CHAVE],tabConsumoAta[[#This Row],[ATA]])</f>
        <v>0</v>
      </c>
      <c r="I2938" s="164">
        <v>5</v>
      </c>
      <c r="J2938" s="159">
        <v>41</v>
      </c>
      <c r="K2938" s="251">
        <v>4084</v>
      </c>
      <c r="L2938" s="246" t="s">
        <v>1560</v>
      </c>
      <c r="M2938" s="160" t="s">
        <v>2663</v>
      </c>
      <c r="N2938" s="160" t="s">
        <v>2664</v>
      </c>
      <c r="O2938" s="249" t="s">
        <v>2666</v>
      </c>
      <c r="P2938" s="248">
        <v>43552</v>
      </c>
      <c r="Q2938" s="166" t="str">
        <f>IF(COUNTIFS(tabAtas_Bloqueios[CÓDIGO],tabConsumoAta[[#This Row],[CÓDIGO]],tabAtas_Bloqueios[CHAVE],tabConsumoAta[[#This Row],[ATA]],tabAtas_Bloqueios[INATIVO],"") &gt; 0,"X","")</f>
        <v/>
      </c>
      <c r="R2938" s="158" t="s">
        <v>1555</v>
      </c>
    </row>
    <row r="2939" spans="1:18" x14ac:dyDescent="0.3">
      <c r="A2939" s="247">
        <v>105112</v>
      </c>
      <c r="B2939" s="47" t="s">
        <v>2707</v>
      </c>
      <c r="C2939" s="34" t="str">
        <f>IFERROR(VLOOKUP(tabConsumoAta[[#This Row],[CÓDIGO]],tabEstimativa[#Data],14,FALSE),"")</f>
        <v/>
      </c>
      <c r="D2939" s="157" t="s">
        <v>1380</v>
      </c>
      <c r="E2939" s="157"/>
      <c r="F2939" s="34"/>
      <c r="G2939" s="78" t="str">
        <f>IFERROR(VLOOKUP(tabConsumoAta[[#This Row],[ATA]],tabAtas[#Data],4,FALSE),"")</f>
        <v/>
      </c>
      <c r="H2939" s="163">
        <f>SUMIFS(tabSaldoAta[ESTIMATIVA],tabSaldoAta[CÓDIGO],tabConsumoAta[[#This Row],[CÓDIGO]],tabSaldoAta[CHAVE],tabConsumoAta[[#This Row],[ATA]])</f>
        <v>0</v>
      </c>
      <c r="I2939" s="164">
        <v>10</v>
      </c>
      <c r="J2939" s="159">
        <v>42</v>
      </c>
      <c r="K2939" s="251">
        <v>4084</v>
      </c>
      <c r="L2939" s="246" t="s">
        <v>1560</v>
      </c>
      <c r="M2939" s="160" t="s">
        <v>2663</v>
      </c>
      <c r="N2939" s="160" t="s">
        <v>2664</v>
      </c>
      <c r="O2939" s="249" t="s">
        <v>2666</v>
      </c>
      <c r="P2939" s="248">
        <v>43552</v>
      </c>
      <c r="Q2939" s="166" t="str">
        <f>IF(COUNTIFS(tabAtas_Bloqueios[CÓDIGO],tabConsumoAta[[#This Row],[CÓDIGO]],tabAtas_Bloqueios[CHAVE],tabConsumoAta[[#This Row],[ATA]],tabAtas_Bloqueios[INATIVO],"") &gt; 0,"X","")</f>
        <v/>
      </c>
      <c r="R2939" s="158" t="s">
        <v>1555</v>
      </c>
    </row>
    <row r="2940" spans="1:18" x14ac:dyDescent="0.3">
      <c r="A2940" s="247">
        <v>105704</v>
      </c>
      <c r="B2940" s="47" t="s">
        <v>2708</v>
      </c>
      <c r="C2940" s="34" t="str">
        <f>IFERROR(VLOOKUP(tabConsumoAta[[#This Row],[CÓDIGO]],tabEstimativa[#Data],14,FALSE),"")</f>
        <v/>
      </c>
      <c r="D2940" s="157" t="s">
        <v>1380</v>
      </c>
      <c r="E2940" s="157"/>
      <c r="F2940" s="34"/>
      <c r="G2940" s="78" t="str">
        <f>IFERROR(VLOOKUP(tabConsumoAta[[#This Row],[ATA]],tabAtas[#Data],4,FALSE),"")</f>
        <v/>
      </c>
      <c r="H2940" s="163">
        <f>SUMIFS(tabSaldoAta[ESTIMATIVA],tabSaldoAta[CÓDIGO],tabConsumoAta[[#This Row],[CÓDIGO]],tabSaldoAta[CHAVE],tabConsumoAta[[#This Row],[ATA]])</f>
        <v>0</v>
      </c>
      <c r="I2940" s="164">
        <v>5</v>
      </c>
      <c r="J2940" s="159">
        <v>43</v>
      </c>
      <c r="K2940" s="251">
        <v>4084</v>
      </c>
      <c r="L2940" s="246" t="s">
        <v>1560</v>
      </c>
      <c r="M2940" s="160" t="s">
        <v>2663</v>
      </c>
      <c r="N2940" s="160" t="s">
        <v>2664</v>
      </c>
      <c r="O2940" s="249" t="s">
        <v>2666</v>
      </c>
      <c r="P2940" s="248">
        <v>43552</v>
      </c>
      <c r="Q2940" s="166" t="str">
        <f>IF(COUNTIFS(tabAtas_Bloqueios[CÓDIGO],tabConsumoAta[[#This Row],[CÓDIGO]],tabAtas_Bloqueios[CHAVE],tabConsumoAta[[#This Row],[ATA]],tabAtas_Bloqueios[INATIVO],"") &gt; 0,"X","")</f>
        <v/>
      </c>
      <c r="R2940" s="158" t="s">
        <v>1555</v>
      </c>
    </row>
    <row r="2941" spans="1:18" x14ac:dyDescent="0.3">
      <c r="A2941" s="247">
        <v>127106</v>
      </c>
      <c r="B2941" s="47" t="s">
        <v>2709</v>
      </c>
      <c r="C2941" s="34" t="str">
        <f>IFERROR(VLOOKUP(tabConsumoAta[[#This Row],[CÓDIGO]],tabEstimativa[#Data],14,FALSE),"")</f>
        <v/>
      </c>
      <c r="D2941" s="157" t="s">
        <v>1380</v>
      </c>
      <c r="E2941" s="157"/>
      <c r="F2941" s="34"/>
      <c r="G2941" s="78" t="str">
        <f>IFERROR(VLOOKUP(tabConsumoAta[[#This Row],[ATA]],tabAtas[#Data],4,FALSE),"")</f>
        <v/>
      </c>
      <c r="H2941" s="163">
        <f>SUMIFS(tabSaldoAta[ESTIMATIVA],tabSaldoAta[CÓDIGO],tabConsumoAta[[#This Row],[CÓDIGO]],tabSaldoAta[CHAVE],tabConsumoAta[[#This Row],[ATA]])</f>
        <v>0</v>
      </c>
      <c r="I2941" s="164">
        <v>5</v>
      </c>
      <c r="J2941" s="159">
        <v>44</v>
      </c>
      <c r="K2941" s="251">
        <v>4084</v>
      </c>
      <c r="L2941" s="246" t="s">
        <v>1560</v>
      </c>
      <c r="M2941" s="160" t="s">
        <v>2663</v>
      </c>
      <c r="N2941" s="160" t="s">
        <v>2664</v>
      </c>
      <c r="O2941" s="249" t="s">
        <v>2666</v>
      </c>
      <c r="P2941" s="248">
        <v>43552</v>
      </c>
      <c r="Q2941" s="166" t="str">
        <f>IF(COUNTIFS(tabAtas_Bloqueios[CÓDIGO],tabConsumoAta[[#This Row],[CÓDIGO]],tabAtas_Bloqueios[CHAVE],tabConsumoAta[[#This Row],[ATA]],tabAtas_Bloqueios[INATIVO],"") &gt; 0,"X","")</f>
        <v/>
      </c>
      <c r="R2941" s="158" t="s">
        <v>1555</v>
      </c>
    </row>
    <row r="2942" spans="1:18" x14ac:dyDescent="0.3">
      <c r="A2942" s="247">
        <v>106913</v>
      </c>
      <c r="B2942" s="47" t="s">
        <v>2710</v>
      </c>
      <c r="C2942" s="34" t="str">
        <f>IFERROR(VLOOKUP(tabConsumoAta[[#This Row],[CÓDIGO]],tabEstimativa[#Data],14,FALSE),"")</f>
        <v/>
      </c>
      <c r="D2942" s="157"/>
      <c r="E2942" s="157"/>
      <c r="F2942" s="34"/>
      <c r="G2942" s="78" t="str">
        <f>IFERROR(VLOOKUP(tabConsumoAta[[#This Row],[ATA]],tabAtas[#Data],4,FALSE),"")</f>
        <v/>
      </c>
      <c r="H2942" s="163">
        <f>SUMIFS(tabSaldoAta[ESTIMATIVA],tabSaldoAta[CÓDIGO],tabConsumoAta[[#This Row],[CÓDIGO]],tabSaldoAta[CHAVE],tabConsumoAta[[#This Row],[ATA]])</f>
        <v>0</v>
      </c>
      <c r="I2942" s="164">
        <v>5</v>
      </c>
      <c r="J2942" s="159">
        <v>45</v>
      </c>
      <c r="K2942" s="251">
        <v>4094</v>
      </c>
      <c r="L2942" s="246" t="s">
        <v>1560</v>
      </c>
      <c r="M2942" s="160" t="s">
        <v>2663</v>
      </c>
      <c r="N2942" s="160" t="s">
        <v>2664</v>
      </c>
      <c r="O2942" s="249" t="s">
        <v>2666</v>
      </c>
      <c r="P2942" s="248">
        <v>43552</v>
      </c>
      <c r="Q2942" s="166" t="str">
        <f>IF(COUNTIFS(tabAtas_Bloqueios[CÓDIGO],tabConsumoAta[[#This Row],[CÓDIGO]],tabAtas_Bloqueios[CHAVE],tabConsumoAta[[#This Row],[ATA]],tabAtas_Bloqueios[INATIVO],"") &gt; 0,"X","")</f>
        <v/>
      </c>
      <c r="R2942" s="158" t="s">
        <v>1555</v>
      </c>
    </row>
    <row r="2943" spans="1:18" x14ac:dyDescent="0.3">
      <c r="A2943" s="247">
        <v>17629</v>
      </c>
      <c r="B2943" s="47" t="s">
        <v>2711</v>
      </c>
      <c r="C2943" s="34" t="str">
        <f>IFERROR(VLOOKUP(tabConsumoAta[[#This Row],[CÓDIGO]],tabEstimativa[#Data],14,FALSE),"")</f>
        <v/>
      </c>
      <c r="D2943" s="157"/>
      <c r="E2943" s="157"/>
      <c r="F2943" s="34"/>
      <c r="G2943" s="78" t="str">
        <f>IFERROR(VLOOKUP(tabConsumoAta[[#This Row],[ATA]],tabAtas[#Data],4,FALSE),"")</f>
        <v/>
      </c>
      <c r="H2943" s="163">
        <f>SUMIFS(tabSaldoAta[ESTIMATIVA],tabSaldoAta[CÓDIGO],tabConsumoAta[[#This Row],[CÓDIGO]],tabSaldoAta[CHAVE],tabConsumoAta[[#This Row],[ATA]])</f>
        <v>0</v>
      </c>
      <c r="I2943" s="164">
        <v>14</v>
      </c>
      <c r="J2943" s="159">
        <v>46</v>
      </c>
      <c r="K2943" s="251">
        <v>4094</v>
      </c>
      <c r="L2943" s="246" t="s">
        <v>1560</v>
      </c>
      <c r="M2943" s="160" t="s">
        <v>2663</v>
      </c>
      <c r="N2943" s="160" t="s">
        <v>2664</v>
      </c>
      <c r="O2943" s="249" t="s">
        <v>2666</v>
      </c>
      <c r="P2943" s="248">
        <v>43552</v>
      </c>
      <c r="Q2943" s="166" t="str">
        <f>IF(COUNTIFS(tabAtas_Bloqueios[CÓDIGO],tabConsumoAta[[#This Row],[CÓDIGO]],tabAtas_Bloqueios[CHAVE],tabConsumoAta[[#This Row],[ATA]],tabAtas_Bloqueios[INATIVO],"") &gt; 0,"X","")</f>
        <v/>
      </c>
      <c r="R2943" s="158" t="s">
        <v>1555</v>
      </c>
    </row>
    <row r="2944" spans="1:18" x14ac:dyDescent="0.3">
      <c r="A2944" s="247">
        <v>98745</v>
      </c>
      <c r="B2944" s="47" t="s">
        <v>2712</v>
      </c>
      <c r="C2944" s="34" t="str">
        <f>IFERROR(VLOOKUP(tabConsumoAta[[#This Row],[CÓDIGO]],tabEstimativa[#Data],14,FALSE),"")</f>
        <v/>
      </c>
      <c r="D2944" s="157"/>
      <c r="E2944" s="157"/>
      <c r="F2944" s="34"/>
      <c r="G2944" s="78" t="str">
        <f>IFERROR(VLOOKUP(tabConsumoAta[[#This Row],[ATA]],tabAtas[#Data],4,FALSE),"")</f>
        <v/>
      </c>
      <c r="H2944" s="163">
        <f>SUMIFS(tabSaldoAta[ESTIMATIVA],tabSaldoAta[CÓDIGO],tabConsumoAta[[#This Row],[CÓDIGO]],tabSaldoAta[CHAVE],tabConsumoAta[[#This Row],[ATA]])</f>
        <v>0</v>
      </c>
      <c r="I2944" s="164">
        <v>6</v>
      </c>
      <c r="J2944" s="159">
        <v>47</v>
      </c>
      <c r="K2944" s="251">
        <v>4095</v>
      </c>
      <c r="L2944" s="246" t="s">
        <v>1560</v>
      </c>
      <c r="M2944" s="160" t="s">
        <v>2663</v>
      </c>
      <c r="N2944" s="160" t="s">
        <v>2664</v>
      </c>
      <c r="O2944" s="249" t="s">
        <v>2666</v>
      </c>
      <c r="P2944" s="248">
        <v>43552</v>
      </c>
      <c r="Q2944" s="166" t="str">
        <f>IF(COUNTIFS(tabAtas_Bloqueios[CÓDIGO],tabConsumoAta[[#This Row],[CÓDIGO]],tabAtas_Bloqueios[CHAVE],tabConsumoAta[[#This Row],[ATA]],tabAtas_Bloqueios[INATIVO],"") &gt; 0,"X","")</f>
        <v/>
      </c>
      <c r="R2944" s="158" t="s">
        <v>1555</v>
      </c>
    </row>
    <row r="2945" spans="1:18" x14ac:dyDescent="0.3">
      <c r="A2945" s="247">
        <v>98746</v>
      </c>
      <c r="B2945" s="47" t="s">
        <v>2713</v>
      </c>
      <c r="C2945" s="34" t="str">
        <f>IFERROR(VLOOKUP(tabConsumoAta[[#This Row],[CÓDIGO]],tabEstimativa[#Data],14,FALSE),"")</f>
        <v/>
      </c>
      <c r="D2945" s="157"/>
      <c r="E2945" s="157"/>
      <c r="F2945" s="34"/>
      <c r="G2945" s="78" t="str">
        <f>IFERROR(VLOOKUP(tabConsumoAta[[#This Row],[ATA]],tabAtas[#Data],4,FALSE),"")</f>
        <v/>
      </c>
      <c r="H2945" s="163">
        <f>SUMIFS(tabSaldoAta[ESTIMATIVA],tabSaldoAta[CÓDIGO],tabConsumoAta[[#This Row],[CÓDIGO]],tabSaldoAta[CHAVE],tabConsumoAta[[#This Row],[ATA]])</f>
        <v>0</v>
      </c>
      <c r="I2945" s="164">
        <v>4</v>
      </c>
      <c r="J2945" s="159">
        <v>48</v>
      </c>
      <c r="K2945" s="251">
        <v>4095</v>
      </c>
      <c r="L2945" s="246" t="s">
        <v>1560</v>
      </c>
      <c r="M2945" s="160" t="s">
        <v>2663</v>
      </c>
      <c r="N2945" s="160" t="s">
        <v>2664</v>
      </c>
      <c r="O2945" s="249" t="s">
        <v>2666</v>
      </c>
      <c r="P2945" s="248">
        <v>43552</v>
      </c>
      <c r="Q2945" s="166" t="str">
        <f>IF(COUNTIFS(tabAtas_Bloqueios[CÓDIGO],tabConsumoAta[[#This Row],[CÓDIGO]],tabAtas_Bloqueios[CHAVE],tabConsumoAta[[#This Row],[ATA]],tabAtas_Bloqueios[INATIVO],"") &gt; 0,"X","")</f>
        <v/>
      </c>
      <c r="R2945" s="158" t="s">
        <v>1555</v>
      </c>
    </row>
    <row r="2946" spans="1:18" x14ac:dyDescent="0.3">
      <c r="A2946" s="247">
        <v>106909</v>
      </c>
      <c r="B2946" s="47" t="s">
        <v>2714</v>
      </c>
      <c r="C2946" s="34" t="str">
        <f>IFERROR(VLOOKUP(tabConsumoAta[[#This Row],[CÓDIGO]],tabEstimativa[#Data],14,FALSE),"")</f>
        <v/>
      </c>
      <c r="D2946" s="157"/>
      <c r="E2946" s="157"/>
      <c r="F2946" s="34"/>
      <c r="G2946" s="78" t="str">
        <f>IFERROR(VLOOKUP(tabConsumoAta[[#This Row],[ATA]],tabAtas[#Data],4,FALSE),"")</f>
        <v/>
      </c>
      <c r="H2946" s="163">
        <f>SUMIFS(tabSaldoAta[ESTIMATIVA],tabSaldoAta[CÓDIGO],tabConsumoAta[[#This Row],[CÓDIGO]],tabSaldoAta[CHAVE],tabConsumoAta[[#This Row],[ATA]])</f>
        <v>0</v>
      </c>
      <c r="I2946" s="164">
        <v>5</v>
      </c>
      <c r="J2946" s="159">
        <v>49</v>
      </c>
      <c r="K2946" s="251">
        <v>4094</v>
      </c>
      <c r="L2946" s="246" t="s">
        <v>1560</v>
      </c>
      <c r="M2946" s="160" t="s">
        <v>2663</v>
      </c>
      <c r="N2946" s="160" t="s">
        <v>2664</v>
      </c>
      <c r="O2946" s="249" t="s">
        <v>2666</v>
      </c>
      <c r="P2946" s="248">
        <v>43552</v>
      </c>
      <c r="Q2946" s="166" t="str">
        <f>IF(COUNTIFS(tabAtas_Bloqueios[CÓDIGO],tabConsumoAta[[#This Row],[CÓDIGO]],tabAtas_Bloqueios[CHAVE],tabConsumoAta[[#This Row],[ATA]],tabAtas_Bloqueios[INATIVO],"") &gt; 0,"X","")</f>
        <v/>
      </c>
      <c r="R2946" s="158" t="s">
        <v>1555</v>
      </c>
    </row>
    <row r="2947" spans="1:18" x14ac:dyDescent="0.3">
      <c r="A2947" s="247">
        <v>106910</v>
      </c>
      <c r="B2947" s="47" t="s">
        <v>2715</v>
      </c>
      <c r="C2947" s="34" t="str">
        <f>IFERROR(VLOOKUP(tabConsumoAta[[#This Row],[CÓDIGO]],tabEstimativa[#Data],14,FALSE),"")</f>
        <v/>
      </c>
      <c r="D2947" s="157"/>
      <c r="E2947" s="157"/>
      <c r="F2947" s="34"/>
      <c r="G2947" s="78" t="str">
        <f>IFERROR(VLOOKUP(tabConsumoAta[[#This Row],[ATA]],tabAtas[#Data],4,FALSE),"")</f>
        <v/>
      </c>
      <c r="H2947" s="163">
        <f>SUMIFS(tabSaldoAta[ESTIMATIVA],tabSaldoAta[CÓDIGO],tabConsumoAta[[#This Row],[CÓDIGO]],tabSaldoAta[CHAVE],tabConsumoAta[[#This Row],[ATA]])</f>
        <v>0</v>
      </c>
      <c r="I2947" s="164">
        <v>15</v>
      </c>
      <c r="J2947" s="159">
        <v>50</v>
      </c>
      <c r="K2947" s="251">
        <v>4094</v>
      </c>
      <c r="L2947" s="246" t="s">
        <v>1560</v>
      </c>
      <c r="M2947" s="160" t="s">
        <v>2663</v>
      </c>
      <c r="N2947" s="160" t="s">
        <v>2664</v>
      </c>
      <c r="O2947" s="249" t="s">
        <v>2666</v>
      </c>
      <c r="P2947" s="248">
        <v>43552</v>
      </c>
      <c r="Q2947" s="166" t="str">
        <f>IF(COUNTIFS(tabAtas_Bloqueios[CÓDIGO],tabConsumoAta[[#This Row],[CÓDIGO]],tabAtas_Bloqueios[CHAVE],tabConsumoAta[[#This Row],[ATA]],tabAtas_Bloqueios[INATIVO],"") &gt; 0,"X","")</f>
        <v/>
      </c>
      <c r="R2947" s="158" t="s">
        <v>1555</v>
      </c>
    </row>
    <row r="2948" spans="1:18" x14ac:dyDescent="0.3">
      <c r="A2948" s="247">
        <v>106911</v>
      </c>
      <c r="B2948" s="47" t="s">
        <v>2716</v>
      </c>
      <c r="C2948" s="34" t="str">
        <f>IFERROR(VLOOKUP(tabConsumoAta[[#This Row],[CÓDIGO]],tabEstimativa[#Data],14,FALSE),"")</f>
        <v/>
      </c>
      <c r="D2948" s="157"/>
      <c r="E2948" s="157"/>
      <c r="F2948" s="34"/>
      <c r="G2948" s="78" t="str">
        <f>IFERROR(VLOOKUP(tabConsumoAta[[#This Row],[ATA]],tabAtas[#Data],4,FALSE),"")</f>
        <v/>
      </c>
      <c r="H2948" s="163">
        <f>SUMIFS(tabSaldoAta[ESTIMATIVA],tabSaldoAta[CÓDIGO],tabConsumoAta[[#This Row],[CÓDIGO]],tabSaldoAta[CHAVE],tabConsumoAta[[#This Row],[ATA]])</f>
        <v>0</v>
      </c>
      <c r="I2948" s="164">
        <v>5</v>
      </c>
      <c r="J2948" s="159">
        <v>51</v>
      </c>
      <c r="K2948" s="251">
        <v>4094</v>
      </c>
      <c r="L2948" s="246" t="s">
        <v>1560</v>
      </c>
      <c r="M2948" s="160" t="s">
        <v>2663</v>
      </c>
      <c r="N2948" s="160" t="s">
        <v>2664</v>
      </c>
      <c r="O2948" s="249" t="s">
        <v>2666</v>
      </c>
      <c r="P2948" s="248">
        <v>43552</v>
      </c>
      <c r="Q2948" s="166" t="str">
        <f>IF(COUNTIFS(tabAtas_Bloqueios[CÓDIGO],tabConsumoAta[[#This Row],[CÓDIGO]],tabAtas_Bloqueios[CHAVE],tabConsumoAta[[#This Row],[ATA]],tabAtas_Bloqueios[INATIVO],"") &gt; 0,"X","")</f>
        <v/>
      </c>
      <c r="R2948" s="158" t="s">
        <v>1555</v>
      </c>
    </row>
    <row r="2949" spans="1:18" x14ac:dyDescent="0.3">
      <c r="A2949" s="247">
        <v>106914</v>
      </c>
      <c r="B2949" s="47" t="s">
        <v>2717</v>
      </c>
      <c r="C2949" s="34" t="str">
        <f>IFERROR(VLOOKUP(tabConsumoAta[[#This Row],[CÓDIGO]],tabEstimativa[#Data],14,FALSE),"")</f>
        <v>Suspenso</v>
      </c>
      <c r="D2949" s="157"/>
      <c r="E2949" s="157"/>
      <c r="F2949" s="34"/>
      <c r="G2949" s="78" t="str">
        <f>IFERROR(VLOOKUP(tabConsumoAta[[#This Row],[ATA]],tabAtas[#Data],4,FALSE),"")</f>
        <v/>
      </c>
      <c r="H2949" s="163">
        <f>SUMIFS(tabSaldoAta[ESTIMATIVA],tabSaldoAta[CÓDIGO],tabConsumoAta[[#This Row],[CÓDIGO]],tabSaldoAta[CHAVE],tabConsumoAta[[#This Row],[ATA]])</f>
        <v>0</v>
      </c>
      <c r="I2949" s="164">
        <v>5</v>
      </c>
      <c r="J2949" s="159">
        <v>52</v>
      </c>
      <c r="K2949" s="251">
        <v>4094</v>
      </c>
      <c r="L2949" s="246" t="s">
        <v>1560</v>
      </c>
      <c r="M2949" s="160" t="s">
        <v>2663</v>
      </c>
      <c r="N2949" s="160" t="s">
        <v>2664</v>
      </c>
      <c r="O2949" s="249" t="s">
        <v>2666</v>
      </c>
      <c r="P2949" s="248">
        <v>43552</v>
      </c>
      <c r="Q2949" s="166" t="str">
        <f>IF(COUNTIFS(tabAtas_Bloqueios[CÓDIGO],tabConsumoAta[[#This Row],[CÓDIGO]],tabAtas_Bloqueios[CHAVE],tabConsumoAta[[#This Row],[ATA]],tabAtas_Bloqueios[INATIVO],"") &gt; 0,"X","")</f>
        <v/>
      </c>
      <c r="R2949" s="158" t="s">
        <v>1555</v>
      </c>
    </row>
    <row r="2950" spans="1:18" x14ac:dyDescent="0.3">
      <c r="A2950" s="247">
        <v>106916</v>
      </c>
      <c r="B2950" s="47" t="s">
        <v>2718</v>
      </c>
      <c r="C2950" s="34" t="str">
        <f>IFERROR(VLOOKUP(tabConsumoAta[[#This Row],[CÓDIGO]],tabEstimativa[#Data],14,FALSE),"")</f>
        <v>Suspenso</v>
      </c>
      <c r="D2950" s="157"/>
      <c r="E2950" s="157"/>
      <c r="F2950" s="34"/>
      <c r="G2950" s="78" t="str">
        <f>IFERROR(VLOOKUP(tabConsumoAta[[#This Row],[ATA]],tabAtas[#Data],4,FALSE),"")</f>
        <v/>
      </c>
      <c r="H2950" s="163">
        <f>SUMIFS(tabSaldoAta[ESTIMATIVA],tabSaldoAta[CÓDIGO],tabConsumoAta[[#This Row],[CÓDIGO]],tabSaldoAta[CHAVE],tabConsumoAta[[#This Row],[ATA]])</f>
        <v>0</v>
      </c>
      <c r="I2950" s="164">
        <v>5</v>
      </c>
      <c r="J2950" s="159">
        <v>53</v>
      </c>
      <c r="K2950" s="251">
        <v>4094</v>
      </c>
      <c r="L2950" s="246" t="s">
        <v>1560</v>
      </c>
      <c r="M2950" s="160" t="s">
        <v>2663</v>
      </c>
      <c r="N2950" s="160" t="s">
        <v>2664</v>
      </c>
      <c r="O2950" s="249" t="s">
        <v>2666</v>
      </c>
      <c r="P2950" s="248">
        <v>43552</v>
      </c>
      <c r="Q2950" s="166" t="str">
        <f>IF(COUNTIFS(tabAtas_Bloqueios[CÓDIGO],tabConsumoAta[[#This Row],[CÓDIGO]],tabAtas_Bloqueios[CHAVE],tabConsumoAta[[#This Row],[ATA]],tabAtas_Bloqueios[INATIVO],"") &gt; 0,"X","")</f>
        <v/>
      </c>
      <c r="R2950" s="158" t="s">
        <v>1555</v>
      </c>
    </row>
    <row r="2951" spans="1:18" x14ac:dyDescent="0.3">
      <c r="A2951" s="247">
        <v>106917</v>
      </c>
      <c r="B2951" s="47" t="s">
        <v>2719</v>
      </c>
      <c r="C2951" s="34" t="str">
        <f>IFERROR(VLOOKUP(tabConsumoAta[[#This Row],[CÓDIGO]],tabEstimativa[#Data],14,FALSE),"")</f>
        <v>Suspenso</v>
      </c>
      <c r="D2951" s="157"/>
      <c r="E2951" s="157"/>
      <c r="F2951" s="34"/>
      <c r="G2951" s="78" t="str">
        <f>IFERROR(VLOOKUP(tabConsumoAta[[#This Row],[ATA]],tabAtas[#Data],4,FALSE),"")</f>
        <v/>
      </c>
      <c r="H2951" s="163">
        <f>SUMIFS(tabSaldoAta[ESTIMATIVA],tabSaldoAta[CÓDIGO],tabConsumoAta[[#This Row],[CÓDIGO]],tabSaldoAta[CHAVE],tabConsumoAta[[#This Row],[ATA]])</f>
        <v>0</v>
      </c>
      <c r="I2951" s="164">
        <v>10</v>
      </c>
      <c r="J2951" s="159">
        <v>54</v>
      </c>
      <c r="K2951" s="251">
        <v>4094</v>
      </c>
      <c r="L2951" s="246" t="s">
        <v>1560</v>
      </c>
      <c r="M2951" s="160" t="s">
        <v>2663</v>
      </c>
      <c r="N2951" s="160" t="s">
        <v>2664</v>
      </c>
      <c r="O2951" s="249" t="s">
        <v>2666</v>
      </c>
      <c r="P2951" s="248">
        <v>43552</v>
      </c>
      <c r="Q2951" s="166" t="str">
        <f>IF(COUNTIFS(tabAtas_Bloqueios[CÓDIGO],tabConsumoAta[[#This Row],[CÓDIGO]],tabAtas_Bloqueios[CHAVE],tabConsumoAta[[#This Row],[ATA]],tabAtas_Bloqueios[INATIVO],"") &gt; 0,"X","")</f>
        <v/>
      </c>
      <c r="R2951" s="158" t="s">
        <v>1555</v>
      </c>
    </row>
    <row r="2952" spans="1:18" x14ac:dyDescent="0.3">
      <c r="A2952" s="247">
        <v>106918</v>
      </c>
      <c r="B2952" s="47" t="s">
        <v>2720</v>
      </c>
      <c r="C2952" s="34" t="str">
        <f>IFERROR(VLOOKUP(tabConsumoAta[[#This Row],[CÓDIGO]],tabEstimativa[#Data],14,FALSE),"")</f>
        <v>Suspenso</v>
      </c>
      <c r="D2952" s="157"/>
      <c r="E2952" s="157"/>
      <c r="F2952" s="34"/>
      <c r="G2952" s="78" t="str">
        <f>IFERROR(VLOOKUP(tabConsumoAta[[#This Row],[ATA]],tabAtas[#Data],4,FALSE),"")</f>
        <v/>
      </c>
      <c r="H2952" s="163">
        <f>SUMIFS(tabSaldoAta[ESTIMATIVA],tabSaldoAta[CÓDIGO],tabConsumoAta[[#This Row],[CÓDIGO]],tabSaldoAta[CHAVE],tabConsumoAta[[#This Row],[ATA]])</f>
        <v>0</v>
      </c>
      <c r="I2952" s="164">
        <v>5</v>
      </c>
      <c r="J2952" s="159">
        <v>55</v>
      </c>
      <c r="K2952" s="251">
        <v>4094</v>
      </c>
      <c r="L2952" s="246" t="s">
        <v>1560</v>
      </c>
      <c r="M2952" s="160" t="s">
        <v>2663</v>
      </c>
      <c r="N2952" s="160" t="s">
        <v>2664</v>
      </c>
      <c r="O2952" s="249" t="s">
        <v>2666</v>
      </c>
      <c r="P2952" s="248">
        <v>43552</v>
      </c>
      <c r="Q2952" s="166" t="str">
        <f>IF(COUNTIFS(tabAtas_Bloqueios[CÓDIGO],tabConsumoAta[[#This Row],[CÓDIGO]],tabAtas_Bloqueios[CHAVE],tabConsumoAta[[#This Row],[ATA]],tabAtas_Bloqueios[INATIVO],"") &gt; 0,"X","")</f>
        <v/>
      </c>
      <c r="R2952" s="158" t="s">
        <v>1555</v>
      </c>
    </row>
    <row r="2953" spans="1:18" x14ac:dyDescent="0.3">
      <c r="A2953" s="247">
        <v>106919</v>
      </c>
      <c r="B2953" s="47" t="s">
        <v>2721</v>
      </c>
      <c r="C2953" s="34" t="str">
        <f>IFERROR(VLOOKUP(tabConsumoAta[[#This Row],[CÓDIGO]],tabEstimativa[#Data],14,FALSE),"")</f>
        <v>Suspenso</v>
      </c>
      <c r="D2953" s="157"/>
      <c r="E2953" s="157"/>
      <c r="F2953" s="34"/>
      <c r="G2953" s="78" t="str">
        <f>IFERROR(VLOOKUP(tabConsumoAta[[#This Row],[ATA]],tabAtas[#Data],4,FALSE),"")</f>
        <v/>
      </c>
      <c r="H2953" s="163">
        <f>SUMIFS(tabSaldoAta[ESTIMATIVA],tabSaldoAta[CÓDIGO],tabConsumoAta[[#This Row],[CÓDIGO]],tabSaldoAta[CHAVE],tabConsumoAta[[#This Row],[ATA]])</f>
        <v>0</v>
      </c>
      <c r="I2953" s="164">
        <v>5</v>
      </c>
      <c r="J2953" s="159">
        <v>56</v>
      </c>
      <c r="K2953" s="251">
        <v>4094</v>
      </c>
      <c r="L2953" s="246" t="s">
        <v>1560</v>
      </c>
      <c r="M2953" s="160" t="s">
        <v>2663</v>
      </c>
      <c r="N2953" s="160" t="s">
        <v>2664</v>
      </c>
      <c r="O2953" s="249" t="s">
        <v>2666</v>
      </c>
      <c r="P2953" s="248">
        <v>43552</v>
      </c>
      <c r="Q2953" s="166" t="str">
        <f>IF(COUNTIFS(tabAtas_Bloqueios[CÓDIGO],tabConsumoAta[[#This Row],[CÓDIGO]],tabAtas_Bloqueios[CHAVE],tabConsumoAta[[#This Row],[ATA]],tabAtas_Bloqueios[INATIVO],"") &gt; 0,"X","")</f>
        <v/>
      </c>
      <c r="R2953" s="158" t="s">
        <v>1555</v>
      </c>
    </row>
    <row r="2954" spans="1:18" x14ac:dyDescent="0.3">
      <c r="A2954" s="247">
        <v>121471</v>
      </c>
      <c r="B2954" s="47" t="s">
        <v>2722</v>
      </c>
      <c r="C2954" s="34" t="str">
        <f>IFERROR(VLOOKUP(tabConsumoAta[[#This Row],[CÓDIGO]],tabEstimativa[#Data],14,FALSE),"")</f>
        <v/>
      </c>
      <c r="D2954" s="157"/>
      <c r="E2954" s="157"/>
      <c r="F2954" s="34"/>
      <c r="G2954" s="78" t="str">
        <f>IFERROR(VLOOKUP(tabConsumoAta[[#This Row],[ATA]],tabAtas[#Data],4,FALSE),"")</f>
        <v/>
      </c>
      <c r="H2954" s="163">
        <f>SUMIFS(tabSaldoAta[ESTIMATIVA],tabSaldoAta[CÓDIGO],tabConsumoAta[[#This Row],[CÓDIGO]],tabSaldoAta[CHAVE],tabConsumoAta[[#This Row],[ATA]])</f>
        <v>0</v>
      </c>
      <c r="I2954" s="164">
        <v>4</v>
      </c>
      <c r="J2954" s="159">
        <v>57</v>
      </c>
      <c r="K2954" s="251">
        <v>4095</v>
      </c>
      <c r="L2954" s="246" t="s">
        <v>1560</v>
      </c>
      <c r="M2954" s="160" t="s">
        <v>2663</v>
      </c>
      <c r="N2954" s="160" t="s">
        <v>2664</v>
      </c>
      <c r="O2954" s="249" t="s">
        <v>2666</v>
      </c>
      <c r="P2954" s="248">
        <v>43552</v>
      </c>
      <c r="Q2954" s="166" t="str">
        <f>IF(COUNTIFS(tabAtas_Bloqueios[CÓDIGO],tabConsumoAta[[#This Row],[CÓDIGO]],tabAtas_Bloqueios[CHAVE],tabConsumoAta[[#This Row],[ATA]],tabAtas_Bloqueios[INATIVO],"") &gt; 0,"X","")</f>
        <v/>
      </c>
      <c r="R2954" s="158" t="s">
        <v>1555</v>
      </c>
    </row>
    <row r="2955" spans="1:18" x14ac:dyDescent="0.3">
      <c r="A2955" s="247">
        <v>130572</v>
      </c>
      <c r="B2955" s="47" t="s">
        <v>2723</v>
      </c>
      <c r="C2955" s="34" t="str">
        <f>IFERROR(VLOOKUP(tabConsumoAta[[#This Row],[CÓDIGO]],tabEstimativa[#Data],14,FALSE),"")</f>
        <v>Aguardando</v>
      </c>
      <c r="D2955" s="157"/>
      <c r="E2955" s="157"/>
      <c r="F2955" s="34"/>
      <c r="G2955" s="78" t="str">
        <f>IFERROR(VLOOKUP(tabConsumoAta[[#This Row],[ATA]],tabAtas[#Data],4,FALSE),"")</f>
        <v/>
      </c>
      <c r="H2955" s="163">
        <f>SUMIFS(tabSaldoAta[ESTIMATIVA],tabSaldoAta[CÓDIGO],tabConsumoAta[[#This Row],[CÓDIGO]],tabSaldoAta[CHAVE],tabConsumoAta[[#This Row],[ATA]])</f>
        <v>0</v>
      </c>
      <c r="I2955" s="164">
        <v>16</v>
      </c>
      <c r="J2955" s="159">
        <v>58</v>
      </c>
      <c r="K2955" s="251">
        <v>4095</v>
      </c>
      <c r="L2955" s="246" t="s">
        <v>1560</v>
      </c>
      <c r="M2955" s="160" t="s">
        <v>2663</v>
      </c>
      <c r="N2955" s="160" t="s">
        <v>2664</v>
      </c>
      <c r="O2955" s="249" t="s">
        <v>2666</v>
      </c>
      <c r="P2955" s="248">
        <v>43552</v>
      </c>
      <c r="Q2955" s="166" t="str">
        <f>IF(COUNTIFS(tabAtas_Bloqueios[CÓDIGO],tabConsumoAta[[#This Row],[CÓDIGO]],tabAtas_Bloqueios[CHAVE],tabConsumoAta[[#This Row],[ATA]],tabAtas_Bloqueios[INATIVO],"") &gt; 0,"X","")</f>
        <v/>
      </c>
      <c r="R2955" s="158" t="s">
        <v>1555</v>
      </c>
    </row>
    <row r="2956" spans="1:18" x14ac:dyDescent="0.3">
      <c r="A2956" s="247">
        <v>131461</v>
      </c>
      <c r="B2956" s="47" t="s">
        <v>2724</v>
      </c>
      <c r="C2956" s="34" t="str">
        <f>IFERROR(VLOOKUP(tabConsumoAta[[#This Row],[CÓDIGO]],tabEstimativa[#Data],14,FALSE),"")</f>
        <v/>
      </c>
      <c r="D2956" s="157"/>
      <c r="E2956" s="157"/>
      <c r="F2956" s="34"/>
      <c r="G2956" s="78" t="str">
        <f>IFERROR(VLOOKUP(tabConsumoAta[[#This Row],[ATA]],tabAtas[#Data],4,FALSE),"")</f>
        <v/>
      </c>
      <c r="H2956" s="163">
        <f>SUMIFS(tabSaldoAta[ESTIMATIVA],tabSaldoAta[CÓDIGO],tabConsumoAta[[#This Row],[CÓDIGO]],tabSaldoAta[CHAVE],tabConsumoAta[[#This Row],[ATA]])</f>
        <v>0</v>
      </c>
      <c r="I2956" s="164">
        <v>6</v>
      </c>
      <c r="J2956" s="159">
        <v>59</v>
      </c>
      <c r="K2956" s="251">
        <v>4097</v>
      </c>
      <c r="L2956" s="246" t="s">
        <v>1560</v>
      </c>
      <c r="M2956" s="160" t="s">
        <v>2663</v>
      </c>
      <c r="N2956" s="160" t="s">
        <v>2664</v>
      </c>
      <c r="O2956" s="249" t="s">
        <v>2666</v>
      </c>
      <c r="P2956" s="248">
        <v>43552</v>
      </c>
      <c r="Q2956" s="166" t="str">
        <f>IF(COUNTIFS(tabAtas_Bloqueios[CÓDIGO],tabConsumoAta[[#This Row],[CÓDIGO]],tabAtas_Bloqueios[CHAVE],tabConsumoAta[[#This Row],[ATA]],tabAtas_Bloqueios[INATIVO],"") &gt; 0,"X","")</f>
        <v/>
      </c>
      <c r="R2956" s="158" t="s">
        <v>1555</v>
      </c>
    </row>
    <row r="2957" spans="1:18" x14ac:dyDescent="0.3">
      <c r="A2957" s="247">
        <v>132579</v>
      </c>
      <c r="B2957" s="47" t="s">
        <v>2725</v>
      </c>
      <c r="C2957" s="34" t="str">
        <f>IFERROR(VLOOKUP(tabConsumoAta[[#This Row],[CÓDIGO]],tabEstimativa[#Data],14,FALSE),"")</f>
        <v/>
      </c>
      <c r="D2957" s="157"/>
      <c r="E2957" s="157"/>
      <c r="F2957" s="34"/>
      <c r="G2957" s="78" t="str">
        <f>IFERROR(VLOOKUP(tabConsumoAta[[#This Row],[ATA]],tabAtas[#Data],4,FALSE),"")</f>
        <v/>
      </c>
      <c r="H2957" s="163">
        <f>SUMIFS(tabSaldoAta[ESTIMATIVA],tabSaldoAta[CÓDIGO],tabConsumoAta[[#This Row],[CÓDIGO]],tabSaldoAta[CHAVE],tabConsumoAta[[#This Row],[ATA]])</f>
        <v>0</v>
      </c>
      <c r="I2957" s="164">
        <v>50</v>
      </c>
      <c r="J2957" s="159">
        <v>60</v>
      </c>
      <c r="K2957" s="251">
        <v>4096</v>
      </c>
      <c r="L2957" s="246" t="s">
        <v>1560</v>
      </c>
      <c r="M2957" s="160" t="s">
        <v>2663</v>
      </c>
      <c r="N2957" s="160" t="s">
        <v>2664</v>
      </c>
      <c r="O2957" s="249" t="s">
        <v>2666</v>
      </c>
      <c r="P2957" s="248">
        <v>43552</v>
      </c>
      <c r="Q2957" s="166" t="str">
        <f>IF(COUNTIFS(tabAtas_Bloqueios[CÓDIGO],tabConsumoAta[[#This Row],[CÓDIGO]],tabAtas_Bloqueios[CHAVE],tabConsumoAta[[#This Row],[ATA]],tabAtas_Bloqueios[INATIVO],"") &gt; 0,"X","")</f>
        <v/>
      </c>
      <c r="R2957" s="158" t="s">
        <v>1555</v>
      </c>
    </row>
    <row r="2958" spans="1:18" x14ac:dyDescent="0.3">
      <c r="A2958" s="247">
        <v>132799</v>
      </c>
      <c r="B2958" s="47" t="s">
        <v>2726</v>
      </c>
      <c r="C2958" s="34" t="str">
        <f>IFERROR(VLOOKUP(tabConsumoAta[[#This Row],[CÓDIGO]],tabEstimativa[#Data],14,FALSE),"")</f>
        <v/>
      </c>
      <c r="D2958" s="157"/>
      <c r="E2958" s="157"/>
      <c r="F2958" s="34"/>
      <c r="G2958" s="78" t="str">
        <f>IFERROR(VLOOKUP(tabConsumoAta[[#This Row],[ATA]],tabAtas[#Data],4,FALSE),"")</f>
        <v/>
      </c>
      <c r="H2958" s="163">
        <f>SUMIFS(tabSaldoAta[ESTIMATIVA],tabSaldoAta[CÓDIGO],tabConsumoAta[[#This Row],[CÓDIGO]],tabSaldoAta[CHAVE],tabConsumoAta[[#This Row],[ATA]])</f>
        <v>0</v>
      </c>
      <c r="I2958" s="164">
        <v>12</v>
      </c>
      <c r="J2958" s="159">
        <v>61</v>
      </c>
      <c r="K2958" s="251">
        <v>4095</v>
      </c>
      <c r="L2958" s="246" t="s">
        <v>1560</v>
      </c>
      <c r="M2958" s="160" t="s">
        <v>2663</v>
      </c>
      <c r="N2958" s="160" t="s">
        <v>2664</v>
      </c>
      <c r="O2958" s="249" t="s">
        <v>2666</v>
      </c>
      <c r="P2958" s="248">
        <v>43552</v>
      </c>
      <c r="Q2958" s="166" t="str">
        <f>IF(COUNTIFS(tabAtas_Bloqueios[CÓDIGO],tabConsumoAta[[#This Row],[CÓDIGO]],tabAtas_Bloqueios[CHAVE],tabConsumoAta[[#This Row],[ATA]],tabAtas_Bloqueios[INATIVO],"") &gt; 0,"X","")</f>
        <v/>
      </c>
      <c r="R2958" s="158" t="s">
        <v>1555</v>
      </c>
    </row>
    <row r="2959" spans="1:18" x14ac:dyDescent="0.3">
      <c r="A2959" s="247">
        <v>135014</v>
      </c>
      <c r="B2959" s="47" t="s">
        <v>2727</v>
      </c>
      <c r="C2959" s="34" t="str">
        <f>IFERROR(VLOOKUP(tabConsumoAta[[#This Row],[CÓDIGO]],tabEstimativa[#Data],14,FALSE),"")</f>
        <v>Aguardando</v>
      </c>
      <c r="D2959" s="157"/>
      <c r="E2959" s="157"/>
      <c r="F2959" s="34"/>
      <c r="G2959" s="78" t="str">
        <f>IFERROR(VLOOKUP(tabConsumoAta[[#This Row],[ATA]],tabAtas[#Data],4,FALSE),"")</f>
        <v/>
      </c>
      <c r="H2959" s="163">
        <f>SUMIFS(tabSaldoAta[ESTIMATIVA],tabSaldoAta[CÓDIGO],tabConsumoAta[[#This Row],[CÓDIGO]],tabSaldoAta[CHAVE],tabConsumoAta[[#This Row],[ATA]])</f>
        <v>0</v>
      </c>
      <c r="I2959" s="164">
        <v>8</v>
      </c>
      <c r="J2959" s="159">
        <v>62</v>
      </c>
      <c r="K2959" s="251">
        <v>4097</v>
      </c>
      <c r="L2959" s="246" t="s">
        <v>1560</v>
      </c>
      <c r="M2959" s="160" t="s">
        <v>2663</v>
      </c>
      <c r="N2959" s="160" t="s">
        <v>2664</v>
      </c>
      <c r="O2959" s="249" t="s">
        <v>2666</v>
      </c>
      <c r="P2959" s="248">
        <v>43552</v>
      </c>
      <c r="Q2959" s="166" t="str">
        <f>IF(COUNTIFS(tabAtas_Bloqueios[CÓDIGO],tabConsumoAta[[#This Row],[CÓDIGO]],tabAtas_Bloqueios[CHAVE],tabConsumoAta[[#This Row],[ATA]],tabAtas_Bloqueios[INATIVO],"") &gt; 0,"X","")</f>
        <v/>
      </c>
      <c r="R2959" s="158" t="s">
        <v>1555</v>
      </c>
    </row>
    <row r="2960" spans="1:18" x14ac:dyDescent="0.3">
      <c r="A2960" s="247">
        <v>135015</v>
      </c>
      <c r="B2960" s="47" t="s">
        <v>2728</v>
      </c>
      <c r="C2960" s="34" t="str">
        <f>IFERROR(VLOOKUP(tabConsumoAta[[#This Row],[CÓDIGO]],tabEstimativa[#Data],14,FALSE),"")</f>
        <v/>
      </c>
      <c r="D2960" s="157"/>
      <c r="E2960" s="157"/>
      <c r="F2960" s="34"/>
      <c r="G2960" s="78" t="str">
        <f>IFERROR(VLOOKUP(tabConsumoAta[[#This Row],[ATA]],tabAtas[#Data],4,FALSE),"")</f>
        <v/>
      </c>
      <c r="H2960" s="163">
        <f>SUMIFS(tabSaldoAta[ESTIMATIVA],tabSaldoAta[CÓDIGO],tabConsumoAta[[#This Row],[CÓDIGO]],tabSaldoAta[CHAVE],tabConsumoAta[[#This Row],[ATA]])</f>
        <v>0</v>
      </c>
      <c r="I2960" s="164">
        <v>4</v>
      </c>
      <c r="J2960" s="159">
        <v>63</v>
      </c>
      <c r="K2960" s="251">
        <v>4098</v>
      </c>
      <c r="L2960" s="246" t="s">
        <v>1560</v>
      </c>
      <c r="M2960" s="160" t="s">
        <v>2663</v>
      </c>
      <c r="N2960" s="160" t="s">
        <v>2664</v>
      </c>
      <c r="O2960" s="249" t="s">
        <v>2666</v>
      </c>
      <c r="P2960" s="248">
        <v>43552</v>
      </c>
      <c r="Q2960" s="166" t="str">
        <f>IF(COUNTIFS(tabAtas_Bloqueios[CÓDIGO],tabConsumoAta[[#This Row],[CÓDIGO]],tabAtas_Bloqueios[CHAVE],tabConsumoAta[[#This Row],[ATA]],tabAtas_Bloqueios[INATIVO],"") &gt; 0,"X","")</f>
        <v/>
      </c>
      <c r="R2960" s="158" t="s">
        <v>1555</v>
      </c>
    </row>
    <row r="2961" spans="1:18" x14ac:dyDescent="0.3">
      <c r="A2961" s="247">
        <v>135022</v>
      </c>
      <c r="B2961" s="47" t="s">
        <v>2729</v>
      </c>
      <c r="C2961" s="34" t="str">
        <f>IFERROR(VLOOKUP(tabConsumoAta[[#This Row],[CÓDIGO]],tabEstimativa[#Data],14,FALSE),"")</f>
        <v/>
      </c>
      <c r="D2961" s="157"/>
      <c r="E2961" s="157"/>
      <c r="F2961" s="34"/>
      <c r="G2961" s="78" t="str">
        <f>IFERROR(VLOOKUP(tabConsumoAta[[#This Row],[ATA]],tabAtas[#Data],4,FALSE),"")</f>
        <v/>
      </c>
      <c r="H2961" s="163">
        <f>SUMIFS(tabSaldoAta[ESTIMATIVA],tabSaldoAta[CÓDIGO],tabConsumoAta[[#This Row],[CÓDIGO]],tabSaldoAta[CHAVE],tabConsumoAta[[#This Row],[ATA]])</f>
        <v>0</v>
      </c>
      <c r="I2961" s="164">
        <v>16</v>
      </c>
      <c r="J2961" s="159">
        <v>64</v>
      </c>
      <c r="K2961" s="251">
        <v>4096</v>
      </c>
      <c r="L2961" s="246" t="s">
        <v>1560</v>
      </c>
      <c r="M2961" s="160" t="s">
        <v>2663</v>
      </c>
      <c r="N2961" s="160" t="s">
        <v>2664</v>
      </c>
      <c r="O2961" s="249" t="s">
        <v>2666</v>
      </c>
      <c r="P2961" s="248">
        <v>43552</v>
      </c>
      <c r="Q2961" s="166" t="str">
        <f>IF(COUNTIFS(tabAtas_Bloqueios[CÓDIGO],tabConsumoAta[[#This Row],[CÓDIGO]],tabAtas_Bloqueios[CHAVE],tabConsumoAta[[#This Row],[ATA]],tabAtas_Bloqueios[INATIVO],"") &gt; 0,"X","")</f>
        <v/>
      </c>
      <c r="R2961" s="158" t="s">
        <v>1555</v>
      </c>
    </row>
    <row r="2962" spans="1:18" x14ac:dyDescent="0.3">
      <c r="A2962" s="247">
        <v>135024</v>
      </c>
      <c r="B2962" s="47" t="s">
        <v>2730</v>
      </c>
      <c r="C2962" s="34" t="str">
        <f>IFERROR(VLOOKUP(tabConsumoAta[[#This Row],[CÓDIGO]],tabEstimativa[#Data],14,FALSE),"")</f>
        <v/>
      </c>
      <c r="D2962" s="157"/>
      <c r="E2962" s="157"/>
      <c r="F2962" s="34"/>
      <c r="G2962" s="78" t="str">
        <f>IFERROR(VLOOKUP(tabConsumoAta[[#This Row],[ATA]],tabAtas[#Data],4,FALSE),"")</f>
        <v/>
      </c>
      <c r="H2962" s="163">
        <f>SUMIFS(tabSaldoAta[ESTIMATIVA],tabSaldoAta[CÓDIGO],tabConsumoAta[[#This Row],[CÓDIGO]],tabSaldoAta[CHAVE],tabConsumoAta[[#This Row],[ATA]])</f>
        <v>0</v>
      </c>
      <c r="I2962" s="164">
        <v>408</v>
      </c>
      <c r="J2962" s="159">
        <v>65</v>
      </c>
      <c r="K2962" s="251">
        <v>4095</v>
      </c>
      <c r="L2962" s="246" t="s">
        <v>1560</v>
      </c>
      <c r="M2962" s="160" t="s">
        <v>2663</v>
      </c>
      <c r="N2962" s="160" t="s">
        <v>2664</v>
      </c>
      <c r="O2962" s="249" t="s">
        <v>2666</v>
      </c>
      <c r="P2962" s="248">
        <v>43552</v>
      </c>
      <c r="Q2962" s="166" t="str">
        <f>IF(COUNTIFS(tabAtas_Bloqueios[CÓDIGO],tabConsumoAta[[#This Row],[CÓDIGO]],tabAtas_Bloqueios[CHAVE],tabConsumoAta[[#This Row],[ATA]],tabAtas_Bloqueios[INATIVO],"") &gt; 0,"X","")</f>
        <v/>
      </c>
      <c r="R2962" s="158" t="s">
        <v>1555</v>
      </c>
    </row>
    <row r="2963" spans="1:18" x14ac:dyDescent="0.3">
      <c r="A2963" s="247">
        <v>135025</v>
      </c>
      <c r="B2963" s="47" t="s">
        <v>2731</v>
      </c>
      <c r="C2963" s="34" t="str">
        <f>IFERROR(VLOOKUP(tabConsumoAta[[#This Row],[CÓDIGO]],tabEstimativa[#Data],14,FALSE),"")</f>
        <v/>
      </c>
      <c r="D2963" s="157"/>
      <c r="E2963" s="157"/>
      <c r="F2963" s="34"/>
      <c r="G2963" s="78" t="str">
        <f>IFERROR(VLOOKUP(tabConsumoAta[[#This Row],[ATA]],tabAtas[#Data],4,FALSE),"")</f>
        <v/>
      </c>
      <c r="H2963" s="163">
        <f>SUMIFS(tabSaldoAta[ESTIMATIVA],tabSaldoAta[CÓDIGO],tabConsumoAta[[#This Row],[CÓDIGO]],tabSaldoAta[CHAVE],tabConsumoAta[[#This Row],[ATA]])</f>
        <v>0</v>
      </c>
      <c r="I2963" s="164">
        <v>12</v>
      </c>
      <c r="J2963" s="159">
        <v>66</v>
      </c>
      <c r="K2963" s="251">
        <v>4096</v>
      </c>
      <c r="L2963" s="246" t="s">
        <v>1560</v>
      </c>
      <c r="M2963" s="160" t="s">
        <v>2663</v>
      </c>
      <c r="N2963" s="160" t="s">
        <v>2664</v>
      </c>
      <c r="O2963" s="249" t="s">
        <v>2666</v>
      </c>
      <c r="P2963" s="248">
        <v>43552</v>
      </c>
      <c r="Q2963" s="166" t="str">
        <f>IF(COUNTIFS(tabAtas_Bloqueios[CÓDIGO],tabConsumoAta[[#This Row],[CÓDIGO]],tabAtas_Bloqueios[CHAVE],tabConsumoAta[[#This Row],[ATA]],tabAtas_Bloqueios[INATIVO],"") &gt; 0,"X","")</f>
        <v/>
      </c>
      <c r="R2963" s="158" t="s">
        <v>1555</v>
      </c>
    </row>
    <row r="2964" spans="1:18" x14ac:dyDescent="0.3">
      <c r="A2964" s="247">
        <v>135033</v>
      </c>
      <c r="B2964" s="47" t="s">
        <v>2732</v>
      </c>
      <c r="C2964" s="34" t="str">
        <f>IFERROR(VLOOKUP(tabConsumoAta[[#This Row],[CÓDIGO]],tabEstimativa[#Data],14,FALSE),"")</f>
        <v/>
      </c>
      <c r="D2964" s="157"/>
      <c r="E2964" s="157"/>
      <c r="F2964" s="34"/>
      <c r="G2964" s="78" t="str">
        <f>IFERROR(VLOOKUP(tabConsumoAta[[#This Row],[ATA]],tabAtas[#Data],4,FALSE),"")</f>
        <v/>
      </c>
      <c r="H2964" s="163">
        <f>SUMIFS(tabSaldoAta[ESTIMATIVA],tabSaldoAta[CÓDIGO],tabConsumoAta[[#This Row],[CÓDIGO]],tabSaldoAta[CHAVE],tabConsumoAta[[#This Row],[ATA]])</f>
        <v>0</v>
      </c>
      <c r="I2964" s="164">
        <v>88</v>
      </c>
      <c r="J2964" s="159">
        <v>67</v>
      </c>
      <c r="K2964" s="251">
        <v>4096</v>
      </c>
      <c r="L2964" s="246" t="s">
        <v>1560</v>
      </c>
      <c r="M2964" s="160" t="s">
        <v>2663</v>
      </c>
      <c r="N2964" s="160" t="s">
        <v>2664</v>
      </c>
      <c r="O2964" s="249" t="s">
        <v>2666</v>
      </c>
      <c r="P2964" s="248">
        <v>43552</v>
      </c>
      <c r="Q2964" s="166" t="str">
        <f>IF(COUNTIFS(tabAtas_Bloqueios[CÓDIGO],tabConsumoAta[[#This Row],[CÓDIGO]],tabAtas_Bloqueios[CHAVE],tabConsumoAta[[#This Row],[ATA]],tabAtas_Bloqueios[INATIVO],"") &gt; 0,"X","")</f>
        <v/>
      </c>
      <c r="R2964" s="158" t="s">
        <v>1555</v>
      </c>
    </row>
    <row r="2965" spans="1:18" x14ac:dyDescent="0.3">
      <c r="A2965" s="247">
        <v>135057</v>
      </c>
      <c r="B2965" s="47" t="s">
        <v>2733</v>
      </c>
      <c r="C2965" s="34" t="str">
        <f>IFERROR(VLOOKUP(tabConsumoAta[[#This Row],[CÓDIGO]],tabEstimativa[#Data],14,FALSE),"")</f>
        <v/>
      </c>
      <c r="D2965" s="157"/>
      <c r="E2965" s="157"/>
      <c r="F2965" s="34"/>
      <c r="G2965" s="78" t="str">
        <f>IFERROR(VLOOKUP(tabConsumoAta[[#This Row],[ATA]],tabAtas[#Data],4,FALSE),"")</f>
        <v/>
      </c>
      <c r="H2965" s="163">
        <f>SUMIFS(tabSaldoAta[ESTIMATIVA],tabSaldoAta[CÓDIGO],tabConsumoAta[[#This Row],[CÓDIGO]],tabSaldoAta[CHAVE],tabConsumoAta[[#This Row],[ATA]])</f>
        <v>0</v>
      </c>
      <c r="I2965" s="164">
        <v>14</v>
      </c>
      <c r="J2965" s="159">
        <v>68</v>
      </c>
      <c r="K2965" s="251">
        <v>4097</v>
      </c>
      <c r="L2965" s="246" t="s">
        <v>1560</v>
      </c>
      <c r="M2965" s="160" t="s">
        <v>2663</v>
      </c>
      <c r="N2965" s="160" t="s">
        <v>2664</v>
      </c>
      <c r="O2965" s="249" t="s">
        <v>2666</v>
      </c>
      <c r="P2965" s="248">
        <v>43552</v>
      </c>
      <c r="Q2965" s="166" t="str">
        <f>IF(COUNTIFS(tabAtas_Bloqueios[CÓDIGO],tabConsumoAta[[#This Row],[CÓDIGO]],tabAtas_Bloqueios[CHAVE],tabConsumoAta[[#This Row],[ATA]],tabAtas_Bloqueios[INATIVO],"") &gt; 0,"X","")</f>
        <v/>
      </c>
      <c r="R2965" s="158" t="s">
        <v>1555</v>
      </c>
    </row>
    <row r="2966" spans="1:18" x14ac:dyDescent="0.3">
      <c r="A2966" s="247">
        <v>98596</v>
      </c>
      <c r="B2966" s="47" t="s">
        <v>2734</v>
      </c>
      <c r="C2966" s="34" t="str">
        <f>IFERROR(VLOOKUP(tabConsumoAta[[#This Row],[CÓDIGO]],tabEstimativa[#Data],14,FALSE),"")</f>
        <v/>
      </c>
      <c r="D2966" s="157"/>
      <c r="E2966" s="157"/>
      <c r="F2966" s="34"/>
      <c r="G2966" s="78" t="str">
        <f>IFERROR(VLOOKUP(tabConsumoAta[[#This Row],[ATA]],tabAtas[#Data],4,FALSE),"")</f>
        <v/>
      </c>
      <c r="H2966" s="163">
        <f>SUMIFS(tabSaldoAta[ESTIMATIVA],tabSaldoAta[CÓDIGO],tabConsumoAta[[#This Row],[CÓDIGO]],tabSaldoAta[CHAVE],tabConsumoAta[[#This Row],[ATA]])</f>
        <v>0</v>
      </c>
      <c r="I2966" s="164">
        <v>48</v>
      </c>
      <c r="J2966" s="159">
        <v>69</v>
      </c>
      <c r="K2966" s="251">
        <v>4094</v>
      </c>
      <c r="L2966" s="246" t="s">
        <v>1560</v>
      </c>
      <c r="M2966" s="160" t="s">
        <v>2663</v>
      </c>
      <c r="N2966" s="160" t="s">
        <v>2664</v>
      </c>
      <c r="O2966" s="249" t="s">
        <v>2666</v>
      </c>
      <c r="P2966" s="248">
        <v>43552</v>
      </c>
      <c r="Q2966" s="166" t="str">
        <f>IF(COUNTIFS(tabAtas_Bloqueios[CÓDIGO],tabConsumoAta[[#This Row],[CÓDIGO]],tabAtas_Bloqueios[CHAVE],tabConsumoAta[[#This Row],[ATA]],tabAtas_Bloqueios[INATIVO],"") &gt; 0,"X","")</f>
        <v/>
      </c>
      <c r="R2966" s="158" t="s">
        <v>1555</v>
      </c>
    </row>
    <row r="2967" spans="1:18" x14ac:dyDescent="0.3">
      <c r="A2967" s="247">
        <v>18679</v>
      </c>
      <c r="B2967" s="47" t="s">
        <v>2735</v>
      </c>
      <c r="C2967" s="34" t="str">
        <f>IFERROR(VLOOKUP(tabConsumoAta[[#This Row],[CÓDIGO]],tabEstimativa[#Data],14,FALSE),"")</f>
        <v/>
      </c>
      <c r="D2967" s="157"/>
      <c r="E2967" s="157"/>
      <c r="F2967" s="34"/>
      <c r="G2967" s="78" t="str">
        <f>IFERROR(VLOOKUP(tabConsumoAta[[#This Row],[ATA]],tabAtas[#Data],4,FALSE),"")</f>
        <v/>
      </c>
      <c r="H2967" s="163">
        <f>SUMIFS(tabSaldoAta[ESTIMATIVA],tabSaldoAta[CÓDIGO],tabConsumoAta[[#This Row],[CÓDIGO]],tabSaldoAta[CHAVE],tabConsumoAta[[#This Row],[ATA]])</f>
        <v>0</v>
      </c>
      <c r="I2967" s="164">
        <v>12</v>
      </c>
      <c r="J2967" s="159">
        <v>70</v>
      </c>
      <c r="K2967" s="251">
        <v>4084</v>
      </c>
      <c r="L2967" s="246" t="s">
        <v>1560</v>
      </c>
      <c r="M2967" s="160" t="s">
        <v>2663</v>
      </c>
      <c r="N2967" s="160" t="s">
        <v>2664</v>
      </c>
      <c r="O2967" s="249" t="s">
        <v>2666</v>
      </c>
      <c r="P2967" s="248">
        <v>43552</v>
      </c>
      <c r="Q2967" s="166" t="str">
        <f>IF(COUNTIFS(tabAtas_Bloqueios[CÓDIGO],tabConsumoAta[[#This Row],[CÓDIGO]],tabAtas_Bloqueios[CHAVE],tabConsumoAta[[#This Row],[ATA]],tabAtas_Bloqueios[INATIVO],"") &gt; 0,"X","")</f>
        <v/>
      </c>
      <c r="R2967" s="158" t="s">
        <v>1555</v>
      </c>
    </row>
    <row r="2968" spans="1:18" x14ac:dyDescent="0.3">
      <c r="A2968" s="247">
        <v>127105</v>
      </c>
      <c r="B2968" s="47" t="s">
        <v>2736</v>
      </c>
      <c r="C2968" s="34" t="str">
        <f>IFERROR(VLOOKUP(tabConsumoAta[[#This Row],[CÓDIGO]],tabEstimativa[#Data],14,FALSE),"")</f>
        <v/>
      </c>
      <c r="D2968" s="157"/>
      <c r="E2968" s="157"/>
      <c r="F2968" s="34"/>
      <c r="G2968" s="78" t="str">
        <f>IFERROR(VLOOKUP(tabConsumoAta[[#This Row],[ATA]],tabAtas[#Data],4,FALSE),"")</f>
        <v/>
      </c>
      <c r="H2968" s="163">
        <f>SUMIFS(tabSaldoAta[ESTIMATIVA],tabSaldoAta[CÓDIGO],tabConsumoAta[[#This Row],[CÓDIGO]],tabSaldoAta[CHAVE],tabConsumoAta[[#This Row],[ATA]])</f>
        <v>0</v>
      </c>
      <c r="I2968" s="164">
        <v>15</v>
      </c>
      <c r="J2968" s="159">
        <v>71</v>
      </c>
      <c r="K2968" s="251">
        <v>4084</v>
      </c>
      <c r="L2968" s="246" t="s">
        <v>1560</v>
      </c>
      <c r="M2968" s="160" t="s">
        <v>2663</v>
      </c>
      <c r="N2968" s="160" t="s">
        <v>2664</v>
      </c>
      <c r="O2968" s="249" t="s">
        <v>2666</v>
      </c>
      <c r="P2968" s="248">
        <v>43552</v>
      </c>
      <c r="Q2968" s="166" t="str">
        <f>IF(COUNTIFS(tabAtas_Bloqueios[CÓDIGO],tabConsumoAta[[#This Row],[CÓDIGO]],tabAtas_Bloqueios[CHAVE],tabConsumoAta[[#This Row],[ATA]],tabAtas_Bloqueios[INATIVO],"") &gt; 0,"X","")</f>
        <v/>
      </c>
      <c r="R2968" s="158" t="s">
        <v>1555</v>
      </c>
    </row>
    <row r="2969" spans="1:18" x14ac:dyDescent="0.3">
      <c r="A2969" s="247">
        <v>105116</v>
      </c>
      <c r="B2969" s="47" t="s">
        <v>2671</v>
      </c>
      <c r="C2969" s="34" t="str">
        <f>IFERROR(VLOOKUP(tabConsumoAta[[#This Row],[CÓDIGO]],tabEstimativa[#Data],14,FALSE),"")</f>
        <v/>
      </c>
      <c r="D2969" s="157"/>
      <c r="E2969" s="157"/>
      <c r="F2969" s="34"/>
      <c r="G2969" s="78" t="str">
        <f>IFERROR(VLOOKUP(tabConsumoAta[[#This Row],[ATA]],tabAtas[#Data],4,FALSE),"")</f>
        <v/>
      </c>
      <c r="H2969" s="163">
        <f>SUMIFS(tabSaldoAta[ESTIMATIVA],tabSaldoAta[CÓDIGO],tabConsumoAta[[#This Row],[CÓDIGO]],tabSaldoAta[CHAVE],tabConsumoAta[[#This Row],[ATA]])</f>
        <v>0</v>
      </c>
      <c r="I2969" s="164">
        <v>15</v>
      </c>
      <c r="J2969" s="159">
        <v>72</v>
      </c>
      <c r="K2969" s="251">
        <v>4094</v>
      </c>
      <c r="L2969" s="246" t="s">
        <v>1560</v>
      </c>
      <c r="M2969" s="160" t="s">
        <v>2663</v>
      </c>
      <c r="N2969" s="160" t="s">
        <v>2664</v>
      </c>
      <c r="O2969" s="249" t="s">
        <v>2666</v>
      </c>
      <c r="P2969" s="248">
        <v>43552</v>
      </c>
      <c r="Q2969" s="166" t="str">
        <f>IF(COUNTIFS(tabAtas_Bloqueios[CÓDIGO],tabConsumoAta[[#This Row],[CÓDIGO]],tabAtas_Bloqueios[CHAVE],tabConsumoAta[[#This Row],[ATA]],tabAtas_Bloqueios[INATIVO],"") &gt; 0,"X","")</f>
        <v/>
      </c>
      <c r="R2969" s="158" t="s">
        <v>1555</v>
      </c>
    </row>
    <row r="2970" spans="1:18" x14ac:dyDescent="0.3">
      <c r="A2970" s="247">
        <v>10359</v>
      </c>
      <c r="B2970" s="47" t="s">
        <v>1417</v>
      </c>
      <c r="C2970" s="34" t="str">
        <f>IFERROR(VLOOKUP(tabConsumoAta[[#This Row],[CÓDIGO]],tabEstimativa[#Data],14,FALSE),"")</f>
        <v>Aguardando</v>
      </c>
      <c r="D2970" s="157" t="s">
        <v>1766</v>
      </c>
      <c r="E2970" s="157">
        <v>151</v>
      </c>
      <c r="F2970" s="34">
        <v>2018</v>
      </c>
      <c r="G2970" s="78">
        <f>IFERROR(VLOOKUP(tabConsumoAta[[#This Row],[ATA]],tabAtas[#Data],4,FALSE),"")</f>
        <v>43670</v>
      </c>
      <c r="H2970" s="163">
        <f>SUMIFS(tabSaldoAta[ESTIMATIVA],tabSaldoAta[CÓDIGO],tabConsumoAta[[#This Row],[CÓDIGO]],tabSaldoAta[CHAVE],tabConsumoAta[[#This Row],[ATA]])</f>
        <v>0</v>
      </c>
      <c r="I2970" s="164">
        <v>800</v>
      </c>
      <c r="J2970" s="159">
        <v>1</v>
      </c>
      <c r="K2970" s="251">
        <v>4080</v>
      </c>
      <c r="L2970" s="246" t="s">
        <v>2655</v>
      </c>
      <c r="M2970" s="160" t="s">
        <v>2653</v>
      </c>
      <c r="N2970" s="160" t="s">
        <v>2654</v>
      </c>
      <c r="O2970" s="249" t="s">
        <v>2656</v>
      </c>
      <c r="P2970" s="248">
        <v>43552</v>
      </c>
      <c r="Q2970" s="166" t="str">
        <f>IF(COUNTIFS(tabAtas_Bloqueios[CÓDIGO],tabConsumoAta[[#This Row],[CÓDIGO]],tabAtas_Bloqueios[CHAVE],tabConsumoAta[[#This Row],[ATA]],tabAtas_Bloqueios[INATIVO],"") &gt; 0,"X","")</f>
        <v/>
      </c>
      <c r="R2970" s="158" t="s">
        <v>1555</v>
      </c>
    </row>
    <row r="2971" spans="1:18" x14ac:dyDescent="0.3">
      <c r="A2971" s="247">
        <v>4689</v>
      </c>
      <c r="B2971" s="47" t="s">
        <v>2657</v>
      </c>
      <c r="C2971" s="34" t="str">
        <f>IFERROR(VLOOKUP(tabConsumoAta[[#This Row],[CÓDIGO]],tabEstimativa[#Data],14,FALSE),"")</f>
        <v/>
      </c>
      <c r="D2971" s="157" t="s">
        <v>2658</v>
      </c>
      <c r="E2971" s="157">
        <v>156</v>
      </c>
      <c r="F2971" s="34">
        <v>2018</v>
      </c>
      <c r="G2971" s="78" t="str">
        <f>IFERROR(VLOOKUP(tabConsumoAta[[#This Row],[ATA]],tabAtas[#Data],4,FALSE),"")</f>
        <v/>
      </c>
      <c r="H2971" s="163">
        <f>SUMIFS(tabSaldoAta[ESTIMATIVA],tabSaldoAta[CÓDIGO],tabConsumoAta[[#This Row],[CÓDIGO]],tabSaldoAta[CHAVE],tabConsumoAta[[#This Row],[ATA]])</f>
        <v>0</v>
      </c>
      <c r="I2971" s="164">
        <v>200000</v>
      </c>
      <c r="J2971" s="159">
        <v>2</v>
      </c>
      <c r="K2971" s="251">
        <v>3961</v>
      </c>
      <c r="L2971" s="246"/>
      <c r="M2971" s="160" t="s">
        <v>2653</v>
      </c>
      <c r="N2971" s="160" t="s">
        <v>2654</v>
      </c>
      <c r="O2971" s="249" t="s">
        <v>2656</v>
      </c>
      <c r="P2971" s="248">
        <v>43552</v>
      </c>
      <c r="Q2971" s="166" t="str">
        <f>IF(COUNTIFS(tabAtas_Bloqueios[CÓDIGO],tabConsumoAta[[#This Row],[CÓDIGO]],tabAtas_Bloqueios[CHAVE],tabConsumoAta[[#This Row],[ATA]],tabAtas_Bloqueios[INATIVO],"") &gt; 0,"X","")</f>
        <v/>
      </c>
      <c r="R2971" s="158" t="s">
        <v>1555</v>
      </c>
    </row>
    <row r="2972" spans="1:18" x14ac:dyDescent="0.3">
      <c r="A2972" s="247">
        <v>127664</v>
      </c>
      <c r="B2972" s="47" t="s">
        <v>1969</v>
      </c>
      <c r="C2972" s="34" t="str">
        <f>IFERROR(VLOOKUP(tabConsumoAta[[#This Row],[CÓDIGO]],tabEstimativa[#Data],14,FALSE),"")</f>
        <v>Aguardando</v>
      </c>
      <c r="D2972" s="157" t="s">
        <v>1655</v>
      </c>
      <c r="E2972" s="157">
        <v>209</v>
      </c>
      <c r="F2972" s="34">
        <v>2018</v>
      </c>
      <c r="G2972" s="78">
        <f>IFERROR(VLOOKUP(tabConsumoAta[[#This Row],[ATA]],tabAtas[#Data],4,FALSE),"")</f>
        <v>43754</v>
      </c>
      <c r="H2972" s="163">
        <f>SUMIFS(tabSaldoAta[ESTIMATIVA],tabSaldoAta[CÓDIGO],tabConsumoAta[[#This Row],[CÓDIGO]],tabSaldoAta[CHAVE],tabConsumoAta[[#This Row],[ATA]])</f>
        <v>6600</v>
      </c>
      <c r="I2972" s="164">
        <v>1000</v>
      </c>
      <c r="J2972" s="159">
        <v>3</v>
      </c>
      <c r="K2972" s="251">
        <v>4081</v>
      </c>
      <c r="L2972" s="246" t="s">
        <v>2659</v>
      </c>
      <c r="M2972" s="160" t="s">
        <v>2653</v>
      </c>
      <c r="N2972" s="160" t="s">
        <v>2654</v>
      </c>
      <c r="O2972" s="249" t="s">
        <v>2656</v>
      </c>
      <c r="P2972" s="248">
        <v>43552</v>
      </c>
      <c r="Q2972" s="166" t="str">
        <f>IF(COUNTIFS(tabAtas_Bloqueios[CÓDIGO],tabConsumoAta[[#This Row],[CÓDIGO]],tabAtas_Bloqueios[CHAVE],tabConsumoAta[[#This Row],[ATA]],tabAtas_Bloqueios[INATIVO],"") &gt; 0,"X","")</f>
        <v/>
      </c>
      <c r="R2972" s="158" t="s">
        <v>1555</v>
      </c>
    </row>
    <row r="2973" spans="1:18" x14ac:dyDescent="0.3">
      <c r="A2973" s="247">
        <v>10412</v>
      </c>
      <c r="B2973" s="47" t="s">
        <v>2660</v>
      </c>
      <c r="C2973" s="34" t="str">
        <f>IFERROR(VLOOKUP(tabConsumoAta[[#This Row],[CÓDIGO]],tabEstimativa[#Data],14,FALSE),"")</f>
        <v>Aguardando</v>
      </c>
      <c r="D2973" s="157" t="s">
        <v>1655</v>
      </c>
      <c r="E2973" s="157">
        <v>209</v>
      </c>
      <c r="F2973" s="34">
        <v>2018</v>
      </c>
      <c r="G2973" s="78">
        <f>IFERROR(VLOOKUP(tabConsumoAta[[#This Row],[ATA]],tabAtas[#Data],4,FALSE),"")</f>
        <v>43754</v>
      </c>
      <c r="H2973" s="163">
        <f>SUMIFS(tabSaldoAta[ESTIMATIVA],tabSaldoAta[CÓDIGO],tabConsumoAta[[#This Row],[CÓDIGO]],tabSaldoAta[CHAVE],tabConsumoAta[[#This Row],[ATA]])</f>
        <v>1440</v>
      </c>
      <c r="I2973" s="164">
        <v>300</v>
      </c>
      <c r="J2973" s="159">
        <v>4</v>
      </c>
      <c r="K2973" s="251">
        <v>4082</v>
      </c>
      <c r="L2973" s="246" t="s">
        <v>2661</v>
      </c>
      <c r="M2973" s="160" t="s">
        <v>2653</v>
      </c>
      <c r="N2973" s="160" t="s">
        <v>2654</v>
      </c>
      <c r="O2973" s="249" t="s">
        <v>2656</v>
      </c>
      <c r="P2973" s="248">
        <v>43552</v>
      </c>
      <c r="Q2973" s="166" t="str">
        <f>IF(COUNTIFS(tabAtas_Bloqueios[CÓDIGO],tabConsumoAta[[#This Row],[CÓDIGO]],tabAtas_Bloqueios[CHAVE],tabConsumoAta[[#This Row],[ATA]],tabAtas_Bloqueios[INATIVO],"") &gt; 0,"X","")</f>
        <v/>
      </c>
      <c r="R2973" s="158" t="s">
        <v>1555</v>
      </c>
    </row>
    <row r="2974" spans="1:18" x14ac:dyDescent="0.3">
      <c r="A2974" s="247">
        <v>132231</v>
      </c>
      <c r="B2974" s="47" t="s">
        <v>55</v>
      </c>
      <c r="C2974" s="34" t="str">
        <f>IFERROR(VLOOKUP(tabConsumoAta[[#This Row],[CÓDIGO]],tabEstimativa[#Data],14,FALSE),"")</f>
        <v>Aguardando</v>
      </c>
      <c r="D2974" s="157" t="s">
        <v>1811</v>
      </c>
      <c r="E2974" s="157">
        <v>78</v>
      </c>
      <c r="F2974" s="34">
        <v>2018</v>
      </c>
      <c r="G2974" s="78">
        <f>IFERROR(VLOOKUP(tabConsumoAta[[#This Row],[ATA]],tabAtas[#Data],4,FALSE),"")</f>
        <v>43549</v>
      </c>
      <c r="H2974" s="163">
        <f>SUMIFS(tabSaldoAta[ESTIMATIVA],tabSaldoAta[CÓDIGO],tabConsumoAta[[#This Row],[CÓDIGO]],tabSaldoAta[CHAVE],tabConsumoAta[[#This Row],[ATA]])</f>
        <v>0</v>
      </c>
      <c r="I2974" s="164">
        <v>25</v>
      </c>
      <c r="J2974" s="159">
        <v>1</v>
      </c>
      <c r="K2974" s="251">
        <v>3841</v>
      </c>
      <c r="L2974" s="246" t="s">
        <v>2415</v>
      </c>
      <c r="M2974" s="160" t="s">
        <v>2646</v>
      </c>
      <c r="N2974" s="160" t="s">
        <v>2647</v>
      </c>
      <c r="O2974" s="249" t="s">
        <v>2648</v>
      </c>
      <c r="P2974" s="248">
        <v>43546</v>
      </c>
      <c r="Q2974" s="166" t="str">
        <f>IF(COUNTIFS(tabAtas_Bloqueios[CÓDIGO],tabConsumoAta[[#This Row],[CÓDIGO]],tabAtas_Bloqueios[CHAVE],tabConsumoAta[[#This Row],[ATA]],tabAtas_Bloqueios[INATIVO],"") &gt; 0,"X","")</f>
        <v/>
      </c>
      <c r="R2974" s="158" t="s">
        <v>1555</v>
      </c>
    </row>
    <row r="2975" spans="1:18" x14ac:dyDescent="0.3">
      <c r="A2975" s="247">
        <v>101917</v>
      </c>
      <c r="B2975" s="47" t="s">
        <v>49</v>
      </c>
      <c r="C2975" s="34" t="str">
        <f>IFERROR(VLOOKUP(tabConsumoAta[[#This Row],[CÓDIGO]],tabEstimativa[#Data],14,FALSE),"")</f>
        <v>Inativo</v>
      </c>
      <c r="D2975" s="157" t="s">
        <v>1811</v>
      </c>
      <c r="E2975" s="157">
        <v>78</v>
      </c>
      <c r="F2975" s="34">
        <v>2018</v>
      </c>
      <c r="G2975" s="78">
        <f>IFERROR(VLOOKUP(tabConsumoAta[[#This Row],[ATA]],tabAtas[#Data],4,FALSE),"")</f>
        <v>43549</v>
      </c>
      <c r="H2975" s="163">
        <f>SUMIFS(tabSaldoAta[ESTIMATIVA],tabSaldoAta[CÓDIGO],tabConsumoAta[[#This Row],[CÓDIGO]],tabSaldoAta[CHAVE],tabConsumoAta[[#This Row],[ATA]])</f>
        <v>0</v>
      </c>
      <c r="I2975" s="164">
        <v>350</v>
      </c>
      <c r="J2975" s="159">
        <v>2</v>
      </c>
      <c r="K2975" s="251">
        <v>3840</v>
      </c>
      <c r="L2975" s="246" t="s">
        <v>2419</v>
      </c>
      <c r="M2975" s="160" t="s">
        <v>2646</v>
      </c>
      <c r="N2975" s="160" t="s">
        <v>2647</v>
      </c>
      <c r="O2975" s="249" t="s">
        <v>2648</v>
      </c>
      <c r="P2975" s="248">
        <v>43546</v>
      </c>
      <c r="Q2975" s="166" t="str">
        <f>IF(COUNTIFS(tabAtas_Bloqueios[CÓDIGO],tabConsumoAta[[#This Row],[CÓDIGO]],tabAtas_Bloqueios[CHAVE],tabConsumoAta[[#This Row],[ATA]],tabAtas_Bloqueios[INATIVO],"") &gt; 0,"X","")</f>
        <v/>
      </c>
      <c r="R2975" s="158" t="s">
        <v>1555</v>
      </c>
    </row>
    <row r="2976" spans="1:18" x14ac:dyDescent="0.3">
      <c r="A2976" s="247">
        <v>119628</v>
      </c>
      <c r="B2976" s="47" t="s">
        <v>56</v>
      </c>
      <c r="C2976" s="34" t="str">
        <f>IFERROR(VLOOKUP(tabConsumoAta[[#This Row],[CÓDIGO]],tabEstimativa[#Data],14,FALSE),"")</f>
        <v>Inativo</v>
      </c>
      <c r="D2976" s="157" t="s">
        <v>1811</v>
      </c>
      <c r="E2976" s="157">
        <v>78</v>
      </c>
      <c r="F2976" s="34">
        <v>2018</v>
      </c>
      <c r="G2976" s="78">
        <f>IFERROR(VLOOKUP(tabConsumoAta[[#This Row],[ATA]],tabAtas[#Data],4,FALSE),"")</f>
        <v>43549</v>
      </c>
      <c r="H2976" s="163">
        <f>SUMIFS(tabSaldoAta[ESTIMATIVA],tabSaldoAta[CÓDIGO],tabConsumoAta[[#This Row],[CÓDIGO]],tabSaldoAta[CHAVE],tabConsumoAta[[#This Row],[ATA]])</f>
        <v>0</v>
      </c>
      <c r="I2976" s="164">
        <v>600</v>
      </c>
      <c r="J2976" s="159">
        <v>3</v>
      </c>
      <c r="K2976" s="251">
        <v>3840</v>
      </c>
      <c r="L2976" s="246" t="s">
        <v>2419</v>
      </c>
      <c r="M2976" s="160" t="s">
        <v>2646</v>
      </c>
      <c r="N2976" s="160" t="s">
        <v>2647</v>
      </c>
      <c r="O2976" s="249" t="s">
        <v>2648</v>
      </c>
      <c r="P2976" s="248">
        <v>43546</v>
      </c>
      <c r="Q2976" s="166" t="str">
        <f>IF(COUNTIFS(tabAtas_Bloqueios[CÓDIGO],tabConsumoAta[[#This Row],[CÓDIGO]],tabAtas_Bloqueios[CHAVE],tabConsumoAta[[#This Row],[ATA]],tabAtas_Bloqueios[INATIVO],"") &gt; 0,"X","")</f>
        <v/>
      </c>
      <c r="R2976" s="158" t="s">
        <v>1555</v>
      </c>
    </row>
    <row r="2977" spans="1:18" x14ac:dyDescent="0.3">
      <c r="A2977" s="247">
        <v>82995</v>
      </c>
      <c r="B2977" s="47" t="s">
        <v>2649</v>
      </c>
      <c r="C2977" s="34" t="str">
        <f>IFERROR(VLOOKUP(tabConsumoAta[[#This Row],[CÓDIGO]],tabEstimativa[#Data],14,FALSE),"")</f>
        <v>Suspenso</v>
      </c>
      <c r="D2977" s="157" t="s">
        <v>1577</v>
      </c>
      <c r="E2977" s="157">
        <v>107</v>
      </c>
      <c r="F2977" s="34">
        <v>2018</v>
      </c>
      <c r="G2977" s="78">
        <f>IFERROR(VLOOKUP(tabConsumoAta[[#This Row],[ATA]],tabAtas[#Data],4,FALSE),"")</f>
        <v>43608</v>
      </c>
      <c r="H2977" s="163">
        <f>SUMIFS(tabSaldoAta[ESTIMATIVA],tabSaldoAta[CÓDIGO],tabConsumoAta[[#This Row],[CÓDIGO]],tabSaldoAta[CHAVE],tabConsumoAta[[#This Row],[ATA]])</f>
        <v>0</v>
      </c>
      <c r="I2977" s="164">
        <v>400</v>
      </c>
      <c r="J2977" s="159">
        <v>4</v>
      </c>
      <c r="K2977" s="251">
        <v>3845</v>
      </c>
      <c r="L2977" s="246" t="s">
        <v>2509</v>
      </c>
      <c r="M2977" s="160" t="s">
        <v>2646</v>
      </c>
      <c r="N2977" s="160" t="s">
        <v>2647</v>
      </c>
      <c r="O2977" s="249" t="s">
        <v>2648</v>
      </c>
      <c r="P2977" s="248">
        <v>43546</v>
      </c>
      <c r="Q2977" s="166" t="str">
        <f>IF(COUNTIFS(tabAtas_Bloqueios[CÓDIGO],tabConsumoAta[[#This Row],[CÓDIGO]],tabAtas_Bloqueios[CHAVE],tabConsumoAta[[#This Row],[ATA]],tabAtas_Bloqueios[INATIVO],"") &gt; 0,"X","")</f>
        <v/>
      </c>
      <c r="R2977" s="158" t="s">
        <v>1555</v>
      </c>
    </row>
    <row r="2978" spans="1:18" x14ac:dyDescent="0.3">
      <c r="A2978" s="247">
        <v>118865</v>
      </c>
      <c r="B2978" s="47" t="s">
        <v>2388</v>
      </c>
      <c r="C2978" s="34" t="str">
        <f>IFERROR(VLOOKUP(tabConsumoAta[[#This Row],[CÓDIGO]],tabEstimativa[#Data],14,FALSE),"")</f>
        <v>Inativo</v>
      </c>
      <c r="D2978" s="157" t="s">
        <v>1577</v>
      </c>
      <c r="E2978" s="157">
        <v>107</v>
      </c>
      <c r="F2978" s="34">
        <v>2018</v>
      </c>
      <c r="G2978" s="78">
        <f>IFERROR(VLOOKUP(tabConsumoAta[[#This Row],[ATA]],tabAtas[#Data],4,FALSE),"")</f>
        <v>43608</v>
      </c>
      <c r="H2978" s="163">
        <f>SUMIFS(tabSaldoAta[ESTIMATIVA],tabSaldoAta[CÓDIGO],tabConsumoAta[[#This Row],[CÓDIGO]],tabSaldoAta[CHAVE],tabConsumoAta[[#This Row],[ATA]])</f>
        <v>0</v>
      </c>
      <c r="I2978" s="164">
        <v>50</v>
      </c>
      <c r="J2978" s="159">
        <v>5</v>
      </c>
      <c r="K2978" s="251">
        <v>3844</v>
      </c>
      <c r="L2978" s="246" t="s">
        <v>2650</v>
      </c>
      <c r="M2978" s="160" t="s">
        <v>2646</v>
      </c>
      <c r="N2978" s="160" t="s">
        <v>2647</v>
      </c>
      <c r="O2978" s="249" t="s">
        <v>2648</v>
      </c>
      <c r="P2978" s="248">
        <v>43546</v>
      </c>
      <c r="Q2978" s="166" t="str">
        <f>IF(COUNTIFS(tabAtas_Bloqueios[CÓDIGO],tabConsumoAta[[#This Row],[CÓDIGO]],tabAtas_Bloqueios[CHAVE],tabConsumoAta[[#This Row],[ATA]],tabAtas_Bloqueios[INATIVO],"") &gt; 0,"X","")</f>
        <v/>
      </c>
      <c r="R2978" s="158" t="s">
        <v>1555</v>
      </c>
    </row>
    <row r="2979" spans="1:18" x14ac:dyDescent="0.3">
      <c r="A2979" s="247">
        <v>104832</v>
      </c>
      <c r="B2979" s="47" t="s">
        <v>2651</v>
      </c>
      <c r="C2979" s="34" t="str">
        <f>IFERROR(VLOOKUP(tabConsumoAta[[#This Row],[CÓDIGO]],tabEstimativa[#Data],14,FALSE),"")</f>
        <v>Inativo</v>
      </c>
      <c r="D2979" s="157" t="s">
        <v>1610</v>
      </c>
      <c r="E2979" s="157">
        <v>170</v>
      </c>
      <c r="F2979" s="34">
        <v>2018</v>
      </c>
      <c r="G2979" s="78">
        <f>IFERROR(VLOOKUP(tabConsumoAta[[#This Row],[ATA]],tabAtas[#Data],4,FALSE),"")</f>
        <v>43691</v>
      </c>
      <c r="H2979" s="163">
        <f>SUMIFS(tabSaldoAta[ESTIMATIVA],tabSaldoAta[CÓDIGO],tabConsumoAta[[#This Row],[CÓDIGO]],tabSaldoAta[CHAVE],tabConsumoAta[[#This Row],[ATA]])</f>
        <v>150</v>
      </c>
      <c r="I2979" s="164">
        <v>80</v>
      </c>
      <c r="J2979" s="159">
        <v>6</v>
      </c>
      <c r="K2979" s="251">
        <v>3846</v>
      </c>
      <c r="L2979" s="246" t="s">
        <v>2652</v>
      </c>
      <c r="M2979" s="160" t="s">
        <v>2646</v>
      </c>
      <c r="N2979" s="160" t="s">
        <v>2647</v>
      </c>
      <c r="O2979" s="249" t="s">
        <v>2648</v>
      </c>
      <c r="P2979" s="248">
        <v>43546</v>
      </c>
      <c r="Q2979" s="166" t="str">
        <f>IF(COUNTIFS(tabAtas_Bloqueios[CÓDIGO],tabConsumoAta[[#This Row],[CÓDIGO]],tabAtas_Bloqueios[CHAVE],tabConsumoAta[[#This Row],[ATA]],tabAtas_Bloqueios[INATIVO],"") &gt; 0,"X","")</f>
        <v/>
      </c>
      <c r="R2979" s="158" t="s">
        <v>1555</v>
      </c>
    </row>
    <row r="2980" spans="1:18" x14ac:dyDescent="0.3">
      <c r="A2980" s="247">
        <v>59942</v>
      </c>
      <c r="B2980" s="47" t="s">
        <v>2426</v>
      </c>
      <c r="C2980" s="34" t="str">
        <f>IFERROR(VLOOKUP(tabConsumoAta[[#This Row],[CÓDIGO]],tabEstimativa[#Data],14,FALSE),"")</f>
        <v>Aguardando</v>
      </c>
      <c r="D2980" s="157" t="s">
        <v>1652</v>
      </c>
      <c r="E2980" s="157">
        <v>204</v>
      </c>
      <c r="F2980" s="34">
        <v>2018</v>
      </c>
      <c r="G2980" s="78">
        <f>IFERROR(VLOOKUP(tabConsumoAta[[#This Row],[ATA]],tabAtas[#Data],4,FALSE),"")</f>
        <v>43746</v>
      </c>
      <c r="H2980" s="163">
        <f>SUMIFS(tabSaldoAta[ESTIMATIVA],tabSaldoAta[CÓDIGO],tabConsumoAta[[#This Row],[CÓDIGO]],tabSaldoAta[CHAVE],tabConsumoAta[[#This Row],[ATA]])</f>
        <v>300</v>
      </c>
      <c r="I2980" s="164">
        <v>50</v>
      </c>
      <c r="J2980" s="159">
        <v>7</v>
      </c>
      <c r="K2980" s="251">
        <v>3849</v>
      </c>
      <c r="L2980" s="246" t="s">
        <v>2427</v>
      </c>
      <c r="M2980" s="160" t="s">
        <v>2646</v>
      </c>
      <c r="N2980" s="160" t="s">
        <v>2647</v>
      </c>
      <c r="O2980" s="249" t="s">
        <v>2648</v>
      </c>
      <c r="P2980" s="248">
        <v>43546</v>
      </c>
      <c r="Q2980" s="166" t="str">
        <f>IF(COUNTIFS(tabAtas_Bloqueios[CÓDIGO],tabConsumoAta[[#This Row],[CÓDIGO]],tabAtas_Bloqueios[CHAVE],tabConsumoAta[[#This Row],[ATA]],tabAtas_Bloqueios[INATIVO],"") &gt; 0,"X","")</f>
        <v/>
      </c>
      <c r="R2980" s="158" t="s">
        <v>1555</v>
      </c>
    </row>
    <row r="2981" spans="1:18" x14ac:dyDescent="0.3">
      <c r="A2981" s="247">
        <v>20135</v>
      </c>
      <c r="B2981" s="47" t="s">
        <v>2639</v>
      </c>
      <c r="C2981" s="34" t="str">
        <f>IFERROR(VLOOKUP(tabConsumoAta[[#This Row],[CÓDIGO]],tabEstimativa[#Data],14,FALSE),"")</f>
        <v>Aguardando</v>
      </c>
      <c r="D2981" s="157" t="s">
        <v>1730</v>
      </c>
      <c r="E2981" s="157">
        <v>60</v>
      </c>
      <c r="F2981" s="34">
        <v>2019</v>
      </c>
      <c r="G2981" s="78">
        <f>IFERROR(VLOOKUP(tabConsumoAta[[#This Row],[ATA]],tabAtas[#Data],4,FALSE),"")</f>
        <v>43885</v>
      </c>
      <c r="H2981" s="163">
        <f>SUMIFS(tabSaldoAta[ESTIMATIVA],tabSaldoAta[CÓDIGO],tabConsumoAta[[#This Row],[CÓDIGO]],tabSaldoAta[CHAVE],tabConsumoAta[[#This Row],[ATA]])</f>
        <v>450</v>
      </c>
      <c r="I2981" s="164">
        <v>0</v>
      </c>
      <c r="J2981" s="159">
        <v>8</v>
      </c>
      <c r="K2981" s="251" t="s">
        <v>1532</v>
      </c>
      <c r="L2981" s="246" t="s">
        <v>2969</v>
      </c>
      <c r="M2981" s="160" t="s">
        <v>2646</v>
      </c>
      <c r="N2981" s="160" t="s">
        <v>2647</v>
      </c>
      <c r="O2981" s="249" t="s">
        <v>2648</v>
      </c>
      <c r="P2981" s="248">
        <v>43546</v>
      </c>
      <c r="Q2981" s="166" t="str">
        <f>IF(COUNTIFS(tabAtas_Bloqueios[CÓDIGO],tabConsumoAta[[#This Row],[CÓDIGO]],tabAtas_Bloqueios[CHAVE],tabConsumoAta[[#This Row],[ATA]],tabAtas_Bloqueios[INATIVO],"") &gt; 0,"X","")</f>
        <v/>
      </c>
      <c r="R2981" s="158" t="s">
        <v>1555</v>
      </c>
    </row>
    <row r="2982" spans="1:18" x14ac:dyDescent="0.3">
      <c r="A2982" s="247">
        <v>71190</v>
      </c>
      <c r="B2982" s="47" t="s">
        <v>130</v>
      </c>
      <c r="C2982" s="34" t="str">
        <f>IFERROR(VLOOKUP(tabConsumoAta[[#This Row],[CÓDIGO]],tabEstimativa[#Data],14,FALSE),"")</f>
        <v>Inativo</v>
      </c>
      <c r="D2982" s="157"/>
      <c r="E2982" s="157"/>
      <c r="F2982" s="34"/>
      <c r="G2982" s="78" t="str">
        <f>IFERROR(VLOOKUP(tabConsumoAta[[#This Row],[ATA]],tabAtas[#Data],4,FALSE),"")</f>
        <v/>
      </c>
      <c r="H2982" s="163">
        <f>SUMIFS(tabSaldoAta[ESTIMATIVA],tabSaldoAta[CÓDIGO],tabConsumoAta[[#This Row],[CÓDIGO]],tabSaldoAta[CHAVE],tabConsumoAta[[#This Row],[ATA]])</f>
        <v>0</v>
      </c>
      <c r="I2982" s="164">
        <v>1250</v>
      </c>
      <c r="J2982" s="159">
        <v>1</v>
      </c>
      <c r="K2982" s="251">
        <v>3594</v>
      </c>
      <c r="L2982" s="246" t="s">
        <v>1560</v>
      </c>
      <c r="M2982" s="160" t="s">
        <v>2640</v>
      </c>
      <c r="N2982" s="160" t="s">
        <v>2641</v>
      </c>
      <c r="O2982" s="249" t="s">
        <v>2642</v>
      </c>
      <c r="P2982" s="248">
        <v>43530</v>
      </c>
      <c r="Q2982" s="166" t="str">
        <f>IF(COUNTIFS(tabAtas_Bloqueios[CÓDIGO],tabConsumoAta[[#This Row],[CÓDIGO]],tabAtas_Bloqueios[CHAVE],tabConsumoAta[[#This Row],[ATA]],tabAtas_Bloqueios[INATIVO],"") &gt; 0,"X","")</f>
        <v/>
      </c>
      <c r="R2982" s="158" t="s">
        <v>1555</v>
      </c>
    </row>
    <row r="2983" spans="1:18" x14ac:dyDescent="0.3">
      <c r="A2983" s="247">
        <v>102000</v>
      </c>
      <c r="B2983" s="47" t="s">
        <v>2643</v>
      </c>
      <c r="C2983" s="34" t="str">
        <f>IFERROR(VLOOKUP(tabConsumoAta[[#This Row],[CÓDIGO]],tabEstimativa[#Data],14,FALSE),"")</f>
        <v>Aguardando</v>
      </c>
      <c r="D2983" s="157" t="s">
        <v>1567</v>
      </c>
      <c r="E2983" s="157">
        <v>47</v>
      </c>
      <c r="F2983" s="34">
        <v>2019</v>
      </c>
      <c r="G2983" s="78">
        <f>IFERROR(VLOOKUP(tabConsumoAta[[#This Row],[ATA]],tabAtas[#Data],4,FALSE),"")</f>
        <v>43878</v>
      </c>
      <c r="H2983" s="163">
        <f>SUMIFS(tabSaldoAta[ESTIMATIVA],tabSaldoAta[CÓDIGO],tabConsumoAta[[#This Row],[CÓDIGO]],tabSaldoAta[CHAVE],tabConsumoAta[[#This Row],[ATA]])</f>
        <v>3300</v>
      </c>
      <c r="I2983" s="164">
        <v>300</v>
      </c>
      <c r="J2983" s="159">
        <v>2</v>
      </c>
      <c r="K2983" s="251">
        <v>3595</v>
      </c>
      <c r="L2983" s="246" t="s">
        <v>2424</v>
      </c>
      <c r="M2983" s="160" t="s">
        <v>2640</v>
      </c>
      <c r="N2983" s="160" t="s">
        <v>2641</v>
      </c>
      <c r="O2983" s="249" t="s">
        <v>2642</v>
      </c>
      <c r="P2983" s="248">
        <v>43530</v>
      </c>
      <c r="Q2983" s="166" t="str">
        <f>IF(COUNTIFS(tabAtas_Bloqueios[CÓDIGO],tabConsumoAta[[#This Row],[CÓDIGO]],tabAtas_Bloqueios[CHAVE],tabConsumoAta[[#This Row],[ATA]],tabAtas_Bloqueios[INATIVO],"") &gt; 0,"X","")</f>
        <v/>
      </c>
      <c r="R2983" s="158" t="s">
        <v>1555</v>
      </c>
    </row>
    <row r="2984" spans="1:18" x14ac:dyDescent="0.3">
      <c r="A2984" s="247">
        <v>128815</v>
      </c>
      <c r="B2984" s="47" t="s">
        <v>2511</v>
      </c>
      <c r="C2984" s="34" t="str">
        <f>IFERROR(VLOOKUP(tabConsumoAta[[#This Row],[CÓDIGO]],tabEstimativa[#Data],14,FALSE),"")</f>
        <v>Suspenso</v>
      </c>
      <c r="D2984" s="157"/>
      <c r="E2984" s="157"/>
      <c r="F2984" s="34"/>
      <c r="G2984" s="78" t="str">
        <f>IFERROR(VLOOKUP(tabConsumoAta[[#This Row],[ATA]],tabAtas[#Data],4,FALSE),"")</f>
        <v/>
      </c>
      <c r="H2984" s="163">
        <f>SUMIFS(tabSaldoAta[ESTIMATIVA],tabSaldoAta[CÓDIGO],tabConsumoAta[[#This Row],[CÓDIGO]],tabSaldoAta[CHAVE],tabConsumoAta[[#This Row],[ATA]])</f>
        <v>0</v>
      </c>
      <c r="I2984" s="164">
        <v>750</v>
      </c>
      <c r="J2984" s="159">
        <v>3</v>
      </c>
      <c r="K2984" s="251">
        <v>3597</v>
      </c>
      <c r="L2984" s="246" t="s">
        <v>1560</v>
      </c>
      <c r="M2984" s="160" t="s">
        <v>2640</v>
      </c>
      <c r="N2984" s="160" t="s">
        <v>2641</v>
      </c>
      <c r="O2984" s="249" t="s">
        <v>2642</v>
      </c>
      <c r="P2984" s="248">
        <v>43530</v>
      </c>
      <c r="Q2984" s="166" t="str">
        <f>IF(COUNTIFS(tabAtas_Bloqueios[CÓDIGO],tabConsumoAta[[#This Row],[CÓDIGO]],tabAtas_Bloqueios[CHAVE],tabConsumoAta[[#This Row],[ATA]],tabAtas_Bloqueios[INATIVO],"") &gt; 0,"X","")</f>
        <v/>
      </c>
      <c r="R2984" s="158" t="s">
        <v>1555</v>
      </c>
    </row>
    <row r="2985" spans="1:18" x14ac:dyDescent="0.3">
      <c r="A2985" s="247">
        <v>90500</v>
      </c>
      <c r="B2985" s="47" t="s">
        <v>64</v>
      </c>
      <c r="C2985" s="34" t="str">
        <f>IFERROR(VLOOKUP(tabConsumoAta[[#This Row],[CÓDIGO]],tabEstimativa[#Data],14,FALSE),"")</f>
        <v/>
      </c>
      <c r="D2985" s="157"/>
      <c r="E2985" s="157"/>
      <c r="F2985" s="34"/>
      <c r="G2985" s="78" t="str">
        <f>IFERROR(VLOOKUP(tabConsumoAta[[#This Row],[ATA]],tabAtas[#Data],4,FALSE),"")</f>
        <v/>
      </c>
      <c r="H2985" s="163">
        <f>SUMIFS(tabSaldoAta[ESTIMATIVA],tabSaldoAta[CÓDIGO],tabConsumoAta[[#This Row],[CÓDIGO]],tabSaldoAta[CHAVE],tabConsumoAta[[#This Row],[ATA]])</f>
        <v>0</v>
      </c>
      <c r="I2985" s="164">
        <v>600</v>
      </c>
      <c r="J2985" s="159">
        <v>4</v>
      </c>
      <c r="K2985" s="251">
        <v>3597</v>
      </c>
      <c r="L2985" s="246" t="s">
        <v>1560</v>
      </c>
      <c r="M2985" s="160" t="s">
        <v>2640</v>
      </c>
      <c r="N2985" s="160" t="s">
        <v>2641</v>
      </c>
      <c r="O2985" s="249" t="s">
        <v>2642</v>
      </c>
      <c r="P2985" s="248">
        <v>43530</v>
      </c>
      <c r="Q2985" s="166" t="str">
        <f>IF(COUNTIFS(tabAtas_Bloqueios[CÓDIGO],tabConsumoAta[[#This Row],[CÓDIGO]],tabAtas_Bloqueios[CHAVE],tabConsumoAta[[#This Row],[ATA]],tabAtas_Bloqueios[INATIVO],"") &gt; 0,"X","")</f>
        <v/>
      </c>
      <c r="R2985" s="158" t="s">
        <v>1555</v>
      </c>
    </row>
    <row r="2986" spans="1:18" x14ac:dyDescent="0.3">
      <c r="A2986" s="247">
        <v>110891</v>
      </c>
      <c r="B2986" s="47" t="s">
        <v>61</v>
      </c>
      <c r="C2986" s="34" t="str">
        <f>IFERROR(VLOOKUP(tabConsumoAta[[#This Row],[CÓDIGO]],tabEstimativa[#Data],14,FALSE),"")</f>
        <v>Inativo</v>
      </c>
      <c r="D2986" s="157"/>
      <c r="E2986" s="157"/>
      <c r="F2986" s="34"/>
      <c r="G2986" s="78" t="str">
        <f>IFERROR(VLOOKUP(tabConsumoAta[[#This Row],[ATA]],tabAtas[#Data],4,FALSE),"")</f>
        <v/>
      </c>
      <c r="H2986" s="163">
        <f>SUMIFS(tabSaldoAta[ESTIMATIVA],tabSaldoAta[CÓDIGO],tabConsumoAta[[#This Row],[CÓDIGO]],tabSaldoAta[CHAVE],tabConsumoAta[[#This Row],[ATA]])</f>
        <v>0</v>
      </c>
      <c r="I2986" s="164">
        <v>100</v>
      </c>
      <c r="J2986" s="159">
        <v>5</v>
      </c>
      <c r="K2986" s="251">
        <v>3597</v>
      </c>
      <c r="L2986" s="246" t="s">
        <v>1560</v>
      </c>
      <c r="M2986" s="160" t="s">
        <v>2640</v>
      </c>
      <c r="N2986" s="160" t="s">
        <v>2641</v>
      </c>
      <c r="O2986" s="249" t="s">
        <v>2642</v>
      </c>
      <c r="P2986" s="248">
        <v>43530</v>
      </c>
      <c r="Q2986" s="166" t="str">
        <f>IF(COUNTIFS(tabAtas_Bloqueios[CÓDIGO],tabConsumoAta[[#This Row],[CÓDIGO]],tabAtas_Bloqueios[CHAVE],tabConsumoAta[[#This Row],[ATA]],tabAtas_Bloqueios[INATIVO],"") &gt; 0,"X","")</f>
        <v/>
      </c>
      <c r="R2986" s="158" t="s">
        <v>1555</v>
      </c>
    </row>
    <row r="2987" spans="1:18" x14ac:dyDescent="0.3">
      <c r="A2987" s="247">
        <v>76806</v>
      </c>
      <c r="B2987" s="47" t="s">
        <v>191</v>
      </c>
      <c r="C2987" s="34" t="str">
        <f>IFERROR(VLOOKUP(tabConsumoAta[[#This Row],[CÓDIGO]],tabEstimativa[#Data],14,FALSE),"")</f>
        <v>Suspenso</v>
      </c>
      <c r="D2987" s="157"/>
      <c r="E2987" s="157"/>
      <c r="F2987" s="34"/>
      <c r="G2987" s="78" t="str">
        <f>IFERROR(VLOOKUP(tabConsumoAta[[#This Row],[ATA]],tabAtas[#Data],4,FALSE),"")</f>
        <v/>
      </c>
      <c r="H2987" s="163">
        <f>SUMIFS(tabSaldoAta[ESTIMATIVA],tabSaldoAta[CÓDIGO],tabConsumoAta[[#This Row],[CÓDIGO]],tabSaldoAta[CHAVE],tabConsumoAta[[#This Row],[ATA]])</f>
        <v>0</v>
      </c>
      <c r="I2987" s="164">
        <v>62</v>
      </c>
      <c r="J2987" s="159">
        <v>6</v>
      </c>
      <c r="K2987" s="251">
        <v>3598</v>
      </c>
      <c r="L2987" s="246" t="s">
        <v>1560</v>
      </c>
      <c r="M2987" s="160" t="s">
        <v>2640</v>
      </c>
      <c r="N2987" s="160" t="s">
        <v>2641</v>
      </c>
      <c r="O2987" s="249" t="s">
        <v>2642</v>
      </c>
      <c r="P2987" s="248">
        <v>43530</v>
      </c>
      <c r="Q2987" s="166" t="str">
        <f>IF(COUNTIFS(tabAtas_Bloqueios[CÓDIGO],tabConsumoAta[[#This Row],[CÓDIGO]],tabAtas_Bloqueios[CHAVE],tabConsumoAta[[#This Row],[ATA]],tabAtas_Bloqueios[INATIVO],"") &gt; 0,"X","")</f>
        <v/>
      </c>
      <c r="R2987" s="158" t="s">
        <v>1555</v>
      </c>
    </row>
    <row r="2988" spans="1:18" x14ac:dyDescent="0.3">
      <c r="A2988" s="247">
        <v>123132</v>
      </c>
      <c r="B2988" s="47" t="s">
        <v>2628</v>
      </c>
      <c r="C2988" s="34" t="str">
        <f>IFERROR(VLOOKUP(tabConsumoAta[[#This Row],[CÓDIGO]],tabEstimativa[#Data],14,FALSE),"")</f>
        <v>Suspenso</v>
      </c>
      <c r="D2988" s="157"/>
      <c r="E2988" s="157"/>
      <c r="F2988" s="34"/>
      <c r="G2988" s="78" t="str">
        <f>IFERROR(VLOOKUP(tabConsumoAta[[#This Row],[ATA]],tabAtas[#Data],4,FALSE),"")</f>
        <v/>
      </c>
      <c r="H2988" s="163">
        <f>SUMIFS(tabSaldoAta[ESTIMATIVA],tabSaldoAta[CÓDIGO],tabConsumoAta[[#This Row],[CÓDIGO]],tabSaldoAta[CHAVE],tabConsumoAta[[#This Row],[ATA]])</f>
        <v>0</v>
      </c>
      <c r="I2988" s="164">
        <v>150</v>
      </c>
      <c r="J2988" s="159">
        <v>7</v>
      </c>
      <c r="K2988" s="251">
        <v>3598</v>
      </c>
      <c r="L2988" s="246" t="s">
        <v>1560</v>
      </c>
      <c r="M2988" s="160" t="s">
        <v>2640</v>
      </c>
      <c r="N2988" s="160" t="s">
        <v>2641</v>
      </c>
      <c r="O2988" s="249" t="s">
        <v>2642</v>
      </c>
      <c r="P2988" s="248">
        <v>43530</v>
      </c>
      <c r="Q2988" s="166" t="str">
        <f>IF(COUNTIFS(tabAtas_Bloqueios[CÓDIGO],tabConsumoAta[[#This Row],[CÓDIGO]],tabAtas_Bloqueios[CHAVE],tabConsumoAta[[#This Row],[ATA]],tabAtas_Bloqueios[INATIVO],"") &gt; 0,"X","")</f>
        <v/>
      </c>
      <c r="R2988" s="158" t="s">
        <v>1555</v>
      </c>
    </row>
    <row r="2989" spans="1:18" x14ac:dyDescent="0.3">
      <c r="A2989" s="247">
        <v>123618</v>
      </c>
      <c r="B2989" s="47" t="s">
        <v>21</v>
      </c>
      <c r="C2989" s="34" t="str">
        <f>IFERROR(VLOOKUP(tabConsumoAta[[#This Row],[CÓDIGO]],tabEstimativa[#Data],14,FALSE),"")</f>
        <v>Suspenso</v>
      </c>
      <c r="D2989" s="157"/>
      <c r="E2989" s="157"/>
      <c r="F2989" s="34"/>
      <c r="G2989" s="78" t="str">
        <f>IFERROR(VLOOKUP(tabConsumoAta[[#This Row],[ATA]],tabAtas[#Data],4,FALSE),"")</f>
        <v/>
      </c>
      <c r="H2989" s="163">
        <f>SUMIFS(tabSaldoAta[ESTIMATIVA],tabSaldoAta[CÓDIGO],tabConsumoAta[[#This Row],[CÓDIGO]],tabSaldoAta[CHAVE],tabConsumoAta[[#This Row],[ATA]])</f>
        <v>0</v>
      </c>
      <c r="I2989" s="164">
        <v>350</v>
      </c>
      <c r="J2989" s="159">
        <v>8</v>
      </c>
      <c r="K2989" s="251">
        <v>3598</v>
      </c>
      <c r="L2989" s="246" t="s">
        <v>1560</v>
      </c>
      <c r="M2989" s="160" t="s">
        <v>2640</v>
      </c>
      <c r="N2989" s="160" t="s">
        <v>2641</v>
      </c>
      <c r="O2989" s="249" t="s">
        <v>2642</v>
      </c>
      <c r="P2989" s="248">
        <v>43530</v>
      </c>
      <c r="Q2989" s="166" t="str">
        <f>IF(COUNTIFS(tabAtas_Bloqueios[CÓDIGO],tabConsumoAta[[#This Row],[CÓDIGO]],tabAtas_Bloqueios[CHAVE],tabConsumoAta[[#This Row],[ATA]],tabAtas_Bloqueios[INATIVO],"") &gt; 0,"X","")</f>
        <v/>
      </c>
      <c r="R2989" s="158" t="s">
        <v>1555</v>
      </c>
    </row>
    <row r="2990" spans="1:18" x14ac:dyDescent="0.3">
      <c r="A2990" s="247">
        <v>78025</v>
      </c>
      <c r="B2990" s="47" t="s">
        <v>2644</v>
      </c>
      <c r="C2990" s="34" t="str">
        <f>IFERROR(VLOOKUP(tabConsumoAta[[#This Row],[CÓDIGO]],tabEstimativa[#Data],14,FALSE),"")</f>
        <v>Aguardando</v>
      </c>
      <c r="D2990" s="157" t="s">
        <v>1605</v>
      </c>
      <c r="E2990" s="157">
        <v>164</v>
      </c>
      <c r="F2990" s="34">
        <v>2018</v>
      </c>
      <c r="G2990" s="78">
        <f>IFERROR(VLOOKUP(tabConsumoAta[[#This Row],[ATA]],tabAtas[#Data],4,FALSE),"")</f>
        <v>43683</v>
      </c>
      <c r="H2990" s="163">
        <f>SUMIFS(tabSaldoAta[ESTIMATIVA],tabSaldoAta[CÓDIGO],tabConsumoAta[[#This Row],[CÓDIGO]],tabSaldoAta[CHAVE],tabConsumoAta[[#This Row],[ATA]])</f>
        <v>250</v>
      </c>
      <c r="I2990" s="164">
        <v>100</v>
      </c>
      <c r="J2990" s="159">
        <v>9</v>
      </c>
      <c r="K2990" s="251">
        <v>3596</v>
      </c>
      <c r="L2990" s="246" t="s">
        <v>2645</v>
      </c>
      <c r="M2990" s="160" t="s">
        <v>2640</v>
      </c>
      <c r="N2990" s="160" t="s">
        <v>2641</v>
      </c>
      <c r="O2990" s="249" t="s">
        <v>2642</v>
      </c>
      <c r="P2990" s="248">
        <v>43530</v>
      </c>
      <c r="Q2990" s="166" t="str">
        <f>IF(COUNTIFS(tabAtas_Bloqueios[CÓDIGO],tabConsumoAta[[#This Row],[CÓDIGO]],tabAtas_Bloqueios[CHAVE],tabConsumoAta[[#This Row],[ATA]],tabAtas_Bloqueios[INATIVO],"") &gt; 0,"X","")</f>
        <v/>
      </c>
      <c r="R2990" s="158" t="s">
        <v>1555</v>
      </c>
    </row>
    <row r="2991" spans="1:18" x14ac:dyDescent="0.3">
      <c r="A2991" s="247">
        <v>128815</v>
      </c>
      <c r="B2991" s="47" t="s">
        <v>2511</v>
      </c>
      <c r="C2991" s="34" t="str">
        <f>IFERROR(VLOOKUP(tabConsumoAta[[#This Row],[CÓDIGO]],tabEstimativa[#Data],14,FALSE),"")</f>
        <v>Suspenso</v>
      </c>
      <c r="D2991" s="157"/>
      <c r="E2991" s="157"/>
      <c r="F2991" s="34"/>
      <c r="G2991" s="78" t="str">
        <f>IFERROR(VLOOKUP(tabConsumoAta[[#This Row],[ATA]],tabAtas[#Data],4,FALSE),"")</f>
        <v/>
      </c>
      <c r="H2991" s="163">
        <f>SUMIFS(tabSaldoAta[ESTIMATIVA],tabSaldoAta[CÓDIGO],tabConsumoAta[[#This Row],[CÓDIGO]],tabSaldoAta[CHAVE],tabConsumoAta[[#This Row],[ATA]])</f>
        <v>0</v>
      </c>
      <c r="I2991" s="164">
        <v>1500</v>
      </c>
      <c r="J2991" s="159">
        <v>1</v>
      </c>
      <c r="K2991" s="251">
        <v>2880</v>
      </c>
      <c r="L2991" s="246" t="s">
        <v>1560</v>
      </c>
      <c r="M2991" s="160" t="s">
        <v>2512</v>
      </c>
      <c r="N2991" s="160" t="s">
        <v>2513</v>
      </c>
      <c r="O2991" s="249" t="s">
        <v>2514</v>
      </c>
      <c r="P2991" s="248">
        <v>43518</v>
      </c>
      <c r="Q2991" s="166" t="str">
        <f>IF(COUNTIFS(tabAtas_Bloqueios[CÓDIGO],tabConsumoAta[[#This Row],[CÓDIGO]],tabAtas_Bloqueios[CHAVE],tabConsumoAta[[#This Row],[ATA]],tabAtas_Bloqueios[INATIVO],"") &gt; 0,"X","")</f>
        <v/>
      </c>
      <c r="R2991" s="158" t="s">
        <v>1555</v>
      </c>
    </row>
    <row r="2992" spans="1:18" x14ac:dyDescent="0.3">
      <c r="A2992" s="247">
        <v>106414</v>
      </c>
      <c r="B2992" s="47" t="s">
        <v>2413</v>
      </c>
      <c r="C2992" s="34" t="str">
        <f>IFERROR(VLOOKUP(tabConsumoAta[[#This Row],[CÓDIGO]],tabEstimativa[#Data],14,FALSE),"")</f>
        <v>Suspenso</v>
      </c>
      <c r="D2992" s="157"/>
      <c r="E2992" s="157"/>
      <c r="F2992" s="34"/>
      <c r="G2992" s="78" t="str">
        <f>IFERROR(VLOOKUP(tabConsumoAta[[#This Row],[ATA]],tabAtas[#Data],4,FALSE),"")</f>
        <v/>
      </c>
      <c r="H2992" s="163">
        <f>SUMIFS(tabSaldoAta[ESTIMATIVA],tabSaldoAta[CÓDIGO],tabConsumoAta[[#This Row],[CÓDIGO]],tabSaldoAta[CHAVE],tabConsumoAta[[#This Row],[ATA]])</f>
        <v>0</v>
      </c>
      <c r="I2992" s="164">
        <v>800</v>
      </c>
      <c r="J2992" s="159">
        <v>2</v>
      </c>
      <c r="K2992" s="251">
        <v>2880</v>
      </c>
      <c r="L2992" s="246" t="s">
        <v>1560</v>
      </c>
      <c r="M2992" s="160" t="s">
        <v>2512</v>
      </c>
      <c r="N2992" s="160" t="s">
        <v>2513</v>
      </c>
      <c r="O2992" s="249" t="s">
        <v>2514</v>
      </c>
      <c r="P2992" s="248">
        <v>43518</v>
      </c>
      <c r="Q2992" s="166" t="str">
        <f>IF(COUNTIFS(tabAtas_Bloqueios[CÓDIGO],tabConsumoAta[[#This Row],[CÓDIGO]],tabAtas_Bloqueios[CHAVE],tabConsumoAta[[#This Row],[ATA]],tabAtas_Bloqueios[INATIVO],"") &gt; 0,"X","")</f>
        <v/>
      </c>
      <c r="R2992" s="158" t="s">
        <v>1555</v>
      </c>
    </row>
    <row r="2993" spans="1:18" x14ac:dyDescent="0.3">
      <c r="A2993" s="247">
        <v>64302</v>
      </c>
      <c r="B2993" s="47" t="s">
        <v>69</v>
      </c>
      <c r="C2993" s="34" t="str">
        <f>IFERROR(VLOOKUP(tabConsumoAta[[#This Row],[CÓDIGO]],tabEstimativa[#Data],14,FALSE),"")</f>
        <v>Inativo</v>
      </c>
      <c r="D2993" s="157"/>
      <c r="E2993" s="157"/>
      <c r="F2993" s="34"/>
      <c r="G2993" s="78" t="str">
        <f>IFERROR(VLOOKUP(tabConsumoAta[[#This Row],[ATA]],tabAtas[#Data],4,FALSE),"")</f>
        <v/>
      </c>
      <c r="H2993" s="163">
        <f>SUMIFS(tabSaldoAta[ESTIMATIVA],tabSaldoAta[CÓDIGO],tabConsumoAta[[#This Row],[CÓDIGO]],tabSaldoAta[CHAVE],tabConsumoAta[[#This Row],[ATA]])</f>
        <v>0</v>
      </c>
      <c r="I2993" s="164">
        <v>4200</v>
      </c>
      <c r="J2993" s="159">
        <v>3</v>
      </c>
      <c r="K2993" s="251">
        <v>2880</v>
      </c>
      <c r="L2993" s="246" t="s">
        <v>1560</v>
      </c>
      <c r="M2993" s="160" t="s">
        <v>2512</v>
      </c>
      <c r="N2993" s="160" t="s">
        <v>2513</v>
      </c>
      <c r="O2993" s="249" t="s">
        <v>2514</v>
      </c>
      <c r="P2993" s="248">
        <v>43518</v>
      </c>
      <c r="Q2993" s="166" t="str">
        <f>IF(COUNTIFS(tabAtas_Bloqueios[CÓDIGO],tabConsumoAta[[#This Row],[CÓDIGO]],tabAtas_Bloqueios[CHAVE],tabConsumoAta[[#This Row],[ATA]],tabAtas_Bloqueios[INATIVO],"") &gt; 0,"X","")</f>
        <v/>
      </c>
      <c r="R2993" s="158" t="s">
        <v>1555</v>
      </c>
    </row>
    <row r="2994" spans="1:18" x14ac:dyDescent="0.3">
      <c r="A2994" s="247">
        <v>110895</v>
      </c>
      <c r="B2994" s="47" t="s">
        <v>2416</v>
      </c>
      <c r="C2994" s="34" t="str">
        <f>IFERROR(VLOOKUP(tabConsumoAta[[#This Row],[CÓDIGO]],tabEstimativa[#Data],14,FALSE),"")</f>
        <v>Suspenso</v>
      </c>
      <c r="D2994" s="157"/>
      <c r="E2994" s="157"/>
      <c r="F2994" s="34"/>
      <c r="G2994" s="78" t="str">
        <f>IFERROR(VLOOKUP(tabConsumoAta[[#This Row],[ATA]],tabAtas[#Data],4,FALSE),"")</f>
        <v/>
      </c>
      <c r="H2994" s="163">
        <f>SUMIFS(tabSaldoAta[ESTIMATIVA],tabSaldoAta[CÓDIGO],tabConsumoAta[[#This Row],[CÓDIGO]],tabSaldoAta[CHAVE],tabConsumoAta[[#This Row],[ATA]])</f>
        <v>0</v>
      </c>
      <c r="I2994" s="164">
        <v>200</v>
      </c>
      <c r="J2994" s="159">
        <v>4</v>
      </c>
      <c r="K2994" s="251">
        <v>2880</v>
      </c>
      <c r="L2994" s="246" t="s">
        <v>1560</v>
      </c>
      <c r="M2994" s="160" t="s">
        <v>2512</v>
      </c>
      <c r="N2994" s="160" t="s">
        <v>2513</v>
      </c>
      <c r="O2994" s="249" t="s">
        <v>2514</v>
      </c>
      <c r="P2994" s="248">
        <v>43518</v>
      </c>
      <c r="Q2994" s="166" t="str">
        <f>IF(COUNTIFS(tabAtas_Bloqueios[CÓDIGO],tabConsumoAta[[#This Row],[CÓDIGO]],tabAtas_Bloqueios[CHAVE],tabConsumoAta[[#This Row],[ATA]],tabAtas_Bloqueios[INATIVO],"") &gt; 0,"X","")</f>
        <v/>
      </c>
      <c r="R2994" s="158" t="s">
        <v>1555</v>
      </c>
    </row>
    <row r="2995" spans="1:18" x14ac:dyDescent="0.3">
      <c r="A2995" s="247">
        <v>71190</v>
      </c>
      <c r="B2995" s="47" t="s">
        <v>130</v>
      </c>
      <c r="C2995" s="34" t="str">
        <f>IFERROR(VLOOKUP(tabConsumoAta[[#This Row],[CÓDIGO]],tabEstimativa[#Data],14,FALSE),"")</f>
        <v>Inativo</v>
      </c>
      <c r="D2995" s="157"/>
      <c r="E2995" s="157"/>
      <c r="F2995" s="34"/>
      <c r="G2995" s="78" t="str">
        <f>IFERROR(VLOOKUP(tabConsumoAta[[#This Row],[ATA]],tabAtas[#Data],4,FALSE),"")</f>
        <v/>
      </c>
      <c r="H2995" s="163">
        <f>SUMIFS(tabSaldoAta[ESTIMATIVA],tabSaldoAta[CÓDIGO],tabConsumoAta[[#This Row],[CÓDIGO]],tabSaldoAta[CHAVE],tabConsumoAta[[#This Row],[ATA]])</f>
        <v>0</v>
      </c>
      <c r="I2995" s="164">
        <v>1500</v>
      </c>
      <c r="J2995" s="159">
        <v>5</v>
      </c>
      <c r="K2995" s="251">
        <v>2883</v>
      </c>
      <c r="L2995" s="246" t="s">
        <v>1560</v>
      </c>
      <c r="M2995" s="160" t="s">
        <v>2512</v>
      </c>
      <c r="N2995" s="160" t="s">
        <v>2513</v>
      </c>
      <c r="O2995" s="249" t="s">
        <v>2514</v>
      </c>
      <c r="P2995" s="248">
        <v>43518</v>
      </c>
      <c r="Q2995" s="166" t="str">
        <f>IF(COUNTIFS(tabAtas_Bloqueios[CÓDIGO],tabConsumoAta[[#This Row],[CÓDIGO]],tabAtas_Bloqueios[CHAVE],tabConsumoAta[[#This Row],[ATA]],tabAtas_Bloqueios[INATIVO],"") &gt; 0,"X","")</f>
        <v/>
      </c>
      <c r="R2995" s="158" t="s">
        <v>1555</v>
      </c>
    </row>
    <row r="2996" spans="1:18" x14ac:dyDescent="0.3">
      <c r="A2996" s="247">
        <v>88838</v>
      </c>
      <c r="B2996" s="47" t="s">
        <v>1410</v>
      </c>
      <c r="C2996" s="34" t="str">
        <f>IFERROR(VLOOKUP(tabConsumoAta[[#This Row],[CÓDIGO]],tabEstimativa[#Data],14,FALSE),"")</f>
        <v>Suspenso</v>
      </c>
      <c r="D2996" s="157" t="s">
        <v>3260</v>
      </c>
      <c r="E2996" s="157">
        <v>0</v>
      </c>
      <c r="F2996" s="34">
        <v>2000</v>
      </c>
      <c r="G2996" s="78" t="str">
        <f>IFERROR(VLOOKUP(tabConsumoAta[[#This Row],[ATA]],tabAtas[#Data],4,FALSE),"")</f>
        <v/>
      </c>
      <c r="H2996" s="163">
        <f>SUMIFS(tabSaldoAta[ESTIMATIVA],tabSaldoAta[CÓDIGO],tabConsumoAta[[#This Row],[CÓDIGO]],tabSaldoAta[CHAVE],tabConsumoAta[[#This Row],[ATA]])</f>
        <v>0</v>
      </c>
      <c r="I2996" s="164">
        <v>0</v>
      </c>
      <c r="J2996" s="159">
        <v>6</v>
      </c>
      <c r="K2996" s="251" t="s">
        <v>1532</v>
      </c>
      <c r="L2996" s="246" t="s">
        <v>2743</v>
      </c>
      <c r="M2996" s="160" t="s">
        <v>2512</v>
      </c>
      <c r="N2996" s="160" t="s">
        <v>2513</v>
      </c>
      <c r="O2996" s="249" t="s">
        <v>2514</v>
      </c>
      <c r="P2996" s="248">
        <v>43518</v>
      </c>
      <c r="Q2996" s="166" t="str">
        <f>IF(COUNTIFS(tabAtas_Bloqueios[CÓDIGO],tabConsumoAta[[#This Row],[CÓDIGO]],tabAtas_Bloqueios[CHAVE],tabConsumoAta[[#This Row],[ATA]],tabAtas_Bloqueios[INATIVO],"") &gt; 0,"X","")</f>
        <v/>
      </c>
      <c r="R2996" s="158" t="s">
        <v>1555</v>
      </c>
    </row>
    <row r="2997" spans="1:18" x14ac:dyDescent="0.3">
      <c r="A2997" s="247">
        <v>101868</v>
      </c>
      <c r="B2997" s="47" t="s">
        <v>236</v>
      </c>
      <c r="C2997" s="34" t="str">
        <f>IFERROR(VLOOKUP(tabConsumoAta[[#This Row],[CÓDIGO]],tabEstimativa[#Data],14,FALSE),"")</f>
        <v>Suspenso</v>
      </c>
      <c r="D2997" s="157" t="s">
        <v>1689</v>
      </c>
      <c r="E2997" s="157">
        <v>246</v>
      </c>
      <c r="F2997" s="34">
        <v>2018</v>
      </c>
      <c r="G2997" s="78">
        <f>IFERROR(VLOOKUP(tabConsumoAta[[#This Row],[ATA]],tabAtas[#Data],4,FALSE),"")</f>
        <v>43819</v>
      </c>
      <c r="H2997" s="163">
        <f>SUMIFS(tabSaldoAta[ESTIMATIVA],tabSaldoAta[CÓDIGO],tabConsumoAta[[#This Row],[CÓDIGO]],tabSaldoAta[CHAVE],tabConsumoAta[[#This Row],[ATA]])</f>
        <v>350</v>
      </c>
      <c r="I2997" s="164">
        <v>1450</v>
      </c>
      <c r="J2997" s="159">
        <v>7</v>
      </c>
      <c r="K2997" s="251" t="s">
        <v>2515</v>
      </c>
      <c r="L2997" s="246" t="s">
        <v>2430</v>
      </c>
      <c r="M2997" s="160" t="s">
        <v>2512</v>
      </c>
      <c r="N2997" s="160" t="s">
        <v>2513</v>
      </c>
      <c r="O2997" s="249" t="s">
        <v>2514</v>
      </c>
      <c r="P2997" s="248">
        <v>43518</v>
      </c>
      <c r="Q2997" s="166" t="str">
        <f>IF(COUNTIFS(tabAtas_Bloqueios[CÓDIGO],tabConsumoAta[[#This Row],[CÓDIGO]],tabAtas_Bloqueios[CHAVE],tabConsumoAta[[#This Row],[ATA]],tabAtas_Bloqueios[INATIVO],"") &gt; 0,"X","")</f>
        <v/>
      </c>
      <c r="R2997" s="158" t="s">
        <v>1555</v>
      </c>
    </row>
    <row r="2998" spans="1:18" x14ac:dyDescent="0.3">
      <c r="A2998" s="247">
        <v>66168</v>
      </c>
      <c r="B2998" s="47" t="s">
        <v>2516</v>
      </c>
      <c r="C2998" s="34" t="str">
        <f>IFERROR(VLOOKUP(tabConsumoAta[[#This Row],[CÓDIGO]],tabEstimativa[#Data],14,FALSE),"")</f>
        <v>Aguardando</v>
      </c>
      <c r="D2998" s="157" t="s">
        <v>1689</v>
      </c>
      <c r="E2998" s="157">
        <v>246</v>
      </c>
      <c r="F2998" s="34">
        <v>2018</v>
      </c>
      <c r="G2998" s="78">
        <f>IFERROR(VLOOKUP(tabConsumoAta[[#This Row],[ATA]],tabAtas[#Data],4,FALSE),"")</f>
        <v>43819</v>
      </c>
      <c r="H2998" s="163">
        <f>SUMIFS(tabSaldoAta[ESTIMATIVA],tabSaldoAta[CÓDIGO],tabConsumoAta[[#This Row],[CÓDIGO]],tabSaldoAta[CHAVE],tabConsumoAta[[#This Row],[ATA]])</f>
        <v>700</v>
      </c>
      <c r="I2998" s="164">
        <v>400</v>
      </c>
      <c r="J2998" s="159">
        <v>8</v>
      </c>
      <c r="K2998" s="251">
        <v>2891</v>
      </c>
      <c r="L2998" s="246" t="s">
        <v>2517</v>
      </c>
      <c r="M2998" s="160" t="s">
        <v>2512</v>
      </c>
      <c r="N2998" s="160" t="s">
        <v>2513</v>
      </c>
      <c r="O2998" s="249" t="s">
        <v>2514</v>
      </c>
      <c r="P2998" s="248">
        <v>43518</v>
      </c>
      <c r="Q2998" s="166" t="str">
        <f>IF(COUNTIFS(tabAtas_Bloqueios[CÓDIGO],tabConsumoAta[[#This Row],[CÓDIGO]],tabAtas_Bloqueios[CHAVE],tabConsumoAta[[#This Row],[ATA]],tabAtas_Bloqueios[INATIVO],"") &gt; 0,"X","")</f>
        <v/>
      </c>
      <c r="R2998" s="158" t="s">
        <v>1555</v>
      </c>
    </row>
    <row r="2999" spans="1:18" x14ac:dyDescent="0.3">
      <c r="A2999" s="247">
        <v>119318</v>
      </c>
      <c r="B2999" s="47" t="s">
        <v>2518</v>
      </c>
      <c r="C2999" s="34" t="str">
        <f>IFERROR(VLOOKUP(tabConsumoAta[[#This Row],[CÓDIGO]],tabEstimativa[#Data],14,FALSE),"")</f>
        <v/>
      </c>
      <c r="D2999" s="157" t="s">
        <v>1380</v>
      </c>
      <c r="E2999" s="157"/>
      <c r="F2999" s="34"/>
      <c r="G2999" s="78" t="str">
        <f>IFERROR(VLOOKUP(tabConsumoAta[[#This Row],[ATA]],tabAtas[#Data],4,FALSE),"")</f>
        <v/>
      </c>
      <c r="H2999" s="163">
        <f>SUMIFS(tabSaldoAta[ESTIMATIVA],tabSaldoAta[CÓDIGO],tabConsumoAta[[#This Row],[CÓDIGO]],tabSaldoAta[CHAVE],tabConsumoAta[[#This Row],[ATA]])</f>
        <v>0</v>
      </c>
      <c r="I2999" s="164">
        <v>60</v>
      </c>
      <c r="J2999" s="159">
        <v>9</v>
      </c>
      <c r="K2999" s="251">
        <v>2895</v>
      </c>
      <c r="L2999" s="246" t="s">
        <v>1560</v>
      </c>
      <c r="M2999" s="160" t="s">
        <v>2512</v>
      </c>
      <c r="N2999" s="160" t="s">
        <v>2513</v>
      </c>
      <c r="O2999" s="249" t="s">
        <v>2514</v>
      </c>
      <c r="P2999" s="248">
        <v>43518</v>
      </c>
      <c r="Q2999" s="166" t="str">
        <f>IF(COUNTIFS(tabAtas_Bloqueios[CÓDIGO],tabConsumoAta[[#This Row],[CÓDIGO]],tabAtas_Bloqueios[CHAVE],tabConsumoAta[[#This Row],[ATA]],tabAtas_Bloqueios[INATIVO],"") &gt; 0,"X","")</f>
        <v/>
      </c>
      <c r="R2999" s="158" t="s">
        <v>1555</v>
      </c>
    </row>
    <row r="3000" spans="1:18" x14ac:dyDescent="0.3">
      <c r="A3000" s="247">
        <v>131917</v>
      </c>
      <c r="B3000" s="47" t="s">
        <v>2519</v>
      </c>
      <c r="C3000" s="34" t="str">
        <f>IFERROR(VLOOKUP(tabConsumoAta[[#This Row],[CÓDIGO]],tabEstimativa[#Data],14,FALSE),"")</f>
        <v/>
      </c>
      <c r="D3000" s="157" t="s">
        <v>1380</v>
      </c>
      <c r="E3000" s="157"/>
      <c r="F3000" s="34"/>
      <c r="G3000" s="78" t="str">
        <f>IFERROR(VLOOKUP(tabConsumoAta[[#This Row],[ATA]],tabAtas[#Data],4,FALSE),"")</f>
        <v/>
      </c>
      <c r="H3000" s="163">
        <f>SUMIFS(tabSaldoAta[ESTIMATIVA],tabSaldoAta[CÓDIGO],tabConsumoAta[[#This Row],[CÓDIGO]],tabSaldoAta[CHAVE],tabConsumoAta[[#This Row],[ATA]])</f>
        <v>0</v>
      </c>
      <c r="I3000" s="164">
        <v>2500</v>
      </c>
      <c r="J3000" s="159">
        <v>10</v>
      </c>
      <c r="K3000" s="251">
        <v>2895</v>
      </c>
      <c r="L3000" s="246" t="s">
        <v>1560</v>
      </c>
      <c r="M3000" s="160" t="s">
        <v>2512</v>
      </c>
      <c r="N3000" s="160" t="s">
        <v>2513</v>
      </c>
      <c r="O3000" s="249" t="s">
        <v>2514</v>
      </c>
      <c r="P3000" s="248">
        <v>43518</v>
      </c>
      <c r="Q3000" s="166" t="str">
        <f>IF(COUNTIFS(tabAtas_Bloqueios[CÓDIGO],tabConsumoAta[[#This Row],[CÓDIGO]],tabAtas_Bloqueios[CHAVE],tabConsumoAta[[#This Row],[ATA]],tabAtas_Bloqueios[INATIVO],"") &gt; 0,"X","")</f>
        <v/>
      </c>
      <c r="R3000" s="158" t="s">
        <v>1555</v>
      </c>
    </row>
    <row r="3001" spans="1:18" x14ac:dyDescent="0.3">
      <c r="A3001" s="247">
        <v>133953</v>
      </c>
      <c r="B3001" s="47" t="s">
        <v>2520</v>
      </c>
      <c r="C3001" s="34" t="str">
        <f>IFERROR(VLOOKUP(tabConsumoAta[[#This Row],[CÓDIGO]],tabEstimativa[#Data],14,FALSE),"")</f>
        <v/>
      </c>
      <c r="D3001" s="157" t="s">
        <v>1380</v>
      </c>
      <c r="E3001" s="157"/>
      <c r="F3001" s="34"/>
      <c r="G3001" s="78" t="str">
        <f>IFERROR(VLOOKUP(tabConsumoAta[[#This Row],[ATA]],tabAtas[#Data],4,FALSE),"")</f>
        <v/>
      </c>
      <c r="H3001" s="163">
        <f>SUMIFS(tabSaldoAta[ESTIMATIVA],tabSaldoAta[CÓDIGO],tabConsumoAta[[#This Row],[CÓDIGO]],tabSaldoAta[CHAVE],tabConsumoAta[[#This Row],[ATA]])</f>
        <v>0</v>
      </c>
      <c r="I3001" s="164">
        <v>10000</v>
      </c>
      <c r="J3001" s="159">
        <v>11</v>
      </c>
      <c r="K3001" s="251">
        <v>2895</v>
      </c>
      <c r="L3001" s="246" t="s">
        <v>1560</v>
      </c>
      <c r="M3001" s="160" t="s">
        <v>2512</v>
      </c>
      <c r="N3001" s="160" t="s">
        <v>2513</v>
      </c>
      <c r="O3001" s="249" t="s">
        <v>2514</v>
      </c>
      <c r="P3001" s="248">
        <v>43518</v>
      </c>
      <c r="Q3001" s="166" t="str">
        <f>IF(COUNTIFS(tabAtas_Bloqueios[CÓDIGO],tabConsumoAta[[#This Row],[CÓDIGO]],tabAtas_Bloqueios[CHAVE],tabConsumoAta[[#This Row],[ATA]],tabAtas_Bloqueios[INATIVO],"") &gt; 0,"X","")</f>
        <v/>
      </c>
      <c r="R3001" s="158" t="s">
        <v>1555</v>
      </c>
    </row>
    <row r="3002" spans="1:18" x14ac:dyDescent="0.3">
      <c r="A3002" s="247">
        <v>131930</v>
      </c>
      <c r="B3002" s="47" t="s">
        <v>2521</v>
      </c>
      <c r="C3002" s="34" t="str">
        <f>IFERROR(VLOOKUP(tabConsumoAta[[#This Row],[CÓDIGO]],tabEstimativa[#Data],14,FALSE),"")</f>
        <v/>
      </c>
      <c r="D3002" s="157" t="s">
        <v>1380</v>
      </c>
      <c r="E3002" s="157"/>
      <c r="F3002" s="34"/>
      <c r="G3002" s="78" t="str">
        <f>IFERROR(VLOOKUP(tabConsumoAta[[#This Row],[ATA]],tabAtas[#Data],4,FALSE),"")</f>
        <v/>
      </c>
      <c r="H3002" s="163">
        <f>SUMIFS(tabSaldoAta[ESTIMATIVA],tabSaldoAta[CÓDIGO],tabConsumoAta[[#This Row],[CÓDIGO]],tabSaldoAta[CHAVE],tabConsumoAta[[#This Row],[ATA]])</f>
        <v>0</v>
      </c>
      <c r="I3002" s="164">
        <v>3000</v>
      </c>
      <c r="J3002" s="159">
        <v>12</v>
      </c>
      <c r="K3002" s="251">
        <v>2895</v>
      </c>
      <c r="L3002" s="246" t="s">
        <v>1560</v>
      </c>
      <c r="M3002" s="160" t="s">
        <v>2512</v>
      </c>
      <c r="N3002" s="160" t="s">
        <v>2513</v>
      </c>
      <c r="O3002" s="249" t="s">
        <v>2514</v>
      </c>
      <c r="P3002" s="248">
        <v>43518</v>
      </c>
      <c r="Q3002" s="166" t="str">
        <f>IF(COUNTIFS(tabAtas_Bloqueios[CÓDIGO],tabConsumoAta[[#This Row],[CÓDIGO]],tabAtas_Bloqueios[CHAVE],tabConsumoAta[[#This Row],[ATA]],tabAtas_Bloqueios[INATIVO],"") &gt; 0,"X","")</f>
        <v/>
      </c>
      <c r="R3002" s="158" t="s">
        <v>1555</v>
      </c>
    </row>
    <row r="3003" spans="1:18" x14ac:dyDescent="0.3">
      <c r="A3003" s="247">
        <v>131931</v>
      </c>
      <c r="B3003" s="47" t="s">
        <v>2522</v>
      </c>
      <c r="C3003" s="34" t="str">
        <f>IFERROR(VLOOKUP(tabConsumoAta[[#This Row],[CÓDIGO]],tabEstimativa[#Data],14,FALSE),"")</f>
        <v/>
      </c>
      <c r="D3003" s="157" t="s">
        <v>1380</v>
      </c>
      <c r="E3003" s="157"/>
      <c r="F3003" s="34"/>
      <c r="G3003" s="78" t="str">
        <f>IFERROR(VLOOKUP(tabConsumoAta[[#This Row],[ATA]],tabAtas[#Data],4,FALSE),"")</f>
        <v/>
      </c>
      <c r="H3003" s="163">
        <f>SUMIFS(tabSaldoAta[ESTIMATIVA],tabSaldoAta[CÓDIGO],tabConsumoAta[[#This Row],[CÓDIGO]],tabSaldoAta[CHAVE],tabConsumoAta[[#This Row],[ATA]])</f>
        <v>0</v>
      </c>
      <c r="I3003" s="164">
        <v>1000</v>
      </c>
      <c r="J3003" s="159">
        <v>13</v>
      </c>
      <c r="K3003" s="251">
        <v>2895</v>
      </c>
      <c r="L3003" s="246" t="s">
        <v>1560</v>
      </c>
      <c r="M3003" s="160" t="s">
        <v>2512</v>
      </c>
      <c r="N3003" s="160" t="s">
        <v>2513</v>
      </c>
      <c r="O3003" s="249" t="s">
        <v>2514</v>
      </c>
      <c r="P3003" s="248">
        <v>43518</v>
      </c>
      <c r="Q3003" s="166" t="str">
        <f>IF(COUNTIFS(tabAtas_Bloqueios[CÓDIGO],tabConsumoAta[[#This Row],[CÓDIGO]],tabAtas_Bloqueios[CHAVE],tabConsumoAta[[#This Row],[ATA]],tabAtas_Bloqueios[INATIVO],"") &gt; 0,"X","")</f>
        <v/>
      </c>
      <c r="R3003" s="158" t="s">
        <v>1555</v>
      </c>
    </row>
    <row r="3004" spans="1:18" x14ac:dyDescent="0.3">
      <c r="A3004" s="247">
        <v>135297</v>
      </c>
      <c r="B3004" s="47" t="s">
        <v>2523</v>
      </c>
      <c r="C3004" s="34" t="str">
        <f>IFERROR(VLOOKUP(tabConsumoAta[[#This Row],[CÓDIGO]],tabEstimativa[#Data],14,FALSE),"")</f>
        <v/>
      </c>
      <c r="D3004" s="157" t="s">
        <v>1380</v>
      </c>
      <c r="E3004" s="157"/>
      <c r="F3004" s="34"/>
      <c r="G3004" s="78" t="str">
        <f>IFERROR(VLOOKUP(tabConsumoAta[[#This Row],[ATA]],tabAtas[#Data],4,FALSE),"")</f>
        <v/>
      </c>
      <c r="H3004" s="163">
        <f>SUMIFS(tabSaldoAta[ESTIMATIVA],tabSaldoAta[CÓDIGO],tabConsumoAta[[#This Row],[CÓDIGO]],tabSaldoAta[CHAVE],tabConsumoAta[[#This Row],[ATA]])</f>
        <v>0</v>
      </c>
      <c r="I3004" s="164">
        <v>3000</v>
      </c>
      <c r="J3004" s="159">
        <v>14</v>
      </c>
      <c r="K3004" s="251">
        <v>2896</v>
      </c>
      <c r="L3004" s="246" t="s">
        <v>1560</v>
      </c>
      <c r="M3004" s="160" t="s">
        <v>2512</v>
      </c>
      <c r="N3004" s="160" t="s">
        <v>2513</v>
      </c>
      <c r="O3004" s="249" t="s">
        <v>2514</v>
      </c>
      <c r="P3004" s="248">
        <v>43518</v>
      </c>
      <c r="Q3004" s="166" t="str">
        <f>IF(COUNTIFS(tabAtas_Bloqueios[CÓDIGO],tabConsumoAta[[#This Row],[CÓDIGO]],tabAtas_Bloqueios[CHAVE],tabConsumoAta[[#This Row],[ATA]],tabAtas_Bloqueios[INATIVO],"") &gt; 0,"X","")</f>
        <v/>
      </c>
      <c r="R3004" s="158" t="s">
        <v>1555</v>
      </c>
    </row>
    <row r="3005" spans="1:18" x14ac:dyDescent="0.3">
      <c r="A3005" s="247">
        <v>133955</v>
      </c>
      <c r="B3005" s="47" t="s">
        <v>2524</v>
      </c>
      <c r="C3005" s="34" t="str">
        <f>IFERROR(VLOOKUP(tabConsumoAta[[#This Row],[CÓDIGO]],tabEstimativa[#Data],14,FALSE),"")</f>
        <v/>
      </c>
      <c r="D3005" s="157" t="s">
        <v>1380</v>
      </c>
      <c r="E3005" s="157"/>
      <c r="F3005" s="34"/>
      <c r="G3005" s="78" t="str">
        <f>IFERROR(VLOOKUP(tabConsumoAta[[#This Row],[ATA]],tabAtas[#Data],4,FALSE),"")</f>
        <v/>
      </c>
      <c r="H3005" s="163">
        <f>SUMIFS(tabSaldoAta[ESTIMATIVA],tabSaldoAta[CÓDIGO],tabConsumoAta[[#This Row],[CÓDIGO]],tabSaldoAta[CHAVE],tabConsumoAta[[#This Row],[ATA]])</f>
        <v>0</v>
      </c>
      <c r="I3005" s="164">
        <v>10000</v>
      </c>
      <c r="J3005" s="159">
        <v>15</v>
      </c>
      <c r="K3005" s="251">
        <v>2896</v>
      </c>
      <c r="L3005" s="246" t="s">
        <v>1560</v>
      </c>
      <c r="M3005" s="160" t="s">
        <v>2512</v>
      </c>
      <c r="N3005" s="160" t="s">
        <v>2513</v>
      </c>
      <c r="O3005" s="249" t="s">
        <v>2514</v>
      </c>
      <c r="P3005" s="248">
        <v>43518</v>
      </c>
      <c r="Q3005" s="166" t="str">
        <f>IF(COUNTIFS(tabAtas_Bloqueios[CÓDIGO],tabConsumoAta[[#This Row],[CÓDIGO]],tabAtas_Bloqueios[CHAVE],tabConsumoAta[[#This Row],[ATA]],tabAtas_Bloqueios[INATIVO],"") &gt; 0,"X","")</f>
        <v/>
      </c>
      <c r="R3005" s="158" t="s">
        <v>1555</v>
      </c>
    </row>
    <row r="3006" spans="1:18" x14ac:dyDescent="0.3">
      <c r="A3006" s="247">
        <v>135700</v>
      </c>
      <c r="B3006" s="47" t="s">
        <v>2525</v>
      </c>
      <c r="C3006" s="34" t="str">
        <f>IFERROR(VLOOKUP(tabConsumoAta[[#This Row],[CÓDIGO]],tabEstimativa[#Data],14,FALSE),"")</f>
        <v/>
      </c>
      <c r="D3006" s="157" t="s">
        <v>1380</v>
      </c>
      <c r="E3006" s="157"/>
      <c r="F3006" s="34"/>
      <c r="G3006" s="78" t="str">
        <f>IFERROR(VLOOKUP(tabConsumoAta[[#This Row],[ATA]],tabAtas[#Data],4,FALSE),"")</f>
        <v/>
      </c>
      <c r="H3006" s="163">
        <f>SUMIFS(tabSaldoAta[ESTIMATIVA],tabSaldoAta[CÓDIGO],tabConsumoAta[[#This Row],[CÓDIGO]],tabSaldoAta[CHAVE],tabConsumoAta[[#This Row],[ATA]])</f>
        <v>0</v>
      </c>
      <c r="I3006" s="164">
        <v>30000</v>
      </c>
      <c r="J3006" s="159">
        <v>16</v>
      </c>
      <c r="K3006" s="251">
        <v>2896</v>
      </c>
      <c r="L3006" s="246" t="s">
        <v>1560</v>
      </c>
      <c r="M3006" s="160" t="s">
        <v>2512</v>
      </c>
      <c r="N3006" s="160" t="s">
        <v>2513</v>
      </c>
      <c r="O3006" s="249" t="s">
        <v>2514</v>
      </c>
      <c r="P3006" s="248">
        <v>43518</v>
      </c>
      <c r="Q3006" s="166" t="str">
        <f>IF(COUNTIFS(tabAtas_Bloqueios[CÓDIGO],tabConsumoAta[[#This Row],[CÓDIGO]],tabAtas_Bloqueios[CHAVE],tabConsumoAta[[#This Row],[ATA]],tabAtas_Bloqueios[INATIVO],"") &gt; 0,"X","")</f>
        <v/>
      </c>
      <c r="R3006" s="158" t="s">
        <v>1555</v>
      </c>
    </row>
    <row r="3007" spans="1:18" x14ac:dyDescent="0.3">
      <c r="A3007" s="247">
        <v>131926</v>
      </c>
      <c r="B3007" s="47" t="s">
        <v>2526</v>
      </c>
      <c r="C3007" s="34" t="str">
        <f>IFERROR(VLOOKUP(tabConsumoAta[[#This Row],[CÓDIGO]],tabEstimativa[#Data],14,FALSE),"")</f>
        <v/>
      </c>
      <c r="D3007" s="157" t="s">
        <v>1380</v>
      </c>
      <c r="E3007" s="157"/>
      <c r="F3007" s="34"/>
      <c r="G3007" s="78" t="str">
        <f>IFERROR(VLOOKUP(tabConsumoAta[[#This Row],[ATA]],tabAtas[#Data],4,FALSE),"")</f>
        <v/>
      </c>
      <c r="H3007" s="163">
        <f>SUMIFS(tabSaldoAta[ESTIMATIVA],tabSaldoAta[CÓDIGO],tabConsumoAta[[#This Row],[CÓDIGO]],tabSaldoAta[CHAVE],tabConsumoAta[[#This Row],[ATA]])</f>
        <v>0</v>
      </c>
      <c r="I3007" s="164">
        <v>1800</v>
      </c>
      <c r="J3007" s="159">
        <v>17</v>
      </c>
      <c r="K3007" s="251">
        <v>2895</v>
      </c>
      <c r="L3007" s="246" t="s">
        <v>1560</v>
      </c>
      <c r="M3007" s="160" t="s">
        <v>2512</v>
      </c>
      <c r="N3007" s="160" t="s">
        <v>2513</v>
      </c>
      <c r="O3007" s="249" t="s">
        <v>2514</v>
      </c>
      <c r="P3007" s="248">
        <v>43518</v>
      </c>
      <c r="Q3007" s="166" t="str">
        <f>IF(COUNTIFS(tabAtas_Bloqueios[CÓDIGO],tabConsumoAta[[#This Row],[CÓDIGO]],tabAtas_Bloqueios[CHAVE],tabConsumoAta[[#This Row],[ATA]],tabAtas_Bloqueios[INATIVO],"") &gt; 0,"X","")</f>
        <v/>
      </c>
      <c r="R3007" s="158" t="s">
        <v>1555</v>
      </c>
    </row>
    <row r="3008" spans="1:18" x14ac:dyDescent="0.3">
      <c r="A3008" s="247">
        <v>131927</v>
      </c>
      <c r="B3008" s="47" t="s">
        <v>2527</v>
      </c>
      <c r="C3008" s="34" t="str">
        <f>IFERROR(VLOOKUP(tabConsumoAta[[#This Row],[CÓDIGO]],tabEstimativa[#Data],14,FALSE),"")</f>
        <v/>
      </c>
      <c r="D3008" s="157" t="s">
        <v>1380</v>
      </c>
      <c r="E3008" s="157"/>
      <c r="F3008" s="34"/>
      <c r="G3008" s="78" t="str">
        <f>IFERROR(VLOOKUP(tabConsumoAta[[#This Row],[ATA]],tabAtas[#Data],4,FALSE),"")</f>
        <v/>
      </c>
      <c r="H3008" s="163">
        <f>SUMIFS(tabSaldoAta[ESTIMATIVA],tabSaldoAta[CÓDIGO],tabConsumoAta[[#This Row],[CÓDIGO]],tabSaldoAta[CHAVE],tabConsumoAta[[#This Row],[ATA]])</f>
        <v>0</v>
      </c>
      <c r="I3008" s="164">
        <v>4000</v>
      </c>
      <c r="J3008" s="159">
        <v>18</v>
      </c>
      <c r="K3008" s="251">
        <v>2895</v>
      </c>
      <c r="L3008" s="246" t="s">
        <v>1560</v>
      </c>
      <c r="M3008" s="160" t="s">
        <v>2512</v>
      </c>
      <c r="N3008" s="160" t="s">
        <v>2513</v>
      </c>
      <c r="O3008" s="249" t="s">
        <v>2514</v>
      </c>
      <c r="P3008" s="248">
        <v>43518</v>
      </c>
      <c r="Q3008" s="166" t="str">
        <f>IF(COUNTIFS(tabAtas_Bloqueios[CÓDIGO],tabConsumoAta[[#This Row],[CÓDIGO]],tabAtas_Bloqueios[CHAVE],tabConsumoAta[[#This Row],[ATA]],tabAtas_Bloqueios[INATIVO],"") &gt; 0,"X","")</f>
        <v/>
      </c>
      <c r="R3008" s="158" t="s">
        <v>1555</v>
      </c>
    </row>
    <row r="3009" spans="1:18" x14ac:dyDescent="0.3">
      <c r="A3009" s="247">
        <v>131935</v>
      </c>
      <c r="B3009" s="47" t="s">
        <v>2528</v>
      </c>
      <c r="C3009" s="34" t="str">
        <f>IFERROR(VLOOKUP(tabConsumoAta[[#This Row],[CÓDIGO]],tabEstimativa[#Data],14,FALSE),"")</f>
        <v/>
      </c>
      <c r="D3009" s="157" t="s">
        <v>1380</v>
      </c>
      <c r="E3009" s="157"/>
      <c r="F3009" s="34"/>
      <c r="G3009" s="78" t="str">
        <f>IFERROR(VLOOKUP(tabConsumoAta[[#This Row],[ATA]],tabAtas[#Data],4,FALSE),"")</f>
        <v/>
      </c>
      <c r="H3009" s="163">
        <f>SUMIFS(tabSaldoAta[ESTIMATIVA],tabSaldoAta[CÓDIGO],tabConsumoAta[[#This Row],[CÓDIGO]],tabSaldoAta[CHAVE],tabConsumoAta[[#This Row],[ATA]])</f>
        <v>0</v>
      </c>
      <c r="I3009" s="164">
        <v>6000</v>
      </c>
      <c r="J3009" s="159">
        <v>19</v>
      </c>
      <c r="K3009" s="251">
        <v>2895</v>
      </c>
      <c r="L3009" s="246" t="s">
        <v>1560</v>
      </c>
      <c r="M3009" s="160" t="s">
        <v>2512</v>
      </c>
      <c r="N3009" s="160" t="s">
        <v>2513</v>
      </c>
      <c r="O3009" s="249" t="s">
        <v>2514</v>
      </c>
      <c r="P3009" s="248">
        <v>43518</v>
      </c>
      <c r="Q3009" s="166" t="str">
        <f>IF(COUNTIFS(tabAtas_Bloqueios[CÓDIGO],tabConsumoAta[[#This Row],[CÓDIGO]],tabAtas_Bloqueios[CHAVE],tabConsumoAta[[#This Row],[ATA]],tabAtas_Bloqueios[INATIVO],"") &gt; 0,"X","")</f>
        <v/>
      </c>
      <c r="R3009" s="158" t="s">
        <v>1555</v>
      </c>
    </row>
    <row r="3010" spans="1:18" x14ac:dyDescent="0.3">
      <c r="A3010" s="247">
        <v>48901</v>
      </c>
      <c r="B3010" s="47" t="s">
        <v>2529</v>
      </c>
      <c r="C3010" s="34" t="str">
        <f>IFERROR(VLOOKUP(tabConsumoAta[[#This Row],[CÓDIGO]],tabEstimativa[#Data],14,FALSE),"")</f>
        <v>Suspenso</v>
      </c>
      <c r="D3010" s="157" t="s">
        <v>1380</v>
      </c>
      <c r="E3010" s="157"/>
      <c r="F3010" s="34"/>
      <c r="G3010" s="78" t="str">
        <f>IFERROR(VLOOKUP(tabConsumoAta[[#This Row],[ATA]],tabAtas[#Data],4,FALSE),"")</f>
        <v/>
      </c>
      <c r="H3010" s="163">
        <f>SUMIFS(tabSaldoAta[ESTIMATIVA],tabSaldoAta[CÓDIGO],tabConsumoAta[[#This Row],[CÓDIGO]],tabSaldoAta[CHAVE],tabConsumoAta[[#This Row],[ATA]])</f>
        <v>0</v>
      </c>
      <c r="I3010" s="164">
        <v>150</v>
      </c>
      <c r="J3010" s="159">
        <v>20</v>
      </c>
      <c r="K3010" s="251">
        <v>2895</v>
      </c>
      <c r="L3010" s="246" t="s">
        <v>1560</v>
      </c>
      <c r="M3010" s="160" t="s">
        <v>2512</v>
      </c>
      <c r="N3010" s="160" t="s">
        <v>2513</v>
      </c>
      <c r="O3010" s="249" t="s">
        <v>2514</v>
      </c>
      <c r="P3010" s="248">
        <v>43518</v>
      </c>
      <c r="Q3010" s="166" t="str">
        <f>IF(COUNTIFS(tabAtas_Bloqueios[CÓDIGO],tabConsumoAta[[#This Row],[CÓDIGO]],tabAtas_Bloqueios[CHAVE],tabConsumoAta[[#This Row],[ATA]],tabAtas_Bloqueios[INATIVO],"") &gt; 0,"X","")</f>
        <v/>
      </c>
      <c r="R3010" s="158" t="s">
        <v>1555</v>
      </c>
    </row>
    <row r="3011" spans="1:18" x14ac:dyDescent="0.3">
      <c r="A3011" s="247">
        <v>131933</v>
      </c>
      <c r="B3011" s="47" t="s">
        <v>2530</v>
      </c>
      <c r="C3011" s="34" t="str">
        <f>IFERROR(VLOOKUP(tabConsumoAta[[#This Row],[CÓDIGO]],tabEstimativa[#Data],14,FALSE),"")</f>
        <v/>
      </c>
      <c r="D3011" s="157" t="s">
        <v>1380</v>
      </c>
      <c r="E3011" s="157"/>
      <c r="F3011" s="34"/>
      <c r="G3011" s="78" t="str">
        <f>IFERROR(VLOOKUP(tabConsumoAta[[#This Row],[ATA]],tabAtas[#Data],4,FALSE),"")</f>
        <v/>
      </c>
      <c r="H3011" s="163">
        <f>SUMIFS(tabSaldoAta[ESTIMATIVA],tabSaldoAta[CÓDIGO],tabConsumoAta[[#This Row],[CÓDIGO]],tabSaldoAta[CHAVE],tabConsumoAta[[#This Row],[ATA]])</f>
        <v>0</v>
      </c>
      <c r="I3011" s="164">
        <v>3000</v>
      </c>
      <c r="J3011" s="159">
        <v>21</v>
      </c>
      <c r="K3011" s="251">
        <v>2895</v>
      </c>
      <c r="L3011" s="246" t="s">
        <v>1560</v>
      </c>
      <c r="M3011" s="160" t="s">
        <v>2512</v>
      </c>
      <c r="N3011" s="160" t="s">
        <v>2513</v>
      </c>
      <c r="O3011" s="249" t="s">
        <v>2514</v>
      </c>
      <c r="P3011" s="248">
        <v>43518</v>
      </c>
      <c r="Q3011" s="166" t="str">
        <f>IF(COUNTIFS(tabAtas_Bloqueios[CÓDIGO],tabConsumoAta[[#This Row],[CÓDIGO]],tabAtas_Bloqueios[CHAVE],tabConsumoAta[[#This Row],[ATA]],tabAtas_Bloqueios[INATIVO],"") &gt; 0,"X","")</f>
        <v/>
      </c>
      <c r="R3011" s="158" t="s">
        <v>1555</v>
      </c>
    </row>
    <row r="3012" spans="1:18" x14ac:dyDescent="0.3">
      <c r="A3012" s="247">
        <v>131937</v>
      </c>
      <c r="B3012" s="47" t="s">
        <v>2531</v>
      </c>
      <c r="C3012" s="34" t="str">
        <f>IFERROR(VLOOKUP(tabConsumoAta[[#This Row],[CÓDIGO]],tabEstimativa[#Data],14,FALSE),"")</f>
        <v/>
      </c>
      <c r="D3012" s="157" t="s">
        <v>1380</v>
      </c>
      <c r="E3012" s="157"/>
      <c r="F3012" s="34"/>
      <c r="G3012" s="78" t="str">
        <f>IFERROR(VLOOKUP(tabConsumoAta[[#This Row],[ATA]],tabAtas[#Data],4,FALSE),"")</f>
        <v/>
      </c>
      <c r="H3012" s="163">
        <f>SUMIFS(tabSaldoAta[ESTIMATIVA],tabSaldoAta[CÓDIGO],tabConsumoAta[[#This Row],[CÓDIGO]],tabSaldoAta[CHAVE],tabConsumoAta[[#This Row],[ATA]])</f>
        <v>0</v>
      </c>
      <c r="I3012" s="164">
        <v>1000</v>
      </c>
      <c r="J3012" s="159">
        <v>22</v>
      </c>
      <c r="K3012" s="251">
        <v>2901</v>
      </c>
      <c r="L3012" s="246" t="s">
        <v>1560</v>
      </c>
      <c r="M3012" s="160" t="s">
        <v>2512</v>
      </c>
      <c r="N3012" s="160" t="s">
        <v>2513</v>
      </c>
      <c r="O3012" s="249" t="s">
        <v>2514</v>
      </c>
      <c r="P3012" s="248">
        <v>43518</v>
      </c>
      <c r="Q3012" s="166" t="str">
        <f>IF(COUNTIFS(tabAtas_Bloqueios[CÓDIGO],tabConsumoAta[[#This Row],[CÓDIGO]],tabAtas_Bloqueios[CHAVE],tabConsumoAta[[#This Row],[ATA]],tabAtas_Bloqueios[INATIVO],"") &gt; 0,"X","")</f>
        <v/>
      </c>
      <c r="R3012" s="158" t="s">
        <v>1555</v>
      </c>
    </row>
    <row r="3013" spans="1:18" x14ac:dyDescent="0.3">
      <c r="A3013" s="247">
        <v>131938</v>
      </c>
      <c r="B3013" s="47" t="s">
        <v>2532</v>
      </c>
      <c r="C3013" s="34" t="str">
        <f>IFERROR(VLOOKUP(tabConsumoAta[[#This Row],[CÓDIGO]],tabEstimativa[#Data],14,FALSE),"")</f>
        <v/>
      </c>
      <c r="D3013" s="157" t="s">
        <v>1380</v>
      </c>
      <c r="E3013" s="157"/>
      <c r="F3013" s="34"/>
      <c r="G3013" s="78" t="str">
        <f>IFERROR(VLOOKUP(tabConsumoAta[[#This Row],[ATA]],tabAtas[#Data],4,FALSE),"")</f>
        <v/>
      </c>
      <c r="H3013" s="163">
        <f>SUMIFS(tabSaldoAta[ESTIMATIVA],tabSaldoAta[CÓDIGO],tabConsumoAta[[#This Row],[CÓDIGO]],tabSaldoAta[CHAVE],tabConsumoAta[[#This Row],[ATA]])</f>
        <v>0</v>
      </c>
      <c r="I3013" s="164">
        <v>3000</v>
      </c>
      <c r="J3013" s="159">
        <v>23</v>
      </c>
      <c r="K3013" s="251">
        <v>2901</v>
      </c>
      <c r="L3013" s="246" t="s">
        <v>1560</v>
      </c>
      <c r="M3013" s="160" t="s">
        <v>2512</v>
      </c>
      <c r="N3013" s="160" t="s">
        <v>2513</v>
      </c>
      <c r="O3013" s="249" t="s">
        <v>2514</v>
      </c>
      <c r="P3013" s="248">
        <v>43518</v>
      </c>
      <c r="Q3013" s="166" t="str">
        <f>IF(COUNTIFS(tabAtas_Bloqueios[CÓDIGO],tabConsumoAta[[#This Row],[CÓDIGO]],tabAtas_Bloqueios[CHAVE],tabConsumoAta[[#This Row],[ATA]],tabAtas_Bloqueios[INATIVO],"") &gt; 0,"X","")</f>
        <v/>
      </c>
      <c r="R3013" s="158" t="s">
        <v>1555</v>
      </c>
    </row>
    <row r="3014" spans="1:18" x14ac:dyDescent="0.3">
      <c r="A3014" s="247">
        <v>131939</v>
      </c>
      <c r="B3014" s="47" t="s">
        <v>2533</v>
      </c>
      <c r="C3014" s="34" t="str">
        <f>IFERROR(VLOOKUP(tabConsumoAta[[#This Row],[CÓDIGO]],tabEstimativa[#Data],14,FALSE),"")</f>
        <v/>
      </c>
      <c r="D3014" s="157" t="s">
        <v>1380</v>
      </c>
      <c r="E3014" s="157"/>
      <c r="F3014" s="34"/>
      <c r="G3014" s="78" t="str">
        <f>IFERROR(VLOOKUP(tabConsumoAta[[#This Row],[ATA]],tabAtas[#Data],4,FALSE),"")</f>
        <v/>
      </c>
      <c r="H3014" s="163">
        <f>SUMIFS(tabSaldoAta[ESTIMATIVA],tabSaldoAta[CÓDIGO],tabConsumoAta[[#This Row],[CÓDIGO]],tabSaldoAta[CHAVE],tabConsumoAta[[#This Row],[ATA]])</f>
        <v>0</v>
      </c>
      <c r="I3014" s="164">
        <v>3000</v>
      </c>
      <c r="J3014" s="159">
        <v>24</v>
      </c>
      <c r="K3014" s="251">
        <v>2901</v>
      </c>
      <c r="L3014" s="246" t="s">
        <v>1560</v>
      </c>
      <c r="M3014" s="160" t="s">
        <v>2512</v>
      </c>
      <c r="N3014" s="160" t="s">
        <v>2513</v>
      </c>
      <c r="O3014" s="249" t="s">
        <v>2514</v>
      </c>
      <c r="P3014" s="248">
        <v>43518</v>
      </c>
      <c r="Q3014" s="166" t="str">
        <f>IF(COUNTIFS(tabAtas_Bloqueios[CÓDIGO],tabConsumoAta[[#This Row],[CÓDIGO]],tabAtas_Bloqueios[CHAVE],tabConsumoAta[[#This Row],[ATA]],tabAtas_Bloqueios[INATIVO],"") &gt; 0,"X","")</f>
        <v/>
      </c>
      <c r="R3014" s="158" t="s">
        <v>1555</v>
      </c>
    </row>
    <row r="3015" spans="1:18" x14ac:dyDescent="0.3">
      <c r="A3015" s="247">
        <v>132305</v>
      </c>
      <c r="B3015" s="47" t="s">
        <v>2534</v>
      </c>
      <c r="C3015" s="34" t="str">
        <f>IFERROR(VLOOKUP(tabConsumoAta[[#This Row],[CÓDIGO]],tabEstimativa[#Data],14,FALSE),"")</f>
        <v/>
      </c>
      <c r="D3015" s="157" t="s">
        <v>1380</v>
      </c>
      <c r="E3015" s="157"/>
      <c r="F3015" s="34"/>
      <c r="G3015" s="78" t="str">
        <f>IFERROR(VLOOKUP(tabConsumoAta[[#This Row],[ATA]],tabAtas[#Data],4,FALSE),"")</f>
        <v/>
      </c>
      <c r="H3015" s="163">
        <f>SUMIFS(tabSaldoAta[ESTIMATIVA],tabSaldoAta[CÓDIGO],tabConsumoAta[[#This Row],[CÓDIGO]],tabSaldoAta[CHAVE],tabConsumoAta[[#This Row],[ATA]])</f>
        <v>0</v>
      </c>
      <c r="I3015" s="164">
        <v>3000</v>
      </c>
      <c r="J3015" s="159">
        <v>25</v>
      </c>
      <c r="K3015" s="251">
        <v>2901</v>
      </c>
      <c r="L3015" s="246" t="s">
        <v>1560</v>
      </c>
      <c r="M3015" s="160" t="s">
        <v>2512</v>
      </c>
      <c r="N3015" s="160" t="s">
        <v>2513</v>
      </c>
      <c r="O3015" s="249" t="s">
        <v>2514</v>
      </c>
      <c r="P3015" s="248">
        <v>43518</v>
      </c>
      <c r="Q3015" s="166" t="str">
        <f>IF(COUNTIFS(tabAtas_Bloqueios[CÓDIGO],tabConsumoAta[[#This Row],[CÓDIGO]],tabAtas_Bloqueios[CHAVE],tabConsumoAta[[#This Row],[ATA]],tabAtas_Bloqueios[INATIVO],"") &gt; 0,"X","")</f>
        <v/>
      </c>
      <c r="R3015" s="158" t="s">
        <v>1555</v>
      </c>
    </row>
    <row r="3016" spans="1:18" x14ac:dyDescent="0.3">
      <c r="A3016" s="247">
        <v>131940</v>
      </c>
      <c r="B3016" s="47" t="s">
        <v>2535</v>
      </c>
      <c r="C3016" s="34" t="str">
        <f>IFERROR(VLOOKUP(tabConsumoAta[[#This Row],[CÓDIGO]],tabEstimativa[#Data],14,FALSE),"")</f>
        <v/>
      </c>
      <c r="D3016" s="157" t="s">
        <v>1380</v>
      </c>
      <c r="E3016" s="157"/>
      <c r="F3016" s="34"/>
      <c r="G3016" s="78" t="str">
        <f>IFERROR(VLOOKUP(tabConsumoAta[[#This Row],[ATA]],tabAtas[#Data],4,FALSE),"")</f>
        <v/>
      </c>
      <c r="H3016" s="163">
        <f>SUMIFS(tabSaldoAta[ESTIMATIVA],tabSaldoAta[CÓDIGO],tabConsumoAta[[#This Row],[CÓDIGO]],tabSaldoAta[CHAVE],tabConsumoAta[[#This Row],[ATA]])</f>
        <v>0</v>
      </c>
      <c r="I3016" s="164">
        <v>3000</v>
      </c>
      <c r="J3016" s="159">
        <v>26</v>
      </c>
      <c r="K3016" s="251">
        <v>2901</v>
      </c>
      <c r="L3016" s="246" t="s">
        <v>1560</v>
      </c>
      <c r="M3016" s="160" t="s">
        <v>2512</v>
      </c>
      <c r="N3016" s="160" t="s">
        <v>2513</v>
      </c>
      <c r="O3016" s="249" t="s">
        <v>2514</v>
      </c>
      <c r="P3016" s="248">
        <v>43518</v>
      </c>
      <c r="Q3016" s="166" t="str">
        <f>IF(COUNTIFS(tabAtas_Bloqueios[CÓDIGO],tabConsumoAta[[#This Row],[CÓDIGO]],tabAtas_Bloqueios[CHAVE],tabConsumoAta[[#This Row],[ATA]],tabAtas_Bloqueios[INATIVO],"") &gt; 0,"X","")</f>
        <v/>
      </c>
      <c r="R3016" s="158" t="s">
        <v>1555</v>
      </c>
    </row>
    <row r="3017" spans="1:18" x14ac:dyDescent="0.3">
      <c r="A3017" s="247">
        <v>133793</v>
      </c>
      <c r="B3017" s="47" t="s">
        <v>2536</v>
      </c>
      <c r="C3017" s="34" t="str">
        <f>IFERROR(VLOOKUP(tabConsumoAta[[#This Row],[CÓDIGO]],tabEstimativa[#Data],14,FALSE),"")</f>
        <v/>
      </c>
      <c r="D3017" s="157" t="s">
        <v>1380</v>
      </c>
      <c r="E3017" s="157"/>
      <c r="F3017" s="34"/>
      <c r="G3017" s="78" t="str">
        <f>IFERROR(VLOOKUP(tabConsumoAta[[#This Row],[ATA]],tabAtas[#Data],4,FALSE),"")</f>
        <v/>
      </c>
      <c r="H3017" s="163">
        <f>SUMIFS(tabSaldoAta[ESTIMATIVA],tabSaldoAta[CÓDIGO],tabConsumoAta[[#This Row],[CÓDIGO]],tabSaldoAta[CHAVE],tabConsumoAta[[#This Row],[ATA]])</f>
        <v>0</v>
      </c>
      <c r="I3017" s="164">
        <v>2000</v>
      </c>
      <c r="J3017" s="159">
        <v>27</v>
      </c>
      <c r="K3017" s="251">
        <v>2902</v>
      </c>
      <c r="L3017" s="246" t="s">
        <v>1560</v>
      </c>
      <c r="M3017" s="160" t="s">
        <v>2512</v>
      </c>
      <c r="N3017" s="160" t="s">
        <v>2513</v>
      </c>
      <c r="O3017" s="249" t="s">
        <v>2514</v>
      </c>
      <c r="P3017" s="248">
        <v>43518</v>
      </c>
      <c r="Q3017" s="166" t="str">
        <f>IF(COUNTIFS(tabAtas_Bloqueios[CÓDIGO],tabConsumoAta[[#This Row],[CÓDIGO]],tabAtas_Bloqueios[CHAVE],tabConsumoAta[[#This Row],[ATA]],tabAtas_Bloqueios[INATIVO],"") &gt; 0,"X","")</f>
        <v/>
      </c>
      <c r="R3017" s="158" t="s">
        <v>1555</v>
      </c>
    </row>
    <row r="3018" spans="1:18" x14ac:dyDescent="0.3">
      <c r="A3018" s="247">
        <v>133956</v>
      </c>
      <c r="B3018" s="47" t="s">
        <v>2537</v>
      </c>
      <c r="C3018" s="34" t="str">
        <f>IFERROR(VLOOKUP(tabConsumoAta[[#This Row],[CÓDIGO]],tabEstimativa[#Data],14,FALSE),"")</f>
        <v/>
      </c>
      <c r="D3018" s="157" t="s">
        <v>1380</v>
      </c>
      <c r="E3018" s="157"/>
      <c r="F3018" s="34"/>
      <c r="G3018" s="78" t="str">
        <f>IFERROR(VLOOKUP(tabConsumoAta[[#This Row],[ATA]],tabAtas[#Data],4,FALSE),"")</f>
        <v/>
      </c>
      <c r="H3018" s="163">
        <f>SUMIFS(tabSaldoAta[ESTIMATIVA],tabSaldoAta[CÓDIGO],tabConsumoAta[[#This Row],[CÓDIGO]],tabSaldoAta[CHAVE],tabConsumoAta[[#This Row],[ATA]])</f>
        <v>0</v>
      </c>
      <c r="I3018" s="164">
        <v>10000</v>
      </c>
      <c r="J3018" s="159">
        <v>28</v>
      </c>
      <c r="K3018" s="251">
        <v>2902</v>
      </c>
      <c r="L3018" s="246" t="s">
        <v>1560</v>
      </c>
      <c r="M3018" s="160" t="s">
        <v>2512</v>
      </c>
      <c r="N3018" s="160" t="s">
        <v>2513</v>
      </c>
      <c r="O3018" s="249" t="s">
        <v>2514</v>
      </c>
      <c r="P3018" s="248">
        <v>43518</v>
      </c>
      <c r="Q3018" s="166" t="str">
        <f>IF(COUNTIFS(tabAtas_Bloqueios[CÓDIGO],tabConsumoAta[[#This Row],[CÓDIGO]],tabAtas_Bloqueios[CHAVE],tabConsumoAta[[#This Row],[ATA]],tabAtas_Bloqueios[INATIVO],"") &gt; 0,"X","")</f>
        <v/>
      </c>
      <c r="R3018" s="158" t="s">
        <v>1555</v>
      </c>
    </row>
    <row r="3019" spans="1:18" x14ac:dyDescent="0.3">
      <c r="A3019" s="247">
        <v>133957</v>
      </c>
      <c r="B3019" s="47" t="s">
        <v>2538</v>
      </c>
      <c r="C3019" s="34" t="str">
        <f>IFERROR(VLOOKUP(tabConsumoAta[[#This Row],[CÓDIGO]],tabEstimativa[#Data],14,FALSE),"")</f>
        <v/>
      </c>
      <c r="D3019" s="157" t="s">
        <v>1380</v>
      </c>
      <c r="E3019" s="157"/>
      <c r="F3019" s="34"/>
      <c r="G3019" s="78" t="str">
        <f>IFERROR(VLOOKUP(tabConsumoAta[[#This Row],[ATA]],tabAtas[#Data],4,FALSE),"")</f>
        <v/>
      </c>
      <c r="H3019" s="163">
        <f>SUMIFS(tabSaldoAta[ESTIMATIVA],tabSaldoAta[CÓDIGO],tabConsumoAta[[#This Row],[CÓDIGO]],tabSaldoAta[CHAVE],tabConsumoAta[[#This Row],[ATA]])</f>
        <v>0</v>
      </c>
      <c r="I3019" s="164">
        <v>5000</v>
      </c>
      <c r="J3019" s="159">
        <v>29</v>
      </c>
      <c r="K3019" s="251">
        <v>2902</v>
      </c>
      <c r="L3019" s="246" t="s">
        <v>1560</v>
      </c>
      <c r="M3019" s="160" t="s">
        <v>2512</v>
      </c>
      <c r="N3019" s="160" t="s">
        <v>2513</v>
      </c>
      <c r="O3019" s="249" t="s">
        <v>2514</v>
      </c>
      <c r="P3019" s="248">
        <v>43518</v>
      </c>
      <c r="Q3019" s="166" t="str">
        <f>IF(COUNTIFS(tabAtas_Bloqueios[CÓDIGO],tabConsumoAta[[#This Row],[CÓDIGO]],tabAtas_Bloqueios[CHAVE],tabConsumoAta[[#This Row],[ATA]],tabAtas_Bloqueios[INATIVO],"") &gt; 0,"X","")</f>
        <v/>
      </c>
      <c r="R3019" s="158" t="s">
        <v>1555</v>
      </c>
    </row>
    <row r="3020" spans="1:18" x14ac:dyDescent="0.3">
      <c r="A3020" s="247">
        <v>132646</v>
      </c>
      <c r="B3020" s="47" t="s">
        <v>2539</v>
      </c>
      <c r="C3020" s="34" t="str">
        <f>IFERROR(VLOOKUP(tabConsumoAta[[#This Row],[CÓDIGO]],tabEstimativa[#Data],14,FALSE),"")</f>
        <v/>
      </c>
      <c r="D3020" s="157" t="s">
        <v>1380</v>
      </c>
      <c r="E3020" s="157"/>
      <c r="F3020" s="34"/>
      <c r="G3020" s="78" t="str">
        <f>IFERROR(VLOOKUP(tabConsumoAta[[#This Row],[ATA]],tabAtas[#Data],4,FALSE),"")</f>
        <v/>
      </c>
      <c r="H3020" s="163">
        <f>SUMIFS(tabSaldoAta[ESTIMATIVA],tabSaldoAta[CÓDIGO],tabConsumoAta[[#This Row],[CÓDIGO]],tabSaldoAta[CHAVE],tabConsumoAta[[#This Row],[ATA]])</f>
        <v>0</v>
      </c>
      <c r="I3020" s="164">
        <v>10000</v>
      </c>
      <c r="J3020" s="159">
        <v>30</v>
      </c>
      <c r="K3020" s="251">
        <v>2902</v>
      </c>
      <c r="L3020" s="246" t="s">
        <v>1560</v>
      </c>
      <c r="M3020" s="160" t="s">
        <v>2512</v>
      </c>
      <c r="N3020" s="160" t="s">
        <v>2513</v>
      </c>
      <c r="O3020" s="249" t="s">
        <v>2514</v>
      </c>
      <c r="P3020" s="248">
        <v>43518</v>
      </c>
      <c r="Q3020" s="166" t="str">
        <f>IF(COUNTIFS(tabAtas_Bloqueios[CÓDIGO],tabConsumoAta[[#This Row],[CÓDIGO]],tabAtas_Bloqueios[CHAVE],tabConsumoAta[[#This Row],[ATA]],tabAtas_Bloqueios[INATIVO],"") &gt; 0,"X","")</f>
        <v/>
      </c>
      <c r="R3020" s="158" t="s">
        <v>1555</v>
      </c>
    </row>
    <row r="3021" spans="1:18" x14ac:dyDescent="0.3">
      <c r="A3021" s="247">
        <v>132647</v>
      </c>
      <c r="B3021" s="47" t="s">
        <v>2540</v>
      </c>
      <c r="C3021" s="34" t="str">
        <f>IFERROR(VLOOKUP(tabConsumoAta[[#This Row],[CÓDIGO]],tabEstimativa[#Data],14,FALSE),"")</f>
        <v/>
      </c>
      <c r="D3021" s="157" t="s">
        <v>1380</v>
      </c>
      <c r="E3021" s="157"/>
      <c r="F3021" s="34"/>
      <c r="G3021" s="78" t="str">
        <f>IFERROR(VLOOKUP(tabConsumoAta[[#This Row],[ATA]],tabAtas[#Data],4,FALSE),"")</f>
        <v/>
      </c>
      <c r="H3021" s="163">
        <f>SUMIFS(tabSaldoAta[ESTIMATIVA],tabSaldoAta[CÓDIGO],tabConsumoAta[[#This Row],[CÓDIGO]],tabSaldoAta[CHAVE],tabConsumoAta[[#This Row],[ATA]])</f>
        <v>0</v>
      </c>
      <c r="I3021" s="164">
        <v>5000</v>
      </c>
      <c r="J3021" s="159">
        <v>31</v>
      </c>
      <c r="K3021" s="251">
        <v>2901</v>
      </c>
      <c r="L3021" s="246" t="s">
        <v>1560</v>
      </c>
      <c r="M3021" s="160" t="s">
        <v>2512</v>
      </c>
      <c r="N3021" s="160" t="s">
        <v>2513</v>
      </c>
      <c r="O3021" s="249" t="s">
        <v>2514</v>
      </c>
      <c r="P3021" s="248">
        <v>43518</v>
      </c>
      <c r="Q3021" s="166" t="str">
        <f>IF(COUNTIFS(tabAtas_Bloqueios[CÓDIGO],tabConsumoAta[[#This Row],[CÓDIGO]],tabAtas_Bloqueios[CHAVE],tabConsumoAta[[#This Row],[ATA]],tabAtas_Bloqueios[INATIVO],"") &gt; 0,"X","")</f>
        <v/>
      </c>
      <c r="R3021" s="158" t="s">
        <v>1555</v>
      </c>
    </row>
    <row r="3022" spans="1:18" x14ac:dyDescent="0.3">
      <c r="A3022" s="247">
        <v>132649</v>
      </c>
      <c r="B3022" s="47" t="s">
        <v>2541</v>
      </c>
      <c r="C3022" s="34" t="str">
        <f>IFERROR(VLOOKUP(tabConsumoAta[[#This Row],[CÓDIGO]],tabEstimativa[#Data],14,FALSE),"")</f>
        <v/>
      </c>
      <c r="D3022" s="157" t="s">
        <v>1380</v>
      </c>
      <c r="E3022" s="157"/>
      <c r="F3022" s="34"/>
      <c r="G3022" s="78" t="str">
        <f>IFERROR(VLOOKUP(tabConsumoAta[[#This Row],[ATA]],tabAtas[#Data],4,FALSE),"")</f>
        <v/>
      </c>
      <c r="H3022" s="163">
        <f>SUMIFS(tabSaldoAta[ESTIMATIVA],tabSaldoAta[CÓDIGO],tabConsumoAta[[#This Row],[CÓDIGO]],tabSaldoAta[CHAVE],tabConsumoAta[[#This Row],[ATA]])</f>
        <v>0</v>
      </c>
      <c r="I3022" s="164">
        <v>5000</v>
      </c>
      <c r="J3022" s="159">
        <v>32</v>
      </c>
      <c r="K3022" s="251">
        <v>2902</v>
      </c>
      <c r="L3022" s="246" t="s">
        <v>1560</v>
      </c>
      <c r="M3022" s="160" t="s">
        <v>2512</v>
      </c>
      <c r="N3022" s="160" t="s">
        <v>2513</v>
      </c>
      <c r="O3022" s="249" t="s">
        <v>2514</v>
      </c>
      <c r="P3022" s="248">
        <v>43518</v>
      </c>
      <c r="Q3022" s="166" t="str">
        <f>IF(COUNTIFS(tabAtas_Bloqueios[CÓDIGO],tabConsumoAta[[#This Row],[CÓDIGO]],tabAtas_Bloqueios[CHAVE],tabConsumoAta[[#This Row],[ATA]],tabAtas_Bloqueios[INATIVO],"") &gt; 0,"X","")</f>
        <v/>
      </c>
      <c r="R3022" s="158" t="s">
        <v>1555</v>
      </c>
    </row>
    <row r="3023" spans="1:18" x14ac:dyDescent="0.3">
      <c r="A3023" s="247">
        <v>10392</v>
      </c>
      <c r="B3023" s="47" t="s">
        <v>2542</v>
      </c>
      <c r="C3023" s="34" t="str">
        <f>IFERROR(VLOOKUP(tabConsumoAta[[#This Row],[CÓDIGO]],tabEstimativa[#Data],14,FALSE),"")</f>
        <v>Suspenso</v>
      </c>
      <c r="D3023" s="157" t="s">
        <v>1380</v>
      </c>
      <c r="E3023" s="157"/>
      <c r="F3023" s="34"/>
      <c r="G3023" s="78" t="str">
        <f>IFERROR(VLOOKUP(tabConsumoAta[[#This Row],[ATA]],tabAtas[#Data],4,FALSE),"")</f>
        <v/>
      </c>
      <c r="H3023" s="163">
        <f>SUMIFS(tabSaldoAta[ESTIMATIVA],tabSaldoAta[CÓDIGO],tabConsumoAta[[#This Row],[CÓDIGO]],tabSaldoAta[CHAVE],tabConsumoAta[[#This Row],[ATA]])</f>
        <v>0</v>
      </c>
      <c r="I3023" s="164">
        <v>4000</v>
      </c>
      <c r="J3023" s="159">
        <v>33</v>
      </c>
      <c r="K3023" s="251">
        <v>2901</v>
      </c>
      <c r="L3023" s="246" t="s">
        <v>1560</v>
      </c>
      <c r="M3023" s="160" t="s">
        <v>2512</v>
      </c>
      <c r="N3023" s="160" t="s">
        <v>2513</v>
      </c>
      <c r="O3023" s="249" t="s">
        <v>2514</v>
      </c>
      <c r="P3023" s="248">
        <v>43518</v>
      </c>
      <c r="Q3023" s="166" t="str">
        <f>IF(COUNTIFS(tabAtas_Bloqueios[CÓDIGO],tabConsumoAta[[#This Row],[CÓDIGO]],tabAtas_Bloqueios[CHAVE],tabConsumoAta[[#This Row],[ATA]],tabAtas_Bloqueios[INATIVO],"") &gt; 0,"X","")</f>
        <v/>
      </c>
      <c r="R3023" s="158" t="s">
        <v>1555</v>
      </c>
    </row>
    <row r="3024" spans="1:18" x14ac:dyDescent="0.3">
      <c r="A3024" s="247">
        <v>11418</v>
      </c>
      <c r="B3024" s="47" t="s">
        <v>2543</v>
      </c>
      <c r="C3024" s="34" t="str">
        <f>IFERROR(VLOOKUP(tabConsumoAta[[#This Row],[CÓDIGO]],tabEstimativa[#Data],14,FALSE),"")</f>
        <v/>
      </c>
      <c r="D3024" s="157" t="s">
        <v>1380</v>
      </c>
      <c r="E3024" s="157"/>
      <c r="F3024" s="34"/>
      <c r="G3024" s="78" t="str">
        <f>IFERROR(VLOOKUP(tabConsumoAta[[#This Row],[ATA]],tabAtas[#Data],4,FALSE),"")</f>
        <v/>
      </c>
      <c r="H3024" s="163">
        <f>SUMIFS(tabSaldoAta[ESTIMATIVA],tabSaldoAta[CÓDIGO],tabConsumoAta[[#This Row],[CÓDIGO]],tabSaldoAta[CHAVE],tabConsumoAta[[#This Row],[ATA]])</f>
        <v>0</v>
      </c>
      <c r="I3024" s="164">
        <v>4000</v>
      </c>
      <c r="J3024" s="159">
        <v>34</v>
      </c>
      <c r="K3024" s="251">
        <v>2901</v>
      </c>
      <c r="L3024" s="246" t="s">
        <v>1560</v>
      </c>
      <c r="M3024" s="160" t="s">
        <v>2512</v>
      </c>
      <c r="N3024" s="160" t="s">
        <v>2513</v>
      </c>
      <c r="O3024" s="249" t="s">
        <v>2514</v>
      </c>
      <c r="P3024" s="248">
        <v>43518</v>
      </c>
      <c r="Q3024" s="166" t="str">
        <f>IF(COUNTIFS(tabAtas_Bloqueios[CÓDIGO],tabConsumoAta[[#This Row],[CÓDIGO]],tabAtas_Bloqueios[CHAVE],tabConsumoAta[[#This Row],[ATA]],tabAtas_Bloqueios[INATIVO],"") &gt; 0,"X","")</f>
        <v/>
      </c>
      <c r="R3024" s="158" t="s">
        <v>1555</v>
      </c>
    </row>
    <row r="3025" spans="1:18" x14ac:dyDescent="0.3">
      <c r="A3025" s="247">
        <v>11509</v>
      </c>
      <c r="B3025" s="47" t="s">
        <v>2544</v>
      </c>
      <c r="C3025" s="34" t="str">
        <f>IFERROR(VLOOKUP(tabConsumoAta[[#This Row],[CÓDIGO]],tabEstimativa[#Data],14,FALSE),"")</f>
        <v/>
      </c>
      <c r="D3025" s="157" t="s">
        <v>1380</v>
      </c>
      <c r="E3025" s="157"/>
      <c r="F3025" s="34"/>
      <c r="G3025" s="78" t="str">
        <f>IFERROR(VLOOKUP(tabConsumoAta[[#This Row],[ATA]],tabAtas[#Data],4,FALSE),"")</f>
        <v/>
      </c>
      <c r="H3025" s="163">
        <f>SUMIFS(tabSaldoAta[ESTIMATIVA],tabSaldoAta[CÓDIGO],tabConsumoAta[[#This Row],[CÓDIGO]],tabSaldoAta[CHAVE],tabConsumoAta[[#This Row],[ATA]])</f>
        <v>0</v>
      </c>
      <c r="I3025" s="164">
        <v>4000</v>
      </c>
      <c r="J3025" s="159">
        <v>35</v>
      </c>
      <c r="K3025" s="251">
        <v>2901</v>
      </c>
      <c r="L3025" s="246" t="s">
        <v>1560</v>
      </c>
      <c r="M3025" s="160" t="s">
        <v>2512</v>
      </c>
      <c r="N3025" s="160" t="s">
        <v>2513</v>
      </c>
      <c r="O3025" s="249" t="s">
        <v>2514</v>
      </c>
      <c r="P3025" s="248">
        <v>43518</v>
      </c>
      <c r="Q3025" s="166" t="str">
        <f>IF(COUNTIFS(tabAtas_Bloqueios[CÓDIGO],tabConsumoAta[[#This Row],[CÓDIGO]],tabAtas_Bloqueios[CHAVE],tabConsumoAta[[#This Row],[ATA]],tabAtas_Bloqueios[INATIVO],"") &gt; 0,"X","")</f>
        <v/>
      </c>
      <c r="R3025" s="158" t="s">
        <v>1555</v>
      </c>
    </row>
    <row r="3026" spans="1:18" x14ac:dyDescent="0.3">
      <c r="A3026" s="247">
        <v>132655</v>
      </c>
      <c r="B3026" s="47" t="s">
        <v>2545</v>
      </c>
      <c r="C3026" s="34" t="str">
        <f>IFERROR(VLOOKUP(tabConsumoAta[[#This Row],[CÓDIGO]],tabEstimativa[#Data],14,FALSE),"")</f>
        <v/>
      </c>
      <c r="D3026" s="157" t="s">
        <v>1380</v>
      </c>
      <c r="E3026" s="157"/>
      <c r="F3026" s="34"/>
      <c r="G3026" s="78" t="str">
        <f>IFERROR(VLOOKUP(tabConsumoAta[[#This Row],[ATA]],tabAtas[#Data],4,FALSE),"")</f>
        <v/>
      </c>
      <c r="H3026" s="163">
        <f>SUMIFS(tabSaldoAta[ESTIMATIVA],tabSaldoAta[CÓDIGO],tabConsumoAta[[#This Row],[CÓDIGO]],tabSaldoAta[CHAVE],tabConsumoAta[[#This Row],[ATA]])</f>
        <v>0</v>
      </c>
      <c r="I3026" s="164">
        <v>20000</v>
      </c>
      <c r="J3026" s="159">
        <v>36</v>
      </c>
      <c r="K3026" s="251">
        <v>2901</v>
      </c>
      <c r="L3026" s="246" t="s">
        <v>1560</v>
      </c>
      <c r="M3026" s="160" t="s">
        <v>2512</v>
      </c>
      <c r="N3026" s="160" t="s">
        <v>2513</v>
      </c>
      <c r="O3026" s="249" t="s">
        <v>2514</v>
      </c>
      <c r="P3026" s="248">
        <v>43518</v>
      </c>
      <c r="Q3026" s="166" t="str">
        <f>IF(COUNTIFS(tabAtas_Bloqueios[CÓDIGO],tabConsumoAta[[#This Row],[CÓDIGO]],tabAtas_Bloqueios[CHAVE],tabConsumoAta[[#This Row],[ATA]],tabAtas_Bloqueios[INATIVO],"") &gt; 0,"X","")</f>
        <v/>
      </c>
      <c r="R3026" s="158" t="s">
        <v>1555</v>
      </c>
    </row>
    <row r="3027" spans="1:18" x14ac:dyDescent="0.3">
      <c r="A3027" s="247">
        <v>132656</v>
      </c>
      <c r="B3027" s="47" t="s">
        <v>2546</v>
      </c>
      <c r="C3027" s="34" t="str">
        <f>IFERROR(VLOOKUP(tabConsumoAta[[#This Row],[CÓDIGO]],tabEstimativa[#Data],14,FALSE),"")</f>
        <v/>
      </c>
      <c r="D3027" s="157" t="s">
        <v>1380</v>
      </c>
      <c r="E3027" s="157"/>
      <c r="F3027" s="34"/>
      <c r="G3027" s="78" t="str">
        <f>IFERROR(VLOOKUP(tabConsumoAta[[#This Row],[ATA]],tabAtas[#Data],4,FALSE),"")</f>
        <v/>
      </c>
      <c r="H3027" s="163">
        <f>SUMIFS(tabSaldoAta[ESTIMATIVA],tabSaldoAta[CÓDIGO],tabConsumoAta[[#This Row],[CÓDIGO]],tabSaldoAta[CHAVE],tabConsumoAta[[#This Row],[ATA]])</f>
        <v>0</v>
      </c>
      <c r="I3027" s="164">
        <v>20000</v>
      </c>
      <c r="J3027" s="159">
        <v>37</v>
      </c>
      <c r="K3027" s="251">
        <v>2902</v>
      </c>
      <c r="L3027" s="246" t="s">
        <v>1560</v>
      </c>
      <c r="M3027" s="160" t="s">
        <v>2512</v>
      </c>
      <c r="N3027" s="160" t="s">
        <v>2513</v>
      </c>
      <c r="O3027" s="249" t="s">
        <v>2514</v>
      </c>
      <c r="P3027" s="248">
        <v>43518</v>
      </c>
      <c r="Q3027" s="166" t="str">
        <f>IF(COUNTIFS(tabAtas_Bloqueios[CÓDIGO],tabConsumoAta[[#This Row],[CÓDIGO]],tabAtas_Bloqueios[CHAVE],tabConsumoAta[[#This Row],[ATA]],tabAtas_Bloqueios[INATIVO],"") &gt; 0,"X","")</f>
        <v/>
      </c>
      <c r="R3027" s="158" t="s">
        <v>1555</v>
      </c>
    </row>
    <row r="3028" spans="1:18" x14ac:dyDescent="0.3">
      <c r="A3028" s="247">
        <v>77755</v>
      </c>
      <c r="B3028" s="47" t="s">
        <v>2547</v>
      </c>
      <c r="C3028" s="34" t="str">
        <f>IFERROR(VLOOKUP(tabConsumoAta[[#This Row],[CÓDIGO]],tabEstimativa[#Data],14,FALSE),"")</f>
        <v>Suspenso</v>
      </c>
      <c r="D3028" s="157" t="s">
        <v>1380</v>
      </c>
      <c r="E3028" s="157"/>
      <c r="F3028" s="34"/>
      <c r="G3028" s="78" t="str">
        <f>IFERROR(VLOOKUP(tabConsumoAta[[#This Row],[ATA]],tabAtas[#Data],4,FALSE),"")</f>
        <v/>
      </c>
      <c r="H3028" s="163">
        <f>SUMIFS(tabSaldoAta[ESTIMATIVA],tabSaldoAta[CÓDIGO],tabConsumoAta[[#This Row],[CÓDIGO]],tabSaldoAta[CHAVE],tabConsumoAta[[#This Row],[ATA]])</f>
        <v>0</v>
      </c>
      <c r="I3028" s="164">
        <v>3500</v>
      </c>
      <c r="J3028" s="159">
        <v>38</v>
      </c>
      <c r="K3028" s="251">
        <v>2901</v>
      </c>
      <c r="L3028" s="246" t="s">
        <v>1560</v>
      </c>
      <c r="M3028" s="160" t="s">
        <v>2512</v>
      </c>
      <c r="N3028" s="160" t="s">
        <v>2513</v>
      </c>
      <c r="O3028" s="249" t="s">
        <v>2514</v>
      </c>
      <c r="P3028" s="248">
        <v>43518</v>
      </c>
      <c r="Q3028" s="166" t="str">
        <f>IF(COUNTIFS(tabAtas_Bloqueios[CÓDIGO],tabConsumoAta[[#This Row],[CÓDIGO]],tabAtas_Bloqueios[CHAVE],tabConsumoAta[[#This Row],[ATA]],tabAtas_Bloqueios[INATIVO],"") &gt; 0,"X","")</f>
        <v/>
      </c>
      <c r="R3028" s="158" t="s">
        <v>1555</v>
      </c>
    </row>
    <row r="3029" spans="1:18" x14ac:dyDescent="0.3">
      <c r="A3029" s="247">
        <v>11590</v>
      </c>
      <c r="B3029" s="47" t="s">
        <v>2548</v>
      </c>
      <c r="C3029" s="34" t="str">
        <f>IFERROR(VLOOKUP(tabConsumoAta[[#This Row],[CÓDIGO]],tabEstimativa[#Data],14,FALSE),"")</f>
        <v>Suspenso</v>
      </c>
      <c r="D3029" s="157" t="s">
        <v>1380</v>
      </c>
      <c r="E3029" s="157"/>
      <c r="F3029" s="34"/>
      <c r="G3029" s="78" t="str">
        <f>IFERROR(VLOOKUP(tabConsumoAta[[#This Row],[ATA]],tabAtas[#Data],4,FALSE),"")</f>
        <v/>
      </c>
      <c r="H3029" s="163">
        <f>SUMIFS(tabSaldoAta[ESTIMATIVA],tabSaldoAta[CÓDIGO],tabConsumoAta[[#This Row],[CÓDIGO]],tabSaldoAta[CHAVE],tabConsumoAta[[#This Row],[ATA]])</f>
        <v>0</v>
      </c>
      <c r="I3029" s="164">
        <v>3500</v>
      </c>
      <c r="J3029" s="159">
        <v>39</v>
      </c>
      <c r="K3029" s="251">
        <v>2901</v>
      </c>
      <c r="L3029" s="246" t="s">
        <v>1560</v>
      </c>
      <c r="M3029" s="160" t="s">
        <v>2512</v>
      </c>
      <c r="N3029" s="160" t="s">
        <v>2513</v>
      </c>
      <c r="O3029" s="249" t="s">
        <v>2514</v>
      </c>
      <c r="P3029" s="248">
        <v>43518</v>
      </c>
      <c r="Q3029" s="166" t="str">
        <f>IF(COUNTIFS(tabAtas_Bloqueios[CÓDIGO],tabConsumoAta[[#This Row],[CÓDIGO]],tabAtas_Bloqueios[CHAVE],tabConsumoAta[[#This Row],[ATA]],tabAtas_Bloqueios[INATIVO],"") &gt; 0,"X","")</f>
        <v/>
      </c>
      <c r="R3029" s="158" t="s">
        <v>1555</v>
      </c>
    </row>
    <row r="3030" spans="1:18" x14ac:dyDescent="0.3">
      <c r="A3030" s="247">
        <v>59074</v>
      </c>
      <c r="B3030" s="47" t="s">
        <v>2549</v>
      </c>
      <c r="C3030" s="34" t="str">
        <f>IFERROR(VLOOKUP(tabConsumoAta[[#This Row],[CÓDIGO]],tabEstimativa[#Data],14,FALSE),"")</f>
        <v/>
      </c>
      <c r="D3030" s="157" t="s">
        <v>1380</v>
      </c>
      <c r="E3030" s="157"/>
      <c r="F3030" s="34"/>
      <c r="G3030" s="78" t="str">
        <f>IFERROR(VLOOKUP(tabConsumoAta[[#This Row],[ATA]],tabAtas[#Data],4,FALSE),"")</f>
        <v/>
      </c>
      <c r="H3030" s="163">
        <f>SUMIFS(tabSaldoAta[ESTIMATIVA],tabSaldoAta[CÓDIGO],tabConsumoAta[[#This Row],[CÓDIGO]],tabSaldoAta[CHAVE],tabConsumoAta[[#This Row],[ATA]])</f>
        <v>0</v>
      </c>
      <c r="I3030" s="164">
        <v>2500</v>
      </c>
      <c r="J3030" s="159">
        <v>40</v>
      </c>
      <c r="K3030" s="251">
        <v>2901</v>
      </c>
      <c r="L3030" s="246" t="s">
        <v>1560</v>
      </c>
      <c r="M3030" s="160" t="s">
        <v>2512</v>
      </c>
      <c r="N3030" s="160" t="s">
        <v>2513</v>
      </c>
      <c r="O3030" s="249" t="s">
        <v>2514</v>
      </c>
      <c r="P3030" s="248">
        <v>43518</v>
      </c>
      <c r="Q3030" s="166" t="str">
        <f>IF(COUNTIFS(tabAtas_Bloqueios[CÓDIGO],tabConsumoAta[[#This Row],[CÓDIGO]],tabAtas_Bloqueios[CHAVE],tabConsumoAta[[#This Row],[ATA]],tabAtas_Bloqueios[INATIVO],"") &gt; 0,"X","")</f>
        <v/>
      </c>
      <c r="R3030" s="158" t="s">
        <v>1555</v>
      </c>
    </row>
    <row r="3031" spans="1:18" x14ac:dyDescent="0.3">
      <c r="A3031" s="247">
        <v>69222</v>
      </c>
      <c r="B3031" s="47" t="s">
        <v>2550</v>
      </c>
      <c r="C3031" s="34" t="str">
        <f>IFERROR(VLOOKUP(tabConsumoAta[[#This Row],[CÓDIGO]],tabEstimativa[#Data],14,FALSE),"")</f>
        <v/>
      </c>
      <c r="D3031" s="157" t="s">
        <v>1380</v>
      </c>
      <c r="E3031" s="157"/>
      <c r="F3031" s="34"/>
      <c r="G3031" s="78" t="str">
        <f>IFERROR(VLOOKUP(tabConsumoAta[[#This Row],[ATA]],tabAtas[#Data],4,FALSE),"")</f>
        <v/>
      </c>
      <c r="H3031" s="163">
        <f>SUMIFS(tabSaldoAta[ESTIMATIVA],tabSaldoAta[CÓDIGO],tabConsumoAta[[#This Row],[CÓDIGO]],tabSaldoAta[CHAVE],tabConsumoAta[[#This Row],[ATA]])</f>
        <v>0</v>
      </c>
      <c r="I3031" s="164">
        <v>3000</v>
      </c>
      <c r="J3031" s="159">
        <v>41</v>
      </c>
      <c r="K3031" s="251">
        <v>2901</v>
      </c>
      <c r="L3031" s="246" t="s">
        <v>1560</v>
      </c>
      <c r="M3031" s="160" t="s">
        <v>2512</v>
      </c>
      <c r="N3031" s="160" t="s">
        <v>2513</v>
      </c>
      <c r="O3031" s="249" t="s">
        <v>2514</v>
      </c>
      <c r="P3031" s="248">
        <v>43518</v>
      </c>
      <c r="Q3031" s="166" t="str">
        <f>IF(COUNTIFS(tabAtas_Bloqueios[CÓDIGO],tabConsumoAta[[#This Row],[CÓDIGO]],tabAtas_Bloqueios[CHAVE],tabConsumoAta[[#This Row],[ATA]],tabAtas_Bloqueios[INATIVO],"") &gt; 0,"X","")</f>
        <v/>
      </c>
      <c r="R3031" s="158" t="s">
        <v>1555</v>
      </c>
    </row>
    <row r="3032" spans="1:18" x14ac:dyDescent="0.3">
      <c r="A3032" s="247">
        <v>133781</v>
      </c>
      <c r="B3032" s="47" t="s">
        <v>2551</v>
      </c>
      <c r="C3032" s="34" t="str">
        <f>IFERROR(VLOOKUP(tabConsumoAta[[#This Row],[CÓDIGO]],tabEstimativa[#Data],14,FALSE),"")</f>
        <v/>
      </c>
      <c r="D3032" s="157" t="s">
        <v>1380</v>
      </c>
      <c r="E3032" s="157"/>
      <c r="F3032" s="34"/>
      <c r="G3032" s="78" t="str">
        <f>IFERROR(VLOOKUP(tabConsumoAta[[#This Row],[ATA]],tabAtas[#Data],4,FALSE),"")</f>
        <v/>
      </c>
      <c r="H3032" s="163">
        <f>SUMIFS(tabSaldoAta[ESTIMATIVA],tabSaldoAta[CÓDIGO],tabConsumoAta[[#This Row],[CÓDIGO]],tabSaldoAta[CHAVE],tabConsumoAta[[#This Row],[ATA]])</f>
        <v>0</v>
      </c>
      <c r="I3032" s="164">
        <v>5000</v>
      </c>
      <c r="J3032" s="159">
        <v>42</v>
      </c>
      <c r="K3032" s="251">
        <v>2903</v>
      </c>
      <c r="L3032" s="246" t="s">
        <v>1560</v>
      </c>
      <c r="M3032" s="160" t="s">
        <v>2512</v>
      </c>
      <c r="N3032" s="160" t="s">
        <v>2513</v>
      </c>
      <c r="O3032" s="249" t="s">
        <v>2514</v>
      </c>
      <c r="P3032" s="248">
        <v>43518</v>
      </c>
      <c r="Q3032" s="166" t="str">
        <f>IF(COUNTIFS(tabAtas_Bloqueios[CÓDIGO],tabConsumoAta[[#This Row],[CÓDIGO]],tabAtas_Bloqueios[CHAVE],tabConsumoAta[[#This Row],[ATA]],tabAtas_Bloqueios[INATIVO],"") &gt; 0,"X","")</f>
        <v/>
      </c>
      <c r="R3032" s="158" t="s">
        <v>1555</v>
      </c>
    </row>
    <row r="3033" spans="1:18" x14ac:dyDescent="0.3">
      <c r="A3033" s="247">
        <v>133782</v>
      </c>
      <c r="B3033" s="47" t="s">
        <v>2552</v>
      </c>
      <c r="C3033" s="34" t="str">
        <f>IFERROR(VLOOKUP(tabConsumoAta[[#This Row],[CÓDIGO]],tabEstimativa[#Data],14,FALSE),"")</f>
        <v/>
      </c>
      <c r="D3033" s="157" t="s">
        <v>1380</v>
      </c>
      <c r="E3033" s="157"/>
      <c r="F3033" s="34"/>
      <c r="G3033" s="78" t="str">
        <f>IFERROR(VLOOKUP(tabConsumoAta[[#This Row],[ATA]],tabAtas[#Data],4,FALSE),"")</f>
        <v/>
      </c>
      <c r="H3033" s="163">
        <f>SUMIFS(tabSaldoAta[ESTIMATIVA],tabSaldoAta[CÓDIGO],tabConsumoAta[[#This Row],[CÓDIGO]],tabSaldoAta[CHAVE],tabConsumoAta[[#This Row],[ATA]])</f>
        <v>0</v>
      </c>
      <c r="I3033" s="164">
        <v>800</v>
      </c>
      <c r="J3033" s="159">
        <v>43</v>
      </c>
      <c r="K3033" s="251">
        <v>2903</v>
      </c>
      <c r="L3033" s="246" t="s">
        <v>1560</v>
      </c>
      <c r="M3033" s="160" t="s">
        <v>2512</v>
      </c>
      <c r="N3033" s="160" t="s">
        <v>2513</v>
      </c>
      <c r="O3033" s="249" t="s">
        <v>2514</v>
      </c>
      <c r="P3033" s="248">
        <v>43518</v>
      </c>
      <c r="Q3033" s="166" t="str">
        <f>IF(COUNTIFS(tabAtas_Bloqueios[CÓDIGO],tabConsumoAta[[#This Row],[CÓDIGO]],tabAtas_Bloqueios[CHAVE],tabConsumoAta[[#This Row],[ATA]],tabAtas_Bloqueios[INATIVO],"") &gt; 0,"X","")</f>
        <v/>
      </c>
      <c r="R3033" s="158" t="s">
        <v>1555</v>
      </c>
    </row>
    <row r="3034" spans="1:18" x14ac:dyDescent="0.3">
      <c r="A3034" s="247">
        <v>133783</v>
      </c>
      <c r="B3034" s="47" t="s">
        <v>2553</v>
      </c>
      <c r="C3034" s="34" t="str">
        <f>IFERROR(VLOOKUP(tabConsumoAta[[#This Row],[CÓDIGO]],tabEstimativa[#Data],14,FALSE),"")</f>
        <v/>
      </c>
      <c r="D3034" s="157" t="s">
        <v>1380</v>
      </c>
      <c r="E3034" s="157"/>
      <c r="F3034" s="34"/>
      <c r="G3034" s="78" t="str">
        <f>IFERROR(VLOOKUP(tabConsumoAta[[#This Row],[ATA]],tabAtas[#Data],4,FALSE),"")</f>
        <v/>
      </c>
      <c r="H3034" s="163">
        <f>SUMIFS(tabSaldoAta[ESTIMATIVA],tabSaldoAta[CÓDIGO],tabConsumoAta[[#This Row],[CÓDIGO]],tabSaldoAta[CHAVE],tabConsumoAta[[#This Row],[ATA]])</f>
        <v>0</v>
      </c>
      <c r="I3034" s="164">
        <v>5000</v>
      </c>
      <c r="J3034" s="159">
        <v>44</v>
      </c>
      <c r="K3034" s="251">
        <v>2903</v>
      </c>
      <c r="L3034" s="246" t="s">
        <v>1560</v>
      </c>
      <c r="M3034" s="160" t="s">
        <v>2512</v>
      </c>
      <c r="N3034" s="160" t="s">
        <v>2513</v>
      </c>
      <c r="O3034" s="249" t="s">
        <v>2514</v>
      </c>
      <c r="P3034" s="248">
        <v>43518</v>
      </c>
      <c r="Q3034" s="166" t="str">
        <f>IF(COUNTIFS(tabAtas_Bloqueios[CÓDIGO],tabConsumoAta[[#This Row],[CÓDIGO]],tabAtas_Bloqueios[CHAVE],tabConsumoAta[[#This Row],[ATA]],tabAtas_Bloqueios[INATIVO],"") &gt; 0,"X","")</f>
        <v/>
      </c>
      <c r="R3034" s="158" t="s">
        <v>1555</v>
      </c>
    </row>
    <row r="3035" spans="1:18" x14ac:dyDescent="0.3">
      <c r="A3035" s="247">
        <v>13768</v>
      </c>
      <c r="B3035" s="47" t="s">
        <v>2554</v>
      </c>
      <c r="C3035" s="34" t="str">
        <f>IFERROR(VLOOKUP(tabConsumoAta[[#This Row],[CÓDIGO]],tabEstimativa[#Data],14,FALSE),"")</f>
        <v>Suspenso</v>
      </c>
      <c r="D3035" s="157" t="s">
        <v>1380</v>
      </c>
      <c r="E3035" s="157"/>
      <c r="F3035" s="34"/>
      <c r="G3035" s="78" t="str">
        <f>IFERROR(VLOOKUP(tabConsumoAta[[#This Row],[ATA]],tabAtas[#Data],4,FALSE),"")</f>
        <v/>
      </c>
      <c r="H3035" s="163">
        <f>SUMIFS(tabSaldoAta[ESTIMATIVA],tabSaldoAta[CÓDIGO],tabConsumoAta[[#This Row],[CÓDIGO]],tabSaldoAta[CHAVE],tabConsumoAta[[#This Row],[ATA]])</f>
        <v>0</v>
      </c>
      <c r="I3035" s="164">
        <v>3000</v>
      </c>
      <c r="J3035" s="159">
        <v>45</v>
      </c>
      <c r="K3035" s="251">
        <v>2901</v>
      </c>
      <c r="L3035" s="246" t="s">
        <v>1560</v>
      </c>
      <c r="M3035" s="160" t="s">
        <v>2512</v>
      </c>
      <c r="N3035" s="160" t="s">
        <v>2513</v>
      </c>
      <c r="O3035" s="249" t="s">
        <v>2514</v>
      </c>
      <c r="P3035" s="248">
        <v>43518</v>
      </c>
      <c r="Q3035" s="166" t="str">
        <f>IF(COUNTIFS(tabAtas_Bloqueios[CÓDIGO],tabConsumoAta[[#This Row],[CÓDIGO]],tabAtas_Bloqueios[CHAVE],tabConsumoAta[[#This Row],[ATA]],tabAtas_Bloqueios[INATIVO],"") &gt; 0,"X","")</f>
        <v/>
      </c>
      <c r="R3035" s="158" t="s">
        <v>1555</v>
      </c>
    </row>
    <row r="3036" spans="1:18" x14ac:dyDescent="0.3">
      <c r="A3036" s="247">
        <v>79688</v>
      </c>
      <c r="B3036" s="47" t="s">
        <v>2555</v>
      </c>
      <c r="C3036" s="34" t="str">
        <f>IFERROR(VLOOKUP(tabConsumoAta[[#This Row],[CÓDIGO]],tabEstimativa[#Data],14,FALSE),"")</f>
        <v/>
      </c>
      <c r="D3036" s="157" t="s">
        <v>1380</v>
      </c>
      <c r="E3036" s="157"/>
      <c r="F3036" s="34"/>
      <c r="G3036" s="78" t="str">
        <f>IFERROR(VLOOKUP(tabConsumoAta[[#This Row],[ATA]],tabAtas[#Data],4,FALSE),"")</f>
        <v/>
      </c>
      <c r="H3036" s="163">
        <f>SUMIFS(tabSaldoAta[ESTIMATIVA],tabSaldoAta[CÓDIGO],tabConsumoAta[[#This Row],[CÓDIGO]],tabSaldoAta[CHAVE],tabConsumoAta[[#This Row],[ATA]])</f>
        <v>0</v>
      </c>
      <c r="I3036" s="164">
        <v>7000</v>
      </c>
      <c r="J3036" s="159">
        <v>46</v>
      </c>
      <c r="K3036" s="251">
        <v>2901</v>
      </c>
      <c r="L3036" s="246" t="s">
        <v>1560</v>
      </c>
      <c r="M3036" s="160" t="s">
        <v>2512</v>
      </c>
      <c r="N3036" s="160" t="s">
        <v>2513</v>
      </c>
      <c r="O3036" s="249" t="s">
        <v>2514</v>
      </c>
      <c r="P3036" s="248">
        <v>43518</v>
      </c>
      <c r="Q3036" s="166" t="str">
        <f>IF(COUNTIFS(tabAtas_Bloqueios[CÓDIGO],tabConsumoAta[[#This Row],[CÓDIGO]],tabAtas_Bloqueios[CHAVE],tabConsumoAta[[#This Row],[ATA]],tabAtas_Bloqueios[INATIVO],"") &gt; 0,"X","")</f>
        <v/>
      </c>
      <c r="R3036" s="158" t="s">
        <v>1555</v>
      </c>
    </row>
    <row r="3037" spans="1:18" x14ac:dyDescent="0.3">
      <c r="A3037" s="247">
        <v>79687</v>
      </c>
      <c r="B3037" s="47" t="s">
        <v>2556</v>
      </c>
      <c r="C3037" s="34" t="str">
        <f>IFERROR(VLOOKUP(tabConsumoAta[[#This Row],[CÓDIGO]],tabEstimativa[#Data],14,FALSE),"")</f>
        <v/>
      </c>
      <c r="D3037" s="157" t="s">
        <v>1380</v>
      </c>
      <c r="E3037" s="157"/>
      <c r="F3037" s="34"/>
      <c r="G3037" s="78" t="str">
        <f>IFERROR(VLOOKUP(tabConsumoAta[[#This Row],[ATA]],tabAtas[#Data],4,FALSE),"")</f>
        <v/>
      </c>
      <c r="H3037" s="163">
        <f>SUMIFS(tabSaldoAta[ESTIMATIVA],tabSaldoAta[CÓDIGO],tabConsumoAta[[#This Row],[CÓDIGO]],tabSaldoAta[CHAVE],tabConsumoAta[[#This Row],[ATA]])</f>
        <v>0</v>
      </c>
      <c r="I3037" s="164">
        <v>7000</v>
      </c>
      <c r="J3037" s="159">
        <v>47</v>
      </c>
      <c r="K3037" s="251">
        <v>2910</v>
      </c>
      <c r="L3037" s="246" t="s">
        <v>1560</v>
      </c>
      <c r="M3037" s="160" t="s">
        <v>2512</v>
      </c>
      <c r="N3037" s="160" t="s">
        <v>2513</v>
      </c>
      <c r="O3037" s="249" t="s">
        <v>2514</v>
      </c>
      <c r="P3037" s="248">
        <v>43518</v>
      </c>
      <c r="Q3037" s="166" t="str">
        <f>IF(COUNTIFS(tabAtas_Bloqueios[CÓDIGO],tabConsumoAta[[#This Row],[CÓDIGO]],tabAtas_Bloqueios[CHAVE],tabConsumoAta[[#This Row],[ATA]],tabAtas_Bloqueios[INATIVO],"") &gt; 0,"X","")</f>
        <v/>
      </c>
      <c r="R3037" s="158" t="s">
        <v>1555</v>
      </c>
    </row>
    <row r="3038" spans="1:18" x14ac:dyDescent="0.3">
      <c r="A3038" s="247">
        <v>23581</v>
      </c>
      <c r="B3038" s="47" t="s">
        <v>2557</v>
      </c>
      <c r="C3038" s="34" t="str">
        <f>IFERROR(VLOOKUP(tabConsumoAta[[#This Row],[CÓDIGO]],tabEstimativa[#Data],14,FALSE),"")</f>
        <v/>
      </c>
      <c r="D3038" s="157" t="s">
        <v>1380</v>
      </c>
      <c r="E3038" s="157"/>
      <c r="F3038" s="34"/>
      <c r="G3038" s="78" t="str">
        <f>IFERROR(VLOOKUP(tabConsumoAta[[#This Row],[ATA]],tabAtas[#Data],4,FALSE),"")</f>
        <v/>
      </c>
      <c r="H3038" s="163">
        <f>SUMIFS(tabSaldoAta[ESTIMATIVA],tabSaldoAta[CÓDIGO],tabConsumoAta[[#This Row],[CÓDIGO]],tabSaldoAta[CHAVE],tabConsumoAta[[#This Row],[ATA]])</f>
        <v>0</v>
      </c>
      <c r="I3038" s="164">
        <v>20000</v>
      </c>
      <c r="J3038" s="159">
        <v>48</v>
      </c>
      <c r="K3038" s="251">
        <v>2910</v>
      </c>
      <c r="L3038" s="246" t="s">
        <v>1560</v>
      </c>
      <c r="M3038" s="160" t="s">
        <v>2512</v>
      </c>
      <c r="N3038" s="160" t="s">
        <v>2513</v>
      </c>
      <c r="O3038" s="249" t="s">
        <v>2514</v>
      </c>
      <c r="P3038" s="248">
        <v>43518</v>
      </c>
      <c r="Q3038" s="166" t="str">
        <f>IF(COUNTIFS(tabAtas_Bloqueios[CÓDIGO],tabConsumoAta[[#This Row],[CÓDIGO]],tabAtas_Bloqueios[CHAVE],tabConsumoAta[[#This Row],[ATA]],tabAtas_Bloqueios[INATIVO],"") &gt; 0,"X","")</f>
        <v/>
      </c>
      <c r="R3038" s="158" t="s">
        <v>1555</v>
      </c>
    </row>
    <row r="3039" spans="1:18" x14ac:dyDescent="0.3">
      <c r="A3039" s="247">
        <v>84878</v>
      </c>
      <c r="B3039" s="47" t="s">
        <v>2558</v>
      </c>
      <c r="C3039" s="34" t="str">
        <f>IFERROR(VLOOKUP(tabConsumoAta[[#This Row],[CÓDIGO]],tabEstimativa[#Data],14,FALSE),"")</f>
        <v/>
      </c>
      <c r="D3039" s="157" t="s">
        <v>1380</v>
      </c>
      <c r="E3039" s="157"/>
      <c r="F3039" s="34"/>
      <c r="G3039" s="78" t="str">
        <f>IFERROR(VLOOKUP(tabConsumoAta[[#This Row],[ATA]],tabAtas[#Data],4,FALSE),"")</f>
        <v/>
      </c>
      <c r="H3039" s="163">
        <f>SUMIFS(tabSaldoAta[ESTIMATIVA],tabSaldoAta[CÓDIGO],tabConsumoAta[[#This Row],[CÓDIGO]],tabSaldoAta[CHAVE],tabConsumoAta[[#This Row],[ATA]])</f>
        <v>0</v>
      </c>
      <c r="I3039" s="164">
        <v>33500</v>
      </c>
      <c r="J3039" s="159">
        <v>49</v>
      </c>
      <c r="K3039" s="251">
        <v>2910</v>
      </c>
      <c r="L3039" s="246" t="s">
        <v>1560</v>
      </c>
      <c r="M3039" s="160" t="s">
        <v>2512</v>
      </c>
      <c r="N3039" s="160" t="s">
        <v>2513</v>
      </c>
      <c r="O3039" s="249" t="s">
        <v>2514</v>
      </c>
      <c r="P3039" s="248">
        <v>43518</v>
      </c>
      <c r="Q3039" s="166" t="str">
        <f>IF(COUNTIFS(tabAtas_Bloqueios[CÓDIGO],tabConsumoAta[[#This Row],[CÓDIGO]],tabAtas_Bloqueios[CHAVE],tabConsumoAta[[#This Row],[ATA]],tabAtas_Bloqueios[INATIVO],"") &gt; 0,"X","")</f>
        <v/>
      </c>
      <c r="R3039" s="158" t="s">
        <v>1555</v>
      </c>
    </row>
    <row r="3040" spans="1:18" x14ac:dyDescent="0.3">
      <c r="A3040" s="247">
        <v>11857</v>
      </c>
      <c r="B3040" s="47" t="s">
        <v>2559</v>
      </c>
      <c r="C3040" s="34" t="str">
        <f>IFERROR(VLOOKUP(tabConsumoAta[[#This Row],[CÓDIGO]],tabEstimativa[#Data],14,FALSE),"")</f>
        <v>Suspenso</v>
      </c>
      <c r="D3040" s="157" t="s">
        <v>1380</v>
      </c>
      <c r="E3040" s="157"/>
      <c r="F3040" s="34"/>
      <c r="G3040" s="78" t="str">
        <f>IFERROR(VLOOKUP(tabConsumoAta[[#This Row],[ATA]],tabAtas[#Data],4,FALSE),"")</f>
        <v/>
      </c>
      <c r="H3040" s="163">
        <f>SUMIFS(tabSaldoAta[ESTIMATIVA],tabSaldoAta[CÓDIGO],tabConsumoAta[[#This Row],[CÓDIGO]],tabSaldoAta[CHAVE],tabConsumoAta[[#This Row],[ATA]])</f>
        <v>0</v>
      </c>
      <c r="I3040" s="164">
        <v>21200</v>
      </c>
      <c r="J3040" s="159">
        <v>50</v>
      </c>
      <c r="K3040" s="251">
        <v>2910</v>
      </c>
      <c r="L3040" s="246" t="s">
        <v>1560</v>
      </c>
      <c r="M3040" s="160" t="s">
        <v>2512</v>
      </c>
      <c r="N3040" s="160" t="s">
        <v>2513</v>
      </c>
      <c r="O3040" s="249" t="s">
        <v>2514</v>
      </c>
      <c r="P3040" s="248">
        <v>43518</v>
      </c>
      <c r="Q3040" s="166" t="str">
        <f>IF(COUNTIFS(tabAtas_Bloqueios[CÓDIGO],tabConsumoAta[[#This Row],[CÓDIGO]],tabAtas_Bloqueios[CHAVE],tabConsumoAta[[#This Row],[ATA]],tabAtas_Bloqueios[INATIVO],"") &gt; 0,"X","")</f>
        <v/>
      </c>
      <c r="R3040" s="158" t="s">
        <v>1555</v>
      </c>
    </row>
    <row r="3041" spans="1:18" x14ac:dyDescent="0.3">
      <c r="A3041" s="247">
        <v>12613</v>
      </c>
      <c r="B3041" s="47" t="s">
        <v>2560</v>
      </c>
      <c r="C3041" s="34" t="str">
        <f>IFERROR(VLOOKUP(tabConsumoAta[[#This Row],[CÓDIGO]],tabEstimativa[#Data],14,FALSE),"")</f>
        <v>Suspenso</v>
      </c>
      <c r="D3041" s="157" t="s">
        <v>1380</v>
      </c>
      <c r="E3041" s="157"/>
      <c r="F3041" s="34"/>
      <c r="G3041" s="78" t="str">
        <f>IFERROR(VLOOKUP(tabConsumoAta[[#This Row],[ATA]],tabAtas[#Data],4,FALSE),"")</f>
        <v/>
      </c>
      <c r="H3041" s="163">
        <f>SUMIFS(tabSaldoAta[ESTIMATIVA],tabSaldoAta[CÓDIGO],tabConsumoAta[[#This Row],[CÓDIGO]],tabSaldoAta[CHAVE],tabConsumoAta[[#This Row],[ATA]])</f>
        <v>0</v>
      </c>
      <c r="I3041" s="164">
        <v>38800</v>
      </c>
      <c r="J3041" s="159">
        <v>51</v>
      </c>
      <c r="K3041" s="251">
        <v>2910</v>
      </c>
      <c r="L3041" s="246" t="s">
        <v>1560</v>
      </c>
      <c r="M3041" s="160" t="s">
        <v>2512</v>
      </c>
      <c r="N3041" s="160" t="s">
        <v>2513</v>
      </c>
      <c r="O3041" s="249" t="s">
        <v>2514</v>
      </c>
      <c r="P3041" s="248">
        <v>43518</v>
      </c>
      <c r="Q3041" s="166" t="str">
        <f>IF(COUNTIFS(tabAtas_Bloqueios[CÓDIGO],tabConsumoAta[[#This Row],[CÓDIGO]],tabAtas_Bloqueios[CHAVE],tabConsumoAta[[#This Row],[ATA]],tabAtas_Bloqueios[INATIVO],"") &gt; 0,"X","")</f>
        <v/>
      </c>
      <c r="R3041" s="158" t="s">
        <v>1555</v>
      </c>
    </row>
    <row r="3042" spans="1:18" x14ac:dyDescent="0.3">
      <c r="A3042" s="247">
        <v>12614</v>
      </c>
      <c r="B3042" s="47" t="s">
        <v>2561</v>
      </c>
      <c r="C3042" s="34" t="str">
        <f>IFERROR(VLOOKUP(tabConsumoAta[[#This Row],[CÓDIGO]],tabEstimativa[#Data],14,FALSE),"")</f>
        <v>Suspenso</v>
      </c>
      <c r="D3042" s="157" t="s">
        <v>1380</v>
      </c>
      <c r="E3042" s="157"/>
      <c r="F3042" s="34"/>
      <c r="G3042" s="78" t="str">
        <f>IFERROR(VLOOKUP(tabConsumoAta[[#This Row],[ATA]],tabAtas[#Data],4,FALSE),"")</f>
        <v/>
      </c>
      <c r="H3042" s="163">
        <f>SUMIFS(tabSaldoAta[ESTIMATIVA],tabSaldoAta[CÓDIGO],tabConsumoAta[[#This Row],[CÓDIGO]],tabSaldoAta[CHAVE],tabConsumoAta[[#This Row],[ATA]])</f>
        <v>0</v>
      </c>
      <c r="I3042" s="164">
        <v>26500</v>
      </c>
      <c r="J3042" s="159">
        <v>52</v>
      </c>
      <c r="K3042" s="251">
        <v>2910</v>
      </c>
      <c r="L3042" s="246" t="s">
        <v>1560</v>
      </c>
      <c r="M3042" s="160" t="s">
        <v>2512</v>
      </c>
      <c r="N3042" s="160" t="s">
        <v>2513</v>
      </c>
      <c r="O3042" s="249" t="s">
        <v>2514</v>
      </c>
      <c r="P3042" s="248">
        <v>43518</v>
      </c>
      <c r="Q3042" s="166" t="str">
        <f>IF(COUNTIFS(tabAtas_Bloqueios[CÓDIGO],tabConsumoAta[[#This Row],[CÓDIGO]],tabAtas_Bloqueios[CHAVE],tabConsumoAta[[#This Row],[ATA]],tabAtas_Bloqueios[INATIVO],"") &gt; 0,"X","")</f>
        <v/>
      </c>
      <c r="R3042" s="158" t="s">
        <v>1555</v>
      </c>
    </row>
    <row r="3043" spans="1:18" x14ac:dyDescent="0.3">
      <c r="A3043" s="247">
        <v>133451</v>
      </c>
      <c r="B3043" s="47" t="s">
        <v>2562</v>
      </c>
      <c r="C3043" s="34" t="str">
        <f>IFERROR(VLOOKUP(tabConsumoAta[[#This Row],[CÓDIGO]],tabEstimativa[#Data],14,FALSE),"")</f>
        <v>Suspenso</v>
      </c>
      <c r="D3043" s="157" t="s">
        <v>1380</v>
      </c>
      <c r="E3043" s="157"/>
      <c r="F3043" s="34"/>
      <c r="G3043" s="78" t="str">
        <f>IFERROR(VLOOKUP(tabConsumoAta[[#This Row],[ATA]],tabAtas[#Data],4,FALSE),"")</f>
        <v/>
      </c>
      <c r="H3043" s="163">
        <f>SUMIFS(tabSaldoAta[ESTIMATIVA],tabSaldoAta[CÓDIGO],tabConsumoAta[[#This Row],[CÓDIGO]],tabSaldoAta[CHAVE],tabConsumoAta[[#This Row],[ATA]])</f>
        <v>0</v>
      </c>
      <c r="I3043" s="164">
        <v>1000</v>
      </c>
      <c r="J3043" s="159">
        <v>53</v>
      </c>
      <c r="K3043" s="251">
        <v>2910</v>
      </c>
      <c r="L3043" s="246" t="s">
        <v>1560</v>
      </c>
      <c r="M3043" s="160" t="s">
        <v>2512</v>
      </c>
      <c r="N3043" s="160" t="s">
        <v>2513</v>
      </c>
      <c r="O3043" s="249" t="s">
        <v>2514</v>
      </c>
      <c r="P3043" s="248">
        <v>43518</v>
      </c>
      <c r="Q3043" s="166" t="str">
        <f>IF(COUNTIFS(tabAtas_Bloqueios[CÓDIGO],tabConsumoAta[[#This Row],[CÓDIGO]],tabAtas_Bloqueios[CHAVE],tabConsumoAta[[#This Row],[ATA]],tabAtas_Bloqueios[INATIVO],"") &gt; 0,"X","")</f>
        <v/>
      </c>
      <c r="R3043" s="158" t="s">
        <v>1555</v>
      </c>
    </row>
    <row r="3044" spans="1:18" x14ac:dyDescent="0.3">
      <c r="A3044" s="247">
        <v>133450</v>
      </c>
      <c r="B3044" s="47" t="s">
        <v>2563</v>
      </c>
      <c r="C3044" s="34" t="str">
        <f>IFERROR(VLOOKUP(tabConsumoAta[[#This Row],[CÓDIGO]],tabEstimativa[#Data],14,FALSE),"")</f>
        <v/>
      </c>
      <c r="D3044" s="157" t="s">
        <v>1380</v>
      </c>
      <c r="E3044" s="157"/>
      <c r="F3044" s="34"/>
      <c r="G3044" s="78" t="str">
        <f>IFERROR(VLOOKUP(tabConsumoAta[[#This Row],[ATA]],tabAtas[#Data],4,FALSE),"")</f>
        <v/>
      </c>
      <c r="H3044" s="163">
        <f>SUMIFS(tabSaldoAta[ESTIMATIVA],tabSaldoAta[CÓDIGO],tabConsumoAta[[#This Row],[CÓDIGO]],tabSaldoAta[CHAVE],tabConsumoAta[[#This Row],[ATA]])</f>
        <v>0</v>
      </c>
      <c r="I3044" s="164">
        <v>1000</v>
      </c>
      <c r="J3044" s="159">
        <v>54</v>
      </c>
      <c r="K3044" s="251">
        <v>2910</v>
      </c>
      <c r="L3044" s="246" t="s">
        <v>1560</v>
      </c>
      <c r="M3044" s="160" t="s">
        <v>2512</v>
      </c>
      <c r="N3044" s="160" t="s">
        <v>2513</v>
      </c>
      <c r="O3044" s="249" t="s">
        <v>2514</v>
      </c>
      <c r="P3044" s="248">
        <v>43518</v>
      </c>
      <c r="Q3044" s="166" t="str">
        <f>IF(COUNTIFS(tabAtas_Bloqueios[CÓDIGO],tabConsumoAta[[#This Row],[CÓDIGO]],tabAtas_Bloqueios[CHAVE],tabConsumoAta[[#This Row],[ATA]],tabAtas_Bloqueios[INATIVO],"") &gt; 0,"X","")</f>
        <v/>
      </c>
      <c r="R3044" s="158" t="s">
        <v>1555</v>
      </c>
    </row>
    <row r="3045" spans="1:18" x14ac:dyDescent="0.3">
      <c r="A3045" s="247">
        <v>12018</v>
      </c>
      <c r="B3045" s="47" t="s">
        <v>2564</v>
      </c>
      <c r="C3045" s="34" t="str">
        <f>IFERROR(VLOOKUP(tabConsumoAta[[#This Row],[CÓDIGO]],tabEstimativa[#Data],14,FALSE),"")</f>
        <v>Suspenso</v>
      </c>
      <c r="D3045" s="157" t="s">
        <v>1380</v>
      </c>
      <c r="E3045" s="157"/>
      <c r="F3045" s="34"/>
      <c r="G3045" s="78" t="str">
        <f>IFERROR(VLOOKUP(tabConsumoAta[[#This Row],[ATA]],tabAtas[#Data],4,FALSE),"")</f>
        <v/>
      </c>
      <c r="H3045" s="163">
        <f>SUMIFS(tabSaldoAta[ESTIMATIVA],tabSaldoAta[CÓDIGO],tabConsumoAta[[#This Row],[CÓDIGO]],tabSaldoAta[CHAVE],tabConsumoAta[[#This Row],[ATA]])</f>
        <v>0</v>
      </c>
      <c r="I3045" s="164">
        <v>750</v>
      </c>
      <c r="J3045" s="159">
        <v>55</v>
      </c>
      <c r="K3045" s="251">
        <v>2910</v>
      </c>
      <c r="L3045" s="246" t="s">
        <v>1560</v>
      </c>
      <c r="M3045" s="160" t="s">
        <v>2512</v>
      </c>
      <c r="N3045" s="160" t="s">
        <v>2513</v>
      </c>
      <c r="O3045" s="249" t="s">
        <v>2514</v>
      </c>
      <c r="P3045" s="248">
        <v>43518</v>
      </c>
      <c r="Q3045" s="166" t="str">
        <f>IF(COUNTIFS(tabAtas_Bloqueios[CÓDIGO],tabConsumoAta[[#This Row],[CÓDIGO]],tabAtas_Bloqueios[CHAVE],tabConsumoAta[[#This Row],[ATA]],tabAtas_Bloqueios[INATIVO],"") &gt; 0,"X","")</f>
        <v/>
      </c>
      <c r="R3045" s="158" t="s">
        <v>1555</v>
      </c>
    </row>
    <row r="3046" spans="1:18" x14ac:dyDescent="0.3">
      <c r="A3046" s="247">
        <v>13655</v>
      </c>
      <c r="B3046" s="47" t="s">
        <v>2565</v>
      </c>
      <c r="C3046" s="34" t="str">
        <f>IFERROR(VLOOKUP(tabConsumoAta[[#This Row],[CÓDIGO]],tabEstimativa[#Data],14,FALSE),"")</f>
        <v>Suspenso</v>
      </c>
      <c r="D3046" s="157" t="s">
        <v>1380</v>
      </c>
      <c r="E3046" s="157"/>
      <c r="F3046" s="34"/>
      <c r="G3046" s="78" t="str">
        <f>IFERROR(VLOOKUP(tabConsumoAta[[#This Row],[ATA]],tabAtas[#Data],4,FALSE),"")</f>
        <v/>
      </c>
      <c r="H3046" s="163">
        <f>SUMIFS(tabSaldoAta[ESTIMATIVA],tabSaldoAta[CÓDIGO],tabConsumoAta[[#This Row],[CÓDIGO]],tabSaldoAta[CHAVE],tabConsumoAta[[#This Row],[ATA]])</f>
        <v>0</v>
      </c>
      <c r="I3046" s="164">
        <v>15000</v>
      </c>
      <c r="J3046" s="159">
        <v>56</v>
      </c>
      <c r="K3046" s="251">
        <v>2911</v>
      </c>
      <c r="L3046" s="246" t="s">
        <v>1560</v>
      </c>
      <c r="M3046" s="160" t="s">
        <v>2512</v>
      </c>
      <c r="N3046" s="160" t="s">
        <v>2513</v>
      </c>
      <c r="O3046" s="249" t="s">
        <v>2514</v>
      </c>
      <c r="P3046" s="248">
        <v>43518</v>
      </c>
      <c r="Q3046" s="166" t="str">
        <f>IF(COUNTIFS(tabAtas_Bloqueios[CÓDIGO],tabConsumoAta[[#This Row],[CÓDIGO]],tabAtas_Bloqueios[CHAVE],tabConsumoAta[[#This Row],[ATA]],tabAtas_Bloqueios[INATIVO],"") &gt; 0,"X","")</f>
        <v/>
      </c>
      <c r="R3046" s="158" t="s">
        <v>1555</v>
      </c>
    </row>
    <row r="3047" spans="1:18" x14ac:dyDescent="0.3">
      <c r="A3047" s="247">
        <v>109163</v>
      </c>
      <c r="B3047" s="47" t="s">
        <v>2566</v>
      </c>
      <c r="C3047" s="34" t="str">
        <f>IFERROR(VLOOKUP(tabConsumoAta[[#This Row],[CÓDIGO]],tabEstimativa[#Data],14,FALSE),"")</f>
        <v/>
      </c>
      <c r="D3047" s="157" t="s">
        <v>1380</v>
      </c>
      <c r="E3047" s="157"/>
      <c r="F3047" s="34"/>
      <c r="G3047" s="78" t="str">
        <f>IFERROR(VLOOKUP(tabConsumoAta[[#This Row],[ATA]],tabAtas[#Data],4,FALSE),"")</f>
        <v/>
      </c>
      <c r="H3047" s="163">
        <f>SUMIFS(tabSaldoAta[ESTIMATIVA],tabSaldoAta[CÓDIGO],tabConsumoAta[[#This Row],[CÓDIGO]],tabSaldoAta[CHAVE],tabConsumoAta[[#This Row],[ATA]])</f>
        <v>0</v>
      </c>
      <c r="I3047" s="164">
        <v>3000</v>
      </c>
      <c r="J3047" s="159">
        <v>57</v>
      </c>
      <c r="K3047" s="251">
        <v>2912</v>
      </c>
      <c r="L3047" s="246" t="s">
        <v>1560</v>
      </c>
      <c r="M3047" s="160" t="s">
        <v>2512</v>
      </c>
      <c r="N3047" s="160" t="s">
        <v>2513</v>
      </c>
      <c r="O3047" s="249" t="s">
        <v>2514</v>
      </c>
      <c r="P3047" s="248">
        <v>43518</v>
      </c>
      <c r="Q3047" s="166" t="str">
        <f>IF(COUNTIFS(tabAtas_Bloqueios[CÓDIGO],tabConsumoAta[[#This Row],[CÓDIGO]],tabAtas_Bloqueios[CHAVE],tabConsumoAta[[#This Row],[ATA]],tabAtas_Bloqueios[INATIVO],"") &gt; 0,"X","")</f>
        <v/>
      </c>
      <c r="R3047" s="158" t="s">
        <v>1555</v>
      </c>
    </row>
    <row r="3048" spans="1:18" x14ac:dyDescent="0.3">
      <c r="A3048" s="247">
        <v>83627</v>
      </c>
      <c r="B3048" s="47" t="s">
        <v>2567</v>
      </c>
      <c r="C3048" s="34" t="str">
        <f>IFERROR(VLOOKUP(tabConsumoAta[[#This Row],[CÓDIGO]],tabEstimativa[#Data],14,FALSE),"")</f>
        <v/>
      </c>
      <c r="D3048" s="157" t="s">
        <v>1380</v>
      </c>
      <c r="E3048" s="157"/>
      <c r="F3048" s="34"/>
      <c r="G3048" s="78" t="str">
        <f>IFERROR(VLOOKUP(tabConsumoAta[[#This Row],[ATA]],tabAtas[#Data],4,FALSE),"")</f>
        <v/>
      </c>
      <c r="H3048" s="163">
        <f>SUMIFS(tabSaldoAta[ESTIMATIVA],tabSaldoAta[CÓDIGO],tabConsumoAta[[#This Row],[CÓDIGO]],tabSaldoAta[CHAVE],tabConsumoAta[[#This Row],[ATA]])</f>
        <v>0</v>
      </c>
      <c r="I3048" s="164">
        <v>70000</v>
      </c>
      <c r="J3048" s="159">
        <v>58</v>
      </c>
      <c r="K3048" s="251">
        <v>2910</v>
      </c>
      <c r="L3048" s="246" t="s">
        <v>1560</v>
      </c>
      <c r="M3048" s="160" t="s">
        <v>2512</v>
      </c>
      <c r="N3048" s="160" t="s">
        <v>2513</v>
      </c>
      <c r="O3048" s="249" t="s">
        <v>2514</v>
      </c>
      <c r="P3048" s="248">
        <v>43518</v>
      </c>
      <c r="Q3048" s="166" t="str">
        <f>IF(COUNTIFS(tabAtas_Bloqueios[CÓDIGO],tabConsumoAta[[#This Row],[CÓDIGO]],tabAtas_Bloqueios[CHAVE],tabConsumoAta[[#This Row],[ATA]],tabAtas_Bloqueios[INATIVO],"") &gt; 0,"X","")</f>
        <v/>
      </c>
      <c r="R3048" s="158" t="s">
        <v>1555</v>
      </c>
    </row>
    <row r="3049" spans="1:18" x14ac:dyDescent="0.3">
      <c r="A3049" s="247">
        <v>11109</v>
      </c>
      <c r="B3049" s="47" t="s">
        <v>2568</v>
      </c>
      <c r="C3049" s="34" t="str">
        <f>IFERROR(VLOOKUP(tabConsumoAta[[#This Row],[CÓDIGO]],tabEstimativa[#Data],14,FALSE),"")</f>
        <v>Suspenso</v>
      </c>
      <c r="D3049" s="157" t="s">
        <v>1380</v>
      </c>
      <c r="E3049" s="157"/>
      <c r="F3049" s="34"/>
      <c r="G3049" s="78" t="str">
        <f>IFERROR(VLOOKUP(tabConsumoAta[[#This Row],[ATA]],tabAtas[#Data],4,FALSE),"")</f>
        <v/>
      </c>
      <c r="H3049" s="163">
        <f>SUMIFS(tabSaldoAta[ESTIMATIVA],tabSaldoAta[CÓDIGO],tabConsumoAta[[#This Row],[CÓDIGO]],tabSaldoAta[CHAVE],tabConsumoAta[[#This Row],[ATA]])</f>
        <v>0</v>
      </c>
      <c r="I3049" s="164">
        <v>2500</v>
      </c>
      <c r="J3049" s="159">
        <v>59</v>
      </c>
      <c r="K3049" s="251">
        <v>2910</v>
      </c>
      <c r="L3049" s="246" t="s">
        <v>1560</v>
      </c>
      <c r="M3049" s="160" t="s">
        <v>2512</v>
      </c>
      <c r="N3049" s="160" t="s">
        <v>2513</v>
      </c>
      <c r="O3049" s="249" t="s">
        <v>2514</v>
      </c>
      <c r="P3049" s="248">
        <v>43518</v>
      </c>
      <c r="Q3049" s="166" t="str">
        <f>IF(COUNTIFS(tabAtas_Bloqueios[CÓDIGO],tabConsumoAta[[#This Row],[CÓDIGO]],tabAtas_Bloqueios[CHAVE],tabConsumoAta[[#This Row],[ATA]],tabAtas_Bloqueios[INATIVO],"") &gt; 0,"X","")</f>
        <v/>
      </c>
      <c r="R3049" s="158" t="s">
        <v>1555</v>
      </c>
    </row>
    <row r="3050" spans="1:18" x14ac:dyDescent="0.3">
      <c r="A3050" s="247">
        <v>11072</v>
      </c>
      <c r="B3050" s="47" t="s">
        <v>2569</v>
      </c>
      <c r="C3050" s="34" t="str">
        <f>IFERROR(VLOOKUP(tabConsumoAta[[#This Row],[CÓDIGO]],tabEstimativa[#Data],14,FALSE),"")</f>
        <v>Suspenso</v>
      </c>
      <c r="D3050" s="157" t="s">
        <v>1380</v>
      </c>
      <c r="E3050" s="157"/>
      <c r="F3050" s="34"/>
      <c r="G3050" s="78" t="str">
        <f>IFERROR(VLOOKUP(tabConsumoAta[[#This Row],[ATA]],tabAtas[#Data],4,FALSE),"")</f>
        <v/>
      </c>
      <c r="H3050" s="163">
        <f>SUMIFS(tabSaldoAta[ESTIMATIVA],tabSaldoAta[CÓDIGO],tabConsumoAta[[#This Row],[CÓDIGO]],tabSaldoAta[CHAVE],tabConsumoAta[[#This Row],[ATA]])</f>
        <v>0</v>
      </c>
      <c r="I3050" s="164">
        <v>750</v>
      </c>
      <c r="J3050" s="159">
        <v>60</v>
      </c>
      <c r="K3050" s="251">
        <v>2910</v>
      </c>
      <c r="L3050" s="246" t="s">
        <v>1560</v>
      </c>
      <c r="M3050" s="160" t="s">
        <v>2512</v>
      </c>
      <c r="N3050" s="160" t="s">
        <v>2513</v>
      </c>
      <c r="O3050" s="249" t="s">
        <v>2514</v>
      </c>
      <c r="P3050" s="248">
        <v>43518</v>
      </c>
      <c r="Q3050" s="166" t="str">
        <f>IF(COUNTIFS(tabAtas_Bloqueios[CÓDIGO],tabConsumoAta[[#This Row],[CÓDIGO]],tabAtas_Bloqueios[CHAVE],tabConsumoAta[[#This Row],[ATA]],tabAtas_Bloqueios[INATIVO],"") &gt; 0,"X","")</f>
        <v/>
      </c>
      <c r="R3050" s="158" t="s">
        <v>1555</v>
      </c>
    </row>
    <row r="3051" spans="1:18" x14ac:dyDescent="0.3">
      <c r="A3051" s="247">
        <v>17135</v>
      </c>
      <c r="B3051" s="47" t="s">
        <v>2570</v>
      </c>
      <c r="C3051" s="34" t="str">
        <f>IFERROR(VLOOKUP(tabConsumoAta[[#This Row],[CÓDIGO]],tabEstimativa[#Data],14,FALSE),"")</f>
        <v/>
      </c>
      <c r="D3051" s="157" t="s">
        <v>1380</v>
      </c>
      <c r="E3051" s="157"/>
      <c r="F3051" s="34"/>
      <c r="G3051" s="78" t="str">
        <f>IFERROR(VLOOKUP(tabConsumoAta[[#This Row],[ATA]],tabAtas[#Data],4,FALSE),"")</f>
        <v/>
      </c>
      <c r="H3051" s="163">
        <f>SUMIFS(tabSaldoAta[ESTIMATIVA],tabSaldoAta[CÓDIGO],tabConsumoAta[[#This Row],[CÓDIGO]],tabSaldoAta[CHAVE],tabConsumoAta[[#This Row],[ATA]])</f>
        <v>0</v>
      </c>
      <c r="I3051" s="164">
        <v>12000</v>
      </c>
      <c r="J3051" s="159">
        <v>61</v>
      </c>
      <c r="K3051" s="251">
        <v>2910</v>
      </c>
      <c r="L3051" s="246" t="s">
        <v>1560</v>
      </c>
      <c r="M3051" s="160" t="s">
        <v>2512</v>
      </c>
      <c r="N3051" s="160" t="s">
        <v>2513</v>
      </c>
      <c r="O3051" s="249" t="s">
        <v>2514</v>
      </c>
      <c r="P3051" s="248">
        <v>43518</v>
      </c>
      <c r="Q3051" s="166" t="str">
        <f>IF(COUNTIFS(tabAtas_Bloqueios[CÓDIGO],tabConsumoAta[[#This Row],[CÓDIGO]],tabAtas_Bloqueios[CHAVE],tabConsumoAta[[#This Row],[ATA]],tabAtas_Bloqueios[INATIVO],"") &gt; 0,"X","")</f>
        <v/>
      </c>
      <c r="R3051" s="158" t="s">
        <v>1555</v>
      </c>
    </row>
    <row r="3052" spans="1:18" x14ac:dyDescent="0.3">
      <c r="A3052" s="247">
        <v>11264</v>
      </c>
      <c r="B3052" s="47" t="s">
        <v>2571</v>
      </c>
      <c r="C3052" s="34" t="str">
        <f>IFERROR(VLOOKUP(tabConsumoAta[[#This Row],[CÓDIGO]],tabEstimativa[#Data],14,FALSE),"")</f>
        <v/>
      </c>
      <c r="D3052" s="157" t="s">
        <v>1380</v>
      </c>
      <c r="E3052" s="157"/>
      <c r="F3052" s="34"/>
      <c r="G3052" s="78" t="str">
        <f>IFERROR(VLOOKUP(tabConsumoAta[[#This Row],[ATA]],tabAtas[#Data],4,FALSE),"")</f>
        <v/>
      </c>
      <c r="H3052" s="163">
        <f>SUMIFS(tabSaldoAta[ESTIMATIVA],tabSaldoAta[CÓDIGO],tabConsumoAta[[#This Row],[CÓDIGO]],tabSaldoAta[CHAVE],tabConsumoAta[[#This Row],[ATA]])</f>
        <v>0</v>
      </c>
      <c r="I3052" s="164">
        <v>300</v>
      </c>
      <c r="J3052" s="159">
        <v>62</v>
      </c>
      <c r="K3052" s="251">
        <v>2910</v>
      </c>
      <c r="L3052" s="246" t="s">
        <v>1560</v>
      </c>
      <c r="M3052" s="160" t="s">
        <v>2512</v>
      </c>
      <c r="N3052" s="160" t="s">
        <v>2513</v>
      </c>
      <c r="O3052" s="249" t="s">
        <v>2514</v>
      </c>
      <c r="P3052" s="248">
        <v>43518</v>
      </c>
      <c r="Q3052" s="166" t="str">
        <f>IF(COUNTIFS(tabAtas_Bloqueios[CÓDIGO],tabConsumoAta[[#This Row],[CÓDIGO]],tabAtas_Bloqueios[CHAVE],tabConsumoAta[[#This Row],[ATA]],tabAtas_Bloqueios[INATIVO],"") &gt; 0,"X","")</f>
        <v/>
      </c>
      <c r="R3052" s="158" t="s">
        <v>1555</v>
      </c>
    </row>
    <row r="3053" spans="1:18" x14ac:dyDescent="0.3">
      <c r="A3053" s="247">
        <v>29952</v>
      </c>
      <c r="B3053" s="47" t="s">
        <v>2572</v>
      </c>
      <c r="C3053" s="34" t="str">
        <f>IFERROR(VLOOKUP(tabConsumoAta[[#This Row],[CÓDIGO]],tabEstimativa[#Data],14,FALSE),"")</f>
        <v/>
      </c>
      <c r="D3053" s="157" t="s">
        <v>1380</v>
      </c>
      <c r="E3053" s="157"/>
      <c r="F3053" s="34"/>
      <c r="G3053" s="78" t="str">
        <f>IFERROR(VLOOKUP(tabConsumoAta[[#This Row],[ATA]],tabAtas[#Data],4,FALSE),"")</f>
        <v/>
      </c>
      <c r="H3053" s="163">
        <f>SUMIFS(tabSaldoAta[ESTIMATIVA],tabSaldoAta[CÓDIGO],tabConsumoAta[[#This Row],[CÓDIGO]],tabSaldoAta[CHAVE],tabConsumoAta[[#This Row],[ATA]])</f>
        <v>0</v>
      </c>
      <c r="I3053" s="164">
        <v>2650</v>
      </c>
      <c r="J3053" s="159">
        <v>63</v>
      </c>
      <c r="K3053" s="251">
        <v>2910</v>
      </c>
      <c r="L3053" s="246" t="s">
        <v>1560</v>
      </c>
      <c r="M3053" s="160" t="s">
        <v>2512</v>
      </c>
      <c r="N3053" s="160" t="s">
        <v>2513</v>
      </c>
      <c r="O3053" s="249" t="s">
        <v>2514</v>
      </c>
      <c r="P3053" s="248">
        <v>43518</v>
      </c>
      <c r="Q3053" s="166" t="str">
        <f>IF(COUNTIFS(tabAtas_Bloqueios[CÓDIGO],tabConsumoAta[[#This Row],[CÓDIGO]],tabAtas_Bloqueios[CHAVE],tabConsumoAta[[#This Row],[ATA]],tabAtas_Bloqueios[INATIVO],"") &gt; 0,"X","")</f>
        <v/>
      </c>
      <c r="R3053" s="158" t="s">
        <v>1555</v>
      </c>
    </row>
    <row r="3054" spans="1:18" x14ac:dyDescent="0.3">
      <c r="A3054" s="247">
        <v>135704</v>
      </c>
      <c r="B3054" s="47" t="s">
        <v>2573</v>
      </c>
      <c r="C3054" s="34" t="str">
        <f>IFERROR(VLOOKUP(tabConsumoAta[[#This Row],[CÓDIGO]],tabEstimativa[#Data],14,FALSE),"")</f>
        <v/>
      </c>
      <c r="D3054" s="157" t="s">
        <v>1380</v>
      </c>
      <c r="E3054" s="157"/>
      <c r="F3054" s="34"/>
      <c r="G3054" s="78" t="str">
        <f>IFERROR(VLOOKUP(tabConsumoAta[[#This Row],[ATA]],tabAtas[#Data],4,FALSE),"")</f>
        <v/>
      </c>
      <c r="H3054" s="163">
        <f>SUMIFS(tabSaldoAta[ESTIMATIVA],tabSaldoAta[CÓDIGO],tabConsumoAta[[#This Row],[CÓDIGO]],tabSaldoAta[CHAVE],tabConsumoAta[[#This Row],[ATA]])</f>
        <v>0</v>
      </c>
      <c r="I3054" s="164">
        <v>6000</v>
      </c>
      <c r="J3054" s="159">
        <v>64</v>
      </c>
      <c r="K3054" s="251">
        <v>2912</v>
      </c>
      <c r="L3054" s="246" t="s">
        <v>1560</v>
      </c>
      <c r="M3054" s="160" t="s">
        <v>2512</v>
      </c>
      <c r="N3054" s="160" t="s">
        <v>2513</v>
      </c>
      <c r="O3054" s="249" t="s">
        <v>2514</v>
      </c>
      <c r="P3054" s="248">
        <v>43518</v>
      </c>
      <c r="Q3054" s="166" t="str">
        <f>IF(COUNTIFS(tabAtas_Bloqueios[CÓDIGO],tabConsumoAta[[#This Row],[CÓDIGO]],tabAtas_Bloqueios[CHAVE],tabConsumoAta[[#This Row],[ATA]],tabAtas_Bloqueios[INATIVO],"") &gt; 0,"X","")</f>
        <v/>
      </c>
      <c r="R3054" s="158" t="s">
        <v>1555</v>
      </c>
    </row>
    <row r="3055" spans="1:18" x14ac:dyDescent="0.3">
      <c r="A3055" s="247">
        <v>132650</v>
      </c>
      <c r="B3055" s="47" t="s">
        <v>2574</v>
      </c>
      <c r="C3055" s="34" t="str">
        <f>IFERROR(VLOOKUP(tabConsumoAta[[#This Row],[CÓDIGO]],tabEstimativa[#Data],14,FALSE),"")</f>
        <v/>
      </c>
      <c r="D3055" s="157" t="s">
        <v>1380</v>
      </c>
      <c r="E3055" s="157"/>
      <c r="F3055" s="34"/>
      <c r="G3055" s="78" t="str">
        <f>IFERROR(VLOOKUP(tabConsumoAta[[#This Row],[ATA]],tabAtas[#Data],4,FALSE),"")</f>
        <v/>
      </c>
      <c r="H3055" s="163">
        <f>SUMIFS(tabSaldoAta[ESTIMATIVA],tabSaldoAta[CÓDIGO],tabConsumoAta[[#This Row],[CÓDIGO]],tabSaldoAta[CHAVE],tabConsumoAta[[#This Row],[ATA]])</f>
        <v>0</v>
      </c>
      <c r="I3055" s="164">
        <v>7000</v>
      </c>
      <c r="J3055" s="159">
        <v>65</v>
      </c>
      <c r="K3055" s="251">
        <v>2912</v>
      </c>
      <c r="L3055" s="246" t="s">
        <v>1560</v>
      </c>
      <c r="M3055" s="160" t="s">
        <v>2512</v>
      </c>
      <c r="N3055" s="160" t="s">
        <v>2513</v>
      </c>
      <c r="O3055" s="249" t="s">
        <v>2514</v>
      </c>
      <c r="P3055" s="248">
        <v>43518</v>
      </c>
      <c r="Q3055" s="166" t="str">
        <f>IF(COUNTIFS(tabAtas_Bloqueios[CÓDIGO],tabConsumoAta[[#This Row],[CÓDIGO]],tabAtas_Bloqueios[CHAVE],tabConsumoAta[[#This Row],[ATA]],tabAtas_Bloqueios[INATIVO],"") &gt; 0,"X","")</f>
        <v/>
      </c>
      <c r="R3055" s="158" t="s">
        <v>1555</v>
      </c>
    </row>
    <row r="3056" spans="1:18" x14ac:dyDescent="0.3">
      <c r="A3056" s="247">
        <v>136408</v>
      </c>
      <c r="B3056" s="47" t="s">
        <v>2575</v>
      </c>
      <c r="C3056" s="34" t="str">
        <f>IFERROR(VLOOKUP(tabConsumoAta[[#This Row],[CÓDIGO]],tabEstimativa[#Data],14,FALSE),"")</f>
        <v/>
      </c>
      <c r="D3056" s="157" t="s">
        <v>1380</v>
      </c>
      <c r="E3056" s="157"/>
      <c r="F3056" s="34"/>
      <c r="G3056" s="78" t="str">
        <f>IFERROR(VLOOKUP(tabConsumoAta[[#This Row],[ATA]],tabAtas[#Data],4,FALSE),"")</f>
        <v/>
      </c>
      <c r="H3056" s="163">
        <f>SUMIFS(tabSaldoAta[ESTIMATIVA],tabSaldoAta[CÓDIGO],tabConsumoAta[[#This Row],[CÓDIGO]],tabSaldoAta[CHAVE],tabConsumoAta[[#This Row],[ATA]])</f>
        <v>0</v>
      </c>
      <c r="I3056" s="164">
        <v>17200</v>
      </c>
      <c r="J3056" s="159">
        <v>66</v>
      </c>
      <c r="K3056" s="251">
        <v>2912</v>
      </c>
      <c r="L3056" s="246" t="s">
        <v>1560</v>
      </c>
      <c r="M3056" s="160" t="s">
        <v>2512</v>
      </c>
      <c r="N3056" s="160" t="s">
        <v>2513</v>
      </c>
      <c r="O3056" s="249" t="s">
        <v>2514</v>
      </c>
      <c r="P3056" s="248">
        <v>43518</v>
      </c>
      <c r="Q3056" s="166" t="str">
        <f>IF(COUNTIFS(tabAtas_Bloqueios[CÓDIGO],tabConsumoAta[[#This Row],[CÓDIGO]],tabAtas_Bloqueios[CHAVE],tabConsumoAta[[#This Row],[ATA]],tabAtas_Bloqueios[INATIVO],"") &gt; 0,"X","")</f>
        <v/>
      </c>
      <c r="R3056" s="158" t="s">
        <v>1555</v>
      </c>
    </row>
    <row r="3057" spans="1:18" x14ac:dyDescent="0.3">
      <c r="A3057" s="247">
        <v>13091</v>
      </c>
      <c r="B3057" s="47" t="s">
        <v>2576</v>
      </c>
      <c r="C3057" s="34" t="str">
        <f>IFERROR(VLOOKUP(tabConsumoAta[[#This Row],[CÓDIGO]],tabEstimativa[#Data],14,FALSE),"")</f>
        <v>Suspenso</v>
      </c>
      <c r="D3057" s="157" t="s">
        <v>1380</v>
      </c>
      <c r="E3057" s="157"/>
      <c r="F3057" s="34"/>
      <c r="G3057" s="78" t="str">
        <f>IFERROR(VLOOKUP(tabConsumoAta[[#This Row],[ATA]],tabAtas[#Data],4,FALSE),"")</f>
        <v/>
      </c>
      <c r="H3057" s="163">
        <f>SUMIFS(tabSaldoAta[ESTIMATIVA],tabSaldoAta[CÓDIGO],tabConsumoAta[[#This Row],[CÓDIGO]],tabSaldoAta[CHAVE],tabConsumoAta[[#This Row],[ATA]])</f>
        <v>0</v>
      </c>
      <c r="I3057" s="164">
        <v>5000</v>
      </c>
      <c r="J3057" s="159">
        <v>67</v>
      </c>
      <c r="K3057" s="251">
        <v>2910</v>
      </c>
      <c r="L3057" s="246" t="s">
        <v>1560</v>
      </c>
      <c r="M3057" s="160" t="s">
        <v>2512</v>
      </c>
      <c r="N3057" s="160" t="s">
        <v>2513</v>
      </c>
      <c r="O3057" s="249" t="s">
        <v>2514</v>
      </c>
      <c r="P3057" s="248">
        <v>43518</v>
      </c>
      <c r="Q3057" s="166" t="str">
        <f>IF(COUNTIFS(tabAtas_Bloqueios[CÓDIGO],tabConsumoAta[[#This Row],[CÓDIGO]],tabAtas_Bloqueios[CHAVE],tabConsumoAta[[#This Row],[ATA]],tabAtas_Bloqueios[INATIVO],"") &gt; 0,"X","")</f>
        <v/>
      </c>
      <c r="R3057" s="158" t="s">
        <v>1555</v>
      </c>
    </row>
    <row r="3058" spans="1:18" x14ac:dyDescent="0.3">
      <c r="A3058" s="247">
        <v>132394</v>
      </c>
      <c r="B3058" s="47" t="s">
        <v>2577</v>
      </c>
      <c r="C3058" s="34" t="str">
        <f>IFERROR(VLOOKUP(tabConsumoAta[[#This Row],[CÓDIGO]],tabEstimativa[#Data],14,FALSE),"")</f>
        <v/>
      </c>
      <c r="D3058" s="157" t="s">
        <v>1380</v>
      </c>
      <c r="E3058" s="157"/>
      <c r="F3058" s="34"/>
      <c r="G3058" s="78" t="str">
        <f>IFERROR(VLOOKUP(tabConsumoAta[[#This Row],[ATA]],tabAtas[#Data],4,FALSE),"")</f>
        <v/>
      </c>
      <c r="H3058" s="163">
        <f>SUMIFS(tabSaldoAta[ESTIMATIVA],tabSaldoAta[CÓDIGO],tabConsumoAta[[#This Row],[CÓDIGO]],tabSaldoAta[CHAVE],tabConsumoAta[[#This Row],[ATA]])</f>
        <v>0</v>
      </c>
      <c r="I3058" s="164">
        <v>3350</v>
      </c>
      <c r="J3058" s="159">
        <v>68</v>
      </c>
      <c r="K3058" s="251">
        <v>2911</v>
      </c>
      <c r="L3058" s="246" t="s">
        <v>1560</v>
      </c>
      <c r="M3058" s="160" t="s">
        <v>2512</v>
      </c>
      <c r="N3058" s="160" t="s">
        <v>2513</v>
      </c>
      <c r="O3058" s="249" t="s">
        <v>2514</v>
      </c>
      <c r="P3058" s="248">
        <v>43518</v>
      </c>
      <c r="Q3058" s="166" t="str">
        <f>IF(COUNTIFS(tabAtas_Bloqueios[CÓDIGO],tabConsumoAta[[#This Row],[CÓDIGO]],tabAtas_Bloqueios[CHAVE],tabConsumoAta[[#This Row],[ATA]],tabAtas_Bloqueios[INATIVO],"") &gt; 0,"X","")</f>
        <v/>
      </c>
      <c r="R3058" s="158" t="s">
        <v>1555</v>
      </c>
    </row>
    <row r="3059" spans="1:18" x14ac:dyDescent="0.3">
      <c r="A3059" s="247">
        <v>132395</v>
      </c>
      <c r="B3059" s="47" t="s">
        <v>2578</v>
      </c>
      <c r="C3059" s="34" t="str">
        <f>IFERROR(VLOOKUP(tabConsumoAta[[#This Row],[CÓDIGO]],tabEstimativa[#Data],14,FALSE),"")</f>
        <v/>
      </c>
      <c r="D3059" s="157" t="s">
        <v>1380</v>
      </c>
      <c r="E3059" s="157"/>
      <c r="F3059" s="34"/>
      <c r="G3059" s="78" t="str">
        <f>IFERROR(VLOOKUP(tabConsumoAta[[#This Row],[ATA]],tabAtas[#Data],4,FALSE),"")</f>
        <v/>
      </c>
      <c r="H3059" s="163">
        <f>SUMIFS(tabSaldoAta[ESTIMATIVA],tabSaldoAta[CÓDIGO],tabConsumoAta[[#This Row],[CÓDIGO]],tabSaldoAta[CHAVE],tabConsumoAta[[#This Row],[ATA]])</f>
        <v>0</v>
      </c>
      <c r="I3059" s="164">
        <v>3350</v>
      </c>
      <c r="J3059" s="159">
        <v>69</v>
      </c>
      <c r="K3059" s="251">
        <v>2911</v>
      </c>
      <c r="L3059" s="246" t="s">
        <v>1560</v>
      </c>
      <c r="M3059" s="160" t="s">
        <v>2512</v>
      </c>
      <c r="N3059" s="160" t="s">
        <v>2513</v>
      </c>
      <c r="O3059" s="249" t="s">
        <v>2514</v>
      </c>
      <c r="P3059" s="248">
        <v>43518</v>
      </c>
      <c r="Q3059" s="166" t="str">
        <f>IF(COUNTIFS(tabAtas_Bloqueios[CÓDIGO],tabConsumoAta[[#This Row],[CÓDIGO]],tabAtas_Bloqueios[CHAVE],tabConsumoAta[[#This Row],[ATA]],tabAtas_Bloqueios[INATIVO],"") &gt; 0,"X","")</f>
        <v/>
      </c>
      <c r="R3059" s="158" t="s">
        <v>1555</v>
      </c>
    </row>
    <row r="3060" spans="1:18" x14ac:dyDescent="0.3">
      <c r="A3060" s="247">
        <v>132290</v>
      </c>
      <c r="B3060" s="47" t="s">
        <v>2579</v>
      </c>
      <c r="C3060" s="34" t="str">
        <f>IFERROR(VLOOKUP(tabConsumoAta[[#This Row],[CÓDIGO]],tabEstimativa[#Data],14,FALSE),"")</f>
        <v/>
      </c>
      <c r="D3060" s="157" t="s">
        <v>1380</v>
      </c>
      <c r="E3060" s="157"/>
      <c r="F3060" s="34"/>
      <c r="G3060" s="78" t="str">
        <f>IFERROR(VLOOKUP(tabConsumoAta[[#This Row],[ATA]],tabAtas[#Data],4,FALSE),"")</f>
        <v/>
      </c>
      <c r="H3060" s="163">
        <f>SUMIFS(tabSaldoAta[ESTIMATIVA],tabSaldoAta[CÓDIGO],tabConsumoAta[[#This Row],[CÓDIGO]],tabSaldoAta[CHAVE],tabConsumoAta[[#This Row],[ATA]])</f>
        <v>0</v>
      </c>
      <c r="I3060" s="164">
        <v>3350</v>
      </c>
      <c r="J3060" s="159">
        <v>70</v>
      </c>
      <c r="K3060" s="251">
        <v>2911</v>
      </c>
      <c r="L3060" s="246" t="s">
        <v>1560</v>
      </c>
      <c r="M3060" s="160" t="s">
        <v>2512</v>
      </c>
      <c r="N3060" s="160" t="s">
        <v>2513</v>
      </c>
      <c r="O3060" s="249" t="s">
        <v>2514</v>
      </c>
      <c r="P3060" s="248">
        <v>43518</v>
      </c>
      <c r="Q3060" s="166" t="str">
        <f>IF(COUNTIFS(tabAtas_Bloqueios[CÓDIGO],tabConsumoAta[[#This Row],[CÓDIGO]],tabAtas_Bloqueios[CHAVE],tabConsumoAta[[#This Row],[ATA]],tabAtas_Bloqueios[INATIVO],"") &gt; 0,"X","")</f>
        <v/>
      </c>
      <c r="R3060" s="158" t="s">
        <v>1555</v>
      </c>
    </row>
    <row r="3061" spans="1:18" x14ac:dyDescent="0.3">
      <c r="A3061" s="247">
        <v>10547</v>
      </c>
      <c r="B3061" s="47" t="s">
        <v>2580</v>
      </c>
      <c r="C3061" s="34" t="str">
        <f>IFERROR(VLOOKUP(tabConsumoAta[[#This Row],[CÓDIGO]],tabEstimativa[#Data],14,FALSE),"")</f>
        <v>Suspenso</v>
      </c>
      <c r="D3061" s="157" t="s">
        <v>1380</v>
      </c>
      <c r="E3061" s="157"/>
      <c r="F3061" s="34"/>
      <c r="G3061" s="78" t="str">
        <f>IFERROR(VLOOKUP(tabConsumoAta[[#This Row],[ATA]],tabAtas[#Data],4,FALSE),"")</f>
        <v/>
      </c>
      <c r="H3061" s="163">
        <f>SUMIFS(tabSaldoAta[ESTIMATIVA],tabSaldoAta[CÓDIGO],tabConsumoAta[[#This Row],[CÓDIGO]],tabSaldoAta[CHAVE],tabConsumoAta[[#This Row],[ATA]])</f>
        <v>0</v>
      </c>
      <c r="I3061" s="164">
        <v>10900</v>
      </c>
      <c r="J3061" s="159">
        <v>71</v>
      </c>
      <c r="K3061" s="251">
        <v>2910</v>
      </c>
      <c r="L3061" s="246" t="s">
        <v>1560</v>
      </c>
      <c r="M3061" s="160" t="s">
        <v>2512</v>
      </c>
      <c r="N3061" s="160" t="s">
        <v>2513</v>
      </c>
      <c r="O3061" s="249" t="s">
        <v>2514</v>
      </c>
      <c r="P3061" s="248">
        <v>43518</v>
      </c>
      <c r="Q3061" s="166" t="str">
        <f>IF(COUNTIFS(tabAtas_Bloqueios[CÓDIGO],tabConsumoAta[[#This Row],[CÓDIGO]],tabAtas_Bloqueios[CHAVE],tabConsumoAta[[#This Row],[ATA]],tabAtas_Bloqueios[INATIVO],"") &gt; 0,"X","")</f>
        <v/>
      </c>
      <c r="R3061" s="158" t="s">
        <v>1555</v>
      </c>
    </row>
    <row r="3062" spans="1:18" x14ac:dyDescent="0.3">
      <c r="A3062" s="247">
        <v>132296</v>
      </c>
      <c r="B3062" s="47" t="s">
        <v>2581</v>
      </c>
      <c r="C3062" s="34" t="str">
        <f>IFERROR(VLOOKUP(tabConsumoAta[[#This Row],[CÓDIGO]],tabEstimativa[#Data],14,FALSE),"")</f>
        <v>Suspenso</v>
      </c>
      <c r="D3062" s="157" t="s">
        <v>1380</v>
      </c>
      <c r="E3062" s="157"/>
      <c r="F3062" s="34"/>
      <c r="G3062" s="78" t="str">
        <f>IFERROR(VLOOKUP(tabConsumoAta[[#This Row],[ATA]],tabAtas[#Data],4,FALSE),"")</f>
        <v/>
      </c>
      <c r="H3062" s="163">
        <f>SUMIFS(tabSaldoAta[ESTIMATIVA],tabSaldoAta[CÓDIGO],tabConsumoAta[[#This Row],[CÓDIGO]],tabSaldoAta[CHAVE],tabConsumoAta[[#This Row],[ATA]])</f>
        <v>0</v>
      </c>
      <c r="I3062" s="164">
        <v>7300</v>
      </c>
      <c r="J3062" s="159">
        <v>72</v>
      </c>
      <c r="K3062" s="251">
        <v>2912</v>
      </c>
      <c r="L3062" s="246" t="s">
        <v>1560</v>
      </c>
      <c r="M3062" s="160" t="s">
        <v>2512</v>
      </c>
      <c r="N3062" s="160" t="s">
        <v>2513</v>
      </c>
      <c r="O3062" s="249" t="s">
        <v>2514</v>
      </c>
      <c r="P3062" s="248">
        <v>43518</v>
      </c>
      <c r="Q3062" s="166" t="str">
        <f>IF(COUNTIFS(tabAtas_Bloqueios[CÓDIGO],tabConsumoAta[[#This Row],[CÓDIGO]],tabAtas_Bloqueios[CHAVE],tabConsumoAta[[#This Row],[ATA]],tabAtas_Bloqueios[INATIVO],"") &gt; 0,"X","")</f>
        <v/>
      </c>
      <c r="R3062" s="158" t="s">
        <v>1555</v>
      </c>
    </row>
    <row r="3063" spans="1:18" x14ac:dyDescent="0.3">
      <c r="A3063" s="247">
        <v>132297</v>
      </c>
      <c r="B3063" s="47" t="s">
        <v>2582</v>
      </c>
      <c r="C3063" s="34" t="str">
        <f>IFERROR(VLOOKUP(tabConsumoAta[[#This Row],[CÓDIGO]],tabEstimativa[#Data],14,FALSE),"")</f>
        <v>Suspenso</v>
      </c>
      <c r="D3063" s="157" t="s">
        <v>1380</v>
      </c>
      <c r="E3063" s="157"/>
      <c r="F3063" s="34"/>
      <c r="G3063" s="78" t="str">
        <f>IFERROR(VLOOKUP(tabConsumoAta[[#This Row],[ATA]],tabAtas[#Data],4,FALSE),"")</f>
        <v/>
      </c>
      <c r="H3063" s="163">
        <f>SUMIFS(tabSaldoAta[ESTIMATIVA],tabSaldoAta[CÓDIGO],tabConsumoAta[[#This Row],[CÓDIGO]],tabSaldoAta[CHAVE],tabConsumoAta[[#This Row],[ATA]])</f>
        <v>0</v>
      </c>
      <c r="I3063" s="164">
        <v>15000</v>
      </c>
      <c r="J3063" s="159">
        <v>73</v>
      </c>
      <c r="K3063" s="251">
        <v>2912</v>
      </c>
      <c r="L3063" s="246" t="s">
        <v>1560</v>
      </c>
      <c r="M3063" s="160" t="s">
        <v>2512</v>
      </c>
      <c r="N3063" s="160" t="s">
        <v>2513</v>
      </c>
      <c r="O3063" s="249" t="s">
        <v>2514</v>
      </c>
      <c r="P3063" s="248">
        <v>43518</v>
      </c>
      <c r="Q3063" s="166" t="str">
        <f>IF(COUNTIFS(tabAtas_Bloqueios[CÓDIGO],tabConsumoAta[[#This Row],[CÓDIGO]],tabAtas_Bloqueios[CHAVE],tabConsumoAta[[#This Row],[ATA]],tabAtas_Bloqueios[INATIVO],"") &gt; 0,"X","")</f>
        <v/>
      </c>
      <c r="R3063" s="158" t="s">
        <v>1555</v>
      </c>
    </row>
    <row r="3064" spans="1:18" x14ac:dyDescent="0.3">
      <c r="A3064" s="247">
        <v>46420</v>
      </c>
      <c r="B3064" s="47" t="s">
        <v>2583</v>
      </c>
      <c r="C3064" s="34" t="str">
        <f>IFERROR(VLOOKUP(tabConsumoAta[[#This Row],[CÓDIGO]],tabEstimativa[#Data],14,FALSE),"")</f>
        <v>Suspenso</v>
      </c>
      <c r="D3064" s="157" t="s">
        <v>1380</v>
      </c>
      <c r="E3064" s="157"/>
      <c r="F3064" s="34"/>
      <c r="G3064" s="78" t="str">
        <f>IFERROR(VLOOKUP(tabConsumoAta[[#This Row],[ATA]],tabAtas[#Data],4,FALSE),"")</f>
        <v/>
      </c>
      <c r="H3064" s="163">
        <f>SUMIFS(tabSaldoAta[ESTIMATIVA],tabSaldoAta[CÓDIGO],tabConsumoAta[[#This Row],[CÓDIGO]],tabSaldoAta[CHAVE],tabConsumoAta[[#This Row],[ATA]])</f>
        <v>0</v>
      </c>
      <c r="I3064" s="164">
        <v>1700</v>
      </c>
      <c r="J3064" s="159">
        <v>74</v>
      </c>
      <c r="K3064" s="251">
        <v>2910</v>
      </c>
      <c r="L3064" s="246" t="s">
        <v>1560</v>
      </c>
      <c r="M3064" s="160" t="s">
        <v>2512</v>
      </c>
      <c r="N3064" s="160" t="s">
        <v>2513</v>
      </c>
      <c r="O3064" s="249" t="s">
        <v>2514</v>
      </c>
      <c r="P3064" s="248">
        <v>43518</v>
      </c>
      <c r="Q3064" s="166" t="str">
        <f>IF(COUNTIFS(tabAtas_Bloqueios[CÓDIGO],tabConsumoAta[[#This Row],[CÓDIGO]],tabAtas_Bloqueios[CHAVE],tabConsumoAta[[#This Row],[ATA]],tabAtas_Bloqueios[INATIVO],"") &gt; 0,"X","")</f>
        <v/>
      </c>
      <c r="R3064" s="158" t="s">
        <v>1555</v>
      </c>
    </row>
    <row r="3065" spans="1:18" x14ac:dyDescent="0.3">
      <c r="A3065" s="247">
        <v>133954</v>
      </c>
      <c r="B3065" s="47" t="s">
        <v>2584</v>
      </c>
      <c r="C3065" s="34" t="str">
        <f>IFERROR(VLOOKUP(tabConsumoAta[[#This Row],[CÓDIGO]],tabEstimativa[#Data],14,FALSE),"")</f>
        <v/>
      </c>
      <c r="D3065" s="157" t="s">
        <v>1380</v>
      </c>
      <c r="E3065" s="157"/>
      <c r="F3065" s="34"/>
      <c r="G3065" s="78" t="str">
        <f>IFERROR(VLOOKUP(tabConsumoAta[[#This Row],[ATA]],tabAtas[#Data],4,FALSE),"")</f>
        <v/>
      </c>
      <c r="H3065" s="163">
        <f>SUMIFS(tabSaldoAta[ESTIMATIVA],tabSaldoAta[CÓDIGO],tabConsumoAta[[#This Row],[CÓDIGO]],tabSaldoAta[CHAVE],tabConsumoAta[[#This Row],[ATA]])</f>
        <v>0</v>
      </c>
      <c r="I3065" s="164">
        <v>13000</v>
      </c>
      <c r="J3065" s="159">
        <v>75</v>
      </c>
      <c r="K3065" s="251">
        <v>2912</v>
      </c>
      <c r="L3065" s="246" t="s">
        <v>1560</v>
      </c>
      <c r="M3065" s="160" t="s">
        <v>2512</v>
      </c>
      <c r="N3065" s="160" t="s">
        <v>2513</v>
      </c>
      <c r="O3065" s="249" t="s">
        <v>2514</v>
      </c>
      <c r="P3065" s="248">
        <v>43518</v>
      </c>
      <c r="Q3065" s="166" t="str">
        <f>IF(COUNTIFS(tabAtas_Bloqueios[CÓDIGO],tabConsumoAta[[#This Row],[CÓDIGO]],tabAtas_Bloqueios[CHAVE],tabConsumoAta[[#This Row],[ATA]],tabAtas_Bloqueios[INATIVO],"") &gt; 0,"X","")</f>
        <v/>
      </c>
      <c r="R3065" s="158" t="s">
        <v>1555</v>
      </c>
    </row>
    <row r="3066" spans="1:18" x14ac:dyDescent="0.3">
      <c r="A3066" s="247">
        <v>132300</v>
      </c>
      <c r="B3066" s="47" t="s">
        <v>2585</v>
      </c>
      <c r="C3066" s="34" t="str">
        <f>IFERROR(VLOOKUP(tabConsumoAta[[#This Row],[CÓDIGO]],tabEstimativa[#Data],14,FALSE),"")</f>
        <v/>
      </c>
      <c r="D3066" s="157" t="s">
        <v>1380</v>
      </c>
      <c r="E3066" s="157"/>
      <c r="F3066" s="34"/>
      <c r="G3066" s="78" t="str">
        <f>IFERROR(VLOOKUP(tabConsumoAta[[#This Row],[ATA]],tabAtas[#Data],4,FALSE),"")</f>
        <v/>
      </c>
      <c r="H3066" s="163">
        <f>SUMIFS(tabSaldoAta[ESTIMATIVA],tabSaldoAta[CÓDIGO],tabConsumoAta[[#This Row],[CÓDIGO]],tabSaldoAta[CHAVE],tabConsumoAta[[#This Row],[ATA]])</f>
        <v>0</v>
      </c>
      <c r="I3066" s="164">
        <v>6000</v>
      </c>
      <c r="J3066" s="159">
        <v>76</v>
      </c>
      <c r="K3066" s="251">
        <v>2912</v>
      </c>
      <c r="L3066" s="246" t="s">
        <v>1560</v>
      </c>
      <c r="M3066" s="160" t="s">
        <v>2512</v>
      </c>
      <c r="N3066" s="160" t="s">
        <v>2513</v>
      </c>
      <c r="O3066" s="249" t="s">
        <v>2514</v>
      </c>
      <c r="P3066" s="248">
        <v>43518</v>
      </c>
      <c r="Q3066" s="166" t="str">
        <f>IF(COUNTIFS(tabAtas_Bloqueios[CÓDIGO],tabConsumoAta[[#This Row],[CÓDIGO]],tabAtas_Bloqueios[CHAVE],tabConsumoAta[[#This Row],[ATA]],tabAtas_Bloqueios[INATIVO],"") &gt; 0,"X","")</f>
        <v/>
      </c>
      <c r="R3066" s="158" t="s">
        <v>1555</v>
      </c>
    </row>
    <row r="3067" spans="1:18" x14ac:dyDescent="0.3">
      <c r="A3067" s="247">
        <v>118660</v>
      </c>
      <c r="B3067" s="47" t="s">
        <v>2586</v>
      </c>
      <c r="C3067" s="34" t="str">
        <f>IFERROR(VLOOKUP(tabConsumoAta[[#This Row],[CÓDIGO]],tabEstimativa[#Data],14,FALSE),"")</f>
        <v/>
      </c>
      <c r="D3067" s="157" t="s">
        <v>1380</v>
      </c>
      <c r="E3067" s="157"/>
      <c r="F3067" s="34"/>
      <c r="G3067" s="78" t="str">
        <f>IFERROR(VLOOKUP(tabConsumoAta[[#This Row],[ATA]],tabAtas[#Data],4,FALSE),"")</f>
        <v/>
      </c>
      <c r="H3067" s="163">
        <f>SUMIFS(tabSaldoAta[ESTIMATIVA],tabSaldoAta[CÓDIGO],tabConsumoAta[[#This Row],[CÓDIGO]],tabSaldoAta[CHAVE],tabConsumoAta[[#This Row],[ATA]])</f>
        <v>0</v>
      </c>
      <c r="I3067" s="164">
        <v>400</v>
      </c>
      <c r="J3067" s="159">
        <v>77</v>
      </c>
      <c r="K3067" s="251">
        <v>2911</v>
      </c>
      <c r="L3067" s="246" t="s">
        <v>1560</v>
      </c>
      <c r="M3067" s="160" t="s">
        <v>2512</v>
      </c>
      <c r="N3067" s="160" t="s">
        <v>2513</v>
      </c>
      <c r="O3067" s="249" t="s">
        <v>2514</v>
      </c>
      <c r="P3067" s="248">
        <v>43518</v>
      </c>
      <c r="Q3067" s="166" t="str">
        <f>IF(COUNTIFS(tabAtas_Bloqueios[CÓDIGO],tabConsumoAta[[#This Row],[CÓDIGO]],tabAtas_Bloqueios[CHAVE],tabConsumoAta[[#This Row],[ATA]],tabAtas_Bloqueios[INATIVO],"") &gt; 0,"X","")</f>
        <v/>
      </c>
      <c r="R3067" s="158" t="s">
        <v>1555</v>
      </c>
    </row>
    <row r="3068" spans="1:18" x14ac:dyDescent="0.3">
      <c r="A3068" s="247">
        <v>78641</v>
      </c>
      <c r="B3068" s="47" t="s">
        <v>2587</v>
      </c>
      <c r="C3068" s="34" t="str">
        <f>IFERROR(VLOOKUP(tabConsumoAta[[#This Row],[CÓDIGO]],tabEstimativa[#Data],14,FALSE),"")</f>
        <v/>
      </c>
      <c r="D3068" s="157" t="s">
        <v>1380</v>
      </c>
      <c r="E3068" s="157"/>
      <c r="F3068" s="34"/>
      <c r="G3068" s="78" t="str">
        <f>IFERROR(VLOOKUP(tabConsumoAta[[#This Row],[ATA]],tabAtas[#Data],4,FALSE),"")</f>
        <v/>
      </c>
      <c r="H3068" s="163">
        <f>SUMIFS(tabSaldoAta[ESTIMATIVA],tabSaldoAta[CÓDIGO],tabConsumoAta[[#This Row],[CÓDIGO]],tabSaldoAta[CHAVE],tabConsumoAta[[#This Row],[ATA]])</f>
        <v>0</v>
      </c>
      <c r="I3068" s="164">
        <v>2000</v>
      </c>
      <c r="J3068" s="159">
        <v>78</v>
      </c>
      <c r="K3068" s="251">
        <v>2911</v>
      </c>
      <c r="L3068" s="246" t="s">
        <v>1560</v>
      </c>
      <c r="M3068" s="160" t="s">
        <v>2512</v>
      </c>
      <c r="N3068" s="160" t="s">
        <v>2513</v>
      </c>
      <c r="O3068" s="249" t="s">
        <v>2514</v>
      </c>
      <c r="P3068" s="248">
        <v>43518</v>
      </c>
      <c r="Q3068" s="166" t="str">
        <f>IF(COUNTIFS(tabAtas_Bloqueios[CÓDIGO],tabConsumoAta[[#This Row],[CÓDIGO]],tabAtas_Bloqueios[CHAVE],tabConsumoAta[[#This Row],[ATA]],tabAtas_Bloqueios[INATIVO],"") &gt; 0,"X","")</f>
        <v/>
      </c>
      <c r="R3068" s="158" t="s">
        <v>1555</v>
      </c>
    </row>
    <row r="3069" spans="1:18" x14ac:dyDescent="0.3">
      <c r="A3069" s="247">
        <v>78642</v>
      </c>
      <c r="B3069" s="47" t="s">
        <v>2588</v>
      </c>
      <c r="C3069" s="34" t="str">
        <f>IFERROR(VLOOKUP(tabConsumoAta[[#This Row],[CÓDIGO]],tabEstimativa[#Data],14,FALSE),"")</f>
        <v/>
      </c>
      <c r="D3069" s="157" t="s">
        <v>1380</v>
      </c>
      <c r="E3069" s="157"/>
      <c r="F3069" s="34"/>
      <c r="G3069" s="78" t="str">
        <f>IFERROR(VLOOKUP(tabConsumoAta[[#This Row],[ATA]],tabAtas[#Data],4,FALSE),"")</f>
        <v/>
      </c>
      <c r="H3069" s="163">
        <f>SUMIFS(tabSaldoAta[ESTIMATIVA],tabSaldoAta[CÓDIGO],tabConsumoAta[[#This Row],[CÓDIGO]],tabSaldoAta[CHAVE],tabConsumoAta[[#This Row],[ATA]])</f>
        <v>0</v>
      </c>
      <c r="I3069" s="164">
        <v>2000</v>
      </c>
      <c r="J3069" s="159">
        <v>79</v>
      </c>
      <c r="K3069" s="251">
        <v>2911</v>
      </c>
      <c r="L3069" s="246" t="s">
        <v>1560</v>
      </c>
      <c r="M3069" s="160" t="s">
        <v>2512</v>
      </c>
      <c r="N3069" s="160" t="s">
        <v>2513</v>
      </c>
      <c r="O3069" s="249" t="s">
        <v>2514</v>
      </c>
      <c r="P3069" s="248">
        <v>43518</v>
      </c>
      <c r="Q3069" s="166" t="str">
        <f>IF(COUNTIFS(tabAtas_Bloqueios[CÓDIGO],tabConsumoAta[[#This Row],[CÓDIGO]],tabAtas_Bloqueios[CHAVE],tabConsumoAta[[#This Row],[ATA]],tabAtas_Bloqueios[INATIVO],"") &gt; 0,"X","")</f>
        <v/>
      </c>
      <c r="R3069" s="158" t="s">
        <v>1555</v>
      </c>
    </row>
    <row r="3070" spans="1:18" x14ac:dyDescent="0.3">
      <c r="A3070" s="247">
        <v>78643</v>
      </c>
      <c r="B3070" s="47" t="s">
        <v>2589</v>
      </c>
      <c r="C3070" s="34" t="str">
        <f>IFERROR(VLOOKUP(tabConsumoAta[[#This Row],[CÓDIGO]],tabEstimativa[#Data],14,FALSE),"")</f>
        <v/>
      </c>
      <c r="D3070" s="157" t="s">
        <v>1380</v>
      </c>
      <c r="E3070" s="157"/>
      <c r="F3070" s="34"/>
      <c r="G3070" s="78" t="str">
        <f>IFERROR(VLOOKUP(tabConsumoAta[[#This Row],[ATA]],tabAtas[#Data],4,FALSE),"")</f>
        <v/>
      </c>
      <c r="H3070" s="163">
        <f>SUMIFS(tabSaldoAta[ESTIMATIVA],tabSaldoAta[CÓDIGO],tabConsumoAta[[#This Row],[CÓDIGO]],tabSaldoAta[CHAVE],tabConsumoAta[[#This Row],[ATA]])</f>
        <v>0</v>
      </c>
      <c r="I3070" s="164">
        <v>2000</v>
      </c>
      <c r="J3070" s="159">
        <v>80</v>
      </c>
      <c r="K3070" s="251">
        <v>2911</v>
      </c>
      <c r="L3070" s="246" t="s">
        <v>1560</v>
      </c>
      <c r="M3070" s="160" t="s">
        <v>2512</v>
      </c>
      <c r="N3070" s="160" t="s">
        <v>2513</v>
      </c>
      <c r="O3070" s="249" t="s">
        <v>2514</v>
      </c>
      <c r="P3070" s="248">
        <v>43518</v>
      </c>
      <c r="Q3070" s="166" t="str">
        <f>IF(COUNTIFS(tabAtas_Bloqueios[CÓDIGO],tabConsumoAta[[#This Row],[CÓDIGO]],tabAtas_Bloqueios[CHAVE],tabConsumoAta[[#This Row],[ATA]],tabAtas_Bloqueios[INATIVO],"") &gt; 0,"X","")</f>
        <v/>
      </c>
      <c r="R3070" s="158" t="s">
        <v>1555</v>
      </c>
    </row>
    <row r="3071" spans="1:18" x14ac:dyDescent="0.3">
      <c r="A3071" s="247">
        <v>78646</v>
      </c>
      <c r="B3071" s="47" t="s">
        <v>2590</v>
      </c>
      <c r="C3071" s="34" t="str">
        <f>IFERROR(VLOOKUP(tabConsumoAta[[#This Row],[CÓDIGO]],tabEstimativa[#Data],14,FALSE),"")</f>
        <v/>
      </c>
      <c r="D3071" s="157" t="s">
        <v>1380</v>
      </c>
      <c r="E3071" s="157"/>
      <c r="F3071" s="34"/>
      <c r="G3071" s="78" t="str">
        <f>IFERROR(VLOOKUP(tabConsumoAta[[#This Row],[ATA]],tabAtas[#Data],4,FALSE),"")</f>
        <v/>
      </c>
      <c r="H3071" s="163">
        <f>SUMIFS(tabSaldoAta[ESTIMATIVA],tabSaldoAta[CÓDIGO],tabConsumoAta[[#This Row],[CÓDIGO]],tabSaldoAta[CHAVE],tabConsumoAta[[#This Row],[ATA]])</f>
        <v>0</v>
      </c>
      <c r="I3071" s="164">
        <v>2000</v>
      </c>
      <c r="J3071" s="159">
        <v>81</v>
      </c>
      <c r="K3071" s="251">
        <v>2911</v>
      </c>
      <c r="L3071" s="246" t="s">
        <v>1560</v>
      </c>
      <c r="M3071" s="160" t="s">
        <v>2512</v>
      </c>
      <c r="N3071" s="160" t="s">
        <v>2513</v>
      </c>
      <c r="O3071" s="249" t="s">
        <v>2514</v>
      </c>
      <c r="P3071" s="248">
        <v>43518</v>
      </c>
      <c r="Q3071" s="166" t="str">
        <f>IF(COUNTIFS(tabAtas_Bloqueios[CÓDIGO],tabConsumoAta[[#This Row],[CÓDIGO]],tabAtas_Bloqueios[CHAVE],tabConsumoAta[[#This Row],[ATA]],tabAtas_Bloqueios[INATIVO],"") &gt; 0,"X","")</f>
        <v/>
      </c>
      <c r="R3071" s="158" t="s">
        <v>1555</v>
      </c>
    </row>
    <row r="3072" spans="1:18" x14ac:dyDescent="0.3">
      <c r="A3072" s="247">
        <v>106697</v>
      </c>
      <c r="B3072" s="47" t="s">
        <v>2591</v>
      </c>
      <c r="C3072" s="34" t="str">
        <f>IFERROR(VLOOKUP(tabConsumoAta[[#This Row],[CÓDIGO]],tabEstimativa[#Data],14,FALSE),"")</f>
        <v/>
      </c>
      <c r="D3072" s="157" t="s">
        <v>1380</v>
      </c>
      <c r="E3072" s="157"/>
      <c r="F3072" s="34"/>
      <c r="G3072" s="78" t="str">
        <f>IFERROR(VLOOKUP(tabConsumoAta[[#This Row],[ATA]],tabAtas[#Data],4,FALSE),"")</f>
        <v/>
      </c>
      <c r="H3072" s="163">
        <f>SUMIFS(tabSaldoAta[ESTIMATIVA],tabSaldoAta[CÓDIGO],tabConsumoAta[[#This Row],[CÓDIGO]],tabSaldoAta[CHAVE],tabConsumoAta[[#This Row],[ATA]])</f>
        <v>0</v>
      </c>
      <c r="I3072" s="164">
        <v>2000</v>
      </c>
      <c r="J3072" s="159">
        <v>82</v>
      </c>
      <c r="K3072" s="251">
        <v>2911</v>
      </c>
      <c r="L3072" s="246" t="s">
        <v>1560</v>
      </c>
      <c r="M3072" s="160" t="s">
        <v>2512</v>
      </c>
      <c r="N3072" s="160" t="s">
        <v>2513</v>
      </c>
      <c r="O3072" s="249" t="s">
        <v>2514</v>
      </c>
      <c r="P3072" s="248">
        <v>43518</v>
      </c>
      <c r="Q3072" s="166" t="str">
        <f>IF(COUNTIFS(tabAtas_Bloqueios[CÓDIGO],tabConsumoAta[[#This Row],[CÓDIGO]],tabAtas_Bloqueios[CHAVE],tabConsumoAta[[#This Row],[ATA]],tabAtas_Bloqueios[INATIVO],"") &gt; 0,"X","")</f>
        <v/>
      </c>
      <c r="R3072" s="158" t="s">
        <v>1555</v>
      </c>
    </row>
    <row r="3073" spans="1:18" x14ac:dyDescent="0.3">
      <c r="A3073" s="247">
        <v>80874</v>
      </c>
      <c r="B3073" s="47" t="s">
        <v>2592</v>
      </c>
      <c r="C3073" s="34" t="str">
        <f>IFERROR(VLOOKUP(tabConsumoAta[[#This Row],[CÓDIGO]],tabEstimativa[#Data],14,FALSE),"")</f>
        <v/>
      </c>
      <c r="D3073" s="157" t="s">
        <v>1380</v>
      </c>
      <c r="E3073" s="157"/>
      <c r="F3073" s="34"/>
      <c r="G3073" s="78" t="str">
        <f>IFERROR(VLOOKUP(tabConsumoAta[[#This Row],[ATA]],tabAtas[#Data],4,FALSE),"")</f>
        <v/>
      </c>
      <c r="H3073" s="163">
        <f>SUMIFS(tabSaldoAta[ESTIMATIVA],tabSaldoAta[CÓDIGO],tabConsumoAta[[#This Row],[CÓDIGO]],tabSaldoAta[CHAVE],tabConsumoAta[[#This Row],[ATA]])</f>
        <v>0</v>
      </c>
      <c r="I3073" s="164">
        <v>2000</v>
      </c>
      <c r="J3073" s="159">
        <v>83</v>
      </c>
      <c r="K3073" s="251">
        <v>2911</v>
      </c>
      <c r="L3073" s="246" t="s">
        <v>1560</v>
      </c>
      <c r="M3073" s="160" t="s">
        <v>2512</v>
      </c>
      <c r="N3073" s="160" t="s">
        <v>2513</v>
      </c>
      <c r="O3073" s="249" t="s">
        <v>2514</v>
      </c>
      <c r="P3073" s="248">
        <v>43518</v>
      </c>
      <c r="Q3073" s="166" t="str">
        <f>IF(COUNTIFS(tabAtas_Bloqueios[CÓDIGO],tabConsumoAta[[#This Row],[CÓDIGO]],tabAtas_Bloqueios[CHAVE],tabConsumoAta[[#This Row],[ATA]],tabAtas_Bloqueios[INATIVO],"") &gt; 0,"X","")</f>
        <v/>
      </c>
      <c r="R3073" s="158" t="s">
        <v>1555</v>
      </c>
    </row>
    <row r="3074" spans="1:18" x14ac:dyDescent="0.3">
      <c r="A3074" s="247">
        <v>80872</v>
      </c>
      <c r="B3074" s="47" t="s">
        <v>2593</v>
      </c>
      <c r="C3074" s="34" t="str">
        <f>IFERROR(VLOOKUP(tabConsumoAta[[#This Row],[CÓDIGO]],tabEstimativa[#Data],14,FALSE),"")</f>
        <v/>
      </c>
      <c r="D3074" s="157" t="s">
        <v>1380</v>
      </c>
      <c r="E3074" s="157"/>
      <c r="F3074" s="34"/>
      <c r="G3074" s="78" t="str">
        <f>IFERROR(VLOOKUP(tabConsumoAta[[#This Row],[ATA]],tabAtas[#Data],4,FALSE),"")</f>
        <v/>
      </c>
      <c r="H3074" s="163">
        <f>SUMIFS(tabSaldoAta[ESTIMATIVA],tabSaldoAta[CÓDIGO],tabConsumoAta[[#This Row],[CÓDIGO]],tabSaldoAta[CHAVE],tabConsumoAta[[#This Row],[ATA]])</f>
        <v>0</v>
      </c>
      <c r="I3074" s="164">
        <v>2000</v>
      </c>
      <c r="J3074" s="159">
        <v>84</v>
      </c>
      <c r="K3074" s="251">
        <v>2911</v>
      </c>
      <c r="L3074" s="246" t="s">
        <v>1560</v>
      </c>
      <c r="M3074" s="160" t="s">
        <v>2512</v>
      </c>
      <c r="N3074" s="160" t="s">
        <v>2513</v>
      </c>
      <c r="O3074" s="249" t="s">
        <v>2514</v>
      </c>
      <c r="P3074" s="248">
        <v>43518</v>
      </c>
      <c r="Q3074" s="166" t="str">
        <f>IF(COUNTIFS(tabAtas_Bloqueios[CÓDIGO],tabConsumoAta[[#This Row],[CÓDIGO]],tabAtas_Bloqueios[CHAVE],tabConsumoAta[[#This Row],[ATA]],tabAtas_Bloqueios[INATIVO],"") &gt; 0,"X","")</f>
        <v/>
      </c>
      <c r="R3074" s="158" t="s">
        <v>1555</v>
      </c>
    </row>
    <row r="3075" spans="1:18" x14ac:dyDescent="0.3">
      <c r="A3075" s="247">
        <v>135303</v>
      </c>
      <c r="B3075" s="47" t="s">
        <v>2594</v>
      </c>
      <c r="C3075" s="34" t="str">
        <f>IFERROR(VLOOKUP(tabConsumoAta[[#This Row],[CÓDIGO]],tabEstimativa[#Data],14,FALSE),"")</f>
        <v/>
      </c>
      <c r="D3075" s="157" t="s">
        <v>1380</v>
      </c>
      <c r="E3075" s="157"/>
      <c r="F3075" s="34"/>
      <c r="G3075" s="78" t="str">
        <f>IFERROR(VLOOKUP(tabConsumoAta[[#This Row],[ATA]],tabAtas[#Data],4,FALSE),"")</f>
        <v/>
      </c>
      <c r="H3075" s="163">
        <f>SUMIFS(tabSaldoAta[ESTIMATIVA],tabSaldoAta[CÓDIGO],tabConsumoAta[[#This Row],[CÓDIGO]],tabSaldoAta[CHAVE],tabConsumoAta[[#This Row],[ATA]])</f>
        <v>0</v>
      </c>
      <c r="I3075" s="164">
        <v>60</v>
      </c>
      <c r="J3075" s="159">
        <v>85</v>
      </c>
      <c r="K3075" s="251">
        <v>2915</v>
      </c>
      <c r="L3075" s="246" t="s">
        <v>1560</v>
      </c>
      <c r="M3075" s="160" t="s">
        <v>2512</v>
      </c>
      <c r="N3075" s="160" t="s">
        <v>2513</v>
      </c>
      <c r="O3075" s="249" t="s">
        <v>2514</v>
      </c>
      <c r="P3075" s="248">
        <v>43518</v>
      </c>
      <c r="Q3075" s="166" t="str">
        <f>IF(COUNTIFS(tabAtas_Bloqueios[CÓDIGO],tabConsumoAta[[#This Row],[CÓDIGO]],tabAtas_Bloqueios[CHAVE],tabConsumoAta[[#This Row],[ATA]],tabAtas_Bloqueios[INATIVO],"") &gt; 0,"X","")</f>
        <v/>
      </c>
      <c r="R3075" s="158" t="s">
        <v>1555</v>
      </c>
    </row>
    <row r="3076" spans="1:18" x14ac:dyDescent="0.3">
      <c r="A3076" s="247">
        <v>42854</v>
      </c>
      <c r="B3076" s="47" t="s">
        <v>1992</v>
      </c>
      <c r="C3076" s="34" t="str">
        <f>IFERROR(VLOOKUP(tabConsumoAta[[#This Row],[CÓDIGO]],tabEstimativa[#Data],14,FALSE),"")</f>
        <v>Aguardando</v>
      </c>
      <c r="D3076" s="157" t="s">
        <v>1380</v>
      </c>
      <c r="E3076" s="157"/>
      <c r="F3076" s="34"/>
      <c r="G3076" s="78" t="str">
        <f>IFERROR(VLOOKUP(tabConsumoAta[[#This Row],[ATA]],tabAtas[#Data],4,FALSE),"")</f>
        <v/>
      </c>
      <c r="H3076" s="163">
        <f>SUMIFS(tabSaldoAta[ESTIMATIVA],tabSaldoAta[CÓDIGO],tabConsumoAta[[#This Row],[CÓDIGO]],tabSaldoAta[CHAVE],tabConsumoAta[[#This Row],[ATA]])</f>
        <v>0</v>
      </c>
      <c r="I3076" s="164">
        <v>1600</v>
      </c>
      <c r="J3076" s="159">
        <v>86</v>
      </c>
      <c r="K3076" s="251">
        <v>2915</v>
      </c>
      <c r="L3076" s="246" t="s">
        <v>1560</v>
      </c>
      <c r="M3076" s="160" t="s">
        <v>2512</v>
      </c>
      <c r="N3076" s="160" t="s">
        <v>2513</v>
      </c>
      <c r="O3076" s="249" t="s">
        <v>2514</v>
      </c>
      <c r="P3076" s="248">
        <v>43518</v>
      </c>
      <c r="Q3076" s="166" t="str">
        <f>IF(COUNTIFS(tabAtas_Bloqueios[CÓDIGO],tabConsumoAta[[#This Row],[CÓDIGO]],tabAtas_Bloqueios[CHAVE],tabConsumoAta[[#This Row],[ATA]],tabAtas_Bloqueios[INATIVO],"") &gt; 0,"X","")</f>
        <v/>
      </c>
      <c r="R3076" s="158" t="s">
        <v>1555</v>
      </c>
    </row>
    <row r="3077" spans="1:18" x14ac:dyDescent="0.3">
      <c r="A3077" s="247">
        <v>125262</v>
      </c>
      <c r="B3077" s="47" t="s">
        <v>2216</v>
      </c>
      <c r="C3077" s="34" t="str">
        <f>IFERROR(VLOOKUP(tabConsumoAta[[#This Row],[CÓDIGO]],tabEstimativa[#Data],14,FALSE),"")</f>
        <v>Aguardando</v>
      </c>
      <c r="D3077" s="157" t="s">
        <v>1380</v>
      </c>
      <c r="E3077" s="157"/>
      <c r="F3077" s="34"/>
      <c r="G3077" s="78" t="str">
        <f>IFERROR(VLOOKUP(tabConsumoAta[[#This Row],[ATA]],tabAtas[#Data],4,FALSE),"")</f>
        <v/>
      </c>
      <c r="H3077" s="163">
        <f>SUMIFS(tabSaldoAta[ESTIMATIVA],tabSaldoAta[CÓDIGO],tabConsumoAta[[#This Row],[CÓDIGO]],tabSaldoAta[CHAVE],tabConsumoAta[[#This Row],[ATA]])</f>
        <v>0</v>
      </c>
      <c r="I3077" s="164">
        <v>600</v>
      </c>
      <c r="J3077" s="159">
        <v>87</v>
      </c>
      <c r="K3077" s="251">
        <v>2918</v>
      </c>
      <c r="L3077" s="246" t="s">
        <v>1560</v>
      </c>
      <c r="M3077" s="160" t="s">
        <v>2512</v>
      </c>
      <c r="N3077" s="160" t="s">
        <v>2513</v>
      </c>
      <c r="O3077" s="249" t="s">
        <v>2514</v>
      </c>
      <c r="P3077" s="248">
        <v>43518</v>
      </c>
      <c r="Q3077" s="166" t="str">
        <f>IF(COUNTIFS(tabAtas_Bloqueios[CÓDIGO],tabConsumoAta[[#This Row],[CÓDIGO]],tabAtas_Bloqueios[CHAVE],tabConsumoAta[[#This Row],[ATA]],tabAtas_Bloqueios[INATIVO],"") &gt; 0,"X","")</f>
        <v/>
      </c>
      <c r="R3077" s="158" t="s">
        <v>1555</v>
      </c>
    </row>
    <row r="3078" spans="1:18" x14ac:dyDescent="0.3">
      <c r="A3078" s="247">
        <v>122818</v>
      </c>
      <c r="B3078" s="47" t="s">
        <v>3261</v>
      </c>
      <c r="C3078" s="34" t="str">
        <f>IFERROR(VLOOKUP(tabConsumoAta[[#This Row],[CÓDIGO]],tabEstimativa[#Data],14,FALSE),"")</f>
        <v>Aguardando</v>
      </c>
      <c r="D3078" s="157" t="s">
        <v>1380</v>
      </c>
      <c r="E3078" s="157"/>
      <c r="F3078" s="34"/>
      <c r="G3078" s="78" t="str">
        <f>IFERROR(VLOOKUP(tabConsumoAta[[#This Row],[ATA]],tabAtas[#Data],4,FALSE),"")</f>
        <v/>
      </c>
      <c r="H3078" s="163">
        <f>SUMIFS(tabSaldoAta[ESTIMATIVA],tabSaldoAta[CÓDIGO],tabConsumoAta[[#This Row],[CÓDIGO]],tabSaldoAta[CHAVE],tabConsumoAta[[#This Row],[ATA]])</f>
        <v>0</v>
      </c>
      <c r="I3078" s="164">
        <v>600</v>
      </c>
      <c r="J3078" s="159">
        <v>88</v>
      </c>
      <c r="K3078" s="251">
        <v>2918</v>
      </c>
      <c r="L3078" s="246" t="s">
        <v>1560</v>
      </c>
      <c r="M3078" s="160" t="s">
        <v>2512</v>
      </c>
      <c r="N3078" s="160" t="s">
        <v>2513</v>
      </c>
      <c r="O3078" s="249" t="s">
        <v>2514</v>
      </c>
      <c r="P3078" s="248">
        <v>43518</v>
      </c>
      <c r="Q3078" s="166" t="str">
        <f>IF(COUNTIFS(tabAtas_Bloqueios[CÓDIGO],tabConsumoAta[[#This Row],[CÓDIGO]],tabAtas_Bloqueios[CHAVE],tabConsumoAta[[#This Row],[ATA]],tabAtas_Bloqueios[INATIVO],"") &gt; 0,"X","")</f>
        <v/>
      </c>
      <c r="R3078" s="158" t="s">
        <v>1555</v>
      </c>
    </row>
    <row r="3079" spans="1:18" x14ac:dyDescent="0.3">
      <c r="A3079" s="247">
        <v>133433</v>
      </c>
      <c r="B3079" s="47" t="s">
        <v>218</v>
      </c>
      <c r="C3079" s="34" t="str">
        <f>IFERROR(VLOOKUP(tabConsumoAta[[#This Row],[CÓDIGO]],tabEstimativa[#Data],14,FALSE),"")</f>
        <v>Aguardando</v>
      </c>
      <c r="D3079" s="157" t="s">
        <v>1380</v>
      </c>
      <c r="E3079" s="157"/>
      <c r="F3079" s="34"/>
      <c r="G3079" s="78" t="str">
        <f>IFERROR(VLOOKUP(tabConsumoAta[[#This Row],[ATA]],tabAtas[#Data],4,FALSE),"")</f>
        <v/>
      </c>
      <c r="H3079" s="163">
        <f>SUMIFS(tabSaldoAta[ESTIMATIVA],tabSaldoAta[CÓDIGO],tabConsumoAta[[#This Row],[CÓDIGO]],tabSaldoAta[CHAVE],tabConsumoAta[[#This Row],[ATA]])</f>
        <v>0</v>
      </c>
      <c r="I3079" s="164">
        <v>10</v>
      </c>
      <c r="J3079" s="159">
        <v>89</v>
      </c>
      <c r="K3079" s="251">
        <v>3016</v>
      </c>
      <c r="L3079" s="246" t="s">
        <v>1560</v>
      </c>
      <c r="M3079" s="160" t="s">
        <v>2512</v>
      </c>
      <c r="N3079" s="160" t="s">
        <v>2513</v>
      </c>
      <c r="O3079" s="249" t="s">
        <v>2514</v>
      </c>
      <c r="P3079" s="248">
        <v>43518</v>
      </c>
      <c r="Q3079" s="166" t="str">
        <f>IF(COUNTIFS(tabAtas_Bloqueios[CÓDIGO],tabConsumoAta[[#This Row],[CÓDIGO]],tabAtas_Bloqueios[CHAVE],tabConsumoAta[[#This Row],[ATA]],tabAtas_Bloqueios[INATIVO],"") &gt; 0,"X","")</f>
        <v/>
      </c>
      <c r="R3079" s="158" t="s">
        <v>1555</v>
      </c>
    </row>
    <row r="3080" spans="1:18" x14ac:dyDescent="0.3">
      <c r="A3080" s="247">
        <v>63382</v>
      </c>
      <c r="B3080" s="47" t="s">
        <v>2214</v>
      </c>
      <c r="C3080" s="34" t="str">
        <f>IFERROR(VLOOKUP(tabConsumoAta[[#This Row],[CÓDIGO]],tabEstimativa[#Data],14,FALSE),"")</f>
        <v>Aguardando</v>
      </c>
      <c r="D3080" s="157" t="s">
        <v>1380</v>
      </c>
      <c r="E3080" s="157"/>
      <c r="F3080" s="34"/>
      <c r="G3080" s="78" t="str">
        <f>IFERROR(VLOOKUP(tabConsumoAta[[#This Row],[ATA]],tabAtas[#Data],4,FALSE),"")</f>
        <v/>
      </c>
      <c r="H3080" s="163">
        <f>SUMIFS(tabSaldoAta[ESTIMATIVA],tabSaldoAta[CÓDIGO],tabConsumoAta[[#This Row],[CÓDIGO]],tabSaldoAta[CHAVE],tabConsumoAta[[#This Row],[ATA]])</f>
        <v>0</v>
      </c>
      <c r="I3080" s="164">
        <v>200</v>
      </c>
      <c r="J3080" s="159">
        <v>90</v>
      </c>
      <c r="K3080" s="251">
        <v>3018</v>
      </c>
      <c r="L3080" s="246" t="s">
        <v>1560</v>
      </c>
      <c r="M3080" s="160" t="s">
        <v>2512</v>
      </c>
      <c r="N3080" s="160" t="s">
        <v>2513</v>
      </c>
      <c r="O3080" s="249" t="s">
        <v>2514</v>
      </c>
      <c r="P3080" s="248">
        <v>43518</v>
      </c>
      <c r="Q3080" s="166" t="str">
        <f>IF(COUNTIFS(tabAtas_Bloqueios[CÓDIGO],tabConsumoAta[[#This Row],[CÓDIGO]],tabAtas_Bloqueios[CHAVE],tabConsumoAta[[#This Row],[ATA]],tabAtas_Bloqueios[INATIVO],"") &gt; 0,"X","")</f>
        <v/>
      </c>
      <c r="R3080" s="158" t="s">
        <v>1555</v>
      </c>
    </row>
    <row r="3081" spans="1:18" x14ac:dyDescent="0.3">
      <c r="A3081" s="247">
        <v>78303</v>
      </c>
      <c r="B3081" s="47" t="s">
        <v>3262</v>
      </c>
      <c r="C3081" s="34" t="str">
        <f>IFERROR(VLOOKUP(tabConsumoAta[[#This Row],[CÓDIGO]],tabEstimativa[#Data],14,FALSE),"")</f>
        <v/>
      </c>
      <c r="D3081" s="157" t="s">
        <v>1380</v>
      </c>
      <c r="E3081" s="157"/>
      <c r="F3081" s="34"/>
      <c r="G3081" s="78" t="str">
        <f>IFERROR(VLOOKUP(tabConsumoAta[[#This Row],[ATA]],tabAtas[#Data],4,FALSE),"")</f>
        <v/>
      </c>
      <c r="H3081" s="163">
        <f>SUMIFS(tabSaldoAta[ESTIMATIVA],tabSaldoAta[CÓDIGO],tabConsumoAta[[#This Row],[CÓDIGO]],tabSaldoAta[CHAVE],tabConsumoAta[[#This Row],[ATA]])</f>
        <v>0</v>
      </c>
      <c r="I3081" s="164">
        <v>15</v>
      </c>
      <c r="J3081" s="159">
        <v>91</v>
      </c>
      <c r="K3081" s="251">
        <v>2925</v>
      </c>
      <c r="L3081" s="246" t="s">
        <v>1560</v>
      </c>
      <c r="M3081" s="160" t="s">
        <v>2512</v>
      </c>
      <c r="N3081" s="160" t="s">
        <v>2513</v>
      </c>
      <c r="O3081" s="249" t="s">
        <v>2514</v>
      </c>
      <c r="P3081" s="248">
        <v>43518</v>
      </c>
      <c r="Q3081" s="166" t="str">
        <f>IF(COUNTIFS(tabAtas_Bloqueios[CÓDIGO],tabConsumoAta[[#This Row],[CÓDIGO]],tabAtas_Bloqueios[CHAVE],tabConsumoAta[[#This Row],[ATA]],tabAtas_Bloqueios[INATIVO],"") &gt; 0,"X","")</f>
        <v/>
      </c>
      <c r="R3081" s="158" t="s">
        <v>1555</v>
      </c>
    </row>
    <row r="3082" spans="1:18" x14ac:dyDescent="0.3">
      <c r="A3082" s="247">
        <v>78306</v>
      </c>
      <c r="B3082" s="47" t="s">
        <v>3263</v>
      </c>
      <c r="C3082" s="34" t="str">
        <f>IFERROR(VLOOKUP(tabConsumoAta[[#This Row],[CÓDIGO]],tabEstimativa[#Data],14,FALSE),"")</f>
        <v/>
      </c>
      <c r="D3082" s="157" t="s">
        <v>1380</v>
      </c>
      <c r="E3082" s="157"/>
      <c r="F3082" s="34"/>
      <c r="G3082" s="78" t="str">
        <f>IFERROR(VLOOKUP(tabConsumoAta[[#This Row],[ATA]],tabAtas[#Data],4,FALSE),"")</f>
        <v/>
      </c>
      <c r="H3082" s="163">
        <f>SUMIFS(tabSaldoAta[ESTIMATIVA],tabSaldoAta[CÓDIGO],tabConsumoAta[[#This Row],[CÓDIGO]],tabSaldoAta[CHAVE],tabConsumoAta[[#This Row],[ATA]])</f>
        <v>0</v>
      </c>
      <c r="I3082" s="164">
        <v>10</v>
      </c>
      <c r="J3082" s="159">
        <v>92</v>
      </c>
      <c r="K3082" s="251">
        <v>2921</v>
      </c>
      <c r="L3082" s="246" t="s">
        <v>1560</v>
      </c>
      <c r="M3082" s="160" t="s">
        <v>2512</v>
      </c>
      <c r="N3082" s="160" t="s">
        <v>2513</v>
      </c>
      <c r="O3082" s="249" t="s">
        <v>2514</v>
      </c>
      <c r="P3082" s="248">
        <v>43518</v>
      </c>
      <c r="Q3082" s="166" t="str">
        <f>IF(COUNTIFS(tabAtas_Bloqueios[CÓDIGO],tabConsumoAta[[#This Row],[CÓDIGO]],tabAtas_Bloqueios[CHAVE],tabConsumoAta[[#This Row],[ATA]],tabAtas_Bloqueios[INATIVO],"") &gt; 0,"X","")</f>
        <v/>
      </c>
      <c r="R3082" s="158" t="s">
        <v>1555</v>
      </c>
    </row>
    <row r="3083" spans="1:18" x14ac:dyDescent="0.3">
      <c r="A3083" s="247">
        <v>76430</v>
      </c>
      <c r="B3083" s="47" t="s">
        <v>3264</v>
      </c>
      <c r="C3083" s="34" t="str">
        <f>IFERROR(VLOOKUP(tabConsumoAta[[#This Row],[CÓDIGO]],tabEstimativa[#Data],14,FALSE),"")</f>
        <v/>
      </c>
      <c r="D3083" s="157" t="s">
        <v>1380</v>
      </c>
      <c r="E3083" s="157"/>
      <c r="F3083" s="34"/>
      <c r="G3083" s="78" t="str">
        <f>IFERROR(VLOOKUP(tabConsumoAta[[#This Row],[ATA]],tabAtas[#Data],4,FALSE),"")</f>
        <v/>
      </c>
      <c r="H3083" s="163">
        <f>SUMIFS(tabSaldoAta[ESTIMATIVA],tabSaldoAta[CÓDIGO],tabConsumoAta[[#This Row],[CÓDIGO]],tabSaldoAta[CHAVE],tabConsumoAta[[#This Row],[ATA]])</f>
        <v>0</v>
      </c>
      <c r="I3083" s="164">
        <v>8</v>
      </c>
      <c r="J3083" s="159">
        <v>93</v>
      </c>
      <c r="K3083" s="251">
        <v>2925</v>
      </c>
      <c r="L3083" s="246" t="s">
        <v>1560</v>
      </c>
      <c r="M3083" s="160" t="s">
        <v>2512</v>
      </c>
      <c r="N3083" s="160" t="s">
        <v>2513</v>
      </c>
      <c r="O3083" s="249" t="s">
        <v>2514</v>
      </c>
      <c r="P3083" s="248">
        <v>43518</v>
      </c>
      <c r="Q3083" s="166" t="str">
        <f>IF(COUNTIFS(tabAtas_Bloqueios[CÓDIGO],tabConsumoAta[[#This Row],[CÓDIGO]],tabAtas_Bloqueios[CHAVE],tabConsumoAta[[#This Row],[ATA]],tabAtas_Bloqueios[INATIVO],"") &gt; 0,"X","")</f>
        <v/>
      </c>
      <c r="R3083" s="158" t="s">
        <v>1555</v>
      </c>
    </row>
    <row r="3084" spans="1:18" x14ac:dyDescent="0.3">
      <c r="A3084" s="247">
        <v>131344</v>
      </c>
      <c r="B3084" s="47" t="s">
        <v>2595</v>
      </c>
      <c r="C3084" s="34" t="str">
        <f>IFERROR(VLOOKUP(tabConsumoAta[[#This Row],[CÓDIGO]],tabEstimativa[#Data],14,FALSE),"")</f>
        <v/>
      </c>
      <c r="D3084" s="157" t="s">
        <v>1380</v>
      </c>
      <c r="E3084" s="157"/>
      <c r="F3084" s="34"/>
      <c r="G3084" s="78" t="str">
        <f>IFERROR(VLOOKUP(tabConsumoAta[[#This Row],[ATA]],tabAtas[#Data],4,FALSE),"")</f>
        <v/>
      </c>
      <c r="H3084" s="163">
        <f>SUMIFS(tabSaldoAta[ESTIMATIVA],tabSaldoAta[CÓDIGO],tabConsumoAta[[#This Row],[CÓDIGO]],tabSaldoAta[CHAVE],tabConsumoAta[[#This Row],[ATA]])</f>
        <v>0</v>
      </c>
      <c r="I3084" s="164">
        <v>70</v>
      </c>
      <c r="J3084" s="159">
        <v>94</v>
      </c>
      <c r="K3084" s="251">
        <v>3020</v>
      </c>
      <c r="L3084" s="246" t="s">
        <v>1560</v>
      </c>
      <c r="M3084" s="160" t="s">
        <v>2512</v>
      </c>
      <c r="N3084" s="160" t="s">
        <v>2513</v>
      </c>
      <c r="O3084" s="249" t="s">
        <v>2514</v>
      </c>
      <c r="P3084" s="248">
        <v>43518</v>
      </c>
      <c r="Q3084" s="166" t="str">
        <f>IF(COUNTIFS(tabAtas_Bloqueios[CÓDIGO],tabConsumoAta[[#This Row],[CÓDIGO]],tabAtas_Bloqueios[CHAVE],tabConsumoAta[[#This Row],[ATA]],tabAtas_Bloqueios[INATIVO],"") &gt; 0,"X","")</f>
        <v/>
      </c>
      <c r="R3084" s="158" t="s">
        <v>1555</v>
      </c>
    </row>
    <row r="3085" spans="1:18" x14ac:dyDescent="0.3">
      <c r="A3085" s="247">
        <v>80384</v>
      </c>
      <c r="B3085" s="47" t="s">
        <v>3265</v>
      </c>
      <c r="C3085" s="34" t="str">
        <f>IFERROR(VLOOKUP(tabConsumoAta[[#This Row],[CÓDIGO]],tabEstimativa[#Data],14,FALSE),"")</f>
        <v/>
      </c>
      <c r="D3085" s="157" t="s">
        <v>1380</v>
      </c>
      <c r="E3085" s="157"/>
      <c r="F3085" s="34"/>
      <c r="G3085" s="78" t="str">
        <f>IFERROR(VLOOKUP(tabConsumoAta[[#This Row],[ATA]],tabAtas[#Data],4,FALSE),"")</f>
        <v/>
      </c>
      <c r="H3085" s="163">
        <f>SUMIFS(tabSaldoAta[ESTIMATIVA],tabSaldoAta[CÓDIGO],tabConsumoAta[[#This Row],[CÓDIGO]],tabSaldoAta[CHAVE],tabConsumoAta[[#This Row],[ATA]])</f>
        <v>0</v>
      </c>
      <c r="I3085" s="164">
        <v>200</v>
      </c>
      <c r="J3085" s="159">
        <v>95</v>
      </c>
      <c r="K3085" s="251">
        <v>3019</v>
      </c>
      <c r="L3085" s="246" t="s">
        <v>1560</v>
      </c>
      <c r="M3085" s="160" t="s">
        <v>2512</v>
      </c>
      <c r="N3085" s="160" t="s">
        <v>2513</v>
      </c>
      <c r="O3085" s="249" t="s">
        <v>2514</v>
      </c>
      <c r="P3085" s="248">
        <v>43518</v>
      </c>
      <c r="Q3085" s="166" t="str">
        <f>IF(COUNTIFS(tabAtas_Bloqueios[CÓDIGO],tabConsumoAta[[#This Row],[CÓDIGO]],tabAtas_Bloqueios[CHAVE],tabConsumoAta[[#This Row],[ATA]],tabAtas_Bloqueios[INATIVO],"") &gt; 0,"X","")</f>
        <v/>
      </c>
      <c r="R3085" s="158" t="s">
        <v>1555</v>
      </c>
    </row>
    <row r="3086" spans="1:18" x14ac:dyDescent="0.3">
      <c r="A3086" s="247">
        <v>105294</v>
      </c>
      <c r="B3086" s="47" t="s">
        <v>3266</v>
      </c>
      <c r="C3086" s="34" t="str">
        <f>IFERROR(VLOOKUP(tabConsumoAta[[#This Row],[CÓDIGO]],tabEstimativa[#Data],14,FALSE),"")</f>
        <v/>
      </c>
      <c r="D3086" s="157" t="s">
        <v>1380</v>
      </c>
      <c r="E3086" s="157"/>
      <c r="F3086" s="34"/>
      <c r="G3086" s="78" t="str">
        <f>IFERROR(VLOOKUP(tabConsumoAta[[#This Row],[ATA]],tabAtas[#Data],4,FALSE),"")</f>
        <v/>
      </c>
      <c r="H3086" s="163">
        <f>SUMIFS(tabSaldoAta[ESTIMATIVA],tabSaldoAta[CÓDIGO],tabConsumoAta[[#This Row],[CÓDIGO]],tabSaldoAta[CHAVE],tabConsumoAta[[#This Row],[ATA]])</f>
        <v>0</v>
      </c>
      <c r="I3086" s="164">
        <v>100</v>
      </c>
      <c r="J3086" s="159">
        <v>96</v>
      </c>
      <c r="K3086" s="251">
        <v>3019</v>
      </c>
      <c r="L3086" s="246" t="s">
        <v>1560</v>
      </c>
      <c r="M3086" s="160" t="s">
        <v>2512</v>
      </c>
      <c r="N3086" s="160" t="s">
        <v>2513</v>
      </c>
      <c r="O3086" s="249" t="s">
        <v>2514</v>
      </c>
      <c r="P3086" s="248">
        <v>43518</v>
      </c>
      <c r="Q3086" s="166" t="str">
        <f>IF(COUNTIFS(tabAtas_Bloqueios[CÓDIGO],tabConsumoAta[[#This Row],[CÓDIGO]],tabAtas_Bloqueios[CHAVE],tabConsumoAta[[#This Row],[ATA]],tabAtas_Bloqueios[INATIVO],"") &gt; 0,"X","")</f>
        <v/>
      </c>
      <c r="R3086" s="158" t="s">
        <v>1555</v>
      </c>
    </row>
    <row r="3087" spans="1:18" x14ac:dyDescent="0.3">
      <c r="A3087" s="247">
        <v>12989</v>
      </c>
      <c r="B3087" s="47" t="s">
        <v>3267</v>
      </c>
      <c r="C3087" s="34" t="str">
        <f>IFERROR(VLOOKUP(tabConsumoAta[[#This Row],[CÓDIGO]],tabEstimativa[#Data],14,FALSE),"")</f>
        <v>Aguardando</v>
      </c>
      <c r="D3087" s="157" t="s">
        <v>1380</v>
      </c>
      <c r="E3087" s="157"/>
      <c r="F3087" s="34"/>
      <c r="G3087" s="78" t="str">
        <f>IFERROR(VLOOKUP(tabConsumoAta[[#This Row],[ATA]],tabAtas[#Data],4,FALSE),"")</f>
        <v/>
      </c>
      <c r="H3087" s="163">
        <f>SUMIFS(tabSaldoAta[ESTIMATIVA],tabSaldoAta[CÓDIGO],tabConsumoAta[[#This Row],[CÓDIGO]],tabSaldoAta[CHAVE],tabConsumoAta[[#This Row],[ATA]])</f>
        <v>0</v>
      </c>
      <c r="I3087" s="164">
        <v>200</v>
      </c>
      <c r="J3087" s="159">
        <v>97</v>
      </c>
      <c r="K3087" s="251">
        <v>2928</v>
      </c>
      <c r="L3087" s="246" t="s">
        <v>1560</v>
      </c>
      <c r="M3087" s="160" t="s">
        <v>2512</v>
      </c>
      <c r="N3087" s="160" t="s">
        <v>2513</v>
      </c>
      <c r="O3087" s="249" t="s">
        <v>2514</v>
      </c>
      <c r="P3087" s="248">
        <v>43518</v>
      </c>
      <c r="Q3087" s="166" t="str">
        <f>IF(COUNTIFS(tabAtas_Bloqueios[CÓDIGO],tabConsumoAta[[#This Row],[CÓDIGO]],tabAtas_Bloqueios[CHAVE],tabConsumoAta[[#This Row],[ATA]],tabAtas_Bloqueios[INATIVO],"") &gt; 0,"X","")</f>
        <v/>
      </c>
      <c r="R3087" s="158" t="s">
        <v>1555</v>
      </c>
    </row>
    <row r="3088" spans="1:18" x14ac:dyDescent="0.3">
      <c r="A3088" s="247">
        <v>72184</v>
      </c>
      <c r="B3088" s="47" t="s">
        <v>2596</v>
      </c>
      <c r="C3088" s="34" t="str">
        <f>IFERROR(VLOOKUP(tabConsumoAta[[#This Row],[CÓDIGO]],tabEstimativa[#Data],14,FALSE),"")</f>
        <v/>
      </c>
      <c r="D3088" s="157" t="s">
        <v>1380</v>
      </c>
      <c r="E3088" s="157"/>
      <c r="F3088" s="34"/>
      <c r="G3088" s="78" t="str">
        <f>IFERROR(VLOOKUP(tabConsumoAta[[#This Row],[ATA]],tabAtas[#Data],4,FALSE),"")</f>
        <v/>
      </c>
      <c r="H3088" s="163">
        <f>SUMIFS(tabSaldoAta[ESTIMATIVA],tabSaldoAta[CÓDIGO],tabConsumoAta[[#This Row],[CÓDIGO]],tabSaldoAta[CHAVE],tabConsumoAta[[#This Row],[ATA]])</f>
        <v>0</v>
      </c>
      <c r="I3088" s="164">
        <v>600</v>
      </c>
      <c r="J3088" s="159">
        <v>98</v>
      </c>
      <c r="K3088" s="251">
        <v>2933</v>
      </c>
      <c r="L3088" s="246" t="s">
        <v>1560</v>
      </c>
      <c r="M3088" s="160" t="s">
        <v>2512</v>
      </c>
      <c r="N3088" s="160" t="s">
        <v>2513</v>
      </c>
      <c r="O3088" s="249" t="s">
        <v>2514</v>
      </c>
      <c r="P3088" s="248">
        <v>43518</v>
      </c>
      <c r="Q3088" s="166" t="str">
        <f>IF(COUNTIFS(tabAtas_Bloqueios[CÓDIGO],tabConsumoAta[[#This Row],[CÓDIGO]],tabAtas_Bloqueios[CHAVE],tabConsumoAta[[#This Row],[ATA]],tabAtas_Bloqueios[INATIVO],"") &gt; 0,"X","")</f>
        <v/>
      </c>
      <c r="R3088" s="158" t="s">
        <v>1555</v>
      </c>
    </row>
    <row r="3089" spans="1:18" x14ac:dyDescent="0.3">
      <c r="A3089" s="247">
        <v>129962</v>
      </c>
      <c r="B3089" s="47" t="s">
        <v>126</v>
      </c>
      <c r="C3089" s="34" t="str">
        <f>IFERROR(VLOOKUP(tabConsumoAta[[#This Row],[CÓDIGO]],tabEstimativa[#Data],14,FALSE),"")</f>
        <v>Aguardando</v>
      </c>
      <c r="D3089" s="157" t="s">
        <v>1380</v>
      </c>
      <c r="E3089" s="157"/>
      <c r="F3089" s="34"/>
      <c r="G3089" s="78" t="str">
        <f>IFERROR(VLOOKUP(tabConsumoAta[[#This Row],[ATA]],tabAtas[#Data],4,FALSE),"")</f>
        <v/>
      </c>
      <c r="H3089" s="163">
        <f>SUMIFS(tabSaldoAta[ESTIMATIVA],tabSaldoAta[CÓDIGO],tabConsumoAta[[#This Row],[CÓDIGO]],tabSaldoAta[CHAVE],tabConsumoAta[[#This Row],[ATA]])</f>
        <v>0</v>
      </c>
      <c r="I3089" s="164">
        <v>10</v>
      </c>
      <c r="J3089" s="159">
        <v>99</v>
      </c>
      <c r="K3089" s="251">
        <v>2923</v>
      </c>
      <c r="L3089" s="246" t="s">
        <v>1560</v>
      </c>
      <c r="M3089" s="160" t="s">
        <v>2512</v>
      </c>
      <c r="N3089" s="160" t="s">
        <v>2513</v>
      </c>
      <c r="O3089" s="249" t="s">
        <v>2514</v>
      </c>
      <c r="P3089" s="248">
        <v>43518</v>
      </c>
      <c r="Q3089" s="166" t="str">
        <f>IF(COUNTIFS(tabAtas_Bloqueios[CÓDIGO],tabConsumoAta[[#This Row],[CÓDIGO]],tabAtas_Bloqueios[CHAVE],tabConsumoAta[[#This Row],[ATA]],tabAtas_Bloqueios[INATIVO],"") &gt; 0,"X","")</f>
        <v/>
      </c>
      <c r="R3089" s="158" t="s">
        <v>1555</v>
      </c>
    </row>
    <row r="3090" spans="1:18" x14ac:dyDescent="0.3">
      <c r="A3090" s="247">
        <v>93486</v>
      </c>
      <c r="B3090" s="47" t="s">
        <v>3268</v>
      </c>
      <c r="C3090" s="34" t="str">
        <f>IFERROR(VLOOKUP(tabConsumoAta[[#This Row],[CÓDIGO]],tabEstimativa[#Data],14,FALSE),"")</f>
        <v/>
      </c>
      <c r="D3090" s="157" t="s">
        <v>1380</v>
      </c>
      <c r="E3090" s="157"/>
      <c r="F3090" s="34"/>
      <c r="G3090" s="78" t="str">
        <f>IFERROR(VLOOKUP(tabConsumoAta[[#This Row],[ATA]],tabAtas[#Data],4,FALSE),"")</f>
        <v/>
      </c>
      <c r="H3090" s="163">
        <f>SUMIFS(tabSaldoAta[ESTIMATIVA],tabSaldoAta[CÓDIGO],tabConsumoAta[[#This Row],[CÓDIGO]],tabSaldoAta[CHAVE],tabConsumoAta[[#This Row],[ATA]])</f>
        <v>0</v>
      </c>
      <c r="I3090" s="164">
        <v>50</v>
      </c>
      <c r="J3090" s="159">
        <v>100</v>
      </c>
      <c r="K3090" s="251">
        <v>2928</v>
      </c>
      <c r="L3090" s="246" t="s">
        <v>1560</v>
      </c>
      <c r="M3090" s="160" t="s">
        <v>2512</v>
      </c>
      <c r="N3090" s="160" t="s">
        <v>2513</v>
      </c>
      <c r="O3090" s="249" t="s">
        <v>2514</v>
      </c>
      <c r="P3090" s="248">
        <v>43518</v>
      </c>
      <c r="Q3090" s="166" t="str">
        <f>IF(COUNTIFS(tabAtas_Bloqueios[CÓDIGO],tabConsumoAta[[#This Row],[CÓDIGO]],tabAtas_Bloqueios[CHAVE],tabConsumoAta[[#This Row],[ATA]],tabAtas_Bloqueios[INATIVO],"") &gt; 0,"X","")</f>
        <v/>
      </c>
      <c r="R3090" s="158" t="s">
        <v>1555</v>
      </c>
    </row>
    <row r="3091" spans="1:18" x14ac:dyDescent="0.3">
      <c r="A3091" s="247">
        <v>113238</v>
      </c>
      <c r="B3091" s="47" t="s">
        <v>3269</v>
      </c>
      <c r="C3091" s="34" t="str">
        <f>IFERROR(VLOOKUP(tabConsumoAta[[#This Row],[CÓDIGO]],tabEstimativa[#Data],14,FALSE),"")</f>
        <v/>
      </c>
      <c r="D3091" s="157" t="s">
        <v>1380</v>
      </c>
      <c r="E3091" s="157"/>
      <c r="F3091" s="34"/>
      <c r="G3091" s="78" t="str">
        <f>IFERROR(VLOOKUP(tabConsumoAta[[#This Row],[ATA]],tabAtas[#Data],4,FALSE),"")</f>
        <v/>
      </c>
      <c r="H3091" s="163">
        <f>SUMIFS(tabSaldoAta[ESTIMATIVA],tabSaldoAta[CÓDIGO],tabConsumoAta[[#This Row],[CÓDIGO]],tabSaldoAta[CHAVE],tabConsumoAta[[#This Row],[ATA]])</f>
        <v>0</v>
      </c>
      <c r="I3091" s="164">
        <v>25</v>
      </c>
      <c r="J3091" s="159">
        <v>101</v>
      </c>
      <c r="K3091" s="251">
        <v>2923</v>
      </c>
      <c r="L3091" s="246" t="s">
        <v>1560</v>
      </c>
      <c r="M3091" s="160" t="s">
        <v>2512</v>
      </c>
      <c r="N3091" s="160" t="s">
        <v>2513</v>
      </c>
      <c r="O3091" s="249" t="s">
        <v>2514</v>
      </c>
      <c r="P3091" s="248">
        <v>43518</v>
      </c>
      <c r="Q3091" s="166" t="str">
        <f>IF(COUNTIFS(tabAtas_Bloqueios[CÓDIGO],tabConsumoAta[[#This Row],[CÓDIGO]],tabAtas_Bloqueios[CHAVE],tabConsumoAta[[#This Row],[ATA]],tabAtas_Bloqueios[INATIVO],"") &gt; 0,"X","")</f>
        <v/>
      </c>
      <c r="R3091" s="158" t="s">
        <v>1555</v>
      </c>
    </row>
    <row r="3092" spans="1:18" x14ac:dyDescent="0.3">
      <c r="A3092" s="247">
        <v>111841</v>
      </c>
      <c r="B3092" s="47" t="s">
        <v>3270</v>
      </c>
      <c r="C3092" s="34" t="str">
        <f>IFERROR(VLOOKUP(tabConsumoAta[[#This Row],[CÓDIGO]],tabEstimativa[#Data],14,FALSE),"")</f>
        <v/>
      </c>
      <c r="D3092" s="157" t="s">
        <v>1380</v>
      </c>
      <c r="E3092" s="157"/>
      <c r="F3092" s="34"/>
      <c r="G3092" s="78" t="str">
        <f>IFERROR(VLOOKUP(tabConsumoAta[[#This Row],[ATA]],tabAtas[#Data],4,FALSE),"")</f>
        <v/>
      </c>
      <c r="H3092" s="163">
        <f>SUMIFS(tabSaldoAta[ESTIMATIVA],tabSaldoAta[CÓDIGO],tabConsumoAta[[#This Row],[CÓDIGO]],tabSaldoAta[CHAVE],tabConsumoAta[[#This Row],[ATA]])</f>
        <v>0</v>
      </c>
      <c r="I3092" s="164">
        <v>20</v>
      </c>
      <c r="J3092" s="159">
        <v>102</v>
      </c>
      <c r="K3092" s="251">
        <v>2923</v>
      </c>
      <c r="L3092" s="246" t="s">
        <v>1560</v>
      </c>
      <c r="M3092" s="160" t="s">
        <v>2512</v>
      </c>
      <c r="N3092" s="160" t="s">
        <v>2513</v>
      </c>
      <c r="O3092" s="249" t="s">
        <v>2514</v>
      </c>
      <c r="P3092" s="248">
        <v>43518</v>
      </c>
      <c r="Q3092" s="166" t="str">
        <f>IF(COUNTIFS(tabAtas_Bloqueios[CÓDIGO],tabConsumoAta[[#This Row],[CÓDIGO]],tabAtas_Bloqueios[CHAVE],tabConsumoAta[[#This Row],[ATA]],tabAtas_Bloqueios[INATIVO],"") &gt; 0,"X","")</f>
        <v/>
      </c>
      <c r="R3092" s="158" t="s">
        <v>1555</v>
      </c>
    </row>
    <row r="3093" spans="1:18" x14ac:dyDescent="0.3">
      <c r="A3093" s="247">
        <v>114773</v>
      </c>
      <c r="B3093" s="47" t="s">
        <v>3271</v>
      </c>
      <c r="C3093" s="34" t="str">
        <f>IFERROR(VLOOKUP(tabConsumoAta[[#This Row],[CÓDIGO]],tabEstimativa[#Data],14,FALSE),"")</f>
        <v/>
      </c>
      <c r="D3093" s="157" t="s">
        <v>1380</v>
      </c>
      <c r="E3093" s="157"/>
      <c r="F3093" s="34"/>
      <c r="G3093" s="78" t="str">
        <f>IFERROR(VLOOKUP(tabConsumoAta[[#This Row],[ATA]],tabAtas[#Data],4,FALSE),"")</f>
        <v/>
      </c>
      <c r="H3093" s="163">
        <f>SUMIFS(tabSaldoAta[ESTIMATIVA],tabSaldoAta[CÓDIGO],tabConsumoAta[[#This Row],[CÓDIGO]],tabSaldoAta[CHAVE],tabConsumoAta[[#This Row],[ATA]])</f>
        <v>0</v>
      </c>
      <c r="I3093" s="164">
        <v>20</v>
      </c>
      <c r="J3093" s="159">
        <v>103</v>
      </c>
      <c r="K3093" s="251">
        <v>2928</v>
      </c>
      <c r="L3093" s="246" t="s">
        <v>1560</v>
      </c>
      <c r="M3093" s="160" t="s">
        <v>2512</v>
      </c>
      <c r="N3093" s="160" t="s">
        <v>2513</v>
      </c>
      <c r="O3093" s="249" t="s">
        <v>2514</v>
      </c>
      <c r="P3093" s="248">
        <v>43518</v>
      </c>
      <c r="Q3093" s="166" t="str">
        <f>IF(COUNTIFS(tabAtas_Bloqueios[CÓDIGO],tabConsumoAta[[#This Row],[CÓDIGO]],tabAtas_Bloqueios[CHAVE],tabConsumoAta[[#This Row],[ATA]],tabAtas_Bloqueios[INATIVO],"") &gt; 0,"X","")</f>
        <v/>
      </c>
      <c r="R3093" s="158" t="s">
        <v>1555</v>
      </c>
    </row>
    <row r="3094" spans="1:18" x14ac:dyDescent="0.3">
      <c r="A3094" s="247">
        <v>54029</v>
      </c>
      <c r="B3094" s="47" t="s">
        <v>3272</v>
      </c>
      <c r="C3094" s="34" t="str">
        <f>IFERROR(VLOOKUP(tabConsumoAta[[#This Row],[CÓDIGO]],tabEstimativa[#Data],14,FALSE),"")</f>
        <v/>
      </c>
      <c r="D3094" s="157" t="s">
        <v>1380</v>
      </c>
      <c r="E3094" s="157"/>
      <c r="F3094" s="34"/>
      <c r="G3094" s="78" t="str">
        <f>IFERROR(VLOOKUP(tabConsumoAta[[#This Row],[ATA]],tabAtas[#Data],4,FALSE),"")</f>
        <v/>
      </c>
      <c r="H3094" s="163">
        <f>SUMIFS(tabSaldoAta[ESTIMATIVA],tabSaldoAta[CÓDIGO],tabConsumoAta[[#This Row],[CÓDIGO]],tabSaldoAta[CHAVE],tabConsumoAta[[#This Row],[ATA]])</f>
        <v>0</v>
      </c>
      <c r="I3094" s="164">
        <v>2000</v>
      </c>
      <c r="J3094" s="159">
        <v>104</v>
      </c>
      <c r="K3094" s="251">
        <v>2928</v>
      </c>
      <c r="L3094" s="246" t="s">
        <v>1560</v>
      </c>
      <c r="M3094" s="160" t="s">
        <v>2512</v>
      </c>
      <c r="N3094" s="160" t="s">
        <v>2513</v>
      </c>
      <c r="O3094" s="249" t="s">
        <v>2514</v>
      </c>
      <c r="P3094" s="248">
        <v>43518</v>
      </c>
      <c r="Q3094" s="166" t="str">
        <f>IF(COUNTIFS(tabAtas_Bloqueios[CÓDIGO],tabConsumoAta[[#This Row],[CÓDIGO]],tabAtas_Bloqueios[CHAVE],tabConsumoAta[[#This Row],[ATA]],tabAtas_Bloqueios[INATIVO],"") &gt; 0,"X","")</f>
        <v/>
      </c>
      <c r="R3094" s="158" t="s">
        <v>1555</v>
      </c>
    </row>
    <row r="3095" spans="1:18" x14ac:dyDescent="0.3">
      <c r="A3095" s="247">
        <v>14784</v>
      </c>
      <c r="B3095" s="47" t="s">
        <v>2223</v>
      </c>
      <c r="C3095" s="34" t="str">
        <f>IFERROR(VLOOKUP(tabConsumoAta[[#This Row],[CÓDIGO]],tabEstimativa[#Data],14,FALSE),"")</f>
        <v>Aguardando</v>
      </c>
      <c r="D3095" s="157" t="s">
        <v>1380</v>
      </c>
      <c r="E3095" s="157"/>
      <c r="F3095" s="34"/>
      <c r="G3095" s="78" t="str">
        <f>IFERROR(VLOOKUP(tabConsumoAta[[#This Row],[ATA]],tabAtas[#Data],4,FALSE),"")</f>
        <v/>
      </c>
      <c r="H3095" s="163">
        <f>SUMIFS(tabSaldoAta[ESTIMATIVA],tabSaldoAta[CÓDIGO],tabConsumoAta[[#This Row],[CÓDIGO]],tabSaldoAta[CHAVE],tabConsumoAta[[#This Row],[ATA]])</f>
        <v>0</v>
      </c>
      <c r="I3095" s="164">
        <v>50</v>
      </c>
      <c r="J3095" s="159">
        <v>105</v>
      </c>
      <c r="K3095" s="251">
        <v>2928</v>
      </c>
      <c r="L3095" s="246" t="s">
        <v>1560</v>
      </c>
      <c r="M3095" s="160" t="s">
        <v>2512</v>
      </c>
      <c r="N3095" s="160" t="s">
        <v>2513</v>
      </c>
      <c r="O3095" s="249" t="s">
        <v>2514</v>
      </c>
      <c r="P3095" s="248">
        <v>43518</v>
      </c>
      <c r="Q3095" s="166" t="str">
        <f>IF(COUNTIFS(tabAtas_Bloqueios[CÓDIGO],tabConsumoAta[[#This Row],[CÓDIGO]],tabAtas_Bloqueios[CHAVE],tabConsumoAta[[#This Row],[ATA]],tabAtas_Bloqueios[INATIVO],"") &gt; 0,"X","")</f>
        <v/>
      </c>
      <c r="R3095" s="158" t="s">
        <v>1555</v>
      </c>
    </row>
    <row r="3096" spans="1:18" x14ac:dyDescent="0.3">
      <c r="A3096" s="247">
        <v>120995</v>
      </c>
      <c r="B3096" s="47" t="s">
        <v>135</v>
      </c>
      <c r="C3096" s="34" t="str">
        <f>IFERROR(VLOOKUP(tabConsumoAta[[#This Row],[CÓDIGO]],tabEstimativa[#Data],14,FALSE),"")</f>
        <v>Suspenso</v>
      </c>
      <c r="D3096" s="157" t="s">
        <v>1380</v>
      </c>
      <c r="E3096" s="157"/>
      <c r="F3096" s="34"/>
      <c r="G3096" s="78" t="str">
        <f>IFERROR(VLOOKUP(tabConsumoAta[[#This Row],[ATA]],tabAtas[#Data],4,FALSE),"")</f>
        <v/>
      </c>
      <c r="H3096" s="163">
        <f>SUMIFS(tabSaldoAta[ESTIMATIVA],tabSaldoAta[CÓDIGO],tabConsumoAta[[#This Row],[CÓDIGO]],tabSaldoAta[CHAVE],tabConsumoAta[[#This Row],[ATA]])</f>
        <v>0</v>
      </c>
      <c r="I3096" s="164">
        <v>200</v>
      </c>
      <c r="J3096" s="159">
        <v>106</v>
      </c>
      <c r="K3096" s="251">
        <v>2928</v>
      </c>
      <c r="L3096" s="246" t="s">
        <v>1560</v>
      </c>
      <c r="M3096" s="160" t="s">
        <v>2512</v>
      </c>
      <c r="N3096" s="160" t="s">
        <v>2513</v>
      </c>
      <c r="O3096" s="249" t="s">
        <v>2514</v>
      </c>
      <c r="P3096" s="248">
        <v>43518</v>
      </c>
      <c r="Q3096" s="166" t="str">
        <f>IF(COUNTIFS(tabAtas_Bloqueios[CÓDIGO],tabConsumoAta[[#This Row],[CÓDIGO]],tabAtas_Bloqueios[CHAVE],tabConsumoAta[[#This Row],[ATA]],tabAtas_Bloqueios[INATIVO],"") &gt; 0,"X","")</f>
        <v/>
      </c>
      <c r="R3096" s="158" t="s">
        <v>1555</v>
      </c>
    </row>
    <row r="3097" spans="1:18" x14ac:dyDescent="0.3">
      <c r="A3097" s="247">
        <v>15267</v>
      </c>
      <c r="B3097" s="47" t="s">
        <v>3273</v>
      </c>
      <c r="C3097" s="34" t="str">
        <f>IFERROR(VLOOKUP(tabConsumoAta[[#This Row],[CÓDIGO]],tabEstimativa[#Data],14,FALSE),"")</f>
        <v>Aguardando</v>
      </c>
      <c r="D3097" s="157" t="s">
        <v>1380</v>
      </c>
      <c r="E3097" s="157"/>
      <c r="F3097" s="34"/>
      <c r="G3097" s="78" t="str">
        <f>IFERROR(VLOOKUP(tabConsumoAta[[#This Row],[ATA]],tabAtas[#Data],4,FALSE),"")</f>
        <v/>
      </c>
      <c r="H3097" s="163">
        <f>SUMIFS(tabSaldoAta[ESTIMATIVA],tabSaldoAta[CÓDIGO],tabConsumoAta[[#This Row],[CÓDIGO]],tabSaldoAta[CHAVE],tabConsumoAta[[#This Row],[ATA]])</f>
        <v>0</v>
      </c>
      <c r="I3097" s="164">
        <v>100</v>
      </c>
      <c r="J3097" s="159">
        <v>107</v>
      </c>
      <c r="K3097" s="251">
        <v>2928</v>
      </c>
      <c r="L3097" s="246" t="s">
        <v>1560</v>
      </c>
      <c r="M3097" s="160" t="s">
        <v>2512</v>
      </c>
      <c r="N3097" s="160" t="s">
        <v>2513</v>
      </c>
      <c r="O3097" s="249" t="s">
        <v>2514</v>
      </c>
      <c r="P3097" s="248">
        <v>43518</v>
      </c>
      <c r="Q3097" s="166" t="str">
        <f>IF(COUNTIFS(tabAtas_Bloqueios[CÓDIGO],tabConsumoAta[[#This Row],[CÓDIGO]],tabAtas_Bloqueios[CHAVE],tabConsumoAta[[#This Row],[ATA]],tabAtas_Bloqueios[INATIVO],"") &gt; 0,"X","")</f>
        <v/>
      </c>
      <c r="R3097" s="158" t="s">
        <v>1555</v>
      </c>
    </row>
    <row r="3098" spans="1:18" x14ac:dyDescent="0.3">
      <c r="A3098" s="247">
        <v>15648</v>
      </c>
      <c r="B3098" s="47" t="s">
        <v>2597</v>
      </c>
      <c r="C3098" s="34" t="str">
        <f>IFERROR(VLOOKUP(tabConsumoAta[[#This Row],[CÓDIGO]],tabEstimativa[#Data],14,FALSE),"")</f>
        <v/>
      </c>
      <c r="D3098" s="157" t="s">
        <v>1380</v>
      </c>
      <c r="E3098" s="157"/>
      <c r="F3098" s="34"/>
      <c r="G3098" s="78" t="str">
        <f>IFERROR(VLOOKUP(tabConsumoAta[[#This Row],[ATA]],tabAtas[#Data],4,FALSE),"")</f>
        <v/>
      </c>
      <c r="H3098" s="163">
        <f>SUMIFS(tabSaldoAta[ESTIMATIVA],tabSaldoAta[CÓDIGO],tabConsumoAta[[#This Row],[CÓDIGO]],tabSaldoAta[CHAVE],tabConsumoAta[[#This Row],[ATA]])</f>
        <v>0</v>
      </c>
      <c r="I3098" s="164">
        <v>50</v>
      </c>
      <c r="J3098" s="159">
        <v>108</v>
      </c>
      <c r="K3098" s="251">
        <v>2928</v>
      </c>
      <c r="L3098" s="246" t="s">
        <v>1560</v>
      </c>
      <c r="M3098" s="160" t="s">
        <v>2512</v>
      </c>
      <c r="N3098" s="160" t="s">
        <v>2513</v>
      </c>
      <c r="O3098" s="249" t="s">
        <v>2514</v>
      </c>
      <c r="P3098" s="248">
        <v>43518</v>
      </c>
      <c r="Q3098" s="166" t="str">
        <f>IF(COUNTIFS(tabAtas_Bloqueios[CÓDIGO],tabConsumoAta[[#This Row],[CÓDIGO]],tabAtas_Bloqueios[CHAVE],tabConsumoAta[[#This Row],[ATA]],tabAtas_Bloqueios[INATIVO],"") &gt; 0,"X","")</f>
        <v/>
      </c>
      <c r="R3098" s="158" t="s">
        <v>1555</v>
      </c>
    </row>
    <row r="3099" spans="1:18" x14ac:dyDescent="0.3">
      <c r="A3099" s="247">
        <v>108440</v>
      </c>
      <c r="B3099" s="47" t="s">
        <v>2231</v>
      </c>
      <c r="C3099" s="34" t="str">
        <f>IFERROR(VLOOKUP(tabConsumoAta[[#This Row],[CÓDIGO]],tabEstimativa[#Data],14,FALSE),"")</f>
        <v>Inativo</v>
      </c>
      <c r="D3099" s="157" t="s">
        <v>1380</v>
      </c>
      <c r="E3099" s="157"/>
      <c r="F3099" s="34"/>
      <c r="G3099" s="78" t="str">
        <f>IFERROR(VLOOKUP(tabConsumoAta[[#This Row],[ATA]],tabAtas[#Data],4,FALSE),"")</f>
        <v/>
      </c>
      <c r="H3099" s="163">
        <f>SUMIFS(tabSaldoAta[ESTIMATIVA],tabSaldoAta[CÓDIGO],tabConsumoAta[[#This Row],[CÓDIGO]],tabSaldoAta[CHAVE],tabConsumoAta[[#This Row],[ATA]])</f>
        <v>0</v>
      </c>
      <c r="I3099" s="164">
        <v>100</v>
      </c>
      <c r="J3099" s="159">
        <v>109</v>
      </c>
      <c r="K3099" s="251">
        <v>2923</v>
      </c>
      <c r="L3099" s="246" t="s">
        <v>1560</v>
      </c>
      <c r="M3099" s="160" t="s">
        <v>2512</v>
      </c>
      <c r="N3099" s="160" t="s">
        <v>2513</v>
      </c>
      <c r="O3099" s="249" t="s">
        <v>2514</v>
      </c>
      <c r="P3099" s="248">
        <v>43518</v>
      </c>
      <c r="Q3099" s="166" t="str">
        <f>IF(COUNTIFS(tabAtas_Bloqueios[CÓDIGO],tabConsumoAta[[#This Row],[CÓDIGO]],tabAtas_Bloqueios[CHAVE],tabConsumoAta[[#This Row],[ATA]],tabAtas_Bloqueios[INATIVO],"") &gt; 0,"X","")</f>
        <v/>
      </c>
      <c r="R3099" s="158" t="s">
        <v>1555</v>
      </c>
    </row>
    <row r="3100" spans="1:18" x14ac:dyDescent="0.3">
      <c r="A3100" s="247">
        <v>86030</v>
      </c>
      <c r="B3100" s="47" t="s">
        <v>2226</v>
      </c>
      <c r="C3100" s="34" t="str">
        <f>IFERROR(VLOOKUP(tabConsumoAta[[#This Row],[CÓDIGO]],tabEstimativa[#Data],14,FALSE),"")</f>
        <v>Inativo</v>
      </c>
      <c r="D3100" s="157" t="s">
        <v>1380</v>
      </c>
      <c r="E3100" s="157"/>
      <c r="F3100" s="34"/>
      <c r="G3100" s="78" t="str">
        <f>IFERROR(VLOOKUP(tabConsumoAta[[#This Row],[ATA]],tabAtas[#Data],4,FALSE),"")</f>
        <v/>
      </c>
      <c r="H3100" s="163">
        <f>SUMIFS(tabSaldoAta[ESTIMATIVA],tabSaldoAta[CÓDIGO],tabConsumoAta[[#This Row],[CÓDIGO]],tabSaldoAta[CHAVE],tabConsumoAta[[#This Row],[ATA]])</f>
        <v>0</v>
      </c>
      <c r="I3100" s="164">
        <v>100</v>
      </c>
      <c r="J3100" s="159">
        <v>110</v>
      </c>
      <c r="K3100" s="251">
        <v>2923</v>
      </c>
      <c r="L3100" s="246" t="s">
        <v>1560</v>
      </c>
      <c r="M3100" s="160" t="s">
        <v>2512</v>
      </c>
      <c r="N3100" s="160" t="s">
        <v>2513</v>
      </c>
      <c r="O3100" s="249" t="s">
        <v>2514</v>
      </c>
      <c r="P3100" s="248">
        <v>43518</v>
      </c>
      <c r="Q3100" s="166" t="str">
        <f>IF(COUNTIFS(tabAtas_Bloqueios[CÓDIGO],tabConsumoAta[[#This Row],[CÓDIGO]],tabAtas_Bloqueios[CHAVE],tabConsumoAta[[#This Row],[ATA]],tabAtas_Bloqueios[INATIVO],"") &gt; 0,"X","")</f>
        <v/>
      </c>
      <c r="R3100" s="158" t="s">
        <v>1555</v>
      </c>
    </row>
    <row r="3101" spans="1:18" x14ac:dyDescent="0.3">
      <c r="A3101" s="247">
        <v>51222</v>
      </c>
      <c r="B3101" s="47" t="s">
        <v>3274</v>
      </c>
      <c r="C3101" s="34" t="str">
        <f>IFERROR(VLOOKUP(tabConsumoAta[[#This Row],[CÓDIGO]],tabEstimativa[#Data],14,FALSE),"")</f>
        <v/>
      </c>
      <c r="D3101" s="157" t="s">
        <v>1380</v>
      </c>
      <c r="E3101" s="157"/>
      <c r="F3101" s="34"/>
      <c r="G3101" s="78" t="str">
        <f>IFERROR(VLOOKUP(tabConsumoAta[[#This Row],[ATA]],tabAtas[#Data],4,FALSE),"")</f>
        <v/>
      </c>
      <c r="H3101" s="163">
        <f>SUMIFS(tabSaldoAta[ESTIMATIVA],tabSaldoAta[CÓDIGO],tabConsumoAta[[#This Row],[CÓDIGO]],tabSaldoAta[CHAVE],tabConsumoAta[[#This Row],[ATA]])</f>
        <v>0</v>
      </c>
      <c r="I3101" s="164">
        <v>50</v>
      </c>
      <c r="J3101" s="159">
        <v>111</v>
      </c>
      <c r="K3101" s="251">
        <v>2928</v>
      </c>
      <c r="L3101" s="246" t="s">
        <v>1560</v>
      </c>
      <c r="M3101" s="160" t="s">
        <v>2512</v>
      </c>
      <c r="N3101" s="160" t="s">
        <v>2513</v>
      </c>
      <c r="O3101" s="249" t="s">
        <v>2514</v>
      </c>
      <c r="P3101" s="248">
        <v>43518</v>
      </c>
      <c r="Q3101" s="166" t="str">
        <f>IF(COUNTIFS(tabAtas_Bloqueios[CÓDIGO],tabConsumoAta[[#This Row],[CÓDIGO]],tabAtas_Bloqueios[CHAVE],tabConsumoAta[[#This Row],[ATA]],tabAtas_Bloqueios[INATIVO],"") &gt; 0,"X","")</f>
        <v/>
      </c>
      <c r="R3101" s="158" t="s">
        <v>1555</v>
      </c>
    </row>
    <row r="3102" spans="1:18" x14ac:dyDescent="0.3">
      <c r="A3102" s="247">
        <v>124335</v>
      </c>
      <c r="B3102" s="47" t="s">
        <v>171</v>
      </c>
      <c r="C3102" s="34" t="str">
        <f>IFERROR(VLOOKUP(tabConsumoAta[[#This Row],[CÓDIGO]],tabEstimativa[#Data],14,FALSE),"")</f>
        <v/>
      </c>
      <c r="D3102" s="157" t="s">
        <v>1380</v>
      </c>
      <c r="E3102" s="157"/>
      <c r="F3102" s="34"/>
      <c r="G3102" s="78" t="str">
        <f>IFERROR(VLOOKUP(tabConsumoAta[[#This Row],[ATA]],tabAtas[#Data],4,FALSE),"")</f>
        <v/>
      </c>
      <c r="H3102" s="163">
        <f>SUMIFS(tabSaldoAta[ESTIMATIVA],tabSaldoAta[CÓDIGO],tabConsumoAta[[#This Row],[CÓDIGO]],tabSaldoAta[CHAVE],tabConsumoAta[[#This Row],[ATA]])</f>
        <v>0</v>
      </c>
      <c r="I3102" s="164">
        <v>100</v>
      </c>
      <c r="J3102" s="159">
        <v>112</v>
      </c>
      <c r="K3102" s="251">
        <v>2923</v>
      </c>
      <c r="L3102" s="246" t="s">
        <v>1560</v>
      </c>
      <c r="M3102" s="160" t="s">
        <v>2512</v>
      </c>
      <c r="N3102" s="160" t="s">
        <v>2513</v>
      </c>
      <c r="O3102" s="249" t="s">
        <v>2514</v>
      </c>
      <c r="P3102" s="248">
        <v>43518</v>
      </c>
      <c r="Q3102" s="166" t="str">
        <f>IF(COUNTIFS(tabAtas_Bloqueios[CÓDIGO],tabConsumoAta[[#This Row],[CÓDIGO]],tabAtas_Bloqueios[CHAVE],tabConsumoAta[[#This Row],[ATA]],tabAtas_Bloqueios[INATIVO],"") &gt; 0,"X","")</f>
        <v/>
      </c>
      <c r="R3102" s="158" t="s">
        <v>1555</v>
      </c>
    </row>
    <row r="3103" spans="1:18" x14ac:dyDescent="0.3">
      <c r="A3103" s="247">
        <v>132612</v>
      </c>
      <c r="B3103" s="47" t="s">
        <v>3275</v>
      </c>
      <c r="C3103" s="34" t="str">
        <f>IFERROR(VLOOKUP(tabConsumoAta[[#This Row],[CÓDIGO]],tabEstimativa[#Data],14,FALSE),"")</f>
        <v/>
      </c>
      <c r="D3103" s="157" t="s">
        <v>1380</v>
      </c>
      <c r="E3103" s="157"/>
      <c r="F3103" s="34"/>
      <c r="G3103" s="78" t="str">
        <f>IFERROR(VLOOKUP(tabConsumoAta[[#This Row],[ATA]],tabAtas[#Data],4,FALSE),"")</f>
        <v/>
      </c>
      <c r="H3103" s="163">
        <f>SUMIFS(tabSaldoAta[ESTIMATIVA],tabSaldoAta[CÓDIGO],tabConsumoAta[[#This Row],[CÓDIGO]],tabSaldoAta[CHAVE],tabConsumoAta[[#This Row],[ATA]])</f>
        <v>0</v>
      </c>
      <c r="I3103" s="164">
        <v>400</v>
      </c>
      <c r="J3103" s="159">
        <v>113</v>
      </c>
      <c r="K3103" s="251">
        <v>2928</v>
      </c>
      <c r="L3103" s="246" t="s">
        <v>1560</v>
      </c>
      <c r="M3103" s="160" t="s">
        <v>2512</v>
      </c>
      <c r="N3103" s="160" t="s">
        <v>2513</v>
      </c>
      <c r="O3103" s="249" t="s">
        <v>2514</v>
      </c>
      <c r="P3103" s="248">
        <v>43518</v>
      </c>
      <c r="Q3103" s="166" t="str">
        <f>IF(COUNTIFS(tabAtas_Bloqueios[CÓDIGO],tabConsumoAta[[#This Row],[CÓDIGO]],tabAtas_Bloqueios[CHAVE],tabConsumoAta[[#This Row],[ATA]],tabAtas_Bloqueios[INATIVO],"") &gt; 0,"X","")</f>
        <v/>
      </c>
      <c r="R3103" s="158" t="s">
        <v>1555</v>
      </c>
    </row>
    <row r="3104" spans="1:18" x14ac:dyDescent="0.3">
      <c r="A3104" s="247">
        <v>105259</v>
      </c>
      <c r="B3104" s="47" t="s">
        <v>3276</v>
      </c>
      <c r="C3104" s="34" t="str">
        <f>IFERROR(VLOOKUP(tabConsumoAta[[#This Row],[CÓDIGO]],tabEstimativa[#Data],14,FALSE),"")</f>
        <v/>
      </c>
      <c r="D3104" s="157" t="s">
        <v>1380</v>
      </c>
      <c r="E3104" s="157"/>
      <c r="F3104" s="34"/>
      <c r="G3104" s="78" t="str">
        <f>IFERROR(VLOOKUP(tabConsumoAta[[#This Row],[ATA]],tabAtas[#Data],4,FALSE),"")</f>
        <v/>
      </c>
      <c r="H3104" s="163">
        <f>SUMIFS(tabSaldoAta[ESTIMATIVA],tabSaldoAta[CÓDIGO],tabConsumoAta[[#This Row],[CÓDIGO]],tabSaldoAta[CHAVE],tabConsumoAta[[#This Row],[ATA]])</f>
        <v>0</v>
      </c>
      <c r="I3104" s="164">
        <v>2000</v>
      </c>
      <c r="J3104" s="159">
        <v>114</v>
      </c>
      <c r="K3104" s="251">
        <v>2886</v>
      </c>
      <c r="L3104" s="246" t="s">
        <v>1560</v>
      </c>
      <c r="M3104" s="160" t="s">
        <v>2512</v>
      </c>
      <c r="N3104" s="160" t="s">
        <v>2513</v>
      </c>
      <c r="O3104" s="249" t="s">
        <v>2514</v>
      </c>
      <c r="P3104" s="248">
        <v>43518</v>
      </c>
      <c r="Q3104" s="166" t="str">
        <f>IF(COUNTIFS(tabAtas_Bloqueios[CÓDIGO],tabConsumoAta[[#This Row],[CÓDIGO]],tabAtas_Bloqueios[CHAVE],tabConsumoAta[[#This Row],[ATA]],tabAtas_Bloqueios[INATIVO],"") &gt; 0,"X","")</f>
        <v/>
      </c>
      <c r="R3104" s="158" t="s">
        <v>1555</v>
      </c>
    </row>
    <row r="3105" spans="1:18" x14ac:dyDescent="0.3">
      <c r="A3105" s="247">
        <v>132407</v>
      </c>
      <c r="B3105" s="47" t="s">
        <v>3277</v>
      </c>
      <c r="C3105" s="34" t="str">
        <f>IFERROR(VLOOKUP(tabConsumoAta[[#This Row],[CÓDIGO]],tabEstimativa[#Data],14,FALSE),"")</f>
        <v/>
      </c>
      <c r="D3105" s="157" t="s">
        <v>1380</v>
      </c>
      <c r="E3105" s="157"/>
      <c r="F3105" s="34"/>
      <c r="G3105" s="78" t="str">
        <f>IFERROR(VLOOKUP(tabConsumoAta[[#This Row],[ATA]],tabAtas[#Data],4,FALSE),"")</f>
        <v/>
      </c>
      <c r="H3105" s="163">
        <f>SUMIFS(tabSaldoAta[ESTIMATIVA],tabSaldoAta[CÓDIGO],tabConsumoAta[[#This Row],[CÓDIGO]],tabSaldoAta[CHAVE],tabConsumoAta[[#This Row],[ATA]])</f>
        <v>0</v>
      </c>
      <c r="I3105" s="164">
        <v>800</v>
      </c>
      <c r="J3105" s="159">
        <v>115</v>
      </c>
      <c r="K3105" s="251">
        <v>2889</v>
      </c>
      <c r="L3105" s="246" t="s">
        <v>1560</v>
      </c>
      <c r="M3105" s="160" t="s">
        <v>2512</v>
      </c>
      <c r="N3105" s="160" t="s">
        <v>2513</v>
      </c>
      <c r="O3105" s="249" t="s">
        <v>2514</v>
      </c>
      <c r="P3105" s="248">
        <v>43518</v>
      </c>
      <c r="Q3105" s="166" t="str">
        <f>IF(COUNTIFS(tabAtas_Bloqueios[CÓDIGO],tabConsumoAta[[#This Row],[CÓDIGO]],tabAtas_Bloqueios[CHAVE],tabConsumoAta[[#This Row],[ATA]],tabAtas_Bloqueios[INATIVO],"") &gt; 0,"X","")</f>
        <v/>
      </c>
      <c r="R3105" s="158" t="s">
        <v>1555</v>
      </c>
    </row>
    <row r="3106" spans="1:18" x14ac:dyDescent="0.3">
      <c r="A3106" s="247">
        <v>132405</v>
      </c>
      <c r="B3106" s="47" t="s">
        <v>3278</v>
      </c>
      <c r="C3106" s="34" t="str">
        <f>IFERROR(VLOOKUP(tabConsumoAta[[#This Row],[CÓDIGO]],tabEstimativa[#Data],14,FALSE),"")</f>
        <v/>
      </c>
      <c r="D3106" s="157" t="s">
        <v>1380</v>
      </c>
      <c r="E3106" s="157"/>
      <c r="F3106" s="34"/>
      <c r="G3106" s="78" t="str">
        <f>IFERROR(VLOOKUP(tabConsumoAta[[#This Row],[ATA]],tabAtas[#Data],4,FALSE),"")</f>
        <v/>
      </c>
      <c r="H3106" s="163">
        <f>SUMIFS(tabSaldoAta[ESTIMATIVA],tabSaldoAta[CÓDIGO],tabConsumoAta[[#This Row],[CÓDIGO]],tabSaldoAta[CHAVE],tabConsumoAta[[#This Row],[ATA]])</f>
        <v>0</v>
      </c>
      <c r="I3106" s="164">
        <v>800</v>
      </c>
      <c r="J3106" s="159">
        <v>116</v>
      </c>
      <c r="K3106" s="251">
        <v>2889</v>
      </c>
      <c r="L3106" s="246" t="s">
        <v>1560</v>
      </c>
      <c r="M3106" s="160" t="s">
        <v>2512</v>
      </c>
      <c r="N3106" s="160" t="s">
        <v>2513</v>
      </c>
      <c r="O3106" s="249" t="s">
        <v>2514</v>
      </c>
      <c r="P3106" s="248">
        <v>43518</v>
      </c>
      <c r="Q3106" s="166" t="str">
        <f>IF(COUNTIFS(tabAtas_Bloqueios[CÓDIGO],tabConsumoAta[[#This Row],[CÓDIGO]],tabAtas_Bloqueios[CHAVE],tabConsumoAta[[#This Row],[ATA]],tabAtas_Bloqueios[INATIVO],"") &gt; 0,"X","")</f>
        <v/>
      </c>
      <c r="R3106" s="158" t="s">
        <v>1555</v>
      </c>
    </row>
    <row r="3107" spans="1:18" x14ac:dyDescent="0.3">
      <c r="A3107" s="247">
        <v>72222</v>
      </c>
      <c r="B3107" s="47" t="s">
        <v>3279</v>
      </c>
      <c r="C3107" s="34" t="str">
        <f>IFERROR(VLOOKUP(tabConsumoAta[[#This Row],[CÓDIGO]],tabEstimativa[#Data],14,FALSE),"")</f>
        <v/>
      </c>
      <c r="D3107" s="157" t="s">
        <v>1380</v>
      </c>
      <c r="E3107" s="157"/>
      <c r="F3107" s="34"/>
      <c r="G3107" s="78" t="str">
        <f>IFERROR(VLOOKUP(tabConsumoAta[[#This Row],[ATA]],tabAtas[#Data],4,FALSE),"")</f>
        <v/>
      </c>
      <c r="H3107" s="163">
        <f>SUMIFS(tabSaldoAta[ESTIMATIVA],tabSaldoAta[CÓDIGO],tabConsumoAta[[#This Row],[CÓDIGO]],tabSaldoAta[CHAVE],tabConsumoAta[[#This Row],[ATA]])</f>
        <v>0</v>
      </c>
      <c r="I3107" s="164">
        <v>800</v>
      </c>
      <c r="J3107" s="159">
        <v>117</v>
      </c>
      <c r="K3107" s="251">
        <v>2889</v>
      </c>
      <c r="L3107" s="246" t="s">
        <v>1560</v>
      </c>
      <c r="M3107" s="160" t="s">
        <v>2512</v>
      </c>
      <c r="N3107" s="160" t="s">
        <v>2513</v>
      </c>
      <c r="O3107" s="249" t="s">
        <v>2514</v>
      </c>
      <c r="P3107" s="248">
        <v>43518</v>
      </c>
      <c r="Q3107" s="166" t="str">
        <f>IF(COUNTIFS(tabAtas_Bloqueios[CÓDIGO],tabConsumoAta[[#This Row],[CÓDIGO]],tabAtas_Bloqueios[CHAVE],tabConsumoAta[[#This Row],[ATA]],tabAtas_Bloqueios[INATIVO],"") &gt; 0,"X","")</f>
        <v/>
      </c>
      <c r="R3107" s="158" t="s">
        <v>1555</v>
      </c>
    </row>
    <row r="3108" spans="1:18" x14ac:dyDescent="0.3">
      <c r="A3108" s="247">
        <v>98734</v>
      </c>
      <c r="B3108" s="47" t="s">
        <v>4591</v>
      </c>
      <c r="C3108" s="34" t="str">
        <f>IFERROR(VLOOKUP(tabConsumoAta[[#This Row],[CÓDIGO]],tabEstimativa[#Data],14,FALSE),"")</f>
        <v/>
      </c>
      <c r="D3108" s="157" t="s">
        <v>1380</v>
      </c>
      <c r="E3108" s="157"/>
      <c r="F3108" s="34"/>
      <c r="G3108" s="78" t="str">
        <f>IFERROR(VLOOKUP(tabConsumoAta[[#This Row],[ATA]],tabAtas[#Data],4,FALSE),"")</f>
        <v/>
      </c>
      <c r="H3108" s="163">
        <f>SUMIFS(tabSaldoAta[ESTIMATIVA],tabSaldoAta[CÓDIGO],tabConsumoAta[[#This Row],[CÓDIGO]],tabSaldoAta[CHAVE],tabConsumoAta[[#This Row],[ATA]])</f>
        <v>0</v>
      </c>
      <c r="I3108" s="164">
        <v>30</v>
      </c>
      <c r="J3108" s="159">
        <v>118</v>
      </c>
      <c r="K3108" s="251">
        <v>2892</v>
      </c>
      <c r="L3108" s="246" t="s">
        <v>1560</v>
      </c>
      <c r="M3108" s="160" t="s">
        <v>2512</v>
      </c>
      <c r="N3108" s="160" t="s">
        <v>2513</v>
      </c>
      <c r="O3108" s="249" t="s">
        <v>2514</v>
      </c>
      <c r="P3108" s="248">
        <v>43518</v>
      </c>
      <c r="Q3108" s="166" t="str">
        <f>IF(COUNTIFS(tabAtas_Bloqueios[CÓDIGO],tabConsumoAta[[#This Row],[CÓDIGO]],tabAtas_Bloqueios[CHAVE],tabConsumoAta[[#This Row],[ATA]],tabAtas_Bloqueios[INATIVO],"") &gt; 0,"X","")</f>
        <v/>
      </c>
      <c r="R3108" s="158" t="s">
        <v>1555</v>
      </c>
    </row>
    <row r="3109" spans="1:18" x14ac:dyDescent="0.3">
      <c r="A3109" s="247">
        <v>98732</v>
      </c>
      <c r="B3109" s="47" t="s">
        <v>3280</v>
      </c>
      <c r="C3109" s="34" t="str">
        <f>IFERROR(VLOOKUP(tabConsumoAta[[#This Row],[CÓDIGO]],tabEstimativa[#Data],14,FALSE),"")</f>
        <v/>
      </c>
      <c r="D3109" s="157" t="s">
        <v>1380</v>
      </c>
      <c r="E3109" s="157"/>
      <c r="F3109" s="34"/>
      <c r="G3109" s="78" t="str">
        <f>IFERROR(VLOOKUP(tabConsumoAta[[#This Row],[ATA]],tabAtas[#Data],4,FALSE),"")</f>
        <v/>
      </c>
      <c r="H3109" s="163">
        <f>SUMIFS(tabSaldoAta[ESTIMATIVA],tabSaldoAta[CÓDIGO],tabConsumoAta[[#This Row],[CÓDIGO]],tabSaldoAta[CHAVE],tabConsumoAta[[#This Row],[ATA]])</f>
        <v>0</v>
      </c>
      <c r="I3109" s="164">
        <v>50</v>
      </c>
      <c r="J3109" s="159">
        <v>119</v>
      </c>
      <c r="K3109" s="251">
        <v>2892</v>
      </c>
      <c r="L3109" s="246" t="s">
        <v>1560</v>
      </c>
      <c r="M3109" s="160" t="s">
        <v>2512</v>
      </c>
      <c r="N3109" s="160" t="s">
        <v>2513</v>
      </c>
      <c r="O3109" s="249" t="s">
        <v>2514</v>
      </c>
      <c r="P3109" s="248">
        <v>43518</v>
      </c>
      <c r="Q3109" s="166" t="str">
        <f>IF(COUNTIFS(tabAtas_Bloqueios[CÓDIGO],tabConsumoAta[[#This Row],[CÓDIGO]],tabAtas_Bloqueios[CHAVE],tabConsumoAta[[#This Row],[ATA]],tabAtas_Bloqueios[INATIVO],"") &gt; 0,"X","")</f>
        <v/>
      </c>
      <c r="R3109" s="158" t="s">
        <v>1555</v>
      </c>
    </row>
    <row r="3110" spans="1:18" x14ac:dyDescent="0.3">
      <c r="A3110" s="247">
        <v>98733</v>
      </c>
      <c r="B3110" s="47" t="s">
        <v>3281</v>
      </c>
      <c r="C3110" s="34" t="str">
        <f>IFERROR(VLOOKUP(tabConsumoAta[[#This Row],[CÓDIGO]],tabEstimativa[#Data],14,FALSE),"")</f>
        <v/>
      </c>
      <c r="D3110" s="157" t="s">
        <v>1380</v>
      </c>
      <c r="E3110" s="157"/>
      <c r="F3110" s="34"/>
      <c r="G3110" s="78" t="str">
        <f>IFERROR(VLOOKUP(tabConsumoAta[[#This Row],[ATA]],tabAtas[#Data],4,FALSE),"")</f>
        <v/>
      </c>
      <c r="H3110" s="163">
        <f>SUMIFS(tabSaldoAta[ESTIMATIVA],tabSaldoAta[CÓDIGO],tabConsumoAta[[#This Row],[CÓDIGO]],tabSaldoAta[CHAVE],tabConsumoAta[[#This Row],[ATA]])</f>
        <v>0</v>
      </c>
      <c r="I3110" s="164">
        <v>30</v>
      </c>
      <c r="J3110" s="159">
        <v>120</v>
      </c>
      <c r="K3110" s="251">
        <v>3000</v>
      </c>
      <c r="L3110" s="246" t="s">
        <v>1560</v>
      </c>
      <c r="M3110" s="160" t="s">
        <v>2512</v>
      </c>
      <c r="N3110" s="160" t="s">
        <v>2513</v>
      </c>
      <c r="O3110" s="249" t="s">
        <v>2514</v>
      </c>
      <c r="P3110" s="248">
        <v>43518</v>
      </c>
      <c r="Q3110" s="166" t="str">
        <f>IF(COUNTIFS(tabAtas_Bloqueios[CÓDIGO],tabConsumoAta[[#This Row],[CÓDIGO]],tabAtas_Bloqueios[CHAVE],tabConsumoAta[[#This Row],[ATA]],tabAtas_Bloqueios[INATIVO],"") &gt; 0,"X","")</f>
        <v/>
      </c>
      <c r="R3110" s="158" t="s">
        <v>1555</v>
      </c>
    </row>
    <row r="3111" spans="1:18" x14ac:dyDescent="0.3">
      <c r="A3111" s="247">
        <v>136564</v>
      </c>
      <c r="B3111" s="47" t="s">
        <v>3282</v>
      </c>
      <c r="C3111" s="34" t="str">
        <f>IFERROR(VLOOKUP(tabConsumoAta[[#This Row],[CÓDIGO]],tabEstimativa[#Data],14,FALSE),"")</f>
        <v/>
      </c>
      <c r="D3111" s="157" t="s">
        <v>1380</v>
      </c>
      <c r="E3111" s="157"/>
      <c r="F3111" s="34"/>
      <c r="G3111" s="78" t="str">
        <f>IFERROR(VLOOKUP(tabConsumoAta[[#This Row],[ATA]],tabAtas[#Data],4,FALSE),"")</f>
        <v/>
      </c>
      <c r="H3111" s="163">
        <f>SUMIFS(tabSaldoAta[ESTIMATIVA],tabSaldoAta[CÓDIGO],tabConsumoAta[[#This Row],[CÓDIGO]],tabSaldoAta[CHAVE],tabConsumoAta[[#This Row],[ATA]])</f>
        <v>0</v>
      </c>
      <c r="I3111" s="164">
        <v>13115</v>
      </c>
      <c r="J3111" s="159">
        <v>121</v>
      </c>
      <c r="K3111" s="251">
        <v>3076</v>
      </c>
      <c r="L3111" s="246" t="s">
        <v>1560</v>
      </c>
      <c r="M3111" s="160" t="s">
        <v>2512</v>
      </c>
      <c r="N3111" s="160" t="s">
        <v>2513</v>
      </c>
      <c r="O3111" s="249" t="s">
        <v>2514</v>
      </c>
      <c r="P3111" s="248">
        <v>43518</v>
      </c>
      <c r="Q3111" s="166" t="str">
        <f>IF(COUNTIFS(tabAtas_Bloqueios[CÓDIGO],tabConsumoAta[[#This Row],[CÓDIGO]],tabAtas_Bloqueios[CHAVE],tabConsumoAta[[#This Row],[ATA]],tabAtas_Bloqueios[INATIVO],"") &gt; 0,"X","")</f>
        <v/>
      </c>
      <c r="R3111" s="158" t="s">
        <v>1555</v>
      </c>
    </row>
    <row r="3112" spans="1:18" x14ac:dyDescent="0.3">
      <c r="A3112" s="247">
        <v>123710</v>
      </c>
      <c r="B3112" s="47" t="s">
        <v>2598</v>
      </c>
      <c r="C3112" s="34" t="str">
        <f>IFERROR(VLOOKUP(tabConsumoAta[[#This Row],[CÓDIGO]],tabEstimativa[#Data],14,FALSE),"")</f>
        <v/>
      </c>
      <c r="D3112" s="157" t="s">
        <v>1380</v>
      </c>
      <c r="E3112" s="157"/>
      <c r="F3112" s="34"/>
      <c r="G3112" s="78" t="str">
        <f>IFERROR(VLOOKUP(tabConsumoAta[[#This Row],[ATA]],tabAtas[#Data],4,FALSE),"")</f>
        <v/>
      </c>
      <c r="H3112" s="163">
        <f>SUMIFS(tabSaldoAta[ESTIMATIVA],tabSaldoAta[CÓDIGO],tabConsumoAta[[#This Row],[CÓDIGO]],tabSaldoAta[CHAVE],tabConsumoAta[[#This Row],[ATA]])</f>
        <v>0</v>
      </c>
      <c r="I3112" s="164">
        <v>110</v>
      </c>
      <c r="J3112" s="159">
        <v>122</v>
      </c>
      <c r="K3112" s="251">
        <v>3002</v>
      </c>
      <c r="L3112" s="246" t="s">
        <v>1560</v>
      </c>
      <c r="M3112" s="160" t="s">
        <v>2512</v>
      </c>
      <c r="N3112" s="160" t="s">
        <v>2513</v>
      </c>
      <c r="O3112" s="249" t="s">
        <v>2514</v>
      </c>
      <c r="P3112" s="248">
        <v>43518</v>
      </c>
      <c r="Q3112" s="166" t="str">
        <f>IF(COUNTIFS(tabAtas_Bloqueios[CÓDIGO],tabConsumoAta[[#This Row],[CÓDIGO]],tabAtas_Bloqueios[CHAVE],tabConsumoAta[[#This Row],[ATA]],tabAtas_Bloqueios[INATIVO],"") &gt; 0,"X","")</f>
        <v/>
      </c>
      <c r="R3112" s="158" t="s">
        <v>1555</v>
      </c>
    </row>
    <row r="3113" spans="1:18" x14ac:dyDescent="0.3">
      <c r="A3113" s="247">
        <v>74976</v>
      </c>
      <c r="B3113" s="47" t="s">
        <v>178</v>
      </c>
      <c r="C3113" s="34" t="str">
        <f>IFERROR(VLOOKUP(tabConsumoAta[[#This Row],[CÓDIGO]],tabEstimativa[#Data],14,FALSE),"")</f>
        <v>Suspenso</v>
      </c>
      <c r="D3113" s="157" t="s">
        <v>1380</v>
      </c>
      <c r="E3113" s="157"/>
      <c r="F3113" s="34"/>
      <c r="G3113" s="78" t="str">
        <f>IFERROR(VLOOKUP(tabConsumoAta[[#This Row],[ATA]],tabAtas[#Data],4,FALSE),"")</f>
        <v/>
      </c>
      <c r="H3113" s="163">
        <f>SUMIFS(tabSaldoAta[ESTIMATIVA],tabSaldoAta[CÓDIGO],tabConsumoAta[[#This Row],[CÓDIGO]],tabSaldoAta[CHAVE],tabConsumoAta[[#This Row],[ATA]])</f>
        <v>0</v>
      </c>
      <c r="I3113" s="164">
        <v>70</v>
      </c>
      <c r="J3113" s="159">
        <v>123</v>
      </c>
      <c r="K3113" s="251">
        <v>2916</v>
      </c>
      <c r="L3113" s="246" t="s">
        <v>1560</v>
      </c>
      <c r="M3113" s="160" t="s">
        <v>2512</v>
      </c>
      <c r="N3113" s="160" t="s">
        <v>2513</v>
      </c>
      <c r="O3113" s="249" t="s">
        <v>2514</v>
      </c>
      <c r="P3113" s="248">
        <v>43518</v>
      </c>
      <c r="Q3113" s="166" t="str">
        <f>IF(COUNTIFS(tabAtas_Bloqueios[CÓDIGO],tabConsumoAta[[#This Row],[CÓDIGO]],tabAtas_Bloqueios[CHAVE],tabConsumoAta[[#This Row],[ATA]],tabAtas_Bloqueios[INATIVO],"") &gt; 0,"X","")</f>
        <v/>
      </c>
      <c r="R3113" s="158" t="s">
        <v>1555</v>
      </c>
    </row>
    <row r="3114" spans="1:18" x14ac:dyDescent="0.3">
      <c r="A3114" s="247">
        <v>114822</v>
      </c>
      <c r="B3114" s="47" t="s">
        <v>2599</v>
      </c>
      <c r="C3114" s="34" t="str">
        <f>IFERROR(VLOOKUP(tabConsumoAta[[#This Row],[CÓDIGO]],tabEstimativa[#Data],14,FALSE),"")</f>
        <v>Suspenso</v>
      </c>
      <c r="D3114" s="157" t="s">
        <v>1380</v>
      </c>
      <c r="E3114" s="157"/>
      <c r="F3114" s="34"/>
      <c r="G3114" s="78" t="str">
        <f>IFERROR(VLOOKUP(tabConsumoAta[[#This Row],[ATA]],tabAtas[#Data],4,FALSE),"")</f>
        <v/>
      </c>
      <c r="H3114" s="163">
        <f>SUMIFS(tabSaldoAta[ESTIMATIVA],tabSaldoAta[CÓDIGO],tabConsumoAta[[#This Row],[CÓDIGO]],tabSaldoAta[CHAVE],tabConsumoAta[[#This Row],[ATA]])</f>
        <v>0</v>
      </c>
      <c r="I3114" s="164">
        <v>30</v>
      </c>
      <c r="J3114" s="159">
        <v>124</v>
      </c>
      <c r="K3114" s="251">
        <v>2920</v>
      </c>
      <c r="L3114" s="246" t="s">
        <v>1560</v>
      </c>
      <c r="M3114" s="160" t="s">
        <v>2512</v>
      </c>
      <c r="N3114" s="160" t="s">
        <v>2513</v>
      </c>
      <c r="O3114" s="249" t="s">
        <v>2514</v>
      </c>
      <c r="P3114" s="248">
        <v>43518</v>
      </c>
      <c r="Q3114" s="166" t="str">
        <f>IF(COUNTIFS(tabAtas_Bloqueios[CÓDIGO],tabConsumoAta[[#This Row],[CÓDIGO]],tabAtas_Bloqueios[CHAVE],tabConsumoAta[[#This Row],[ATA]],tabAtas_Bloqueios[INATIVO],"") &gt; 0,"X","")</f>
        <v/>
      </c>
      <c r="R3114" s="158" t="s">
        <v>1555</v>
      </c>
    </row>
    <row r="3115" spans="1:18" x14ac:dyDescent="0.3">
      <c r="A3115" s="247">
        <v>135414</v>
      </c>
      <c r="B3115" s="47" t="s">
        <v>3283</v>
      </c>
      <c r="C3115" s="34" t="str">
        <f>IFERROR(VLOOKUP(tabConsumoAta[[#This Row],[CÓDIGO]],tabEstimativa[#Data],14,FALSE),"")</f>
        <v>Aguardando</v>
      </c>
      <c r="D3115" s="157" t="s">
        <v>1380</v>
      </c>
      <c r="E3115" s="157"/>
      <c r="F3115" s="34"/>
      <c r="G3115" s="78" t="str">
        <f>IFERROR(VLOOKUP(tabConsumoAta[[#This Row],[ATA]],tabAtas[#Data],4,FALSE),"")</f>
        <v/>
      </c>
      <c r="H3115" s="163">
        <f>SUMIFS(tabSaldoAta[ESTIMATIVA],tabSaldoAta[CÓDIGO],tabConsumoAta[[#This Row],[CÓDIGO]],tabSaldoAta[CHAVE],tabConsumoAta[[#This Row],[ATA]])</f>
        <v>0</v>
      </c>
      <c r="I3115" s="164">
        <v>200</v>
      </c>
      <c r="J3115" s="159">
        <v>125</v>
      </c>
      <c r="K3115" s="251">
        <v>2920</v>
      </c>
      <c r="L3115" s="246" t="s">
        <v>1560</v>
      </c>
      <c r="M3115" s="160" t="s">
        <v>2512</v>
      </c>
      <c r="N3115" s="160" t="s">
        <v>2513</v>
      </c>
      <c r="O3115" s="249" t="s">
        <v>2514</v>
      </c>
      <c r="P3115" s="248">
        <v>43518</v>
      </c>
      <c r="Q3115" s="166" t="str">
        <f>IF(COUNTIFS(tabAtas_Bloqueios[CÓDIGO],tabConsumoAta[[#This Row],[CÓDIGO]],tabAtas_Bloqueios[CHAVE],tabConsumoAta[[#This Row],[ATA]],tabAtas_Bloqueios[INATIVO],"") &gt; 0,"X","")</f>
        <v/>
      </c>
      <c r="R3115" s="158" t="s">
        <v>1555</v>
      </c>
    </row>
    <row r="3116" spans="1:18" x14ac:dyDescent="0.3">
      <c r="A3116" s="247">
        <v>39378</v>
      </c>
      <c r="B3116" s="47" t="s">
        <v>2213</v>
      </c>
      <c r="C3116" s="34" t="str">
        <f>IFERROR(VLOOKUP(tabConsumoAta[[#This Row],[CÓDIGO]],tabEstimativa[#Data],14,FALSE),"")</f>
        <v>Aguardando</v>
      </c>
      <c r="D3116" s="157" t="s">
        <v>1380</v>
      </c>
      <c r="E3116" s="157"/>
      <c r="F3116" s="34"/>
      <c r="G3116" s="78" t="str">
        <f>IFERROR(VLOOKUP(tabConsumoAta[[#This Row],[ATA]],tabAtas[#Data],4,FALSE),"")</f>
        <v/>
      </c>
      <c r="H3116" s="163">
        <f>SUMIFS(tabSaldoAta[ESTIMATIVA],tabSaldoAta[CÓDIGO],tabConsumoAta[[#This Row],[CÓDIGO]],tabSaldoAta[CHAVE],tabConsumoAta[[#This Row],[ATA]])</f>
        <v>0</v>
      </c>
      <c r="I3116" s="164">
        <v>1500</v>
      </c>
      <c r="J3116" s="159">
        <v>126</v>
      </c>
      <c r="K3116" s="251">
        <v>2926</v>
      </c>
      <c r="L3116" s="246" t="s">
        <v>1560</v>
      </c>
      <c r="M3116" s="160" t="s">
        <v>2512</v>
      </c>
      <c r="N3116" s="160" t="s">
        <v>2513</v>
      </c>
      <c r="O3116" s="249" t="s">
        <v>2514</v>
      </c>
      <c r="P3116" s="248">
        <v>43518</v>
      </c>
      <c r="Q3116" s="166" t="str">
        <f>IF(COUNTIFS(tabAtas_Bloqueios[CÓDIGO],tabConsumoAta[[#This Row],[CÓDIGO]],tabAtas_Bloqueios[CHAVE],tabConsumoAta[[#This Row],[ATA]],tabAtas_Bloqueios[INATIVO],"") &gt; 0,"X","")</f>
        <v/>
      </c>
      <c r="R3116" s="158" t="s">
        <v>1555</v>
      </c>
    </row>
    <row r="3117" spans="1:18" x14ac:dyDescent="0.3">
      <c r="A3117" s="247">
        <v>37528</v>
      </c>
      <c r="B3117" s="47" t="s">
        <v>2212</v>
      </c>
      <c r="C3117" s="34" t="str">
        <f>IFERROR(VLOOKUP(tabConsumoAta[[#This Row],[CÓDIGO]],tabEstimativa[#Data],14,FALSE),"")</f>
        <v>Suspenso</v>
      </c>
      <c r="D3117" s="157" t="s">
        <v>1380</v>
      </c>
      <c r="E3117" s="157"/>
      <c r="F3117" s="34"/>
      <c r="G3117" s="78" t="str">
        <f>IFERROR(VLOOKUP(tabConsumoAta[[#This Row],[ATA]],tabAtas[#Data],4,FALSE),"")</f>
        <v/>
      </c>
      <c r="H3117" s="163">
        <f>SUMIFS(tabSaldoAta[ESTIMATIVA],tabSaldoAta[CÓDIGO],tabConsumoAta[[#This Row],[CÓDIGO]],tabSaldoAta[CHAVE],tabConsumoAta[[#This Row],[ATA]])</f>
        <v>0</v>
      </c>
      <c r="I3117" s="164">
        <v>1000</v>
      </c>
      <c r="J3117" s="159">
        <v>127</v>
      </c>
      <c r="K3117" s="251">
        <v>2926</v>
      </c>
      <c r="L3117" s="246" t="s">
        <v>1560</v>
      </c>
      <c r="M3117" s="160" t="s">
        <v>2512</v>
      </c>
      <c r="N3117" s="160" t="s">
        <v>2513</v>
      </c>
      <c r="O3117" s="249" t="s">
        <v>2514</v>
      </c>
      <c r="P3117" s="248">
        <v>43518</v>
      </c>
      <c r="Q3117" s="166" t="str">
        <f>IF(COUNTIFS(tabAtas_Bloqueios[CÓDIGO],tabConsumoAta[[#This Row],[CÓDIGO]],tabAtas_Bloqueios[CHAVE],tabConsumoAta[[#This Row],[ATA]],tabAtas_Bloqueios[INATIVO],"") &gt; 0,"X","")</f>
        <v/>
      </c>
      <c r="R3117" s="158" t="s">
        <v>1555</v>
      </c>
    </row>
    <row r="3118" spans="1:18" x14ac:dyDescent="0.3">
      <c r="A3118" s="247">
        <v>13221</v>
      </c>
      <c r="B3118" s="47" t="s">
        <v>2211</v>
      </c>
      <c r="C3118" s="34" t="str">
        <f>IFERROR(VLOOKUP(tabConsumoAta[[#This Row],[CÓDIGO]],tabEstimativa[#Data],14,FALSE),"")</f>
        <v>Suspenso</v>
      </c>
      <c r="D3118" s="157" t="s">
        <v>1380</v>
      </c>
      <c r="E3118" s="157"/>
      <c r="F3118" s="34"/>
      <c r="G3118" s="78" t="str">
        <f>IFERROR(VLOOKUP(tabConsumoAta[[#This Row],[ATA]],tabAtas[#Data],4,FALSE),"")</f>
        <v/>
      </c>
      <c r="H3118" s="163">
        <f>SUMIFS(tabSaldoAta[ESTIMATIVA],tabSaldoAta[CÓDIGO],tabConsumoAta[[#This Row],[CÓDIGO]],tabSaldoAta[CHAVE],tabConsumoAta[[#This Row],[ATA]])</f>
        <v>0</v>
      </c>
      <c r="I3118" s="164">
        <v>2000</v>
      </c>
      <c r="J3118" s="159">
        <v>128</v>
      </c>
      <c r="K3118" s="251">
        <v>2926</v>
      </c>
      <c r="L3118" s="246" t="s">
        <v>1560</v>
      </c>
      <c r="M3118" s="160" t="s">
        <v>2512</v>
      </c>
      <c r="N3118" s="160" t="s">
        <v>2513</v>
      </c>
      <c r="O3118" s="249" t="s">
        <v>2514</v>
      </c>
      <c r="P3118" s="248">
        <v>43518</v>
      </c>
      <c r="Q3118" s="166" t="str">
        <f>IF(COUNTIFS(tabAtas_Bloqueios[CÓDIGO],tabConsumoAta[[#This Row],[CÓDIGO]],tabAtas_Bloqueios[CHAVE],tabConsumoAta[[#This Row],[ATA]],tabAtas_Bloqueios[INATIVO],"") &gt; 0,"X","")</f>
        <v/>
      </c>
      <c r="R3118" s="158" t="s">
        <v>1555</v>
      </c>
    </row>
    <row r="3119" spans="1:18" x14ac:dyDescent="0.3">
      <c r="A3119" s="247">
        <v>13222</v>
      </c>
      <c r="B3119" s="47" t="s">
        <v>2210</v>
      </c>
      <c r="C3119" s="34" t="str">
        <f>IFERROR(VLOOKUP(tabConsumoAta[[#This Row],[CÓDIGO]],tabEstimativa[#Data],14,FALSE),"")</f>
        <v>Suspenso</v>
      </c>
      <c r="D3119" s="157" t="s">
        <v>1380</v>
      </c>
      <c r="E3119" s="157"/>
      <c r="F3119" s="34"/>
      <c r="G3119" s="78" t="str">
        <f>IFERROR(VLOOKUP(tabConsumoAta[[#This Row],[ATA]],tabAtas[#Data],4,FALSE),"")</f>
        <v/>
      </c>
      <c r="H3119" s="163">
        <f>SUMIFS(tabSaldoAta[ESTIMATIVA],tabSaldoAta[CÓDIGO],tabConsumoAta[[#This Row],[CÓDIGO]],tabSaldoAta[CHAVE],tabConsumoAta[[#This Row],[ATA]])</f>
        <v>0</v>
      </c>
      <c r="I3119" s="164">
        <v>600</v>
      </c>
      <c r="J3119" s="159">
        <v>129</v>
      </c>
      <c r="K3119" s="251">
        <v>2926</v>
      </c>
      <c r="L3119" s="246" t="s">
        <v>1560</v>
      </c>
      <c r="M3119" s="160" t="s">
        <v>2512</v>
      </c>
      <c r="N3119" s="160" t="s">
        <v>2513</v>
      </c>
      <c r="O3119" s="249" t="s">
        <v>2514</v>
      </c>
      <c r="P3119" s="248">
        <v>43518</v>
      </c>
      <c r="Q3119" s="166" t="str">
        <f>IF(COUNTIFS(tabAtas_Bloqueios[CÓDIGO],tabConsumoAta[[#This Row],[CÓDIGO]],tabAtas_Bloqueios[CHAVE],tabConsumoAta[[#This Row],[ATA]],tabAtas_Bloqueios[INATIVO],"") &gt; 0,"X","")</f>
        <v/>
      </c>
      <c r="R3119" s="158" t="s">
        <v>1555</v>
      </c>
    </row>
    <row r="3120" spans="1:18" x14ac:dyDescent="0.3">
      <c r="A3120" s="247">
        <v>126838</v>
      </c>
      <c r="B3120" s="47" t="s">
        <v>2600</v>
      </c>
      <c r="C3120" s="34" t="str">
        <f>IFERROR(VLOOKUP(tabConsumoAta[[#This Row],[CÓDIGO]],tabEstimativa[#Data],14,FALSE),"")</f>
        <v/>
      </c>
      <c r="D3120" s="157" t="s">
        <v>1380</v>
      </c>
      <c r="E3120" s="157"/>
      <c r="F3120" s="34"/>
      <c r="G3120" s="78" t="str">
        <f>IFERROR(VLOOKUP(tabConsumoAta[[#This Row],[ATA]],tabAtas[#Data],4,FALSE),"")</f>
        <v/>
      </c>
      <c r="H3120" s="163">
        <f>SUMIFS(tabSaldoAta[ESTIMATIVA],tabSaldoAta[CÓDIGO],tabConsumoAta[[#This Row],[CÓDIGO]],tabSaldoAta[CHAVE],tabConsumoAta[[#This Row],[ATA]])</f>
        <v>0</v>
      </c>
      <c r="I3120" s="164">
        <v>1000</v>
      </c>
      <c r="J3120" s="159">
        <v>130</v>
      </c>
      <c r="K3120" s="251">
        <v>2926</v>
      </c>
      <c r="L3120" s="246" t="s">
        <v>1560</v>
      </c>
      <c r="M3120" s="160" t="s">
        <v>2512</v>
      </c>
      <c r="N3120" s="160" t="s">
        <v>2513</v>
      </c>
      <c r="O3120" s="249" t="s">
        <v>2514</v>
      </c>
      <c r="P3120" s="248">
        <v>43518</v>
      </c>
      <c r="Q3120" s="166" t="str">
        <f>IF(COUNTIFS(tabAtas_Bloqueios[CÓDIGO],tabConsumoAta[[#This Row],[CÓDIGO]],tabAtas_Bloqueios[CHAVE],tabConsumoAta[[#This Row],[ATA]],tabAtas_Bloqueios[INATIVO],"") &gt; 0,"X","")</f>
        <v/>
      </c>
      <c r="R3120" s="158" t="s">
        <v>1555</v>
      </c>
    </row>
    <row r="3121" spans="1:18" x14ac:dyDescent="0.3">
      <c r="A3121" s="247">
        <v>89865</v>
      </c>
      <c r="B3121" s="47" t="s">
        <v>2601</v>
      </c>
      <c r="C3121" s="34" t="str">
        <f>IFERROR(VLOOKUP(tabConsumoAta[[#This Row],[CÓDIGO]],tabEstimativa[#Data],14,FALSE),"")</f>
        <v/>
      </c>
      <c r="D3121" s="157" t="s">
        <v>1380</v>
      </c>
      <c r="E3121" s="157"/>
      <c r="F3121" s="34"/>
      <c r="G3121" s="78" t="str">
        <f>IFERROR(VLOOKUP(tabConsumoAta[[#This Row],[ATA]],tabAtas[#Data],4,FALSE),"")</f>
        <v/>
      </c>
      <c r="H3121" s="163">
        <f>SUMIFS(tabSaldoAta[ESTIMATIVA],tabSaldoAta[CÓDIGO],tabConsumoAta[[#This Row],[CÓDIGO]],tabSaldoAta[CHAVE],tabConsumoAta[[#This Row],[ATA]])</f>
        <v>0</v>
      </c>
      <c r="I3121" s="164">
        <v>50</v>
      </c>
      <c r="J3121" s="159">
        <v>131</v>
      </c>
      <c r="K3121" s="251">
        <v>2926</v>
      </c>
      <c r="L3121" s="246" t="s">
        <v>1560</v>
      </c>
      <c r="M3121" s="160" t="s">
        <v>2512</v>
      </c>
      <c r="N3121" s="160" t="s">
        <v>2513</v>
      </c>
      <c r="O3121" s="249" t="s">
        <v>2514</v>
      </c>
      <c r="P3121" s="248">
        <v>43518</v>
      </c>
      <c r="Q3121" s="166" t="str">
        <f>IF(COUNTIFS(tabAtas_Bloqueios[CÓDIGO],tabConsumoAta[[#This Row],[CÓDIGO]],tabAtas_Bloqueios[CHAVE],tabConsumoAta[[#This Row],[ATA]],tabAtas_Bloqueios[INATIVO],"") &gt; 0,"X","")</f>
        <v/>
      </c>
      <c r="R3121" s="158" t="s">
        <v>1555</v>
      </c>
    </row>
    <row r="3122" spans="1:18" x14ac:dyDescent="0.3">
      <c r="A3122" s="247">
        <v>134561</v>
      </c>
      <c r="B3122" s="47" t="s">
        <v>2602</v>
      </c>
      <c r="C3122" s="34" t="str">
        <f>IFERROR(VLOOKUP(tabConsumoAta[[#This Row],[CÓDIGO]],tabEstimativa[#Data],14,FALSE),"")</f>
        <v/>
      </c>
      <c r="D3122" s="157" t="s">
        <v>1380</v>
      </c>
      <c r="E3122" s="157"/>
      <c r="F3122" s="34"/>
      <c r="G3122" s="78" t="str">
        <f>IFERROR(VLOOKUP(tabConsumoAta[[#This Row],[ATA]],tabAtas[#Data],4,FALSE),"")</f>
        <v/>
      </c>
      <c r="H3122" s="163">
        <f>SUMIFS(tabSaldoAta[ESTIMATIVA],tabSaldoAta[CÓDIGO],tabConsumoAta[[#This Row],[CÓDIGO]],tabSaldoAta[CHAVE],tabConsumoAta[[#This Row],[ATA]])</f>
        <v>0</v>
      </c>
      <c r="I3122" s="164">
        <v>200</v>
      </c>
      <c r="J3122" s="159">
        <v>132</v>
      </c>
      <c r="K3122" s="251">
        <v>2926</v>
      </c>
      <c r="L3122" s="246" t="s">
        <v>1560</v>
      </c>
      <c r="M3122" s="160" t="s">
        <v>2512</v>
      </c>
      <c r="N3122" s="160" t="s">
        <v>2513</v>
      </c>
      <c r="O3122" s="249" t="s">
        <v>2514</v>
      </c>
      <c r="P3122" s="248">
        <v>43518</v>
      </c>
      <c r="Q3122" s="166" t="str">
        <f>IF(COUNTIFS(tabAtas_Bloqueios[CÓDIGO],tabConsumoAta[[#This Row],[CÓDIGO]],tabAtas_Bloqueios[CHAVE],tabConsumoAta[[#This Row],[ATA]],tabAtas_Bloqueios[INATIVO],"") &gt; 0,"X","")</f>
        <v/>
      </c>
      <c r="R3122" s="158" t="s">
        <v>1555</v>
      </c>
    </row>
    <row r="3123" spans="1:18" x14ac:dyDescent="0.3">
      <c r="A3123" s="247">
        <v>134562</v>
      </c>
      <c r="B3123" s="47" t="s">
        <v>2603</v>
      </c>
      <c r="C3123" s="34" t="str">
        <f>IFERROR(VLOOKUP(tabConsumoAta[[#This Row],[CÓDIGO]],tabEstimativa[#Data],14,FALSE),"")</f>
        <v/>
      </c>
      <c r="D3123" s="157" t="s">
        <v>1380</v>
      </c>
      <c r="E3123" s="157"/>
      <c r="F3123" s="34"/>
      <c r="G3123" s="78" t="str">
        <f>IFERROR(VLOOKUP(tabConsumoAta[[#This Row],[ATA]],tabAtas[#Data],4,FALSE),"")</f>
        <v/>
      </c>
      <c r="H3123" s="163">
        <f>SUMIFS(tabSaldoAta[ESTIMATIVA],tabSaldoAta[CÓDIGO],tabConsumoAta[[#This Row],[CÓDIGO]],tabSaldoAta[CHAVE],tabConsumoAta[[#This Row],[ATA]])</f>
        <v>0</v>
      </c>
      <c r="I3123" s="164">
        <v>200</v>
      </c>
      <c r="J3123" s="159">
        <v>133</v>
      </c>
      <c r="K3123" s="251">
        <v>2929</v>
      </c>
      <c r="L3123" s="246" t="s">
        <v>1560</v>
      </c>
      <c r="M3123" s="160" t="s">
        <v>2512</v>
      </c>
      <c r="N3123" s="160" t="s">
        <v>2513</v>
      </c>
      <c r="O3123" s="249" t="s">
        <v>2514</v>
      </c>
      <c r="P3123" s="248">
        <v>43518</v>
      </c>
      <c r="Q3123" s="166" t="str">
        <f>IF(COUNTIFS(tabAtas_Bloqueios[CÓDIGO],tabConsumoAta[[#This Row],[CÓDIGO]],tabAtas_Bloqueios[CHAVE],tabConsumoAta[[#This Row],[ATA]],tabAtas_Bloqueios[INATIVO],"") &gt; 0,"X","")</f>
        <v/>
      </c>
      <c r="R3123" s="158" t="s">
        <v>1555</v>
      </c>
    </row>
    <row r="3124" spans="1:18" x14ac:dyDescent="0.3">
      <c r="A3124" s="247">
        <v>134563</v>
      </c>
      <c r="B3124" s="47" t="s">
        <v>2604</v>
      </c>
      <c r="C3124" s="34" t="str">
        <f>IFERROR(VLOOKUP(tabConsumoAta[[#This Row],[CÓDIGO]],tabEstimativa[#Data],14,FALSE),"")</f>
        <v/>
      </c>
      <c r="D3124" s="157" t="s">
        <v>1380</v>
      </c>
      <c r="E3124" s="157"/>
      <c r="F3124" s="34"/>
      <c r="G3124" s="78" t="str">
        <f>IFERROR(VLOOKUP(tabConsumoAta[[#This Row],[ATA]],tabAtas[#Data],4,FALSE),"")</f>
        <v/>
      </c>
      <c r="H3124" s="163">
        <f>SUMIFS(tabSaldoAta[ESTIMATIVA],tabSaldoAta[CÓDIGO],tabConsumoAta[[#This Row],[CÓDIGO]],tabSaldoAta[CHAVE],tabConsumoAta[[#This Row],[ATA]])</f>
        <v>0</v>
      </c>
      <c r="I3124" s="164">
        <v>200</v>
      </c>
      <c r="J3124" s="159">
        <v>134</v>
      </c>
      <c r="K3124" s="251">
        <v>2926</v>
      </c>
      <c r="L3124" s="246" t="s">
        <v>1560</v>
      </c>
      <c r="M3124" s="160" t="s">
        <v>2512</v>
      </c>
      <c r="N3124" s="160" t="s">
        <v>2513</v>
      </c>
      <c r="O3124" s="249" t="s">
        <v>2514</v>
      </c>
      <c r="P3124" s="248">
        <v>43518</v>
      </c>
      <c r="Q3124" s="166" t="str">
        <f>IF(COUNTIFS(tabAtas_Bloqueios[CÓDIGO],tabConsumoAta[[#This Row],[CÓDIGO]],tabAtas_Bloqueios[CHAVE],tabConsumoAta[[#This Row],[ATA]],tabAtas_Bloqueios[INATIVO],"") &gt; 0,"X","")</f>
        <v/>
      </c>
      <c r="R3124" s="158" t="s">
        <v>1555</v>
      </c>
    </row>
    <row r="3125" spans="1:18" x14ac:dyDescent="0.3">
      <c r="A3125" s="247">
        <v>134564</v>
      </c>
      <c r="B3125" s="47" t="s">
        <v>2605</v>
      </c>
      <c r="C3125" s="34" t="str">
        <f>IFERROR(VLOOKUP(tabConsumoAta[[#This Row],[CÓDIGO]],tabEstimativa[#Data],14,FALSE),"")</f>
        <v/>
      </c>
      <c r="D3125" s="157" t="s">
        <v>1380</v>
      </c>
      <c r="E3125" s="157"/>
      <c r="F3125" s="34"/>
      <c r="G3125" s="78" t="str">
        <f>IFERROR(VLOOKUP(tabConsumoAta[[#This Row],[ATA]],tabAtas[#Data],4,FALSE),"")</f>
        <v/>
      </c>
      <c r="H3125" s="163">
        <f>SUMIFS(tabSaldoAta[ESTIMATIVA],tabSaldoAta[CÓDIGO],tabConsumoAta[[#This Row],[CÓDIGO]],tabSaldoAta[CHAVE],tabConsumoAta[[#This Row],[ATA]])</f>
        <v>0</v>
      </c>
      <c r="I3125" s="164">
        <v>200</v>
      </c>
      <c r="J3125" s="159">
        <v>135</v>
      </c>
      <c r="K3125" s="251">
        <v>2929</v>
      </c>
      <c r="L3125" s="246" t="s">
        <v>1560</v>
      </c>
      <c r="M3125" s="160" t="s">
        <v>2512</v>
      </c>
      <c r="N3125" s="160" t="s">
        <v>2513</v>
      </c>
      <c r="O3125" s="249" t="s">
        <v>2514</v>
      </c>
      <c r="P3125" s="248">
        <v>43518</v>
      </c>
      <c r="Q3125" s="166" t="str">
        <f>IF(COUNTIFS(tabAtas_Bloqueios[CÓDIGO],tabConsumoAta[[#This Row],[CÓDIGO]],tabAtas_Bloqueios[CHAVE],tabConsumoAta[[#This Row],[ATA]],tabAtas_Bloqueios[INATIVO],"") &gt; 0,"X","")</f>
        <v/>
      </c>
      <c r="R3125" s="158" t="s">
        <v>1555</v>
      </c>
    </row>
    <row r="3126" spans="1:18" x14ac:dyDescent="0.3">
      <c r="A3126" s="247">
        <v>134565</v>
      </c>
      <c r="B3126" s="47" t="s">
        <v>2606</v>
      </c>
      <c r="C3126" s="34" t="str">
        <f>IFERROR(VLOOKUP(tabConsumoAta[[#This Row],[CÓDIGO]],tabEstimativa[#Data],14,FALSE),"")</f>
        <v/>
      </c>
      <c r="D3126" s="157" t="s">
        <v>1380</v>
      </c>
      <c r="E3126" s="157"/>
      <c r="F3126" s="34"/>
      <c r="G3126" s="78" t="str">
        <f>IFERROR(VLOOKUP(tabConsumoAta[[#This Row],[ATA]],tabAtas[#Data],4,FALSE),"")</f>
        <v/>
      </c>
      <c r="H3126" s="163">
        <f>SUMIFS(tabSaldoAta[ESTIMATIVA],tabSaldoAta[CÓDIGO],tabConsumoAta[[#This Row],[CÓDIGO]],tabSaldoAta[CHAVE],tabConsumoAta[[#This Row],[ATA]])</f>
        <v>0</v>
      </c>
      <c r="I3126" s="164">
        <v>100</v>
      </c>
      <c r="J3126" s="159">
        <v>136</v>
      </c>
      <c r="K3126" s="251">
        <v>2929</v>
      </c>
      <c r="L3126" s="246" t="s">
        <v>1560</v>
      </c>
      <c r="M3126" s="160" t="s">
        <v>2512</v>
      </c>
      <c r="N3126" s="160" t="s">
        <v>2513</v>
      </c>
      <c r="O3126" s="249" t="s">
        <v>2514</v>
      </c>
      <c r="P3126" s="248">
        <v>43518</v>
      </c>
      <c r="Q3126" s="166" t="str">
        <f>IF(COUNTIFS(tabAtas_Bloqueios[CÓDIGO],tabConsumoAta[[#This Row],[CÓDIGO]],tabAtas_Bloqueios[CHAVE],tabConsumoAta[[#This Row],[ATA]],tabAtas_Bloqueios[INATIVO],"") &gt; 0,"X","")</f>
        <v/>
      </c>
      <c r="R3126" s="158" t="s">
        <v>1555</v>
      </c>
    </row>
    <row r="3127" spans="1:18" x14ac:dyDescent="0.3">
      <c r="A3127" s="247">
        <v>124963</v>
      </c>
      <c r="B3127" s="47" t="s">
        <v>3284</v>
      </c>
      <c r="C3127" s="34" t="str">
        <f>IFERROR(VLOOKUP(tabConsumoAta[[#This Row],[CÓDIGO]],tabEstimativa[#Data],14,FALSE),"")</f>
        <v/>
      </c>
      <c r="D3127" s="157" t="s">
        <v>1380</v>
      </c>
      <c r="E3127" s="157"/>
      <c r="F3127" s="34"/>
      <c r="G3127" s="78" t="str">
        <f>IFERROR(VLOOKUP(tabConsumoAta[[#This Row],[ATA]],tabAtas[#Data],4,FALSE),"")</f>
        <v/>
      </c>
      <c r="H3127" s="163">
        <f>SUMIFS(tabSaldoAta[ESTIMATIVA],tabSaldoAta[CÓDIGO],tabConsumoAta[[#This Row],[CÓDIGO]],tabSaldoAta[CHAVE],tabConsumoAta[[#This Row],[ATA]])</f>
        <v>0</v>
      </c>
      <c r="I3127" s="164">
        <v>50</v>
      </c>
      <c r="J3127" s="159">
        <v>137</v>
      </c>
      <c r="K3127" s="251">
        <v>2931</v>
      </c>
      <c r="L3127" s="246" t="s">
        <v>1560</v>
      </c>
      <c r="M3127" s="160" t="s">
        <v>2512</v>
      </c>
      <c r="N3127" s="160" t="s">
        <v>2513</v>
      </c>
      <c r="O3127" s="249" t="s">
        <v>2514</v>
      </c>
      <c r="P3127" s="248">
        <v>43518</v>
      </c>
      <c r="Q3127" s="166" t="str">
        <f>IF(COUNTIFS(tabAtas_Bloqueios[CÓDIGO],tabConsumoAta[[#This Row],[CÓDIGO]],tabAtas_Bloqueios[CHAVE],tabConsumoAta[[#This Row],[ATA]],tabAtas_Bloqueios[INATIVO],"") &gt; 0,"X","")</f>
        <v/>
      </c>
      <c r="R3127" s="158" t="s">
        <v>1555</v>
      </c>
    </row>
    <row r="3128" spans="1:18" x14ac:dyDescent="0.3">
      <c r="A3128" s="247">
        <v>89863</v>
      </c>
      <c r="B3128" s="47" t="s">
        <v>2607</v>
      </c>
      <c r="C3128" s="34" t="str">
        <f>IFERROR(VLOOKUP(tabConsumoAta[[#This Row],[CÓDIGO]],tabEstimativa[#Data],14,FALSE),"")</f>
        <v/>
      </c>
      <c r="D3128" s="157" t="s">
        <v>1380</v>
      </c>
      <c r="E3128" s="157"/>
      <c r="F3128" s="34"/>
      <c r="G3128" s="78" t="str">
        <f>IFERROR(VLOOKUP(tabConsumoAta[[#This Row],[ATA]],tabAtas[#Data],4,FALSE),"")</f>
        <v/>
      </c>
      <c r="H3128" s="163">
        <f>SUMIFS(tabSaldoAta[ESTIMATIVA],tabSaldoAta[CÓDIGO],tabConsumoAta[[#This Row],[CÓDIGO]],tabSaldoAta[CHAVE],tabConsumoAta[[#This Row],[ATA]])</f>
        <v>0</v>
      </c>
      <c r="I3128" s="164">
        <v>200</v>
      </c>
      <c r="J3128" s="159">
        <v>138</v>
      </c>
      <c r="K3128" s="251">
        <v>2929</v>
      </c>
      <c r="L3128" s="246" t="s">
        <v>1560</v>
      </c>
      <c r="M3128" s="160" t="s">
        <v>2512</v>
      </c>
      <c r="N3128" s="160" t="s">
        <v>2513</v>
      </c>
      <c r="O3128" s="249" t="s">
        <v>2514</v>
      </c>
      <c r="P3128" s="248">
        <v>43518</v>
      </c>
      <c r="Q3128" s="166" t="str">
        <f>IF(COUNTIFS(tabAtas_Bloqueios[CÓDIGO],tabConsumoAta[[#This Row],[CÓDIGO]],tabAtas_Bloqueios[CHAVE],tabConsumoAta[[#This Row],[ATA]],tabAtas_Bloqueios[INATIVO],"") &gt; 0,"X","")</f>
        <v/>
      </c>
      <c r="R3128" s="158" t="s">
        <v>1555</v>
      </c>
    </row>
    <row r="3129" spans="1:18" x14ac:dyDescent="0.3">
      <c r="A3129" s="247">
        <v>89864</v>
      </c>
      <c r="B3129" s="47" t="s">
        <v>2608</v>
      </c>
      <c r="C3129" s="34" t="str">
        <f>IFERROR(VLOOKUP(tabConsumoAta[[#This Row],[CÓDIGO]],tabEstimativa[#Data],14,FALSE),"")</f>
        <v/>
      </c>
      <c r="D3129" s="157" t="s">
        <v>1380</v>
      </c>
      <c r="E3129" s="157"/>
      <c r="F3129" s="34"/>
      <c r="G3129" s="78" t="str">
        <f>IFERROR(VLOOKUP(tabConsumoAta[[#This Row],[ATA]],tabAtas[#Data],4,FALSE),"")</f>
        <v/>
      </c>
      <c r="H3129" s="163">
        <f>SUMIFS(tabSaldoAta[ESTIMATIVA],tabSaldoAta[CÓDIGO],tabConsumoAta[[#This Row],[CÓDIGO]],tabSaldoAta[CHAVE],tabConsumoAta[[#This Row],[ATA]])</f>
        <v>0</v>
      </c>
      <c r="I3129" s="164">
        <v>250</v>
      </c>
      <c r="J3129" s="159">
        <v>139</v>
      </c>
      <c r="K3129" s="251">
        <v>2929</v>
      </c>
      <c r="L3129" s="246" t="s">
        <v>1560</v>
      </c>
      <c r="M3129" s="160" t="s">
        <v>2512</v>
      </c>
      <c r="N3129" s="160" t="s">
        <v>2513</v>
      </c>
      <c r="O3129" s="249" t="s">
        <v>2514</v>
      </c>
      <c r="P3129" s="248">
        <v>43518</v>
      </c>
      <c r="Q3129" s="166" t="str">
        <f>IF(COUNTIFS(tabAtas_Bloqueios[CÓDIGO],tabConsumoAta[[#This Row],[CÓDIGO]],tabAtas_Bloqueios[CHAVE],tabConsumoAta[[#This Row],[ATA]],tabAtas_Bloqueios[INATIVO],"") &gt; 0,"X","")</f>
        <v/>
      </c>
      <c r="R3129" s="158" t="s">
        <v>1555</v>
      </c>
    </row>
    <row r="3130" spans="1:18" x14ac:dyDescent="0.3">
      <c r="A3130" s="247">
        <v>125201</v>
      </c>
      <c r="B3130" s="47" t="s">
        <v>3285</v>
      </c>
      <c r="C3130" s="34" t="str">
        <f>IFERROR(VLOOKUP(tabConsumoAta[[#This Row],[CÓDIGO]],tabEstimativa[#Data],14,FALSE),"")</f>
        <v/>
      </c>
      <c r="D3130" s="157" t="s">
        <v>1380</v>
      </c>
      <c r="E3130" s="157"/>
      <c r="F3130" s="34"/>
      <c r="G3130" s="78" t="str">
        <f>IFERROR(VLOOKUP(tabConsumoAta[[#This Row],[ATA]],tabAtas[#Data],4,FALSE),"")</f>
        <v/>
      </c>
      <c r="H3130" s="163">
        <f>SUMIFS(tabSaldoAta[ESTIMATIVA],tabSaldoAta[CÓDIGO],tabConsumoAta[[#This Row],[CÓDIGO]],tabSaldoAta[CHAVE],tabConsumoAta[[#This Row],[ATA]])</f>
        <v>0</v>
      </c>
      <c r="I3130" s="164">
        <v>70</v>
      </c>
      <c r="J3130" s="159">
        <v>140</v>
      </c>
      <c r="K3130" s="251">
        <v>2931</v>
      </c>
      <c r="L3130" s="246" t="s">
        <v>1560</v>
      </c>
      <c r="M3130" s="160" t="s">
        <v>2512</v>
      </c>
      <c r="N3130" s="160" t="s">
        <v>2513</v>
      </c>
      <c r="O3130" s="249" t="s">
        <v>2514</v>
      </c>
      <c r="P3130" s="248">
        <v>43518</v>
      </c>
      <c r="Q3130" s="166" t="str">
        <f>IF(COUNTIFS(tabAtas_Bloqueios[CÓDIGO],tabConsumoAta[[#This Row],[CÓDIGO]],tabAtas_Bloqueios[CHAVE],tabConsumoAta[[#This Row],[ATA]],tabAtas_Bloqueios[INATIVO],"") &gt; 0,"X","")</f>
        <v/>
      </c>
      <c r="R3130" s="158" t="s">
        <v>1555</v>
      </c>
    </row>
    <row r="3131" spans="1:18" x14ac:dyDescent="0.3">
      <c r="A3131" s="247">
        <v>88849</v>
      </c>
      <c r="B3131" s="47" t="s">
        <v>2609</v>
      </c>
      <c r="C3131" s="34" t="str">
        <f>IFERROR(VLOOKUP(tabConsumoAta[[#This Row],[CÓDIGO]],tabEstimativa[#Data],14,FALSE),"")</f>
        <v/>
      </c>
      <c r="D3131" s="157" t="s">
        <v>1380</v>
      </c>
      <c r="E3131" s="157"/>
      <c r="F3131" s="34"/>
      <c r="G3131" s="78" t="str">
        <f>IFERROR(VLOOKUP(tabConsumoAta[[#This Row],[ATA]],tabAtas[#Data],4,FALSE),"")</f>
        <v/>
      </c>
      <c r="H3131" s="163">
        <f>SUMIFS(tabSaldoAta[ESTIMATIVA],tabSaldoAta[CÓDIGO],tabConsumoAta[[#This Row],[CÓDIGO]],tabSaldoAta[CHAVE],tabConsumoAta[[#This Row],[ATA]])</f>
        <v>0</v>
      </c>
      <c r="I3131" s="164">
        <v>50</v>
      </c>
      <c r="J3131" s="159">
        <v>141</v>
      </c>
      <c r="K3131" s="251">
        <v>2931</v>
      </c>
      <c r="L3131" s="246" t="s">
        <v>1560</v>
      </c>
      <c r="M3131" s="160" t="s">
        <v>2512</v>
      </c>
      <c r="N3131" s="160" t="s">
        <v>2513</v>
      </c>
      <c r="O3131" s="249" t="s">
        <v>2514</v>
      </c>
      <c r="P3131" s="248">
        <v>43518</v>
      </c>
      <c r="Q3131" s="166" t="str">
        <f>IF(COUNTIFS(tabAtas_Bloqueios[CÓDIGO],tabConsumoAta[[#This Row],[CÓDIGO]],tabAtas_Bloqueios[CHAVE],tabConsumoAta[[#This Row],[ATA]],tabAtas_Bloqueios[INATIVO],"") &gt; 0,"X","")</f>
        <v/>
      </c>
      <c r="R3131" s="158" t="s">
        <v>1555</v>
      </c>
    </row>
    <row r="3132" spans="1:18" x14ac:dyDescent="0.3">
      <c r="A3132" s="247">
        <v>64466</v>
      </c>
      <c r="B3132" s="47" t="s">
        <v>2610</v>
      </c>
      <c r="C3132" s="34" t="str">
        <f>IFERROR(VLOOKUP(tabConsumoAta[[#This Row],[CÓDIGO]],tabEstimativa[#Data],14,FALSE),"")</f>
        <v/>
      </c>
      <c r="D3132" s="157" t="s">
        <v>1380</v>
      </c>
      <c r="E3132" s="157"/>
      <c r="F3132" s="34"/>
      <c r="G3132" s="78" t="str">
        <f>IFERROR(VLOOKUP(tabConsumoAta[[#This Row],[ATA]],tabAtas[#Data],4,FALSE),"")</f>
        <v/>
      </c>
      <c r="H3132" s="163">
        <f>SUMIFS(tabSaldoAta[ESTIMATIVA],tabSaldoAta[CÓDIGO],tabConsumoAta[[#This Row],[CÓDIGO]],tabSaldoAta[CHAVE],tabConsumoAta[[#This Row],[ATA]])</f>
        <v>0</v>
      </c>
      <c r="I3132" s="164">
        <v>3000</v>
      </c>
      <c r="J3132" s="159">
        <v>142</v>
      </c>
      <c r="K3132" s="251">
        <v>2931</v>
      </c>
      <c r="L3132" s="246" t="s">
        <v>1560</v>
      </c>
      <c r="M3132" s="160" t="s">
        <v>2512</v>
      </c>
      <c r="N3132" s="160" t="s">
        <v>2513</v>
      </c>
      <c r="O3132" s="249" t="s">
        <v>2514</v>
      </c>
      <c r="P3132" s="248">
        <v>43518</v>
      </c>
      <c r="Q3132" s="166" t="str">
        <f>IF(COUNTIFS(tabAtas_Bloqueios[CÓDIGO],tabConsumoAta[[#This Row],[CÓDIGO]],tabAtas_Bloqueios[CHAVE],tabConsumoAta[[#This Row],[ATA]],tabAtas_Bloqueios[INATIVO],"") &gt; 0,"X","")</f>
        <v/>
      </c>
      <c r="R3132" s="158" t="s">
        <v>1555</v>
      </c>
    </row>
    <row r="3133" spans="1:18" x14ac:dyDescent="0.3">
      <c r="A3133" s="247">
        <v>23676</v>
      </c>
      <c r="B3133" s="47" t="s">
        <v>2611</v>
      </c>
      <c r="C3133" s="34" t="str">
        <f>IFERROR(VLOOKUP(tabConsumoAta[[#This Row],[CÓDIGO]],tabEstimativa[#Data],14,FALSE),"")</f>
        <v/>
      </c>
      <c r="D3133" s="157" t="s">
        <v>1380</v>
      </c>
      <c r="E3133" s="157"/>
      <c r="F3133" s="34"/>
      <c r="G3133" s="78" t="str">
        <f>IFERROR(VLOOKUP(tabConsumoAta[[#This Row],[ATA]],tabAtas[#Data],4,FALSE),"")</f>
        <v/>
      </c>
      <c r="H3133" s="163">
        <f>SUMIFS(tabSaldoAta[ESTIMATIVA],tabSaldoAta[CÓDIGO],tabConsumoAta[[#This Row],[CÓDIGO]],tabSaldoAta[CHAVE],tabConsumoAta[[#This Row],[ATA]])</f>
        <v>0</v>
      </c>
      <c r="I3133" s="164">
        <v>5000</v>
      </c>
      <c r="J3133" s="159">
        <v>143</v>
      </c>
      <c r="K3133" s="251">
        <v>2931</v>
      </c>
      <c r="L3133" s="246" t="s">
        <v>1560</v>
      </c>
      <c r="M3133" s="160" t="s">
        <v>2512</v>
      </c>
      <c r="N3133" s="160" t="s">
        <v>2513</v>
      </c>
      <c r="O3133" s="249" t="s">
        <v>2514</v>
      </c>
      <c r="P3133" s="248">
        <v>43518</v>
      </c>
      <c r="Q3133" s="166" t="str">
        <f>IF(COUNTIFS(tabAtas_Bloqueios[CÓDIGO],tabConsumoAta[[#This Row],[CÓDIGO]],tabAtas_Bloqueios[CHAVE],tabConsumoAta[[#This Row],[ATA]],tabAtas_Bloqueios[INATIVO],"") &gt; 0,"X","")</f>
        <v/>
      </c>
      <c r="R3133" s="158" t="s">
        <v>1555</v>
      </c>
    </row>
    <row r="3134" spans="1:18" x14ac:dyDescent="0.3">
      <c r="A3134" s="247">
        <v>99787</v>
      </c>
      <c r="B3134" s="47" t="s">
        <v>2225</v>
      </c>
      <c r="C3134" s="34" t="str">
        <f>IFERROR(VLOOKUP(tabConsumoAta[[#This Row],[CÓDIGO]],tabEstimativa[#Data],14,FALSE),"")</f>
        <v>Aguardando</v>
      </c>
      <c r="D3134" s="157" t="s">
        <v>1380</v>
      </c>
      <c r="E3134" s="157"/>
      <c r="F3134" s="34"/>
      <c r="G3134" s="78" t="str">
        <f>IFERROR(VLOOKUP(tabConsumoAta[[#This Row],[ATA]],tabAtas[#Data],4,FALSE),"")</f>
        <v/>
      </c>
      <c r="H3134" s="163">
        <f>SUMIFS(tabSaldoAta[ESTIMATIVA],tabSaldoAta[CÓDIGO],tabConsumoAta[[#This Row],[CÓDIGO]],tabSaldoAta[CHAVE],tabConsumoAta[[#This Row],[ATA]])</f>
        <v>0</v>
      </c>
      <c r="I3134" s="164">
        <v>20</v>
      </c>
      <c r="J3134" s="159">
        <v>144</v>
      </c>
      <c r="K3134" s="251">
        <v>2935</v>
      </c>
      <c r="L3134" s="246" t="s">
        <v>1560</v>
      </c>
      <c r="M3134" s="160" t="s">
        <v>2512</v>
      </c>
      <c r="N3134" s="160" t="s">
        <v>2513</v>
      </c>
      <c r="O3134" s="249" t="s">
        <v>2514</v>
      </c>
      <c r="P3134" s="248">
        <v>43518</v>
      </c>
      <c r="Q3134" s="166" t="str">
        <f>IF(COUNTIFS(tabAtas_Bloqueios[CÓDIGO],tabConsumoAta[[#This Row],[CÓDIGO]],tabAtas_Bloqueios[CHAVE],tabConsumoAta[[#This Row],[ATA]],tabAtas_Bloqueios[INATIVO],"") &gt; 0,"X","")</f>
        <v/>
      </c>
      <c r="R3134" s="158" t="s">
        <v>1555</v>
      </c>
    </row>
    <row r="3135" spans="1:18" x14ac:dyDescent="0.3">
      <c r="A3135" s="247">
        <v>18353</v>
      </c>
      <c r="B3135" s="47" t="s">
        <v>2612</v>
      </c>
      <c r="C3135" s="34" t="str">
        <f>IFERROR(VLOOKUP(tabConsumoAta[[#This Row],[CÓDIGO]],tabEstimativa[#Data],14,FALSE),"")</f>
        <v/>
      </c>
      <c r="D3135" s="157" t="s">
        <v>1380</v>
      </c>
      <c r="E3135" s="157"/>
      <c r="F3135" s="34"/>
      <c r="G3135" s="78" t="str">
        <f>IFERROR(VLOOKUP(tabConsumoAta[[#This Row],[ATA]],tabAtas[#Data],4,FALSE),"")</f>
        <v/>
      </c>
      <c r="H3135" s="163">
        <f>SUMIFS(tabSaldoAta[ESTIMATIVA],tabSaldoAta[CÓDIGO],tabConsumoAta[[#This Row],[CÓDIGO]],tabSaldoAta[CHAVE],tabConsumoAta[[#This Row],[ATA]])</f>
        <v>0</v>
      </c>
      <c r="I3135" s="164">
        <v>200</v>
      </c>
      <c r="J3135" s="159">
        <v>145</v>
      </c>
      <c r="K3135" s="251">
        <v>2931</v>
      </c>
      <c r="L3135" s="246" t="s">
        <v>1560</v>
      </c>
      <c r="M3135" s="160" t="s">
        <v>2512</v>
      </c>
      <c r="N3135" s="160" t="s">
        <v>2513</v>
      </c>
      <c r="O3135" s="249" t="s">
        <v>2514</v>
      </c>
      <c r="P3135" s="248">
        <v>43518</v>
      </c>
      <c r="Q3135" s="166" t="str">
        <f>IF(COUNTIFS(tabAtas_Bloqueios[CÓDIGO],tabConsumoAta[[#This Row],[CÓDIGO]],tabAtas_Bloqueios[CHAVE],tabConsumoAta[[#This Row],[ATA]],tabAtas_Bloqueios[INATIVO],"") &gt; 0,"X","")</f>
        <v/>
      </c>
      <c r="R3135" s="158" t="s">
        <v>1555</v>
      </c>
    </row>
    <row r="3136" spans="1:18" x14ac:dyDescent="0.3">
      <c r="A3136" s="247">
        <v>18357</v>
      </c>
      <c r="B3136" s="47" t="s">
        <v>2613</v>
      </c>
      <c r="C3136" s="34" t="str">
        <f>IFERROR(VLOOKUP(tabConsumoAta[[#This Row],[CÓDIGO]],tabEstimativa[#Data],14,FALSE),"")</f>
        <v/>
      </c>
      <c r="D3136" s="157" t="s">
        <v>1380</v>
      </c>
      <c r="E3136" s="157"/>
      <c r="F3136" s="34"/>
      <c r="G3136" s="78" t="str">
        <f>IFERROR(VLOOKUP(tabConsumoAta[[#This Row],[ATA]],tabAtas[#Data],4,FALSE),"")</f>
        <v/>
      </c>
      <c r="H3136" s="163">
        <f>SUMIFS(tabSaldoAta[ESTIMATIVA],tabSaldoAta[CÓDIGO],tabConsumoAta[[#This Row],[CÓDIGO]],tabSaldoAta[CHAVE],tabConsumoAta[[#This Row],[ATA]])</f>
        <v>0</v>
      </c>
      <c r="I3136" s="164">
        <v>200</v>
      </c>
      <c r="J3136" s="159">
        <v>146</v>
      </c>
      <c r="K3136" s="251">
        <v>2931</v>
      </c>
      <c r="L3136" s="246" t="s">
        <v>1560</v>
      </c>
      <c r="M3136" s="160" t="s">
        <v>2512</v>
      </c>
      <c r="N3136" s="160" t="s">
        <v>2513</v>
      </c>
      <c r="O3136" s="249" t="s">
        <v>2514</v>
      </c>
      <c r="P3136" s="248">
        <v>43518</v>
      </c>
      <c r="Q3136" s="166" t="str">
        <f>IF(COUNTIFS(tabAtas_Bloqueios[CÓDIGO],tabConsumoAta[[#This Row],[CÓDIGO]],tabAtas_Bloqueios[CHAVE],tabConsumoAta[[#This Row],[ATA]],tabAtas_Bloqueios[INATIVO],"") &gt; 0,"X","")</f>
        <v/>
      </c>
      <c r="R3136" s="158" t="s">
        <v>1555</v>
      </c>
    </row>
    <row r="3137" spans="1:18" x14ac:dyDescent="0.3">
      <c r="A3137" s="247">
        <v>20537</v>
      </c>
      <c r="B3137" s="47" t="s">
        <v>2614</v>
      </c>
      <c r="C3137" s="34" t="str">
        <f>IFERROR(VLOOKUP(tabConsumoAta[[#This Row],[CÓDIGO]],tabEstimativa[#Data],14,FALSE),"")</f>
        <v/>
      </c>
      <c r="D3137" s="157" t="s">
        <v>1380</v>
      </c>
      <c r="E3137" s="157"/>
      <c r="F3137" s="34"/>
      <c r="G3137" s="78" t="str">
        <f>IFERROR(VLOOKUP(tabConsumoAta[[#This Row],[ATA]],tabAtas[#Data],4,FALSE),"")</f>
        <v/>
      </c>
      <c r="H3137" s="163">
        <f>SUMIFS(tabSaldoAta[ESTIMATIVA],tabSaldoAta[CÓDIGO],tabConsumoAta[[#This Row],[CÓDIGO]],tabSaldoAta[CHAVE],tabConsumoAta[[#This Row],[ATA]])</f>
        <v>0</v>
      </c>
      <c r="I3137" s="164">
        <v>50</v>
      </c>
      <c r="J3137" s="159">
        <v>147</v>
      </c>
      <c r="K3137" s="251">
        <v>2931</v>
      </c>
      <c r="L3137" s="246" t="s">
        <v>1560</v>
      </c>
      <c r="M3137" s="160" t="s">
        <v>2512</v>
      </c>
      <c r="N3137" s="160" t="s">
        <v>2513</v>
      </c>
      <c r="O3137" s="249" t="s">
        <v>2514</v>
      </c>
      <c r="P3137" s="248">
        <v>43518</v>
      </c>
      <c r="Q3137" s="166" t="str">
        <f>IF(COUNTIFS(tabAtas_Bloqueios[CÓDIGO],tabConsumoAta[[#This Row],[CÓDIGO]],tabAtas_Bloqueios[CHAVE],tabConsumoAta[[#This Row],[ATA]],tabAtas_Bloqueios[INATIVO],"") &gt; 0,"X","")</f>
        <v/>
      </c>
      <c r="R3137" s="158" t="s">
        <v>1555</v>
      </c>
    </row>
    <row r="3138" spans="1:18" x14ac:dyDescent="0.3">
      <c r="A3138" s="247">
        <v>36031</v>
      </c>
      <c r="B3138" s="47" t="s">
        <v>2615</v>
      </c>
      <c r="C3138" s="34" t="str">
        <f>IFERROR(VLOOKUP(tabConsumoAta[[#This Row],[CÓDIGO]],tabEstimativa[#Data],14,FALSE),"")</f>
        <v/>
      </c>
      <c r="D3138" s="157" t="s">
        <v>1380</v>
      </c>
      <c r="E3138" s="157"/>
      <c r="F3138" s="34"/>
      <c r="G3138" s="78" t="str">
        <f>IFERROR(VLOOKUP(tabConsumoAta[[#This Row],[ATA]],tabAtas[#Data],4,FALSE),"")</f>
        <v/>
      </c>
      <c r="H3138" s="163">
        <f>SUMIFS(tabSaldoAta[ESTIMATIVA],tabSaldoAta[CÓDIGO],tabConsumoAta[[#This Row],[CÓDIGO]],tabSaldoAta[CHAVE],tabConsumoAta[[#This Row],[ATA]])</f>
        <v>0</v>
      </c>
      <c r="I3138" s="164">
        <v>1000</v>
      </c>
      <c r="J3138" s="159">
        <v>148</v>
      </c>
      <c r="K3138" s="251">
        <v>2929</v>
      </c>
      <c r="L3138" s="246" t="s">
        <v>1560</v>
      </c>
      <c r="M3138" s="160" t="s">
        <v>2512</v>
      </c>
      <c r="N3138" s="160" t="s">
        <v>2513</v>
      </c>
      <c r="O3138" s="249" t="s">
        <v>2514</v>
      </c>
      <c r="P3138" s="248">
        <v>43518</v>
      </c>
      <c r="Q3138" s="166" t="str">
        <f>IF(COUNTIFS(tabAtas_Bloqueios[CÓDIGO],tabConsumoAta[[#This Row],[CÓDIGO]],tabAtas_Bloqueios[CHAVE],tabConsumoAta[[#This Row],[ATA]],tabAtas_Bloqueios[INATIVO],"") &gt; 0,"X","")</f>
        <v/>
      </c>
      <c r="R3138" s="158" t="s">
        <v>1555</v>
      </c>
    </row>
    <row r="3139" spans="1:18" x14ac:dyDescent="0.3">
      <c r="A3139" s="247">
        <v>123349</v>
      </c>
      <c r="B3139" s="47" t="s">
        <v>3286</v>
      </c>
      <c r="C3139" s="34" t="str">
        <f>IFERROR(VLOOKUP(tabConsumoAta[[#This Row],[CÓDIGO]],tabEstimativa[#Data],14,FALSE),"")</f>
        <v/>
      </c>
      <c r="D3139" s="157" t="s">
        <v>1380</v>
      </c>
      <c r="E3139" s="157"/>
      <c r="F3139" s="34"/>
      <c r="G3139" s="78" t="str">
        <f>IFERROR(VLOOKUP(tabConsumoAta[[#This Row],[ATA]],tabAtas[#Data],4,FALSE),"")</f>
        <v/>
      </c>
      <c r="H3139" s="163">
        <f>SUMIFS(tabSaldoAta[ESTIMATIVA],tabSaldoAta[CÓDIGO],tabConsumoAta[[#This Row],[CÓDIGO]],tabSaldoAta[CHAVE],tabConsumoAta[[#This Row],[ATA]])</f>
        <v>0</v>
      </c>
      <c r="I3139" s="164">
        <v>100</v>
      </c>
      <c r="J3139" s="159">
        <v>149</v>
      </c>
      <c r="K3139" s="251">
        <v>2938</v>
      </c>
      <c r="L3139" s="246" t="s">
        <v>1560</v>
      </c>
      <c r="M3139" s="160" t="s">
        <v>2512</v>
      </c>
      <c r="N3139" s="160" t="s">
        <v>2513</v>
      </c>
      <c r="O3139" s="249" t="s">
        <v>2514</v>
      </c>
      <c r="P3139" s="248">
        <v>43518</v>
      </c>
      <c r="Q3139" s="166" t="str">
        <f>IF(COUNTIFS(tabAtas_Bloqueios[CÓDIGO],tabConsumoAta[[#This Row],[CÓDIGO]],tabAtas_Bloqueios[CHAVE],tabConsumoAta[[#This Row],[ATA]],tabAtas_Bloqueios[INATIVO],"") &gt; 0,"X","")</f>
        <v/>
      </c>
      <c r="R3139" s="158" t="s">
        <v>1555</v>
      </c>
    </row>
    <row r="3140" spans="1:18" x14ac:dyDescent="0.3">
      <c r="A3140" s="247">
        <v>20554</v>
      </c>
      <c r="B3140" s="47" t="s">
        <v>2616</v>
      </c>
      <c r="C3140" s="34" t="str">
        <f>IFERROR(VLOOKUP(tabConsumoAta[[#This Row],[CÓDIGO]],tabEstimativa[#Data],14,FALSE),"")</f>
        <v/>
      </c>
      <c r="D3140" s="157" t="s">
        <v>1380</v>
      </c>
      <c r="E3140" s="157"/>
      <c r="F3140" s="34"/>
      <c r="G3140" s="78" t="str">
        <f>IFERROR(VLOOKUP(tabConsumoAta[[#This Row],[ATA]],tabAtas[#Data],4,FALSE),"")</f>
        <v/>
      </c>
      <c r="H3140" s="163">
        <f>SUMIFS(tabSaldoAta[ESTIMATIVA],tabSaldoAta[CÓDIGO],tabConsumoAta[[#This Row],[CÓDIGO]],tabSaldoAta[CHAVE],tabConsumoAta[[#This Row],[ATA]])</f>
        <v>0</v>
      </c>
      <c r="I3140" s="164">
        <v>10000</v>
      </c>
      <c r="J3140" s="159">
        <v>150</v>
      </c>
      <c r="K3140" s="251">
        <v>2938</v>
      </c>
      <c r="L3140" s="246" t="s">
        <v>1560</v>
      </c>
      <c r="M3140" s="160" t="s">
        <v>2512</v>
      </c>
      <c r="N3140" s="160" t="s">
        <v>2513</v>
      </c>
      <c r="O3140" s="249" t="s">
        <v>2514</v>
      </c>
      <c r="P3140" s="248">
        <v>43518</v>
      </c>
      <c r="Q3140" s="166" t="str">
        <f>IF(COUNTIFS(tabAtas_Bloqueios[CÓDIGO],tabConsumoAta[[#This Row],[CÓDIGO]],tabAtas_Bloqueios[CHAVE],tabConsumoAta[[#This Row],[ATA]],tabAtas_Bloqueios[INATIVO],"") &gt; 0,"X","")</f>
        <v/>
      </c>
      <c r="R3140" s="158" t="s">
        <v>1555</v>
      </c>
    </row>
    <row r="3141" spans="1:18" x14ac:dyDescent="0.3">
      <c r="A3141" s="247">
        <v>20558</v>
      </c>
      <c r="B3141" s="47" t="s">
        <v>2617</v>
      </c>
      <c r="C3141" s="34" t="str">
        <f>IFERROR(VLOOKUP(tabConsumoAta[[#This Row],[CÓDIGO]],tabEstimativa[#Data],14,FALSE),"")</f>
        <v/>
      </c>
      <c r="D3141" s="157" t="s">
        <v>1380</v>
      </c>
      <c r="E3141" s="157"/>
      <c r="F3141" s="34"/>
      <c r="G3141" s="78" t="str">
        <f>IFERROR(VLOOKUP(tabConsumoAta[[#This Row],[ATA]],tabAtas[#Data],4,FALSE),"")</f>
        <v/>
      </c>
      <c r="H3141" s="163">
        <f>SUMIFS(tabSaldoAta[ESTIMATIVA],tabSaldoAta[CÓDIGO],tabConsumoAta[[#This Row],[CÓDIGO]],tabSaldoAta[CHAVE],tabConsumoAta[[#This Row],[ATA]])</f>
        <v>0</v>
      </c>
      <c r="I3141" s="164">
        <v>10000</v>
      </c>
      <c r="J3141" s="159">
        <v>151</v>
      </c>
      <c r="K3141" s="251">
        <v>2938</v>
      </c>
      <c r="L3141" s="246" t="s">
        <v>1560</v>
      </c>
      <c r="M3141" s="160" t="s">
        <v>2512</v>
      </c>
      <c r="N3141" s="160" t="s">
        <v>2513</v>
      </c>
      <c r="O3141" s="249" t="s">
        <v>2514</v>
      </c>
      <c r="P3141" s="248">
        <v>43518</v>
      </c>
      <c r="Q3141" s="166" t="str">
        <f>IF(COUNTIFS(tabAtas_Bloqueios[CÓDIGO],tabConsumoAta[[#This Row],[CÓDIGO]],tabAtas_Bloqueios[CHAVE],tabConsumoAta[[#This Row],[ATA]],tabAtas_Bloqueios[INATIVO],"") &gt; 0,"X","")</f>
        <v/>
      </c>
      <c r="R3141" s="158" t="s">
        <v>1555</v>
      </c>
    </row>
    <row r="3142" spans="1:18" x14ac:dyDescent="0.3">
      <c r="A3142" s="247">
        <v>20576</v>
      </c>
      <c r="B3142" s="47" t="s">
        <v>3287</v>
      </c>
      <c r="C3142" s="34" t="str">
        <f>IFERROR(VLOOKUP(tabConsumoAta[[#This Row],[CÓDIGO]],tabEstimativa[#Data],14,FALSE),"")</f>
        <v/>
      </c>
      <c r="D3142" s="157" t="s">
        <v>1380</v>
      </c>
      <c r="E3142" s="157"/>
      <c r="F3142" s="34"/>
      <c r="G3142" s="78" t="str">
        <f>IFERROR(VLOOKUP(tabConsumoAta[[#This Row],[ATA]],tabAtas[#Data],4,FALSE),"")</f>
        <v/>
      </c>
      <c r="H3142" s="163">
        <f>SUMIFS(tabSaldoAta[ESTIMATIVA],tabSaldoAta[CÓDIGO],tabConsumoAta[[#This Row],[CÓDIGO]],tabSaldoAta[CHAVE],tabConsumoAta[[#This Row],[ATA]])</f>
        <v>0</v>
      </c>
      <c r="I3142" s="164">
        <v>5000</v>
      </c>
      <c r="J3142" s="159">
        <v>152</v>
      </c>
      <c r="K3142" s="251">
        <v>2938</v>
      </c>
      <c r="L3142" s="246" t="s">
        <v>1560</v>
      </c>
      <c r="M3142" s="160" t="s">
        <v>2512</v>
      </c>
      <c r="N3142" s="160" t="s">
        <v>2513</v>
      </c>
      <c r="O3142" s="249" t="s">
        <v>2514</v>
      </c>
      <c r="P3142" s="248">
        <v>43518</v>
      </c>
      <c r="Q3142" s="166" t="str">
        <f>IF(COUNTIFS(tabAtas_Bloqueios[CÓDIGO],tabConsumoAta[[#This Row],[CÓDIGO]],tabAtas_Bloqueios[CHAVE],tabConsumoAta[[#This Row],[ATA]],tabAtas_Bloqueios[INATIVO],"") &gt; 0,"X","")</f>
        <v/>
      </c>
      <c r="R3142" s="158" t="s">
        <v>1555</v>
      </c>
    </row>
    <row r="3143" spans="1:18" x14ac:dyDescent="0.3">
      <c r="A3143" s="247">
        <v>20583</v>
      </c>
      <c r="B3143" s="47" t="s">
        <v>2618</v>
      </c>
      <c r="C3143" s="34" t="str">
        <f>IFERROR(VLOOKUP(tabConsumoAta[[#This Row],[CÓDIGO]],tabEstimativa[#Data],14,FALSE),"")</f>
        <v/>
      </c>
      <c r="D3143" s="157" t="s">
        <v>1380</v>
      </c>
      <c r="E3143" s="157"/>
      <c r="F3143" s="34"/>
      <c r="G3143" s="78" t="str">
        <f>IFERROR(VLOOKUP(tabConsumoAta[[#This Row],[ATA]],tabAtas[#Data],4,FALSE),"")</f>
        <v/>
      </c>
      <c r="H3143" s="163">
        <f>SUMIFS(tabSaldoAta[ESTIMATIVA],tabSaldoAta[CÓDIGO],tabConsumoAta[[#This Row],[CÓDIGO]],tabSaldoAta[CHAVE],tabConsumoAta[[#This Row],[ATA]])</f>
        <v>0</v>
      </c>
      <c r="I3143" s="164">
        <v>5000</v>
      </c>
      <c r="J3143" s="159">
        <v>153</v>
      </c>
      <c r="K3143" s="251">
        <v>2938</v>
      </c>
      <c r="L3143" s="246" t="s">
        <v>1560</v>
      </c>
      <c r="M3143" s="160" t="s">
        <v>2512</v>
      </c>
      <c r="N3143" s="160" t="s">
        <v>2513</v>
      </c>
      <c r="O3143" s="249" t="s">
        <v>2514</v>
      </c>
      <c r="P3143" s="248">
        <v>43518</v>
      </c>
      <c r="Q3143" s="166" t="str">
        <f>IF(COUNTIFS(tabAtas_Bloqueios[CÓDIGO],tabConsumoAta[[#This Row],[CÓDIGO]],tabAtas_Bloqueios[CHAVE],tabConsumoAta[[#This Row],[ATA]],tabAtas_Bloqueios[INATIVO],"") &gt; 0,"X","")</f>
        <v/>
      </c>
      <c r="R3143" s="158" t="s">
        <v>1555</v>
      </c>
    </row>
    <row r="3144" spans="1:18" x14ac:dyDescent="0.3">
      <c r="A3144" s="247">
        <v>20584</v>
      </c>
      <c r="B3144" s="47" t="s">
        <v>2619</v>
      </c>
      <c r="C3144" s="34" t="str">
        <f>IFERROR(VLOOKUP(tabConsumoAta[[#This Row],[CÓDIGO]],tabEstimativa[#Data],14,FALSE),"")</f>
        <v/>
      </c>
      <c r="D3144" s="157" t="s">
        <v>1380</v>
      </c>
      <c r="E3144" s="157"/>
      <c r="F3144" s="34"/>
      <c r="G3144" s="78" t="str">
        <f>IFERROR(VLOOKUP(tabConsumoAta[[#This Row],[ATA]],tabAtas[#Data],4,FALSE),"")</f>
        <v/>
      </c>
      <c r="H3144" s="163">
        <f>SUMIFS(tabSaldoAta[ESTIMATIVA],tabSaldoAta[CÓDIGO],tabConsumoAta[[#This Row],[CÓDIGO]],tabSaldoAta[CHAVE],tabConsumoAta[[#This Row],[ATA]])</f>
        <v>0</v>
      </c>
      <c r="I3144" s="164">
        <v>15000</v>
      </c>
      <c r="J3144" s="159">
        <v>154</v>
      </c>
      <c r="K3144" s="251">
        <v>2938</v>
      </c>
      <c r="L3144" s="246" t="s">
        <v>1560</v>
      </c>
      <c r="M3144" s="160" t="s">
        <v>2512</v>
      </c>
      <c r="N3144" s="160" t="s">
        <v>2513</v>
      </c>
      <c r="O3144" s="249" t="s">
        <v>2514</v>
      </c>
      <c r="P3144" s="248">
        <v>43518</v>
      </c>
      <c r="Q3144" s="166" t="str">
        <f>IF(COUNTIFS(tabAtas_Bloqueios[CÓDIGO],tabConsumoAta[[#This Row],[CÓDIGO]],tabAtas_Bloqueios[CHAVE],tabConsumoAta[[#This Row],[ATA]],tabAtas_Bloqueios[INATIVO],"") &gt; 0,"X","")</f>
        <v/>
      </c>
      <c r="R3144" s="158" t="s">
        <v>1555</v>
      </c>
    </row>
    <row r="3145" spans="1:18" x14ac:dyDescent="0.3">
      <c r="A3145" s="247">
        <v>13178</v>
      </c>
      <c r="B3145" s="47" t="s">
        <v>2218</v>
      </c>
      <c r="C3145" s="34" t="str">
        <f>IFERROR(VLOOKUP(tabConsumoAta[[#This Row],[CÓDIGO]],tabEstimativa[#Data],14,FALSE),"")</f>
        <v>Suspenso</v>
      </c>
      <c r="D3145" s="157" t="s">
        <v>1380</v>
      </c>
      <c r="E3145" s="157"/>
      <c r="F3145" s="34"/>
      <c r="G3145" s="78" t="str">
        <f>IFERROR(VLOOKUP(tabConsumoAta[[#This Row],[ATA]],tabAtas[#Data],4,FALSE),"")</f>
        <v/>
      </c>
      <c r="H3145" s="163">
        <f>SUMIFS(tabSaldoAta[ESTIMATIVA],tabSaldoAta[CÓDIGO],tabConsumoAta[[#This Row],[CÓDIGO]],tabSaldoAta[CHAVE],tabConsumoAta[[#This Row],[ATA]])</f>
        <v>0</v>
      </c>
      <c r="I3145" s="164">
        <v>10000</v>
      </c>
      <c r="J3145" s="159">
        <v>155</v>
      </c>
      <c r="K3145" s="251">
        <v>2938</v>
      </c>
      <c r="L3145" s="246" t="s">
        <v>1560</v>
      </c>
      <c r="M3145" s="160" t="s">
        <v>2512</v>
      </c>
      <c r="N3145" s="160" t="s">
        <v>2513</v>
      </c>
      <c r="O3145" s="249" t="s">
        <v>2514</v>
      </c>
      <c r="P3145" s="248">
        <v>43518</v>
      </c>
      <c r="Q3145" s="166" t="str">
        <f>IF(COUNTIFS(tabAtas_Bloqueios[CÓDIGO],tabConsumoAta[[#This Row],[CÓDIGO]],tabAtas_Bloqueios[CHAVE],tabConsumoAta[[#This Row],[ATA]],tabAtas_Bloqueios[INATIVO],"") &gt; 0,"X","")</f>
        <v/>
      </c>
      <c r="R3145" s="158" t="s">
        <v>1555</v>
      </c>
    </row>
    <row r="3146" spans="1:18" x14ac:dyDescent="0.3">
      <c r="A3146" s="247">
        <v>29293</v>
      </c>
      <c r="B3146" s="47" t="s">
        <v>2219</v>
      </c>
      <c r="C3146" s="34" t="str">
        <f>IFERROR(VLOOKUP(tabConsumoAta[[#This Row],[CÓDIGO]],tabEstimativa[#Data],14,FALSE),"")</f>
        <v>Suspenso</v>
      </c>
      <c r="D3146" s="157" t="s">
        <v>1380</v>
      </c>
      <c r="E3146" s="157"/>
      <c r="F3146" s="34"/>
      <c r="G3146" s="78" t="str">
        <f>IFERROR(VLOOKUP(tabConsumoAta[[#This Row],[ATA]],tabAtas[#Data],4,FALSE),"")</f>
        <v/>
      </c>
      <c r="H3146" s="163">
        <f>SUMIFS(tabSaldoAta[ESTIMATIVA],tabSaldoAta[CÓDIGO],tabConsumoAta[[#This Row],[CÓDIGO]],tabSaldoAta[CHAVE],tabConsumoAta[[#This Row],[ATA]])</f>
        <v>0</v>
      </c>
      <c r="I3146" s="164">
        <v>8000</v>
      </c>
      <c r="J3146" s="159">
        <v>156</v>
      </c>
      <c r="K3146" s="251">
        <v>2938</v>
      </c>
      <c r="L3146" s="246" t="s">
        <v>1560</v>
      </c>
      <c r="M3146" s="160" t="s">
        <v>2512</v>
      </c>
      <c r="N3146" s="160" t="s">
        <v>2513</v>
      </c>
      <c r="O3146" s="249" t="s">
        <v>2514</v>
      </c>
      <c r="P3146" s="248">
        <v>43518</v>
      </c>
      <c r="Q3146" s="166" t="str">
        <f>IF(COUNTIFS(tabAtas_Bloqueios[CÓDIGO],tabConsumoAta[[#This Row],[CÓDIGO]],tabAtas_Bloqueios[CHAVE],tabConsumoAta[[#This Row],[ATA]],tabAtas_Bloqueios[INATIVO],"") &gt; 0,"X","")</f>
        <v/>
      </c>
      <c r="R3146" s="158" t="s">
        <v>1555</v>
      </c>
    </row>
    <row r="3147" spans="1:18" x14ac:dyDescent="0.3">
      <c r="A3147" s="247">
        <v>13179</v>
      </c>
      <c r="B3147" s="47" t="s">
        <v>2220</v>
      </c>
      <c r="C3147" s="34" t="str">
        <f>IFERROR(VLOOKUP(tabConsumoAta[[#This Row],[CÓDIGO]],tabEstimativa[#Data],14,FALSE),"")</f>
        <v>Suspenso</v>
      </c>
      <c r="D3147" s="157" t="s">
        <v>1380</v>
      </c>
      <c r="E3147" s="157"/>
      <c r="F3147" s="34"/>
      <c r="G3147" s="78" t="str">
        <f>IFERROR(VLOOKUP(tabConsumoAta[[#This Row],[ATA]],tabAtas[#Data],4,FALSE),"")</f>
        <v/>
      </c>
      <c r="H3147" s="163">
        <f>SUMIFS(tabSaldoAta[ESTIMATIVA],tabSaldoAta[CÓDIGO],tabConsumoAta[[#This Row],[CÓDIGO]],tabSaldoAta[CHAVE],tabConsumoAta[[#This Row],[ATA]])</f>
        <v>0</v>
      </c>
      <c r="I3147" s="164">
        <v>15000</v>
      </c>
      <c r="J3147" s="159">
        <v>157</v>
      </c>
      <c r="K3147" s="251">
        <v>2938</v>
      </c>
      <c r="L3147" s="246" t="s">
        <v>1560</v>
      </c>
      <c r="M3147" s="160" t="s">
        <v>2512</v>
      </c>
      <c r="N3147" s="160" t="s">
        <v>2513</v>
      </c>
      <c r="O3147" s="249" t="s">
        <v>2514</v>
      </c>
      <c r="P3147" s="248">
        <v>43518</v>
      </c>
      <c r="Q3147" s="166" t="str">
        <f>IF(COUNTIFS(tabAtas_Bloqueios[CÓDIGO],tabConsumoAta[[#This Row],[CÓDIGO]],tabAtas_Bloqueios[CHAVE],tabConsumoAta[[#This Row],[ATA]],tabAtas_Bloqueios[INATIVO],"") &gt; 0,"X","")</f>
        <v/>
      </c>
      <c r="R3147" s="158" t="s">
        <v>1555</v>
      </c>
    </row>
    <row r="3148" spans="1:18" x14ac:dyDescent="0.3">
      <c r="A3148" s="247">
        <v>106546</v>
      </c>
      <c r="B3148" s="47" t="s">
        <v>2221</v>
      </c>
      <c r="C3148" s="34" t="str">
        <f>IFERROR(VLOOKUP(tabConsumoAta[[#This Row],[CÓDIGO]],tabEstimativa[#Data],14,FALSE),"")</f>
        <v>Suspenso</v>
      </c>
      <c r="D3148" s="157" t="s">
        <v>1380</v>
      </c>
      <c r="E3148" s="157"/>
      <c r="F3148" s="34"/>
      <c r="G3148" s="78" t="str">
        <f>IFERROR(VLOOKUP(tabConsumoAta[[#This Row],[ATA]],tabAtas[#Data],4,FALSE),"")</f>
        <v/>
      </c>
      <c r="H3148" s="163">
        <f>SUMIFS(tabSaldoAta[ESTIMATIVA],tabSaldoAta[CÓDIGO],tabConsumoAta[[#This Row],[CÓDIGO]],tabSaldoAta[CHAVE],tabConsumoAta[[#This Row],[ATA]])</f>
        <v>0</v>
      </c>
      <c r="I3148" s="164">
        <v>8000</v>
      </c>
      <c r="J3148" s="159">
        <v>158</v>
      </c>
      <c r="K3148" s="251">
        <v>3003</v>
      </c>
      <c r="L3148" s="246" t="s">
        <v>1560</v>
      </c>
      <c r="M3148" s="160" t="s">
        <v>2512</v>
      </c>
      <c r="N3148" s="160" t="s">
        <v>2513</v>
      </c>
      <c r="O3148" s="249" t="s">
        <v>2514</v>
      </c>
      <c r="P3148" s="248">
        <v>43518</v>
      </c>
      <c r="Q3148" s="166" t="str">
        <f>IF(COUNTIFS(tabAtas_Bloqueios[CÓDIGO],tabConsumoAta[[#This Row],[CÓDIGO]],tabAtas_Bloqueios[CHAVE],tabConsumoAta[[#This Row],[ATA]],tabAtas_Bloqueios[INATIVO],"") &gt; 0,"X","")</f>
        <v/>
      </c>
      <c r="R3148" s="158" t="s">
        <v>1555</v>
      </c>
    </row>
    <row r="3149" spans="1:18" x14ac:dyDescent="0.3">
      <c r="A3149" s="247">
        <v>106544</v>
      </c>
      <c r="B3149" s="47" t="s">
        <v>2222</v>
      </c>
      <c r="C3149" s="34" t="str">
        <f>IFERROR(VLOOKUP(tabConsumoAta[[#This Row],[CÓDIGO]],tabEstimativa[#Data],14,FALSE),"")</f>
        <v>Suspenso</v>
      </c>
      <c r="D3149" s="157" t="s">
        <v>1380</v>
      </c>
      <c r="E3149" s="157"/>
      <c r="F3149" s="34"/>
      <c r="G3149" s="78" t="str">
        <f>IFERROR(VLOOKUP(tabConsumoAta[[#This Row],[ATA]],tabAtas[#Data],4,FALSE),"")</f>
        <v/>
      </c>
      <c r="H3149" s="163">
        <f>SUMIFS(tabSaldoAta[ESTIMATIVA],tabSaldoAta[CÓDIGO],tabConsumoAta[[#This Row],[CÓDIGO]],tabSaldoAta[CHAVE],tabConsumoAta[[#This Row],[ATA]])</f>
        <v>0</v>
      </c>
      <c r="I3149" s="164">
        <v>5000</v>
      </c>
      <c r="J3149" s="159">
        <v>159</v>
      </c>
      <c r="K3149" s="251">
        <v>2944</v>
      </c>
      <c r="L3149" s="246" t="s">
        <v>1560</v>
      </c>
      <c r="M3149" s="160" t="s">
        <v>2512</v>
      </c>
      <c r="N3149" s="160" t="s">
        <v>2513</v>
      </c>
      <c r="O3149" s="249" t="s">
        <v>2514</v>
      </c>
      <c r="P3149" s="248">
        <v>43518</v>
      </c>
      <c r="Q3149" s="166" t="str">
        <f>IF(COUNTIFS(tabAtas_Bloqueios[CÓDIGO],tabConsumoAta[[#This Row],[CÓDIGO]],tabAtas_Bloqueios[CHAVE],tabConsumoAta[[#This Row],[ATA]],tabAtas_Bloqueios[INATIVO],"") &gt; 0,"X","")</f>
        <v/>
      </c>
      <c r="R3149" s="158" t="s">
        <v>1555</v>
      </c>
    </row>
    <row r="3150" spans="1:18" x14ac:dyDescent="0.3">
      <c r="A3150" s="247">
        <v>77788</v>
      </c>
      <c r="B3150" s="47" t="s">
        <v>3288</v>
      </c>
      <c r="C3150" s="34" t="str">
        <f>IFERROR(VLOOKUP(tabConsumoAta[[#This Row],[CÓDIGO]],tabEstimativa[#Data],14,FALSE),"")</f>
        <v/>
      </c>
      <c r="D3150" s="157" t="s">
        <v>1380</v>
      </c>
      <c r="E3150" s="157"/>
      <c r="F3150" s="34"/>
      <c r="G3150" s="78" t="str">
        <f>IFERROR(VLOOKUP(tabConsumoAta[[#This Row],[ATA]],tabAtas[#Data],4,FALSE),"")</f>
        <v/>
      </c>
      <c r="H3150" s="163">
        <f>SUMIFS(tabSaldoAta[ESTIMATIVA],tabSaldoAta[CÓDIGO],tabConsumoAta[[#This Row],[CÓDIGO]],tabSaldoAta[CHAVE],tabConsumoAta[[#This Row],[ATA]])</f>
        <v>0</v>
      </c>
      <c r="I3150" s="164">
        <v>1500</v>
      </c>
      <c r="J3150" s="159">
        <v>160</v>
      </c>
      <c r="K3150" s="251">
        <v>2944</v>
      </c>
      <c r="L3150" s="246" t="s">
        <v>1560</v>
      </c>
      <c r="M3150" s="160" t="s">
        <v>2512</v>
      </c>
      <c r="N3150" s="160" t="s">
        <v>2513</v>
      </c>
      <c r="O3150" s="249" t="s">
        <v>2514</v>
      </c>
      <c r="P3150" s="248">
        <v>43518</v>
      </c>
      <c r="Q3150" s="166" t="str">
        <f>IF(COUNTIFS(tabAtas_Bloqueios[CÓDIGO],tabConsumoAta[[#This Row],[CÓDIGO]],tabAtas_Bloqueios[CHAVE],tabConsumoAta[[#This Row],[ATA]],tabAtas_Bloqueios[INATIVO],"") &gt; 0,"X","")</f>
        <v/>
      </c>
      <c r="R3150" s="158" t="s">
        <v>1555</v>
      </c>
    </row>
    <row r="3151" spans="1:18" x14ac:dyDescent="0.3">
      <c r="A3151" s="247">
        <v>33609</v>
      </c>
      <c r="B3151" s="47" t="s">
        <v>3289</v>
      </c>
      <c r="C3151" s="34" t="str">
        <f>IFERROR(VLOOKUP(tabConsumoAta[[#This Row],[CÓDIGO]],tabEstimativa[#Data],14,FALSE),"")</f>
        <v/>
      </c>
      <c r="D3151" s="157" t="s">
        <v>1380</v>
      </c>
      <c r="E3151" s="157"/>
      <c r="F3151" s="34"/>
      <c r="G3151" s="78" t="str">
        <f>IFERROR(VLOOKUP(tabConsumoAta[[#This Row],[ATA]],tabAtas[#Data],4,FALSE),"")</f>
        <v/>
      </c>
      <c r="H3151" s="163">
        <f>SUMIFS(tabSaldoAta[ESTIMATIVA],tabSaldoAta[CÓDIGO],tabConsumoAta[[#This Row],[CÓDIGO]],tabSaldoAta[CHAVE],tabConsumoAta[[#This Row],[ATA]])</f>
        <v>0</v>
      </c>
      <c r="I3151" s="164">
        <v>50</v>
      </c>
      <c r="J3151" s="159">
        <v>161</v>
      </c>
      <c r="K3151" s="251">
        <v>3005</v>
      </c>
      <c r="L3151" s="246" t="s">
        <v>1560</v>
      </c>
      <c r="M3151" s="160" t="s">
        <v>2512</v>
      </c>
      <c r="N3151" s="160" t="s">
        <v>2513</v>
      </c>
      <c r="O3151" s="249" t="s">
        <v>2514</v>
      </c>
      <c r="P3151" s="248">
        <v>43518</v>
      </c>
      <c r="Q3151" s="166" t="str">
        <f>IF(COUNTIFS(tabAtas_Bloqueios[CÓDIGO],tabConsumoAta[[#This Row],[CÓDIGO]],tabAtas_Bloqueios[CHAVE],tabConsumoAta[[#This Row],[ATA]],tabAtas_Bloqueios[INATIVO],"") &gt; 0,"X","")</f>
        <v/>
      </c>
      <c r="R3151" s="158" t="s">
        <v>1555</v>
      </c>
    </row>
    <row r="3152" spans="1:18" x14ac:dyDescent="0.3">
      <c r="A3152" s="247">
        <v>33612</v>
      </c>
      <c r="B3152" s="47" t="s">
        <v>2620</v>
      </c>
      <c r="C3152" s="34" t="str">
        <f>IFERROR(VLOOKUP(tabConsumoAta[[#This Row],[CÓDIGO]],tabEstimativa[#Data],14,FALSE),"")</f>
        <v/>
      </c>
      <c r="D3152" s="157" t="s">
        <v>1380</v>
      </c>
      <c r="E3152" s="157"/>
      <c r="F3152" s="34"/>
      <c r="G3152" s="78" t="str">
        <f>IFERROR(VLOOKUP(tabConsumoAta[[#This Row],[ATA]],tabAtas[#Data],4,FALSE),"")</f>
        <v/>
      </c>
      <c r="H3152" s="163">
        <f>SUMIFS(tabSaldoAta[ESTIMATIVA],tabSaldoAta[CÓDIGO],tabConsumoAta[[#This Row],[CÓDIGO]],tabSaldoAta[CHAVE],tabConsumoAta[[#This Row],[ATA]])</f>
        <v>0</v>
      </c>
      <c r="I3152" s="164">
        <v>200</v>
      </c>
      <c r="J3152" s="159">
        <v>162</v>
      </c>
      <c r="K3152" s="251">
        <v>3005</v>
      </c>
      <c r="L3152" s="246" t="s">
        <v>1560</v>
      </c>
      <c r="M3152" s="160" t="s">
        <v>2512</v>
      </c>
      <c r="N3152" s="160" t="s">
        <v>2513</v>
      </c>
      <c r="O3152" s="249" t="s">
        <v>2514</v>
      </c>
      <c r="P3152" s="248">
        <v>43518</v>
      </c>
      <c r="Q3152" s="166" t="str">
        <f>IF(COUNTIFS(tabAtas_Bloqueios[CÓDIGO],tabConsumoAta[[#This Row],[CÓDIGO]],tabAtas_Bloqueios[CHAVE],tabConsumoAta[[#This Row],[ATA]],tabAtas_Bloqueios[INATIVO],"") &gt; 0,"X","")</f>
        <v/>
      </c>
      <c r="R3152" s="158" t="s">
        <v>1555</v>
      </c>
    </row>
    <row r="3153" spans="1:18" x14ac:dyDescent="0.3">
      <c r="A3153" s="247">
        <v>81514</v>
      </c>
      <c r="B3153" s="47" t="s">
        <v>2621</v>
      </c>
      <c r="C3153" s="34" t="str">
        <f>IFERROR(VLOOKUP(tabConsumoAta[[#This Row],[CÓDIGO]],tabEstimativa[#Data],14,FALSE),"")</f>
        <v/>
      </c>
      <c r="D3153" s="157" t="s">
        <v>1380</v>
      </c>
      <c r="E3153" s="157"/>
      <c r="F3153" s="34"/>
      <c r="G3153" s="78" t="str">
        <f>IFERROR(VLOOKUP(tabConsumoAta[[#This Row],[ATA]],tabAtas[#Data],4,FALSE),"")</f>
        <v/>
      </c>
      <c r="H3153" s="163">
        <f>SUMIFS(tabSaldoAta[ESTIMATIVA],tabSaldoAta[CÓDIGO],tabConsumoAta[[#This Row],[CÓDIGO]],tabSaldoAta[CHAVE],tabConsumoAta[[#This Row],[ATA]])</f>
        <v>0</v>
      </c>
      <c r="I3153" s="164">
        <v>150000</v>
      </c>
      <c r="J3153" s="159">
        <v>163</v>
      </c>
      <c r="K3153" s="251">
        <v>2944</v>
      </c>
      <c r="L3153" s="246" t="s">
        <v>1560</v>
      </c>
      <c r="M3153" s="160" t="s">
        <v>2512</v>
      </c>
      <c r="N3153" s="160" t="s">
        <v>2513</v>
      </c>
      <c r="O3153" s="249" t="s">
        <v>2514</v>
      </c>
      <c r="P3153" s="248">
        <v>43518</v>
      </c>
      <c r="Q3153" s="166" t="str">
        <f>IF(COUNTIFS(tabAtas_Bloqueios[CÓDIGO],tabConsumoAta[[#This Row],[CÓDIGO]],tabAtas_Bloqueios[CHAVE],tabConsumoAta[[#This Row],[ATA]],tabAtas_Bloqueios[INATIVO],"") &gt; 0,"X","")</f>
        <v/>
      </c>
      <c r="R3153" s="158" t="s">
        <v>1555</v>
      </c>
    </row>
    <row r="3154" spans="1:18" x14ac:dyDescent="0.3">
      <c r="A3154" s="247">
        <v>131138</v>
      </c>
      <c r="B3154" s="47" t="s">
        <v>2622</v>
      </c>
      <c r="C3154" s="34" t="str">
        <f>IFERROR(VLOOKUP(tabConsumoAta[[#This Row],[CÓDIGO]],tabEstimativa[#Data],14,FALSE),"")</f>
        <v>Aguardando</v>
      </c>
      <c r="D3154" s="157" t="s">
        <v>1380</v>
      </c>
      <c r="E3154" s="157"/>
      <c r="F3154" s="34"/>
      <c r="G3154" s="78" t="str">
        <f>IFERROR(VLOOKUP(tabConsumoAta[[#This Row],[ATA]],tabAtas[#Data],4,FALSE),"")</f>
        <v/>
      </c>
      <c r="H3154" s="163">
        <f>SUMIFS(tabSaldoAta[ESTIMATIVA],tabSaldoAta[CÓDIGO],tabConsumoAta[[#This Row],[CÓDIGO]],tabSaldoAta[CHAVE],tabConsumoAta[[#This Row],[ATA]])</f>
        <v>0</v>
      </c>
      <c r="I3154" s="164">
        <v>30</v>
      </c>
      <c r="J3154" s="159">
        <v>164</v>
      </c>
      <c r="K3154" s="251">
        <v>3005</v>
      </c>
      <c r="L3154" s="246" t="s">
        <v>1560</v>
      </c>
      <c r="M3154" s="160" t="s">
        <v>2512</v>
      </c>
      <c r="N3154" s="160" t="s">
        <v>2513</v>
      </c>
      <c r="O3154" s="249" t="s">
        <v>2514</v>
      </c>
      <c r="P3154" s="248">
        <v>43518</v>
      </c>
      <c r="Q3154" s="166" t="str">
        <f>IF(COUNTIFS(tabAtas_Bloqueios[CÓDIGO],tabConsumoAta[[#This Row],[CÓDIGO]],tabAtas_Bloqueios[CHAVE],tabConsumoAta[[#This Row],[ATA]],tabAtas_Bloqueios[INATIVO],"") &gt; 0,"X","")</f>
        <v/>
      </c>
      <c r="R3154" s="158" t="s">
        <v>1555</v>
      </c>
    </row>
    <row r="3155" spans="1:18" x14ac:dyDescent="0.3">
      <c r="A3155" s="247">
        <v>78418</v>
      </c>
      <c r="B3155" s="47" t="s">
        <v>2623</v>
      </c>
      <c r="C3155" s="34" t="str">
        <f>IFERROR(VLOOKUP(tabConsumoAta[[#This Row],[CÓDIGO]],tabEstimativa[#Data],14,FALSE),"")</f>
        <v/>
      </c>
      <c r="D3155" s="157" t="s">
        <v>1380</v>
      </c>
      <c r="E3155" s="157"/>
      <c r="F3155" s="34"/>
      <c r="G3155" s="78" t="str">
        <f>IFERROR(VLOOKUP(tabConsumoAta[[#This Row],[ATA]],tabAtas[#Data],4,FALSE),"")</f>
        <v/>
      </c>
      <c r="H3155" s="163">
        <f>SUMIFS(tabSaldoAta[ESTIMATIVA],tabSaldoAta[CÓDIGO],tabConsumoAta[[#This Row],[CÓDIGO]],tabSaldoAta[CHAVE],tabConsumoAta[[#This Row],[ATA]])</f>
        <v>0</v>
      </c>
      <c r="I3155" s="164">
        <v>200</v>
      </c>
      <c r="J3155" s="159">
        <v>165</v>
      </c>
      <c r="K3155" s="251">
        <v>3005</v>
      </c>
      <c r="L3155" s="246" t="s">
        <v>1560</v>
      </c>
      <c r="M3155" s="160" t="s">
        <v>2512</v>
      </c>
      <c r="N3155" s="160" t="s">
        <v>2513</v>
      </c>
      <c r="O3155" s="249" t="s">
        <v>2514</v>
      </c>
      <c r="P3155" s="248">
        <v>43518</v>
      </c>
      <c r="Q3155" s="166" t="str">
        <f>IF(COUNTIFS(tabAtas_Bloqueios[CÓDIGO],tabConsumoAta[[#This Row],[CÓDIGO]],tabAtas_Bloqueios[CHAVE],tabConsumoAta[[#This Row],[ATA]],tabAtas_Bloqueios[INATIVO],"") &gt; 0,"X","")</f>
        <v/>
      </c>
      <c r="R3155" s="158" t="s">
        <v>1555</v>
      </c>
    </row>
    <row r="3156" spans="1:18" x14ac:dyDescent="0.3">
      <c r="A3156" s="247">
        <v>114923</v>
      </c>
      <c r="B3156" s="47" t="s">
        <v>2624</v>
      </c>
      <c r="C3156" s="34" t="str">
        <f>IFERROR(VLOOKUP(tabConsumoAta[[#This Row],[CÓDIGO]],tabEstimativa[#Data],14,FALSE),"")</f>
        <v/>
      </c>
      <c r="D3156" s="157" t="s">
        <v>1380</v>
      </c>
      <c r="E3156" s="157"/>
      <c r="F3156" s="34"/>
      <c r="G3156" s="78" t="str">
        <f>IFERROR(VLOOKUP(tabConsumoAta[[#This Row],[ATA]],tabAtas[#Data],4,FALSE),"")</f>
        <v/>
      </c>
      <c r="H3156" s="163">
        <f>SUMIFS(tabSaldoAta[ESTIMATIVA],tabSaldoAta[CÓDIGO],tabConsumoAta[[#This Row],[CÓDIGO]],tabSaldoAta[CHAVE],tabConsumoAta[[#This Row],[ATA]])</f>
        <v>0</v>
      </c>
      <c r="I3156" s="164">
        <v>4000</v>
      </c>
      <c r="J3156" s="159">
        <v>166</v>
      </c>
      <c r="K3156" s="251">
        <v>3005</v>
      </c>
      <c r="L3156" s="246" t="s">
        <v>1560</v>
      </c>
      <c r="M3156" s="160" t="s">
        <v>2512</v>
      </c>
      <c r="N3156" s="160" t="s">
        <v>2513</v>
      </c>
      <c r="O3156" s="249" t="s">
        <v>2514</v>
      </c>
      <c r="P3156" s="248">
        <v>43518</v>
      </c>
      <c r="Q3156" s="166" t="str">
        <f>IF(COUNTIFS(tabAtas_Bloqueios[CÓDIGO],tabConsumoAta[[#This Row],[CÓDIGO]],tabAtas_Bloqueios[CHAVE],tabConsumoAta[[#This Row],[ATA]],tabAtas_Bloqueios[INATIVO],"") &gt; 0,"X","")</f>
        <v/>
      </c>
      <c r="R3156" s="158" t="s">
        <v>1555</v>
      </c>
    </row>
    <row r="3157" spans="1:18" x14ac:dyDescent="0.3">
      <c r="A3157" s="247">
        <v>126059</v>
      </c>
      <c r="B3157" s="47" t="s">
        <v>2625</v>
      </c>
      <c r="C3157" s="34" t="str">
        <f>IFERROR(VLOOKUP(tabConsumoAta[[#This Row],[CÓDIGO]],tabEstimativa[#Data],14,FALSE),"")</f>
        <v/>
      </c>
      <c r="D3157" s="157" t="s">
        <v>1380</v>
      </c>
      <c r="E3157" s="157"/>
      <c r="F3157" s="34"/>
      <c r="G3157" s="78" t="str">
        <f>IFERROR(VLOOKUP(tabConsumoAta[[#This Row],[ATA]],tabAtas[#Data],4,FALSE),"")</f>
        <v/>
      </c>
      <c r="H3157" s="163">
        <f>SUMIFS(tabSaldoAta[ESTIMATIVA],tabSaldoAta[CÓDIGO],tabConsumoAta[[#This Row],[CÓDIGO]],tabSaldoAta[CHAVE],tabConsumoAta[[#This Row],[ATA]])</f>
        <v>0</v>
      </c>
      <c r="I3157" s="164">
        <v>60</v>
      </c>
      <c r="J3157" s="159">
        <v>167</v>
      </c>
      <c r="K3157" s="251">
        <v>3005</v>
      </c>
      <c r="L3157" s="246" t="s">
        <v>1560</v>
      </c>
      <c r="M3157" s="160" t="s">
        <v>2512</v>
      </c>
      <c r="N3157" s="160" t="s">
        <v>2513</v>
      </c>
      <c r="O3157" s="249" t="s">
        <v>2514</v>
      </c>
      <c r="P3157" s="248">
        <v>43518</v>
      </c>
      <c r="Q3157" s="166" t="str">
        <f>IF(COUNTIFS(tabAtas_Bloqueios[CÓDIGO],tabConsumoAta[[#This Row],[CÓDIGO]],tabAtas_Bloqueios[CHAVE],tabConsumoAta[[#This Row],[ATA]],tabAtas_Bloqueios[INATIVO],"") &gt; 0,"X","")</f>
        <v/>
      </c>
      <c r="R3157" s="158" t="s">
        <v>1555</v>
      </c>
    </row>
    <row r="3158" spans="1:18" x14ac:dyDescent="0.3">
      <c r="A3158" s="247">
        <v>126060</v>
      </c>
      <c r="B3158" s="47" t="s">
        <v>2626</v>
      </c>
      <c r="C3158" s="34" t="str">
        <f>IFERROR(VLOOKUP(tabConsumoAta[[#This Row],[CÓDIGO]],tabEstimativa[#Data],14,FALSE),"")</f>
        <v/>
      </c>
      <c r="D3158" s="157" t="s">
        <v>1380</v>
      </c>
      <c r="E3158" s="157"/>
      <c r="F3158" s="34"/>
      <c r="G3158" s="78" t="str">
        <f>IFERROR(VLOOKUP(tabConsumoAta[[#This Row],[ATA]],tabAtas[#Data],4,FALSE),"")</f>
        <v/>
      </c>
      <c r="H3158" s="163">
        <f>SUMIFS(tabSaldoAta[ESTIMATIVA],tabSaldoAta[CÓDIGO],tabConsumoAta[[#This Row],[CÓDIGO]],tabSaldoAta[CHAVE],tabConsumoAta[[#This Row],[ATA]])</f>
        <v>0</v>
      </c>
      <c r="I3158" s="164">
        <v>100</v>
      </c>
      <c r="J3158" s="159">
        <v>168</v>
      </c>
      <c r="K3158" s="251">
        <v>3005</v>
      </c>
      <c r="L3158" s="246" t="s">
        <v>1560</v>
      </c>
      <c r="M3158" s="160" t="s">
        <v>2512</v>
      </c>
      <c r="N3158" s="160" t="s">
        <v>2513</v>
      </c>
      <c r="O3158" s="249" t="s">
        <v>2514</v>
      </c>
      <c r="P3158" s="248">
        <v>43518</v>
      </c>
      <c r="Q3158" s="166" t="str">
        <f>IF(COUNTIFS(tabAtas_Bloqueios[CÓDIGO],tabConsumoAta[[#This Row],[CÓDIGO]],tabAtas_Bloqueios[CHAVE],tabConsumoAta[[#This Row],[ATA]],tabAtas_Bloqueios[INATIVO],"") &gt; 0,"X","")</f>
        <v/>
      </c>
      <c r="R3158" s="158" t="s">
        <v>1555</v>
      </c>
    </row>
    <row r="3159" spans="1:18" x14ac:dyDescent="0.3">
      <c r="A3159" s="247">
        <v>78416</v>
      </c>
      <c r="B3159" s="47" t="s">
        <v>2627</v>
      </c>
      <c r="C3159" s="34" t="str">
        <f>IFERROR(VLOOKUP(tabConsumoAta[[#This Row],[CÓDIGO]],tabEstimativa[#Data],14,FALSE),"")</f>
        <v/>
      </c>
      <c r="D3159" s="157" t="s">
        <v>1380</v>
      </c>
      <c r="E3159" s="157"/>
      <c r="F3159" s="34"/>
      <c r="G3159" s="78" t="str">
        <f>IFERROR(VLOOKUP(tabConsumoAta[[#This Row],[ATA]],tabAtas[#Data],4,FALSE),"")</f>
        <v/>
      </c>
      <c r="H3159" s="163">
        <f>SUMIFS(tabSaldoAta[ESTIMATIVA],tabSaldoAta[CÓDIGO],tabConsumoAta[[#This Row],[CÓDIGO]],tabSaldoAta[CHAVE],tabConsumoAta[[#This Row],[ATA]])</f>
        <v>0</v>
      </c>
      <c r="I3159" s="164">
        <v>400</v>
      </c>
      <c r="J3159" s="159">
        <v>169</v>
      </c>
      <c r="K3159" s="251">
        <v>3005</v>
      </c>
      <c r="L3159" s="246" t="s">
        <v>1560</v>
      </c>
      <c r="M3159" s="160" t="s">
        <v>2512</v>
      </c>
      <c r="N3159" s="160" t="s">
        <v>2513</v>
      </c>
      <c r="O3159" s="249" t="s">
        <v>2514</v>
      </c>
      <c r="P3159" s="248">
        <v>43518</v>
      </c>
      <c r="Q3159" s="166" t="str">
        <f>IF(COUNTIFS(tabAtas_Bloqueios[CÓDIGO],tabConsumoAta[[#This Row],[CÓDIGO]],tabAtas_Bloqueios[CHAVE],tabConsumoAta[[#This Row],[ATA]],tabAtas_Bloqueios[INATIVO],"") &gt; 0,"X","")</f>
        <v/>
      </c>
      <c r="R3159" s="158" t="s">
        <v>1555</v>
      </c>
    </row>
    <row r="3160" spans="1:18" x14ac:dyDescent="0.3">
      <c r="A3160" s="247">
        <v>123618</v>
      </c>
      <c r="B3160" s="47" t="s">
        <v>21</v>
      </c>
      <c r="C3160" s="34" t="str">
        <f>IFERROR(VLOOKUP(tabConsumoAta[[#This Row],[CÓDIGO]],tabEstimativa[#Data],14,FALSE),"")</f>
        <v>Suspenso</v>
      </c>
      <c r="D3160" s="157" t="s">
        <v>1380</v>
      </c>
      <c r="E3160" s="157"/>
      <c r="F3160" s="34"/>
      <c r="G3160" s="78" t="str">
        <f>IFERROR(VLOOKUP(tabConsumoAta[[#This Row],[ATA]],tabAtas[#Data],4,FALSE),"")</f>
        <v/>
      </c>
      <c r="H3160" s="163">
        <f>SUMIFS(tabSaldoAta[ESTIMATIVA],tabSaldoAta[CÓDIGO],tabConsumoAta[[#This Row],[CÓDIGO]],tabSaldoAta[CHAVE],tabConsumoAta[[#This Row],[ATA]])</f>
        <v>0</v>
      </c>
      <c r="I3160" s="164">
        <v>700</v>
      </c>
      <c r="J3160" s="159">
        <v>170</v>
      </c>
      <c r="K3160" s="251">
        <v>2954</v>
      </c>
      <c r="L3160" s="246" t="s">
        <v>1560</v>
      </c>
      <c r="M3160" s="160" t="s">
        <v>2512</v>
      </c>
      <c r="N3160" s="160" t="s">
        <v>2513</v>
      </c>
      <c r="O3160" s="249" t="s">
        <v>2514</v>
      </c>
      <c r="P3160" s="248">
        <v>43518</v>
      </c>
      <c r="Q3160" s="166" t="str">
        <f>IF(COUNTIFS(tabAtas_Bloqueios[CÓDIGO],tabConsumoAta[[#This Row],[CÓDIGO]],tabAtas_Bloqueios[CHAVE],tabConsumoAta[[#This Row],[ATA]],tabAtas_Bloqueios[INATIVO],"") &gt; 0,"X","")</f>
        <v/>
      </c>
      <c r="R3160" s="158" t="s">
        <v>1555</v>
      </c>
    </row>
    <row r="3161" spans="1:18" x14ac:dyDescent="0.3">
      <c r="A3161" s="247">
        <v>116754</v>
      </c>
      <c r="B3161" s="47" t="s">
        <v>3290</v>
      </c>
      <c r="C3161" s="34" t="str">
        <f>IFERROR(VLOOKUP(tabConsumoAta[[#This Row],[CÓDIGO]],tabEstimativa[#Data],14,FALSE),"")</f>
        <v>Suspenso</v>
      </c>
      <c r="D3161" s="157" t="s">
        <v>1380</v>
      </c>
      <c r="E3161" s="157"/>
      <c r="F3161" s="34"/>
      <c r="G3161" s="78" t="str">
        <f>IFERROR(VLOOKUP(tabConsumoAta[[#This Row],[ATA]],tabAtas[#Data],4,FALSE),"")</f>
        <v/>
      </c>
      <c r="H3161" s="163">
        <f>SUMIFS(tabSaldoAta[ESTIMATIVA],tabSaldoAta[CÓDIGO],tabConsumoAta[[#This Row],[CÓDIGO]],tabSaldoAta[CHAVE],tabConsumoAta[[#This Row],[ATA]])</f>
        <v>0</v>
      </c>
      <c r="I3161" s="164">
        <v>600</v>
      </c>
      <c r="J3161" s="159">
        <v>171</v>
      </c>
      <c r="K3161" s="251">
        <v>2960</v>
      </c>
      <c r="L3161" s="246" t="s">
        <v>1560</v>
      </c>
      <c r="M3161" s="160" t="s">
        <v>2512</v>
      </c>
      <c r="N3161" s="160" t="s">
        <v>2513</v>
      </c>
      <c r="O3161" s="249" t="s">
        <v>2514</v>
      </c>
      <c r="P3161" s="248">
        <v>43518</v>
      </c>
      <c r="Q3161" s="166" t="str">
        <f>IF(COUNTIFS(tabAtas_Bloqueios[CÓDIGO],tabConsumoAta[[#This Row],[CÓDIGO]],tabAtas_Bloqueios[CHAVE],tabConsumoAta[[#This Row],[ATA]],tabAtas_Bloqueios[INATIVO],"") &gt; 0,"X","")</f>
        <v/>
      </c>
      <c r="R3161" s="158" t="s">
        <v>1555</v>
      </c>
    </row>
    <row r="3162" spans="1:18" x14ac:dyDescent="0.3">
      <c r="A3162" s="247">
        <v>123132</v>
      </c>
      <c r="B3162" s="47" t="s">
        <v>2628</v>
      </c>
      <c r="C3162" s="34" t="str">
        <f>IFERROR(VLOOKUP(tabConsumoAta[[#This Row],[CÓDIGO]],tabEstimativa[#Data],14,FALSE),"")</f>
        <v>Suspenso</v>
      </c>
      <c r="D3162" s="157" t="s">
        <v>1380</v>
      </c>
      <c r="E3162" s="157"/>
      <c r="F3162" s="34"/>
      <c r="G3162" s="78" t="str">
        <f>IFERROR(VLOOKUP(tabConsumoAta[[#This Row],[ATA]],tabAtas[#Data],4,FALSE),"")</f>
        <v/>
      </c>
      <c r="H3162" s="163">
        <f>SUMIFS(tabSaldoAta[ESTIMATIVA],tabSaldoAta[CÓDIGO],tabConsumoAta[[#This Row],[CÓDIGO]],tabSaldoAta[CHAVE],tabConsumoAta[[#This Row],[ATA]])</f>
        <v>0</v>
      </c>
      <c r="I3162" s="164">
        <v>300</v>
      </c>
      <c r="J3162" s="159">
        <v>172</v>
      </c>
      <c r="K3162" s="251">
        <v>2974</v>
      </c>
      <c r="L3162" s="246" t="s">
        <v>1560</v>
      </c>
      <c r="M3162" s="160" t="s">
        <v>2512</v>
      </c>
      <c r="N3162" s="160" t="s">
        <v>2513</v>
      </c>
      <c r="O3162" s="249" t="s">
        <v>2514</v>
      </c>
      <c r="P3162" s="248">
        <v>43518</v>
      </c>
      <c r="Q3162" s="166" t="str">
        <f>IF(COUNTIFS(tabAtas_Bloqueios[CÓDIGO],tabConsumoAta[[#This Row],[CÓDIGO]],tabAtas_Bloqueios[CHAVE],tabConsumoAta[[#This Row],[ATA]],tabAtas_Bloqueios[INATIVO],"") &gt; 0,"X","")</f>
        <v/>
      </c>
      <c r="R3162" s="158" t="s">
        <v>1555</v>
      </c>
    </row>
    <row r="3163" spans="1:18" x14ac:dyDescent="0.3">
      <c r="A3163" s="247">
        <v>123131</v>
      </c>
      <c r="B3163" s="47" t="s">
        <v>3291</v>
      </c>
      <c r="C3163" s="34" t="str">
        <f>IFERROR(VLOOKUP(tabConsumoAta[[#This Row],[CÓDIGO]],tabEstimativa[#Data],14,FALSE),"")</f>
        <v>Suspenso</v>
      </c>
      <c r="D3163" s="157" t="s">
        <v>1380</v>
      </c>
      <c r="E3163" s="157"/>
      <c r="F3163" s="34"/>
      <c r="G3163" s="78" t="str">
        <f>IFERROR(VLOOKUP(tabConsumoAta[[#This Row],[ATA]],tabAtas[#Data],4,FALSE),"")</f>
        <v/>
      </c>
      <c r="H3163" s="163">
        <f>SUMIFS(tabSaldoAta[ESTIMATIVA],tabSaldoAta[CÓDIGO],tabConsumoAta[[#This Row],[CÓDIGO]],tabSaldoAta[CHAVE],tabConsumoAta[[#This Row],[ATA]])</f>
        <v>0</v>
      </c>
      <c r="I3163" s="164">
        <v>300</v>
      </c>
      <c r="J3163" s="159">
        <v>173</v>
      </c>
      <c r="K3163" s="251">
        <v>2974</v>
      </c>
      <c r="L3163" s="246" t="s">
        <v>1560</v>
      </c>
      <c r="M3163" s="160" t="s">
        <v>2512</v>
      </c>
      <c r="N3163" s="160" t="s">
        <v>2513</v>
      </c>
      <c r="O3163" s="249" t="s">
        <v>2514</v>
      </c>
      <c r="P3163" s="248">
        <v>43518</v>
      </c>
      <c r="Q3163" s="166" t="str">
        <f>IF(COUNTIFS(tabAtas_Bloqueios[CÓDIGO],tabConsumoAta[[#This Row],[CÓDIGO]],tabAtas_Bloqueios[CHAVE],tabConsumoAta[[#This Row],[ATA]],tabAtas_Bloqueios[INATIVO],"") &gt; 0,"X","")</f>
        <v/>
      </c>
      <c r="R3163" s="158" t="s">
        <v>1555</v>
      </c>
    </row>
    <row r="3164" spans="1:18" x14ac:dyDescent="0.3">
      <c r="A3164" s="247">
        <v>123133</v>
      </c>
      <c r="B3164" s="47" t="s">
        <v>3292</v>
      </c>
      <c r="C3164" s="34" t="str">
        <f>IFERROR(VLOOKUP(tabConsumoAta[[#This Row],[CÓDIGO]],tabEstimativa[#Data],14,FALSE),"")</f>
        <v>Suspenso</v>
      </c>
      <c r="D3164" s="157" t="s">
        <v>1380</v>
      </c>
      <c r="E3164" s="157"/>
      <c r="F3164" s="34"/>
      <c r="G3164" s="78" t="str">
        <f>IFERROR(VLOOKUP(tabConsumoAta[[#This Row],[ATA]],tabAtas[#Data],4,FALSE),"")</f>
        <v/>
      </c>
      <c r="H3164" s="163">
        <f>SUMIFS(tabSaldoAta[ESTIMATIVA],tabSaldoAta[CÓDIGO],tabConsumoAta[[#This Row],[CÓDIGO]],tabSaldoAta[CHAVE],tabConsumoAta[[#This Row],[ATA]])</f>
        <v>0</v>
      </c>
      <c r="I3164" s="164">
        <v>300</v>
      </c>
      <c r="J3164" s="159">
        <v>174</v>
      </c>
      <c r="K3164" s="251">
        <v>2974</v>
      </c>
      <c r="L3164" s="246" t="s">
        <v>1560</v>
      </c>
      <c r="M3164" s="160" t="s">
        <v>2512</v>
      </c>
      <c r="N3164" s="160" t="s">
        <v>2513</v>
      </c>
      <c r="O3164" s="249" t="s">
        <v>2514</v>
      </c>
      <c r="P3164" s="248">
        <v>43518</v>
      </c>
      <c r="Q3164" s="166" t="str">
        <f>IF(COUNTIFS(tabAtas_Bloqueios[CÓDIGO],tabConsumoAta[[#This Row],[CÓDIGO]],tabAtas_Bloqueios[CHAVE],tabConsumoAta[[#This Row],[ATA]],tabAtas_Bloqueios[INATIVO],"") &gt; 0,"X","")</f>
        <v/>
      </c>
      <c r="R3164" s="158" t="s">
        <v>1555</v>
      </c>
    </row>
    <row r="3165" spans="1:18" x14ac:dyDescent="0.3">
      <c r="A3165" s="247">
        <v>116751</v>
      </c>
      <c r="B3165" s="47" t="s">
        <v>3293</v>
      </c>
      <c r="C3165" s="34" t="str">
        <f>IFERROR(VLOOKUP(tabConsumoAta[[#This Row],[CÓDIGO]],tabEstimativa[#Data],14,FALSE),"")</f>
        <v>Suspenso</v>
      </c>
      <c r="D3165" s="157" t="s">
        <v>1380</v>
      </c>
      <c r="E3165" s="157"/>
      <c r="F3165" s="34"/>
      <c r="G3165" s="78" t="str">
        <f>IFERROR(VLOOKUP(tabConsumoAta[[#This Row],[ATA]],tabAtas[#Data],4,FALSE),"")</f>
        <v/>
      </c>
      <c r="H3165" s="163">
        <f>SUMIFS(tabSaldoAta[ESTIMATIVA],tabSaldoAta[CÓDIGO],tabConsumoAta[[#This Row],[CÓDIGO]],tabSaldoAta[CHAVE],tabConsumoAta[[#This Row],[ATA]])</f>
        <v>0</v>
      </c>
      <c r="I3165" s="164">
        <v>400</v>
      </c>
      <c r="J3165" s="159">
        <v>175</v>
      </c>
      <c r="K3165" s="251">
        <v>2960</v>
      </c>
      <c r="L3165" s="246" t="s">
        <v>1560</v>
      </c>
      <c r="M3165" s="160" t="s">
        <v>2512</v>
      </c>
      <c r="N3165" s="160" t="s">
        <v>2513</v>
      </c>
      <c r="O3165" s="249" t="s">
        <v>2514</v>
      </c>
      <c r="P3165" s="248">
        <v>43518</v>
      </c>
      <c r="Q3165" s="166" t="str">
        <f>IF(COUNTIFS(tabAtas_Bloqueios[CÓDIGO],tabConsumoAta[[#This Row],[CÓDIGO]],tabAtas_Bloqueios[CHAVE],tabConsumoAta[[#This Row],[ATA]],tabAtas_Bloqueios[INATIVO],"") &gt; 0,"X","")</f>
        <v/>
      </c>
      <c r="R3165" s="158" t="s">
        <v>1555</v>
      </c>
    </row>
    <row r="3166" spans="1:18" x14ac:dyDescent="0.3">
      <c r="A3166" s="247">
        <v>76806</v>
      </c>
      <c r="B3166" s="47" t="s">
        <v>191</v>
      </c>
      <c r="C3166" s="34" t="str">
        <f>IFERROR(VLOOKUP(tabConsumoAta[[#This Row],[CÓDIGO]],tabEstimativa[#Data],14,FALSE),"")</f>
        <v>Suspenso</v>
      </c>
      <c r="D3166" s="157" t="s">
        <v>1380</v>
      </c>
      <c r="E3166" s="157"/>
      <c r="F3166" s="34"/>
      <c r="G3166" s="78" t="str">
        <f>IFERROR(VLOOKUP(tabConsumoAta[[#This Row],[ATA]],tabAtas[#Data],4,FALSE),"")</f>
        <v/>
      </c>
      <c r="H3166" s="163">
        <f>SUMIFS(tabSaldoAta[ESTIMATIVA],tabSaldoAta[CÓDIGO],tabConsumoAta[[#This Row],[CÓDIGO]],tabSaldoAta[CHAVE],tabConsumoAta[[#This Row],[ATA]])</f>
        <v>0</v>
      </c>
      <c r="I3166" s="164">
        <v>80</v>
      </c>
      <c r="J3166" s="159">
        <v>176</v>
      </c>
      <c r="K3166" s="251">
        <v>2978</v>
      </c>
      <c r="L3166" s="246" t="s">
        <v>1560</v>
      </c>
      <c r="M3166" s="160" t="s">
        <v>2512</v>
      </c>
      <c r="N3166" s="160" t="s">
        <v>2513</v>
      </c>
      <c r="O3166" s="249" t="s">
        <v>2514</v>
      </c>
      <c r="P3166" s="248">
        <v>43518</v>
      </c>
      <c r="Q3166" s="166" t="str">
        <f>IF(COUNTIFS(tabAtas_Bloqueios[CÓDIGO],tabConsumoAta[[#This Row],[CÓDIGO]],tabAtas_Bloqueios[CHAVE],tabConsumoAta[[#This Row],[ATA]],tabAtas_Bloqueios[INATIVO],"") &gt; 0,"X","")</f>
        <v/>
      </c>
      <c r="R3166" s="158" t="s">
        <v>1555</v>
      </c>
    </row>
    <row r="3167" spans="1:18" x14ac:dyDescent="0.3">
      <c r="A3167" s="247">
        <v>58436</v>
      </c>
      <c r="B3167" s="47" t="s">
        <v>2217</v>
      </c>
      <c r="C3167" s="34" t="str">
        <f>IFERROR(VLOOKUP(tabConsumoAta[[#This Row],[CÓDIGO]],tabEstimativa[#Data],14,FALSE),"")</f>
        <v>Suspenso</v>
      </c>
      <c r="D3167" s="157" t="s">
        <v>1380</v>
      </c>
      <c r="E3167" s="157"/>
      <c r="F3167" s="34"/>
      <c r="G3167" s="78" t="str">
        <f>IFERROR(VLOOKUP(tabConsumoAta[[#This Row],[ATA]],tabAtas[#Data],4,FALSE),"")</f>
        <v/>
      </c>
      <c r="H3167" s="163">
        <f>SUMIFS(tabSaldoAta[ESTIMATIVA],tabSaldoAta[CÓDIGO],tabConsumoAta[[#This Row],[CÓDIGO]],tabSaldoAta[CHAVE],tabConsumoAta[[#This Row],[ATA]])</f>
        <v>0</v>
      </c>
      <c r="I3167" s="164">
        <v>400</v>
      </c>
      <c r="J3167" s="159">
        <v>177</v>
      </c>
      <c r="K3167" s="251">
        <v>2944</v>
      </c>
      <c r="L3167" s="246" t="s">
        <v>1560</v>
      </c>
      <c r="M3167" s="160" t="s">
        <v>2512</v>
      </c>
      <c r="N3167" s="160" t="s">
        <v>2513</v>
      </c>
      <c r="O3167" s="249" t="s">
        <v>2514</v>
      </c>
      <c r="P3167" s="248">
        <v>43518</v>
      </c>
      <c r="Q3167" s="166" t="str">
        <f>IF(COUNTIFS(tabAtas_Bloqueios[CÓDIGO],tabConsumoAta[[#This Row],[CÓDIGO]],tabAtas_Bloqueios[CHAVE],tabConsumoAta[[#This Row],[ATA]],tabAtas_Bloqueios[INATIVO],"") &gt; 0,"X","")</f>
        <v/>
      </c>
      <c r="R3167" s="158" t="s">
        <v>1555</v>
      </c>
    </row>
    <row r="3168" spans="1:18" x14ac:dyDescent="0.3">
      <c r="A3168" s="247">
        <v>77786</v>
      </c>
      <c r="B3168" s="47" t="s">
        <v>3294</v>
      </c>
      <c r="C3168" s="34" t="str">
        <f>IFERROR(VLOOKUP(tabConsumoAta[[#This Row],[CÓDIGO]],tabEstimativa[#Data],14,FALSE),"")</f>
        <v>Aguardando</v>
      </c>
      <c r="D3168" s="157" t="s">
        <v>1380</v>
      </c>
      <c r="E3168" s="157"/>
      <c r="F3168" s="34"/>
      <c r="G3168" s="78" t="str">
        <f>IFERROR(VLOOKUP(tabConsumoAta[[#This Row],[ATA]],tabAtas[#Data],4,FALSE),"")</f>
        <v/>
      </c>
      <c r="H3168" s="163">
        <f>SUMIFS(tabSaldoAta[ESTIMATIVA],tabSaldoAta[CÓDIGO],tabConsumoAta[[#This Row],[CÓDIGO]],tabSaldoAta[CHAVE],tabConsumoAta[[#This Row],[ATA]])</f>
        <v>0</v>
      </c>
      <c r="I3168" s="164">
        <v>50</v>
      </c>
      <c r="J3168" s="159">
        <v>178</v>
      </c>
      <c r="K3168" s="251">
        <v>2987</v>
      </c>
      <c r="L3168" s="246" t="s">
        <v>1560</v>
      </c>
      <c r="M3168" s="160" t="s">
        <v>2512</v>
      </c>
      <c r="N3168" s="160" t="s">
        <v>2513</v>
      </c>
      <c r="O3168" s="249" t="s">
        <v>2514</v>
      </c>
      <c r="P3168" s="248">
        <v>43518</v>
      </c>
      <c r="Q3168" s="166" t="str">
        <f>IF(COUNTIFS(tabAtas_Bloqueios[CÓDIGO],tabConsumoAta[[#This Row],[CÓDIGO]],tabAtas_Bloqueios[CHAVE],tabConsumoAta[[#This Row],[ATA]],tabAtas_Bloqueios[INATIVO],"") &gt; 0,"X","")</f>
        <v/>
      </c>
      <c r="R3168" s="158" t="s">
        <v>1555</v>
      </c>
    </row>
    <row r="3169" spans="1:18" x14ac:dyDescent="0.3">
      <c r="A3169" s="247">
        <v>64253</v>
      </c>
      <c r="B3169" s="47" t="s">
        <v>2370</v>
      </c>
      <c r="C3169" s="34" t="str">
        <f>IFERROR(VLOOKUP(tabConsumoAta[[#This Row],[CÓDIGO]],tabEstimativa[#Data],14,FALSE),"")</f>
        <v>Aguardando</v>
      </c>
      <c r="D3169" s="157" t="s">
        <v>3260</v>
      </c>
      <c r="E3169" s="157">
        <v>0</v>
      </c>
      <c r="F3169" s="34">
        <v>2000</v>
      </c>
      <c r="G3169" s="78" t="str">
        <f>IFERROR(VLOOKUP(tabConsumoAta[[#This Row],[ATA]],tabAtas[#Data],4,FALSE),"")</f>
        <v/>
      </c>
      <c r="H3169" s="163">
        <f>SUMIFS(tabSaldoAta[ESTIMATIVA],tabSaldoAta[CÓDIGO],tabConsumoAta[[#This Row],[CÓDIGO]],tabSaldoAta[CHAVE],tabConsumoAta[[#This Row],[ATA]])</f>
        <v>0</v>
      </c>
      <c r="I3169" s="164">
        <v>0</v>
      </c>
      <c r="J3169" s="159">
        <v>179</v>
      </c>
      <c r="K3169" s="251" t="s">
        <v>1532</v>
      </c>
      <c r="L3169" s="246"/>
      <c r="M3169" s="160" t="s">
        <v>2512</v>
      </c>
      <c r="N3169" s="160" t="s">
        <v>2513</v>
      </c>
      <c r="O3169" s="249" t="s">
        <v>2514</v>
      </c>
      <c r="P3169" s="248">
        <v>43518</v>
      </c>
      <c r="Q3169" s="166" t="str">
        <f>IF(COUNTIFS(tabAtas_Bloqueios[CÓDIGO],tabConsumoAta[[#This Row],[CÓDIGO]],tabAtas_Bloqueios[CHAVE],tabConsumoAta[[#This Row],[ATA]],tabAtas_Bloqueios[INATIVO],"") &gt; 0,"X","")</f>
        <v/>
      </c>
      <c r="R3169" s="158" t="s">
        <v>1555</v>
      </c>
    </row>
    <row r="3170" spans="1:18" x14ac:dyDescent="0.3">
      <c r="A3170" s="247">
        <v>134558</v>
      </c>
      <c r="B3170" s="47" t="s">
        <v>3295</v>
      </c>
      <c r="C3170" s="34" t="str">
        <f>IFERROR(VLOOKUP(tabConsumoAta[[#This Row],[CÓDIGO]],tabEstimativa[#Data],14,FALSE),"")</f>
        <v/>
      </c>
      <c r="D3170" s="157" t="s">
        <v>1380</v>
      </c>
      <c r="E3170" s="157"/>
      <c r="F3170" s="34"/>
      <c r="G3170" s="78" t="str">
        <f>IFERROR(VLOOKUP(tabConsumoAta[[#This Row],[ATA]],tabAtas[#Data],4,FALSE),"")</f>
        <v/>
      </c>
      <c r="H3170" s="163">
        <f>SUMIFS(tabSaldoAta[ESTIMATIVA],tabSaldoAta[CÓDIGO],tabConsumoAta[[#This Row],[CÓDIGO]],tabSaldoAta[CHAVE],tabConsumoAta[[#This Row],[ATA]])</f>
        <v>0</v>
      </c>
      <c r="I3170" s="164">
        <v>2000</v>
      </c>
      <c r="J3170" s="159">
        <v>180</v>
      </c>
      <c r="K3170" s="251">
        <v>2989</v>
      </c>
      <c r="L3170" s="246" t="s">
        <v>1560</v>
      </c>
      <c r="M3170" s="160" t="s">
        <v>2512</v>
      </c>
      <c r="N3170" s="160" t="s">
        <v>2513</v>
      </c>
      <c r="O3170" s="249" t="s">
        <v>2514</v>
      </c>
      <c r="P3170" s="248">
        <v>43518</v>
      </c>
      <c r="Q3170" s="166" t="str">
        <f>IF(COUNTIFS(tabAtas_Bloqueios[CÓDIGO],tabConsumoAta[[#This Row],[CÓDIGO]],tabAtas_Bloqueios[CHAVE],tabConsumoAta[[#This Row],[ATA]],tabAtas_Bloqueios[INATIVO],"") &gt; 0,"X","")</f>
        <v/>
      </c>
      <c r="R3170" s="158" t="s">
        <v>1555</v>
      </c>
    </row>
    <row r="3171" spans="1:18" x14ac:dyDescent="0.3">
      <c r="A3171" s="247">
        <v>134559</v>
      </c>
      <c r="B3171" s="47" t="s">
        <v>3296</v>
      </c>
      <c r="C3171" s="34" t="str">
        <f>IFERROR(VLOOKUP(tabConsumoAta[[#This Row],[CÓDIGO]],tabEstimativa[#Data],14,FALSE),"")</f>
        <v/>
      </c>
      <c r="D3171" s="157" t="s">
        <v>1380</v>
      </c>
      <c r="E3171" s="157"/>
      <c r="F3171" s="34"/>
      <c r="G3171" s="78" t="str">
        <f>IFERROR(VLOOKUP(tabConsumoAta[[#This Row],[ATA]],tabAtas[#Data],4,FALSE),"")</f>
        <v/>
      </c>
      <c r="H3171" s="163">
        <f>SUMIFS(tabSaldoAta[ESTIMATIVA],tabSaldoAta[CÓDIGO],tabConsumoAta[[#This Row],[CÓDIGO]],tabSaldoAta[CHAVE],tabConsumoAta[[#This Row],[ATA]])</f>
        <v>0</v>
      </c>
      <c r="I3171" s="164">
        <v>500</v>
      </c>
      <c r="J3171" s="159">
        <v>181</v>
      </c>
      <c r="K3171" s="251">
        <v>2990</v>
      </c>
      <c r="L3171" s="246" t="s">
        <v>1560</v>
      </c>
      <c r="M3171" s="160" t="s">
        <v>2512</v>
      </c>
      <c r="N3171" s="160" t="s">
        <v>2513</v>
      </c>
      <c r="O3171" s="249" t="s">
        <v>2514</v>
      </c>
      <c r="P3171" s="248">
        <v>43518</v>
      </c>
      <c r="Q3171" s="166" t="str">
        <f>IF(COUNTIFS(tabAtas_Bloqueios[CÓDIGO],tabConsumoAta[[#This Row],[CÓDIGO]],tabAtas_Bloqueios[CHAVE],tabConsumoAta[[#This Row],[ATA]],tabAtas_Bloqueios[INATIVO],"") &gt; 0,"X","")</f>
        <v/>
      </c>
      <c r="R3171" s="158" t="s">
        <v>1555</v>
      </c>
    </row>
    <row r="3172" spans="1:18" x14ac:dyDescent="0.3">
      <c r="A3172" s="247">
        <v>19882</v>
      </c>
      <c r="B3172" s="47" t="s">
        <v>3297</v>
      </c>
      <c r="C3172" s="34" t="str">
        <f>IFERROR(VLOOKUP(tabConsumoAta[[#This Row],[CÓDIGO]],tabEstimativa[#Data],14,FALSE),"")</f>
        <v/>
      </c>
      <c r="D3172" s="157" t="s">
        <v>1380</v>
      </c>
      <c r="E3172" s="157"/>
      <c r="F3172" s="34"/>
      <c r="G3172" s="78" t="str">
        <f>IFERROR(VLOOKUP(tabConsumoAta[[#This Row],[ATA]],tabAtas[#Data],4,FALSE),"")</f>
        <v/>
      </c>
      <c r="H3172" s="163">
        <f>SUMIFS(tabSaldoAta[ESTIMATIVA],tabSaldoAta[CÓDIGO],tabConsumoAta[[#This Row],[CÓDIGO]],tabSaldoAta[CHAVE],tabConsumoAta[[#This Row],[ATA]])</f>
        <v>0</v>
      </c>
      <c r="I3172" s="164">
        <v>200</v>
      </c>
      <c r="J3172" s="159">
        <v>182</v>
      </c>
      <c r="K3172" s="251">
        <v>2990</v>
      </c>
      <c r="L3172" s="246" t="s">
        <v>1560</v>
      </c>
      <c r="M3172" s="160" t="s">
        <v>2512</v>
      </c>
      <c r="N3172" s="160" t="s">
        <v>2513</v>
      </c>
      <c r="O3172" s="249" t="s">
        <v>2514</v>
      </c>
      <c r="P3172" s="248">
        <v>43518</v>
      </c>
      <c r="Q3172" s="166" t="str">
        <f>IF(COUNTIFS(tabAtas_Bloqueios[CÓDIGO],tabConsumoAta[[#This Row],[CÓDIGO]],tabAtas_Bloqueios[CHAVE],tabConsumoAta[[#This Row],[ATA]],tabAtas_Bloqueios[INATIVO],"") &gt; 0,"X","")</f>
        <v/>
      </c>
      <c r="R3172" s="158" t="s">
        <v>1555</v>
      </c>
    </row>
    <row r="3173" spans="1:18" x14ac:dyDescent="0.3">
      <c r="A3173" s="247">
        <v>19883</v>
      </c>
      <c r="B3173" s="47" t="s">
        <v>2629</v>
      </c>
      <c r="C3173" s="34" t="str">
        <f>IFERROR(VLOOKUP(tabConsumoAta[[#This Row],[CÓDIGO]],tabEstimativa[#Data],14,FALSE),"")</f>
        <v/>
      </c>
      <c r="D3173" s="157" t="s">
        <v>1380</v>
      </c>
      <c r="E3173" s="157"/>
      <c r="F3173" s="34"/>
      <c r="G3173" s="78" t="str">
        <f>IFERROR(VLOOKUP(tabConsumoAta[[#This Row],[ATA]],tabAtas[#Data],4,FALSE),"")</f>
        <v/>
      </c>
      <c r="H3173" s="163">
        <f>SUMIFS(tabSaldoAta[ESTIMATIVA],tabSaldoAta[CÓDIGO],tabConsumoAta[[#This Row],[CÓDIGO]],tabSaldoAta[CHAVE],tabConsumoAta[[#This Row],[ATA]])</f>
        <v>0</v>
      </c>
      <c r="I3173" s="164">
        <v>100</v>
      </c>
      <c r="J3173" s="159">
        <v>183</v>
      </c>
      <c r="K3173" s="251">
        <v>2990</v>
      </c>
      <c r="L3173" s="246" t="s">
        <v>1560</v>
      </c>
      <c r="M3173" s="160" t="s">
        <v>2512</v>
      </c>
      <c r="N3173" s="160" t="s">
        <v>2513</v>
      </c>
      <c r="O3173" s="249" t="s">
        <v>2514</v>
      </c>
      <c r="P3173" s="248">
        <v>43518</v>
      </c>
      <c r="Q3173" s="166" t="str">
        <f>IF(COUNTIFS(tabAtas_Bloqueios[CÓDIGO],tabConsumoAta[[#This Row],[CÓDIGO]],tabAtas_Bloqueios[CHAVE],tabConsumoAta[[#This Row],[ATA]],tabAtas_Bloqueios[INATIVO],"") &gt; 0,"X","")</f>
        <v/>
      </c>
      <c r="R3173" s="158" t="s">
        <v>1555</v>
      </c>
    </row>
    <row r="3174" spans="1:18" x14ac:dyDescent="0.3">
      <c r="A3174" s="247">
        <v>58117</v>
      </c>
      <c r="B3174" s="47" t="s">
        <v>3298</v>
      </c>
      <c r="C3174" s="34" t="str">
        <f>IFERROR(VLOOKUP(tabConsumoAta[[#This Row],[CÓDIGO]],tabEstimativa[#Data],14,FALSE),"")</f>
        <v/>
      </c>
      <c r="D3174" s="157" t="s">
        <v>1380</v>
      </c>
      <c r="E3174" s="157"/>
      <c r="F3174" s="34"/>
      <c r="G3174" s="78" t="str">
        <f>IFERROR(VLOOKUP(tabConsumoAta[[#This Row],[ATA]],tabAtas[#Data],4,FALSE),"")</f>
        <v/>
      </c>
      <c r="H3174" s="163">
        <f>SUMIFS(tabSaldoAta[ESTIMATIVA],tabSaldoAta[CÓDIGO],tabConsumoAta[[#This Row],[CÓDIGO]],tabSaldoAta[CHAVE],tabConsumoAta[[#This Row],[ATA]])</f>
        <v>0</v>
      </c>
      <c r="I3174" s="164">
        <v>200</v>
      </c>
      <c r="J3174" s="159">
        <v>184</v>
      </c>
      <c r="K3174" s="251">
        <v>2991</v>
      </c>
      <c r="L3174" s="246" t="s">
        <v>1560</v>
      </c>
      <c r="M3174" s="160" t="s">
        <v>2512</v>
      </c>
      <c r="N3174" s="160" t="s">
        <v>2513</v>
      </c>
      <c r="O3174" s="249" t="s">
        <v>2514</v>
      </c>
      <c r="P3174" s="248">
        <v>43518</v>
      </c>
      <c r="Q3174" s="166" t="str">
        <f>IF(COUNTIFS(tabAtas_Bloqueios[CÓDIGO],tabConsumoAta[[#This Row],[CÓDIGO]],tabAtas_Bloqueios[CHAVE],tabConsumoAta[[#This Row],[ATA]],tabAtas_Bloqueios[INATIVO],"") &gt; 0,"X","")</f>
        <v/>
      </c>
      <c r="R3174" s="158" t="s">
        <v>1555</v>
      </c>
    </row>
    <row r="3175" spans="1:18" x14ac:dyDescent="0.3">
      <c r="A3175" s="247">
        <v>58116</v>
      </c>
      <c r="B3175" s="47" t="s">
        <v>2120</v>
      </c>
      <c r="C3175" s="34" t="str">
        <f>IFERROR(VLOOKUP(tabConsumoAta[[#This Row],[CÓDIGO]],tabEstimativa[#Data],14,FALSE),"")</f>
        <v>Aguardando</v>
      </c>
      <c r="D3175" s="157" t="s">
        <v>1380</v>
      </c>
      <c r="E3175" s="157"/>
      <c r="F3175" s="34"/>
      <c r="G3175" s="78" t="str">
        <f>IFERROR(VLOOKUP(tabConsumoAta[[#This Row],[ATA]],tabAtas[#Data],4,FALSE),"")</f>
        <v/>
      </c>
      <c r="H3175" s="163">
        <f>SUMIFS(tabSaldoAta[ESTIMATIVA],tabSaldoAta[CÓDIGO],tabConsumoAta[[#This Row],[CÓDIGO]],tabSaldoAta[CHAVE],tabConsumoAta[[#This Row],[ATA]])</f>
        <v>0</v>
      </c>
      <c r="I3175" s="164">
        <v>100</v>
      </c>
      <c r="J3175" s="159">
        <v>185</v>
      </c>
      <c r="K3175" s="251">
        <v>2991</v>
      </c>
      <c r="L3175" s="246" t="s">
        <v>1560</v>
      </c>
      <c r="M3175" s="160" t="s">
        <v>2512</v>
      </c>
      <c r="N3175" s="160" t="s">
        <v>2513</v>
      </c>
      <c r="O3175" s="249" t="s">
        <v>2514</v>
      </c>
      <c r="P3175" s="248">
        <v>43518</v>
      </c>
      <c r="Q3175" s="166" t="str">
        <f>IF(COUNTIFS(tabAtas_Bloqueios[CÓDIGO],tabConsumoAta[[#This Row],[CÓDIGO]],tabAtas_Bloqueios[CHAVE],tabConsumoAta[[#This Row],[ATA]],tabAtas_Bloqueios[INATIVO],"") &gt; 0,"X","")</f>
        <v/>
      </c>
      <c r="R3175" s="158" t="s">
        <v>1555</v>
      </c>
    </row>
    <row r="3176" spans="1:18" x14ac:dyDescent="0.3">
      <c r="A3176" s="247">
        <v>104911</v>
      </c>
      <c r="B3176" s="47" t="s">
        <v>3299</v>
      </c>
      <c r="C3176" s="34" t="str">
        <f>IFERROR(VLOOKUP(tabConsumoAta[[#This Row],[CÓDIGO]],tabEstimativa[#Data],14,FALSE),"")</f>
        <v/>
      </c>
      <c r="D3176" s="157" t="s">
        <v>3260</v>
      </c>
      <c r="E3176" s="157">
        <v>0</v>
      </c>
      <c r="F3176" s="34">
        <v>2000</v>
      </c>
      <c r="G3176" s="78" t="str">
        <f>IFERROR(VLOOKUP(tabConsumoAta[[#This Row],[ATA]],tabAtas[#Data],4,FALSE),"")</f>
        <v/>
      </c>
      <c r="H3176" s="163">
        <f>SUMIFS(tabSaldoAta[ESTIMATIVA],tabSaldoAta[CÓDIGO],tabConsumoAta[[#This Row],[CÓDIGO]],tabSaldoAta[CHAVE],tabConsumoAta[[#This Row],[ATA]])</f>
        <v>0</v>
      </c>
      <c r="I3176" s="164">
        <v>0</v>
      </c>
      <c r="J3176" s="159">
        <v>186</v>
      </c>
      <c r="K3176" s="251" t="s">
        <v>1532</v>
      </c>
      <c r="L3176" s="246"/>
      <c r="M3176" s="160" t="s">
        <v>2512</v>
      </c>
      <c r="N3176" s="160" t="s">
        <v>2513</v>
      </c>
      <c r="O3176" s="249" t="s">
        <v>2514</v>
      </c>
      <c r="P3176" s="248">
        <v>43518</v>
      </c>
      <c r="Q3176" s="166" t="str">
        <f>IF(COUNTIFS(tabAtas_Bloqueios[CÓDIGO],tabConsumoAta[[#This Row],[CÓDIGO]],tabAtas_Bloqueios[CHAVE],tabConsumoAta[[#This Row],[ATA]],tabAtas_Bloqueios[INATIVO],"") &gt; 0,"X","")</f>
        <v/>
      </c>
      <c r="R3176" s="158" t="s">
        <v>1555</v>
      </c>
    </row>
    <row r="3177" spans="1:18" x14ac:dyDescent="0.3">
      <c r="A3177" s="247">
        <v>128782</v>
      </c>
      <c r="B3177" s="47" t="s">
        <v>3300</v>
      </c>
      <c r="C3177" s="34" t="str">
        <f>IFERROR(VLOOKUP(tabConsumoAta[[#This Row],[CÓDIGO]],tabEstimativa[#Data],14,FALSE),"")</f>
        <v/>
      </c>
      <c r="D3177" s="157" t="s">
        <v>1380</v>
      </c>
      <c r="E3177" s="157"/>
      <c r="F3177" s="34"/>
      <c r="G3177" s="78" t="str">
        <f>IFERROR(VLOOKUP(tabConsumoAta[[#This Row],[ATA]],tabAtas[#Data],4,FALSE),"")</f>
        <v/>
      </c>
      <c r="H3177" s="163">
        <f>SUMIFS(tabSaldoAta[ESTIMATIVA],tabSaldoAta[CÓDIGO],tabConsumoAta[[#This Row],[CÓDIGO]],tabSaldoAta[CHAVE],tabConsumoAta[[#This Row],[ATA]])</f>
        <v>0</v>
      </c>
      <c r="I3177" s="164">
        <v>0</v>
      </c>
      <c r="J3177" s="159">
        <v>187</v>
      </c>
      <c r="K3177" s="251" t="s">
        <v>1532</v>
      </c>
      <c r="L3177" s="246" t="s">
        <v>1560</v>
      </c>
      <c r="M3177" s="160" t="s">
        <v>2512</v>
      </c>
      <c r="N3177" s="160" t="s">
        <v>2513</v>
      </c>
      <c r="O3177" s="249" t="s">
        <v>2514</v>
      </c>
      <c r="P3177" s="248">
        <v>43518</v>
      </c>
      <c r="Q3177" s="166" t="str">
        <f>IF(COUNTIFS(tabAtas_Bloqueios[CÓDIGO],tabConsumoAta[[#This Row],[CÓDIGO]],tabAtas_Bloqueios[CHAVE],tabConsumoAta[[#This Row],[ATA]],tabAtas_Bloqueios[INATIVO],"") &gt; 0,"X","")</f>
        <v/>
      </c>
      <c r="R3177" s="158" t="s">
        <v>1555</v>
      </c>
    </row>
    <row r="3178" spans="1:18" x14ac:dyDescent="0.3">
      <c r="A3178" s="247">
        <v>81371</v>
      </c>
      <c r="B3178" s="47" t="s">
        <v>2630</v>
      </c>
      <c r="C3178" s="34" t="str">
        <f>IFERROR(VLOOKUP(tabConsumoAta[[#This Row],[CÓDIGO]],tabEstimativa[#Data],14,FALSE),"")</f>
        <v/>
      </c>
      <c r="D3178" s="157" t="s">
        <v>1380</v>
      </c>
      <c r="E3178" s="157"/>
      <c r="F3178" s="34"/>
      <c r="G3178" s="78" t="str">
        <f>IFERROR(VLOOKUP(tabConsumoAta[[#This Row],[ATA]],tabAtas[#Data],4,FALSE),"")</f>
        <v/>
      </c>
      <c r="H3178" s="163">
        <f>SUMIFS(tabSaldoAta[ESTIMATIVA],tabSaldoAta[CÓDIGO],tabConsumoAta[[#This Row],[CÓDIGO]],tabSaldoAta[CHAVE],tabConsumoAta[[#This Row],[ATA]])</f>
        <v>0</v>
      </c>
      <c r="I3178" s="164">
        <v>3000</v>
      </c>
      <c r="J3178" s="159">
        <v>188</v>
      </c>
      <c r="K3178" s="251">
        <v>2942</v>
      </c>
      <c r="L3178" s="246" t="s">
        <v>1560</v>
      </c>
      <c r="M3178" s="160" t="s">
        <v>2512</v>
      </c>
      <c r="N3178" s="160" t="s">
        <v>2513</v>
      </c>
      <c r="O3178" s="249" t="s">
        <v>2514</v>
      </c>
      <c r="P3178" s="248">
        <v>43518</v>
      </c>
      <c r="Q3178" s="166" t="str">
        <f>IF(COUNTIFS(tabAtas_Bloqueios[CÓDIGO],tabConsumoAta[[#This Row],[CÓDIGO]],tabAtas_Bloqueios[CHAVE],tabConsumoAta[[#This Row],[ATA]],tabAtas_Bloqueios[INATIVO],"") &gt; 0,"X","")</f>
        <v/>
      </c>
      <c r="R3178" s="158" t="s">
        <v>1555</v>
      </c>
    </row>
    <row r="3179" spans="1:18" x14ac:dyDescent="0.3">
      <c r="A3179" s="247">
        <v>132400</v>
      </c>
      <c r="B3179" s="47" t="s">
        <v>2631</v>
      </c>
      <c r="C3179" s="34" t="str">
        <f>IFERROR(VLOOKUP(tabConsumoAta[[#This Row],[CÓDIGO]],tabEstimativa[#Data],14,FALSE),"")</f>
        <v/>
      </c>
      <c r="D3179" s="157" t="s">
        <v>1380</v>
      </c>
      <c r="E3179" s="157"/>
      <c r="F3179" s="34"/>
      <c r="G3179" s="78" t="str">
        <f>IFERROR(VLOOKUP(tabConsumoAta[[#This Row],[ATA]],tabAtas[#Data],4,FALSE),"")</f>
        <v/>
      </c>
      <c r="H3179" s="163">
        <f>SUMIFS(tabSaldoAta[ESTIMATIVA],tabSaldoAta[CÓDIGO],tabConsumoAta[[#This Row],[CÓDIGO]],tabSaldoAta[CHAVE],tabConsumoAta[[#This Row],[ATA]])</f>
        <v>0</v>
      </c>
      <c r="I3179" s="164">
        <v>3000</v>
      </c>
      <c r="J3179" s="159">
        <v>189</v>
      </c>
      <c r="K3179" s="251">
        <v>2942</v>
      </c>
      <c r="L3179" s="246" t="s">
        <v>1560</v>
      </c>
      <c r="M3179" s="160" t="s">
        <v>2512</v>
      </c>
      <c r="N3179" s="160" t="s">
        <v>2513</v>
      </c>
      <c r="O3179" s="249" t="s">
        <v>2514</v>
      </c>
      <c r="P3179" s="248">
        <v>43518</v>
      </c>
      <c r="Q3179" s="166" t="str">
        <f>IF(COUNTIFS(tabAtas_Bloqueios[CÓDIGO],tabConsumoAta[[#This Row],[CÓDIGO]],tabAtas_Bloqueios[CHAVE],tabConsumoAta[[#This Row],[ATA]],tabAtas_Bloqueios[INATIVO],"") &gt; 0,"X","")</f>
        <v/>
      </c>
      <c r="R3179" s="158" t="s">
        <v>1555</v>
      </c>
    </row>
    <row r="3180" spans="1:18" x14ac:dyDescent="0.3">
      <c r="A3180" s="247">
        <v>81370</v>
      </c>
      <c r="B3180" s="47" t="s">
        <v>2632</v>
      </c>
      <c r="C3180" s="34" t="str">
        <f>IFERROR(VLOOKUP(tabConsumoAta[[#This Row],[CÓDIGO]],tabEstimativa[#Data],14,FALSE),"")</f>
        <v/>
      </c>
      <c r="D3180" s="157" t="s">
        <v>1380</v>
      </c>
      <c r="E3180" s="157"/>
      <c r="F3180" s="34"/>
      <c r="G3180" s="78" t="str">
        <f>IFERROR(VLOOKUP(tabConsumoAta[[#This Row],[ATA]],tabAtas[#Data],4,FALSE),"")</f>
        <v/>
      </c>
      <c r="H3180" s="163">
        <f>SUMIFS(tabSaldoAta[ESTIMATIVA],tabSaldoAta[CÓDIGO],tabConsumoAta[[#This Row],[CÓDIGO]],tabSaldoAta[CHAVE],tabConsumoAta[[#This Row],[ATA]])</f>
        <v>0</v>
      </c>
      <c r="I3180" s="164">
        <v>3000</v>
      </c>
      <c r="J3180" s="159">
        <v>190</v>
      </c>
      <c r="K3180" s="251">
        <v>2942</v>
      </c>
      <c r="L3180" s="246" t="s">
        <v>1560</v>
      </c>
      <c r="M3180" s="160" t="s">
        <v>2512</v>
      </c>
      <c r="N3180" s="160" t="s">
        <v>2513</v>
      </c>
      <c r="O3180" s="249" t="s">
        <v>2514</v>
      </c>
      <c r="P3180" s="248">
        <v>43518</v>
      </c>
      <c r="Q3180" s="166" t="str">
        <f>IF(COUNTIFS(tabAtas_Bloqueios[CÓDIGO],tabConsumoAta[[#This Row],[CÓDIGO]],tabAtas_Bloqueios[CHAVE],tabConsumoAta[[#This Row],[ATA]],tabAtas_Bloqueios[INATIVO],"") &gt; 0,"X","")</f>
        <v/>
      </c>
      <c r="R3180" s="158" t="s">
        <v>1555</v>
      </c>
    </row>
    <row r="3181" spans="1:18" x14ac:dyDescent="0.3">
      <c r="A3181" s="247">
        <v>63252</v>
      </c>
      <c r="B3181" s="47" t="s">
        <v>3301</v>
      </c>
      <c r="C3181" s="34" t="str">
        <f>IFERROR(VLOOKUP(tabConsumoAta[[#This Row],[CÓDIGO]],tabEstimativa[#Data],14,FALSE),"")</f>
        <v/>
      </c>
      <c r="D3181" s="157" t="s">
        <v>1380</v>
      </c>
      <c r="E3181" s="157"/>
      <c r="F3181" s="34"/>
      <c r="G3181" s="78" t="str">
        <f>IFERROR(VLOOKUP(tabConsumoAta[[#This Row],[ATA]],tabAtas[#Data],4,FALSE),"")</f>
        <v/>
      </c>
      <c r="H3181" s="163">
        <f>SUMIFS(tabSaldoAta[ESTIMATIVA],tabSaldoAta[CÓDIGO],tabConsumoAta[[#This Row],[CÓDIGO]],tabSaldoAta[CHAVE],tabConsumoAta[[#This Row],[ATA]])</f>
        <v>0</v>
      </c>
      <c r="I3181" s="164">
        <v>300</v>
      </c>
      <c r="J3181" s="159">
        <v>191</v>
      </c>
      <c r="K3181" s="251">
        <v>2947</v>
      </c>
      <c r="L3181" s="246" t="s">
        <v>1560</v>
      </c>
      <c r="M3181" s="160" t="s">
        <v>2512</v>
      </c>
      <c r="N3181" s="160" t="s">
        <v>2513</v>
      </c>
      <c r="O3181" s="249" t="s">
        <v>2514</v>
      </c>
      <c r="P3181" s="248">
        <v>43518</v>
      </c>
      <c r="Q3181" s="166" t="str">
        <f>IF(COUNTIFS(tabAtas_Bloqueios[CÓDIGO],tabConsumoAta[[#This Row],[CÓDIGO]],tabAtas_Bloqueios[CHAVE],tabConsumoAta[[#This Row],[ATA]],tabAtas_Bloqueios[INATIVO],"") &gt; 0,"X","")</f>
        <v/>
      </c>
      <c r="R3181" s="158" t="s">
        <v>1555</v>
      </c>
    </row>
    <row r="3182" spans="1:18" x14ac:dyDescent="0.3">
      <c r="A3182" s="247">
        <v>81152</v>
      </c>
      <c r="B3182" s="47" t="s">
        <v>2633</v>
      </c>
      <c r="C3182" s="34" t="str">
        <f>IFERROR(VLOOKUP(tabConsumoAta[[#This Row],[CÓDIGO]],tabEstimativa[#Data],14,FALSE),"")</f>
        <v/>
      </c>
      <c r="D3182" s="157" t="s">
        <v>1380</v>
      </c>
      <c r="E3182" s="157"/>
      <c r="F3182" s="34"/>
      <c r="G3182" s="78" t="str">
        <f>IFERROR(VLOOKUP(tabConsumoAta[[#This Row],[ATA]],tabAtas[#Data],4,FALSE),"")</f>
        <v/>
      </c>
      <c r="H3182" s="163">
        <f>SUMIFS(tabSaldoAta[ESTIMATIVA],tabSaldoAta[CÓDIGO],tabConsumoAta[[#This Row],[CÓDIGO]],tabSaldoAta[CHAVE],tabConsumoAta[[#This Row],[ATA]])</f>
        <v>0</v>
      </c>
      <c r="I3182" s="164">
        <v>400</v>
      </c>
      <c r="J3182" s="159">
        <v>192</v>
      </c>
      <c r="K3182" s="251">
        <v>2951</v>
      </c>
      <c r="L3182" s="246" t="s">
        <v>1560</v>
      </c>
      <c r="M3182" s="160" t="s">
        <v>2512</v>
      </c>
      <c r="N3182" s="160" t="s">
        <v>2513</v>
      </c>
      <c r="O3182" s="249" t="s">
        <v>2514</v>
      </c>
      <c r="P3182" s="248">
        <v>43518</v>
      </c>
      <c r="Q3182" s="166" t="str">
        <f>IF(COUNTIFS(tabAtas_Bloqueios[CÓDIGO],tabConsumoAta[[#This Row],[CÓDIGO]],tabAtas_Bloqueios[CHAVE],tabConsumoAta[[#This Row],[ATA]],tabAtas_Bloqueios[INATIVO],"") &gt; 0,"X","")</f>
        <v/>
      </c>
      <c r="R3182" s="158" t="s">
        <v>1555</v>
      </c>
    </row>
    <row r="3183" spans="1:18" x14ac:dyDescent="0.3">
      <c r="A3183" s="247">
        <v>100907</v>
      </c>
      <c r="B3183" s="47" t="s">
        <v>2634</v>
      </c>
      <c r="C3183" s="34" t="str">
        <f>IFERROR(VLOOKUP(tabConsumoAta[[#This Row],[CÓDIGO]],tabEstimativa[#Data],14,FALSE),"")</f>
        <v/>
      </c>
      <c r="D3183" s="157" t="s">
        <v>1380</v>
      </c>
      <c r="E3183" s="157"/>
      <c r="F3183" s="34"/>
      <c r="G3183" s="78" t="str">
        <f>IFERROR(VLOOKUP(tabConsumoAta[[#This Row],[ATA]],tabAtas[#Data],4,FALSE),"")</f>
        <v/>
      </c>
      <c r="H3183" s="163">
        <f>SUMIFS(tabSaldoAta[ESTIMATIVA],tabSaldoAta[CÓDIGO],tabConsumoAta[[#This Row],[CÓDIGO]],tabSaldoAta[CHAVE],tabConsumoAta[[#This Row],[ATA]])</f>
        <v>0</v>
      </c>
      <c r="I3183" s="164">
        <v>150</v>
      </c>
      <c r="J3183" s="159">
        <v>193</v>
      </c>
      <c r="K3183" s="251">
        <v>2951</v>
      </c>
      <c r="L3183" s="246" t="s">
        <v>1560</v>
      </c>
      <c r="M3183" s="160" t="s">
        <v>2512</v>
      </c>
      <c r="N3183" s="160" t="s">
        <v>2513</v>
      </c>
      <c r="O3183" s="249" t="s">
        <v>2514</v>
      </c>
      <c r="P3183" s="248">
        <v>43518</v>
      </c>
      <c r="Q3183" s="166" t="str">
        <f>IF(COUNTIFS(tabAtas_Bloqueios[CÓDIGO],tabConsumoAta[[#This Row],[CÓDIGO]],tabAtas_Bloqueios[CHAVE],tabConsumoAta[[#This Row],[ATA]],tabAtas_Bloqueios[INATIVO],"") &gt; 0,"X","")</f>
        <v/>
      </c>
      <c r="R3183" s="158" t="s">
        <v>1555</v>
      </c>
    </row>
    <row r="3184" spans="1:18" x14ac:dyDescent="0.3">
      <c r="A3184" s="247">
        <v>115282</v>
      </c>
      <c r="B3184" s="47" t="s">
        <v>3302</v>
      </c>
      <c r="C3184" s="34" t="str">
        <f>IFERROR(VLOOKUP(tabConsumoAta[[#This Row],[CÓDIGO]],tabEstimativa[#Data],14,FALSE),"")</f>
        <v>Suspenso</v>
      </c>
      <c r="D3184" s="157" t="s">
        <v>1380</v>
      </c>
      <c r="E3184" s="157"/>
      <c r="F3184" s="34"/>
      <c r="G3184" s="78" t="str">
        <f>IFERROR(VLOOKUP(tabConsumoAta[[#This Row],[ATA]],tabAtas[#Data],4,FALSE),"")</f>
        <v/>
      </c>
      <c r="H3184" s="163">
        <f>SUMIFS(tabSaldoAta[ESTIMATIVA],tabSaldoAta[CÓDIGO],tabConsumoAta[[#This Row],[CÓDIGO]],tabSaldoAta[CHAVE],tabConsumoAta[[#This Row],[ATA]])</f>
        <v>0</v>
      </c>
      <c r="I3184" s="164">
        <v>500</v>
      </c>
      <c r="J3184" s="159">
        <v>194</v>
      </c>
      <c r="K3184" s="251">
        <v>2955</v>
      </c>
      <c r="L3184" s="246" t="s">
        <v>1560</v>
      </c>
      <c r="M3184" s="160" t="s">
        <v>2512</v>
      </c>
      <c r="N3184" s="160" t="s">
        <v>2513</v>
      </c>
      <c r="O3184" s="249" t="s">
        <v>2514</v>
      </c>
      <c r="P3184" s="248">
        <v>43518</v>
      </c>
      <c r="Q3184" s="166" t="str">
        <f>IF(COUNTIFS(tabAtas_Bloqueios[CÓDIGO],tabConsumoAta[[#This Row],[CÓDIGO]],tabAtas_Bloqueios[CHAVE],tabConsumoAta[[#This Row],[ATA]],tabAtas_Bloqueios[INATIVO],"") &gt; 0,"X","")</f>
        <v/>
      </c>
      <c r="R3184" s="158" t="s">
        <v>1555</v>
      </c>
    </row>
    <row r="3185" spans="1:18" x14ac:dyDescent="0.3">
      <c r="A3185" s="247">
        <v>130614</v>
      </c>
      <c r="B3185" s="47" t="s">
        <v>2635</v>
      </c>
      <c r="C3185" s="34" t="str">
        <f>IFERROR(VLOOKUP(tabConsumoAta[[#This Row],[CÓDIGO]],tabEstimativa[#Data],14,FALSE),"")</f>
        <v/>
      </c>
      <c r="D3185" s="157" t="s">
        <v>1380</v>
      </c>
      <c r="E3185" s="157"/>
      <c r="F3185" s="34"/>
      <c r="G3185" s="78" t="str">
        <f>IFERROR(VLOOKUP(tabConsumoAta[[#This Row],[ATA]],tabAtas[#Data],4,FALSE),"")</f>
        <v/>
      </c>
      <c r="H3185" s="163">
        <f>SUMIFS(tabSaldoAta[ESTIMATIVA],tabSaldoAta[CÓDIGO],tabConsumoAta[[#This Row],[CÓDIGO]],tabSaldoAta[CHAVE],tabConsumoAta[[#This Row],[ATA]])</f>
        <v>0</v>
      </c>
      <c r="I3185" s="164">
        <v>400</v>
      </c>
      <c r="J3185" s="159">
        <v>195</v>
      </c>
      <c r="K3185" s="251">
        <v>2957</v>
      </c>
      <c r="L3185" s="246" t="s">
        <v>1560</v>
      </c>
      <c r="M3185" s="160" t="s">
        <v>2512</v>
      </c>
      <c r="N3185" s="160" t="s">
        <v>2513</v>
      </c>
      <c r="O3185" s="249" t="s">
        <v>2514</v>
      </c>
      <c r="P3185" s="248">
        <v>43518</v>
      </c>
      <c r="Q3185" s="166" t="str">
        <f>IF(COUNTIFS(tabAtas_Bloqueios[CÓDIGO],tabConsumoAta[[#This Row],[CÓDIGO]],tabAtas_Bloqueios[CHAVE],tabConsumoAta[[#This Row],[ATA]],tabAtas_Bloqueios[INATIVO],"") &gt; 0,"X","")</f>
        <v/>
      </c>
      <c r="R3185" s="158" t="s">
        <v>1555</v>
      </c>
    </row>
    <row r="3186" spans="1:18" x14ac:dyDescent="0.3">
      <c r="A3186" s="247">
        <v>121086</v>
      </c>
      <c r="B3186" s="47" t="s">
        <v>3303</v>
      </c>
      <c r="C3186" s="34" t="str">
        <f>IFERROR(VLOOKUP(tabConsumoAta[[#This Row],[CÓDIGO]],tabEstimativa[#Data],14,FALSE),"")</f>
        <v/>
      </c>
      <c r="D3186" s="157" t="s">
        <v>1380</v>
      </c>
      <c r="E3186" s="157"/>
      <c r="F3186" s="34"/>
      <c r="G3186" s="78" t="str">
        <f>IFERROR(VLOOKUP(tabConsumoAta[[#This Row],[ATA]],tabAtas[#Data],4,FALSE),"")</f>
        <v/>
      </c>
      <c r="H3186" s="163">
        <f>SUMIFS(tabSaldoAta[ESTIMATIVA],tabSaldoAta[CÓDIGO],tabConsumoAta[[#This Row],[CÓDIGO]],tabSaldoAta[CHAVE],tabConsumoAta[[#This Row],[ATA]])</f>
        <v>0</v>
      </c>
      <c r="I3186" s="164">
        <v>15</v>
      </c>
      <c r="J3186" s="159">
        <v>196</v>
      </c>
      <c r="K3186" s="251">
        <v>2959</v>
      </c>
      <c r="L3186" s="246" t="s">
        <v>1560</v>
      </c>
      <c r="M3186" s="160" t="s">
        <v>2512</v>
      </c>
      <c r="N3186" s="160" t="s">
        <v>2513</v>
      </c>
      <c r="O3186" s="249" t="s">
        <v>2514</v>
      </c>
      <c r="P3186" s="248">
        <v>43518</v>
      </c>
      <c r="Q3186" s="166" t="str">
        <f>IF(COUNTIFS(tabAtas_Bloqueios[CÓDIGO],tabConsumoAta[[#This Row],[CÓDIGO]],tabAtas_Bloqueios[CHAVE],tabConsumoAta[[#This Row],[ATA]],tabAtas_Bloqueios[INATIVO],"") &gt; 0,"X","")</f>
        <v/>
      </c>
      <c r="R3186" s="158" t="s">
        <v>1555</v>
      </c>
    </row>
    <row r="3187" spans="1:18" x14ac:dyDescent="0.3">
      <c r="A3187" s="247">
        <v>134569</v>
      </c>
      <c r="B3187" s="47" t="s">
        <v>3304</v>
      </c>
      <c r="C3187" s="34" t="str">
        <f>IFERROR(VLOOKUP(tabConsumoAta[[#This Row],[CÓDIGO]],tabEstimativa[#Data],14,FALSE),"")</f>
        <v/>
      </c>
      <c r="D3187" s="157" t="s">
        <v>1380</v>
      </c>
      <c r="E3187" s="157"/>
      <c r="F3187" s="34"/>
      <c r="G3187" s="78" t="str">
        <f>IFERROR(VLOOKUP(tabConsumoAta[[#This Row],[ATA]],tabAtas[#Data],4,FALSE),"")</f>
        <v/>
      </c>
      <c r="H3187" s="163">
        <f>SUMIFS(tabSaldoAta[ESTIMATIVA],tabSaldoAta[CÓDIGO],tabConsumoAta[[#This Row],[CÓDIGO]],tabSaldoAta[CHAVE],tabConsumoAta[[#This Row],[ATA]])</f>
        <v>0</v>
      </c>
      <c r="I3187" s="164">
        <v>400</v>
      </c>
      <c r="J3187" s="159">
        <v>197</v>
      </c>
      <c r="K3187" s="251">
        <v>14918</v>
      </c>
      <c r="L3187" s="246" t="s">
        <v>1560</v>
      </c>
      <c r="M3187" s="160" t="s">
        <v>2512</v>
      </c>
      <c r="N3187" s="160" t="s">
        <v>2513</v>
      </c>
      <c r="O3187" s="249" t="s">
        <v>2514</v>
      </c>
      <c r="P3187" s="248">
        <v>43518</v>
      </c>
      <c r="Q3187" s="166" t="str">
        <f>IF(COUNTIFS(tabAtas_Bloqueios[CÓDIGO],tabConsumoAta[[#This Row],[CÓDIGO]],tabAtas_Bloqueios[CHAVE],tabConsumoAta[[#This Row],[ATA]],tabAtas_Bloqueios[INATIVO],"") &gt; 0,"X","")</f>
        <v/>
      </c>
      <c r="R3187" s="158" t="s">
        <v>1555</v>
      </c>
    </row>
    <row r="3188" spans="1:18" x14ac:dyDescent="0.3">
      <c r="A3188" s="247">
        <v>78055</v>
      </c>
      <c r="B3188" s="47" t="s">
        <v>3305</v>
      </c>
      <c r="C3188" s="34" t="str">
        <f>IFERROR(VLOOKUP(tabConsumoAta[[#This Row],[CÓDIGO]],tabEstimativa[#Data],14,FALSE),"")</f>
        <v/>
      </c>
      <c r="D3188" s="157" t="s">
        <v>1380</v>
      </c>
      <c r="E3188" s="157"/>
      <c r="F3188" s="34"/>
      <c r="G3188" s="78" t="str">
        <f>IFERROR(VLOOKUP(tabConsumoAta[[#This Row],[ATA]],tabAtas[#Data],4,FALSE),"")</f>
        <v/>
      </c>
      <c r="H3188" s="163">
        <f>SUMIFS(tabSaldoAta[ESTIMATIVA],tabSaldoAta[CÓDIGO],tabConsumoAta[[#This Row],[CÓDIGO]],tabSaldoAta[CHAVE],tabConsumoAta[[#This Row],[ATA]])</f>
        <v>0</v>
      </c>
      <c r="I3188" s="164">
        <v>200</v>
      </c>
      <c r="J3188" s="159">
        <v>198</v>
      </c>
      <c r="K3188" s="251">
        <v>2980</v>
      </c>
      <c r="L3188" s="246" t="s">
        <v>1560</v>
      </c>
      <c r="M3188" s="160" t="s">
        <v>2512</v>
      </c>
      <c r="N3188" s="160" t="s">
        <v>2513</v>
      </c>
      <c r="O3188" s="249" t="s">
        <v>2514</v>
      </c>
      <c r="P3188" s="248">
        <v>43518</v>
      </c>
      <c r="Q3188" s="166" t="str">
        <f>IF(COUNTIFS(tabAtas_Bloqueios[CÓDIGO],tabConsumoAta[[#This Row],[CÓDIGO]],tabAtas_Bloqueios[CHAVE],tabConsumoAta[[#This Row],[ATA]],tabAtas_Bloqueios[INATIVO],"") &gt; 0,"X","")</f>
        <v/>
      </c>
      <c r="R3188" s="158" t="s">
        <v>1555</v>
      </c>
    </row>
    <row r="3189" spans="1:18" x14ac:dyDescent="0.3">
      <c r="A3189" s="247">
        <v>126837</v>
      </c>
      <c r="B3189" s="47" t="s">
        <v>2636</v>
      </c>
      <c r="C3189" s="34" t="str">
        <f>IFERROR(VLOOKUP(tabConsumoAta[[#This Row],[CÓDIGO]],tabEstimativa[#Data],14,FALSE),"")</f>
        <v/>
      </c>
      <c r="D3189" s="157" t="s">
        <v>1380</v>
      </c>
      <c r="E3189" s="157"/>
      <c r="F3189" s="34"/>
      <c r="G3189" s="78" t="str">
        <f>IFERROR(VLOOKUP(tabConsumoAta[[#This Row],[ATA]],tabAtas[#Data],4,FALSE),"")</f>
        <v/>
      </c>
      <c r="H3189" s="163">
        <f>SUMIFS(tabSaldoAta[ESTIMATIVA],tabSaldoAta[CÓDIGO],tabConsumoAta[[#This Row],[CÓDIGO]],tabSaldoAta[CHAVE],tabConsumoAta[[#This Row],[ATA]])</f>
        <v>0</v>
      </c>
      <c r="I3189" s="164">
        <v>1500</v>
      </c>
      <c r="J3189" s="159">
        <v>199</v>
      </c>
      <c r="K3189" s="251">
        <v>2965</v>
      </c>
      <c r="L3189" s="246" t="s">
        <v>1560</v>
      </c>
      <c r="M3189" s="160" t="s">
        <v>2512</v>
      </c>
      <c r="N3189" s="160" t="s">
        <v>2513</v>
      </c>
      <c r="O3189" s="249" t="s">
        <v>2514</v>
      </c>
      <c r="P3189" s="248">
        <v>43518</v>
      </c>
      <c r="Q3189" s="166" t="str">
        <f>IF(COUNTIFS(tabAtas_Bloqueios[CÓDIGO],tabConsumoAta[[#This Row],[CÓDIGO]],tabAtas_Bloqueios[CHAVE],tabConsumoAta[[#This Row],[ATA]],tabAtas_Bloqueios[INATIVO],"") &gt; 0,"X","")</f>
        <v/>
      </c>
      <c r="R3189" s="158" t="s">
        <v>1555</v>
      </c>
    </row>
    <row r="3190" spans="1:18" x14ac:dyDescent="0.3">
      <c r="A3190" s="247">
        <v>107926</v>
      </c>
      <c r="B3190" s="47" t="s">
        <v>3306</v>
      </c>
      <c r="C3190" s="34" t="str">
        <f>IFERROR(VLOOKUP(tabConsumoAta[[#This Row],[CÓDIGO]],tabEstimativa[#Data],14,FALSE),"")</f>
        <v/>
      </c>
      <c r="D3190" s="157" t="s">
        <v>1380</v>
      </c>
      <c r="E3190" s="157"/>
      <c r="F3190" s="34"/>
      <c r="G3190" s="78" t="str">
        <f>IFERROR(VLOOKUP(tabConsumoAta[[#This Row],[ATA]],tabAtas[#Data],4,FALSE),"")</f>
        <v/>
      </c>
      <c r="H3190" s="163">
        <f>SUMIFS(tabSaldoAta[ESTIMATIVA],tabSaldoAta[CÓDIGO],tabConsumoAta[[#This Row],[CÓDIGO]],tabSaldoAta[CHAVE],tabConsumoAta[[#This Row],[ATA]])</f>
        <v>0</v>
      </c>
      <c r="I3190" s="164">
        <v>0</v>
      </c>
      <c r="J3190" s="159">
        <v>200</v>
      </c>
      <c r="K3190" s="251">
        <v>14924</v>
      </c>
      <c r="L3190" s="246" t="s">
        <v>1560</v>
      </c>
      <c r="M3190" s="160" t="s">
        <v>2512</v>
      </c>
      <c r="N3190" s="160" t="s">
        <v>2513</v>
      </c>
      <c r="O3190" s="249" t="s">
        <v>2514</v>
      </c>
      <c r="P3190" s="248">
        <v>43518</v>
      </c>
      <c r="Q3190" s="166" t="str">
        <f>IF(COUNTIFS(tabAtas_Bloqueios[CÓDIGO],tabConsumoAta[[#This Row],[CÓDIGO]],tabAtas_Bloqueios[CHAVE],tabConsumoAta[[#This Row],[ATA]],tabAtas_Bloqueios[INATIVO],"") &gt; 0,"X","")</f>
        <v/>
      </c>
      <c r="R3190" s="158" t="s">
        <v>1555</v>
      </c>
    </row>
    <row r="3191" spans="1:18" x14ac:dyDescent="0.3">
      <c r="A3191" s="247">
        <v>78057</v>
      </c>
      <c r="B3191" s="47" t="s">
        <v>3307</v>
      </c>
      <c r="C3191" s="34" t="str">
        <f>IFERROR(VLOOKUP(tabConsumoAta[[#This Row],[CÓDIGO]],tabEstimativa[#Data],14,FALSE),"")</f>
        <v/>
      </c>
      <c r="D3191" s="157" t="s">
        <v>1380</v>
      </c>
      <c r="E3191" s="157"/>
      <c r="F3191" s="34"/>
      <c r="G3191" s="78" t="str">
        <f>IFERROR(VLOOKUP(tabConsumoAta[[#This Row],[ATA]],tabAtas[#Data],4,FALSE),"")</f>
        <v/>
      </c>
      <c r="H3191" s="163">
        <f>SUMIFS(tabSaldoAta[ESTIMATIVA],tabSaldoAta[CÓDIGO],tabConsumoAta[[#This Row],[CÓDIGO]],tabSaldoAta[CHAVE],tabConsumoAta[[#This Row],[ATA]])</f>
        <v>0</v>
      </c>
      <c r="I3191" s="164">
        <v>200</v>
      </c>
      <c r="J3191" s="159">
        <v>201</v>
      </c>
      <c r="K3191" s="251">
        <v>2965</v>
      </c>
      <c r="L3191" s="246" t="s">
        <v>1560</v>
      </c>
      <c r="M3191" s="160" t="s">
        <v>2512</v>
      </c>
      <c r="N3191" s="160" t="s">
        <v>2513</v>
      </c>
      <c r="O3191" s="249" t="s">
        <v>2514</v>
      </c>
      <c r="P3191" s="248">
        <v>43518</v>
      </c>
      <c r="Q3191" s="166" t="str">
        <f>IF(COUNTIFS(tabAtas_Bloqueios[CÓDIGO],tabConsumoAta[[#This Row],[CÓDIGO]],tabAtas_Bloqueios[CHAVE],tabConsumoAta[[#This Row],[ATA]],tabAtas_Bloqueios[INATIVO],"") &gt; 0,"X","")</f>
        <v/>
      </c>
      <c r="R3191" s="158" t="s">
        <v>1555</v>
      </c>
    </row>
    <row r="3192" spans="1:18" x14ac:dyDescent="0.3">
      <c r="A3192" s="247">
        <v>20167</v>
      </c>
      <c r="B3192" s="47" t="s">
        <v>3308</v>
      </c>
      <c r="C3192" s="34" t="str">
        <f>IFERROR(VLOOKUP(tabConsumoAta[[#This Row],[CÓDIGO]],tabEstimativa[#Data],14,FALSE),"")</f>
        <v/>
      </c>
      <c r="D3192" s="157" t="s">
        <v>1380</v>
      </c>
      <c r="E3192" s="157"/>
      <c r="F3192" s="34"/>
      <c r="G3192" s="78" t="str">
        <f>IFERROR(VLOOKUP(tabConsumoAta[[#This Row],[ATA]],tabAtas[#Data],4,FALSE),"")</f>
        <v/>
      </c>
      <c r="H3192" s="163">
        <f>SUMIFS(tabSaldoAta[ESTIMATIVA],tabSaldoAta[CÓDIGO],tabConsumoAta[[#This Row],[CÓDIGO]],tabSaldoAta[CHAVE],tabConsumoAta[[#This Row],[ATA]])</f>
        <v>0</v>
      </c>
      <c r="I3192" s="164">
        <v>25</v>
      </c>
      <c r="J3192" s="159">
        <v>202</v>
      </c>
      <c r="K3192" s="251">
        <v>2992</v>
      </c>
      <c r="L3192" s="246" t="s">
        <v>1560</v>
      </c>
      <c r="M3192" s="160" t="s">
        <v>2512</v>
      </c>
      <c r="N3192" s="160" t="s">
        <v>2513</v>
      </c>
      <c r="O3192" s="249" t="s">
        <v>2514</v>
      </c>
      <c r="P3192" s="248">
        <v>43518</v>
      </c>
      <c r="Q3192" s="166" t="str">
        <f>IF(COUNTIFS(tabAtas_Bloqueios[CÓDIGO],tabConsumoAta[[#This Row],[CÓDIGO]],tabAtas_Bloqueios[CHAVE],tabConsumoAta[[#This Row],[ATA]],tabAtas_Bloqueios[INATIVO],"") &gt; 0,"X","")</f>
        <v/>
      </c>
      <c r="R3192" s="158" t="s">
        <v>1555</v>
      </c>
    </row>
    <row r="3193" spans="1:18" x14ac:dyDescent="0.3">
      <c r="A3193" s="247">
        <v>24219</v>
      </c>
      <c r="B3193" s="47" t="s">
        <v>2637</v>
      </c>
      <c r="C3193" s="34" t="str">
        <f>IFERROR(VLOOKUP(tabConsumoAta[[#This Row],[CÓDIGO]],tabEstimativa[#Data],14,FALSE),"")</f>
        <v/>
      </c>
      <c r="D3193" s="157" t="s">
        <v>1380</v>
      </c>
      <c r="E3193" s="157"/>
      <c r="F3193" s="34"/>
      <c r="G3193" s="78" t="str">
        <f>IFERROR(VLOOKUP(tabConsumoAta[[#This Row],[ATA]],tabAtas[#Data],4,FALSE),"")</f>
        <v/>
      </c>
      <c r="H3193" s="163">
        <f>SUMIFS(tabSaldoAta[ESTIMATIVA],tabSaldoAta[CÓDIGO],tabConsumoAta[[#This Row],[CÓDIGO]],tabSaldoAta[CHAVE],tabConsumoAta[[#This Row],[ATA]])</f>
        <v>0</v>
      </c>
      <c r="I3193" s="164">
        <v>300</v>
      </c>
      <c r="J3193" s="159">
        <v>203</v>
      </c>
      <c r="K3193" s="251">
        <v>2976</v>
      </c>
      <c r="L3193" s="246" t="s">
        <v>1560</v>
      </c>
      <c r="M3193" s="160" t="s">
        <v>2512</v>
      </c>
      <c r="N3193" s="160" t="s">
        <v>2513</v>
      </c>
      <c r="O3193" s="249" t="s">
        <v>2514</v>
      </c>
      <c r="P3193" s="248">
        <v>43518</v>
      </c>
      <c r="Q3193" s="166" t="str">
        <f>IF(COUNTIFS(tabAtas_Bloqueios[CÓDIGO],tabConsumoAta[[#This Row],[CÓDIGO]],tabAtas_Bloqueios[CHAVE],tabConsumoAta[[#This Row],[ATA]],tabAtas_Bloqueios[INATIVO],"") &gt; 0,"X","")</f>
        <v/>
      </c>
      <c r="R3193" s="158" t="s">
        <v>1555</v>
      </c>
    </row>
    <row r="3194" spans="1:18" x14ac:dyDescent="0.3">
      <c r="A3194" s="247">
        <v>17663</v>
      </c>
      <c r="B3194" s="47" t="s">
        <v>1432</v>
      </c>
      <c r="C3194" s="34" t="str">
        <f>IFERROR(VLOOKUP(tabConsumoAta[[#This Row],[CÓDIGO]],tabEstimativa[#Data],14,FALSE),"")</f>
        <v>Inativo</v>
      </c>
      <c r="D3194" s="157" t="s">
        <v>1380</v>
      </c>
      <c r="E3194" s="157"/>
      <c r="F3194" s="34"/>
      <c r="G3194" s="78" t="str">
        <f>IFERROR(VLOOKUP(tabConsumoAta[[#This Row],[ATA]],tabAtas[#Data],4,FALSE),"")</f>
        <v/>
      </c>
      <c r="H3194" s="163">
        <f>SUMIFS(tabSaldoAta[ESTIMATIVA],tabSaldoAta[CÓDIGO],tabConsumoAta[[#This Row],[CÓDIGO]],tabSaldoAta[CHAVE],tabConsumoAta[[#This Row],[ATA]])</f>
        <v>0</v>
      </c>
      <c r="I3194" s="164">
        <v>150</v>
      </c>
      <c r="J3194" s="159">
        <v>204</v>
      </c>
      <c r="K3194" s="251">
        <v>3010</v>
      </c>
      <c r="L3194" s="246" t="s">
        <v>1560</v>
      </c>
      <c r="M3194" s="160" t="s">
        <v>2512</v>
      </c>
      <c r="N3194" s="160" t="s">
        <v>2513</v>
      </c>
      <c r="O3194" s="249" t="s">
        <v>2514</v>
      </c>
      <c r="P3194" s="248">
        <v>43518</v>
      </c>
      <c r="Q3194" s="166" t="str">
        <f>IF(COUNTIFS(tabAtas_Bloqueios[CÓDIGO],tabConsumoAta[[#This Row],[CÓDIGO]],tabAtas_Bloqueios[CHAVE],tabConsumoAta[[#This Row],[ATA]],tabAtas_Bloqueios[INATIVO],"") &gt; 0,"X","")</f>
        <v/>
      </c>
      <c r="R3194" s="158" t="s">
        <v>1555</v>
      </c>
    </row>
    <row r="3195" spans="1:18" x14ac:dyDescent="0.3">
      <c r="A3195" s="247">
        <v>13101</v>
      </c>
      <c r="B3195" s="47" t="s">
        <v>1431</v>
      </c>
      <c r="C3195" s="34" t="str">
        <f>IFERROR(VLOOKUP(tabConsumoAta[[#This Row],[CÓDIGO]],tabEstimativa[#Data],14,FALSE),"")</f>
        <v>Suspenso</v>
      </c>
      <c r="D3195" s="157" t="s">
        <v>1380</v>
      </c>
      <c r="E3195" s="157"/>
      <c r="F3195" s="34"/>
      <c r="G3195" s="78" t="str">
        <f>IFERROR(VLOOKUP(tabConsumoAta[[#This Row],[ATA]],tabAtas[#Data],4,FALSE),"")</f>
        <v/>
      </c>
      <c r="H3195" s="163">
        <f>SUMIFS(tabSaldoAta[ESTIMATIVA],tabSaldoAta[CÓDIGO],tabConsumoAta[[#This Row],[CÓDIGO]],tabSaldoAta[CHAVE],tabConsumoAta[[#This Row],[ATA]])</f>
        <v>0</v>
      </c>
      <c r="I3195" s="164">
        <v>50</v>
      </c>
      <c r="J3195" s="159">
        <v>205</v>
      </c>
      <c r="K3195" s="251">
        <v>3010</v>
      </c>
      <c r="L3195" s="246" t="s">
        <v>1560</v>
      </c>
      <c r="M3195" s="160" t="s">
        <v>2512</v>
      </c>
      <c r="N3195" s="160" t="s">
        <v>2513</v>
      </c>
      <c r="O3195" s="249" t="s">
        <v>2514</v>
      </c>
      <c r="P3195" s="248">
        <v>43518</v>
      </c>
      <c r="Q3195" s="166" t="str">
        <f>IF(COUNTIFS(tabAtas_Bloqueios[CÓDIGO],tabConsumoAta[[#This Row],[CÓDIGO]],tabAtas_Bloqueios[CHAVE],tabConsumoAta[[#This Row],[ATA]],tabAtas_Bloqueios[INATIVO],"") &gt; 0,"X","")</f>
        <v/>
      </c>
      <c r="R3195" s="158" t="s">
        <v>1555</v>
      </c>
    </row>
    <row r="3196" spans="1:18" x14ac:dyDescent="0.3">
      <c r="A3196" s="247">
        <v>17659</v>
      </c>
      <c r="B3196" s="47" t="s">
        <v>3309</v>
      </c>
      <c r="C3196" s="34" t="str">
        <f>IFERROR(VLOOKUP(tabConsumoAta[[#This Row],[CÓDIGO]],tabEstimativa[#Data],14,FALSE),"")</f>
        <v/>
      </c>
      <c r="D3196" s="157" t="s">
        <v>1380</v>
      </c>
      <c r="E3196" s="157"/>
      <c r="F3196" s="34"/>
      <c r="G3196" s="78" t="str">
        <f>IFERROR(VLOOKUP(tabConsumoAta[[#This Row],[ATA]],tabAtas[#Data],4,FALSE),"")</f>
        <v/>
      </c>
      <c r="H3196" s="163">
        <f>SUMIFS(tabSaldoAta[ESTIMATIVA],tabSaldoAta[CÓDIGO],tabConsumoAta[[#This Row],[CÓDIGO]],tabSaldoAta[CHAVE],tabConsumoAta[[#This Row],[ATA]])</f>
        <v>0</v>
      </c>
      <c r="I3196" s="164">
        <v>10</v>
      </c>
      <c r="J3196" s="159">
        <v>206</v>
      </c>
      <c r="K3196" s="251">
        <v>3010</v>
      </c>
      <c r="L3196" s="246" t="s">
        <v>1560</v>
      </c>
      <c r="M3196" s="160" t="s">
        <v>2512</v>
      </c>
      <c r="N3196" s="160" t="s">
        <v>2513</v>
      </c>
      <c r="O3196" s="249" t="s">
        <v>2514</v>
      </c>
      <c r="P3196" s="248">
        <v>43518</v>
      </c>
      <c r="Q3196" s="166" t="str">
        <f>IF(COUNTIFS(tabAtas_Bloqueios[CÓDIGO],tabConsumoAta[[#This Row],[CÓDIGO]],tabAtas_Bloqueios[CHAVE],tabConsumoAta[[#This Row],[ATA]],tabAtas_Bloqueios[INATIVO],"") &gt; 0,"X","")</f>
        <v/>
      </c>
      <c r="R3196" s="158" t="s">
        <v>1555</v>
      </c>
    </row>
    <row r="3197" spans="1:18" x14ac:dyDescent="0.3">
      <c r="A3197" s="247">
        <v>64634</v>
      </c>
      <c r="B3197" s="47" t="s">
        <v>1433</v>
      </c>
      <c r="C3197" s="34" t="str">
        <f>IFERROR(VLOOKUP(tabConsumoAta[[#This Row],[CÓDIGO]],tabEstimativa[#Data],14,FALSE),"")</f>
        <v/>
      </c>
      <c r="D3197" s="157" t="s">
        <v>1380</v>
      </c>
      <c r="E3197" s="157"/>
      <c r="F3197" s="34"/>
      <c r="G3197" s="78" t="str">
        <f>IFERROR(VLOOKUP(tabConsumoAta[[#This Row],[ATA]],tabAtas[#Data],4,FALSE),"")</f>
        <v/>
      </c>
      <c r="H3197" s="163">
        <f>SUMIFS(tabSaldoAta[ESTIMATIVA],tabSaldoAta[CÓDIGO],tabConsumoAta[[#This Row],[CÓDIGO]],tabSaldoAta[CHAVE],tabConsumoAta[[#This Row],[ATA]])</f>
        <v>0</v>
      </c>
      <c r="I3197" s="164">
        <v>50</v>
      </c>
      <c r="J3197" s="159">
        <v>207</v>
      </c>
      <c r="K3197" s="251">
        <v>3010</v>
      </c>
      <c r="L3197" s="246" t="s">
        <v>1560</v>
      </c>
      <c r="M3197" s="160" t="s">
        <v>2512</v>
      </c>
      <c r="N3197" s="160" t="s">
        <v>2513</v>
      </c>
      <c r="O3197" s="249" t="s">
        <v>2514</v>
      </c>
      <c r="P3197" s="248">
        <v>43518</v>
      </c>
      <c r="Q3197" s="166" t="str">
        <f>IF(COUNTIFS(tabAtas_Bloqueios[CÓDIGO],tabConsumoAta[[#This Row],[CÓDIGO]],tabAtas_Bloqueios[CHAVE],tabConsumoAta[[#This Row],[ATA]],tabAtas_Bloqueios[INATIVO],"") &gt; 0,"X","")</f>
        <v/>
      </c>
      <c r="R3197" s="158" t="s">
        <v>1555</v>
      </c>
    </row>
    <row r="3198" spans="1:18" x14ac:dyDescent="0.3">
      <c r="A3198" s="247">
        <v>102278</v>
      </c>
      <c r="B3198" s="47" t="s">
        <v>3310</v>
      </c>
      <c r="C3198" s="34" t="str">
        <f>IFERROR(VLOOKUP(tabConsumoAta[[#This Row],[CÓDIGO]],tabEstimativa[#Data],14,FALSE),"")</f>
        <v>Aguardando</v>
      </c>
      <c r="D3198" s="157" t="s">
        <v>1567</v>
      </c>
      <c r="E3198" s="157">
        <v>47</v>
      </c>
      <c r="F3198" s="34">
        <v>2019</v>
      </c>
      <c r="G3198" s="78">
        <f>IFERROR(VLOOKUP(tabConsumoAta[[#This Row],[ATA]],tabAtas[#Data],4,FALSE),"")</f>
        <v>43878</v>
      </c>
      <c r="H3198" s="163">
        <f>SUMIFS(tabSaldoAta[ESTIMATIVA],tabSaldoAta[CÓDIGO],tabConsumoAta[[#This Row],[CÓDIGO]],tabSaldoAta[CHAVE],tabConsumoAta[[#This Row],[ATA]])</f>
        <v>30</v>
      </c>
      <c r="I3198" s="164">
        <v>100</v>
      </c>
      <c r="J3198" s="159">
        <v>208</v>
      </c>
      <c r="K3198" s="251">
        <v>2963</v>
      </c>
      <c r="L3198" s="246"/>
      <c r="M3198" s="160" t="s">
        <v>2512</v>
      </c>
      <c r="N3198" s="160" t="s">
        <v>2513</v>
      </c>
      <c r="O3198" s="249" t="s">
        <v>2514</v>
      </c>
      <c r="P3198" s="248">
        <v>43518</v>
      </c>
      <c r="Q3198" s="166" t="str">
        <f>IF(COUNTIFS(tabAtas_Bloqueios[CÓDIGO],tabConsumoAta[[#This Row],[CÓDIGO]],tabAtas_Bloqueios[CHAVE],tabConsumoAta[[#This Row],[ATA]],tabAtas_Bloqueios[INATIVO],"") &gt; 0,"X","")</f>
        <v/>
      </c>
      <c r="R3198" s="158" t="s">
        <v>1555</v>
      </c>
    </row>
    <row r="3199" spans="1:18" x14ac:dyDescent="0.3">
      <c r="A3199" s="247">
        <v>87698</v>
      </c>
      <c r="B3199" s="47" t="s">
        <v>3311</v>
      </c>
      <c r="C3199" s="34" t="str">
        <f>IFERROR(VLOOKUP(tabConsumoAta[[#This Row],[CÓDIGO]],tabEstimativa[#Data],14,FALSE),"")</f>
        <v>Aguardando</v>
      </c>
      <c r="D3199" s="157"/>
      <c r="E3199" s="157"/>
      <c r="F3199" s="34"/>
      <c r="G3199" s="78" t="str">
        <f>IFERROR(VLOOKUP(tabConsumoAta[[#This Row],[ATA]],tabAtas[#Data],4,FALSE),"")</f>
        <v/>
      </c>
      <c r="H3199" s="163">
        <f>SUMIFS(tabSaldoAta[ESTIMATIVA],tabSaldoAta[CÓDIGO],tabConsumoAta[[#This Row],[CÓDIGO]],tabSaldoAta[CHAVE],tabConsumoAta[[#This Row],[ATA]])</f>
        <v>0</v>
      </c>
      <c r="I3199" s="164">
        <v>40</v>
      </c>
      <c r="J3199" s="159">
        <v>209</v>
      </c>
      <c r="K3199" s="251">
        <v>3011</v>
      </c>
      <c r="L3199" s="246" t="s">
        <v>1560</v>
      </c>
      <c r="M3199" s="160" t="s">
        <v>2512</v>
      </c>
      <c r="N3199" s="160" t="s">
        <v>2513</v>
      </c>
      <c r="O3199" s="249" t="s">
        <v>2514</v>
      </c>
      <c r="P3199" s="248">
        <v>43518</v>
      </c>
      <c r="Q3199" s="166" t="str">
        <f>IF(COUNTIFS(tabAtas_Bloqueios[CÓDIGO],tabConsumoAta[[#This Row],[CÓDIGO]],tabAtas_Bloqueios[CHAVE],tabConsumoAta[[#This Row],[ATA]],tabAtas_Bloqueios[INATIVO],"") &gt; 0,"X","")</f>
        <v/>
      </c>
      <c r="R3199" s="158" t="s">
        <v>1555</v>
      </c>
    </row>
    <row r="3200" spans="1:18" x14ac:dyDescent="0.3">
      <c r="A3200" s="247">
        <v>54550</v>
      </c>
      <c r="B3200" s="47" t="s">
        <v>3312</v>
      </c>
      <c r="C3200" s="34" t="str">
        <f>IFERROR(VLOOKUP(tabConsumoAta[[#This Row],[CÓDIGO]],tabEstimativa[#Data],14,FALSE),"")</f>
        <v>Aguardando</v>
      </c>
      <c r="D3200" s="157"/>
      <c r="E3200" s="157"/>
      <c r="F3200" s="34"/>
      <c r="G3200" s="78" t="str">
        <f>IFERROR(VLOOKUP(tabConsumoAta[[#This Row],[ATA]],tabAtas[#Data],4,FALSE),"")</f>
        <v/>
      </c>
      <c r="H3200" s="163">
        <f>SUMIFS(tabSaldoAta[ESTIMATIVA],tabSaldoAta[CÓDIGO],tabConsumoAta[[#This Row],[CÓDIGO]],tabSaldoAta[CHAVE],tabConsumoAta[[#This Row],[ATA]])</f>
        <v>0</v>
      </c>
      <c r="I3200" s="164">
        <v>1000</v>
      </c>
      <c r="J3200" s="159">
        <v>210</v>
      </c>
      <c r="K3200" s="251">
        <v>3012</v>
      </c>
      <c r="L3200" s="246" t="s">
        <v>1560</v>
      </c>
      <c r="M3200" s="160" t="s">
        <v>2512</v>
      </c>
      <c r="N3200" s="160" t="s">
        <v>2513</v>
      </c>
      <c r="O3200" s="249" t="s">
        <v>2514</v>
      </c>
      <c r="P3200" s="248">
        <v>43518</v>
      </c>
      <c r="Q3200" s="166" t="str">
        <f>IF(COUNTIFS(tabAtas_Bloqueios[CÓDIGO],tabConsumoAta[[#This Row],[CÓDIGO]],tabAtas_Bloqueios[CHAVE],tabConsumoAta[[#This Row],[ATA]],tabAtas_Bloqueios[INATIVO],"") &gt; 0,"X","")</f>
        <v/>
      </c>
      <c r="R3200" s="158" t="s">
        <v>1555</v>
      </c>
    </row>
    <row r="3201" spans="1:18" x14ac:dyDescent="0.3">
      <c r="A3201" s="247">
        <v>111336</v>
      </c>
      <c r="B3201" s="47" t="s">
        <v>243</v>
      </c>
      <c r="C3201" s="34" t="str">
        <f>IFERROR(VLOOKUP(tabConsumoAta[[#This Row],[CÓDIGO]],tabEstimativa[#Data],14,FALSE),"")</f>
        <v>Suspenso</v>
      </c>
      <c r="D3201" s="157"/>
      <c r="E3201" s="157"/>
      <c r="F3201" s="34"/>
      <c r="G3201" s="78" t="str">
        <f>IFERROR(VLOOKUP(tabConsumoAta[[#This Row],[ATA]],tabAtas[#Data],4,FALSE),"")</f>
        <v/>
      </c>
      <c r="H3201" s="163">
        <f>SUMIFS(tabSaldoAta[ESTIMATIVA],tabSaldoAta[CÓDIGO],tabConsumoAta[[#This Row],[CÓDIGO]],tabSaldoAta[CHAVE],tabConsumoAta[[#This Row],[ATA]])</f>
        <v>0</v>
      </c>
      <c r="I3201" s="164">
        <v>1000</v>
      </c>
      <c r="J3201" s="159">
        <v>211</v>
      </c>
      <c r="K3201" s="251">
        <v>3012</v>
      </c>
      <c r="L3201" s="246" t="s">
        <v>1560</v>
      </c>
      <c r="M3201" s="160" t="s">
        <v>2512</v>
      </c>
      <c r="N3201" s="160" t="s">
        <v>2513</v>
      </c>
      <c r="O3201" s="249" t="s">
        <v>2514</v>
      </c>
      <c r="P3201" s="248">
        <v>43518</v>
      </c>
      <c r="Q3201" s="166" t="str">
        <f>IF(COUNTIFS(tabAtas_Bloqueios[CÓDIGO],tabConsumoAta[[#This Row],[CÓDIGO]],tabAtas_Bloqueios[CHAVE],tabConsumoAta[[#This Row],[ATA]],tabAtas_Bloqueios[INATIVO],"") &gt; 0,"X","")</f>
        <v/>
      </c>
      <c r="R3201" s="158" t="s">
        <v>1555</v>
      </c>
    </row>
    <row r="3202" spans="1:18" x14ac:dyDescent="0.3">
      <c r="A3202" s="247">
        <v>110891</v>
      </c>
      <c r="B3202" s="47" t="s">
        <v>61</v>
      </c>
      <c r="C3202" s="34" t="str">
        <f>IFERROR(VLOOKUP(tabConsumoAta[[#This Row],[CÓDIGO]],tabEstimativa[#Data],14,FALSE),"")</f>
        <v>Inativo</v>
      </c>
      <c r="D3202" s="157"/>
      <c r="E3202" s="157"/>
      <c r="F3202" s="34"/>
      <c r="G3202" s="78" t="str">
        <f>IFERROR(VLOOKUP(tabConsumoAta[[#This Row],[ATA]],tabAtas[#Data],4,FALSE),"")</f>
        <v/>
      </c>
      <c r="H3202" s="163">
        <f>SUMIFS(tabSaldoAta[ESTIMATIVA],tabSaldoAta[CÓDIGO],tabConsumoAta[[#This Row],[CÓDIGO]],tabSaldoAta[CHAVE],tabConsumoAta[[#This Row],[ATA]])</f>
        <v>0</v>
      </c>
      <c r="I3202" s="164">
        <v>200</v>
      </c>
      <c r="J3202" s="159">
        <v>212</v>
      </c>
      <c r="K3202" s="251">
        <v>2880</v>
      </c>
      <c r="L3202" s="246" t="s">
        <v>1560</v>
      </c>
      <c r="M3202" s="160" t="s">
        <v>2512</v>
      </c>
      <c r="N3202" s="160" t="s">
        <v>2513</v>
      </c>
      <c r="O3202" s="249" t="s">
        <v>2514</v>
      </c>
      <c r="P3202" s="248">
        <v>43518</v>
      </c>
      <c r="Q3202" s="166" t="str">
        <f>IF(COUNTIFS(tabAtas_Bloqueios[CÓDIGO],tabConsumoAta[[#This Row],[CÓDIGO]],tabAtas_Bloqueios[CHAVE],tabConsumoAta[[#This Row],[ATA]],tabAtas_Bloqueios[INATIVO],"") &gt; 0,"X","")</f>
        <v/>
      </c>
      <c r="R3202" s="158" t="s">
        <v>1555</v>
      </c>
    </row>
    <row r="3203" spans="1:18" x14ac:dyDescent="0.3">
      <c r="A3203" s="247">
        <v>90500</v>
      </c>
      <c r="B3203" s="47" t="s">
        <v>64</v>
      </c>
      <c r="C3203" s="34" t="str">
        <f>IFERROR(VLOOKUP(tabConsumoAta[[#This Row],[CÓDIGO]],tabEstimativa[#Data],14,FALSE),"")</f>
        <v/>
      </c>
      <c r="D3203" s="157"/>
      <c r="E3203" s="157"/>
      <c r="F3203" s="34"/>
      <c r="G3203" s="78" t="str">
        <f>IFERROR(VLOOKUP(tabConsumoAta[[#This Row],[ATA]],tabAtas[#Data],4,FALSE),"")</f>
        <v/>
      </c>
      <c r="H3203" s="163">
        <f>SUMIFS(tabSaldoAta[ESTIMATIVA],tabSaldoAta[CÓDIGO],tabConsumoAta[[#This Row],[CÓDIGO]],tabSaldoAta[CHAVE],tabConsumoAta[[#This Row],[ATA]])</f>
        <v>0</v>
      </c>
      <c r="I3203" s="164">
        <v>1200</v>
      </c>
      <c r="J3203" s="159">
        <v>213</v>
      </c>
      <c r="K3203" s="251">
        <v>2971</v>
      </c>
      <c r="L3203" s="246" t="s">
        <v>1560</v>
      </c>
      <c r="M3203" s="160" t="s">
        <v>2512</v>
      </c>
      <c r="N3203" s="160" t="s">
        <v>2513</v>
      </c>
      <c r="O3203" s="249" t="s">
        <v>2514</v>
      </c>
      <c r="P3203" s="248">
        <v>43518</v>
      </c>
      <c r="Q3203" s="166" t="str">
        <f>IF(COUNTIFS(tabAtas_Bloqueios[CÓDIGO],tabConsumoAta[[#This Row],[CÓDIGO]],tabAtas_Bloqueios[CHAVE],tabConsumoAta[[#This Row],[ATA]],tabAtas_Bloqueios[INATIVO],"") &gt; 0,"X","")</f>
        <v/>
      </c>
      <c r="R3203" s="158" t="s">
        <v>1555</v>
      </c>
    </row>
    <row r="3204" spans="1:18" x14ac:dyDescent="0.3">
      <c r="A3204" s="247">
        <v>64610</v>
      </c>
      <c r="B3204" s="47" t="s">
        <v>2638</v>
      </c>
      <c r="C3204" s="34" t="str">
        <f>IFERROR(VLOOKUP(tabConsumoAta[[#This Row],[CÓDIGO]],tabEstimativa[#Data],14,FALSE),"")</f>
        <v>Suspenso</v>
      </c>
      <c r="D3204" s="157"/>
      <c r="E3204" s="157"/>
      <c r="F3204" s="34"/>
      <c r="G3204" s="78" t="str">
        <f>IFERROR(VLOOKUP(tabConsumoAta[[#This Row],[ATA]],tabAtas[#Data],4,FALSE),"")</f>
        <v/>
      </c>
      <c r="H3204" s="163">
        <f>SUMIFS(tabSaldoAta[ESTIMATIVA],tabSaldoAta[CÓDIGO],tabConsumoAta[[#This Row],[CÓDIGO]],tabSaldoAta[CHAVE],tabConsumoAta[[#This Row],[ATA]])</f>
        <v>0</v>
      </c>
      <c r="I3204" s="164">
        <v>250</v>
      </c>
      <c r="J3204" s="159">
        <v>214</v>
      </c>
      <c r="K3204" s="251">
        <v>3051</v>
      </c>
      <c r="L3204" s="246" t="s">
        <v>1560</v>
      </c>
      <c r="M3204" s="160" t="s">
        <v>2512</v>
      </c>
      <c r="N3204" s="160" t="s">
        <v>2513</v>
      </c>
      <c r="O3204" s="249" t="s">
        <v>2514</v>
      </c>
      <c r="P3204" s="248">
        <v>43518</v>
      </c>
      <c r="Q3204" s="166" t="str">
        <f>IF(COUNTIFS(tabAtas_Bloqueios[CÓDIGO],tabConsumoAta[[#This Row],[CÓDIGO]],tabAtas_Bloqueios[CHAVE],tabConsumoAta[[#This Row],[ATA]],tabAtas_Bloqueios[INATIVO],"") &gt; 0,"X","")</f>
        <v/>
      </c>
      <c r="R3204" s="158" t="s">
        <v>1555</v>
      </c>
    </row>
    <row r="3205" spans="1:18" x14ac:dyDescent="0.3">
      <c r="A3205" s="247">
        <v>20135</v>
      </c>
      <c r="B3205" s="47" t="s">
        <v>2639</v>
      </c>
      <c r="C3205" s="34" t="str">
        <f>IFERROR(VLOOKUP(tabConsumoAta[[#This Row],[CÓDIGO]],tabEstimativa[#Data],14,FALSE),"")</f>
        <v>Aguardando</v>
      </c>
      <c r="D3205" s="157"/>
      <c r="E3205" s="157"/>
      <c r="F3205" s="34"/>
      <c r="G3205" s="78" t="str">
        <f>IFERROR(VLOOKUP(tabConsumoAta[[#This Row],[ATA]],tabAtas[#Data],4,FALSE),"")</f>
        <v/>
      </c>
      <c r="H3205" s="163">
        <f>SUMIFS(tabSaldoAta[ESTIMATIVA],tabSaldoAta[CÓDIGO],tabConsumoAta[[#This Row],[CÓDIGO]],tabSaldoAta[CHAVE],tabConsumoAta[[#This Row],[ATA]])</f>
        <v>0</v>
      </c>
      <c r="I3205" s="164">
        <v>250</v>
      </c>
      <c r="J3205" s="159">
        <v>215</v>
      </c>
      <c r="K3205" s="251">
        <v>3051</v>
      </c>
      <c r="L3205" s="246" t="s">
        <v>1560</v>
      </c>
      <c r="M3205" s="160" t="s">
        <v>2512</v>
      </c>
      <c r="N3205" s="160" t="s">
        <v>2513</v>
      </c>
      <c r="O3205" s="249" t="s">
        <v>2514</v>
      </c>
      <c r="P3205" s="248">
        <v>43518</v>
      </c>
      <c r="Q3205" s="166" t="str">
        <f>IF(COUNTIFS(tabAtas_Bloqueios[CÓDIGO],tabConsumoAta[[#This Row],[CÓDIGO]],tabAtas_Bloqueios[CHAVE],tabConsumoAta[[#This Row],[ATA]],tabAtas_Bloqueios[INATIVO],"") &gt; 0,"X","")</f>
        <v/>
      </c>
      <c r="R3205" s="158" t="s">
        <v>1555</v>
      </c>
    </row>
    <row r="3206" spans="1:18" x14ac:dyDescent="0.3">
      <c r="A3206" s="247">
        <v>132465</v>
      </c>
      <c r="B3206" s="47" t="s">
        <v>2081</v>
      </c>
      <c r="C3206" s="34" t="str">
        <f>IFERROR(VLOOKUP(tabConsumoAta[[#This Row],[CÓDIGO]],tabEstimativa[#Data],14,FALSE),"")</f>
        <v>Aguardando</v>
      </c>
      <c r="D3206" s="157"/>
      <c r="E3206" s="157"/>
      <c r="F3206" s="34"/>
      <c r="G3206" s="78" t="str">
        <f>IFERROR(VLOOKUP(tabConsumoAta[[#This Row],[ATA]],tabAtas[#Data],4,FALSE),"")</f>
        <v/>
      </c>
      <c r="H3206" s="163">
        <f>SUMIFS(tabSaldoAta[ESTIMATIVA],tabSaldoAta[CÓDIGO],tabConsumoAta[[#This Row],[CÓDIGO]],tabSaldoAta[CHAVE],tabConsumoAta[[#This Row],[ATA]])</f>
        <v>0</v>
      </c>
      <c r="I3206" s="164">
        <v>60</v>
      </c>
      <c r="J3206" s="159">
        <v>216</v>
      </c>
      <c r="K3206" s="251">
        <v>3024</v>
      </c>
      <c r="L3206" s="246" t="s">
        <v>1560</v>
      </c>
      <c r="M3206" s="160" t="s">
        <v>2512</v>
      </c>
      <c r="N3206" s="160" t="s">
        <v>2513</v>
      </c>
      <c r="O3206" s="249" t="s">
        <v>2514</v>
      </c>
      <c r="P3206" s="248">
        <v>43518</v>
      </c>
      <c r="Q3206" s="166" t="str">
        <f>IF(COUNTIFS(tabAtas_Bloqueios[CÓDIGO],tabConsumoAta[[#This Row],[CÓDIGO]],tabAtas_Bloqueios[CHAVE],tabConsumoAta[[#This Row],[ATA]],tabAtas_Bloqueios[INATIVO],"") &gt; 0,"X","")</f>
        <v/>
      </c>
      <c r="R3206" s="158" t="s">
        <v>1555</v>
      </c>
    </row>
    <row r="3207" spans="1:18" x14ac:dyDescent="0.3">
      <c r="A3207" s="247">
        <v>136273</v>
      </c>
      <c r="B3207" s="47" t="s">
        <v>1428</v>
      </c>
      <c r="C3207" s="34" t="str">
        <f>IFERROR(VLOOKUP(tabConsumoAta[[#This Row],[CÓDIGO]],tabEstimativa[#Data],14,FALSE),"")</f>
        <v>Suspenso</v>
      </c>
      <c r="D3207" s="157"/>
      <c r="E3207" s="157"/>
      <c r="F3207" s="34"/>
      <c r="G3207" s="78" t="str">
        <f>IFERROR(VLOOKUP(tabConsumoAta[[#This Row],[ATA]],tabAtas[#Data],4,FALSE),"")</f>
        <v/>
      </c>
      <c r="H3207" s="163">
        <f>SUMIFS(tabSaldoAta[ESTIMATIVA],tabSaldoAta[CÓDIGO],tabConsumoAta[[#This Row],[CÓDIGO]],tabSaldoAta[CHAVE],tabConsumoAta[[#This Row],[ATA]])</f>
        <v>0</v>
      </c>
      <c r="I3207" s="164">
        <v>500</v>
      </c>
      <c r="J3207" s="159">
        <v>217</v>
      </c>
      <c r="K3207" s="251">
        <v>2973</v>
      </c>
      <c r="L3207" s="246" t="s">
        <v>1560</v>
      </c>
      <c r="M3207" s="160" t="s">
        <v>2512</v>
      </c>
      <c r="N3207" s="160" t="s">
        <v>2513</v>
      </c>
      <c r="O3207" s="249" t="s">
        <v>2514</v>
      </c>
      <c r="P3207" s="248">
        <v>43518</v>
      </c>
      <c r="Q3207" s="166" t="str">
        <f>IF(COUNTIFS(tabAtas_Bloqueios[CÓDIGO],tabConsumoAta[[#This Row],[CÓDIGO]],tabAtas_Bloqueios[CHAVE],tabConsumoAta[[#This Row],[ATA]],tabAtas_Bloqueios[INATIVO],"") &gt; 0,"X","")</f>
        <v/>
      </c>
      <c r="R3207" s="158" t="s">
        <v>1555</v>
      </c>
    </row>
    <row r="3208" spans="1:18" x14ac:dyDescent="0.3">
      <c r="A3208" s="247">
        <v>20037</v>
      </c>
      <c r="B3208" s="47" t="s">
        <v>39</v>
      </c>
      <c r="C3208" s="34" t="str">
        <f>IFERROR(VLOOKUP(tabConsumoAta[[#This Row],[CÓDIGO]],tabEstimativa[#Data],14,FALSE),"")</f>
        <v>Suspenso</v>
      </c>
      <c r="D3208" s="157"/>
      <c r="E3208" s="157"/>
      <c r="F3208" s="34"/>
      <c r="G3208" s="78" t="str">
        <f>IFERROR(VLOOKUP(tabConsumoAta[[#This Row],[ATA]],tabAtas[#Data],4,FALSE),"")</f>
        <v/>
      </c>
      <c r="H3208" s="163">
        <f>SUMIFS(tabSaldoAta[ESTIMATIVA],tabSaldoAta[CÓDIGO],tabConsumoAta[[#This Row],[CÓDIGO]],tabSaldoAta[CHAVE],tabConsumoAta[[#This Row],[ATA]])</f>
        <v>0</v>
      </c>
      <c r="I3208" s="164">
        <v>300</v>
      </c>
      <c r="J3208" s="159">
        <v>218</v>
      </c>
      <c r="K3208" s="251">
        <v>2968</v>
      </c>
      <c r="L3208" s="246" t="s">
        <v>1560</v>
      </c>
      <c r="M3208" s="160" t="s">
        <v>2512</v>
      </c>
      <c r="N3208" s="160" t="s">
        <v>2513</v>
      </c>
      <c r="O3208" s="249" t="s">
        <v>2514</v>
      </c>
      <c r="P3208" s="248">
        <v>43518</v>
      </c>
      <c r="Q3208" s="166" t="str">
        <f>IF(COUNTIFS(tabAtas_Bloqueios[CÓDIGO],tabConsumoAta[[#This Row],[CÓDIGO]],tabAtas_Bloqueios[CHAVE],tabConsumoAta[[#This Row],[ATA]],tabAtas_Bloqueios[INATIVO],"") &gt; 0,"X","")</f>
        <v/>
      </c>
      <c r="R3208" s="158" t="s">
        <v>1555</v>
      </c>
    </row>
    <row r="3209" spans="1:18" x14ac:dyDescent="0.3">
      <c r="A3209" s="247">
        <v>135734</v>
      </c>
      <c r="B3209" s="47" t="s">
        <v>1170</v>
      </c>
      <c r="C3209" s="34" t="str">
        <f>IFERROR(VLOOKUP(tabConsumoAta[[#This Row],[CÓDIGO]],tabEstimativa[#Data],14,FALSE),"")</f>
        <v>Inativo</v>
      </c>
      <c r="D3209" s="157"/>
      <c r="E3209" s="157"/>
      <c r="F3209" s="34"/>
      <c r="G3209" s="78" t="str">
        <f>IFERROR(VLOOKUP(tabConsumoAta[[#This Row],[ATA]],tabAtas[#Data],4,FALSE),"")</f>
        <v/>
      </c>
      <c r="H3209" s="163">
        <f>SUMIFS(tabSaldoAta[ESTIMATIVA],tabSaldoAta[CÓDIGO],tabConsumoAta[[#This Row],[CÓDIGO]],tabSaldoAta[CHAVE],tabConsumoAta[[#This Row],[ATA]])</f>
        <v>0</v>
      </c>
      <c r="I3209" s="164">
        <v>1600</v>
      </c>
      <c r="J3209" s="159">
        <v>219</v>
      </c>
      <c r="K3209" s="251">
        <v>2977</v>
      </c>
      <c r="L3209" s="246" t="s">
        <v>1560</v>
      </c>
      <c r="M3209" s="160" t="s">
        <v>2512</v>
      </c>
      <c r="N3209" s="160" t="s">
        <v>2513</v>
      </c>
      <c r="O3209" s="249" t="s">
        <v>2514</v>
      </c>
      <c r="P3209" s="248">
        <v>43518</v>
      </c>
      <c r="Q3209" s="166" t="str">
        <f>IF(COUNTIFS(tabAtas_Bloqueios[CÓDIGO],tabConsumoAta[[#This Row],[CÓDIGO]],tabAtas_Bloqueios[CHAVE],tabConsumoAta[[#This Row],[ATA]],tabAtas_Bloqueios[INATIVO],"") &gt; 0,"X","")</f>
        <v/>
      </c>
      <c r="R3209" s="158" t="s">
        <v>1555</v>
      </c>
    </row>
    <row r="3210" spans="1:18" x14ac:dyDescent="0.3">
      <c r="A3210" s="247">
        <v>112163</v>
      </c>
      <c r="B3210" s="47" t="s">
        <v>2440</v>
      </c>
      <c r="C3210" s="34" t="str">
        <f>IFERROR(VLOOKUP(tabConsumoAta[[#This Row],[CÓDIGO]],tabEstimativa[#Data],14,FALSE),"")</f>
        <v>Suspenso</v>
      </c>
      <c r="D3210" s="157" t="s">
        <v>2168</v>
      </c>
      <c r="E3210" s="157">
        <v>58</v>
      </c>
      <c r="F3210" s="34">
        <v>2018</v>
      </c>
      <c r="G3210" s="78">
        <f>IFERROR(VLOOKUP(tabConsumoAta[[#This Row],[ATA]],tabAtas[#Data],4,FALSE),"")</f>
        <v>43532</v>
      </c>
      <c r="H3210" s="163">
        <f>SUMIFS(tabSaldoAta[ESTIMATIVA],tabSaldoAta[CÓDIGO],tabConsumoAta[[#This Row],[CÓDIGO]],tabSaldoAta[CHAVE],tabConsumoAta[[#This Row],[ATA]])</f>
        <v>0</v>
      </c>
      <c r="I3210" s="164">
        <v>102</v>
      </c>
      <c r="J3210" s="159">
        <v>1</v>
      </c>
      <c r="K3210" s="251">
        <v>2234</v>
      </c>
      <c r="L3210" s="246" t="s">
        <v>2415</v>
      </c>
      <c r="M3210" s="160" t="s">
        <v>2441</v>
      </c>
      <c r="N3210" s="160" t="s">
        <v>2442</v>
      </c>
      <c r="O3210" s="249" t="s">
        <v>2443</v>
      </c>
      <c r="P3210" s="248">
        <v>43507</v>
      </c>
      <c r="Q3210" s="166" t="str">
        <f>IF(COUNTIFS(tabAtas_Bloqueios[CÓDIGO],tabConsumoAta[[#This Row],[CÓDIGO]],tabAtas_Bloqueios[CHAVE],tabConsumoAta[[#This Row],[ATA]],tabAtas_Bloqueios[INATIVO],"") &gt; 0,"X","")</f>
        <v/>
      </c>
      <c r="R3210" s="158" t="s">
        <v>1555</v>
      </c>
    </row>
    <row r="3211" spans="1:18" x14ac:dyDescent="0.3">
      <c r="A3211" s="247">
        <v>111806</v>
      </c>
      <c r="B3211" s="47" t="s">
        <v>2444</v>
      </c>
      <c r="C3211" s="34" t="str">
        <f>IFERROR(VLOOKUP(tabConsumoAta[[#This Row],[CÓDIGO]],tabEstimativa[#Data],14,FALSE),"")</f>
        <v>Suspenso</v>
      </c>
      <c r="D3211" s="157" t="s">
        <v>2168</v>
      </c>
      <c r="E3211" s="157">
        <v>58</v>
      </c>
      <c r="F3211" s="34">
        <v>2018</v>
      </c>
      <c r="G3211" s="78">
        <f>IFERROR(VLOOKUP(tabConsumoAta[[#This Row],[ATA]],tabAtas[#Data],4,FALSE),"")</f>
        <v>43532</v>
      </c>
      <c r="H3211" s="163">
        <f>SUMIFS(tabSaldoAta[ESTIMATIVA],tabSaldoAta[CÓDIGO],tabConsumoAta[[#This Row],[CÓDIGO]],tabSaldoAta[CHAVE],tabConsumoAta[[#This Row],[ATA]])</f>
        <v>0</v>
      </c>
      <c r="I3211" s="164">
        <v>132</v>
      </c>
      <c r="J3211" s="159">
        <v>2</v>
      </c>
      <c r="K3211" s="251">
        <v>2235</v>
      </c>
      <c r="L3211" s="246" t="s">
        <v>2417</v>
      </c>
      <c r="M3211" s="160" t="s">
        <v>2441</v>
      </c>
      <c r="N3211" s="160" t="s">
        <v>2442</v>
      </c>
      <c r="O3211" s="249" t="s">
        <v>2443</v>
      </c>
      <c r="P3211" s="248">
        <v>43507</v>
      </c>
      <c r="Q3211" s="166" t="str">
        <f>IF(COUNTIFS(tabAtas_Bloqueios[CÓDIGO],tabConsumoAta[[#This Row],[CÓDIGO]],tabAtas_Bloqueios[CHAVE],tabConsumoAta[[#This Row],[ATA]],tabAtas_Bloqueios[INATIVO],"") &gt; 0,"X","")</f>
        <v/>
      </c>
      <c r="R3211" s="158" t="s">
        <v>1555</v>
      </c>
    </row>
    <row r="3212" spans="1:18" x14ac:dyDescent="0.3">
      <c r="A3212" s="247">
        <v>133843</v>
      </c>
      <c r="B3212" s="47" t="s">
        <v>2445</v>
      </c>
      <c r="C3212" s="34" t="str">
        <f>IFERROR(VLOOKUP(tabConsumoAta[[#This Row],[CÓDIGO]],tabEstimativa[#Data],14,FALSE),"")</f>
        <v>Aguardando</v>
      </c>
      <c r="D3212" s="157" t="s">
        <v>2169</v>
      </c>
      <c r="E3212" s="157">
        <v>61</v>
      </c>
      <c r="F3212" s="34">
        <v>2018</v>
      </c>
      <c r="G3212" s="78">
        <f>IFERROR(VLOOKUP(tabConsumoAta[[#This Row],[ATA]],tabAtas[#Data],4,FALSE),"")</f>
        <v>43536</v>
      </c>
      <c r="H3212" s="163">
        <f>SUMIFS(tabSaldoAta[ESTIMATIVA],tabSaldoAta[CÓDIGO],tabConsumoAta[[#This Row],[CÓDIGO]],tabSaldoAta[CHAVE],tabConsumoAta[[#This Row],[ATA]])</f>
        <v>0</v>
      </c>
      <c r="I3212" s="164">
        <v>10000</v>
      </c>
      <c r="J3212" s="159">
        <v>3</v>
      </c>
      <c r="K3212" s="251">
        <v>2251</v>
      </c>
      <c r="L3212" s="246" t="s">
        <v>2446</v>
      </c>
      <c r="M3212" s="160" t="s">
        <v>2441</v>
      </c>
      <c r="N3212" s="160" t="s">
        <v>2442</v>
      </c>
      <c r="O3212" s="249" t="s">
        <v>2443</v>
      </c>
      <c r="P3212" s="248">
        <v>43507</v>
      </c>
      <c r="Q3212" s="166" t="str">
        <f>IF(COUNTIFS(tabAtas_Bloqueios[CÓDIGO],tabConsumoAta[[#This Row],[CÓDIGO]],tabAtas_Bloqueios[CHAVE],tabConsumoAta[[#This Row],[ATA]],tabAtas_Bloqueios[INATIVO],"") &gt; 0,"X","")</f>
        <v/>
      </c>
      <c r="R3212" s="158" t="s">
        <v>1555</v>
      </c>
    </row>
    <row r="3213" spans="1:18" x14ac:dyDescent="0.3">
      <c r="A3213" s="247">
        <v>133845</v>
      </c>
      <c r="B3213" s="47" t="s">
        <v>2447</v>
      </c>
      <c r="C3213" s="34" t="str">
        <f>IFERROR(VLOOKUP(tabConsumoAta[[#This Row],[CÓDIGO]],tabEstimativa[#Data],14,FALSE),"")</f>
        <v>Aguardando</v>
      </c>
      <c r="D3213" s="157" t="s">
        <v>2169</v>
      </c>
      <c r="E3213" s="157">
        <v>61</v>
      </c>
      <c r="F3213" s="34">
        <v>2018</v>
      </c>
      <c r="G3213" s="78">
        <f>IFERROR(VLOOKUP(tabConsumoAta[[#This Row],[ATA]],tabAtas[#Data],4,FALSE),"")</f>
        <v>43536</v>
      </c>
      <c r="H3213" s="163">
        <f>SUMIFS(tabSaldoAta[ESTIMATIVA],tabSaldoAta[CÓDIGO],tabConsumoAta[[#This Row],[CÓDIGO]],tabSaldoAta[CHAVE],tabConsumoAta[[#This Row],[ATA]])</f>
        <v>0</v>
      </c>
      <c r="I3213" s="164">
        <v>10000</v>
      </c>
      <c r="J3213" s="159">
        <v>4</v>
      </c>
      <c r="K3213" s="251">
        <v>2251</v>
      </c>
      <c r="L3213" s="246" t="s">
        <v>2446</v>
      </c>
      <c r="M3213" s="160" t="s">
        <v>2441</v>
      </c>
      <c r="N3213" s="160" t="s">
        <v>2442</v>
      </c>
      <c r="O3213" s="249" t="s">
        <v>2443</v>
      </c>
      <c r="P3213" s="248">
        <v>43507</v>
      </c>
      <c r="Q3213" s="166" t="str">
        <f>IF(COUNTIFS(tabAtas_Bloqueios[CÓDIGO],tabConsumoAta[[#This Row],[CÓDIGO]],tabAtas_Bloqueios[CHAVE],tabConsumoAta[[#This Row],[ATA]],tabAtas_Bloqueios[INATIVO],"") &gt; 0,"X","")</f>
        <v/>
      </c>
      <c r="R3213" s="158" t="s">
        <v>1555</v>
      </c>
    </row>
    <row r="3214" spans="1:18" x14ac:dyDescent="0.3">
      <c r="A3214" s="247">
        <v>133846</v>
      </c>
      <c r="B3214" s="47" t="s">
        <v>2448</v>
      </c>
      <c r="C3214" s="34" t="str">
        <f>IFERROR(VLOOKUP(tabConsumoAta[[#This Row],[CÓDIGO]],tabEstimativa[#Data],14,FALSE),"")</f>
        <v>Aguardando</v>
      </c>
      <c r="D3214" s="157" t="s">
        <v>2169</v>
      </c>
      <c r="E3214" s="157">
        <v>61</v>
      </c>
      <c r="F3214" s="34">
        <v>2018</v>
      </c>
      <c r="G3214" s="78">
        <f>IFERROR(VLOOKUP(tabConsumoAta[[#This Row],[ATA]],tabAtas[#Data],4,FALSE),"")</f>
        <v>43536</v>
      </c>
      <c r="H3214" s="163">
        <f>SUMIFS(tabSaldoAta[ESTIMATIVA],tabSaldoAta[CÓDIGO],tabConsumoAta[[#This Row],[CÓDIGO]],tabSaldoAta[CHAVE],tabConsumoAta[[#This Row],[ATA]])</f>
        <v>0</v>
      </c>
      <c r="I3214" s="164">
        <v>10000</v>
      </c>
      <c r="J3214" s="159">
        <v>5</v>
      </c>
      <c r="K3214" s="251">
        <v>2251</v>
      </c>
      <c r="L3214" s="246" t="s">
        <v>2446</v>
      </c>
      <c r="M3214" s="160" t="s">
        <v>2441</v>
      </c>
      <c r="N3214" s="160" t="s">
        <v>2442</v>
      </c>
      <c r="O3214" s="249" t="s">
        <v>2443</v>
      </c>
      <c r="P3214" s="248">
        <v>43507</v>
      </c>
      <c r="Q3214" s="166" t="str">
        <f>IF(COUNTIFS(tabAtas_Bloqueios[CÓDIGO],tabConsumoAta[[#This Row],[CÓDIGO]],tabAtas_Bloqueios[CHAVE],tabConsumoAta[[#This Row],[ATA]],tabAtas_Bloqueios[INATIVO],"") &gt; 0,"X","")</f>
        <v/>
      </c>
      <c r="R3214" s="158" t="s">
        <v>1555</v>
      </c>
    </row>
    <row r="3215" spans="1:18" x14ac:dyDescent="0.3">
      <c r="A3215" s="247">
        <v>133847</v>
      </c>
      <c r="B3215" s="47" t="s">
        <v>2449</v>
      </c>
      <c r="C3215" s="34" t="str">
        <f>IFERROR(VLOOKUP(tabConsumoAta[[#This Row],[CÓDIGO]],tabEstimativa[#Data],14,FALSE),"")</f>
        <v>Aguardando</v>
      </c>
      <c r="D3215" s="157" t="s">
        <v>2169</v>
      </c>
      <c r="E3215" s="157">
        <v>61</v>
      </c>
      <c r="F3215" s="34">
        <v>2018</v>
      </c>
      <c r="G3215" s="78">
        <f>IFERROR(VLOOKUP(tabConsumoAta[[#This Row],[ATA]],tabAtas[#Data],4,FALSE),"")</f>
        <v>43536</v>
      </c>
      <c r="H3215" s="163">
        <f>SUMIFS(tabSaldoAta[ESTIMATIVA],tabSaldoAta[CÓDIGO],tabConsumoAta[[#This Row],[CÓDIGO]],tabSaldoAta[CHAVE],tabConsumoAta[[#This Row],[ATA]])</f>
        <v>0</v>
      </c>
      <c r="I3215" s="164">
        <v>10000</v>
      </c>
      <c r="J3215" s="159">
        <v>6</v>
      </c>
      <c r="K3215" s="251">
        <v>2251</v>
      </c>
      <c r="L3215" s="246" t="s">
        <v>2446</v>
      </c>
      <c r="M3215" s="160" t="s">
        <v>2441</v>
      </c>
      <c r="N3215" s="160" t="s">
        <v>2442</v>
      </c>
      <c r="O3215" s="249" t="s">
        <v>2443</v>
      </c>
      <c r="P3215" s="248">
        <v>43507</v>
      </c>
      <c r="Q3215" s="166" t="str">
        <f>IF(COUNTIFS(tabAtas_Bloqueios[CÓDIGO],tabConsumoAta[[#This Row],[CÓDIGO]],tabAtas_Bloqueios[CHAVE],tabConsumoAta[[#This Row],[ATA]],tabAtas_Bloqueios[INATIVO],"") &gt; 0,"X","")</f>
        <v/>
      </c>
      <c r="R3215" s="158" t="s">
        <v>1555</v>
      </c>
    </row>
    <row r="3216" spans="1:18" x14ac:dyDescent="0.3">
      <c r="A3216" s="247">
        <v>133848</v>
      </c>
      <c r="B3216" s="47" t="s">
        <v>2450</v>
      </c>
      <c r="C3216" s="34" t="str">
        <f>IFERROR(VLOOKUP(tabConsumoAta[[#This Row],[CÓDIGO]],tabEstimativa[#Data],14,FALSE),"")</f>
        <v>Aguardando</v>
      </c>
      <c r="D3216" s="157" t="s">
        <v>2169</v>
      </c>
      <c r="E3216" s="157">
        <v>61</v>
      </c>
      <c r="F3216" s="34">
        <v>2018</v>
      </c>
      <c r="G3216" s="78">
        <f>IFERROR(VLOOKUP(tabConsumoAta[[#This Row],[ATA]],tabAtas[#Data],4,FALSE),"")</f>
        <v>43536</v>
      </c>
      <c r="H3216" s="163">
        <f>SUMIFS(tabSaldoAta[ESTIMATIVA],tabSaldoAta[CÓDIGO],tabConsumoAta[[#This Row],[CÓDIGO]],tabSaldoAta[CHAVE],tabConsumoAta[[#This Row],[ATA]])</f>
        <v>0</v>
      </c>
      <c r="I3216" s="164">
        <v>10000</v>
      </c>
      <c r="J3216" s="159">
        <v>7</v>
      </c>
      <c r="K3216" s="251">
        <v>2251</v>
      </c>
      <c r="L3216" s="246" t="s">
        <v>2446</v>
      </c>
      <c r="M3216" s="160" t="s">
        <v>2441</v>
      </c>
      <c r="N3216" s="160" t="s">
        <v>2442</v>
      </c>
      <c r="O3216" s="249" t="s">
        <v>2443</v>
      </c>
      <c r="P3216" s="248">
        <v>43507</v>
      </c>
      <c r="Q3216" s="166" t="str">
        <f>IF(COUNTIFS(tabAtas_Bloqueios[CÓDIGO],tabConsumoAta[[#This Row],[CÓDIGO]],tabAtas_Bloqueios[CHAVE],tabConsumoAta[[#This Row],[ATA]],tabAtas_Bloqueios[INATIVO],"") &gt; 0,"X","")</f>
        <v/>
      </c>
      <c r="R3216" s="158" t="s">
        <v>1555</v>
      </c>
    </row>
    <row r="3217" spans="1:18" x14ac:dyDescent="0.3">
      <c r="A3217" s="247">
        <v>133850</v>
      </c>
      <c r="B3217" s="47" t="s">
        <v>2451</v>
      </c>
      <c r="C3217" s="34" t="str">
        <f>IFERROR(VLOOKUP(tabConsumoAta[[#This Row],[CÓDIGO]],tabEstimativa[#Data],14,FALSE),"")</f>
        <v>Aguardando</v>
      </c>
      <c r="D3217" s="157" t="s">
        <v>2169</v>
      </c>
      <c r="E3217" s="157">
        <v>61</v>
      </c>
      <c r="F3217" s="34">
        <v>2018</v>
      </c>
      <c r="G3217" s="78">
        <f>IFERROR(VLOOKUP(tabConsumoAta[[#This Row],[ATA]],tabAtas[#Data],4,FALSE),"")</f>
        <v>43536</v>
      </c>
      <c r="H3217" s="163">
        <f>SUMIFS(tabSaldoAta[ESTIMATIVA],tabSaldoAta[CÓDIGO],tabConsumoAta[[#This Row],[CÓDIGO]],tabSaldoAta[CHAVE],tabConsumoAta[[#This Row],[ATA]])</f>
        <v>0</v>
      </c>
      <c r="I3217" s="164">
        <v>10000</v>
      </c>
      <c r="J3217" s="159">
        <v>8</v>
      </c>
      <c r="K3217" s="251">
        <v>2251</v>
      </c>
      <c r="L3217" s="246" t="s">
        <v>2446</v>
      </c>
      <c r="M3217" s="160" t="s">
        <v>2441</v>
      </c>
      <c r="N3217" s="160" t="s">
        <v>2442</v>
      </c>
      <c r="O3217" s="249" t="s">
        <v>2443</v>
      </c>
      <c r="P3217" s="248">
        <v>43507</v>
      </c>
      <c r="Q3217" s="166" t="str">
        <f>IF(COUNTIFS(tabAtas_Bloqueios[CÓDIGO],tabConsumoAta[[#This Row],[CÓDIGO]],tabAtas_Bloqueios[CHAVE],tabConsumoAta[[#This Row],[ATA]],tabAtas_Bloqueios[INATIVO],"") &gt; 0,"X","")</f>
        <v/>
      </c>
      <c r="R3217" s="158" t="s">
        <v>1555</v>
      </c>
    </row>
    <row r="3218" spans="1:18" x14ac:dyDescent="0.3">
      <c r="A3218" s="247">
        <v>63385</v>
      </c>
      <c r="B3218" s="47" t="s">
        <v>2452</v>
      </c>
      <c r="C3218" s="34" t="str">
        <f>IFERROR(VLOOKUP(tabConsumoAta[[#This Row],[CÓDIGO]],tabEstimativa[#Data],14,FALSE),"")</f>
        <v>Suspenso</v>
      </c>
      <c r="D3218" s="157" t="s">
        <v>2169</v>
      </c>
      <c r="E3218" s="157">
        <v>61</v>
      </c>
      <c r="F3218" s="34">
        <v>2018</v>
      </c>
      <c r="G3218" s="78">
        <f>IFERROR(VLOOKUP(tabConsumoAta[[#This Row],[ATA]],tabAtas[#Data],4,FALSE),"")</f>
        <v>43536</v>
      </c>
      <c r="H3218" s="163">
        <f>SUMIFS(tabSaldoAta[ESTIMATIVA],tabSaldoAta[CÓDIGO],tabConsumoAta[[#This Row],[CÓDIGO]],tabSaldoAta[CHAVE],tabConsumoAta[[#This Row],[ATA]])</f>
        <v>0</v>
      </c>
      <c r="I3218" s="164">
        <v>10000</v>
      </c>
      <c r="J3218" s="159">
        <v>9</v>
      </c>
      <c r="K3218" s="251">
        <v>2251</v>
      </c>
      <c r="L3218" s="246" t="s">
        <v>2446</v>
      </c>
      <c r="M3218" s="160" t="s">
        <v>2441</v>
      </c>
      <c r="N3218" s="160" t="s">
        <v>2442</v>
      </c>
      <c r="O3218" s="249" t="s">
        <v>2443</v>
      </c>
      <c r="P3218" s="248">
        <v>43507</v>
      </c>
      <c r="Q3218" s="166" t="str">
        <f>IF(COUNTIFS(tabAtas_Bloqueios[CÓDIGO],tabConsumoAta[[#This Row],[CÓDIGO]],tabAtas_Bloqueios[CHAVE],tabConsumoAta[[#This Row],[ATA]],tabAtas_Bloqueios[INATIVO],"") &gt; 0,"X","")</f>
        <v/>
      </c>
      <c r="R3218" s="158" t="s">
        <v>1555</v>
      </c>
    </row>
    <row r="3219" spans="1:18" x14ac:dyDescent="0.3">
      <c r="A3219" s="247">
        <v>92842</v>
      </c>
      <c r="B3219" s="47" t="s">
        <v>2453</v>
      </c>
      <c r="C3219" s="34" t="str">
        <f>IFERROR(VLOOKUP(tabConsumoAta[[#This Row],[CÓDIGO]],tabEstimativa[#Data],14,FALSE),"")</f>
        <v/>
      </c>
      <c r="D3219" s="157" t="s">
        <v>2169</v>
      </c>
      <c r="E3219" s="157">
        <v>61</v>
      </c>
      <c r="F3219" s="34">
        <v>2018</v>
      </c>
      <c r="G3219" s="78">
        <f>IFERROR(VLOOKUP(tabConsumoAta[[#This Row],[ATA]],tabAtas[#Data],4,FALSE),"")</f>
        <v>43536</v>
      </c>
      <c r="H3219" s="163">
        <f>SUMIFS(tabSaldoAta[ESTIMATIVA],tabSaldoAta[CÓDIGO],tabConsumoAta[[#This Row],[CÓDIGO]],tabSaldoAta[CHAVE],tabConsumoAta[[#This Row],[ATA]])</f>
        <v>0</v>
      </c>
      <c r="I3219" s="164">
        <v>10</v>
      </c>
      <c r="J3219" s="159">
        <v>10</v>
      </c>
      <c r="K3219" s="251">
        <v>2257</v>
      </c>
      <c r="L3219" s="246" t="s">
        <v>2454</v>
      </c>
      <c r="M3219" s="160" t="s">
        <v>2441</v>
      </c>
      <c r="N3219" s="160" t="s">
        <v>2442</v>
      </c>
      <c r="O3219" s="249" t="s">
        <v>2443</v>
      </c>
      <c r="P3219" s="248">
        <v>43507</v>
      </c>
      <c r="Q3219" s="166" t="str">
        <f>IF(COUNTIFS(tabAtas_Bloqueios[CÓDIGO],tabConsumoAta[[#This Row],[CÓDIGO]],tabAtas_Bloqueios[CHAVE],tabConsumoAta[[#This Row],[ATA]],tabAtas_Bloqueios[INATIVO],"") &gt; 0,"X","")</f>
        <v/>
      </c>
      <c r="R3219" s="158" t="s">
        <v>1555</v>
      </c>
    </row>
    <row r="3220" spans="1:18" x14ac:dyDescent="0.3">
      <c r="A3220" s="247">
        <v>29964</v>
      </c>
      <c r="B3220" s="47" t="s">
        <v>2455</v>
      </c>
      <c r="C3220" s="34" t="str">
        <f>IFERROR(VLOOKUP(tabConsumoAta[[#This Row],[CÓDIGO]],tabEstimativa[#Data],14,FALSE),"")</f>
        <v>Aguardando</v>
      </c>
      <c r="D3220" s="157" t="s">
        <v>2169</v>
      </c>
      <c r="E3220" s="157">
        <v>61</v>
      </c>
      <c r="F3220" s="34">
        <v>2018</v>
      </c>
      <c r="G3220" s="78">
        <f>IFERROR(VLOOKUP(tabConsumoAta[[#This Row],[ATA]],tabAtas[#Data],4,FALSE),"")</f>
        <v>43536</v>
      </c>
      <c r="H3220" s="163">
        <f>SUMIFS(tabSaldoAta[ESTIMATIVA],tabSaldoAta[CÓDIGO],tabConsumoAta[[#This Row],[CÓDIGO]],tabSaldoAta[CHAVE],tabConsumoAta[[#This Row],[ATA]])</f>
        <v>0</v>
      </c>
      <c r="I3220" s="164">
        <v>5000</v>
      </c>
      <c r="J3220" s="159">
        <v>11</v>
      </c>
      <c r="K3220" s="251">
        <v>2260</v>
      </c>
      <c r="L3220" s="246" t="s">
        <v>2456</v>
      </c>
      <c r="M3220" s="160" t="s">
        <v>2441</v>
      </c>
      <c r="N3220" s="160" t="s">
        <v>2442</v>
      </c>
      <c r="O3220" s="249" t="s">
        <v>2443</v>
      </c>
      <c r="P3220" s="248">
        <v>43507</v>
      </c>
      <c r="Q3220" s="166" t="str">
        <f>IF(COUNTIFS(tabAtas_Bloqueios[CÓDIGO],tabConsumoAta[[#This Row],[CÓDIGO]],tabAtas_Bloqueios[CHAVE],tabConsumoAta[[#This Row],[ATA]],tabAtas_Bloqueios[INATIVO],"") &gt; 0,"X","")</f>
        <v/>
      </c>
      <c r="R3220" s="158" t="s">
        <v>1555</v>
      </c>
    </row>
    <row r="3221" spans="1:18" x14ac:dyDescent="0.3">
      <c r="A3221" s="247">
        <v>124261</v>
      </c>
      <c r="B3221" s="47" t="s">
        <v>2457</v>
      </c>
      <c r="C3221" s="34" t="str">
        <f>IFERROR(VLOOKUP(tabConsumoAta[[#This Row],[CÓDIGO]],tabEstimativa[#Data],14,FALSE),"")</f>
        <v>Aguardando</v>
      </c>
      <c r="D3221" s="157" t="s">
        <v>2169</v>
      </c>
      <c r="E3221" s="157">
        <v>61</v>
      </c>
      <c r="F3221" s="34">
        <v>2018</v>
      </c>
      <c r="G3221" s="78">
        <f>IFERROR(VLOOKUP(tabConsumoAta[[#This Row],[ATA]],tabAtas[#Data],4,FALSE),"")</f>
        <v>43536</v>
      </c>
      <c r="H3221" s="163">
        <f>SUMIFS(tabSaldoAta[ESTIMATIVA],tabSaldoAta[CÓDIGO],tabConsumoAta[[#This Row],[CÓDIGO]],tabSaldoAta[CHAVE],tabConsumoAta[[#This Row],[ATA]])</f>
        <v>0</v>
      </c>
      <c r="I3221" s="164">
        <v>5000</v>
      </c>
      <c r="J3221" s="159">
        <v>12</v>
      </c>
      <c r="K3221" s="251">
        <v>2260</v>
      </c>
      <c r="L3221" s="246" t="s">
        <v>2456</v>
      </c>
      <c r="M3221" s="160" t="s">
        <v>2441</v>
      </c>
      <c r="N3221" s="160" t="s">
        <v>2442</v>
      </c>
      <c r="O3221" s="249" t="s">
        <v>2443</v>
      </c>
      <c r="P3221" s="248">
        <v>43507</v>
      </c>
      <c r="Q3221" s="166" t="str">
        <f>IF(COUNTIFS(tabAtas_Bloqueios[CÓDIGO],tabConsumoAta[[#This Row],[CÓDIGO]],tabAtas_Bloqueios[CHAVE],tabConsumoAta[[#This Row],[ATA]],tabAtas_Bloqueios[INATIVO],"") &gt; 0,"X","")</f>
        <v/>
      </c>
      <c r="R3221" s="158" t="s">
        <v>1555</v>
      </c>
    </row>
    <row r="3222" spans="1:18" x14ac:dyDescent="0.3">
      <c r="A3222" s="247">
        <v>29956</v>
      </c>
      <c r="B3222" s="47" t="s">
        <v>2458</v>
      </c>
      <c r="C3222" s="34" t="str">
        <f>IFERROR(VLOOKUP(tabConsumoAta[[#This Row],[CÓDIGO]],tabEstimativa[#Data],14,FALSE),"")</f>
        <v>Aguardando</v>
      </c>
      <c r="D3222" s="157" t="s">
        <v>2169</v>
      </c>
      <c r="E3222" s="157">
        <v>61</v>
      </c>
      <c r="F3222" s="34">
        <v>2018</v>
      </c>
      <c r="G3222" s="78">
        <f>IFERROR(VLOOKUP(tabConsumoAta[[#This Row],[ATA]],tabAtas[#Data],4,FALSE),"")</f>
        <v>43536</v>
      </c>
      <c r="H3222" s="163">
        <f>SUMIFS(tabSaldoAta[ESTIMATIVA],tabSaldoAta[CÓDIGO],tabConsumoAta[[#This Row],[CÓDIGO]],tabSaldoAta[CHAVE],tabConsumoAta[[#This Row],[ATA]])</f>
        <v>0</v>
      </c>
      <c r="I3222" s="164">
        <v>5000</v>
      </c>
      <c r="J3222" s="159">
        <v>13</v>
      </c>
      <c r="K3222" s="251">
        <v>2260</v>
      </c>
      <c r="L3222" s="246" t="s">
        <v>2456</v>
      </c>
      <c r="M3222" s="160" t="s">
        <v>2441</v>
      </c>
      <c r="N3222" s="160" t="s">
        <v>2442</v>
      </c>
      <c r="O3222" s="249" t="s">
        <v>2443</v>
      </c>
      <c r="P3222" s="248">
        <v>43507</v>
      </c>
      <c r="Q3222" s="166" t="str">
        <f>IF(COUNTIFS(tabAtas_Bloqueios[CÓDIGO],tabConsumoAta[[#This Row],[CÓDIGO]],tabAtas_Bloqueios[CHAVE],tabConsumoAta[[#This Row],[ATA]],tabAtas_Bloqueios[INATIVO],"") &gt; 0,"X","")</f>
        <v/>
      </c>
      <c r="R3222" s="158" t="s">
        <v>1555</v>
      </c>
    </row>
    <row r="3223" spans="1:18" x14ac:dyDescent="0.3">
      <c r="A3223" s="247">
        <v>29962</v>
      </c>
      <c r="B3223" s="47" t="s">
        <v>2459</v>
      </c>
      <c r="C3223" s="34" t="str">
        <f>IFERROR(VLOOKUP(tabConsumoAta[[#This Row],[CÓDIGO]],tabEstimativa[#Data],14,FALSE),"")</f>
        <v>Aguardando</v>
      </c>
      <c r="D3223" s="157" t="s">
        <v>2169</v>
      </c>
      <c r="E3223" s="157">
        <v>61</v>
      </c>
      <c r="F3223" s="34">
        <v>2018</v>
      </c>
      <c r="G3223" s="78">
        <f>IFERROR(VLOOKUP(tabConsumoAta[[#This Row],[ATA]],tabAtas[#Data],4,FALSE),"")</f>
        <v>43536</v>
      </c>
      <c r="H3223" s="163">
        <f>SUMIFS(tabSaldoAta[ESTIMATIVA],tabSaldoAta[CÓDIGO],tabConsumoAta[[#This Row],[CÓDIGO]],tabSaldoAta[CHAVE],tabConsumoAta[[#This Row],[ATA]])</f>
        <v>0</v>
      </c>
      <c r="I3223" s="164">
        <v>5000</v>
      </c>
      <c r="J3223" s="159">
        <v>14</v>
      </c>
      <c r="K3223" s="251">
        <v>2260</v>
      </c>
      <c r="L3223" s="246" t="s">
        <v>2456</v>
      </c>
      <c r="M3223" s="160" t="s">
        <v>2441</v>
      </c>
      <c r="N3223" s="160" t="s">
        <v>2442</v>
      </c>
      <c r="O3223" s="249" t="s">
        <v>2443</v>
      </c>
      <c r="P3223" s="248">
        <v>43507</v>
      </c>
      <c r="Q3223" s="166" t="str">
        <f>IF(COUNTIFS(tabAtas_Bloqueios[CÓDIGO],tabConsumoAta[[#This Row],[CÓDIGO]],tabAtas_Bloqueios[CHAVE],tabConsumoAta[[#This Row],[ATA]],tabAtas_Bloqueios[INATIVO],"") &gt; 0,"X","")</f>
        <v/>
      </c>
      <c r="R3223" s="158" t="s">
        <v>1555</v>
      </c>
    </row>
    <row r="3224" spans="1:18" x14ac:dyDescent="0.3">
      <c r="A3224" s="247">
        <v>29959</v>
      </c>
      <c r="B3224" s="47" t="s">
        <v>2460</v>
      </c>
      <c r="C3224" s="34" t="str">
        <f>IFERROR(VLOOKUP(tabConsumoAta[[#This Row],[CÓDIGO]],tabEstimativa[#Data],14,FALSE),"")</f>
        <v>Aguardando</v>
      </c>
      <c r="D3224" s="157" t="s">
        <v>2169</v>
      </c>
      <c r="E3224" s="157">
        <v>61</v>
      </c>
      <c r="F3224" s="34">
        <v>2018</v>
      </c>
      <c r="G3224" s="78">
        <f>IFERROR(VLOOKUP(tabConsumoAta[[#This Row],[ATA]],tabAtas[#Data],4,FALSE),"")</f>
        <v>43536</v>
      </c>
      <c r="H3224" s="163">
        <f>SUMIFS(tabSaldoAta[ESTIMATIVA],tabSaldoAta[CÓDIGO],tabConsumoAta[[#This Row],[CÓDIGO]],tabSaldoAta[CHAVE],tabConsumoAta[[#This Row],[ATA]])</f>
        <v>0</v>
      </c>
      <c r="I3224" s="164">
        <v>5000</v>
      </c>
      <c r="J3224" s="159">
        <v>15</v>
      </c>
      <c r="K3224" s="251">
        <v>2260</v>
      </c>
      <c r="L3224" s="246" t="s">
        <v>2456</v>
      </c>
      <c r="M3224" s="160" t="s">
        <v>2441</v>
      </c>
      <c r="N3224" s="160" t="s">
        <v>2442</v>
      </c>
      <c r="O3224" s="249" t="s">
        <v>2443</v>
      </c>
      <c r="P3224" s="248">
        <v>43507</v>
      </c>
      <c r="Q3224" s="166" t="str">
        <f>IF(COUNTIFS(tabAtas_Bloqueios[CÓDIGO],tabConsumoAta[[#This Row],[CÓDIGO]],tabAtas_Bloqueios[CHAVE],tabConsumoAta[[#This Row],[ATA]],tabAtas_Bloqueios[INATIVO],"") &gt; 0,"X","")</f>
        <v/>
      </c>
      <c r="R3224" s="158" t="s">
        <v>1555</v>
      </c>
    </row>
    <row r="3225" spans="1:18" x14ac:dyDescent="0.3">
      <c r="A3225" s="247">
        <v>29961</v>
      </c>
      <c r="B3225" s="47" t="s">
        <v>2461</v>
      </c>
      <c r="C3225" s="34" t="str">
        <f>IFERROR(VLOOKUP(tabConsumoAta[[#This Row],[CÓDIGO]],tabEstimativa[#Data],14,FALSE),"")</f>
        <v>Aguardando</v>
      </c>
      <c r="D3225" s="157" t="s">
        <v>2169</v>
      </c>
      <c r="E3225" s="157">
        <v>61</v>
      </c>
      <c r="F3225" s="34">
        <v>2018</v>
      </c>
      <c r="G3225" s="78">
        <f>IFERROR(VLOOKUP(tabConsumoAta[[#This Row],[ATA]],tabAtas[#Data],4,FALSE),"")</f>
        <v>43536</v>
      </c>
      <c r="H3225" s="163">
        <f>SUMIFS(tabSaldoAta[ESTIMATIVA],tabSaldoAta[CÓDIGO],tabConsumoAta[[#This Row],[CÓDIGO]],tabSaldoAta[CHAVE],tabConsumoAta[[#This Row],[ATA]])</f>
        <v>0</v>
      </c>
      <c r="I3225" s="164">
        <v>5000</v>
      </c>
      <c r="J3225" s="159">
        <v>16</v>
      </c>
      <c r="K3225" s="251">
        <v>2260</v>
      </c>
      <c r="L3225" s="246" t="s">
        <v>2456</v>
      </c>
      <c r="M3225" s="160" t="s">
        <v>2441</v>
      </c>
      <c r="N3225" s="160" t="s">
        <v>2442</v>
      </c>
      <c r="O3225" s="249" t="s">
        <v>2443</v>
      </c>
      <c r="P3225" s="248">
        <v>43507</v>
      </c>
      <c r="Q3225" s="166" t="str">
        <f>IF(COUNTIFS(tabAtas_Bloqueios[CÓDIGO],tabConsumoAta[[#This Row],[CÓDIGO]],tabAtas_Bloqueios[CHAVE],tabConsumoAta[[#This Row],[ATA]],tabAtas_Bloqueios[INATIVO],"") &gt; 0,"X","")</f>
        <v/>
      </c>
      <c r="R3225" s="158" t="s">
        <v>1555</v>
      </c>
    </row>
    <row r="3226" spans="1:18" x14ac:dyDescent="0.3">
      <c r="A3226" s="247">
        <v>75938</v>
      </c>
      <c r="B3226" s="47" t="s">
        <v>2462</v>
      </c>
      <c r="C3226" s="34" t="str">
        <f>IFERROR(VLOOKUP(tabConsumoAta[[#This Row],[CÓDIGO]],tabEstimativa[#Data],14,FALSE),"")</f>
        <v>Aguardando</v>
      </c>
      <c r="D3226" s="157" t="s">
        <v>2169</v>
      </c>
      <c r="E3226" s="157">
        <v>61</v>
      </c>
      <c r="F3226" s="34">
        <v>2018</v>
      </c>
      <c r="G3226" s="78">
        <f>IFERROR(VLOOKUP(tabConsumoAta[[#This Row],[ATA]],tabAtas[#Data],4,FALSE),"")</f>
        <v>43536</v>
      </c>
      <c r="H3226" s="163">
        <f>SUMIFS(tabSaldoAta[ESTIMATIVA],tabSaldoAta[CÓDIGO],tabConsumoAta[[#This Row],[CÓDIGO]],tabSaldoAta[CHAVE],tabConsumoAta[[#This Row],[ATA]])</f>
        <v>0</v>
      </c>
      <c r="I3226" s="164">
        <v>5000</v>
      </c>
      <c r="J3226" s="159">
        <v>17</v>
      </c>
      <c r="K3226" s="251">
        <v>2260</v>
      </c>
      <c r="L3226" s="246" t="s">
        <v>2456</v>
      </c>
      <c r="M3226" s="160" t="s">
        <v>2441</v>
      </c>
      <c r="N3226" s="160" t="s">
        <v>2442</v>
      </c>
      <c r="O3226" s="249" t="s">
        <v>2443</v>
      </c>
      <c r="P3226" s="248">
        <v>43507</v>
      </c>
      <c r="Q3226" s="166" t="str">
        <f>IF(COUNTIFS(tabAtas_Bloqueios[CÓDIGO],tabConsumoAta[[#This Row],[CÓDIGO]],tabAtas_Bloqueios[CHAVE],tabConsumoAta[[#This Row],[ATA]],tabAtas_Bloqueios[INATIVO],"") &gt; 0,"X","")</f>
        <v/>
      </c>
      <c r="R3226" s="158" t="s">
        <v>1555</v>
      </c>
    </row>
    <row r="3227" spans="1:18" x14ac:dyDescent="0.3">
      <c r="A3227" s="247">
        <v>23875</v>
      </c>
      <c r="B3227" s="47" t="s">
        <v>2463</v>
      </c>
      <c r="C3227" s="34" t="str">
        <f>IFERROR(VLOOKUP(tabConsumoAta[[#This Row],[CÓDIGO]],tabEstimativa[#Data],14,FALSE),"")</f>
        <v>Aguardando</v>
      </c>
      <c r="D3227" s="157" t="s">
        <v>2169</v>
      </c>
      <c r="E3227" s="157">
        <v>61</v>
      </c>
      <c r="F3227" s="34">
        <v>2018</v>
      </c>
      <c r="G3227" s="78">
        <f>IFERROR(VLOOKUP(tabConsumoAta[[#This Row],[ATA]],tabAtas[#Data],4,FALSE),"")</f>
        <v>43536</v>
      </c>
      <c r="H3227" s="163">
        <f>SUMIFS(tabSaldoAta[ESTIMATIVA],tabSaldoAta[CÓDIGO],tabConsumoAta[[#This Row],[CÓDIGO]],tabSaldoAta[CHAVE],tabConsumoAta[[#This Row],[ATA]])</f>
        <v>0</v>
      </c>
      <c r="I3227" s="164">
        <v>8000</v>
      </c>
      <c r="J3227" s="159">
        <v>18</v>
      </c>
      <c r="K3227" s="251">
        <v>2260</v>
      </c>
      <c r="L3227" s="246" t="s">
        <v>2456</v>
      </c>
      <c r="M3227" s="160" t="s">
        <v>2441</v>
      </c>
      <c r="N3227" s="160" t="s">
        <v>2442</v>
      </c>
      <c r="O3227" s="249" t="s">
        <v>2443</v>
      </c>
      <c r="P3227" s="248">
        <v>43507</v>
      </c>
      <c r="Q3227" s="166" t="str">
        <f>IF(COUNTIFS(tabAtas_Bloqueios[CÓDIGO],tabConsumoAta[[#This Row],[CÓDIGO]],tabAtas_Bloqueios[CHAVE],tabConsumoAta[[#This Row],[ATA]],tabAtas_Bloqueios[INATIVO],"") &gt; 0,"X","")</f>
        <v/>
      </c>
      <c r="R3227" s="158" t="s">
        <v>1555</v>
      </c>
    </row>
    <row r="3228" spans="1:18" x14ac:dyDescent="0.3">
      <c r="A3228" s="247">
        <v>23862</v>
      </c>
      <c r="B3228" s="47" t="s">
        <v>2464</v>
      </c>
      <c r="C3228" s="34" t="str">
        <f>IFERROR(VLOOKUP(tabConsumoAta[[#This Row],[CÓDIGO]],tabEstimativa[#Data],14,FALSE),"")</f>
        <v>Aguardando</v>
      </c>
      <c r="D3228" s="157" t="s">
        <v>2169</v>
      </c>
      <c r="E3228" s="157">
        <v>61</v>
      </c>
      <c r="F3228" s="34">
        <v>2018</v>
      </c>
      <c r="G3228" s="78">
        <f>IFERROR(VLOOKUP(tabConsumoAta[[#This Row],[ATA]],tabAtas[#Data],4,FALSE),"")</f>
        <v>43536</v>
      </c>
      <c r="H3228" s="163">
        <f>SUMIFS(tabSaldoAta[ESTIMATIVA],tabSaldoAta[CÓDIGO],tabConsumoAta[[#This Row],[CÓDIGO]],tabSaldoAta[CHAVE],tabConsumoAta[[#This Row],[ATA]])</f>
        <v>0</v>
      </c>
      <c r="I3228" s="164">
        <v>8000</v>
      </c>
      <c r="J3228" s="159">
        <v>19</v>
      </c>
      <c r="K3228" s="251">
        <v>2260</v>
      </c>
      <c r="L3228" s="246" t="s">
        <v>2456</v>
      </c>
      <c r="M3228" s="160" t="s">
        <v>2441</v>
      </c>
      <c r="N3228" s="160" t="s">
        <v>2442</v>
      </c>
      <c r="O3228" s="249" t="s">
        <v>2443</v>
      </c>
      <c r="P3228" s="248">
        <v>43507</v>
      </c>
      <c r="Q3228" s="166" t="str">
        <f>IF(COUNTIFS(tabAtas_Bloqueios[CÓDIGO],tabConsumoAta[[#This Row],[CÓDIGO]],tabAtas_Bloqueios[CHAVE],tabConsumoAta[[#This Row],[ATA]],tabAtas_Bloqueios[INATIVO],"") &gt; 0,"X","")</f>
        <v/>
      </c>
      <c r="R3228" s="158" t="s">
        <v>1555</v>
      </c>
    </row>
    <row r="3229" spans="1:18" x14ac:dyDescent="0.3">
      <c r="A3229" s="247">
        <v>133452</v>
      </c>
      <c r="B3229" s="47" t="s">
        <v>181</v>
      </c>
      <c r="C3229" s="34" t="str">
        <f>IFERROR(VLOOKUP(tabConsumoAta[[#This Row],[CÓDIGO]],tabEstimativa[#Data],14,FALSE),"")</f>
        <v>Inativo</v>
      </c>
      <c r="D3229" s="157" t="s">
        <v>2169</v>
      </c>
      <c r="E3229" s="157">
        <v>61</v>
      </c>
      <c r="F3229" s="34">
        <v>2018</v>
      </c>
      <c r="G3229" s="78">
        <f>IFERROR(VLOOKUP(tabConsumoAta[[#This Row],[ATA]],tabAtas[#Data],4,FALSE),"")</f>
        <v>43536</v>
      </c>
      <c r="H3229" s="163">
        <f>SUMIFS(tabSaldoAta[ESTIMATIVA],tabSaldoAta[CÓDIGO],tabConsumoAta[[#This Row],[CÓDIGO]],tabSaldoAta[CHAVE],tabConsumoAta[[#This Row],[ATA]])</f>
        <v>0</v>
      </c>
      <c r="I3229" s="164">
        <v>400</v>
      </c>
      <c r="J3229" s="159">
        <v>20</v>
      </c>
      <c r="K3229" s="251">
        <v>2261</v>
      </c>
      <c r="L3229" s="246" t="s">
        <v>2465</v>
      </c>
      <c r="M3229" s="160" t="s">
        <v>2441</v>
      </c>
      <c r="N3229" s="160" t="s">
        <v>2442</v>
      </c>
      <c r="O3229" s="249" t="s">
        <v>2443</v>
      </c>
      <c r="P3229" s="248">
        <v>43507</v>
      </c>
      <c r="Q3229" s="166" t="str">
        <f>IF(COUNTIFS(tabAtas_Bloqueios[CÓDIGO],tabConsumoAta[[#This Row],[CÓDIGO]],tabAtas_Bloqueios[CHAVE],tabConsumoAta[[#This Row],[ATA]],tabAtas_Bloqueios[INATIVO],"") &gt; 0,"X","")</f>
        <v/>
      </c>
      <c r="R3229" s="158" t="s">
        <v>1555</v>
      </c>
    </row>
    <row r="3230" spans="1:18" x14ac:dyDescent="0.3">
      <c r="A3230" s="247">
        <v>23986</v>
      </c>
      <c r="B3230" s="47" t="s">
        <v>2466</v>
      </c>
      <c r="C3230" s="34" t="str">
        <f>IFERROR(VLOOKUP(tabConsumoAta[[#This Row],[CÓDIGO]],tabEstimativa[#Data],14,FALSE),"")</f>
        <v>Aguardando</v>
      </c>
      <c r="D3230" s="157" t="s">
        <v>2169</v>
      </c>
      <c r="E3230" s="157">
        <v>61</v>
      </c>
      <c r="F3230" s="34">
        <v>2018</v>
      </c>
      <c r="G3230" s="78">
        <f>IFERROR(VLOOKUP(tabConsumoAta[[#This Row],[ATA]],tabAtas[#Data],4,FALSE),"")</f>
        <v>43536</v>
      </c>
      <c r="H3230" s="163">
        <f>SUMIFS(tabSaldoAta[ESTIMATIVA],tabSaldoAta[CÓDIGO],tabConsumoAta[[#This Row],[CÓDIGO]],tabSaldoAta[CHAVE],tabConsumoAta[[#This Row],[ATA]])</f>
        <v>0</v>
      </c>
      <c r="I3230" s="164">
        <v>6000</v>
      </c>
      <c r="J3230" s="159">
        <v>21</v>
      </c>
      <c r="K3230" s="251">
        <v>2258</v>
      </c>
      <c r="L3230" s="246" t="s">
        <v>2467</v>
      </c>
      <c r="M3230" s="160" t="s">
        <v>2441</v>
      </c>
      <c r="N3230" s="160" t="s">
        <v>2442</v>
      </c>
      <c r="O3230" s="249" t="s">
        <v>2443</v>
      </c>
      <c r="P3230" s="248">
        <v>43507</v>
      </c>
      <c r="Q3230" s="166" t="str">
        <f>IF(COUNTIFS(tabAtas_Bloqueios[CÓDIGO],tabConsumoAta[[#This Row],[CÓDIGO]],tabAtas_Bloqueios[CHAVE],tabConsumoAta[[#This Row],[ATA]],tabAtas_Bloqueios[INATIVO],"") &gt; 0,"X","")</f>
        <v/>
      </c>
      <c r="R3230" s="158" t="s">
        <v>1555</v>
      </c>
    </row>
    <row r="3231" spans="1:18" x14ac:dyDescent="0.3">
      <c r="A3231" s="247">
        <v>24476</v>
      </c>
      <c r="B3231" s="47" t="s">
        <v>2468</v>
      </c>
      <c r="C3231" s="34" t="str">
        <f>IFERROR(VLOOKUP(tabConsumoAta[[#This Row],[CÓDIGO]],tabEstimativa[#Data],14,FALSE),"")</f>
        <v>Aguardando</v>
      </c>
      <c r="D3231" s="157" t="s">
        <v>2169</v>
      </c>
      <c r="E3231" s="157">
        <v>61</v>
      </c>
      <c r="F3231" s="34">
        <v>2018</v>
      </c>
      <c r="G3231" s="78">
        <f>IFERROR(VLOOKUP(tabConsumoAta[[#This Row],[ATA]],tabAtas[#Data],4,FALSE),"")</f>
        <v>43536</v>
      </c>
      <c r="H3231" s="163">
        <f>SUMIFS(tabSaldoAta[ESTIMATIVA],tabSaldoAta[CÓDIGO],tabConsumoAta[[#This Row],[CÓDIGO]],tabSaldoAta[CHAVE],tabConsumoAta[[#This Row],[ATA]])</f>
        <v>0</v>
      </c>
      <c r="I3231" s="164">
        <v>6000</v>
      </c>
      <c r="J3231" s="159">
        <v>22</v>
      </c>
      <c r="K3231" s="251">
        <v>2258</v>
      </c>
      <c r="L3231" s="246" t="s">
        <v>2467</v>
      </c>
      <c r="M3231" s="160" t="s">
        <v>2441</v>
      </c>
      <c r="N3231" s="160" t="s">
        <v>2442</v>
      </c>
      <c r="O3231" s="249" t="s">
        <v>2443</v>
      </c>
      <c r="P3231" s="248">
        <v>43507</v>
      </c>
      <c r="Q3231" s="166" t="str">
        <f>IF(COUNTIFS(tabAtas_Bloqueios[CÓDIGO],tabConsumoAta[[#This Row],[CÓDIGO]],tabAtas_Bloqueios[CHAVE],tabConsumoAta[[#This Row],[ATA]],tabAtas_Bloqueios[INATIVO],"") &gt; 0,"X","")</f>
        <v/>
      </c>
      <c r="R3231" s="158" t="s">
        <v>1555</v>
      </c>
    </row>
    <row r="3232" spans="1:18" x14ac:dyDescent="0.3">
      <c r="A3232" s="247">
        <v>23989</v>
      </c>
      <c r="B3232" s="47" t="s">
        <v>2469</v>
      </c>
      <c r="C3232" s="34" t="str">
        <f>IFERROR(VLOOKUP(tabConsumoAta[[#This Row],[CÓDIGO]],tabEstimativa[#Data],14,FALSE),"")</f>
        <v>Aguardando</v>
      </c>
      <c r="D3232" s="157" t="s">
        <v>2169</v>
      </c>
      <c r="E3232" s="157">
        <v>61</v>
      </c>
      <c r="F3232" s="34">
        <v>2018</v>
      </c>
      <c r="G3232" s="78">
        <f>IFERROR(VLOOKUP(tabConsumoAta[[#This Row],[ATA]],tabAtas[#Data],4,FALSE),"")</f>
        <v>43536</v>
      </c>
      <c r="H3232" s="163">
        <f>SUMIFS(tabSaldoAta[ESTIMATIVA],tabSaldoAta[CÓDIGO],tabConsumoAta[[#This Row],[CÓDIGO]],tabSaldoAta[CHAVE],tabConsumoAta[[#This Row],[ATA]])</f>
        <v>0</v>
      </c>
      <c r="I3232" s="164">
        <v>6000</v>
      </c>
      <c r="J3232" s="159">
        <v>23</v>
      </c>
      <c r="K3232" s="251">
        <v>2258</v>
      </c>
      <c r="L3232" s="246" t="s">
        <v>2467</v>
      </c>
      <c r="M3232" s="160" t="s">
        <v>2441</v>
      </c>
      <c r="N3232" s="160" t="s">
        <v>2442</v>
      </c>
      <c r="O3232" s="249" t="s">
        <v>2443</v>
      </c>
      <c r="P3232" s="248">
        <v>43507</v>
      </c>
      <c r="Q3232" s="166" t="str">
        <f>IF(COUNTIFS(tabAtas_Bloqueios[CÓDIGO],tabConsumoAta[[#This Row],[CÓDIGO]],tabAtas_Bloqueios[CHAVE],tabConsumoAta[[#This Row],[ATA]],tabAtas_Bloqueios[INATIVO],"") &gt; 0,"X","")</f>
        <v/>
      </c>
      <c r="R3232" s="158" t="s">
        <v>1555</v>
      </c>
    </row>
    <row r="3233" spans="1:18" x14ac:dyDescent="0.3">
      <c r="A3233" s="247">
        <v>23993</v>
      </c>
      <c r="B3233" s="47" t="s">
        <v>2470</v>
      </c>
      <c r="C3233" s="34" t="str">
        <f>IFERROR(VLOOKUP(tabConsumoAta[[#This Row],[CÓDIGO]],tabEstimativa[#Data],14,FALSE),"")</f>
        <v>Aguardando</v>
      </c>
      <c r="D3233" s="157" t="s">
        <v>2169</v>
      </c>
      <c r="E3233" s="157">
        <v>61</v>
      </c>
      <c r="F3233" s="34">
        <v>2018</v>
      </c>
      <c r="G3233" s="78">
        <f>IFERROR(VLOOKUP(tabConsumoAta[[#This Row],[ATA]],tabAtas[#Data],4,FALSE),"")</f>
        <v>43536</v>
      </c>
      <c r="H3233" s="163">
        <f>SUMIFS(tabSaldoAta[ESTIMATIVA],tabSaldoAta[CÓDIGO],tabConsumoAta[[#This Row],[CÓDIGO]],tabSaldoAta[CHAVE],tabConsumoAta[[#This Row],[ATA]])</f>
        <v>0</v>
      </c>
      <c r="I3233" s="164">
        <v>6000</v>
      </c>
      <c r="J3233" s="159">
        <v>24</v>
      </c>
      <c r="K3233" s="251">
        <v>2258</v>
      </c>
      <c r="L3233" s="246" t="s">
        <v>2467</v>
      </c>
      <c r="M3233" s="160" t="s">
        <v>2441</v>
      </c>
      <c r="N3233" s="160" t="s">
        <v>2442</v>
      </c>
      <c r="O3233" s="249" t="s">
        <v>2443</v>
      </c>
      <c r="P3233" s="248">
        <v>43507</v>
      </c>
      <c r="Q3233" s="166" t="str">
        <f>IF(COUNTIFS(tabAtas_Bloqueios[CÓDIGO],tabConsumoAta[[#This Row],[CÓDIGO]],tabAtas_Bloqueios[CHAVE],tabConsumoAta[[#This Row],[ATA]],tabAtas_Bloqueios[INATIVO],"") &gt; 0,"X","")</f>
        <v/>
      </c>
      <c r="R3233" s="158" t="s">
        <v>1555</v>
      </c>
    </row>
    <row r="3234" spans="1:18" x14ac:dyDescent="0.3">
      <c r="A3234" s="247">
        <v>24477</v>
      </c>
      <c r="B3234" s="47" t="s">
        <v>2471</v>
      </c>
      <c r="C3234" s="34" t="str">
        <f>IFERROR(VLOOKUP(tabConsumoAta[[#This Row],[CÓDIGO]],tabEstimativa[#Data],14,FALSE),"")</f>
        <v>Aguardando</v>
      </c>
      <c r="D3234" s="157" t="s">
        <v>2169</v>
      </c>
      <c r="E3234" s="157">
        <v>61</v>
      </c>
      <c r="F3234" s="34">
        <v>2018</v>
      </c>
      <c r="G3234" s="78">
        <f>IFERROR(VLOOKUP(tabConsumoAta[[#This Row],[ATA]],tabAtas[#Data],4,FALSE),"")</f>
        <v>43536</v>
      </c>
      <c r="H3234" s="163">
        <f>SUMIFS(tabSaldoAta[ESTIMATIVA],tabSaldoAta[CÓDIGO],tabConsumoAta[[#This Row],[CÓDIGO]],tabSaldoAta[CHAVE],tabConsumoAta[[#This Row],[ATA]])</f>
        <v>0</v>
      </c>
      <c r="I3234" s="164">
        <v>6000</v>
      </c>
      <c r="J3234" s="159">
        <v>25</v>
      </c>
      <c r="K3234" s="251">
        <v>2258</v>
      </c>
      <c r="L3234" s="246" t="s">
        <v>2467</v>
      </c>
      <c r="M3234" s="160" t="s">
        <v>2441</v>
      </c>
      <c r="N3234" s="160" t="s">
        <v>2442</v>
      </c>
      <c r="O3234" s="249" t="s">
        <v>2443</v>
      </c>
      <c r="P3234" s="248">
        <v>43507</v>
      </c>
      <c r="Q3234" s="166" t="str">
        <f>IF(COUNTIFS(tabAtas_Bloqueios[CÓDIGO],tabConsumoAta[[#This Row],[CÓDIGO]],tabAtas_Bloqueios[CHAVE],tabConsumoAta[[#This Row],[ATA]],tabAtas_Bloqueios[INATIVO],"") &gt; 0,"X","")</f>
        <v/>
      </c>
      <c r="R3234" s="158" t="s">
        <v>1555</v>
      </c>
    </row>
    <row r="3235" spans="1:18" x14ac:dyDescent="0.3">
      <c r="A3235" s="247">
        <v>23996</v>
      </c>
      <c r="B3235" s="47" t="s">
        <v>2472</v>
      </c>
      <c r="C3235" s="34" t="str">
        <f>IFERROR(VLOOKUP(tabConsumoAta[[#This Row],[CÓDIGO]],tabEstimativa[#Data],14,FALSE),"")</f>
        <v>Aguardando</v>
      </c>
      <c r="D3235" s="157" t="s">
        <v>2169</v>
      </c>
      <c r="E3235" s="157">
        <v>61</v>
      </c>
      <c r="F3235" s="34">
        <v>2018</v>
      </c>
      <c r="G3235" s="78">
        <f>IFERROR(VLOOKUP(tabConsumoAta[[#This Row],[ATA]],tabAtas[#Data],4,FALSE),"")</f>
        <v>43536</v>
      </c>
      <c r="H3235" s="163">
        <f>SUMIFS(tabSaldoAta[ESTIMATIVA],tabSaldoAta[CÓDIGO],tabConsumoAta[[#This Row],[CÓDIGO]],tabSaldoAta[CHAVE],tabConsumoAta[[#This Row],[ATA]])</f>
        <v>0</v>
      </c>
      <c r="I3235" s="164">
        <v>6000</v>
      </c>
      <c r="J3235" s="159">
        <v>26</v>
      </c>
      <c r="K3235" s="251">
        <v>2258</v>
      </c>
      <c r="L3235" s="246" t="s">
        <v>2467</v>
      </c>
      <c r="M3235" s="160" t="s">
        <v>2441</v>
      </c>
      <c r="N3235" s="160" t="s">
        <v>2442</v>
      </c>
      <c r="O3235" s="249" t="s">
        <v>2443</v>
      </c>
      <c r="P3235" s="248">
        <v>43507</v>
      </c>
      <c r="Q3235" s="166" t="str">
        <f>IF(COUNTIFS(tabAtas_Bloqueios[CÓDIGO],tabConsumoAta[[#This Row],[CÓDIGO]],tabAtas_Bloqueios[CHAVE],tabConsumoAta[[#This Row],[ATA]],tabAtas_Bloqueios[INATIVO],"") &gt; 0,"X","")</f>
        <v/>
      </c>
      <c r="R3235" s="158" t="s">
        <v>1555</v>
      </c>
    </row>
    <row r="3236" spans="1:18" x14ac:dyDescent="0.3">
      <c r="A3236" s="247">
        <v>130624</v>
      </c>
      <c r="B3236" s="47" t="s">
        <v>2473</v>
      </c>
      <c r="C3236" s="34" t="str">
        <f>IFERROR(VLOOKUP(tabConsumoAta[[#This Row],[CÓDIGO]],tabEstimativa[#Data],14,FALSE),"")</f>
        <v>Aguardando</v>
      </c>
      <c r="D3236" s="157" t="s">
        <v>2169</v>
      </c>
      <c r="E3236" s="157">
        <v>61</v>
      </c>
      <c r="F3236" s="34">
        <v>2018</v>
      </c>
      <c r="G3236" s="78">
        <f>IFERROR(VLOOKUP(tabConsumoAta[[#This Row],[ATA]],tabAtas[#Data],4,FALSE),"")</f>
        <v>43536</v>
      </c>
      <c r="H3236" s="163">
        <f>SUMIFS(tabSaldoAta[ESTIMATIVA],tabSaldoAta[CÓDIGO],tabConsumoAta[[#This Row],[CÓDIGO]],tabSaldoAta[CHAVE],tabConsumoAta[[#This Row],[ATA]])</f>
        <v>0</v>
      </c>
      <c r="I3236" s="164">
        <v>8150</v>
      </c>
      <c r="J3236" s="159">
        <v>27</v>
      </c>
      <c r="K3236" s="251">
        <v>2258</v>
      </c>
      <c r="L3236" s="246" t="s">
        <v>2467</v>
      </c>
      <c r="M3236" s="160" t="s">
        <v>2441</v>
      </c>
      <c r="N3236" s="160" t="s">
        <v>2442</v>
      </c>
      <c r="O3236" s="249" t="s">
        <v>2443</v>
      </c>
      <c r="P3236" s="248">
        <v>43507</v>
      </c>
      <c r="Q3236" s="166" t="str">
        <f>IF(COUNTIFS(tabAtas_Bloqueios[CÓDIGO],tabConsumoAta[[#This Row],[CÓDIGO]],tabAtas_Bloqueios[CHAVE],tabConsumoAta[[#This Row],[ATA]],tabAtas_Bloqueios[INATIVO],"") &gt; 0,"X","")</f>
        <v/>
      </c>
      <c r="R3236" s="158" t="s">
        <v>1555</v>
      </c>
    </row>
    <row r="3237" spans="1:18" x14ac:dyDescent="0.3">
      <c r="A3237" s="247">
        <v>132303</v>
      </c>
      <c r="B3237" s="47" t="s">
        <v>184</v>
      </c>
      <c r="C3237" s="34" t="str">
        <f>IFERROR(VLOOKUP(tabConsumoAta[[#This Row],[CÓDIGO]],tabEstimativa[#Data],14,FALSE),"")</f>
        <v>Aguardando</v>
      </c>
      <c r="D3237" s="157" t="s">
        <v>2169</v>
      </c>
      <c r="E3237" s="157">
        <v>61</v>
      </c>
      <c r="F3237" s="34">
        <v>2018</v>
      </c>
      <c r="G3237" s="78">
        <f>IFERROR(VLOOKUP(tabConsumoAta[[#This Row],[ATA]],tabAtas[#Data],4,FALSE),"")</f>
        <v>43536</v>
      </c>
      <c r="H3237" s="163">
        <f>SUMIFS(tabSaldoAta[ESTIMATIVA],tabSaldoAta[CÓDIGO],tabConsumoAta[[#This Row],[CÓDIGO]],tabSaldoAta[CHAVE],tabConsumoAta[[#This Row],[ATA]])</f>
        <v>0</v>
      </c>
      <c r="I3237" s="164">
        <v>10000</v>
      </c>
      <c r="J3237" s="159">
        <v>28</v>
      </c>
      <c r="K3237" s="251">
        <v>2258</v>
      </c>
      <c r="L3237" s="246" t="s">
        <v>2467</v>
      </c>
      <c r="M3237" s="160" t="s">
        <v>2441</v>
      </c>
      <c r="N3237" s="160" t="s">
        <v>2442</v>
      </c>
      <c r="O3237" s="249" t="s">
        <v>2443</v>
      </c>
      <c r="P3237" s="248">
        <v>43507</v>
      </c>
      <c r="Q3237" s="166" t="str">
        <f>IF(COUNTIFS(tabAtas_Bloqueios[CÓDIGO],tabConsumoAta[[#This Row],[CÓDIGO]],tabAtas_Bloqueios[CHAVE],tabConsumoAta[[#This Row],[ATA]],tabAtas_Bloqueios[INATIVO],"") &gt; 0,"X","")</f>
        <v/>
      </c>
      <c r="R3237" s="158" t="s">
        <v>1555</v>
      </c>
    </row>
    <row r="3238" spans="1:18" x14ac:dyDescent="0.3">
      <c r="A3238" s="247">
        <v>93325</v>
      </c>
      <c r="B3238" s="47" t="s">
        <v>2474</v>
      </c>
      <c r="C3238" s="34" t="str">
        <f>IFERROR(VLOOKUP(tabConsumoAta[[#This Row],[CÓDIGO]],tabEstimativa[#Data],14,FALSE),"")</f>
        <v>Aguardando</v>
      </c>
      <c r="D3238" s="157" t="s">
        <v>2169</v>
      </c>
      <c r="E3238" s="157">
        <v>61</v>
      </c>
      <c r="F3238" s="34">
        <v>2018</v>
      </c>
      <c r="G3238" s="78">
        <f>IFERROR(VLOOKUP(tabConsumoAta[[#This Row],[ATA]],tabAtas[#Data],4,FALSE),"")</f>
        <v>43536</v>
      </c>
      <c r="H3238" s="163">
        <f>SUMIFS(tabSaldoAta[ESTIMATIVA],tabSaldoAta[CÓDIGO],tabConsumoAta[[#This Row],[CÓDIGO]],tabSaldoAta[CHAVE],tabConsumoAta[[#This Row],[ATA]])</f>
        <v>0</v>
      </c>
      <c r="I3238" s="164">
        <v>10000</v>
      </c>
      <c r="J3238" s="159">
        <v>29</v>
      </c>
      <c r="K3238" s="251">
        <v>2259</v>
      </c>
      <c r="L3238" s="246" t="s">
        <v>2475</v>
      </c>
      <c r="M3238" s="160" t="s">
        <v>2441</v>
      </c>
      <c r="N3238" s="160" t="s">
        <v>2442</v>
      </c>
      <c r="O3238" s="249" t="s">
        <v>2443</v>
      </c>
      <c r="P3238" s="248">
        <v>43507</v>
      </c>
      <c r="Q3238" s="166" t="str">
        <f>IF(COUNTIFS(tabAtas_Bloqueios[CÓDIGO],tabConsumoAta[[#This Row],[CÓDIGO]],tabAtas_Bloqueios[CHAVE],tabConsumoAta[[#This Row],[ATA]],tabAtas_Bloqueios[INATIVO],"") &gt; 0,"X","")</f>
        <v/>
      </c>
      <c r="R3238" s="158" t="s">
        <v>1555</v>
      </c>
    </row>
    <row r="3239" spans="1:18" x14ac:dyDescent="0.3">
      <c r="A3239" s="247">
        <v>93327</v>
      </c>
      <c r="B3239" s="47" t="s">
        <v>2476</v>
      </c>
      <c r="C3239" s="34" t="str">
        <f>IFERROR(VLOOKUP(tabConsumoAta[[#This Row],[CÓDIGO]],tabEstimativa[#Data],14,FALSE),"")</f>
        <v>Aguardando</v>
      </c>
      <c r="D3239" s="157" t="s">
        <v>2169</v>
      </c>
      <c r="E3239" s="157">
        <v>61</v>
      </c>
      <c r="F3239" s="34">
        <v>2018</v>
      </c>
      <c r="G3239" s="78">
        <f>IFERROR(VLOOKUP(tabConsumoAta[[#This Row],[ATA]],tabAtas[#Data],4,FALSE),"")</f>
        <v>43536</v>
      </c>
      <c r="H3239" s="163">
        <f>SUMIFS(tabSaldoAta[ESTIMATIVA],tabSaldoAta[CÓDIGO],tabConsumoAta[[#This Row],[CÓDIGO]],tabSaldoAta[CHAVE],tabConsumoAta[[#This Row],[ATA]])</f>
        <v>0</v>
      </c>
      <c r="I3239" s="164">
        <v>10000</v>
      </c>
      <c r="J3239" s="159">
        <v>30</v>
      </c>
      <c r="K3239" s="251">
        <v>2259</v>
      </c>
      <c r="L3239" s="246" t="s">
        <v>2475</v>
      </c>
      <c r="M3239" s="160" t="s">
        <v>2441</v>
      </c>
      <c r="N3239" s="160" t="s">
        <v>2442</v>
      </c>
      <c r="O3239" s="249" t="s">
        <v>2443</v>
      </c>
      <c r="P3239" s="248">
        <v>43507</v>
      </c>
      <c r="Q3239" s="166" t="str">
        <f>IF(COUNTIFS(tabAtas_Bloqueios[CÓDIGO],tabConsumoAta[[#This Row],[CÓDIGO]],tabAtas_Bloqueios[CHAVE],tabConsumoAta[[#This Row],[ATA]],tabAtas_Bloqueios[INATIVO],"") &gt; 0,"X","")</f>
        <v/>
      </c>
      <c r="R3239" s="158" t="s">
        <v>1555</v>
      </c>
    </row>
    <row r="3240" spans="1:18" x14ac:dyDescent="0.3">
      <c r="A3240" s="247">
        <v>93329</v>
      </c>
      <c r="B3240" s="47" t="s">
        <v>2477</v>
      </c>
      <c r="C3240" s="34" t="str">
        <f>IFERROR(VLOOKUP(tabConsumoAta[[#This Row],[CÓDIGO]],tabEstimativa[#Data],14,FALSE),"")</f>
        <v>Aguardando</v>
      </c>
      <c r="D3240" s="157" t="s">
        <v>2169</v>
      </c>
      <c r="E3240" s="157">
        <v>61</v>
      </c>
      <c r="F3240" s="34">
        <v>2018</v>
      </c>
      <c r="G3240" s="78">
        <f>IFERROR(VLOOKUP(tabConsumoAta[[#This Row],[ATA]],tabAtas[#Data],4,FALSE),"")</f>
        <v>43536</v>
      </c>
      <c r="H3240" s="163">
        <f>SUMIFS(tabSaldoAta[ESTIMATIVA],tabSaldoAta[CÓDIGO],tabConsumoAta[[#This Row],[CÓDIGO]],tabSaldoAta[CHAVE],tabConsumoAta[[#This Row],[ATA]])</f>
        <v>0</v>
      </c>
      <c r="I3240" s="164">
        <v>10000</v>
      </c>
      <c r="J3240" s="159">
        <v>31</v>
      </c>
      <c r="K3240" s="251">
        <v>2259</v>
      </c>
      <c r="L3240" s="246" t="s">
        <v>2475</v>
      </c>
      <c r="M3240" s="160" t="s">
        <v>2441</v>
      </c>
      <c r="N3240" s="160" t="s">
        <v>2442</v>
      </c>
      <c r="O3240" s="249" t="s">
        <v>2443</v>
      </c>
      <c r="P3240" s="248">
        <v>43507</v>
      </c>
      <c r="Q3240" s="166" t="str">
        <f>IF(COUNTIFS(tabAtas_Bloqueios[CÓDIGO],tabConsumoAta[[#This Row],[CÓDIGO]],tabAtas_Bloqueios[CHAVE],tabConsumoAta[[#This Row],[ATA]],tabAtas_Bloqueios[INATIVO],"") &gt; 0,"X","")</f>
        <v/>
      </c>
      <c r="R3240" s="158" t="s">
        <v>1555</v>
      </c>
    </row>
    <row r="3241" spans="1:18" x14ac:dyDescent="0.3">
      <c r="A3241" s="247">
        <v>93332</v>
      </c>
      <c r="B3241" s="47" t="s">
        <v>2478</v>
      </c>
      <c r="C3241" s="34" t="str">
        <f>IFERROR(VLOOKUP(tabConsumoAta[[#This Row],[CÓDIGO]],tabEstimativa[#Data],14,FALSE),"")</f>
        <v>Aguardando</v>
      </c>
      <c r="D3241" s="157" t="s">
        <v>2169</v>
      </c>
      <c r="E3241" s="157">
        <v>61</v>
      </c>
      <c r="F3241" s="34">
        <v>2018</v>
      </c>
      <c r="G3241" s="78">
        <f>IFERROR(VLOOKUP(tabConsumoAta[[#This Row],[ATA]],tabAtas[#Data],4,FALSE),"")</f>
        <v>43536</v>
      </c>
      <c r="H3241" s="163">
        <f>SUMIFS(tabSaldoAta[ESTIMATIVA],tabSaldoAta[CÓDIGO],tabConsumoAta[[#This Row],[CÓDIGO]],tabSaldoAta[CHAVE],tabConsumoAta[[#This Row],[ATA]])</f>
        <v>0</v>
      </c>
      <c r="I3241" s="164">
        <v>10000</v>
      </c>
      <c r="J3241" s="159">
        <v>32</v>
      </c>
      <c r="K3241" s="251">
        <v>2283</v>
      </c>
      <c r="L3241" s="246" t="s">
        <v>2475</v>
      </c>
      <c r="M3241" s="160" t="s">
        <v>2441</v>
      </c>
      <c r="N3241" s="160" t="s">
        <v>2442</v>
      </c>
      <c r="O3241" s="249" t="s">
        <v>2443</v>
      </c>
      <c r="P3241" s="248">
        <v>43507</v>
      </c>
      <c r="Q3241" s="166" t="str">
        <f>IF(COUNTIFS(tabAtas_Bloqueios[CÓDIGO],tabConsumoAta[[#This Row],[CÓDIGO]],tabAtas_Bloqueios[CHAVE],tabConsumoAta[[#This Row],[ATA]],tabAtas_Bloqueios[INATIVO],"") &gt; 0,"X","")</f>
        <v/>
      </c>
      <c r="R3241" s="158" t="s">
        <v>1555</v>
      </c>
    </row>
    <row r="3242" spans="1:18" x14ac:dyDescent="0.3">
      <c r="A3242" s="247">
        <v>93334</v>
      </c>
      <c r="B3242" s="47" t="s">
        <v>2479</v>
      </c>
      <c r="C3242" s="34" t="str">
        <f>IFERROR(VLOOKUP(tabConsumoAta[[#This Row],[CÓDIGO]],tabEstimativa[#Data],14,FALSE),"")</f>
        <v>Aguardando</v>
      </c>
      <c r="D3242" s="157" t="s">
        <v>2169</v>
      </c>
      <c r="E3242" s="157">
        <v>61</v>
      </c>
      <c r="F3242" s="34">
        <v>2018</v>
      </c>
      <c r="G3242" s="78">
        <f>IFERROR(VLOOKUP(tabConsumoAta[[#This Row],[ATA]],tabAtas[#Data],4,FALSE),"")</f>
        <v>43536</v>
      </c>
      <c r="H3242" s="163">
        <f>SUMIFS(tabSaldoAta[ESTIMATIVA],tabSaldoAta[CÓDIGO],tabConsumoAta[[#This Row],[CÓDIGO]],tabSaldoAta[CHAVE],tabConsumoAta[[#This Row],[ATA]])</f>
        <v>0</v>
      </c>
      <c r="I3242" s="164">
        <v>10000</v>
      </c>
      <c r="J3242" s="159">
        <v>33</v>
      </c>
      <c r="K3242" s="251">
        <v>2283</v>
      </c>
      <c r="L3242" s="246" t="s">
        <v>2475</v>
      </c>
      <c r="M3242" s="160" t="s">
        <v>2441</v>
      </c>
      <c r="N3242" s="160" t="s">
        <v>2442</v>
      </c>
      <c r="O3242" s="249" t="s">
        <v>2443</v>
      </c>
      <c r="P3242" s="248">
        <v>43507</v>
      </c>
      <c r="Q3242" s="166" t="str">
        <f>IF(COUNTIFS(tabAtas_Bloqueios[CÓDIGO],tabConsumoAta[[#This Row],[CÓDIGO]],tabAtas_Bloqueios[CHAVE],tabConsumoAta[[#This Row],[ATA]],tabAtas_Bloqueios[INATIVO],"") &gt; 0,"X","")</f>
        <v/>
      </c>
      <c r="R3242" s="158" t="s">
        <v>1555</v>
      </c>
    </row>
    <row r="3243" spans="1:18" x14ac:dyDescent="0.3">
      <c r="A3243" s="247">
        <v>93335</v>
      </c>
      <c r="B3243" s="47" t="s">
        <v>2480</v>
      </c>
      <c r="C3243" s="34" t="str">
        <f>IFERROR(VLOOKUP(tabConsumoAta[[#This Row],[CÓDIGO]],tabEstimativa[#Data],14,FALSE),"")</f>
        <v>Aguardando</v>
      </c>
      <c r="D3243" s="157" t="s">
        <v>2169</v>
      </c>
      <c r="E3243" s="157">
        <v>61</v>
      </c>
      <c r="F3243" s="34">
        <v>2018</v>
      </c>
      <c r="G3243" s="78">
        <f>IFERROR(VLOOKUP(tabConsumoAta[[#This Row],[ATA]],tabAtas[#Data],4,FALSE),"")</f>
        <v>43536</v>
      </c>
      <c r="H3243" s="163">
        <f>SUMIFS(tabSaldoAta[ESTIMATIVA],tabSaldoAta[CÓDIGO],tabConsumoAta[[#This Row],[CÓDIGO]],tabSaldoAta[CHAVE],tabConsumoAta[[#This Row],[ATA]])</f>
        <v>0</v>
      </c>
      <c r="I3243" s="164">
        <v>10000</v>
      </c>
      <c r="J3243" s="159">
        <v>34</v>
      </c>
      <c r="K3243" s="251">
        <v>2283</v>
      </c>
      <c r="L3243" s="246" t="s">
        <v>2475</v>
      </c>
      <c r="M3243" s="160" t="s">
        <v>2441</v>
      </c>
      <c r="N3243" s="160" t="s">
        <v>2442</v>
      </c>
      <c r="O3243" s="249" t="s">
        <v>2443</v>
      </c>
      <c r="P3243" s="248">
        <v>43507</v>
      </c>
      <c r="Q3243" s="166" t="str">
        <f>IF(COUNTIFS(tabAtas_Bloqueios[CÓDIGO],tabConsumoAta[[#This Row],[CÓDIGO]],tabAtas_Bloqueios[CHAVE],tabConsumoAta[[#This Row],[ATA]],tabAtas_Bloqueios[INATIVO],"") &gt; 0,"X","")</f>
        <v/>
      </c>
      <c r="R3243" s="158" t="s">
        <v>1555</v>
      </c>
    </row>
    <row r="3244" spans="1:18" x14ac:dyDescent="0.3">
      <c r="A3244" s="247">
        <v>133851</v>
      </c>
      <c r="B3244" s="47" t="s">
        <v>2481</v>
      </c>
      <c r="C3244" s="34" t="str">
        <f>IFERROR(VLOOKUP(tabConsumoAta[[#This Row],[CÓDIGO]],tabEstimativa[#Data],14,FALSE),"")</f>
        <v>Inativo</v>
      </c>
      <c r="D3244" s="157" t="s">
        <v>2169</v>
      </c>
      <c r="E3244" s="157">
        <v>61</v>
      </c>
      <c r="F3244" s="34">
        <v>2018</v>
      </c>
      <c r="G3244" s="78">
        <f>IFERROR(VLOOKUP(tabConsumoAta[[#This Row],[ATA]],tabAtas[#Data],4,FALSE),"")</f>
        <v>43536</v>
      </c>
      <c r="H3244" s="163">
        <f>SUMIFS(tabSaldoAta[ESTIMATIVA],tabSaldoAta[CÓDIGO],tabConsumoAta[[#This Row],[CÓDIGO]],tabSaldoAta[CHAVE],tabConsumoAta[[#This Row],[ATA]])</f>
        <v>0</v>
      </c>
      <c r="I3244" s="164">
        <v>400</v>
      </c>
      <c r="J3244" s="159">
        <v>35</v>
      </c>
      <c r="K3244" s="251">
        <v>2284</v>
      </c>
      <c r="L3244" s="246" t="s">
        <v>2475</v>
      </c>
      <c r="M3244" s="160" t="s">
        <v>2441</v>
      </c>
      <c r="N3244" s="160" t="s">
        <v>2442</v>
      </c>
      <c r="O3244" s="249" t="s">
        <v>2443</v>
      </c>
      <c r="P3244" s="248">
        <v>43507</v>
      </c>
      <c r="Q3244" s="166" t="str">
        <f>IF(COUNTIFS(tabAtas_Bloqueios[CÓDIGO],tabConsumoAta[[#This Row],[CÓDIGO]],tabAtas_Bloqueios[CHAVE],tabConsumoAta[[#This Row],[ATA]],tabAtas_Bloqueios[INATIVO],"") &gt; 0,"X","")</f>
        <v/>
      </c>
      <c r="R3244" s="158" t="s">
        <v>1555</v>
      </c>
    </row>
    <row r="3245" spans="1:18" x14ac:dyDescent="0.3">
      <c r="A3245" s="247">
        <v>63591</v>
      </c>
      <c r="B3245" s="47" t="s">
        <v>2482</v>
      </c>
      <c r="C3245" s="34" t="str">
        <f>IFERROR(VLOOKUP(tabConsumoAta[[#This Row],[CÓDIGO]],tabEstimativa[#Data],14,FALSE),"")</f>
        <v>Suspenso</v>
      </c>
      <c r="D3245" s="157" t="s">
        <v>2169</v>
      </c>
      <c r="E3245" s="157">
        <v>61</v>
      </c>
      <c r="F3245" s="34">
        <v>2018</v>
      </c>
      <c r="G3245" s="78">
        <f>IFERROR(VLOOKUP(tabConsumoAta[[#This Row],[ATA]],tabAtas[#Data],4,FALSE),"")</f>
        <v>43536</v>
      </c>
      <c r="H3245" s="163">
        <f>SUMIFS(tabSaldoAta[ESTIMATIVA],tabSaldoAta[CÓDIGO],tabConsumoAta[[#This Row],[CÓDIGO]],tabSaldoAta[CHAVE],tabConsumoAta[[#This Row],[ATA]])</f>
        <v>0</v>
      </c>
      <c r="I3245" s="164">
        <v>15000</v>
      </c>
      <c r="J3245" s="159">
        <v>36</v>
      </c>
      <c r="K3245" s="251">
        <v>2283</v>
      </c>
      <c r="L3245" s="246" t="s">
        <v>2475</v>
      </c>
      <c r="M3245" s="160" t="s">
        <v>2441</v>
      </c>
      <c r="N3245" s="160" t="s">
        <v>2442</v>
      </c>
      <c r="O3245" s="249" t="s">
        <v>2443</v>
      </c>
      <c r="P3245" s="248">
        <v>43507</v>
      </c>
      <c r="Q3245" s="166" t="str">
        <f>IF(COUNTIFS(tabAtas_Bloqueios[CÓDIGO],tabConsumoAta[[#This Row],[CÓDIGO]],tabAtas_Bloqueios[CHAVE],tabConsumoAta[[#This Row],[ATA]],tabAtas_Bloqueios[INATIVO],"") &gt; 0,"X","")</f>
        <v/>
      </c>
      <c r="R3245" s="158" t="s">
        <v>1555</v>
      </c>
    </row>
    <row r="3246" spans="1:18" x14ac:dyDescent="0.3">
      <c r="A3246" s="247">
        <v>27138</v>
      </c>
      <c r="B3246" s="47" t="s">
        <v>2483</v>
      </c>
      <c r="C3246" s="34" t="str">
        <f>IFERROR(VLOOKUP(tabConsumoAta[[#This Row],[CÓDIGO]],tabEstimativa[#Data],14,FALSE),"")</f>
        <v>Aguardando</v>
      </c>
      <c r="D3246" s="157" t="s">
        <v>2169</v>
      </c>
      <c r="E3246" s="157">
        <v>61</v>
      </c>
      <c r="F3246" s="34">
        <v>2018</v>
      </c>
      <c r="G3246" s="78">
        <f>IFERROR(VLOOKUP(tabConsumoAta[[#This Row],[ATA]],tabAtas[#Data],4,FALSE),"")</f>
        <v>43536</v>
      </c>
      <c r="H3246" s="163">
        <f>SUMIFS(tabSaldoAta[ESTIMATIVA],tabSaldoAta[CÓDIGO],tabConsumoAta[[#This Row],[CÓDIGO]],tabSaldoAta[CHAVE],tabConsumoAta[[#This Row],[ATA]])</f>
        <v>0</v>
      </c>
      <c r="I3246" s="164">
        <v>10000</v>
      </c>
      <c r="J3246" s="159">
        <v>37</v>
      </c>
      <c r="K3246" s="251">
        <v>2283</v>
      </c>
      <c r="L3246" s="246" t="s">
        <v>2475</v>
      </c>
      <c r="M3246" s="160" t="s">
        <v>2441</v>
      </c>
      <c r="N3246" s="160" t="s">
        <v>2442</v>
      </c>
      <c r="O3246" s="249" t="s">
        <v>2443</v>
      </c>
      <c r="P3246" s="248">
        <v>43507</v>
      </c>
      <c r="Q3246" s="166" t="str">
        <f>IF(COUNTIFS(tabAtas_Bloqueios[CÓDIGO],tabConsumoAta[[#This Row],[CÓDIGO]],tabAtas_Bloqueios[CHAVE],tabConsumoAta[[#This Row],[ATA]],tabAtas_Bloqueios[INATIVO],"") &gt; 0,"X","")</f>
        <v/>
      </c>
      <c r="R3246" s="158" t="s">
        <v>1555</v>
      </c>
    </row>
    <row r="3247" spans="1:18" x14ac:dyDescent="0.3">
      <c r="A3247" s="247">
        <v>25559</v>
      </c>
      <c r="B3247" s="47" t="s">
        <v>2484</v>
      </c>
      <c r="C3247" s="34" t="str">
        <f>IFERROR(VLOOKUP(tabConsumoAta[[#This Row],[CÓDIGO]],tabEstimativa[#Data],14,FALSE),"")</f>
        <v>Aguardando</v>
      </c>
      <c r="D3247" s="157" t="s">
        <v>2169</v>
      </c>
      <c r="E3247" s="157">
        <v>61</v>
      </c>
      <c r="F3247" s="34">
        <v>2018</v>
      </c>
      <c r="G3247" s="78">
        <f>IFERROR(VLOOKUP(tabConsumoAta[[#This Row],[ATA]],tabAtas[#Data],4,FALSE),"")</f>
        <v>43536</v>
      </c>
      <c r="H3247" s="163">
        <f>SUMIFS(tabSaldoAta[ESTIMATIVA],tabSaldoAta[CÓDIGO],tabConsumoAta[[#This Row],[CÓDIGO]],tabSaldoAta[CHAVE],tabConsumoAta[[#This Row],[ATA]])</f>
        <v>0</v>
      </c>
      <c r="I3247" s="164">
        <v>10000</v>
      </c>
      <c r="J3247" s="159">
        <v>38</v>
      </c>
      <c r="K3247" s="251">
        <v>2284</v>
      </c>
      <c r="L3247" s="246" t="s">
        <v>2475</v>
      </c>
      <c r="M3247" s="160" t="s">
        <v>2441</v>
      </c>
      <c r="N3247" s="160" t="s">
        <v>2442</v>
      </c>
      <c r="O3247" s="249" t="s">
        <v>2443</v>
      </c>
      <c r="P3247" s="248">
        <v>43507</v>
      </c>
      <c r="Q3247" s="166" t="str">
        <f>IF(COUNTIFS(tabAtas_Bloqueios[CÓDIGO],tabConsumoAta[[#This Row],[CÓDIGO]],tabAtas_Bloqueios[CHAVE],tabConsumoAta[[#This Row],[ATA]],tabAtas_Bloqueios[INATIVO],"") &gt; 0,"X","")</f>
        <v/>
      </c>
      <c r="R3247" s="158" t="s">
        <v>1555</v>
      </c>
    </row>
    <row r="3248" spans="1:18" x14ac:dyDescent="0.3">
      <c r="A3248" s="247">
        <v>27137</v>
      </c>
      <c r="B3248" s="47" t="s">
        <v>2485</v>
      </c>
      <c r="C3248" s="34" t="str">
        <f>IFERROR(VLOOKUP(tabConsumoAta[[#This Row],[CÓDIGO]],tabEstimativa[#Data],14,FALSE),"")</f>
        <v>Aguardando</v>
      </c>
      <c r="D3248" s="157" t="s">
        <v>2169</v>
      </c>
      <c r="E3248" s="157">
        <v>61</v>
      </c>
      <c r="F3248" s="34">
        <v>2018</v>
      </c>
      <c r="G3248" s="78">
        <f>IFERROR(VLOOKUP(tabConsumoAta[[#This Row],[ATA]],tabAtas[#Data],4,FALSE),"")</f>
        <v>43536</v>
      </c>
      <c r="H3248" s="163">
        <f>SUMIFS(tabSaldoAta[ESTIMATIVA],tabSaldoAta[CÓDIGO],tabConsumoAta[[#This Row],[CÓDIGO]],tabSaldoAta[CHAVE],tabConsumoAta[[#This Row],[ATA]])</f>
        <v>0</v>
      </c>
      <c r="I3248" s="164">
        <v>10000</v>
      </c>
      <c r="J3248" s="159">
        <v>39</v>
      </c>
      <c r="K3248" s="251">
        <v>2283</v>
      </c>
      <c r="L3248" s="246" t="s">
        <v>2475</v>
      </c>
      <c r="M3248" s="160" t="s">
        <v>2441</v>
      </c>
      <c r="N3248" s="160" t="s">
        <v>2442</v>
      </c>
      <c r="O3248" s="249" t="s">
        <v>2443</v>
      </c>
      <c r="P3248" s="248">
        <v>43507</v>
      </c>
      <c r="Q3248" s="166" t="str">
        <f>IF(COUNTIFS(tabAtas_Bloqueios[CÓDIGO],tabConsumoAta[[#This Row],[CÓDIGO]],tabAtas_Bloqueios[CHAVE],tabConsumoAta[[#This Row],[ATA]],tabAtas_Bloqueios[INATIVO],"") &gt; 0,"X","")</f>
        <v/>
      </c>
      <c r="R3248" s="158" t="s">
        <v>1555</v>
      </c>
    </row>
    <row r="3249" spans="1:18" x14ac:dyDescent="0.3">
      <c r="A3249" s="247">
        <v>27139</v>
      </c>
      <c r="B3249" s="47" t="s">
        <v>2486</v>
      </c>
      <c r="C3249" s="34" t="str">
        <f>IFERROR(VLOOKUP(tabConsumoAta[[#This Row],[CÓDIGO]],tabEstimativa[#Data],14,FALSE),"")</f>
        <v>Aguardando</v>
      </c>
      <c r="D3249" s="157" t="s">
        <v>2169</v>
      </c>
      <c r="E3249" s="157">
        <v>61</v>
      </c>
      <c r="F3249" s="34">
        <v>2018</v>
      </c>
      <c r="G3249" s="78">
        <f>IFERROR(VLOOKUP(tabConsumoAta[[#This Row],[ATA]],tabAtas[#Data],4,FALSE),"")</f>
        <v>43536</v>
      </c>
      <c r="H3249" s="163">
        <f>SUMIFS(tabSaldoAta[ESTIMATIVA],tabSaldoAta[CÓDIGO],tabConsumoAta[[#This Row],[CÓDIGO]],tabSaldoAta[CHAVE],tabConsumoAta[[#This Row],[ATA]])</f>
        <v>0</v>
      </c>
      <c r="I3249" s="164">
        <v>10000</v>
      </c>
      <c r="J3249" s="159">
        <v>40</v>
      </c>
      <c r="K3249" s="251">
        <v>2283</v>
      </c>
      <c r="L3249" s="246" t="s">
        <v>2475</v>
      </c>
      <c r="M3249" s="160" t="s">
        <v>2441</v>
      </c>
      <c r="N3249" s="160" t="s">
        <v>2442</v>
      </c>
      <c r="O3249" s="249" t="s">
        <v>2443</v>
      </c>
      <c r="P3249" s="248">
        <v>43507</v>
      </c>
      <c r="Q3249" s="166" t="str">
        <f>IF(COUNTIFS(tabAtas_Bloqueios[CÓDIGO],tabConsumoAta[[#This Row],[CÓDIGO]],tabAtas_Bloqueios[CHAVE],tabConsumoAta[[#This Row],[ATA]],tabAtas_Bloqueios[INATIVO],"") &gt; 0,"X","")</f>
        <v/>
      </c>
      <c r="R3249" s="158" t="s">
        <v>1555</v>
      </c>
    </row>
    <row r="3250" spans="1:18" x14ac:dyDescent="0.3">
      <c r="A3250" s="247">
        <v>133844</v>
      </c>
      <c r="B3250" s="47" t="s">
        <v>2487</v>
      </c>
      <c r="C3250" s="34" t="str">
        <f>IFERROR(VLOOKUP(tabConsumoAta[[#This Row],[CÓDIGO]],tabEstimativa[#Data],14,FALSE),"")</f>
        <v>Aguardando</v>
      </c>
      <c r="D3250" s="157" t="s">
        <v>2169</v>
      </c>
      <c r="E3250" s="157">
        <v>61</v>
      </c>
      <c r="F3250" s="34">
        <v>2018</v>
      </c>
      <c r="G3250" s="78">
        <f>IFERROR(VLOOKUP(tabConsumoAta[[#This Row],[ATA]],tabAtas[#Data],4,FALSE),"")</f>
        <v>43536</v>
      </c>
      <c r="H3250" s="163">
        <f>SUMIFS(tabSaldoAta[ESTIMATIVA],tabSaldoAta[CÓDIGO],tabConsumoAta[[#This Row],[CÓDIGO]],tabSaldoAta[CHAVE],tabConsumoAta[[#This Row],[ATA]])</f>
        <v>0</v>
      </c>
      <c r="I3250" s="164">
        <v>8000</v>
      </c>
      <c r="J3250" s="159">
        <v>41</v>
      </c>
      <c r="K3250" s="251">
        <v>2284</v>
      </c>
      <c r="L3250" s="246" t="s">
        <v>2475</v>
      </c>
      <c r="M3250" s="160" t="s">
        <v>2441</v>
      </c>
      <c r="N3250" s="160" t="s">
        <v>2442</v>
      </c>
      <c r="O3250" s="249" t="s">
        <v>2443</v>
      </c>
      <c r="P3250" s="248">
        <v>43507</v>
      </c>
      <c r="Q3250" s="166" t="str">
        <f>IF(COUNTIFS(tabAtas_Bloqueios[CÓDIGO],tabConsumoAta[[#This Row],[CÓDIGO]],tabAtas_Bloqueios[CHAVE],tabConsumoAta[[#This Row],[ATA]],tabAtas_Bloqueios[INATIVO],"") &gt; 0,"X","")</f>
        <v/>
      </c>
      <c r="R3250" s="158" t="s">
        <v>1555</v>
      </c>
    </row>
    <row r="3251" spans="1:18" x14ac:dyDescent="0.3">
      <c r="A3251" s="247">
        <v>133849</v>
      </c>
      <c r="B3251" s="47" t="s">
        <v>2488</v>
      </c>
      <c r="C3251" s="34" t="str">
        <f>IFERROR(VLOOKUP(tabConsumoAta[[#This Row],[CÓDIGO]],tabEstimativa[#Data],14,FALSE),"")</f>
        <v>Aguardando</v>
      </c>
      <c r="D3251" s="157" t="s">
        <v>2169</v>
      </c>
      <c r="E3251" s="157">
        <v>61</v>
      </c>
      <c r="F3251" s="34">
        <v>2018</v>
      </c>
      <c r="G3251" s="78">
        <f>IFERROR(VLOOKUP(tabConsumoAta[[#This Row],[ATA]],tabAtas[#Data],4,FALSE),"")</f>
        <v>43536</v>
      </c>
      <c r="H3251" s="163">
        <f>SUMIFS(tabSaldoAta[ESTIMATIVA],tabSaldoAta[CÓDIGO],tabConsumoAta[[#This Row],[CÓDIGO]],tabSaldoAta[CHAVE],tabConsumoAta[[#This Row],[ATA]])</f>
        <v>0</v>
      </c>
      <c r="I3251" s="164">
        <v>8000</v>
      </c>
      <c r="J3251" s="159">
        <v>42</v>
      </c>
      <c r="K3251" s="251">
        <v>2284</v>
      </c>
      <c r="L3251" s="246" t="s">
        <v>2475</v>
      </c>
      <c r="M3251" s="160" t="s">
        <v>2441</v>
      </c>
      <c r="N3251" s="160" t="s">
        <v>2442</v>
      </c>
      <c r="O3251" s="249" t="s">
        <v>2443</v>
      </c>
      <c r="P3251" s="248">
        <v>43507</v>
      </c>
      <c r="Q3251" s="166" t="str">
        <f>IF(COUNTIFS(tabAtas_Bloqueios[CÓDIGO],tabConsumoAta[[#This Row],[CÓDIGO]],tabAtas_Bloqueios[CHAVE],tabConsumoAta[[#This Row],[ATA]],tabAtas_Bloqueios[INATIVO],"") &gt; 0,"X","")</f>
        <v/>
      </c>
      <c r="R3251" s="158" t="s">
        <v>1555</v>
      </c>
    </row>
    <row r="3252" spans="1:18" x14ac:dyDescent="0.3">
      <c r="A3252" s="247">
        <v>23846</v>
      </c>
      <c r="B3252" s="47" t="s">
        <v>2489</v>
      </c>
      <c r="C3252" s="34" t="str">
        <f>IFERROR(VLOOKUP(tabConsumoAta[[#This Row],[CÓDIGO]],tabEstimativa[#Data],14,FALSE),"")</f>
        <v>Aguardando</v>
      </c>
      <c r="D3252" s="157" t="s">
        <v>2169</v>
      </c>
      <c r="E3252" s="157">
        <v>61</v>
      </c>
      <c r="F3252" s="34">
        <v>2018</v>
      </c>
      <c r="G3252" s="78">
        <f>IFERROR(VLOOKUP(tabConsumoAta[[#This Row],[ATA]],tabAtas[#Data],4,FALSE),"")</f>
        <v>43536</v>
      </c>
      <c r="H3252" s="163">
        <f>SUMIFS(tabSaldoAta[ESTIMATIVA],tabSaldoAta[CÓDIGO],tabConsumoAta[[#This Row],[CÓDIGO]],tabSaldoAta[CHAVE],tabConsumoAta[[#This Row],[ATA]])</f>
        <v>0</v>
      </c>
      <c r="I3252" s="164">
        <v>8000</v>
      </c>
      <c r="J3252" s="159">
        <v>43</v>
      </c>
      <c r="K3252" s="251">
        <v>2283</v>
      </c>
      <c r="L3252" s="246" t="s">
        <v>2475</v>
      </c>
      <c r="M3252" s="160" t="s">
        <v>2441</v>
      </c>
      <c r="N3252" s="160" t="s">
        <v>2442</v>
      </c>
      <c r="O3252" s="249" t="s">
        <v>2443</v>
      </c>
      <c r="P3252" s="248">
        <v>43507</v>
      </c>
      <c r="Q3252" s="166" t="str">
        <f>IF(COUNTIFS(tabAtas_Bloqueios[CÓDIGO],tabConsumoAta[[#This Row],[CÓDIGO]],tabAtas_Bloqueios[CHAVE],tabConsumoAta[[#This Row],[ATA]],tabAtas_Bloqueios[INATIVO],"") &gt; 0,"X","")</f>
        <v/>
      </c>
      <c r="R3252" s="158" t="s">
        <v>1555</v>
      </c>
    </row>
    <row r="3253" spans="1:18" x14ac:dyDescent="0.3">
      <c r="A3253" s="247">
        <v>30165</v>
      </c>
      <c r="B3253" s="47" t="s">
        <v>2490</v>
      </c>
      <c r="C3253" s="34" t="str">
        <f>IFERROR(VLOOKUP(tabConsumoAta[[#This Row],[CÓDIGO]],tabEstimativa[#Data],14,FALSE),"")</f>
        <v>Aguardando</v>
      </c>
      <c r="D3253" s="157" t="s">
        <v>2169</v>
      </c>
      <c r="E3253" s="157">
        <v>61</v>
      </c>
      <c r="F3253" s="34">
        <v>2018</v>
      </c>
      <c r="G3253" s="78">
        <f>IFERROR(VLOOKUP(tabConsumoAta[[#This Row],[ATA]],tabAtas[#Data],4,FALSE),"")</f>
        <v>43536</v>
      </c>
      <c r="H3253" s="163">
        <f>SUMIFS(tabSaldoAta[ESTIMATIVA],tabSaldoAta[CÓDIGO],tabConsumoAta[[#This Row],[CÓDIGO]],tabSaldoAta[CHAVE],tabConsumoAta[[#This Row],[ATA]])</f>
        <v>0</v>
      </c>
      <c r="I3253" s="164">
        <v>8000</v>
      </c>
      <c r="J3253" s="159">
        <v>44</v>
      </c>
      <c r="K3253" s="251">
        <v>2283</v>
      </c>
      <c r="L3253" s="246" t="s">
        <v>2475</v>
      </c>
      <c r="M3253" s="160" t="s">
        <v>2441</v>
      </c>
      <c r="N3253" s="160" t="s">
        <v>2442</v>
      </c>
      <c r="O3253" s="249" t="s">
        <v>2443</v>
      </c>
      <c r="P3253" s="248">
        <v>43507</v>
      </c>
      <c r="Q3253" s="166" t="str">
        <f>IF(COUNTIFS(tabAtas_Bloqueios[CÓDIGO],tabConsumoAta[[#This Row],[CÓDIGO]],tabAtas_Bloqueios[CHAVE],tabConsumoAta[[#This Row],[ATA]],tabAtas_Bloqueios[INATIVO],"") &gt; 0,"X","")</f>
        <v/>
      </c>
      <c r="R3253" s="158" t="s">
        <v>1555</v>
      </c>
    </row>
    <row r="3254" spans="1:18" x14ac:dyDescent="0.3">
      <c r="A3254" s="247">
        <v>32933</v>
      </c>
      <c r="B3254" s="47" t="s">
        <v>2491</v>
      </c>
      <c r="C3254" s="34" t="str">
        <f>IFERROR(VLOOKUP(tabConsumoAta[[#This Row],[CÓDIGO]],tabEstimativa[#Data],14,FALSE),"")</f>
        <v>Aguardando</v>
      </c>
      <c r="D3254" s="157" t="s">
        <v>2169</v>
      </c>
      <c r="E3254" s="157">
        <v>61</v>
      </c>
      <c r="F3254" s="34">
        <v>2018</v>
      </c>
      <c r="G3254" s="78">
        <f>IFERROR(VLOOKUP(tabConsumoAta[[#This Row],[ATA]],tabAtas[#Data],4,FALSE),"")</f>
        <v>43536</v>
      </c>
      <c r="H3254" s="163">
        <f>SUMIFS(tabSaldoAta[ESTIMATIVA],tabSaldoAta[CÓDIGO],tabConsumoAta[[#This Row],[CÓDIGO]],tabSaldoAta[CHAVE],tabConsumoAta[[#This Row],[ATA]])</f>
        <v>0</v>
      </c>
      <c r="I3254" s="164">
        <v>8000</v>
      </c>
      <c r="J3254" s="159">
        <v>45</v>
      </c>
      <c r="K3254" s="251">
        <v>2284</v>
      </c>
      <c r="L3254" s="246" t="s">
        <v>2475</v>
      </c>
      <c r="M3254" s="160" t="s">
        <v>2441</v>
      </c>
      <c r="N3254" s="160" t="s">
        <v>2442</v>
      </c>
      <c r="O3254" s="249" t="s">
        <v>2443</v>
      </c>
      <c r="P3254" s="248">
        <v>43507</v>
      </c>
      <c r="Q3254" s="166" t="str">
        <f>IF(COUNTIFS(tabAtas_Bloqueios[CÓDIGO],tabConsumoAta[[#This Row],[CÓDIGO]],tabAtas_Bloqueios[CHAVE],tabConsumoAta[[#This Row],[ATA]],tabAtas_Bloqueios[INATIVO],"") &gt; 0,"X","")</f>
        <v/>
      </c>
      <c r="R3254" s="158" t="s">
        <v>1555</v>
      </c>
    </row>
    <row r="3255" spans="1:18" x14ac:dyDescent="0.3">
      <c r="A3255" s="247">
        <v>17299</v>
      </c>
      <c r="B3255" s="47" t="s">
        <v>2492</v>
      </c>
      <c r="C3255" s="34" t="str">
        <f>IFERROR(VLOOKUP(tabConsumoAta[[#This Row],[CÓDIGO]],tabEstimativa[#Data],14,FALSE),"")</f>
        <v>Suspenso</v>
      </c>
      <c r="D3255" s="157" t="s">
        <v>2169</v>
      </c>
      <c r="E3255" s="157">
        <v>61</v>
      </c>
      <c r="F3255" s="34">
        <v>2018</v>
      </c>
      <c r="G3255" s="78">
        <f>IFERROR(VLOOKUP(tabConsumoAta[[#This Row],[ATA]],tabAtas[#Data],4,FALSE),"")</f>
        <v>43536</v>
      </c>
      <c r="H3255" s="163">
        <f>SUMIFS(tabSaldoAta[ESTIMATIVA],tabSaldoAta[CÓDIGO],tabConsumoAta[[#This Row],[CÓDIGO]],tabSaldoAta[CHAVE],tabConsumoAta[[#This Row],[ATA]])</f>
        <v>0</v>
      </c>
      <c r="I3255" s="164">
        <v>30</v>
      </c>
      <c r="J3255" s="159">
        <v>46</v>
      </c>
      <c r="K3255" s="251">
        <v>2285</v>
      </c>
      <c r="L3255" s="246" t="s">
        <v>2493</v>
      </c>
      <c r="M3255" s="160" t="s">
        <v>2441</v>
      </c>
      <c r="N3255" s="160" t="s">
        <v>2442</v>
      </c>
      <c r="O3255" s="249" t="s">
        <v>2443</v>
      </c>
      <c r="P3255" s="248">
        <v>43507</v>
      </c>
      <c r="Q3255" s="166" t="str">
        <f>IF(COUNTIFS(tabAtas_Bloqueios[CÓDIGO],tabConsumoAta[[#This Row],[CÓDIGO]],tabAtas_Bloqueios[CHAVE],tabConsumoAta[[#This Row],[ATA]],tabAtas_Bloqueios[INATIVO],"") &gt; 0,"X","")</f>
        <v/>
      </c>
      <c r="R3255" s="158" t="s">
        <v>1555</v>
      </c>
    </row>
    <row r="3256" spans="1:18" x14ac:dyDescent="0.3">
      <c r="A3256" s="247">
        <v>98703</v>
      </c>
      <c r="B3256" s="47" t="s">
        <v>2239</v>
      </c>
      <c r="C3256" s="34" t="str">
        <f>IFERROR(VLOOKUP(tabConsumoAta[[#This Row],[CÓDIGO]],tabEstimativa[#Data],14,FALSE),"")</f>
        <v>Aguardando</v>
      </c>
      <c r="D3256" s="157" t="s">
        <v>1987</v>
      </c>
      <c r="E3256" s="157">
        <v>62</v>
      </c>
      <c r="F3256" s="34">
        <v>2018</v>
      </c>
      <c r="G3256" s="78">
        <f>IFERROR(VLOOKUP(tabConsumoAta[[#This Row],[ATA]],tabAtas[#Data],4,FALSE),"")</f>
        <v>43537</v>
      </c>
      <c r="H3256" s="163">
        <f>SUMIFS(tabSaldoAta[ESTIMATIVA],tabSaldoAta[CÓDIGO],tabConsumoAta[[#This Row],[CÓDIGO]],tabSaldoAta[CHAVE],tabConsumoAta[[#This Row],[ATA]])</f>
        <v>0</v>
      </c>
      <c r="I3256" s="164">
        <v>600</v>
      </c>
      <c r="J3256" s="159">
        <v>47</v>
      </c>
      <c r="K3256" s="251">
        <v>2288</v>
      </c>
      <c r="L3256" s="246" t="s">
        <v>2494</v>
      </c>
      <c r="M3256" s="160" t="s">
        <v>2441</v>
      </c>
      <c r="N3256" s="160" t="s">
        <v>2442</v>
      </c>
      <c r="O3256" s="249" t="s">
        <v>2443</v>
      </c>
      <c r="P3256" s="248">
        <v>43507</v>
      </c>
      <c r="Q3256" s="166" t="str">
        <f>IF(COUNTIFS(tabAtas_Bloqueios[CÓDIGO],tabConsumoAta[[#This Row],[CÓDIGO]],tabAtas_Bloqueios[CHAVE],tabConsumoAta[[#This Row],[ATA]],tabAtas_Bloqueios[INATIVO],"") &gt; 0,"X","")</f>
        <v/>
      </c>
      <c r="R3256" s="158" t="s">
        <v>1555</v>
      </c>
    </row>
    <row r="3257" spans="1:18" x14ac:dyDescent="0.3">
      <c r="A3257" s="247">
        <v>98704</v>
      </c>
      <c r="B3257" s="47" t="s">
        <v>2240</v>
      </c>
      <c r="C3257" s="34" t="str">
        <f>IFERROR(VLOOKUP(tabConsumoAta[[#This Row],[CÓDIGO]],tabEstimativa[#Data],14,FALSE),"")</f>
        <v>Aguardando</v>
      </c>
      <c r="D3257" s="157" t="s">
        <v>1987</v>
      </c>
      <c r="E3257" s="157">
        <v>62</v>
      </c>
      <c r="F3257" s="34">
        <v>2018</v>
      </c>
      <c r="G3257" s="78">
        <f>IFERROR(VLOOKUP(tabConsumoAta[[#This Row],[ATA]],tabAtas[#Data],4,FALSE),"")</f>
        <v>43537</v>
      </c>
      <c r="H3257" s="163">
        <f>SUMIFS(tabSaldoAta[ESTIMATIVA],tabSaldoAta[CÓDIGO],tabConsumoAta[[#This Row],[CÓDIGO]],tabSaldoAta[CHAVE],tabConsumoAta[[#This Row],[ATA]])</f>
        <v>0</v>
      </c>
      <c r="I3257" s="164">
        <v>100</v>
      </c>
      <c r="J3257" s="159">
        <v>48</v>
      </c>
      <c r="K3257" s="251">
        <v>2288</v>
      </c>
      <c r="L3257" s="246" t="s">
        <v>2494</v>
      </c>
      <c r="M3257" s="160" t="s">
        <v>2441</v>
      </c>
      <c r="N3257" s="160" t="s">
        <v>2442</v>
      </c>
      <c r="O3257" s="249" t="s">
        <v>2443</v>
      </c>
      <c r="P3257" s="248">
        <v>43507</v>
      </c>
      <c r="Q3257" s="166" t="str">
        <f>IF(COUNTIFS(tabAtas_Bloqueios[CÓDIGO],tabConsumoAta[[#This Row],[CÓDIGO]],tabAtas_Bloqueios[CHAVE],tabConsumoAta[[#This Row],[ATA]],tabAtas_Bloqueios[INATIVO],"") &gt; 0,"X","")</f>
        <v/>
      </c>
      <c r="R3257" s="158" t="s">
        <v>1555</v>
      </c>
    </row>
    <row r="3258" spans="1:18" x14ac:dyDescent="0.3">
      <c r="A3258" s="247">
        <v>112109</v>
      </c>
      <c r="B3258" s="47" t="s">
        <v>2495</v>
      </c>
      <c r="C3258" s="34" t="str">
        <f>IFERROR(VLOOKUP(tabConsumoAta[[#This Row],[CÓDIGO]],tabEstimativa[#Data],14,FALSE),"")</f>
        <v>Aguardando</v>
      </c>
      <c r="D3258" s="157" t="s">
        <v>2047</v>
      </c>
      <c r="E3258" s="157">
        <v>68</v>
      </c>
      <c r="F3258" s="34">
        <v>2018</v>
      </c>
      <c r="G3258" s="78">
        <f>IFERROR(VLOOKUP(tabConsumoAta[[#This Row],[ATA]],tabAtas[#Data],4,FALSE),"")</f>
        <v>43539</v>
      </c>
      <c r="H3258" s="163">
        <f>SUMIFS(tabSaldoAta[ESTIMATIVA],tabSaldoAta[CÓDIGO],tabConsumoAta[[#This Row],[CÓDIGO]],tabSaldoAta[CHAVE],tabConsumoAta[[#This Row],[ATA]])</f>
        <v>20000</v>
      </c>
      <c r="I3258" s="164">
        <v>4000</v>
      </c>
      <c r="J3258" s="159">
        <v>49</v>
      </c>
      <c r="K3258" s="251">
        <v>2289</v>
      </c>
      <c r="L3258" s="246" t="s">
        <v>2493</v>
      </c>
      <c r="M3258" s="160" t="s">
        <v>2441</v>
      </c>
      <c r="N3258" s="160" t="s">
        <v>2442</v>
      </c>
      <c r="O3258" s="249" t="s">
        <v>2443</v>
      </c>
      <c r="P3258" s="248">
        <v>43507</v>
      </c>
      <c r="Q3258" s="166" t="str">
        <f>IF(COUNTIFS(tabAtas_Bloqueios[CÓDIGO],tabConsumoAta[[#This Row],[CÓDIGO]],tabAtas_Bloqueios[CHAVE],tabConsumoAta[[#This Row],[ATA]],tabAtas_Bloqueios[INATIVO],"") &gt; 0,"X","")</f>
        <v/>
      </c>
      <c r="R3258" s="158" t="s">
        <v>1555</v>
      </c>
    </row>
    <row r="3259" spans="1:18" x14ac:dyDescent="0.3">
      <c r="A3259" s="247">
        <v>13019</v>
      </c>
      <c r="B3259" s="47" t="s">
        <v>2496</v>
      </c>
      <c r="C3259" s="34" t="str">
        <f>IFERROR(VLOOKUP(tabConsumoAta[[#This Row],[CÓDIGO]],tabEstimativa[#Data],14,FALSE),"")</f>
        <v/>
      </c>
      <c r="D3259" s="157" t="s">
        <v>1811</v>
      </c>
      <c r="E3259" s="157">
        <v>78</v>
      </c>
      <c r="F3259" s="34">
        <v>2018</v>
      </c>
      <c r="G3259" s="78">
        <f>IFERROR(VLOOKUP(tabConsumoAta[[#This Row],[ATA]],tabAtas[#Data],4,FALSE),"")</f>
        <v>43549</v>
      </c>
      <c r="H3259" s="163">
        <f>SUMIFS(tabSaldoAta[ESTIMATIVA],tabSaldoAta[CÓDIGO],tabConsumoAta[[#This Row],[CÓDIGO]],tabSaldoAta[CHAVE],tabConsumoAta[[#This Row],[ATA]])</f>
        <v>0</v>
      </c>
      <c r="I3259" s="164">
        <v>600</v>
      </c>
      <c r="J3259" s="159">
        <v>50</v>
      </c>
      <c r="K3259" s="251">
        <v>2293</v>
      </c>
      <c r="L3259" s="246" t="s">
        <v>2415</v>
      </c>
      <c r="M3259" s="160" t="s">
        <v>2441</v>
      </c>
      <c r="N3259" s="160" t="s">
        <v>2442</v>
      </c>
      <c r="O3259" s="249" t="s">
        <v>2443</v>
      </c>
      <c r="P3259" s="248">
        <v>43507</v>
      </c>
      <c r="Q3259" s="166" t="str">
        <f>IF(COUNTIFS(tabAtas_Bloqueios[CÓDIGO],tabConsumoAta[[#This Row],[CÓDIGO]],tabAtas_Bloqueios[CHAVE],tabConsumoAta[[#This Row],[ATA]],tabAtas_Bloqueios[INATIVO],"") &gt; 0,"X","")</f>
        <v/>
      </c>
      <c r="R3259" s="158" t="s">
        <v>1555</v>
      </c>
    </row>
    <row r="3260" spans="1:18" x14ac:dyDescent="0.3">
      <c r="A3260" s="247">
        <v>103251</v>
      </c>
      <c r="B3260" s="47" t="s">
        <v>70</v>
      </c>
      <c r="C3260" s="34" t="str">
        <f>IFERROR(VLOOKUP(tabConsumoAta[[#This Row],[CÓDIGO]],tabEstimativa[#Data],14,FALSE),"")</f>
        <v>Inativo</v>
      </c>
      <c r="D3260" s="157" t="s">
        <v>1811</v>
      </c>
      <c r="E3260" s="157">
        <v>78</v>
      </c>
      <c r="F3260" s="34">
        <v>2018</v>
      </c>
      <c r="G3260" s="78">
        <f>IFERROR(VLOOKUP(tabConsumoAta[[#This Row],[ATA]],tabAtas[#Data],4,FALSE),"")</f>
        <v>43549</v>
      </c>
      <c r="H3260" s="163">
        <f>SUMIFS(tabSaldoAta[ESTIMATIVA],tabSaldoAta[CÓDIGO],tabConsumoAta[[#This Row],[CÓDIGO]],tabSaldoAta[CHAVE],tabConsumoAta[[#This Row],[ATA]])</f>
        <v>0</v>
      </c>
      <c r="I3260" s="164">
        <v>500</v>
      </c>
      <c r="J3260" s="159">
        <v>51</v>
      </c>
      <c r="K3260" s="251">
        <v>2293</v>
      </c>
      <c r="L3260" s="246" t="s">
        <v>2415</v>
      </c>
      <c r="M3260" s="160" t="s">
        <v>2441</v>
      </c>
      <c r="N3260" s="160" t="s">
        <v>2442</v>
      </c>
      <c r="O3260" s="249" t="s">
        <v>2443</v>
      </c>
      <c r="P3260" s="248">
        <v>43507</v>
      </c>
      <c r="Q3260" s="166" t="str">
        <f>IF(COUNTIFS(tabAtas_Bloqueios[CÓDIGO],tabConsumoAta[[#This Row],[CÓDIGO]],tabAtas_Bloqueios[CHAVE],tabConsumoAta[[#This Row],[ATA]],tabAtas_Bloqueios[INATIVO],"") &gt; 0,"X","")</f>
        <v/>
      </c>
      <c r="R3260" s="158" t="s">
        <v>1555</v>
      </c>
    </row>
    <row r="3261" spans="1:18" x14ac:dyDescent="0.3">
      <c r="A3261" s="247">
        <v>76777</v>
      </c>
      <c r="B3261" s="47" t="s">
        <v>71</v>
      </c>
      <c r="C3261" s="34" t="str">
        <f>IFERROR(VLOOKUP(tabConsumoAta[[#This Row],[CÓDIGO]],tabEstimativa[#Data],14,FALSE),"")</f>
        <v>Inativo</v>
      </c>
      <c r="D3261" s="157" t="s">
        <v>1811</v>
      </c>
      <c r="E3261" s="157">
        <v>78</v>
      </c>
      <c r="F3261" s="34">
        <v>2018</v>
      </c>
      <c r="G3261" s="78">
        <f>IFERROR(VLOOKUP(tabConsumoAta[[#This Row],[ATA]],tabAtas[#Data],4,FALSE),"")</f>
        <v>43549</v>
      </c>
      <c r="H3261" s="163">
        <f>SUMIFS(tabSaldoAta[ESTIMATIVA],tabSaldoAta[CÓDIGO],tabConsumoAta[[#This Row],[CÓDIGO]],tabSaldoAta[CHAVE],tabConsumoAta[[#This Row],[ATA]])</f>
        <v>0</v>
      </c>
      <c r="I3261" s="164">
        <v>400</v>
      </c>
      <c r="J3261" s="159">
        <v>52</v>
      </c>
      <c r="K3261" s="251">
        <v>2293</v>
      </c>
      <c r="L3261" s="246" t="s">
        <v>2415</v>
      </c>
      <c r="M3261" s="160" t="s">
        <v>2441</v>
      </c>
      <c r="N3261" s="160" t="s">
        <v>2442</v>
      </c>
      <c r="O3261" s="249" t="s">
        <v>2443</v>
      </c>
      <c r="P3261" s="248">
        <v>43507</v>
      </c>
      <c r="Q3261" s="166" t="str">
        <f>IF(COUNTIFS(tabAtas_Bloqueios[CÓDIGO],tabConsumoAta[[#This Row],[CÓDIGO]],tabAtas_Bloqueios[CHAVE],tabConsumoAta[[#This Row],[ATA]],tabAtas_Bloqueios[INATIVO],"") &gt; 0,"X","")</f>
        <v/>
      </c>
      <c r="R3261" s="158" t="s">
        <v>1555</v>
      </c>
    </row>
    <row r="3262" spans="1:18" x14ac:dyDescent="0.3">
      <c r="A3262" s="247">
        <v>112158</v>
      </c>
      <c r="B3262" s="47" t="s">
        <v>159</v>
      </c>
      <c r="C3262" s="34" t="str">
        <f>IFERROR(VLOOKUP(tabConsumoAta[[#This Row],[CÓDIGO]],tabEstimativa[#Data],14,FALSE),"")</f>
        <v>Suspenso</v>
      </c>
      <c r="D3262" s="157" t="s">
        <v>1811</v>
      </c>
      <c r="E3262" s="157">
        <v>78</v>
      </c>
      <c r="F3262" s="34">
        <v>2018</v>
      </c>
      <c r="G3262" s="78">
        <f>IFERROR(VLOOKUP(tabConsumoAta[[#This Row],[ATA]],tabAtas[#Data],4,FALSE),"")</f>
        <v>43549</v>
      </c>
      <c r="H3262" s="163">
        <f>SUMIFS(tabSaldoAta[ESTIMATIVA],tabSaldoAta[CÓDIGO],tabConsumoAta[[#This Row],[CÓDIGO]],tabSaldoAta[CHAVE],tabConsumoAta[[#This Row],[ATA]])</f>
        <v>0</v>
      </c>
      <c r="I3262" s="164">
        <v>30</v>
      </c>
      <c r="J3262" s="159">
        <v>53</v>
      </c>
      <c r="K3262" s="251">
        <v>2294</v>
      </c>
      <c r="L3262" s="246" t="s">
        <v>2417</v>
      </c>
      <c r="M3262" s="160" t="s">
        <v>2441</v>
      </c>
      <c r="N3262" s="160" t="s">
        <v>2442</v>
      </c>
      <c r="O3262" s="249" t="s">
        <v>2443</v>
      </c>
      <c r="P3262" s="248">
        <v>43507</v>
      </c>
      <c r="Q3262" s="166" t="str">
        <f>IF(COUNTIFS(tabAtas_Bloqueios[CÓDIGO],tabConsumoAta[[#This Row],[CÓDIGO]],tabAtas_Bloqueios[CHAVE],tabConsumoAta[[#This Row],[ATA]],tabAtas_Bloqueios[INATIVO],"") &gt; 0,"X","")</f>
        <v/>
      </c>
      <c r="R3262" s="158" t="s">
        <v>1555</v>
      </c>
    </row>
    <row r="3263" spans="1:18" x14ac:dyDescent="0.3">
      <c r="A3263" s="247">
        <v>112159</v>
      </c>
      <c r="B3263" s="47" t="s">
        <v>160</v>
      </c>
      <c r="C3263" s="34" t="str">
        <f>IFERROR(VLOOKUP(tabConsumoAta[[#This Row],[CÓDIGO]],tabEstimativa[#Data],14,FALSE),"")</f>
        <v>Suspenso</v>
      </c>
      <c r="D3263" s="157" t="s">
        <v>1811</v>
      </c>
      <c r="E3263" s="157">
        <v>78</v>
      </c>
      <c r="F3263" s="34">
        <v>2018</v>
      </c>
      <c r="G3263" s="78">
        <f>IFERROR(VLOOKUP(tabConsumoAta[[#This Row],[ATA]],tabAtas[#Data],4,FALSE),"")</f>
        <v>43549</v>
      </c>
      <c r="H3263" s="163">
        <f>SUMIFS(tabSaldoAta[ESTIMATIVA],tabSaldoAta[CÓDIGO],tabConsumoAta[[#This Row],[CÓDIGO]],tabSaldoAta[CHAVE],tabConsumoAta[[#This Row],[ATA]])</f>
        <v>0</v>
      </c>
      <c r="I3263" s="164">
        <v>50</v>
      </c>
      <c r="J3263" s="159">
        <v>54</v>
      </c>
      <c r="K3263" s="251">
        <v>2294</v>
      </c>
      <c r="L3263" s="246" t="s">
        <v>2417</v>
      </c>
      <c r="M3263" s="160" t="s">
        <v>2441</v>
      </c>
      <c r="N3263" s="160" t="s">
        <v>2442</v>
      </c>
      <c r="O3263" s="249" t="s">
        <v>2443</v>
      </c>
      <c r="P3263" s="248">
        <v>43507</v>
      </c>
      <c r="Q3263" s="166" t="str">
        <f>IF(COUNTIFS(tabAtas_Bloqueios[CÓDIGO],tabConsumoAta[[#This Row],[CÓDIGO]],tabAtas_Bloqueios[CHAVE],tabConsumoAta[[#This Row],[ATA]],tabAtas_Bloqueios[INATIVO],"") &gt; 0,"X","")</f>
        <v/>
      </c>
      <c r="R3263" s="158" t="s">
        <v>1555</v>
      </c>
    </row>
    <row r="3264" spans="1:18" x14ac:dyDescent="0.3">
      <c r="A3264" s="247">
        <v>110896</v>
      </c>
      <c r="B3264" s="47" t="s">
        <v>161</v>
      </c>
      <c r="C3264" s="34" t="str">
        <f>IFERROR(VLOOKUP(tabConsumoAta[[#This Row],[CÓDIGO]],tabEstimativa[#Data],14,FALSE),"")</f>
        <v>Suspenso</v>
      </c>
      <c r="D3264" s="157" t="s">
        <v>1811</v>
      </c>
      <c r="E3264" s="157">
        <v>78</v>
      </c>
      <c r="F3264" s="34">
        <v>2018</v>
      </c>
      <c r="G3264" s="78">
        <f>IFERROR(VLOOKUP(tabConsumoAta[[#This Row],[ATA]],tabAtas[#Data],4,FALSE),"")</f>
        <v>43549</v>
      </c>
      <c r="H3264" s="163">
        <f>SUMIFS(tabSaldoAta[ESTIMATIVA],tabSaldoAta[CÓDIGO],tabConsumoAta[[#This Row],[CÓDIGO]],tabSaldoAta[CHAVE],tabConsumoAta[[#This Row],[ATA]])</f>
        <v>0</v>
      </c>
      <c r="I3264" s="164">
        <v>30</v>
      </c>
      <c r="J3264" s="159">
        <v>55</v>
      </c>
      <c r="K3264" s="251">
        <v>2294</v>
      </c>
      <c r="L3264" s="246" t="s">
        <v>2417</v>
      </c>
      <c r="M3264" s="160" t="s">
        <v>2441</v>
      </c>
      <c r="N3264" s="160" t="s">
        <v>2442</v>
      </c>
      <c r="O3264" s="249" t="s">
        <v>2443</v>
      </c>
      <c r="P3264" s="248">
        <v>43507</v>
      </c>
      <c r="Q3264" s="166" t="str">
        <f>IF(COUNTIFS(tabAtas_Bloqueios[CÓDIGO],tabConsumoAta[[#This Row],[CÓDIGO]],tabAtas_Bloqueios[CHAVE],tabConsumoAta[[#This Row],[ATA]],tabAtas_Bloqueios[INATIVO],"") &gt; 0,"X","")</f>
        <v/>
      </c>
      <c r="R3264" s="158" t="s">
        <v>1555</v>
      </c>
    </row>
    <row r="3265" spans="1:18" x14ac:dyDescent="0.3">
      <c r="A3265" s="247">
        <v>12992</v>
      </c>
      <c r="B3265" s="47" t="s">
        <v>2497</v>
      </c>
      <c r="C3265" s="34" t="str">
        <f>IFERROR(VLOOKUP(tabConsumoAta[[#This Row],[CÓDIGO]],tabEstimativa[#Data],14,FALSE),"")</f>
        <v>Suspenso</v>
      </c>
      <c r="D3265" s="157" t="s">
        <v>1811</v>
      </c>
      <c r="E3265" s="157">
        <v>78</v>
      </c>
      <c r="F3265" s="34">
        <v>2018</v>
      </c>
      <c r="G3265" s="78">
        <f>IFERROR(VLOOKUP(tabConsumoAta[[#This Row],[ATA]],tabAtas[#Data],4,FALSE),"")</f>
        <v>43549</v>
      </c>
      <c r="H3265" s="163">
        <f>SUMIFS(tabSaldoAta[ESTIMATIVA],tabSaldoAta[CÓDIGO],tabConsumoAta[[#This Row],[CÓDIGO]],tabSaldoAta[CHAVE],tabConsumoAta[[#This Row],[ATA]])</f>
        <v>0</v>
      </c>
      <c r="I3265" s="164">
        <v>60</v>
      </c>
      <c r="J3265" s="159">
        <v>56</v>
      </c>
      <c r="K3265" s="251">
        <v>2294</v>
      </c>
      <c r="L3265" s="246" t="s">
        <v>2417</v>
      </c>
      <c r="M3265" s="160" t="s">
        <v>2441</v>
      </c>
      <c r="N3265" s="160" t="s">
        <v>2442</v>
      </c>
      <c r="O3265" s="249" t="s">
        <v>2443</v>
      </c>
      <c r="P3265" s="248">
        <v>43507</v>
      </c>
      <c r="Q3265" s="166" t="str">
        <f>IF(COUNTIFS(tabAtas_Bloqueios[CÓDIGO],tabConsumoAta[[#This Row],[CÓDIGO]],tabAtas_Bloqueios[CHAVE],tabConsumoAta[[#This Row],[ATA]],tabAtas_Bloqueios[INATIVO],"") &gt; 0,"X","")</f>
        <v/>
      </c>
      <c r="R3265" s="158" t="s">
        <v>1555</v>
      </c>
    </row>
    <row r="3266" spans="1:18" x14ac:dyDescent="0.3">
      <c r="A3266" s="247">
        <v>112157</v>
      </c>
      <c r="B3266" s="47" t="s">
        <v>2498</v>
      </c>
      <c r="C3266" s="34" t="str">
        <f>IFERROR(VLOOKUP(tabConsumoAta[[#This Row],[CÓDIGO]],tabEstimativa[#Data],14,FALSE),"")</f>
        <v>Inativo</v>
      </c>
      <c r="D3266" s="157" t="s">
        <v>1811</v>
      </c>
      <c r="E3266" s="157">
        <v>78</v>
      </c>
      <c r="F3266" s="34">
        <v>2018</v>
      </c>
      <c r="G3266" s="78">
        <f>IFERROR(VLOOKUP(tabConsumoAta[[#This Row],[ATA]],tabAtas[#Data],4,FALSE),"")</f>
        <v>43549</v>
      </c>
      <c r="H3266" s="163">
        <f>SUMIFS(tabSaldoAta[ESTIMATIVA],tabSaldoAta[CÓDIGO],tabConsumoAta[[#This Row],[CÓDIGO]],tabSaldoAta[CHAVE],tabConsumoAta[[#This Row],[ATA]])</f>
        <v>0</v>
      </c>
      <c r="I3266" s="164">
        <v>59</v>
      </c>
      <c r="J3266" s="159">
        <v>57</v>
      </c>
      <c r="K3266" s="251">
        <v>2294</v>
      </c>
      <c r="L3266" s="246" t="s">
        <v>2417</v>
      </c>
      <c r="M3266" s="160" t="s">
        <v>2441</v>
      </c>
      <c r="N3266" s="160" t="s">
        <v>2442</v>
      </c>
      <c r="O3266" s="249" t="s">
        <v>2443</v>
      </c>
      <c r="P3266" s="248">
        <v>43507</v>
      </c>
      <c r="Q3266" s="166" t="str">
        <f>IF(COUNTIFS(tabAtas_Bloqueios[CÓDIGO],tabConsumoAta[[#This Row],[CÓDIGO]],tabAtas_Bloqueios[CHAVE],tabConsumoAta[[#This Row],[ATA]],tabAtas_Bloqueios[INATIVO],"") &gt; 0,"X","")</f>
        <v/>
      </c>
      <c r="R3266" s="158" t="s">
        <v>1555</v>
      </c>
    </row>
    <row r="3267" spans="1:18" x14ac:dyDescent="0.3">
      <c r="A3267" s="247">
        <v>74124</v>
      </c>
      <c r="B3267" s="47" t="s">
        <v>67</v>
      </c>
      <c r="C3267" s="34" t="str">
        <f>IFERROR(VLOOKUP(tabConsumoAta[[#This Row],[CÓDIGO]],tabEstimativa[#Data],14,FALSE),"")</f>
        <v>Inativo</v>
      </c>
      <c r="D3267" s="157" t="s">
        <v>1811</v>
      </c>
      <c r="E3267" s="157">
        <v>78</v>
      </c>
      <c r="F3267" s="34">
        <v>2018</v>
      </c>
      <c r="G3267" s="78">
        <f>IFERROR(VLOOKUP(tabConsumoAta[[#This Row],[ATA]],tabAtas[#Data],4,FALSE),"")</f>
        <v>43549</v>
      </c>
      <c r="H3267" s="163">
        <f>SUMIFS(tabSaldoAta[ESTIMATIVA],tabSaldoAta[CÓDIGO],tabConsumoAta[[#This Row],[CÓDIGO]],tabSaldoAta[CHAVE],tabConsumoAta[[#This Row],[ATA]])</f>
        <v>0</v>
      </c>
      <c r="I3267" s="164">
        <v>1000</v>
      </c>
      <c r="J3267" s="159">
        <v>58</v>
      </c>
      <c r="K3267" s="251">
        <v>2292</v>
      </c>
      <c r="L3267" s="246" t="s">
        <v>2419</v>
      </c>
      <c r="M3267" s="160" t="s">
        <v>2441</v>
      </c>
      <c r="N3267" s="160" t="s">
        <v>2442</v>
      </c>
      <c r="O3267" s="249" t="s">
        <v>2443</v>
      </c>
      <c r="P3267" s="248">
        <v>43507</v>
      </c>
      <c r="Q3267" s="166" t="str">
        <f>IF(COUNTIFS(tabAtas_Bloqueios[CÓDIGO],tabConsumoAta[[#This Row],[CÓDIGO]],tabAtas_Bloqueios[CHAVE],tabConsumoAta[[#This Row],[ATA]],tabAtas_Bloqueios[INATIVO],"") &gt; 0,"X","")</f>
        <v/>
      </c>
      <c r="R3267" s="158" t="s">
        <v>1555</v>
      </c>
    </row>
    <row r="3268" spans="1:18" x14ac:dyDescent="0.3">
      <c r="A3268" s="247">
        <v>130695</v>
      </c>
      <c r="B3268" s="47" t="s">
        <v>2499</v>
      </c>
      <c r="C3268" s="34" t="str">
        <f>IFERROR(VLOOKUP(tabConsumoAta[[#This Row],[CÓDIGO]],tabEstimativa[#Data],14,FALSE),"")</f>
        <v>Aguardando</v>
      </c>
      <c r="D3268" s="157" t="s">
        <v>2500</v>
      </c>
      <c r="E3268" s="157">
        <v>81</v>
      </c>
      <c r="F3268" s="34">
        <v>2018</v>
      </c>
      <c r="G3268" s="78" t="str">
        <f>IFERROR(VLOOKUP(tabConsumoAta[[#This Row],[ATA]],tabAtas[#Data],4,FALSE),"")</f>
        <v/>
      </c>
      <c r="H3268" s="163">
        <f>SUMIFS(tabSaldoAta[ESTIMATIVA],tabSaldoAta[CÓDIGO],tabConsumoAta[[#This Row],[CÓDIGO]],tabSaldoAta[CHAVE],tabConsumoAta[[#This Row],[ATA]])</f>
        <v>0</v>
      </c>
      <c r="I3268" s="164">
        <v>2400</v>
      </c>
      <c r="J3268" s="159">
        <v>59</v>
      </c>
      <c r="K3268" s="251">
        <v>2302</v>
      </c>
      <c r="L3268" s="246" t="s">
        <v>2501</v>
      </c>
      <c r="M3268" s="160" t="s">
        <v>2441</v>
      </c>
      <c r="N3268" s="160" t="s">
        <v>2442</v>
      </c>
      <c r="O3268" s="249" t="s">
        <v>2443</v>
      </c>
      <c r="P3268" s="248">
        <v>43507</v>
      </c>
      <c r="Q3268" s="166" t="str">
        <f>IF(COUNTIFS(tabAtas_Bloqueios[CÓDIGO],tabConsumoAta[[#This Row],[CÓDIGO]],tabAtas_Bloqueios[CHAVE],tabConsumoAta[[#This Row],[ATA]],tabAtas_Bloqueios[INATIVO],"") &gt; 0,"X","")</f>
        <v/>
      </c>
      <c r="R3268" s="158" t="s">
        <v>1555</v>
      </c>
    </row>
    <row r="3269" spans="1:18" x14ac:dyDescent="0.3">
      <c r="A3269" s="247">
        <v>118864</v>
      </c>
      <c r="B3269" s="47" t="s">
        <v>342</v>
      </c>
      <c r="C3269" s="34" t="str">
        <f>IFERROR(VLOOKUP(tabConsumoAta[[#This Row],[CÓDIGO]],tabEstimativa[#Data],14,FALSE),"")</f>
        <v>Inativo</v>
      </c>
      <c r="D3269" s="157" t="s">
        <v>1577</v>
      </c>
      <c r="E3269" s="157">
        <v>107</v>
      </c>
      <c r="F3269" s="34">
        <v>2018</v>
      </c>
      <c r="G3269" s="78">
        <f>IFERROR(VLOOKUP(tabConsumoAta[[#This Row],[ATA]],tabAtas[#Data],4,FALSE),"")</f>
        <v>43608</v>
      </c>
      <c r="H3269" s="163">
        <f>SUMIFS(tabSaldoAta[ESTIMATIVA],tabSaldoAta[CÓDIGO],tabConsumoAta[[#This Row],[CÓDIGO]],tabSaldoAta[CHAVE],tabConsumoAta[[#This Row],[ATA]])</f>
        <v>0</v>
      </c>
      <c r="I3269" s="164">
        <v>300</v>
      </c>
      <c r="J3269" s="159">
        <v>60</v>
      </c>
      <c r="K3269" s="251">
        <v>2336</v>
      </c>
      <c r="L3269" s="246" t="s">
        <v>2502</v>
      </c>
      <c r="M3269" s="160" t="s">
        <v>2441</v>
      </c>
      <c r="N3269" s="160" t="s">
        <v>2442</v>
      </c>
      <c r="O3269" s="249" t="s">
        <v>2443</v>
      </c>
      <c r="P3269" s="248">
        <v>43507</v>
      </c>
      <c r="Q3269" s="166" t="str">
        <f>IF(COUNTIFS(tabAtas_Bloqueios[CÓDIGO],tabConsumoAta[[#This Row],[CÓDIGO]],tabAtas_Bloqueios[CHAVE],tabConsumoAta[[#This Row],[ATA]],tabAtas_Bloqueios[INATIVO],"") &gt; 0,"X","")</f>
        <v/>
      </c>
      <c r="R3269" s="158" t="s">
        <v>1555</v>
      </c>
    </row>
    <row r="3270" spans="1:18" x14ac:dyDescent="0.3">
      <c r="A3270" s="247">
        <v>135239</v>
      </c>
      <c r="B3270" s="47" t="s">
        <v>2503</v>
      </c>
      <c r="C3270" s="34" t="str">
        <f>IFERROR(VLOOKUP(tabConsumoAta[[#This Row],[CÓDIGO]],tabEstimativa[#Data],14,FALSE),"")</f>
        <v>Inativo</v>
      </c>
      <c r="D3270" s="157" t="s">
        <v>1640</v>
      </c>
      <c r="E3270" s="157">
        <v>190</v>
      </c>
      <c r="F3270" s="34">
        <v>2018</v>
      </c>
      <c r="G3270" s="78">
        <f>IFERROR(VLOOKUP(tabConsumoAta[[#This Row],[ATA]],tabAtas[#Data],4,FALSE),"")</f>
        <v>43726</v>
      </c>
      <c r="H3270" s="163">
        <f>SUMIFS(tabSaldoAta[ESTIMATIVA],tabSaldoAta[CÓDIGO],tabConsumoAta[[#This Row],[CÓDIGO]],tabSaldoAta[CHAVE],tabConsumoAta[[#This Row],[ATA]])</f>
        <v>0</v>
      </c>
      <c r="I3270" s="164">
        <v>100</v>
      </c>
      <c r="J3270" s="159">
        <v>61</v>
      </c>
      <c r="K3270" s="251">
        <v>2304</v>
      </c>
      <c r="L3270" s="246" t="s">
        <v>2411</v>
      </c>
      <c r="M3270" s="160" t="s">
        <v>2441</v>
      </c>
      <c r="N3270" s="160" t="s">
        <v>2442</v>
      </c>
      <c r="O3270" s="249" t="s">
        <v>2443</v>
      </c>
      <c r="P3270" s="248">
        <v>43507</v>
      </c>
      <c r="Q3270" s="166" t="str">
        <f>IF(COUNTIFS(tabAtas_Bloqueios[CÓDIGO],tabConsumoAta[[#This Row],[CÓDIGO]],tabAtas_Bloqueios[CHAVE],tabConsumoAta[[#This Row],[ATA]],tabAtas_Bloqueios[INATIVO],"") &gt; 0,"X","")</f>
        <v>X</v>
      </c>
      <c r="R3270" s="158" t="s">
        <v>1555</v>
      </c>
    </row>
    <row r="3271" spans="1:18" x14ac:dyDescent="0.3">
      <c r="A3271" s="247">
        <v>32534</v>
      </c>
      <c r="B3271" s="47" t="s">
        <v>30</v>
      </c>
      <c r="C3271" s="34" t="str">
        <f>IFERROR(VLOOKUP(tabConsumoAta[[#This Row],[CÓDIGO]],tabEstimativa[#Data],14,FALSE),"")</f>
        <v>Aguardando</v>
      </c>
      <c r="D3271" s="157" t="s">
        <v>1648</v>
      </c>
      <c r="E3271" s="157">
        <v>198</v>
      </c>
      <c r="F3271" s="34">
        <v>2018</v>
      </c>
      <c r="G3271" s="78">
        <f>IFERROR(VLOOKUP(tabConsumoAta[[#This Row],[ATA]],tabAtas[#Data],4,FALSE),"")</f>
        <v>43733</v>
      </c>
      <c r="H3271" s="163">
        <f>SUMIFS(tabSaldoAta[ESTIMATIVA],tabSaldoAta[CÓDIGO],tabConsumoAta[[#This Row],[CÓDIGO]],tabSaldoAta[CHAVE],tabConsumoAta[[#This Row],[ATA]])</f>
        <v>800</v>
      </c>
      <c r="I3271" s="164">
        <v>500</v>
      </c>
      <c r="J3271" s="159">
        <v>62</v>
      </c>
      <c r="K3271" s="251">
        <v>2306</v>
      </c>
      <c r="L3271" s="246" t="s">
        <v>2504</v>
      </c>
      <c r="M3271" s="160" t="s">
        <v>2441</v>
      </c>
      <c r="N3271" s="160" t="s">
        <v>2442</v>
      </c>
      <c r="O3271" s="249" t="s">
        <v>2443</v>
      </c>
      <c r="P3271" s="248">
        <v>43507</v>
      </c>
      <c r="Q3271" s="166" t="str">
        <f>IF(COUNTIFS(tabAtas_Bloqueios[CÓDIGO],tabConsumoAta[[#This Row],[CÓDIGO]],tabAtas_Bloqueios[CHAVE],tabConsumoAta[[#This Row],[ATA]],tabAtas_Bloqueios[INATIVO],"") &gt; 0,"X","")</f>
        <v/>
      </c>
      <c r="R3271" s="158" t="s">
        <v>1555</v>
      </c>
    </row>
    <row r="3272" spans="1:18" x14ac:dyDescent="0.3">
      <c r="A3272" s="247">
        <v>30658</v>
      </c>
      <c r="B3272" s="47" t="s">
        <v>246</v>
      </c>
      <c r="C3272" s="34" t="str">
        <f>IFERROR(VLOOKUP(tabConsumoAta[[#This Row],[CÓDIGO]],tabEstimativa[#Data],14,FALSE),"")</f>
        <v>Inativo</v>
      </c>
      <c r="D3272" s="157" t="s">
        <v>1663</v>
      </c>
      <c r="E3272" s="157">
        <v>228</v>
      </c>
      <c r="F3272" s="34">
        <v>2018</v>
      </c>
      <c r="G3272" s="78">
        <f>IFERROR(VLOOKUP(tabConsumoAta[[#This Row],[ATA]],tabAtas[#Data],4,FALSE),"")</f>
        <v>43787</v>
      </c>
      <c r="H3272" s="163">
        <f>SUMIFS(tabSaldoAta[ESTIMATIVA],tabSaldoAta[CÓDIGO],tabConsumoAta[[#This Row],[CÓDIGO]],tabSaldoAta[CHAVE],tabConsumoAta[[#This Row],[ATA]])</f>
        <v>0</v>
      </c>
      <c r="I3272" s="164">
        <v>10</v>
      </c>
      <c r="J3272" s="159">
        <v>63</v>
      </c>
      <c r="K3272" s="251">
        <v>2309</v>
      </c>
      <c r="L3272" s="246" t="s">
        <v>2427</v>
      </c>
      <c r="M3272" s="160" t="s">
        <v>2441</v>
      </c>
      <c r="N3272" s="160" t="s">
        <v>2442</v>
      </c>
      <c r="O3272" s="249" t="s">
        <v>2443</v>
      </c>
      <c r="P3272" s="248">
        <v>43507</v>
      </c>
      <c r="Q3272" s="166" t="str">
        <f>IF(COUNTIFS(tabAtas_Bloqueios[CÓDIGO],tabConsumoAta[[#This Row],[CÓDIGO]],tabAtas_Bloqueios[CHAVE],tabConsumoAta[[#This Row],[ATA]],tabAtas_Bloqueios[INATIVO],"") &gt; 0,"X","")</f>
        <v/>
      </c>
      <c r="R3272" s="158" t="s">
        <v>1555</v>
      </c>
    </row>
    <row r="3273" spans="1:18" x14ac:dyDescent="0.3">
      <c r="A3273" s="247">
        <v>100383</v>
      </c>
      <c r="B3273" s="47" t="s">
        <v>2123</v>
      </c>
      <c r="C3273" s="34" t="str">
        <f>IFERROR(VLOOKUP(tabConsumoAta[[#This Row],[CÓDIGO]],tabEstimativa[#Data],14,FALSE),"")</f>
        <v>Aguardando</v>
      </c>
      <c r="D3273" s="157" t="s">
        <v>1667</v>
      </c>
      <c r="E3273" s="157">
        <v>230</v>
      </c>
      <c r="F3273" s="34">
        <v>2018</v>
      </c>
      <c r="G3273" s="78">
        <f>IFERROR(VLOOKUP(tabConsumoAta[[#This Row],[ATA]],tabAtas[#Data],4,FALSE),"")</f>
        <v>43791</v>
      </c>
      <c r="H3273" s="163">
        <f>SUMIFS(tabSaldoAta[ESTIMATIVA],tabSaldoAta[CÓDIGO],tabConsumoAta[[#This Row],[CÓDIGO]],tabSaldoAta[CHAVE],tabConsumoAta[[#This Row],[ATA]])</f>
        <v>0</v>
      </c>
      <c r="I3273" s="164">
        <v>50</v>
      </c>
      <c r="J3273" s="159">
        <v>64</v>
      </c>
      <c r="K3273" s="251">
        <v>2317</v>
      </c>
      <c r="L3273" s="246" t="s">
        <v>2505</v>
      </c>
      <c r="M3273" s="160" t="s">
        <v>2441</v>
      </c>
      <c r="N3273" s="160" t="s">
        <v>2442</v>
      </c>
      <c r="O3273" s="249" t="s">
        <v>2443</v>
      </c>
      <c r="P3273" s="248">
        <v>43507</v>
      </c>
      <c r="Q3273" s="166" t="str">
        <f>IF(COUNTIFS(tabAtas_Bloqueios[CÓDIGO],tabConsumoAta[[#This Row],[CÓDIGO]],tabAtas_Bloqueios[CHAVE],tabConsumoAta[[#This Row],[ATA]],tabAtas_Bloqueios[INATIVO],"") &gt; 0,"X","")</f>
        <v/>
      </c>
      <c r="R3273" s="158" t="s">
        <v>1555</v>
      </c>
    </row>
    <row r="3274" spans="1:18" x14ac:dyDescent="0.3">
      <c r="A3274" s="247">
        <v>134556</v>
      </c>
      <c r="B3274" s="47" t="s">
        <v>379</v>
      </c>
      <c r="C3274" s="34" t="str">
        <f>IFERROR(VLOOKUP(tabConsumoAta[[#This Row],[CÓDIGO]],tabEstimativa[#Data],14,FALSE),"")</f>
        <v>Aguardando</v>
      </c>
      <c r="D3274" s="157" t="s">
        <v>1713</v>
      </c>
      <c r="E3274" s="157">
        <v>10</v>
      </c>
      <c r="F3274" s="34">
        <v>2019</v>
      </c>
      <c r="G3274" s="78">
        <f>IFERROR(VLOOKUP(tabConsumoAta[[#This Row],[ATA]],tabAtas[#Data],4,FALSE),"")</f>
        <v>43850</v>
      </c>
      <c r="H3274" s="163">
        <f>SUMIFS(tabSaldoAta[ESTIMATIVA],tabSaldoAta[CÓDIGO],tabConsumoAta[[#This Row],[CÓDIGO]],tabSaldoAta[CHAVE],tabConsumoAta[[#This Row],[ATA]])</f>
        <v>132</v>
      </c>
      <c r="I3274" s="164">
        <v>50</v>
      </c>
      <c r="J3274" s="159">
        <v>65</v>
      </c>
      <c r="K3274" s="251">
        <v>2320</v>
      </c>
      <c r="L3274" s="246" t="s">
        <v>2438</v>
      </c>
      <c r="M3274" s="160" t="s">
        <v>2441</v>
      </c>
      <c r="N3274" s="160" t="s">
        <v>2442</v>
      </c>
      <c r="O3274" s="249" t="s">
        <v>2443</v>
      </c>
      <c r="P3274" s="248">
        <v>43507</v>
      </c>
      <c r="Q3274" s="166" t="str">
        <f>IF(COUNTIFS(tabAtas_Bloqueios[CÓDIGO],tabConsumoAta[[#This Row],[CÓDIGO]],tabAtas_Bloqueios[CHAVE],tabConsumoAta[[#This Row],[ATA]],tabAtas_Bloqueios[INATIVO],"") &gt; 0,"X","")</f>
        <v/>
      </c>
      <c r="R3274" s="158" t="s">
        <v>1555</v>
      </c>
    </row>
    <row r="3275" spans="1:18" x14ac:dyDescent="0.3">
      <c r="A3275" s="247">
        <v>106631</v>
      </c>
      <c r="B3275" s="47" t="s">
        <v>2506</v>
      </c>
      <c r="C3275" s="34" t="str">
        <f>IFERROR(VLOOKUP(tabConsumoAta[[#This Row],[CÓDIGO]],tabEstimativa[#Data],14,FALSE),"")</f>
        <v>Inativo</v>
      </c>
      <c r="D3275" s="157" t="s">
        <v>1716</v>
      </c>
      <c r="E3275" s="157">
        <v>13</v>
      </c>
      <c r="F3275" s="34">
        <v>2019</v>
      </c>
      <c r="G3275" s="78">
        <f>IFERROR(VLOOKUP(tabConsumoAta[[#This Row],[ATA]],tabAtas[#Data],4,FALSE),"")</f>
        <v>43853</v>
      </c>
      <c r="H3275" s="163">
        <f>SUMIFS(tabSaldoAta[ESTIMATIVA],tabSaldoAta[CÓDIGO],tabConsumoAta[[#This Row],[CÓDIGO]],tabSaldoAta[CHAVE],tabConsumoAta[[#This Row],[ATA]])</f>
        <v>150</v>
      </c>
      <c r="I3275" s="164">
        <v>70</v>
      </c>
      <c r="J3275" s="159">
        <v>66</v>
      </c>
      <c r="K3275" s="251">
        <v>2323</v>
      </c>
      <c r="L3275" s="246" t="s">
        <v>2507</v>
      </c>
      <c r="M3275" s="160" t="s">
        <v>2441</v>
      </c>
      <c r="N3275" s="160" t="s">
        <v>2442</v>
      </c>
      <c r="O3275" s="249" t="s">
        <v>2443</v>
      </c>
      <c r="P3275" s="248">
        <v>43507</v>
      </c>
      <c r="Q3275" s="166" t="str">
        <f>IF(COUNTIFS(tabAtas_Bloqueios[CÓDIGO],tabConsumoAta[[#This Row],[CÓDIGO]],tabAtas_Bloqueios[CHAVE],tabConsumoAta[[#This Row],[ATA]],tabAtas_Bloqueios[INATIVO],"") &gt; 0,"X","")</f>
        <v/>
      </c>
      <c r="R3275" s="158" t="s">
        <v>1555</v>
      </c>
    </row>
    <row r="3276" spans="1:18" x14ac:dyDescent="0.3">
      <c r="A3276" s="247">
        <v>13186</v>
      </c>
      <c r="B3276" s="47" t="s">
        <v>2508</v>
      </c>
      <c r="C3276" s="34" t="str">
        <f>IFERROR(VLOOKUP(tabConsumoAta[[#This Row],[CÓDIGO]],tabEstimativa[#Data],14,FALSE),"")</f>
        <v>Suspenso</v>
      </c>
      <c r="D3276" s="157" t="s">
        <v>1722</v>
      </c>
      <c r="E3276" s="157">
        <v>16</v>
      </c>
      <c r="F3276" s="34">
        <v>2019</v>
      </c>
      <c r="G3276" s="78">
        <f>IFERROR(VLOOKUP(tabConsumoAta[[#This Row],[ATA]],tabAtas[#Data],4,FALSE),"")</f>
        <v>43859</v>
      </c>
      <c r="H3276" s="163">
        <f>SUMIFS(tabSaldoAta[ESTIMATIVA],tabSaldoAta[CÓDIGO],tabConsumoAta[[#This Row],[CÓDIGO]],tabSaldoAta[CHAVE],tabConsumoAta[[#This Row],[ATA]])</f>
        <v>100</v>
      </c>
      <c r="I3276" s="164">
        <v>60</v>
      </c>
      <c r="J3276" s="159">
        <v>67</v>
      </c>
      <c r="K3276" s="251">
        <v>2327</v>
      </c>
      <c r="L3276" s="246" t="s">
        <v>2509</v>
      </c>
      <c r="M3276" s="160" t="s">
        <v>2441</v>
      </c>
      <c r="N3276" s="160" t="s">
        <v>2442</v>
      </c>
      <c r="O3276" s="249" t="s">
        <v>2443</v>
      </c>
      <c r="P3276" s="248">
        <v>43507</v>
      </c>
      <c r="Q3276" s="166" t="str">
        <f>IF(COUNTIFS(tabAtas_Bloqueios[CÓDIGO],tabConsumoAta[[#This Row],[CÓDIGO]],tabAtas_Bloqueios[CHAVE],tabConsumoAta[[#This Row],[ATA]],tabAtas_Bloqueios[INATIVO],"") &gt; 0,"X","")</f>
        <v/>
      </c>
      <c r="R3276" s="158" t="s">
        <v>1555</v>
      </c>
    </row>
    <row r="3277" spans="1:18" x14ac:dyDescent="0.3">
      <c r="A3277" s="247">
        <v>13109</v>
      </c>
      <c r="B3277" s="47" t="s">
        <v>1421</v>
      </c>
      <c r="C3277" s="34" t="str">
        <f>IFERROR(VLOOKUP(tabConsumoAta[[#This Row],[CÓDIGO]],tabEstimativa[#Data],14,FALSE),"")</f>
        <v>Suspenso</v>
      </c>
      <c r="D3277" s="157" t="s">
        <v>1722</v>
      </c>
      <c r="E3277" s="157">
        <v>16</v>
      </c>
      <c r="F3277" s="34">
        <v>2019</v>
      </c>
      <c r="G3277" s="78">
        <f>IFERROR(VLOOKUP(tabConsumoAta[[#This Row],[ATA]],tabAtas[#Data],4,FALSE),"")</f>
        <v>43859</v>
      </c>
      <c r="H3277" s="163">
        <f>SUMIFS(tabSaldoAta[ESTIMATIVA],tabSaldoAta[CÓDIGO],tabConsumoAta[[#This Row],[CÓDIGO]],tabSaldoAta[CHAVE],tabConsumoAta[[#This Row],[ATA]])</f>
        <v>200</v>
      </c>
      <c r="I3277" s="164">
        <v>60</v>
      </c>
      <c r="J3277" s="159">
        <v>68</v>
      </c>
      <c r="K3277" s="251">
        <v>2325</v>
      </c>
      <c r="L3277" s="246" t="s">
        <v>2510</v>
      </c>
      <c r="M3277" s="160" t="s">
        <v>2441</v>
      </c>
      <c r="N3277" s="160" t="s">
        <v>2442</v>
      </c>
      <c r="O3277" s="249" t="s">
        <v>2443</v>
      </c>
      <c r="P3277" s="248">
        <v>43507</v>
      </c>
      <c r="Q3277" s="166" t="str">
        <f>IF(COUNTIFS(tabAtas_Bloqueios[CÓDIGO],tabConsumoAta[[#This Row],[CÓDIGO]],tabAtas_Bloqueios[CHAVE],tabConsumoAta[[#This Row],[ATA]],tabAtas_Bloqueios[INATIVO],"") &gt; 0,"X","")</f>
        <v/>
      </c>
      <c r="R3277" s="158" t="s">
        <v>1555</v>
      </c>
    </row>
    <row r="3278" spans="1:18" x14ac:dyDescent="0.3">
      <c r="A3278" s="247">
        <v>71697</v>
      </c>
      <c r="B3278" s="47" t="s">
        <v>1422</v>
      </c>
      <c r="C3278" s="34" t="str">
        <f>IFERROR(VLOOKUP(tabConsumoAta[[#This Row],[CÓDIGO]],tabEstimativa[#Data],14,FALSE),"")</f>
        <v>Suspenso</v>
      </c>
      <c r="D3278" s="157" t="s">
        <v>1722</v>
      </c>
      <c r="E3278" s="157">
        <v>16</v>
      </c>
      <c r="F3278" s="34">
        <v>2019</v>
      </c>
      <c r="G3278" s="78">
        <f>IFERROR(VLOOKUP(tabConsumoAta[[#This Row],[ATA]],tabAtas[#Data],4,FALSE),"")</f>
        <v>43859</v>
      </c>
      <c r="H3278" s="163">
        <f>SUMIFS(tabSaldoAta[ESTIMATIVA],tabSaldoAta[CÓDIGO],tabConsumoAta[[#This Row],[CÓDIGO]],tabSaldoAta[CHAVE],tabConsumoAta[[#This Row],[ATA]])</f>
        <v>300</v>
      </c>
      <c r="I3278" s="164">
        <v>150</v>
      </c>
      <c r="J3278" s="159">
        <v>69</v>
      </c>
      <c r="K3278" s="251">
        <v>2326</v>
      </c>
      <c r="L3278" s="246" t="s">
        <v>2427</v>
      </c>
      <c r="M3278" s="160" t="s">
        <v>2441</v>
      </c>
      <c r="N3278" s="160" t="s">
        <v>2442</v>
      </c>
      <c r="O3278" s="249" t="s">
        <v>2443</v>
      </c>
      <c r="P3278" s="248">
        <v>43507</v>
      </c>
      <c r="Q3278" s="166" t="str">
        <f>IF(COUNTIFS(tabAtas_Bloqueios[CÓDIGO],tabConsumoAta[[#This Row],[CÓDIGO]],tabAtas_Bloqueios[CHAVE],tabConsumoAta[[#This Row],[ATA]],tabAtas_Bloqueios[INATIVO],"") &gt; 0,"X","")</f>
        <v/>
      </c>
      <c r="R3278" s="158" t="s">
        <v>1555</v>
      </c>
    </row>
    <row r="3279" spans="1:18" x14ac:dyDescent="0.3">
      <c r="A3279" s="247">
        <v>15840</v>
      </c>
      <c r="B3279" s="47" t="s">
        <v>2408</v>
      </c>
      <c r="C3279" s="34" t="str">
        <f>IFERROR(VLOOKUP(tabConsumoAta[[#This Row],[CÓDIGO]],tabEstimativa[#Data],14,FALSE),"")</f>
        <v/>
      </c>
      <c r="D3279" s="157" t="s">
        <v>2167</v>
      </c>
      <c r="E3279" s="157">
        <v>34</v>
      </c>
      <c r="F3279" s="34">
        <v>2018</v>
      </c>
      <c r="G3279" s="78">
        <f>IFERROR(VLOOKUP(tabConsumoAta[[#This Row],[ATA]],tabAtas[#Data],4,FALSE),"")</f>
        <v>43515</v>
      </c>
      <c r="H3279" s="163">
        <f>SUMIFS(tabSaldoAta[ESTIMATIVA],tabSaldoAta[CÓDIGO],tabConsumoAta[[#This Row],[CÓDIGO]],tabSaldoAta[CHAVE],tabConsumoAta[[#This Row],[ATA]])</f>
        <v>0</v>
      </c>
      <c r="I3279" s="164">
        <v>100</v>
      </c>
      <c r="J3279" s="159">
        <v>1</v>
      </c>
      <c r="K3279" s="251">
        <v>1644</v>
      </c>
      <c r="L3279" s="246" t="s">
        <v>2411</v>
      </c>
      <c r="M3279" s="160" t="s">
        <v>2409</v>
      </c>
      <c r="N3279" s="160" t="s">
        <v>2410</v>
      </c>
      <c r="O3279" s="249" t="s">
        <v>2412</v>
      </c>
      <c r="P3279" s="248">
        <v>43500</v>
      </c>
      <c r="Q3279" s="166" t="str">
        <f>IF(COUNTIFS(tabAtas_Bloqueios[CÓDIGO],tabConsumoAta[[#This Row],[CÓDIGO]],tabAtas_Bloqueios[CHAVE],tabConsumoAta[[#This Row],[ATA]],tabAtas_Bloqueios[INATIVO],"") &gt; 0,"X","")</f>
        <v/>
      </c>
      <c r="R3279" s="158" t="s">
        <v>1555</v>
      </c>
    </row>
    <row r="3280" spans="1:18" x14ac:dyDescent="0.3">
      <c r="A3280" s="247">
        <v>106414</v>
      </c>
      <c r="B3280" s="47" t="s">
        <v>2413</v>
      </c>
      <c r="C3280" s="34" t="str">
        <f>IFERROR(VLOOKUP(tabConsumoAta[[#This Row],[CÓDIGO]],tabEstimativa[#Data],14,FALSE),"")</f>
        <v>Suspenso</v>
      </c>
      <c r="D3280" s="157" t="s">
        <v>2168</v>
      </c>
      <c r="E3280" s="157">
        <v>58</v>
      </c>
      <c r="F3280" s="34">
        <v>2018</v>
      </c>
      <c r="G3280" s="78">
        <f>IFERROR(VLOOKUP(tabConsumoAta[[#This Row],[ATA]],tabAtas[#Data],4,FALSE),"")</f>
        <v>43532</v>
      </c>
      <c r="H3280" s="163">
        <f>SUMIFS(tabSaldoAta[ESTIMATIVA],tabSaldoAta[CÓDIGO],tabConsumoAta[[#This Row],[CÓDIGO]],tabSaldoAta[CHAVE],tabConsumoAta[[#This Row],[ATA]])</f>
        <v>0</v>
      </c>
      <c r="I3280" s="164">
        <v>40</v>
      </c>
      <c r="J3280" s="159">
        <v>2</v>
      </c>
      <c r="K3280" s="251">
        <v>1645</v>
      </c>
      <c r="L3280" s="246" t="s">
        <v>2414</v>
      </c>
      <c r="M3280" s="160" t="s">
        <v>2409</v>
      </c>
      <c r="N3280" s="160" t="s">
        <v>2410</v>
      </c>
      <c r="O3280" s="249" t="s">
        <v>2412</v>
      </c>
      <c r="P3280" s="248">
        <v>43500</v>
      </c>
      <c r="Q3280" s="166" t="str">
        <f>IF(COUNTIFS(tabAtas_Bloqueios[CÓDIGO],tabConsumoAta[[#This Row],[CÓDIGO]],tabAtas_Bloqueios[CHAVE],tabConsumoAta[[#This Row],[ATA]],tabAtas_Bloqueios[INATIVO],"") &gt; 0,"X","")</f>
        <v/>
      </c>
      <c r="R3280" s="158" t="s">
        <v>1555</v>
      </c>
    </row>
    <row r="3281" spans="1:18" x14ac:dyDescent="0.3">
      <c r="A3281" s="247">
        <v>64302</v>
      </c>
      <c r="B3281" s="47" t="s">
        <v>69</v>
      </c>
      <c r="C3281" s="34" t="str">
        <f>IFERROR(VLOOKUP(tabConsumoAta[[#This Row],[CÓDIGO]],tabEstimativa[#Data],14,FALSE),"")</f>
        <v>Inativo</v>
      </c>
      <c r="D3281" s="157" t="s">
        <v>1811</v>
      </c>
      <c r="E3281" s="157">
        <v>78</v>
      </c>
      <c r="F3281" s="34">
        <v>2018</v>
      </c>
      <c r="G3281" s="78">
        <f>IFERROR(VLOOKUP(tabConsumoAta[[#This Row],[ATA]],tabAtas[#Data],4,FALSE),"")</f>
        <v>43549</v>
      </c>
      <c r="H3281" s="163">
        <f>SUMIFS(tabSaldoAta[ESTIMATIVA],tabSaldoAta[CÓDIGO],tabConsumoAta[[#This Row],[CÓDIGO]],tabSaldoAta[CHAVE],tabConsumoAta[[#This Row],[ATA]])</f>
        <v>0</v>
      </c>
      <c r="I3281" s="164">
        <v>75</v>
      </c>
      <c r="J3281" s="159">
        <v>3</v>
      </c>
      <c r="K3281" s="251">
        <v>1646</v>
      </c>
      <c r="L3281" s="246" t="s">
        <v>2415</v>
      </c>
      <c r="M3281" s="160" t="s">
        <v>2409</v>
      </c>
      <c r="N3281" s="160" t="s">
        <v>2410</v>
      </c>
      <c r="O3281" s="249" t="s">
        <v>2412</v>
      </c>
      <c r="P3281" s="248">
        <v>43500</v>
      </c>
      <c r="Q3281" s="166" t="str">
        <f>IF(COUNTIFS(tabAtas_Bloqueios[CÓDIGO],tabConsumoAta[[#This Row],[CÓDIGO]],tabAtas_Bloqueios[CHAVE],tabConsumoAta[[#This Row],[ATA]],tabAtas_Bloqueios[INATIVO],"") &gt; 0,"X","")</f>
        <v/>
      </c>
      <c r="R3281" s="158" t="s">
        <v>1555</v>
      </c>
    </row>
    <row r="3282" spans="1:18" x14ac:dyDescent="0.3">
      <c r="A3282" s="247">
        <v>110895</v>
      </c>
      <c r="B3282" s="47" t="s">
        <v>2416</v>
      </c>
      <c r="C3282" s="34" t="str">
        <f>IFERROR(VLOOKUP(tabConsumoAta[[#This Row],[CÓDIGO]],tabEstimativa[#Data],14,FALSE),"")</f>
        <v>Suspenso</v>
      </c>
      <c r="D3282" s="157" t="s">
        <v>1811</v>
      </c>
      <c r="E3282" s="157">
        <v>78</v>
      </c>
      <c r="F3282" s="34">
        <v>2018</v>
      </c>
      <c r="G3282" s="78">
        <f>IFERROR(VLOOKUP(tabConsumoAta[[#This Row],[ATA]],tabAtas[#Data],4,FALSE),"")</f>
        <v>43549</v>
      </c>
      <c r="H3282" s="163">
        <f>SUMIFS(tabSaldoAta[ESTIMATIVA],tabSaldoAta[CÓDIGO],tabConsumoAta[[#This Row],[CÓDIGO]],tabSaldoAta[CHAVE],tabConsumoAta[[#This Row],[ATA]])</f>
        <v>0</v>
      </c>
      <c r="I3282" s="164">
        <v>77</v>
      </c>
      <c r="J3282" s="159">
        <v>4</v>
      </c>
      <c r="K3282" s="251">
        <v>1648</v>
      </c>
      <c r="L3282" s="246" t="s">
        <v>2417</v>
      </c>
      <c r="M3282" s="160" t="s">
        <v>2409</v>
      </c>
      <c r="N3282" s="160" t="s">
        <v>2410</v>
      </c>
      <c r="O3282" s="249" t="s">
        <v>2412</v>
      </c>
      <c r="P3282" s="248">
        <v>43500</v>
      </c>
      <c r="Q3282" s="166" t="str">
        <f>IF(COUNTIFS(tabAtas_Bloqueios[CÓDIGO],tabConsumoAta[[#This Row],[CÓDIGO]],tabAtas_Bloqueios[CHAVE],tabConsumoAta[[#This Row],[ATA]],tabAtas_Bloqueios[INATIVO],"") &gt; 0,"X","")</f>
        <v/>
      </c>
      <c r="R3282" s="158" t="s">
        <v>1555</v>
      </c>
    </row>
    <row r="3283" spans="1:18" x14ac:dyDescent="0.3">
      <c r="A3283" s="247">
        <v>119182</v>
      </c>
      <c r="B3283" s="47" t="s">
        <v>2418</v>
      </c>
      <c r="C3283" s="34" t="str">
        <f>IFERROR(VLOOKUP(tabConsumoAta[[#This Row],[CÓDIGO]],tabEstimativa[#Data],14,FALSE),"")</f>
        <v/>
      </c>
      <c r="D3283" s="157" t="s">
        <v>1811</v>
      </c>
      <c r="E3283" s="157">
        <v>78</v>
      </c>
      <c r="F3283" s="34">
        <v>2018</v>
      </c>
      <c r="G3283" s="78">
        <f>IFERROR(VLOOKUP(tabConsumoAta[[#This Row],[ATA]],tabAtas[#Data],4,FALSE),"")</f>
        <v>43549</v>
      </c>
      <c r="H3283" s="163">
        <f>SUMIFS(tabSaldoAta[ESTIMATIVA],tabSaldoAta[CÓDIGO],tabConsumoAta[[#This Row],[CÓDIGO]],tabSaldoAta[CHAVE],tabConsumoAta[[#This Row],[ATA]])</f>
        <v>0</v>
      </c>
      <c r="I3283" s="164">
        <v>80</v>
      </c>
      <c r="J3283" s="159">
        <v>5</v>
      </c>
      <c r="K3283" s="251">
        <v>1648</v>
      </c>
      <c r="L3283" s="246" t="s">
        <v>2417</v>
      </c>
      <c r="M3283" s="160" t="s">
        <v>2409</v>
      </c>
      <c r="N3283" s="160" t="s">
        <v>2410</v>
      </c>
      <c r="O3283" s="249" t="s">
        <v>2412</v>
      </c>
      <c r="P3283" s="248">
        <v>43500</v>
      </c>
      <c r="Q3283" s="166" t="str">
        <f>IF(COUNTIFS(tabAtas_Bloqueios[CÓDIGO],tabConsumoAta[[#This Row],[CÓDIGO]],tabAtas_Bloqueios[CHAVE],tabConsumoAta[[#This Row],[ATA]],tabAtas_Bloqueios[INATIVO],"") &gt; 0,"X","")</f>
        <v/>
      </c>
      <c r="R3283" s="158" t="s">
        <v>1555</v>
      </c>
    </row>
    <row r="3284" spans="1:18" x14ac:dyDescent="0.3">
      <c r="A3284" s="247">
        <v>74124</v>
      </c>
      <c r="B3284" s="47" t="s">
        <v>67</v>
      </c>
      <c r="C3284" s="34" t="str">
        <f>IFERROR(VLOOKUP(tabConsumoAta[[#This Row],[CÓDIGO]],tabEstimativa[#Data],14,FALSE),"")</f>
        <v>Inativo</v>
      </c>
      <c r="D3284" s="157" t="s">
        <v>1811</v>
      </c>
      <c r="E3284" s="157">
        <v>78</v>
      </c>
      <c r="F3284" s="34">
        <v>2018</v>
      </c>
      <c r="G3284" s="78">
        <f>IFERROR(VLOOKUP(tabConsumoAta[[#This Row],[ATA]],tabAtas[#Data],4,FALSE),"")</f>
        <v>43549</v>
      </c>
      <c r="H3284" s="163">
        <f>SUMIFS(tabSaldoAta[ESTIMATIVA],tabSaldoAta[CÓDIGO],tabConsumoAta[[#This Row],[CÓDIGO]],tabSaldoAta[CHAVE],tabConsumoAta[[#This Row],[ATA]])</f>
        <v>0</v>
      </c>
      <c r="I3284" s="164">
        <v>1200</v>
      </c>
      <c r="J3284" s="159">
        <v>6</v>
      </c>
      <c r="K3284" s="251">
        <v>1647</v>
      </c>
      <c r="L3284" s="246" t="s">
        <v>2419</v>
      </c>
      <c r="M3284" s="160" t="s">
        <v>2409</v>
      </c>
      <c r="N3284" s="160" t="s">
        <v>2410</v>
      </c>
      <c r="O3284" s="249" t="s">
        <v>2412</v>
      </c>
      <c r="P3284" s="248">
        <v>43500</v>
      </c>
      <c r="Q3284" s="166" t="str">
        <f>IF(COUNTIFS(tabAtas_Bloqueios[CÓDIGO],tabConsumoAta[[#This Row],[CÓDIGO]],tabAtas_Bloqueios[CHAVE],tabConsumoAta[[#This Row],[ATA]],tabAtas_Bloqueios[INATIVO],"") &gt; 0,"X","")</f>
        <v/>
      </c>
      <c r="R3284" s="158" t="s">
        <v>1555</v>
      </c>
    </row>
    <row r="3285" spans="1:18" x14ac:dyDescent="0.3">
      <c r="A3285" s="247">
        <v>69229</v>
      </c>
      <c r="B3285" s="47" t="s">
        <v>2389</v>
      </c>
      <c r="C3285" s="34" t="str">
        <f>IFERROR(VLOOKUP(tabConsumoAta[[#This Row],[CÓDIGO]],tabEstimativa[#Data],14,FALSE),"")</f>
        <v>Suspenso</v>
      </c>
      <c r="D3285" s="157" t="s">
        <v>1592</v>
      </c>
      <c r="E3285" s="157">
        <v>152</v>
      </c>
      <c r="F3285" s="34">
        <v>2018</v>
      </c>
      <c r="G3285" s="78">
        <f>IFERROR(VLOOKUP(tabConsumoAta[[#This Row],[ATA]],tabAtas[#Data],4,FALSE),"")</f>
        <v>43675</v>
      </c>
      <c r="H3285" s="163">
        <f>SUMIFS(tabSaldoAta[ESTIMATIVA],tabSaldoAta[CÓDIGO],tabConsumoAta[[#This Row],[CÓDIGO]],tabSaldoAta[CHAVE],tabConsumoAta[[#This Row],[ATA]])</f>
        <v>0</v>
      </c>
      <c r="I3285" s="164">
        <v>40</v>
      </c>
      <c r="J3285" s="159">
        <v>7</v>
      </c>
      <c r="K3285" s="251">
        <v>1649</v>
      </c>
      <c r="L3285" s="246" t="s">
        <v>2411</v>
      </c>
      <c r="M3285" s="160" t="s">
        <v>2409</v>
      </c>
      <c r="N3285" s="160" t="s">
        <v>2410</v>
      </c>
      <c r="O3285" s="249" t="s">
        <v>2412</v>
      </c>
      <c r="P3285" s="248">
        <v>43500</v>
      </c>
      <c r="Q3285" s="166" t="str">
        <f>IF(COUNTIFS(tabAtas_Bloqueios[CÓDIGO],tabConsumoAta[[#This Row],[CÓDIGO]],tabAtas_Bloqueios[CHAVE],tabConsumoAta[[#This Row],[ATA]],tabAtas_Bloqueios[INATIVO],"") &gt; 0,"X","")</f>
        <v/>
      </c>
      <c r="R3285" s="158" t="s">
        <v>1555</v>
      </c>
    </row>
    <row r="3286" spans="1:18" x14ac:dyDescent="0.3">
      <c r="A3286" s="247">
        <v>135238</v>
      </c>
      <c r="B3286" s="47" t="s">
        <v>2420</v>
      </c>
      <c r="C3286" s="34" t="str">
        <f>IFERROR(VLOOKUP(tabConsumoAta[[#This Row],[CÓDIGO]],tabEstimativa[#Data],14,FALSE),"")</f>
        <v>Suspenso</v>
      </c>
      <c r="D3286" s="157" t="s">
        <v>1640</v>
      </c>
      <c r="E3286" s="157">
        <v>190</v>
      </c>
      <c r="F3286" s="34">
        <v>2018</v>
      </c>
      <c r="G3286" s="78">
        <f>IFERROR(VLOOKUP(tabConsumoAta[[#This Row],[ATA]],tabAtas[#Data],4,FALSE),"")</f>
        <v>43726</v>
      </c>
      <c r="H3286" s="163">
        <f>SUMIFS(tabSaldoAta[ESTIMATIVA],tabSaldoAta[CÓDIGO],tabConsumoAta[[#This Row],[CÓDIGO]],tabSaldoAta[CHAVE],tabConsumoAta[[#This Row],[ATA]])</f>
        <v>1000</v>
      </c>
      <c r="I3286" s="164">
        <v>575</v>
      </c>
      <c r="J3286" s="159">
        <v>8</v>
      </c>
      <c r="K3286" s="251">
        <v>1650</v>
      </c>
      <c r="L3286" s="246" t="s">
        <v>2421</v>
      </c>
      <c r="M3286" s="160" t="s">
        <v>2409</v>
      </c>
      <c r="N3286" s="160" t="s">
        <v>2410</v>
      </c>
      <c r="O3286" s="249" t="s">
        <v>2412</v>
      </c>
      <c r="P3286" s="248">
        <v>43500</v>
      </c>
      <c r="Q3286" s="166" t="str">
        <f>IF(COUNTIFS(tabAtas_Bloqueios[CÓDIGO],tabConsumoAta[[#This Row],[CÓDIGO]],tabAtas_Bloqueios[CHAVE],tabConsumoAta[[#This Row],[ATA]],tabAtas_Bloqueios[INATIVO],"") &gt; 0,"X","")</f>
        <v/>
      </c>
      <c r="R3286" s="158" t="s">
        <v>1555</v>
      </c>
    </row>
    <row r="3287" spans="1:18" x14ac:dyDescent="0.3">
      <c r="A3287" s="247">
        <v>134548</v>
      </c>
      <c r="B3287" s="47" t="s">
        <v>2422</v>
      </c>
      <c r="C3287" s="34" t="str">
        <f>IFERROR(VLOOKUP(tabConsumoAta[[#This Row],[CÓDIGO]],tabEstimativa[#Data],14,FALSE),"")</f>
        <v>Aguardando</v>
      </c>
      <c r="D3287" s="157" t="s">
        <v>1644</v>
      </c>
      <c r="E3287" s="157">
        <v>195</v>
      </c>
      <c r="F3287" s="34">
        <v>2018</v>
      </c>
      <c r="G3287" s="78">
        <f>IFERROR(VLOOKUP(tabConsumoAta[[#This Row],[ATA]],tabAtas[#Data],4,FALSE),"")</f>
        <v>43727</v>
      </c>
      <c r="H3287" s="163">
        <f>SUMIFS(tabSaldoAta[ESTIMATIVA],tabSaldoAta[CÓDIGO],tabConsumoAta[[#This Row],[CÓDIGO]],tabSaldoAta[CHAVE],tabConsumoAta[[#This Row],[ATA]])</f>
        <v>1300</v>
      </c>
      <c r="I3287" s="164">
        <v>250</v>
      </c>
      <c r="J3287" s="159">
        <v>9</v>
      </c>
      <c r="K3287" s="251">
        <v>1652</v>
      </c>
      <c r="L3287" s="246" t="s">
        <v>2423</v>
      </c>
      <c r="M3287" s="160" t="s">
        <v>2409</v>
      </c>
      <c r="N3287" s="160" t="s">
        <v>2410</v>
      </c>
      <c r="O3287" s="249" t="s">
        <v>2412</v>
      </c>
      <c r="P3287" s="248">
        <v>43500</v>
      </c>
      <c r="Q3287" s="166" t="str">
        <f>IF(COUNTIFS(tabAtas_Bloqueios[CÓDIGO],tabConsumoAta[[#This Row],[CÓDIGO]],tabAtas_Bloqueios[CHAVE],tabConsumoAta[[#This Row],[ATA]],tabAtas_Bloqueios[INATIVO],"") &gt; 0,"X","")</f>
        <v/>
      </c>
      <c r="R3287" s="158" t="s">
        <v>1555</v>
      </c>
    </row>
    <row r="3288" spans="1:18" x14ac:dyDescent="0.3">
      <c r="A3288" s="247">
        <v>134544</v>
      </c>
      <c r="B3288" s="47" t="s">
        <v>206</v>
      </c>
      <c r="C3288" s="34" t="str">
        <f>IFERROR(VLOOKUP(tabConsumoAta[[#This Row],[CÓDIGO]],tabEstimativa[#Data],14,FALSE),"")</f>
        <v>Aguardando</v>
      </c>
      <c r="D3288" s="157" t="s">
        <v>1644</v>
      </c>
      <c r="E3288" s="157">
        <v>195</v>
      </c>
      <c r="F3288" s="34">
        <v>2018</v>
      </c>
      <c r="G3288" s="78">
        <f>IFERROR(VLOOKUP(tabConsumoAta[[#This Row],[ATA]],tabAtas[#Data],4,FALSE),"")</f>
        <v>43727</v>
      </c>
      <c r="H3288" s="163">
        <f>SUMIFS(tabSaldoAta[ESTIMATIVA],tabSaldoAta[CÓDIGO],tabConsumoAta[[#This Row],[CÓDIGO]],tabSaldoAta[CHAVE],tabConsumoAta[[#This Row],[ATA]])</f>
        <v>3000</v>
      </c>
      <c r="I3288" s="164">
        <v>400</v>
      </c>
      <c r="J3288" s="159">
        <v>10</v>
      </c>
      <c r="K3288" s="251">
        <v>1652</v>
      </c>
      <c r="L3288" s="246" t="s">
        <v>2423</v>
      </c>
      <c r="M3288" s="160" t="s">
        <v>2409</v>
      </c>
      <c r="N3288" s="160" t="s">
        <v>2410</v>
      </c>
      <c r="O3288" s="249" t="s">
        <v>2412</v>
      </c>
      <c r="P3288" s="248">
        <v>43500</v>
      </c>
      <c r="Q3288" s="166" t="str">
        <f>IF(COUNTIFS(tabAtas_Bloqueios[CÓDIGO],tabConsumoAta[[#This Row],[CÓDIGO]],tabAtas_Bloqueios[CHAVE],tabConsumoAta[[#This Row],[ATA]],tabAtas_Bloqueios[INATIVO],"") &gt; 0,"X","")</f>
        <v/>
      </c>
      <c r="R3288" s="158" t="s">
        <v>1555</v>
      </c>
    </row>
    <row r="3289" spans="1:18" x14ac:dyDescent="0.3">
      <c r="A3289" s="247">
        <v>24371</v>
      </c>
      <c r="B3289" s="47" t="s">
        <v>29</v>
      </c>
      <c r="C3289" s="34" t="str">
        <f>IFERROR(VLOOKUP(tabConsumoAta[[#This Row],[CÓDIGO]],tabEstimativa[#Data],14,FALSE),"")</f>
        <v>Aguardando</v>
      </c>
      <c r="D3289" s="157" t="s">
        <v>1648</v>
      </c>
      <c r="E3289" s="157">
        <v>198</v>
      </c>
      <c r="F3289" s="34">
        <v>2018</v>
      </c>
      <c r="G3289" s="78">
        <f>IFERROR(VLOOKUP(tabConsumoAta[[#This Row],[ATA]],tabAtas[#Data],4,FALSE),"")</f>
        <v>43733</v>
      </c>
      <c r="H3289" s="163">
        <f>SUMIFS(tabSaldoAta[ESTIMATIVA],tabSaldoAta[CÓDIGO],tabConsumoAta[[#This Row],[CÓDIGO]],tabSaldoAta[CHAVE],tabConsumoAta[[#This Row],[ATA]])</f>
        <v>21000</v>
      </c>
      <c r="I3289" s="164">
        <v>4600</v>
      </c>
      <c r="J3289" s="159">
        <v>11</v>
      </c>
      <c r="K3289" s="251">
        <v>1653</v>
      </c>
      <c r="L3289" s="246" t="s">
        <v>2424</v>
      </c>
      <c r="M3289" s="160" t="s">
        <v>2409</v>
      </c>
      <c r="N3289" s="160" t="s">
        <v>2410</v>
      </c>
      <c r="O3289" s="249" t="s">
        <v>2412</v>
      </c>
      <c r="P3289" s="248">
        <v>43500</v>
      </c>
      <c r="Q3289" s="166" t="str">
        <f>IF(COUNTIFS(tabAtas_Bloqueios[CÓDIGO],tabConsumoAta[[#This Row],[CÓDIGO]],tabAtas_Bloqueios[CHAVE],tabConsumoAta[[#This Row],[ATA]],tabAtas_Bloqueios[INATIVO],"") &gt; 0,"X","")</f>
        <v/>
      </c>
      <c r="R3289" s="158" t="s">
        <v>1555</v>
      </c>
    </row>
    <row r="3290" spans="1:18" x14ac:dyDescent="0.3">
      <c r="A3290" s="247">
        <v>35256</v>
      </c>
      <c r="B3290" s="47" t="s">
        <v>2425</v>
      </c>
      <c r="C3290" s="34" t="str">
        <f>IFERROR(VLOOKUP(tabConsumoAta[[#This Row],[CÓDIGO]],tabEstimativa[#Data],14,FALSE),"")</f>
        <v>Aguardando</v>
      </c>
      <c r="D3290" s="157" t="s">
        <v>1652</v>
      </c>
      <c r="E3290" s="157">
        <v>204</v>
      </c>
      <c r="F3290" s="34">
        <v>2018</v>
      </c>
      <c r="G3290" s="78">
        <f>IFERROR(VLOOKUP(tabConsumoAta[[#This Row],[ATA]],tabAtas[#Data],4,FALSE),"")</f>
        <v>43746</v>
      </c>
      <c r="H3290" s="163">
        <f>SUMIFS(tabSaldoAta[ESTIMATIVA],tabSaldoAta[CÓDIGO],tabConsumoAta[[#This Row],[CÓDIGO]],tabSaldoAta[CHAVE],tabConsumoAta[[#This Row],[ATA]])</f>
        <v>250</v>
      </c>
      <c r="I3290" s="164">
        <v>100</v>
      </c>
      <c r="J3290" s="159">
        <v>12</v>
      </c>
      <c r="K3290" s="251">
        <v>1655</v>
      </c>
      <c r="L3290" s="246" t="s">
        <v>2415</v>
      </c>
      <c r="M3290" s="160" t="s">
        <v>2409</v>
      </c>
      <c r="N3290" s="160" t="s">
        <v>2410</v>
      </c>
      <c r="O3290" s="249" t="s">
        <v>2412</v>
      </c>
      <c r="P3290" s="248">
        <v>43500</v>
      </c>
      <c r="Q3290" s="166" t="str">
        <f>IF(COUNTIFS(tabAtas_Bloqueios[CÓDIGO],tabConsumoAta[[#This Row],[CÓDIGO]],tabAtas_Bloqueios[CHAVE],tabConsumoAta[[#This Row],[ATA]],tabAtas_Bloqueios[INATIVO],"") &gt; 0,"X","")</f>
        <v/>
      </c>
      <c r="R3290" s="158" t="s">
        <v>1555</v>
      </c>
    </row>
    <row r="3291" spans="1:18" x14ac:dyDescent="0.3">
      <c r="A3291" s="247">
        <v>59942</v>
      </c>
      <c r="B3291" s="47" t="s">
        <v>2426</v>
      </c>
      <c r="C3291" s="34" t="str">
        <f>IFERROR(VLOOKUP(tabConsumoAta[[#This Row],[CÓDIGO]],tabEstimativa[#Data],14,FALSE),"")</f>
        <v>Aguardando</v>
      </c>
      <c r="D3291" s="157" t="s">
        <v>1652</v>
      </c>
      <c r="E3291" s="157">
        <v>204</v>
      </c>
      <c r="F3291" s="34">
        <v>2018</v>
      </c>
      <c r="G3291" s="78">
        <f>IFERROR(VLOOKUP(tabConsumoAta[[#This Row],[ATA]],tabAtas[#Data],4,FALSE),"")</f>
        <v>43746</v>
      </c>
      <c r="H3291" s="163">
        <f>SUMIFS(tabSaldoAta[ESTIMATIVA],tabSaldoAta[CÓDIGO],tabConsumoAta[[#This Row],[CÓDIGO]],tabSaldoAta[CHAVE],tabConsumoAta[[#This Row],[ATA]])</f>
        <v>300</v>
      </c>
      <c r="I3291" s="164">
        <v>30</v>
      </c>
      <c r="J3291" s="159">
        <v>13</v>
      </c>
      <c r="K3291" s="251">
        <v>1656</v>
      </c>
      <c r="L3291" s="246" t="s">
        <v>2427</v>
      </c>
      <c r="M3291" s="160" t="s">
        <v>2409</v>
      </c>
      <c r="N3291" s="160" t="s">
        <v>2410</v>
      </c>
      <c r="O3291" s="249" t="s">
        <v>2412</v>
      </c>
      <c r="P3291" s="248">
        <v>43500</v>
      </c>
      <c r="Q3291" s="166" t="str">
        <f>IF(COUNTIFS(tabAtas_Bloqueios[CÓDIGO],tabConsumoAta[[#This Row],[CÓDIGO]],tabAtas_Bloqueios[CHAVE],tabConsumoAta[[#This Row],[ATA]],tabAtas_Bloqueios[INATIVO],"") &gt; 0,"X","")</f>
        <v/>
      </c>
      <c r="R3291" s="158" t="s">
        <v>1555</v>
      </c>
    </row>
    <row r="3292" spans="1:18" x14ac:dyDescent="0.3">
      <c r="A3292" s="247">
        <v>64605</v>
      </c>
      <c r="B3292" s="47" t="s">
        <v>25</v>
      </c>
      <c r="C3292" s="34" t="str">
        <f>IFERROR(VLOOKUP(tabConsumoAta[[#This Row],[CÓDIGO]],tabEstimativa[#Data],14,FALSE),"")</f>
        <v>Aguardando</v>
      </c>
      <c r="D3292" s="157" t="s">
        <v>1652</v>
      </c>
      <c r="E3292" s="157">
        <v>204</v>
      </c>
      <c r="F3292" s="34">
        <v>2018</v>
      </c>
      <c r="G3292" s="78">
        <f>IFERROR(VLOOKUP(tabConsumoAta[[#This Row],[ATA]],tabAtas[#Data],4,FALSE),"")</f>
        <v>43746</v>
      </c>
      <c r="H3292" s="163">
        <f>SUMIFS(tabSaldoAta[ESTIMATIVA],tabSaldoAta[CÓDIGO],tabConsumoAta[[#This Row],[CÓDIGO]],tabSaldoAta[CHAVE],tabConsumoAta[[#This Row],[ATA]])</f>
        <v>150</v>
      </c>
      <c r="I3292" s="164">
        <v>60</v>
      </c>
      <c r="J3292" s="159">
        <v>14</v>
      </c>
      <c r="K3292" s="251">
        <v>1656</v>
      </c>
      <c r="L3292" s="246" t="s">
        <v>2427</v>
      </c>
      <c r="M3292" s="160" t="s">
        <v>2409</v>
      </c>
      <c r="N3292" s="160" t="s">
        <v>2410</v>
      </c>
      <c r="O3292" s="249" t="s">
        <v>2412</v>
      </c>
      <c r="P3292" s="248">
        <v>43500</v>
      </c>
      <c r="Q3292" s="166" t="str">
        <f>IF(COUNTIFS(tabAtas_Bloqueios[CÓDIGO],tabConsumoAta[[#This Row],[CÓDIGO]],tabAtas_Bloqueios[CHAVE],tabConsumoAta[[#This Row],[ATA]],tabAtas_Bloqueios[INATIVO],"") &gt; 0,"X","")</f>
        <v/>
      </c>
      <c r="R3292" s="158" t="s">
        <v>1555</v>
      </c>
    </row>
    <row r="3293" spans="1:18" x14ac:dyDescent="0.3">
      <c r="A3293" s="247">
        <v>64861</v>
      </c>
      <c r="B3293" s="47" t="s">
        <v>144</v>
      </c>
      <c r="C3293" s="34" t="str">
        <f>IFERROR(VLOOKUP(tabConsumoAta[[#This Row],[CÓDIGO]],tabEstimativa[#Data],14,FALSE),"")</f>
        <v>Aguardando</v>
      </c>
      <c r="D3293" s="157" t="s">
        <v>1652</v>
      </c>
      <c r="E3293" s="157">
        <v>204</v>
      </c>
      <c r="F3293" s="34">
        <v>2018</v>
      </c>
      <c r="G3293" s="78">
        <f>IFERROR(VLOOKUP(tabConsumoAta[[#This Row],[ATA]],tabAtas[#Data],4,FALSE),"")</f>
        <v>43746</v>
      </c>
      <c r="H3293" s="163">
        <f>SUMIFS(tabSaldoAta[ESTIMATIVA],tabSaldoAta[CÓDIGO],tabConsumoAta[[#This Row],[CÓDIGO]],tabSaldoAta[CHAVE],tabConsumoAta[[#This Row],[ATA]])</f>
        <v>420</v>
      </c>
      <c r="I3293" s="164">
        <v>40</v>
      </c>
      <c r="J3293" s="159">
        <v>15</v>
      </c>
      <c r="K3293" s="251">
        <v>1656</v>
      </c>
      <c r="L3293" s="246" t="s">
        <v>2427</v>
      </c>
      <c r="M3293" s="160" t="s">
        <v>2409</v>
      </c>
      <c r="N3293" s="160" t="s">
        <v>2410</v>
      </c>
      <c r="O3293" s="249" t="s">
        <v>2412</v>
      </c>
      <c r="P3293" s="248">
        <v>43500</v>
      </c>
      <c r="Q3293" s="166" t="str">
        <f>IF(COUNTIFS(tabAtas_Bloqueios[CÓDIGO],tabConsumoAta[[#This Row],[CÓDIGO]],tabAtas_Bloqueios[CHAVE],tabConsumoAta[[#This Row],[ATA]],tabAtas_Bloqueios[INATIVO],"") &gt; 0,"X","")</f>
        <v/>
      </c>
      <c r="R3293" s="158" t="s">
        <v>1555</v>
      </c>
    </row>
    <row r="3294" spans="1:18" x14ac:dyDescent="0.3">
      <c r="A3294" s="247">
        <v>57598</v>
      </c>
      <c r="B3294" s="47" t="s">
        <v>2428</v>
      </c>
      <c r="C3294" s="34" t="str">
        <f>IFERROR(VLOOKUP(tabConsumoAta[[#This Row],[CÓDIGO]],tabEstimativa[#Data],14,FALSE),"")</f>
        <v>Aguardando</v>
      </c>
      <c r="D3294" s="157" t="s">
        <v>1663</v>
      </c>
      <c r="E3294" s="157">
        <v>228</v>
      </c>
      <c r="F3294" s="34">
        <v>2018</v>
      </c>
      <c r="G3294" s="78">
        <f>IFERROR(VLOOKUP(tabConsumoAta[[#This Row],[ATA]],tabAtas[#Data],4,FALSE),"")</f>
        <v>43787</v>
      </c>
      <c r="H3294" s="163">
        <f>SUMIFS(tabSaldoAta[ESTIMATIVA],tabSaldoAta[CÓDIGO],tabConsumoAta[[#This Row],[CÓDIGO]],tabSaldoAta[CHAVE],tabConsumoAta[[#This Row],[ATA]])</f>
        <v>1350</v>
      </c>
      <c r="I3294" s="164">
        <v>400</v>
      </c>
      <c r="J3294" s="159">
        <v>16</v>
      </c>
      <c r="K3294" s="251">
        <v>1659</v>
      </c>
      <c r="L3294" s="246" t="s">
        <v>2427</v>
      </c>
      <c r="M3294" s="160" t="s">
        <v>2409</v>
      </c>
      <c r="N3294" s="160" t="s">
        <v>2410</v>
      </c>
      <c r="O3294" s="249" t="s">
        <v>2412</v>
      </c>
      <c r="P3294" s="248">
        <v>43500</v>
      </c>
      <c r="Q3294" s="166" t="str">
        <f>IF(COUNTIFS(tabAtas_Bloqueios[CÓDIGO],tabConsumoAta[[#This Row],[CÓDIGO]],tabAtas_Bloqueios[CHAVE],tabConsumoAta[[#This Row],[ATA]],tabAtas_Bloqueios[INATIVO],"") &gt; 0,"X","")</f>
        <v/>
      </c>
      <c r="R3294" s="158" t="s">
        <v>1555</v>
      </c>
    </row>
    <row r="3295" spans="1:18" x14ac:dyDescent="0.3">
      <c r="A3295" s="247">
        <v>12891</v>
      </c>
      <c r="B3295" s="47" t="s">
        <v>108</v>
      </c>
      <c r="C3295" s="34" t="str">
        <f>IFERROR(VLOOKUP(tabConsumoAta[[#This Row],[CÓDIGO]],tabEstimativa[#Data],14,FALSE),"")</f>
        <v>Aguardando</v>
      </c>
      <c r="D3295" s="157" t="s">
        <v>1663</v>
      </c>
      <c r="E3295" s="157">
        <v>228</v>
      </c>
      <c r="F3295" s="34">
        <v>2018</v>
      </c>
      <c r="G3295" s="78">
        <f>IFERROR(VLOOKUP(tabConsumoAta[[#This Row],[ATA]],tabAtas[#Data],4,FALSE),"")</f>
        <v>43787</v>
      </c>
      <c r="H3295" s="163">
        <f>SUMIFS(tabSaldoAta[ESTIMATIVA],tabSaldoAta[CÓDIGO],tabConsumoAta[[#This Row],[CÓDIGO]],tabSaldoAta[CHAVE],tabConsumoAta[[#This Row],[ATA]])</f>
        <v>50</v>
      </c>
      <c r="I3295" s="164">
        <v>20</v>
      </c>
      <c r="J3295" s="159">
        <v>17</v>
      </c>
      <c r="K3295" s="251">
        <v>1660</v>
      </c>
      <c r="L3295" s="246" t="s">
        <v>2429</v>
      </c>
      <c r="M3295" s="160" t="s">
        <v>2409</v>
      </c>
      <c r="N3295" s="160" t="s">
        <v>2410</v>
      </c>
      <c r="O3295" s="249" t="s">
        <v>2412</v>
      </c>
      <c r="P3295" s="248">
        <v>43500</v>
      </c>
      <c r="Q3295" s="166" t="str">
        <f>IF(COUNTIFS(tabAtas_Bloqueios[CÓDIGO],tabConsumoAta[[#This Row],[CÓDIGO]],tabAtas_Bloqueios[CHAVE],tabConsumoAta[[#This Row],[ATA]],tabAtas_Bloqueios[INATIVO],"") &gt; 0,"X","")</f>
        <v/>
      </c>
      <c r="R3295" s="158" t="s">
        <v>1555</v>
      </c>
    </row>
    <row r="3296" spans="1:18" x14ac:dyDescent="0.3">
      <c r="A3296" s="247">
        <v>101868</v>
      </c>
      <c r="B3296" s="47" t="s">
        <v>236</v>
      </c>
      <c r="C3296" s="34" t="str">
        <f>IFERROR(VLOOKUP(tabConsumoAta[[#This Row],[CÓDIGO]],tabEstimativa[#Data],14,FALSE),"")</f>
        <v>Suspenso</v>
      </c>
      <c r="D3296" s="157" t="s">
        <v>1689</v>
      </c>
      <c r="E3296" s="157">
        <v>246</v>
      </c>
      <c r="F3296" s="34">
        <v>2018</v>
      </c>
      <c r="G3296" s="78">
        <f>IFERROR(VLOOKUP(tabConsumoAta[[#This Row],[ATA]],tabAtas[#Data],4,FALSE),"")</f>
        <v>43819</v>
      </c>
      <c r="H3296" s="163">
        <f>SUMIFS(tabSaldoAta[ESTIMATIVA],tabSaldoAta[CÓDIGO],tabConsumoAta[[#This Row],[CÓDIGO]],tabSaldoAta[CHAVE],tabConsumoAta[[#This Row],[ATA]])</f>
        <v>350</v>
      </c>
      <c r="I3296" s="164">
        <v>100</v>
      </c>
      <c r="J3296" s="159">
        <v>18</v>
      </c>
      <c r="K3296" s="251">
        <v>1661</v>
      </c>
      <c r="L3296" s="246" t="s">
        <v>2430</v>
      </c>
      <c r="M3296" s="160" t="s">
        <v>2409</v>
      </c>
      <c r="N3296" s="160" t="s">
        <v>2410</v>
      </c>
      <c r="O3296" s="249" t="s">
        <v>2412</v>
      </c>
      <c r="P3296" s="248">
        <v>43500</v>
      </c>
      <c r="Q3296" s="166" t="str">
        <f>IF(COUNTIFS(tabAtas_Bloqueios[CÓDIGO],tabConsumoAta[[#This Row],[CÓDIGO]],tabAtas_Bloqueios[CHAVE],tabConsumoAta[[#This Row],[ATA]],tabAtas_Bloqueios[INATIVO],"") &gt; 0,"X","")</f>
        <v/>
      </c>
      <c r="R3296" s="158" t="s">
        <v>1555</v>
      </c>
    </row>
    <row r="3297" spans="1:18" x14ac:dyDescent="0.3">
      <c r="A3297" s="247">
        <v>88719</v>
      </c>
      <c r="B3297" s="47" t="s">
        <v>116</v>
      </c>
      <c r="C3297" s="34" t="str">
        <f>IFERROR(VLOOKUP(tabConsumoAta[[#This Row],[CÓDIGO]],tabEstimativa[#Data],14,FALSE),"")</f>
        <v>Aguardando</v>
      </c>
      <c r="D3297" s="157" t="s">
        <v>1698</v>
      </c>
      <c r="E3297" s="157">
        <v>2</v>
      </c>
      <c r="F3297" s="34">
        <v>2019</v>
      </c>
      <c r="G3297" s="78">
        <f>IFERROR(VLOOKUP(tabConsumoAta[[#This Row],[ATA]],tabAtas[#Data],4,FALSE),"")</f>
        <v>43831</v>
      </c>
      <c r="H3297" s="163">
        <f>SUMIFS(tabSaldoAta[ESTIMATIVA],tabSaldoAta[CÓDIGO],tabConsumoAta[[#This Row],[CÓDIGO]],tabSaldoAta[CHAVE],tabConsumoAta[[#This Row],[ATA]])</f>
        <v>200</v>
      </c>
      <c r="I3297" s="164">
        <v>40</v>
      </c>
      <c r="J3297" s="159">
        <v>19</v>
      </c>
      <c r="K3297" s="251">
        <v>1663</v>
      </c>
      <c r="L3297" s="246" t="s">
        <v>2431</v>
      </c>
      <c r="M3297" s="160" t="s">
        <v>2409</v>
      </c>
      <c r="N3297" s="160" t="s">
        <v>2410</v>
      </c>
      <c r="O3297" s="249" t="s">
        <v>2412</v>
      </c>
      <c r="P3297" s="248">
        <v>43500</v>
      </c>
      <c r="Q3297" s="166" t="str">
        <f>IF(COUNTIFS(tabAtas_Bloqueios[CÓDIGO],tabConsumoAta[[#This Row],[CÓDIGO]],tabAtas_Bloqueios[CHAVE],tabConsumoAta[[#This Row],[ATA]],tabAtas_Bloqueios[INATIVO],"") &gt; 0,"X","")</f>
        <v/>
      </c>
      <c r="R3297" s="158" t="s">
        <v>1555</v>
      </c>
    </row>
    <row r="3298" spans="1:18" x14ac:dyDescent="0.3">
      <c r="A3298" s="247">
        <v>121292</v>
      </c>
      <c r="B3298" s="47" t="s">
        <v>2432</v>
      </c>
      <c r="C3298" s="34" t="str">
        <f>IFERROR(VLOOKUP(tabConsumoAta[[#This Row],[CÓDIGO]],tabEstimativa[#Data],14,FALSE),"")</f>
        <v>Aguardando</v>
      </c>
      <c r="D3298" s="157" t="s">
        <v>1698</v>
      </c>
      <c r="E3298" s="157">
        <v>2</v>
      </c>
      <c r="F3298" s="34">
        <v>2019</v>
      </c>
      <c r="G3298" s="78">
        <f>IFERROR(VLOOKUP(tabConsumoAta[[#This Row],[ATA]],tabAtas[#Data],4,FALSE),"")</f>
        <v>43831</v>
      </c>
      <c r="H3298" s="163">
        <f>SUMIFS(tabSaldoAta[ESTIMATIVA],tabSaldoAta[CÓDIGO],tabConsumoAta[[#This Row],[CÓDIGO]],tabSaldoAta[CHAVE],tabConsumoAta[[#This Row],[ATA]])</f>
        <v>200</v>
      </c>
      <c r="I3298" s="164">
        <v>20</v>
      </c>
      <c r="J3298" s="159">
        <v>20</v>
      </c>
      <c r="K3298" s="251">
        <v>1662</v>
      </c>
      <c r="L3298" s="246" t="s">
        <v>2433</v>
      </c>
      <c r="M3298" s="160" t="s">
        <v>2409</v>
      </c>
      <c r="N3298" s="160" t="s">
        <v>2410</v>
      </c>
      <c r="O3298" s="249" t="s">
        <v>2412</v>
      </c>
      <c r="P3298" s="248">
        <v>43500</v>
      </c>
      <c r="Q3298" s="166" t="str">
        <f>IF(COUNTIFS(tabAtas_Bloqueios[CÓDIGO],tabConsumoAta[[#This Row],[CÓDIGO]],tabAtas_Bloqueios[CHAVE],tabConsumoAta[[#This Row],[ATA]],tabAtas_Bloqueios[INATIVO],"") &gt; 0,"X","")</f>
        <v/>
      </c>
      <c r="R3298" s="158" t="s">
        <v>1555</v>
      </c>
    </row>
    <row r="3299" spans="1:18" x14ac:dyDescent="0.3">
      <c r="A3299" s="247">
        <v>66786</v>
      </c>
      <c r="B3299" s="47" t="s">
        <v>2434</v>
      </c>
      <c r="C3299" s="34" t="str">
        <f>IFERROR(VLOOKUP(tabConsumoAta[[#This Row],[CÓDIGO]],tabEstimativa[#Data],14,FALSE),"")</f>
        <v>Inativo</v>
      </c>
      <c r="D3299" s="157" t="s">
        <v>1694</v>
      </c>
      <c r="E3299" s="157">
        <v>1</v>
      </c>
      <c r="F3299" s="34">
        <v>2019</v>
      </c>
      <c r="G3299" s="78">
        <f>IFERROR(VLOOKUP(tabConsumoAta[[#This Row],[ATA]],tabAtas[#Data],4,FALSE),"")</f>
        <v>43832</v>
      </c>
      <c r="H3299" s="163">
        <f>SUMIFS(tabSaldoAta[ESTIMATIVA],tabSaldoAta[CÓDIGO],tabConsumoAta[[#This Row],[CÓDIGO]],tabSaldoAta[CHAVE],tabConsumoAta[[#This Row],[ATA]])</f>
        <v>0</v>
      </c>
      <c r="I3299" s="164">
        <v>700</v>
      </c>
      <c r="J3299" s="159">
        <v>21</v>
      </c>
      <c r="K3299" s="251">
        <v>1664</v>
      </c>
      <c r="L3299" s="246" t="s">
        <v>2435</v>
      </c>
      <c r="M3299" s="160" t="s">
        <v>2409</v>
      </c>
      <c r="N3299" s="160" t="s">
        <v>2410</v>
      </c>
      <c r="O3299" s="249" t="s">
        <v>2412</v>
      </c>
      <c r="P3299" s="248">
        <v>43500</v>
      </c>
      <c r="Q3299" s="166" t="str">
        <f>IF(COUNTIFS(tabAtas_Bloqueios[CÓDIGO],tabConsumoAta[[#This Row],[CÓDIGO]],tabAtas_Bloqueios[CHAVE],tabConsumoAta[[#This Row],[ATA]],tabAtas_Bloqueios[INATIVO],"") &gt; 0,"X","")</f>
        <v/>
      </c>
      <c r="R3299" s="158" t="s">
        <v>1555</v>
      </c>
    </row>
    <row r="3300" spans="1:18" x14ac:dyDescent="0.3">
      <c r="A3300" s="247">
        <v>134246</v>
      </c>
      <c r="B3300" s="47" t="s">
        <v>2005</v>
      </c>
      <c r="C3300" s="34" t="str">
        <f>IFERROR(VLOOKUP(tabConsumoAta[[#This Row],[CÓDIGO]],tabEstimativa[#Data],14,FALSE),"")</f>
        <v>Aguardando</v>
      </c>
      <c r="D3300" s="157" t="s">
        <v>1701</v>
      </c>
      <c r="E3300" s="157">
        <v>6</v>
      </c>
      <c r="F3300" s="34">
        <v>2019</v>
      </c>
      <c r="G3300" s="78">
        <f>IFERROR(VLOOKUP(tabConsumoAta[[#This Row],[ATA]],tabAtas[#Data],4,FALSE),"")</f>
        <v>43837</v>
      </c>
      <c r="H3300" s="163">
        <f>SUMIFS(tabSaldoAta[ESTIMATIVA],tabSaldoAta[CÓDIGO],tabConsumoAta[[#This Row],[CÓDIGO]],tabSaldoAta[CHAVE],tabConsumoAta[[#This Row],[ATA]])</f>
        <v>1000</v>
      </c>
      <c r="I3300" s="164">
        <v>500</v>
      </c>
      <c r="J3300" s="159">
        <v>22</v>
      </c>
      <c r="K3300" s="251">
        <v>1667</v>
      </c>
      <c r="L3300" s="246" t="s">
        <v>2436</v>
      </c>
      <c r="M3300" s="160" t="s">
        <v>2409</v>
      </c>
      <c r="N3300" s="160" t="s">
        <v>2410</v>
      </c>
      <c r="O3300" s="249" t="s">
        <v>2412</v>
      </c>
      <c r="P3300" s="248">
        <v>43500</v>
      </c>
      <c r="Q3300" s="166" t="str">
        <f>IF(COUNTIFS(tabAtas_Bloqueios[CÓDIGO],tabConsumoAta[[#This Row],[CÓDIGO]],tabAtas_Bloqueios[CHAVE],tabConsumoAta[[#This Row],[ATA]],tabAtas_Bloqueios[INATIVO],"") &gt; 0,"X","")</f>
        <v/>
      </c>
      <c r="R3300" s="158" t="s">
        <v>1555</v>
      </c>
    </row>
    <row r="3301" spans="1:18" x14ac:dyDescent="0.3">
      <c r="A3301" s="247">
        <v>26215</v>
      </c>
      <c r="B3301" s="47" t="s">
        <v>92</v>
      </c>
      <c r="C3301" s="34" t="str">
        <f>IFERROR(VLOOKUP(tabConsumoAta[[#This Row],[CÓDIGO]],tabEstimativa[#Data],14,FALSE),"")</f>
        <v>Aguardando</v>
      </c>
      <c r="D3301" s="157" t="s">
        <v>1705</v>
      </c>
      <c r="E3301" s="157">
        <v>8</v>
      </c>
      <c r="F3301" s="34">
        <v>2019</v>
      </c>
      <c r="G3301" s="78">
        <f>IFERROR(VLOOKUP(tabConsumoAta[[#This Row],[ATA]],tabAtas[#Data],4,FALSE),"")</f>
        <v>43845</v>
      </c>
      <c r="H3301" s="163">
        <f>SUMIFS(tabSaldoAta[ESTIMATIVA],tabSaldoAta[CÓDIGO],tabConsumoAta[[#This Row],[CÓDIGO]],tabSaldoAta[CHAVE],tabConsumoAta[[#This Row],[ATA]])</f>
        <v>0</v>
      </c>
      <c r="I3301" s="164">
        <v>30</v>
      </c>
      <c r="J3301" s="159">
        <v>23</v>
      </c>
      <c r="K3301" s="251">
        <v>1670</v>
      </c>
      <c r="L3301" s="246" t="s">
        <v>2437</v>
      </c>
      <c r="M3301" s="160" t="s">
        <v>2409</v>
      </c>
      <c r="N3301" s="160" t="s">
        <v>2410</v>
      </c>
      <c r="O3301" s="249" t="s">
        <v>2412</v>
      </c>
      <c r="P3301" s="248">
        <v>43500</v>
      </c>
      <c r="Q3301" s="166" t="str">
        <f>IF(COUNTIFS(tabAtas_Bloqueios[CÓDIGO],tabConsumoAta[[#This Row],[CÓDIGO]],tabAtas_Bloqueios[CHAVE],tabConsumoAta[[#This Row],[ATA]],tabAtas_Bloqueios[INATIVO],"") &gt; 0,"X","")</f>
        <v/>
      </c>
      <c r="R3301" s="158" t="s">
        <v>1555</v>
      </c>
    </row>
    <row r="3302" spans="1:18" x14ac:dyDescent="0.3">
      <c r="A3302" s="247">
        <v>76583</v>
      </c>
      <c r="B3302" s="47" t="s">
        <v>93</v>
      </c>
      <c r="C3302" s="34" t="str">
        <f>IFERROR(VLOOKUP(tabConsumoAta[[#This Row],[CÓDIGO]],tabEstimativa[#Data],14,FALSE),"")</f>
        <v>Aguardando</v>
      </c>
      <c r="D3302" s="157" t="s">
        <v>1705</v>
      </c>
      <c r="E3302" s="157">
        <v>8</v>
      </c>
      <c r="F3302" s="34">
        <v>2019</v>
      </c>
      <c r="G3302" s="78">
        <f>IFERROR(VLOOKUP(tabConsumoAta[[#This Row],[ATA]],tabAtas[#Data],4,FALSE),"")</f>
        <v>43845</v>
      </c>
      <c r="H3302" s="163">
        <f>SUMIFS(tabSaldoAta[ESTIMATIVA],tabSaldoAta[CÓDIGO],tabConsumoAta[[#This Row],[CÓDIGO]],tabSaldoAta[CHAVE],tabConsumoAta[[#This Row],[ATA]])</f>
        <v>0</v>
      </c>
      <c r="I3302" s="164">
        <v>50</v>
      </c>
      <c r="J3302" s="159">
        <v>24</v>
      </c>
      <c r="K3302" s="251">
        <v>1670</v>
      </c>
      <c r="L3302" s="246" t="s">
        <v>2437</v>
      </c>
      <c r="M3302" s="160" t="s">
        <v>2409</v>
      </c>
      <c r="N3302" s="160" t="s">
        <v>2410</v>
      </c>
      <c r="O3302" s="249" t="s">
        <v>2412</v>
      </c>
      <c r="P3302" s="248">
        <v>43500</v>
      </c>
      <c r="Q3302" s="166" t="str">
        <f>IF(COUNTIFS(tabAtas_Bloqueios[CÓDIGO],tabConsumoAta[[#This Row],[CÓDIGO]],tabAtas_Bloqueios[CHAVE],tabConsumoAta[[#This Row],[ATA]],tabAtas_Bloqueios[INATIVO],"") &gt; 0,"X","")</f>
        <v/>
      </c>
      <c r="R3302" s="158" t="s">
        <v>1555</v>
      </c>
    </row>
    <row r="3303" spans="1:18" x14ac:dyDescent="0.3">
      <c r="A3303" s="247">
        <v>56519</v>
      </c>
      <c r="B3303" s="47" t="s">
        <v>155</v>
      </c>
      <c r="C3303" s="34" t="str">
        <f>IFERROR(VLOOKUP(tabConsumoAta[[#This Row],[CÓDIGO]],tabEstimativa[#Data],14,FALSE),"")</f>
        <v>Aguardando</v>
      </c>
      <c r="D3303" s="157" t="s">
        <v>1705</v>
      </c>
      <c r="E3303" s="157">
        <v>8</v>
      </c>
      <c r="F3303" s="34">
        <v>2019</v>
      </c>
      <c r="G3303" s="78">
        <f>IFERROR(VLOOKUP(tabConsumoAta[[#This Row],[ATA]],tabAtas[#Data],4,FALSE),"")</f>
        <v>43845</v>
      </c>
      <c r="H3303" s="163">
        <f>SUMIFS(tabSaldoAta[ESTIMATIVA],tabSaldoAta[CÓDIGO],tabConsumoAta[[#This Row],[CÓDIGO]],tabSaldoAta[CHAVE],tabConsumoAta[[#This Row],[ATA]])</f>
        <v>40</v>
      </c>
      <c r="I3303" s="164">
        <v>7</v>
      </c>
      <c r="J3303" s="159">
        <v>25</v>
      </c>
      <c r="K3303" s="251">
        <v>1671</v>
      </c>
      <c r="L3303" s="246" t="s">
        <v>2414</v>
      </c>
      <c r="M3303" s="160" t="s">
        <v>2409</v>
      </c>
      <c r="N3303" s="160" t="s">
        <v>2410</v>
      </c>
      <c r="O3303" s="249" t="s">
        <v>2412</v>
      </c>
      <c r="P3303" s="248">
        <v>43500</v>
      </c>
      <c r="Q3303" s="166" t="str">
        <f>IF(COUNTIFS(tabAtas_Bloqueios[CÓDIGO],tabConsumoAta[[#This Row],[CÓDIGO]],tabAtas_Bloqueios[CHAVE],tabConsumoAta[[#This Row],[ATA]],tabAtas_Bloqueios[INATIVO],"") &gt; 0,"X","")</f>
        <v/>
      </c>
      <c r="R3303" s="158" t="s">
        <v>1555</v>
      </c>
    </row>
    <row r="3304" spans="1:18" x14ac:dyDescent="0.3">
      <c r="A3304" s="247">
        <v>49033</v>
      </c>
      <c r="B3304" s="47" t="s">
        <v>154</v>
      </c>
      <c r="C3304" s="34" t="str">
        <f>IFERROR(VLOOKUP(tabConsumoAta[[#This Row],[CÓDIGO]],tabEstimativa[#Data],14,FALSE),"")</f>
        <v>Aguardando</v>
      </c>
      <c r="D3304" s="157" t="s">
        <v>1713</v>
      </c>
      <c r="E3304" s="157">
        <v>10</v>
      </c>
      <c r="F3304" s="34">
        <v>2019</v>
      </c>
      <c r="G3304" s="78">
        <f>IFERROR(VLOOKUP(tabConsumoAta[[#This Row],[ATA]],tabAtas[#Data],4,FALSE),"")</f>
        <v>43850</v>
      </c>
      <c r="H3304" s="163">
        <f>SUMIFS(tabSaldoAta[ESTIMATIVA],tabSaldoAta[CÓDIGO],tabConsumoAta[[#This Row],[CÓDIGO]],tabSaldoAta[CHAVE],tabConsumoAta[[#This Row],[ATA]])</f>
        <v>70</v>
      </c>
      <c r="I3304" s="164">
        <v>35</v>
      </c>
      <c r="J3304" s="159">
        <v>26</v>
      </c>
      <c r="K3304" s="251">
        <v>1677</v>
      </c>
      <c r="L3304" s="246" t="s">
        <v>2438</v>
      </c>
      <c r="M3304" s="160" t="s">
        <v>2409</v>
      </c>
      <c r="N3304" s="160" t="s">
        <v>2410</v>
      </c>
      <c r="O3304" s="249" t="s">
        <v>2412</v>
      </c>
      <c r="P3304" s="248">
        <v>43500</v>
      </c>
      <c r="Q3304" s="166" t="str">
        <f>IF(COUNTIFS(tabAtas_Bloqueios[CÓDIGO],tabConsumoAta[[#This Row],[CÓDIGO]],tabAtas_Bloqueios[CHAVE],tabConsumoAta[[#This Row],[ATA]],tabAtas_Bloqueios[INATIVO],"") &gt; 0,"X","")</f>
        <v>X</v>
      </c>
      <c r="R3304" s="158" t="s">
        <v>1555</v>
      </c>
    </row>
    <row r="3305" spans="1:18" x14ac:dyDescent="0.3">
      <c r="A3305" s="247">
        <v>56520</v>
      </c>
      <c r="B3305" s="47" t="s">
        <v>156</v>
      </c>
      <c r="C3305" s="34" t="str">
        <f>IFERROR(VLOOKUP(tabConsumoAta[[#This Row],[CÓDIGO]],tabEstimativa[#Data],14,FALSE),"")</f>
        <v>Aguardando</v>
      </c>
      <c r="D3305" s="157" t="s">
        <v>1713</v>
      </c>
      <c r="E3305" s="157">
        <v>10</v>
      </c>
      <c r="F3305" s="34">
        <v>2019</v>
      </c>
      <c r="G3305" s="78">
        <f>IFERROR(VLOOKUP(tabConsumoAta[[#This Row],[ATA]],tabAtas[#Data],4,FALSE),"")</f>
        <v>43850</v>
      </c>
      <c r="H3305" s="163">
        <f>SUMIFS(tabSaldoAta[ESTIMATIVA],tabSaldoAta[CÓDIGO],tabConsumoAta[[#This Row],[CÓDIGO]],tabSaldoAta[CHAVE],tabConsumoAta[[#This Row],[ATA]])</f>
        <v>60</v>
      </c>
      <c r="I3305" s="164">
        <v>9</v>
      </c>
      <c r="J3305" s="159">
        <v>27</v>
      </c>
      <c r="K3305" s="251">
        <v>1677</v>
      </c>
      <c r="L3305" s="246" t="s">
        <v>2438</v>
      </c>
      <c r="M3305" s="160" t="s">
        <v>2409</v>
      </c>
      <c r="N3305" s="160" t="s">
        <v>2410</v>
      </c>
      <c r="O3305" s="249" t="s">
        <v>2412</v>
      </c>
      <c r="P3305" s="248">
        <v>43500</v>
      </c>
      <c r="Q3305" s="166" t="str">
        <f>IF(COUNTIFS(tabAtas_Bloqueios[CÓDIGO],tabConsumoAta[[#This Row],[CÓDIGO]],tabAtas_Bloqueios[CHAVE],tabConsumoAta[[#This Row],[ATA]],tabAtas_Bloqueios[INATIVO],"") &gt; 0,"X","")</f>
        <v/>
      </c>
      <c r="R3305" s="158" t="s">
        <v>1555</v>
      </c>
    </row>
    <row r="3306" spans="1:18" x14ac:dyDescent="0.3">
      <c r="A3306" s="247">
        <v>98359</v>
      </c>
      <c r="B3306" s="47" t="s">
        <v>2439</v>
      </c>
      <c r="C3306" s="34" t="str">
        <f>IFERROR(VLOOKUP(tabConsumoAta[[#This Row],[CÓDIGO]],tabEstimativa[#Data],14,FALSE),"")</f>
        <v>Aguardando</v>
      </c>
      <c r="D3306" s="157" t="s">
        <v>1713</v>
      </c>
      <c r="E3306" s="157">
        <v>10</v>
      </c>
      <c r="F3306" s="34">
        <v>2019</v>
      </c>
      <c r="G3306" s="78">
        <f>IFERROR(VLOOKUP(tabConsumoAta[[#This Row],[ATA]],tabAtas[#Data],4,FALSE),"")</f>
        <v>43850</v>
      </c>
      <c r="H3306" s="163">
        <f>SUMIFS(tabSaldoAta[ESTIMATIVA],tabSaldoAta[CÓDIGO],tabConsumoAta[[#This Row],[CÓDIGO]],tabSaldoAta[CHAVE],tabConsumoAta[[#This Row],[ATA]])</f>
        <v>120</v>
      </c>
      <c r="I3306" s="164">
        <v>50</v>
      </c>
      <c r="J3306" s="159">
        <v>28</v>
      </c>
      <c r="K3306" s="251">
        <v>1677</v>
      </c>
      <c r="L3306" s="246" t="s">
        <v>2438</v>
      </c>
      <c r="M3306" s="160" t="s">
        <v>2409</v>
      </c>
      <c r="N3306" s="160" t="s">
        <v>2410</v>
      </c>
      <c r="O3306" s="249" t="s">
        <v>2412</v>
      </c>
      <c r="P3306" s="248">
        <v>43500</v>
      </c>
      <c r="Q3306" s="166" t="str">
        <f>IF(COUNTIFS(tabAtas_Bloqueios[CÓDIGO],tabConsumoAta[[#This Row],[CÓDIGO]],tabAtas_Bloqueios[CHAVE],tabConsumoAta[[#This Row],[ATA]],tabAtas_Bloqueios[INATIVO],"") &gt; 0,"X","")</f>
        <v/>
      </c>
      <c r="R3306" s="158" t="s">
        <v>1555</v>
      </c>
    </row>
    <row r="3307" spans="1:18" x14ac:dyDescent="0.3">
      <c r="A3307" s="247">
        <v>109944</v>
      </c>
      <c r="B3307" s="47" t="s">
        <v>90</v>
      </c>
      <c r="C3307" s="34" t="str">
        <f>IFERROR(VLOOKUP(tabConsumoAta[[#This Row],[CÓDIGO]],tabEstimativa[#Data],14,FALSE),"")</f>
        <v>Aguardando</v>
      </c>
      <c r="D3307" s="157" t="s">
        <v>1713</v>
      </c>
      <c r="E3307" s="157">
        <v>10</v>
      </c>
      <c r="F3307" s="34">
        <v>2019</v>
      </c>
      <c r="G3307" s="78">
        <f>IFERROR(VLOOKUP(tabConsumoAta[[#This Row],[ATA]],tabAtas[#Data],4,FALSE),"")</f>
        <v>43850</v>
      </c>
      <c r="H3307" s="163">
        <f>SUMIFS(tabSaldoAta[ESTIMATIVA],tabSaldoAta[CÓDIGO],tabConsumoAta[[#This Row],[CÓDIGO]],tabSaldoAta[CHAVE],tabConsumoAta[[#This Row],[ATA]])</f>
        <v>800</v>
      </c>
      <c r="I3307" s="164">
        <v>300</v>
      </c>
      <c r="J3307" s="159">
        <v>29</v>
      </c>
      <c r="K3307" s="251">
        <v>1677</v>
      </c>
      <c r="L3307" s="246" t="s">
        <v>2438</v>
      </c>
      <c r="M3307" s="160" t="s">
        <v>2409</v>
      </c>
      <c r="N3307" s="160" t="s">
        <v>2410</v>
      </c>
      <c r="O3307" s="249" t="s">
        <v>2412</v>
      </c>
      <c r="P3307" s="248">
        <v>43500</v>
      </c>
      <c r="Q3307" s="166" t="str">
        <f>IF(COUNTIFS(tabAtas_Bloqueios[CÓDIGO],tabConsumoAta[[#This Row],[CÓDIGO]],tabAtas_Bloqueios[CHAVE],tabConsumoAta[[#This Row],[ATA]],tabAtas_Bloqueios[INATIVO],"") &gt; 0,"X","")</f>
        <v/>
      </c>
      <c r="R3307" s="158" t="s">
        <v>1555</v>
      </c>
    </row>
    <row r="3308" spans="1:18" x14ac:dyDescent="0.3">
      <c r="A3308" s="247">
        <v>76780</v>
      </c>
      <c r="B3308" s="47" t="s">
        <v>2404</v>
      </c>
      <c r="C3308" s="34" t="str">
        <f>IFERROR(VLOOKUP(tabConsumoAta[[#This Row],[CÓDIGO]],tabEstimativa[#Data],14,FALSE),"")</f>
        <v>Inativo</v>
      </c>
      <c r="D3308" s="157"/>
      <c r="E3308" s="157"/>
      <c r="F3308" s="34"/>
      <c r="G3308" s="78" t="str">
        <f>IFERROR(VLOOKUP(tabConsumoAta[[#This Row],[ATA]],tabAtas[#Data],4,FALSE),"")</f>
        <v/>
      </c>
      <c r="H3308" s="163">
        <f>SUMIFS(tabSaldoAta[ESTIMATIVA],tabSaldoAta[CÓDIGO],tabConsumoAta[[#This Row],[CÓDIGO]],tabSaldoAta[CHAVE],tabConsumoAta[[#This Row],[ATA]])</f>
        <v>0</v>
      </c>
      <c r="I3308" s="164">
        <v>7000</v>
      </c>
      <c r="J3308" s="159">
        <v>1</v>
      </c>
      <c r="K3308" s="251">
        <v>170</v>
      </c>
      <c r="L3308" s="246" t="s">
        <v>1560</v>
      </c>
      <c r="M3308" s="160" t="s">
        <v>2405</v>
      </c>
      <c r="N3308" s="160" t="s">
        <v>2406</v>
      </c>
      <c r="O3308" s="249" t="s">
        <v>2407</v>
      </c>
      <c r="P3308" s="248">
        <v>43469</v>
      </c>
      <c r="Q3308" s="166" t="str">
        <f>IF(COUNTIFS(tabAtas_Bloqueios[CÓDIGO],tabConsumoAta[[#This Row],[CÓDIGO]],tabAtas_Bloqueios[CHAVE],tabConsumoAta[[#This Row],[ATA]],tabAtas_Bloqueios[INATIVO],"") &gt; 0,"X","")</f>
        <v/>
      </c>
      <c r="R3308" s="158" t="s">
        <v>1555</v>
      </c>
    </row>
    <row r="3309" spans="1:18" x14ac:dyDescent="0.3">
      <c r="A3309" s="247">
        <v>113581</v>
      </c>
      <c r="B3309" s="47" t="s">
        <v>196</v>
      </c>
      <c r="C3309" s="34" t="str">
        <f>IFERROR(VLOOKUP(tabConsumoAta[[#This Row],[CÓDIGO]],tabEstimativa[#Data],14,FALSE),"")</f>
        <v>Suspenso</v>
      </c>
      <c r="D3309" s="157"/>
      <c r="E3309" s="157"/>
      <c r="F3309" s="34"/>
      <c r="G3309" s="78" t="str">
        <f>IFERROR(VLOOKUP(tabConsumoAta[[#This Row],[ATA]],tabAtas[#Data],4,FALSE),"")</f>
        <v/>
      </c>
      <c r="H3309" s="163">
        <f>SUMIFS(tabSaldoAta[ESTIMATIVA],tabSaldoAta[CÓDIGO],tabConsumoAta[[#This Row],[CÓDIGO]],tabSaldoAta[CHAVE],tabConsumoAta[[#This Row],[ATA]])</f>
        <v>0</v>
      </c>
      <c r="I3309" s="164">
        <v>360</v>
      </c>
      <c r="J3309" s="159">
        <v>2</v>
      </c>
      <c r="K3309" s="251">
        <v>173</v>
      </c>
      <c r="L3309" s="246" t="s">
        <v>1560</v>
      </c>
      <c r="M3309" s="160" t="s">
        <v>2405</v>
      </c>
      <c r="N3309" s="160" t="s">
        <v>2406</v>
      </c>
      <c r="O3309" s="249" t="s">
        <v>2407</v>
      </c>
      <c r="P3309" s="248">
        <v>43469</v>
      </c>
      <c r="Q3309" s="166" t="str">
        <f>IF(COUNTIFS(tabAtas_Bloqueios[CÓDIGO],tabConsumoAta[[#This Row],[CÓDIGO]],tabAtas_Bloqueios[CHAVE],tabConsumoAta[[#This Row],[ATA]],tabAtas_Bloqueios[INATIVO],"") &gt; 0,"X","")</f>
        <v/>
      </c>
      <c r="R3309" s="158" t="s">
        <v>1555</v>
      </c>
    </row>
    <row r="3310" spans="1:18" x14ac:dyDescent="0.3">
      <c r="A3310" s="247">
        <v>75324</v>
      </c>
      <c r="B3310" s="47" t="s">
        <v>2363</v>
      </c>
      <c r="C3310" s="34" t="str">
        <f>IFERROR(VLOOKUP(tabConsumoAta[[#This Row],[CÓDIGO]],tabEstimativa[#Data],14,FALSE),"")</f>
        <v>Aguardando</v>
      </c>
      <c r="D3310" s="157" t="s">
        <v>2166</v>
      </c>
      <c r="E3310" s="157">
        <v>2</v>
      </c>
      <c r="F3310" s="34">
        <v>2018</v>
      </c>
      <c r="G3310" s="78">
        <f>IFERROR(VLOOKUP(tabConsumoAta[[#This Row],[ATA]],tabAtas[#Data],4,FALSE),"")</f>
        <v>43472</v>
      </c>
      <c r="H3310" s="163">
        <f>SUMIFS(tabSaldoAta[ESTIMATIVA],tabSaldoAta[CÓDIGO],tabConsumoAta[[#This Row],[CÓDIGO]],tabSaldoAta[CHAVE],tabConsumoAta[[#This Row],[ATA]])</f>
        <v>0</v>
      </c>
      <c r="I3310" s="164">
        <v>200</v>
      </c>
      <c r="J3310" s="159">
        <v>1</v>
      </c>
      <c r="K3310" s="251">
        <v>108</v>
      </c>
      <c r="L3310" s="246"/>
      <c r="M3310" s="160" t="s">
        <v>2364</v>
      </c>
      <c r="N3310" s="160" t="s">
        <v>2365</v>
      </c>
      <c r="O3310" s="249" t="s">
        <v>2366</v>
      </c>
      <c r="P3310" s="248">
        <v>43469</v>
      </c>
      <c r="Q3310" s="166" t="str">
        <f>IF(COUNTIFS(tabAtas_Bloqueios[CÓDIGO],tabConsumoAta[[#This Row],[CÓDIGO]],tabAtas_Bloqueios[CHAVE],tabConsumoAta[[#This Row],[ATA]],tabAtas_Bloqueios[INATIVO],"") &gt; 0,"X","")</f>
        <v/>
      </c>
      <c r="R3310" s="158" t="s">
        <v>1555</v>
      </c>
    </row>
    <row r="3311" spans="1:18" x14ac:dyDescent="0.3">
      <c r="A3311" s="247">
        <v>63839</v>
      </c>
      <c r="B3311" s="47" t="s">
        <v>2367</v>
      </c>
      <c r="C3311" s="34" t="str">
        <f>IFERROR(VLOOKUP(tabConsumoAta[[#This Row],[CÓDIGO]],tabEstimativa[#Data],14,FALSE),"")</f>
        <v>Aguardando</v>
      </c>
      <c r="D3311" s="157" t="s">
        <v>2166</v>
      </c>
      <c r="E3311" s="157">
        <v>2</v>
      </c>
      <c r="F3311" s="34">
        <v>2018</v>
      </c>
      <c r="G3311" s="78">
        <f>IFERROR(VLOOKUP(tabConsumoAta[[#This Row],[ATA]],tabAtas[#Data],4,FALSE),"")</f>
        <v>43472</v>
      </c>
      <c r="H3311" s="163">
        <f>SUMIFS(tabSaldoAta[ESTIMATIVA],tabSaldoAta[CÓDIGO],tabConsumoAta[[#This Row],[CÓDIGO]],tabSaldoAta[CHAVE],tabConsumoAta[[#This Row],[ATA]])</f>
        <v>0</v>
      </c>
      <c r="I3311" s="164">
        <v>100</v>
      </c>
      <c r="J3311" s="159">
        <v>2</v>
      </c>
      <c r="K3311" s="251">
        <v>109</v>
      </c>
      <c r="L3311" s="246"/>
      <c r="M3311" s="160" t="s">
        <v>2364</v>
      </c>
      <c r="N3311" s="160" t="s">
        <v>2365</v>
      </c>
      <c r="O3311" s="249" t="s">
        <v>2366</v>
      </c>
      <c r="P3311" s="248">
        <v>43469</v>
      </c>
      <c r="Q3311" s="166" t="str">
        <f>IF(COUNTIFS(tabAtas_Bloqueios[CÓDIGO],tabConsumoAta[[#This Row],[CÓDIGO]],tabAtas_Bloqueios[CHAVE],tabConsumoAta[[#This Row],[ATA]],tabAtas_Bloqueios[INATIVO],"") &gt; 0,"X","")</f>
        <v/>
      </c>
      <c r="R3311" s="158" t="s">
        <v>1555</v>
      </c>
    </row>
    <row r="3312" spans="1:18" x14ac:dyDescent="0.3">
      <c r="A3312" s="247">
        <v>133301</v>
      </c>
      <c r="B3312" s="47" t="s">
        <v>2368</v>
      </c>
      <c r="C3312" s="34" t="str">
        <f>IFERROR(VLOOKUP(tabConsumoAta[[#This Row],[CÓDIGO]],tabEstimativa[#Data],14,FALSE),"")</f>
        <v>Aguardando</v>
      </c>
      <c r="D3312" s="157" t="s">
        <v>1805</v>
      </c>
      <c r="E3312" s="157">
        <v>11</v>
      </c>
      <c r="F3312" s="34">
        <v>2018</v>
      </c>
      <c r="G3312" s="78">
        <f>IFERROR(VLOOKUP(tabConsumoAta[[#This Row],[ATA]],tabAtas[#Data],4,FALSE),"")</f>
        <v>43476</v>
      </c>
      <c r="H3312" s="163">
        <f>SUMIFS(tabSaldoAta[ESTIMATIVA],tabSaldoAta[CÓDIGO],tabConsumoAta[[#This Row],[CÓDIGO]],tabSaldoAta[CHAVE],tabConsumoAta[[#This Row],[ATA]])</f>
        <v>0</v>
      </c>
      <c r="I3312" s="164">
        <v>2000</v>
      </c>
      <c r="J3312" s="159">
        <v>3</v>
      </c>
      <c r="K3312" s="251">
        <v>112</v>
      </c>
      <c r="L3312" s="246"/>
      <c r="M3312" s="160" t="s">
        <v>2364</v>
      </c>
      <c r="N3312" s="160" t="s">
        <v>2365</v>
      </c>
      <c r="O3312" s="249" t="s">
        <v>2366</v>
      </c>
      <c r="P3312" s="248">
        <v>43469</v>
      </c>
      <c r="Q3312" s="166" t="str">
        <f>IF(COUNTIFS(tabAtas_Bloqueios[CÓDIGO],tabConsumoAta[[#This Row],[CÓDIGO]],tabAtas_Bloqueios[CHAVE],tabConsumoAta[[#This Row],[ATA]],tabAtas_Bloqueios[INATIVO],"") &gt; 0,"X","")</f>
        <v/>
      </c>
      <c r="R3312" s="158" t="s">
        <v>1555</v>
      </c>
    </row>
    <row r="3313" spans="1:18" x14ac:dyDescent="0.3">
      <c r="A3313" s="247">
        <v>132613</v>
      </c>
      <c r="B3313" s="47" t="s">
        <v>2369</v>
      </c>
      <c r="C3313" s="34" t="str">
        <f>IFERROR(VLOOKUP(tabConsumoAta[[#This Row],[CÓDIGO]],tabEstimativa[#Data],14,FALSE),"")</f>
        <v>Inativo</v>
      </c>
      <c r="D3313" s="157" t="s">
        <v>1805</v>
      </c>
      <c r="E3313" s="157">
        <v>11</v>
      </c>
      <c r="F3313" s="34">
        <v>2018</v>
      </c>
      <c r="G3313" s="78">
        <f>IFERROR(VLOOKUP(tabConsumoAta[[#This Row],[ATA]],tabAtas[#Data],4,FALSE),"")</f>
        <v>43476</v>
      </c>
      <c r="H3313" s="163">
        <f>SUMIFS(tabSaldoAta[ESTIMATIVA],tabSaldoAta[CÓDIGO],tabConsumoAta[[#This Row],[CÓDIGO]],tabSaldoAta[CHAVE],tabConsumoAta[[#This Row],[ATA]])</f>
        <v>0</v>
      </c>
      <c r="I3313" s="164">
        <v>200</v>
      </c>
      <c r="J3313" s="159">
        <v>4</v>
      </c>
      <c r="K3313" s="251">
        <v>112</v>
      </c>
      <c r="L3313" s="246"/>
      <c r="M3313" s="160" t="s">
        <v>2364</v>
      </c>
      <c r="N3313" s="160" t="s">
        <v>2365</v>
      </c>
      <c r="O3313" s="249" t="s">
        <v>2366</v>
      </c>
      <c r="P3313" s="248">
        <v>43469</v>
      </c>
      <c r="Q3313" s="166" t="str">
        <f>IF(COUNTIFS(tabAtas_Bloqueios[CÓDIGO],tabConsumoAta[[#This Row],[CÓDIGO]],tabAtas_Bloqueios[CHAVE],tabConsumoAta[[#This Row],[ATA]],tabAtas_Bloqueios[INATIVO],"") &gt; 0,"X","")</f>
        <v/>
      </c>
      <c r="R3313" s="158" t="s">
        <v>1555</v>
      </c>
    </row>
    <row r="3314" spans="1:18" x14ac:dyDescent="0.3">
      <c r="A3314" s="247">
        <v>16528</v>
      </c>
      <c r="B3314" s="47" t="s">
        <v>2007</v>
      </c>
      <c r="C3314" s="34" t="str">
        <f>IFERROR(VLOOKUP(tabConsumoAta[[#This Row],[CÓDIGO]],tabEstimativa[#Data],14,FALSE),"")</f>
        <v>Aguardando</v>
      </c>
      <c r="D3314" s="157" t="s">
        <v>2010</v>
      </c>
      <c r="E3314" s="157">
        <v>14</v>
      </c>
      <c r="F3314" s="34">
        <v>2018</v>
      </c>
      <c r="G3314" s="78">
        <f>IFERROR(VLOOKUP(tabConsumoAta[[#This Row],[ATA]],tabAtas[#Data],4,FALSE),"")</f>
        <v>43480</v>
      </c>
      <c r="H3314" s="163">
        <f>SUMIFS(tabSaldoAta[ESTIMATIVA],tabSaldoAta[CÓDIGO],tabConsumoAta[[#This Row],[CÓDIGO]],tabSaldoAta[CHAVE],tabConsumoAta[[#This Row],[ATA]])</f>
        <v>650</v>
      </c>
      <c r="I3314" s="164">
        <v>279</v>
      </c>
      <c r="J3314" s="159">
        <v>5</v>
      </c>
      <c r="K3314" s="251">
        <v>114</v>
      </c>
      <c r="L3314" s="246"/>
      <c r="M3314" s="160" t="s">
        <v>2364</v>
      </c>
      <c r="N3314" s="160" t="s">
        <v>2365</v>
      </c>
      <c r="O3314" s="249" t="s">
        <v>2366</v>
      </c>
      <c r="P3314" s="248">
        <v>43469</v>
      </c>
      <c r="Q3314" s="166" t="str">
        <f>IF(COUNTIFS(tabAtas_Bloqueios[CÓDIGO],tabConsumoAta[[#This Row],[CÓDIGO]],tabAtas_Bloqueios[CHAVE],tabConsumoAta[[#This Row],[ATA]],tabAtas_Bloqueios[INATIVO],"") &gt; 0,"X","")</f>
        <v/>
      </c>
      <c r="R3314" s="158" t="s">
        <v>1555</v>
      </c>
    </row>
    <row r="3315" spans="1:18" x14ac:dyDescent="0.3">
      <c r="A3315" s="247">
        <v>64253</v>
      </c>
      <c r="B3315" s="47" t="s">
        <v>2370</v>
      </c>
      <c r="C3315" s="34" t="str">
        <f>IFERROR(VLOOKUP(tabConsumoAta[[#This Row],[CÓDIGO]],tabEstimativa[#Data],14,FALSE),"")</f>
        <v>Aguardando</v>
      </c>
      <c r="D3315" s="157" t="s">
        <v>2371</v>
      </c>
      <c r="E3315" s="157">
        <v>19</v>
      </c>
      <c r="F3315" s="34">
        <v>2018</v>
      </c>
      <c r="G3315" s="78" t="str">
        <f>IFERROR(VLOOKUP(tabConsumoAta[[#This Row],[ATA]],tabAtas[#Data],4,FALSE),"")</f>
        <v/>
      </c>
      <c r="H3315" s="163">
        <f>SUMIFS(tabSaldoAta[ESTIMATIVA],tabSaldoAta[CÓDIGO],tabConsumoAta[[#This Row],[CÓDIGO]],tabSaldoAta[CHAVE],tabConsumoAta[[#This Row],[ATA]])</f>
        <v>0</v>
      </c>
      <c r="I3315" s="164">
        <v>496</v>
      </c>
      <c r="J3315" s="159">
        <v>6</v>
      </c>
      <c r="K3315" s="251">
        <v>117</v>
      </c>
      <c r="L3315" s="246"/>
      <c r="M3315" s="160" t="s">
        <v>2364</v>
      </c>
      <c r="N3315" s="160" t="s">
        <v>2365</v>
      </c>
      <c r="O3315" s="249" t="s">
        <v>2366</v>
      </c>
      <c r="P3315" s="248">
        <v>43469</v>
      </c>
      <c r="Q3315" s="166" t="str">
        <f>IF(COUNTIFS(tabAtas_Bloqueios[CÓDIGO],tabConsumoAta[[#This Row],[CÓDIGO]],tabAtas_Bloqueios[CHAVE],tabConsumoAta[[#This Row],[ATA]],tabAtas_Bloqueios[INATIVO],"") &gt; 0,"X","")</f>
        <v/>
      </c>
      <c r="R3315" s="158" t="s">
        <v>1555</v>
      </c>
    </row>
    <row r="3316" spans="1:18" x14ac:dyDescent="0.3">
      <c r="A3316" s="247">
        <v>12830</v>
      </c>
      <c r="B3316" s="47" t="s">
        <v>2372</v>
      </c>
      <c r="C3316" s="34" t="str">
        <f>IFERROR(VLOOKUP(tabConsumoAta[[#This Row],[CÓDIGO]],tabEstimativa[#Data],14,FALSE),"")</f>
        <v>Aguardando</v>
      </c>
      <c r="D3316" s="157" t="s">
        <v>2149</v>
      </c>
      <c r="E3316" s="157">
        <v>20</v>
      </c>
      <c r="F3316" s="34">
        <v>2018</v>
      </c>
      <c r="G3316" s="78">
        <f>IFERROR(VLOOKUP(tabConsumoAta[[#This Row],[ATA]],tabAtas[#Data],4,FALSE),"")</f>
        <v>43486</v>
      </c>
      <c r="H3316" s="163">
        <f>SUMIFS(tabSaldoAta[ESTIMATIVA],tabSaldoAta[CÓDIGO],tabConsumoAta[[#This Row],[CÓDIGO]],tabSaldoAta[CHAVE],tabConsumoAta[[#This Row],[ATA]])</f>
        <v>0</v>
      </c>
      <c r="I3316" s="164">
        <v>100</v>
      </c>
      <c r="J3316" s="159">
        <v>7</v>
      </c>
      <c r="K3316" s="251">
        <v>125</v>
      </c>
      <c r="L3316" s="246"/>
      <c r="M3316" s="160" t="s">
        <v>2364</v>
      </c>
      <c r="N3316" s="160" t="s">
        <v>2365</v>
      </c>
      <c r="O3316" s="249" t="s">
        <v>2366</v>
      </c>
      <c r="P3316" s="248">
        <v>43469</v>
      </c>
      <c r="Q3316" s="166" t="str">
        <f>IF(COUNTIFS(tabAtas_Bloqueios[CÓDIGO],tabConsumoAta[[#This Row],[CÓDIGO]],tabAtas_Bloqueios[CHAVE],tabConsumoAta[[#This Row],[ATA]],tabAtas_Bloqueios[INATIVO],"") &gt; 0,"X","")</f>
        <v/>
      </c>
      <c r="R3316" s="158" t="s">
        <v>1555</v>
      </c>
    </row>
    <row r="3317" spans="1:18" x14ac:dyDescent="0.3">
      <c r="A3317" s="247">
        <v>12835</v>
      </c>
      <c r="B3317" s="47" t="s">
        <v>2373</v>
      </c>
      <c r="C3317" s="34" t="str">
        <f>IFERROR(VLOOKUP(tabConsumoAta[[#This Row],[CÓDIGO]],tabEstimativa[#Data],14,FALSE),"")</f>
        <v>Aguardando</v>
      </c>
      <c r="D3317" s="157" t="s">
        <v>2149</v>
      </c>
      <c r="E3317" s="157">
        <v>20</v>
      </c>
      <c r="F3317" s="34">
        <v>2018</v>
      </c>
      <c r="G3317" s="78">
        <f>IFERROR(VLOOKUP(tabConsumoAta[[#This Row],[ATA]],tabAtas[#Data],4,FALSE),"")</f>
        <v>43486</v>
      </c>
      <c r="H3317" s="163">
        <f>SUMIFS(tabSaldoAta[ESTIMATIVA],tabSaldoAta[CÓDIGO],tabConsumoAta[[#This Row],[CÓDIGO]],tabSaldoAta[CHAVE],tabConsumoAta[[#This Row],[ATA]])</f>
        <v>0</v>
      </c>
      <c r="I3317" s="164">
        <v>100</v>
      </c>
      <c r="J3317" s="159">
        <v>8</v>
      </c>
      <c r="K3317" s="251">
        <v>125</v>
      </c>
      <c r="L3317" s="246"/>
      <c r="M3317" s="160" t="s">
        <v>2364</v>
      </c>
      <c r="N3317" s="160" t="s">
        <v>2365</v>
      </c>
      <c r="O3317" s="249" t="s">
        <v>2366</v>
      </c>
      <c r="P3317" s="248">
        <v>43469</v>
      </c>
      <c r="Q3317" s="166" t="str">
        <f>IF(COUNTIFS(tabAtas_Bloqueios[CÓDIGO],tabConsumoAta[[#This Row],[CÓDIGO]],tabAtas_Bloqueios[CHAVE],tabConsumoAta[[#This Row],[ATA]],tabAtas_Bloqueios[INATIVO],"") &gt; 0,"X","")</f>
        <v/>
      </c>
      <c r="R3317" s="158" t="s">
        <v>1555</v>
      </c>
    </row>
    <row r="3318" spans="1:18" x14ac:dyDescent="0.3">
      <c r="A3318" s="247">
        <v>12886</v>
      </c>
      <c r="B3318" s="47" t="s">
        <v>2374</v>
      </c>
      <c r="C3318" s="34" t="str">
        <f>IFERROR(VLOOKUP(tabConsumoAta[[#This Row],[CÓDIGO]],tabEstimativa[#Data],14,FALSE),"")</f>
        <v>Aguardando</v>
      </c>
      <c r="D3318" s="157" t="s">
        <v>2149</v>
      </c>
      <c r="E3318" s="157">
        <v>20</v>
      </c>
      <c r="F3318" s="34">
        <v>2018</v>
      </c>
      <c r="G3318" s="78">
        <f>IFERROR(VLOOKUP(tabConsumoAta[[#This Row],[ATA]],tabAtas[#Data],4,FALSE),"")</f>
        <v>43486</v>
      </c>
      <c r="H3318" s="163">
        <f>SUMIFS(tabSaldoAta[ESTIMATIVA],tabSaldoAta[CÓDIGO],tabConsumoAta[[#This Row],[CÓDIGO]],tabSaldoAta[CHAVE],tabConsumoAta[[#This Row],[ATA]])</f>
        <v>0</v>
      </c>
      <c r="I3318" s="164">
        <v>50</v>
      </c>
      <c r="J3318" s="159">
        <v>9</v>
      </c>
      <c r="K3318" s="251">
        <v>124</v>
      </c>
      <c r="L3318" s="246"/>
      <c r="M3318" s="160" t="s">
        <v>2364</v>
      </c>
      <c r="N3318" s="160" t="s">
        <v>2365</v>
      </c>
      <c r="O3318" s="249" t="s">
        <v>2366</v>
      </c>
      <c r="P3318" s="248">
        <v>43469</v>
      </c>
      <c r="Q3318" s="166" t="str">
        <f>IF(COUNTIFS(tabAtas_Bloqueios[CÓDIGO],tabConsumoAta[[#This Row],[CÓDIGO]],tabAtas_Bloqueios[CHAVE],tabConsumoAta[[#This Row],[ATA]],tabAtas_Bloqueios[INATIVO],"") &gt; 0,"X","")</f>
        <v/>
      </c>
      <c r="R3318" s="158" t="s">
        <v>1555</v>
      </c>
    </row>
    <row r="3319" spans="1:18" x14ac:dyDescent="0.3">
      <c r="A3319" s="247">
        <v>12894</v>
      </c>
      <c r="B3319" s="47" t="s">
        <v>2375</v>
      </c>
      <c r="C3319" s="34" t="str">
        <f>IFERROR(VLOOKUP(tabConsumoAta[[#This Row],[CÓDIGO]],tabEstimativa[#Data],14,FALSE),"")</f>
        <v>Aguardando</v>
      </c>
      <c r="D3319" s="157" t="s">
        <v>2149</v>
      </c>
      <c r="E3319" s="157">
        <v>20</v>
      </c>
      <c r="F3319" s="34">
        <v>2018</v>
      </c>
      <c r="G3319" s="78">
        <f>IFERROR(VLOOKUP(tabConsumoAta[[#This Row],[ATA]],tabAtas[#Data],4,FALSE),"")</f>
        <v>43486</v>
      </c>
      <c r="H3319" s="163">
        <f>SUMIFS(tabSaldoAta[ESTIMATIVA],tabSaldoAta[CÓDIGO],tabConsumoAta[[#This Row],[CÓDIGO]],tabSaldoAta[CHAVE],tabConsumoAta[[#This Row],[ATA]])</f>
        <v>0</v>
      </c>
      <c r="I3319" s="164">
        <v>200</v>
      </c>
      <c r="J3319" s="159">
        <v>10</v>
      </c>
      <c r="K3319" s="251">
        <v>124</v>
      </c>
      <c r="L3319" s="246"/>
      <c r="M3319" s="160" t="s">
        <v>2364</v>
      </c>
      <c r="N3319" s="160" t="s">
        <v>2365</v>
      </c>
      <c r="O3319" s="249" t="s">
        <v>2366</v>
      </c>
      <c r="P3319" s="248">
        <v>43469</v>
      </c>
      <c r="Q3319" s="166" t="str">
        <f>IF(COUNTIFS(tabAtas_Bloqueios[CÓDIGO],tabConsumoAta[[#This Row],[CÓDIGO]],tabAtas_Bloqueios[CHAVE],tabConsumoAta[[#This Row],[ATA]],tabAtas_Bloqueios[INATIVO],"") &gt; 0,"X","")</f>
        <v/>
      </c>
      <c r="R3319" s="158" t="s">
        <v>1555</v>
      </c>
    </row>
    <row r="3320" spans="1:18" x14ac:dyDescent="0.3">
      <c r="A3320" s="247">
        <v>12881</v>
      </c>
      <c r="B3320" s="47" t="s">
        <v>2376</v>
      </c>
      <c r="C3320" s="34" t="str">
        <f>IFERROR(VLOOKUP(tabConsumoAta[[#This Row],[CÓDIGO]],tabEstimativa[#Data],14,FALSE),"")</f>
        <v>Aguardando</v>
      </c>
      <c r="D3320" s="157" t="s">
        <v>2149</v>
      </c>
      <c r="E3320" s="157">
        <v>20</v>
      </c>
      <c r="F3320" s="34">
        <v>2018</v>
      </c>
      <c r="G3320" s="78">
        <f>IFERROR(VLOOKUP(tabConsumoAta[[#This Row],[ATA]],tabAtas[#Data],4,FALSE),"")</f>
        <v>43486</v>
      </c>
      <c r="H3320" s="163">
        <f>SUMIFS(tabSaldoAta[ESTIMATIVA],tabSaldoAta[CÓDIGO],tabConsumoAta[[#This Row],[CÓDIGO]],tabSaldoAta[CHAVE],tabConsumoAta[[#This Row],[ATA]])</f>
        <v>0</v>
      </c>
      <c r="I3320" s="164">
        <v>60</v>
      </c>
      <c r="J3320" s="159">
        <v>11</v>
      </c>
      <c r="K3320" s="251">
        <v>124</v>
      </c>
      <c r="L3320" s="246"/>
      <c r="M3320" s="160" t="s">
        <v>2364</v>
      </c>
      <c r="N3320" s="160" t="s">
        <v>2365</v>
      </c>
      <c r="O3320" s="249" t="s">
        <v>2366</v>
      </c>
      <c r="P3320" s="248">
        <v>43469</v>
      </c>
      <c r="Q3320" s="166" t="str">
        <f>IF(COUNTIFS(tabAtas_Bloqueios[CÓDIGO],tabConsumoAta[[#This Row],[CÓDIGO]],tabAtas_Bloqueios[CHAVE],tabConsumoAta[[#This Row],[ATA]],tabAtas_Bloqueios[INATIVO],"") &gt; 0,"X","")</f>
        <v/>
      </c>
      <c r="R3320" s="158" t="s">
        <v>1555</v>
      </c>
    </row>
    <row r="3321" spans="1:18" x14ac:dyDescent="0.3">
      <c r="A3321" s="247">
        <v>12950</v>
      </c>
      <c r="B3321" s="47" t="s">
        <v>2377</v>
      </c>
      <c r="C3321" s="34" t="str">
        <f>IFERROR(VLOOKUP(tabConsumoAta[[#This Row],[CÓDIGO]],tabEstimativa[#Data],14,FALSE),"")</f>
        <v>Aguardando</v>
      </c>
      <c r="D3321" s="157" t="s">
        <v>2149</v>
      </c>
      <c r="E3321" s="157">
        <v>20</v>
      </c>
      <c r="F3321" s="34">
        <v>2018</v>
      </c>
      <c r="G3321" s="78">
        <f>IFERROR(VLOOKUP(tabConsumoAta[[#This Row],[ATA]],tabAtas[#Data],4,FALSE),"")</f>
        <v>43486</v>
      </c>
      <c r="H3321" s="163">
        <f>SUMIFS(tabSaldoAta[ESTIMATIVA],tabSaldoAta[CÓDIGO],tabConsumoAta[[#This Row],[CÓDIGO]],tabSaldoAta[CHAVE],tabConsumoAta[[#This Row],[ATA]])</f>
        <v>0</v>
      </c>
      <c r="I3321" s="164">
        <v>40</v>
      </c>
      <c r="J3321" s="159">
        <v>12</v>
      </c>
      <c r="K3321" s="251">
        <v>124</v>
      </c>
      <c r="L3321" s="246"/>
      <c r="M3321" s="160" t="s">
        <v>2364</v>
      </c>
      <c r="N3321" s="160" t="s">
        <v>2365</v>
      </c>
      <c r="O3321" s="249" t="s">
        <v>2366</v>
      </c>
      <c r="P3321" s="248">
        <v>43469</v>
      </c>
      <c r="Q3321" s="166" t="str">
        <f>IF(COUNTIFS(tabAtas_Bloqueios[CÓDIGO],tabConsumoAta[[#This Row],[CÓDIGO]],tabAtas_Bloqueios[CHAVE],tabConsumoAta[[#This Row],[ATA]],tabAtas_Bloqueios[INATIVO],"") &gt; 0,"X","")</f>
        <v/>
      </c>
      <c r="R3321" s="158" t="s">
        <v>1555</v>
      </c>
    </row>
    <row r="3322" spans="1:18" x14ac:dyDescent="0.3">
      <c r="A3322" s="247">
        <v>16978</v>
      </c>
      <c r="B3322" s="47" t="s">
        <v>2378</v>
      </c>
      <c r="C3322" s="34" t="str">
        <f>IFERROR(VLOOKUP(tabConsumoAta[[#This Row],[CÓDIGO]],tabEstimativa[#Data],14,FALSE),"")</f>
        <v>Aguardando</v>
      </c>
      <c r="D3322" s="157" t="s">
        <v>2149</v>
      </c>
      <c r="E3322" s="157">
        <v>20</v>
      </c>
      <c r="F3322" s="34">
        <v>2018</v>
      </c>
      <c r="G3322" s="78">
        <f>IFERROR(VLOOKUP(tabConsumoAta[[#This Row],[ATA]],tabAtas[#Data],4,FALSE),"")</f>
        <v>43486</v>
      </c>
      <c r="H3322" s="163">
        <f>SUMIFS(tabSaldoAta[ESTIMATIVA],tabSaldoAta[CÓDIGO],tabConsumoAta[[#This Row],[CÓDIGO]],tabSaldoAta[CHAVE],tabConsumoAta[[#This Row],[ATA]])</f>
        <v>0</v>
      </c>
      <c r="I3322" s="164">
        <v>50</v>
      </c>
      <c r="J3322" s="159">
        <v>13</v>
      </c>
      <c r="K3322" s="251">
        <v>125</v>
      </c>
      <c r="L3322" s="246"/>
      <c r="M3322" s="160" t="s">
        <v>2364</v>
      </c>
      <c r="N3322" s="160" t="s">
        <v>2365</v>
      </c>
      <c r="O3322" s="249" t="s">
        <v>2366</v>
      </c>
      <c r="P3322" s="248">
        <v>43469</v>
      </c>
      <c r="Q3322" s="166" t="str">
        <f>IF(COUNTIFS(tabAtas_Bloqueios[CÓDIGO],tabConsumoAta[[#This Row],[CÓDIGO]],tabAtas_Bloqueios[CHAVE],tabConsumoAta[[#This Row],[ATA]],tabAtas_Bloqueios[INATIVO],"") &gt; 0,"X","")</f>
        <v/>
      </c>
      <c r="R3322" s="158" t="s">
        <v>1555</v>
      </c>
    </row>
    <row r="3323" spans="1:18" x14ac:dyDescent="0.3">
      <c r="A3323" s="247">
        <v>16956</v>
      </c>
      <c r="B3323" s="47" t="s">
        <v>2379</v>
      </c>
      <c r="C3323" s="34" t="str">
        <f>IFERROR(VLOOKUP(tabConsumoAta[[#This Row],[CÓDIGO]],tabEstimativa[#Data],14,FALSE),"")</f>
        <v>Aguardando</v>
      </c>
      <c r="D3323" s="157" t="s">
        <v>2149</v>
      </c>
      <c r="E3323" s="157">
        <v>20</v>
      </c>
      <c r="F3323" s="34">
        <v>2018</v>
      </c>
      <c r="G3323" s="78">
        <f>IFERROR(VLOOKUP(tabConsumoAta[[#This Row],[ATA]],tabAtas[#Data],4,FALSE),"")</f>
        <v>43486</v>
      </c>
      <c r="H3323" s="163">
        <f>SUMIFS(tabSaldoAta[ESTIMATIVA],tabSaldoAta[CÓDIGO],tabConsumoAta[[#This Row],[CÓDIGO]],tabSaldoAta[CHAVE],tabConsumoAta[[#This Row],[ATA]])</f>
        <v>0</v>
      </c>
      <c r="I3323" s="164">
        <v>50</v>
      </c>
      <c r="J3323" s="159">
        <v>14</v>
      </c>
      <c r="K3323" s="251">
        <v>125</v>
      </c>
      <c r="L3323" s="246"/>
      <c r="M3323" s="160" t="s">
        <v>2364</v>
      </c>
      <c r="N3323" s="160" t="s">
        <v>2365</v>
      </c>
      <c r="O3323" s="249" t="s">
        <v>2366</v>
      </c>
      <c r="P3323" s="248">
        <v>43469</v>
      </c>
      <c r="Q3323" s="166" t="str">
        <f>IF(COUNTIFS(tabAtas_Bloqueios[CÓDIGO],tabConsumoAta[[#This Row],[CÓDIGO]],tabAtas_Bloqueios[CHAVE],tabConsumoAta[[#This Row],[ATA]],tabAtas_Bloqueios[INATIVO],"") &gt; 0,"X","")</f>
        <v/>
      </c>
      <c r="R3323" s="158" t="s">
        <v>1555</v>
      </c>
    </row>
    <row r="3324" spans="1:18" x14ac:dyDescent="0.3">
      <c r="A3324" s="247">
        <v>13517</v>
      </c>
      <c r="B3324" s="47" t="s">
        <v>2380</v>
      </c>
      <c r="C3324" s="34" t="str">
        <f>IFERROR(VLOOKUP(tabConsumoAta[[#This Row],[CÓDIGO]],tabEstimativa[#Data],14,FALSE),"")</f>
        <v>Aguardando</v>
      </c>
      <c r="D3324" s="157" t="s">
        <v>2149</v>
      </c>
      <c r="E3324" s="157">
        <v>20</v>
      </c>
      <c r="F3324" s="34">
        <v>2018</v>
      </c>
      <c r="G3324" s="78">
        <f>IFERROR(VLOOKUP(tabConsumoAta[[#This Row],[ATA]],tabAtas[#Data],4,FALSE),"")</f>
        <v>43486</v>
      </c>
      <c r="H3324" s="163">
        <f>SUMIFS(tabSaldoAta[ESTIMATIVA],tabSaldoAta[CÓDIGO],tabConsumoAta[[#This Row],[CÓDIGO]],tabSaldoAta[CHAVE],tabConsumoAta[[#This Row],[ATA]])</f>
        <v>0</v>
      </c>
      <c r="I3324" s="164">
        <v>20</v>
      </c>
      <c r="J3324" s="159">
        <v>15</v>
      </c>
      <c r="K3324" s="251">
        <v>124</v>
      </c>
      <c r="L3324" s="246"/>
      <c r="M3324" s="160" t="s">
        <v>2364</v>
      </c>
      <c r="N3324" s="160" t="s">
        <v>2365</v>
      </c>
      <c r="O3324" s="249" t="s">
        <v>2366</v>
      </c>
      <c r="P3324" s="248">
        <v>43469</v>
      </c>
      <c r="Q3324" s="166" t="str">
        <f>IF(COUNTIFS(tabAtas_Bloqueios[CÓDIGO],tabConsumoAta[[#This Row],[CÓDIGO]],tabAtas_Bloqueios[CHAVE],tabConsumoAta[[#This Row],[ATA]],tabAtas_Bloqueios[INATIVO],"") &gt; 0,"X","")</f>
        <v/>
      </c>
      <c r="R3324" s="158" t="s">
        <v>1555</v>
      </c>
    </row>
    <row r="3325" spans="1:18" x14ac:dyDescent="0.3">
      <c r="A3325" s="247">
        <v>13095</v>
      </c>
      <c r="B3325" s="47" t="s">
        <v>2381</v>
      </c>
      <c r="C3325" s="34" t="str">
        <f>IFERROR(VLOOKUP(tabConsumoAta[[#This Row],[CÓDIGO]],tabEstimativa[#Data],14,FALSE),"")</f>
        <v>Aguardando</v>
      </c>
      <c r="D3325" s="157" t="s">
        <v>2149</v>
      </c>
      <c r="E3325" s="157">
        <v>20</v>
      </c>
      <c r="F3325" s="34">
        <v>2018</v>
      </c>
      <c r="G3325" s="78">
        <f>IFERROR(VLOOKUP(tabConsumoAta[[#This Row],[ATA]],tabAtas[#Data],4,FALSE),"")</f>
        <v>43486</v>
      </c>
      <c r="H3325" s="163">
        <f>SUMIFS(tabSaldoAta[ESTIMATIVA],tabSaldoAta[CÓDIGO],tabConsumoAta[[#This Row],[CÓDIGO]],tabSaldoAta[CHAVE],tabConsumoAta[[#This Row],[ATA]])</f>
        <v>0</v>
      </c>
      <c r="I3325" s="164">
        <v>30</v>
      </c>
      <c r="J3325" s="159">
        <v>16</v>
      </c>
      <c r="K3325" s="251">
        <v>124</v>
      </c>
      <c r="L3325" s="246"/>
      <c r="M3325" s="160" t="s">
        <v>2364</v>
      </c>
      <c r="N3325" s="160" t="s">
        <v>2365</v>
      </c>
      <c r="O3325" s="249" t="s">
        <v>2366</v>
      </c>
      <c r="P3325" s="248">
        <v>43469</v>
      </c>
      <c r="Q3325" s="166" t="str">
        <f>IF(COUNTIFS(tabAtas_Bloqueios[CÓDIGO],tabConsumoAta[[#This Row],[CÓDIGO]],tabAtas_Bloqueios[CHAVE],tabConsumoAta[[#This Row],[ATA]],tabAtas_Bloqueios[INATIVO],"") &gt; 0,"X","")</f>
        <v/>
      </c>
      <c r="R3325" s="158" t="s">
        <v>1555</v>
      </c>
    </row>
    <row r="3326" spans="1:18" x14ac:dyDescent="0.3">
      <c r="A3326" s="247">
        <v>63031</v>
      </c>
      <c r="B3326" s="47" t="s">
        <v>2382</v>
      </c>
      <c r="C3326" s="34" t="str">
        <f>IFERROR(VLOOKUP(tabConsumoAta[[#This Row],[CÓDIGO]],tabEstimativa[#Data],14,FALSE),"")</f>
        <v>Aguardando</v>
      </c>
      <c r="D3326" s="157" t="s">
        <v>2149</v>
      </c>
      <c r="E3326" s="157">
        <v>20</v>
      </c>
      <c r="F3326" s="34">
        <v>2018</v>
      </c>
      <c r="G3326" s="78">
        <f>IFERROR(VLOOKUP(tabConsumoAta[[#This Row],[ATA]],tabAtas[#Data],4,FALSE),"")</f>
        <v>43486</v>
      </c>
      <c r="H3326" s="163">
        <f>SUMIFS(tabSaldoAta[ESTIMATIVA],tabSaldoAta[CÓDIGO],tabConsumoAta[[#This Row],[CÓDIGO]],tabSaldoAta[CHAVE],tabConsumoAta[[#This Row],[ATA]])</f>
        <v>0</v>
      </c>
      <c r="I3326" s="164">
        <v>270</v>
      </c>
      <c r="J3326" s="159">
        <v>17</v>
      </c>
      <c r="K3326" s="251">
        <v>123</v>
      </c>
      <c r="L3326" s="246"/>
      <c r="M3326" s="160" t="s">
        <v>2364</v>
      </c>
      <c r="N3326" s="160" t="s">
        <v>2365</v>
      </c>
      <c r="O3326" s="249" t="s">
        <v>2366</v>
      </c>
      <c r="P3326" s="248">
        <v>43469</v>
      </c>
      <c r="Q3326" s="166" t="str">
        <f>IF(COUNTIFS(tabAtas_Bloqueios[CÓDIGO],tabConsumoAta[[#This Row],[CÓDIGO]],tabAtas_Bloqueios[CHAVE],tabConsumoAta[[#This Row],[ATA]],tabAtas_Bloqueios[INATIVO],"") &gt; 0,"X","")</f>
        <v/>
      </c>
      <c r="R3326" s="158" t="s">
        <v>1555</v>
      </c>
    </row>
    <row r="3327" spans="1:18" x14ac:dyDescent="0.3">
      <c r="A3327" s="247">
        <v>13161</v>
      </c>
      <c r="B3327" s="47" t="s">
        <v>2383</v>
      </c>
      <c r="C3327" s="34" t="str">
        <f>IFERROR(VLOOKUP(tabConsumoAta[[#This Row],[CÓDIGO]],tabEstimativa[#Data],14,FALSE),"")</f>
        <v>Aguardando</v>
      </c>
      <c r="D3327" s="157" t="s">
        <v>2149</v>
      </c>
      <c r="E3327" s="157">
        <v>20</v>
      </c>
      <c r="F3327" s="34">
        <v>2018</v>
      </c>
      <c r="G3327" s="78">
        <f>IFERROR(VLOOKUP(tabConsumoAta[[#This Row],[ATA]],tabAtas[#Data],4,FALSE),"")</f>
        <v>43486</v>
      </c>
      <c r="H3327" s="163">
        <f>SUMIFS(tabSaldoAta[ESTIMATIVA],tabSaldoAta[CÓDIGO],tabConsumoAta[[#This Row],[CÓDIGO]],tabSaldoAta[CHAVE],tabConsumoAta[[#This Row],[ATA]])</f>
        <v>0</v>
      </c>
      <c r="I3327" s="164">
        <v>85</v>
      </c>
      <c r="J3327" s="159">
        <v>18</v>
      </c>
      <c r="K3327" s="251">
        <v>123</v>
      </c>
      <c r="L3327" s="246"/>
      <c r="M3327" s="160" t="s">
        <v>2364</v>
      </c>
      <c r="N3327" s="160" t="s">
        <v>2365</v>
      </c>
      <c r="O3327" s="249" t="s">
        <v>2366</v>
      </c>
      <c r="P3327" s="248">
        <v>43469</v>
      </c>
      <c r="Q3327" s="166" t="str">
        <f>IF(COUNTIFS(tabAtas_Bloqueios[CÓDIGO],tabConsumoAta[[#This Row],[CÓDIGO]],tabAtas_Bloqueios[CHAVE],tabConsumoAta[[#This Row],[ATA]],tabAtas_Bloqueios[INATIVO],"") &gt; 0,"X","")</f>
        <v/>
      </c>
      <c r="R3327" s="158" t="s">
        <v>1555</v>
      </c>
    </row>
    <row r="3328" spans="1:18" x14ac:dyDescent="0.3">
      <c r="A3328" s="247">
        <v>13165</v>
      </c>
      <c r="B3328" s="47" t="s">
        <v>2384</v>
      </c>
      <c r="C3328" s="34" t="str">
        <f>IFERROR(VLOOKUP(tabConsumoAta[[#This Row],[CÓDIGO]],tabEstimativa[#Data],14,FALSE),"")</f>
        <v>Aguardando</v>
      </c>
      <c r="D3328" s="157" t="s">
        <v>2149</v>
      </c>
      <c r="E3328" s="157">
        <v>20</v>
      </c>
      <c r="F3328" s="34">
        <v>2018</v>
      </c>
      <c r="G3328" s="78">
        <f>IFERROR(VLOOKUP(tabConsumoAta[[#This Row],[ATA]],tabAtas[#Data],4,FALSE),"")</f>
        <v>43486</v>
      </c>
      <c r="H3328" s="163">
        <f>SUMIFS(tabSaldoAta[ESTIMATIVA],tabSaldoAta[CÓDIGO],tabConsumoAta[[#This Row],[CÓDIGO]],tabSaldoAta[CHAVE],tabConsumoAta[[#This Row],[ATA]])</f>
        <v>0</v>
      </c>
      <c r="I3328" s="164">
        <v>374</v>
      </c>
      <c r="J3328" s="159">
        <v>19</v>
      </c>
      <c r="K3328" s="251">
        <v>123</v>
      </c>
      <c r="L3328" s="246"/>
      <c r="M3328" s="160" t="s">
        <v>2364</v>
      </c>
      <c r="N3328" s="160" t="s">
        <v>2365</v>
      </c>
      <c r="O3328" s="249" t="s">
        <v>2366</v>
      </c>
      <c r="P3328" s="248">
        <v>43469</v>
      </c>
      <c r="Q3328" s="166" t="str">
        <f>IF(COUNTIFS(tabAtas_Bloqueios[CÓDIGO],tabConsumoAta[[#This Row],[CÓDIGO]],tabAtas_Bloqueios[CHAVE],tabConsumoAta[[#This Row],[ATA]],tabAtas_Bloqueios[INATIVO],"") &gt; 0,"X","")</f>
        <v/>
      </c>
      <c r="R3328" s="158" t="s">
        <v>1555</v>
      </c>
    </row>
    <row r="3329" spans="1:18" x14ac:dyDescent="0.3">
      <c r="A3329" s="247">
        <v>13175</v>
      </c>
      <c r="B3329" s="47" t="s">
        <v>2385</v>
      </c>
      <c r="C3329" s="34" t="str">
        <f>IFERROR(VLOOKUP(tabConsumoAta[[#This Row],[CÓDIGO]],tabEstimativa[#Data],14,FALSE),"")</f>
        <v>Suspenso</v>
      </c>
      <c r="D3329" s="157" t="s">
        <v>2149</v>
      </c>
      <c r="E3329" s="157">
        <v>20</v>
      </c>
      <c r="F3329" s="34">
        <v>2018</v>
      </c>
      <c r="G3329" s="78">
        <f>IFERROR(VLOOKUP(tabConsumoAta[[#This Row],[ATA]],tabAtas[#Data],4,FALSE),"")</f>
        <v>43486</v>
      </c>
      <c r="H3329" s="163">
        <f>SUMIFS(tabSaldoAta[ESTIMATIVA],tabSaldoAta[CÓDIGO],tabConsumoAta[[#This Row],[CÓDIGO]],tabSaldoAta[CHAVE],tabConsumoAta[[#This Row],[ATA]])</f>
        <v>0</v>
      </c>
      <c r="I3329" s="164">
        <v>50</v>
      </c>
      <c r="J3329" s="159">
        <v>20</v>
      </c>
      <c r="K3329" s="251">
        <v>123</v>
      </c>
      <c r="L3329" s="246"/>
      <c r="M3329" s="160" t="s">
        <v>2364</v>
      </c>
      <c r="N3329" s="160" t="s">
        <v>2365</v>
      </c>
      <c r="O3329" s="249" t="s">
        <v>2366</v>
      </c>
      <c r="P3329" s="248">
        <v>43469</v>
      </c>
      <c r="Q3329" s="166" t="str">
        <f>IF(COUNTIFS(tabAtas_Bloqueios[CÓDIGO],tabConsumoAta[[#This Row],[CÓDIGO]],tabAtas_Bloqueios[CHAVE],tabConsumoAta[[#This Row],[ATA]],tabAtas_Bloqueios[INATIVO],"") &gt; 0,"X","")</f>
        <v/>
      </c>
      <c r="R3329" s="158" t="s">
        <v>1555</v>
      </c>
    </row>
    <row r="3330" spans="1:18" x14ac:dyDescent="0.3">
      <c r="A3330" s="247">
        <v>104667</v>
      </c>
      <c r="B3330" s="47" t="s">
        <v>2386</v>
      </c>
      <c r="C3330" s="34" t="str">
        <f>IFERROR(VLOOKUP(tabConsumoAta[[#This Row],[CÓDIGO]],tabEstimativa[#Data],14,FALSE),"")</f>
        <v>Suspenso</v>
      </c>
      <c r="D3330" s="157" t="s">
        <v>2149</v>
      </c>
      <c r="E3330" s="157">
        <v>20</v>
      </c>
      <c r="F3330" s="34">
        <v>2018</v>
      </c>
      <c r="G3330" s="78">
        <f>IFERROR(VLOOKUP(tabConsumoAta[[#This Row],[ATA]],tabAtas[#Data],4,FALSE),"")</f>
        <v>43486</v>
      </c>
      <c r="H3330" s="163">
        <f>SUMIFS(tabSaldoAta[ESTIMATIVA],tabSaldoAta[CÓDIGO],tabConsumoAta[[#This Row],[CÓDIGO]],tabSaldoAta[CHAVE],tabConsumoAta[[#This Row],[ATA]])</f>
        <v>0</v>
      </c>
      <c r="I3330" s="164">
        <v>50</v>
      </c>
      <c r="J3330" s="159">
        <v>21</v>
      </c>
      <c r="K3330" s="251">
        <v>122</v>
      </c>
      <c r="L3330" s="246"/>
      <c r="M3330" s="160" t="s">
        <v>2364</v>
      </c>
      <c r="N3330" s="160" t="s">
        <v>2365</v>
      </c>
      <c r="O3330" s="249" t="s">
        <v>2366</v>
      </c>
      <c r="P3330" s="248">
        <v>43469</v>
      </c>
      <c r="Q3330" s="166" t="str">
        <f>IF(COUNTIFS(tabAtas_Bloqueios[CÓDIGO],tabConsumoAta[[#This Row],[CÓDIGO]],tabAtas_Bloqueios[CHAVE],tabConsumoAta[[#This Row],[ATA]],tabAtas_Bloqueios[INATIVO],"") &gt; 0,"X","")</f>
        <v/>
      </c>
      <c r="R3330" s="158" t="s">
        <v>1555</v>
      </c>
    </row>
    <row r="3331" spans="1:18" x14ac:dyDescent="0.3">
      <c r="A3331" s="247">
        <v>54668</v>
      </c>
      <c r="B3331" s="47" t="s">
        <v>2387</v>
      </c>
      <c r="C3331" s="34" t="str">
        <f>IFERROR(VLOOKUP(tabConsumoAta[[#This Row],[CÓDIGO]],tabEstimativa[#Data],14,FALSE),"")</f>
        <v>Aguardando</v>
      </c>
      <c r="D3331" s="157" t="s">
        <v>2167</v>
      </c>
      <c r="E3331" s="157">
        <v>34</v>
      </c>
      <c r="F3331" s="34">
        <v>2018</v>
      </c>
      <c r="G3331" s="78">
        <f>IFERROR(VLOOKUP(tabConsumoAta[[#This Row],[ATA]],tabAtas[#Data],4,FALSE),"")</f>
        <v>43515</v>
      </c>
      <c r="H3331" s="163">
        <f>SUMIFS(tabSaldoAta[ESTIMATIVA],tabSaldoAta[CÓDIGO],tabConsumoAta[[#This Row],[CÓDIGO]],tabSaldoAta[CHAVE],tabConsumoAta[[#This Row],[ATA]])</f>
        <v>0</v>
      </c>
      <c r="I3331" s="164">
        <v>50</v>
      </c>
      <c r="J3331" s="159">
        <v>22</v>
      </c>
      <c r="K3331" s="251">
        <v>130</v>
      </c>
      <c r="L3331" s="246"/>
      <c r="M3331" s="160" t="s">
        <v>2364</v>
      </c>
      <c r="N3331" s="160" t="s">
        <v>2365</v>
      </c>
      <c r="O3331" s="249" t="s">
        <v>2366</v>
      </c>
      <c r="P3331" s="248">
        <v>43469</v>
      </c>
      <c r="Q3331" s="166" t="str">
        <f>IF(COUNTIFS(tabAtas_Bloqueios[CÓDIGO],tabConsumoAta[[#This Row],[CÓDIGO]],tabAtas_Bloqueios[CHAVE],tabConsumoAta[[#This Row],[ATA]],tabAtas_Bloqueios[INATIVO],"") &gt; 0,"X","")</f>
        <v/>
      </c>
      <c r="R3331" s="158" t="s">
        <v>1555</v>
      </c>
    </row>
    <row r="3332" spans="1:18" x14ac:dyDescent="0.3">
      <c r="A3332" s="247">
        <v>76777</v>
      </c>
      <c r="B3332" s="47" t="s">
        <v>71</v>
      </c>
      <c r="C3332" s="34" t="str">
        <f>IFERROR(VLOOKUP(tabConsumoAta[[#This Row],[CÓDIGO]],tabEstimativa[#Data],14,FALSE),"")</f>
        <v>Inativo</v>
      </c>
      <c r="D3332" s="157" t="s">
        <v>1811</v>
      </c>
      <c r="E3332" s="157">
        <v>78</v>
      </c>
      <c r="F3332" s="34">
        <v>2018</v>
      </c>
      <c r="G3332" s="78">
        <f>IFERROR(VLOOKUP(tabConsumoAta[[#This Row],[ATA]],tabAtas[#Data],4,FALSE),"")</f>
        <v>43549</v>
      </c>
      <c r="H3332" s="163">
        <f>SUMIFS(tabSaldoAta[ESTIMATIVA],tabSaldoAta[CÓDIGO],tabConsumoAta[[#This Row],[CÓDIGO]],tabSaldoAta[CHAVE],tabConsumoAta[[#This Row],[ATA]])</f>
        <v>0</v>
      </c>
      <c r="I3332" s="164">
        <v>700</v>
      </c>
      <c r="J3332" s="159">
        <v>23</v>
      </c>
      <c r="K3332" s="251">
        <v>132</v>
      </c>
      <c r="L3332" s="246"/>
      <c r="M3332" s="160" t="s">
        <v>2364</v>
      </c>
      <c r="N3332" s="160" t="s">
        <v>2365</v>
      </c>
      <c r="O3332" s="249" t="s">
        <v>2366</v>
      </c>
      <c r="P3332" s="248">
        <v>43469</v>
      </c>
      <c r="Q3332" s="166" t="str">
        <f>IF(COUNTIFS(tabAtas_Bloqueios[CÓDIGO],tabConsumoAta[[#This Row],[CÓDIGO]],tabAtas_Bloqueios[CHAVE],tabConsumoAta[[#This Row],[ATA]],tabAtas_Bloqueios[INATIVO],"") &gt; 0,"X","")</f>
        <v/>
      </c>
      <c r="R3332" s="158" t="s">
        <v>1555</v>
      </c>
    </row>
    <row r="3333" spans="1:18" x14ac:dyDescent="0.3">
      <c r="A3333" s="247">
        <v>76776</v>
      </c>
      <c r="B3333" s="47" t="s">
        <v>72</v>
      </c>
      <c r="C3333" s="34" t="str">
        <f>IFERROR(VLOOKUP(tabConsumoAta[[#This Row],[CÓDIGO]],tabEstimativa[#Data],14,FALSE),"")</f>
        <v>Inativo</v>
      </c>
      <c r="D3333" s="157" t="s">
        <v>1811</v>
      </c>
      <c r="E3333" s="157">
        <v>78</v>
      </c>
      <c r="F3333" s="34">
        <v>2018</v>
      </c>
      <c r="G3333" s="78">
        <f>IFERROR(VLOOKUP(tabConsumoAta[[#This Row],[ATA]],tabAtas[#Data],4,FALSE),"")</f>
        <v>43549</v>
      </c>
      <c r="H3333" s="163">
        <f>SUMIFS(tabSaldoAta[ESTIMATIVA],tabSaldoAta[CÓDIGO],tabConsumoAta[[#This Row],[CÓDIGO]],tabSaldoAta[CHAVE],tabConsumoAta[[#This Row],[ATA]])</f>
        <v>0</v>
      </c>
      <c r="I3333" s="164">
        <v>11000</v>
      </c>
      <c r="J3333" s="159">
        <v>24</v>
      </c>
      <c r="K3333" s="251">
        <v>131</v>
      </c>
      <c r="L3333" s="246"/>
      <c r="M3333" s="160" t="s">
        <v>2364</v>
      </c>
      <c r="N3333" s="160" t="s">
        <v>2365</v>
      </c>
      <c r="O3333" s="249" t="s">
        <v>2366</v>
      </c>
      <c r="P3333" s="248">
        <v>43469</v>
      </c>
      <c r="Q3333" s="166" t="str">
        <f>IF(COUNTIFS(tabAtas_Bloqueios[CÓDIGO],tabConsumoAta[[#This Row],[CÓDIGO]],tabAtas_Bloqueios[CHAVE],tabConsumoAta[[#This Row],[ATA]],tabAtas_Bloqueios[INATIVO],"") &gt; 0,"X","")</f>
        <v/>
      </c>
      <c r="R3333" s="158" t="s">
        <v>1555</v>
      </c>
    </row>
    <row r="3334" spans="1:18" x14ac:dyDescent="0.3">
      <c r="A3334" s="247">
        <v>129991</v>
      </c>
      <c r="B3334" s="47" t="s">
        <v>134</v>
      </c>
      <c r="C3334" s="34" t="str">
        <f>IFERROR(VLOOKUP(tabConsumoAta[[#This Row],[CÓDIGO]],tabEstimativa[#Data],14,FALSE),"")</f>
        <v>Suspenso</v>
      </c>
      <c r="D3334" s="157" t="s">
        <v>1811</v>
      </c>
      <c r="E3334" s="157">
        <v>78</v>
      </c>
      <c r="F3334" s="34">
        <v>2018</v>
      </c>
      <c r="G3334" s="78">
        <f>IFERROR(VLOOKUP(tabConsumoAta[[#This Row],[ATA]],tabAtas[#Data],4,FALSE),"")</f>
        <v>43549</v>
      </c>
      <c r="H3334" s="163">
        <f>SUMIFS(tabSaldoAta[ESTIMATIVA],tabSaldoAta[CÓDIGO],tabConsumoAta[[#This Row],[CÓDIGO]],tabSaldoAta[CHAVE],tabConsumoAta[[#This Row],[ATA]])</f>
        <v>0</v>
      </c>
      <c r="I3334" s="164">
        <v>300</v>
      </c>
      <c r="J3334" s="159">
        <v>25</v>
      </c>
      <c r="K3334" s="251">
        <v>133</v>
      </c>
      <c r="L3334" s="246"/>
      <c r="M3334" s="160" t="s">
        <v>2364</v>
      </c>
      <c r="N3334" s="160" t="s">
        <v>2365</v>
      </c>
      <c r="O3334" s="249" t="s">
        <v>2366</v>
      </c>
      <c r="P3334" s="248">
        <v>43469</v>
      </c>
      <c r="Q3334" s="166" t="str">
        <f>IF(COUNTIFS(tabAtas_Bloqueios[CÓDIGO],tabConsumoAta[[#This Row],[CÓDIGO]],tabAtas_Bloqueios[CHAVE],tabConsumoAta[[#This Row],[ATA]],tabAtas_Bloqueios[INATIVO],"") &gt; 0,"X","")</f>
        <v/>
      </c>
      <c r="R3334" s="158" t="s">
        <v>1555</v>
      </c>
    </row>
    <row r="3335" spans="1:18" x14ac:dyDescent="0.3">
      <c r="A3335" s="247">
        <v>118865</v>
      </c>
      <c r="B3335" s="47" t="s">
        <v>2388</v>
      </c>
      <c r="C3335" s="34" t="str">
        <f>IFERROR(VLOOKUP(tabConsumoAta[[#This Row],[CÓDIGO]],tabEstimativa[#Data],14,FALSE),"")</f>
        <v>Inativo</v>
      </c>
      <c r="D3335" s="157" t="s">
        <v>1577</v>
      </c>
      <c r="E3335" s="157">
        <v>107</v>
      </c>
      <c r="F3335" s="34">
        <v>2018</v>
      </c>
      <c r="G3335" s="78">
        <f>IFERROR(VLOOKUP(tabConsumoAta[[#This Row],[ATA]],tabAtas[#Data],4,FALSE),"")</f>
        <v>43608</v>
      </c>
      <c r="H3335" s="163">
        <f>SUMIFS(tabSaldoAta[ESTIMATIVA],tabSaldoAta[CÓDIGO],tabConsumoAta[[#This Row],[CÓDIGO]],tabSaldoAta[CHAVE],tabConsumoAta[[#This Row],[ATA]])</f>
        <v>0</v>
      </c>
      <c r="I3335" s="164">
        <v>160</v>
      </c>
      <c r="J3335" s="159">
        <v>26</v>
      </c>
      <c r="K3335" s="251">
        <v>135</v>
      </c>
      <c r="L3335" s="246"/>
      <c r="M3335" s="160" t="s">
        <v>2364</v>
      </c>
      <c r="N3335" s="160" t="s">
        <v>2365</v>
      </c>
      <c r="O3335" s="249" t="s">
        <v>2366</v>
      </c>
      <c r="P3335" s="248">
        <v>43469</v>
      </c>
      <c r="Q3335" s="166" t="str">
        <f>IF(COUNTIFS(tabAtas_Bloqueios[CÓDIGO],tabConsumoAta[[#This Row],[CÓDIGO]],tabAtas_Bloqueios[CHAVE],tabConsumoAta[[#This Row],[ATA]],tabAtas_Bloqueios[INATIVO],"") &gt; 0,"X","")</f>
        <v/>
      </c>
      <c r="R3335" s="158" t="s">
        <v>1555</v>
      </c>
    </row>
    <row r="3336" spans="1:18" x14ac:dyDescent="0.3">
      <c r="A3336" s="247">
        <v>71190</v>
      </c>
      <c r="B3336" s="47" t="s">
        <v>130</v>
      </c>
      <c r="C3336" s="34" t="str">
        <f>IFERROR(VLOOKUP(tabConsumoAta[[#This Row],[CÓDIGO]],tabEstimativa[#Data],14,FALSE),"")</f>
        <v>Inativo</v>
      </c>
      <c r="D3336" s="157" t="s">
        <v>1577</v>
      </c>
      <c r="E3336" s="157">
        <v>107</v>
      </c>
      <c r="F3336" s="34">
        <v>2018</v>
      </c>
      <c r="G3336" s="78">
        <f>IFERROR(VLOOKUP(tabConsumoAta[[#This Row],[ATA]],tabAtas[#Data],4,FALSE),"")</f>
        <v>43608</v>
      </c>
      <c r="H3336" s="163">
        <f>SUMIFS(tabSaldoAta[ESTIMATIVA],tabSaldoAta[CÓDIGO],tabConsumoAta[[#This Row],[CÓDIGO]],tabSaldoAta[CHAVE],tabConsumoAta[[#This Row],[ATA]])</f>
        <v>0</v>
      </c>
      <c r="I3336" s="164">
        <v>390</v>
      </c>
      <c r="J3336" s="159">
        <v>27</v>
      </c>
      <c r="K3336" s="251">
        <v>135</v>
      </c>
      <c r="L3336" s="246"/>
      <c r="M3336" s="160" t="s">
        <v>2364</v>
      </c>
      <c r="N3336" s="160" t="s">
        <v>2365</v>
      </c>
      <c r="O3336" s="249" t="s">
        <v>2366</v>
      </c>
      <c r="P3336" s="248">
        <v>43469</v>
      </c>
      <c r="Q3336" s="166" t="str">
        <f>IF(COUNTIFS(tabAtas_Bloqueios[CÓDIGO],tabConsumoAta[[#This Row],[CÓDIGO]],tabAtas_Bloqueios[CHAVE],tabConsumoAta[[#This Row],[ATA]],tabAtas_Bloqueios[INATIVO],"") &gt; 0,"X","")</f>
        <v/>
      </c>
      <c r="R3336" s="158" t="s">
        <v>1555</v>
      </c>
    </row>
    <row r="3337" spans="1:18" x14ac:dyDescent="0.3">
      <c r="A3337" s="247">
        <v>12857</v>
      </c>
      <c r="B3337" s="47" t="s">
        <v>1394</v>
      </c>
      <c r="C3337" s="34" t="str">
        <f>IFERROR(VLOOKUP(tabConsumoAta[[#This Row],[CÓDIGO]],tabEstimativa[#Data],14,FALSE),"")</f>
        <v>Suspenso</v>
      </c>
      <c r="D3337" s="157" t="s">
        <v>1581</v>
      </c>
      <c r="E3337" s="157">
        <v>114</v>
      </c>
      <c r="F3337" s="34">
        <v>2018</v>
      </c>
      <c r="G3337" s="78">
        <f>IFERROR(VLOOKUP(tabConsumoAta[[#This Row],[ATA]],tabAtas[#Data],4,FALSE),"")</f>
        <v>43623</v>
      </c>
      <c r="H3337" s="163">
        <f>SUMIFS(tabSaldoAta[ESTIMATIVA],tabSaldoAta[CÓDIGO],tabConsumoAta[[#This Row],[CÓDIGO]],tabSaldoAta[CHAVE],tabConsumoAta[[#This Row],[ATA]])</f>
        <v>0</v>
      </c>
      <c r="I3337" s="164">
        <v>150</v>
      </c>
      <c r="J3337" s="159">
        <v>28</v>
      </c>
      <c r="K3337" s="251">
        <v>138</v>
      </c>
      <c r="L3337" s="246"/>
      <c r="M3337" s="160" t="s">
        <v>2364</v>
      </c>
      <c r="N3337" s="160" t="s">
        <v>2365</v>
      </c>
      <c r="O3337" s="249" t="s">
        <v>2366</v>
      </c>
      <c r="P3337" s="248">
        <v>43469</v>
      </c>
      <c r="Q3337" s="166" t="str">
        <f>IF(COUNTIFS(tabAtas_Bloqueios[CÓDIGO],tabConsumoAta[[#This Row],[CÓDIGO]],tabAtas_Bloqueios[CHAVE],tabConsumoAta[[#This Row],[ATA]],tabAtas_Bloqueios[INATIVO],"") &gt; 0,"X","")</f>
        <v/>
      </c>
      <c r="R3337" s="158" t="s">
        <v>1555</v>
      </c>
    </row>
    <row r="3338" spans="1:18" x14ac:dyDescent="0.3">
      <c r="A3338" s="247">
        <v>88838</v>
      </c>
      <c r="B3338" s="47" t="s">
        <v>1410</v>
      </c>
      <c r="C3338" s="34" t="str">
        <f>IFERROR(VLOOKUP(tabConsumoAta[[#This Row],[CÓDIGO]],tabEstimativa[#Data],14,FALSE),"")</f>
        <v>Suspenso</v>
      </c>
      <c r="D3338" s="157" t="s">
        <v>1581</v>
      </c>
      <c r="E3338" s="157">
        <v>114</v>
      </c>
      <c r="F3338" s="34">
        <v>2018</v>
      </c>
      <c r="G3338" s="78">
        <f>IFERROR(VLOOKUP(tabConsumoAta[[#This Row],[ATA]],tabAtas[#Data],4,FALSE),"")</f>
        <v>43623</v>
      </c>
      <c r="H3338" s="163">
        <f>SUMIFS(tabSaldoAta[ESTIMATIVA],tabSaldoAta[CÓDIGO],tabConsumoAta[[#This Row],[CÓDIGO]],tabSaldoAta[CHAVE],tabConsumoAta[[#This Row],[ATA]])</f>
        <v>1500</v>
      </c>
      <c r="I3338" s="164">
        <v>140</v>
      </c>
      <c r="J3338" s="159">
        <v>29</v>
      </c>
      <c r="K3338" s="251">
        <v>136</v>
      </c>
      <c r="L3338" s="246"/>
      <c r="M3338" s="160" t="s">
        <v>2364</v>
      </c>
      <c r="N3338" s="160" t="s">
        <v>2365</v>
      </c>
      <c r="O3338" s="249" t="s">
        <v>2366</v>
      </c>
      <c r="P3338" s="248">
        <v>43469</v>
      </c>
      <c r="Q3338" s="166" t="str">
        <f>IF(COUNTIFS(tabAtas_Bloqueios[CÓDIGO],tabConsumoAta[[#This Row],[CÓDIGO]],tabAtas_Bloqueios[CHAVE],tabConsumoAta[[#This Row],[ATA]],tabAtas_Bloqueios[INATIVO],"") &gt; 0,"X","")</f>
        <v/>
      </c>
      <c r="R3338" s="158" t="s">
        <v>1555</v>
      </c>
    </row>
    <row r="3339" spans="1:18" x14ac:dyDescent="0.3">
      <c r="A3339" s="247">
        <v>122304</v>
      </c>
      <c r="B3339" s="47" t="s">
        <v>1407</v>
      </c>
      <c r="C3339" s="34" t="str">
        <f>IFERROR(VLOOKUP(tabConsumoAta[[#This Row],[CÓDIGO]],tabEstimativa[#Data],14,FALSE),"")</f>
        <v>Suspenso</v>
      </c>
      <c r="D3339" s="157" t="s">
        <v>1581</v>
      </c>
      <c r="E3339" s="157">
        <v>114</v>
      </c>
      <c r="F3339" s="34">
        <v>2018</v>
      </c>
      <c r="G3339" s="78">
        <f>IFERROR(VLOOKUP(tabConsumoAta[[#This Row],[ATA]],tabAtas[#Data],4,FALSE),"")</f>
        <v>43623</v>
      </c>
      <c r="H3339" s="163">
        <f>SUMIFS(tabSaldoAta[ESTIMATIVA],tabSaldoAta[CÓDIGO],tabConsumoAta[[#This Row],[CÓDIGO]],tabSaldoAta[CHAVE],tabConsumoAta[[#This Row],[ATA]])</f>
        <v>0</v>
      </c>
      <c r="I3339" s="164">
        <v>200</v>
      </c>
      <c r="J3339" s="159">
        <v>30</v>
      </c>
      <c r="K3339" s="251">
        <v>137</v>
      </c>
      <c r="L3339" s="246"/>
      <c r="M3339" s="160" t="s">
        <v>2364</v>
      </c>
      <c r="N3339" s="160" t="s">
        <v>2365</v>
      </c>
      <c r="O3339" s="249" t="s">
        <v>2366</v>
      </c>
      <c r="P3339" s="248">
        <v>43469</v>
      </c>
      <c r="Q3339" s="166" t="str">
        <f>IF(COUNTIFS(tabAtas_Bloqueios[CÓDIGO],tabConsumoAta[[#This Row],[CÓDIGO]],tabAtas_Bloqueios[CHAVE],tabConsumoAta[[#This Row],[ATA]],tabAtas_Bloqueios[INATIVO],"") &gt; 0,"X","")</f>
        <v/>
      </c>
      <c r="R3339" s="158" t="s">
        <v>1555</v>
      </c>
    </row>
    <row r="3340" spans="1:18" x14ac:dyDescent="0.3">
      <c r="A3340" s="247">
        <v>12877</v>
      </c>
      <c r="B3340" s="47" t="s">
        <v>1415</v>
      </c>
      <c r="C3340" s="34" t="str">
        <f>IFERROR(VLOOKUP(tabConsumoAta[[#This Row],[CÓDIGO]],tabEstimativa[#Data],14,FALSE),"")</f>
        <v>Aguardando</v>
      </c>
      <c r="D3340" s="157" t="s">
        <v>1585</v>
      </c>
      <c r="E3340" s="157">
        <v>117</v>
      </c>
      <c r="F3340" s="34">
        <v>2018</v>
      </c>
      <c r="G3340" s="78">
        <f>IFERROR(VLOOKUP(tabConsumoAta[[#This Row],[ATA]],tabAtas[#Data],4,FALSE),"")</f>
        <v>43628</v>
      </c>
      <c r="H3340" s="163">
        <f>SUMIFS(tabSaldoAta[ESTIMATIVA],tabSaldoAta[CÓDIGO],tabConsumoAta[[#This Row],[CÓDIGO]],tabSaldoAta[CHAVE],tabConsumoAta[[#This Row],[ATA]])</f>
        <v>0</v>
      </c>
      <c r="I3340" s="164">
        <v>50</v>
      </c>
      <c r="J3340" s="159">
        <v>31</v>
      </c>
      <c r="K3340" s="251">
        <v>143</v>
      </c>
      <c r="L3340" s="246"/>
      <c r="M3340" s="160" t="s">
        <v>2364</v>
      </c>
      <c r="N3340" s="160" t="s">
        <v>2365</v>
      </c>
      <c r="O3340" s="249" t="s">
        <v>2366</v>
      </c>
      <c r="P3340" s="248">
        <v>43469</v>
      </c>
      <c r="Q3340" s="166" t="str">
        <f>IF(COUNTIFS(tabAtas_Bloqueios[CÓDIGO],tabConsumoAta[[#This Row],[CÓDIGO]],tabAtas_Bloqueios[CHAVE],tabConsumoAta[[#This Row],[ATA]],tabAtas_Bloqueios[INATIVO],"") &gt; 0,"X","")</f>
        <v/>
      </c>
      <c r="R3340" s="158" t="s">
        <v>1555</v>
      </c>
    </row>
    <row r="3341" spans="1:18" x14ac:dyDescent="0.3">
      <c r="A3341" s="247">
        <v>14737</v>
      </c>
      <c r="B3341" s="47" t="s">
        <v>225</v>
      </c>
      <c r="C3341" s="34" t="str">
        <f>IFERROR(VLOOKUP(tabConsumoAta[[#This Row],[CÓDIGO]],tabEstimativa[#Data],14,FALSE),"")</f>
        <v>Suspenso</v>
      </c>
      <c r="D3341" s="157" t="s">
        <v>1592</v>
      </c>
      <c r="E3341" s="157">
        <v>152</v>
      </c>
      <c r="F3341" s="34">
        <v>2018</v>
      </c>
      <c r="G3341" s="78">
        <f>IFERROR(VLOOKUP(tabConsumoAta[[#This Row],[ATA]],tabAtas[#Data],4,FALSE),"")</f>
        <v>43675</v>
      </c>
      <c r="H3341" s="163">
        <f>SUMIFS(tabSaldoAta[ESTIMATIVA],tabSaldoAta[CÓDIGO],tabConsumoAta[[#This Row],[CÓDIGO]],tabSaldoAta[CHAVE],tabConsumoAta[[#This Row],[ATA]])</f>
        <v>0</v>
      </c>
      <c r="I3341" s="164">
        <v>15</v>
      </c>
      <c r="J3341" s="159">
        <v>32</v>
      </c>
      <c r="K3341" s="251">
        <v>144</v>
      </c>
      <c r="L3341" s="246"/>
      <c r="M3341" s="160" t="s">
        <v>2364</v>
      </c>
      <c r="N3341" s="160" t="s">
        <v>2365</v>
      </c>
      <c r="O3341" s="249" t="s">
        <v>2366</v>
      </c>
      <c r="P3341" s="248">
        <v>43469</v>
      </c>
      <c r="Q3341" s="166" t="str">
        <f>IF(COUNTIFS(tabAtas_Bloqueios[CÓDIGO],tabConsumoAta[[#This Row],[CÓDIGO]],tabAtas_Bloqueios[CHAVE],tabConsumoAta[[#This Row],[ATA]],tabAtas_Bloqueios[INATIVO],"") &gt; 0,"X","")</f>
        <v/>
      </c>
      <c r="R3341" s="158" t="s">
        <v>1555</v>
      </c>
    </row>
    <row r="3342" spans="1:18" x14ac:dyDescent="0.3">
      <c r="A3342" s="247">
        <v>20760</v>
      </c>
      <c r="B3342" s="47" t="s">
        <v>2389</v>
      </c>
      <c r="C3342" s="34" t="str">
        <f>IFERROR(VLOOKUP(tabConsumoAta[[#This Row],[CÓDIGO]],tabEstimativa[#Data],14,FALSE),"")</f>
        <v>Suspenso</v>
      </c>
      <c r="D3342" s="157" t="s">
        <v>1592</v>
      </c>
      <c r="E3342" s="157">
        <v>152</v>
      </c>
      <c r="F3342" s="34">
        <v>2018</v>
      </c>
      <c r="G3342" s="78">
        <f>IFERROR(VLOOKUP(tabConsumoAta[[#This Row],[ATA]],tabAtas[#Data],4,FALSE),"")</f>
        <v>43675</v>
      </c>
      <c r="H3342" s="163">
        <f>SUMIFS(tabSaldoAta[ESTIMATIVA],tabSaldoAta[CÓDIGO],tabConsumoAta[[#This Row],[CÓDIGO]],tabSaldoAta[CHAVE],tabConsumoAta[[#This Row],[ATA]])</f>
        <v>0</v>
      </c>
      <c r="I3342" s="164">
        <v>50</v>
      </c>
      <c r="J3342" s="159">
        <v>33</v>
      </c>
      <c r="K3342" s="251">
        <v>144</v>
      </c>
      <c r="L3342" s="246"/>
      <c r="M3342" s="160" t="s">
        <v>2364</v>
      </c>
      <c r="N3342" s="160" t="s">
        <v>2365</v>
      </c>
      <c r="O3342" s="249" t="s">
        <v>2366</v>
      </c>
      <c r="P3342" s="248">
        <v>43469</v>
      </c>
      <c r="Q3342" s="166" t="str">
        <f>IF(COUNTIFS(tabAtas_Bloqueios[CÓDIGO],tabConsumoAta[[#This Row],[CÓDIGO]],tabAtas_Bloqueios[CHAVE],tabConsumoAta[[#This Row],[ATA]],tabAtas_Bloqueios[INATIVO],"") &gt; 0,"X","")</f>
        <v/>
      </c>
      <c r="R3342" s="158" t="s">
        <v>1555</v>
      </c>
    </row>
    <row r="3343" spans="1:18" x14ac:dyDescent="0.3">
      <c r="A3343" s="247">
        <v>20763</v>
      </c>
      <c r="B3343" s="47" t="s">
        <v>2390</v>
      </c>
      <c r="C3343" s="34" t="str">
        <f>IFERROR(VLOOKUP(tabConsumoAta[[#This Row],[CÓDIGO]],tabEstimativa[#Data],14,FALSE),"")</f>
        <v>Suspenso</v>
      </c>
      <c r="D3343" s="157" t="s">
        <v>1592</v>
      </c>
      <c r="E3343" s="157">
        <v>152</v>
      </c>
      <c r="F3343" s="34">
        <v>2018</v>
      </c>
      <c r="G3343" s="78">
        <f>IFERROR(VLOOKUP(tabConsumoAta[[#This Row],[ATA]],tabAtas[#Data],4,FALSE),"")</f>
        <v>43675</v>
      </c>
      <c r="H3343" s="163">
        <f>SUMIFS(tabSaldoAta[ESTIMATIVA],tabSaldoAta[CÓDIGO],tabConsumoAta[[#This Row],[CÓDIGO]],tabSaldoAta[CHAVE],tabConsumoAta[[#This Row],[ATA]])</f>
        <v>0</v>
      </c>
      <c r="I3343" s="164">
        <v>45</v>
      </c>
      <c r="J3343" s="159">
        <v>34</v>
      </c>
      <c r="K3343" s="251">
        <v>144</v>
      </c>
      <c r="L3343" s="246"/>
      <c r="M3343" s="160" t="s">
        <v>2364</v>
      </c>
      <c r="N3343" s="160" t="s">
        <v>2365</v>
      </c>
      <c r="O3343" s="249" t="s">
        <v>2366</v>
      </c>
      <c r="P3343" s="248">
        <v>43469</v>
      </c>
      <c r="Q3343" s="166" t="str">
        <f>IF(COUNTIFS(tabAtas_Bloqueios[CÓDIGO],tabConsumoAta[[#This Row],[CÓDIGO]],tabAtas_Bloqueios[CHAVE],tabConsumoAta[[#This Row],[ATA]],tabAtas_Bloqueios[INATIVO],"") &gt; 0,"X","")</f>
        <v/>
      </c>
      <c r="R3343" s="158" t="s">
        <v>1555</v>
      </c>
    </row>
    <row r="3344" spans="1:18" x14ac:dyDescent="0.3">
      <c r="A3344" s="247">
        <v>23778</v>
      </c>
      <c r="B3344" s="47" t="s">
        <v>212</v>
      </c>
      <c r="C3344" s="34" t="str">
        <f>IFERROR(VLOOKUP(tabConsumoAta[[#This Row],[CÓDIGO]],tabEstimativa[#Data],14,FALSE),"")</f>
        <v>Suspenso</v>
      </c>
      <c r="D3344" s="157" t="s">
        <v>1592</v>
      </c>
      <c r="E3344" s="157">
        <v>152</v>
      </c>
      <c r="F3344" s="34">
        <v>2018</v>
      </c>
      <c r="G3344" s="78">
        <f>IFERROR(VLOOKUP(tabConsumoAta[[#This Row],[ATA]],tabAtas[#Data],4,FALSE),"")</f>
        <v>43675</v>
      </c>
      <c r="H3344" s="163">
        <f>SUMIFS(tabSaldoAta[ESTIMATIVA],tabSaldoAta[CÓDIGO],tabConsumoAta[[#This Row],[CÓDIGO]],tabSaldoAta[CHAVE],tabConsumoAta[[#This Row],[ATA]])</f>
        <v>0</v>
      </c>
      <c r="I3344" s="164">
        <v>60</v>
      </c>
      <c r="J3344" s="159">
        <v>35</v>
      </c>
      <c r="K3344" s="251">
        <v>144</v>
      </c>
      <c r="L3344" s="246"/>
      <c r="M3344" s="160" t="s">
        <v>2364</v>
      </c>
      <c r="N3344" s="160" t="s">
        <v>2365</v>
      </c>
      <c r="O3344" s="249" t="s">
        <v>2366</v>
      </c>
      <c r="P3344" s="248">
        <v>43469</v>
      </c>
      <c r="Q3344" s="166" t="str">
        <f>IF(COUNTIFS(tabAtas_Bloqueios[CÓDIGO],tabConsumoAta[[#This Row],[CÓDIGO]],tabAtas_Bloqueios[CHAVE],tabConsumoAta[[#This Row],[ATA]],tabAtas_Bloqueios[INATIVO],"") &gt; 0,"X","")</f>
        <v/>
      </c>
      <c r="R3344" s="158" t="s">
        <v>1555</v>
      </c>
    </row>
    <row r="3345" spans="1:18" x14ac:dyDescent="0.3">
      <c r="A3345" s="247">
        <v>17371</v>
      </c>
      <c r="B3345" s="47" t="s">
        <v>2391</v>
      </c>
      <c r="C3345" s="34" t="str">
        <f>IFERROR(VLOOKUP(tabConsumoAta[[#This Row],[CÓDIGO]],tabEstimativa[#Data],14,FALSE),"")</f>
        <v>Suspenso</v>
      </c>
      <c r="D3345" s="157" t="s">
        <v>1566</v>
      </c>
      <c r="E3345" s="157">
        <v>167</v>
      </c>
      <c r="F3345" s="34">
        <v>2018</v>
      </c>
      <c r="G3345" s="78">
        <f>IFERROR(VLOOKUP(tabConsumoAta[[#This Row],[ATA]],tabAtas[#Data],4,FALSE),"")</f>
        <v>43685</v>
      </c>
      <c r="H3345" s="163">
        <f>SUMIFS(tabSaldoAta[ESTIMATIVA],tabSaldoAta[CÓDIGO],tabConsumoAta[[#This Row],[CÓDIGO]],tabSaldoAta[CHAVE],tabConsumoAta[[#This Row],[ATA]])</f>
        <v>0</v>
      </c>
      <c r="I3345" s="164">
        <v>2800</v>
      </c>
      <c r="J3345" s="159">
        <v>36</v>
      </c>
      <c r="K3345" s="251">
        <v>146</v>
      </c>
      <c r="L3345" s="246"/>
      <c r="M3345" s="160" t="s">
        <v>2364</v>
      </c>
      <c r="N3345" s="160" t="s">
        <v>2365</v>
      </c>
      <c r="O3345" s="249" t="s">
        <v>2366</v>
      </c>
      <c r="P3345" s="248">
        <v>43469</v>
      </c>
      <c r="Q3345" s="166" t="str">
        <f>IF(COUNTIFS(tabAtas_Bloqueios[CÓDIGO],tabConsumoAta[[#This Row],[CÓDIGO]],tabAtas_Bloqueios[CHAVE],tabConsumoAta[[#This Row],[ATA]],tabAtas_Bloqueios[INATIVO],"") &gt; 0,"X","")</f>
        <v/>
      </c>
      <c r="R3345" s="158" t="s">
        <v>1555</v>
      </c>
    </row>
    <row r="3346" spans="1:18" x14ac:dyDescent="0.3">
      <c r="A3346" s="247">
        <v>16365</v>
      </c>
      <c r="B3346" s="47" t="s">
        <v>2392</v>
      </c>
      <c r="C3346" s="34" t="str">
        <f>IFERROR(VLOOKUP(tabConsumoAta[[#This Row],[CÓDIGO]],tabEstimativa[#Data],14,FALSE),"")</f>
        <v>Inativo</v>
      </c>
      <c r="D3346" s="157" t="s">
        <v>1636</v>
      </c>
      <c r="E3346" s="157">
        <v>189</v>
      </c>
      <c r="F3346" s="34">
        <v>2018</v>
      </c>
      <c r="G3346" s="78">
        <f>IFERROR(VLOOKUP(tabConsumoAta[[#This Row],[ATA]],tabAtas[#Data],4,FALSE),"")</f>
        <v>43724</v>
      </c>
      <c r="H3346" s="163">
        <f>SUMIFS(tabSaldoAta[ESTIMATIVA],tabSaldoAta[CÓDIGO],tabConsumoAta[[#This Row],[CÓDIGO]],tabSaldoAta[CHAVE],tabConsumoAta[[#This Row],[ATA]])</f>
        <v>300</v>
      </c>
      <c r="I3346" s="164">
        <v>70</v>
      </c>
      <c r="J3346" s="159">
        <v>37</v>
      </c>
      <c r="K3346" s="251">
        <v>148</v>
      </c>
      <c r="L3346" s="246"/>
      <c r="M3346" s="160" t="s">
        <v>2364</v>
      </c>
      <c r="N3346" s="160" t="s">
        <v>2365</v>
      </c>
      <c r="O3346" s="249" t="s">
        <v>2366</v>
      </c>
      <c r="P3346" s="248">
        <v>43469</v>
      </c>
      <c r="Q3346" s="166" t="str">
        <f>IF(COUNTIFS(tabAtas_Bloqueios[CÓDIGO],tabConsumoAta[[#This Row],[CÓDIGO]],tabAtas_Bloqueios[CHAVE],tabConsumoAta[[#This Row],[ATA]],tabAtas_Bloqueios[INATIVO],"") &gt; 0,"X","")</f>
        <v/>
      </c>
      <c r="R3346" s="158" t="s">
        <v>1555</v>
      </c>
    </row>
    <row r="3347" spans="1:18" x14ac:dyDescent="0.3">
      <c r="A3347" s="247">
        <v>135224</v>
      </c>
      <c r="B3347" s="47" t="s">
        <v>2393</v>
      </c>
      <c r="C3347" s="34" t="str">
        <f>IFERROR(VLOOKUP(tabConsumoAta[[#This Row],[CÓDIGO]],tabEstimativa[#Data],14,FALSE),"")</f>
        <v>Suspenso</v>
      </c>
      <c r="D3347" s="157" t="s">
        <v>1640</v>
      </c>
      <c r="E3347" s="157">
        <v>190</v>
      </c>
      <c r="F3347" s="34">
        <v>2018</v>
      </c>
      <c r="G3347" s="78">
        <f>IFERROR(VLOOKUP(tabConsumoAta[[#This Row],[ATA]],tabAtas[#Data],4,FALSE),"")</f>
        <v>43726</v>
      </c>
      <c r="H3347" s="163">
        <f>SUMIFS(tabSaldoAta[ESTIMATIVA],tabSaldoAta[CÓDIGO],tabConsumoAta[[#This Row],[CÓDIGO]],tabSaldoAta[CHAVE],tabConsumoAta[[#This Row],[ATA]])</f>
        <v>600</v>
      </c>
      <c r="I3347" s="164">
        <v>100</v>
      </c>
      <c r="J3347" s="159">
        <v>38</v>
      </c>
      <c r="K3347" s="251">
        <v>151</v>
      </c>
      <c r="L3347" s="246"/>
      <c r="M3347" s="160" t="s">
        <v>2364</v>
      </c>
      <c r="N3347" s="160" t="s">
        <v>2365</v>
      </c>
      <c r="O3347" s="249" t="s">
        <v>2366</v>
      </c>
      <c r="P3347" s="248">
        <v>43469</v>
      </c>
      <c r="Q3347" s="166" t="str">
        <f>IF(COUNTIFS(tabAtas_Bloqueios[CÓDIGO],tabConsumoAta[[#This Row],[CÓDIGO]],tabAtas_Bloqueios[CHAVE],tabConsumoAta[[#This Row],[ATA]],tabAtas_Bloqueios[INATIVO],"") &gt; 0,"X","")</f>
        <v/>
      </c>
      <c r="R3347" s="158" t="s">
        <v>1555</v>
      </c>
    </row>
    <row r="3348" spans="1:18" x14ac:dyDescent="0.3">
      <c r="A3348" s="247">
        <v>12820</v>
      </c>
      <c r="B3348" s="47" t="s">
        <v>2394</v>
      </c>
      <c r="C3348" s="34" t="str">
        <f>IFERROR(VLOOKUP(tabConsumoAta[[#This Row],[CÓDIGO]],tabEstimativa[#Data],14,FALSE),"")</f>
        <v>Aguardando</v>
      </c>
      <c r="D3348" s="157" t="s">
        <v>1640</v>
      </c>
      <c r="E3348" s="157">
        <v>190</v>
      </c>
      <c r="F3348" s="34">
        <v>2018</v>
      </c>
      <c r="G3348" s="78">
        <f>IFERROR(VLOOKUP(tabConsumoAta[[#This Row],[ATA]],tabAtas[#Data],4,FALSE),"")</f>
        <v>43726</v>
      </c>
      <c r="H3348" s="163">
        <f>SUMIFS(tabSaldoAta[ESTIMATIVA],tabSaldoAta[CÓDIGO],tabConsumoAta[[#This Row],[CÓDIGO]],tabSaldoAta[CHAVE],tabConsumoAta[[#This Row],[ATA]])</f>
        <v>150</v>
      </c>
      <c r="I3348" s="164">
        <v>50</v>
      </c>
      <c r="J3348" s="159">
        <v>39</v>
      </c>
      <c r="K3348" s="251">
        <v>151</v>
      </c>
      <c r="L3348" s="246"/>
      <c r="M3348" s="160" t="s">
        <v>2364</v>
      </c>
      <c r="N3348" s="160" t="s">
        <v>2365</v>
      </c>
      <c r="O3348" s="249" t="s">
        <v>2366</v>
      </c>
      <c r="P3348" s="248">
        <v>43469</v>
      </c>
      <c r="Q3348" s="166" t="str">
        <f>IF(COUNTIFS(tabAtas_Bloqueios[CÓDIGO],tabConsumoAta[[#This Row],[CÓDIGO]],tabAtas_Bloqueios[CHAVE],tabConsumoAta[[#This Row],[ATA]],tabAtas_Bloqueios[INATIVO],"") &gt; 0,"X","")</f>
        <v/>
      </c>
      <c r="R3348" s="158" t="s">
        <v>1555</v>
      </c>
    </row>
    <row r="3349" spans="1:18" x14ac:dyDescent="0.3">
      <c r="A3349" s="247">
        <v>32487</v>
      </c>
      <c r="B3349" s="47" t="s">
        <v>2395</v>
      </c>
      <c r="C3349" s="34" t="str">
        <f>IFERROR(VLOOKUP(tabConsumoAta[[#This Row],[CÓDIGO]],tabEstimativa[#Data],14,FALSE),"")</f>
        <v>Aguardando</v>
      </c>
      <c r="D3349" s="157" t="s">
        <v>1640</v>
      </c>
      <c r="E3349" s="157">
        <v>190</v>
      </c>
      <c r="F3349" s="34">
        <v>2018</v>
      </c>
      <c r="G3349" s="78">
        <f>IFERROR(VLOOKUP(tabConsumoAta[[#This Row],[ATA]],tabAtas[#Data],4,FALSE),"")</f>
        <v>43726</v>
      </c>
      <c r="H3349" s="163">
        <f>SUMIFS(tabSaldoAta[ESTIMATIVA],tabSaldoAta[CÓDIGO],tabConsumoAta[[#This Row],[CÓDIGO]],tabSaldoAta[CHAVE],tabConsumoAta[[#This Row],[ATA]])</f>
        <v>50</v>
      </c>
      <c r="I3349" s="164">
        <v>35</v>
      </c>
      <c r="J3349" s="159">
        <v>40</v>
      </c>
      <c r="K3349" s="251">
        <v>150</v>
      </c>
      <c r="L3349" s="246"/>
      <c r="M3349" s="160" t="s">
        <v>2364</v>
      </c>
      <c r="N3349" s="160" t="s">
        <v>2365</v>
      </c>
      <c r="O3349" s="249" t="s">
        <v>2366</v>
      </c>
      <c r="P3349" s="248">
        <v>43469</v>
      </c>
      <c r="Q3349" s="166" t="str">
        <f>IF(COUNTIFS(tabAtas_Bloqueios[CÓDIGO],tabConsumoAta[[#This Row],[CÓDIGO]],tabAtas_Bloqueios[CHAVE],tabConsumoAta[[#This Row],[ATA]],tabAtas_Bloqueios[INATIVO],"") &gt; 0,"X","")</f>
        <v>X</v>
      </c>
      <c r="R3349" s="158" t="s">
        <v>1555</v>
      </c>
    </row>
    <row r="3350" spans="1:18" x14ac:dyDescent="0.3">
      <c r="A3350" s="247">
        <v>135225</v>
      </c>
      <c r="B3350" s="47" t="s">
        <v>2396</v>
      </c>
      <c r="C3350" s="34" t="str">
        <f>IFERROR(VLOOKUP(tabConsumoAta[[#This Row],[CÓDIGO]],tabEstimativa[#Data],14,FALSE),"")</f>
        <v>Aguardando</v>
      </c>
      <c r="D3350" s="157" t="s">
        <v>1640</v>
      </c>
      <c r="E3350" s="157">
        <v>190</v>
      </c>
      <c r="F3350" s="34">
        <v>2018</v>
      </c>
      <c r="G3350" s="78">
        <f>IFERROR(VLOOKUP(tabConsumoAta[[#This Row],[ATA]],tabAtas[#Data],4,FALSE),"")</f>
        <v>43726</v>
      </c>
      <c r="H3350" s="163">
        <f>SUMIFS(tabSaldoAta[ESTIMATIVA],tabSaldoAta[CÓDIGO],tabConsumoAta[[#This Row],[CÓDIGO]],tabSaldoAta[CHAVE],tabConsumoAta[[#This Row],[ATA]])</f>
        <v>250</v>
      </c>
      <c r="I3350" s="164">
        <v>65</v>
      </c>
      <c r="J3350" s="159">
        <v>41</v>
      </c>
      <c r="K3350" s="251">
        <v>150</v>
      </c>
      <c r="L3350" s="246"/>
      <c r="M3350" s="160" t="s">
        <v>2364</v>
      </c>
      <c r="N3350" s="160" t="s">
        <v>2365</v>
      </c>
      <c r="O3350" s="249" t="s">
        <v>2366</v>
      </c>
      <c r="P3350" s="248">
        <v>43469</v>
      </c>
      <c r="Q3350" s="166" t="str">
        <f>IF(COUNTIFS(tabAtas_Bloqueios[CÓDIGO],tabConsumoAta[[#This Row],[CÓDIGO]],tabAtas_Bloqueios[CHAVE],tabConsumoAta[[#This Row],[ATA]],tabAtas_Bloqueios[INATIVO],"") &gt; 0,"X","")</f>
        <v>X</v>
      </c>
      <c r="R3350" s="158" t="s">
        <v>1555</v>
      </c>
    </row>
    <row r="3351" spans="1:18" x14ac:dyDescent="0.3">
      <c r="A3351" s="247">
        <v>135226</v>
      </c>
      <c r="B3351" s="47" t="s">
        <v>2397</v>
      </c>
      <c r="C3351" s="34" t="str">
        <f>IFERROR(VLOOKUP(tabConsumoAta[[#This Row],[CÓDIGO]],tabEstimativa[#Data],14,FALSE),"")</f>
        <v>Aguardando</v>
      </c>
      <c r="D3351" s="157" t="s">
        <v>1640</v>
      </c>
      <c r="E3351" s="157">
        <v>190</v>
      </c>
      <c r="F3351" s="34">
        <v>2018</v>
      </c>
      <c r="G3351" s="78">
        <f>IFERROR(VLOOKUP(tabConsumoAta[[#This Row],[ATA]],tabAtas[#Data],4,FALSE),"")</f>
        <v>43726</v>
      </c>
      <c r="H3351" s="163">
        <f>SUMIFS(tabSaldoAta[ESTIMATIVA],tabSaldoAta[CÓDIGO],tabConsumoAta[[#This Row],[CÓDIGO]],tabSaldoAta[CHAVE],tabConsumoAta[[#This Row],[ATA]])</f>
        <v>250</v>
      </c>
      <c r="I3351" s="164">
        <v>65</v>
      </c>
      <c r="J3351" s="159">
        <v>42</v>
      </c>
      <c r="K3351" s="251">
        <v>151</v>
      </c>
      <c r="L3351" s="246"/>
      <c r="M3351" s="160" t="s">
        <v>2364</v>
      </c>
      <c r="N3351" s="160" t="s">
        <v>2365</v>
      </c>
      <c r="O3351" s="249" t="s">
        <v>2366</v>
      </c>
      <c r="P3351" s="248">
        <v>43469</v>
      </c>
      <c r="Q3351" s="166" t="str">
        <f>IF(COUNTIFS(tabAtas_Bloqueios[CÓDIGO],tabConsumoAta[[#This Row],[CÓDIGO]],tabAtas_Bloqueios[CHAVE],tabConsumoAta[[#This Row],[ATA]],tabAtas_Bloqueios[INATIVO],"") &gt; 0,"X","")</f>
        <v/>
      </c>
      <c r="R3351" s="158" t="s">
        <v>1555</v>
      </c>
    </row>
    <row r="3352" spans="1:18" x14ac:dyDescent="0.3">
      <c r="A3352" s="247">
        <v>135227</v>
      </c>
      <c r="B3352" s="47" t="s">
        <v>2398</v>
      </c>
      <c r="C3352" s="34" t="str">
        <f>IFERROR(VLOOKUP(tabConsumoAta[[#This Row],[CÓDIGO]],tabEstimativa[#Data],14,FALSE),"")</f>
        <v>Aguardando</v>
      </c>
      <c r="D3352" s="157" t="s">
        <v>1640</v>
      </c>
      <c r="E3352" s="157">
        <v>190</v>
      </c>
      <c r="F3352" s="34">
        <v>2018</v>
      </c>
      <c r="G3352" s="78">
        <f>IFERROR(VLOOKUP(tabConsumoAta[[#This Row],[ATA]],tabAtas[#Data],4,FALSE),"")</f>
        <v>43726</v>
      </c>
      <c r="H3352" s="163">
        <f>SUMIFS(tabSaldoAta[ESTIMATIVA],tabSaldoAta[CÓDIGO],tabConsumoAta[[#This Row],[CÓDIGO]],tabSaldoAta[CHAVE],tabConsumoAta[[#This Row],[ATA]])</f>
        <v>600</v>
      </c>
      <c r="I3352" s="164">
        <v>160</v>
      </c>
      <c r="J3352" s="159">
        <v>43</v>
      </c>
      <c r="K3352" s="251">
        <v>150</v>
      </c>
      <c r="L3352" s="246"/>
      <c r="M3352" s="160" t="s">
        <v>2364</v>
      </c>
      <c r="N3352" s="160" t="s">
        <v>2365</v>
      </c>
      <c r="O3352" s="249" t="s">
        <v>2366</v>
      </c>
      <c r="P3352" s="248">
        <v>43469</v>
      </c>
      <c r="Q3352" s="166" t="str">
        <f>IF(COUNTIFS(tabAtas_Bloqueios[CÓDIGO],tabConsumoAta[[#This Row],[CÓDIGO]],tabAtas_Bloqueios[CHAVE],tabConsumoAta[[#This Row],[ATA]],tabAtas_Bloqueios[INATIVO],"") &gt; 0,"X","")</f>
        <v>X</v>
      </c>
      <c r="R3352" s="158" t="s">
        <v>1555</v>
      </c>
    </row>
    <row r="3353" spans="1:18" x14ac:dyDescent="0.3">
      <c r="A3353" s="247">
        <v>13562</v>
      </c>
      <c r="B3353" s="47" t="s">
        <v>2399</v>
      </c>
      <c r="C3353" s="34" t="str">
        <f>IFERROR(VLOOKUP(tabConsumoAta[[#This Row],[CÓDIGO]],tabEstimativa[#Data],14,FALSE),"")</f>
        <v>Aguardando</v>
      </c>
      <c r="D3353" s="157" t="s">
        <v>1652</v>
      </c>
      <c r="E3353" s="157">
        <v>204</v>
      </c>
      <c r="F3353" s="34">
        <v>2018</v>
      </c>
      <c r="G3353" s="78">
        <f>IFERROR(VLOOKUP(tabConsumoAta[[#This Row],[ATA]],tabAtas[#Data],4,FALSE),"")</f>
        <v>43746</v>
      </c>
      <c r="H3353" s="163">
        <f>SUMIFS(tabSaldoAta[ESTIMATIVA],tabSaldoAta[CÓDIGO],tabConsumoAta[[#This Row],[CÓDIGO]],tabSaldoAta[CHAVE],tabConsumoAta[[#This Row],[ATA]])</f>
        <v>800</v>
      </c>
      <c r="I3353" s="164">
        <v>450</v>
      </c>
      <c r="J3353" s="159">
        <v>44</v>
      </c>
      <c r="K3353" s="251">
        <v>155</v>
      </c>
      <c r="L3353" s="246"/>
      <c r="M3353" s="160" t="s">
        <v>2364</v>
      </c>
      <c r="N3353" s="160" t="s">
        <v>2365</v>
      </c>
      <c r="O3353" s="249" t="s">
        <v>2366</v>
      </c>
      <c r="P3353" s="248">
        <v>43469</v>
      </c>
      <c r="Q3353" s="166" t="str">
        <f>IF(COUNTIFS(tabAtas_Bloqueios[CÓDIGO],tabConsumoAta[[#This Row],[CÓDIGO]],tabAtas_Bloqueios[CHAVE],tabConsumoAta[[#This Row],[ATA]],tabAtas_Bloqueios[INATIVO],"") &gt; 0,"X","")</f>
        <v/>
      </c>
      <c r="R3353" s="158" t="s">
        <v>1555</v>
      </c>
    </row>
    <row r="3354" spans="1:18" x14ac:dyDescent="0.3">
      <c r="A3354" s="247">
        <v>64607</v>
      </c>
      <c r="B3354" s="47" t="s">
        <v>82</v>
      </c>
      <c r="C3354" s="34" t="str">
        <f>IFERROR(VLOOKUP(tabConsumoAta[[#This Row],[CÓDIGO]],tabEstimativa[#Data],14,FALSE),"")</f>
        <v>Suspenso</v>
      </c>
      <c r="D3354" s="157" t="s">
        <v>1652</v>
      </c>
      <c r="E3354" s="157">
        <v>204</v>
      </c>
      <c r="F3354" s="34">
        <v>2018</v>
      </c>
      <c r="G3354" s="78">
        <f>IFERROR(VLOOKUP(tabConsumoAta[[#This Row],[ATA]],tabAtas[#Data],4,FALSE),"")</f>
        <v>43746</v>
      </c>
      <c r="H3354" s="163">
        <f>SUMIFS(tabSaldoAta[ESTIMATIVA],tabSaldoAta[CÓDIGO],tabConsumoAta[[#This Row],[CÓDIGO]],tabSaldoAta[CHAVE],tabConsumoAta[[#This Row],[ATA]])</f>
        <v>200</v>
      </c>
      <c r="I3354" s="164">
        <v>100</v>
      </c>
      <c r="J3354" s="159">
        <v>45</v>
      </c>
      <c r="K3354" s="251">
        <v>155</v>
      </c>
      <c r="L3354" s="246"/>
      <c r="M3354" s="160" t="s">
        <v>2364</v>
      </c>
      <c r="N3354" s="160" t="s">
        <v>2365</v>
      </c>
      <c r="O3354" s="249" t="s">
        <v>2366</v>
      </c>
      <c r="P3354" s="248">
        <v>43469</v>
      </c>
      <c r="Q3354" s="166" t="str">
        <f>IF(COUNTIFS(tabAtas_Bloqueios[CÓDIGO],tabConsumoAta[[#This Row],[CÓDIGO]],tabAtas_Bloqueios[CHAVE],tabConsumoAta[[#This Row],[ATA]],tabAtas_Bloqueios[INATIVO],"") &gt; 0,"X","")</f>
        <v/>
      </c>
      <c r="R3354" s="158" t="s">
        <v>1555</v>
      </c>
    </row>
    <row r="3355" spans="1:18" x14ac:dyDescent="0.3">
      <c r="A3355" s="247">
        <v>64609</v>
      </c>
      <c r="B3355" s="47" t="s">
        <v>83</v>
      </c>
      <c r="C3355" s="34" t="str">
        <f>IFERROR(VLOOKUP(tabConsumoAta[[#This Row],[CÓDIGO]],tabEstimativa[#Data],14,FALSE),"")</f>
        <v>Suspenso</v>
      </c>
      <c r="D3355" s="157" t="s">
        <v>1652</v>
      </c>
      <c r="E3355" s="157">
        <v>204</v>
      </c>
      <c r="F3355" s="34">
        <v>2018</v>
      </c>
      <c r="G3355" s="78">
        <f>IFERROR(VLOOKUP(tabConsumoAta[[#This Row],[ATA]],tabAtas[#Data],4,FALSE),"")</f>
        <v>43746</v>
      </c>
      <c r="H3355" s="163">
        <f>SUMIFS(tabSaldoAta[ESTIMATIVA],tabSaldoAta[CÓDIGO],tabConsumoAta[[#This Row],[CÓDIGO]],tabSaldoAta[CHAVE],tabConsumoAta[[#This Row],[ATA]])</f>
        <v>100</v>
      </c>
      <c r="I3355" s="164">
        <v>100</v>
      </c>
      <c r="J3355" s="159">
        <v>46</v>
      </c>
      <c r="K3355" s="251">
        <v>155</v>
      </c>
      <c r="L3355" s="246"/>
      <c r="M3355" s="160" t="s">
        <v>2364</v>
      </c>
      <c r="N3355" s="160" t="s">
        <v>2365</v>
      </c>
      <c r="O3355" s="249" t="s">
        <v>2366</v>
      </c>
      <c r="P3355" s="248">
        <v>43469</v>
      </c>
      <c r="Q3355" s="166" t="str">
        <f>IF(COUNTIFS(tabAtas_Bloqueios[CÓDIGO],tabConsumoAta[[#This Row],[CÓDIGO]],tabAtas_Bloqueios[CHAVE],tabConsumoAta[[#This Row],[ATA]],tabAtas_Bloqueios[INATIVO],"") &gt; 0,"X","")</f>
        <v/>
      </c>
      <c r="R3355" s="158" t="s">
        <v>1555</v>
      </c>
    </row>
    <row r="3356" spans="1:18" x14ac:dyDescent="0.3">
      <c r="A3356" s="247">
        <v>64604</v>
      </c>
      <c r="B3356" s="47" t="s">
        <v>24</v>
      </c>
      <c r="C3356" s="34" t="str">
        <f>IFERROR(VLOOKUP(tabConsumoAta[[#This Row],[CÓDIGO]],tabEstimativa[#Data],14,FALSE),"")</f>
        <v>Aguardando</v>
      </c>
      <c r="D3356" s="157" t="s">
        <v>1652</v>
      </c>
      <c r="E3356" s="157">
        <v>204</v>
      </c>
      <c r="F3356" s="34">
        <v>2018</v>
      </c>
      <c r="G3356" s="78">
        <f>IFERROR(VLOOKUP(tabConsumoAta[[#This Row],[ATA]],tabAtas[#Data],4,FALSE),"")</f>
        <v>43746</v>
      </c>
      <c r="H3356" s="163">
        <f>SUMIFS(tabSaldoAta[ESTIMATIVA],tabSaldoAta[CÓDIGO],tabConsumoAta[[#This Row],[CÓDIGO]],tabSaldoAta[CHAVE],tabConsumoAta[[#This Row],[ATA]])</f>
        <v>300</v>
      </c>
      <c r="I3356" s="164">
        <v>100</v>
      </c>
      <c r="J3356" s="159">
        <v>47</v>
      </c>
      <c r="K3356" s="251">
        <v>155</v>
      </c>
      <c r="L3356" s="246"/>
      <c r="M3356" s="160" t="s">
        <v>2364</v>
      </c>
      <c r="N3356" s="160" t="s">
        <v>2365</v>
      </c>
      <c r="O3356" s="249" t="s">
        <v>2366</v>
      </c>
      <c r="P3356" s="248">
        <v>43469</v>
      </c>
      <c r="Q3356" s="166" t="str">
        <f>IF(COUNTIFS(tabAtas_Bloqueios[CÓDIGO],tabConsumoAta[[#This Row],[CÓDIGO]],tabAtas_Bloqueios[CHAVE],tabConsumoAta[[#This Row],[ATA]],tabAtas_Bloqueios[INATIVO],"") &gt; 0,"X","")</f>
        <v/>
      </c>
      <c r="R3356" s="158" t="s">
        <v>1555</v>
      </c>
    </row>
    <row r="3357" spans="1:18" x14ac:dyDescent="0.3">
      <c r="A3357" s="247">
        <v>135302</v>
      </c>
      <c r="B3357" s="47" t="s">
        <v>106</v>
      </c>
      <c r="C3357" s="34" t="str">
        <f>IFERROR(VLOOKUP(tabConsumoAta[[#This Row],[CÓDIGO]],tabEstimativa[#Data],14,FALSE),"")</f>
        <v>Aguardando</v>
      </c>
      <c r="D3357" s="157" t="s">
        <v>1663</v>
      </c>
      <c r="E3357" s="157">
        <v>228</v>
      </c>
      <c r="F3357" s="34">
        <v>2018</v>
      </c>
      <c r="G3357" s="78">
        <f>IFERROR(VLOOKUP(tabConsumoAta[[#This Row],[ATA]],tabAtas[#Data],4,FALSE),"")</f>
        <v>43787</v>
      </c>
      <c r="H3357" s="163">
        <f>SUMIFS(tabSaldoAta[ESTIMATIVA],tabSaldoAta[CÓDIGO],tabConsumoAta[[#This Row],[CÓDIGO]],tabSaldoAta[CHAVE],tabConsumoAta[[#This Row],[ATA]])</f>
        <v>270</v>
      </c>
      <c r="I3357" s="164">
        <v>150</v>
      </c>
      <c r="J3357" s="159">
        <v>48</v>
      </c>
      <c r="K3357" s="251">
        <v>158</v>
      </c>
      <c r="L3357" s="246"/>
      <c r="M3357" s="160" t="s">
        <v>2364</v>
      </c>
      <c r="N3357" s="160" t="s">
        <v>2365</v>
      </c>
      <c r="O3357" s="249" t="s">
        <v>2366</v>
      </c>
      <c r="P3357" s="248">
        <v>43469</v>
      </c>
      <c r="Q3357" s="166" t="str">
        <f>IF(COUNTIFS(tabAtas_Bloqueios[CÓDIGO],tabConsumoAta[[#This Row],[CÓDIGO]],tabAtas_Bloqueios[CHAVE],tabConsumoAta[[#This Row],[ATA]],tabAtas_Bloqueios[INATIVO],"") &gt; 0,"X","")</f>
        <v/>
      </c>
      <c r="R3357" s="158" t="s">
        <v>1555</v>
      </c>
    </row>
    <row r="3358" spans="1:18" x14ac:dyDescent="0.3">
      <c r="A3358" s="247">
        <v>24500</v>
      </c>
      <c r="B3358" s="47" t="s">
        <v>2400</v>
      </c>
      <c r="C3358" s="34" t="str">
        <f>IFERROR(VLOOKUP(tabConsumoAta[[#This Row],[CÓDIGO]],tabEstimativa[#Data],14,FALSE),"")</f>
        <v>Aguardando</v>
      </c>
      <c r="D3358" s="157" t="s">
        <v>1663</v>
      </c>
      <c r="E3358" s="157">
        <v>228</v>
      </c>
      <c r="F3358" s="34">
        <v>2018</v>
      </c>
      <c r="G3358" s="78">
        <f>IFERROR(VLOOKUP(tabConsumoAta[[#This Row],[ATA]],tabAtas[#Data],4,FALSE),"")</f>
        <v>43787</v>
      </c>
      <c r="H3358" s="163">
        <f>SUMIFS(tabSaldoAta[ESTIMATIVA],tabSaldoAta[CÓDIGO],tabConsumoAta[[#This Row],[CÓDIGO]],tabSaldoAta[CHAVE],tabConsumoAta[[#This Row],[ATA]])</f>
        <v>380</v>
      </c>
      <c r="I3358" s="164">
        <v>100</v>
      </c>
      <c r="J3358" s="159">
        <v>49</v>
      </c>
      <c r="K3358" s="251">
        <v>157</v>
      </c>
      <c r="L3358" s="246"/>
      <c r="M3358" s="160" t="s">
        <v>2364</v>
      </c>
      <c r="N3358" s="160" t="s">
        <v>2365</v>
      </c>
      <c r="O3358" s="249" t="s">
        <v>2366</v>
      </c>
      <c r="P3358" s="248">
        <v>43469</v>
      </c>
      <c r="Q3358" s="166" t="str">
        <f>IF(COUNTIFS(tabAtas_Bloqueios[CÓDIGO],tabConsumoAta[[#This Row],[CÓDIGO]],tabAtas_Bloqueios[CHAVE],tabConsumoAta[[#This Row],[ATA]],tabAtas_Bloqueios[INATIVO],"") &gt; 0,"X","")</f>
        <v/>
      </c>
      <c r="R3358" s="158" t="s">
        <v>1555</v>
      </c>
    </row>
    <row r="3359" spans="1:18" x14ac:dyDescent="0.3">
      <c r="A3359" s="247">
        <v>113581</v>
      </c>
      <c r="B3359" s="47" t="s">
        <v>196</v>
      </c>
      <c r="C3359" s="34" t="str">
        <f>IFERROR(VLOOKUP(tabConsumoAta[[#This Row],[CÓDIGO]],tabEstimativa[#Data],14,FALSE),"")</f>
        <v>Suspenso</v>
      </c>
      <c r="D3359" s="157" t="s">
        <v>1663</v>
      </c>
      <c r="E3359" s="157">
        <v>228</v>
      </c>
      <c r="F3359" s="34">
        <v>2018</v>
      </c>
      <c r="G3359" s="78">
        <f>IFERROR(VLOOKUP(tabConsumoAta[[#This Row],[ATA]],tabAtas[#Data],4,FALSE),"")</f>
        <v>43787</v>
      </c>
      <c r="H3359" s="163">
        <f>SUMIFS(tabSaldoAta[ESTIMATIVA],tabSaldoAta[CÓDIGO],tabConsumoAta[[#This Row],[CÓDIGO]],tabSaldoAta[CHAVE],tabConsumoAta[[#This Row],[ATA]])</f>
        <v>40</v>
      </c>
      <c r="I3359" s="164">
        <v>40</v>
      </c>
      <c r="J3359" s="159">
        <v>50</v>
      </c>
      <c r="K3359" s="251">
        <v>157</v>
      </c>
      <c r="L3359" s="246"/>
      <c r="M3359" s="160" t="s">
        <v>2364</v>
      </c>
      <c r="N3359" s="160" t="s">
        <v>2365</v>
      </c>
      <c r="O3359" s="249" t="s">
        <v>2366</v>
      </c>
      <c r="P3359" s="248">
        <v>43469</v>
      </c>
      <c r="Q3359" s="166" t="str">
        <f>IF(COUNTIFS(tabAtas_Bloqueios[CÓDIGO],tabConsumoAta[[#This Row],[CÓDIGO]],tabAtas_Bloqueios[CHAVE],tabConsumoAta[[#This Row],[ATA]],tabAtas_Bloqueios[INATIVO],"") &gt; 0,"X","")</f>
        <v/>
      </c>
      <c r="R3359" s="158" t="s">
        <v>1555</v>
      </c>
    </row>
    <row r="3360" spans="1:18" x14ac:dyDescent="0.3">
      <c r="A3360" s="247">
        <v>26506</v>
      </c>
      <c r="B3360" s="47" t="s">
        <v>2401</v>
      </c>
      <c r="C3360" s="34" t="str">
        <f>IFERROR(VLOOKUP(tabConsumoAta[[#This Row],[CÓDIGO]],tabEstimativa[#Data],14,FALSE),"")</f>
        <v>Suspenso</v>
      </c>
      <c r="D3360" s="157" t="s">
        <v>1671</v>
      </c>
      <c r="E3360" s="157">
        <v>234</v>
      </c>
      <c r="F3360" s="34">
        <v>2018</v>
      </c>
      <c r="G3360" s="78">
        <f>IFERROR(VLOOKUP(tabConsumoAta[[#This Row],[ATA]],tabAtas[#Data],4,FALSE),"")</f>
        <v>43798</v>
      </c>
      <c r="H3360" s="163">
        <f>SUMIFS(tabSaldoAta[ESTIMATIVA],tabSaldoAta[CÓDIGO],tabConsumoAta[[#This Row],[CÓDIGO]],tabSaldoAta[CHAVE],tabConsumoAta[[#This Row],[ATA]])</f>
        <v>1500</v>
      </c>
      <c r="I3360" s="164">
        <v>150</v>
      </c>
      <c r="J3360" s="159">
        <v>51</v>
      </c>
      <c r="K3360" s="251">
        <v>161</v>
      </c>
      <c r="L3360" s="246"/>
      <c r="M3360" s="160" t="s">
        <v>2364</v>
      </c>
      <c r="N3360" s="160" t="s">
        <v>2365</v>
      </c>
      <c r="O3360" s="249" t="s">
        <v>2366</v>
      </c>
      <c r="P3360" s="248">
        <v>43469</v>
      </c>
      <c r="Q3360" s="166" t="str">
        <f>IF(COUNTIFS(tabAtas_Bloqueios[CÓDIGO],tabConsumoAta[[#This Row],[CÓDIGO]],tabAtas_Bloqueios[CHAVE],tabConsumoAta[[#This Row],[ATA]],tabAtas_Bloqueios[INATIVO],"") &gt; 0,"X","")</f>
        <v/>
      </c>
      <c r="R3360" s="158" t="s">
        <v>1555</v>
      </c>
    </row>
    <row r="3361" spans="1:18" x14ac:dyDescent="0.3">
      <c r="A3361" s="247">
        <v>26504</v>
      </c>
      <c r="B3361" s="47" t="s">
        <v>138</v>
      </c>
      <c r="C3361" s="34" t="str">
        <f>IFERROR(VLOOKUP(tabConsumoAta[[#This Row],[CÓDIGO]],tabEstimativa[#Data],14,FALSE),"")</f>
        <v>Suspenso</v>
      </c>
      <c r="D3361" s="157" t="s">
        <v>1671</v>
      </c>
      <c r="E3361" s="157">
        <v>234</v>
      </c>
      <c r="F3361" s="34">
        <v>2018</v>
      </c>
      <c r="G3361" s="78">
        <f>IFERROR(VLOOKUP(tabConsumoAta[[#This Row],[ATA]],tabAtas[#Data],4,FALSE),"")</f>
        <v>43798</v>
      </c>
      <c r="H3361" s="163">
        <f>SUMIFS(tabSaldoAta[ESTIMATIVA],tabSaldoAta[CÓDIGO],tabConsumoAta[[#This Row],[CÓDIGO]],tabSaldoAta[CHAVE],tabConsumoAta[[#This Row],[ATA]])</f>
        <v>1500</v>
      </c>
      <c r="I3361" s="164">
        <v>150</v>
      </c>
      <c r="J3361" s="159">
        <v>52</v>
      </c>
      <c r="K3361" s="251">
        <v>161</v>
      </c>
      <c r="L3361" s="246"/>
      <c r="M3361" s="160" t="s">
        <v>2364</v>
      </c>
      <c r="N3361" s="160" t="s">
        <v>2365</v>
      </c>
      <c r="O3361" s="249" t="s">
        <v>2366</v>
      </c>
      <c r="P3361" s="248">
        <v>43469</v>
      </c>
      <c r="Q3361" s="166" t="str">
        <f>IF(COUNTIFS(tabAtas_Bloqueios[CÓDIGO],tabConsumoAta[[#This Row],[CÓDIGO]],tabAtas_Bloqueios[CHAVE],tabConsumoAta[[#This Row],[ATA]],tabAtas_Bloqueios[INATIVO],"") &gt; 0,"X","")</f>
        <v/>
      </c>
      <c r="R3361" s="158" t="s">
        <v>1555</v>
      </c>
    </row>
    <row r="3362" spans="1:18" x14ac:dyDescent="0.3">
      <c r="A3362" s="247">
        <v>16571</v>
      </c>
      <c r="B3362" s="47" t="s">
        <v>2402</v>
      </c>
      <c r="C3362" s="34" t="str">
        <f>IFERROR(VLOOKUP(tabConsumoAta[[#This Row],[CÓDIGO]],tabEstimativa[#Data],14,FALSE),"")</f>
        <v>Aguardando</v>
      </c>
      <c r="D3362" s="157" t="s">
        <v>1675</v>
      </c>
      <c r="E3362" s="157">
        <v>235</v>
      </c>
      <c r="F3362" s="34">
        <v>2018</v>
      </c>
      <c r="G3362" s="78">
        <f>IFERROR(VLOOKUP(tabConsumoAta[[#This Row],[ATA]],tabAtas[#Data],4,FALSE),"")</f>
        <v>43798</v>
      </c>
      <c r="H3362" s="163">
        <f>SUMIFS(tabSaldoAta[ESTIMATIVA],tabSaldoAta[CÓDIGO],tabConsumoAta[[#This Row],[CÓDIGO]],tabSaldoAta[CHAVE],tabConsumoAta[[#This Row],[ATA]])</f>
        <v>3800</v>
      </c>
      <c r="I3362" s="164">
        <v>1000</v>
      </c>
      <c r="J3362" s="159">
        <v>53</v>
      </c>
      <c r="K3362" s="251">
        <v>164</v>
      </c>
      <c r="L3362" s="246"/>
      <c r="M3362" s="160" t="s">
        <v>2364</v>
      </c>
      <c r="N3362" s="160" t="s">
        <v>2365</v>
      </c>
      <c r="O3362" s="249" t="s">
        <v>2366</v>
      </c>
      <c r="P3362" s="248">
        <v>43469</v>
      </c>
      <c r="Q3362" s="166" t="str">
        <f>IF(COUNTIFS(tabAtas_Bloqueios[CÓDIGO],tabConsumoAta[[#This Row],[CÓDIGO]],tabAtas_Bloqueios[CHAVE],tabConsumoAta[[#This Row],[ATA]],tabAtas_Bloqueios[INATIVO],"") &gt; 0,"X","")</f>
        <v/>
      </c>
      <c r="R3362" s="158" t="s">
        <v>1555</v>
      </c>
    </row>
    <row r="3363" spans="1:18" x14ac:dyDescent="0.3">
      <c r="A3363" s="247">
        <v>54552</v>
      </c>
      <c r="B3363" s="47" t="s">
        <v>2403</v>
      </c>
      <c r="C3363" s="34" t="str">
        <f>IFERROR(VLOOKUP(tabConsumoAta[[#This Row],[CÓDIGO]],tabEstimativa[#Data],14,FALSE),"")</f>
        <v>Suspenso</v>
      </c>
      <c r="D3363" s="157" t="s">
        <v>1689</v>
      </c>
      <c r="E3363" s="157">
        <v>246</v>
      </c>
      <c r="F3363" s="34">
        <v>2018</v>
      </c>
      <c r="G3363" s="78">
        <f>IFERROR(VLOOKUP(tabConsumoAta[[#This Row],[ATA]],tabAtas[#Data],4,FALSE),"")</f>
        <v>43819</v>
      </c>
      <c r="H3363" s="163">
        <f>SUMIFS(tabSaldoAta[ESTIMATIVA],tabSaldoAta[CÓDIGO],tabConsumoAta[[#This Row],[CÓDIGO]],tabSaldoAta[CHAVE],tabConsumoAta[[#This Row],[ATA]])</f>
        <v>500</v>
      </c>
      <c r="I3363" s="164">
        <v>250</v>
      </c>
      <c r="J3363" s="159">
        <v>54</v>
      </c>
      <c r="K3363" s="251">
        <v>165</v>
      </c>
      <c r="L3363" s="246"/>
      <c r="M3363" s="160" t="s">
        <v>2364</v>
      </c>
      <c r="N3363" s="160" t="s">
        <v>2365</v>
      </c>
      <c r="O3363" s="249" t="s">
        <v>2366</v>
      </c>
      <c r="P3363" s="248">
        <v>43469</v>
      </c>
      <c r="Q3363" s="166" t="str">
        <f>IF(COUNTIFS(tabAtas_Bloqueios[CÓDIGO],tabConsumoAta[[#This Row],[CÓDIGO]],tabAtas_Bloqueios[CHAVE],tabConsumoAta[[#This Row],[ATA]],tabAtas_Bloqueios[INATIVO],"") &gt; 0,"X","")</f>
        <v/>
      </c>
      <c r="R3363" s="158" t="s">
        <v>1555</v>
      </c>
    </row>
    <row r="3364" spans="1:18" x14ac:dyDescent="0.3">
      <c r="A3364" s="247">
        <v>130024</v>
      </c>
      <c r="B3364" t="s">
        <v>2753</v>
      </c>
      <c r="D3364" s="403" t="s">
        <v>4583</v>
      </c>
      <c r="E3364">
        <v>147</v>
      </c>
      <c r="F3364">
        <v>2022</v>
      </c>
      <c r="I3364">
        <v>900</v>
      </c>
      <c r="J3364">
        <v>1</v>
      </c>
      <c r="K3364">
        <v>7317</v>
      </c>
      <c r="L3364" t="s">
        <v>4565</v>
      </c>
      <c r="M3364" t="s">
        <v>4585</v>
      </c>
      <c r="N3364">
        <v>23015</v>
      </c>
      <c r="O3364" t="s">
        <v>4584</v>
      </c>
      <c r="P3364" s="402">
        <v>0</v>
      </c>
      <c r="R3364" t="s">
        <v>1555</v>
      </c>
    </row>
    <row r="3365" spans="1:18" x14ac:dyDescent="0.3">
      <c r="A3365" s="247">
        <v>10359</v>
      </c>
      <c r="B3365" t="s">
        <v>1417</v>
      </c>
      <c r="D3365" s="403" t="s">
        <v>4586</v>
      </c>
      <c r="E3365">
        <v>171</v>
      </c>
      <c r="F3365">
        <v>2022</v>
      </c>
      <c r="I3365">
        <v>700</v>
      </c>
      <c r="J3365">
        <v>2</v>
      </c>
      <c r="L3365" t="s">
        <v>4587</v>
      </c>
      <c r="M3365" t="s">
        <v>4585</v>
      </c>
      <c r="N3365">
        <v>23015</v>
      </c>
      <c r="O3365" t="s">
        <v>4584</v>
      </c>
      <c r="P3365" s="402">
        <v>0</v>
      </c>
      <c r="R3365" t="s">
        <v>1555</v>
      </c>
    </row>
    <row r="3366" spans="1:18" x14ac:dyDescent="0.3">
      <c r="A3366" s="247">
        <v>10719</v>
      </c>
      <c r="B3366" t="s">
        <v>2785</v>
      </c>
      <c r="D3366" s="403" t="s">
        <v>4569</v>
      </c>
      <c r="E3366">
        <v>87</v>
      </c>
      <c r="F3366">
        <v>2023</v>
      </c>
      <c r="I3366">
        <v>10300</v>
      </c>
      <c r="J3366">
        <v>3</v>
      </c>
      <c r="K3366">
        <v>7320</v>
      </c>
      <c r="L3366" t="s">
        <v>4570</v>
      </c>
      <c r="M3366" t="s">
        <v>4585</v>
      </c>
      <c r="N3366">
        <v>23015</v>
      </c>
      <c r="O3366" t="s">
        <v>4584</v>
      </c>
      <c r="P3366" s="402">
        <v>0</v>
      </c>
      <c r="R3366" t="s">
        <v>1555</v>
      </c>
    </row>
    <row r="3367" spans="1:18" x14ac:dyDescent="0.3">
      <c r="A3367" s="247">
        <v>20135</v>
      </c>
      <c r="B3367" t="s">
        <v>3874</v>
      </c>
      <c r="D3367" s="403"/>
      <c r="E3367">
        <v>0</v>
      </c>
      <c r="F3367">
        <v>2023</v>
      </c>
      <c r="I3367">
        <v>400</v>
      </c>
      <c r="J3367">
        <v>4</v>
      </c>
      <c r="K3367">
        <v>2375</v>
      </c>
      <c r="L3367" t="s">
        <v>1560</v>
      </c>
      <c r="M3367" t="s">
        <v>4530</v>
      </c>
      <c r="N3367">
        <v>23003</v>
      </c>
      <c r="O3367" t="s">
        <v>4529</v>
      </c>
      <c r="P3367" s="402">
        <v>0</v>
      </c>
      <c r="R3367" t="s">
        <v>1555</v>
      </c>
    </row>
    <row r="3368" spans="1:18" x14ac:dyDescent="0.3">
      <c r="A3368" s="247">
        <v>64044</v>
      </c>
      <c r="B3368" t="s">
        <v>3877</v>
      </c>
      <c r="E3368">
        <v>0</v>
      </c>
      <c r="F3368">
        <v>2023</v>
      </c>
      <c r="I3368">
        <v>150</v>
      </c>
      <c r="J3368">
        <v>5</v>
      </c>
      <c r="K3368">
        <v>2375</v>
      </c>
      <c r="L3368" t="s">
        <v>1560</v>
      </c>
      <c r="M3368" t="s">
        <v>4530</v>
      </c>
      <c r="N3368">
        <v>23003</v>
      </c>
      <c r="O3368" t="s">
        <v>4529</v>
      </c>
      <c r="P3368" s="402">
        <v>0</v>
      </c>
      <c r="R3368" t="s">
        <v>1555</v>
      </c>
    </row>
    <row r="3369" spans="1:18" x14ac:dyDescent="0.3">
      <c r="A3369" s="247">
        <v>66168</v>
      </c>
      <c r="B3369" t="s">
        <v>3878</v>
      </c>
      <c r="E3369">
        <v>0</v>
      </c>
      <c r="F3369">
        <v>2023</v>
      </c>
      <c r="I3369">
        <v>50</v>
      </c>
      <c r="J3369">
        <v>6</v>
      </c>
      <c r="K3369">
        <v>2383</v>
      </c>
      <c r="L3369" t="s">
        <v>1560</v>
      </c>
      <c r="M3369" t="s">
        <v>4530</v>
      </c>
      <c r="N3369">
        <v>23003</v>
      </c>
      <c r="O3369" t="s">
        <v>4529</v>
      </c>
      <c r="P3369" s="402">
        <v>0</v>
      </c>
      <c r="R3369" t="s">
        <v>1555</v>
      </c>
    </row>
    <row r="3370" spans="1:18" x14ac:dyDescent="0.3">
      <c r="A3370" s="247">
        <v>140032</v>
      </c>
      <c r="B3370" t="s">
        <v>3895</v>
      </c>
      <c r="E3370">
        <v>87</v>
      </c>
      <c r="F3370">
        <v>2023</v>
      </c>
      <c r="I3370">
        <v>4000</v>
      </c>
      <c r="J3370">
        <v>7</v>
      </c>
      <c r="K3370">
        <v>2375</v>
      </c>
      <c r="L3370" t="s">
        <v>1560</v>
      </c>
      <c r="M3370" t="s">
        <v>4530</v>
      </c>
      <c r="N3370">
        <v>23003</v>
      </c>
      <c r="O3370" t="s">
        <v>4529</v>
      </c>
      <c r="P3370" s="402">
        <v>0</v>
      </c>
      <c r="R3370" t="s">
        <v>1555</v>
      </c>
    </row>
    <row r="3371" spans="1:18" x14ac:dyDescent="0.3">
      <c r="A3371" s="247">
        <v>140036</v>
      </c>
      <c r="B3371" t="s">
        <v>93</v>
      </c>
      <c r="E3371">
        <v>108</v>
      </c>
      <c r="F3371">
        <v>2023</v>
      </c>
      <c r="I3371">
        <v>50</v>
      </c>
      <c r="J3371">
        <v>8</v>
      </c>
      <c r="K3371">
        <v>2388</v>
      </c>
      <c r="L3371" t="s">
        <v>1560</v>
      </c>
      <c r="M3371" t="s">
        <v>4530</v>
      </c>
      <c r="N3371">
        <v>23003</v>
      </c>
      <c r="O3371" t="s">
        <v>4529</v>
      </c>
      <c r="P3371" s="402">
        <v>0</v>
      </c>
      <c r="R3371" t="s">
        <v>1555</v>
      </c>
    </row>
    <row r="3372" spans="1:18" x14ac:dyDescent="0.3">
      <c r="A3372" s="247">
        <v>140038</v>
      </c>
      <c r="B3372" t="s">
        <v>379</v>
      </c>
      <c r="E3372">
        <v>124</v>
      </c>
      <c r="F3372">
        <v>2023</v>
      </c>
      <c r="I3372">
        <v>600</v>
      </c>
      <c r="J3372">
        <v>9</v>
      </c>
      <c r="K3372">
        <v>2217</v>
      </c>
      <c r="L3372" t="s">
        <v>1560</v>
      </c>
      <c r="M3372" t="s">
        <v>4530</v>
      </c>
      <c r="N3372">
        <v>23003</v>
      </c>
      <c r="O3372" t="s">
        <v>4529</v>
      </c>
      <c r="P3372" s="402">
        <v>0</v>
      </c>
      <c r="R3372" t="s">
        <v>1555</v>
      </c>
    </row>
    <row r="3373" spans="1:18" x14ac:dyDescent="0.3">
      <c r="A3373" s="247">
        <v>140063</v>
      </c>
      <c r="B3373" t="s">
        <v>211</v>
      </c>
      <c r="E3373">
        <v>145</v>
      </c>
      <c r="F3373">
        <v>2000</v>
      </c>
      <c r="I3373">
        <v>9000</v>
      </c>
      <c r="J3373">
        <v>10</v>
      </c>
      <c r="K3373">
        <v>2951</v>
      </c>
      <c r="L3373" t="s">
        <v>1560</v>
      </c>
      <c r="M3373" t="s">
        <v>4530</v>
      </c>
      <c r="N3373">
        <v>23003</v>
      </c>
      <c r="O3373" t="s">
        <v>4529</v>
      </c>
      <c r="P3373" s="402">
        <v>0</v>
      </c>
      <c r="R3373" t="s">
        <v>1555</v>
      </c>
    </row>
    <row r="3374" spans="1:18" x14ac:dyDescent="0.3">
      <c r="A3374" s="247">
        <v>76583</v>
      </c>
      <c r="B3374" t="s">
        <v>2830</v>
      </c>
      <c r="E3374">
        <v>228</v>
      </c>
      <c r="F3374">
        <v>2000</v>
      </c>
      <c r="I3374">
        <v>11000</v>
      </c>
      <c r="J3374">
        <v>11</v>
      </c>
      <c r="K3374">
        <v>2385</v>
      </c>
      <c r="L3374" t="s">
        <v>1560</v>
      </c>
      <c r="M3374" t="s">
        <v>4530</v>
      </c>
      <c r="N3374">
        <v>23003</v>
      </c>
      <c r="O3374" t="s">
        <v>4529</v>
      </c>
      <c r="P3374" s="402">
        <v>0</v>
      </c>
      <c r="R3374" t="s">
        <v>1555</v>
      </c>
    </row>
    <row r="3375" spans="1:18" x14ac:dyDescent="0.3">
      <c r="A3375" s="247">
        <v>134556</v>
      </c>
      <c r="B3375" t="s">
        <v>3791</v>
      </c>
      <c r="D3375" t="s">
        <v>1560</v>
      </c>
      <c r="E3375">
        <v>292</v>
      </c>
      <c r="F3375">
        <v>2000</v>
      </c>
      <c r="I3375">
        <v>5</v>
      </c>
      <c r="J3375">
        <v>12</v>
      </c>
      <c r="K3375">
        <v>2391</v>
      </c>
      <c r="L3375" t="s">
        <v>1560</v>
      </c>
      <c r="M3375" t="s">
        <v>4530</v>
      </c>
      <c r="N3375">
        <v>23003</v>
      </c>
      <c r="O3375" t="s">
        <v>4529</v>
      </c>
      <c r="P3375" s="402">
        <v>0</v>
      </c>
      <c r="R3375" t="s">
        <v>1555</v>
      </c>
    </row>
    <row r="3376" spans="1:18" x14ac:dyDescent="0.3">
      <c r="A3376" s="247">
        <v>77562</v>
      </c>
      <c r="B3376" t="s">
        <v>3103</v>
      </c>
      <c r="D3376" t="s">
        <v>1560</v>
      </c>
      <c r="E3376">
        <v>61</v>
      </c>
      <c r="F3376">
        <v>2000</v>
      </c>
      <c r="I3376">
        <v>100</v>
      </c>
      <c r="J3376">
        <v>13</v>
      </c>
      <c r="K3376">
        <v>2412</v>
      </c>
      <c r="L3376" t="s">
        <v>1560</v>
      </c>
      <c r="M3376" t="s">
        <v>4530</v>
      </c>
      <c r="N3376">
        <v>23003</v>
      </c>
      <c r="O3376" t="s">
        <v>4529</v>
      </c>
      <c r="P3376" s="402">
        <v>0</v>
      </c>
      <c r="R3376" t="s">
        <v>1555</v>
      </c>
    </row>
    <row r="3377" spans="1:18" x14ac:dyDescent="0.3">
      <c r="A3377" s="247">
        <v>118427</v>
      </c>
      <c r="B3377" t="s">
        <v>4272</v>
      </c>
      <c r="D3377" t="s">
        <v>1560</v>
      </c>
      <c r="E3377">
        <v>70</v>
      </c>
      <c r="F3377">
        <v>2000</v>
      </c>
      <c r="I3377">
        <v>100</v>
      </c>
      <c r="J3377">
        <v>14</v>
      </c>
      <c r="K3377">
        <v>2424</v>
      </c>
      <c r="L3377" t="s">
        <v>1560</v>
      </c>
      <c r="M3377" t="s">
        <v>4530</v>
      </c>
      <c r="N3377">
        <v>23003</v>
      </c>
      <c r="O3377" t="s">
        <v>4529</v>
      </c>
      <c r="P3377" s="402">
        <v>0</v>
      </c>
      <c r="R3377" t="s">
        <v>1555</v>
      </c>
    </row>
    <row r="3378" spans="1:18" x14ac:dyDescent="0.3">
      <c r="A3378" s="247">
        <v>106129</v>
      </c>
      <c r="B3378" t="s">
        <v>3262</v>
      </c>
      <c r="D3378" t="s">
        <v>1560</v>
      </c>
      <c r="E3378">
        <v>9</v>
      </c>
      <c r="F3378">
        <v>2000</v>
      </c>
      <c r="I3378">
        <v>20</v>
      </c>
      <c r="J3378">
        <v>15</v>
      </c>
      <c r="K3378">
        <v>2426</v>
      </c>
      <c r="L3378" t="s">
        <v>1560</v>
      </c>
      <c r="M3378" t="s">
        <v>4530</v>
      </c>
      <c r="N3378">
        <v>23003</v>
      </c>
      <c r="O3378" t="s">
        <v>4529</v>
      </c>
      <c r="P3378" s="402">
        <v>0</v>
      </c>
      <c r="R3378" t="s">
        <v>1555</v>
      </c>
    </row>
    <row r="3379" spans="1:18" x14ac:dyDescent="0.3">
      <c r="A3379" s="247">
        <v>107790</v>
      </c>
      <c r="B3379" t="s">
        <v>2947</v>
      </c>
      <c r="D3379" t="s">
        <v>1560</v>
      </c>
      <c r="E3379">
        <v>0</v>
      </c>
      <c r="F3379">
        <v>2000</v>
      </c>
      <c r="I3379">
        <v>60</v>
      </c>
      <c r="J3379">
        <v>16</v>
      </c>
      <c r="K3379">
        <v>2427</v>
      </c>
      <c r="L3379" t="s">
        <v>1560</v>
      </c>
      <c r="M3379" t="s">
        <v>4530</v>
      </c>
      <c r="N3379">
        <v>23003</v>
      </c>
      <c r="O3379" t="s">
        <v>4529</v>
      </c>
      <c r="P3379" s="402">
        <v>0</v>
      </c>
      <c r="R3379" t="s">
        <v>1555</v>
      </c>
    </row>
    <row r="3380" spans="1:18" x14ac:dyDescent="0.3">
      <c r="A3380" s="247">
        <v>23016</v>
      </c>
      <c r="B3380" t="s">
        <v>2597</v>
      </c>
      <c r="D3380" t="s">
        <v>1560</v>
      </c>
      <c r="E3380">
        <v>0</v>
      </c>
      <c r="F3380">
        <v>2000</v>
      </c>
      <c r="I3380">
        <v>10</v>
      </c>
      <c r="J3380">
        <v>17</v>
      </c>
      <c r="K3380">
        <v>2442</v>
      </c>
      <c r="L3380" t="s">
        <v>1560</v>
      </c>
      <c r="M3380" t="s">
        <v>4530</v>
      </c>
      <c r="N3380">
        <v>23003</v>
      </c>
      <c r="O3380" t="s">
        <v>4529</v>
      </c>
      <c r="P3380" s="402">
        <v>0</v>
      </c>
      <c r="R3380" t="s">
        <v>1555</v>
      </c>
    </row>
    <row r="3381" spans="1:18" x14ac:dyDescent="0.3">
      <c r="A3381" s="247">
        <v>78303</v>
      </c>
      <c r="B3381" t="s">
        <v>3379</v>
      </c>
      <c r="D3381" t="s">
        <v>1560</v>
      </c>
      <c r="E3381">
        <v>10</v>
      </c>
      <c r="F3381">
        <v>2000</v>
      </c>
      <c r="I3381">
        <v>60</v>
      </c>
      <c r="J3381">
        <v>18</v>
      </c>
      <c r="K3381">
        <v>2442</v>
      </c>
      <c r="L3381" t="s">
        <v>1560</v>
      </c>
      <c r="M3381" t="s">
        <v>4530</v>
      </c>
      <c r="N3381">
        <v>23003</v>
      </c>
      <c r="O3381" t="s">
        <v>4529</v>
      </c>
      <c r="P3381" s="402">
        <v>0</v>
      </c>
      <c r="R3381" t="s">
        <v>1555</v>
      </c>
    </row>
    <row r="3382" spans="1:18" x14ac:dyDescent="0.3">
      <c r="A3382" s="247">
        <v>130632</v>
      </c>
      <c r="B3382" t="s">
        <v>3820</v>
      </c>
      <c r="D3382" t="s">
        <v>1560</v>
      </c>
      <c r="E3382">
        <v>101</v>
      </c>
      <c r="F3382">
        <v>2000</v>
      </c>
      <c r="I3382">
        <v>1000</v>
      </c>
      <c r="J3382">
        <v>19</v>
      </c>
      <c r="K3382">
        <v>2442</v>
      </c>
      <c r="L3382" t="s">
        <v>1560</v>
      </c>
      <c r="M3382" t="s">
        <v>4530</v>
      </c>
      <c r="N3382">
        <v>23003</v>
      </c>
      <c r="O3382" t="s">
        <v>4529</v>
      </c>
      <c r="P3382" s="402">
        <v>0</v>
      </c>
      <c r="R3382" t="s">
        <v>1555</v>
      </c>
    </row>
    <row r="3383" spans="1:18" x14ac:dyDescent="0.3">
      <c r="A3383" s="247">
        <v>15648</v>
      </c>
      <c r="B3383" t="s">
        <v>4571</v>
      </c>
      <c r="D3383" t="s">
        <v>1560</v>
      </c>
      <c r="E3383">
        <v>101</v>
      </c>
      <c r="F3383">
        <v>2000</v>
      </c>
      <c r="I3383">
        <v>50</v>
      </c>
      <c r="J3383">
        <v>20</v>
      </c>
      <c r="K3383">
        <v>2442</v>
      </c>
      <c r="L3383" t="s">
        <v>1560</v>
      </c>
      <c r="M3383" t="s">
        <v>4530</v>
      </c>
      <c r="N3383">
        <v>23003</v>
      </c>
      <c r="O3383" t="s">
        <v>4529</v>
      </c>
      <c r="P3383" s="402">
        <v>0</v>
      </c>
      <c r="R3383" t="s">
        <v>1555</v>
      </c>
    </row>
    <row r="3384" spans="1:18" x14ac:dyDescent="0.3">
      <c r="A3384" s="247">
        <v>54017</v>
      </c>
      <c r="B3384" t="s">
        <v>4572</v>
      </c>
      <c r="D3384" t="s">
        <v>1560</v>
      </c>
      <c r="E3384">
        <v>101</v>
      </c>
      <c r="F3384">
        <v>2000</v>
      </c>
      <c r="I3384">
        <v>20</v>
      </c>
      <c r="J3384">
        <v>21</v>
      </c>
      <c r="K3384">
        <v>2446</v>
      </c>
      <c r="L3384" t="s">
        <v>1560</v>
      </c>
      <c r="M3384" t="s">
        <v>4530</v>
      </c>
      <c r="N3384">
        <v>23003</v>
      </c>
      <c r="O3384" t="s">
        <v>4529</v>
      </c>
      <c r="P3384" s="402">
        <v>0</v>
      </c>
      <c r="R3384" t="s">
        <v>1555</v>
      </c>
    </row>
    <row r="3385" spans="1:18" x14ac:dyDescent="0.3">
      <c r="A3385" s="247">
        <v>95228</v>
      </c>
      <c r="B3385" t="s">
        <v>3955</v>
      </c>
      <c r="D3385" t="s">
        <v>1560</v>
      </c>
      <c r="E3385">
        <v>101</v>
      </c>
      <c r="F3385">
        <v>2000</v>
      </c>
      <c r="I3385">
        <v>30</v>
      </c>
      <c r="J3385">
        <v>22</v>
      </c>
      <c r="K3385">
        <v>2448</v>
      </c>
      <c r="L3385" t="s">
        <v>1560</v>
      </c>
      <c r="M3385" t="s">
        <v>4530</v>
      </c>
      <c r="N3385">
        <v>23003</v>
      </c>
      <c r="O3385" t="s">
        <v>4529</v>
      </c>
      <c r="P3385" s="402">
        <v>0</v>
      </c>
      <c r="R3385" t="s">
        <v>1555</v>
      </c>
    </row>
    <row r="3386" spans="1:18" x14ac:dyDescent="0.3">
      <c r="A3386" s="247">
        <v>106408</v>
      </c>
      <c r="B3386" t="s">
        <v>3540</v>
      </c>
      <c r="D3386" t="s">
        <v>1560</v>
      </c>
      <c r="E3386">
        <v>105</v>
      </c>
      <c r="F3386">
        <v>2000</v>
      </c>
      <c r="I3386">
        <v>700</v>
      </c>
      <c r="J3386">
        <v>23</v>
      </c>
      <c r="K3386">
        <v>2239</v>
      </c>
      <c r="L3386" t="s">
        <v>1560</v>
      </c>
      <c r="M3386" t="s">
        <v>4530</v>
      </c>
      <c r="N3386">
        <v>23003</v>
      </c>
      <c r="O3386" t="s">
        <v>4529</v>
      </c>
      <c r="P3386" s="402">
        <v>0</v>
      </c>
      <c r="R3386" t="s">
        <v>1555</v>
      </c>
    </row>
    <row r="3387" spans="1:18" x14ac:dyDescent="0.3">
      <c r="A3387" s="247">
        <v>108398</v>
      </c>
      <c r="B3387" t="s">
        <v>3121</v>
      </c>
      <c r="D3387" t="s">
        <v>1560</v>
      </c>
      <c r="E3387">
        <v>121</v>
      </c>
      <c r="F3387">
        <v>2000</v>
      </c>
      <c r="I3387">
        <v>1220</v>
      </c>
      <c r="J3387">
        <v>24</v>
      </c>
      <c r="K3387">
        <v>2773</v>
      </c>
      <c r="L3387" t="s">
        <v>1560</v>
      </c>
      <c r="M3387" t="s">
        <v>4530</v>
      </c>
      <c r="N3387">
        <v>23003</v>
      </c>
      <c r="O3387" t="s">
        <v>4529</v>
      </c>
      <c r="P3387" s="402">
        <v>0</v>
      </c>
      <c r="R3387" t="s">
        <v>1555</v>
      </c>
    </row>
    <row r="3388" spans="1:18" x14ac:dyDescent="0.3">
      <c r="A3388" s="247">
        <v>140666</v>
      </c>
      <c r="B3388" t="s">
        <v>4573</v>
      </c>
      <c r="D3388" t="s">
        <v>1560</v>
      </c>
      <c r="E3388">
        <v>121</v>
      </c>
      <c r="F3388">
        <v>2000</v>
      </c>
      <c r="I3388">
        <v>20</v>
      </c>
      <c r="J3388">
        <v>25</v>
      </c>
      <c r="K3388">
        <v>2453</v>
      </c>
      <c r="L3388" t="s">
        <v>1560</v>
      </c>
      <c r="M3388" t="s">
        <v>4530</v>
      </c>
      <c r="N3388">
        <v>23003</v>
      </c>
      <c r="O3388" t="s">
        <v>4529</v>
      </c>
      <c r="P3388" s="402">
        <v>0</v>
      </c>
      <c r="R3388" t="s">
        <v>1555</v>
      </c>
    </row>
    <row r="3389" spans="1:18" x14ac:dyDescent="0.3">
      <c r="A3389" s="247">
        <v>106038</v>
      </c>
      <c r="B3389" t="s">
        <v>3107</v>
      </c>
      <c r="D3389" t="s">
        <v>1560</v>
      </c>
      <c r="E3389">
        <v>121</v>
      </c>
      <c r="F3389">
        <v>2000</v>
      </c>
      <c r="I3389">
        <v>300</v>
      </c>
      <c r="J3389">
        <v>26</v>
      </c>
      <c r="K3389">
        <v>2453</v>
      </c>
      <c r="L3389" t="s">
        <v>1560</v>
      </c>
      <c r="M3389" t="s">
        <v>4530</v>
      </c>
      <c r="N3389">
        <v>23003</v>
      </c>
      <c r="O3389" t="s">
        <v>4529</v>
      </c>
      <c r="P3389" s="402">
        <v>0</v>
      </c>
      <c r="R3389" t="s">
        <v>1555</v>
      </c>
    </row>
    <row r="3390" spans="1:18" x14ac:dyDescent="0.3">
      <c r="A3390" s="247">
        <v>136564</v>
      </c>
      <c r="B3390" t="s">
        <v>4172</v>
      </c>
      <c r="D3390" t="s">
        <v>1560</v>
      </c>
      <c r="E3390">
        <v>126</v>
      </c>
      <c r="F3390">
        <v>2000</v>
      </c>
      <c r="I3390">
        <v>20</v>
      </c>
      <c r="J3390">
        <v>27</v>
      </c>
      <c r="K3390">
        <v>2477</v>
      </c>
      <c r="L3390" t="s">
        <v>1560</v>
      </c>
      <c r="M3390" t="s">
        <v>4530</v>
      </c>
      <c r="N3390">
        <v>23003</v>
      </c>
      <c r="O3390" t="s">
        <v>4529</v>
      </c>
      <c r="P3390" s="402">
        <v>0</v>
      </c>
      <c r="R3390" t="s">
        <v>1555</v>
      </c>
    </row>
    <row r="3391" spans="1:18" x14ac:dyDescent="0.3">
      <c r="A3391" s="247">
        <v>13102</v>
      </c>
      <c r="B3391" t="s">
        <v>2612</v>
      </c>
      <c r="D3391" t="s">
        <v>1560</v>
      </c>
      <c r="E3391">
        <v>126</v>
      </c>
      <c r="F3391">
        <v>2000</v>
      </c>
      <c r="I3391">
        <v>1000</v>
      </c>
      <c r="J3391">
        <v>28</v>
      </c>
      <c r="K3391">
        <v>2480</v>
      </c>
      <c r="L3391" t="s">
        <v>1560</v>
      </c>
      <c r="M3391" t="s">
        <v>4530</v>
      </c>
      <c r="N3391">
        <v>23003</v>
      </c>
      <c r="O3391" t="s">
        <v>4529</v>
      </c>
      <c r="P3391" s="402">
        <v>0</v>
      </c>
      <c r="R3391" t="s">
        <v>1555</v>
      </c>
    </row>
    <row r="3392" spans="1:18" x14ac:dyDescent="0.3">
      <c r="A3392" s="247">
        <v>28512</v>
      </c>
      <c r="B3392" t="s">
        <v>2613</v>
      </c>
      <c r="D3392" t="s">
        <v>1560</v>
      </c>
      <c r="E3392">
        <v>126</v>
      </c>
      <c r="F3392">
        <v>2000</v>
      </c>
      <c r="I3392">
        <v>800</v>
      </c>
      <c r="J3392">
        <v>29</v>
      </c>
      <c r="K3392">
        <v>2481</v>
      </c>
      <c r="L3392" t="s">
        <v>1560</v>
      </c>
      <c r="M3392" t="s">
        <v>4530</v>
      </c>
      <c r="N3392">
        <v>23003</v>
      </c>
      <c r="O3392" t="s">
        <v>4529</v>
      </c>
      <c r="P3392" s="402">
        <v>0</v>
      </c>
      <c r="R3392" t="s">
        <v>1555</v>
      </c>
    </row>
    <row r="3393" spans="1:18" x14ac:dyDescent="0.3">
      <c r="A3393" s="247">
        <v>141430</v>
      </c>
      <c r="B3393" t="s">
        <v>3109</v>
      </c>
      <c r="D3393" t="s">
        <v>1560</v>
      </c>
      <c r="E3393">
        <v>145</v>
      </c>
      <c r="F3393">
        <v>2000</v>
      </c>
      <c r="I3393">
        <v>50</v>
      </c>
      <c r="J3393">
        <v>30</v>
      </c>
      <c r="K3393">
        <v>2483</v>
      </c>
      <c r="L3393" t="s">
        <v>1560</v>
      </c>
      <c r="M3393" t="s">
        <v>4530</v>
      </c>
      <c r="N3393">
        <v>23003</v>
      </c>
      <c r="O3393" t="s">
        <v>4529</v>
      </c>
      <c r="P3393" s="402">
        <v>0</v>
      </c>
      <c r="R3393" t="s">
        <v>1555</v>
      </c>
    </row>
    <row r="3394" spans="1:18" x14ac:dyDescent="0.3">
      <c r="A3394" s="247">
        <v>18353</v>
      </c>
      <c r="B3394" t="s">
        <v>2616</v>
      </c>
      <c r="D3394" t="s">
        <v>1560</v>
      </c>
      <c r="E3394">
        <v>16</v>
      </c>
      <c r="F3394">
        <v>2000</v>
      </c>
      <c r="I3394">
        <v>1000</v>
      </c>
      <c r="J3394">
        <v>31</v>
      </c>
      <c r="K3394">
        <v>2483</v>
      </c>
      <c r="L3394" t="s">
        <v>1560</v>
      </c>
      <c r="M3394" t="s">
        <v>4530</v>
      </c>
      <c r="N3394">
        <v>23003</v>
      </c>
      <c r="O3394" t="s">
        <v>4529</v>
      </c>
      <c r="P3394" s="402">
        <v>0</v>
      </c>
      <c r="R3394" t="s">
        <v>1555</v>
      </c>
    </row>
    <row r="3395" spans="1:18" x14ac:dyDescent="0.3">
      <c r="A3395" s="247">
        <v>18357</v>
      </c>
      <c r="B3395" t="s">
        <v>2617</v>
      </c>
      <c r="D3395" t="s">
        <v>1560</v>
      </c>
      <c r="E3395">
        <v>161</v>
      </c>
      <c r="F3395">
        <v>2000</v>
      </c>
      <c r="I3395">
        <v>9000</v>
      </c>
      <c r="J3395">
        <v>32</v>
      </c>
      <c r="K3395">
        <v>2485</v>
      </c>
      <c r="L3395" t="s">
        <v>1560</v>
      </c>
      <c r="M3395" t="s">
        <v>4530</v>
      </c>
      <c r="N3395">
        <v>23003</v>
      </c>
      <c r="O3395" t="s">
        <v>4529</v>
      </c>
      <c r="P3395" s="402">
        <v>0</v>
      </c>
      <c r="R3395" t="s">
        <v>1555</v>
      </c>
    </row>
    <row r="3396" spans="1:18" x14ac:dyDescent="0.3">
      <c r="A3396" s="247">
        <v>18358</v>
      </c>
      <c r="B3396" t="s">
        <v>2918</v>
      </c>
      <c r="D3396" t="s">
        <v>1560</v>
      </c>
      <c r="E3396">
        <v>161</v>
      </c>
      <c r="F3396">
        <v>2000</v>
      </c>
      <c r="I3396">
        <v>50</v>
      </c>
      <c r="J3396">
        <v>33</v>
      </c>
      <c r="K3396">
        <v>2486</v>
      </c>
      <c r="L3396" t="s">
        <v>1560</v>
      </c>
      <c r="M3396" t="s">
        <v>4530</v>
      </c>
      <c r="N3396">
        <v>23003</v>
      </c>
      <c r="O3396" t="s">
        <v>4529</v>
      </c>
      <c r="P3396" s="402">
        <v>0</v>
      </c>
      <c r="R3396" t="s">
        <v>1555</v>
      </c>
    </row>
    <row r="3397" spans="1:18" x14ac:dyDescent="0.3">
      <c r="A3397" s="247">
        <v>20554</v>
      </c>
      <c r="B3397" t="s">
        <v>2609</v>
      </c>
      <c r="D3397" t="s">
        <v>1560</v>
      </c>
      <c r="E3397">
        <v>17</v>
      </c>
      <c r="F3397">
        <v>2000</v>
      </c>
      <c r="I3397">
        <v>1000</v>
      </c>
      <c r="J3397">
        <v>34</v>
      </c>
      <c r="K3397">
        <v>2488</v>
      </c>
      <c r="L3397" t="s">
        <v>1560</v>
      </c>
      <c r="M3397" t="s">
        <v>4530</v>
      </c>
      <c r="N3397">
        <v>23003</v>
      </c>
      <c r="O3397" t="s">
        <v>4529</v>
      </c>
      <c r="P3397" s="402">
        <v>0</v>
      </c>
      <c r="R3397" t="s">
        <v>1555</v>
      </c>
    </row>
    <row r="3398" spans="1:18" x14ac:dyDescent="0.3">
      <c r="A3398" s="247">
        <v>20558</v>
      </c>
      <c r="B3398" t="s">
        <v>3284</v>
      </c>
      <c r="D3398" t="s">
        <v>1560</v>
      </c>
      <c r="E3398">
        <v>17</v>
      </c>
      <c r="F3398">
        <v>2000</v>
      </c>
      <c r="I3398">
        <v>50</v>
      </c>
      <c r="J3398">
        <v>35</v>
      </c>
      <c r="K3398">
        <v>2490</v>
      </c>
      <c r="L3398" t="s">
        <v>1560</v>
      </c>
      <c r="M3398" t="s">
        <v>4530</v>
      </c>
      <c r="N3398">
        <v>23003</v>
      </c>
      <c r="O3398" t="s">
        <v>4529</v>
      </c>
      <c r="P3398" s="402">
        <v>0</v>
      </c>
      <c r="R3398" t="s">
        <v>1555</v>
      </c>
    </row>
    <row r="3399" spans="1:18" x14ac:dyDescent="0.3">
      <c r="A3399" s="247">
        <v>33623</v>
      </c>
      <c r="B3399" t="s">
        <v>2625</v>
      </c>
      <c r="D3399" t="s">
        <v>1560</v>
      </c>
      <c r="E3399">
        <v>174</v>
      </c>
      <c r="F3399">
        <v>2000</v>
      </c>
      <c r="I3399">
        <v>100</v>
      </c>
      <c r="J3399">
        <v>36</v>
      </c>
      <c r="K3399">
        <v>2490</v>
      </c>
      <c r="L3399" t="s">
        <v>1560</v>
      </c>
      <c r="M3399" t="s">
        <v>4530</v>
      </c>
      <c r="N3399">
        <v>23003</v>
      </c>
      <c r="O3399" t="s">
        <v>4529</v>
      </c>
      <c r="P3399" s="402">
        <v>0</v>
      </c>
      <c r="R3399" t="s">
        <v>1555</v>
      </c>
    </row>
    <row r="3400" spans="1:18" x14ac:dyDescent="0.3">
      <c r="A3400" s="247">
        <v>88849</v>
      </c>
      <c r="B3400" t="s">
        <v>2626</v>
      </c>
      <c r="D3400" t="s">
        <v>1560</v>
      </c>
      <c r="E3400">
        <v>174</v>
      </c>
      <c r="F3400">
        <v>2000</v>
      </c>
      <c r="I3400">
        <v>150</v>
      </c>
      <c r="J3400">
        <v>37</v>
      </c>
      <c r="K3400">
        <v>2492</v>
      </c>
      <c r="L3400" t="s">
        <v>1560</v>
      </c>
      <c r="M3400" t="s">
        <v>4530</v>
      </c>
      <c r="N3400">
        <v>23003</v>
      </c>
      <c r="O3400" t="s">
        <v>4529</v>
      </c>
      <c r="P3400" s="402">
        <v>0</v>
      </c>
      <c r="R3400" t="s">
        <v>1555</v>
      </c>
    </row>
    <row r="3401" spans="1:18" x14ac:dyDescent="0.3">
      <c r="A3401" s="247">
        <v>124963</v>
      </c>
      <c r="B3401" t="s">
        <v>2604</v>
      </c>
      <c r="D3401" t="s">
        <v>1560</v>
      </c>
      <c r="E3401">
        <v>174</v>
      </c>
      <c r="F3401">
        <v>2000</v>
      </c>
      <c r="I3401">
        <v>300</v>
      </c>
      <c r="J3401">
        <v>38</v>
      </c>
      <c r="K3401">
        <v>2495</v>
      </c>
      <c r="L3401" t="s">
        <v>1560</v>
      </c>
      <c r="M3401" t="s">
        <v>4530</v>
      </c>
      <c r="N3401">
        <v>23003</v>
      </c>
      <c r="O3401" t="s">
        <v>4529</v>
      </c>
      <c r="P3401" s="402">
        <v>0</v>
      </c>
      <c r="R3401" t="s">
        <v>1555</v>
      </c>
    </row>
    <row r="3402" spans="1:18" x14ac:dyDescent="0.3">
      <c r="A3402" s="247">
        <v>126059</v>
      </c>
      <c r="B3402" t="s">
        <v>4574</v>
      </c>
      <c r="D3402" t="s">
        <v>1560</v>
      </c>
      <c r="E3402">
        <v>174</v>
      </c>
      <c r="F3402">
        <v>2000</v>
      </c>
      <c r="I3402">
        <v>110</v>
      </c>
      <c r="J3402">
        <v>39</v>
      </c>
      <c r="K3402">
        <v>2221</v>
      </c>
      <c r="L3402" t="s">
        <v>1560</v>
      </c>
      <c r="M3402" t="s">
        <v>4530</v>
      </c>
      <c r="N3402">
        <v>23003</v>
      </c>
      <c r="O3402" t="s">
        <v>4529</v>
      </c>
      <c r="P3402" s="402">
        <v>0</v>
      </c>
      <c r="R3402" t="s">
        <v>1555</v>
      </c>
    </row>
    <row r="3403" spans="1:18" x14ac:dyDescent="0.3">
      <c r="A3403" s="247">
        <v>126060</v>
      </c>
      <c r="B3403" t="s">
        <v>4177</v>
      </c>
      <c r="D3403" t="s">
        <v>1560</v>
      </c>
      <c r="E3403">
        <v>191</v>
      </c>
      <c r="F3403">
        <v>2000</v>
      </c>
      <c r="I3403">
        <v>100</v>
      </c>
      <c r="J3403">
        <v>40</v>
      </c>
      <c r="K3403">
        <v>2221</v>
      </c>
      <c r="L3403" t="s">
        <v>1560</v>
      </c>
      <c r="M3403" t="s">
        <v>4530</v>
      </c>
      <c r="N3403">
        <v>23003</v>
      </c>
      <c r="O3403" t="s">
        <v>4529</v>
      </c>
      <c r="P3403" s="402">
        <v>0</v>
      </c>
      <c r="R3403" t="s">
        <v>1555</v>
      </c>
    </row>
    <row r="3404" spans="1:18" x14ac:dyDescent="0.3">
      <c r="A3404" s="247">
        <v>134563</v>
      </c>
      <c r="B3404" t="s">
        <v>3361</v>
      </c>
      <c r="D3404" t="s">
        <v>1560</v>
      </c>
      <c r="E3404">
        <v>191</v>
      </c>
      <c r="F3404">
        <v>2000</v>
      </c>
      <c r="I3404">
        <v>50</v>
      </c>
      <c r="J3404">
        <v>41</v>
      </c>
      <c r="K3404">
        <v>2496</v>
      </c>
      <c r="L3404" t="s">
        <v>1560</v>
      </c>
      <c r="M3404" t="s">
        <v>4530</v>
      </c>
      <c r="N3404">
        <v>23003</v>
      </c>
      <c r="O3404" t="s">
        <v>4529</v>
      </c>
      <c r="P3404" s="402">
        <v>0</v>
      </c>
      <c r="R3404" t="s">
        <v>1555</v>
      </c>
    </row>
    <row r="3405" spans="1:18" x14ac:dyDescent="0.3">
      <c r="A3405" s="247">
        <v>102694</v>
      </c>
      <c r="B3405" t="s">
        <v>3027</v>
      </c>
      <c r="D3405" t="s">
        <v>1560</v>
      </c>
      <c r="E3405">
        <v>191</v>
      </c>
      <c r="F3405">
        <v>2000</v>
      </c>
      <c r="I3405">
        <v>300</v>
      </c>
      <c r="J3405">
        <v>42</v>
      </c>
      <c r="K3405">
        <v>2518</v>
      </c>
      <c r="L3405" t="s">
        <v>1560</v>
      </c>
      <c r="M3405" t="s">
        <v>4530</v>
      </c>
      <c r="N3405">
        <v>23003</v>
      </c>
      <c r="O3405" t="s">
        <v>4529</v>
      </c>
      <c r="P3405" s="402">
        <v>0</v>
      </c>
      <c r="R3405" t="s">
        <v>1555</v>
      </c>
    </row>
    <row r="3406" spans="1:18" x14ac:dyDescent="0.3">
      <c r="A3406" s="247">
        <v>102723</v>
      </c>
      <c r="B3406" t="s">
        <v>3301</v>
      </c>
      <c r="D3406" t="s">
        <v>1560</v>
      </c>
      <c r="E3406">
        <v>194</v>
      </c>
      <c r="F3406">
        <v>2000</v>
      </c>
      <c r="I3406">
        <v>50</v>
      </c>
      <c r="J3406">
        <v>43</v>
      </c>
      <c r="K3406">
        <v>2499</v>
      </c>
      <c r="L3406" t="s">
        <v>1560</v>
      </c>
      <c r="M3406" t="s">
        <v>4530</v>
      </c>
      <c r="N3406">
        <v>23003</v>
      </c>
      <c r="O3406" t="s">
        <v>4529</v>
      </c>
      <c r="P3406" s="402">
        <v>0</v>
      </c>
      <c r="R3406" t="s">
        <v>1555</v>
      </c>
    </row>
    <row r="3407" spans="1:18" x14ac:dyDescent="0.3">
      <c r="A3407" s="247">
        <v>102728</v>
      </c>
      <c r="B3407" t="s">
        <v>3303</v>
      </c>
      <c r="D3407" t="s">
        <v>1560</v>
      </c>
      <c r="E3407">
        <v>194</v>
      </c>
      <c r="F3407">
        <v>2000</v>
      </c>
      <c r="I3407">
        <v>5</v>
      </c>
      <c r="J3407">
        <v>44</v>
      </c>
      <c r="K3407">
        <v>2501</v>
      </c>
      <c r="L3407" t="s">
        <v>1560</v>
      </c>
      <c r="M3407" t="s">
        <v>4530</v>
      </c>
      <c r="N3407">
        <v>23003</v>
      </c>
      <c r="O3407" t="s">
        <v>4529</v>
      </c>
      <c r="P3407" s="402">
        <v>0</v>
      </c>
      <c r="R3407" t="s">
        <v>1555</v>
      </c>
    </row>
    <row r="3408" spans="1:18" x14ac:dyDescent="0.3">
      <c r="A3408" s="247">
        <v>134570</v>
      </c>
      <c r="B3408" t="s">
        <v>4227</v>
      </c>
      <c r="D3408" t="s">
        <v>1560</v>
      </c>
      <c r="E3408">
        <v>199</v>
      </c>
      <c r="F3408">
        <v>2000</v>
      </c>
      <c r="I3408">
        <v>200</v>
      </c>
      <c r="J3408">
        <v>45</v>
      </c>
      <c r="K3408">
        <v>2503</v>
      </c>
      <c r="L3408" t="s">
        <v>1560</v>
      </c>
      <c r="M3408" t="s">
        <v>4530</v>
      </c>
      <c r="N3408">
        <v>23003</v>
      </c>
      <c r="O3408" t="s">
        <v>4529</v>
      </c>
      <c r="P3408" s="402">
        <v>0</v>
      </c>
      <c r="R3408" t="s">
        <v>1555</v>
      </c>
    </row>
    <row r="3409" spans="1:18" x14ac:dyDescent="0.3">
      <c r="A3409" s="247">
        <v>63252</v>
      </c>
      <c r="B3409" t="s">
        <v>4217</v>
      </c>
      <c r="D3409" t="s">
        <v>1560</v>
      </c>
      <c r="E3409">
        <v>204</v>
      </c>
      <c r="F3409">
        <v>2000</v>
      </c>
      <c r="I3409">
        <v>500</v>
      </c>
      <c r="J3409">
        <v>46</v>
      </c>
      <c r="K3409">
        <v>2782</v>
      </c>
      <c r="L3409" t="s">
        <v>1560</v>
      </c>
      <c r="M3409" t="s">
        <v>4530</v>
      </c>
      <c r="N3409">
        <v>23003</v>
      </c>
      <c r="O3409" t="s">
        <v>4529</v>
      </c>
      <c r="P3409" s="402">
        <v>0</v>
      </c>
      <c r="R3409" t="s">
        <v>1555</v>
      </c>
    </row>
    <row r="3410" spans="1:18" x14ac:dyDescent="0.3">
      <c r="A3410" s="247">
        <v>121086</v>
      </c>
      <c r="B3410" t="s">
        <v>4221</v>
      </c>
      <c r="D3410" t="s">
        <v>1560</v>
      </c>
      <c r="E3410">
        <v>206</v>
      </c>
      <c r="F3410">
        <v>2000</v>
      </c>
      <c r="I3410">
        <v>10</v>
      </c>
      <c r="J3410">
        <v>47</v>
      </c>
      <c r="K3410">
        <v>2785</v>
      </c>
      <c r="L3410" t="s">
        <v>1560</v>
      </c>
      <c r="M3410" t="s">
        <v>4530</v>
      </c>
      <c r="N3410">
        <v>23003</v>
      </c>
      <c r="O3410" t="s">
        <v>4529</v>
      </c>
      <c r="P3410" s="402">
        <v>0</v>
      </c>
      <c r="R3410" t="s">
        <v>1555</v>
      </c>
    </row>
    <row r="3411" spans="1:18" x14ac:dyDescent="0.3">
      <c r="A3411" s="247">
        <v>141253</v>
      </c>
      <c r="B3411" t="s">
        <v>4226</v>
      </c>
      <c r="D3411" t="s">
        <v>1560</v>
      </c>
      <c r="E3411">
        <v>228</v>
      </c>
      <c r="F3411">
        <v>2000</v>
      </c>
      <c r="I3411">
        <v>100</v>
      </c>
      <c r="J3411">
        <v>48</v>
      </c>
      <c r="K3411">
        <v>2786</v>
      </c>
      <c r="L3411" t="s">
        <v>1560</v>
      </c>
      <c r="M3411" t="s">
        <v>4530</v>
      </c>
      <c r="N3411">
        <v>23003</v>
      </c>
      <c r="O3411" t="s">
        <v>4529</v>
      </c>
      <c r="P3411" s="402">
        <v>0</v>
      </c>
      <c r="R3411" t="s">
        <v>1555</v>
      </c>
    </row>
    <row r="3412" spans="1:18" x14ac:dyDescent="0.3">
      <c r="A3412" s="247">
        <v>141268</v>
      </c>
      <c r="B3412" t="s">
        <v>4219</v>
      </c>
      <c r="D3412" t="s">
        <v>1560</v>
      </c>
      <c r="E3412">
        <v>228</v>
      </c>
      <c r="F3412">
        <v>2000</v>
      </c>
      <c r="I3412">
        <v>200</v>
      </c>
      <c r="J3412">
        <v>49</v>
      </c>
      <c r="K3412">
        <v>2783</v>
      </c>
      <c r="L3412" t="s">
        <v>1560</v>
      </c>
      <c r="M3412" t="s">
        <v>4530</v>
      </c>
      <c r="N3412">
        <v>23003</v>
      </c>
      <c r="O3412" t="s">
        <v>4529</v>
      </c>
      <c r="P3412" s="402">
        <v>0</v>
      </c>
      <c r="R3412" t="s">
        <v>1555</v>
      </c>
    </row>
    <row r="3413" spans="1:18" x14ac:dyDescent="0.3">
      <c r="A3413" s="247">
        <v>141270</v>
      </c>
      <c r="B3413" t="s">
        <v>4225</v>
      </c>
      <c r="D3413" t="s">
        <v>1560</v>
      </c>
      <c r="E3413">
        <v>228</v>
      </c>
      <c r="F3413">
        <v>2000</v>
      </c>
      <c r="I3413">
        <v>50</v>
      </c>
      <c r="J3413">
        <v>50</v>
      </c>
      <c r="K3413">
        <v>2782</v>
      </c>
      <c r="L3413" t="s">
        <v>1560</v>
      </c>
      <c r="M3413" t="s">
        <v>4530</v>
      </c>
      <c r="N3413">
        <v>23003</v>
      </c>
      <c r="O3413" t="s">
        <v>4529</v>
      </c>
      <c r="P3413" s="402">
        <v>0</v>
      </c>
      <c r="R3413" t="s">
        <v>1555</v>
      </c>
    </row>
    <row r="3414" spans="1:18" x14ac:dyDescent="0.3">
      <c r="A3414" s="247">
        <v>141418</v>
      </c>
      <c r="B3414" t="s">
        <v>3305</v>
      </c>
      <c r="D3414" t="s">
        <v>1560</v>
      </c>
      <c r="E3414">
        <v>233</v>
      </c>
      <c r="F3414">
        <v>2000</v>
      </c>
      <c r="I3414">
        <v>50</v>
      </c>
      <c r="J3414">
        <v>51</v>
      </c>
      <c r="K3414">
        <v>2504</v>
      </c>
      <c r="L3414" t="s">
        <v>1560</v>
      </c>
      <c r="M3414" t="s">
        <v>4530</v>
      </c>
      <c r="N3414">
        <v>23003</v>
      </c>
      <c r="O3414" t="s">
        <v>4529</v>
      </c>
      <c r="P3414" s="402">
        <v>0</v>
      </c>
      <c r="R3414" t="s">
        <v>1555</v>
      </c>
    </row>
    <row r="3415" spans="1:18" x14ac:dyDescent="0.3">
      <c r="A3415" s="247">
        <v>141680</v>
      </c>
      <c r="B3415" t="s">
        <v>3306</v>
      </c>
      <c r="D3415" t="s">
        <v>1560</v>
      </c>
      <c r="E3415">
        <v>254</v>
      </c>
      <c r="F3415">
        <v>2000</v>
      </c>
      <c r="I3415">
        <v>1000</v>
      </c>
      <c r="J3415">
        <v>52</v>
      </c>
      <c r="K3415">
        <v>2506</v>
      </c>
      <c r="L3415" t="s">
        <v>1560</v>
      </c>
      <c r="M3415" t="s">
        <v>4530</v>
      </c>
      <c r="N3415">
        <v>23003</v>
      </c>
      <c r="O3415" t="s">
        <v>4529</v>
      </c>
      <c r="P3415" s="402">
        <v>0</v>
      </c>
      <c r="R3415" t="s">
        <v>1555</v>
      </c>
    </row>
    <row r="3416" spans="1:18" x14ac:dyDescent="0.3">
      <c r="A3416" s="247">
        <v>141787</v>
      </c>
      <c r="B3416" t="s">
        <v>4566</v>
      </c>
      <c r="D3416" t="s">
        <v>1560</v>
      </c>
      <c r="E3416">
        <v>254</v>
      </c>
      <c r="F3416">
        <v>2000</v>
      </c>
      <c r="I3416">
        <v>30</v>
      </c>
      <c r="J3416">
        <v>53</v>
      </c>
      <c r="K3416">
        <v>3976</v>
      </c>
      <c r="L3416" t="s">
        <v>1560</v>
      </c>
      <c r="M3416" t="s">
        <v>4530</v>
      </c>
      <c r="N3416">
        <v>23003</v>
      </c>
      <c r="O3416" t="s">
        <v>4529</v>
      </c>
      <c r="P3416" s="402">
        <v>0</v>
      </c>
      <c r="R3416" t="s">
        <v>1555</v>
      </c>
    </row>
    <row r="3417" spans="1:18" x14ac:dyDescent="0.3">
      <c r="A3417" s="247">
        <v>78055</v>
      </c>
      <c r="B3417" t="s">
        <v>3304</v>
      </c>
      <c r="D3417" t="s">
        <v>1560</v>
      </c>
      <c r="E3417">
        <v>254</v>
      </c>
      <c r="F3417">
        <v>2000</v>
      </c>
      <c r="I3417">
        <v>100</v>
      </c>
      <c r="J3417">
        <v>54</v>
      </c>
      <c r="K3417">
        <v>2511</v>
      </c>
      <c r="L3417" t="s">
        <v>1560</v>
      </c>
      <c r="M3417" t="s">
        <v>4530</v>
      </c>
      <c r="N3417">
        <v>23003</v>
      </c>
      <c r="O3417" t="s">
        <v>4529</v>
      </c>
      <c r="P3417" s="402">
        <v>0</v>
      </c>
      <c r="R3417" t="s">
        <v>1555</v>
      </c>
    </row>
    <row r="3418" spans="1:18" x14ac:dyDescent="0.3">
      <c r="A3418" s="247">
        <v>107926</v>
      </c>
      <c r="B3418" t="s">
        <v>4575</v>
      </c>
      <c r="D3418" t="s">
        <v>1560</v>
      </c>
      <c r="E3418">
        <v>275</v>
      </c>
      <c r="F3418">
        <v>2000</v>
      </c>
      <c r="I3418">
        <v>15</v>
      </c>
      <c r="J3418">
        <v>55</v>
      </c>
      <c r="K3418">
        <v>2778</v>
      </c>
      <c r="L3418" t="s">
        <v>1560</v>
      </c>
      <c r="M3418" t="s">
        <v>4530</v>
      </c>
      <c r="N3418">
        <v>23003</v>
      </c>
      <c r="O3418" t="s">
        <v>4529</v>
      </c>
      <c r="P3418" s="402">
        <v>0</v>
      </c>
      <c r="R3418" t="s">
        <v>1555</v>
      </c>
    </row>
    <row r="3419" spans="1:18" x14ac:dyDescent="0.3">
      <c r="A3419" s="247">
        <v>130618</v>
      </c>
      <c r="B3419" t="s">
        <v>3112</v>
      </c>
      <c r="D3419" t="s">
        <v>1560</v>
      </c>
      <c r="E3419">
        <v>296</v>
      </c>
      <c r="F3419">
        <v>2000</v>
      </c>
      <c r="I3419">
        <v>150</v>
      </c>
      <c r="J3419">
        <v>56</v>
      </c>
      <c r="K3419">
        <v>2222</v>
      </c>
      <c r="L3419" t="s">
        <v>1560</v>
      </c>
      <c r="M3419" t="s">
        <v>4530</v>
      </c>
      <c r="N3419">
        <v>23003</v>
      </c>
      <c r="O3419" t="s">
        <v>4529</v>
      </c>
      <c r="P3419" s="402">
        <v>0</v>
      </c>
      <c r="R3419" t="s">
        <v>1555</v>
      </c>
    </row>
    <row r="3420" spans="1:18" x14ac:dyDescent="0.3">
      <c r="A3420" s="247">
        <v>134569</v>
      </c>
      <c r="B3420" t="s">
        <v>2920</v>
      </c>
      <c r="D3420" t="s">
        <v>1560</v>
      </c>
      <c r="E3420">
        <v>39</v>
      </c>
      <c r="F3420">
        <v>2000</v>
      </c>
      <c r="I3420">
        <v>50</v>
      </c>
      <c r="J3420">
        <v>57</v>
      </c>
      <c r="K3420">
        <v>2516</v>
      </c>
      <c r="L3420" t="s">
        <v>1560</v>
      </c>
      <c r="M3420" t="s">
        <v>4530</v>
      </c>
      <c r="N3420">
        <v>23003</v>
      </c>
      <c r="O3420" t="s">
        <v>4529</v>
      </c>
      <c r="P3420" s="402">
        <v>0</v>
      </c>
      <c r="R3420" t="s">
        <v>1555</v>
      </c>
    </row>
    <row r="3421" spans="1:18" x14ac:dyDescent="0.3">
      <c r="A3421" s="247">
        <v>20167</v>
      </c>
      <c r="B3421" t="s">
        <v>3903</v>
      </c>
      <c r="D3421" t="s">
        <v>3802</v>
      </c>
      <c r="E3421">
        <v>0</v>
      </c>
      <c r="F3421">
        <v>2000</v>
      </c>
      <c r="I3421">
        <v>10</v>
      </c>
      <c r="J3421">
        <v>58</v>
      </c>
      <c r="K3421">
        <v>2428</v>
      </c>
      <c r="L3421" t="s">
        <v>3738</v>
      </c>
      <c r="M3421" t="s">
        <v>4530</v>
      </c>
      <c r="N3421">
        <v>23003</v>
      </c>
      <c r="O3421" t="s">
        <v>4529</v>
      </c>
      <c r="P3421" s="402">
        <v>0</v>
      </c>
      <c r="R3421" t="s">
        <v>1555</v>
      </c>
    </row>
    <row r="3422" spans="1:18" x14ac:dyDescent="0.3">
      <c r="A3422" s="247">
        <v>24551</v>
      </c>
      <c r="B3422" t="s">
        <v>4576</v>
      </c>
      <c r="D3422" t="s">
        <v>3802</v>
      </c>
      <c r="E3422">
        <v>0</v>
      </c>
      <c r="F3422">
        <v>2000</v>
      </c>
      <c r="I3422">
        <v>100</v>
      </c>
      <c r="J3422">
        <v>59</v>
      </c>
      <c r="K3422">
        <v>2517</v>
      </c>
      <c r="L3422" t="s">
        <v>3738</v>
      </c>
      <c r="M3422" t="s">
        <v>4530</v>
      </c>
      <c r="N3422">
        <v>23003</v>
      </c>
      <c r="O3422" t="s">
        <v>4529</v>
      </c>
      <c r="P3422" s="402">
        <v>0</v>
      </c>
      <c r="R3422" t="s">
        <v>1555</v>
      </c>
    </row>
    <row r="3423" spans="1:18" x14ac:dyDescent="0.3">
      <c r="A3423" s="247">
        <v>60973</v>
      </c>
      <c r="B3423" t="s">
        <v>3803</v>
      </c>
      <c r="D3423" t="s">
        <v>3802</v>
      </c>
      <c r="E3423">
        <v>0</v>
      </c>
      <c r="F3423">
        <v>2000</v>
      </c>
      <c r="I3423">
        <v>50</v>
      </c>
      <c r="J3423">
        <v>60</v>
      </c>
      <c r="K3423">
        <v>2499</v>
      </c>
      <c r="L3423" t="s">
        <v>3738</v>
      </c>
      <c r="M3423" t="s">
        <v>4530</v>
      </c>
      <c r="N3423">
        <v>23003</v>
      </c>
      <c r="O3423" t="s">
        <v>4529</v>
      </c>
      <c r="P3423" s="402">
        <v>0</v>
      </c>
      <c r="R3423" t="s">
        <v>1555</v>
      </c>
    </row>
    <row r="3424" spans="1:18" x14ac:dyDescent="0.3">
      <c r="A3424" s="247">
        <v>140283</v>
      </c>
      <c r="B3424" t="s">
        <v>2222</v>
      </c>
      <c r="D3424" t="s">
        <v>4577</v>
      </c>
      <c r="E3424">
        <v>0</v>
      </c>
      <c r="F3424">
        <v>2000</v>
      </c>
      <c r="I3424">
        <v>3000</v>
      </c>
      <c r="J3424">
        <v>61</v>
      </c>
      <c r="K3424">
        <v>2520</v>
      </c>
      <c r="L3424" t="s">
        <v>3738</v>
      </c>
      <c r="M3424" t="s">
        <v>4530</v>
      </c>
      <c r="N3424">
        <v>23003</v>
      </c>
      <c r="O3424" t="s">
        <v>4529</v>
      </c>
      <c r="P3424" s="402">
        <v>0</v>
      </c>
      <c r="R3424" t="s">
        <v>1555</v>
      </c>
    </row>
    <row r="3425" spans="1:18" x14ac:dyDescent="0.3">
      <c r="A3425" s="247">
        <v>45607</v>
      </c>
      <c r="B3425" t="s">
        <v>3904</v>
      </c>
      <c r="D3425" t="s">
        <v>4560</v>
      </c>
      <c r="E3425">
        <v>0</v>
      </c>
      <c r="F3425">
        <v>2000</v>
      </c>
      <c r="I3425">
        <v>1200</v>
      </c>
      <c r="J3425">
        <v>62</v>
      </c>
      <c r="K3425">
        <v>2223</v>
      </c>
      <c r="L3425" t="s">
        <v>3738</v>
      </c>
      <c r="M3425" t="s">
        <v>4530</v>
      </c>
      <c r="N3425">
        <v>23003</v>
      </c>
      <c r="O3425" t="s">
        <v>4529</v>
      </c>
      <c r="P3425" s="402">
        <v>0</v>
      </c>
      <c r="R3425" t="s">
        <v>1555</v>
      </c>
    </row>
    <row r="3426" spans="1:18" x14ac:dyDescent="0.3">
      <c r="A3426" s="247">
        <v>138352</v>
      </c>
      <c r="B3426" t="s">
        <v>3267</v>
      </c>
      <c r="D3426" t="s">
        <v>4578</v>
      </c>
      <c r="E3426">
        <v>10</v>
      </c>
      <c r="F3426">
        <v>2000</v>
      </c>
      <c r="I3426">
        <v>300</v>
      </c>
      <c r="J3426">
        <v>63</v>
      </c>
      <c r="K3426">
        <v>2448</v>
      </c>
      <c r="L3426" t="s">
        <v>3738</v>
      </c>
      <c r="M3426" t="s">
        <v>4530</v>
      </c>
      <c r="N3426">
        <v>23003</v>
      </c>
      <c r="O3426" t="s">
        <v>4529</v>
      </c>
      <c r="P3426" s="402">
        <v>0</v>
      </c>
      <c r="R3426" t="s">
        <v>1555</v>
      </c>
    </row>
    <row r="3427" spans="1:18" x14ac:dyDescent="0.3">
      <c r="A3427" s="247">
        <v>106544</v>
      </c>
      <c r="B3427" t="s">
        <v>143</v>
      </c>
      <c r="E3427">
        <v>61</v>
      </c>
      <c r="F3427">
        <v>2000</v>
      </c>
      <c r="I3427">
        <v>500</v>
      </c>
      <c r="J3427">
        <v>64</v>
      </c>
      <c r="K3427">
        <v>2368</v>
      </c>
      <c r="L3427" t="s">
        <v>1560</v>
      </c>
      <c r="M3427" t="s">
        <v>4530</v>
      </c>
      <c r="N3427">
        <v>23003</v>
      </c>
      <c r="O3427" t="s">
        <v>4529</v>
      </c>
      <c r="P3427" s="402">
        <v>0</v>
      </c>
      <c r="R3427" t="s">
        <v>1555</v>
      </c>
    </row>
    <row r="3428" spans="1:18" x14ac:dyDescent="0.3">
      <c r="A3428" s="247">
        <v>140326</v>
      </c>
      <c r="B3428" t="s">
        <v>4303</v>
      </c>
      <c r="D3428" s="403" t="s">
        <v>4561</v>
      </c>
      <c r="E3428">
        <v>101</v>
      </c>
      <c r="F3428">
        <v>2000</v>
      </c>
      <c r="I3428">
        <v>200</v>
      </c>
      <c r="J3428">
        <v>65</v>
      </c>
      <c r="K3428">
        <v>2522</v>
      </c>
      <c r="L3428" t="s">
        <v>3738</v>
      </c>
      <c r="M3428" t="s">
        <v>4530</v>
      </c>
      <c r="N3428">
        <v>23003</v>
      </c>
      <c r="O3428" t="s">
        <v>4529</v>
      </c>
      <c r="P3428" s="402">
        <v>0</v>
      </c>
      <c r="R3428" t="s">
        <v>1555</v>
      </c>
    </row>
    <row r="3429" spans="1:18" x14ac:dyDescent="0.3">
      <c r="A3429" s="247">
        <v>12989</v>
      </c>
      <c r="B3429" t="s">
        <v>4579</v>
      </c>
      <c r="D3429" t="s">
        <v>4561</v>
      </c>
      <c r="E3429">
        <v>101</v>
      </c>
      <c r="F3429">
        <v>2000</v>
      </c>
      <c r="I3429">
        <v>1000</v>
      </c>
      <c r="J3429">
        <v>66</v>
      </c>
      <c r="K3429">
        <v>2522</v>
      </c>
      <c r="L3429" t="s">
        <v>3738</v>
      </c>
      <c r="M3429" t="s">
        <v>4530</v>
      </c>
      <c r="N3429">
        <v>23003</v>
      </c>
      <c r="O3429" t="s">
        <v>4529</v>
      </c>
      <c r="P3429" s="402">
        <v>0</v>
      </c>
      <c r="R3429" t="s">
        <v>1555</v>
      </c>
    </row>
    <row r="3430" spans="1:18" x14ac:dyDescent="0.3">
      <c r="A3430" s="247">
        <v>64626</v>
      </c>
      <c r="B3430" t="s">
        <v>4580</v>
      </c>
      <c r="D3430" t="s">
        <v>4561</v>
      </c>
      <c r="E3430">
        <v>101</v>
      </c>
      <c r="F3430">
        <v>2000</v>
      </c>
      <c r="I3430">
        <v>400</v>
      </c>
      <c r="J3430">
        <v>67</v>
      </c>
      <c r="K3430">
        <v>2453</v>
      </c>
      <c r="L3430" t="s">
        <v>3738</v>
      </c>
      <c r="M3430" t="s">
        <v>4530</v>
      </c>
      <c r="N3430">
        <v>23003</v>
      </c>
      <c r="O3430" t="s">
        <v>4529</v>
      </c>
      <c r="P3430" s="402">
        <v>0</v>
      </c>
      <c r="R3430" t="s">
        <v>1555</v>
      </c>
    </row>
    <row r="3431" spans="1:18" x14ac:dyDescent="0.3">
      <c r="A3431" s="247">
        <v>12886</v>
      </c>
      <c r="B3431" t="s">
        <v>4581</v>
      </c>
      <c r="D3431" t="s">
        <v>4561</v>
      </c>
      <c r="E3431">
        <v>101</v>
      </c>
      <c r="F3431">
        <v>2000</v>
      </c>
      <c r="I3431">
        <v>100</v>
      </c>
      <c r="J3431">
        <v>68</v>
      </c>
      <c r="K3431">
        <v>2453</v>
      </c>
      <c r="L3431" t="s">
        <v>3738</v>
      </c>
      <c r="M3431" t="s">
        <v>4530</v>
      </c>
      <c r="N3431">
        <v>23003</v>
      </c>
      <c r="O3431" t="s">
        <v>4529</v>
      </c>
      <c r="P3431" s="402">
        <v>0</v>
      </c>
      <c r="R3431" t="s">
        <v>1555</v>
      </c>
    </row>
    <row r="3432" spans="1:18" x14ac:dyDescent="0.3">
      <c r="A3432" s="247">
        <v>12894</v>
      </c>
      <c r="B3432" t="s">
        <v>2381</v>
      </c>
      <c r="D3432" t="s">
        <v>4561</v>
      </c>
      <c r="E3432">
        <v>101</v>
      </c>
      <c r="F3432">
        <v>2000</v>
      </c>
      <c r="I3432">
        <v>100</v>
      </c>
      <c r="J3432">
        <v>69</v>
      </c>
      <c r="K3432">
        <v>2522</v>
      </c>
      <c r="L3432" t="s">
        <v>3738</v>
      </c>
      <c r="M3432" t="s">
        <v>4530</v>
      </c>
      <c r="N3432">
        <v>23003</v>
      </c>
      <c r="O3432" t="s">
        <v>4529</v>
      </c>
      <c r="P3432" s="402">
        <v>0</v>
      </c>
      <c r="R3432" t="s">
        <v>1555</v>
      </c>
    </row>
    <row r="3433" spans="1:18" x14ac:dyDescent="0.3">
      <c r="A3433" s="247">
        <v>12956</v>
      </c>
      <c r="B3433" t="s">
        <v>3775</v>
      </c>
      <c r="D3433" t="s">
        <v>4561</v>
      </c>
      <c r="E3433">
        <v>101</v>
      </c>
      <c r="F3433">
        <v>2000</v>
      </c>
      <c r="I3433">
        <v>50</v>
      </c>
      <c r="J3433">
        <v>70</v>
      </c>
      <c r="K3433">
        <v>2522</v>
      </c>
      <c r="L3433" t="s">
        <v>3738</v>
      </c>
      <c r="M3433" t="s">
        <v>4530</v>
      </c>
      <c r="N3433">
        <v>23003</v>
      </c>
      <c r="O3433" t="s">
        <v>4529</v>
      </c>
      <c r="P3433" s="402">
        <v>0</v>
      </c>
      <c r="R3433" t="s">
        <v>1555</v>
      </c>
    </row>
    <row r="3434" spans="1:18" x14ac:dyDescent="0.3">
      <c r="A3434" s="247">
        <v>13072</v>
      </c>
      <c r="B3434" t="s">
        <v>2382</v>
      </c>
      <c r="D3434" t="s">
        <v>4561</v>
      </c>
      <c r="E3434">
        <v>101</v>
      </c>
      <c r="F3434">
        <v>2000</v>
      </c>
      <c r="I3434">
        <v>200</v>
      </c>
      <c r="J3434">
        <v>71</v>
      </c>
      <c r="K3434">
        <v>2522</v>
      </c>
      <c r="L3434" t="s">
        <v>3738</v>
      </c>
      <c r="M3434" t="s">
        <v>4530</v>
      </c>
      <c r="N3434">
        <v>23003</v>
      </c>
      <c r="O3434" t="s">
        <v>4529</v>
      </c>
      <c r="P3434" s="402">
        <v>0</v>
      </c>
      <c r="R3434" t="s">
        <v>1555</v>
      </c>
    </row>
    <row r="3435" spans="1:18" x14ac:dyDescent="0.3">
      <c r="A3435" s="247">
        <v>13095</v>
      </c>
      <c r="B3435" t="s">
        <v>3850</v>
      </c>
      <c r="D3435" t="s">
        <v>4561</v>
      </c>
      <c r="E3435">
        <v>101</v>
      </c>
      <c r="F3435">
        <v>2000</v>
      </c>
      <c r="I3435">
        <v>50</v>
      </c>
      <c r="J3435">
        <v>72</v>
      </c>
      <c r="K3435">
        <v>2454</v>
      </c>
      <c r="L3435" t="s">
        <v>3738</v>
      </c>
      <c r="M3435" t="s">
        <v>4530</v>
      </c>
      <c r="N3435">
        <v>23003</v>
      </c>
      <c r="O3435" t="s">
        <v>4529</v>
      </c>
      <c r="P3435" s="402">
        <v>0</v>
      </c>
      <c r="R3435" t="s">
        <v>1555</v>
      </c>
    </row>
    <row r="3436" spans="1:18" x14ac:dyDescent="0.3">
      <c r="A3436" s="247">
        <v>13518</v>
      </c>
      <c r="B3436" t="s">
        <v>45</v>
      </c>
      <c r="D3436" t="s">
        <v>4561</v>
      </c>
      <c r="E3436">
        <v>101</v>
      </c>
      <c r="F3436">
        <v>2000</v>
      </c>
      <c r="I3436">
        <v>50</v>
      </c>
      <c r="J3436">
        <v>73</v>
      </c>
      <c r="K3436">
        <v>2453</v>
      </c>
      <c r="L3436" t="s">
        <v>3738</v>
      </c>
      <c r="M3436" t="s">
        <v>4530</v>
      </c>
      <c r="N3436">
        <v>23003</v>
      </c>
      <c r="O3436" t="s">
        <v>4529</v>
      </c>
      <c r="P3436" s="402">
        <v>0</v>
      </c>
      <c r="R3436" t="s">
        <v>1555</v>
      </c>
    </row>
    <row r="3437" spans="1:18" x14ac:dyDescent="0.3">
      <c r="A3437" s="247">
        <v>63031</v>
      </c>
      <c r="B3437" t="s">
        <v>3743</v>
      </c>
      <c r="D3437" t="s">
        <v>4561</v>
      </c>
      <c r="E3437">
        <v>101</v>
      </c>
      <c r="F3437">
        <v>2000</v>
      </c>
      <c r="I3437">
        <v>200</v>
      </c>
      <c r="J3437">
        <v>74</v>
      </c>
      <c r="K3437">
        <v>2454</v>
      </c>
      <c r="L3437" t="s">
        <v>3738</v>
      </c>
      <c r="M3437" t="s">
        <v>4530</v>
      </c>
      <c r="N3437">
        <v>23003</v>
      </c>
      <c r="O3437" t="s">
        <v>4529</v>
      </c>
      <c r="P3437" s="402">
        <v>0</v>
      </c>
      <c r="R3437" t="s">
        <v>1555</v>
      </c>
    </row>
    <row r="3438" spans="1:18" x14ac:dyDescent="0.3">
      <c r="A3438" s="247">
        <v>77109</v>
      </c>
      <c r="B3438" t="s">
        <v>2212</v>
      </c>
      <c r="D3438" t="s">
        <v>4408</v>
      </c>
      <c r="E3438">
        <v>104</v>
      </c>
      <c r="F3438">
        <v>2000</v>
      </c>
      <c r="I3438">
        <v>150</v>
      </c>
      <c r="J3438">
        <v>75</v>
      </c>
      <c r="K3438">
        <v>2483</v>
      </c>
      <c r="L3438" t="s">
        <v>3738</v>
      </c>
      <c r="M3438" t="s">
        <v>4530</v>
      </c>
      <c r="N3438">
        <v>23003</v>
      </c>
      <c r="O3438" t="s">
        <v>4529</v>
      </c>
      <c r="P3438" s="402">
        <v>0</v>
      </c>
      <c r="R3438" t="s">
        <v>1555</v>
      </c>
    </row>
    <row r="3439" spans="1:18" x14ac:dyDescent="0.3">
      <c r="A3439" s="247">
        <v>82452</v>
      </c>
      <c r="B3439" t="s">
        <v>2403</v>
      </c>
      <c r="D3439" t="s">
        <v>4408</v>
      </c>
      <c r="E3439">
        <v>104</v>
      </c>
      <c r="F3439">
        <v>2000</v>
      </c>
      <c r="I3439">
        <v>800</v>
      </c>
      <c r="J3439">
        <v>76</v>
      </c>
      <c r="K3439">
        <v>2524</v>
      </c>
      <c r="L3439" t="s">
        <v>3738</v>
      </c>
      <c r="M3439" t="s">
        <v>4530</v>
      </c>
      <c r="N3439">
        <v>23003</v>
      </c>
      <c r="O3439" t="s">
        <v>4529</v>
      </c>
      <c r="P3439" s="402">
        <v>0</v>
      </c>
      <c r="R3439" t="s">
        <v>1555</v>
      </c>
    </row>
    <row r="3440" spans="1:18" x14ac:dyDescent="0.3">
      <c r="A3440" s="247">
        <v>95121</v>
      </c>
      <c r="B3440" t="s">
        <v>3025</v>
      </c>
      <c r="D3440" t="s">
        <v>4562</v>
      </c>
      <c r="E3440">
        <v>105</v>
      </c>
      <c r="F3440">
        <v>2000</v>
      </c>
      <c r="I3440">
        <v>1000</v>
      </c>
      <c r="J3440">
        <v>77</v>
      </c>
      <c r="K3440">
        <v>2525</v>
      </c>
      <c r="L3440" t="s">
        <v>3738</v>
      </c>
      <c r="M3440" t="s">
        <v>4530</v>
      </c>
      <c r="N3440">
        <v>23003</v>
      </c>
      <c r="O3440" t="s">
        <v>4529</v>
      </c>
      <c r="P3440" s="402">
        <v>0</v>
      </c>
      <c r="R3440" t="s">
        <v>1555</v>
      </c>
    </row>
    <row r="3441" spans="1:18" x14ac:dyDescent="0.3">
      <c r="A3441" s="247">
        <v>37528</v>
      </c>
      <c r="B3441" t="s">
        <v>4563</v>
      </c>
      <c r="D3441" t="s">
        <v>4562</v>
      </c>
      <c r="E3441">
        <v>105</v>
      </c>
      <c r="F3441">
        <v>2000</v>
      </c>
      <c r="I3441">
        <v>20</v>
      </c>
      <c r="J3441">
        <v>78</v>
      </c>
      <c r="K3441">
        <v>2527</v>
      </c>
      <c r="L3441" t="s">
        <v>3738</v>
      </c>
      <c r="M3441" t="s">
        <v>4530</v>
      </c>
      <c r="N3441">
        <v>23003</v>
      </c>
      <c r="O3441" t="s">
        <v>4529</v>
      </c>
      <c r="P3441" s="402">
        <v>0</v>
      </c>
      <c r="R3441" t="s">
        <v>1555</v>
      </c>
    </row>
    <row r="3442" spans="1:18" x14ac:dyDescent="0.3">
      <c r="A3442" s="247">
        <v>54552</v>
      </c>
      <c r="B3442" t="s">
        <v>3756</v>
      </c>
      <c r="D3442" t="s">
        <v>4562</v>
      </c>
      <c r="E3442">
        <v>105</v>
      </c>
      <c r="F3442">
        <v>2000</v>
      </c>
      <c r="I3442">
        <v>9000</v>
      </c>
      <c r="J3442">
        <v>79</v>
      </c>
      <c r="K3442">
        <v>2528</v>
      </c>
      <c r="L3442" t="s">
        <v>3738</v>
      </c>
      <c r="M3442" t="s">
        <v>4530</v>
      </c>
      <c r="N3442">
        <v>23003</v>
      </c>
      <c r="O3442" t="s">
        <v>4529</v>
      </c>
      <c r="P3442" s="402">
        <v>0</v>
      </c>
      <c r="R3442" t="s">
        <v>1555</v>
      </c>
    </row>
    <row r="3443" spans="1:18" x14ac:dyDescent="0.3">
      <c r="A3443" s="247">
        <v>12763</v>
      </c>
      <c r="B3443" t="s">
        <v>3757</v>
      </c>
      <c r="D3443" t="s">
        <v>4562</v>
      </c>
      <c r="E3443">
        <v>105</v>
      </c>
      <c r="F3443">
        <v>2000</v>
      </c>
      <c r="I3443">
        <v>12000</v>
      </c>
      <c r="J3443">
        <v>80</v>
      </c>
      <c r="L3443" t="s">
        <v>3738</v>
      </c>
      <c r="M3443" t="s">
        <v>4530</v>
      </c>
      <c r="N3443">
        <v>23003</v>
      </c>
      <c r="O3443" t="s">
        <v>4529</v>
      </c>
      <c r="P3443" s="402">
        <v>0</v>
      </c>
      <c r="R3443" t="s">
        <v>1555</v>
      </c>
    </row>
    <row r="3444" spans="1:18" x14ac:dyDescent="0.3">
      <c r="A3444" s="247">
        <v>34214</v>
      </c>
      <c r="B3444" t="s">
        <v>1407</v>
      </c>
      <c r="D3444" t="s">
        <v>4582</v>
      </c>
      <c r="E3444">
        <v>114</v>
      </c>
      <c r="F3444">
        <v>2000</v>
      </c>
      <c r="I3444">
        <v>4000</v>
      </c>
      <c r="J3444">
        <v>81</v>
      </c>
      <c r="K3444">
        <v>2542</v>
      </c>
      <c r="L3444" t="s">
        <v>3738</v>
      </c>
      <c r="M3444" t="s">
        <v>4530</v>
      </c>
      <c r="N3444">
        <v>23003</v>
      </c>
      <c r="O3444" t="s">
        <v>4529</v>
      </c>
      <c r="P3444" s="402">
        <v>0</v>
      </c>
      <c r="R3444" t="s">
        <v>1555</v>
      </c>
    </row>
    <row r="3445" spans="1:18" x14ac:dyDescent="0.3">
      <c r="A3445" s="247">
        <v>139957</v>
      </c>
      <c r="B3445" t="s">
        <v>2847</v>
      </c>
      <c r="D3445" t="s">
        <v>4410</v>
      </c>
      <c r="E3445">
        <v>115</v>
      </c>
      <c r="F3445">
        <v>2000</v>
      </c>
      <c r="I3445">
        <v>200</v>
      </c>
      <c r="J3445">
        <v>82</v>
      </c>
      <c r="K3445">
        <v>2385</v>
      </c>
      <c r="L3445" t="s">
        <v>3738</v>
      </c>
      <c r="M3445" t="s">
        <v>4530</v>
      </c>
      <c r="N3445">
        <v>23003</v>
      </c>
      <c r="O3445" t="s">
        <v>4529</v>
      </c>
      <c r="P3445" s="402">
        <v>0</v>
      </c>
      <c r="R3445" t="s">
        <v>1555</v>
      </c>
    </row>
    <row r="3446" spans="1:18" x14ac:dyDescent="0.3">
      <c r="A3446" s="247">
        <v>139958</v>
      </c>
      <c r="B3446" t="s">
        <v>3036</v>
      </c>
      <c r="D3446" t="s">
        <v>4564</v>
      </c>
      <c r="E3446">
        <v>121</v>
      </c>
      <c r="F3446">
        <v>2000</v>
      </c>
      <c r="I3446">
        <v>100</v>
      </c>
      <c r="J3446">
        <v>83</v>
      </c>
      <c r="K3446">
        <v>2430</v>
      </c>
      <c r="L3446" t="s">
        <v>3738</v>
      </c>
      <c r="M3446" t="s">
        <v>4530</v>
      </c>
      <c r="N3446">
        <v>23003</v>
      </c>
      <c r="O3446" t="s">
        <v>4529</v>
      </c>
      <c r="P3446" s="402">
        <v>0</v>
      </c>
      <c r="R3446" t="s">
        <v>1555</v>
      </c>
    </row>
    <row r="3447" spans="1:18" x14ac:dyDescent="0.3">
      <c r="A3447" s="247">
        <v>122304</v>
      </c>
      <c r="B3447" t="s">
        <v>141</v>
      </c>
      <c r="D3447" t="s">
        <v>4564</v>
      </c>
      <c r="E3447">
        <v>121</v>
      </c>
      <c r="F3447">
        <v>2000</v>
      </c>
      <c r="I3447">
        <v>600</v>
      </c>
      <c r="J3447">
        <v>84</v>
      </c>
      <c r="K3447">
        <v>2544</v>
      </c>
      <c r="L3447" t="s">
        <v>3738</v>
      </c>
      <c r="M3447" t="s">
        <v>4530</v>
      </c>
      <c r="N3447">
        <v>23003</v>
      </c>
      <c r="O3447" t="s">
        <v>4529</v>
      </c>
      <c r="P3447" s="402">
        <v>0</v>
      </c>
      <c r="R3447" t="s">
        <v>1555</v>
      </c>
    </row>
    <row r="3448" spans="1:18" x14ac:dyDescent="0.3">
      <c r="A3448" s="247">
        <v>115807</v>
      </c>
      <c r="B3448" t="s">
        <v>3037</v>
      </c>
      <c r="D3448" t="s">
        <v>4564</v>
      </c>
      <c r="E3448">
        <v>121</v>
      </c>
      <c r="F3448">
        <v>2000</v>
      </c>
      <c r="I3448">
        <v>100</v>
      </c>
      <c r="J3448">
        <v>85</v>
      </c>
      <c r="K3448">
        <v>2430</v>
      </c>
      <c r="L3448" t="s">
        <v>3738</v>
      </c>
      <c r="M3448" t="s">
        <v>4530</v>
      </c>
      <c r="N3448">
        <v>23003</v>
      </c>
      <c r="O3448" t="s">
        <v>4529</v>
      </c>
      <c r="P3448" s="402">
        <v>0</v>
      </c>
      <c r="R3448" t="s">
        <v>1555</v>
      </c>
    </row>
    <row r="3449" spans="1:18" x14ac:dyDescent="0.3">
      <c r="A3449" s="247">
        <v>13181</v>
      </c>
      <c r="B3449" t="s">
        <v>1424</v>
      </c>
      <c r="D3449" t="s">
        <v>4564</v>
      </c>
      <c r="E3449">
        <v>121</v>
      </c>
      <c r="F3449">
        <v>2000</v>
      </c>
      <c r="I3449">
        <v>100</v>
      </c>
      <c r="J3449">
        <v>86</v>
      </c>
      <c r="K3449">
        <v>2431</v>
      </c>
      <c r="L3449" t="s">
        <v>3738</v>
      </c>
      <c r="M3449" t="s">
        <v>4530</v>
      </c>
      <c r="N3449">
        <v>23003</v>
      </c>
      <c r="O3449" t="s">
        <v>4529</v>
      </c>
      <c r="P3449" s="402">
        <v>0</v>
      </c>
      <c r="R3449" t="s">
        <v>1555</v>
      </c>
    </row>
    <row r="3450" spans="1:18" x14ac:dyDescent="0.3">
      <c r="A3450" s="247">
        <v>15436</v>
      </c>
      <c r="B3450" t="s">
        <v>2497</v>
      </c>
      <c r="D3450" t="s">
        <v>4411</v>
      </c>
      <c r="E3450">
        <v>126</v>
      </c>
      <c r="F3450">
        <v>2000</v>
      </c>
      <c r="I3450">
        <v>10</v>
      </c>
      <c r="J3450">
        <v>87</v>
      </c>
      <c r="K3450">
        <v>2442</v>
      </c>
      <c r="L3450" t="s">
        <v>3738</v>
      </c>
      <c r="M3450" t="s">
        <v>4530</v>
      </c>
      <c r="N3450">
        <v>23003</v>
      </c>
      <c r="O3450" t="s">
        <v>4529</v>
      </c>
      <c r="P3450" s="402">
        <v>0</v>
      </c>
      <c r="R3450" t="s">
        <v>1555</v>
      </c>
    </row>
    <row r="3451" spans="1:18" x14ac:dyDescent="0.3">
      <c r="A3451" s="247">
        <v>17704</v>
      </c>
      <c r="B3451" t="s">
        <v>2875</v>
      </c>
      <c r="D3451" t="s">
        <v>4411</v>
      </c>
      <c r="E3451">
        <v>126</v>
      </c>
      <c r="F3451">
        <v>2000</v>
      </c>
      <c r="I3451">
        <v>1000</v>
      </c>
      <c r="J3451">
        <v>88</v>
      </c>
      <c r="K3451">
        <v>2546</v>
      </c>
      <c r="L3451" t="s">
        <v>3738</v>
      </c>
      <c r="M3451" t="s">
        <v>4530</v>
      </c>
      <c r="N3451">
        <v>23003</v>
      </c>
      <c r="O3451" t="s">
        <v>4529</v>
      </c>
      <c r="P3451" s="402">
        <v>0</v>
      </c>
      <c r="R3451" t="s">
        <v>1555</v>
      </c>
    </row>
    <row r="3452" spans="1:18" x14ac:dyDescent="0.3">
      <c r="A3452" s="247">
        <v>49695</v>
      </c>
      <c r="B3452" t="s">
        <v>3062</v>
      </c>
      <c r="D3452" t="s">
        <v>4411</v>
      </c>
      <c r="E3452">
        <v>126</v>
      </c>
      <c r="F3452">
        <v>2000</v>
      </c>
      <c r="I3452">
        <v>300</v>
      </c>
      <c r="J3452">
        <v>89</v>
      </c>
      <c r="K3452">
        <v>2448</v>
      </c>
      <c r="L3452" t="s">
        <v>3738</v>
      </c>
      <c r="M3452" t="s">
        <v>4530</v>
      </c>
      <c r="N3452">
        <v>23003</v>
      </c>
      <c r="O3452" t="s">
        <v>4529</v>
      </c>
      <c r="P3452" s="402">
        <v>0</v>
      </c>
      <c r="R3452" t="s">
        <v>1555</v>
      </c>
    </row>
    <row r="3453" spans="1:18" x14ac:dyDescent="0.3">
      <c r="A3453" s="247">
        <v>12992</v>
      </c>
      <c r="B3453" t="s">
        <v>162</v>
      </c>
      <c r="D3453" t="s">
        <v>4411</v>
      </c>
      <c r="E3453">
        <v>126</v>
      </c>
      <c r="F3453">
        <v>2000</v>
      </c>
      <c r="I3453">
        <v>100</v>
      </c>
      <c r="J3453">
        <v>90</v>
      </c>
      <c r="K3453">
        <v>2442</v>
      </c>
      <c r="L3453" t="s">
        <v>3738</v>
      </c>
      <c r="M3453" t="s">
        <v>4530</v>
      </c>
      <c r="N3453">
        <v>23003</v>
      </c>
      <c r="O3453" t="s">
        <v>4529</v>
      </c>
      <c r="P3453" s="402">
        <v>0</v>
      </c>
      <c r="R3453" t="s">
        <v>1555</v>
      </c>
    </row>
    <row r="3454" spans="1:18" x14ac:dyDescent="0.3">
      <c r="A3454" s="247">
        <v>14013</v>
      </c>
      <c r="B3454" t="s">
        <v>2413</v>
      </c>
      <c r="D3454" t="s">
        <v>4411</v>
      </c>
      <c r="E3454">
        <v>126</v>
      </c>
      <c r="F3454">
        <v>2000</v>
      </c>
      <c r="I3454">
        <v>1000</v>
      </c>
      <c r="J3454">
        <v>91</v>
      </c>
      <c r="K3454">
        <v>2547</v>
      </c>
      <c r="L3454" t="s">
        <v>3738</v>
      </c>
      <c r="M3454" t="s">
        <v>4530</v>
      </c>
      <c r="N3454">
        <v>23003</v>
      </c>
      <c r="O3454" t="s">
        <v>4529</v>
      </c>
      <c r="P3454" s="402">
        <v>0</v>
      </c>
      <c r="R3454" t="s">
        <v>1555</v>
      </c>
    </row>
    <row r="3455" spans="1:18" x14ac:dyDescent="0.3">
      <c r="A3455" s="247">
        <v>14887</v>
      </c>
      <c r="B3455" t="s">
        <v>2444</v>
      </c>
      <c r="D3455" t="s">
        <v>4411</v>
      </c>
      <c r="E3455">
        <v>126</v>
      </c>
      <c r="F3455">
        <v>2000</v>
      </c>
      <c r="I3455">
        <v>2000</v>
      </c>
      <c r="J3455">
        <v>92</v>
      </c>
      <c r="K3455">
        <v>2547</v>
      </c>
      <c r="L3455" t="s">
        <v>3738</v>
      </c>
      <c r="M3455" t="s">
        <v>4530</v>
      </c>
      <c r="N3455">
        <v>23003</v>
      </c>
      <c r="O3455" t="s">
        <v>4529</v>
      </c>
      <c r="P3455" s="402">
        <v>0</v>
      </c>
      <c r="R3455" t="s">
        <v>1555</v>
      </c>
    </row>
    <row r="3456" spans="1:18" x14ac:dyDescent="0.3">
      <c r="A3456" s="247">
        <v>15299</v>
      </c>
      <c r="B3456" t="s">
        <v>2911</v>
      </c>
      <c r="D3456" t="s">
        <v>4411</v>
      </c>
      <c r="E3456">
        <v>126</v>
      </c>
      <c r="F3456">
        <v>2000</v>
      </c>
      <c r="I3456">
        <v>100</v>
      </c>
      <c r="J3456">
        <v>93</v>
      </c>
      <c r="K3456">
        <v>2442</v>
      </c>
      <c r="L3456" t="s">
        <v>3738</v>
      </c>
      <c r="M3456" t="s">
        <v>4530</v>
      </c>
      <c r="N3456">
        <v>23003</v>
      </c>
      <c r="O3456" t="s">
        <v>4529</v>
      </c>
      <c r="P3456" s="402">
        <v>0</v>
      </c>
      <c r="R3456" t="s">
        <v>1555</v>
      </c>
    </row>
    <row r="3457" spans="1:18" x14ac:dyDescent="0.3">
      <c r="A3457" s="247">
        <v>106414</v>
      </c>
      <c r="B3457" t="s">
        <v>2440</v>
      </c>
      <c r="D3457" t="s">
        <v>4411</v>
      </c>
      <c r="E3457">
        <v>126</v>
      </c>
      <c r="F3457">
        <v>2000</v>
      </c>
      <c r="I3457">
        <v>1000</v>
      </c>
      <c r="J3457">
        <v>94</v>
      </c>
      <c r="K3457">
        <v>2547</v>
      </c>
      <c r="L3457" t="s">
        <v>3738</v>
      </c>
      <c r="M3457" t="s">
        <v>4530</v>
      </c>
      <c r="N3457">
        <v>23003</v>
      </c>
      <c r="O3457" t="s">
        <v>4529</v>
      </c>
      <c r="P3457" s="402">
        <v>0</v>
      </c>
      <c r="R3457" t="s">
        <v>1555</v>
      </c>
    </row>
    <row r="3458" spans="1:18" x14ac:dyDescent="0.3">
      <c r="A3458" s="247">
        <v>111806</v>
      </c>
      <c r="B3458" t="s">
        <v>99</v>
      </c>
      <c r="D3458" t="s">
        <v>4411</v>
      </c>
      <c r="E3458">
        <v>126</v>
      </c>
      <c r="F3458">
        <v>2000</v>
      </c>
      <c r="I3458">
        <v>1000</v>
      </c>
      <c r="J3458">
        <v>95</v>
      </c>
      <c r="K3458">
        <v>2448</v>
      </c>
      <c r="L3458" t="s">
        <v>3738</v>
      </c>
      <c r="M3458" t="s">
        <v>4530</v>
      </c>
      <c r="N3458">
        <v>23003</v>
      </c>
      <c r="O3458" t="s">
        <v>4529</v>
      </c>
      <c r="P3458" s="402">
        <v>0</v>
      </c>
      <c r="R3458" t="s">
        <v>1555</v>
      </c>
    </row>
    <row r="3459" spans="1:18" x14ac:dyDescent="0.3">
      <c r="A3459" s="247">
        <v>112162</v>
      </c>
      <c r="B3459" t="s">
        <v>98</v>
      </c>
      <c r="D3459" t="s">
        <v>4411</v>
      </c>
      <c r="E3459">
        <v>126</v>
      </c>
      <c r="F3459">
        <v>2000</v>
      </c>
      <c r="I3459">
        <v>100</v>
      </c>
      <c r="J3459">
        <v>96</v>
      </c>
      <c r="K3459">
        <v>2546</v>
      </c>
      <c r="L3459" t="s">
        <v>3738</v>
      </c>
      <c r="M3459" t="s">
        <v>4530</v>
      </c>
      <c r="N3459">
        <v>23003</v>
      </c>
      <c r="O3459" t="s">
        <v>4529</v>
      </c>
      <c r="P3459" s="402">
        <v>0</v>
      </c>
      <c r="R3459" t="s">
        <v>1555</v>
      </c>
    </row>
    <row r="3460" spans="1:18" x14ac:dyDescent="0.3">
      <c r="A3460" s="247">
        <v>112163</v>
      </c>
      <c r="B3460" t="s">
        <v>2863</v>
      </c>
      <c r="D3460" t="s">
        <v>3737</v>
      </c>
      <c r="E3460">
        <v>130</v>
      </c>
      <c r="F3460">
        <v>2000</v>
      </c>
      <c r="I3460">
        <v>30</v>
      </c>
      <c r="J3460">
        <v>97</v>
      </c>
      <c r="K3460">
        <v>2788</v>
      </c>
      <c r="L3460" t="s">
        <v>3738</v>
      </c>
      <c r="M3460" t="s">
        <v>4530</v>
      </c>
      <c r="N3460">
        <v>23003</v>
      </c>
      <c r="O3460" t="s">
        <v>4529</v>
      </c>
      <c r="P3460" s="402">
        <v>0</v>
      </c>
      <c r="R3460" t="s">
        <v>1555</v>
      </c>
    </row>
    <row r="3461" spans="1:18" x14ac:dyDescent="0.3">
      <c r="A3461" s="247">
        <v>128818</v>
      </c>
      <c r="B3461" t="s">
        <v>3204</v>
      </c>
      <c r="D3461" t="s">
        <v>4412</v>
      </c>
      <c r="E3461">
        <v>143</v>
      </c>
      <c r="F3461">
        <v>2000</v>
      </c>
      <c r="I3461">
        <v>50</v>
      </c>
      <c r="J3461">
        <v>98</v>
      </c>
      <c r="K3461">
        <v>2790</v>
      </c>
      <c r="L3461" t="s">
        <v>3738</v>
      </c>
      <c r="M3461" t="s">
        <v>4530</v>
      </c>
      <c r="N3461">
        <v>23003</v>
      </c>
      <c r="O3461" t="s">
        <v>4529</v>
      </c>
      <c r="P3461" s="402">
        <v>0</v>
      </c>
      <c r="R3461" t="s">
        <v>1555</v>
      </c>
    </row>
    <row r="3462" spans="1:18" x14ac:dyDescent="0.3">
      <c r="A3462" s="247">
        <v>128819</v>
      </c>
      <c r="B3462" t="s">
        <v>2903</v>
      </c>
      <c r="D3462" t="s">
        <v>4531</v>
      </c>
      <c r="E3462">
        <v>145</v>
      </c>
      <c r="F3462">
        <v>2000</v>
      </c>
      <c r="I3462">
        <v>20000</v>
      </c>
      <c r="J3462">
        <v>99</v>
      </c>
      <c r="K3462">
        <v>2548</v>
      </c>
      <c r="L3462" t="s">
        <v>3738</v>
      </c>
      <c r="M3462" t="s">
        <v>4530</v>
      </c>
      <c r="N3462">
        <v>23003</v>
      </c>
      <c r="O3462" t="s">
        <v>4529</v>
      </c>
      <c r="P3462" s="402">
        <v>0</v>
      </c>
      <c r="R3462" t="s">
        <v>1555</v>
      </c>
    </row>
    <row r="3463" spans="1:18" x14ac:dyDescent="0.3">
      <c r="A3463" s="247">
        <v>57900</v>
      </c>
      <c r="B3463" t="s">
        <v>2905</v>
      </c>
      <c r="D3463" t="s">
        <v>4531</v>
      </c>
      <c r="E3463">
        <v>145</v>
      </c>
      <c r="F3463">
        <v>2000</v>
      </c>
      <c r="I3463">
        <v>6000</v>
      </c>
      <c r="J3463">
        <v>100</v>
      </c>
      <c r="K3463">
        <v>2548</v>
      </c>
      <c r="L3463" t="s">
        <v>3738</v>
      </c>
      <c r="M3463" t="s">
        <v>4530</v>
      </c>
      <c r="N3463">
        <v>23003</v>
      </c>
      <c r="O3463" t="s">
        <v>4529</v>
      </c>
      <c r="P3463" s="402">
        <v>0</v>
      </c>
      <c r="R3463" t="s">
        <v>1555</v>
      </c>
    </row>
    <row r="3464" spans="1:18" x14ac:dyDescent="0.3">
      <c r="A3464" s="247">
        <v>128288</v>
      </c>
      <c r="B3464" t="s">
        <v>1983</v>
      </c>
      <c r="D3464" t="s">
        <v>4532</v>
      </c>
      <c r="E3464">
        <v>154</v>
      </c>
      <c r="F3464">
        <v>2000</v>
      </c>
      <c r="I3464">
        <v>100</v>
      </c>
      <c r="J3464">
        <v>101</v>
      </c>
      <c r="K3464">
        <v>2549</v>
      </c>
      <c r="L3464" t="s">
        <v>3738</v>
      </c>
      <c r="M3464" t="s">
        <v>4530</v>
      </c>
      <c r="N3464">
        <v>23003</v>
      </c>
      <c r="O3464" t="s">
        <v>4529</v>
      </c>
      <c r="P3464" s="402">
        <v>0</v>
      </c>
      <c r="R3464" t="s">
        <v>1555</v>
      </c>
    </row>
    <row r="3465" spans="1:18" x14ac:dyDescent="0.3">
      <c r="A3465" s="247">
        <v>83838</v>
      </c>
      <c r="B3465" t="s">
        <v>2081</v>
      </c>
      <c r="D3465" t="s">
        <v>3805</v>
      </c>
      <c r="E3465">
        <v>155</v>
      </c>
      <c r="F3465">
        <v>2000</v>
      </c>
      <c r="I3465">
        <v>50</v>
      </c>
      <c r="J3465">
        <v>102</v>
      </c>
      <c r="K3465">
        <v>2552</v>
      </c>
      <c r="L3465" t="s">
        <v>3738</v>
      </c>
      <c r="M3465" t="s">
        <v>4530</v>
      </c>
      <c r="N3465">
        <v>23003</v>
      </c>
      <c r="O3465" t="s">
        <v>4529</v>
      </c>
      <c r="P3465" s="402">
        <v>0</v>
      </c>
      <c r="R3465" t="s">
        <v>1555</v>
      </c>
    </row>
    <row r="3466" spans="1:18" x14ac:dyDescent="0.3">
      <c r="A3466" s="247">
        <v>83839</v>
      </c>
      <c r="B3466" t="s">
        <v>2390</v>
      </c>
      <c r="D3466" t="s">
        <v>4413</v>
      </c>
      <c r="E3466">
        <v>156</v>
      </c>
      <c r="F3466">
        <v>2000</v>
      </c>
      <c r="I3466">
        <v>40</v>
      </c>
      <c r="J3466">
        <v>103</v>
      </c>
      <c r="K3466">
        <v>2791</v>
      </c>
      <c r="L3466" t="s">
        <v>3738</v>
      </c>
      <c r="M3466" t="s">
        <v>4530</v>
      </c>
      <c r="N3466">
        <v>23003</v>
      </c>
      <c r="O3466" t="s">
        <v>4529</v>
      </c>
      <c r="P3466" s="402">
        <v>0</v>
      </c>
      <c r="R3466" t="s">
        <v>1555</v>
      </c>
    </row>
    <row r="3467" spans="1:18" x14ac:dyDescent="0.3">
      <c r="A3467" s="247">
        <v>14977</v>
      </c>
      <c r="B3467" t="s">
        <v>226</v>
      </c>
      <c r="D3467" t="s">
        <v>4413</v>
      </c>
      <c r="E3467">
        <v>156</v>
      </c>
      <c r="F3467">
        <v>2000</v>
      </c>
      <c r="I3467">
        <v>10</v>
      </c>
      <c r="J3467">
        <v>104</v>
      </c>
      <c r="K3467">
        <v>2787</v>
      </c>
      <c r="L3467" t="s">
        <v>3738</v>
      </c>
      <c r="M3467" t="s">
        <v>4530</v>
      </c>
      <c r="N3467">
        <v>23003</v>
      </c>
      <c r="O3467" t="s">
        <v>4529</v>
      </c>
      <c r="P3467" s="402">
        <v>0</v>
      </c>
      <c r="R3467" t="s">
        <v>1555</v>
      </c>
    </row>
    <row r="3468" spans="1:18" x14ac:dyDescent="0.3">
      <c r="A3468" s="247">
        <v>132465</v>
      </c>
      <c r="B3468" t="s">
        <v>2858</v>
      </c>
      <c r="D3468" t="s">
        <v>3806</v>
      </c>
      <c r="E3468">
        <v>16</v>
      </c>
      <c r="F3468">
        <v>2000</v>
      </c>
      <c r="I3468">
        <v>50</v>
      </c>
      <c r="J3468">
        <v>105</v>
      </c>
      <c r="K3468">
        <v>2792</v>
      </c>
      <c r="L3468" t="s">
        <v>3738</v>
      </c>
      <c r="M3468" t="s">
        <v>4530</v>
      </c>
      <c r="N3468">
        <v>23003</v>
      </c>
      <c r="O3468" t="s">
        <v>4529</v>
      </c>
      <c r="P3468" s="402">
        <v>0</v>
      </c>
      <c r="R3468" t="s">
        <v>1555</v>
      </c>
    </row>
    <row r="3469" spans="1:18" x14ac:dyDescent="0.3">
      <c r="A3469" s="247">
        <v>20763</v>
      </c>
      <c r="B3469" t="s">
        <v>2638</v>
      </c>
      <c r="D3469" t="s">
        <v>4533</v>
      </c>
      <c r="E3469">
        <v>16</v>
      </c>
      <c r="F3469">
        <v>2000</v>
      </c>
      <c r="I3469">
        <v>1000</v>
      </c>
      <c r="J3469">
        <v>106</v>
      </c>
      <c r="K3469">
        <v>2225</v>
      </c>
      <c r="L3469" t="s">
        <v>3738</v>
      </c>
      <c r="M3469" t="s">
        <v>4530</v>
      </c>
      <c r="N3469">
        <v>23003</v>
      </c>
      <c r="O3469" t="s">
        <v>4529</v>
      </c>
      <c r="P3469" s="402">
        <v>0</v>
      </c>
      <c r="R3469" t="s">
        <v>1555</v>
      </c>
    </row>
    <row r="3470" spans="1:18" x14ac:dyDescent="0.3">
      <c r="A3470" s="247">
        <v>87586</v>
      </c>
      <c r="B3470" t="s">
        <v>4042</v>
      </c>
      <c r="D3470" t="s">
        <v>4534</v>
      </c>
      <c r="E3470">
        <v>161</v>
      </c>
      <c r="F3470">
        <v>2000</v>
      </c>
      <c r="I3470">
        <v>80</v>
      </c>
      <c r="J3470">
        <v>107</v>
      </c>
      <c r="K3470">
        <v>2553</v>
      </c>
      <c r="L3470" t="s">
        <v>3738</v>
      </c>
      <c r="M3470" t="s">
        <v>4530</v>
      </c>
      <c r="N3470">
        <v>23003</v>
      </c>
      <c r="O3470" t="s">
        <v>4529</v>
      </c>
      <c r="P3470" s="402">
        <v>0</v>
      </c>
      <c r="R3470" t="s">
        <v>1555</v>
      </c>
    </row>
    <row r="3471" spans="1:18" x14ac:dyDescent="0.3">
      <c r="A3471" s="247">
        <v>81493</v>
      </c>
      <c r="B3471" t="s">
        <v>2784</v>
      </c>
      <c r="D3471" t="s">
        <v>4534</v>
      </c>
      <c r="E3471">
        <v>161</v>
      </c>
      <c r="F3471">
        <v>2000</v>
      </c>
      <c r="I3471">
        <v>600</v>
      </c>
      <c r="J3471">
        <v>108</v>
      </c>
      <c r="K3471">
        <v>2555</v>
      </c>
      <c r="L3471" t="s">
        <v>3738</v>
      </c>
      <c r="M3471" t="s">
        <v>4530</v>
      </c>
      <c r="N3471">
        <v>23003</v>
      </c>
      <c r="O3471" t="s">
        <v>4529</v>
      </c>
      <c r="P3471" s="402">
        <v>0</v>
      </c>
      <c r="R3471" t="s">
        <v>1555</v>
      </c>
    </row>
    <row r="3472" spans="1:18" x14ac:dyDescent="0.3">
      <c r="A3472" s="247">
        <v>64610</v>
      </c>
      <c r="B3472" t="s">
        <v>2780</v>
      </c>
      <c r="D3472" t="s">
        <v>4534</v>
      </c>
      <c r="E3472">
        <v>161</v>
      </c>
      <c r="F3472">
        <v>2000</v>
      </c>
      <c r="I3472">
        <v>300</v>
      </c>
      <c r="J3472">
        <v>109</v>
      </c>
      <c r="K3472">
        <v>2556</v>
      </c>
      <c r="L3472" t="s">
        <v>3738</v>
      </c>
      <c r="M3472" t="s">
        <v>4530</v>
      </c>
      <c r="N3472">
        <v>23003</v>
      </c>
      <c r="O3472" t="s">
        <v>4529</v>
      </c>
      <c r="P3472" s="402">
        <v>0</v>
      </c>
      <c r="R3472" t="s">
        <v>1555</v>
      </c>
    </row>
    <row r="3473" spans="1:18" x14ac:dyDescent="0.3">
      <c r="A3473" s="247">
        <v>13192</v>
      </c>
      <c r="B3473" t="s">
        <v>4535</v>
      </c>
      <c r="D3473" t="s">
        <v>4534</v>
      </c>
      <c r="E3473">
        <v>161</v>
      </c>
      <c r="F3473">
        <v>2000</v>
      </c>
      <c r="I3473">
        <v>100</v>
      </c>
      <c r="J3473">
        <v>110</v>
      </c>
      <c r="K3473">
        <v>2555</v>
      </c>
      <c r="L3473" t="s">
        <v>3738</v>
      </c>
      <c r="M3473" t="s">
        <v>4530</v>
      </c>
      <c r="N3473">
        <v>23003</v>
      </c>
      <c r="O3473" t="s">
        <v>4529</v>
      </c>
      <c r="P3473" s="402">
        <v>0</v>
      </c>
      <c r="R3473" t="s">
        <v>1555</v>
      </c>
    </row>
    <row r="3474" spans="1:18" x14ac:dyDescent="0.3">
      <c r="A3474" s="247">
        <v>13063</v>
      </c>
      <c r="B3474" t="s">
        <v>2997</v>
      </c>
      <c r="D3474" t="s">
        <v>4534</v>
      </c>
      <c r="E3474">
        <v>161</v>
      </c>
      <c r="F3474">
        <v>2000</v>
      </c>
      <c r="I3474">
        <v>20</v>
      </c>
      <c r="J3474">
        <v>111</v>
      </c>
      <c r="K3474">
        <v>2555</v>
      </c>
      <c r="L3474" t="s">
        <v>3738</v>
      </c>
      <c r="M3474" t="s">
        <v>4530</v>
      </c>
      <c r="N3474">
        <v>23003</v>
      </c>
      <c r="O3474" t="s">
        <v>4529</v>
      </c>
      <c r="P3474" s="402">
        <v>0</v>
      </c>
      <c r="R3474" t="s">
        <v>1555</v>
      </c>
    </row>
    <row r="3475" spans="1:18" x14ac:dyDescent="0.3">
      <c r="A3475" s="247">
        <v>13064</v>
      </c>
      <c r="B3475" t="s">
        <v>4173</v>
      </c>
      <c r="D3475" t="s">
        <v>4534</v>
      </c>
      <c r="E3475">
        <v>161</v>
      </c>
      <c r="F3475">
        <v>2000</v>
      </c>
      <c r="I3475">
        <v>20</v>
      </c>
      <c r="J3475">
        <v>112</v>
      </c>
      <c r="K3475">
        <v>2556</v>
      </c>
      <c r="L3475" t="s">
        <v>3738</v>
      </c>
      <c r="M3475" t="s">
        <v>4530</v>
      </c>
      <c r="N3475">
        <v>23003</v>
      </c>
      <c r="O3475" t="s">
        <v>4529</v>
      </c>
      <c r="P3475" s="402">
        <v>0</v>
      </c>
      <c r="R3475" t="s">
        <v>1555</v>
      </c>
    </row>
    <row r="3476" spans="1:18" x14ac:dyDescent="0.3">
      <c r="A3476" s="247">
        <v>13165</v>
      </c>
      <c r="B3476" t="s">
        <v>2781</v>
      </c>
      <c r="D3476" t="s">
        <v>4534</v>
      </c>
      <c r="E3476">
        <v>161</v>
      </c>
      <c r="F3476">
        <v>2000</v>
      </c>
      <c r="I3476">
        <v>100</v>
      </c>
      <c r="J3476">
        <v>113</v>
      </c>
      <c r="K3476">
        <v>2558</v>
      </c>
      <c r="L3476" t="s">
        <v>3738</v>
      </c>
      <c r="M3476" t="s">
        <v>4530</v>
      </c>
      <c r="N3476">
        <v>23003</v>
      </c>
      <c r="O3476" t="s">
        <v>4529</v>
      </c>
      <c r="P3476" s="402">
        <v>0</v>
      </c>
      <c r="R3476" t="s">
        <v>1555</v>
      </c>
    </row>
    <row r="3477" spans="1:18" x14ac:dyDescent="0.3">
      <c r="A3477" s="247">
        <v>27760</v>
      </c>
      <c r="B3477" t="s">
        <v>2962</v>
      </c>
      <c r="D3477" t="s">
        <v>4536</v>
      </c>
      <c r="E3477">
        <v>17</v>
      </c>
      <c r="F3477">
        <v>2000</v>
      </c>
      <c r="I3477">
        <v>1100</v>
      </c>
      <c r="J3477">
        <v>114</v>
      </c>
      <c r="K3477">
        <v>2376</v>
      </c>
      <c r="L3477" t="s">
        <v>3738</v>
      </c>
      <c r="M3477" t="s">
        <v>4530</v>
      </c>
      <c r="N3477">
        <v>23003</v>
      </c>
      <c r="O3477" t="s">
        <v>4529</v>
      </c>
      <c r="P3477" s="402">
        <v>0</v>
      </c>
      <c r="R3477" t="s">
        <v>1555</v>
      </c>
    </row>
    <row r="3478" spans="1:18" x14ac:dyDescent="0.3">
      <c r="A3478" s="247">
        <v>35224</v>
      </c>
      <c r="B3478" t="s">
        <v>119</v>
      </c>
      <c r="D3478" t="s">
        <v>4536</v>
      </c>
      <c r="E3478">
        <v>17</v>
      </c>
      <c r="F3478">
        <v>2000</v>
      </c>
      <c r="I3478">
        <v>15</v>
      </c>
      <c r="J3478">
        <v>115</v>
      </c>
      <c r="K3478">
        <v>2442</v>
      </c>
      <c r="L3478" t="s">
        <v>3738</v>
      </c>
      <c r="M3478" t="s">
        <v>4530</v>
      </c>
      <c r="N3478">
        <v>23003</v>
      </c>
      <c r="O3478" t="s">
        <v>4529</v>
      </c>
      <c r="P3478" s="402">
        <v>0</v>
      </c>
      <c r="R3478" t="s">
        <v>1555</v>
      </c>
    </row>
    <row r="3479" spans="1:18" x14ac:dyDescent="0.3">
      <c r="A3479" s="247">
        <v>111524</v>
      </c>
      <c r="B3479" t="s">
        <v>3216</v>
      </c>
      <c r="D3479" t="s">
        <v>4536</v>
      </c>
      <c r="E3479">
        <v>17</v>
      </c>
      <c r="F3479">
        <v>2000</v>
      </c>
      <c r="I3479">
        <v>10</v>
      </c>
      <c r="J3479">
        <v>116</v>
      </c>
      <c r="K3479">
        <v>2442</v>
      </c>
      <c r="L3479" t="s">
        <v>3738</v>
      </c>
      <c r="M3479" t="s">
        <v>4530</v>
      </c>
      <c r="N3479">
        <v>23003</v>
      </c>
      <c r="O3479" t="s">
        <v>4529</v>
      </c>
      <c r="P3479" s="402">
        <v>0</v>
      </c>
      <c r="R3479" t="s">
        <v>1555</v>
      </c>
    </row>
    <row r="3480" spans="1:18" x14ac:dyDescent="0.3">
      <c r="A3480" s="247">
        <v>15167</v>
      </c>
      <c r="B3480" t="s">
        <v>3354</v>
      </c>
      <c r="D3480" t="s">
        <v>4536</v>
      </c>
      <c r="E3480">
        <v>17</v>
      </c>
      <c r="F3480">
        <v>2000</v>
      </c>
      <c r="I3480">
        <v>10</v>
      </c>
      <c r="J3480">
        <v>117</v>
      </c>
      <c r="K3480">
        <v>2442</v>
      </c>
      <c r="L3480" t="s">
        <v>3738</v>
      </c>
      <c r="M3480" t="s">
        <v>4530</v>
      </c>
      <c r="N3480">
        <v>23003</v>
      </c>
      <c r="O3480" t="s">
        <v>4529</v>
      </c>
      <c r="P3480" s="402">
        <v>0</v>
      </c>
      <c r="R3480" t="s">
        <v>1555</v>
      </c>
    </row>
    <row r="3481" spans="1:18" x14ac:dyDescent="0.3">
      <c r="A3481" s="247">
        <v>88729</v>
      </c>
      <c r="B3481" t="s">
        <v>3190</v>
      </c>
      <c r="D3481" t="s">
        <v>4536</v>
      </c>
      <c r="E3481">
        <v>17</v>
      </c>
      <c r="F3481">
        <v>2000</v>
      </c>
      <c r="I3481">
        <v>30</v>
      </c>
      <c r="J3481">
        <v>118</v>
      </c>
      <c r="K3481">
        <v>2560</v>
      </c>
      <c r="L3481" t="s">
        <v>3738</v>
      </c>
      <c r="M3481" t="s">
        <v>4530</v>
      </c>
      <c r="N3481">
        <v>23003</v>
      </c>
      <c r="O3481" t="s">
        <v>4529</v>
      </c>
      <c r="P3481" s="402">
        <v>0</v>
      </c>
      <c r="R3481" t="s">
        <v>1555</v>
      </c>
    </row>
    <row r="3482" spans="1:18" x14ac:dyDescent="0.3">
      <c r="A3482" s="247">
        <v>88730</v>
      </c>
      <c r="B3482" t="s">
        <v>4537</v>
      </c>
      <c r="D3482" t="s">
        <v>4536</v>
      </c>
      <c r="E3482">
        <v>17</v>
      </c>
      <c r="F3482">
        <v>2000</v>
      </c>
      <c r="I3482">
        <v>2</v>
      </c>
      <c r="J3482">
        <v>119</v>
      </c>
      <c r="K3482">
        <v>2560</v>
      </c>
      <c r="L3482" t="s">
        <v>3738</v>
      </c>
      <c r="M3482" t="s">
        <v>4530</v>
      </c>
      <c r="N3482">
        <v>23003</v>
      </c>
      <c r="O3482" t="s">
        <v>4529</v>
      </c>
      <c r="P3482" s="402">
        <v>0</v>
      </c>
      <c r="R3482" t="s">
        <v>1555</v>
      </c>
    </row>
    <row r="3483" spans="1:18" x14ac:dyDescent="0.3">
      <c r="A3483" s="247">
        <v>88732</v>
      </c>
      <c r="B3483" t="s">
        <v>1979</v>
      </c>
      <c r="D3483" t="s">
        <v>4538</v>
      </c>
      <c r="E3483">
        <v>173</v>
      </c>
      <c r="F3483">
        <v>2000</v>
      </c>
      <c r="I3483">
        <v>100</v>
      </c>
      <c r="J3483">
        <v>120</v>
      </c>
      <c r="K3483">
        <v>2432</v>
      </c>
      <c r="L3483" t="s">
        <v>3738</v>
      </c>
      <c r="M3483" t="s">
        <v>4530</v>
      </c>
      <c r="N3483">
        <v>23003</v>
      </c>
      <c r="O3483" t="s">
        <v>4529</v>
      </c>
      <c r="P3483" s="402">
        <v>0</v>
      </c>
      <c r="R3483" t="s">
        <v>1555</v>
      </c>
    </row>
    <row r="3484" spans="1:18" x14ac:dyDescent="0.3">
      <c r="A3484" s="247">
        <v>110771</v>
      </c>
      <c r="B3484" t="s">
        <v>179</v>
      </c>
      <c r="D3484" t="s">
        <v>4416</v>
      </c>
      <c r="E3484">
        <v>174</v>
      </c>
      <c r="F3484">
        <v>2000</v>
      </c>
      <c r="I3484">
        <v>800</v>
      </c>
      <c r="J3484">
        <v>121</v>
      </c>
      <c r="K3484">
        <v>2566</v>
      </c>
      <c r="L3484" t="s">
        <v>3738</v>
      </c>
      <c r="M3484" t="s">
        <v>4530</v>
      </c>
      <c r="N3484">
        <v>23003</v>
      </c>
      <c r="O3484" t="s">
        <v>4529</v>
      </c>
      <c r="P3484" s="402">
        <v>0</v>
      </c>
      <c r="R3484" t="s">
        <v>1555</v>
      </c>
    </row>
    <row r="3485" spans="1:18" x14ac:dyDescent="0.3">
      <c r="A3485" s="247">
        <v>110888</v>
      </c>
      <c r="B3485" t="s">
        <v>2899</v>
      </c>
      <c r="D3485" t="s">
        <v>4416</v>
      </c>
      <c r="E3485">
        <v>174</v>
      </c>
      <c r="F3485">
        <v>2000</v>
      </c>
      <c r="I3485">
        <v>30</v>
      </c>
      <c r="J3485">
        <v>122</v>
      </c>
      <c r="K3485">
        <v>2568</v>
      </c>
      <c r="L3485" t="s">
        <v>3738</v>
      </c>
      <c r="M3485" t="s">
        <v>4530</v>
      </c>
      <c r="N3485">
        <v>23003</v>
      </c>
      <c r="O3485" t="s">
        <v>4529</v>
      </c>
      <c r="P3485" s="402">
        <v>0</v>
      </c>
      <c r="R3485" t="s">
        <v>1555</v>
      </c>
    </row>
    <row r="3486" spans="1:18" x14ac:dyDescent="0.3">
      <c r="A3486" s="247">
        <v>127384</v>
      </c>
      <c r="B3486" t="s">
        <v>157</v>
      </c>
      <c r="D3486" t="s">
        <v>4416</v>
      </c>
      <c r="E3486">
        <v>174</v>
      </c>
      <c r="F3486">
        <v>2000</v>
      </c>
      <c r="I3486">
        <v>100</v>
      </c>
      <c r="J3486">
        <v>123</v>
      </c>
      <c r="K3486">
        <v>2569</v>
      </c>
      <c r="L3486" t="s">
        <v>3738</v>
      </c>
      <c r="M3486" t="s">
        <v>4530</v>
      </c>
      <c r="N3486">
        <v>23003</v>
      </c>
      <c r="O3486" t="s">
        <v>4529</v>
      </c>
      <c r="P3486" s="402">
        <v>0</v>
      </c>
      <c r="R3486" t="s">
        <v>1555</v>
      </c>
    </row>
    <row r="3487" spans="1:18" x14ac:dyDescent="0.3">
      <c r="A3487" s="247">
        <v>14001</v>
      </c>
      <c r="B3487" t="s">
        <v>3169</v>
      </c>
      <c r="D3487" t="s">
        <v>4416</v>
      </c>
      <c r="E3487">
        <v>174</v>
      </c>
      <c r="F3487">
        <v>2000</v>
      </c>
      <c r="I3487">
        <v>50</v>
      </c>
      <c r="J3487">
        <v>124</v>
      </c>
      <c r="K3487">
        <v>2570</v>
      </c>
      <c r="L3487" t="s">
        <v>3738</v>
      </c>
      <c r="M3487" t="s">
        <v>4530</v>
      </c>
      <c r="N3487">
        <v>23003</v>
      </c>
      <c r="O3487" t="s">
        <v>4529</v>
      </c>
      <c r="P3487" s="402">
        <v>0</v>
      </c>
      <c r="R3487" t="s">
        <v>1555</v>
      </c>
    </row>
    <row r="3488" spans="1:18" x14ac:dyDescent="0.3">
      <c r="A3488" s="247">
        <v>16053</v>
      </c>
      <c r="B3488" t="s">
        <v>2958</v>
      </c>
      <c r="D3488" t="s">
        <v>4416</v>
      </c>
      <c r="E3488">
        <v>174</v>
      </c>
      <c r="F3488">
        <v>2000</v>
      </c>
      <c r="I3488">
        <v>8000</v>
      </c>
      <c r="J3488">
        <v>125</v>
      </c>
      <c r="K3488">
        <v>2572</v>
      </c>
      <c r="L3488" t="s">
        <v>3738</v>
      </c>
      <c r="M3488" t="s">
        <v>4530</v>
      </c>
      <c r="N3488">
        <v>23003</v>
      </c>
      <c r="O3488" t="s">
        <v>4529</v>
      </c>
      <c r="P3488" s="402">
        <v>0</v>
      </c>
      <c r="R3488" t="s">
        <v>1555</v>
      </c>
    </row>
    <row r="3489" spans="1:18" x14ac:dyDescent="0.3">
      <c r="A3489" s="247">
        <v>27353</v>
      </c>
      <c r="B3489" t="s">
        <v>387</v>
      </c>
      <c r="D3489" t="s">
        <v>4416</v>
      </c>
      <c r="E3489">
        <v>174</v>
      </c>
      <c r="F3489">
        <v>2000</v>
      </c>
      <c r="I3489">
        <v>8000</v>
      </c>
      <c r="J3489">
        <v>126</v>
      </c>
      <c r="K3489">
        <v>2226</v>
      </c>
      <c r="L3489" t="s">
        <v>3738</v>
      </c>
      <c r="M3489" t="s">
        <v>4530</v>
      </c>
      <c r="N3489">
        <v>23003</v>
      </c>
      <c r="O3489" t="s">
        <v>4529</v>
      </c>
      <c r="P3489" s="402">
        <v>0</v>
      </c>
      <c r="R3489" t="s">
        <v>1555</v>
      </c>
    </row>
    <row r="3490" spans="1:18" x14ac:dyDescent="0.3">
      <c r="A3490" s="247">
        <v>67375</v>
      </c>
      <c r="B3490" t="s">
        <v>2774</v>
      </c>
      <c r="D3490" t="s">
        <v>4416</v>
      </c>
      <c r="E3490">
        <v>174</v>
      </c>
      <c r="F3490">
        <v>2000</v>
      </c>
      <c r="I3490">
        <v>1000</v>
      </c>
      <c r="J3490">
        <v>127</v>
      </c>
      <c r="K3490">
        <v>2625</v>
      </c>
      <c r="L3490" t="s">
        <v>3738</v>
      </c>
      <c r="M3490" t="s">
        <v>4530</v>
      </c>
      <c r="N3490">
        <v>23003</v>
      </c>
      <c r="O3490" t="s">
        <v>4529</v>
      </c>
      <c r="P3490" s="402">
        <v>0</v>
      </c>
      <c r="R3490" t="s">
        <v>1555</v>
      </c>
    </row>
    <row r="3491" spans="1:18" x14ac:dyDescent="0.3">
      <c r="A3491" s="247">
        <v>98702</v>
      </c>
      <c r="B3491" t="s">
        <v>2239</v>
      </c>
      <c r="D3491" t="s">
        <v>4416</v>
      </c>
      <c r="E3491">
        <v>174</v>
      </c>
      <c r="F3491">
        <v>2000</v>
      </c>
      <c r="I3491">
        <v>500</v>
      </c>
      <c r="J3491">
        <v>128</v>
      </c>
      <c r="K3491">
        <v>2368</v>
      </c>
      <c r="L3491" t="s">
        <v>3738</v>
      </c>
      <c r="M3491" t="s">
        <v>4530</v>
      </c>
      <c r="N3491">
        <v>23003</v>
      </c>
      <c r="O3491" t="s">
        <v>4529</v>
      </c>
      <c r="P3491" s="402">
        <v>0</v>
      </c>
      <c r="R3491" t="s">
        <v>1555</v>
      </c>
    </row>
    <row r="3492" spans="1:18" x14ac:dyDescent="0.3">
      <c r="A3492" s="247">
        <v>100362</v>
      </c>
      <c r="B3492" t="s">
        <v>2240</v>
      </c>
      <c r="D3492" t="s">
        <v>4416</v>
      </c>
      <c r="E3492">
        <v>174</v>
      </c>
      <c r="F3492">
        <v>2000</v>
      </c>
      <c r="I3492">
        <v>50</v>
      </c>
      <c r="J3492">
        <v>129</v>
      </c>
      <c r="K3492">
        <v>2575</v>
      </c>
      <c r="L3492" t="s">
        <v>3738</v>
      </c>
      <c r="M3492" t="s">
        <v>4530</v>
      </c>
      <c r="N3492">
        <v>23003</v>
      </c>
      <c r="O3492" t="s">
        <v>4529</v>
      </c>
      <c r="P3492" s="402">
        <v>0</v>
      </c>
      <c r="R3492" t="s">
        <v>1555</v>
      </c>
    </row>
    <row r="3493" spans="1:18" x14ac:dyDescent="0.3">
      <c r="A3493" s="247">
        <v>106375</v>
      </c>
      <c r="B3493" t="s">
        <v>2367</v>
      </c>
      <c r="D3493" t="s">
        <v>4416</v>
      </c>
      <c r="E3493">
        <v>174</v>
      </c>
      <c r="F3493">
        <v>2000</v>
      </c>
      <c r="I3493">
        <v>100</v>
      </c>
      <c r="J3493">
        <v>130</v>
      </c>
      <c r="K3493">
        <v>2577</v>
      </c>
      <c r="L3493" t="s">
        <v>3738</v>
      </c>
      <c r="M3493" t="s">
        <v>4530</v>
      </c>
      <c r="N3493">
        <v>23003</v>
      </c>
      <c r="O3493" t="s">
        <v>4529</v>
      </c>
      <c r="P3493" s="402">
        <v>0</v>
      </c>
      <c r="R3493" t="s">
        <v>1555</v>
      </c>
    </row>
    <row r="3494" spans="1:18" x14ac:dyDescent="0.3">
      <c r="A3494" s="247">
        <v>98703</v>
      </c>
      <c r="B3494" t="s">
        <v>2363</v>
      </c>
      <c r="D3494" t="s">
        <v>4416</v>
      </c>
      <c r="E3494">
        <v>174</v>
      </c>
      <c r="F3494">
        <v>2000</v>
      </c>
      <c r="I3494">
        <v>50</v>
      </c>
      <c r="J3494">
        <v>131</v>
      </c>
      <c r="K3494">
        <v>2579</v>
      </c>
      <c r="L3494" t="s">
        <v>3738</v>
      </c>
      <c r="M3494" t="s">
        <v>4530</v>
      </c>
      <c r="N3494">
        <v>23003</v>
      </c>
      <c r="O3494" t="s">
        <v>4529</v>
      </c>
      <c r="P3494" s="402">
        <v>0</v>
      </c>
      <c r="R3494" t="s">
        <v>1555</v>
      </c>
    </row>
    <row r="3495" spans="1:18" x14ac:dyDescent="0.3">
      <c r="A3495" s="247">
        <v>98704</v>
      </c>
      <c r="B3495" t="s">
        <v>148</v>
      </c>
      <c r="D3495" t="s">
        <v>4539</v>
      </c>
      <c r="E3495">
        <v>175</v>
      </c>
      <c r="F3495">
        <v>2000</v>
      </c>
      <c r="I3495">
        <v>800</v>
      </c>
      <c r="J3495">
        <v>132</v>
      </c>
      <c r="K3495">
        <v>2581</v>
      </c>
      <c r="L3495" t="s">
        <v>3738</v>
      </c>
      <c r="M3495" t="s">
        <v>4530</v>
      </c>
      <c r="N3495">
        <v>23003</v>
      </c>
      <c r="O3495" t="s">
        <v>4529</v>
      </c>
      <c r="P3495" s="402">
        <v>0</v>
      </c>
      <c r="R3495" t="s">
        <v>1555</v>
      </c>
    </row>
    <row r="3496" spans="1:18" x14ac:dyDescent="0.3">
      <c r="A3496" s="247">
        <v>63839</v>
      </c>
      <c r="B3496" t="s">
        <v>4540</v>
      </c>
      <c r="D3496" t="s">
        <v>4418</v>
      </c>
      <c r="E3496">
        <v>191</v>
      </c>
      <c r="F3496">
        <v>2000</v>
      </c>
      <c r="I3496">
        <v>100</v>
      </c>
      <c r="J3496">
        <v>133</v>
      </c>
      <c r="K3496">
        <v>2228</v>
      </c>
      <c r="L3496" t="s">
        <v>3738</v>
      </c>
      <c r="M3496" t="s">
        <v>4530</v>
      </c>
      <c r="N3496">
        <v>23003</v>
      </c>
      <c r="O3496" t="s">
        <v>4529</v>
      </c>
      <c r="P3496" s="402">
        <v>0</v>
      </c>
      <c r="R3496" t="s">
        <v>1555</v>
      </c>
    </row>
    <row r="3497" spans="1:18" x14ac:dyDescent="0.3">
      <c r="A3497" s="247">
        <v>75324</v>
      </c>
      <c r="B3497" t="s">
        <v>78</v>
      </c>
      <c r="D3497" t="s">
        <v>4418</v>
      </c>
      <c r="E3497">
        <v>191</v>
      </c>
      <c r="F3497">
        <v>2000</v>
      </c>
      <c r="I3497">
        <v>30</v>
      </c>
      <c r="J3497">
        <v>134</v>
      </c>
      <c r="K3497">
        <v>2587</v>
      </c>
      <c r="L3497" t="s">
        <v>3738</v>
      </c>
      <c r="M3497" t="s">
        <v>4530</v>
      </c>
      <c r="N3497">
        <v>23003</v>
      </c>
      <c r="O3497" t="s">
        <v>4529</v>
      </c>
      <c r="P3497" s="402">
        <v>0</v>
      </c>
      <c r="R3497" t="s">
        <v>1555</v>
      </c>
    </row>
    <row r="3498" spans="1:18" x14ac:dyDescent="0.3">
      <c r="A3498" s="247">
        <v>53814</v>
      </c>
      <c r="B3498" t="s">
        <v>76</v>
      </c>
      <c r="D3498" t="s">
        <v>4418</v>
      </c>
      <c r="E3498">
        <v>191</v>
      </c>
      <c r="F3498">
        <v>2000</v>
      </c>
      <c r="I3498">
        <v>10</v>
      </c>
      <c r="J3498">
        <v>135</v>
      </c>
      <c r="K3498">
        <v>2453</v>
      </c>
      <c r="L3498" t="s">
        <v>3738</v>
      </c>
      <c r="M3498" t="s">
        <v>4530</v>
      </c>
      <c r="N3498">
        <v>23003</v>
      </c>
      <c r="O3498" t="s">
        <v>4529</v>
      </c>
      <c r="P3498" s="402">
        <v>0</v>
      </c>
      <c r="R3498" t="s">
        <v>1555</v>
      </c>
    </row>
    <row r="3499" spans="1:18" x14ac:dyDescent="0.3">
      <c r="A3499" s="247">
        <v>12922</v>
      </c>
      <c r="B3499" t="s">
        <v>204</v>
      </c>
      <c r="D3499" t="s">
        <v>4418</v>
      </c>
      <c r="E3499">
        <v>191</v>
      </c>
      <c r="F3499">
        <v>2000</v>
      </c>
      <c r="I3499">
        <v>20</v>
      </c>
      <c r="J3499">
        <v>136</v>
      </c>
      <c r="K3499">
        <v>2587</v>
      </c>
      <c r="L3499" t="s">
        <v>3738</v>
      </c>
      <c r="M3499" t="s">
        <v>4530</v>
      </c>
      <c r="N3499">
        <v>23003</v>
      </c>
      <c r="O3499" t="s">
        <v>4529</v>
      </c>
      <c r="P3499" s="402">
        <v>0</v>
      </c>
      <c r="R3499" t="s">
        <v>1555</v>
      </c>
    </row>
    <row r="3500" spans="1:18" x14ac:dyDescent="0.3">
      <c r="A3500" s="247">
        <v>17422</v>
      </c>
      <c r="B3500" t="s">
        <v>216</v>
      </c>
      <c r="D3500" t="s">
        <v>4418</v>
      </c>
      <c r="E3500">
        <v>191</v>
      </c>
      <c r="F3500">
        <v>2000</v>
      </c>
      <c r="I3500">
        <v>20</v>
      </c>
      <c r="J3500">
        <v>137</v>
      </c>
      <c r="K3500">
        <v>2454</v>
      </c>
      <c r="L3500" t="s">
        <v>3738</v>
      </c>
      <c r="M3500" t="s">
        <v>4530</v>
      </c>
      <c r="N3500">
        <v>23003</v>
      </c>
      <c r="O3500" t="s">
        <v>4529</v>
      </c>
      <c r="P3500" s="402">
        <v>0</v>
      </c>
      <c r="R3500" t="s">
        <v>1555</v>
      </c>
    </row>
    <row r="3501" spans="1:18" x14ac:dyDescent="0.3">
      <c r="A3501" s="247">
        <v>17426</v>
      </c>
      <c r="B3501" t="s">
        <v>196</v>
      </c>
      <c r="D3501" t="s">
        <v>4418</v>
      </c>
      <c r="E3501">
        <v>191</v>
      </c>
      <c r="F3501">
        <v>2000</v>
      </c>
      <c r="I3501">
        <v>600</v>
      </c>
      <c r="J3501">
        <v>138</v>
      </c>
      <c r="K3501">
        <v>2590</v>
      </c>
      <c r="L3501" t="s">
        <v>3738</v>
      </c>
      <c r="M3501" t="s">
        <v>4530</v>
      </c>
      <c r="N3501">
        <v>23003</v>
      </c>
      <c r="O3501" t="s">
        <v>4529</v>
      </c>
      <c r="P3501" s="402">
        <v>0</v>
      </c>
      <c r="R3501" t="s">
        <v>1555</v>
      </c>
    </row>
    <row r="3502" spans="1:18" x14ac:dyDescent="0.3">
      <c r="A3502" s="247">
        <v>53849</v>
      </c>
      <c r="B3502" t="s">
        <v>140</v>
      </c>
      <c r="D3502" t="s">
        <v>4418</v>
      </c>
      <c r="E3502">
        <v>191</v>
      </c>
      <c r="F3502">
        <v>2000</v>
      </c>
      <c r="I3502">
        <v>400</v>
      </c>
      <c r="J3502">
        <v>139</v>
      </c>
      <c r="K3502">
        <v>2453</v>
      </c>
      <c r="L3502" t="s">
        <v>3738</v>
      </c>
      <c r="M3502" t="s">
        <v>4530</v>
      </c>
      <c r="N3502">
        <v>23003</v>
      </c>
      <c r="O3502" t="s">
        <v>4529</v>
      </c>
      <c r="P3502" s="402">
        <v>0</v>
      </c>
      <c r="R3502" t="s">
        <v>1555</v>
      </c>
    </row>
    <row r="3503" spans="1:18" x14ac:dyDescent="0.3">
      <c r="A3503" s="247">
        <v>61200</v>
      </c>
      <c r="B3503" t="s">
        <v>233</v>
      </c>
      <c r="D3503" t="s">
        <v>4418</v>
      </c>
      <c r="E3503">
        <v>191</v>
      </c>
      <c r="F3503">
        <v>2000</v>
      </c>
      <c r="I3503">
        <v>20</v>
      </c>
      <c r="J3503">
        <v>140</v>
      </c>
      <c r="K3503">
        <v>2605</v>
      </c>
      <c r="L3503" t="s">
        <v>3738</v>
      </c>
      <c r="M3503" t="s">
        <v>4530</v>
      </c>
      <c r="N3503">
        <v>23003</v>
      </c>
      <c r="O3503" t="s">
        <v>4529</v>
      </c>
      <c r="P3503" s="402">
        <v>0</v>
      </c>
      <c r="R3503" t="s">
        <v>1555</v>
      </c>
    </row>
    <row r="3504" spans="1:18" x14ac:dyDescent="0.3">
      <c r="A3504" s="247">
        <v>113581</v>
      </c>
      <c r="B3504" t="s">
        <v>4541</v>
      </c>
      <c r="D3504" t="s">
        <v>4418</v>
      </c>
      <c r="E3504">
        <v>191</v>
      </c>
      <c r="F3504">
        <v>2000</v>
      </c>
      <c r="I3504">
        <v>20</v>
      </c>
      <c r="J3504">
        <v>141</v>
      </c>
      <c r="K3504">
        <v>2454</v>
      </c>
      <c r="L3504" t="s">
        <v>3738</v>
      </c>
      <c r="M3504" t="s">
        <v>4530</v>
      </c>
      <c r="N3504">
        <v>23003</v>
      </c>
      <c r="O3504" t="s">
        <v>4529</v>
      </c>
      <c r="P3504" s="402">
        <v>0</v>
      </c>
      <c r="R3504" t="s">
        <v>1555</v>
      </c>
    </row>
    <row r="3505" spans="1:18" x14ac:dyDescent="0.3">
      <c r="A3505" s="247">
        <v>133819</v>
      </c>
      <c r="B3505" t="s">
        <v>2386</v>
      </c>
      <c r="D3505" t="s">
        <v>4542</v>
      </c>
      <c r="E3505">
        <v>191</v>
      </c>
      <c r="F3505">
        <v>2000</v>
      </c>
      <c r="I3505">
        <v>50</v>
      </c>
      <c r="J3505">
        <v>142</v>
      </c>
      <c r="K3505">
        <v>2626</v>
      </c>
      <c r="L3505" t="s">
        <v>3738</v>
      </c>
      <c r="M3505" t="s">
        <v>4530</v>
      </c>
      <c r="N3505">
        <v>23003</v>
      </c>
      <c r="O3505" t="s">
        <v>4529</v>
      </c>
      <c r="P3505" s="402">
        <v>0</v>
      </c>
      <c r="R3505" t="s">
        <v>1555</v>
      </c>
    </row>
    <row r="3506" spans="1:18" x14ac:dyDescent="0.3">
      <c r="A3506" s="247">
        <v>134581</v>
      </c>
      <c r="B3506" t="s">
        <v>2034</v>
      </c>
      <c r="D3506" t="s">
        <v>4438</v>
      </c>
      <c r="E3506">
        <v>194</v>
      </c>
      <c r="F3506">
        <v>2000</v>
      </c>
      <c r="I3506">
        <v>300</v>
      </c>
      <c r="J3506">
        <v>143</v>
      </c>
      <c r="K3506">
        <v>2627</v>
      </c>
      <c r="L3506" t="s">
        <v>3738</v>
      </c>
      <c r="M3506" t="s">
        <v>4530</v>
      </c>
      <c r="N3506">
        <v>23003</v>
      </c>
      <c r="O3506" t="s">
        <v>4529</v>
      </c>
      <c r="P3506" s="402">
        <v>0</v>
      </c>
      <c r="R3506" t="s">
        <v>1555</v>
      </c>
    </row>
    <row r="3507" spans="1:18" x14ac:dyDescent="0.3">
      <c r="A3507" s="247">
        <v>135299</v>
      </c>
      <c r="B3507" t="s">
        <v>2798</v>
      </c>
      <c r="D3507" t="s">
        <v>4438</v>
      </c>
      <c r="E3507">
        <v>194</v>
      </c>
      <c r="F3507">
        <v>2000</v>
      </c>
      <c r="I3507">
        <v>200</v>
      </c>
      <c r="J3507">
        <v>144</v>
      </c>
      <c r="K3507">
        <v>2628</v>
      </c>
      <c r="L3507" t="s">
        <v>3738</v>
      </c>
      <c r="M3507" t="s">
        <v>4530</v>
      </c>
      <c r="N3507">
        <v>23003</v>
      </c>
      <c r="O3507" t="s">
        <v>4529</v>
      </c>
      <c r="P3507" s="402">
        <v>0</v>
      </c>
      <c r="R3507" t="s">
        <v>1555</v>
      </c>
    </row>
    <row r="3508" spans="1:18" x14ac:dyDescent="0.3">
      <c r="A3508" s="247">
        <v>104667</v>
      </c>
      <c r="B3508" t="s">
        <v>2392</v>
      </c>
      <c r="D3508" t="s">
        <v>4438</v>
      </c>
      <c r="E3508">
        <v>194</v>
      </c>
      <c r="F3508">
        <v>2000</v>
      </c>
      <c r="I3508">
        <v>400</v>
      </c>
      <c r="J3508">
        <v>145</v>
      </c>
      <c r="K3508">
        <v>2385</v>
      </c>
      <c r="L3508" t="s">
        <v>3738</v>
      </c>
      <c r="M3508" t="s">
        <v>4530</v>
      </c>
      <c r="N3508">
        <v>23003</v>
      </c>
      <c r="O3508" t="s">
        <v>4529</v>
      </c>
      <c r="P3508" s="402">
        <v>0</v>
      </c>
      <c r="R3508" t="s">
        <v>1555</v>
      </c>
    </row>
    <row r="3509" spans="1:18" x14ac:dyDescent="0.3">
      <c r="A3509" s="247">
        <v>67939</v>
      </c>
      <c r="B3509" t="s">
        <v>3009</v>
      </c>
      <c r="D3509" t="s">
        <v>4438</v>
      </c>
      <c r="E3509">
        <v>194</v>
      </c>
      <c r="F3509">
        <v>2000</v>
      </c>
      <c r="I3509">
        <v>400</v>
      </c>
      <c r="J3509">
        <v>146</v>
      </c>
      <c r="K3509">
        <v>2230</v>
      </c>
      <c r="L3509" t="s">
        <v>3738</v>
      </c>
      <c r="M3509" t="s">
        <v>4530</v>
      </c>
      <c r="N3509">
        <v>23003</v>
      </c>
      <c r="O3509" t="s">
        <v>4529</v>
      </c>
      <c r="P3509" s="402">
        <v>0</v>
      </c>
      <c r="R3509" t="s">
        <v>1555</v>
      </c>
    </row>
    <row r="3510" spans="1:18" x14ac:dyDescent="0.3">
      <c r="A3510" s="247">
        <v>16363</v>
      </c>
      <c r="B3510" t="s">
        <v>2957</v>
      </c>
      <c r="D3510" t="s">
        <v>4438</v>
      </c>
      <c r="E3510">
        <v>194</v>
      </c>
      <c r="F3510">
        <v>2000</v>
      </c>
      <c r="I3510">
        <v>150</v>
      </c>
      <c r="J3510">
        <v>147</v>
      </c>
      <c r="K3510">
        <v>2230</v>
      </c>
      <c r="L3510" t="s">
        <v>3738</v>
      </c>
      <c r="M3510" t="s">
        <v>4530</v>
      </c>
      <c r="N3510">
        <v>23003</v>
      </c>
      <c r="O3510" t="s">
        <v>4529</v>
      </c>
      <c r="P3510" s="402">
        <v>0</v>
      </c>
      <c r="R3510" t="s">
        <v>1555</v>
      </c>
    </row>
    <row r="3511" spans="1:18" x14ac:dyDescent="0.3">
      <c r="A3511" s="247">
        <v>16365</v>
      </c>
      <c r="B3511" t="s">
        <v>3010</v>
      </c>
      <c r="D3511" t="s">
        <v>4438</v>
      </c>
      <c r="E3511">
        <v>194</v>
      </c>
      <c r="F3511">
        <v>2000</v>
      </c>
      <c r="I3511">
        <v>300</v>
      </c>
      <c r="J3511">
        <v>148</v>
      </c>
      <c r="K3511">
        <v>2385</v>
      </c>
      <c r="L3511" t="s">
        <v>3738</v>
      </c>
      <c r="M3511" t="s">
        <v>4530</v>
      </c>
      <c r="N3511">
        <v>23003</v>
      </c>
      <c r="O3511" t="s">
        <v>4529</v>
      </c>
      <c r="P3511" s="402">
        <v>0</v>
      </c>
      <c r="R3511" t="s">
        <v>1555</v>
      </c>
    </row>
    <row r="3512" spans="1:18" x14ac:dyDescent="0.3">
      <c r="A3512" s="247">
        <v>74909</v>
      </c>
      <c r="B3512" t="s">
        <v>2758</v>
      </c>
      <c r="D3512" t="s">
        <v>4438</v>
      </c>
      <c r="E3512">
        <v>194</v>
      </c>
      <c r="F3512">
        <v>2000</v>
      </c>
      <c r="I3512">
        <v>150</v>
      </c>
      <c r="J3512">
        <v>149</v>
      </c>
      <c r="K3512">
        <v>2386</v>
      </c>
      <c r="L3512" t="s">
        <v>3738</v>
      </c>
      <c r="M3512" t="s">
        <v>4530</v>
      </c>
      <c r="N3512">
        <v>23003</v>
      </c>
      <c r="O3512" t="s">
        <v>4529</v>
      </c>
      <c r="P3512" s="402">
        <v>0</v>
      </c>
      <c r="R3512" t="s">
        <v>1555</v>
      </c>
    </row>
    <row r="3513" spans="1:18" x14ac:dyDescent="0.3">
      <c r="A3513" s="247">
        <v>74911</v>
      </c>
      <c r="B3513" t="s">
        <v>243</v>
      </c>
      <c r="D3513" t="s">
        <v>4419</v>
      </c>
      <c r="E3513">
        <v>198</v>
      </c>
      <c r="F3513">
        <v>2000</v>
      </c>
      <c r="I3513">
        <v>300</v>
      </c>
      <c r="J3513">
        <v>150</v>
      </c>
      <c r="K3513">
        <v>2631</v>
      </c>
      <c r="L3513" t="s">
        <v>3738</v>
      </c>
      <c r="M3513" t="s">
        <v>4530</v>
      </c>
      <c r="N3513">
        <v>23003</v>
      </c>
      <c r="O3513" t="s">
        <v>4529</v>
      </c>
      <c r="P3513" s="402">
        <v>0</v>
      </c>
      <c r="R3513" t="s">
        <v>1555</v>
      </c>
    </row>
    <row r="3514" spans="1:18" x14ac:dyDescent="0.3">
      <c r="A3514" s="247">
        <v>77554</v>
      </c>
      <c r="B3514" t="s">
        <v>3610</v>
      </c>
      <c r="D3514" t="s">
        <v>4543</v>
      </c>
      <c r="E3514">
        <v>199</v>
      </c>
      <c r="F3514">
        <v>2000</v>
      </c>
      <c r="I3514">
        <v>2000</v>
      </c>
      <c r="J3514">
        <v>151</v>
      </c>
      <c r="K3514">
        <v>2231</v>
      </c>
      <c r="L3514" t="s">
        <v>3738</v>
      </c>
      <c r="M3514" t="s">
        <v>4530</v>
      </c>
      <c r="N3514">
        <v>23003</v>
      </c>
      <c r="O3514" t="s">
        <v>4529</v>
      </c>
      <c r="P3514" s="402">
        <v>0</v>
      </c>
      <c r="R3514" t="s">
        <v>1555</v>
      </c>
    </row>
    <row r="3515" spans="1:18" x14ac:dyDescent="0.3">
      <c r="A3515" s="247">
        <v>80300</v>
      </c>
      <c r="B3515" t="s">
        <v>4304</v>
      </c>
      <c r="D3515" t="s">
        <v>4544</v>
      </c>
      <c r="E3515">
        <v>20</v>
      </c>
      <c r="F3515">
        <v>2000</v>
      </c>
      <c r="I3515">
        <v>100</v>
      </c>
      <c r="J3515">
        <v>152</v>
      </c>
      <c r="K3515">
        <v>2453</v>
      </c>
      <c r="L3515" t="s">
        <v>3738</v>
      </c>
      <c r="M3515" t="s">
        <v>4530</v>
      </c>
      <c r="N3515">
        <v>23003</v>
      </c>
      <c r="O3515" t="s">
        <v>4529</v>
      </c>
      <c r="P3515" s="402">
        <v>0</v>
      </c>
      <c r="R3515" t="s">
        <v>1555</v>
      </c>
    </row>
    <row r="3516" spans="1:18" x14ac:dyDescent="0.3">
      <c r="A3516" s="247">
        <v>111336</v>
      </c>
      <c r="B3516" t="s">
        <v>240</v>
      </c>
      <c r="D3516" t="s">
        <v>4545</v>
      </c>
      <c r="E3516">
        <v>204</v>
      </c>
      <c r="F3516">
        <v>2000</v>
      </c>
      <c r="I3516">
        <v>250</v>
      </c>
      <c r="J3516">
        <v>153</v>
      </c>
      <c r="K3516">
        <v>2636</v>
      </c>
      <c r="L3516" t="s">
        <v>3738</v>
      </c>
      <c r="M3516" t="s">
        <v>4530</v>
      </c>
      <c r="N3516">
        <v>23003</v>
      </c>
      <c r="O3516" t="s">
        <v>4529</v>
      </c>
      <c r="P3516" s="402">
        <v>0</v>
      </c>
      <c r="R3516" t="s">
        <v>1555</v>
      </c>
    </row>
    <row r="3517" spans="1:18" x14ac:dyDescent="0.3">
      <c r="A3517" s="247">
        <v>118577</v>
      </c>
      <c r="B3517" t="s">
        <v>2980</v>
      </c>
      <c r="D3517" t="s">
        <v>3797</v>
      </c>
      <c r="E3517">
        <v>204</v>
      </c>
      <c r="F3517">
        <v>2000</v>
      </c>
      <c r="I3517">
        <v>2000</v>
      </c>
      <c r="J3517">
        <v>154</v>
      </c>
      <c r="K3517">
        <v>2637</v>
      </c>
      <c r="L3517" t="s">
        <v>3738</v>
      </c>
      <c r="M3517" t="s">
        <v>4530</v>
      </c>
      <c r="N3517">
        <v>23003</v>
      </c>
      <c r="O3517" t="s">
        <v>4529</v>
      </c>
      <c r="P3517" s="402">
        <v>0</v>
      </c>
      <c r="R3517" t="s">
        <v>1555</v>
      </c>
    </row>
    <row r="3518" spans="1:18" x14ac:dyDescent="0.3">
      <c r="A3518" s="247">
        <v>63277</v>
      </c>
      <c r="B3518" t="s">
        <v>1427</v>
      </c>
      <c r="D3518" t="s">
        <v>4420</v>
      </c>
      <c r="E3518">
        <v>206</v>
      </c>
      <c r="F3518">
        <v>2000</v>
      </c>
      <c r="I3518">
        <v>1000</v>
      </c>
      <c r="J3518">
        <v>155</v>
      </c>
      <c r="K3518">
        <v>2638</v>
      </c>
      <c r="L3518" t="s">
        <v>3738</v>
      </c>
      <c r="M3518" t="s">
        <v>4530</v>
      </c>
      <c r="N3518">
        <v>23003</v>
      </c>
      <c r="O3518" t="s">
        <v>4529</v>
      </c>
      <c r="P3518" s="402">
        <v>0</v>
      </c>
      <c r="R3518" t="s">
        <v>1555</v>
      </c>
    </row>
    <row r="3519" spans="1:18" x14ac:dyDescent="0.3">
      <c r="A3519" s="247">
        <v>13561</v>
      </c>
      <c r="B3519" t="s">
        <v>1845</v>
      </c>
      <c r="D3519" t="s">
        <v>4420</v>
      </c>
      <c r="E3519">
        <v>206</v>
      </c>
      <c r="F3519">
        <v>2000</v>
      </c>
      <c r="I3519">
        <v>2000</v>
      </c>
      <c r="J3519">
        <v>156</v>
      </c>
      <c r="K3519">
        <v>2640</v>
      </c>
      <c r="L3519" t="s">
        <v>3738</v>
      </c>
      <c r="M3519" t="s">
        <v>4530</v>
      </c>
      <c r="N3519">
        <v>23003</v>
      </c>
      <c r="O3519" t="s">
        <v>4529</v>
      </c>
      <c r="P3519" s="402">
        <v>0</v>
      </c>
      <c r="R3519" t="s">
        <v>1555</v>
      </c>
    </row>
    <row r="3520" spans="1:18" x14ac:dyDescent="0.3">
      <c r="A3520" s="247">
        <v>116466</v>
      </c>
      <c r="B3520" t="s">
        <v>2583</v>
      </c>
      <c r="D3520" t="s">
        <v>4528</v>
      </c>
      <c r="E3520">
        <v>211</v>
      </c>
      <c r="F3520">
        <v>2000</v>
      </c>
      <c r="I3520">
        <v>1000</v>
      </c>
      <c r="J3520">
        <v>157</v>
      </c>
      <c r="K3520">
        <v>3220</v>
      </c>
      <c r="L3520" t="s">
        <v>3738</v>
      </c>
      <c r="M3520" t="s">
        <v>4530</v>
      </c>
      <c r="N3520">
        <v>23003</v>
      </c>
      <c r="O3520" t="s">
        <v>4529</v>
      </c>
      <c r="P3520" s="402">
        <v>0</v>
      </c>
      <c r="R3520" t="s">
        <v>1555</v>
      </c>
    </row>
    <row r="3521" spans="1:18" x14ac:dyDescent="0.3">
      <c r="A3521" s="247">
        <v>105293</v>
      </c>
      <c r="B3521" t="s">
        <v>2956</v>
      </c>
      <c r="D3521" t="s">
        <v>4517</v>
      </c>
      <c r="E3521">
        <v>220</v>
      </c>
      <c r="F3521">
        <v>2000</v>
      </c>
      <c r="I3521">
        <v>100</v>
      </c>
      <c r="J3521">
        <v>158</v>
      </c>
      <c r="K3521">
        <v>2643</v>
      </c>
      <c r="L3521" t="s">
        <v>3738</v>
      </c>
      <c r="M3521" t="s">
        <v>4530</v>
      </c>
      <c r="N3521">
        <v>23003</v>
      </c>
      <c r="O3521" t="s">
        <v>4529</v>
      </c>
      <c r="P3521" s="402">
        <v>0</v>
      </c>
      <c r="R3521" t="s">
        <v>1555</v>
      </c>
    </row>
    <row r="3522" spans="1:18" x14ac:dyDescent="0.3">
      <c r="A3522" s="247">
        <v>136554</v>
      </c>
      <c r="B3522" t="s">
        <v>29</v>
      </c>
      <c r="D3522" t="s">
        <v>4546</v>
      </c>
      <c r="E3522">
        <v>224</v>
      </c>
      <c r="F3522">
        <v>2000</v>
      </c>
      <c r="I3522">
        <v>5000</v>
      </c>
      <c r="J3522">
        <v>159</v>
      </c>
      <c r="K3522">
        <v>4553</v>
      </c>
      <c r="L3522" t="s">
        <v>3738</v>
      </c>
      <c r="M3522" t="s">
        <v>4530</v>
      </c>
      <c r="N3522">
        <v>23003</v>
      </c>
      <c r="O3522" t="s">
        <v>4529</v>
      </c>
      <c r="P3522" s="402">
        <v>0</v>
      </c>
      <c r="R3522" t="s">
        <v>1555</v>
      </c>
    </row>
    <row r="3523" spans="1:18" x14ac:dyDescent="0.3">
      <c r="A3523" s="247">
        <v>46420</v>
      </c>
      <c r="B3523" t="s">
        <v>30</v>
      </c>
      <c r="D3523" t="s">
        <v>4546</v>
      </c>
      <c r="E3523">
        <v>224</v>
      </c>
      <c r="F3523">
        <v>2000</v>
      </c>
      <c r="I3523">
        <v>1250</v>
      </c>
      <c r="J3523">
        <v>160</v>
      </c>
      <c r="K3523">
        <v>6487</v>
      </c>
      <c r="L3523" t="s">
        <v>3738</v>
      </c>
      <c r="M3523" t="s">
        <v>4530</v>
      </c>
      <c r="N3523">
        <v>23003</v>
      </c>
      <c r="O3523" t="s">
        <v>4529</v>
      </c>
      <c r="P3523" s="402">
        <v>0</v>
      </c>
      <c r="R3523" t="s">
        <v>1555</v>
      </c>
    </row>
    <row r="3524" spans="1:18" x14ac:dyDescent="0.3">
      <c r="A3524" s="247">
        <v>29296</v>
      </c>
      <c r="B3524" t="s">
        <v>28</v>
      </c>
      <c r="D3524" t="s">
        <v>4546</v>
      </c>
      <c r="E3524">
        <v>224</v>
      </c>
      <c r="F3524">
        <v>2000</v>
      </c>
      <c r="I3524">
        <v>500</v>
      </c>
      <c r="J3524">
        <v>161</v>
      </c>
      <c r="K3524">
        <v>4552</v>
      </c>
      <c r="L3524" t="s">
        <v>3738</v>
      </c>
      <c r="M3524" t="s">
        <v>4530</v>
      </c>
      <c r="N3524">
        <v>23003</v>
      </c>
      <c r="O3524" t="s">
        <v>4529</v>
      </c>
      <c r="P3524" s="402">
        <v>0</v>
      </c>
      <c r="R3524" t="s">
        <v>1555</v>
      </c>
    </row>
    <row r="3525" spans="1:18" x14ac:dyDescent="0.3">
      <c r="A3525" s="247">
        <v>24371</v>
      </c>
      <c r="B3525" t="s">
        <v>2998</v>
      </c>
      <c r="D3525" t="s">
        <v>4547</v>
      </c>
      <c r="E3525">
        <v>228</v>
      </c>
      <c r="F3525">
        <v>2000</v>
      </c>
      <c r="I3525">
        <v>200</v>
      </c>
      <c r="J3525">
        <v>162</v>
      </c>
      <c r="K3525">
        <v>2646</v>
      </c>
      <c r="L3525" t="s">
        <v>3738</v>
      </c>
      <c r="M3525" t="s">
        <v>4530</v>
      </c>
      <c r="N3525">
        <v>23003</v>
      </c>
      <c r="O3525" t="s">
        <v>4529</v>
      </c>
      <c r="P3525" s="402">
        <v>0</v>
      </c>
      <c r="R3525" t="s">
        <v>1555</v>
      </c>
    </row>
    <row r="3526" spans="1:18" x14ac:dyDescent="0.3">
      <c r="A3526" s="247">
        <v>32534</v>
      </c>
      <c r="B3526" t="s">
        <v>2873</v>
      </c>
      <c r="D3526" t="s">
        <v>4547</v>
      </c>
      <c r="E3526">
        <v>228</v>
      </c>
      <c r="F3526">
        <v>2000</v>
      </c>
      <c r="I3526">
        <v>200</v>
      </c>
      <c r="J3526">
        <v>163</v>
      </c>
      <c r="K3526">
        <v>2647</v>
      </c>
      <c r="L3526" t="s">
        <v>3738</v>
      </c>
      <c r="M3526" t="s">
        <v>4530</v>
      </c>
      <c r="N3526">
        <v>23003</v>
      </c>
      <c r="O3526" t="s">
        <v>4529</v>
      </c>
      <c r="P3526" s="402">
        <v>0</v>
      </c>
      <c r="R3526" t="s">
        <v>1555</v>
      </c>
    </row>
    <row r="3527" spans="1:18" x14ac:dyDescent="0.3">
      <c r="A3527" s="247">
        <v>34801</v>
      </c>
      <c r="B3527" t="s">
        <v>231</v>
      </c>
      <c r="D3527" t="s">
        <v>4547</v>
      </c>
      <c r="E3527">
        <v>228</v>
      </c>
      <c r="F3527">
        <v>2000</v>
      </c>
      <c r="I3527">
        <v>600</v>
      </c>
      <c r="J3527">
        <v>164</v>
      </c>
      <c r="K3527">
        <v>2448</v>
      </c>
      <c r="L3527" t="s">
        <v>3738</v>
      </c>
      <c r="M3527" t="s">
        <v>4530</v>
      </c>
      <c r="N3527">
        <v>23003</v>
      </c>
      <c r="O3527" t="s">
        <v>4529</v>
      </c>
      <c r="P3527" s="402">
        <v>0</v>
      </c>
      <c r="R3527" t="s">
        <v>1555</v>
      </c>
    </row>
    <row r="3528" spans="1:18" x14ac:dyDescent="0.3">
      <c r="A3528" s="247">
        <v>107483</v>
      </c>
      <c r="B3528" t="s">
        <v>229</v>
      </c>
      <c r="D3528" t="s">
        <v>4547</v>
      </c>
      <c r="E3528">
        <v>228</v>
      </c>
      <c r="F3528">
        <v>2000</v>
      </c>
      <c r="I3528">
        <v>200</v>
      </c>
      <c r="J3528">
        <v>165</v>
      </c>
      <c r="K3528">
        <v>2649</v>
      </c>
      <c r="L3528" t="s">
        <v>3738</v>
      </c>
      <c r="M3528" t="s">
        <v>4530</v>
      </c>
      <c r="N3528">
        <v>23003</v>
      </c>
      <c r="O3528" t="s">
        <v>4529</v>
      </c>
      <c r="P3528" s="402">
        <v>0</v>
      </c>
      <c r="R3528" t="s">
        <v>1555</v>
      </c>
    </row>
    <row r="3529" spans="1:18" x14ac:dyDescent="0.3">
      <c r="A3529" s="247">
        <v>107889</v>
      </c>
      <c r="B3529" t="s">
        <v>230</v>
      </c>
      <c r="D3529" t="s">
        <v>4547</v>
      </c>
      <c r="E3529">
        <v>228</v>
      </c>
      <c r="F3529">
        <v>2000</v>
      </c>
      <c r="I3529">
        <v>500</v>
      </c>
      <c r="J3529">
        <v>166</v>
      </c>
      <c r="K3529">
        <v>2448</v>
      </c>
      <c r="L3529" t="s">
        <v>3738</v>
      </c>
      <c r="M3529" t="s">
        <v>4530</v>
      </c>
      <c r="N3529">
        <v>23003</v>
      </c>
      <c r="O3529" t="s">
        <v>4529</v>
      </c>
      <c r="P3529" s="402">
        <v>0</v>
      </c>
      <c r="R3529" t="s">
        <v>1555</v>
      </c>
    </row>
    <row r="3530" spans="1:18" x14ac:dyDescent="0.3">
      <c r="A3530" s="247">
        <v>112154</v>
      </c>
      <c r="B3530" t="s">
        <v>1108</v>
      </c>
      <c r="D3530" t="s">
        <v>4547</v>
      </c>
      <c r="E3530">
        <v>228</v>
      </c>
      <c r="F3530">
        <v>2000</v>
      </c>
      <c r="I3530">
        <v>700</v>
      </c>
      <c r="J3530">
        <v>167</v>
      </c>
      <c r="K3530">
        <v>2646</v>
      </c>
      <c r="L3530" t="s">
        <v>3738</v>
      </c>
      <c r="M3530" t="s">
        <v>4530</v>
      </c>
      <c r="N3530">
        <v>23003</v>
      </c>
      <c r="O3530" t="s">
        <v>4529</v>
      </c>
      <c r="P3530" s="402">
        <v>0</v>
      </c>
      <c r="R3530" t="s">
        <v>1555</v>
      </c>
    </row>
    <row r="3531" spans="1:18" x14ac:dyDescent="0.3">
      <c r="A3531" s="247">
        <v>112156</v>
      </c>
      <c r="B3531" t="s">
        <v>2790</v>
      </c>
      <c r="D3531" t="s">
        <v>3810</v>
      </c>
      <c r="E3531">
        <v>233</v>
      </c>
      <c r="F3531">
        <v>2000</v>
      </c>
      <c r="I3531">
        <v>500</v>
      </c>
      <c r="J3531">
        <v>168</v>
      </c>
      <c r="K3531">
        <v>2368</v>
      </c>
      <c r="L3531" t="s">
        <v>3738</v>
      </c>
      <c r="M3531" t="s">
        <v>4530</v>
      </c>
      <c r="N3531">
        <v>23003</v>
      </c>
      <c r="O3531" t="s">
        <v>4529</v>
      </c>
      <c r="P3531" s="402">
        <v>0</v>
      </c>
      <c r="R3531" t="s">
        <v>1555</v>
      </c>
    </row>
    <row r="3532" spans="1:18" x14ac:dyDescent="0.3">
      <c r="A3532" s="247">
        <v>116874</v>
      </c>
      <c r="B3532" t="s">
        <v>25</v>
      </c>
      <c r="D3532" t="s">
        <v>3810</v>
      </c>
      <c r="E3532">
        <v>233</v>
      </c>
      <c r="F3532">
        <v>2000</v>
      </c>
      <c r="I3532">
        <v>1000</v>
      </c>
      <c r="J3532">
        <v>169</v>
      </c>
      <c r="K3532">
        <v>2655</v>
      </c>
      <c r="L3532" t="s">
        <v>3738</v>
      </c>
      <c r="M3532" t="s">
        <v>4530</v>
      </c>
      <c r="N3532">
        <v>23003</v>
      </c>
      <c r="O3532" t="s">
        <v>4529</v>
      </c>
      <c r="P3532" s="402">
        <v>0</v>
      </c>
      <c r="R3532" t="s">
        <v>1555</v>
      </c>
    </row>
    <row r="3533" spans="1:18" x14ac:dyDescent="0.3">
      <c r="A3533" s="247">
        <v>136082</v>
      </c>
      <c r="B3533" t="s">
        <v>82</v>
      </c>
      <c r="D3533" t="s">
        <v>4421</v>
      </c>
      <c r="E3533">
        <v>233</v>
      </c>
      <c r="F3533">
        <v>2000</v>
      </c>
      <c r="I3533">
        <v>500</v>
      </c>
      <c r="J3533">
        <v>170</v>
      </c>
      <c r="K3533">
        <v>2368</v>
      </c>
      <c r="L3533" t="s">
        <v>3738</v>
      </c>
      <c r="M3533" t="s">
        <v>4530</v>
      </c>
      <c r="N3533">
        <v>23003</v>
      </c>
      <c r="O3533" t="s">
        <v>4529</v>
      </c>
      <c r="P3533" s="402">
        <v>0</v>
      </c>
      <c r="R3533" t="s">
        <v>1555</v>
      </c>
    </row>
    <row r="3534" spans="1:18" x14ac:dyDescent="0.3">
      <c r="A3534" s="247">
        <v>59882</v>
      </c>
      <c r="B3534" t="s">
        <v>2422</v>
      </c>
      <c r="D3534" t="s">
        <v>4422</v>
      </c>
      <c r="E3534">
        <v>237</v>
      </c>
      <c r="F3534">
        <v>2000</v>
      </c>
      <c r="I3534">
        <v>1000</v>
      </c>
      <c r="J3534">
        <v>171</v>
      </c>
      <c r="K3534">
        <v>2656</v>
      </c>
      <c r="L3534" t="s">
        <v>3738</v>
      </c>
      <c r="M3534" t="s">
        <v>4530</v>
      </c>
      <c r="N3534">
        <v>23003</v>
      </c>
      <c r="O3534" t="s">
        <v>4529</v>
      </c>
      <c r="P3534" s="402">
        <v>0</v>
      </c>
      <c r="R3534" t="s">
        <v>1555</v>
      </c>
    </row>
    <row r="3535" spans="1:18" x14ac:dyDescent="0.3">
      <c r="A3535" s="247">
        <v>64605</v>
      </c>
      <c r="B3535" t="s">
        <v>3044</v>
      </c>
      <c r="D3535" t="s">
        <v>4422</v>
      </c>
      <c r="E3535">
        <v>237</v>
      </c>
      <c r="F3535">
        <v>2000</v>
      </c>
      <c r="I3535">
        <v>1000</v>
      </c>
      <c r="J3535">
        <v>172</v>
      </c>
      <c r="K3535">
        <v>2656</v>
      </c>
      <c r="L3535" t="s">
        <v>3738</v>
      </c>
      <c r="M3535" t="s">
        <v>4530</v>
      </c>
      <c r="N3535">
        <v>23003</v>
      </c>
      <c r="O3535" t="s">
        <v>4529</v>
      </c>
      <c r="P3535" s="402">
        <v>0</v>
      </c>
      <c r="R3535" t="s">
        <v>1555</v>
      </c>
    </row>
    <row r="3536" spans="1:18" x14ac:dyDescent="0.3">
      <c r="A3536" s="247">
        <v>64607</v>
      </c>
      <c r="B3536" t="s">
        <v>207</v>
      </c>
      <c r="D3536" t="s">
        <v>4439</v>
      </c>
      <c r="E3536">
        <v>254</v>
      </c>
      <c r="F3536">
        <v>2000</v>
      </c>
      <c r="I3536">
        <v>1000</v>
      </c>
      <c r="J3536">
        <v>173</v>
      </c>
      <c r="K3536">
        <v>2658</v>
      </c>
      <c r="L3536" t="s">
        <v>3738</v>
      </c>
      <c r="M3536" t="s">
        <v>4530</v>
      </c>
      <c r="N3536">
        <v>23003</v>
      </c>
      <c r="O3536" t="s">
        <v>4529</v>
      </c>
      <c r="P3536" s="402">
        <v>0</v>
      </c>
      <c r="R3536" t="s">
        <v>1555</v>
      </c>
    </row>
    <row r="3537" spans="1:18" x14ac:dyDescent="0.3">
      <c r="A3537" s="247">
        <v>134548</v>
      </c>
      <c r="B3537" t="s">
        <v>1395</v>
      </c>
      <c r="D3537" t="s">
        <v>4439</v>
      </c>
      <c r="E3537">
        <v>254</v>
      </c>
      <c r="F3537">
        <v>2000</v>
      </c>
      <c r="I3537">
        <v>500</v>
      </c>
      <c r="J3537">
        <v>174</v>
      </c>
      <c r="K3537">
        <v>2659</v>
      </c>
      <c r="L3537" t="s">
        <v>3738</v>
      </c>
      <c r="M3537" t="s">
        <v>4530</v>
      </c>
      <c r="N3537">
        <v>23003</v>
      </c>
      <c r="O3537" t="s">
        <v>4529</v>
      </c>
      <c r="P3537" s="402">
        <v>0</v>
      </c>
      <c r="R3537" t="s">
        <v>1555</v>
      </c>
    </row>
    <row r="3538" spans="1:18" x14ac:dyDescent="0.3">
      <c r="A3538" s="247">
        <v>134549</v>
      </c>
      <c r="B3538" t="s">
        <v>1416</v>
      </c>
      <c r="D3538" t="s">
        <v>4439</v>
      </c>
      <c r="E3538">
        <v>254</v>
      </c>
      <c r="F3538">
        <v>2000</v>
      </c>
      <c r="I3538">
        <v>40</v>
      </c>
      <c r="J3538">
        <v>175</v>
      </c>
      <c r="K3538">
        <v>2661</v>
      </c>
      <c r="L3538" t="s">
        <v>3738</v>
      </c>
      <c r="M3538" t="s">
        <v>4530</v>
      </c>
      <c r="N3538">
        <v>23003</v>
      </c>
      <c r="O3538" t="s">
        <v>4529</v>
      </c>
      <c r="P3538" s="402">
        <v>0</v>
      </c>
      <c r="R3538" t="s">
        <v>1555</v>
      </c>
    </row>
    <row r="3539" spans="1:18" x14ac:dyDescent="0.3">
      <c r="A3539" s="247">
        <v>12847</v>
      </c>
      <c r="B3539" t="s">
        <v>3038</v>
      </c>
      <c r="D3539" t="s">
        <v>4439</v>
      </c>
      <c r="E3539">
        <v>254</v>
      </c>
      <c r="F3539">
        <v>2000</v>
      </c>
      <c r="I3539">
        <v>700</v>
      </c>
      <c r="J3539">
        <v>176</v>
      </c>
      <c r="K3539">
        <v>2503</v>
      </c>
      <c r="L3539" t="s">
        <v>3738</v>
      </c>
      <c r="M3539" t="s">
        <v>4530</v>
      </c>
      <c r="N3539">
        <v>23003</v>
      </c>
      <c r="O3539" t="s">
        <v>4529</v>
      </c>
      <c r="P3539" s="402">
        <v>0</v>
      </c>
      <c r="R3539" t="s">
        <v>1555</v>
      </c>
    </row>
    <row r="3540" spans="1:18" x14ac:dyDescent="0.3">
      <c r="A3540" s="247">
        <v>24204</v>
      </c>
      <c r="B3540" t="s">
        <v>1399</v>
      </c>
      <c r="D3540" t="s">
        <v>4439</v>
      </c>
      <c r="E3540">
        <v>254</v>
      </c>
      <c r="F3540">
        <v>2000</v>
      </c>
      <c r="I3540">
        <v>50</v>
      </c>
      <c r="J3540">
        <v>177</v>
      </c>
      <c r="K3540">
        <v>2516</v>
      </c>
      <c r="L3540" t="s">
        <v>3738</v>
      </c>
      <c r="M3540" t="s">
        <v>4530</v>
      </c>
      <c r="N3540">
        <v>23003</v>
      </c>
      <c r="O3540" t="s">
        <v>4529</v>
      </c>
      <c r="P3540" s="402">
        <v>0</v>
      </c>
      <c r="R3540" t="s">
        <v>1555</v>
      </c>
    </row>
    <row r="3541" spans="1:18" x14ac:dyDescent="0.3">
      <c r="A3541" s="247">
        <v>88839</v>
      </c>
      <c r="B3541" t="s">
        <v>1421</v>
      </c>
      <c r="D3541" t="s">
        <v>4439</v>
      </c>
      <c r="E3541">
        <v>254</v>
      </c>
      <c r="F3541">
        <v>2000</v>
      </c>
      <c r="I3541">
        <v>600</v>
      </c>
      <c r="J3541">
        <v>178</v>
      </c>
      <c r="K3541">
        <v>2222</v>
      </c>
      <c r="L3541" t="s">
        <v>3738</v>
      </c>
      <c r="M3541" t="s">
        <v>4530</v>
      </c>
      <c r="N3541">
        <v>23003</v>
      </c>
      <c r="O3541" t="s">
        <v>4529</v>
      </c>
      <c r="P3541" s="402">
        <v>0</v>
      </c>
      <c r="R3541" t="s">
        <v>1555</v>
      </c>
    </row>
    <row r="3542" spans="1:18" x14ac:dyDescent="0.3">
      <c r="A3542" s="247">
        <v>128287</v>
      </c>
      <c r="B3542" t="s">
        <v>1403</v>
      </c>
      <c r="D3542" t="s">
        <v>4439</v>
      </c>
      <c r="E3542">
        <v>254</v>
      </c>
      <c r="F3542">
        <v>2000</v>
      </c>
      <c r="I3542">
        <v>300</v>
      </c>
      <c r="J3542">
        <v>179</v>
      </c>
      <c r="K3542">
        <v>2222</v>
      </c>
      <c r="L3542" t="s">
        <v>3738</v>
      </c>
      <c r="M3542" t="s">
        <v>4530</v>
      </c>
      <c r="N3542">
        <v>23003</v>
      </c>
      <c r="O3542" t="s">
        <v>4529</v>
      </c>
      <c r="P3542" s="402">
        <v>0</v>
      </c>
      <c r="R3542" t="s">
        <v>1555</v>
      </c>
    </row>
    <row r="3543" spans="1:18" x14ac:dyDescent="0.3">
      <c r="A3543" s="247">
        <v>13088</v>
      </c>
      <c r="B3543" t="s">
        <v>4548</v>
      </c>
      <c r="D3543" t="s">
        <v>4439</v>
      </c>
      <c r="E3543">
        <v>254</v>
      </c>
      <c r="F3543">
        <v>2000</v>
      </c>
      <c r="I3543">
        <v>400</v>
      </c>
      <c r="J3543">
        <v>180</v>
      </c>
      <c r="K3543">
        <v>2659</v>
      </c>
      <c r="L3543" t="s">
        <v>3738</v>
      </c>
      <c r="M3543" t="s">
        <v>4530</v>
      </c>
      <c r="N3543">
        <v>23003</v>
      </c>
      <c r="O3543" t="s">
        <v>4529</v>
      </c>
      <c r="P3543" s="402">
        <v>0</v>
      </c>
      <c r="R3543" t="s">
        <v>1555</v>
      </c>
    </row>
    <row r="3544" spans="1:18" x14ac:dyDescent="0.3">
      <c r="A3544" s="247">
        <v>13109</v>
      </c>
      <c r="B3544" t="s">
        <v>1422</v>
      </c>
      <c r="D3544" t="s">
        <v>4439</v>
      </c>
      <c r="E3544">
        <v>254</v>
      </c>
      <c r="F3544">
        <v>2000</v>
      </c>
      <c r="I3544">
        <v>2000</v>
      </c>
      <c r="J3544">
        <v>181</v>
      </c>
      <c r="K3544">
        <v>2659</v>
      </c>
      <c r="L3544" t="s">
        <v>3738</v>
      </c>
      <c r="M3544" t="s">
        <v>4530</v>
      </c>
      <c r="N3544">
        <v>23003</v>
      </c>
      <c r="O3544" t="s">
        <v>4529</v>
      </c>
      <c r="P3544" s="402">
        <v>0</v>
      </c>
      <c r="R3544" t="s">
        <v>1555</v>
      </c>
    </row>
    <row r="3545" spans="1:18" x14ac:dyDescent="0.3">
      <c r="A3545" s="247">
        <v>17696</v>
      </c>
      <c r="B3545" t="s">
        <v>1410</v>
      </c>
      <c r="D3545" t="s">
        <v>4439</v>
      </c>
      <c r="E3545">
        <v>254</v>
      </c>
      <c r="F3545">
        <v>2000</v>
      </c>
      <c r="I3545">
        <v>2000</v>
      </c>
      <c r="J3545">
        <v>182</v>
      </c>
      <c r="K3545">
        <v>2659</v>
      </c>
      <c r="L3545" t="s">
        <v>3738</v>
      </c>
      <c r="M3545" t="s">
        <v>4530</v>
      </c>
      <c r="N3545">
        <v>23003</v>
      </c>
      <c r="O3545" t="s">
        <v>4529</v>
      </c>
      <c r="P3545" s="402">
        <v>0</v>
      </c>
      <c r="R3545" t="s">
        <v>1555</v>
      </c>
    </row>
    <row r="3546" spans="1:18" x14ac:dyDescent="0.3">
      <c r="A3546" s="247">
        <v>17698</v>
      </c>
      <c r="B3546" t="s">
        <v>2759</v>
      </c>
      <c r="D3546" t="s">
        <v>4423</v>
      </c>
      <c r="E3546">
        <v>257</v>
      </c>
      <c r="F3546">
        <v>2000</v>
      </c>
      <c r="I3546">
        <v>450</v>
      </c>
      <c r="J3546">
        <v>183</v>
      </c>
      <c r="K3546">
        <v>6326</v>
      </c>
      <c r="L3546" t="s">
        <v>3738</v>
      </c>
      <c r="M3546" t="s">
        <v>4530</v>
      </c>
      <c r="N3546">
        <v>23003</v>
      </c>
      <c r="O3546" t="s">
        <v>4529</v>
      </c>
      <c r="P3546" s="402">
        <v>0</v>
      </c>
      <c r="R3546" t="s">
        <v>1555</v>
      </c>
    </row>
    <row r="3547" spans="1:18" x14ac:dyDescent="0.3">
      <c r="A3547" s="247">
        <v>71697</v>
      </c>
      <c r="B3547" t="s">
        <v>2813</v>
      </c>
      <c r="D3547" t="s">
        <v>4425</v>
      </c>
      <c r="E3547">
        <v>281</v>
      </c>
      <c r="F3547">
        <v>2000</v>
      </c>
      <c r="I3547">
        <v>3000</v>
      </c>
      <c r="J3547">
        <v>184</v>
      </c>
      <c r="K3547">
        <v>2376</v>
      </c>
      <c r="L3547" t="s">
        <v>3738</v>
      </c>
      <c r="M3547" t="s">
        <v>4530</v>
      </c>
      <c r="N3547">
        <v>23003</v>
      </c>
      <c r="O3547" t="s">
        <v>4529</v>
      </c>
      <c r="P3547" s="402">
        <v>0</v>
      </c>
      <c r="R3547" t="s">
        <v>1555</v>
      </c>
    </row>
    <row r="3548" spans="1:18" x14ac:dyDescent="0.3">
      <c r="A3548" s="247">
        <v>88838</v>
      </c>
      <c r="B3548" t="s">
        <v>1827</v>
      </c>
      <c r="D3548" t="s">
        <v>4425</v>
      </c>
      <c r="E3548">
        <v>281</v>
      </c>
      <c r="F3548">
        <v>2000</v>
      </c>
      <c r="I3548">
        <v>300</v>
      </c>
      <c r="J3548">
        <v>185</v>
      </c>
      <c r="K3548">
        <v>2664</v>
      </c>
      <c r="L3548" t="s">
        <v>3738</v>
      </c>
      <c r="M3548" t="s">
        <v>4530</v>
      </c>
      <c r="N3548">
        <v>23003</v>
      </c>
      <c r="O3548" t="s">
        <v>4529</v>
      </c>
      <c r="P3548" s="402">
        <v>0</v>
      </c>
      <c r="R3548" t="s">
        <v>1555</v>
      </c>
    </row>
    <row r="3549" spans="1:18" x14ac:dyDescent="0.3">
      <c r="A3549" s="247">
        <v>58706</v>
      </c>
      <c r="B3549" t="s">
        <v>224</v>
      </c>
      <c r="D3549" t="s">
        <v>4549</v>
      </c>
      <c r="E3549">
        <v>292</v>
      </c>
      <c r="F3549">
        <v>2000</v>
      </c>
      <c r="I3549">
        <v>6000</v>
      </c>
      <c r="J3549">
        <v>186</v>
      </c>
      <c r="K3549">
        <v>2667</v>
      </c>
      <c r="L3549" t="s">
        <v>3738</v>
      </c>
      <c r="M3549" t="s">
        <v>4530</v>
      </c>
      <c r="N3549">
        <v>23003</v>
      </c>
      <c r="O3549" t="s">
        <v>4529</v>
      </c>
      <c r="P3549" s="402">
        <v>0</v>
      </c>
      <c r="R3549" t="s">
        <v>1555</v>
      </c>
    </row>
    <row r="3550" spans="1:18" x14ac:dyDescent="0.3">
      <c r="A3550" s="247">
        <v>134373</v>
      </c>
      <c r="B3550" t="s">
        <v>206</v>
      </c>
      <c r="D3550" t="s">
        <v>4550</v>
      </c>
      <c r="E3550">
        <v>292</v>
      </c>
      <c r="F3550">
        <v>2000</v>
      </c>
      <c r="I3550">
        <v>2000</v>
      </c>
      <c r="J3550">
        <v>187</v>
      </c>
      <c r="K3550">
        <v>2668</v>
      </c>
      <c r="L3550" t="s">
        <v>3738</v>
      </c>
      <c r="M3550" t="s">
        <v>4530</v>
      </c>
      <c r="N3550">
        <v>23003</v>
      </c>
      <c r="O3550" t="s">
        <v>4529</v>
      </c>
      <c r="P3550" s="402">
        <v>0</v>
      </c>
      <c r="R3550" t="s">
        <v>1555</v>
      </c>
    </row>
    <row r="3551" spans="1:18" x14ac:dyDescent="0.3">
      <c r="A3551" s="247">
        <v>135088</v>
      </c>
      <c r="B3551" t="s">
        <v>4301</v>
      </c>
      <c r="D3551" t="s">
        <v>4551</v>
      </c>
      <c r="E3551">
        <v>293</v>
      </c>
      <c r="F3551">
        <v>2000</v>
      </c>
      <c r="I3551">
        <v>300</v>
      </c>
      <c r="J3551">
        <v>188</v>
      </c>
      <c r="K3551">
        <v>2453</v>
      </c>
      <c r="L3551" t="s">
        <v>3738</v>
      </c>
      <c r="M3551" t="s">
        <v>4530</v>
      </c>
      <c r="N3551">
        <v>23003</v>
      </c>
      <c r="O3551" t="s">
        <v>4529</v>
      </c>
      <c r="P3551" s="402">
        <v>0</v>
      </c>
      <c r="R3551" t="s">
        <v>1555</v>
      </c>
    </row>
    <row r="3552" spans="1:18" x14ac:dyDescent="0.3">
      <c r="A3552" s="247">
        <v>15813</v>
      </c>
      <c r="B3552" t="s">
        <v>3283</v>
      </c>
      <c r="D3552" t="s">
        <v>4551</v>
      </c>
      <c r="E3552">
        <v>293</v>
      </c>
      <c r="F3552">
        <v>2000</v>
      </c>
      <c r="I3552">
        <v>200</v>
      </c>
      <c r="J3552">
        <v>189</v>
      </c>
      <c r="K3552">
        <v>2232</v>
      </c>
      <c r="L3552" t="s">
        <v>3738</v>
      </c>
      <c r="M3552" t="s">
        <v>4530</v>
      </c>
      <c r="N3552">
        <v>23003</v>
      </c>
      <c r="O3552" t="s">
        <v>4529</v>
      </c>
      <c r="P3552" s="402">
        <v>0</v>
      </c>
      <c r="R3552" t="s">
        <v>1555</v>
      </c>
    </row>
    <row r="3553" spans="1:18" x14ac:dyDescent="0.3">
      <c r="A3553" s="247">
        <v>134544</v>
      </c>
      <c r="B3553" t="s">
        <v>1848</v>
      </c>
      <c r="D3553" t="s">
        <v>4510</v>
      </c>
      <c r="E3553">
        <v>296</v>
      </c>
      <c r="F3553">
        <v>2000</v>
      </c>
      <c r="I3553">
        <v>2000</v>
      </c>
      <c r="J3553">
        <v>190</v>
      </c>
      <c r="K3553">
        <v>2669</v>
      </c>
      <c r="L3553" t="s">
        <v>3738</v>
      </c>
      <c r="M3553" t="s">
        <v>4530</v>
      </c>
      <c r="N3553">
        <v>23003</v>
      </c>
      <c r="O3553" t="s">
        <v>4529</v>
      </c>
      <c r="P3553" s="402">
        <v>0</v>
      </c>
      <c r="R3553" t="s">
        <v>1555</v>
      </c>
    </row>
    <row r="3554" spans="1:18" x14ac:dyDescent="0.3">
      <c r="A3554" s="247">
        <v>12835</v>
      </c>
      <c r="B3554" t="s">
        <v>1507</v>
      </c>
      <c r="D3554" t="s">
        <v>4510</v>
      </c>
      <c r="E3554">
        <v>296</v>
      </c>
      <c r="F3554">
        <v>2000</v>
      </c>
      <c r="I3554">
        <v>2000</v>
      </c>
      <c r="J3554">
        <v>191</v>
      </c>
      <c r="K3554">
        <v>2673</v>
      </c>
      <c r="L3554" t="s">
        <v>3738</v>
      </c>
      <c r="M3554" t="s">
        <v>4530</v>
      </c>
      <c r="N3554">
        <v>23003</v>
      </c>
      <c r="O3554" t="s">
        <v>4529</v>
      </c>
      <c r="P3554" s="402">
        <v>0</v>
      </c>
      <c r="R3554" t="s">
        <v>1555</v>
      </c>
    </row>
    <row r="3555" spans="1:18" x14ac:dyDescent="0.3">
      <c r="A3555" s="247">
        <v>135414</v>
      </c>
      <c r="B3555" t="s">
        <v>1415</v>
      </c>
      <c r="D3555" t="s">
        <v>4440</v>
      </c>
      <c r="E3555">
        <v>304</v>
      </c>
      <c r="F3555">
        <v>2000</v>
      </c>
      <c r="I3555">
        <v>500</v>
      </c>
      <c r="J3555">
        <v>192</v>
      </c>
      <c r="K3555">
        <v>2794</v>
      </c>
      <c r="L3555" t="s">
        <v>3738</v>
      </c>
      <c r="M3555" t="s">
        <v>4530</v>
      </c>
      <c r="N3555">
        <v>23003</v>
      </c>
      <c r="O3555" t="s">
        <v>4529</v>
      </c>
      <c r="P3555" s="402">
        <v>0</v>
      </c>
      <c r="R3555" t="s">
        <v>1555</v>
      </c>
    </row>
    <row r="3556" spans="1:18" x14ac:dyDescent="0.3">
      <c r="A3556" s="247">
        <v>136553</v>
      </c>
      <c r="B3556" t="s">
        <v>222</v>
      </c>
      <c r="D3556" t="s">
        <v>4441</v>
      </c>
      <c r="E3556">
        <v>31</v>
      </c>
      <c r="F3556">
        <v>2000</v>
      </c>
      <c r="I3556">
        <v>200</v>
      </c>
      <c r="J3556">
        <v>193</v>
      </c>
      <c r="K3556">
        <v>2795</v>
      </c>
      <c r="L3556" t="s">
        <v>3738</v>
      </c>
      <c r="M3556" t="s">
        <v>4530</v>
      </c>
      <c r="N3556">
        <v>23003</v>
      </c>
      <c r="O3556" t="s">
        <v>4529</v>
      </c>
      <c r="P3556" s="402">
        <v>0</v>
      </c>
      <c r="R3556" t="s">
        <v>1555</v>
      </c>
    </row>
    <row r="3557" spans="1:18" x14ac:dyDescent="0.3">
      <c r="A3557" s="247">
        <v>136556</v>
      </c>
      <c r="B3557" t="s">
        <v>241</v>
      </c>
      <c r="D3557" t="s">
        <v>4552</v>
      </c>
      <c r="E3557">
        <v>39</v>
      </c>
      <c r="F3557">
        <v>2000</v>
      </c>
      <c r="I3557">
        <v>50</v>
      </c>
      <c r="J3557">
        <v>194</v>
      </c>
      <c r="K3557">
        <v>2674</v>
      </c>
      <c r="L3557" t="s">
        <v>3738</v>
      </c>
      <c r="M3557" t="s">
        <v>4530</v>
      </c>
      <c r="N3557">
        <v>23003</v>
      </c>
      <c r="O3557" t="s">
        <v>4529</v>
      </c>
      <c r="P3557" s="402">
        <v>0</v>
      </c>
      <c r="R3557" t="s">
        <v>1555</v>
      </c>
    </row>
    <row r="3558" spans="1:18" x14ac:dyDescent="0.3">
      <c r="A3558" s="247">
        <v>12877</v>
      </c>
      <c r="B3558" t="s">
        <v>238</v>
      </c>
      <c r="D3558" t="s">
        <v>4552</v>
      </c>
      <c r="E3558">
        <v>39</v>
      </c>
      <c r="F3558">
        <v>2000</v>
      </c>
      <c r="I3558">
        <v>200</v>
      </c>
      <c r="J3558">
        <v>195</v>
      </c>
      <c r="K3558">
        <v>2676</v>
      </c>
      <c r="L3558" t="s">
        <v>3738</v>
      </c>
      <c r="M3558" t="s">
        <v>4530</v>
      </c>
      <c r="N3558">
        <v>23003</v>
      </c>
      <c r="O3558" t="s">
        <v>4529</v>
      </c>
      <c r="P3558" s="402">
        <v>0</v>
      </c>
      <c r="R3558" t="s">
        <v>1555</v>
      </c>
    </row>
    <row r="3559" spans="1:18" x14ac:dyDescent="0.3">
      <c r="A3559" s="247">
        <v>109848</v>
      </c>
      <c r="B3559" t="s">
        <v>239</v>
      </c>
      <c r="D3559" t="s">
        <v>4552</v>
      </c>
      <c r="E3559">
        <v>39</v>
      </c>
      <c r="F3559">
        <v>2000</v>
      </c>
      <c r="I3559">
        <v>20</v>
      </c>
      <c r="J3559">
        <v>196</v>
      </c>
      <c r="K3559">
        <v>2674</v>
      </c>
      <c r="L3559" t="s">
        <v>3738</v>
      </c>
      <c r="M3559" t="s">
        <v>4530</v>
      </c>
      <c r="N3559">
        <v>23003</v>
      </c>
      <c r="O3559" t="s">
        <v>4529</v>
      </c>
      <c r="P3559" s="402">
        <v>0</v>
      </c>
      <c r="R3559" t="s">
        <v>1555</v>
      </c>
    </row>
    <row r="3560" spans="1:18" x14ac:dyDescent="0.3">
      <c r="A3560" s="247">
        <v>13558</v>
      </c>
      <c r="B3560" t="s">
        <v>2399</v>
      </c>
      <c r="D3560" t="s">
        <v>4552</v>
      </c>
      <c r="E3560">
        <v>39</v>
      </c>
      <c r="F3560">
        <v>2000</v>
      </c>
      <c r="I3560">
        <v>400</v>
      </c>
      <c r="J3560">
        <v>197</v>
      </c>
      <c r="K3560">
        <v>2677</v>
      </c>
      <c r="L3560" t="s">
        <v>3738</v>
      </c>
      <c r="M3560" t="s">
        <v>4530</v>
      </c>
      <c r="N3560">
        <v>23003</v>
      </c>
      <c r="O3560" t="s">
        <v>4529</v>
      </c>
      <c r="P3560" s="402">
        <v>0</v>
      </c>
      <c r="R3560" t="s">
        <v>1555</v>
      </c>
    </row>
    <row r="3561" spans="1:18" x14ac:dyDescent="0.3">
      <c r="A3561" s="247">
        <v>13559</v>
      </c>
      <c r="B3561" t="s">
        <v>2898</v>
      </c>
      <c r="D3561" t="s">
        <v>4511</v>
      </c>
      <c r="E3561">
        <v>39</v>
      </c>
      <c r="F3561">
        <v>2000</v>
      </c>
      <c r="I3561">
        <v>70</v>
      </c>
      <c r="J3561">
        <v>198</v>
      </c>
      <c r="K3561">
        <v>2678</v>
      </c>
      <c r="L3561" t="s">
        <v>3738</v>
      </c>
      <c r="M3561" t="s">
        <v>4530</v>
      </c>
      <c r="N3561">
        <v>23003</v>
      </c>
      <c r="O3561" t="s">
        <v>4529</v>
      </c>
      <c r="P3561" s="402">
        <v>0</v>
      </c>
      <c r="R3561" t="s">
        <v>1555</v>
      </c>
    </row>
    <row r="3562" spans="1:18" x14ac:dyDescent="0.3">
      <c r="A3562" s="247">
        <v>13560</v>
      </c>
      <c r="B3562" t="s">
        <v>4512</v>
      </c>
      <c r="D3562" t="s">
        <v>4511</v>
      </c>
      <c r="E3562">
        <v>39</v>
      </c>
      <c r="F3562">
        <v>2000</v>
      </c>
      <c r="I3562">
        <v>20</v>
      </c>
      <c r="J3562">
        <v>199</v>
      </c>
      <c r="K3562">
        <v>2234</v>
      </c>
      <c r="L3562" t="s">
        <v>3738</v>
      </c>
      <c r="M3562" t="s">
        <v>4530</v>
      </c>
      <c r="N3562">
        <v>23003</v>
      </c>
      <c r="O3562" t="s">
        <v>4529</v>
      </c>
      <c r="P3562" s="402">
        <v>0</v>
      </c>
      <c r="R3562" t="s">
        <v>1555</v>
      </c>
    </row>
    <row r="3563" spans="1:18" x14ac:dyDescent="0.3">
      <c r="A3563" s="247">
        <v>13562</v>
      </c>
      <c r="B3563" t="s">
        <v>1830</v>
      </c>
      <c r="D3563" t="s">
        <v>4511</v>
      </c>
      <c r="E3563">
        <v>39</v>
      </c>
      <c r="F3563">
        <v>2000</v>
      </c>
      <c r="I3563">
        <v>500</v>
      </c>
      <c r="J3563">
        <v>200</v>
      </c>
      <c r="K3563">
        <v>2679</v>
      </c>
      <c r="L3563" t="s">
        <v>3738</v>
      </c>
      <c r="M3563" t="s">
        <v>4530</v>
      </c>
      <c r="N3563">
        <v>23003</v>
      </c>
      <c r="O3563" t="s">
        <v>4529</v>
      </c>
      <c r="P3563" s="402">
        <v>0</v>
      </c>
      <c r="R3563" t="s">
        <v>1555</v>
      </c>
    </row>
    <row r="3564" spans="1:18" x14ac:dyDescent="0.3">
      <c r="A3564" s="247">
        <v>88745</v>
      </c>
      <c r="B3564" t="s">
        <v>3324</v>
      </c>
      <c r="D3564" t="s">
        <v>4511</v>
      </c>
      <c r="E3564">
        <v>39</v>
      </c>
      <c r="F3564">
        <v>2000</v>
      </c>
      <c r="I3564">
        <v>300</v>
      </c>
      <c r="J3564">
        <v>201</v>
      </c>
      <c r="K3564">
        <v>2234</v>
      </c>
      <c r="L3564" t="s">
        <v>3738</v>
      </c>
      <c r="M3564" t="s">
        <v>4530</v>
      </c>
      <c r="N3564">
        <v>23003</v>
      </c>
      <c r="O3564" t="s">
        <v>4529</v>
      </c>
      <c r="P3564" s="402">
        <v>0</v>
      </c>
      <c r="R3564" t="s">
        <v>1555</v>
      </c>
    </row>
    <row r="3565" spans="1:18" x14ac:dyDescent="0.3">
      <c r="A3565" s="247">
        <v>102820</v>
      </c>
      <c r="B3565" t="s">
        <v>213</v>
      </c>
      <c r="D3565" t="s">
        <v>3745</v>
      </c>
      <c r="E3565">
        <v>47</v>
      </c>
      <c r="F3565">
        <v>2000</v>
      </c>
      <c r="I3565">
        <v>15</v>
      </c>
      <c r="J3565">
        <v>202</v>
      </c>
      <c r="K3565">
        <v>2680</v>
      </c>
      <c r="L3565" t="s">
        <v>3738</v>
      </c>
      <c r="M3565" t="s">
        <v>4530</v>
      </c>
      <c r="N3565">
        <v>23003</v>
      </c>
      <c r="O3565" t="s">
        <v>4529</v>
      </c>
      <c r="P3565" s="402">
        <v>0</v>
      </c>
      <c r="R3565" t="s">
        <v>1555</v>
      </c>
    </row>
    <row r="3566" spans="1:18" x14ac:dyDescent="0.3">
      <c r="A3566" s="247">
        <v>136896</v>
      </c>
      <c r="B3566" t="s">
        <v>2985</v>
      </c>
      <c r="D3566" t="s">
        <v>4553</v>
      </c>
      <c r="E3566">
        <v>55</v>
      </c>
      <c r="F3566">
        <v>2000</v>
      </c>
      <c r="I3566">
        <v>1000</v>
      </c>
      <c r="J3566">
        <v>203</v>
      </c>
      <c r="K3566">
        <v>2681</v>
      </c>
      <c r="L3566" t="s">
        <v>3738</v>
      </c>
      <c r="M3566" t="s">
        <v>4530</v>
      </c>
      <c r="N3566">
        <v>23003</v>
      </c>
      <c r="O3566" t="s">
        <v>4529</v>
      </c>
      <c r="P3566" s="402">
        <v>0</v>
      </c>
      <c r="R3566" t="s">
        <v>1555</v>
      </c>
    </row>
    <row r="3567" spans="1:18" x14ac:dyDescent="0.3">
      <c r="A3567" s="247">
        <v>136898</v>
      </c>
      <c r="B3567" t="s">
        <v>35</v>
      </c>
      <c r="D3567" t="s">
        <v>4553</v>
      </c>
      <c r="E3567">
        <v>55</v>
      </c>
      <c r="F3567">
        <v>2000</v>
      </c>
      <c r="I3567">
        <v>100</v>
      </c>
      <c r="J3567">
        <v>204</v>
      </c>
      <c r="K3567">
        <v>2683</v>
      </c>
      <c r="L3567" t="s">
        <v>3738</v>
      </c>
      <c r="M3567" t="s">
        <v>4530</v>
      </c>
      <c r="N3567">
        <v>23003</v>
      </c>
      <c r="O3567" t="s">
        <v>4529</v>
      </c>
      <c r="P3567" s="402">
        <v>0</v>
      </c>
      <c r="R3567" t="s">
        <v>1555</v>
      </c>
    </row>
    <row r="3568" spans="1:18" x14ac:dyDescent="0.3">
      <c r="A3568" s="247">
        <v>78509</v>
      </c>
      <c r="B3568" t="s">
        <v>3156</v>
      </c>
      <c r="D3568" t="s">
        <v>4553</v>
      </c>
      <c r="E3568">
        <v>55</v>
      </c>
      <c r="F3568">
        <v>2000</v>
      </c>
      <c r="I3568">
        <v>100</v>
      </c>
      <c r="J3568">
        <v>205</v>
      </c>
      <c r="K3568">
        <v>2684</v>
      </c>
      <c r="L3568" t="s">
        <v>3738</v>
      </c>
      <c r="M3568" t="s">
        <v>4530</v>
      </c>
      <c r="N3568">
        <v>23003</v>
      </c>
      <c r="O3568" t="s">
        <v>4529</v>
      </c>
      <c r="P3568" s="402">
        <v>0</v>
      </c>
      <c r="R3568" t="s">
        <v>1555</v>
      </c>
    </row>
    <row r="3569" spans="1:18" x14ac:dyDescent="0.3">
      <c r="A3569" s="247">
        <v>100802</v>
      </c>
      <c r="B3569" t="s">
        <v>2223</v>
      </c>
      <c r="D3569" t="s">
        <v>4513</v>
      </c>
      <c r="E3569">
        <v>58</v>
      </c>
      <c r="F3569">
        <v>2000</v>
      </c>
      <c r="I3569">
        <v>100</v>
      </c>
      <c r="J3569">
        <v>206</v>
      </c>
      <c r="K3569">
        <v>2686</v>
      </c>
      <c r="L3569" t="s">
        <v>3738</v>
      </c>
      <c r="M3569" t="s">
        <v>4530</v>
      </c>
      <c r="N3569">
        <v>23003</v>
      </c>
      <c r="O3569" t="s">
        <v>4529</v>
      </c>
      <c r="P3569" s="402">
        <v>0</v>
      </c>
      <c r="R3569" t="s">
        <v>1555</v>
      </c>
    </row>
    <row r="3570" spans="1:18" x14ac:dyDescent="0.3">
      <c r="A3570" s="247">
        <v>20144</v>
      </c>
      <c r="B3570" t="s">
        <v>3136</v>
      </c>
      <c r="D3570" t="s">
        <v>4513</v>
      </c>
      <c r="E3570">
        <v>58</v>
      </c>
      <c r="F3570">
        <v>2000</v>
      </c>
      <c r="I3570">
        <v>500</v>
      </c>
      <c r="J3570">
        <v>207</v>
      </c>
      <c r="K3570">
        <v>2235</v>
      </c>
      <c r="L3570" t="s">
        <v>3738</v>
      </c>
      <c r="M3570" t="s">
        <v>4530</v>
      </c>
      <c r="N3570">
        <v>23003</v>
      </c>
      <c r="O3570" t="s">
        <v>4529</v>
      </c>
      <c r="P3570" s="402">
        <v>0</v>
      </c>
      <c r="R3570" t="s">
        <v>1555</v>
      </c>
    </row>
    <row r="3571" spans="1:18" x14ac:dyDescent="0.3">
      <c r="A3571" s="247">
        <v>40251</v>
      </c>
      <c r="B3571" t="s">
        <v>2225</v>
      </c>
      <c r="D3571" t="s">
        <v>4513</v>
      </c>
      <c r="E3571">
        <v>58</v>
      </c>
      <c r="F3571">
        <v>2000</v>
      </c>
      <c r="I3571">
        <v>60</v>
      </c>
      <c r="J3571">
        <v>208</v>
      </c>
      <c r="K3571">
        <v>2691</v>
      </c>
      <c r="L3571" t="s">
        <v>3738</v>
      </c>
      <c r="M3571" t="s">
        <v>4530</v>
      </c>
      <c r="N3571">
        <v>23003</v>
      </c>
      <c r="O3571" t="s">
        <v>4529</v>
      </c>
      <c r="P3571" s="402">
        <v>0</v>
      </c>
      <c r="R3571" t="s">
        <v>1555</v>
      </c>
    </row>
    <row r="3572" spans="1:18" x14ac:dyDescent="0.3">
      <c r="A3572" s="247">
        <v>14784</v>
      </c>
      <c r="B3572" t="s">
        <v>2368</v>
      </c>
      <c r="D3572" t="s">
        <v>4513</v>
      </c>
      <c r="E3572">
        <v>58</v>
      </c>
      <c r="F3572">
        <v>2000</v>
      </c>
      <c r="I3572">
        <v>7000</v>
      </c>
      <c r="J3572">
        <v>209</v>
      </c>
      <c r="K3572">
        <v>2235</v>
      </c>
      <c r="L3572" t="s">
        <v>3738</v>
      </c>
      <c r="M3572" t="s">
        <v>4530</v>
      </c>
      <c r="N3572">
        <v>23003</v>
      </c>
      <c r="O3572" t="s">
        <v>4529</v>
      </c>
      <c r="P3572" s="402">
        <v>0</v>
      </c>
      <c r="R3572" t="s">
        <v>1555</v>
      </c>
    </row>
    <row r="3573" spans="1:18" x14ac:dyDescent="0.3">
      <c r="A3573" s="247">
        <v>15672</v>
      </c>
      <c r="B3573" t="s">
        <v>3880</v>
      </c>
      <c r="D3573" t="s">
        <v>4554</v>
      </c>
      <c r="E3573">
        <v>61</v>
      </c>
      <c r="F3573">
        <v>2000</v>
      </c>
      <c r="I3573">
        <v>100</v>
      </c>
      <c r="J3573">
        <v>210</v>
      </c>
      <c r="K3573">
        <v>2693</v>
      </c>
      <c r="L3573" t="s">
        <v>3738</v>
      </c>
      <c r="M3573" t="s">
        <v>4530</v>
      </c>
      <c r="N3573">
        <v>23003</v>
      </c>
      <c r="O3573" t="s">
        <v>4529</v>
      </c>
      <c r="P3573" s="402">
        <v>0</v>
      </c>
      <c r="R3573" t="s">
        <v>1555</v>
      </c>
    </row>
    <row r="3574" spans="1:18" x14ac:dyDescent="0.3">
      <c r="A3574" s="247">
        <v>99787</v>
      </c>
      <c r="B3574" t="s">
        <v>3881</v>
      </c>
      <c r="D3574" t="s">
        <v>4554</v>
      </c>
      <c r="E3574">
        <v>61</v>
      </c>
      <c r="F3574">
        <v>2000</v>
      </c>
      <c r="I3574">
        <v>2000</v>
      </c>
      <c r="J3574">
        <v>211</v>
      </c>
      <c r="K3574">
        <v>2694</v>
      </c>
      <c r="L3574" t="s">
        <v>3738</v>
      </c>
      <c r="M3574" t="s">
        <v>4530</v>
      </c>
      <c r="N3574">
        <v>23003</v>
      </c>
      <c r="O3574" t="s">
        <v>4529</v>
      </c>
      <c r="P3574" s="402">
        <v>0</v>
      </c>
      <c r="R3574" t="s">
        <v>1555</v>
      </c>
    </row>
    <row r="3575" spans="1:18" x14ac:dyDescent="0.3">
      <c r="A3575" s="247">
        <v>133301</v>
      </c>
      <c r="B3575" t="s">
        <v>3885</v>
      </c>
      <c r="D3575" t="s">
        <v>4554</v>
      </c>
      <c r="E3575">
        <v>61</v>
      </c>
      <c r="F3575">
        <v>2000</v>
      </c>
      <c r="I3575">
        <v>1000</v>
      </c>
      <c r="J3575">
        <v>212</v>
      </c>
      <c r="K3575">
        <v>2694</v>
      </c>
      <c r="L3575" t="s">
        <v>3738</v>
      </c>
      <c r="M3575" t="s">
        <v>4530</v>
      </c>
      <c r="N3575">
        <v>23003</v>
      </c>
      <c r="O3575" t="s">
        <v>4529</v>
      </c>
      <c r="P3575" s="402">
        <v>0</v>
      </c>
      <c r="R3575" t="s">
        <v>1555</v>
      </c>
    </row>
    <row r="3576" spans="1:18" x14ac:dyDescent="0.3">
      <c r="A3576" s="247">
        <v>140047</v>
      </c>
      <c r="B3576" t="s">
        <v>3894</v>
      </c>
      <c r="D3576" t="s">
        <v>4554</v>
      </c>
      <c r="E3576">
        <v>61</v>
      </c>
      <c r="F3576">
        <v>2000</v>
      </c>
      <c r="I3576">
        <v>100</v>
      </c>
      <c r="J3576">
        <v>213</v>
      </c>
      <c r="K3576">
        <v>2696</v>
      </c>
      <c r="L3576" t="s">
        <v>3738</v>
      </c>
      <c r="M3576" t="s">
        <v>4530</v>
      </c>
      <c r="N3576">
        <v>23003</v>
      </c>
      <c r="O3576" t="s">
        <v>4529</v>
      </c>
      <c r="P3576" s="402">
        <v>0</v>
      </c>
      <c r="R3576" t="s">
        <v>1555</v>
      </c>
    </row>
    <row r="3577" spans="1:18" x14ac:dyDescent="0.3">
      <c r="A3577" s="247">
        <v>140048</v>
      </c>
      <c r="B3577" t="s">
        <v>3896</v>
      </c>
      <c r="D3577" t="s">
        <v>4554</v>
      </c>
      <c r="E3577">
        <v>61</v>
      </c>
      <c r="F3577">
        <v>2000</v>
      </c>
      <c r="I3577">
        <v>500</v>
      </c>
      <c r="J3577">
        <v>214</v>
      </c>
      <c r="K3577">
        <v>2448</v>
      </c>
      <c r="L3577" t="s">
        <v>3738</v>
      </c>
      <c r="M3577" t="s">
        <v>4530</v>
      </c>
      <c r="N3577">
        <v>23003</v>
      </c>
      <c r="O3577" t="s">
        <v>4529</v>
      </c>
      <c r="P3577" s="402">
        <v>0</v>
      </c>
      <c r="R3577" t="s">
        <v>1555</v>
      </c>
    </row>
    <row r="3578" spans="1:18" x14ac:dyDescent="0.3">
      <c r="A3578" s="247">
        <v>140052</v>
      </c>
      <c r="B3578" t="s">
        <v>3819</v>
      </c>
      <c r="E3578">
        <v>58</v>
      </c>
      <c r="F3578">
        <v>2000</v>
      </c>
      <c r="I3578">
        <v>3000</v>
      </c>
      <c r="J3578">
        <v>215</v>
      </c>
      <c r="K3578">
        <v>2375</v>
      </c>
      <c r="L3578" t="s">
        <v>1560</v>
      </c>
      <c r="M3578" t="s">
        <v>4530</v>
      </c>
      <c r="N3578">
        <v>23003</v>
      </c>
      <c r="O3578" t="s">
        <v>4529</v>
      </c>
      <c r="P3578" s="402">
        <v>0</v>
      </c>
      <c r="R3578" t="s">
        <v>1555</v>
      </c>
    </row>
    <row r="3579" spans="1:18" x14ac:dyDescent="0.3">
      <c r="A3579" s="247">
        <v>140061</v>
      </c>
      <c r="B3579" t="s">
        <v>3879</v>
      </c>
      <c r="E3579">
        <v>61</v>
      </c>
      <c r="F3579">
        <v>2000</v>
      </c>
      <c r="I3579">
        <v>1000</v>
      </c>
      <c r="J3579">
        <v>216</v>
      </c>
      <c r="K3579">
        <v>2697</v>
      </c>
      <c r="L3579" t="s">
        <v>1560</v>
      </c>
      <c r="M3579" t="s">
        <v>4530</v>
      </c>
      <c r="N3579">
        <v>23003</v>
      </c>
      <c r="O3579" t="s">
        <v>4529</v>
      </c>
      <c r="P3579" s="402">
        <v>0</v>
      </c>
      <c r="R3579" t="s">
        <v>1555</v>
      </c>
    </row>
    <row r="3580" spans="1:18" x14ac:dyDescent="0.3">
      <c r="A3580" s="247">
        <v>140241</v>
      </c>
      <c r="B3580" t="s">
        <v>3886</v>
      </c>
      <c r="E3580">
        <v>61</v>
      </c>
      <c r="F3580">
        <v>2000</v>
      </c>
      <c r="I3580">
        <v>700</v>
      </c>
      <c r="J3580">
        <v>217</v>
      </c>
      <c r="K3580">
        <v>2697</v>
      </c>
      <c r="L3580" t="s">
        <v>1560</v>
      </c>
      <c r="M3580" t="s">
        <v>4530</v>
      </c>
      <c r="N3580">
        <v>23003</v>
      </c>
      <c r="O3580" t="s">
        <v>4529</v>
      </c>
      <c r="P3580" s="402">
        <v>0</v>
      </c>
      <c r="R3580" t="s">
        <v>1555</v>
      </c>
    </row>
    <row r="3581" spans="1:18" x14ac:dyDescent="0.3">
      <c r="A3581" s="247">
        <v>140042</v>
      </c>
      <c r="B3581" t="s">
        <v>2776</v>
      </c>
      <c r="D3581" t="s">
        <v>3799</v>
      </c>
      <c r="E3581">
        <v>70</v>
      </c>
      <c r="F3581">
        <v>2000</v>
      </c>
      <c r="I3581">
        <v>800</v>
      </c>
      <c r="J3581">
        <v>218</v>
      </c>
      <c r="K3581">
        <v>2698</v>
      </c>
      <c r="L3581" t="s">
        <v>3738</v>
      </c>
      <c r="M3581" t="s">
        <v>4530</v>
      </c>
      <c r="N3581">
        <v>23003</v>
      </c>
      <c r="O3581" t="s">
        <v>4529</v>
      </c>
      <c r="P3581" s="402">
        <v>0</v>
      </c>
      <c r="R3581" t="s">
        <v>1555</v>
      </c>
    </row>
    <row r="3582" spans="1:18" x14ac:dyDescent="0.3">
      <c r="A3582" s="247">
        <v>140043</v>
      </c>
      <c r="B3582" t="s">
        <v>34</v>
      </c>
      <c r="D3582" t="s">
        <v>4514</v>
      </c>
      <c r="E3582">
        <v>70</v>
      </c>
      <c r="F3582">
        <v>2000</v>
      </c>
      <c r="I3582">
        <v>150</v>
      </c>
      <c r="J3582">
        <v>219</v>
      </c>
      <c r="K3582">
        <v>2237</v>
      </c>
      <c r="L3582" t="s">
        <v>3738</v>
      </c>
      <c r="M3582" t="s">
        <v>4530</v>
      </c>
      <c r="N3582">
        <v>23003</v>
      </c>
      <c r="O3582" t="s">
        <v>4529</v>
      </c>
      <c r="P3582" s="402">
        <v>0</v>
      </c>
      <c r="R3582" t="s">
        <v>1555</v>
      </c>
    </row>
    <row r="3583" spans="1:18" x14ac:dyDescent="0.3">
      <c r="A3583" s="247">
        <v>140053</v>
      </c>
      <c r="B3583" t="s">
        <v>36</v>
      </c>
      <c r="D3583" t="s">
        <v>4514</v>
      </c>
      <c r="E3583">
        <v>70</v>
      </c>
      <c r="F3583">
        <v>2000</v>
      </c>
      <c r="I3583">
        <v>700</v>
      </c>
      <c r="J3583">
        <v>220</v>
      </c>
      <c r="K3583">
        <v>2237</v>
      </c>
      <c r="L3583" t="s">
        <v>3738</v>
      </c>
      <c r="M3583" t="s">
        <v>4530</v>
      </c>
      <c r="N3583">
        <v>23003</v>
      </c>
      <c r="O3583" t="s">
        <v>4529</v>
      </c>
      <c r="P3583" s="402">
        <v>0</v>
      </c>
      <c r="R3583" t="s">
        <v>1555</v>
      </c>
    </row>
    <row r="3584" spans="1:18" x14ac:dyDescent="0.3">
      <c r="A3584" s="247">
        <v>14921</v>
      </c>
      <c r="B3584" t="s">
        <v>37</v>
      </c>
      <c r="D3584" t="s">
        <v>4514</v>
      </c>
      <c r="E3584">
        <v>70</v>
      </c>
      <c r="F3584">
        <v>2000</v>
      </c>
      <c r="I3584">
        <v>500</v>
      </c>
      <c r="J3584">
        <v>221</v>
      </c>
      <c r="K3584">
        <v>2699</v>
      </c>
      <c r="L3584" t="s">
        <v>3738</v>
      </c>
      <c r="M3584" t="s">
        <v>4530</v>
      </c>
      <c r="N3584">
        <v>23003</v>
      </c>
      <c r="O3584" t="s">
        <v>4529</v>
      </c>
      <c r="P3584" s="402">
        <v>0</v>
      </c>
      <c r="R3584" t="s">
        <v>1555</v>
      </c>
    </row>
    <row r="3585" spans="1:18" x14ac:dyDescent="0.3">
      <c r="A3585" s="247">
        <v>19998</v>
      </c>
      <c r="B3585" t="s">
        <v>166</v>
      </c>
      <c r="D3585" t="s">
        <v>4514</v>
      </c>
      <c r="E3585">
        <v>70</v>
      </c>
      <c r="F3585">
        <v>2000</v>
      </c>
      <c r="I3585">
        <v>200</v>
      </c>
      <c r="J3585">
        <v>222</v>
      </c>
      <c r="K3585">
        <v>2699</v>
      </c>
      <c r="L3585" t="s">
        <v>3738</v>
      </c>
      <c r="M3585" t="s">
        <v>4530</v>
      </c>
      <c r="N3585">
        <v>23003</v>
      </c>
      <c r="O3585" t="s">
        <v>4529</v>
      </c>
      <c r="P3585" s="402">
        <v>0</v>
      </c>
      <c r="R3585" t="s">
        <v>1555</v>
      </c>
    </row>
    <row r="3586" spans="1:18" x14ac:dyDescent="0.3">
      <c r="A3586" s="247">
        <v>20001</v>
      </c>
      <c r="B3586" t="s">
        <v>2778</v>
      </c>
      <c r="D3586" t="s">
        <v>4555</v>
      </c>
      <c r="E3586">
        <v>75</v>
      </c>
      <c r="F3586">
        <v>2000</v>
      </c>
      <c r="I3586">
        <v>200</v>
      </c>
      <c r="J3586">
        <v>223</v>
      </c>
      <c r="K3586">
        <v>2701</v>
      </c>
      <c r="L3586" t="s">
        <v>3738</v>
      </c>
      <c r="M3586" t="s">
        <v>4530</v>
      </c>
      <c r="N3586">
        <v>23003</v>
      </c>
      <c r="O3586" t="s">
        <v>4529</v>
      </c>
      <c r="P3586" s="402">
        <v>0</v>
      </c>
      <c r="R3586" t="s">
        <v>1555</v>
      </c>
    </row>
    <row r="3587" spans="1:18" x14ac:dyDescent="0.3">
      <c r="A3587" s="247">
        <v>20034</v>
      </c>
      <c r="B3587" t="s">
        <v>3504</v>
      </c>
      <c r="D3587" t="s">
        <v>4556</v>
      </c>
      <c r="E3587">
        <v>79</v>
      </c>
      <c r="F3587">
        <v>2000</v>
      </c>
      <c r="I3587">
        <v>500</v>
      </c>
      <c r="J3587">
        <v>224</v>
      </c>
      <c r="K3587">
        <v>2376</v>
      </c>
      <c r="L3587" t="s">
        <v>3738</v>
      </c>
      <c r="M3587" t="s">
        <v>4530</v>
      </c>
      <c r="N3587">
        <v>23003</v>
      </c>
      <c r="O3587" t="s">
        <v>4529</v>
      </c>
      <c r="P3587" s="402">
        <v>0</v>
      </c>
      <c r="R3587" t="s">
        <v>1555</v>
      </c>
    </row>
    <row r="3588" spans="1:18" x14ac:dyDescent="0.3">
      <c r="A3588" s="247">
        <v>134560</v>
      </c>
      <c r="B3588" t="s">
        <v>3055</v>
      </c>
      <c r="D3588" t="s">
        <v>4515</v>
      </c>
      <c r="E3588">
        <v>87</v>
      </c>
      <c r="F3588">
        <v>2000</v>
      </c>
      <c r="I3588">
        <v>300</v>
      </c>
      <c r="J3588">
        <v>225</v>
      </c>
      <c r="K3588">
        <v>2702</v>
      </c>
      <c r="L3588" t="s">
        <v>3738</v>
      </c>
      <c r="M3588" t="s">
        <v>4530</v>
      </c>
      <c r="N3588">
        <v>23003</v>
      </c>
      <c r="O3588" t="s">
        <v>4529</v>
      </c>
      <c r="P3588" s="402">
        <v>0</v>
      </c>
      <c r="R3588" t="s">
        <v>1555</v>
      </c>
    </row>
    <row r="3589" spans="1:18" x14ac:dyDescent="0.3">
      <c r="A3589" s="247">
        <v>133371</v>
      </c>
      <c r="B3589" t="s">
        <v>2428</v>
      </c>
      <c r="D3589" t="s">
        <v>4515</v>
      </c>
      <c r="E3589">
        <v>87</v>
      </c>
      <c r="F3589">
        <v>2000</v>
      </c>
      <c r="I3589">
        <v>1000</v>
      </c>
      <c r="J3589">
        <v>226</v>
      </c>
      <c r="K3589">
        <v>2437</v>
      </c>
      <c r="L3589" t="s">
        <v>3738</v>
      </c>
      <c r="M3589" t="s">
        <v>4530</v>
      </c>
      <c r="N3589">
        <v>23003</v>
      </c>
      <c r="O3589" t="s">
        <v>4529</v>
      </c>
      <c r="P3589" s="402">
        <v>0</v>
      </c>
      <c r="R3589" t="s">
        <v>1555</v>
      </c>
    </row>
    <row r="3590" spans="1:18" x14ac:dyDescent="0.3">
      <c r="A3590" s="247">
        <v>138551</v>
      </c>
      <c r="B3590" t="s">
        <v>3059</v>
      </c>
      <c r="D3590" t="s">
        <v>4515</v>
      </c>
      <c r="E3590">
        <v>87</v>
      </c>
      <c r="F3590">
        <v>2000</v>
      </c>
      <c r="I3590">
        <v>1500</v>
      </c>
      <c r="J3590">
        <v>227</v>
      </c>
      <c r="K3590">
        <v>2703</v>
      </c>
      <c r="L3590" t="s">
        <v>3738</v>
      </c>
      <c r="M3590" t="s">
        <v>4530</v>
      </c>
      <c r="N3590">
        <v>23003</v>
      </c>
      <c r="O3590" t="s">
        <v>4529</v>
      </c>
      <c r="P3590" s="402">
        <v>0</v>
      </c>
      <c r="R3590" t="s">
        <v>1555</v>
      </c>
    </row>
    <row r="3591" spans="1:18" x14ac:dyDescent="0.3">
      <c r="A3591" s="247">
        <v>53446</v>
      </c>
      <c r="B3591" t="s">
        <v>109</v>
      </c>
      <c r="D3591" t="s">
        <v>4515</v>
      </c>
      <c r="E3591">
        <v>87</v>
      </c>
      <c r="F3591">
        <v>2000</v>
      </c>
      <c r="I3591">
        <v>50</v>
      </c>
      <c r="J3591">
        <v>228</v>
      </c>
      <c r="K3591">
        <v>2453</v>
      </c>
      <c r="L3591" t="s">
        <v>3738</v>
      </c>
      <c r="M3591" t="s">
        <v>4530</v>
      </c>
      <c r="N3591">
        <v>23003</v>
      </c>
      <c r="O3591" t="s">
        <v>4529</v>
      </c>
      <c r="P3591" s="402">
        <v>0</v>
      </c>
      <c r="R3591" t="s">
        <v>1555</v>
      </c>
    </row>
    <row r="3592" spans="1:18" x14ac:dyDescent="0.3">
      <c r="A3592" s="247">
        <v>57598</v>
      </c>
      <c r="B3592" t="s">
        <v>2400</v>
      </c>
      <c r="D3592" t="s">
        <v>4515</v>
      </c>
      <c r="E3592">
        <v>87</v>
      </c>
      <c r="F3592">
        <v>2000</v>
      </c>
      <c r="I3592">
        <v>600</v>
      </c>
      <c r="J3592">
        <v>229</v>
      </c>
      <c r="K3592">
        <v>2238</v>
      </c>
      <c r="L3592" t="s">
        <v>3738</v>
      </c>
      <c r="M3592" t="s">
        <v>4530</v>
      </c>
      <c r="N3592">
        <v>23003</v>
      </c>
      <c r="O3592" t="s">
        <v>4529</v>
      </c>
      <c r="P3592" s="402">
        <v>0</v>
      </c>
      <c r="R3592" t="s">
        <v>1555</v>
      </c>
    </row>
    <row r="3593" spans="1:18" x14ac:dyDescent="0.3">
      <c r="A3593" s="247">
        <v>113846</v>
      </c>
      <c r="B3593" t="s">
        <v>104</v>
      </c>
      <c r="D3593" t="s">
        <v>4515</v>
      </c>
      <c r="E3593">
        <v>87</v>
      </c>
      <c r="F3593">
        <v>2000</v>
      </c>
      <c r="I3593">
        <v>10</v>
      </c>
      <c r="J3593">
        <v>230</v>
      </c>
      <c r="K3593">
        <v>2453</v>
      </c>
      <c r="L3593" t="s">
        <v>3738</v>
      </c>
      <c r="M3593" t="s">
        <v>4530</v>
      </c>
      <c r="N3593">
        <v>23003</v>
      </c>
      <c r="O3593" t="s">
        <v>4529</v>
      </c>
      <c r="P3593" s="402">
        <v>0</v>
      </c>
      <c r="R3593" t="s">
        <v>1555</v>
      </c>
    </row>
    <row r="3594" spans="1:18" x14ac:dyDescent="0.3">
      <c r="A3594" s="247">
        <v>12884</v>
      </c>
      <c r="B3594" t="s">
        <v>107</v>
      </c>
      <c r="D3594" t="s">
        <v>4515</v>
      </c>
      <c r="E3594">
        <v>87</v>
      </c>
      <c r="F3594">
        <v>2000</v>
      </c>
      <c r="I3594">
        <v>20</v>
      </c>
      <c r="J3594">
        <v>231</v>
      </c>
      <c r="K3594">
        <v>2453</v>
      </c>
      <c r="L3594" t="s">
        <v>3738</v>
      </c>
      <c r="M3594" t="s">
        <v>4530</v>
      </c>
      <c r="N3594">
        <v>23003</v>
      </c>
      <c r="O3594" t="s">
        <v>4529</v>
      </c>
      <c r="P3594" s="402">
        <v>0</v>
      </c>
      <c r="R3594" t="s">
        <v>1555</v>
      </c>
    </row>
    <row r="3595" spans="1:18" x14ac:dyDescent="0.3">
      <c r="A3595" s="247">
        <v>24500</v>
      </c>
      <c r="B3595" t="s">
        <v>2819</v>
      </c>
      <c r="D3595" t="s">
        <v>4515</v>
      </c>
      <c r="E3595">
        <v>87</v>
      </c>
      <c r="F3595">
        <v>2000</v>
      </c>
      <c r="I3595">
        <v>100</v>
      </c>
      <c r="J3595">
        <v>232</v>
      </c>
      <c r="K3595">
        <v>2704</v>
      </c>
      <c r="L3595" t="s">
        <v>3738</v>
      </c>
      <c r="M3595" t="s">
        <v>4530</v>
      </c>
      <c r="N3595">
        <v>23003</v>
      </c>
      <c r="O3595" t="s">
        <v>4529</v>
      </c>
      <c r="P3595" s="402">
        <v>0</v>
      </c>
      <c r="R3595" t="s">
        <v>1555</v>
      </c>
    </row>
    <row r="3596" spans="1:18" x14ac:dyDescent="0.3">
      <c r="A3596" s="247">
        <v>54586</v>
      </c>
      <c r="B3596" t="s">
        <v>242</v>
      </c>
      <c r="D3596" t="s">
        <v>4515</v>
      </c>
      <c r="E3596">
        <v>87</v>
      </c>
      <c r="F3596">
        <v>2000</v>
      </c>
      <c r="I3596">
        <v>50</v>
      </c>
      <c r="J3596">
        <v>233</v>
      </c>
      <c r="K3596">
        <v>2702</v>
      </c>
      <c r="L3596" t="s">
        <v>3738</v>
      </c>
      <c r="M3596" t="s">
        <v>4530</v>
      </c>
      <c r="N3596">
        <v>23003</v>
      </c>
      <c r="O3596" t="s">
        <v>4529</v>
      </c>
      <c r="P3596" s="402">
        <v>0</v>
      </c>
      <c r="R3596" t="s">
        <v>1555</v>
      </c>
    </row>
    <row r="3597" spans="1:18" x14ac:dyDescent="0.3">
      <c r="A3597" s="247">
        <v>54587</v>
      </c>
      <c r="B3597" t="s">
        <v>175</v>
      </c>
      <c r="D3597" t="s">
        <v>4515</v>
      </c>
      <c r="E3597">
        <v>87</v>
      </c>
      <c r="F3597">
        <v>2000</v>
      </c>
      <c r="I3597">
        <v>10</v>
      </c>
      <c r="J3597">
        <v>234</v>
      </c>
      <c r="K3597">
        <v>2453</v>
      </c>
      <c r="L3597" t="s">
        <v>3738</v>
      </c>
      <c r="M3597" t="s">
        <v>4530</v>
      </c>
      <c r="N3597">
        <v>23003</v>
      </c>
      <c r="O3597" t="s">
        <v>4529</v>
      </c>
      <c r="P3597" s="402">
        <v>0</v>
      </c>
      <c r="R3597" t="s">
        <v>1555</v>
      </c>
    </row>
    <row r="3598" spans="1:18" x14ac:dyDescent="0.3">
      <c r="A3598" s="247">
        <v>59097</v>
      </c>
      <c r="B3598" t="s">
        <v>3910</v>
      </c>
      <c r="D3598" t="s">
        <v>4515</v>
      </c>
      <c r="E3598">
        <v>87</v>
      </c>
      <c r="F3598">
        <v>2000</v>
      </c>
      <c r="I3598">
        <v>10</v>
      </c>
      <c r="J3598">
        <v>235</v>
      </c>
      <c r="K3598">
        <v>2453</v>
      </c>
      <c r="L3598" t="s">
        <v>3738</v>
      </c>
      <c r="M3598" t="s">
        <v>4530</v>
      </c>
      <c r="N3598">
        <v>23003</v>
      </c>
      <c r="O3598" t="s">
        <v>4529</v>
      </c>
      <c r="P3598" s="402">
        <v>0</v>
      </c>
      <c r="R3598" t="s">
        <v>1555</v>
      </c>
    </row>
    <row r="3599" spans="1:18" x14ac:dyDescent="0.3">
      <c r="A3599" s="247">
        <v>60116</v>
      </c>
      <c r="B3599" t="s">
        <v>245</v>
      </c>
      <c r="D3599" t="s">
        <v>4515</v>
      </c>
      <c r="E3599">
        <v>87</v>
      </c>
      <c r="F3599">
        <v>2000</v>
      </c>
      <c r="I3599">
        <v>100</v>
      </c>
      <c r="J3599">
        <v>236</v>
      </c>
      <c r="K3599">
        <v>2702</v>
      </c>
      <c r="L3599" t="s">
        <v>3738</v>
      </c>
      <c r="M3599" t="s">
        <v>4530</v>
      </c>
      <c r="N3599">
        <v>23003</v>
      </c>
      <c r="O3599" t="s">
        <v>4529</v>
      </c>
      <c r="P3599" s="402">
        <v>0</v>
      </c>
      <c r="R3599" t="s">
        <v>1555</v>
      </c>
    </row>
    <row r="3600" spans="1:18" x14ac:dyDescent="0.3">
      <c r="A3600" s="247">
        <v>64636</v>
      </c>
      <c r="B3600" t="s">
        <v>4557</v>
      </c>
      <c r="D3600" t="s">
        <v>4515</v>
      </c>
      <c r="E3600">
        <v>87</v>
      </c>
      <c r="F3600">
        <v>2000</v>
      </c>
      <c r="I3600">
        <v>50</v>
      </c>
      <c r="J3600">
        <v>237</v>
      </c>
      <c r="K3600">
        <v>2454</v>
      </c>
      <c r="L3600" t="s">
        <v>3738</v>
      </c>
      <c r="M3600" t="s">
        <v>4530</v>
      </c>
      <c r="N3600">
        <v>23003</v>
      </c>
      <c r="O3600" t="s">
        <v>4529</v>
      </c>
      <c r="P3600" s="402">
        <v>0</v>
      </c>
      <c r="R3600" t="s">
        <v>1555</v>
      </c>
    </row>
    <row r="3601" spans="1:18" x14ac:dyDescent="0.3">
      <c r="A3601" s="247">
        <v>81807</v>
      </c>
      <c r="B3601" t="s">
        <v>101</v>
      </c>
      <c r="D3601" t="s">
        <v>4515</v>
      </c>
      <c r="E3601">
        <v>87</v>
      </c>
      <c r="F3601">
        <v>2000</v>
      </c>
      <c r="I3601">
        <v>100</v>
      </c>
      <c r="J3601">
        <v>238</v>
      </c>
      <c r="K3601">
        <v>2702</v>
      </c>
      <c r="L3601" t="s">
        <v>3738</v>
      </c>
      <c r="M3601" t="s">
        <v>4530</v>
      </c>
      <c r="N3601">
        <v>23003</v>
      </c>
      <c r="O3601" t="s">
        <v>4529</v>
      </c>
      <c r="P3601" s="402">
        <v>0</v>
      </c>
      <c r="R3601" t="s">
        <v>1555</v>
      </c>
    </row>
    <row r="3602" spans="1:18" x14ac:dyDescent="0.3">
      <c r="A3602" s="247">
        <v>95209</v>
      </c>
      <c r="B3602" t="s">
        <v>1996</v>
      </c>
      <c r="D3602" t="s">
        <v>4515</v>
      </c>
      <c r="E3602">
        <v>87</v>
      </c>
      <c r="F3602">
        <v>2000</v>
      </c>
      <c r="I3602">
        <v>100</v>
      </c>
      <c r="J3602">
        <v>239</v>
      </c>
      <c r="K3602">
        <v>2454</v>
      </c>
      <c r="L3602" t="s">
        <v>3738</v>
      </c>
      <c r="M3602" t="s">
        <v>4530</v>
      </c>
      <c r="N3602">
        <v>23003</v>
      </c>
      <c r="O3602" t="s">
        <v>4529</v>
      </c>
      <c r="P3602" s="402">
        <v>0</v>
      </c>
      <c r="R3602" t="s">
        <v>1555</v>
      </c>
    </row>
    <row r="3603" spans="1:18" x14ac:dyDescent="0.3">
      <c r="A3603" s="247">
        <v>135300</v>
      </c>
      <c r="B3603" t="s">
        <v>158</v>
      </c>
      <c r="D3603" t="s">
        <v>4558</v>
      </c>
      <c r="E3603">
        <v>87</v>
      </c>
      <c r="F3603">
        <v>2000</v>
      </c>
      <c r="I3603">
        <v>500</v>
      </c>
      <c r="J3603">
        <v>240</v>
      </c>
      <c r="K3603">
        <v>2768</v>
      </c>
      <c r="L3603" t="s">
        <v>3738</v>
      </c>
      <c r="M3603" t="s">
        <v>4530</v>
      </c>
      <c r="N3603">
        <v>23003</v>
      </c>
      <c r="O3603" t="s">
        <v>4529</v>
      </c>
      <c r="P3603" s="402">
        <v>0</v>
      </c>
      <c r="R3603" t="s">
        <v>1555</v>
      </c>
    </row>
    <row r="3604" spans="1:18" x14ac:dyDescent="0.3">
      <c r="A3604" s="247">
        <v>135301</v>
      </c>
      <c r="B3604" t="s">
        <v>2508</v>
      </c>
      <c r="D3604" t="s">
        <v>4429</v>
      </c>
      <c r="E3604">
        <v>88</v>
      </c>
      <c r="F3604">
        <v>2000</v>
      </c>
      <c r="I3604">
        <v>90</v>
      </c>
      <c r="J3604">
        <v>241</v>
      </c>
      <c r="K3604">
        <v>2217</v>
      </c>
      <c r="L3604" t="s">
        <v>3738</v>
      </c>
      <c r="M3604" t="s">
        <v>4530</v>
      </c>
      <c r="N3604">
        <v>23003</v>
      </c>
      <c r="O3604" t="s">
        <v>4529</v>
      </c>
      <c r="P3604" s="402">
        <v>0</v>
      </c>
      <c r="R3604" t="s">
        <v>1555</v>
      </c>
    </row>
    <row r="3605" spans="1:18" x14ac:dyDescent="0.3">
      <c r="A3605" s="247">
        <v>138055</v>
      </c>
      <c r="B3605" t="s">
        <v>2772</v>
      </c>
      <c r="D3605" t="s">
        <v>4429</v>
      </c>
      <c r="E3605">
        <v>88</v>
      </c>
      <c r="F3605">
        <v>2000</v>
      </c>
      <c r="I3605">
        <v>80</v>
      </c>
      <c r="J3605">
        <v>242</v>
      </c>
      <c r="K3605">
        <v>2516</v>
      </c>
      <c r="L3605" t="s">
        <v>3738</v>
      </c>
      <c r="M3605" t="s">
        <v>4530</v>
      </c>
      <c r="N3605">
        <v>23003</v>
      </c>
      <c r="O3605" t="s">
        <v>4529</v>
      </c>
      <c r="P3605" s="402">
        <v>0</v>
      </c>
      <c r="R3605" t="s">
        <v>1555</v>
      </c>
    </row>
    <row r="3606" spans="1:18" x14ac:dyDescent="0.3">
      <c r="A3606" s="247">
        <v>102588</v>
      </c>
      <c r="B3606" t="s">
        <v>210</v>
      </c>
      <c r="D3606" t="s">
        <v>4516</v>
      </c>
      <c r="E3606">
        <v>9</v>
      </c>
      <c r="F3606">
        <v>2000</v>
      </c>
      <c r="I3606">
        <v>100</v>
      </c>
      <c r="J3606">
        <v>243</v>
      </c>
      <c r="K3606">
        <v>2442</v>
      </c>
      <c r="L3606" t="s">
        <v>3738</v>
      </c>
      <c r="M3606" t="s">
        <v>4530</v>
      </c>
      <c r="N3606">
        <v>23003</v>
      </c>
      <c r="O3606" t="s">
        <v>4529</v>
      </c>
      <c r="P3606" s="402">
        <v>0</v>
      </c>
      <c r="R3606" t="s">
        <v>1555</v>
      </c>
    </row>
    <row r="3607" spans="1:18" x14ac:dyDescent="0.3">
      <c r="A3607" s="247">
        <v>13186</v>
      </c>
      <c r="B3607" t="s">
        <v>3815</v>
      </c>
      <c r="D3607" t="s">
        <v>4516</v>
      </c>
      <c r="E3607">
        <v>9</v>
      </c>
      <c r="F3607">
        <v>2000</v>
      </c>
      <c r="I3607">
        <v>2000</v>
      </c>
      <c r="J3607">
        <v>244</v>
      </c>
      <c r="K3607">
        <v>2448</v>
      </c>
      <c r="L3607" t="s">
        <v>3738</v>
      </c>
      <c r="M3607" t="s">
        <v>4530</v>
      </c>
      <c r="N3607">
        <v>23003</v>
      </c>
      <c r="O3607" t="s">
        <v>4529</v>
      </c>
      <c r="P3607" s="402">
        <v>0</v>
      </c>
      <c r="R3607" t="s">
        <v>1555</v>
      </c>
    </row>
    <row r="3608" spans="1:18" x14ac:dyDescent="0.3">
      <c r="A3608" s="247">
        <v>81455</v>
      </c>
      <c r="B3608" t="s">
        <v>135</v>
      </c>
      <c r="D3608" t="s">
        <v>4516</v>
      </c>
      <c r="E3608">
        <v>9</v>
      </c>
      <c r="F3608">
        <v>2000</v>
      </c>
      <c r="I3608">
        <v>100</v>
      </c>
      <c r="J3608">
        <v>245</v>
      </c>
      <c r="K3608">
        <v>2442</v>
      </c>
      <c r="L3608" t="s">
        <v>3738</v>
      </c>
      <c r="M3608" t="s">
        <v>4530</v>
      </c>
      <c r="N3608">
        <v>23003</v>
      </c>
      <c r="O3608" t="s">
        <v>4529</v>
      </c>
      <c r="P3608" s="402">
        <v>0</v>
      </c>
      <c r="R3608" t="s">
        <v>1555</v>
      </c>
    </row>
    <row r="3609" spans="1:18" x14ac:dyDescent="0.3">
      <c r="A3609" s="247">
        <v>54019</v>
      </c>
      <c r="B3609" t="s">
        <v>2218</v>
      </c>
      <c r="D3609" t="s">
        <v>4516</v>
      </c>
      <c r="E3609">
        <v>9</v>
      </c>
      <c r="F3609">
        <v>2000</v>
      </c>
      <c r="I3609">
        <v>2000</v>
      </c>
      <c r="J3609">
        <v>246</v>
      </c>
      <c r="K3609">
        <v>2483</v>
      </c>
      <c r="L3609" t="s">
        <v>3738</v>
      </c>
      <c r="M3609" t="s">
        <v>4530</v>
      </c>
      <c r="N3609">
        <v>23003</v>
      </c>
      <c r="O3609" t="s">
        <v>4529</v>
      </c>
      <c r="P3609" s="402">
        <v>0</v>
      </c>
      <c r="R3609" t="s">
        <v>1555</v>
      </c>
    </row>
    <row r="3610" spans="1:18" x14ac:dyDescent="0.3">
      <c r="A3610" s="247">
        <v>95229</v>
      </c>
      <c r="B3610" t="s">
        <v>2220</v>
      </c>
      <c r="D3610" t="s">
        <v>4516</v>
      </c>
      <c r="E3610">
        <v>9</v>
      </c>
      <c r="F3610">
        <v>2000</v>
      </c>
      <c r="I3610">
        <v>10000</v>
      </c>
      <c r="J3610">
        <v>247</v>
      </c>
      <c r="K3610">
        <v>2483</v>
      </c>
      <c r="L3610" t="s">
        <v>3738</v>
      </c>
      <c r="M3610" t="s">
        <v>4530</v>
      </c>
      <c r="N3610">
        <v>23003</v>
      </c>
      <c r="O3610" t="s">
        <v>4529</v>
      </c>
      <c r="P3610" s="402">
        <v>0</v>
      </c>
      <c r="R3610" t="s">
        <v>1555</v>
      </c>
    </row>
    <row r="3611" spans="1:18" x14ac:dyDescent="0.3">
      <c r="A3611" s="247">
        <v>120995</v>
      </c>
      <c r="B3611" t="s">
        <v>2219</v>
      </c>
      <c r="D3611" t="s">
        <v>4516</v>
      </c>
      <c r="E3611">
        <v>9</v>
      </c>
      <c r="F3611">
        <v>2000</v>
      </c>
      <c r="I3611">
        <v>5000</v>
      </c>
      <c r="J3611">
        <v>248</v>
      </c>
      <c r="K3611">
        <v>2490</v>
      </c>
      <c r="L3611" t="s">
        <v>3738</v>
      </c>
      <c r="M3611" t="s">
        <v>4530</v>
      </c>
      <c r="N3611">
        <v>23003</v>
      </c>
      <c r="O3611" t="s">
        <v>4529</v>
      </c>
      <c r="P3611" s="402">
        <v>0</v>
      </c>
      <c r="R3611" t="s">
        <v>1555</v>
      </c>
    </row>
    <row r="3612" spans="1:18" x14ac:dyDescent="0.3">
      <c r="A3612" s="247">
        <v>13178</v>
      </c>
      <c r="B3612" t="s">
        <v>92</v>
      </c>
      <c r="D3612" t="s">
        <v>4559</v>
      </c>
      <c r="E3612">
        <v>90</v>
      </c>
      <c r="F3612">
        <v>2000</v>
      </c>
      <c r="I3612">
        <v>20</v>
      </c>
      <c r="J3612">
        <v>249</v>
      </c>
      <c r="K3612">
        <v>2769</v>
      </c>
      <c r="L3612" t="s">
        <v>3738</v>
      </c>
      <c r="M3612" t="s">
        <v>4530</v>
      </c>
      <c r="N3612">
        <v>23003</v>
      </c>
      <c r="O3612" t="s">
        <v>4529</v>
      </c>
      <c r="P3612" s="402">
        <v>0</v>
      </c>
      <c r="R3612" t="s">
        <v>1555</v>
      </c>
    </row>
    <row r="3613" spans="1:18" x14ac:dyDescent="0.3">
      <c r="A3613" s="247">
        <v>13179</v>
      </c>
      <c r="B3613" t="s">
        <v>90</v>
      </c>
      <c r="D3613" t="s">
        <v>4559</v>
      </c>
      <c r="E3613">
        <v>90</v>
      </c>
      <c r="F3613">
        <v>2000</v>
      </c>
      <c r="I3613">
        <v>100</v>
      </c>
      <c r="J3613">
        <v>250</v>
      </c>
      <c r="K3613">
        <v>2385</v>
      </c>
      <c r="L3613" t="s">
        <v>3738</v>
      </c>
      <c r="M3613" t="s">
        <v>4530</v>
      </c>
      <c r="N3613">
        <v>23003</v>
      </c>
      <c r="O3613" t="s">
        <v>4529</v>
      </c>
      <c r="P3613" s="402">
        <v>0</v>
      </c>
      <c r="R3613" t="s">
        <v>1555</v>
      </c>
    </row>
    <row r="3614" spans="1:18" x14ac:dyDescent="0.3">
      <c r="A3614" s="247">
        <v>29293</v>
      </c>
      <c r="B3614" t="s">
        <v>156</v>
      </c>
      <c r="E3614">
        <v>9</v>
      </c>
      <c r="F3614">
        <v>2000</v>
      </c>
      <c r="I3614">
        <v>40</v>
      </c>
      <c r="J3614">
        <v>251</v>
      </c>
      <c r="K3614">
        <v>2770</v>
      </c>
      <c r="L3614" t="s">
        <v>1560</v>
      </c>
      <c r="M3614" t="s">
        <v>4530</v>
      </c>
      <c r="N3614">
        <v>23003</v>
      </c>
      <c r="O3614" t="s">
        <v>4529</v>
      </c>
      <c r="P3614" s="402">
        <v>0</v>
      </c>
      <c r="R3614" t="s">
        <v>1555</v>
      </c>
    </row>
    <row r="3615" spans="1:18" x14ac:dyDescent="0.3">
      <c r="A3615" s="247">
        <v>26215</v>
      </c>
      <c r="B3615" t="s">
        <v>2218</v>
      </c>
      <c r="D3615" t="s">
        <v>4516</v>
      </c>
      <c r="E3615">
        <v>9</v>
      </c>
      <c r="F3615">
        <v>2000</v>
      </c>
      <c r="I3615">
        <v>2000</v>
      </c>
      <c r="J3615">
        <v>252</v>
      </c>
      <c r="L3615" t="s">
        <v>3738</v>
      </c>
      <c r="M3615" t="s">
        <v>4530</v>
      </c>
      <c r="N3615">
        <v>23003</v>
      </c>
      <c r="O3615" t="s">
        <v>4529</v>
      </c>
      <c r="P3615" s="402">
        <v>0</v>
      </c>
      <c r="R3615" t="s">
        <v>1555</v>
      </c>
    </row>
    <row r="3616" spans="1:18" x14ac:dyDescent="0.3">
      <c r="A3616" s="247">
        <v>109944</v>
      </c>
      <c r="B3616" t="s">
        <v>2220</v>
      </c>
      <c r="D3616" t="s">
        <v>4516</v>
      </c>
      <c r="E3616">
        <v>9</v>
      </c>
      <c r="F3616">
        <v>2000</v>
      </c>
      <c r="I3616">
        <v>10000</v>
      </c>
      <c r="J3616">
        <v>253</v>
      </c>
      <c r="L3616" t="s">
        <v>3738</v>
      </c>
      <c r="M3616" t="s">
        <v>4530</v>
      </c>
      <c r="N3616">
        <v>23003</v>
      </c>
      <c r="O3616" t="s">
        <v>4529</v>
      </c>
      <c r="P3616" s="402">
        <v>0</v>
      </c>
      <c r="R3616" t="s">
        <v>1555</v>
      </c>
    </row>
    <row r="3617" spans="1:18" x14ac:dyDescent="0.3">
      <c r="A3617" s="247">
        <v>56520</v>
      </c>
      <c r="B3617" t="s">
        <v>2219</v>
      </c>
      <c r="D3617" t="s">
        <v>4516</v>
      </c>
      <c r="E3617">
        <v>9</v>
      </c>
      <c r="F3617">
        <v>2000</v>
      </c>
      <c r="I3617">
        <v>5000</v>
      </c>
      <c r="J3617">
        <v>254</v>
      </c>
      <c r="L3617" t="s">
        <v>3738</v>
      </c>
      <c r="M3617" t="s">
        <v>4530</v>
      </c>
      <c r="N3617">
        <v>23003</v>
      </c>
      <c r="O3617" t="s">
        <v>4529</v>
      </c>
      <c r="P3617" s="402">
        <v>0</v>
      </c>
      <c r="R3617" t="s">
        <v>1555</v>
      </c>
    </row>
    <row r="3618" spans="1:18" x14ac:dyDescent="0.3">
      <c r="A3618" s="247">
        <v>12685</v>
      </c>
      <c r="B3618" t="s">
        <v>92</v>
      </c>
      <c r="D3618" t="s">
        <v>4559</v>
      </c>
      <c r="E3618">
        <v>90</v>
      </c>
      <c r="F3618">
        <v>2000</v>
      </c>
      <c r="I3618">
        <v>20</v>
      </c>
      <c r="J3618">
        <v>255</v>
      </c>
      <c r="L3618" t="s">
        <v>3738</v>
      </c>
      <c r="M3618" t="s">
        <v>4530</v>
      </c>
      <c r="N3618">
        <v>23003</v>
      </c>
      <c r="O3618" t="s">
        <v>4529</v>
      </c>
      <c r="P3618" s="402">
        <v>0</v>
      </c>
      <c r="R3618" t="s">
        <v>1555</v>
      </c>
    </row>
    <row r="3619" spans="1:18" x14ac:dyDescent="0.3">
      <c r="A3619" s="247">
        <v>9413</v>
      </c>
      <c r="B3619" t="s">
        <v>90</v>
      </c>
      <c r="D3619" t="s">
        <v>4559</v>
      </c>
      <c r="E3619">
        <v>90</v>
      </c>
      <c r="F3619">
        <v>2000</v>
      </c>
      <c r="I3619">
        <v>100</v>
      </c>
      <c r="J3619">
        <v>256</v>
      </c>
      <c r="L3619" t="s">
        <v>3738</v>
      </c>
      <c r="M3619" t="s">
        <v>4530</v>
      </c>
      <c r="N3619">
        <v>23003</v>
      </c>
      <c r="O3619" t="s">
        <v>4529</v>
      </c>
      <c r="P3619" s="402">
        <v>0</v>
      </c>
      <c r="R3619" t="s">
        <v>1555</v>
      </c>
    </row>
    <row r="3620" spans="1:18" x14ac:dyDescent="0.3">
      <c r="A3620" s="247">
        <v>91669</v>
      </c>
      <c r="B3620" t="s">
        <v>156</v>
      </c>
      <c r="E3620">
        <v>90</v>
      </c>
      <c r="F3620">
        <v>2000</v>
      </c>
      <c r="I3620">
        <v>40</v>
      </c>
      <c r="J3620">
        <v>257</v>
      </c>
      <c r="L3620" t="s">
        <v>1560</v>
      </c>
      <c r="M3620" t="s">
        <v>4530</v>
      </c>
      <c r="N3620">
        <v>23003</v>
      </c>
      <c r="O3620" t="s">
        <v>4529</v>
      </c>
      <c r="P3620" s="402">
        <v>0</v>
      </c>
      <c r="R3620" t="s">
        <v>1555</v>
      </c>
    </row>
    <row r="3621" spans="1:18" x14ac:dyDescent="0.3">
      <c r="A3621" s="247">
        <v>102922</v>
      </c>
    </row>
    <row r="3622" spans="1:18" x14ac:dyDescent="0.3">
      <c r="A3622" s="247">
        <v>27136</v>
      </c>
    </row>
    <row r="3623" spans="1:18" x14ac:dyDescent="0.3">
      <c r="A3623" s="247">
        <v>14154</v>
      </c>
    </row>
    <row r="3624" spans="1:18" x14ac:dyDescent="0.3">
      <c r="A3624" s="247">
        <v>10719</v>
      </c>
    </row>
    <row r="3625" spans="1:18" x14ac:dyDescent="0.3">
      <c r="A3625" s="247">
        <v>12652</v>
      </c>
    </row>
    <row r="3626" spans="1:18" x14ac:dyDescent="0.3">
      <c r="A3626" s="247">
        <v>10412</v>
      </c>
    </row>
    <row r="3627" spans="1:18" x14ac:dyDescent="0.3">
      <c r="A3627" s="247">
        <v>12685</v>
      </c>
    </row>
    <row r="3628" spans="1:18" x14ac:dyDescent="0.3">
      <c r="A3628" s="247">
        <v>9413</v>
      </c>
    </row>
    <row r="3629" spans="1:18" x14ac:dyDescent="0.3">
      <c r="A3629" s="247">
        <v>91669</v>
      </c>
    </row>
    <row r="3630" spans="1:18" x14ac:dyDescent="0.3">
      <c r="A3630" s="247">
        <v>102922</v>
      </c>
    </row>
    <row r="3631" spans="1:18" x14ac:dyDescent="0.3">
      <c r="A3631" s="247">
        <v>27136</v>
      </c>
    </row>
    <row r="3632" spans="1:18" x14ac:dyDescent="0.3">
      <c r="A3632" s="247">
        <v>14154</v>
      </c>
    </row>
    <row r="3633" spans="1:1" x14ac:dyDescent="0.3">
      <c r="A3633" s="247">
        <v>10719</v>
      </c>
    </row>
    <row r="3634" spans="1:1" x14ac:dyDescent="0.3">
      <c r="A3634" s="247">
        <v>12652</v>
      </c>
    </row>
    <row r="3635" spans="1:1" x14ac:dyDescent="0.3">
      <c r="A3635" s="247">
        <v>10412</v>
      </c>
    </row>
    <row r="3636" spans="1:1" x14ac:dyDescent="0.3">
      <c r="A3636" s="247">
        <v>134246</v>
      </c>
    </row>
    <row r="3637" spans="1:1" x14ac:dyDescent="0.3">
      <c r="A3637" s="247">
        <v>14662</v>
      </c>
    </row>
    <row r="3638" spans="1:1" x14ac:dyDescent="0.3">
      <c r="A3638" s="247">
        <v>133021</v>
      </c>
    </row>
    <row r="3639" spans="1:1" x14ac:dyDescent="0.3">
      <c r="A3639" s="247">
        <v>14154</v>
      </c>
    </row>
    <row r="3640" spans="1:1" x14ac:dyDescent="0.3">
      <c r="A3640" s="247">
        <v>106129</v>
      </c>
    </row>
    <row r="3641" spans="1:1" x14ac:dyDescent="0.3">
      <c r="A3641" s="247">
        <v>106130</v>
      </c>
    </row>
    <row r="3642" spans="1:1" x14ac:dyDescent="0.3">
      <c r="A3642" s="247">
        <v>106131</v>
      </c>
    </row>
    <row r="3643" spans="1:1" x14ac:dyDescent="0.3">
      <c r="A3643" s="247">
        <v>54017</v>
      </c>
    </row>
    <row r="3644" spans="1:1" x14ac:dyDescent="0.3">
      <c r="A3644" s="247">
        <v>140666</v>
      </c>
    </row>
    <row r="3645" spans="1:1" x14ac:dyDescent="0.3">
      <c r="A3645" s="247">
        <v>102728</v>
      </c>
    </row>
    <row r="3646" spans="1:1" x14ac:dyDescent="0.3">
      <c r="A3646" s="247">
        <v>78055</v>
      </c>
    </row>
    <row r="3647" spans="1:1" x14ac:dyDescent="0.3">
      <c r="A3647" s="247">
        <v>78057</v>
      </c>
    </row>
    <row r="3648" spans="1:1" x14ac:dyDescent="0.3">
      <c r="A3648" s="247">
        <v>130618</v>
      </c>
    </row>
    <row r="3649" spans="1:1" x14ac:dyDescent="0.3">
      <c r="A3649" s="247">
        <v>134569</v>
      </c>
    </row>
    <row r="3650" spans="1:1" x14ac:dyDescent="0.3">
      <c r="A3650" s="247">
        <v>60973</v>
      </c>
    </row>
    <row r="3651" spans="1:1" x14ac:dyDescent="0.3">
      <c r="A3651" s="247">
        <v>140283</v>
      </c>
    </row>
    <row r="3652" spans="1:1" x14ac:dyDescent="0.3">
      <c r="A3652" s="247">
        <v>80387</v>
      </c>
    </row>
    <row r="3653" spans="1:1" x14ac:dyDescent="0.3">
      <c r="A3653" s="247">
        <v>76806</v>
      </c>
    </row>
    <row r="3654" spans="1:1" x14ac:dyDescent="0.3">
      <c r="A3654" s="247">
        <v>13161</v>
      </c>
    </row>
    <row r="3655" spans="1:1" x14ac:dyDescent="0.3">
      <c r="A3655" s="247">
        <v>63031</v>
      </c>
    </row>
    <row r="3656" spans="1:1" x14ac:dyDescent="0.3">
      <c r="A3656" s="247">
        <v>82452</v>
      </c>
    </row>
    <row r="3657" spans="1:1" x14ac:dyDescent="0.3">
      <c r="A3657" s="247">
        <v>95121</v>
      </c>
    </row>
    <row r="3658" spans="1:1" x14ac:dyDescent="0.3">
      <c r="A3658" s="247">
        <v>34214</v>
      </c>
    </row>
    <row r="3659" spans="1:1" x14ac:dyDescent="0.3">
      <c r="A3659" s="247">
        <v>13094</v>
      </c>
    </row>
    <row r="3660" spans="1:1" x14ac:dyDescent="0.3">
      <c r="A3660" s="247">
        <v>15436</v>
      </c>
    </row>
    <row r="3661" spans="1:1" x14ac:dyDescent="0.3">
      <c r="A3661" s="247">
        <v>49695</v>
      </c>
    </row>
    <row r="3662" spans="1:1" x14ac:dyDescent="0.3">
      <c r="A3662" s="247">
        <v>12992</v>
      </c>
    </row>
    <row r="3663" spans="1:1" x14ac:dyDescent="0.3">
      <c r="A3663" s="247">
        <v>14885</v>
      </c>
    </row>
    <row r="3664" spans="1:1" x14ac:dyDescent="0.3">
      <c r="A3664" s="247">
        <v>15299</v>
      </c>
    </row>
    <row r="3665" spans="1:1" x14ac:dyDescent="0.3">
      <c r="A3665" s="247">
        <v>56520</v>
      </c>
    </row>
    <row r="3666" spans="1:1" x14ac:dyDescent="0.3">
      <c r="A3666" s="247">
        <v>81493</v>
      </c>
    </row>
    <row r="3667" spans="1:1" x14ac:dyDescent="0.3">
      <c r="A3667" s="247">
        <v>13064</v>
      </c>
    </row>
    <row r="3668" spans="1:1" x14ac:dyDescent="0.3">
      <c r="A3668" s="247">
        <v>13165</v>
      </c>
    </row>
    <row r="3669" spans="1:1" x14ac:dyDescent="0.3">
      <c r="A3669" s="247">
        <v>88729</v>
      </c>
    </row>
    <row r="3670" spans="1:1" x14ac:dyDescent="0.3">
      <c r="A3670" s="247">
        <v>88733</v>
      </c>
    </row>
    <row r="3671" spans="1:1" x14ac:dyDescent="0.3">
      <c r="A3671" s="247">
        <v>16053</v>
      </c>
    </row>
    <row r="3672" spans="1:1" x14ac:dyDescent="0.3">
      <c r="A3672" s="247">
        <v>27353</v>
      </c>
    </row>
    <row r="3673" spans="1:1" x14ac:dyDescent="0.3">
      <c r="A3673" s="247">
        <v>63839</v>
      </c>
    </row>
    <row r="3674" spans="1:1" x14ac:dyDescent="0.3">
      <c r="A3674" s="247">
        <v>75324</v>
      </c>
    </row>
    <row r="3675" spans="1:1" x14ac:dyDescent="0.3">
      <c r="A3675" s="247">
        <v>134581</v>
      </c>
    </row>
    <row r="3676" spans="1:1" x14ac:dyDescent="0.3">
      <c r="A3676" s="247">
        <v>135299</v>
      </c>
    </row>
    <row r="3677" spans="1:1" x14ac:dyDescent="0.3">
      <c r="A3677" s="247">
        <v>138054</v>
      </c>
    </row>
    <row r="3678" spans="1:1" x14ac:dyDescent="0.3">
      <c r="A3678" s="247">
        <v>16363</v>
      </c>
    </row>
    <row r="3679" spans="1:1" x14ac:dyDescent="0.3">
      <c r="A3679" s="247">
        <v>77554</v>
      </c>
    </row>
    <row r="3680" spans="1:1" x14ac:dyDescent="0.3">
      <c r="A3680" s="247">
        <v>118515</v>
      </c>
    </row>
    <row r="3681" spans="1:1" x14ac:dyDescent="0.3">
      <c r="A3681" s="247">
        <v>116466</v>
      </c>
    </row>
    <row r="3682" spans="1:1" x14ac:dyDescent="0.3">
      <c r="A3682" s="247">
        <v>82995</v>
      </c>
    </row>
    <row r="3683" spans="1:1" x14ac:dyDescent="0.3">
      <c r="A3683" s="247">
        <v>112156</v>
      </c>
    </row>
    <row r="3684" spans="1:1" x14ac:dyDescent="0.3">
      <c r="A3684" s="247">
        <v>116874</v>
      </c>
    </row>
    <row r="3685" spans="1:1" x14ac:dyDescent="0.3">
      <c r="A3685" s="247">
        <v>50797</v>
      </c>
    </row>
    <row r="3686" spans="1:1" x14ac:dyDescent="0.3">
      <c r="A3686" s="247">
        <v>64860</v>
      </c>
    </row>
    <row r="3687" spans="1:1" x14ac:dyDescent="0.3">
      <c r="A3687" s="247">
        <v>24204</v>
      </c>
    </row>
    <row r="3688" spans="1:1" x14ac:dyDescent="0.3">
      <c r="A3688" s="247">
        <v>35550</v>
      </c>
    </row>
    <row r="3689" spans="1:1" x14ac:dyDescent="0.3">
      <c r="A3689" s="247">
        <v>35554</v>
      </c>
    </row>
    <row r="3690" spans="1:1" x14ac:dyDescent="0.3">
      <c r="A3690" s="247">
        <v>136553</v>
      </c>
    </row>
    <row r="3691" spans="1:1" x14ac:dyDescent="0.3">
      <c r="A3691" s="247">
        <v>136553</v>
      </c>
    </row>
    <row r="3692" spans="1:1" x14ac:dyDescent="0.3">
      <c r="A3692" s="247">
        <v>136896</v>
      </c>
    </row>
    <row r="3693" spans="1:1" x14ac:dyDescent="0.3">
      <c r="A3693" s="247">
        <v>102000</v>
      </c>
    </row>
    <row r="3694" spans="1:1" x14ac:dyDescent="0.3">
      <c r="A3694" s="247">
        <v>20144</v>
      </c>
    </row>
    <row r="3695" spans="1:1" x14ac:dyDescent="0.3">
      <c r="A3695" s="247">
        <v>40251</v>
      </c>
    </row>
    <row r="3696" spans="1:1" x14ac:dyDescent="0.3">
      <c r="A3696" s="247">
        <v>14784</v>
      </c>
    </row>
    <row r="3697" spans="1:1" x14ac:dyDescent="0.3">
      <c r="A3697" s="247">
        <v>60889</v>
      </c>
    </row>
    <row r="3698" spans="1:1" x14ac:dyDescent="0.3">
      <c r="A3698" s="247">
        <v>140035</v>
      </c>
    </row>
    <row r="3699" spans="1:1" x14ac:dyDescent="0.3">
      <c r="A3699" s="247">
        <v>140048</v>
      </c>
    </row>
    <row r="3700" spans="1:1" x14ac:dyDescent="0.3">
      <c r="A3700" s="247">
        <v>140052</v>
      </c>
    </row>
    <row r="3701" spans="1:1" x14ac:dyDescent="0.3">
      <c r="A3701" s="247">
        <v>140057</v>
      </c>
    </row>
    <row r="3702" spans="1:1" x14ac:dyDescent="0.3">
      <c r="A3702" s="247">
        <v>140241</v>
      </c>
    </row>
    <row r="3703" spans="1:1" x14ac:dyDescent="0.3">
      <c r="A3703" s="247">
        <v>13199</v>
      </c>
    </row>
    <row r="3704" spans="1:1" x14ac:dyDescent="0.3">
      <c r="A3704" s="247">
        <v>12884</v>
      </c>
    </row>
    <row r="3705" spans="1:1" x14ac:dyDescent="0.3">
      <c r="A3705" s="247">
        <v>54586</v>
      </c>
    </row>
    <row r="3706" spans="1:1" x14ac:dyDescent="0.3">
      <c r="A3706" s="247">
        <v>54587</v>
      </c>
    </row>
    <row r="3707" spans="1:1" x14ac:dyDescent="0.3">
      <c r="A3707" s="247">
        <v>64636</v>
      </c>
    </row>
    <row r="3708" spans="1:1" x14ac:dyDescent="0.3">
      <c r="A3708" s="247">
        <v>70967</v>
      </c>
    </row>
    <row r="3709" spans="1:1" x14ac:dyDescent="0.3">
      <c r="A3709" s="247">
        <v>80390</v>
      </c>
    </row>
    <row r="3710" spans="1:1" x14ac:dyDescent="0.3">
      <c r="A3710" s="247">
        <v>95209</v>
      </c>
    </row>
    <row r="3711" spans="1:1" x14ac:dyDescent="0.3">
      <c r="A3711" s="247">
        <v>81455</v>
      </c>
    </row>
    <row r="3712" spans="1:1" x14ac:dyDescent="0.3">
      <c r="A3712" s="247">
        <v>95229</v>
      </c>
    </row>
    <row r="3713" spans="1:1" x14ac:dyDescent="0.3">
      <c r="A3713" s="247">
        <v>13178</v>
      </c>
    </row>
    <row r="3714" spans="1:1" x14ac:dyDescent="0.3">
      <c r="A3714" s="247">
        <v>26215</v>
      </c>
    </row>
    <row r="3715" spans="1:1" x14ac:dyDescent="0.3">
      <c r="A3715" s="247">
        <v>109944</v>
      </c>
    </row>
    <row r="3716" spans="1:1" x14ac:dyDescent="0.3">
      <c r="A3716" s="247">
        <v>106129</v>
      </c>
    </row>
    <row r="3717" spans="1:1" x14ac:dyDescent="0.3">
      <c r="A3717" s="247">
        <v>95228</v>
      </c>
    </row>
    <row r="3718" spans="1:1" x14ac:dyDescent="0.3">
      <c r="A3718" s="247">
        <v>123370</v>
      </c>
    </row>
    <row r="3719" spans="1:1" x14ac:dyDescent="0.3">
      <c r="A3719" s="247">
        <v>123710</v>
      </c>
    </row>
    <row r="3720" spans="1:1" x14ac:dyDescent="0.3">
      <c r="A3720" s="247">
        <v>63252</v>
      </c>
    </row>
    <row r="3721" spans="1:1" x14ac:dyDescent="0.3">
      <c r="A3721" s="247">
        <v>19842</v>
      </c>
    </row>
    <row r="3722" spans="1:1" x14ac:dyDescent="0.3">
      <c r="A3722" s="247">
        <v>115807</v>
      </c>
    </row>
    <row r="3723" spans="1:1" x14ac:dyDescent="0.3">
      <c r="A3723" s="247">
        <v>83838</v>
      </c>
    </row>
    <row r="3724" spans="1:1" x14ac:dyDescent="0.3">
      <c r="A3724" s="247">
        <v>83839</v>
      </c>
    </row>
    <row r="3725" spans="1:1" x14ac:dyDescent="0.3">
      <c r="A3725" s="247">
        <v>74907</v>
      </c>
    </row>
    <row r="3726" spans="1:1" x14ac:dyDescent="0.3">
      <c r="A3726" s="247">
        <v>112155</v>
      </c>
    </row>
    <row r="3727" spans="1:1" x14ac:dyDescent="0.3">
      <c r="A3727" s="247">
        <v>15813</v>
      </c>
    </row>
    <row r="3728" spans="1:1" x14ac:dyDescent="0.3">
      <c r="A3728" s="247">
        <v>140063</v>
      </c>
    </row>
    <row r="3729" spans="1:1" x14ac:dyDescent="0.3">
      <c r="A3729" s="247">
        <v>134560</v>
      </c>
    </row>
    <row r="3730" spans="1:1" x14ac:dyDescent="0.3">
      <c r="A3730" s="247">
        <v>13179</v>
      </c>
    </row>
    <row r="3731" spans="1:1" x14ac:dyDescent="0.3">
      <c r="A3731" s="247">
        <v>134246</v>
      </c>
    </row>
    <row r="3732" spans="1:1" x14ac:dyDescent="0.3">
      <c r="A3732" s="247">
        <v>14662</v>
      </c>
    </row>
    <row r="3733" spans="1:1" x14ac:dyDescent="0.3">
      <c r="A3733" s="247">
        <v>133021</v>
      </c>
    </row>
    <row r="3734" spans="1:1" x14ac:dyDescent="0.3">
      <c r="A3734" s="247">
        <v>14154</v>
      </c>
    </row>
    <row r="3735" spans="1:1" x14ac:dyDescent="0.3">
      <c r="A3735" s="247">
        <v>106129</v>
      </c>
    </row>
    <row r="3736" spans="1:1" x14ac:dyDescent="0.3">
      <c r="A3736" s="247">
        <v>106130</v>
      </c>
    </row>
    <row r="3737" spans="1:1" x14ac:dyDescent="0.3">
      <c r="A3737" s="247">
        <v>106131</v>
      </c>
    </row>
    <row r="3738" spans="1:1" x14ac:dyDescent="0.3">
      <c r="A3738" s="247">
        <v>54017</v>
      </c>
    </row>
    <row r="3739" spans="1:1" x14ac:dyDescent="0.3">
      <c r="A3739" s="247">
        <v>140666</v>
      </c>
    </row>
    <row r="3740" spans="1:1" x14ac:dyDescent="0.3">
      <c r="A3740" s="247">
        <v>102728</v>
      </c>
    </row>
    <row r="3741" spans="1:1" x14ac:dyDescent="0.3">
      <c r="A3741" s="247">
        <v>78055</v>
      </c>
    </row>
    <row r="3742" spans="1:1" x14ac:dyDescent="0.3">
      <c r="A3742" s="247">
        <v>78057</v>
      </c>
    </row>
    <row r="3743" spans="1:1" x14ac:dyDescent="0.3">
      <c r="A3743" s="247">
        <v>130618</v>
      </c>
    </row>
    <row r="3744" spans="1:1" x14ac:dyDescent="0.3">
      <c r="A3744" s="247">
        <v>134569</v>
      </c>
    </row>
    <row r="3745" spans="1:1" x14ac:dyDescent="0.3">
      <c r="A3745" s="247">
        <v>60973</v>
      </c>
    </row>
    <row r="3746" spans="1:1" x14ac:dyDescent="0.3">
      <c r="A3746" s="247">
        <v>140283</v>
      </c>
    </row>
    <row r="3747" spans="1:1" x14ac:dyDescent="0.3">
      <c r="A3747" s="247">
        <v>80387</v>
      </c>
    </row>
    <row r="3748" spans="1:1" x14ac:dyDescent="0.3">
      <c r="A3748" s="247">
        <v>76806</v>
      </c>
    </row>
    <row r="3749" spans="1:1" x14ac:dyDescent="0.3">
      <c r="A3749" s="247">
        <v>13161</v>
      </c>
    </row>
    <row r="3750" spans="1:1" x14ac:dyDescent="0.3">
      <c r="A3750" s="247">
        <v>63031</v>
      </c>
    </row>
    <row r="3751" spans="1:1" x14ac:dyDescent="0.3">
      <c r="A3751" s="247">
        <v>82452</v>
      </c>
    </row>
    <row r="3752" spans="1:1" x14ac:dyDescent="0.3">
      <c r="A3752" s="247">
        <v>95121</v>
      </c>
    </row>
    <row r="3753" spans="1:1" x14ac:dyDescent="0.3">
      <c r="A3753" s="247">
        <v>34214</v>
      </c>
    </row>
    <row r="3754" spans="1:1" x14ac:dyDescent="0.3">
      <c r="A3754" s="247">
        <v>13094</v>
      </c>
    </row>
    <row r="3755" spans="1:1" x14ac:dyDescent="0.3">
      <c r="A3755" s="247">
        <v>15436</v>
      </c>
    </row>
    <row r="3756" spans="1:1" x14ac:dyDescent="0.3">
      <c r="A3756" s="247">
        <v>49695</v>
      </c>
    </row>
    <row r="3757" spans="1:1" x14ac:dyDescent="0.3">
      <c r="A3757" s="247">
        <v>12992</v>
      </c>
    </row>
    <row r="3758" spans="1:1" x14ac:dyDescent="0.3">
      <c r="A3758" s="247">
        <v>14885</v>
      </c>
    </row>
    <row r="3759" spans="1:1" x14ac:dyDescent="0.3">
      <c r="A3759" s="247">
        <v>15299</v>
      </c>
    </row>
    <row r="3760" spans="1:1" x14ac:dyDescent="0.3">
      <c r="A3760" s="247">
        <v>56520</v>
      </c>
    </row>
    <row r="3761" spans="1:1" x14ac:dyDescent="0.3">
      <c r="A3761" s="247">
        <v>81493</v>
      </c>
    </row>
    <row r="3762" spans="1:1" x14ac:dyDescent="0.3">
      <c r="A3762" s="247">
        <v>13064</v>
      </c>
    </row>
    <row r="3763" spans="1:1" x14ac:dyDescent="0.3">
      <c r="A3763" s="247">
        <v>13165</v>
      </c>
    </row>
    <row r="3764" spans="1:1" x14ac:dyDescent="0.3">
      <c r="A3764" s="247">
        <v>88729</v>
      </c>
    </row>
    <row r="3765" spans="1:1" x14ac:dyDescent="0.3">
      <c r="A3765" s="247">
        <v>88733</v>
      </c>
    </row>
    <row r="3766" spans="1:1" x14ac:dyDescent="0.3">
      <c r="A3766" s="247">
        <v>16053</v>
      </c>
    </row>
    <row r="3767" spans="1:1" x14ac:dyDescent="0.3">
      <c r="A3767" s="247">
        <v>27353</v>
      </c>
    </row>
    <row r="3768" spans="1:1" x14ac:dyDescent="0.3">
      <c r="A3768" s="247">
        <v>63839</v>
      </c>
    </row>
    <row r="3769" spans="1:1" x14ac:dyDescent="0.3">
      <c r="A3769" s="247">
        <v>75324</v>
      </c>
    </row>
    <row r="3770" spans="1:1" x14ac:dyDescent="0.3">
      <c r="A3770" s="247">
        <v>134581</v>
      </c>
    </row>
    <row r="3771" spans="1:1" x14ac:dyDescent="0.3">
      <c r="A3771" s="247">
        <v>135299</v>
      </c>
    </row>
    <row r="3772" spans="1:1" x14ac:dyDescent="0.3">
      <c r="A3772" s="247">
        <v>138054</v>
      </c>
    </row>
    <row r="3773" spans="1:1" x14ac:dyDescent="0.3">
      <c r="A3773" s="247">
        <v>16363</v>
      </c>
    </row>
    <row r="3774" spans="1:1" x14ac:dyDescent="0.3">
      <c r="A3774" s="247">
        <v>77554</v>
      </c>
    </row>
    <row r="3775" spans="1:1" x14ac:dyDescent="0.3">
      <c r="A3775" s="247">
        <v>118515</v>
      </c>
    </row>
    <row r="3776" spans="1:1" x14ac:dyDescent="0.3">
      <c r="A3776" s="247">
        <v>116466</v>
      </c>
    </row>
    <row r="3777" spans="1:1" x14ac:dyDescent="0.3">
      <c r="A3777" s="247">
        <v>82995</v>
      </c>
    </row>
    <row r="3778" spans="1:1" x14ac:dyDescent="0.3">
      <c r="A3778" s="247">
        <v>112156</v>
      </c>
    </row>
    <row r="3779" spans="1:1" x14ac:dyDescent="0.3">
      <c r="A3779" s="247">
        <v>116874</v>
      </c>
    </row>
    <row r="3780" spans="1:1" x14ac:dyDescent="0.3">
      <c r="A3780" s="247">
        <v>50797</v>
      </c>
    </row>
    <row r="3781" spans="1:1" x14ac:dyDescent="0.3">
      <c r="A3781" s="247">
        <v>64860</v>
      </c>
    </row>
    <row r="3782" spans="1:1" x14ac:dyDescent="0.3">
      <c r="A3782" s="247">
        <v>24204</v>
      </c>
    </row>
    <row r="3783" spans="1:1" x14ac:dyDescent="0.3">
      <c r="A3783" s="247">
        <v>35550</v>
      </c>
    </row>
    <row r="3784" spans="1:1" x14ac:dyDescent="0.3">
      <c r="A3784" s="247">
        <v>35554</v>
      </c>
    </row>
    <row r="3785" spans="1:1" x14ac:dyDescent="0.3">
      <c r="A3785" s="247">
        <v>136553</v>
      </c>
    </row>
    <row r="3786" spans="1:1" x14ac:dyDescent="0.3">
      <c r="A3786" s="247">
        <v>136553</v>
      </c>
    </row>
    <row r="3787" spans="1:1" x14ac:dyDescent="0.3">
      <c r="A3787" s="247">
        <v>136896</v>
      </c>
    </row>
    <row r="3788" spans="1:1" x14ac:dyDescent="0.3">
      <c r="A3788" s="247">
        <v>102000</v>
      </c>
    </row>
    <row r="3789" spans="1:1" x14ac:dyDescent="0.3">
      <c r="A3789" s="247">
        <v>20144</v>
      </c>
    </row>
    <row r="3790" spans="1:1" x14ac:dyDescent="0.3">
      <c r="A3790" s="247">
        <v>40251</v>
      </c>
    </row>
    <row r="3791" spans="1:1" x14ac:dyDescent="0.3">
      <c r="A3791" s="247">
        <v>14784</v>
      </c>
    </row>
    <row r="3792" spans="1:1" x14ac:dyDescent="0.3">
      <c r="A3792" s="247">
        <v>60889</v>
      </c>
    </row>
    <row r="3793" spans="1:1" x14ac:dyDescent="0.3">
      <c r="A3793" s="247">
        <v>140035</v>
      </c>
    </row>
    <row r="3794" spans="1:1" x14ac:dyDescent="0.3">
      <c r="A3794" s="247">
        <v>140048</v>
      </c>
    </row>
    <row r="3795" spans="1:1" x14ac:dyDescent="0.3">
      <c r="A3795" s="247">
        <v>140052</v>
      </c>
    </row>
    <row r="3796" spans="1:1" x14ac:dyDescent="0.3">
      <c r="A3796" s="247">
        <v>140057</v>
      </c>
    </row>
    <row r="3797" spans="1:1" x14ac:dyDescent="0.3">
      <c r="A3797" s="247">
        <v>140241</v>
      </c>
    </row>
    <row r="3798" spans="1:1" x14ac:dyDescent="0.3">
      <c r="A3798" s="247">
        <v>13199</v>
      </c>
    </row>
    <row r="3799" spans="1:1" x14ac:dyDescent="0.3">
      <c r="A3799" s="247">
        <v>12884</v>
      </c>
    </row>
    <row r="3800" spans="1:1" x14ac:dyDescent="0.3">
      <c r="A3800" s="247">
        <v>54586</v>
      </c>
    </row>
    <row r="3801" spans="1:1" x14ac:dyDescent="0.3">
      <c r="A3801" s="247">
        <v>54587</v>
      </c>
    </row>
    <row r="3802" spans="1:1" x14ac:dyDescent="0.3">
      <c r="A3802" s="247">
        <v>64636</v>
      </c>
    </row>
    <row r="3803" spans="1:1" x14ac:dyDescent="0.3">
      <c r="A3803" s="247">
        <v>70967</v>
      </c>
    </row>
    <row r="3804" spans="1:1" x14ac:dyDescent="0.3">
      <c r="A3804" s="247">
        <v>80390</v>
      </c>
    </row>
    <row r="3805" spans="1:1" x14ac:dyDescent="0.3">
      <c r="A3805" s="247">
        <v>95209</v>
      </c>
    </row>
    <row r="3806" spans="1:1" x14ac:dyDescent="0.3">
      <c r="A3806" s="247">
        <v>81455</v>
      </c>
    </row>
    <row r="3807" spans="1:1" x14ac:dyDescent="0.3">
      <c r="A3807" s="247">
        <v>95229</v>
      </c>
    </row>
    <row r="3808" spans="1:1" x14ac:dyDescent="0.3">
      <c r="A3808" s="247">
        <v>13178</v>
      </c>
    </row>
    <row r="3809" spans="1:1" x14ac:dyDescent="0.3">
      <c r="A3809" s="247">
        <v>26215</v>
      </c>
    </row>
    <row r="3810" spans="1:1" x14ac:dyDescent="0.3">
      <c r="A3810" s="247">
        <v>109944</v>
      </c>
    </row>
    <row r="3811" spans="1:1" x14ac:dyDescent="0.3">
      <c r="A3811" s="247">
        <v>134246</v>
      </c>
    </row>
    <row r="3812" spans="1:1" x14ac:dyDescent="0.3">
      <c r="A3812" s="247">
        <v>14662</v>
      </c>
    </row>
    <row r="3813" spans="1:1" x14ac:dyDescent="0.3">
      <c r="A3813" s="247">
        <v>133021</v>
      </c>
    </row>
    <row r="3814" spans="1:1" x14ac:dyDescent="0.3">
      <c r="A3814" s="247">
        <v>14154</v>
      </c>
    </row>
    <row r="3815" spans="1:1" x14ac:dyDescent="0.3">
      <c r="A3815" s="247">
        <v>106129</v>
      </c>
    </row>
    <row r="3816" spans="1:1" x14ac:dyDescent="0.3">
      <c r="A3816" s="247">
        <v>106130</v>
      </c>
    </row>
    <row r="3817" spans="1:1" x14ac:dyDescent="0.3">
      <c r="A3817" s="247">
        <v>106131</v>
      </c>
    </row>
    <row r="3818" spans="1:1" x14ac:dyDescent="0.3">
      <c r="A3818" s="247">
        <v>54017</v>
      </c>
    </row>
    <row r="3819" spans="1:1" x14ac:dyDescent="0.3">
      <c r="A3819" s="247">
        <v>140666</v>
      </c>
    </row>
    <row r="3820" spans="1:1" x14ac:dyDescent="0.3">
      <c r="A3820" s="247">
        <v>102728</v>
      </c>
    </row>
    <row r="3821" spans="1:1" x14ac:dyDescent="0.3">
      <c r="A3821" s="247">
        <v>78055</v>
      </c>
    </row>
    <row r="3822" spans="1:1" x14ac:dyDescent="0.3">
      <c r="A3822" s="247">
        <v>78057</v>
      </c>
    </row>
    <row r="3823" spans="1:1" x14ac:dyDescent="0.3">
      <c r="A3823" s="247">
        <v>130618</v>
      </c>
    </row>
    <row r="3824" spans="1:1" x14ac:dyDescent="0.3">
      <c r="A3824" s="247">
        <v>134569</v>
      </c>
    </row>
    <row r="3825" spans="1:1" x14ac:dyDescent="0.3">
      <c r="A3825" s="247">
        <v>60973</v>
      </c>
    </row>
    <row r="3826" spans="1:1" x14ac:dyDescent="0.3">
      <c r="A3826" s="247">
        <v>140283</v>
      </c>
    </row>
    <row r="3827" spans="1:1" x14ac:dyDescent="0.3">
      <c r="A3827" s="247">
        <v>80387</v>
      </c>
    </row>
    <row r="3828" spans="1:1" x14ac:dyDescent="0.3">
      <c r="A3828" s="247">
        <v>76806</v>
      </c>
    </row>
    <row r="3829" spans="1:1" x14ac:dyDescent="0.3">
      <c r="A3829" s="247">
        <v>13161</v>
      </c>
    </row>
    <row r="3830" spans="1:1" x14ac:dyDescent="0.3">
      <c r="A3830" s="247">
        <v>63031</v>
      </c>
    </row>
    <row r="3831" spans="1:1" x14ac:dyDescent="0.3">
      <c r="A3831" s="247">
        <v>82452</v>
      </c>
    </row>
    <row r="3832" spans="1:1" x14ac:dyDescent="0.3">
      <c r="A3832" s="247">
        <v>95121</v>
      </c>
    </row>
    <row r="3833" spans="1:1" x14ac:dyDescent="0.3">
      <c r="A3833" s="247">
        <v>34214</v>
      </c>
    </row>
    <row r="3834" spans="1:1" x14ac:dyDescent="0.3">
      <c r="A3834" s="247">
        <v>13094</v>
      </c>
    </row>
    <row r="3835" spans="1:1" x14ac:dyDescent="0.3">
      <c r="A3835" s="247">
        <v>15436</v>
      </c>
    </row>
    <row r="3836" spans="1:1" x14ac:dyDescent="0.3">
      <c r="A3836" s="247">
        <v>49695</v>
      </c>
    </row>
    <row r="3837" spans="1:1" x14ac:dyDescent="0.3">
      <c r="A3837" s="247">
        <v>12992</v>
      </c>
    </row>
    <row r="3838" spans="1:1" x14ac:dyDescent="0.3">
      <c r="A3838" s="247">
        <v>14885</v>
      </c>
    </row>
    <row r="3839" spans="1:1" x14ac:dyDescent="0.3">
      <c r="A3839" s="247">
        <v>15299</v>
      </c>
    </row>
    <row r="3840" spans="1:1" x14ac:dyDescent="0.3">
      <c r="A3840" s="247">
        <v>56520</v>
      </c>
    </row>
    <row r="3841" spans="1:1" x14ac:dyDescent="0.3">
      <c r="A3841" s="247">
        <v>81493</v>
      </c>
    </row>
    <row r="3842" spans="1:1" x14ac:dyDescent="0.3">
      <c r="A3842" s="247">
        <v>13064</v>
      </c>
    </row>
    <row r="3843" spans="1:1" x14ac:dyDescent="0.3">
      <c r="A3843" s="247">
        <v>13165</v>
      </c>
    </row>
    <row r="3844" spans="1:1" x14ac:dyDescent="0.3">
      <c r="A3844" s="247">
        <v>88729</v>
      </c>
    </row>
    <row r="3845" spans="1:1" x14ac:dyDescent="0.3">
      <c r="A3845" s="247">
        <v>88733</v>
      </c>
    </row>
    <row r="3846" spans="1:1" x14ac:dyDescent="0.3">
      <c r="A3846" s="247">
        <v>16053</v>
      </c>
    </row>
    <row r="3847" spans="1:1" x14ac:dyDescent="0.3">
      <c r="A3847" s="247">
        <v>27353</v>
      </c>
    </row>
    <row r="3848" spans="1:1" x14ac:dyDescent="0.3">
      <c r="A3848" s="247">
        <v>63839</v>
      </c>
    </row>
    <row r="3849" spans="1:1" x14ac:dyDescent="0.3">
      <c r="A3849" s="247">
        <v>75324</v>
      </c>
    </row>
    <row r="3850" spans="1:1" x14ac:dyDescent="0.3">
      <c r="A3850" s="247">
        <v>134581</v>
      </c>
    </row>
    <row r="3851" spans="1:1" x14ac:dyDescent="0.3">
      <c r="A3851" s="247">
        <v>135299</v>
      </c>
    </row>
    <row r="3852" spans="1:1" x14ac:dyDescent="0.3">
      <c r="A3852" s="247">
        <v>138054</v>
      </c>
    </row>
    <row r="3853" spans="1:1" x14ac:dyDescent="0.3">
      <c r="A3853" s="247">
        <v>16363</v>
      </c>
    </row>
    <row r="3854" spans="1:1" x14ac:dyDescent="0.3">
      <c r="A3854" s="247">
        <v>77554</v>
      </c>
    </row>
    <row r="3855" spans="1:1" x14ac:dyDescent="0.3">
      <c r="A3855" s="247">
        <v>118515</v>
      </c>
    </row>
    <row r="3856" spans="1:1" x14ac:dyDescent="0.3">
      <c r="A3856" s="247">
        <v>116466</v>
      </c>
    </row>
    <row r="3857" spans="1:1" x14ac:dyDescent="0.3">
      <c r="A3857" s="247">
        <v>82995</v>
      </c>
    </row>
    <row r="3858" spans="1:1" x14ac:dyDescent="0.3">
      <c r="A3858" s="247">
        <v>112156</v>
      </c>
    </row>
    <row r="3859" spans="1:1" x14ac:dyDescent="0.3">
      <c r="A3859" s="247">
        <v>116874</v>
      </c>
    </row>
    <row r="3860" spans="1:1" x14ac:dyDescent="0.3">
      <c r="A3860" s="247">
        <v>50797</v>
      </c>
    </row>
    <row r="3861" spans="1:1" x14ac:dyDescent="0.3">
      <c r="A3861" s="247">
        <v>64860</v>
      </c>
    </row>
    <row r="3862" spans="1:1" x14ac:dyDescent="0.3">
      <c r="A3862" s="247">
        <v>24204</v>
      </c>
    </row>
    <row r="3863" spans="1:1" x14ac:dyDescent="0.3">
      <c r="A3863" s="247">
        <v>35550</v>
      </c>
    </row>
    <row r="3864" spans="1:1" x14ac:dyDescent="0.3">
      <c r="A3864" s="247">
        <v>35554</v>
      </c>
    </row>
    <row r="3865" spans="1:1" x14ac:dyDescent="0.3">
      <c r="A3865" s="247">
        <v>12754</v>
      </c>
    </row>
    <row r="3866" spans="1:1" x14ac:dyDescent="0.3">
      <c r="A3866" s="247">
        <v>136553</v>
      </c>
    </row>
    <row r="3867" spans="1:1" x14ac:dyDescent="0.3">
      <c r="A3867" s="247">
        <v>136896</v>
      </c>
    </row>
    <row r="3868" spans="1:1" x14ac:dyDescent="0.3">
      <c r="A3868" s="247">
        <v>102000</v>
      </c>
    </row>
    <row r="3869" spans="1:1" x14ac:dyDescent="0.3">
      <c r="A3869" s="247">
        <v>20144</v>
      </c>
    </row>
    <row r="3870" spans="1:1" x14ac:dyDescent="0.3">
      <c r="A3870" s="247">
        <v>40251</v>
      </c>
    </row>
    <row r="3871" spans="1:1" x14ac:dyDescent="0.3">
      <c r="A3871" s="247">
        <v>14784</v>
      </c>
    </row>
    <row r="3872" spans="1:1" x14ac:dyDescent="0.3">
      <c r="A3872" s="247">
        <v>60889</v>
      </c>
    </row>
    <row r="3873" spans="1:1" x14ac:dyDescent="0.3">
      <c r="A3873" s="247">
        <v>140035</v>
      </c>
    </row>
    <row r="3874" spans="1:1" x14ac:dyDescent="0.3">
      <c r="A3874" s="247">
        <v>140048</v>
      </c>
    </row>
    <row r="3875" spans="1:1" x14ac:dyDescent="0.3">
      <c r="A3875" s="247">
        <v>140052</v>
      </c>
    </row>
    <row r="3876" spans="1:1" x14ac:dyDescent="0.3">
      <c r="A3876" s="247">
        <v>140057</v>
      </c>
    </row>
    <row r="3877" spans="1:1" x14ac:dyDescent="0.3">
      <c r="A3877" s="247">
        <v>140241</v>
      </c>
    </row>
    <row r="3878" spans="1:1" x14ac:dyDescent="0.3">
      <c r="A3878" s="247">
        <v>13199</v>
      </c>
    </row>
    <row r="3879" spans="1:1" x14ac:dyDescent="0.3">
      <c r="A3879" s="247">
        <v>12884</v>
      </c>
    </row>
    <row r="3880" spans="1:1" x14ac:dyDescent="0.3">
      <c r="A3880" s="247">
        <v>54586</v>
      </c>
    </row>
    <row r="3881" spans="1:1" x14ac:dyDescent="0.3">
      <c r="A3881" s="247">
        <v>54587</v>
      </c>
    </row>
    <row r="3882" spans="1:1" x14ac:dyDescent="0.3">
      <c r="A3882" s="247">
        <v>64636</v>
      </c>
    </row>
    <row r="3883" spans="1:1" x14ac:dyDescent="0.3">
      <c r="A3883" s="247">
        <v>70967</v>
      </c>
    </row>
    <row r="3884" spans="1:1" x14ac:dyDescent="0.3">
      <c r="A3884" s="247">
        <v>80390</v>
      </c>
    </row>
    <row r="3885" spans="1:1" x14ac:dyDescent="0.3">
      <c r="A3885" s="247">
        <v>95209</v>
      </c>
    </row>
    <row r="3886" spans="1:1" x14ac:dyDescent="0.3">
      <c r="A3886" s="247">
        <v>81455</v>
      </c>
    </row>
    <row r="3887" spans="1:1" x14ac:dyDescent="0.3">
      <c r="A3887" s="247">
        <v>95229</v>
      </c>
    </row>
    <row r="3888" spans="1:1" x14ac:dyDescent="0.3">
      <c r="A3888" s="247">
        <v>13178</v>
      </c>
    </row>
    <row r="3889" spans="1:1" x14ac:dyDescent="0.3">
      <c r="A3889" s="247">
        <v>26215</v>
      </c>
    </row>
    <row r="3890" spans="1:1" x14ac:dyDescent="0.3">
      <c r="A3890" s="247">
        <v>109944</v>
      </c>
    </row>
    <row r="3891" spans="1:1" x14ac:dyDescent="0.3">
      <c r="A3891" s="247">
        <v>138450</v>
      </c>
    </row>
    <row r="3892" spans="1:1" x14ac:dyDescent="0.3">
      <c r="A3892" s="247">
        <v>138471</v>
      </c>
    </row>
    <row r="3893" spans="1:1" x14ac:dyDescent="0.3">
      <c r="A3893" s="247">
        <v>64648</v>
      </c>
    </row>
    <row r="3894" spans="1:1" x14ac:dyDescent="0.3">
      <c r="A3894" s="247">
        <v>105118</v>
      </c>
    </row>
    <row r="3895" spans="1:1" x14ac:dyDescent="0.3">
      <c r="A3895" s="247">
        <v>19842</v>
      </c>
    </row>
    <row r="3896" spans="1:1" x14ac:dyDescent="0.3">
      <c r="A3896" s="247">
        <v>115807</v>
      </c>
    </row>
    <row r="3897" spans="1:1" x14ac:dyDescent="0.3">
      <c r="A3897" s="247">
        <v>74907</v>
      </c>
    </row>
    <row r="3898" spans="1:1" x14ac:dyDescent="0.3">
      <c r="A3898" s="247">
        <v>118427</v>
      </c>
    </row>
    <row r="3899" spans="1:1" x14ac:dyDescent="0.3">
      <c r="A3899" s="247">
        <v>135014</v>
      </c>
    </row>
    <row r="3900" spans="1:1" x14ac:dyDescent="0.3">
      <c r="A3900" s="247">
        <v>136555</v>
      </c>
    </row>
    <row r="3901" spans="1:1" x14ac:dyDescent="0.3">
      <c r="A3901" s="247">
        <v>112155</v>
      </c>
    </row>
    <row r="3902" spans="1:1" x14ac:dyDescent="0.3">
      <c r="A3902" s="247">
        <v>12847</v>
      </c>
    </row>
    <row r="3903" spans="1:1" x14ac:dyDescent="0.3">
      <c r="A3903" s="247">
        <v>81131</v>
      </c>
    </row>
    <row r="3904" spans="1:1" x14ac:dyDescent="0.3">
      <c r="A3904" s="247">
        <v>15813</v>
      </c>
    </row>
    <row r="3905" spans="1:1" x14ac:dyDescent="0.3">
      <c r="A3905" s="247">
        <v>14662</v>
      </c>
    </row>
    <row r="3906" spans="1:1" x14ac:dyDescent="0.3">
      <c r="A3906" s="247">
        <v>12685</v>
      </c>
    </row>
    <row r="3907" spans="1:1" x14ac:dyDescent="0.3">
      <c r="A3907" s="247">
        <v>102922</v>
      </c>
    </row>
    <row r="3908" spans="1:1" x14ac:dyDescent="0.3">
      <c r="A3908" s="247">
        <v>10412</v>
      </c>
    </row>
    <row r="3909" spans="1:1" x14ac:dyDescent="0.3">
      <c r="A3909" s="247">
        <v>134246</v>
      </c>
    </row>
    <row r="3910" spans="1:1" x14ac:dyDescent="0.3">
      <c r="A3910" s="247">
        <v>14662</v>
      </c>
    </row>
    <row r="3911" spans="1:1" x14ac:dyDescent="0.3">
      <c r="A3911" s="247">
        <v>133021</v>
      </c>
    </row>
    <row r="3912" spans="1:1" x14ac:dyDescent="0.3">
      <c r="A3912" s="247">
        <v>14154</v>
      </c>
    </row>
    <row r="3913" spans="1:1" x14ac:dyDescent="0.3">
      <c r="A3913" s="247">
        <v>106129</v>
      </c>
    </row>
    <row r="3914" spans="1:1" x14ac:dyDescent="0.3">
      <c r="A3914" s="247">
        <v>106130</v>
      </c>
    </row>
    <row r="3915" spans="1:1" x14ac:dyDescent="0.3">
      <c r="A3915" s="247">
        <v>106131</v>
      </c>
    </row>
    <row r="3916" spans="1:1" x14ac:dyDescent="0.3">
      <c r="A3916" s="247">
        <v>54017</v>
      </c>
    </row>
    <row r="3917" spans="1:1" x14ac:dyDescent="0.3">
      <c r="A3917" s="247">
        <v>140666</v>
      </c>
    </row>
    <row r="3918" spans="1:1" x14ac:dyDescent="0.3">
      <c r="A3918" s="247">
        <v>102728</v>
      </c>
    </row>
    <row r="3919" spans="1:1" x14ac:dyDescent="0.3">
      <c r="A3919" s="247">
        <v>133191</v>
      </c>
    </row>
    <row r="3920" spans="1:1" x14ac:dyDescent="0.3">
      <c r="A3920" s="247">
        <v>78055</v>
      </c>
    </row>
    <row r="3921" spans="1:1" x14ac:dyDescent="0.3">
      <c r="A3921" s="247">
        <v>78057</v>
      </c>
    </row>
    <row r="3922" spans="1:1" x14ac:dyDescent="0.3">
      <c r="A3922" s="247">
        <v>130618</v>
      </c>
    </row>
    <row r="3923" spans="1:1" x14ac:dyDescent="0.3">
      <c r="A3923" s="247">
        <v>134569</v>
      </c>
    </row>
    <row r="3924" spans="1:1" x14ac:dyDescent="0.3">
      <c r="A3924" s="247">
        <v>60973</v>
      </c>
    </row>
    <row r="3925" spans="1:1" x14ac:dyDescent="0.3">
      <c r="A3925" s="247">
        <v>140283</v>
      </c>
    </row>
    <row r="3926" spans="1:1" x14ac:dyDescent="0.3">
      <c r="A3926" s="247">
        <v>80387</v>
      </c>
    </row>
    <row r="3927" spans="1:1" x14ac:dyDescent="0.3">
      <c r="A3927" s="247">
        <v>76806</v>
      </c>
    </row>
    <row r="3928" spans="1:1" x14ac:dyDescent="0.3">
      <c r="A3928" s="247">
        <v>13161</v>
      </c>
    </row>
    <row r="3929" spans="1:1" x14ac:dyDescent="0.3">
      <c r="A3929" s="247">
        <v>63031</v>
      </c>
    </row>
    <row r="3930" spans="1:1" x14ac:dyDescent="0.3">
      <c r="A3930" s="247">
        <v>82452</v>
      </c>
    </row>
    <row r="3931" spans="1:1" x14ac:dyDescent="0.3">
      <c r="A3931" s="247">
        <v>95121</v>
      </c>
    </row>
    <row r="3932" spans="1:1" x14ac:dyDescent="0.3">
      <c r="A3932" s="247">
        <v>34214</v>
      </c>
    </row>
    <row r="3933" spans="1:1" x14ac:dyDescent="0.3">
      <c r="A3933" s="247">
        <v>13094</v>
      </c>
    </row>
    <row r="3934" spans="1:1" x14ac:dyDescent="0.3">
      <c r="A3934" s="247">
        <v>15436</v>
      </c>
    </row>
    <row r="3935" spans="1:1" x14ac:dyDescent="0.3">
      <c r="A3935" s="247">
        <v>49695</v>
      </c>
    </row>
    <row r="3936" spans="1:1" x14ac:dyDescent="0.3">
      <c r="A3936" s="247">
        <v>12992</v>
      </c>
    </row>
    <row r="3937" spans="1:1" x14ac:dyDescent="0.3">
      <c r="A3937" s="247">
        <v>14885</v>
      </c>
    </row>
    <row r="3938" spans="1:1" x14ac:dyDescent="0.3">
      <c r="A3938" s="247">
        <v>15299</v>
      </c>
    </row>
    <row r="3939" spans="1:1" x14ac:dyDescent="0.3">
      <c r="A3939" s="247">
        <v>56520</v>
      </c>
    </row>
    <row r="3940" spans="1:1" x14ac:dyDescent="0.3">
      <c r="A3940" s="247">
        <v>81493</v>
      </c>
    </row>
    <row r="3941" spans="1:1" x14ac:dyDescent="0.3">
      <c r="A3941" s="247">
        <v>13064</v>
      </c>
    </row>
    <row r="3942" spans="1:1" x14ac:dyDescent="0.3">
      <c r="A3942" s="247">
        <v>13165</v>
      </c>
    </row>
    <row r="3943" spans="1:1" x14ac:dyDescent="0.3">
      <c r="A3943" s="247">
        <v>88729</v>
      </c>
    </row>
    <row r="3944" spans="1:1" x14ac:dyDescent="0.3">
      <c r="A3944" s="247">
        <v>88733</v>
      </c>
    </row>
    <row r="3945" spans="1:1" x14ac:dyDescent="0.3">
      <c r="A3945" s="247">
        <v>16053</v>
      </c>
    </row>
    <row r="3946" spans="1:1" x14ac:dyDescent="0.3">
      <c r="A3946" s="247">
        <v>27353</v>
      </c>
    </row>
    <row r="3947" spans="1:1" x14ac:dyDescent="0.3">
      <c r="A3947" s="247">
        <v>63839</v>
      </c>
    </row>
    <row r="3948" spans="1:1" x14ac:dyDescent="0.3">
      <c r="A3948" s="247">
        <v>75324</v>
      </c>
    </row>
    <row r="3949" spans="1:1" x14ac:dyDescent="0.3">
      <c r="A3949" s="247">
        <v>134581</v>
      </c>
    </row>
    <row r="3950" spans="1:1" x14ac:dyDescent="0.3">
      <c r="A3950" s="247">
        <v>135299</v>
      </c>
    </row>
    <row r="3951" spans="1:1" x14ac:dyDescent="0.3">
      <c r="A3951" s="247">
        <v>138054</v>
      </c>
    </row>
    <row r="3952" spans="1:1" x14ac:dyDescent="0.3">
      <c r="A3952" s="247">
        <v>16363</v>
      </c>
    </row>
    <row r="3953" spans="1:1" x14ac:dyDescent="0.3">
      <c r="A3953" s="247">
        <v>77554</v>
      </c>
    </row>
    <row r="3954" spans="1:1" x14ac:dyDescent="0.3">
      <c r="A3954" s="247">
        <v>118515</v>
      </c>
    </row>
    <row r="3955" spans="1:1" x14ac:dyDescent="0.3">
      <c r="A3955" s="247">
        <v>116466</v>
      </c>
    </row>
    <row r="3956" spans="1:1" x14ac:dyDescent="0.3">
      <c r="A3956" s="247">
        <v>82995</v>
      </c>
    </row>
    <row r="3957" spans="1:1" x14ac:dyDescent="0.3">
      <c r="A3957" s="247">
        <v>112156</v>
      </c>
    </row>
    <row r="3958" spans="1:1" x14ac:dyDescent="0.3">
      <c r="A3958" s="247">
        <v>116874</v>
      </c>
    </row>
    <row r="3959" spans="1:1" x14ac:dyDescent="0.3">
      <c r="A3959" s="247">
        <v>50797</v>
      </c>
    </row>
    <row r="3960" spans="1:1" x14ac:dyDescent="0.3">
      <c r="A3960" s="247">
        <v>64860</v>
      </c>
    </row>
    <row r="3961" spans="1:1" x14ac:dyDescent="0.3">
      <c r="A3961" s="247">
        <v>24204</v>
      </c>
    </row>
    <row r="3962" spans="1:1" x14ac:dyDescent="0.3">
      <c r="A3962" s="247">
        <v>35550</v>
      </c>
    </row>
    <row r="3963" spans="1:1" x14ac:dyDescent="0.3">
      <c r="A3963" s="247">
        <v>35554</v>
      </c>
    </row>
    <row r="3964" spans="1:1" x14ac:dyDescent="0.3">
      <c r="A3964" s="247">
        <v>12754</v>
      </c>
    </row>
    <row r="3965" spans="1:1" x14ac:dyDescent="0.3">
      <c r="A3965" s="247">
        <v>136553</v>
      </c>
    </row>
    <row r="3966" spans="1:1" x14ac:dyDescent="0.3">
      <c r="A3966" s="247">
        <v>136896</v>
      </c>
    </row>
    <row r="3967" spans="1:1" x14ac:dyDescent="0.3">
      <c r="A3967" s="247">
        <v>102000</v>
      </c>
    </row>
    <row r="3968" spans="1:1" x14ac:dyDescent="0.3">
      <c r="A3968" s="247">
        <v>20144</v>
      </c>
    </row>
    <row r="3969" spans="1:1" x14ac:dyDescent="0.3">
      <c r="A3969" s="247">
        <v>40251</v>
      </c>
    </row>
    <row r="3970" spans="1:1" x14ac:dyDescent="0.3">
      <c r="A3970" s="247">
        <v>14784</v>
      </c>
    </row>
    <row r="3971" spans="1:1" x14ac:dyDescent="0.3">
      <c r="A3971" s="247">
        <v>60889</v>
      </c>
    </row>
    <row r="3972" spans="1:1" x14ac:dyDescent="0.3">
      <c r="A3972" s="247">
        <v>140035</v>
      </c>
    </row>
    <row r="3973" spans="1:1" x14ac:dyDescent="0.3">
      <c r="A3973" s="247">
        <v>140048</v>
      </c>
    </row>
    <row r="3974" spans="1:1" x14ac:dyDescent="0.3">
      <c r="A3974" s="247">
        <v>140052</v>
      </c>
    </row>
    <row r="3975" spans="1:1" x14ac:dyDescent="0.3">
      <c r="A3975" s="247">
        <v>140057</v>
      </c>
    </row>
    <row r="3976" spans="1:1" x14ac:dyDescent="0.3">
      <c r="A3976" s="247">
        <v>140241</v>
      </c>
    </row>
    <row r="3977" spans="1:1" x14ac:dyDescent="0.3">
      <c r="A3977" s="247">
        <v>13199</v>
      </c>
    </row>
    <row r="3978" spans="1:1" x14ac:dyDescent="0.3">
      <c r="A3978" s="247">
        <v>12884</v>
      </c>
    </row>
    <row r="3979" spans="1:1" x14ac:dyDescent="0.3">
      <c r="A3979" s="247">
        <v>54586</v>
      </c>
    </row>
    <row r="3980" spans="1:1" x14ac:dyDescent="0.3">
      <c r="A3980" s="247">
        <v>54587</v>
      </c>
    </row>
    <row r="3981" spans="1:1" x14ac:dyDescent="0.3">
      <c r="A3981" s="247">
        <v>64636</v>
      </c>
    </row>
    <row r="3982" spans="1:1" x14ac:dyDescent="0.3">
      <c r="A3982" s="247">
        <v>70967</v>
      </c>
    </row>
    <row r="3983" spans="1:1" x14ac:dyDescent="0.3">
      <c r="A3983" s="247">
        <v>80390</v>
      </c>
    </row>
    <row r="3984" spans="1:1" x14ac:dyDescent="0.3">
      <c r="A3984" s="247">
        <v>95209</v>
      </c>
    </row>
    <row r="3985" spans="1:1" x14ac:dyDescent="0.3">
      <c r="A3985" s="247">
        <v>81455</v>
      </c>
    </row>
    <row r="3986" spans="1:1" x14ac:dyDescent="0.3">
      <c r="A3986" s="247">
        <v>95229</v>
      </c>
    </row>
    <row r="3987" spans="1:1" x14ac:dyDescent="0.3">
      <c r="A3987" s="247">
        <v>13178</v>
      </c>
    </row>
    <row r="3988" spans="1:1" x14ac:dyDescent="0.3">
      <c r="A3988" s="247">
        <v>26215</v>
      </c>
    </row>
    <row r="3989" spans="1:1" x14ac:dyDescent="0.3">
      <c r="A3989" s="247">
        <v>109944</v>
      </c>
    </row>
    <row r="3990" spans="1:1" x14ac:dyDescent="0.3">
      <c r="A3990" s="247">
        <v>138450</v>
      </c>
    </row>
    <row r="3991" spans="1:1" x14ac:dyDescent="0.3">
      <c r="A3991" s="247">
        <v>138471</v>
      </c>
    </row>
    <row r="3992" spans="1:1" x14ac:dyDescent="0.3">
      <c r="A3992" s="247">
        <v>64648</v>
      </c>
    </row>
    <row r="3993" spans="1:1" x14ac:dyDescent="0.3">
      <c r="A3993" s="247">
        <v>105118</v>
      </c>
    </row>
    <row r="3994" spans="1:1" x14ac:dyDescent="0.3">
      <c r="A3994" s="247">
        <v>19842</v>
      </c>
    </row>
    <row r="3995" spans="1:1" x14ac:dyDescent="0.3">
      <c r="A3995" s="247">
        <v>115807</v>
      </c>
    </row>
    <row r="3996" spans="1:1" x14ac:dyDescent="0.3">
      <c r="A3996" s="247">
        <v>74907</v>
      </c>
    </row>
    <row r="3997" spans="1:1" x14ac:dyDescent="0.3">
      <c r="A3997" s="247">
        <v>118427</v>
      </c>
    </row>
    <row r="3998" spans="1:1" x14ac:dyDescent="0.3">
      <c r="A3998" s="247">
        <v>135014</v>
      </c>
    </row>
    <row r="3999" spans="1:1" x14ac:dyDescent="0.3">
      <c r="A3999" s="247">
        <v>136555</v>
      </c>
    </row>
    <row r="4000" spans="1:1" x14ac:dyDescent="0.3">
      <c r="A4000" s="247">
        <v>112155</v>
      </c>
    </row>
    <row r="4001" spans="1:1" x14ac:dyDescent="0.3">
      <c r="A4001" s="247">
        <v>12847</v>
      </c>
    </row>
    <row r="4002" spans="1:1" x14ac:dyDescent="0.3">
      <c r="A4002" s="247">
        <v>81131</v>
      </c>
    </row>
    <row r="4003" spans="1:1" x14ac:dyDescent="0.3">
      <c r="A4003" s="247">
        <v>15813</v>
      </c>
    </row>
    <row r="4004" spans="1:1" x14ac:dyDescent="0.3">
      <c r="A4004" s="247">
        <v>14662</v>
      </c>
    </row>
    <row r="4005" spans="1:1" x14ac:dyDescent="0.3">
      <c r="A4005" s="247">
        <v>12685</v>
      </c>
    </row>
    <row r="4006" spans="1:1" x14ac:dyDescent="0.3">
      <c r="A4006" s="247">
        <v>102922</v>
      </c>
    </row>
    <row r="4007" spans="1:1" x14ac:dyDescent="0.3">
      <c r="A4007" s="247">
        <v>10412</v>
      </c>
    </row>
    <row r="4008" spans="1:1" x14ac:dyDescent="0.3">
      <c r="A4008" s="247">
        <v>54682</v>
      </c>
    </row>
    <row r="4009" spans="1:1" x14ac:dyDescent="0.3">
      <c r="A4009" s="247">
        <v>78057</v>
      </c>
    </row>
    <row r="4010" spans="1:1" x14ac:dyDescent="0.3">
      <c r="A4010" s="247">
        <v>118515</v>
      </c>
    </row>
    <row r="4011" spans="1:1" x14ac:dyDescent="0.3">
      <c r="A4011" s="247">
        <v>13091</v>
      </c>
    </row>
    <row r="4012" spans="1:1" x14ac:dyDescent="0.3">
      <c r="A4012" s="247">
        <v>130024</v>
      </c>
    </row>
    <row r="4013" spans="1:1" x14ac:dyDescent="0.3">
      <c r="A4013" s="247">
        <v>10359</v>
      </c>
    </row>
    <row r="4014" spans="1:1" x14ac:dyDescent="0.3">
      <c r="A4014" s="247">
        <v>10719</v>
      </c>
    </row>
    <row r="4015" spans="1:1" x14ac:dyDescent="0.3">
      <c r="A4015" s="247">
        <v>134247</v>
      </c>
    </row>
    <row r="4016" spans="1:1" x14ac:dyDescent="0.3">
      <c r="A4016" s="247">
        <v>110578</v>
      </c>
    </row>
    <row r="4017" spans="1:1" x14ac:dyDescent="0.3">
      <c r="A4017" s="247">
        <v>80387</v>
      </c>
    </row>
    <row r="4018" spans="1:1" x14ac:dyDescent="0.3">
      <c r="A4018" s="247">
        <v>13539</v>
      </c>
    </row>
    <row r="4019" spans="1:1" x14ac:dyDescent="0.3">
      <c r="A4019" s="247">
        <v>16512</v>
      </c>
    </row>
    <row r="4020" spans="1:1" x14ac:dyDescent="0.3">
      <c r="A4020" s="247">
        <v>17135</v>
      </c>
    </row>
    <row r="4021" spans="1:1" x14ac:dyDescent="0.3">
      <c r="A4021" s="247">
        <v>59074</v>
      </c>
    </row>
    <row r="4022" spans="1:1" x14ac:dyDescent="0.3">
      <c r="A4022" s="247">
        <v>69222</v>
      </c>
    </row>
    <row r="4023" spans="1:1" x14ac:dyDescent="0.3">
      <c r="A4023" s="247">
        <v>78641</v>
      </c>
    </row>
    <row r="4024" spans="1:1" x14ac:dyDescent="0.3">
      <c r="A4024" s="247">
        <v>78642</v>
      </c>
    </row>
    <row r="4025" spans="1:1" x14ac:dyDescent="0.3">
      <c r="A4025" s="247">
        <v>78643</v>
      </c>
    </row>
    <row r="4026" spans="1:1" x14ac:dyDescent="0.3">
      <c r="A4026" s="247">
        <v>78646</v>
      </c>
    </row>
    <row r="4027" spans="1:1" x14ac:dyDescent="0.3">
      <c r="A4027" s="247">
        <v>80872</v>
      </c>
    </row>
    <row r="4028" spans="1:1" x14ac:dyDescent="0.3">
      <c r="A4028" s="247">
        <v>80874</v>
      </c>
    </row>
    <row r="4029" spans="1:1" x14ac:dyDescent="0.3">
      <c r="A4029" s="247">
        <v>106697</v>
      </c>
    </row>
    <row r="4030" spans="1:1" x14ac:dyDescent="0.3">
      <c r="A4030" s="247">
        <v>131937</v>
      </c>
    </row>
    <row r="4031" spans="1:1" x14ac:dyDescent="0.3">
      <c r="A4031" s="247">
        <v>132647</v>
      </c>
    </row>
    <row r="4032" spans="1:1" x14ac:dyDescent="0.3">
      <c r="A4032" s="247">
        <v>132649</v>
      </c>
    </row>
    <row r="4033" spans="1:1" x14ac:dyDescent="0.3">
      <c r="A4033" s="247">
        <v>132650</v>
      </c>
    </row>
    <row r="4034" spans="1:1" x14ac:dyDescent="0.3">
      <c r="A4034" s="247">
        <v>136408</v>
      </c>
    </row>
    <row r="4035" spans="1:1" x14ac:dyDescent="0.3">
      <c r="A4035" s="247">
        <v>138456</v>
      </c>
    </row>
    <row r="4036" spans="1:1" x14ac:dyDescent="0.3">
      <c r="A4036" s="247">
        <v>139143</v>
      </c>
    </row>
    <row r="4037" spans="1:1" x14ac:dyDescent="0.3">
      <c r="A4037" s="247">
        <v>139144</v>
      </c>
    </row>
    <row r="4038" spans="1:1" x14ac:dyDescent="0.3">
      <c r="A4038" s="247">
        <v>12635</v>
      </c>
    </row>
    <row r="4039" spans="1:1" x14ac:dyDescent="0.3">
      <c r="A4039" s="247">
        <v>23846</v>
      </c>
    </row>
    <row r="4040" spans="1:1" x14ac:dyDescent="0.3">
      <c r="A4040" s="247">
        <v>23862</v>
      </c>
    </row>
    <row r="4041" spans="1:1" x14ac:dyDescent="0.3">
      <c r="A4041" s="247">
        <v>23875</v>
      </c>
    </row>
    <row r="4042" spans="1:1" x14ac:dyDescent="0.3">
      <c r="A4042" s="247">
        <v>23986</v>
      </c>
    </row>
    <row r="4043" spans="1:1" x14ac:dyDescent="0.3">
      <c r="A4043" s="247">
        <v>24477</v>
      </c>
    </row>
    <row r="4044" spans="1:1" x14ac:dyDescent="0.3">
      <c r="A4044" s="247">
        <v>29956</v>
      </c>
    </row>
    <row r="4045" spans="1:1" x14ac:dyDescent="0.3">
      <c r="A4045" s="247">
        <v>29959</v>
      </c>
    </row>
    <row r="4046" spans="1:1" x14ac:dyDescent="0.3">
      <c r="A4046" s="247">
        <v>29961</v>
      </c>
    </row>
    <row r="4047" spans="1:1" x14ac:dyDescent="0.3">
      <c r="A4047" s="247">
        <v>30165</v>
      </c>
    </row>
    <row r="4048" spans="1:1" x14ac:dyDescent="0.3">
      <c r="A4048" s="247">
        <v>32933</v>
      </c>
    </row>
    <row r="4049" spans="1:1" x14ac:dyDescent="0.3">
      <c r="A4049" s="247">
        <v>75938</v>
      </c>
    </row>
    <row r="4050" spans="1:1" x14ac:dyDescent="0.3">
      <c r="A4050" s="247">
        <v>93325</v>
      </c>
    </row>
    <row r="4051" spans="1:1" x14ac:dyDescent="0.3">
      <c r="A4051" s="247">
        <v>93327</v>
      </c>
    </row>
    <row r="4052" spans="1:1" x14ac:dyDescent="0.3">
      <c r="A4052" s="247">
        <v>93453</v>
      </c>
    </row>
    <row r="4053" spans="1:1" x14ac:dyDescent="0.3">
      <c r="A4053" s="247">
        <v>93454</v>
      </c>
    </row>
    <row r="4054" spans="1:1" x14ac:dyDescent="0.3">
      <c r="A4054" s="247">
        <v>93456</v>
      </c>
    </row>
    <row r="4055" spans="1:1" x14ac:dyDescent="0.3">
      <c r="A4055" s="247">
        <v>93462</v>
      </c>
    </row>
    <row r="4056" spans="1:1" x14ac:dyDescent="0.3">
      <c r="A4056" s="247">
        <v>133843</v>
      </c>
    </row>
    <row r="4057" spans="1:1" x14ac:dyDescent="0.3">
      <c r="A4057" s="247">
        <v>133844</v>
      </c>
    </row>
    <row r="4058" spans="1:1" x14ac:dyDescent="0.3">
      <c r="A4058" s="247">
        <v>133846</v>
      </c>
    </row>
    <row r="4059" spans="1:1" x14ac:dyDescent="0.3">
      <c r="A4059" s="247">
        <v>133847</v>
      </c>
    </row>
    <row r="4060" spans="1:1" x14ac:dyDescent="0.3">
      <c r="A4060" s="247">
        <v>133848</v>
      </c>
    </row>
    <row r="4061" spans="1:1" x14ac:dyDescent="0.3">
      <c r="A4061" s="247">
        <v>133850</v>
      </c>
    </row>
    <row r="4062" spans="1:1" x14ac:dyDescent="0.3">
      <c r="A4062" s="247">
        <v>10392</v>
      </c>
    </row>
    <row r="4063" spans="1:1" x14ac:dyDescent="0.3">
      <c r="A4063" s="247">
        <v>10547</v>
      </c>
    </row>
    <row r="4064" spans="1:1" x14ac:dyDescent="0.3">
      <c r="A4064" s="247">
        <v>11109</v>
      </c>
    </row>
    <row r="4065" spans="1:1" x14ac:dyDescent="0.3">
      <c r="A4065" s="247">
        <v>11590</v>
      </c>
    </row>
    <row r="4066" spans="1:1" x14ac:dyDescent="0.3">
      <c r="A4066" s="247">
        <v>12614</v>
      </c>
    </row>
    <row r="4067" spans="1:1" x14ac:dyDescent="0.3">
      <c r="A4067" s="247">
        <v>13768</v>
      </c>
    </row>
    <row r="4068" spans="1:1" x14ac:dyDescent="0.3">
      <c r="A4068" s="247">
        <v>132297</v>
      </c>
    </row>
    <row r="4069" spans="1:1" x14ac:dyDescent="0.3">
      <c r="A4069" s="247">
        <v>17362</v>
      </c>
    </row>
    <row r="4070" spans="1:1" x14ac:dyDescent="0.3">
      <c r="A4070" s="247">
        <v>17370</v>
      </c>
    </row>
    <row r="4071" spans="1:1" x14ac:dyDescent="0.3">
      <c r="A4071" s="247">
        <v>17371</v>
      </c>
    </row>
    <row r="4072" spans="1:1" x14ac:dyDescent="0.3">
      <c r="A4072" s="247">
        <v>32927</v>
      </c>
    </row>
    <row r="4073" spans="1:1" x14ac:dyDescent="0.3">
      <c r="A4073" s="247">
        <v>63385</v>
      </c>
    </row>
    <row r="4074" spans="1:1" x14ac:dyDescent="0.3">
      <c r="A4074" s="247">
        <v>130024</v>
      </c>
    </row>
    <row r="4075" spans="1:1" x14ac:dyDescent="0.3">
      <c r="A4075" s="247">
        <v>10359</v>
      </c>
    </row>
    <row r="4076" spans="1:1" x14ac:dyDescent="0.3">
      <c r="A4076" s="247">
        <v>10719</v>
      </c>
    </row>
    <row r="4077" spans="1:1" x14ac:dyDescent="0.3">
      <c r="A4077" s="247">
        <v>13539</v>
      </c>
    </row>
    <row r="4078" spans="1:1" x14ac:dyDescent="0.3">
      <c r="A4078" s="247">
        <v>16512</v>
      </c>
    </row>
    <row r="4079" spans="1:1" x14ac:dyDescent="0.3">
      <c r="A4079" s="247">
        <v>17135</v>
      </c>
    </row>
    <row r="4080" spans="1:1" x14ac:dyDescent="0.3">
      <c r="A4080" s="247">
        <v>59074</v>
      </c>
    </row>
    <row r="4081" spans="1:1" x14ac:dyDescent="0.3">
      <c r="A4081" s="247">
        <v>69222</v>
      </c>
    </row>
    <row r="4082" spans="1:1" x14ac:dyDescent="0.3">
      <c r="A4082" s="247">
        <v>78641</v>
      </c>
    </row>
    <row r="4083" spans="1:1" x14ac:dyDescent="0.3">
      <c r="A4083" s="247">
        <v>78642</v>
      </c>
    </row>
    <row r="4084" spans="1:1" x14ac:dyDescent="0.3">
      <c r="A4084" s="247">
        <v>78643</v>
      </c>
    </row>
    <row r="4085" spans="1:1" x14ac:dyDescent="0.3">
      <c r="A4085" s="247">
        <v>78646</v>
      </c>
    </row>
    <row r="4086" spans="1:1" x14ac:dyDescent="0.3">
      <c r="A4086" s="247">
        <v>80872</v>
      </c>
    </row>
    <row r="4087" spans="1:1" x14ac:dyDescent="0.3">
      <c r="A4087" s="247">
        <v>80874</v>
      </c>
    </row>
    <row r="4088" spans="1:1" x14ac:dyDescent="0.3">
      <c r="A4088" s="247">
        <v>106697</v>
      </c>
    </row>
    <row r="4089" spans="1:1" x14ac:dyDescent="0.3">
      <c r="A4089" s="247">
        <v>131937</v>
      </c>
    </row>
    <row r="4090" spans="1:1" x14ac:dyDescent="0.3">
      <c r="A4090" s="247">
        <v>132647</v>
      </c>
    </row>
    <row r="4091" spans="1:1" x14ac:dyDescent="0.3">
      <c r="A4091" s="247">
        <v>132649</v>
      </c>
    </row>
    <row r="4092" spans="1:1" x14ac:dyDescent="0.3">
      <c r="A4092" s="247">
        <v>132650</v>
      </c>
    </row>
    <row r="4093" spans="1:1" x14ac:dyDescent="0.3">
      <c r="A4093" s="247">
        <v>136408</v>
      </c>
    </row>
    <row r="4094" spans="1:1" x14ac:dyDescent="0.3">
      <c r="A4094" s="247">
        <v>138456</v>
      </c>
    </row>
    <row r="4095" spans="1:1" x14ac:dyDescent="0.3">
      <c r="A4095" s="247">
        <v>139143</v>
      </c>
    </row>
    <row r="4096" spans="1:1" x14ac:dyDescent="0.3">
      <c r="A4096" s="247">
        <v>139144</v>
      </c>
    </row>
    <row r="4097" spans="1:1" x14ac:dyDescent="0.3">
      <c r="A4097" s="247">
        <v>12635</v>
      </c>
    </row>
    <row r="4098" spans="1:1" x14ac:dyDescent="0.3">
      <c r="A4098" s="247">
        <v>23846</v>
      </c>
    </row>
    <row r="4099" spans="1:1" x14ac:dyDescent="0.3">
      <c r="A4099" s="247">
        <v>23862</v>
      </c>
    </row>
    <row r="4100" spans="1:1" x14ac:dyDescent="0.3">
      <c r="A4100" s="247">
        <v>23875</v>
      </c>
    </row>
    <row r="4101" spans="1:1" x14ac:dyDescent="0.3">
      <c r="A4101" s="247">
        <v>23986</v>
      </c>
    </row>
    <row r="4102" spans="1:1" x14ac:dyDescent="0.3">
      <c r="A4102" s="247">
        <v>24477</v>
      </c>
    </row>
    <row r="4103" spans="1:1" x14ac:dyDescent="0.3">
      <c r="A4103" s="247">
        <v>29956</v>
      </c>
    </row>
    <row r="4104" spans="1:1" x14ac:dyDescent="0.3">
      <c r="A4104" s="247">
        <v>29959</v>
      </c>
    </row>
    <row r="4105" spans="1:1" x14ac:dyDescent="0.3">
      <c r="A4105" s="247">
        <v>29961</v>
      </c>
    </row>
    <row r="4106" spans="1:1" x14ac:dyDescent="0.3">
      <c r="A4106" s="247">
        <v>30165</v>
      </c>
    </row>
    <row r="4107" spans="1:1" x14ac:dyDescent="0.3">
      <c r="A4107" s="247">
        <v>32933</v>
      </c>
    </row>
    <row r="4108" spans="1:1" x14ac:dyDescent="0.3">
      <c r="A4108" s="247">
        <v>75938</v>
      </c>
    </row>
    <row r="4109" spans="1:1" x14ac:dyDescent="0.3">
      <c r="A4109" s="247">
        <v>93325</v>
      </c>
    </row>
    <row r="4110" spans="1:1" x14ac:dyDescent="0.3">
      <c r="A4110" s="247">
        <v>93327</v>
      </c>
    </row>
    <row r="4111" spans="1:1" x14ac:dyDescent="0.3">
      <c r="A4111" s="247">
        <v>93453</v>
      </c>
    </row>
    <row r="4112" spans="1:1" x14ac:dyDescent="0.3">
      <c r="A4112" s="247">
        <v>93454</v>
      </c>
    </row>
    <row r="4113" spans="1:1" x14ac:dyDescent="0.3">
      <c r="A4113" s="247">
        <v>93456</v>
      </c>
    </row>
    <row r="4114" spans="1:1" x14ac:dyDescent="0.3">
      <c r="A4114" s="247">
        <v>93462</v>
      </c>
    </row>
    <row r="4115" spans="1:1" x14ac:dyDescent="0.3">
      <c r="A4115" s="247">
        <v>133843</v>
      </c>
    </row>
    <row r="4116" spans="1:1" x14ac:dyDescent="0.3">
      <c r="A4116" s="247">
        <v>133844</v>
      </c>
    </row>
    <row r="4117" spans="1:1" x14ac:dyDescent="0.3">
      <c r="A4117" s="247">
        <v>133846</v>
      </c>
    </row>
    <row r="4118" spans="1:1" x14ac:dyDescent="0.3">
      <c r="A4118" s="247">
        <v>133847</v>
      </c>
    </row>
    <row r="4119" spans="1:1" x14ac:dyDescent="0.3">
      <c r="A4119" s="247">
        <v>133848</v>
      </c>
    </row>
    <row r="4120" spans="1:1" x14ac:dyDescent="0.3">
      <c r="A4120" s="247">
        <v>133850</v>
      </c>
    </row>
    <row r="4121" spans="1:1" x14ac:dyDescent="0.3">
      <c r="A4121" s="247">
        <v>10392</v>
      </c>
    </row>
    <row r="4122" spans="1:1" x14ac:dyDescent="0.3">
      <c r="A4122" s="247">
        <v>10547</v>
      </c>
    </row>
    <row r="4123" spans="1:1" x14ac:dyDescent="0.3">
      <c r="A4123" s="247">
        <v>11109</v>
      </c>
    </row>
    <row r="4124" spans="1:1" x14ac:dyDescent="0.3">
      <c r="A4124" s="247">
        <v>11590</v>
      </c>
    </row>
    <row r="4125" spans="1:1" x14ac:dyDescent="0.3">
      <c r="A4125" s="247">
        <v>12614</v>
      </c>
    </row>
    <row r="4126" spans="1:1" x14ac:dyDescent="0.3">
      <c r="A4126" s="247">
        <v>13768</v>
      </c>
    </row>
    <row r="4127" spans="1:1" x14ac:dyDescent="0.3">
      <c r="A4127" s="247">
        <v>132297</v>
      </c>
    </row>
    <row r="4128" spans="1:1" x14ac:dyDescent="0.3">
      <c r="A4128" s="247">
        <v>17362</v>
      </c>
    </row>
    <row r="4129" spans="1:1" x14ac:dyDescent="0.3">
      <c r="A4129" s="247">
        <v>17370</v>
      </c>
    </row>
    <row r="4130" spans="1:1" x14ac:dyDescent="0.3">
      <c r="A4130" s="247">
        <v>17371</v>
      </c>
    </row>
    <row r="4131" spans="1:1" x14ac:dyDescent="0.3">
      <c r="A4131" s="247">
        <v>32927</v>
      </c>
    </row>
    <row r="4132" spans="1:1" x14ac:dyDescent="0.3">
      <c r="A4132" s="247">
        <v>63385</v>
      </c>
    </row>
    <row r="4133" spans="1:1" x14ac:dyDescent="0.3">
      <c r="A4133" s="247">
        <v>134247</v>
      </c>
    </row>
    <row r="4134" spans="1:1" x14ac:dyDescent="0.3">
      <c r="A4134" s="247">
        <v>110578</v>
      </c>
    </row>
    <row r="4135" spans="1:1" x14ac:dyDescent="0.3">
      <c r="A4135" s="247">
        <v>80387</v>
      </c>
    </row>
    <row r="4136" spans="1:1" x14ac:dyDescent="0.3">
      <c r="A4136" s="247">
        <v>11418</v>
      </c>
    </row>
    <row r="4137" spans="1:1" x14ac:dyDescent="0.3">
      <c r="A4137" s="247">
        <v>11509</v>
      </c>
    </row>
    <row r="4138" spans="1:1" x14ac:dyDescent="0.3">
      <c r="A4138" s="247">
        <v>83627</v>
      </c>
    </row>
    <row r="4139" spans="1:1" x14ac:dyDescent="0.3">
      <c r="A4139" s="247">
        <v>119318</v>
      </c>
    </row>
    <row r="4140" spans="1:1" x14ac:dyDescent="0.3">
      <c r="A4140" s="247">
        <v>131917</v>
      </c>
    </row>
    <row r="4141" spans="1:1" x14ac:dyDescent="0.3">
      <c r="A4141" s="247">
        <v>132290</v>
      </c>
    </row>
    <row r="4142" spans="1:1" x14ac:dyDescent="0.3">
      <c r="A4142" s="247">
        <v>132300</v>
      </c>
    </row>
    <row r="4143" spans="1:1" x14ac:dyDescent="0.3">
      <c r="A4143" s="247">
        <v>132394</v>
      </c>
    </row>
    <row r="4144" spans="1:1" x14ac:dyDescent="0.3">
      <c r="A4144" s="247">
        <v>132395</v>
      </c>
    </row>
    <row r="4145" spans="1:1" x14ac:dyDescent="0.3">
      <c r="A4145" s="247">
        <v>132655</v>
      </c>
    </row>
    <row r="4146" spans="1:1" x14ac:dyDescent="0.3">
      <c r="A4146" s="247">
        <v>132656</v>
      </c>
    </row>
    <row r="4147" spans="1:1" x14ac:dyDescent="0.3">
      <c r="A4147" s="247">
        <v>138451</v>
      </c>
    </row>
    <row r="4148" spans="1:1" x14ac:dyDescent="0.3">
      <c r="A4148" s="247">
        <v>138471</v>
      </c>
    </row>
    <row r="4149" spans="1:1" x14ac:dyDescent="0.3">
      <c r="A4149" s="247">
        <v>105259</v>
      </c>
    </row>
    <row r="4150" spans="1:1" x14ac:dyDescent="0.3">
      <c r="A4150" s="247">
        <v>81370</v>
      </c>
    </row>
    <row r="4151" spans="1:1" x14ac:dyDescent="0.3">
      <c r="A4151" s="247">
        <v>81371</v>
      </c>
    </row>
    <row r="4152" spans="1:1" x14ac:dyDescent="0.3">
      <c r="A4152" s="247">
        <v>132400</v>
      </c>
    </row>
    <row r="4153" spans="1:1" x14ac:dyDescent="0.3">
      <c r="A4153" s="247">
        <v>23687</v>
      </c>
    </row>
    <row r="4154" spans="1:1" x14ac:dyDescent="0.3">
      <c r="A4154" s="247">
        <v>23989</v>
      </c>
    </row>
    <row r="4155" spans="1:1" x14ac:dyDescent="0.3">
      <c r="A4155" s="247">
        <v>23996</v>
      </c>
    </row>
    <row r="4156" spans="1:1" x14ac:dyDescent="0.3">
      <c r="A4156" s="247">
        <v>24476</v>
      </c>
    </row>
    <row r="4157" spans="1:1" x14ac:dyDescent="0.3">
      <c r="A4157" s="247">
        <v>29962</v>
      </c>
    </row>
    <row r="4158" spans="1:1" x14ac:dyDescent="0.3">
      <c r="A4158" s="247">
        <v>29964</v>
      </c>
    </row>
    <row r="4159" spans="1:1" x14ac:dyDescent="0.3">
      <c r="A4159" s="247">
        <v>93329</v>
      </c>
    </row>
    <row r="4160" spans="1:1" x14ac:dyDescent="0.3">
      <c r="A4160" s="247">
        <v>93332</v>
      </c>
    </row>
    <row r="4161" spans="1:1" x14ac:dyDescent="0.3">
      <c r="A4161" s="247">
        <v>93334</v>
      </c>
    </row>
    <row r="4162" spans="1:1" x14ac:dyDescent="0.3">
      <c r="A4162" s="247">
        <v>93335</v>
      </c>
    </row>
    <row r="4163" spans="1:1" x14ac:dyDescent="0.3">
      <c r="A4163" s="247">
        <v>93461</v>
      </c>
    </row>
    <row r="4164" spans="1:1" x14ac:dyDescent="0.3">
      <c r="A4164" s="247">
        <v>124261</v>
      </c>
    </row>
    <row r="4165" spans="1:1" x14ac:dyDescent="0.3">
      <c r="A4165" s="247">
        <v>130624</v>
      </c>
    </row>
    <row r="4166" spans="1:1" x14ac:dyDescent="0.3">
      <c r="A4166" s="247">
        <v>132303</v>
      </c>
    </row>
    <row r="4167" spans="1:1" x14ac:dyDescent="0.3">
      <c r="A4167" s="247">
        <v>133845</v>
      </c>
    </row>
    <row r="4168" spans="1:1" x14ac:dyDescent="0.3">
      <c r="A4168" s="247">
        <v>133849</v>
      </c>
    </row>
    <row r="4169" spans="1:1" x14ac:dyDescent="0.3">
      <c r="A4169" s="247">
        <v>12613</v>
      </c>
    </row>
    <row r="4170" spans="1:1" x14ac:dyDescent="0.3">
      <c r="A4170" s="247">
        <v>77755</v>
      </c>
    </row>
    <row r="4171" spans="1:1" x14ac:dyDescent="0.3">
      <c r="A4171" s="247">
        <v>138460</v>
      </c>
    </row>
    <row r="4172" spans="1:1" x14ac:dyDescent="0.3">
      <c r="A4172" s="247">
        <v>136941</v>
      </c>
    </row>
    <row r="4173" spans="1:1" x14ac:dyDescent="0.3">
      <c r="A4173" s="247">
        <v>13655</v>
      </c>
    </row>
    <row r="4174" spans="1:1" x14ac:dyDescent="0.3">
      <c r="A4174" s="247">
        <v>63591</v>
      </c>
    </row>
    <row r="4175" spans="1:1" x14ac:dyDescent="0.3">
      <c r="A4175" s="247">
        <v>130024</v>
      </c>
    </row>
    <row r="4176" spans="1:1" x14ac:dyDescent="0.3">
      <c r="A4176" s="247">
        <v>10359</v>
      </c>
    </row>
    <row r="4177" spans="1:1" x14ac:dyDescent="0.3">
      <c r="A4177" s="247">
        <v>10719</v>
      </c>
    </row>
    <row r="4178" spans="1:1" x14ac:dyDescent="0.3">
      <c r="A4178" s="247">
        <v>130024</v>
      </c>
    </row>
    <row r="4179" spans="1:1" x14ac:dyDescent="0.3">
      <c r="A4179" s="247">
        <v>10359</v>
      </c>
    </row>
    <row r="4180" spans="1:1" x14ac:dyDescent="0.3">
      <c r="A4180" s="247">
        <v>10719</v>
      </c>
    </row>
    <row r="4181" spans="1:1" x14ac:dyDescent="0.3">
      <c r="A4181" s="247">
        <v>140059</v>
      </c>
    </row>
    <row r="4182" spans="1:1" x14ac:dyDescent="0.3">
      <c r="A4182" s="247">
        <v>139141</v>
      </c>
    </row>
    <row r="4183" spans="1:1" x14ac:dyDescent="0.3">
      <c r="A4183" s="247">
        <v>139142</v>
      </c>
    </row>
    <row r="4184" spans="1:1" x14ac:dyDescent="0.3">
      <c r="A4184" s="247">
        <v>139143</v>
      </c>
    </row>
    <row r="4185" spans="1:1" x14ac:dyDescent="0.3">
      <c r="A4185" s="247">
        <v>139144</v>
      </c>
    </row>
    <row r="4186" spans="1:1" x14ac:dyDescent="0.3">
      <c r="A4186" s="247">
        <v>106130</v>
      </c>
    </row>
    <row r="4187" spans="1:1" x14ac:dyDescent="0.3">
      <c r="A4187" s="247">
        <v>106131</v>
      </c>
    </row>
    <row r="4188" spans="1:1" x14ac:dyDescent="0.3">
      <c r="A4188" s="247">
        <v>110702</v>
      </c>
    </row>
    <row r="4189" spans="1:1" x14ac:dyDescent="0.3">
      <c r="A4189" s="247">
        <v>110889</v>
      </c>
    </row>
    <row r="4190" spans="1:1" x14ac:dyDescent="0.3">
      <c r="A4190" s="247">
        <v>110893</v>
      </c>
    </row>
    <row r="4191" spans="1:1" x14ac:dyDescent="0.3">
      <c r="A4191" s="247">
        <v>113242</v>
      </c>
    </row>
    <row r="4192" spans="1:1" x14ac:dyDescent="0.3">
      <c r="A4192" s="247">
        <v>114773</v>
      </c>
    </row>
    <row r="4193" spans="1:1" x14ac:dyDescent="0.3">
      <c r="A4193" s="247">
        <v>142982</v>
      </c>
    </row>
    <row r="4194" spans="1:1" x14ac:dyDescent="0.3">
      <c r="A4194" s="247">
        <v>123710</v>
      </c>
    </row>
    <row r="4195" spans="1:1" x14ac:dyDescent="0.3">
      <c r="A4195" s="247">
        <v>64462</v>
      </c>
    </row>
    <row r="4196" spans="1:1" x14ac:dyDescent="0.3">
      <c r="A4196" s="247">
        <v>78418</v>
      </c>
    </row>
    <row r="4197" spans="1:1" x14ac:dyDescent="0.3">
      <c r="A4197" s="247">
        <v>134564</v>
      </c>
    </row>
    <row r="4198" spans="1:1" x14ac:dyDescent="0.3">
      <c r="A4198" s="247">
        <v>49254</v>
      </c>
    </row>
    <row r="4199" spans="1:1" x14ac:dyDescent="0.3">
      <c r="A4199" s="247">
        <v>89194</v>
      </c>
    </row>
    <row r="4200" spans="1:1" x14ac:dyDescent="0.3">
      <c r="A4200" s="247">
        <v>141265</v>
      </c>
    </row>
    <row r="4201" spans="1:1" x14ac:dyDescent="0.3">
      <c r="A4201" s="247">
        <v>141266</v>
      </c>
    </row>
    <row r="4202" spans="1:1" x14ac:dyDescent="0.3">
      <c r="A4202" s="247">
        <v>141615</v>
      </c>
    </row>
    <row r="4203" spans="1:1" x14ac:dyDescent="0.3">
      <c r="A4203" s="247">
        <v>141679</v>
      </c>
    </row>
    <row r="4204" spans="1:1" x14ac:dyDescent="0.3">
      <c r="A4204" s="247">
        <v>64646</v>
      </c>
    </row>
    <row r="4205" spans="1:1" x14ac:dyDescent="0.3">
      <c r="A4205" s="247">
        <v>76806</v>
      </c>
    </row>
    <row r="4206" spans="1:1" x14ac:dyDescent="0.3">
      <c r="A4206" s="247">
        <v>12948</v>
      </c>
    </row>
    <row r="4207" spans="1:1" x14ac:dyDescent="0.3">
      <c r="A4207" s="247">
        <v>12950</v>
      </c>
    </row>
    <row r="4208" spans="1:1" x14ac:dyDescent="0.3">
      <c r="A4208" s="247">
        <v>13161</v>
      </c>
    </row>
    <row r="4209" spans="1:1" x14ac:dyDescent="0.3">
      <c r="A4209" s="247">
        <v>102276</v>
      </c>
    </row>
    <row r="4210" spans="1:1" x14ac:dyDescent="0.3">
      <c r="A4210" s="247">
        <v>102279</v>
      </c>
    </row>
    <row r="4211" spans="1:1" x14ac:dyDescent="0.3">
      <c r="A4211" s="247">
        <v>19842</v>
      </c>
    </row>
    <row r="4212" spans="1:1" x14ac:dyDescent="0.3">
      <c r="A4212" s="247">
        <v>121126</v>
      </c>
    </row>
    <row r="4213" spans="1:1" x14ac:dyDescent="0.3">
      <c r="A4213" s="247">
        <v>13094</v>
      </c>
    </row>
    <row r="4214" spans="1:1" x14ac:dyDescent="0.3">
      <c r="A4214" s="247">
        <v>13180</v>
      </c>
    </row>
    <row r="4215" spans="1:1" x14ac:dyDescent="0.3">
      <c r="A4215" s="247">
        <v>14885</v>
      </c>
    </row>
    <row r="4216" spans="1:1" x14ac:dyDescent="0.3">
      <c r="A4216" s="247">
        <v>15673</v>
      </c>
    </row>
    <row r="4217" spans="1:1" x14ac:dyDescent="0.3">
      <c r="A4217" s="247">
        <v>128815</v>
      </c>
    </row>
    <row r="4218" spans="1:1" x14ac:dyDescent="0.3">
      <c r="A4218" s="247">
        <v>119621</v>
      </c>
    </row>
    <row r="4219" spans="1:1" x14ac:dyDescent="0.3">
      <c r="A4219" s="247">
        <v>78181</v>
      </c>
    </row>
    <row r="4220" spans="1:1" x14ac:dyDescent="0.3">
      <c r="A4220" s="247">
        <v>20760</v>
      </c>
    </row>
    <row r="4221" spans="1:1" x14ac:dyDescent="0.3">
      <c r="A4221" s="247">
        <v>23778</v>
      </c>
    </row>
    <row r="4222" spans="1:1" x14ac:dyDescent="0.3">
      <c r="A4222" s="247">
        <v>69229</v>
      </c>
    </row>
    <row r="4223" spans="1:1" x14ac:dyDescent="0.3">
      <c r="A4223" s="247">
        <v>9413</v>
      </c>
    </row>
    <row r="4224" spans="1:1" x14ac:dyDescent="0.3">
      <c r="A4224" s="247">
        <v>65173</v>
      </c>
    </row>
    <row r="4225" spans="1:1" x14ac:dyDescent="0.3">
      <c r="A4225" s="247">
        <v>88733</v>
      </c>
    </row>
    <row r="4226" spans="1:1" x14ac:dyDescent="0.3">
      <c r="A4226" s="247">
        <v>102819</v>
      </c>
    </row>
    <row r="4227" spans="1:1" x14ac:dyDescent="0.3">
      <c r="A4227" s="247">
        <v>67376</v>
      </c>
    </row>
    <row r="4228" spans="1:1" x14ac:dyDescent="0.3">
      <c r="A4228" s="247">
        <v>53813</v>
      </c>
    </row>
    <row r="4229" spans="1:1" x14ac:dyDescent="0.3">
      <c r="A4229" s="247">
        <v>12652</v>
      </c>
    </row>
    <row r="4230" spans="1:1" x14ac:dyDescent="0.3">
      <c r="A4230" s="247">
        <v>129962</v>
      </c>
    </row>
    <row r="4231" spans="1:1" x14ac:dyDescent="0.3">
      <c r="A4231" s="247">
        <v>103142</v>
      </c>
    </row>
    <row r="4232" spans="1:1" x14ac:dyDescent="0.3">
      <c r="A4232" s="247">
        <v>134582</v>
      </c>
    </row>
    <row r="4233" spans="1:1" x14ac:dyDescent="0.3">
      <c r="A4233" s="247">
        <v>13563</v>
      </c>
    </row>
    <row r="4234" spans="1:1" x14ac:dyDescent="0.3">
      <c r="A4234" s="247">
        <v>132232</v>
      </c>
    </row>
    <row r="4235" spans="1:1" x14ac:dyDescent="0.3">
      <c r="A4235" s="247">
        <v>115805</v>
      </c>
    </row>
    <row r="4236" spans="1:1" x14ac:dyDescent="0.3">
      <c r="A4236" s="247">
        <v>82995</v>
      </c>
    </row>
    <row r="4237" spans="1:1" x14ac:dyDescent="0.3">
      <c r="A4237" s="247">
        <v>136273</v>
      </c>
    </row>
    <row r="4238" spans="1:1" x14ac:dyDescent="0.3">
      <c r="A4238" s="247">
        <v>13991</v>
      </c>
    </row>
    <row r="4239" spans="1:1" x14ac:dyDescent="0.3">
      <c r="A4239" s="247">
        <v>50797</v>
      </c>
    </row>
    <row r="4240" spans="1:1" x14ac:dyDescent="0.3">
      <c r="A4240" s="247">
        <v>64860</v>
      </c>
    </row>
    <row r="4241" spans="1:1" x14ac:dyDescent="0.3">
      <c r="A4241" s="247">
        <v>136895</v>
      </c>
    </row>
    <row r="4242" spans="1:1" x14ac:dyDescent="0.3">
      <c r="A4242" s="247">
        <v>16571</v>
      </c>
    </row>
    <row r="4243" spans="1:1" x14ac:dyDescent="0.3">
      <c r="A4243" s="247">
        <v>134546</v>
      </c>
    </row>
    <row r="4244" spans="1:1" x14ac:dyDescent="0.3">
      <c r="A4244" s="247">
        <v>134547</v>
      </c>
    </row>
    <row r="4245" spans="1:1" x14ac:dyDescent="0.3">
      <c r="A4245" s="247">
        <v>13101</v>
      </c>
    </row>
    <row r="4246" spans="1:1" x14ac:dyDescent="0.3">
      <c r="A4246" s="247">
        <v>35554</v>
      </c>
    </row>
    <row r="4247" spans="1:1" x14ac:dyDescent="0.3">
      <c r="A4247" s="247">
        <v>27136</v>
      </c>
    </row>
    <row r="4248" spans="1:1" x14ac:dyDescent="0.3">
      <c r="A4248" s="247">
        <v>14154</v>
      </c>
    </row>
    <row r="4249" spans="1:1" x14ac:dyDescent="0.3">
      <c r="A4249" s="247">
        <v>87698</v>
      </c>
    </row>
    <row r="4250" spans="1:1" x14ac:dyDescent="0.3">
      <c r="A4250" s="247">
        <v>125262</v>
      </c>
    </row>
    <row r="4251" spans="1:1" x14ac:dyDescent="0.3">
      <c r="A4251" s="247">
        <v>12685</v>
      </c>
    </row>
    <row r="4252" spans="1:1" x14ac:dyDescent="0.3">
      <c r="A4252" s="247">
        <v>91669</v>
      </c>
    </row>
    <row r="4253" spans="1:1" x14ac:dyDescent="0.3">
      <c r="A4253" s="247">
        <v>102922</v>
      </c>
    </row>
    <row r="4254" spans="1:1" x14ac:dyDescent="0.3">
      <c r="A4254" s="247">
        <v>133021</v>
      </c>
    </row>
    <row r="4255" spans="1:1" x14ac:dyDescent="0.3">
      <c r="A4255" s="247">
        <v>102000</v>
      </c>
    </row>
    <row r="4256" spans="1:1" x14ac:dyDescent="0.3">
      <c r="A4256" s="247">
        <v>15267</v>
      </c>
    </row>
    <row r="4257" spans="1:1" x14ac:dyDescent="0.3">
      <c r="A4257" s="247">
        <v>60889</v>
      </c>
    </row>
    <row r="4258" spans="1:1" x14ac:dyDescent="0.3">
      <c r="A4258" s="247">
        <v>101891</v>
      </c>
    </row>
    <row r="4259" spans="1:1" x14ac:dyDescent="0.3">
      <c r="A4259" s="247">
        <v>140050</v>
      </c>
    </row>
    <row r="4260" spans="1:1" x14ac:dyDescent="0.3">
      <c r="A4260" s="247">
        <v>77819</v>
      </c>
    </row>
    <row r="4261" spans="1:1" x14ac:dyDescent="0.3">
      <c r="A4261" s="247">
        <v>20106</v>
      </c>
    </row>
    <row r="4262" spans="1:1" x14ac:dyDescent="0.3">
      <c r="A4262" s="247">
        <v>13199</v>
      </c>
    </row>
    <row r="4263" spans="1:1" x14ac:dyDescent="0.3">
      <c r="A4263" s="247">
        <v>4680</v>
      </c>
    </row>
    <row r="4264" spans="1:1" x14ac:dyDescent="0.3">
      <c r="A4264" s="247">
        <v>42854</v>
      </c>
    </row>
    <row r="4265" spans="1:1" x14ac:dyDescent="0.3">
      <c r="A4265" s="247">
        <v>12891</v>
      </c>
    </row>
    <row r="4266" spans="1:1" x14ac:dyDescent="0.3">
      <c r="A4266" s="247">
        <v>81808</v>
      </c>
    </row>
    <row r="4267" spans="1:1" x14ac:dyDescent="0.3">
      <c r="A4267" s="247">
        <v>20135</v>
      </c>
    </row>
    <row r="4268" spans="1:1" x14ac:dyDescent="0.3">
      <c r="A4268" s="247">
        <v>64044</v>
      </c>
    </row>
    <row r="4269" spans="1:1" x14ac:dyDescent="0.3">
      <c r="A4269" s="247">
        <v>66168</v>
      </c>
    </row>
    <row r="4270" spans="1:1" x14ac:dyDescent="0.3">
      <c r="A4270" s="247">
        <v>140032</v>
      </c>
    </row>
    <row r="4271" spans="1:1" x14ac:dyDescent="0.3">
      <c r="A4271" s="247">
        <v>140036</v>
      </c>
    </row>
    <row r="4272" spans="1:1" x14ac:dyDescent="0.3">
      <c r="A4272" s="247">
        <v>140038</v>
      </c>
    </row>
    <row r="4273" spans="1:1" x14ac:dyDescent="0.3">
      <c r="A4273" s="247">
        <v>140063</v>
      </c>
    </row>
    <row r="4274" spans="1:1" x14ac:dyDescent="0.3">
      <c r="A4274" s="247">
        <v>76583</v>
      </c>
    </row>
    <row r="4275" spans="1:1" x14ac:dyDescent="0.3">
      <c r="A4275" s="247">
        <v>134556</v>
      </c>
    </row>
    <row r="4276" spans="1:1" x14ac:dyDescent="0.3">
      <c r="A4276" s="247">
        <v>77562</v>
      </c>
    </row>
    <row r="4277" spans="1:1" x14ac:dyDescent="0.3">
      <c r="A4277" s="247">
        <v>118427</v>
      </c>
    </row>
    <row r="4278" spans="1:1" x14ac:dyDescent="0.3">
      <c r="A4278" s="247">
        <v>106129</v>
      </c>
    </row>
    <row r="4279" spans="1:1" x14ac:dyDescent="0.3">
      <c r="A4279" s="247">
        <v>107790</v>
      </c>
    </row>
    <row r="4280" spans="1:1" x14ac:dyDescent="0.3">
      <c r="A4280" s="247">
        <v>23016</v>
      </c>
    </row>
    <row r="4281" spans="1:1" x14ac:dyDescent="0.3">
      <c r="A4281" s="247">
        <v>78303</v>
      </c>
    </row>
    <row r="4282" spans="1:1" x14ac:dyDescent="0.3">
      <c r="A4282" s="247">
        <v>130632</v>
      </c>
    </row>
    <row r="4283" spans="1:1" x14ac:dyDescent="0.3">
      <c r="A4283" s="247">
        <v>15648</v>
      </c>
    </row>
    <row r="4284" spans="1:1" x14ac:dyDescent="0.3">
      <c r="A4284" s="247">
        <v>54017</v>
      </c>
    </row>
    <row r="4285" spans="1:1" x14ac:dyDescent="0.3">
      <c r="A4285" s="247">
        <v>95228</v>
      </c>
    </row>
    <row r="4286" spans="1:1" x14ac:dyDescent="0.3">
      <c r="A4286" s="247">
        <v>106408</v>
      </c>
    </row>
    <row r="4287" spans="1:1" x14ac:dyDescent="0.3">
      <c r="A4287" s="247">
        <v>108398</v>
      </c>
    </row>
    <row r="4288" spans="1:1" x14ac:dyDescent="0.3">
      <c r="A4288" s="247">
        <v>140666</v>
      </c>
    </row>
    <row r="4289" spans="1:1" x14ac:dyDescent="0.3">
      <c r="A4289" s="247">
        <v>106038</v>
      </c>
    </row>
    <row r="4290" spans="1:1" x14ac:dyDescent="0.3">
      <c r="A4290" s="247">
        <v>136564</v>
      </c>
    </row>
    <row r="4291" spans="1:1" x14ac:dyDescent="0.3">
      <c r="A4291" s="247">
        <v>13102</v>
      </c>
    </row>
    <row r="4292" spans="1:1" x14ac:dyDescent="0.3">
      <c r="A4292" s="247">
        <v>28512</v>
      </c>
    </row>
    <row r="4293" spans="1:1" x14ac:dyDescent="0.3">
      <c r="A4293" s="247">
        <v>141430</v>
      </c>
    </row>
    <row r="4294" spans="1:1" x14ac:dyDescent="0.3">
      <c r="A4294" s="247">
        <v>18353</v>
      </c>
    </row>
    <row r="4295" spans="1:1" x14ac:dyDescent="0.3">
      <c r="A4295" s="247">
        <v>18357</v>
      </c>
    </row>
    <row r="4296" spans="1:1" x14ac:dyDescent="0.3">
      <c r="A4296" s="247">
        <v>18358</v>
      </c>
    </row>
    <row r="4297" spans="1:1" x14ac:dyDescent="0.3">
      <c r="A4297" s="247">
        <v>20554</v>
      </c>
    </row>
    <row r="4298" spans="1:1" x14ac:dyDescent="0.3">
      <c r="A4298" s="247">
        <v>20558</v>
      </c>
    </row>
    <row r="4299" spans="1:1" x14ac:dyDescent="0.3">
      <c r="A4299" s="247">
        <v>33623</v>
      </c>
    </row>
    <row r="4300" spans="1:1" x14ac:dyDescent="0.3">
      <c r="A4300" s="247">
        <v>88849</v>
      </c>
    </row>
    <row r="4301" spans="1:1" x14ac:dyDescent="0.3">
      <c r="A4301" s="247">
        <v>124963</v>
      </c>
    </row>
    <row r="4302" spans="1:1" x14ac:dyDescent="0.3">
      <c r="A4302" s="247">
        <v>126059</v>
      </c>
    </row>
    <row r="4303" spans="1:1" x14ac:dyDescent="0.3">
      <c r="A4303" s="247">
        <v>126060</v>
      </c>
    </row>
    <row r="4304" spans="1:1" x14ac:dyDescent="0.3">
      <c r="A4304" s="247">
        <v>134563</v>
      </c>
    </row>
    <row r="4305" spans="1:1" x14ac:dyDescent="0.3">
      <c r="A4305" s="247">
        <v>102694</v>
      </c>
    </row>
    <row r="4306" spans="1:1" x14ac:dyDescent="0.3">
      <c r="A4306" s="247">
        <v>102723</v>
      </c>
    </row>
    <row r="4307" spans="1:1" x14ac:dyDescent="0.3">
      <c r="A4307" s="247">
        <v>102728</v>
      </c>
    </row>
    <row r="4308" spans="1:1" x14ac:dyDescent="0.3">
      <c r="A4308" s="247">
        <v>134570</v>
      </c>
    </row>
    <row r="4309" spans="1:1" x14ac:dyDescent="0.3">
      <c r="A4309" s="247">
        <v>63252</v>
      </c>
    </row>
    <row r="4310" spans="1:1" x14ac:dyDescent="0.3">
      <c r="A4310" s="247">
        <v>121086</v>
      </c>
    </row>
    <row r="4311" spans="1:1" x14ac:dyDescent="0.3">
      <c r="A4311" s="247">
        <v>141253</v>
      </c>
    </row>
    <row r="4312" spans="1:1" x14ac:dyDescent="0.3">
      <c r="A4312" s="247">
        <v>141268</v>
      </c>
    </row>
    <row r="4313" spans="1:1" x14ac:dyDescent="0.3">
      <c r="A4313" s="247">
        <v>141270</v>
      </c>
    </row>
    <row r="4314" spans="1:1" x14ac:dyDescent="0.3">
      <c r="A4314" s="247">
        <v>141418</v>
      </c>
    </row>
    <row r="4315" spans="1:1" x14ac:dyDescent="0.3">
      <c r="A4315" s="247">
        <v>141680</v>
      </c>
    </row>
    <row r="4316" spans="1:1" x14ac:dyDescent="0.3">
      <c r="A4316" s="247">
        <v>141787</v>
      </c>
    </row>
    <row r="4317" spans="1:1" x14ac:dyDescent="0.3">
      <c r="A4317" s="247">
        <v>78055</v>
      </c>
    </row>
    <row r="4318" spans="1:1" x14ac:dyDescent="0.3">
      <c r="A4318" s="247">
        <v>107926</v>
      </c>
    </row>
    <row r="4319" spans="1:1" x14ac:dyDescent="0.3">
      <c r="A4319" s="247">
        <v>130618</v>
      </c>
    </row>
    <row r="4320" spans="1:1" x14ac:dyDescent="0.3">
      <c r="A4320" s="247">
        <v>134569</v>
      </c>
    </row>
    <row r="4321" spans="1:1" x14ac:dyDescent="0.3">
      <c r="A4321" s="247">
        <v>20167</v>
      </c>
    </row>
    <row r="4322" spans="1:1" x14ac:dyDescent="0.3">
      <c r="A4322" s="247">
        <v>24551</v>
      </c>
    </row>
    <row r="4323" spans="1:1" x14ac:dyDescent="0.3">
      <c r="A4323" s="247">
        <v>60973</v>
      </c>
    </row>
    <row r="4324" spans="1:1" x14ac:dyDescent="0.3">
      <c r="A4324" s="247">
        <v>140283</v>
      </c>
    </row>
    <row r="4325" spans="1:1" x14ac:dyDescent="0.3">
      <c r="A4325" s="247">
        <v>45607</v>
      </c>
    </row>
    <row r="4326" spans="1:1" x14ac:dyDescent="0.3">
      <c r="A4326" s="247">
        <v>138352</v>
      </c>
    </row>
    <row r="4327" spans="1:1" x14ac:dyDescent="0.3">
      <c r="A4327" s="247">
        <v>106544</v>
      </c>
    </row>
    <row r="4328" spans="1:1" x14ac:dyDescent="0.3">
      <c r="A4328" s="247">
        <v>140326</v>
      </c>
    </row>
    <row r="4329" spans="1:1" x14ac:dyDescent="0.3">
      <c r="A4329" s="247">
        <v>12989</v>
      </c>
    </row>
    <row r="4330" spans="1:1" x14ac:dyDescent="0.3">
      <c r="A4330" s="247">
        <v>64626</v>
      </c>
    </row>
    <row r="4331" spans="1:1" x14ac:dyDescent="0.3">
      <c r="A4331" s="247">
        <v>12886</v>
      </c>
    </row>
    <row r="4332" spans="1:1" x14ac:dyDescent="0.3">
      <c r="A4332" s="247">
        <v>12894</v>
      </c>
    </row>
    <row r="4333" spans="1:1" x14ac:dyDescent="0.3">
      <c r="A4333" s="247">
        <v>12956</v>
      </c>
    </row>
    <row r="4334" spans="1:1" x14ac:dyDescent="0.3">
      <c r="A4334" s="247">
        <v>13072</v>
      </c>
    </row>
    <row r="4335" spans="1:1" x14ac:dyDescent="0.3">
      <c r="A4335" s="247">
        <v>13095</v>
      </c>
    </row>
    <row r="4336" spans="1:1" x14ac:dyDescent="0.3">
      <c r="A4336" s="247">
        <v>13518</v>
      </c>
    </row>
    <row r="4337" spans="1:1" x14ac:dyDescent="0.3">
      <c r="A4337" s="247">
        <v>63031</v>
      </c>
    </row>
    <row r="4338" spans="1:1" x14ac:dyDescent="0.3">
      <c r="A4338" s="247">
        <v>77109</v>
      </c>
    </row>
    <row r="4339" spans="1:1" x14ac:dyDescent="0.3">
      <c r="A4339" s="247">
        <v>82452</v>
      </c>
    </row>
    <row r="4340" spans="1:1" x14ac:dyDescent="0.3">
      <c r="A4340" s="247">
        <v>95121</v>
      </c>
    </row>
    <row r="4341" spans="1:1" x14ac:dyDescent="0.3">
      <c r="A4341" s="247">
        <v>37528</v>
      </c>
    </row>
    <row r="4342" spans="1:1" x14ac:dyDescent="0.3">
      <c r="A4342" s="247">
        <v>54552</v>
      </c>
    </row>
    <row r="4343" spans="1:1" x14ac:dyDescent="0.3">
      <c r="A4343" s="247">
        <v>12763</v>
      </c>
    </row>
    <row r="4344" spans="1:1" x14ac:dyDescent="0.3">
      <c r="A4344" s="247">
        <v>34214</v>
      </c>
    </row>
    <row r="4345" spans="1:1" x14ac:dyDescent="0.3">
      <c r="A4345" s="247">
        <v>139957</v>
      </c>
    </row>
    <row r="4346" spans="1:1" x14ac:dyDescent="0.3">
      <c r="A4346" s="247">
        <v>139958</v>
      </c>
    </row>
    <row r="4347" spans="1:1" x14ac:dyDescent="0.3">
      <c r="A4347" s="247">
        <v>122304</v>
      </c>
    </row>
    <row r="4348" spans="1:1" x14ac:dyDescent="0.3">
      <c r="A4348" s="247">
        <v>115807</v>
      </c>
    </row>
    <row r="4349" spans="1:1" x14ac:dyDescent="0.3">
      <c r="A4349" s="247">
        <v>13181</v>
      </c>
    </row>
    <row r="4350" spans="1:1" x14ac:dyDescent="0.3">
      <c r="A4350" s="247">
        <v>15436</v>
      </c>
    </row>
    <row r="4351" spans="1:1" x14ac:dyDescent="0.3">
      <c r="A4351" s="247">
        <v>17704</v>
      </c>
    </row>
    <row r="4352" spans="1:1" x14ac:dyDescent="0.3">
      <c r="A4352" s="247">
        <v>49695</v>
      </c>
    </row>
    <row r="4353" spans="1:1" x14ac:dyDescent="0.3">
      <c r="A4353" s="247">
        <v>12992</v>
      </c>
    </row>
    <row r="4354" spans="1:1" x14ac:dyDescent="0.3">
      <c r="A4354" s="247">
        <v>14013</v>
      </c>
    </row>
    <row r="4355" spans="1:1" x14ac:dyDescent="0.3">
      <c r="A4355" s="247">
        <v>14887</v>
      </c>
    </row>
    <row r="4356" spans="1:1" x14ac:dyDescent="0.3">
      <c r="A4356" s="247">
        <v>15299</v>
      </c>
    </row>
    <row r="4357" spans="1:1" x14ac:dyDescent="0.3">
      <c r="A4357" s="247">
        <v>106414</v>
      </c>
    </row>
    <row r="4358" spans="1:1" x14ac:dyDescent="0.3">
      <c r="A4358" s="247">
        <v>111806</v>
      </c>
    </row>
    <row r="4359" spans="1:1" x14ac:dyDescent="0.3">
      <c r="A4359" s="247">
        <v>112162</v>
      </c>
    </row>
    <row r="4360" spans="1:1" x14ac:dyDescent="0.3">
      <c r="A4360" s="247">
        <v>112163</v>
      </c>
    </row>
    <row r="4361" spans="1:1" x14ac:dyDescent="0.3">
      <c r="A4361" s="247">
        <v>128818</v>
      </c>
    </row>
    <row r="4362" spans="1:1" x14ac:dyDescent="0.3">
      <c r="A4362" s="247">
        <v>128819</v>
      </c>
    </row>
    <row r="4363" spans="1:1" x14ac:dyDescent="0.3">
      <c r="A4363" s="247">
        <v>57900</v>
      </c>
    </row>
    <row r="4364" spans="1:1" x14ac:dyDescent="0.3">
      <c r="A4364" s="247">
        <v>128288</v>
      </c>
    </row>
    <row r="4365" spans="1:1" x14ac:dyDescent="0.3">
      <c r="A4365" s="247">
        <v>83838</v>
      </c>
    </row>
    <row r="4366" spans="1:1" x14ac:dyDescent="0.3">
      <c r="A4366" s="247">
        <v>83839</v>
      </c>
    </row>
    <row r="4367" spans="1:1" x14ac:dyDescent="0.3">
      <c r="A4367" s="247">
        <v>14977</v>
      </c>
    </row>
    <row r="4368" spans="1:1" x14ac:dyDescent="0.3">
      <c r="A4368" s="247">
        <v>132465</v>
      </c>
    </row>
    <row r="4369" spans="1:1" x14ac:dyDescent="0.3">
      <c r="A4369" s="247">
        <v>20763</v>
      </c>
    </row>
    <row r="4370" spans="1:1" x14ac:dyDescent="0.3">
      <c r="A4370" s="247">
        <v>87586</v>
      </c>
    </row>
    <row r="4371" spans="1:1" x14ac:dyDescent="0.3">
      <c r="A4371" s="247">
        <v>81493</v>
      </c>
    </row>
    <row r="4372" spans="1:1" x14ac:dyDescent="0.3">
      <c r="A4372" s="247">
        <v>64610</v>
      </c>
    </row>
    <row r="4373" spans="1:1" x14ac:dyDescent="0.3">
      <c r="A4373" s="247">
        <v>13192</v>
      </c>
    </row>
    <row r="4374" spans="1:1" x14ac:dyDescent="0.3">
      <c r="A4374" s="247">
        <v>13063</v>
      </c>
    </row>
    <row r="4375" spans="1:1" x14ac:dyDescent="0.3">
      <c r="A4375" s="247">
        <v>13064</v>
      </c>
    </row>
    <row r="4376" spans="1:1" x14ac:dyDescent="0.3">
      <c r="A4376" s="247">
        <v>13165</v>
      </c>
    </row>
    <row r="4377" spans="1:1" x14ac:dyDescent="0.3">
      <c r="A4377" s="247">
        <v>27760</v>
      </c>
    </row>
    <row r="4378" spans="1:1" x14ac:dyDescent="0.3">
      <c r="A4378" s="247">
        <v>35224</v>
      </c>
    </row>
    <row r="4379" spans="1:1" x14ac:dyDescent="0.3">
      <c r="A4379" s="247">
        <v>111524</v>
      </c>
    </row>
    <row r="4380" spans="1:1" x14ac:dyDescent="0.3">
      <c r="A4380" s="247">
        <v>15167</v>
      </c>
    </row>
    <row r="4381" spans="1:1" x14ac:dyDescent="0.3">
      <c r="A4381" s="247">
        <v>88729</v>
      </c>
    </row>
    <row r="4382" spans="1:1" x14ac:dyDescent="0.3">
      <c r="A4382" s="247">
        <v>88730</v>
      </c>
    </row>
    <row r="4383" spans="1:1" x14ac:dyDescent="0.3">
      <c r="A4383" s="247">
        <v>88732</v>
      </c>
    </row>
    <row r="4384" spans="1:1" x14ac:dyDescent="0.3">
      <c r="A4384" s="247">
        <v>110771</v>
      </c>
    </row>
    <row r="4385" spans="1:1" x14ac:dyDescent="0.3">
      <c r="A4385" s="247">
        <v>110888</v>
      </c>
    </row>
    <row r="4386" spans="1:1" x14ac:dyDescent="0.3">
      <c r="A4386" s="247">
        <v>127384</v>
      </c>
    </row>
    <row r="4387" spans="1:1" x14ac:dyDescent="0.3">
      <c r="A4387" s="247">
        <v>14001</v>
      </c>
    </row>
    <row r="4388" spans="1:1" x14ac:dyDescent="0.3">
      <c r="A4388" s="247">
        <v>16053</v>
      </c>
    </row>
    <row r="4389" spans="1:1" x14ac:dyDescent="0.3">
      <c r="A4389" s="247">
        <v>27353</v>
      </c>
    </row>
    <row r="4390" spans="1:1" x14ac:dyDescent="0.3">
      <c r="A4390" s="247">
        <v>67375</v>
      </c>
    </row>
    <row r="4391" spans="1:1" x14ac:dyDescent="0.3">
      <c r="A4391" s="247">
        <v>98702</v>
      </c>
    </row>
    <row r="4392" spans="1:1" x14ac:dyDescent="0.3">
      <c r="A4392" s="247">
        <v>100362</v>
      </c>
    </row>
    <row r="4393" spans="1:1" x14ac:dyDescent="0.3">
      <c r="A4393" s="247">
        <v>106375</v>
      </c>
    </row>
    <row r="4394" spans="1:1" x14ac:dyDescent="0.3">
      <c r="A4394" s="247">
        <v>98703</v>
      </c>
    </row>
    <row r="4395" spans="1:1" x14ac:dyDescent="0.3">
      <c r="A4395" s="247">
        <v>98704</v>
      </c>
    </row>
    <row r="4396" spans="1:1" x14ac:dyDescent="0.3">
      <c r="A4396" s="247">
        <v>63839</v>
      </c>
    </row>
    <row r="4397" spans="1:1" x14ac:dyDescent="0.3">
      <c r="A4397" s="247">
        <v>75324</v>
      </c>
    </row>
    <row r="4398" spans="1:1" x14ac:dyDescent="0.3">
      <c r="A4398" s="247">
        <v>53814</v>
      </c>
    </row>
    <row r="4399" spans="1:1" x14ac:dyDescent="0.3">
      <c r="A4399" s="247">
        <v>12922</v>
      </c>
    </row>
    <row r="4400" spans="1:1" x14ac:dyDescent="0.3">
      <c r="A4400" s="247">
        <v>17422</v>
      </c>
    </row>
    <row r="4401" spans="1:1" x14ac:dyDescent="0.3">
      <c r="A4401" s="247">
        <v>17426</v>
      </c>
    </row>
    <row r="4402" spans="1:1" x14ac:dyDescent="0.3">
      <c r="A4402" s="247">
        <v>53849</v>
      </c>
    </row>
    <row r="4403" spans="1:1" x14ac:dyDescent="0.3">
      <c r="A4403" s="247">
        <v>61200</v>
      </c>
    </row>
    <row r="4404" spans="1:1" x14ac:dyDescent="0.3">
      <c r="A4404" s="247">
        <v>113581</v>
      </c>
    </row>
    <row r="4405" spans="1:1" x14ac:dyDescent="0.3">
      <c r="A4405" s="247">
        <v>133819</v>
      </c>
    </row>
    <row r="4406" spans="1:1" x14ac:dyDescent="0.3">
      <c r="A4406" s="247">
        <v>134581</v>
      </c>
    </row>
    <row r="4407" spans="1:1" x14ac:dyDescent="0.3">
      <c r="A4407" s="247">
        <v>135299</v>
      </c>
    </row>
    <row r="4408" spans="1:1" x14ac:dyDescent="0.3">
      <c r="A4408" s="247">
        <v>104667</v>
      </c>
    </row>
    <row r="4409" spans="1:1" x14ac:dyDescent="0.3">
      <c r="A4409" s="247">
        <v>67939</v>
      </c>
    </row>
    <row r="4410" spans="1:1" x14ac:dyDescent="0.3">
      <c r="A4410" s="247">
        <v>16363</v>
      </c>
    </row>
    <row r="4411" spans="1:1" x14ac:dyDescent="0.3">
      <c r="A4411" s="247">
        <v>16365</v>
      </c>
    </row>
    <row r="4412" spans="1:1" x14ac:dyDescent="0.3">
      <c r="A4412" s="247">
        <v>74909</v>
      </c>
    </row>
    <row r="4413" spans="1:1" x14ac:dyDescent="0.3">
      <c r="A4413" s="247">
        <v>74911</v>
      </c>
    </row>
    <row r="4414" spans="1:1" x14ac:dyDescent="0.3">
      <c r="A4414" s="247">
        <v>77554</v>
      </c>
    </row>
    <row r="4415" spans="1:1" x14ac:dyDescent="0.3">
      <c r="A4415" s="247">
        <v>80300</v>
      </c>
    </row>
    <row r="4416" spans="1:1" x14ac:dyDescent="0.3">
      <c r="A4416" s="247">
        <v>111336</v>
      </c>
    </row>
    <row r="4417" spans="1:1" x14ac:dyDescent="0.3">
      <c r="A4417" s="247">
        <v>118577</v>
      </c>
    </row>
    <row r="4418" spans="1:1" x14ac:dyDescent="0.3">
      <c r="A4418" s="247">
        <v>63277</v>
      </c>
    </row>
    <row r="4419" spans="1:1" x14ac:dyDescent="0.3">
      <c r="A4419" s="247">
        <v>13561</v>
      </c>
    </row>
    <row r="4420" spans="1:1" x14ac:dyDescent="0.3">
      <c r="A4420" s="247">
        <v>116466</v>
      </c>
    </row>
    <row r="4421" spans="1:1" x14ac:dyDescent="0.3">
      <c r="A4421" s="247">
        <v>105293</v>
      </c>
    </row>
    <row r="4422" spans="1:1" x14ac:dyDescent="0.3">
      <c r="A4422" s="247">
        <v>136554</v>
      </c>
    </row>
    <row r="4423" spans="1:1" x14ac:dyDescent="0.3">
      <c r="A4423" s="247">
        <v>46420</v>
      </c>
    </row>
    <row r="4424" spans="1:1" x14ac:dyDescent="0.3">
      <c r="A4424" s="247">
        <v>29296</v>
      </c>
    </row>
    <row r="4425" spans="1:1" x14ac:dyDescent="0.3">
      <c r="A4425" s="247">
        <v>24371</v>
      </c>
    </row>
    <row r="4426" spans="1:1" x14ac:dyDescent="0.3">
      <c r="A4426" s="247">
        <v>32534</v>
      </c>
    </row>
    <row r="4427" spans="1:1" x14ac:dyDescent="0.3">
      <c r="A4427" s="247">
        <v>34801</v>
      </c>
    </row>
    <row r="4428" spans="1:1" x14ac:dyDescent="0.3">
      <c r="A4428" s="247">
        <v>107483</v>
      </c>
    </row>
    <row r="4429" spans="1:1" x14ac:dyDescent="0.3">
      <c r="A4429" s="247">
        <v>107889</v>
      </c>
    </row>
    <row r="4430" spans="1:1" x14ac:dyDescent="0.3">
      <c r="A4430" s="247">
        <v>112154</v>
      </c>
    </row>
    <row r="4431" spans="1:1" x14ac:dyDescent="0.3">
      <c r="A4431" s="247">
        <v>112156</v>
      </c>
    </row>
    <row r="4432" spans="1:1" x14ac:dyDescent="0.3">
      <c r="A4432" s="247">
        <v>116874</v>
      </c>
    </row>
    <row r="4433" spans="1:1" x14ac:dyDescent="0.3">
      <c r="A4433" s="247">
        <v>136082</v>
      </c>
    </row>
    <row r="4434" spans="1:1" x14ac:dyDescent="0.3">
      <c r="A4434" s="247">
        <v>59882</v>
      </c>
    </row>
    <row r="4435" spans="1:1" x14ac:dyDescent="0.3">
      <c r="A4435" s="247">
        <v>64605</v>
      </c>
    </row>
    <row r="4436" spans="1:1" x14ac:dyDescent="0.3">
      <c r="A4436" s="247">
        <v>64607</v>
      </c>
    </row>
    <row r="4437" spans="1:1" x14ac:dyDescent="0.3">
      <c r="A4437" s="247">
        <v>134548</v>
      </c>
    </row>
    <row r="4438" spans="1:1" x14ac:dyDescent="0.3">
      <c r="A4438" s="247">
        <v>134549</v>
      </c>
    </row>
    <row r="4439" spans="1:1" x14ac:dyDescent="0.3">
      <c r="A4439" s="247">
        <v>12847</v>
      </c>
    </row>
    <row r="4440" spans="1:1" x14ac:dyDescent="0.3">
      <c r="A4440" s="247">
        <v>24204</v>
      </c>
    </row>
    <row r="4441" spans="1:1" x14ac:dyDescent="0.3">
      <c r="A4441" s="247">
        <v>88839</v>
      </c>
    </row>
    <row r="4442" spans="1:1" x14ac:dyDescent="0.3">
      <c r="A4442" s="247">
        <v>128287</v>
      </c>
    </row>
    <row r="4443" spans="1:1" x14ac:dyDescent="0.3">
      <c r="A4443" s="247">
        <v>13088</v>
      </c>
    </row>
    <row r="4444" spans="1:1" x14ac:dyDescent="0.3">
      <c r="A4444" s="247">
        <v>13109</v>
      </c>
    </row>
    <row r="4445" spans="1:1" x14ac:dyDescent="0.3">
      <c r="A4445" s="247">
        <v>17696</v>
      </c>
    </row>
    <row r="4446" spans="1:1" x14ac:dyDescent="0.3">
      <c r="A4446" s="247">
        <v>17698</v>
      </c>
    </row>
    <row r="4447" spans="1:1" x14ac:dyDescent="0.3">
      <c r="A4447" s="247">
        <v>71697</v>
      </c>
    </row>
    <row r="4448" spans="1:1" x14ac:dyDescent="0.3">
      <c r="A4448" s="247">
        <v>88838</v>
      </c>
    </row>
    <row r="4449" spans="1:1" x14ac:dyDescent="0.3">
      <c r="A4449" s="247">
        <v>58706</v>
      </c>
    </row>
    <row r="4450" spans="1:1" x14ac:dyDescent="0.3">
      <c r="A4450" s="247">
        <v>134373</v>
      </c>
    </row>
    <row r="4451" spans="1:1" x14ac:dyDescent="0.3">
      <c r="A4451" s="247">
        <v>135088</v>
      </c>
    </row>
    <row r="4452" spans="1:1" x14ac:dyDescent="0.3">
      <c r="A4452" s="247">
        <v>15813</v>
      </c>
    </row>
    <row r="4453" spans="1:1" x14ac:dyDescent="0.3">
      <c r="A4453" s="247">
        <v>134544</v>
      </c>
    </row>
    <row r="4454" spans="1:1" x14ac:dyDescent="0.3">
      <c r="A4454" s="247">
        <v>12835</v>
      </c>
    </row>
    <row r="4455" spans="1:1" x14ac:dyDescent="0.3">
      <c r="A4455" s="247">
        <v>135414</v>
      </c>
    </row>
    <row r="4456" spans="1:1" x14ac:dyDescent="0.3">
      <c r="A4456" s="247">
        <v>136553</v>
      </c>
    </row>
    <row r="4457" spans="1:1" x14ac:dyDescent="0.3">
      <c r="A4457" s="247">
        <v>136556</v>
      </c>
    </row>
    <row r="4458" spans="1:1" x14ac:dyDescent="0.3">
      <c r="A4458" s="247">
        <v>12877</v>
      </c>
    </row>
    <row r="4459" spans="1:1" x14ac:dyDescent="0.3">
      <c r="A4459" s="247">
        <v>109848</v>
      </c>
    </row>
    <row r="4460" spans="1:1" x14ac:dyDescent="0.3">
      <c r="A4460" s="247">
        <v>13558</v>
      </c>
    </row>
    <row r="4461" spans="1:1" x14ac:dyDescent="0.3">
      <c r="A4461" s="247">
        <v>13559</v>
      </c>
    </row>
    <row r="4462" spans="1:1" x14ac:dyDescent="0.3">
      <c r="A4462" s="247">
        <v>13560</v>
      </c>
    </row>
    <row r="4463" spans="1:1" x14ac:dyDescent="0.3">
      <c r="A4463" s="247">
        <v>13562</v>
      </c>
    </row>
    <row r="4464" spans="1:1" x14ac:dyDescent="0.3">
      <c r="A4464" s="247">
        <v>88745</v>
      </c>
    </row>
    <row r="4465" spans="1:1" x14ac:dyDescent="0.3">
      <c r="A4465" s="247">
        <v>102820</v>
      </c>
    </row>
    <row r="4466" spans="1:1" x14ac:dyDescent="0.3">
      <c r="A4466" s="247">
        <v>136896</v>
      </c>
    </row>
    <row r="4467" spans="1:1" x14ac:dyDescent="0.3">
      <c r="A4467" s="247">
        <v>136898</v>
      </c>
    </row>
    <row r="4468" spans="1:1" x14ac:dyDescent="0.3">
      <c r="A4468" s="247">
        <v>78509</v>
      </c>
    </row>
    <row r="4469" spans="1:1" x14ac:dyDescent="0.3">
      <c r="A4469" s="247">
        <v>100802</v>
      </c>
    </row>
    <row r="4470" spans="1:1" x14ac:dyDescent="0.3">
      <c r="A4470" s="247">
        <v>20144</v>
      </c>
    </row>
    <row r="4471" spans="1:1" x14ac:dyDescent="0.3">
      <c r="A4471" s="247">
        <v>40251</v>
      </c>
    </row>
    <row r="4472" spans="1:1" x14ac:dyDescent="0.3">
      <c r="A4472" s="247">
        <v>14784</v>
      </c>
    </row>
    <row r="4473" spans="1:1" x14ac:dyDescent="0.3">
      <c r="A4473" s="247">
        <v>15672</v>
      </c>
    </row>
    <row r="4474" spans="1:1" x14ac:dyDescent="0.3">
      <c r="A4474" s="247">
        <v>99787</v>
      </c>
    </row>
    <row r="4475" spans="1:1" x14ac:dyDescent="0.3">
      <c r="A4475" s="247">
        <v>133301</v>
      </c>
    </row>
    <row r="4476" spans="1:1" x14ac:dyDescent="0.3">
      <c r="A4476" s="247">
        <v>140047</v>
      </c>
    </row>
    <row r="4477" spans="1:1" x14ac:dyDescent="0.3">
      <c r="A4477" s="247">
        <v>140048</v>
      </c>
    </row>
    <row r="4478" spans="1:1" x14ac:dyDescent="0.3">
      <c r="A4478" s="247">
        <v>140052</v>
      </c>
    </row>
    <row r="4479" spans="1:1" x14ac:dyDescent="0.3">
      <c r="A4479" s="247">
        <v>140061</v>
      </c>
    </row>
    <row r="4480" spans="1:1" x14ac:dyDescent="0.3">
      <c r="A4480" s="247">
        <v>140241</v>
      </c>
    </row>
    <row r="4481" spans="1:1" x14ac:dyDescent="0.3">
      <c r="A4481" s="247">
        <v>140042</v>
      </c>
    </row>
    <row r="4482" spans="1:1" x14ac:dyDescent="0.3">
      <c r="A4482" s="247">
        <v>140043</v>
      </c>
    </row>
    <row r="4483" spans="1:1" x14ac:dyDescent="0.3">
      <c r="A4483" s="247">
        <v>140053</v>
      </c>
    </row>
    <row r="4484" spans="1:1" x14ac:dyDescent="0.3">
      <c r="A4484" s="247">
        <v>14921</v>
      </c>
    </row>
    <row r="4485" spans="1:1" x14ac:dyDescent="0.3">
      <c r="A4485" s="247">
        <v>19998</v>
      </c>
    </row>
    <row r="4486" spans="1:1" x14ac:dyDescent="0.3">
      <c r="A4486" s="247">
        <v>20001</v>
      </c>
    </row>
    <row r="4487" spans="1:1" x14ac:dyDescent="0.3">
      <c r="A4487" s="247">
        <v>20034</v>
      </c>
    </row>
    <row r="4488" spans="1:1" x14ac:dyDescent="0.3">
      <c r="A4488" s="247">
        <v>134560</v>
      </c>
    </row>
    <row r="4489" spans="1:1" x14ac:dyDescent="0.3">
      <c r="A4489" s="247">
        <v>133371</v>
      </c>
    </row>
    <row r="4490" spans="1:1" x14ac:dyDescent="0.3">
      <c r="A4490" s="247">
        <v>138551</v>
      </c>
    </row>
    <row r="4491" spans="1:1" x14ac:dyDescent="0.3">
      <c r="A4491" s="247">
        <v>53446</v>
      </c>
    </row>
    <row r="4492" spans="1:1" x14ac:dyDescent="0.3">
      <c r="A4492" s="247">
        <v>57598</v>
      </c>
    </row>
    <row r="4493" spans="1:1" x14ac:dyDescent="0.3">
      <c r="A4493" s="247">
        <v>113846</v>
      </c>
    </row>
    <row r="4494" spans="1:1" x14ac:dyDescent="0.3">
      <c r="A4494" s="247">
        <v>12884</v>
      </c>
    </row>
    <row r="4495" spans="1:1" x14ac:dyDescent="0.3">
      <c r="A4495" s="247">
        <v>24500</v>
      </c>
    </row>
    <row r="4496" spans="1:1" x14ac:dyDescent="0.3">
      <c r="A4496" s="247">
        <v>54586</v>
      </c>
    </row>
    <row r="4497" spans="1:1" x14ac:dyDescent="0.3">
      <c r="A4497" s="247">
        <v>54587</v>
      </c>
    </row>
    <row r="4498" spans="1:1" x14ac:dyDescent="0.3">
      <c r="A4498" s="247">
        <v>59097</v>
      </c>
    </row>
    <row r="4499" spans="1:1" x14ac:dyDescent="0.3">
      <c r="A4499" s="247">
        <v>60116</v>
      </c>
    </row>
    <row r="4500" spans="1:1" x14ac:dyDescent="0.3">
      <c r="A4500" s="247">
        <v>64636</v>
      </c>
    </row>
    <row r="4501" spans="1:1" x14ac:dyDescent="0.3">
      <c r="A4501" s="247">
        <v>81807</v>
      </c>
    </row>
    <row r="4502" spans="1:1" x14ac:dyDescent="0.3">
      <c r="A4502" s="247">
        <v>95209</v>
      </c>
    </row>
    <row r="4503" spans="1:1" x14ac:dyDescent="0.3">
      <c r="A4503" s="247">
        <v>135300</v>
      </c>
    </row>
    <row r="4504" spans="1:1" x14ac:dyDescent="0.3">
      <c r="A4504" s="247">
        <v>135301</v>
      </c>
    </row>
    <row r="4505" spans="1:1" x14ac:dyDescent="0.3">
      <c r="A4505" s="247">
        <v>138055</v>
      </c>
    </row>
    <row r="4506" spans="1:1" x14ac:dyDescent="0.3">
      <c r="A4506" s="247">
        <v>102588</v>
      </c>
    </row>
    <row r="4507" spans="1:1" x14ac:dyDescent="0.3">
      <c r="A4507" s="247">
        <v>13186</v>
      </c>
    </row>
    <row r="4508" spans="1:1" x14ac:dyDescent="0.3">
      <c r="A4508" s="247">
        <v>81455</v>
      </c>
    </row>
    <row r="4509" spans="1:1" x14ac:dyDescent="0.3">
      <c r="A4509" s="247">
        <v>54019</v>
      </c>
    </row>
    <row r="4510" spans="1:1" x14ac:dyDescent="0.3">
      <c r="A4510" s="247">
        <v>95229</v>
      </c>
    </row>
    <row r="4511" spans="1:1" x14ac:dyDescent="0.3">
      <c r="A4511" s="247">
        <v>120995</v>
      </c>
    </row>
    <row r="4512" spans="1:1" x14ac:dyDescent="0.3">
      <c r="A4512" s="247">
        <v>13178</v>
      </c>
    </row>
    <row r="4513" spans="1:1" x14ac:dyDescent="0.3">
      <c r="A4513" s="247">
        <v>13179</v>
      </c>
    </row>
    <row r="4514" spans="1:1" x14ac:dyDescent="0.3">
      <c r="A4514" s="247">
        <v>29293</v>
      </c>
    </row>
    <row r="4515" spans="1:1" x14ac:dyDescent="0.3">
      <c r="A4515" s="247">
        <v>26215</v>
      </c>
    </row>
    <row r="4516" spans="1:1" x14ac:dyDescent="0.3">
      <c r="A4516" s="247">
        <v>109944</v>
      </c>
    </row>
    <row r="4517" spans="1:1" x14ac:dyDescent="0.3">
      <c r="A4517" s="247">
        <v>56520</v>
      </c>
    </row>
    <row r="4518" spans="1:1" x14ac:dyDescent="0.3">
      <c r="A4518" s="247">
        <v>49033</v>
      </c>
    </row>
    <row r="4519" spans="1:1" x14ac:dyDescent="0.3">
      <c r="A4519" s="247">
        <v>134247</v>
      </c>
    </row>
    <row r="4520" spans="1:1" x14ac:dyDescent="0.3">
      <c r="A4520" s="247">
        <v>110578</v>
      </c>
    </row>
    <row r="4521" spans="1:1" x14ac:dyDescent="0.3">
      <c r="A4521" s="247">
        <v>12685</v>
      </c>
    </row>
    <row r="4522" spans="1:1" x14ac:dyDescent="0.3">
      <c r="A4522" s="247">
        <v>87698</v>
      </c>
    </row>
    <row r="4523" spans="1:1" x14ac:dyDescent="0.3">
      <c r="A4523" s="247">
        <v>80387</v>
      </c>
    </row>
    <row r="4524" spans="1:1" x14ac:dyDescent="0.3">
      <c r="A4524" s="247">
        <v>23846</v>
      </c>
    </row>
    <row r="4525" spans="1:1" x14ac:dyDescent="0.3">
      <c r="A4525" s="247">
        <v>23862</v>
      </c>
    </row>
    <row r="4526" spans="1:1" x14ac:dyDescent="0.3">
      <c r="A4526" s="247">
        <v>30165</v>
      </c>
    </row>
    <row r="4527" spans="1:1" x14ac:dyDescent="0.3">
      <c r="A4527" s="247">
        <v>32933</v>
      </c>
    </row>
    <row r="4528" spans="1:1" x14ac:dyDescent="0.3">
      <c r="A4528" s="247">
        <v>93453</v>
      </c>
    </row>
    <row r="4529" spans="1:1" x14ac:dyDescent="0.3">
      <c r="A4529" s="247">
        <v>93454</v>
      </c>
    </row>
    <row r="4530" spans="1:1" x14ac:dyDescent="0.3">
      <c r="A4530" s="247">
        <v>93456</v>
      </c>
    </row>
    <row r="4531" spans="1:1" x14ac:dyDescent="0.3">
      <c r="A4531" s="247">
        <v>93462</v>
      </c>
    </row>
    <row r="4532" spans="1:1" x14ac:dyDescent="0.3">
      <c r="A4532" s="247">
        <v>133846</v>
      </c>
    </row>
    <row r="4533" spans="1:1" x14ac:dyDescent="0.3">
      <c r="A4533" s="247">
        <v>133847</v>
      </c>
    </row>
    <row r="4534" spans="1:1" x14ac:dyDescent="0.3">
      <c r="A4534" s="247">
        <v>133848</v>
      </c>
    </row>
    <row r="4535" spans="1:1" x14ac:dyDescent="0.3">
      <c r="A4535" s="247">
        <v>133850</v>
      </c>
    </row>
    <row r="4536" spans="1:1" x14ac:dyDescent="0.3">
      <c r="A4536" s="247">
        <v>10392</v>
      </c>
    </row>
    <row r="4537" spans="1:1" x14ac:dyDescent="0.3">
      <c r="A4537" s="247">
        <v>10547</v>
      </c>
    </row>
    <row r="4538" spans="1:1" x14ac:dyDescent="0.3">
      <c r="A4538" s="247">
        <v>11590</v>
      </c>
    </row>
    <row r="4539" spans="1:1" x14ac:dyDescent="0.3">
      <c r="A4539" s="247">
        <v>12614</v>
      </c>
    </row>
    <row r="4540" spans="1:1" x14ac:dyDescent="0.3">
      <c r="A4540" s="247">
        <v>13091</v>
      </c>
    </row>
    <row r="4541" spans="1:1" x14ac:dyDescent="0.3">
      <c r="A4541" s="247">
        <v>77755</v>
      </c>
    </row>
    <row r="4542" spans="1:1" x14ac:dyDescent="0.3">
      <c r="A4542" s="247">
        <v>63385</v>
      </c>
    </row>
    <row r="4543" spans="1:1" x14ac:dyDescent="0.3">
      <c r="A4543" s="247">
        <v>106909</v>
      </c>
    </row>
    <row r="4544" spans="1:1" x14ac:dyDescent="0.3">
      <c r="A4544" s="247">
        <v>106913</v>
      </c>
    </row>
    <row r="4545" spans="1:1" x14ac:dyDescent="0.3">
      <c r="A4545" s="247">
        <v>132799</v>
      </c>
    </row>
    <row r="4546" spans="1:1" x14ac:dyDescent="0.3">
      <c r="A4546" s="247">
        <v>136824</v>
      </c>
    </row>
    <row r="4547" spans="1:1" x14ac:dyDescent="0.3">
      <c r="A4547" s="247">
        <v>136825</v>
      </c>
    </row>
    <row r="4548" spans="1:1" x14ac:dyDescent="0.3">
      <c r="A4548" s="247">
        <v>136826</v>
      </c>
    </row>
    <row r="4549" spans="1:1" x14ac:dyDescent="0.3">
      <c r="A4549" s="247">
        <v>136854</v>
      </c>
    </row>
    <row r="4550" spans="1:1" x14ac:dyDescent="0.3">
      <c r="A4550" s="247">
        <v>136876</v>
      </c>
    </row>
    <row r="4551" spans="1:1" x14ac:dyDescent="0.3">
      <c r="A4551" s="247">
        <v>136880</v>
      </c>
    </row>
    <row r="4552" spans="1:1" x14ac:dyDescent="0.3">
      <c r="A4552" s="247">
        <v>72184</v>
      </c>
    </row>
    <row r="4553" spans="1:1" x14ac:dyDescent="0.3">
      <c r="A4553" s="247">
        <v>105108</v>
      </c>
    </row>
    <row r="4554" spans="1:1" x14ac:dyDescent="0.3">
      <c r="A4554" s="247">
        <v>136675</v>
      </c>
    </row>
    <row r="4555" spans="1:1" x14ac:dyDescent="0.3">
      <c r="A4555" s="247">
        <v>136881</v>
      </c>
    </row>
    <row r="4556" spans="1:1" x14ac:dyDescent="0.3">
      <c r="A4556" s="247">
        <v>106917</v>
      </c>
    </row>
    <row r="4557" spans="1:1" x14ac:dyDescent="0.3">
      <c r="A4557" s="247">
        <v>106919</v>
      </c>
    </row>
    <row r="4558" spans="1:1" x14ac:dyDescent="0.3">
      <c r="A4558" s="247">
        <v>114430</v>
      </c>
    </row>
    <row r="4559" spans="1:1" x14ac:dyDescent="0.3">
      <c r="A4559" s="247">
        <v>130572</v>
      </c>
    </row>
    <row r="4560" spans="1:1" x14ac:dyDescent="0.3">
      <c r="A4560" s="247">
        <v>93139</v>
      </c>
    </row>
    <row r="4561" spans="1:1" x14ac:dyDescent="0.3">
      <c r="A4561" s="247">
        <v>115282</v>
      </c>
    </row>
    <row r="4562" spans="1:1" x14ac:dyDescent="0.3">
      <c r="A4562" s="247">
        <v>20135</v>
      </c>
    </row>
    <row r="4563" spans="1:1" x14ac:dyDescent="0.3">
      <c r="A4563" s="247">
        <v>64044</v>
      </c>
    </row>
    <row r="4564" spans="1:1" x14ac:dyDescent="0.3">
      <c r="A4564" s="247">
        <v>66168</v>
      </c>
    </row>
    <row r="4565" spans="1:1" x14ac:dyDescent="0.3">
      <c r="A4565" s="247">
        <v>140032</v>
      </c>
    </row>
    <row r="4566" spans="1:1" x14ac:dyDescent="0.3">
      <c r="A4566" s="247">
        <v>140036</v>
      </c>
    </row>
    <row r="4567" spans="1:1" x14ac:dyDescent="0.3">
      <c r="A4567" s="247">
        <v>140038</v>
      </c>
    </row>
    <row r="4568" spans="1:1" x14ac:dyDescent="0.3">
      <c r="A4568" s="247">
        <v>140063</v>
      </c>
    </row>
    <row r="4569" spans="1:1" x14ac:dyDescent="0.3">
      <c r="A4569" s="247">
        <v>76583</v>
      </c>
    </row>
    <row r="4570" spans="1:1" x14ac:dyDescent="0.3">
      <c r="A4570" s="247">
        <v>134556</v>
      </c>
    </row>
    <row r="4571" spans="1:1" x14ac:dyDescent="0.3">
      <c r="A4571" s="247">
        <v>77562</v>
      </c>
    </row>
    <row r="4572" spans="1:1" x14ac:dyDescent="0.3">
      <c r="A4572" s="247">
        <v>118427</v>
      </c>
    </row>
    <row r="4573" spans="1:1" x14ac:dyDescent="0.3">
      <c r="A4573" s="247">
        <v>106129</v>
      </c>
    </row>
    <row r="4574" spans="1:1" x14ac:dyDescent="0.3">
      <c r="A4574" s="247">
        <v>107790</v>
      </c>
    </row>
    <row r="4575" spans="1:1" x14ac:dyDescent="0.3">
      <c r="A4575" s="247">
        <v>23016</v>
      </c>
    </row>
    <row r="4576" spans="1:1" x14ac:dyDescent="0.3">
      <c r="A4576" s="247">
        <v>78303</v>
      </c>
    </row>
    <row r="4577" spans="1:1" x14ac:dyDescent="0.3">
      <c r="A4577" s="247">
        <v>130632</v>
      </c>
    </row>
    <row r="4578" spans="1:1" x14ac:dyDescent="0.3">
      <c r="A4578" s="247">
        <v>15648</v>
      </c>
    </row>
    <row r="4579" spans="1:1" x14ac:dyDescent="0.3">
      <c r="A4579" s="247">
        <v>54017</v>
      </c>
    </row>
    <row r="4580" spans="1:1" x14ac:dyDescent="0.3">
      <c r="A4580" s="247">
        <v>95228</v>
      </c>
    </row>
    <row r="4581" spans="1:1" x14ac:dyDescent="0.3">
      <c r="A4581" s="247">
        <v>106408</v>
      </c>
    </row>
    <row r="4582" spans="1:1" x14ac:dyDescent="0.3">
      <c r="A4582" s="247">
        <v>108398</v>
      </c>
    </row>
    <row r="4583" spans="1:1" x14ac:dyDescent="0.3">
      <c r="A4583" s="247">
        <v>140666</v>
      </c>
    </row>
    <row r="4584" spans="1:1" x14ac:dyDescent="0.3">
      <c r="A4584" s="247">
        <v>106038</v>
      </c>
    </row>
    <row r="4585" spans="1:1" x14ac:dyDescent="0.3">
      <c r="A4585" s="247">
        <v>136564</v>
      </c>
    </row>
    <row r="4586" spans="1:1" x14ac:dyDescent="0.3">
      <c r="A4586" s="247">
        <v>13102</v>
      </c>
    </row>
    <row r="4587" spans="1:1" x14ac:dyDescent="0.3">
      <c r="A4587" s="247">
        <v>28512</v>
      </c>
    </row>
    <row r="4588" spans="1:1" x14ac:dyDescent="0.3">
      <c r="A4588" s="247">
        <v>141430</v>
      </c>
    </row>
    <row r="4589" spans="1:1" x14ac:dyDescent="0.3">
      <c r="A4589" s="247">
        <v>18353</v>
      </c>
    </row>
    <row r="4590" spans="1:1" x14ac:dyDescent="0.3">
      <c r="A4590" s="247">
        <v>18357</v>
      </c>
    </row>
    <row r="4591" spans="1:1" x14ac:dyDescent="0.3">
      <c r="A4591" s="247">
        <v>18358</v>
      </c>
    </row>
    <row r="4592" spans="1:1" x14ac:dyDescent="0.3">
      <c r="A4592" s="247">
        <v>20554</v>
      </c>
    </row>
    <row r="4593" spans="1:1" x14ac:dyDescent="0.3">
      <c r="A4593" s="247">
        <v>20558</v>
      </c>
    </row>
    <row r="4594" spans="1:1" x14ac:dyDescent="0.3">
      <c r="A4594" s="247">
        <v>33623</v>
      </c>
    </row>
    <row r="4595" spans="1:1" x14ac:dyDescent="0.3">
      <c r="A4595" s="247">
        <v>88849</v>
      </c>
    </row>
    <row r="4596" spans="1:1" x14ac:dyDescent="0.3">
      <c r="A4596" s="247">
        <v>124963</v>
      </c>
    </row>
    <row r="4597" spans="1:1" x14ac:dyDescent="0.3">
      <c r="A4597" s="247">
        <v>126059</v>
      </c>
    </row>
    <row r="4598" spans="1:1" x14ac:dyDescent="0.3">
      <c r="A4598" s="247">
        <v>126060</v>
      </c>
    </row>
    <row r="4599" spans="1:1" x14ac:dyDescent="0.3">
      <c r="A4599" s="247">
        <v>134563</v>
      </c>
    </row>
    <row r="4600" spans="1:1" x14ac:dyDescent="0.3">
      <c r="A4600" s="247">
        <v>102694</v>
      </c>
    </row>
    <row r="4601" spans="1:1" x14ac:dyDescent="0.3">
      <c r="A4601" s="247">
        <v>102723</v>
      </c>
    </row>
    <row r="4602" spans="1:1" x14ac:dyDescent="0.3">
      <c r="A4602" s="247">
        <v>102728</v>
      </c>
    </row>
    <row r="4603" spans="1:1" x14ac:dyDescent="0.3">
      <c r="A4603" s="247">
        <v>134570</v>
      </c>
    </row>
    <row r="4604" spans="1:1" x14ac:dyDescent="0.3">
      <c r="A4604" s="247">
        <v>63252</v>
      </c>
    </row>
    <row r="4605" spans="1:1" x14ac:dyDescent="0.3">
      <c r="A4605" s="247">
        <v>121086</v>
      </c>
    </row>
    <row r="4606" spans="1:1" x14ac:dyDescent="0.3">
      <c r="A4606" s="247">
        <v>141253</v>
      </c>
    </row>
    <row r="4607" spans="1:1" x14ac:dyDescent="0.3">
      <c r="A4607" s="247">
        <v>141268</v>
      </c>
    </row>
    <row r="4608" spans="1:1" x14ac:dyDescent="0.3">
      <c r="A4608" s="247">
        <v>141270</v>
      </c>
    </row>
    <row r="4609" spans="1:1" x14ac:dyDescent="0.3">
      <c r="A4609" s="247">
        <v>141418</v>
      </c>
    </row>
    <row r="4610" spans="1:1" x14ac:dyDescent="0.3">
      <c r="A4610" s="247">
        <v>141680</v>
      </c>
    </row>
    <row r="4611" spans="1:1" x14ac:dyDescent="0.3">
      <c r="A4611" s="247">
        <v>141787</v>
      </c>
    </row>
    <row r="4612" spans="1:1" x14ac:dyDescent="0.3">
      <c r="A4612" s="247">
        <v>78055</v>
      </c>
    </row>
    <row r="4613" spans="1:1" x14ac:dyDescent="0.3">
      <c r="A4613" s="247">
        <v>107926</v>
      </c>
    </row>
    <row r="4614" spans="1:1" x14ac:dyDescent="0.3">
      <c r="A4614" s="247">
        <v>130618</v>
      </c>
    </row>
    <row r="4615" spans="1:1" x14ac:dyDescent="0.3">
      <c r="A4615" s="247">
        <v>134569</v>
      </c>
    </row>
    <row r="4616" spans="1:1" x14ac:dyDescent="0.3">
      <c r="A4616" s="247">
        <v>20167</v>
      </c>
    </row>
    <row r="4617" spans="1:1" x14ac:dyDescent="0.3">
      <c r="A4617" s="247">
        <v>24551</v>
      </c>
    </row>
    <row r="4618" spans="1:1" x14ac:dyDescent="0.3">
      <c r="A4618" s="247">
        <v>60973</v>
      </c>
    </row>
    <row r="4619" spans="1:1" x14ac:dyDescent="0.3">
      <c r="A4619" s="247">
        <v>140283</v>
      </c>
    </row>
    <row r="4620" spans="1:1" x14ac:dyDescent="0.3">
      <c r="A4620" s="247">
        <v>45607</v>
      </c>
    </row>
    <row r="4621" spans="1:1" x14ac:dyDescent="0.3">
      <c r="A4621" s="247">
        <v>138352</v>
      </c>
    </row>
    <row r="4622" spans="1:1" x14ac:dyDescent="0.3">
      <c r="A4622" s="247">
        <v>106544</v>
      </c>
    </row>
    <row r="4623" spans="1:1" x14ac:dyDescent="0.3">
      <c r="A4623" s="247">
        <v>140326</v>
      </c>
    </row>
    <row r="4624" spans="1:1" x14ac:dyDescent="0.3">
      <c r="A4624" s="247">
        <v>12989</v>
      </c>
    </row>
    <row r="4625" spans="1:1" x14ac:dyDescent="0.3">
      <c r="A4625" s="247">
        <v>64626</v>
      </c>
    </row>
    <row r="4626" spans="1:1" x14ac:dyDescent="0.3">
      <c r="A4626" s="247">
        <v>12886</v>
      </c>
    </row>
    <row r="4627" spans="1:1" x14ac:dyDescent="0.3">
      <c r="A4627" s="247">
        <v>12894</v>
      </c>
    </row>
    <row r="4628" spans="1:1" x14ac:dyDescent="0.3">
      <c r="A4628" s="247">
        <v>12956</v>
      </c>
    </row>
    <row r="4629" spans="1:1" x14ac:dyDescent="0.3">
      <c r="A4629" s="247">
        <v>13072</v>
      </c>
    </row>
    <row r="4630" spans="1:1" x14ac:dyDescent="0.3">
      <c r="A4630" s="247">
        <v>13095</v>
      </c>
    </row>
    <row r="4631" spans="1:1" x14ac:dyDescent="0.3">
      <c r="A4631" s="247">
        <v>13518</v>
      </c>
    </row>
    <row r="4632" spans="1:1" x14ac:dyDescent="0.3">
      <c r="A4632" s="247">
        <v>63031</v>
      </c>
    </row>
    <row r="4633" spans="1:1" x14ac:dyDescent="0.3">
      <c r="A4633" s="247">
        <v>77109</v>
      </c>
    </row>
    <row r="4634" spans="1:1" x14ac:dyDescent="0.3">
      <c r="A4634" s="247">
        <v>82452</v>
      </c>
    </row>
    <row r="4635" spans="1:1" x14ac:dyDescent="0.3">
      <c r="A4635" s="247">
        <v>95121</v>
      </c>
    </row>
    <row r="4636" spans="1:1" x14ac:dyDescent="0.3">
      <c r="A4636" s="247">
        <v>37528</v>
      </c>
    </row>
    <row r="4637" spans="1:1" x14ac:dyDescent="0.3">
      <c r="A4637" s="247">
        <v>54552</v>
      </c>
    </row>
    <row r="4638" spans="1:1" x14ac:dyDescent="0.3">
      <c r="A4638" s="247">
        <v>12763</v>
      </c>
    </row>
    <row r="4639" spans="1:1" x14ac:dyDescent="0.3">
      <c r="A4639" s="247">
        <v>34214</v>
      </c>
    </row>
    <row r="4640" spans="1:1" x14ac:dyDescent="0.3">
      <c r="A4640" s="247">
        <v>139957</v>
      </c>
    </row>
    <row r="4641" spans="1:1" x14ac:dyDescent="0.3">
      <c r="A4641" s="247">
        <v>139958</v>
      </c>
    </row>
    <row r="4642" spans="1:1" x14ac:dyDescent="0.3">
      <c r="A4642" s="247">
        <v>122304</v>
      </c>
    </row>
    <row r="4643" spans="1:1" x14ac:dyDescent="0.3">
      <c r="A4643" s="247">
        <v>115807</v>
      </c>
    </row>
    <row r="4644" spans="1:1" x14ac:dyDescent="0.3">
      <c r="A4644" s="247">
        <v>13181</v>
      </c>
    </row>
    <row r="4645" spans="1:1" x14ac:dyDescent="0.3">
      <c r="A4645" s="247">
        <v>15436</v>
      </c>
    </row>
    <row r="4646" spans="1:1" x14ac:dyDescent="0.3">
      <c r="A4646" s="247">
        <v>17704</v>
      </c>
    </row>
    <row r="4647" spans="1:1" x14ac:dyDescent="0.3">
      <c r="A4647" s="247">
        <v>49695</v>
      </c>
    </row>
    <row r="4648" spans="1:1" x14ac:dyDescent="0.3">
      <c r="A4648" s="247">
        <v>12992</v>
      </c>
    </row>
    <row r="4649" spans="1:1" x14ac:dyDescent="0.3">
      <c r="A4649" s="247">
        <v>14013</v>
      </c>
    </row>
    <row r="4650" spans="1:1" x14ac:dyDescent="0.3">
      <c r="A4650" s="247">
        <v>14887</v>
      </c>
    </row>
    <row r="4651" spans="1:1" x14ac:dyDescent="0.3">
      <c r="A4651" s="247">
        <v>15299</v>
      </c>
    </row>
    <row r="4652" spans="1:1" x14ac:dyDescent="0.3">
      <c r="A4652" s="247">
        <v>106414</v>
      </c>
    </row>
    <row r="4653" spans="1:1" x14ac:dyDescent="0.3">
      <c r="A4653" s="247">
        <v>111806</v>
      </c>
    </row>
    <row r="4654" spans="1:1" x14ac:dyDescent="0.3">
      <c r="A4654" s="247">
        <v>112162</v>
      </c>
    </row>
    <row r="4655" spans="1:1" x14ac:dyDescent="0.3">
      <c r="A4655" s="247">
        <v>112163</v>
      </c>
    </row>
    <row r="4656" spans="1:1" x14ac:dyDescent="0.3">
      <c r="A4656" s="247">
        <v>128818</v>
      </c>
    </row>
    <row r="4657" spans="1:1" x14ac:dyDescent="0.3">
      <c r="A4657" s="247">
        <v>128819</v>
      </c>
    </row>
    <row r="4658" spans="1:1" x14ac:dyDescent="0.3">
      <c r="A4658" s="247">
        <v>57900</v>
      </c>
    </row>
    <row r="4659" spans="1:1" x14ac:dyDescent="0.3">
      <c r="A4659" s="247">
        <v>128288</v>
      </c>
    </row>
    <row r="4660" spans="1:1" x14ac:dyDescent="0.3">
      <c r="A4660" s="247">
        <v>83838</v>
      </c>
    </row>
    <row r="4661" spans="1:1" x14ac:dyDescent="0.3">
      <c r="A4661" s="247">
        <v>83839</v>
      </c>
    </row>
    <row r="4662" spans="1:1" x14ac:dyDescent="0.3">
      <c r="A4662" s="247">
        <v>14977</v>
      </c>
    </row>
    <row r="4663" spans="1:1" x14ac:dyDescent="0.3">
      <c r="A4663" s="247">
        <v>132465</v>
      </c>
    </row>
    <row r="4664" spans="1:1" x14ac:dyDescent="0.3">
      <c r="A4664" s="247">
        <v>20763</v>
      </c>
    </row>
    <row r="4665" spans="1:1" x14ac:dyDescent="0.3">
      <c r="A4665" s="247">
        <v>87586</v>
      </c>
    </row>
    <row r="4666" spans="1:1" x14ac:dyDescent="0.3">
      <c r="A4666" s="247">
        <v>81493</v>
      </c>
    </row>
    <row r="4667" spans="1:1" x14ac:dyDescent="0.3">
      <c r="A4667" s="247">
        <v>64610</v>
      </c>
    </row>
    <row r="4668" spans="1:1" x14ac:dyDescent="0.3">
      <c r="A4668" s="247">
        <v>13192</v>
      </c>
    </row>
    <row r="4669" spans="1:1" x14ac:dyDescent="0.3">
      <c r="A4669" s="247">
        <v>13063</v>
      </c>
    </row>
    <row r="4670" spans="1:1" x14ac:dyDescent="0.3">
      <c r="A4670" s="247">
        <v>13064</v>
      </c>
    </row>
    <row r="4671" spans="1:1" x14ac:dyDescent="0.3">
      <c r="A4671" s="247">
        <v>13165</v>
      </c>
    </row>
    <row r="4672" spans="1:1" x14ac:dyDescent="0.3">
      <c r="A4672" s="247">
        <v>27760</v>
      </c>
    </row>
    <row r="4673" spans="1:1" x14ac:dyDescent="0.3">
      <c r="A4673" s="247">
        <v>35224</v>
      </c>
    </row>
    <row r="4674" spans="1:1" x14ac:dyDescent="0.3">
      <c r="A4674" s="247">
        <v>111524</v>
      </c>
    </row>
    <row r="4675" spans="1:1" x14ac:dyDescent="0.3">
      <c r="A4675" s="247">
        <v>15167</v>
      </c>
    </row>
    <row r="4676" spans="1:1" x14ac:dyDescent="0.3">
      <c r="A4676" s="247">
        <v>88729</v>
      </c>
    </row>
    <row r="4677" spans="1:1" x14ac:dyDescent="0.3">
      <c r="A4677" s="247">
        <v>88730</v>
      </c>
    </row>
    <row r="4678" spans="1:1" x14ac:dyDescent="0.3">
      <c r="A4678" s="247">
        <v>88732</v>
      </c>
    </row>
    <row r="4679" spans="1:1" x14ac:dyDescent="0.3">
      <c r="A4679" s="247">
        <v>110771</v>
      </c>
    </row>
    <row r="4680" spans="1:1" x14ac:dyDescent="0.3">
      <c r="A4680" s="247">
        <v>110888</v>
      </c>
    </row>
    <row r="4681" spans="1:1" x14ac:dyDescent="0.3">
      <c r="A4681" s="247">
        <v>127384</v>
      </c>
    </row>
    <row r="4682" spans="1:1" x14ac:dyDescent="0.3">
      <c r="A4682" s="247">
        <v>14001</v>
      </c>
    </row>
    <row r="4683" spans="1:1" x14ac:dyDescent="0.3">
      <c r="A4683" s="247">
        <v>16053</v>
      </c>
    </row>
    <row r="4684" spans="1:1" x14ac:dyDescent="0.3">
      <c r="A4684" s="247">
        <v>27353</v>
      </c>
    </row>
    <row r="4685" spans="1:1" x14ac:dyDescent="0.3">
      <c r="A4685" s="247">
        <v>67375</v>
      </c>
    </row>
    <row r="4686" spans="1:1" x14ac:dyDescent="0.3">
      <c r="A4686" s="247">
        <v>98702</v>
      </c>
    </row>
    <row r="4687" spans="1:1" x14ac:dyDescent="0.3">
      <c r="A4687" s="247">
        <v>100362</v>
      </c>
    </row>
    <row r="4688" spans="1:1" x14ac:dyDescent="0.3">
      <c r="A4688" s="247">
        <v>106375</v>
      </c>
    </row>
    <row r="4689" spans="1:1" x14ac:dyDescent="0.3">
      <c r="A4689" s="247">
        <v>98703</v>
      </c>
    </row>
    <row r="4690" spans="1:1" x14ac:dyDescent="0.3">
      <c r="A4690" s="247">
        <v>98704</v>
      </c>
    </row>
    <row r="4691" spans="1:1" x14ac:dyDescent="0.3">
      <c r="A4691" s="247">
        <v>63839</v>
      </c>
    </row>
    <row r="4692" spans="1:1" x14ac:dyDescent="0.3">
      <c r="A4692" s="247">
        <v>75324</v>
      </c>
    </row>
    <row r="4693" spans="1:1" x14ac:dyDescent="0.3">
      <c r="A4693" s="247">
        <v>53814</v>
      </c>
    </row>
    <row r="4694" spans="1:1" x14ac:dyDescent="0.3">
      <c r="A4694" s="247">
        <v>12922</v>
      </c>
    </row>
    <row r="4695" spans="1:1" x14ac:dyDescent="0.3">
      <c r="A4695" s="247">
        <v>17422</v>
      </c>
    </row>
    <row r="4696" spans="1:1" x14ac:dyDescent="0.3">
      <c r="A4696" s="247">
        <v>17426</v>
      </c>
    </row>
    <row r="4697" spans="1:1" x14ac:dyDescent="0.3">
      <c r="A4697" s="247">
        <v>53849</v>
      </c>
    </row>
    <row r="4698" spans="1:1" x14ac:dyDescent="0.3">
      <c r="A4698" s="247">
        <v>61200</v>
      </c>
    </row>
    <row r="4699" spans="1:1" x14ac:dyDescent="0.3">
      <c r="A4699" s="247">
        <v>113581</v>
      </c>
    </row>
    <row r="4700" spans="1:1" x14ac:dyDescent="0.3">
      <c r="A4700" s="247">
        <v>133819</v>
      </c>
    </row>
    <row r="4701" spans="1:1" x14ac:dyDescent="0.3">
      <c r="A4701" s="247">
        <v>134581</v>
      </c>
    </row>
    <row r="4702" spans="1:1" x14ac:dyDescent="0.3">
      <c r="A4702" s="247">
        <v>135299</v>
      </c>
    </row>
    <row r="4703" spans="1:1" x14ac:dyDescent="0.3">
      <c r="A4703" s="247">
        <v>104667</v>
      </c>
    </row>
    <row r="4704" spans="1:1" x14ac:dyDescent="0.3">
      <c r="A4704" s="247">
        <v>67939</v>
      </c>
    </row>
    <row r="4705" spans="1:1" x14ac:dyDescent="0.3">
      <c r="A4705" s="247">
        <v>16363</v>
      </c>
    </row>
    <row r="4706" spans="1:1" x14ac:dyDescent="0.3">
      <c r="A4706" s="247">
        <v>16365</v>
      </c>
    </row>
    <row r="4707" spans="1:1" x14ac:dyDescent="0.3">
      <c r="A4707" s="247">
        <v>74909</v>
      </c>
    </row>
    <row r="4708" spans="1:1" x14ac:dyDescent="0.3">
      <c r="A4708" s="247">
        <v>74911</v>
      </c>
    </row>
    <row r="4709" spans="1:1" x14ac:dyDescent="0.3">
      <c r="A4709" s="247">
        <v>77554</v>
      </c>
    </row>
    <row r="4710" spans="1:1" x14ac:dyDescent="0.3">
      <c r="A4710" s="247">
        <v>80300</v>
      </c>
    </row>
    <row r="4711" spans="1:1" x14ac:dyDescent="0.3">
      <c r="A4711" s="247">
        <v>111336</v>
      </c>
    </row>
    <row r="4712" spans="1:1" x14ac:dyDescent="0.3">
      <c r="A4712" s="247">
        <v>118577</v>
      </c>
    </row>
    <row r="4713" spans="1:1" x14ac:dyDescent="0.3">
      <c r="A4713" s="247">
        <v>63277</v>
      </c>
    </row>
    <row r="4714" spans="1:1" x14ac:dyDescent="0.3">
      <c r="A4714" s="247">
        <v>13561</v>
      </c>
    </row>
    <row r="4715" spans="1:1" x14ac:dyDescent="0.3">
      <c r="A4715" s="247">
        <v>116466</v>
      </c>
    </row>
    <row r="4716" spans="1:1" x14ac:dyDescent="0.3">
      <c r="A4716" s="247">
        <v>105293</v>
      </c>
    </row>
    <row r="4717" spans="1:1" x14ac:dyDescent="0.3">
      <c r="A4717" s="247">
        <v>136554</v>
      </c>
    </row>
    <row r="4718" spans="1:1" x14ac:dyDescent="0.3">
      <c r="A4718" s="247">
        <v>46420</v>
      </c>
    </row>
    <row r="4719" spans="1:1" x14ac:dyDescent="0.3">
      <c r="A4719" s="247">
        <v>29296</v>
      </c>
    </row>
    <row r="4720" spans="1:1" x14ac:dyDescent="0.3">
      <c r="A4720" s="247">
        <v>24371</v>
      </c>
    </row>
    <row r="4721" spans="1:1" x14ac:dyDescent="0.3">
      <c r="A4721" s="247">
        <v>32534</v>
      </c>
    </row>
    <row r="4722" spans="1:1" x14ac:dyDescent="0.3">
      <c r="A4722" s="247">
        <v>34801</v>
      </c>
    </row>
    <row r="4723" spans="1:1" x14ac:dyDescent="0.3">
      <c r="A4723" s="247">
        <v>107483</v>
      </c>
    </row>
    <row r="4724" spans="1:1" x14ac:dyDescent="0.3">
      <c r="A4724" s="247">
        <v>107889</v>
      </c>
    </row>
    <row r="4725" spans="1:1" x14ac:dyDescent="0.3">
      <c r="A4725" s="247">
        <v>112154</v>
      </c>
    </row>
    <row r="4726" spans="1:1" x14ac:dyDescent="0.3">
      <c r="A4726" s="247">
        <v>112156</v>
      </c>
    </row>
    <row r="4727" spans="1:1" x14ac:dyDescent="0.3">
      <c r="A4727" s="247">
        <v>116874</v>
      </c>
    </row>
    <row r="4728" spans="1:1" x14ac:dyDescent="0.3">
      <c r="A4728" s="247">
        <v>136082</v>
      </c>
    </row>
    <row r="4729" spans="1:1" x14ac:dyDescent="0.3">
      <c r="A4729" s="247">
        <v>59882</v>
      </c>
    </row>
    <row r="4730" spans="1:1" x14ac:dyDescent="0.3">
      <c r="A4730" s="247">
        <v>64605</v>
      </c>
    </row>
    <row r="4731" spans="1:1" x14ac:dyDescent="0.3">
      <c r="A4731" s="247">
        <v>64607</v>
      </c>
    </row>
    <row r="4732" spans="1:1" x14ac:dyDescent="0.3">
      <c r="A4732" s="247">
        <v>134548</v>
      </c>
    </row>
    <row r="4733" spans="1:1" x14ac:dyDescent="0.3">
      <c r="A4733" s="247">
        <v>134549</v>
      </c>
    </row>
    <row r="4734" spans="1:1" x14ac:dyDescent="0.3">
      <c r="A4734" s="247">
        <v>12847</v>
      </c>
    </row>
    <row r="4735" spans="1:1" x14ac:dyDescent="0.3">
      <c r="A4735" s="247">
        <v>24204</v>
      </c>
    </row>
    <row r="4736" spans="1:1" x14ac:dyDescent="0.3">
      <c r="A4736" s="247">
        <v>88839</v>
      </c>
    </row>
    <row r="4737" spans="1:1" x14ac:dyDescent="0.3">
      <c r="A4737" s="247">
        <v>128287</v>
      </c>
    </row>
    <row r="4738" spans="1:1" x14ac:dyDescent="0.3">
      <c r="A4738" s="247">
        <v>13088</v>
      </c>
    </row>
    <row r="4739" spans="1:1" x14ac:dyDescent="0.3">
      <c r="A4739" s="247">
        <v>13109</v>
      </c>
    </row>
    <row r="4740" spans="1:1" x14ac:dyDescent="0.3">
      <c r="A4740" s="247">
        <v>17696</v>
      </c>
    </row>
    <row r="4741" spans="1:1" x14ac:dyDescent="0.3">
      <c r="A4741" s="247">
        <v>17698</v>
      </c>
    </row>
    <row r="4742" spans="1:1" x14ac:dyDescent="0.3">
      <c r="A4742" s="247">
        <v>71697</v>
      </c>
    </row>
    <row r="4743" spans="1:1" x14ac:dyDescent="0.3">
      <c r="A4743" s="247">
        <v>88838</v>
      </c>
    </row>
    <row r="4744" spans="1:1" x14ac:dyDescent="0.3">
      <c r="A4744" s="247">
        <v>58706</v>
      </c>
    </row>
    <row r="4745" spans="1:1" x14ac:dyDescent="0.3">
      <c r="A4745" s="247">
        <v>134373</v>
      </c>
    </row>
    <row r="4746" spans="1:1" x14ac:dyDescent="0.3">
      <c r="A4746" s="247">
        <v>135088</v>
      </c>
    </row>
    <row r="4747" spans="1:1" x14ac:dyDescent="0.3">
      <c r="A4747" s="247">
        <v>15813</v>
      </c>
    </row>
    <row r="4748" spans="1:1" x14ac:dyDescent="0.3">
      <c r="A4748" s="247">
        <v>134544</v>
      </c>
    </row>
    <row r="4749" spans="1:1" x14ac:dyDescent="0.3">
      <c r="A4749" s="247">
        <v>12835</v>
      </c>
    </row>
    <row r="4750" spans="1:1" x14ac:dyDescent="0.3">
      <c r="A4750" s="247">
        <v>135414</v>
      </c>
    </row>
    <row r="4751" spans="1:1" x14ac:dyDescent="0.3">
      <c r="A4751" s="247">
        <v>136553</v>
      </c>
    </row>
    <row r="4752" spans="1:1" x14ac:dyDescent="0.3">
      <c r="A4752" s="247">
        <v>136556</v>
      </c>
    </row>
    <row r="4753" spans="1:1" x14ac:dyDescent="0.3">
      <c r="A4753" s="247">
        <v>12877</v>
      </c>
    </row>
    <row r="4754" spans="1:1" x14ac:dyDescent="0.3">
      <c r="A4754" s="247">
        <v>109848</v>
      </c>
    </row>
    <row r="4755" spans="1:1" x14ac:dyDescent="0.3">
      <c r="A4755" s="247">
        <v>13558</v>
      </c>
    </row>
    <row r="4756" spans="1:1" x14ac:dyDescent="0.3">
      <c r="A4756" s="247">
        <v>13559</v>
      </c>
    </row>
    <row r="4757" spans="1:1" x14ac:dyDescent="0.3">
      <c r="A4757" s="247">
        <v>13560</v>
      </c>
    </row>
    <row r="4758" spans="1:1" x14ac:dyDescent="0.3">
      <c r="A4758" s="247">
        <v>13562</v>
      </c>
    </row>
    <row r="4759" spans="1:1" x14ac:dyDescent="0.3">
      <c r="A4759" s="247">
        <v>88745</v>
      </c>
    </row>
    <row r="4760" spans="1:1" x14ac:dyDescent="0.3">
      <c r="A4760" s="247">
        <v>102820</v>
      </c>
    </row>
    <row r="4761" spans="1:1" x14ac:dyDescent="0.3">
      <c r="A4761" s="247">
        <v>136896</v>
      </c>
    </row>
    <row r="4762" spans="1:1" x14ac:dyDescent="0.3">
      <c r="A4762" s="247">
        <v>136898</v>
      </c>
    </row>
    <row r="4763" spans="1:1" x14ac:dyDescent="0.3">
      <c r="A4763" s="247">
        <v>78509</v>
      </c>
    </row>
    <row r="4764" spans="1:1" x14ac:dyDescent="0.3">
      <c r="A4764" s="247">
        <v>100802</v>
      </c>
    </row>
    <row r="4765" spans="1:1" x14ac:dyDescent="0.3">
      <c r="A4765" s="247">
        <v>20144</v>
      </c>
    </row>
    <row r="4766" spans="1:1" x14ac:dyDescent="0.3">
      <c r="A4766" s="247">
        <v>40251</v>
      </c>
    </row>
    <row r="4767" spans="1:1" x14ac:dyDescent="0.3">
      <c r="A4767" s="247">
        <v>14784</v>
      </c>
    </row>
    <row r="4768" spans="1:1" x14ac:dyDescent="0.3">
      <c r="A4768" s="247">
        <v>15672</v>
      </c>
    </row>
    <row r="4769" spans="1:1" x14ac:dyDescent="0.3">
      <c r="A4769" s="247">
        <v>99787</v>
      </c>
    </row>
    <row r="4770" spans="1:1" x14ac:dyDescent="0.3">
      <c r="A4770" s="247">
        <v>133301</v>
      </c>
    </row>
    <row r="4771" spans="1:1" x14ac:dyDescent="0.3">
      <c r="A4771" s="247">
        <v>140047</v>
      </c>
    </row>
    <row r="4772" spans="1:1" x14ac:dyDescent="0.3">
      <c r="A4772" s="247">
        <v>140048</v>
      </c>
    </row>
    <row r="4773" spans="1:1" x14ac:dyDescent="0.3">
      <c r="A4773" s="247">
        <v>140052</v>
      </c>
    </row>
    <row r="4774" spans="1:1" x14ac:dyDescent="0.3">
      <c r="A4774" s="247">
        <v>140061</v>
      </c>
    </row>
    <row r="4775" spans="1:1" x14ac:dyDescent="0.3">
      <c r="A4775" s="247">
        <v>140241</v>
      </c>
    </row>
    <row r="4776" spans="1:1" x14ac:dyDescent="0.3">
      <c r="A4776" s="247">
        <v>140042</v>
      </c>
    </row>
    <row r="4777" spans="1:1" x14ac:dyDescent="0.3">
      <c r="A4777" s="247">
        <v>140043</v>
      </c>
    </row>
    <row r="4778" spans="1:1" x14ac:dyDescent="0.3">
      <c r="A4778" s="247">
        <v>140053</v>
      </c>
    </row>
    <row r="4779" spans="1:1" x14ac:dyDescent="0.3">
      <c r="A4779" s="247">
        <v>14921</v>
      </c>
    </row>
    <row r="4780" spans="1:1" x14ac:dyDescent="0.3">
      <c r="A4780" s="247">
        <v>19998</v>
      </c>
    </row>
    <row r="4781" spans="1:1" x14ac:dyDescent="0.3">
      <c r="A4781" s="247">
        <v>20001</v>
      </c>
    </row>
    <row r="4782" spans="1:1" x14ac:dyDescent="0.3">
      <c r="A4782" s="247">
        <v>20034</v>
      </c>
    </row>
    <row r="4783" spans="1:1" x14ac:dyDescent="0.3">
      <c r="A4783" s="247">
        <v>134560</v>
      </c>
    </row>
    <row r="4784" spans="1:1" x14ac:dyDescent="0.3">
      <c r="A4784" s="247">
        <v>133371</v>
      </c>
    </row>
    <row r="4785" spans="1:1" x14ac:dyDescent="0.3">
      <c r="A4785" s="247">
        <v>138551</v>
      </c>
    </row>
    <row r="4786" spans="1:1" x14ac:dyDescent="0.3">
      <c r="A4786" s="247">
        <v>53446</v>
      </c>
    </row>
    <row r="4787" spans="1:1" x14ac:dyDescent="0.3">
      <c r="A4787" s="247">
        <v>57598</v>
      </c>
    </row>
    <row r="4788" spans="1:1" x14ac:dyDescent="0.3">
      <c r="A4788" s="247">
        <v>113846</v>
      </c>
    </row>
    <row r="4789" spans="1:1" x14ac:dyDescent="0.3">
      <c r="A4789" s="247">
        <v>12884</v>
      </c>
    </row>
    <row r="4790" spans="1:1" x14ac:dyDescent="0.3">
      <c r="A4790" s="247">
        <v>24500</v>
      </c>
    </row>
    <row r="4791" spans="1:1" x14ac:dyDescent="0.3">
      <c r="A4791" s="247">
        <v>54586</v>
      </c>
    </row>
    <row r="4792" spans="1:1" x14ac:dyDescent="0.3">
      <c r="A4792" s="247">
        <v>54587</v>
      </c>
    </row>
    <row r="4793" spans="1:1" x14ac:dyDescent="0.3">
      <c r="A4793" s="247">
        <v>59097</v>
      </c>
    </row>
    <row r="4794" spans="1:1" x14ac:dyDescent="0.3">
      <c r="A4794" s="247">
        <v>60116</v>
      </c>
    </row>
    <row r="4795" spans="1:1" x14ac:dyDescent="0.3">
      <c r="A4795" s="247">
        <v>64636</v>
      </c>
    </row>
    <row r="4796" spans="1:1" x14ac:dyDescent="0.3">
      <c r="A4796" s="247">
        <v>81807</v>
      </c>
    </row>
    <row r="4797" spans="1:1" x14ac:dyDescent="0.3">
      <c r="A4797" s="247">
        <v>95209</v>
      </c>
    </row>
    <row r="4798" spans="1:1" x14ac:dyDescent="0.3">
      <c r="A4798" s="247">
        <v>135300</v>
      </c>
    </row>
    <row r="4799" spans="1:1" x14ac:dyDescent="0.3">
      <c r="A4799" s="247">
        <v>135301</v>
      </c>
    </row>
    <row r="4800" spans="1:1" x14ac:dyDescent="0.3">
      <c r="A4800" s="247">
        <v>138055</v>
      </c>
    </row>
    <row r="4801" spans="1:1" x14ac:dyDescent="0.3">
      <c r="A4801" s="247">
        <v>102588</v>
      </c>
    </row>
    <row r="4802" spans="1:1" x14ac:dyDescent="0.3">
      <c r="A4802" s="247">
        <v>13186</v>
      </c>
    </row>
    <row r="4803" spans="1:1" x14ac:dyDescent="0.3">
      <c r="A4803" s="247">
        <v>81455</v>
      </c>
    </row>
    <row r="4804" spans="1:1" x14ac:dyDescent="0.3">
      <c r="A4804" s="247">
        <v>54019</v>
      </c>
    </row>
    <row r="4805" spans="1:1" x14ac:dyDescent="0.3">
      <c r="A4805" s="247">
        <v>95229</v>
      </c>
    </row>
    <row r="4806" spans="1:1" x14ac:dyDescent="0.3">
      <c r="A4806" s="247">
        <v>120995</v>
      </c>
    </row>
    <row r="4807" spans="1:1" x14ac:dyDescent="0.3">
      <c r="A4807" s="247">
        <v>13178</v>
      </c>
    </row>
    <row r="4808" spans="1:1" x14ac:dyDescent="0.3">
      <c r="A4808" s="247">
        <v>13179</v>
      </c>
    </row>
    <row r="4809" spans="1:1" x14ac:dyDescent="0.3">
      <c r="A4809" s="247">
        <v>29293</v>
      </c>
    </row>
    <row r="4810" spans="1:1" x14ac:dyDescent="0.3">
      <c r="A4810" s="247">
        <v>26215</v>
      </c>
    </row>
    <row r="4811" spans="1:1" x14ac:dyDescent="0.3">
      <c r="A4811" s="247">
        <v>109944</v>
      </c>
    </row>
    <row r="4812" spans="1:1" x14ac:dyDescent="0.3">
      <c r="A4812" s="247">
        <v>56520</v>
      </c>
    </row>
    <row r="4813" spans="1:1" x14ac:dyDescent="0.3">
      <c r="A4813" s="247">
        <v>49033</v>
      </c>
    </row>
    <row r="4814" spans="1:1" x14ac:dyDescent="0.3">
      <c r="A4814" s="247">
        <v>134247</v>
      </c>
    </row>
    <row r="4815" spans="1:1" x14ac:dyDescent="0.3">
      <c r="A4815" s="247">
        <v>110578</v>
      </c>
    </row>
    <row r="4816" spans="1:1" x14ac:dyDescent="0.3">
      <c r="A4816" s="247">
        <v>12685</v>
      </c>
    </row>
    <row r="4817" spans="1:1" x14ac:dyDescent="0.3">
      <c r="A4817" s="247">
        <v>87698</v>
      </c>
    </row>
    <row r="4818" spans="1:1" x14ac:dyDescent="0.3">
      <c r="A4818" s="247">
        <v>80387</v>
      </c>
    </row>
    <row r="4819" spans="1:1" x14ac:dyDescent="0.3">
      <c r="A4819" s="247">
        <v>23846</v>
      </c>
    </row>
    <row r="4820" spans="1:1" x14ac:dyDescent="0.3">
      <c r="A4820" s="247">
        <v>23862</v>
      </c>
    </row>
    <row r="4821" spans="1:1" x14ac:dyDescent="0.3">
      <c r="A4821" s="247">
        <v>30165</v>
      </c>
    </row>
    <row r="4822" spans="1:1" x14ac:dyDescent="0.3">
      <c r="A4822" s="247">
        <v>32933</v>
      </c>
    </row>
    <row r="4823" spans="1:1" x14ac:dyDescent="0.3">
      <c r="A4823" s="247">
        <v>93453</v>
      </c>
    </row>
    <row r="4824" spans="1:1" x14ac:dyDescent="0.3">
      <c r="A4824" s="247">
        <v>93454</v>
      </c>
    </row>
    <row r="4825" spans="1:1" x14ac:dyDescent="0.3">
      <c r="A4825" s="247">
        <v>93456</v>
      </c>
    </row>
    <row r="4826" spans="1:1" x14ac:dyDescent="0.3">
      <c r="A4826" s="247">
        <v>93462</v>
      </c>
    </row>
    <row r="4827" spans="1:1" x14ac:dyDescent="0.3">
      <c r="A4827" s="247">
        <v>133846</v>
      </c>
    </row>
    <row r="4828" spans="1:1" x14ac:dyDescent="0.3">
      <c r="A4828" s="247">
        <v>133847</v>
      </c>
    </row>
    <row r="4829" spans="1:1" x14ac:dyDescent="0.3">
      <c r="A4829" s="247">
        <v>133848</v>
      </c>
    </row>
    <row r="4830" spans="1:1" x14ac:dyDescent="0.3">
      <c r="A4830" s="247">
        <v>133850</v>
      </c>
    </row>
    <row r="4831" spans="1:1" x14ac:dyDescent="0.3">
      <c r="A4831" s="247">
        <v>10392</v>
      </c>
    </row>
    <row r="4832" spans="1:1" x14ac:dyDescent="0.3">
      <c r="A4832" s="247">
        <v>10547</v>
      </c>
    </row>
    <row r="4833" spans="1:1" x14ac:dyDescent="0.3">
      <c r="A4833" s="247">
        <v>11590</v>
      </c>
    </row>
    <row r="4834" spans="1:1" x14ac:dyDescent="0.3">
      <c r="A4834" s="247">
        <v>12614</v>
      </c>
    </row>
    <row r="4835" spans="1:1" x14ac:dyDescent="0.3">
      <c r="A4835" s="247">
        <v>13091</v>
      </c>
    </row>
    <row r="4836" spans="1:1" x14ac:dyDescent="0.3">
      <c r="A4836" s="247">
        <v>77755</v>
      </c>
    </row>
    <row r="4837" spans="1:1" x14ac:dyDescent="0.3">
      <c r="A4837" s="247">
        <v>63385</v>
      </c>
    </row>
    <row r="4838" spans="1:1" x14ac:dyDescent="0.3">
      <c r="A4838" s="247">
        <v>10412</v>
      </c>
    </row>
    <row r="4839" spans="1:1" x14ac:dyDescent="0.3">
      <c r="A4839" s="247">
        <v>127664</v>
      </c>
    </row>
    <row r="4840" spans="1:1" x14ac:dyDescent="0.3">
      <c r="A4840" s="247">
        <v>11418</v>
      </c>
    </row>
    <row r="4841" spans="1:1" x14ac:dyDescent="0.3">
      <c r="A4841" s="247">
        <v>11509</v>
      </c>
    </row>
    <row r="4842" spans="1:1" x14ac:dyDescent="0.3">
      <c r="A4842" s="247">
        <v>83627</v>
      </c>
    </row>
    <row r="4843" spans="1:1" x14ac:dyDescent="0.3">
      <c r="A4843" s="247">
        <v>119318</v>
      </c>
    </row>
    <row r="4844" spans="1:1" x14ac:dyDescent="0.3">
      <c r="A4844" s="247">
        <v>131917</v>
      </c>
    </row>
    <row r="4845" spans="1:1" x14ac:dyDescent="0.3">
      <c r="A4845" s="247">
        <v>132290</v>
      </c>
    </row>
    <row r="4846" spans="1:1" x14ac:dyDescent="0.3">
      <c r="A4846" s="247">
        <v>132300</v>
      </c>
    </row>
    <row r="4847" spans="1:1" x14ac:dyDescent="0.3">
      <c r="A4847" s="247">
        <v>132394</v>
      </c>
    </row>
    <row r="4848" spans="1:1" x14ac:dyDescent="0.3">
      <c r="A4848" s="247">
        <v>132395</v>
      </c>
    </row>
    <row r="4849" spans="1:1" x14ac:dyDescent="0.3">
      <c r="A4849" s="247">
        <v>132655</v>
      </c>
    </row>
    <row r="4850" spans="1:1" x14ac:dyDescent="0.3">
      <c r="A4850" s="247">
        <v>132656</v>
      </c>
    </row>
    <row r="4851" spans="1:1" x14ac:dyDescent="0.3">
      <c r="A4851" s="247">
        <v>138451</v>
      </c>
    </row>
    <row r="4852" spans="1:1" x14ac:dyDescent="0.3">
      <c r="A4852" s="247">
        <v>138471</v>
      </c>
    </row>
    <row r="4853" spans="1:1" x14ac:dyDescent="0.3">
      <c r="A4853" s="247">
        <v>105259</v>
      </c>
    </row>
    <row r="4854" spans="1:1" x14ac:dyDescent="0.3">
      <c r="A4854" s="247">
        <v>81370</v>
      </c>
    </row>
    <row r="4855" spans="1:1" x14ac:dyDescent="0.3">
      <c r="A4855" s="247">
        <v>81371</v>
      </c>
    </row>
    <row r="4856" spans="1:1" x14ac:dyDescent="0.3">
      <c r="A4856" s="247">
        <v>132400</v>
      </c>
    </row>
    <row r="4857" spans="1:1" x14ac:dyDescent="0.3">
      <c r="A4857" s="247">
        <v>23687</v>
      </c>
    </row>
    <row r="4858" spans="1:1" x14ac:dyDescent="0.3">
      <c r="A4858" s="247">
        <v>23989</v>
      </c>
    </row>
    <row r="4859" spans="1:1" x14ac:dyDescent="0.3">
      <c r="A4859" s="247">
        <v>23996</v>
      </c>
    </row>
    <row r="4860" spans="1:1" x14ac:dyDescent="0.3">
      <c r="A4860" s="247">
        <v>24476</v>
      </c>
    </row>
    <row r="4861" spans="1:1" x14ac:dyDescent="0.3">
      <c r="A4861" s="247">
        <v>29962</v>
      </c>
    </row>
    <row r="4862" spans="1:1" x14ac:dyDescent="0.3">
      <c r="A4862" s="247">
        <v>29964</v>
      </c>
    </row>
    <row r="4863" spans="1:1" x14ac:dyDescent="0.3">
      <c r="A4863" s="247">
        <v>93329</v>
      </c>
    </row>
    <row r="4864" spans="1:1" x14ac:dyDescent="0.3">
      <c r="A4864" s="247">
        <v>93332</v>
      </c>
    </row>
    <row r="4865" spans="1:1" x14ac:dyDescent="0.3">
      <c r="A4865" s="247">
        <v>93334</v>
      </c>
    </row>
    <row r="4866" spans="1:1" x14ac:dyDescent="0.3">
      <c r="A4866" s="247">
        <v>93335</v>
      </c>
    </row>
    <row r="4867" spans="1:1" x14ac:dyDescent="0.3">
      <c r="A4867" s="247">
        <v>93461</v>
      </c>
    </row>
    <row r="4868" spans="1:1" x14ac:dyDescent="0.3">
      <c r="A4868" s="247">
        <v>124261</v>
      </c>
    </row>
    <row r="4869" spans="1:1" x14ac:dyDescent="0.3">
      <c r="A4869" s="247">
        <v>130624</v>
      </c>
    </row>
    <row r="4870" spans="1:1" x14ac:dyDescent="0.3">
      <c r="A4870" s="247">
        <v>132303</v>
      </c>
    </row>
    <row r="4871" spans="1:1" x14ac:dyDescent="0.3">
      <c r="A4871" s="247">
        <v>133845</v>
      </c>
    </row>
    <row r="4872" spans="1:1" x14ac:dyDescent="0.3">
      <c r="A4872" s="247">
        <v>133849</v>
      </c>
    </row>
    <row r="4873" spans="1:1" x14ac:dyDescent="0.3">
      <c r="A4873" s="247">
        <v>12613</v>
      </c>
    </row>
    <row r="4874" spans="1:1" x14ac:dyDescent="0.3">
      <c r="A4874" s="247">
        <v>77755</v>
      </c>
    </row>
    <row r="4875" spans="1:1" x14ac:dyDescent="0.3">
      <c r="A4875" s="247">
        <v>138460</v>
      </c>
    </row>
    <row r="4876" spans="1:1" x14ac:dyDescent="0.3">
      <c r="A4876" s="247">
        <v>136941</v>
      </c>
    </row>
    <row r="4877" spans="1:1" x14ac:dyDescent="0.3">
      <c r="A4877" s="247">
        <v>13655</v>
      </c>
    </row>
    <row r="4878" spans="1:1" x14ac:dyDescent="0.3">
      <c r="A4878" s="247">
        <v>63591</v>
      </c>
    </row>
    <row r="4879" spans="1:1" x14ac:dyDescent="0.3">
      <c r="A4879" s="247">
        <v>140059</v>
      </c>
    </row>
    <row r="4880" spans="1:1" x14ac:dyDescent="0.3">
      <c r="A4880" s="247">
        <v>139141</v>
      </c>
    </row>
    <row r="4881" spans="1:1" x14ac:dyDescent="0.3">
      <c r="A4881" s="247">
        <v>139142</v>
      </c>
    </row>
    <row r="4882" spans="1:1" x14ac:dyDescent="0.3">
      <c r="A4882" s="247">
        <v>139143</v>
      </c>
    </row>
    <row r="4883" spans="1:1" x14ac:dyDescent="0.3">
      <c r="A4883" s="247">
        <v>139144</v>
      </c>
    </row>
    <row r="4884" spans="1:1" x14ac:dyDescent="0.3">
      <c r="A4884" s="247">
        <v>106130</v>
      </c>
    </row>
    <row r="4885" spans="1:1" x14ac:dyDescent="0.3">
      <c r="A4885" s="247">
        <v>106131</v>
      </c>
    </row>
    <row r="4886" spans="1:1" x14ac:dyDescent="0.3">
      <c r="A4886" s="247">
        <v>110702</v>
      </c>
    </row>
    <row r="4887" spans="1:1" x14ac:dyDescent="0.3">
      <c r="A4887" s="247">
        <v>110889</v>
      </c>
    </row>
    <row r="4888" spans="1:1" x14ac:dyDescent="0.3">
      <c r="A4888" s="247">
        <v>110893</v>
      </c>
    </row>
    <row r="4889" spans="1:1" x14ac:dyDescent="0.3">
      <c r="A4889" s="247">
        <v>113242</v>
      </c>
    </row>
    <row r="4890" spans="1:1" x14ac:dyDescent="0.3">
      <c r="A4890" s="247">
        <v>114773</v>
      </c>
    </row>
    <row r="4891" spans="1:1" x14ac:dyDescent="0.3">
      <c r="A4891" s="247">
        <v>142982</v>
      </c>
    </row>
    <row r="4892" spans="1:1" x14ac:dyDescent="0.3">
      <c r="A4892" s="247">
        <v>123710</v>
      </c>
    </row>
    <row r="4893" spans="1:1" x14ac:dyDescent="0.3">
      <c r="A4893" s="247">
        <v>64462</v>
      </c>
    </row>
    <row r="4894" spans="1:1" x14ac:dyDescent="0.3">
      <c r="A4894" s="247">
        <v>78418</v>
      </c>
    </row>
    <row r="4895" spans="1:1" x14ac:dyDescent="0.3">
      <c r="A4895" s="247">
        <v>134564</v>
      </c>
    </row>
    <row r="4896" spans="1:1" x14ac:dyDescent="0.3">
      <c r="A4896" s="247">
        <v>49254</v>
      </c>
    </row>
    <row r="4897" spans="1:1" x14ac:dyDescent="0.3">
      <c r="A4897" s="247">
        <v>89194</v>
      </c>
    </row>
    <row r="4898" spans="1:1" x14ac:dyDescent="0.3">
      <c r="A4898" s="247">
        <v>141265</v>
      </c>
    </row>
    <row r="4899" spans="1:1" x14ac:dyDescent="0.3">
      <c r="A4899" s="247">
        <v>141266</v>
      </c>
    </row>
    <row r="4900" spans="1:1" x14ac:dyDescent="0.3">
      <c r="A4900" s="247">
        <v>141615</v>
      </c>
    </row>
    <row r="4901" spans="1:1" x14ac:dyDescent="0.3">
      <c r="A4901" s="247">
        <v>141679</v>
      </c>
    </row>
    <row r="4902" spans="1:1" x14ac:dyDescent="0.3">
      <c r="A4902" s="247">
        <v>64646</v>
      </c>
    </row>
    <row r="4903" spans="1:1" x14ac:dyDescent="0.3">
      <c r="A4903" s="247">
        <v>76806</v>
      </c>
    </row>
    <row r="4904" spans="1:1" x14ac:dyDescent="0.3">
      <c r="A4904" s="247">
        <v>12948</v>
      </c>
    </row>
    <row r="4905" spans="1:1" x14ac:dyDescent="0.3">
      <c r="A4905" s="247">
        <v>12950</v>
      </c>
    </row>
    <row r="4906" spans="1:1" x14ac:dyDescent="0.3">
      <c r="A4906" s="247">
        <v>13161</v>
      </c>
    </row>
    <row r="4907" spans="1:1" x14ac:dyDescent="0.3">
      <c r="A4907" s="247">
        <v>102276</v>
      </c>
    </row>
    <row r="4908" spans="1:1" x14ac:dyDescent="0.3">
      <c r="A4908" s="247">
        <v>102279</v>
      </c>
    </row>
    <row r="4909" spans="1:1" x14ac:dyDescent="0.3">
      <c r="A4909" s="247">
        <v>19842</v>
      </c>
    </row>
    <row r="4910" spans="1:1" x14ac:dyDescent="0.3">
      <c r="A4910" s="247">
        <v>121126</v>
      </c>
    </row>
    <row r="4911" spans="1:1" x14ac:dyDescent="0.3">
      <c r="A4911" s="247">
        <v>13094</v>
      </c>
    </row>
    <row r="4912" spans="1:1" x14ac:dyDescent="0.3">
      <c r="A4912" s="247">
        <v>13180</v>
      </c>
    </row>
    <row r="4913" spans="1:1" x14ac:dyDescent="0.3">
      <c r="A4913" s="247">
        <v>14885</v>
      </c>
    </row>
    <row r="4914" spans="1:1" x14ac:dyDescent="0.3">
      <c r="A4914" s="247">
        <v>15673</v>
      </c>
    </row>
    <row r="4915" spans="1:1" x14ac:dyDescent="0.3">
      <c r="A4915" s="247">
        <v>128815</v>
      </c>
    </row>
    <row r="4916" spans="1:1" x14ac:dyDescent="0.3">
      <c r="A4916" s="247">
        <v>119621</v>
      </c>
    </row>
    <row r="4917" spans="1:1" x14ac:dyDescent="0.3">
      <c r="A4917" s="247">
        <v>78181</v>
      </c>
    </row>
    <row r="4918" spans="1:1" x14ac:dyDescent="0.3">
      <c r="A4918" s="247">
        <v>20760</v>
      </c>
    </row>
    <row r="4919" spans="1:1" x14ac:dyDescent="0.3">
      <c r="A4919" s="247">
        <v>23778</v>
      </c>
    </row>
    <row r="4920" spans="1:1" x14ac:dyDescent="0.3">
      <c r="A4920" s="247">
        <v>69229</v>
      </c>
    </row>
    <row r="4921" spans="1:1" x14ac:dyDescent="0.3">
      <c r="A4921" s="247">
        <v>9413</v>
      </c>
    </row>
    <row r="4922" spans="1:1" x14ac:dyDescent="0.3">
      <c r="A4922" s="247">
        <v>65173</v>
      </c>
    </row>
    <row r="4923" spans="1:1" x14ac:dyDescent="0.3">
      <c r="A4923" s="247">
        <v>88733</v>
      </c>
    </row>
    <row r="4924" spans="1:1" x14ac:dyDescent="0.3">
      <c r="A4924" s="247">
        <v>102819</v>
      </c>
    </row>
    <row r="4925" spans="1:1" x14ac:dyDescent="0.3">
      <c r="A4925" s="247">
        <v>67376</v>
      </c>
    </row>
    <row r="4926" spans="1:1" x14ac:dyDescent="0.3">
      <c r="A4926" s="247">
        <v>53813</v>
      </c>
    </row>
    <row r="4927" spans="1:1" x14ac:dyDescent="0.3">
      <c r="A4927" s="247">
        <v>12652</v>
      </c>
    </row>
    <row r="4928" spans="1:1" x14ac:dyDescent="0.3">
      <c r="A4928" s="247">
        <v>129962</v>
      </c>
    </row>
    <row r="4929" spans="1:1" x14ac:dyDescent="0.3">
      <c r="A4929" s="247">
        <v>103142</v>
      </c>
    </row>
    <row r="4930" spans="1:1" x14ac:dyDescent="0.3">
      <c r="A4930" s="247">
        <v>134582</v>
      </c>
    </row>
    <row r="4931" spans="1:1" x14ac:dyDescent="0.3">
      <c r="A4931" s="247">
        <v>13563</v>
      </c>
    </row>
    <row r="4932" spans="1:1" x14ac:dyDescent="0.3">
      <c r="A4932" s="247">
        <v>132232</v>
      </c>
    </row>
    <row r="4933" spans="1:1" x14ac:dyDescent="0.3">
      <c r="A4933" s="247">
        <v>115805</v>
      </c>
    </row>
    <row r="4934" spans="1:1" x14ac:dyDescent="0.3">
      <c r="A4934" s="247">
        <v>82995</v>
      </c>
    </row>
    <row r="4935" spans="1:1" x14ac:dyDescent="0.3">
      <c r="A4935" s="247">
        <v>136273</v>
      </c>
    </row>
    <row r="4936" spans="1:1" x14ac:dyDescent="0.3">
      <c r="A4936" s="247">
        <v>13991</v>
      </c>
    </row>
    <row r="4937" spans="1:1" x14ac:dyDescent="0.3">
      <c r="A4937" s="247">
        <v>50797</v>
      </c>
    </row>
    <row r="4938" spans="1:1" x14ac:dyDescent="0.3">
      <c r="A4938" s="247">
        <v>64860</v>
      </c>
    </row>
    <row r="4939" spans="1:1" x14ac:dyDescent="0.3">
      <c r="A4939" s="247">
        <v>136895</v>
      </c>
    </row>
    <row r="4940" spans="1:1" x14ac:dyDescent="0.3">
      <c r="A4940" s="247">
        <v>16571</v>
      </c>
    </row>
    <row r="4941" spans="1:1" x14ac:dyDescent="0.3">
      <c r="A4941" s="247">
        <v>134546</v>
      </c>
    </row>
    <row r="4942" spans="1:1" x14ac:dyDescent="0.3">
      <c r="A4942" s="247">
        <v>134547</v>
      </c>
    </row>
    <row r="4943" spans="1:1" x14ac:dyDescent="0.3">
      <c r="A4943" s="247">
        <v>13101</v>
      </c>
    </row>
    <row r="4944" spans="1:1" x14ac:dyDescent="0.3">
      <c r="A4944" s="247">
        <v>35554</v>
      </c>
    </row>
    <row r="4945" spans="1:1" x14ac:dyDescent="0.3">
      <c r="A4945" s="247">
        <v>27136</v>
      </c>
    </row>
    <row r="4946" spans="1:1" x14ac:dyDescent="0.3">
      <c r="A4946" s="247">
        <v>14154</v>
      </c>
    </row>
    <row r="4947" spans="1:1" x14ac:dyDescent="0.3">
      <c r="A4947" s="247">
        <v>87698</v>
      </c>
    </row>
    <row r="4948" spans="1:1" x14ac:dyDescent="0.3">
      <c r="A4948" s="247">
        <v>125262</v>
      </c>
    </row>
    <row r="4949" spans="1:1" x14ac:dyDescent="0.3">
      <c r="A4949" s="247">
        <v>12685</v>
      </c>
    </row>
    <row r="4950" spans="1:1" x14ac:dyDescent="0.3">
      <c r="A4950" s="247">
        <v>91669</v>
      </c>
    </row>
    <row r="4951" spans="1:1" x14ac:dyDescent="0.3">
      <c r="A4951" s="247">
        <v>102922</v>
      </c>
    </row>
    <row r="4952" spans="1:1" x14ac:dyDescent="0.3">
      <c r="A4952" s="247">
        <v>133021</v>
      </c>
    </row>
    <row r="4953" spans="1:1" x14ac:dyDescent="0.3">
      <c r="A4953" s="247">
        <v>102000</v>
      </c>
    </row>
    <row r="4954" spans="1:1" x14ac:dyDescent="0.3">
      <c r="A4954" s="247">
        <v>15267</v>
      </c>
    </row>
    <row r="4955" spans="1:1" x14ac:dyDescent="0.3">
      <c r="A4955" s="247">
        <v>60889</v>
      </c>
    </row>
    <row r="4956" spans="1:1" x14ac:dyDescent="0.3">
      <c r="A4956" s="247">
        <v>101891</v>
      </c>
    </row>
    <row r="4957" spans="1:1" x14ac:dyDescent="0.3">
      <c r="A4957" s="247">
        <v>140050</v>
      </c>
    </row>
    <row r="4958" spans="1:1" x14ac:dyDescent="0.3">
      <c r="A4958" s="247">
        <v>77819</v>
      </c>
    </row>
    <row r="4959" spans="1:1" x14ac:dyDescent="0.3">
      <c r="A4959" s="247">
        <v>20106</v>
      </c>
    </row>
    <row r="4960" spans="1:1" x14ac:dyDescent="0.3">
      <c r="A4960" s="247">
        <v>13199</v>
      </c>
    </row>
    <row r="4961" spans="1:1" x14ac:dyDescent="0.3">
      <c r="A4961" s="247">
        <v>4680</v>
      </c>
    </row>
    <row r="4962" spans="1:1" x14ac:dyDescent="0.3">
      <c r="A4962" s="247">
        <v>42854</v>
      </c>
    </row>
    <row r="4963" spans="1:1" x14ac:dyDescent="0.3">
      <c r="A4963" s="247">
        <v>12891</v>
      </c>
    </row>
    <row r="4964" spans="1:1" x14ac:dyDescent="0.3">
      <c r="A4964" s="247">
        <v>81808</v>
      </c>
    </row>
    <row r="4965" spans="1:1" x14ac:dyDescent="0.3">
      <c r="A4965" s="247">
        <v>10412</v>
      </c>
    </row>
    <row r="4966" spans="1:1" x14ac:dyDescent="0.3">
      <c r="A4966" s="247">
        <v>127664</v>
      </c>
    </row>
    <row r="4967" spans="1:1" x14ac:dyDescent="0.3">
      <c r="A4967" s="247">
        <v>140059</v>
      </c>
    </row>
    <row r="4968" spans="1:1" x14ac:dyDescent="0.3">
      <c r="A4968" s="247">
        <v>139141</v>
      </c>
    </row>
    <row r="4969" spans="1:1" x14ac:dyDescent="0.3">
      <c r="A4969" s="247">
        <v>139142</v>
      </c>
    </row>
    <row r="4970" spans="1:1" x14ac:dyDescent="0.3">
      <c r="A4970" s="247">
        <v>139143</v>
      </c>
    </row>
    <row r="4971" spans="1:1" x14ac:dyDescent="0.3">
      <c r="A4971" s="247">
        <v>139144</v>
      </c>
    </row>
    <row r="4972" spans="1:1" x14ac:dyDescent="0.3">
      <c r="A4972" s="247">
        <v>106130</v>
      </c>
    </row>
    <row r="4973" spans="1:1" x14ac:dyDescent="0.3">
      <c r="A4973" s="247">
        <v>106131</v>
      </c>
    </row>
    <row r="4974" spans="1:1" x14ac:dyDescent="0.3">
      <c r="A4974" s="247">
        <v>110702</v>
      </c>
    </row>
    <row r="4975" spans="1:1" x14ac:dyDescent="0.3">
      <c r="A4975" s="247">
        <v>110889</v>
      </c>
    </row>
    <row r="4976" spans="1:1" x14ac:dyDescent="0.3">
      <c r="A4976" s="247">
        <v>110893</v>
      </c>
    </row>
    <row r="4977" spans="1:1" x14ac:dyDescent="0.3">
      <c r="A4977" s="247">
        <v>113242</v>
      </c>
    </row>
    <row r="4978" spans="1:1" x14ac:dyDescent="0.3">
      <c r="A4978" s="247">
        <v>114773</v>
      </c>
    </row>
    <row r="4979" spans="1:1" x14ac:dyDescent="0.3">
      <c r="A4979" s="247">
        <v>142982</v>
      </c>
    </row>
    <row r="4980" spans="1:1" x14ac:dyDescent="0.3">
      <c r="A4980" s="247">
        <v>123710</v>
      </c>
    </row>
    <row r="4981" spans="1:1" x14ac:dyDescent="0.3">
      <c r="A4981" s="247">
        <v>64462</v>
      </c>
    </row>
    <row r="4982" spans="1:1" x14ac:dyDescent="0.3">
      <c r="A4982" s="247">
        <v>78418</v>
      </c>
    </row>
    <row r="4983" spans="1:1" x14ac:dyDescent="0.3">
      <c r="A4983" s="247">
        <v>134564</v>
      </c>
    </row>
    <row r="4984" spans="1:1" x14ac:dyDescent="0.3">
      <c r="A4984" s="247">
        <v>49254</v>
      </c>
    </row>
    <row r="4985" spans="1:1" x14ac:dyDescent="0.3">
      <c r="A4985" s="247">
        <v>89194</v>
      </c>
    </row>
    <row r="4986" spans="1:1" x14ac:dyDescent="0.3">
      <c r="A4986" s="247">
        <v>141265</v>
      </c>
    </row>
    <row r="4987" spans="1:1" x14ac:dyDescent="0.3">
      <c r="A4987" s="247">
        <v>141266</v>
      </c>
    </row>
    <row r="4988" spans="1:1" x14ac:dyDescent="0.3">
      <c r="A4988" s="247">
        <v>141615</v>
      </c>
    </row>
    <row r="4989" spans="1:1" x14ac:dyDescent="0.3">
      <c r="A4989" s="247">
        <v>141679</v>
      </c>
    </row>
    <row r="4990" spans="1:1" x14ac:dyDescent="0.3">
      <c r="A4990" s="247">
        <v>64646</v>
      </c>
    </row>
    <row r="4991" spans="1:1" x14ac:dyDescent="0.3">
      <c r="A4991" s="247">
        <v>76806</v>
      </c>
    </row>
    <row r="4992" spans="1:1" x14ac:dyDescent="0.3">
      <c r="A4992" s="247">
        <v>12948</v>
      </c>
    </row>
    <row r="4993" spans="1:1" x14ac:dyDescent="0.3">
      <c r="A4993" s="247">
        <v>12950</v>
      </c>
    </row>
    <row r="4994" spans="1:1" x14ac:dyDescent="0.3">
      <c r="A4994" s="247">
        <v>13161</v>
      </c>
    </row>
    <row r="4995" spans="1:1" x14ac:dyDescent="0.3">
      <c r="A4995" s="247">
        <v>102276</v>
      </c>
    </row>
    <row r="4996" spans="1:1" x14ac:dyDescent="0.3">
      <c r="A4996" s="247">
        <v>102279</v>
      </c>
    </row>
    <row r="4997" spans="1:1" x14ac:dyDescent="0.3">
      <c r="A4997" s="247">
        <v>19842</v>
      </c>
    </row>
    <row r="4998" spans="1:1" x14ac:dyDescent="0.3">
      <c r="A4998" s="247">
        <v>121126</v>
      </c>
    </row>
    <row r="4999" spans="1:1" x14ac:dyDescent="0.3">
      <c r="A4999" s="247">
        <v>13094</v>
      </c>
    </row>
    <row r="5000" spans="1:1" x14ac:dyDescent="0.3">
      <c r="A5000" s="247">
        <v>13180</v>
      </c>
    </row>
    <row r="5001" spans="1:1" x14ac:dyDescent="0.3">
      <c r="A5001" s="247">
        <v>14885</v>
      </c>
    </row>
    <row r="5002" spans="1:1" x14ac:dyDescent="0.3">
      <c r="A5002" s="247">
        <v>15673</v>
      </c>
    </row>
    <row r="5003" spans="1:1" x14ac:dyDescent="0.3">
      <c r="A5003" s="247">
        <v>128815</v>
      </c>
    </row>
    <row r="5004" spans="1:1" x14ac:dyDescent="0.3">
      <c r="A5004" s="247">
        <v>119621</v>
      </c>
    </row>
    <row r="5005" spans="1:1" x14ac:dyDescent="0.3">
      <c r="A5005" s="247">
        <v>78181</v>
      </c>
    </row>
    <row r="5006" spans="1:1" x14ac:dyDescent="0.3">
      <c r="A5006" s="247">
        <v>20760</v>
      </c>
    </row>
    <row r="5007" spans="1:1" x14ac:dyDescent="0.3">
      <c r="A5007" s="247">
        <v>23778</v>
      </c>
    </row>
    <row r="5008" spans="1:1" x14ac:dyDescent="0.3">
      <c r="A5008" s="247">
        <v>69229</v>
      </c>
    </row>
    <row r="5009" spans="1:1" x14ac:dyDescent="0.3">
      <c r="A5009" s="247">
        <v>9413</v>
      </c>
    </row>
    <row r="5010" spans="1:1" x14ac:dyDescent="0.3">
      <c r="A5010" s="247">
        <v>65173</v>
      </c>
    </row>
    <row r="5011" spans="1:1" x14ac:dyDescent="0.3">
      <c r="A5011" s="247">
        <v>88733</v>
      </c>
    </row>
    <row r="5012" spans="1:1" x14ac:dyDescent="0.3">
      <c r="A5012" s="247">
        <v>102819</v>
      </c>
    </row>
    <row r="5013" spans="1:1" x14ac:dyDescent="0.3">
      <c r="A5013" s="247">
        <v>67376</v>
      </c>
    </row>
    <row r="5014" spans="1:1" x14ac:dyDescent="0.3">
      <c r="A5014" s="247">
        <v>53813</v>
      </c>
    </row>
    <row r="5015" spans="1:1" x14ac:dyDescent="0.3">
      <c r="A5015" s="247">
        <v>12652</v>
      </c>
    </row>
    <row r="5016" spans="1:1" x14ac:dyDescent="0.3">
      <c r="A5016" s="247">
        <v>129962</v>
      </c>
    </row>
    <row r="5017" spans="1:1" x14ac:dyDescent="0.3">
      <c r="A5017" s="247">
        <v>103142</v>
      </c>
    </row>
    <row r="5018" spans="1:1" x14ac:dyDescent="0.3">
      <c r="A5018" s="247">
        <v>134582</v>
      </c>
    </row>
    <row r="5019" spans="1:1" x14ac:dyDescent="0.3">
      <c r="A5019" s="247">
        <v>13563</v>
      </c>
    </row>
    <row r="5020" spans="1:1" x14ac:dyDescent="0.3">
      <c r="A5020" s="247">
        <v>132232</v>
      </c>
    </row>
    <row r="5021" spans="1:1" x14ac:dyDescent="0.3">
      <c r="A5021" s="247">
        <v>115805</v>
      </c>
    </row>
    <row r="5022" spans="1:1" x14ac:dyDescent="0.3">
      <c r="A5022" s="247">
        <v>82995</v>
      </c>
    </row>
    <row r="5023" spans="1:1" x14ac:dyDescent="0.3">
      <c r="A5023" s="247">
        <v>136273</v>
      </c>
    </row>
    <row r="5024" spans="1:1" x14ac:dyDescent="0.3">
      <c r="A5024" s="247">
        <v>13991</v>
      </c>
    </row>
    <row r="5025" spans="1:1" x14ac:dyDescent="0.3">
      <c r="A5025" s="247">
        <v>50797</v>
      </c>
    </row>
    <row r="5026" spans="1:1" x14ac:dyDescent="0.3">
      <c r="A5026" s="247">
        <v>64860</v>
      </c>
    </row>
    <row r="5027" spans="1:1" x14ac:dyDescent="0.3">
      <c r="A5027" s="247">
        <v>136895</v>
      </c>
    </row>
    <row r="5028" spans="1:1" x14ac:dyDescent="0.3">
      <c r="A5028" s="247">
        <v>16571</v>
      </c>
    </row>
    <row r="5029" spans="1:1" x14ac:dyDescent="0.3">
      <c r="A5029" s="247">
        <v>134546</v>
      </c>
    </row>
    <row r="5030" spans="1:1" x14ac:dyDescent="0.3">
      <c r="A5030" s="247">
        <v>134547</v>
      </c>
    </row>
    <row r="5031" spans="1:1" x14ac:dyDescent="0.3">
      <c r="A5031" s="247">
        <v>13101</v>
      </c>
    </row>
    <row r="5032" spans="1:1" x14ac:dyDescent="0.3">
      <c r="A5032" s="247">
        <v>35554</v>
      </c>
    </row>
    <row r="5033" spans="1:1" x14ac:dyDescent="0.3">
      <c r="A5033" s="247">
        <v>27136</v>
      </c>
    </row>
    <row r="5034" spans="1:1" x14ac:dyDescent="0.3">
      <c r="A5034" s="247">
        <v>14154</v>
      </c>
    </row>
    <row r="5035" spans="1:1" x14ac:dyDescent="0.3">
      <c r="A5035" s="247">
        <v>87698</v>
      </c>
    </row>
    <row r="5036" spans="1:1" x14ac:dyDescent="0.3">
      <c r="A5036" s="247">
        <v>125262</v>
      </c>
    </row>
    <row r="5037" spans="1:1" x14ac:dyDescent="0.3">
      <c r="A5037" s="247">
        <v>12685</v>
      </c>
    </row>
    <row r="5038" spans="1:1" x14ac:dyDescent="0.3">
      <c r="A5038" s="247">
        <v>91669</v>
      </c>
    </row>
    <row r="5039" spans="1:1" x14ac:dyDescent="0.3">
      <c r="A5039" s="247">
        <v>102922</v>
      </c>
    </row>
    <row r="5040" spans="1:1" x14ac:dyDescent="0.3">
      <c r="A5040" s="247">
        <v>133021</v>
      </c>
    </row>
    <row r="5041" spans="1:1" x14ac:dyDescent="0.3">
      <c r="A5041" s="247">
        <v>102000</v>
      </c>
    </row>
    <row r="5042" spans="1:1" x14ac:dyDescent="0.3">
      <c r="A5042" s="247">
        <v>15267</v>
      </c>
    </row>
    <row r="5043" spans="1:1" x14ac:dyDescent="0.3">
      <c r="A5043" s="247">
        <v>60889</v>
      </c>
    </row>
    <row r="5044" spans="1:1" x14ac:dyDescent="0.3">
      <c r="A5044" s="247">
        <v>101891</v>
      </c>
    </row>
    <row r="5045" spans="1:1" x14ac:dyDescent="0.3">
      <c r="A5045" s="247">
        <v>140050</v>
      </c>
    </row>
    <row r="5046" spans="1:1" x14ac:dyDescent="0.3">
      <c r="A5046" s="247">
        <v>77819</v>
      </c>
    </row>
    <row r="5047" spans="1:1" x14ac:dyDescent="0.3">
      <c r="A5047" s="247">
        <v>20106</v>
      </c>
    </row>
    <row r="5048" spans="1:1" x14ac:dyDescent="0.3">
      <c r="A5048" s="247">
        <v>13199</v>
      </c>
    </row>
    <row r="5049" spans="1:1" x14ac:dyDescent="0.3">
      <c r="A5049" s="247">
        <v>4680</v>
      </c>
    </row>
    <row r="5050" spans="1:1" x14ac:dyDescent="0.3">
      <c r="A5050" s="247">
        <v>42854</v>
      </c>
    </row>
    <row r="5051" spans="1:1" x14ac:dyDescent="0.3">
      <c r="A5051" s="247">
        <v>12891</v>
      </c>
    </row>
    <row r="5052" spans="1:1" x14ac:dyDescent="0.3">
      <c r="A5052" s="247">
        <v>81808</v>
      </c>
    </row>
    <row r="5053" spans="1:1" x14ac:dyDescent="0.3">
      <c r="A5053" s="247">
        <v>11418</v>
      </c>
    </row>
    <row r="5054" spans="1:1" x14ac:dyDescent="0.3">
      <c r="A5054" s="247">
        <v>11509</v>
      </c>
    </row>
    <row r="5055" spans="1:1" x14ac:dyDescent="0.3">
      <c r="A5055" s="247">
        <v>83627</v>
      </c>
    </row>
    <row r="5056" spans="1:1" x14ac:dyDescent="0.3">
      <c r="A5056" s="247">
        <v>119318</v>
      </c>
    </row>
    <row r="5057" spans="1:1" x14ac:dyDescent="0.3">
      <c r="A5057" s="247">
        <v>131917</v>
      </c>
    </row>
    <row r="5058" spans="1:1" x14ac:dyDescent="0.3">
      <c r="A5058" s="247">
        <v>132290</v>
      </c>
    </row>
    <row r="5059" spans="1:1" x14ac:dyDescent="0.3">
      <c r="A5059" s="247">
        <v>132300</v>
      </c>
    </row>
    <row r="5060" spans="1:1" x14ac:dyDescent="0.3">
      <c r="A5060" s="247">
        <v>132394</v>
      </c>
    </row>
    <row r="5061" spans="1:1" x14ac:dyDescent="0.3">
      <c r="A5061" s="247">
        <v>132395</v>
      </c>
    </row>
    <row r="5062" spans="1:1" x14ac:dyDescent="0.3">
      <c r="A5062" s="247">
        <v>132655</v>
      </c>
    </row>
    <row r="5063" spans="1:1" x14ac:dyDescent="0.3">
      <c r="A5063" s="247">
        <v>132656</v>
      </c>
    </row>
    <row r="5064" spans="1:1" x14ac:dyDescent="0.3">
      <c r="A5064" s="247">
        <v>138451</v>
      </c>
    </row>
    <row r="5065" spans="1:1" x14ac:dyDescent="0.3">
      <c r="A5065" s="247">
        <v>138471</v>
      </c>
    </row>
    <row r="5066" spans="1:1" x14ac:dyDescent="0.3">
      <c r="A5066" s="247">
        <v>105259</v>
      </c>
    </row>
    <row r="5067" spans="1:1" x14ac:dyDescent="0.3">
      <c r="A5067" s="247">
        <v>81370</v>
      </c>
    </row>
    <row r="5068" spans="1:1" x14ac:dyDescent="0.3">
      <c r="A5068" s="247">
        <v>81371</v>
      </c>
    </row>
    <row r="5069" spans="1:1" x14ac:dyDescent="0.3">
      <c r="A5069" s="247">
        <v>132400</v>
      </c>
    </row>
    <row r="5070" spans="1:1" x14ac:dyDescent="0.3">
      <c r="A5070" s="247">
        <v>23687</v>
      </c>
    </row>
    <row r="5071" spans="1:1" x14ac:dyDescent="0.3">
      <c r="A5071" s="247">
        <v>23989</v>
      </c>
    </row>
    <row r="5072" spans="1:1" x14ac:dyDescent="0.3">
      <c r="A5072" s="247">
        <v>23996</v>
      </c>
    </row>
    <row r="5073" spans="1:1" x14ac:dyDescent="0.3">
      <c r="A5073" s="247">
        <v>24476</v>
      </c>
    </row>
    <row r="5074" spans="1:1" x14ac:dyDescent="0.3">
      <c r="A5074" s="247">
        <v>29962</v>
      </c>
    </row>
    <row r="5075" spans="1:1" x14ac:dyDescent="0.3">
      <c r="A5075" s="247">
        <v>29964</v>
      </c>
    </row>
    <row r="5076" spans="1:1" x14ac:dyDescent="0.3">
      <c r="A5076" s="247">
        <v>93329</v>
      </c>
    </row>
    <row r="5077" spans="1:1" x14ac:dyDescent="0.3">
      <c r="A5077" s="247">
        <v>93332</v>
      </c>
    </row>
    <row r="5078" spans="1:1" x14ac:dyDescent="0.3">
      <c r="A5078" s="247">
        <v>93334</v>
      </c>
    </row>
    <row r="5079" spans="1:1" x14ac:dyDescent="0.3">
      <c r="A5079" s="247">
        <v>93335</v>
      </c>
    </row>
    <row r="5080" spans="1:1" x14ac:dyDescent="0.3">
      <c r="A5080" s="247">
        <v>93461</v>
      </c>
    </row>
    <row r="5081" spans="1:1" x14ac:dyDescent="0.3">
      <c r="A5081" s="247">
        <v>124261</v>
      </c>
    </row>
    <row r="5082" spans="1:1" x14ac:dyDescent="0.3">
      <c r="A5082" s="247">
        <v>130624</v>
      </c>
    </row>
    <row r="5083" spans="1:1" x14ac:dyDescent="0.3">
      <c r="A5083" s="247">
        <v>132303</v>
      </c>
    </row>
    <row r="5084" spans="1:1" x14ac:dyDescent="0.3">
      <c r="A5084" s="247">
        <v>133845</v>
      </c>
    </row>
    <row r="5085" spans="1:1" x14ac:dyDescent="0.3">
      <c r="A5085" s="247">
        <v>133849</v>
      </c>
    </row>
    <row r="5086" spans="1:1" x14ac:dyDescent="0.3">
      <c r="A5086" s="247">
        <v>12613</v>
      </c>
    </row>
    <row r="5087" spans="1:1" x14ac:dyDescent="0.3">
      <c r="A5087" s="247">
        <v>77755</v>
      </c>
    </row>
    <row r="5088" spans="1:1" x14ac:dyDescent="0.3">
      <c r="A5088" s="247">
        <v>138460</v>
      </c>
    </row>
    <row r="5089" spans="1:1" x14ac:dyDescent="0.3">
      <c r="A5089" s="247">
        <v>136941</v>
      </c>
    </row>
    <row r="5090" spans="1:1" x14ac:dyDescent="0.3">
      <c r="A5090" s="247">
        <v>13655</v>
      </c>
    </row>
    <row r="5091" spans="1:1" x14ac:dyDescent="0.3">
      <c r="A5091" s="247">
        <v>63591</v>
      </c>
    </row>
    <row r="5092" spans="1:1" x14ac:dyDescent="0.3">
      <c r="A5092" s="247">
        <v>140059</v>
      </c>
    </row>
    <row r="5093" spans="1:1" x14ac:dyDescent="0.3">
      <c r="A5093" s="247">
        <v>139141</v>
      </c>
    </row>
    <row r="5094" spans="1:1" x14ac:dyDescent="0.3">
      <c r="A5094" s="247">
        <v>139142</v>
      </c>
    </row>
    <row r="5095" spans="1:1" x14ac:dyDescent="0.3">
      <c r="A5095" s="247">
        <v>139143</v>
      </c>
    </row>
    <row r="5096" spans="1:1" x14ac:dyDescent="0.3">
      <c r="A5096" s="247">
        <v>139144</v>
      </c>
    </row>
    <row r="5097" spans="1:1" x14ac:dyDescent="0.3">
      <c r="A5097" s="247">
        <v>106130</v>
      </c>
    </row>
    <row r="5098" spans="1:1" x14ac:dyDescent="0.3">
      <c r="A5098" s="247">
        <v>106131</v>
      </c>
    </row>
    <row r="5099" spans="1:1" x14ac:dyDescent="0.3">
      <c r="A5099" s="247">
        <v>110702</v>
      </c>
    </row>
    <row r="5100" spans="1:1" x14ac:dyDescent="0.3">
      <c r="A5100" s="247">
        <v>110889</v>
      </c>
    </row>
    <row r="5101" spans="1:1" x14ac:dyDescent="0.3">
      <c r="A5101" s="247">
        <v>110893</v>
      </c>
    </row>
    <row r="5102" spans="1:1" x14ac:dyDescent="0.3">
      <c r="A5102" s="247">
        <v>113242</v>
      </c>
    </row>
    <row r="5103" spans="1:1" x14ac:dyDescent="0.3">
      <c r="A5103" s="247">
        <v>114773</v>
      </c>
    </row>
    <row r="5104" spans="1:1" x14ac:dyDescent="0.3">
      <c r="A5104" s="247">
        <v>142982</v>
      </c>
    </row>
    <row r="5105" spans="1:1" x14ac:dyDescent="0.3">
      <c r="A5105" s="247">
        <v>123710</v>
      </c>
    </row>
    <row r="5106" spans="1:1" x14ac:dyDescent="0.3">
      <c r="A5106" s="247">
        <v>64462</v>
      </c>
    </row>
    <row r="5107" spans="1:1" x14ac:dyDescent="0.3">
      <c r="A5107" s="247">
        <v>78418</v>
      </c>
    </row>
    <row r="5108" spans="1:1" x14ac:dyDescent="0.3">
      <c r="A5108" s="247">
        <v>134564</v>
      </c>
    </row>
    <row r="5109" spans="1:1" x14ac:dyDescent="0.3">
      <c r="A5109" s="247">
        <v>49254</v>
      </c>
    </row>
    <row r="5110" spans="1:1" x14ac:dyDescent="0.3">
      <c r="A5110" s="247">
        <v>89194</v>
      </c>
    </row>
    <row r="5111" spans="1:1" x14ac:dyDescent="0.3">
      <c r="A5111" s="247">
        <v>141265</v>
      </c>
    </row>
    <row r="5112" spans="1:1" x14ac:dyDescent="0.3">
      <c r="A5112" s="247">
        <v>141266</v>
      </c>
    </row>
    <row r="5113" spans="1:1" x14ac:dyDescent="0.3">
      <c r="A5113" s="247">
        <v>141615</v>
      </c>
    </row>
    <row r="5114" spans="1:1" x14ac:dyDescent="0.3">
      <c r="A5114" s="247">
        <v>141679</v>
      </c>
    </row>
    <row r="5115" spans="1:1" x14ac:dyDescent="0.3">
      <c r="A5115" s="247">
        <v>64646</v>
      </c>
    </row>
    <row r="5116" spans="1:1" x14ac:dyDescent="0.3">
      <c r="A5116" s="247">
        <v>76806</v>
      </c>
    </row>
    <row r="5117" spans="1:1" x14ac:dyDescent="0.3">
      <c r="A5117" s="247">
        <v>12948</v>
      </c>
    </row>
    <row r="5118" spans="1:1" x14ac:dyDescent="0.3">
      <c r="A5118" s="247">
        <v>12950</v>
      </c>
    </row>
    <row r="5119" spans="1:1" x14ac:dyDescent="0.3">
      <c r="A5119" s="247">
        <v>13161</v>
      </c>
    </row>
    <row r="5120" spans="1:1" x14ac:dyDescent="0.3">
      <c r="A5120" s="247">
        <v>102276</v>
      </c>
    </row>
    <row r="5121" spans="1:1" x14ac:dyDescent="0.3">
      <c r="A5121" s="247">
        <v>102279</v>
      </c>
    </row>
    <row r="5122" spans="1:1" x14ac:dyDescent="0.3">
      <c r="A5122" s="247">
        <v>19842</v>
      </c>
    </row>
    <row r="5123" spans="1:1" x14ac:dyDescent="0.3">
      <c r="A5123" s="247">
        <v>121126</v>
      </c>
    </row>
    <row r="5124" spans="1:1" x14ac:dyDescent="0.3">
      <c r="A5124" s="247">
        <v>13094</v>
      </c>
    </row>
    <row r="5125" spans="1:1" x14ac:dyDescent="0.3">
      <c r="A5125" s="247">
        <v>13180</v>
      </c>
    </row>
    <row r="5126" spans="1:1" x14ac:dyDescent="0.3">
      <c r="A5126" s="247">
        <v>14885</v>
      </c>
    </row>
    <row r="5127" spans="1:1" x14ac:dyDescent="0.3">
      <c r="A5127" s="247">
        <v>15673</v>
      </c>
    </row>
    <row r="5128" spans="1:1" x14ac:dyDescent="0.3">
      <c r="A5128" s="247">
        <v>128815</v>
      </c>
    </row>
    <row r="5129" spans="1:1" x14ac:dyDescent="0.3">
      <c r="A5129" s="247">
        <v>119621</v>
      </c>
    </row>
    <row r="5130" spans="1:1" x14ac:dyDescent="0.3">
      <c r="A5130" s="247">
        <v>78181</v>
      </c>
    </row>
    <row r="5131" spans="1:1" x14ac:dyDescent="0.3">
      <c r="A5131" s="247">
        <v>20760</v>
      </c>
    </row>
    <row r="5132" spans="1:1" x14ac:dyDescent="0.3">
      <c r="A5132" s="247">
        <v>23778</v>
      </c>
    </row>
    <row r="5133" spans="1:1" x14ac:dyDescent="0.3">
      <c r="A5133" s="247">
        <v>69229</v>
      </c>
    </row>
    <row r="5134" spans="1:1" x14ac:dyDescent="0.3">
      <c r="A5134" s="247">
        <v>9413</v>
      </c>
    </row>
    <row r="5135" spans="1:1" x14ac:dyDescent="0.3">
      <c r="A5135" s="247">
        <v>65173</v>
      </c>
    </row>
    <row r="5136" spans="1:1" x14ac:dyDescent="0.3">
      <c r="A5136" s="247">
        <v>88733</v>
      </c>
    </row>
    <row r="5137" spans="1:1" x14ac:dyDescent="0.3">
      <c r="A5137" s="247">
        <v>102819</v>
      </c>
    </row>
    <row r="5138" spans="1:1" x14ac:dyDescent="0.3">
      <c r="A5138" s="247">
        <v>67376</v>
      </c>
    </row>
    <row r="5139" spans="1:1" x14ac:dyDescent="0.3">
      <c r="A5139" s="247">
        <v>53813</v>
      </c>
    </row>
    <row r="5140" spans="1:1" x14ac:dyDescent="0.3">
      <c r="A5140" s="247">
        <v>12652</v>
      </c>
    </row>
    <row r="5141" spans="1:1" x14ac:dyDescent="0.3">
      <c r="A5141" s="247">
        <v>129962</v>
      </c>
    </row>
    <row r="5142" spans="1:1" x14ac:dyDescent="0.3">
      <c r="A5142" s="247">
        <v>103142</v>
      </c>
    </row>
    <row r="5143" spans="1:1" x14ac:dyDescent="0.3">
      <c r="A5143" s="247">
        <v>134582</v>
      </c>
    </row>
    <row r="5144" spans="1:1" x14ac:dyDescent="0.3">
      <c r="A5144" s="247">
        <v>13563</v>
      </c>
    </row>
    <row r="5145" spans="1:1" x14ac:dyDescent="0.3">
      <c r="A5145" s="247">
        <v>132232</v>
      </c>
    </row>
    <row r="5146" spans="1:1" x14ac:dyDescent="0.3">
      <c r="A5146" s="247">
        <v>115805</v>
      </c>
    </row>
    <row r="5147" spans="1:1" x14ac:dyDescent="0.3">
      <c r="A5147" s="247">
        <v>82995</v>
      </c>
    </row>
    <row r="5148" spans="1:1" x14ac:dyDescent="0.3">
      <c r="A5148" s="247">
        <v>136273</v>
      </c>
    </row>
    <row r="5149" spans="1:1" x14ac:dyDescent="0.3">
      <c r="A5149" s="247">
        <v>13991</v>
      </c>
    </row>
    <row r="5150" spans="1:1" x14ac:dyDescent="0.3">
      <c r="A5150" s="247">
        <v>50797</v>
      </c>
    </row>
    <row r="5151" spans="1:1" x14ac:dyDescent="0.3">
      <c r="A5151" s="247">
        <v>64860</v>
      </c>
    </row>
    <row r="5152" spans="1:1" x14ac:dyDescent="0.3">
      <c r="A5152" s="247">
        <v>136895</v>
      </c>
    </row>
    <row r="5153" spans="1:1" x14ac:dyDescent="0.3">
      <c r="A5153" s="247">
        <v>16571</v>
      </c>
    </row>
    <row r="5154" spans="1:1" x14ac:dyDescent="0.3">
      <c r="A5154" s="247">
        <v>134546</v>
      </c>
    </row>
    <row r="5155" spans="1:1" x14ac:dyDescent="0.3">
      <c r="A5155" s="247">
        <v>134547</v>
      </c>
    </row>
    <row r="5156" spans="1:1" x14ac:dyDescent="0.3">
      <c r="A5156" s="247">
        <v>13101</v>
      </c>
    </row>
    <row r="5157" spans="1:1" x14ac:dyDescent="0.3">
      <c r="A5157" s="247">
        <v>35554</v>
      </c>
    </row>
    <row r="5158" spans="1:1" x14ac:dyDescent="0.3">
      <c r="A5158" s="247">
        <v>27136</v>
      </c>
    </row>
    <row r="5159" spans="1:1" x14ac:dyDescent="0.3">
      <c r="A5159" s="247">
        <v>14154</v>
      </c>
    </row>
    <row r="5160" spans="1:1" x14ac:dyDescent="0.3">
      <c r="A5160" s="247">
        <v>87698</v>
      </c>
    </row>
    <row r="5161" spans="1:1" x14ac:dyDescent="0.3">
      <c r="A5161" s="247">
        <v>125262</v>
      </c>
    </row>
    <row r="5162" spans="1:1" x14ac:dyDescent="0.3">
      <c r="A5162" s="247">
        <v>12685</v>
      </c>
    </row>
    <row r="5163" spans="1:1" x14ac:dyDescent="0.3">
      <c r="A5163" s="247">
        <v>91669</v>
      </c>
    </row>
    <row r="5164" spans="1:1" x14ac:dyDescent="0.3">
      <c r="A5164" s="247">
        <v>102922</v>
      </c>
    </row>
    <row r="5165" spans="1:1" x14ac:dyDescent="0.3">
      <c r="A5165" s="247">
        <v>133021</v>
      </c>
    </row>
    <row r="5166" spans="1:1" x14ac:dyDescent="0.3">
      <c r="A5166" s="247">
        <v>102000</v>
      </c>
    </row>
    <row r="5167" spans="1:1" x14ac:dyDescent="0.3">
      <c r="A5167" s="247">
        <v>15267</v>
      </c>
    </row>
    <row r="5168" spans="1:1" x14ac:dyDescent="0.3">
      <c r="A5168" s="247">
        <v>60889</v>
      </c>
    </row>
    <row r="5169" spans="1:1" x14ac:dyDescent="0.3">
      <c r="A5169" s="247">
        <v>101891</v>
      </c>
    </row>
    <row r="5170" spans="1:1" x14ac:dyDescent="0.3">
      <c r="A5170" s="247">
        <v>140050</v>
      </c>
    </row>
    <row r="5171" spans="1:1" x14ac:dyDescent="0.3">
      <c r="A5171" s="247">
        <v>77819</v>
      </c>
    </row>
    <row r="5172" spans="1:1" x14ac:dyDescent="0.3">
      <c r="A5172" s="247">
        <v>20106</v>
      </c>
    </row>
    <row r="5173" spans="1:1" x14ac:dyDescent="0.3">
      <c r="A5173" s="247">
        <v>13199</v>
      </c>
    </row>
    <row r="5174" spans="1:1" x14ac:dyDescent="0.3">
      <c r="A5174" s="247">
        <v>4680</v>
      </c>
    </row>
    <row r="5175" spans="1:1" x14ac:dyDescent="0.3">
      <c r="A5175" s="247">
        <v>42854</v>
      </c>
    </row>
    <row r="5176" spans="1:1" x14ac:dyDescent="0.3">
      <c r="A5176" s="247">
        <v>12891</v>
      </c>
    </row>
    <row r="5177" spans="1:1" x14ac:dyDescent="0.3">
      <c r="A5177" s="247">
        <v>81808</v>
      </c>
    </row>
    <row r="5178" spans="1:1" x14ac:dyDescent="0.3">
      <c r="A5178" s="247">
        <v>134246</v>
      </c>
    </row>
    <row r="5179" spans="1:1" x14ac:dyDescent="0.3">
      <c r="A5179" s="247">
        <v>14662</v>
      </c>
    </row>
    <row r="5180" spans="1:1" x14ac:dyDescent="0.3">
      <c r="A5180" s="247">
        <v>20135</v>
      </c>
    </row>
    <row r="5181" spans="1:1" x14ac:dyDescent="0.3">
      <c r="A5181" s="247">
        <v>64044</v>
      </c>
    </row>
    <row r="5182" spans="1:1" x14ac:dyDescent="0.3">
      <c r="A5182" s="247">
        <v>66168</v>
      </c>
    </row>
    <row r="5183" spans="1:1" x14ac:dyDescent="0.3">
      <c r="A5183" s="247">
        <v>140032</v>
      </c>
    </row>
    <row r="5184" spans="1:1" x14ac:dyDescent="0.3">
      <c r="A5184" s="247">
        <v>140036</v>
      </c>
    </row>
    <row r="5185" spans="1:1" x14ac:dyDescent="0.3">
      <c r="A5185" s="247">
        <v>140038</v>
      </c>
    </row>
    <row r="5186" spans="1:1" x14ac:dyDescent="0.3">
      <c r="A5186" s="247">
        <v>140063</v>
      </c>
    </row>
    <row r="5187" spans="1:1" x14ac:dyDescent="0.3">
      <c r="A5187" s="247">
        <v>76583</v>
      </c>
    </row>
    <row r="5188" spans="1:1" x14ac:dyDescent="0.3">
      <c r="A5188" s="247">
        <v>134556</v>
      </c>
    </row>
    <row r="5189" spans="1:1" x14ac:dyDescent="0.3">
      <c r="A5189" s="247">
        <v>77562</v>
      </c>
    </row>
    <row r="5190" spans="1:1" x14ac:dyDescent="0.3">
      <c r="A5190" s="247">
        <v>118427</v>
      </c>
    </row>
    <row r="5191" spans="1:1" x14ac:dyDescent="0.3">
      <c r="A5191" s="247">
        <v>106129</v>
      </c>
    </row>
    <row r="5192" spans="1:1" x14ac:dyDescent="0.3">
      <c r="A5192" s="247">
        <v>107790</v>
      </c>
    </row>
    <row r="5193" spans="1:1" x14ac:dyDescent="0.3">
      <c r="A5193" s="247">
        <v>23016</v>
      </c>
    </row>
    <row r="5194" spans="1:1" x14ac:dyDescent="0.3">
      <c r="A5194" s="247">
        <v>78303</v>
      </c>
    </row>
    <row r="5195" spans="1:1" x14ac:dyDescent="0.3">
      <c r="A5195" s="247">
        <v>130632</v>
      </c>
    </row>
    <row r="5196" spans="1:1" x14ac:dyDescent="0.3">
      <c r="A5196" s="247">
        <v>15648</v>
      </c>
    </row>
    <row r="5197" spans="1:1" x14ac:dyDescent="0.3">
      <c r="A5197" s="247">
        <v>54017</v>
      </c>
    </row>
    <row r="5198" spans="1:1" x14ac:dyDescent="0.3">
      <c r="A5198" s="247">
        <v>95228</v>
      </c>
    </row>
    <row r="5199" spans="1:1" x14ac:dyDescent="0.3">
      <c r="A5199" s="247">
        <v>106408</v>
      </c>
    </row>
    <row r="5200" spans="1:1" x14ac:dyDescent="0.3">
      <c r="A5200" s="247">
        <v>108398</v>
      </c>
    </row>
    <row r="5201" spans="1:1" x14ac:dyDescent="0.3">
      <c r="A5201" s="247">
        <v>140666</v>
      </c>
    </row>
    <row r="5202" spans="1:1" x14ac:dyDescent="0.3">
      <c r="A5202" s="247">
        <v>106038</v>
      </c>
    </row>
    <row r="5203" spans="1:1" x14ac:dyDescent="0.3">
      <c r="A5203" s="247">
        <v>136564</v>
      </c>
    </row>
    <row r="5204" spans="1:1" x14ac:dyDescent="0.3">
      <c r="A5204" s="247">
        <v>13102</v>
      </c>
    </row>
    <row r="5205" spans="1:1" x14ac:dyDescent="0.3">
      <c r="A5205" s="247">
        <v>28512</v>
      </c>
    </row>
    <row r="5206" spans="1:1" x14ac:dyDescent="0.3">
      <c r="A5206" s="247">
        <v>141430</v>
      </c>
    </row>
    <row r="5207" spans="1:1" x14ac:dyDescent="0.3">
      <c r="A5207" s="247">
        <v>18353</v>
      </c>
    </row>
    <row r="5208" spans="1:1" x14ac:dyDescent="0.3">
      <c r="A5208" s="247">
        <v>18357</v>
      </c>
    </row>
    <row r="5209" spans="1:1" x14ac:dyDescent="0.3">
      <c r="A5209" s="247">
        <v>18358</v>
      </c>
    </row>
    <row r="5210" spans="1:1" x14ac:dyDescent="0.3">
      <c r="A5210" s="247">
        <v>20554</v>
      </c>
    </row>
    <row r="5211" spans="1:1" x14ac:dyDescent="0.3">
      <c r="A5211" s="247">
        <v>20558</v>
      </c>
    </row>
    <row r="5212" spans="1:1" x14ac:dyDescent="0.3">
      <c r="A5212" s="247">
        <v>33623</v>
      </c>
    </row>
    <row r="5213" spans="1:1" x14ac:dyDescent="0.3">
      <c r="A5213" s="247">
        <v>88849</v>
      </c>
    </row>
    <row r="5214" spans="1:1" x14ac:dyDescent="0.3">
      <c r="A5214" s="247">
        <v>124963</v>
      </c>
    </row>
    <row r="5215" spans="1:1" x14ac:dyDescent="0.3">
      <c r="A5215" s="247">
        <v>126059</v>
      </c>
    </row>
    <row r="5216" spans="1:1" x14ac:dyDescent="0.3">
      <c r="A5216" s="247">
        <v>126060</v>
      </c>
    </row>
    <row r="5217" spans="1:1" x14ac:dyDescent="0.3">
      <c r="A5217" s="247">
        <v>134563</v>
      </c>
    </row>
    <row r="5218" spans="1:1" x14ac:dyDescent="0.3">
      <c r="A5218" s="247">
        <v>102694</v>
      </c>
    </row>
    <row r="5219" spans="1:1" x14ac:dyDescent="0.3">
      <c r="A5219" s="247">
        <v>102723</v>
      </c>
    </row>
    <row r="5220" spans="1:1" x14ac:dyDescent="0.3">
      <c r="A5220" s="247">
        <v>102728</v>
      </c>
    </row>
    <row r="5221" spans="1:1" x14ac:dyDescent="0.3">
      <c r="A5221" s="247">
        <v>134570</v>
      </c>
    </row>
    <row r="5222" spans="1:1" x14ac:dyDescent="0.3">
      <c r="A5222" s="247">
        <v>63252</v>
      </c>
    </row>
    <row r="5223" spans="1:1" x14ac:dyDescent="0.3">
      <c r="A5223" s="247">
        <v>121086</v>
      </c>
    </row>
    <row r="5224" spans="1:1" x14ac:dyDescent="0.3">
      <c r="A5224" s="247">
        <v>141253</v>
      </c>
    </row>
    <row r="5225" spans="1:1" x14ac:dyDescent="0.3">
      <c r="A5225" s="247">
        <v>141268</v>
      </c>
    </row>
    <row r="5226" spans="1:1" x14ac:dyDescent="0.3">
      <c r="A5226" s="247">
        <v>141270</v>
      </c>
    </row>
    <row r="5227" spans="1:1" x14ac:dyDescent="0.3">
      <c r="A5227" s="247">
        <v>141418</v>
      </c>
    </row>
    <row r="5228" spans="1:1" x14ac:dyDescent="0.3">
      <c r="A5228" s="247">
        <v>141680</v>
      </c>
    </row>
    <row r="5229" spans="1:1" x14ac:dyDescent="0.3">
      <c r="A5229" s="247">
        <v>141787</v>
      </c>
    </row>
    <row r="5230" spans="1:1" x14ac:dyDescent="0.3">
      <c r="A5230" s="247">
        <v>78055</v>
      </c>
    </row>
    <row r="5231" spans="1:1" x14ac:dyDescent="0.3">
      <c r="A5231" s="247">
        <v>107926</v>
      </c>
    </row>
    <row r="5232" spans="1:1" x14ac:dyDescent="0.3">
      <c r="A5232" s="247">
        <v>130618</v>
      </c>
    </row>
    <row r="5233" spans="1:1" x14ac:dyDescent="0.3">
      <c r="A5233" s="247">
        <v>134569</v>
      </c>
    </row>
    <row r="5234" spans="1:1" x14ac:dyDescent="0.3">
      <c r="A5234" s="247">
        <v>20167</v>
      </c>
    </row>
    <row r="5235" spans="1:1" x14ac:dyDescent="0.3">
      <c r="A5235" s="247">
        <v>24551</v>
      </c>
    </row>
    <row r="5236" spans="1:1" x14ac:dyDescent="0.3">
      <c r="A5236" s="247">
        <v>60973</v>
      </c>
    </row>
    <row r="5237" spans="1:1" x14ac:dyDescent="0.3">
      <c r="A5237" s="247">
        <v>140283</v>
      </c>
    </row>
    <row r="5238" spans="1:1" x14ac:dyDescent="0.3">
      <c r="A5238" s="247">
        <v>45607</v>
      </c>
    </row>
    <row r="5239" spans="1:1" x14ac:dyDescent="0.3">
      <c r="A5239" s="247">
        <v>138352</v>
      </c>
    </row>
    <row r="5240" spans="1:1" x14ac:dyDescent="0.3">
      <c r="A5240" s="247">
        <v>106544</v>
      </c>
    </row>
    <row r="5241" spans="1:1" x14ac:dyDescent="0.3">
      <c r="A5241" s="247">
        <v>140326</v>
      </c>
    </row>
    <row r="5242" spans="1:1" x14ac:dyDescent="0.3">
      <c r="A5242" s="247">
        <v>12989</v>
      </c>
    </row>
    <row r="5243" spans="1:1" x14ac:dyDescent="0.3">
      <c r="A5243" s="247">
        <v>64626</v>
      </c>
    </row>
    <row r="5244" spans="1:1" x14ac:dyDescent="0.3">
      <c r="A5244" s="247">
        <v>12886</v>
      </c>
    </row>
    <row r="5245" spans="1:1" x14ac:dyDescent="0.3">
      <c r="A5245" s="247">
        <v>12894</v>
      </c>
    </row>
    <row r="5246" spans="1:1" x14ac:dyDescent="0.3">
      <c r="A5246" s="247">
        <v>12956</v>
      </c>
    </row>
    <row r="5247" spans="1:1" x14ac:dyDescent="0.3">
      <c r="A5247" s="247">
        <v>13072</v>
      </c>
    </row>
    <row r="5248" spans="1:1" x14ac:dyDescent="0.3">
      <c r="A5248" s="247">
        <v>13095</v>
      </c>
    </row>
    <row r="5249" spans="1:1" x14ac:dyDescent="0.3">
      <c r="A5249" s="247">
        <v>13518</v>
      </c>
    </row>
    <row r="5250" spans="1:1" x14ac:dyDescent="0.3">
      <c r="A5250" s="247">
        <v>63031</v>
      </c>
    </row>
    <row r="5251" spans="1:1" x14ac:dyDescent="0.3">
      <c r="A5251" s="247">
        <v>77109</v>
      </c>
    </row>
    <row r="5252" spans="1:1" x14ac:dyDescent="0.3">
      <c r="A5252" s="247">
        <v>82452</v>
      </c>
    </row>
    <row r="5253" spans="1:1" x14ac:dyDescent="0.3">
      <c r="A5253" s="247">
        <v>95121</v>
      </c>
    </row>
    <row r="5254" spans="1:1" x14ac:dyDescent="0.3">
      <c r="A5254" s="247">
        <v>37528</v>
      </c>
    </row>
    <row r="5255" spans="1:1" x14ac:dyDescent="0.3">
      <c r="A5255" s="247">
        <v>54552</v>
      </c>
    </row>
    <row r="5256" spans="1:1" x14ac:dyDescent="0.3">
      <c r="A5256" s="247">
        <v>12763</v>
      </c>
    </row>
    <row r="5257" spans="1:1" x14ac:dyDescent="0.3">
      <c r="A5257" s="247">
        <v>34214</v>
      </c>
    </row>
    <row r="5258" spans="1:1" x14ac:dyDescent="0.3">
      <c r="A5258" s="247">
        <v>139957</v>
      </c>
    </row>
    <row r="5259" spans="1:1" x14ac:dyDescent="0.3">
      <c r="A5259" s="247">
        <v>139958</v>
      </c>
    </row>
    <row r="5260" spans="1:1" x14ac:dyDescent="0.3">
      <c r="A5260" s="247">
        <v>122304</v>
      </c>
    </row>
    <row r="5261" spans="1:1" x14ac:dyDescent="0.3">
      <c r="A5261" s="247">
        <v>115807</v>
      </c>
    </row>
    <row r="5262" spans="1:1" x14ac:dyDescent="0.3">
      <c r="A5262" s="247">
        <v>13181</v>
      </c>
    </row>
    <row r="5263" spans="1:1" x14ac:dyDescent="0.3">
      <c r="A5263" s="247">
        <v>15436</v>
      </c>
    </row>
    <row r="5264" spans="1:1" x14ac:dyDescent="0.3">
      <c r="A5264" s="247">
        <v>17704</v>
      </c>
    </row>
    <row r="5265" spans="1:1" x14ac:dyDescent="0.3">
      <c r="A5265" s="247">
        <v>49695</v>
      </c>
    </row>
    <row r="5266" spans="1:1" x14ac:dyDescent="0.3">
      <c r="A5266" s="247">
        <v>12992</v>
      </c>
    </row>
    <row r="5267" spans="1:1" x14ac:dyDescent="0.3">
      <c r="A5267" s="247">
        <v>14013</v>
      </c>
    </row>
    <row r="5268" spans="1:1" x14ac:dyDescent="0.3">
      <c r="A5268" s="247">
        <v>14887</v>
      </c>
    </row>
    <row r="5269" spans="1:1" x14ac:dyDescent="0.3">
      <c r="A5269" s="247">
        <v>15299</v>
      </c>
    </row>
    <row r="5270" spans="1:1" x14ac:dyDescent="0.3">
      <c r="A5270" s="247">
        <v>106414</v>
      </c>
    </row>
    <row r="5271" spans="1:1" x14ac:dyDescent="0.3">
      <c r="A5271" s="247">
        <v>111806</v>
      </c>
    </row>
    <row r="5272" spans="1:1" x14ac:dyDescent="0.3">
      <c r="A5272" s="247">
        <v>112162</v>
      </c>
    </row>
    <row r="5273" spans="1:1" x14ac:dyDescent="0.3">
      <c r="A5273" s="247">
        <v>112163</v>
      </c>
    </row>
    <row r="5274" spans="1:1" x14ac:dyDescent="0.3">
      <c r="A5274" s="247">
        <v>128818</v>
      </c>
    </row>
    <row r="5275" spans="1:1" x14ac:dyDescent="0.3">
      <c r="A5275" s="247">
        <v>128819</v>
      </c>
    </row>
    <row r="5276" spans="1:1" x14ac:dyDescent="0.3">
      <c r="A5276" s="247">
        <v>57900</v>
      </c>
    </row>
    <row r="5277" spans="1:1" x14ac:dyDescent="0.3">
      <c r="A5277" s="247">
        <v>128288</v>
      </c>
    </row>
    <row r="5278" spans="1:1" x14ac:dyDescent="0.3">
      <c r="A5278" s="247">
        <v>83838</v>
      </c>
    </row>
    <row r="5279" spans="1:1" x14ac:dyDescent="0.3">
      <c r="A5279" s="247">
        <v>83839</v>
      </c>
    </row>
    <row r="5280" spans="1:1" x14ac:dyDescent="0.3">
      <c r="A5280" s="247">
        <v>14977</v>
      </c>
    </row>
    <row r="5281" spans="1:1" x14ac:dyDescent="0.3">
      <c r="A5281" s="247">
        <v>132465</v>
      </c>
    </row>
    <row r="5282" spans="1:1" x14ac:dyDescent="0.3">
      <c r="A5282" s="247">
        <v>20763</v>
      </c>
    </row>
    <row r="5283" spans="1:1" x14ac:dyDescent="0.3">
      <c r="A5283" s="247">
        <v>87586</v>
      </c>
    </row>
    <row r="5284" spans="1:1" x14ac:dyDescent="0.3">
      <c r="A5284" s="247">
        <v>81493</v>
      </c>
    </row>
    <row r="5285" spans="1:1" x14ac:dyDescent="0.3">
      <c r="A5285" s="247">
        <v>64610</v>
      </c>
    </row>
    <row r="5286" spans="1:1" x14ac:dyDescent="0.3">
      <c r="A5286" s="247">
        <v>13192</v>
      </c>
    </row>
    <row r="5287" spans="1:1" x14ac:dyDescent="0.3">
      <c r="A5287" s="247">
        <v>13063</v>
      </c>
    </row>
    <row r="5288" spans="1:1" x14ac:dyDescent="0.3">
      <c r="A5288" s="247">
        <v>13064</v>
      </c>
    </row>
    <row r="5289" spans="1:1" x14ac:dyDescent="0.3">
      <c r="A5289" s="247">
        <v>13165</v>
      </c>
    </row>
    <row r="5290" spans="1:1" x14ac:dyDescent="0.3">
      <c r="A5290" s="247">
        <v>27760</v>
      </c>
    </row>
    <row r="5291" spans="1:1" x14ac:dyDescent="0.3">
      <c r="A5291" s="247">
        <v>35224</v>
      </c>
    </row>
    <row r="5292" spans="1:1" x14ac:dyDescent="0.3">
      <c r="A5292" s="247">
        <v>111524</v>
      </c>
    </row>
    <row r="5293" spans="1:1" x14ac:dyDescent="0.3">
      <c r="A5293" s="247">
        <v>15167</v>
      </c>
    </row>
    <row r="5294" spans="1:1" x14ac:dyDescent="0.3">
      <c r="A5294" s="247">
        <v>88729</v>
      </c>
    </row>
    <row r="5295" spans="1:1" x14ac:dyDescent="0.3">
      <c r="A5295" s="247">
        <v>88730</v>
      </c>
    </row>
    <row r="5296" spans="1:1" x14ac:dyDescent="0.3">
      <c r="A5296" s="247">
        <v>88732</v>
      </c>
    </row>
    <row r="5297" spans="1:1" x14ac:dyDescent="0.3">
      <c r="A5297" s="247">
        <v>110771</v>
      </c>
    </row>
    <row r="5298" spans="1:1" x14ac:dyDescent="0.3">
      <c r="A5298" s="247">
        <v>110888</v>
      </c>
    </row>
    <row r="5299" spans="1:1" x14ac:dyDescent="0.3">
      <c r="A5299" s="247">
        <v>127384</v>
      </c>
    </row>
    <row r="5300" spans="1:1" x14ac:dyDescent="0.3">
      <c r="A5300" s="247">
        <v>14001</v>
      </c>
    </row>
    <row r="5301" spans="1:1" x14ac:dyDescent="0.3">
      <c r="A5301" s="247">
        <v>16053</v>
      </c>
    </row>
    <row r="5302" spans="1:1" x14ac:dyDescent="0.3">
      <c r="A5302" s="247">
        <v>27353</v>
      </c>
    </row>
    <row r="5303" spans="1:1" x14ac:dyDescent="0.3">
      <c r="A5303" s="247">
        <v>67375</v>
      </c>
    </row>
    <row r="5304" spans="1:1" x14ac:dyDescent="0.3">
      <c r="A5304" s="247">
        <v>98702</v>
      </c>
    </row>
    <row r="5305" spans="1:1" x14ac:dyDescent="0.3">
      <c r="A5305" s="247">
        <v>100362</v>
      </c>
    </row>
    <row r="5306" spans="1:1" x14ac:dyDescent="0.3">
      <c r="A5306" s="247">
        <v>106375</v>
      </c>
    </row>
    <row r="5307" spans="1:1" x14ac:dyDescent="0.3">
      <c r="A5307" s="247">
        <v>98703</v>
      </c>
    </row>
    <row r="5308" spans="1:1" x14ac:dyDescent="0.3">
      <c r="A5308" s="247">
        <v>98704</v>
      </c>
    </row>
    <row r="5309" spans="1:1" x14ac:dyDescent="0.3">
      <c r="A5309" s="247">
        <v>63839</v>
      </c>
    </row>
    <row r="5310" spans="1:1" x14ac:dyDescent="0.3">
      <c r="A5310" s="247">
        <v>75324</v>
      </c>
    </row>
    <row r="5311" spans="1:1" x14ac:dyDescent="0.3">
      <c r="A5311" s="247">
        <v>53814</v>
      </c>
    </row>
    <row r="5312" spans="1:1" x14ac:dyDescent="0.3">
      <c r="A5312" s="247">
        <v>12922</v>
      </c>
    </row>
    <row r="5313" spans="1:1" x14ac:dyDescent="0.3">
      <c r="A5313" s="247">
        <v>17422</v>
      </c>
    </row>
    <row r="5314" spans="1:1" x14ac:dyDescent="0.3">
      <c r="A5314" s="247">
        <v>17426</v>
      </c>
    </row>
    <row r="5315" spans="1:1" x14ac:dyDescent="0.3">
      <c r="A5315" s="247">
        <v>53849</v>
      </c>
    </row>
    <row r="5316" spans="1:1" x14ac:dyDescent="0.3">
      <c r="A5316" s="247">
        <v>61200</v>
      </c>
    </row>
    <row r="5317" spans="1:1" x14ac:dyDescent="0.3">
      <c r="A5317" s="247">
        <v>113581</v>
      </c>
    </row>
    <row r="5318" spans="1:1" x14ac:dyDescent="0.3">
      <c r="A5318" s="247">
        <v>133819</v>
      </c>
    </row>
    <row r="5319" spans="1:1" x14ac:dyDescent="0.3">
      <c r="A5319" s="247">
        <v>134581</v>
      </c>
    </row>
    <row r="5320" spans="1:1" x14ac:dyDescent="0.3">
      <c r="A5320" s="247">
        <v>135299</v>
      </c>
    </row>
    <row r="5321" spans="1:1" x14ac:dyDescent="0.3">
      <c r="A5321" s="247">
        <v>104667</v>
      </c>
    </row>
    <row r="5322" spans="1:1" x14ac:dyDescent="0.3">
      <c r="A5322" s="247">
        <v>67939</v>
      </c>
    </row>
    <row r="5323" spans="1:1" x14ac:dyDescent="0.3">
      <c r="A5323" s="247">
        <v>16363</v>
      </c>
    </row>
    <row r="5324" spans="1:1" x14ac:dyDescent="0.3">
      <c r="A5324" s="247">
        <v>16365</v>
      </c>
    </row>
    <row r="5325" spans="1:1" x14ac:dyDescent="0.3">
      <c r="A5325" s="247">
        <v>74909</v>
      </c>
    </row>
    <row r="5326" spans="1:1" x14ac:dyDescent="0.3">
      <c r="A5326" s="247">
        <v>74911</v>
      </c>
    </row>
    <row r="5327" spans="1:1" x14ac:dyDescent="0.3">
      <c r="A5327" s="247">
        <v>77554</v>
      </c>
    </row>
    <row r="5328" spans="1:1" x14ac:dyDescent="0.3">
      <c r="A5328" s="247">
        <v>80300</v>
      </c>
    </row>
    <row r="5329" spans="1:1" x14ac:dyDescent="0.3">
      <c r="A5329" s="247">
        <v>111336</v>
      </c>
    </row>
    <row r="5330" spans="1:1" x14ac:dyDescent="0.3">
      <c r="A5330" s="247">
        <v>118577</v>
      </c>
    </row>
    <row r="5331" spans="1:1" x14ac:dyDescent="0.3">
      <c r="A5331" s="247">
        <v>63277</v>
      </c>
    </row>
    <row r="5332" spans="1:1" x14ac:dyDescent="0.3">
      <c r="A5332" s="247">
        <v>13561</v>
      </c>
    </row>
    <row r="5333" spans="1:1" x14ac:dyDescent="0.3">
      <c r="A5333" s="247">
        <v>116466</v>
      </c>
    </row>
    <row r="5334" spans="1:1" x14ac:dyDescent="0.3">
      <c r="A5334" s="247">
        <v>105293</v>
      </c>
    </row>
    <row r="5335" spans="1:1" x14ac:dyDescent="0.3">
      <c r="A5335" s="247">
        <v>136554</v>
      </c>
    </row>
    <row r="5336" spans="1:1" x14ac:dyDescent="0.3">
      <c r="A5336" s="247">
        <v>46420</v>
      </c>
    </row>
    <row r="5337" spans="1:1" x14ac:dyDescent="0.3">
      <c r="A5337" s="247">
        <v>29296</v>
      </c>
    </row>
    <row r="5338" spans="1:1" x14ac:dyDescent="0.3">
      <c r="A5338" s="247">
        <v>24371</v>
      </c>
    </row>
    <row r="5339" spans="1:1" x14ac:dyDescent="0.3">
      <c r="A5339" s="247">
        <v>32534</v>
      </c>
    </row>
    <row r="5340" spans="1:1" x14ac:dyDescent="0.3">
      <c r="A5340" s="247">
        <v>34801</v>
      </c>
    </row>
    <row r="5341" spans="1:1" x14ac:dyDescent="0.3">
      <c r="A5341" s="247">
        <v>107483</v>
      </c>
    </row>
    <row r="5342" spans="1:1" x14ac:dyDescent="0.3">
      <c r="A5342" s="247">
        <v>107889</v>
      </c>
    </row>
    <row r="5343" spans="1:1" x14ac:dyDescent="0.3">
      <c r="A5343" s="247">
        <v>112154</v>
      </c>
    </row>
    <row r="5344" spans="1:1" x14ac:dyDescent="0.3">
      <c r="A5344" s="247">
        <v>112156</v>
      </c>
    </row>
    <row r="5345" spans="1:1" x14ac:dyDescent="0.3">
      <c r="A5345" s="247">
        <v>116874</v>
      </c>
    </row>
    <row r="5346" spans="1:1" x14ac:dyDescent="0.3">
      <c r="A5346" s="247">
        <v>136082</v>
      </c>
    </row>
    <row r="5347" spans="1:1" x14ac:dyDescent="0.3">
      <c r="A5347" s="247">
        <v>59882</v>
      </c>
    </row>
    <row r="5348" spans="1:1" x14ac:dyDescent="0.3">
      <c r="A5348" s="247">
        <v>64605</v>
      </c>
    </row>
    <row r="5349" spans="1:1" x14ac:dyDescent="0.3">
      <c r="A5349" s="247">
        <v>64607</v>
      </c>
    </row>
    <row r="5350" spans="1:1" x14ac:dyDescent="0.3">
      <c r="A5350" s="247">
        <v>134548</v>
      </c>
    </row>
    <row r="5351" spans="1:1" x14ac:dyDescent="0.3">
      <c r="A5351" s="247">
        <v>134549</v>
      </c>
    </row>
    <row r="5352" spans="1:1" x14ac:dyDescent="0.3">
      <c r="A5352" s="247">
        <v>12847</v>
      </c>
    </row>
    <row r="5353" spans="1:1" x14ac:dyDescent="0.3">
      <c r="A5353" s="247">
        <v>24204</v>
      </c>
    </row>
    <row r="5354" spans="1:1" x14ac:dyDescent="0.3">
      <c r="A5354" s="247">
        <v>88839</v>
      </c>
    </row>
    <row r="5355" spans="1:1" x14ac:dyDescent="0.3">
      <c r="A5355" s="247">
        <v>128287</v>
      </c>
    </row>
    <row r="5356" spans="1:1" x14ac:dyDescent="0.3">
      <c r="A5356" s="247">
        <v>13088</v>
      </c>
    </row>
    <row r="5357" spans="1:1" x14ac:dyDescent="0.3">
      <c r="A5357" s="247">
        <v>13109</v>
      </c>
    </row>
    <row r="5358" spans="1:1" x14ac:dyDescent="0.3">
      <c r="A5358" s="247">
        <v>17696</v>
      </c>
    </row>
    <row r="5359" spans="1:1" x14ac:dyDescent="0.3">
      <c r="A5359" s="247">
        <v>17698</v>
      </c>
    </row>
    <row r="5360" spans="1:1" x14ac:dyDescent="0.3">
      <c r="A5360" s="247">
        <v>71697</v>
      </c>
    </row>
    <row r="5361" spans="1:1" x14ac:dyDescent="0.3">
      <c r="A5361" s="247">
        <v>88838</v>
      </c>
    </row>
    <row r="5362" spans="1:1" x14ac:dyDescent="0.3">
      <c r="A5362" s="247">
        <v>58706</v>
      </c>
    </row>
    <row r="5363" spans="1:1" x14ac:dyDescent="0.3">
      <c r="A5363" s="247">
        <v>134373</v>
      </c>
    </row>
    <row r="5364" spans="1:1" x14ac:dyDescent="0.3">
      <c r="A5364" s="247">
        <v>135088</v>
      </c>
    </row>
    <row r="5365" spans="1:1" x14ac:dyDescent="0.3">
      <c r="A5365" s="247">
        <v>15813</v>
      </c>
    </row>
    <row r="5366" spans="1:1" x14ac:dyDescent="0.3">
      <c r="A5366" s="247">
        <v>134544</v>
      </c>
    </row>
    <row r="5367" spans="1:1" x14ac:dyDescent="0.3">
      <c r="A5367" s="247">
        <v>12835</v>
      </c>
    </row>
    <row r="5368" spans="1:1" x14ac:dyDescent="0.3">
      <c r="A5368" s="247">
        <v>135414</v>
      </c>
    </row>
    <row r="5369" spans="1:1" x14ac:dyDescent="0.3">
      <c r="A5369" s="247">
        <v>136553</v>
      </c>
    </row>
    <row r="5370" spans="1:1" x14ac:dyDescent="0.3">
      <c r="A5370" s="247">
        <v>136556</v>
      </c>
    </row>
    <row r="5371" spans="1:1" x14ac:dyDescent="0.3">
      <c r="A5371" s="247">
        <v>12877</v>
      </c>
    </row>
    <row r="5372" spans="1:1" x14ac:dyDescent="0.3">
      <c r="A5372" s="247">
        <v>109848</v>
      </c>
    </row>
    <row r="5373" spans="1:1" x14ac:dyDescent="0.3">
      <c r="A5373" s="247">
        <v>13558</v>
      </c>
    </row>
    <row r="5374" spans="1:1" x14ac:dyDescent="0.3">
      <c r="A5374" s="247">
        <v>13559</v>
      </c>
    </row>
    <row r="5375" spans="1:1" x14ac:dyDescent="0.3">
      <c r="A5375" s="247">
        <v>13560</v>
      </c>
    </row>
    <row r="5376" spans="1:1" x14ac:dyDescent="0.3">
      <c r="A5376" s="247">
        <v>13562</v>
      </c>
    </row>
    <row r="5377" spans="1:1" x14ac:dyDescent="0.3">
      <c r="A5377" s="247">
        <v>88745</v>
      </c>
    </row>
    <row r="5378" spans="1:1" x14ac:dyDescent="0.3">
      <c r="A5378" s="247">
        <v>102820</v>
      </c>
    </row>
    <row r="5379" spans="1:1" x14ac:dyDescent="0.3">
      <c r="A5379" s="247">
        <v>136896</v>
      </c>
    </row>
    <row r="5380" spans="1:1" x14ac:dyDescent="0.3">
      <c r="A5380" s="247">
        <v>136898</v>
      </c>
    </row>
    <row r="5381" spans="1:1" x14ac:dyDescent="0.3">
      <c r="A5381" s="247">
        <v>78509</v>
      </c>
    </row>
    <row r="5382" spans="1:1" x14ac:dyDescent="0.3">
      <c r="A5382" s="247">
        <v>100802</v>
      </c>
    </row>
    <row r="5383" spans="1:1" x14ac:dyDescent="0.3">
      <c r="A5383" s="247">
        <v>20144</v>
      </c>
    </row>
    <row r="5384" spans="1:1" x14ac:dyDescent="0.3">
      <c r="A5384" s="247">
        <v>40251</v>
      </c>
    </row>
    <row r="5385" spans="1:1" x14ac:dyDescent="0.3">
      <c r="A5385" s="247">
        <v>14784</v>
      </c>
    </row>
    <row r="5386" spans="1:1" x14ac:dyDescent="0.3">
      <c r="A5386" s="247">
        <v>15672</v>
      </c>
    </row>
    <row r="5387" spans="1:1" x14ac:dyDescent="0.3">
      <c r="A5387" s="247">
        <v>99787</v>
      </c>
    </row>
    <row r="5388" spans="1:1" x14ac:dyDescent="0.3">
      <c r="A5388" s="247">
        <v>133301</v>
      </c>
    </row>
    <row r="5389" spans="1:1" x14ac:dyDescent="0.3">
      <c r="A5389" s="247">
        <v>140047</v>
      </c>
    </row>
    <row r="5390" spans="1:1" x14ac:dyDescent="0.3">
      <c r="A5390" s="247">
        <v>140048</v>
      </c>
    </row>
    <row r="5391" spans="1:1" x14ac:dyDescent="0.3">
      <c r="A5391" s="247">
        <v>140052</v>
      </c>
    </row>
    <row r="5392" spans="1:1" x14ac:dyDescent="0.3">
      <c r="A5392" s="247">
        <v>140061</v>
      </c>
    </row>
    <row r="5393" spans="1:1" x14ac:dyDescent="0.3">
      <c r="A5393" s="247">
        <v>140241</v>
      </c>
    </row>
    <row r="5394" spans="1:1" x14ac:dyDescent="0.3">
      <c r="A5394" s="247">
        <v>140042</v>
      </c>
    </row>
    <row r="5395" spans="1:1" x14ac:dyDescent="0.3">
      <c r="A5395" s="247">
        <v>140043</v>
      </c>
    </row>
    <row r="5396" spans="1:1" x14ac:dyDescent="0.3">
      <c r="A5396" s="247">
        <v>140053</v>
      </c>
    </row>
    <row r="5397" spans="1:1" x14ac:dyDescent="0.3">
      <c r="A5397" s="247">
        <v>14921</v>
      </c>
    </row>
    <row r="5398" spans="1:1" x14ac:dyDescent="0.3">
      <c r="A5398" s="247">
        <v>19998</v>
      </c>
    </row>
    <row r="5399" spans="1:1" x14ac:dyDescent="0.3">
      <c r="A5399" s="247">
        <v>20001</v>
      </c>
    </row>
    <row r="5400" spans="1:1" x14ac:dyDescent="0.3">
      <c r="A5400" s="247">
        <v>20034</v>
      </c>
    </row>
    <row r="5401" spans="1:1" x14ac:dyDescent="0.3">
      <c r="A5401" s="247">
        <v>134560</v>
      </c>
    </row>
    <row r="5402" spans="1:1" x14ac:dyDescent="0.3">
      <c r="A5402" s="247">
        <v>133371</v>
      </c>
    </row>
    <row r="5403" spans="1:1" x14ac:dyDescent="0.3">
      <c r="A5403" s="247">
        <v>138551</v>
      </c>
    </row>
    <row r="5404" spans="1:1" x14ac:dyDescent="0.3">
      <c r="A5404" s="247">
        <v>53446</v>
      </c>
    </row>
    <row r="5405" spans="1:1" x14ac:dyDescent="0.3">
      <c r="A5405" s="247">
        <v>57598</v>
      </c>
    </row>
    <row r="5406" spans="1:1" x14ac:dyDescent="0.3">
      <c r="A5406" s="247">
        <v>113846</v>
      </c>
    </row>
    <row r="5407" spans="1:1" x14ac:dyDescent="0.3">
      <c r="A5407" s="247">
        <v>12884</v>
      </c>
    </row>
    <row r="5408" spans="1:1" x14ac:dyDescent="0.3">
      <c r="A5408" s="247">
        <v>24500</v>
      </c>
    </row>
    <row r="5409" spans="1:1" x14ac:dyDescent="0.3">
      <c r="A5409" s="247">
        <v>54586</v>
      </c>
    </row>
    <row r="5410" spans="1:1" x14ac:dyDescent="0.3">
      <c r="A5410" s="247">
        <v>54587</v>
      </c>
    </row>
    <row r="5411" spans="1:1" x14ac:dyDescent="0.3">
      <c r="A5411" s="247">
        <v>59097</v>
      </c>
    </row>
    <row r="5412" spans="1:1" x14ac:dyDescent="0.3">
      <c r="A5412" s="247">
        <v>60116</v>
      </c>
    </row>
    <row r="5413" spans="1:1" x14ac:dyDescent="0.3">
      <c r="A5413" s="247">
        <v>64636</v>
      </c>
    </row>
    <row r="5414" spans="1:1" x14ac:dyDescent="0.3">
      <c r="A5414" s="247">
        <v>81807</v>
      </c>
    </row>
    <row r="5415" spans="1:1" x14ac:dyDescent="0.3">
      <c r="A5415" s="247">
        <v>95209</v>
      </c>
    </row>
    <row r="5416" spans="1:1" x14ac:dyDescent="0.3">
      <c r="A5416" s="247">
        <v>135300</v>
      </c>
    </row>
    <row r="5417" spans="1:1" x14ac:dyDescent="0.3">
      <c r="A5417" s="247">
        <v>135301</v>
      </c>
    </row>
    <row r="5418" spans="1:1" x14ac:dyDescent="0.3">
      <c r="A5418" s="247">
        <v>138055</v>
      </c>
    </row>
    <row r="5419" spans="1:1" x14ac:dyDescent="0.3">
      <c r="A5419" s="247">
        <v>102588</v>
      </c>
    </row>
    <row r="5420" spans="1:1" x14ac:dyDescent="0.3">
      <c r="A5420" s="247">
        <v>13186</v>
      </c>
    </row>
    <row r="5421" spans="1:1" x14ac:dyDescent="0.3">
      <c r="A5421" s="247">
        <v>81455</v>
      </c>
    </row>
    <row r="5422" spans="1:1" x14ac:dyDescent="0.3">
      <c r="A5422" s="247">
        <v>54019</v>
      </c>
    </row>
    <row r="5423" spans="1:1" x14ac:dyDescent="0.3">
      <c r="A5423" s="247">
        <v>95229</v>
      </c>
    </row>
    <row r="5424" spans="1:1" x14ac:dyDescent="0.3">
      <c r="A5424" s="247">
        <v>120995</v>
      </c>
    </row>
    <row r="5425" spans="1:1" x14ac:dyDescent="0.3">
      <c r="A5425" s="247">
        <v>13178</v>
      </c>
    </row>
    <row r="5426" spans="1:1" x14ac:dyDescent="0.3">
      <c r="A5426" s="247">
        <v>13179</v>
      </c>
    </row>
    <row r="5427" spans="1:1" x14ac:dyDescent="0.3">
      <c r="A5427" s="247">
        <v>29293</v>
      </c>
    </row>
    <row r="5428" spans="1:1" x14ac:dyDescent="0.3">
      <c r="A5428" s="247">
        <v>26215</v>
      </c>
    </row>
    <row r="5429" spans="1:1" x14ac:dyDescent="0.3">
      <c r="A5429" s="247">
        <v>109944</v>
      </c>
    </row>
    <row r="5430" spans="1:1" x14ac:dyDescent="0.3">
      <c r="A5430" s="247">
        <v>56520</v>
      </c>
    </row>
    <row r="5431" spans="1:1" x14ac:dyDescent="0.3">
      <c r="A5431" s="247">
        <v>134246</v>
      </c>
    </row>
    <row r="5432" spans="1:1" x14ac:dyDescent="0.3">
      <c r="A5432" s="247">
        <v>14662</v>
      </c>
    </row>
    <row r="5433" spans="1:1" x14ac:dyDescent="0.3">
      <c r="A5433" s="247">
        <v>134247</v>
      </c>
    </row>
    <row r="5434" spans="1:1" x14ac:dyDescent="0.3">
      <c r="A5434" s="247">
        <v>134247</v>
      </c>
    </row>
    <row r="5435" spans="1:1" x14ac:dyDescent="0.3">
      <c r="A5435" s="247">
        <v>11264</v>
      </c>
    </row>
    <row r="5436" spans="1:1" x14ac:dyDescent="0.3">
      <c r="A5436" s="247">
        <v>13539</v>
      </c>
    </row>
    <row r="5437" spans="1:1" x14ac:dyDescent="0.3">
      <c r="A5437" s="247">
        <v>16512</v>
      </c>
    </row>
    <row r="5438" spans="1:1" x14ac:dyDescent="0.3">
      <c r="A5438" s="247">
        <v>17135</v>
      </c>
    </row>
    <row r="5439" spans="1:1" x14ac:dyDescent="0.3">
      <c r="A5439" s="247">
        <v>29952</v>
      </c>
    </row>
    <row r="5440" spans="1:1" x14ac:dyDescent="0.3">
      <c r="A5440" s="247">
        <v>54682</v>
      </c>
    </row>
    <row r="5441" spans="1:1" x14ac:dyDescent="0.3">
      <c r="A5441" s="247">
        <v>59074</v>
      </c>
    </row>
    <row r="5442" spans="1:1" x14ac:dyDescent="0.3">
      <c r="A5442" s="247">
        <v>69222</v>
      </c>
    </row>
    <row r="5443" spans="1:1" x14ac:dyDescent="0.3">
      <c r="A5443" s="247">
        <v>78641</v>
      </c>
    </row>
    <row r="5444" spans="1:1" x14ac:dyDescent="0.3">
      <c r="A5444" s="247">
        <v>78642</v>
      </c>
    </row>
    <row r="5445" spans="1:1" x14ac:dyDescent="0.3">
      <c r="A5445" s="247">
        <v>78643</v>
      </c>
    </row>
    <row r="5446" spans="1:1" x14ac:dyDescent="0.3">
      <c r="A5446" s="247">
        <v>78646</v>
      </c>
    </row>
    <row r="5447" spans="1:1" x14ac:dyDescent="0.3">
      <c r="A5447" s="247">
        <v>80872</v>
      </c>
    </row>
    <row r="5448" spans="1:1" x14ac:dyDescent="0.3">
      <c r="A5448" s="247">
        <v>80874</v>
      </c>
    </row>
    <row r="5449" spans="1:1" x14ac:dyDescent="0.3">
      <c r="A5449" s="247">
        <v>84878</v>
      </c>
    </row>
    <row r="5450" spans="1:1" x14ac:dyDescent="0.3">
      <c r="A5450" s="247">
        <v>106697</v>
      </c>
    </row>
    <row r="5451" spans="1:1" x14ac:dyDescent="0.3">
      <c r="A5451" s="247">
        <v>131926</v>
      </c>
    </row>
    <row r="5452" spans="1:1" x14ac:dyDescent="0.3">
      <c r="A5452" s="247">
        <v>131927</v>
      </c>
    </row>
    <row r="5453" spans="1:1" x14ac:dyDescent="0.3">
      <c r="A5453" s="247">
        <v>131935</v>
      </c>
    </row>
    <row r="5454" spans="1:1" x14ac:dyDescent="0.3">
      <c r="A5454" s="247">
        <v>131937</v>
      </c>
    </row>
    <row r="5455" spans="1:1" x14ac:dyDescent="0.3">
      <c r="A5455" s="247">
        <v>132646</v>
      </c>
    </row>
    <row r="5456" spans="1:1" x14ac:dyDescent="0.3">
      <c r="A5456" s="247">
        <v>132647</v>
      </c>
    </row>
    <row r="5457" spans="1:1" x14ac:dyDescent="0.3">
      <c r="A5457" s="247">
        <v>132649</v>
      </c>
    </row>
    <row r="5458" spans="1:1" x14ac:dyDescent="0.3">
      <c r="A5458" s="247">
        <v>132650</v>
      </c>
    </row>
    <row r="5459" spans="1:1" x14ac:dyDescent="0.3">
      <c r="A5459" s="247">
        <v>135297</v>
      </c>
    </row>
    <row r="5460" spans="1:1" x14ac:dyDescent="0.3">
      <c r="A5460" s="247">
        <v>136408</v>
      </c>
    </row>
    <row r="5461" spans="1:1" x14ac:dyDescent="0.3">
      <c r="A5461" s="247">
        <v>138454</v>
      </c>
    </row>
    <row r="5462" spans="1:1" x14ac:dyDescent="0.3">
      <c r="A5462" s="247">
        <v>138456</v>
      </c>
    </row>
    <row r="5463" spans="1:1" x14ac:dyDescent="0.3">
      <c r="A5463" s="247">
        <v>138461</v>
      </c>
    </row>
    <row r="5464" spans="1:1" x14ac:dyDescent="0.3">
      <c r="A5464" s="247">
        <v>138462</v>
      </c>
    </row>
    <row r="5465" spans="1:1" x14ac:dyDescent="0.3">
      <c r="A5465" s="247">
        <v>139141</v>
      </c>
    </row>
    <row r="5466" spans="1:1" x14ac:dyDescent="0.3">
      <c r="A5466" s="247">
        <v>139142</v>
      </c>
    </row>
    <row r="5467" spans="1:1" x14ac:dyDescent="0.3">
      <c r="A5467" s="247">
        <v>139143</v>
      </c>
    </row>
    <row r="5468" spans="1:1" x14ac:dyDescent="0.3">
      <c r="A5468" s="247">
        <v>63991</v>
      </c>
    </row>
    <row r="5469" spans="1:1" x14ac:dyDescent="0.3">
      <c r="A5469" s="247">
        <v>11448</v>
      </c>
    </row>
    <row r="5470" spans="1:1" x14ac:dyDescent="0.3">
      <c r="A5470" s="247">
        <v>12635</v>
      </c>
    </row>
    <row r="5471" spans="1:1" x14ac:dyDescent="0.3">
      <c r="A5471" s="247">
        <v>23846</v>
      </c>
    </row>
    <row r="5472" spans="1:1" x14ac:dyDescent="0.3">
      <c r="A5472" s="247">
        <v>23862</v>
      </c>
    </row>
    <row r="5473" spans="1:1" x14ac:dyDescent="0.3">
      <c r="A5473" s="247">
        <v>23875</v>
      </c>
    </row>
    <row r="5474" spans="1:1" x14ac:dyDescent="0.3">
      <c r="A5474" s="247">
        <v>23986</v>
      </c>
    </row>
    <row r="5475" spans="1:1" x14ac:dyDescent="0.3">
      <c r="A5475" s="247">
        <v>24477</v>
      </c>
    </row>
    <row r="5476" spans="1:1" x14ac:dyDescent="0.3">
      <c r="A5476" s="247">
        <v>29956</v>
      </c>
    </row>
    <row r="5477" spans="1:1" x14ac:dyDescent="0.3">
      <c r="A5477" s="247">
        <v>29959</v>
      </c>
    </row>
    <row r="5478" spans="1:1" x14ac:dyDescent="0.3">
      <c r="A5478" s="247">
        <v>29961</v>
      </c>
    </row>
    <row r="5479" spans="1:1" x14ac:dyDescent="0.3">
      <c r="A5479" s="247">
        <v>30165</v>
      </c>
    </row>
    <row r="5480" spans="1:1" x14ac:dyDescent="0.3">
      <c r="A5480" s="247">
        <v>32933</v>
      </c>
    </row>
    <row r="5481" spans="1:1" x14ac:dyDescent="0.3">
      <c r="A5481" s="247">
        <v>70379</v>
      </c>
    </row>
    <row r="5482" spans="1:1" x14ac:dyDescent="0.3">
      <c r="A5482" s="247">
        <v>75938</v>
      </c>
    </row>
    <row r="5483" spans="1:1" x14ac:dyDescent="0.3">
      <c r="A5483" s="247">
        <v>93325</v>
      </c>
    </row>
    <row r="5484" spans="1:1" x14ac:dyDescent="0.3">
      <c r="A5484" s="247">
        <v>93327</v>
      </c>
    </row>
    <row r="5485" spans="1:1" x14ac:dyDescent="0.3">
      <c r="A5485" s="247">
        <v>93453</v>
      </c>
    </row>
    <row r="5486" spans="1:1" x14ac:dyDescent="0.3">
      <c r="A5486" s="247">
        <v>93454</v>
      </c>
    </row>
    <row r="5487" spans="1:1" x14ac:dyDescent="0.3">
      <c r="A5487" s="247">
        <v>93456</v>
      </c>
    </row>
    <row r="5488" spans="1:1" x14ac:dyDescent="0.3">
      <c r="A5488" s="247">
        <v>93462</v>
      </c>
    </row>
    <row r="5489" spans="1:1" x14ac:dyDescent="0.3">
      <c r="A5489" s="247">
        <v>133843</v>
      </c>
    </row>
    <row r="5490" spans="1:1" x14ac:dyDescent="0.3">
      <c r="A5490" s="247">
        <v>133844</v>
      </c>
    </row>
    <row r="5491" spans="1:1" x14ac:dyDescent="0.3">
      <c r="A5491" s="247">
        <v>133846</v>
      </c>
    </row>
    <row r="5492" spans="1:1" x14ac:dyDescent="0.3">
      <c r="A5492" s="247">
        <v>133847</v>
      </c>
    </row>
    <row r="5493" spans="1:1" x14ac:dyDescent="0.3">
      <c r="A5493" s="247">
        <v>133848</v>
      </c>
    </row>
    <row r="5494" spans="1:1" x14ac:dyDescent="0.3">
      <c r="A5494" s="247">
        <v>133850</v>
      </c>
    </row>
    <row r="5495" spans="1:1" x14ac:dyDescent="0.3">
      <c r="A5495" s="247">
        <v>12616</v>
      </c>
    </row>
    <row r="5496" spans="1:1" x14ac:dyDescent="0.3">
      <c r="A5496" s="247">
        <v>10392</v>
      </c>
    </row>
    <row r="5497" spans="1:1" x14ac:dyDescent="0.3">
      <c r="A5497" s="247">
        <v>10547</v>
      </c>
    </row>
    <row r="5498" spans="1:1" x14ac:dyDescent="0.3">
      <c r="A5498" s="247">
        <v>11109</v>
      </c>
    </row>
    <row r="5499" spans="1:1" x14ac:dyDescent="0.3">
      <c r="A5499" s="247">
        <v>11590</v>
      </c>
    </row>
    <row r="5500" spans="1:1" x14ac:dyDescent="0.3">
      <c r="A5500" s="247">
        <v>12614</v>
      </c>
    </row>
    <row r="5501" spans="1:1" x14ac:dyDescent="0.3">
      <c r="A5501" s="247">
        <v>13091</v>
      </c>
    </row>
    <row r="5502" spans="1:1" x14ac:dyDescent="0.3">
      <c r="A5502" s="247">
        <v>13768</v>
      </c>
    </row>
    <row r="5503" spans="1:1" x14ac:dyDescent="0.3">
      <c r="A5503" s="247">
        <v>17136</v>
      </c>
    </row>
    <row r="5504" spans="1:1" x14ac:dyDescent="0.3">
      <c r="A5504" s="247">
        <v>46420</v>
      </c>
    </row>
    <row r="5505" spans="1:1" x14ac:dyDescent="0.3">
      <c r="A5505" s="247">
        <v>51579</v>
      </c>
    </row>
    <row r="5506" spans="1:1" x14ac:dyDescent="0.3">
      <c r="A5506" s="247">
        <v>132296</v>
      </c>
    </row>
    <row r="5507" spans="1:1" x14ac:dyDescent="0.3">
      <c r="A5507" s="247">
        <v>132297</v>
      </c>
    </row>
    <row r="5508" spans="1:1" x14ac:dyDescent="0.3">
      <c r="A5508" s="247">
        <v>138459</v>
      </c>
    </row>
    <row r="5509" spans="1:1" x14ac:dyDescent="0.3">
      <c r="A5509" s="247">
        <v>138465</v>
      </c>
    </row>
    <row r="5510" spans="1:1" x14ac:dyDescent="0.3">
      <c r="A5510" s="247">
        <v>17362</v>
      </c>
    </row>
    <row r="5511" spans="1:1" x14ac:dyDescent="0.3">
      <c r="A5511" s="247">
        <v>17370</v>
      </c>
    </row>
    <row r="5512" spans="1:1" x14ac:dyDescent="0.3">
      <c r="A5512" s="247">
        <v>17371</v>
      </c>
    </row>
    <row r="5513" spans="1:1" x14ac:dyDescent="0.3">
      <c r="A5513" s="247">
        <v>32927</v>
      </c>
    </row>
    <row r="5514" spans="1:1" x14ac:dyDescent="0.3">
      <c r="A5514" s="247">
        <v>4680</v>
      </c>
    </row>
    <row r="5515" spans="1:1" x14ac:dyDescent="0.3">
      <c r="A5515" s="247">
        <v>63385</v>
      </c>
    </row>
    <row r="5516" spans="1:1" x14ac:dyDescent="0.3">
      <c r="A5516" s="247">
        <v>20135</v>
      </c>
    </row>
    <row r="5517" spans="1:1" x14ac:dyDescent="0.3">
      <c r="A5517" s="247">
        <v>64044</v>
      </c>
    </row>
    <row r="5518" spans="1:1" x14ac:dyDescent="0.3">
      <c r="A5518" s="247">
        <v>66168</v>
      </c>
    </row>
    <row r="5519" spans="1:1" x14ac:dyDescent="0.3">
      <c r="A5519" s="247">
        <v>140032</v>
      </c>
    </row>
    <row r="5520" spans="1:1" x14ac:dyDescent="0.3">
      <c r="A5520" s="247">
        <v>140036</v>
      </c>
    </row>
    <row r="5521" spans="1:1" x14ac:dyDescent="0.3">
      <c r="A5521" s="247">
        <v>140038</v>
      </c>
    </row>
    <row r="5522" spans="1:1" x14ac:dyDescent="0.3">
      <c r="A5522" s="247">
        <v>140063</v>
      </c>
    </row>
    <row r="5523" spans="1:1" x14ac:dyDescent="0.3">
      <c r="A5523" s="247">
        <v>76583</v>
      </c>
    </row>
    <row r="5524" spans="1:1" x14ac:dyDescent="0.3">
      <c r="A5524" s="247">
        <v>134556</v>
      </c>
    </row>
    <row r="5525" spans="1:1" x14ac:dyDescent="0.3">
      <c r="A5525" s="247">
        <v>77562</v>
      </c>
    </row>
    <row r="5526" spans="1:1" x14ac:dyDescent="0.3">
      <c r="A5526" s="247">
        <v>118427</v>
      </c>
    </row>
    <row r="5527" spans="1:1" x14ac:dyDescent="0.3">
      <c r="A5527" s="247">
        <v>106129</v>
      </c>
    </row>
    <row r="5528" spans="1:1" x14ac:dyDescent="0.3">
      <c r="A5528" s="247">
        <v>107790</v>
      </c>
    </row>
    <row r="5529" spans="1:1" x14ac:dyDescent="0.3">
      <c r="A5529" s="247">
        <v>23016</v>
      </c>
    </row>
    <row r="5530" spans="1:1" x14ac:dyDescent="0.3">
      <c r="A5530" s="247">
        <v>78303</v>
      </c>
    </row>
    <row r="5531" spans="1:1" x14ac:dyDescent="0.3">
      <c r="A5531" s="247">
        <v>130632</v>
      </c>
    </row>
    <row r="5532" spans="1:1" x14ac:dyDescent="0.3">
      <c r="A5532" s="247">
        <v>15648</v>
      </c>
    </row>
    <row r="5533" spans="1:1" x14ac:dyDescent="0.3">
      <c r="A5533" s="247">
        <v>54017</v>
      </c>
    </row>
    <row r="5534" spans="1:1" x14ac:dyDescent="0.3">
      <c r="A5534" s="247">
        <v>95228</v>
      </c>
    </row>
    <row r="5535" spans="1:1" x14ac:dyDescent="0.3">
      <c r="A5535" s="247">
        <v>106408</v>
      </c>
    </row>
    <row r="5536" spans="1:1" x14ac:dyDescent="0.3">
      <c r="A5536" s="247">
        <v>108398</v>
      </c>
    </row>
    <row r="5537" spans="1:1" x14ac:dyDescent="0.3">
      <c r="A5537" s="247">
        <v>140666</v>
      </c>
    </row>
    <row r="5538" spans="1:1" x14ac:dyDescent="0.3">
      <c r="A5538" s="247">
        <v>106038</v>
      </c>
    </row>
    <row r="5539" spans="1:1" x14ac:dyDescent="0.3">
      <c r="A5539" s="247">
        <v>136564</v>
      </c>
    </row>
    <row r="5540" spans="1:1" x14ac:dyDescent="0.3">
      <c r="A5540" s="247">
        <v>13102</v>
      </c>
    </row>
    <row r="5541" spans="1:1" x14ac:dyDescent="0.3">
      <c r="A5541" s="247">
        <v>28512</v>
      </c>
    </row>
    <row r="5542" spans="1:1" x14ac:dyDescent="0.3">
      <c r="A5542" s="247">
        <v>141430</v>
      </c>
    </row>
    <row r="5543" spans="1:1" x14ac:dyDescent="0.3">
      <c r="A5543" s="247">
        <v>18353</v>
      </c>
    </row>
    <row r="5544" spans="1:1" x14ac:dyDescent="0.3">
      <c r="A5544" s="247">
        <v>18357</v>
      </c>
    </row>
    <row r="5545" spans="1:1" x14ac:dyDescent="0.3">
      <c r="A5545" s="247">
        <v>18358</v>
      </c>
    </row>
    <row r="5546" spans="1:1" x14ac:dyDescent="0.3">
      <c r="A5546" s="247">
        <v>20554</v>
      </c>
    </row>
    <row r="5547" spans="1:1" x14ac:dyDescent="0.3">
      <c r="A5547" s="247">
        <v>20558</v>
      </c>
    </row>
    <row r="5548" spans="1:1" x14ac:dyDescent="0.3">
      <c r="A5548" s="247">
        <v>33623</v>
      </c>
    </row>
    <row r="5549" spans="1:1" x14ac:dyDescent="0.3">
      <c r="A5549" s="247">
        <v>88849</v>
      </c>
    </row>
    <row r="5550" spans="1:1" x14ac:dyDescent="0.3">
      <c r="A5550" s="247">
        <v>124963</v>
      </c>
    </row>
    <row r="5551" spans="1:1" x14ac:dyDescent="0.3">
      <c r="A5551" s="247">
        <v>126059</v>
      </c>
    </row>
    <row r="5552" spans="1:1" x14ac:dyDescent="0.3">
      <c r="A5552" s="247">
        <v>126060</v>
      </c>
    </row>
    <row r="5553" spans="1:1" x14ac:dyDescent="0.3">
      <c r="A5553" s="247">
        <v>134563</v>
      </c>
    </row>
    <row r="5554" spans="1:1" x14ac:dyDescent="0.3">
      <c r="A5554" s="247">
        <v>102694</v>
      </c>
    </row>
    <row r="5555" spans="1:1" x14ac:dyDescent="0.3">
      <c r="A5555" s="247">
        <v>102723</v>
      </c>
    </row>
    <row r="5556" spans="1:1" x14ac:dyDescent="0.3">
      <c r="A5556" s="247">
        <v>102728</v>
      </c>
    </row>
    <row r="5557" spans="1:1" x14ac:dyDescent="0.3">
      <c r="A5557" s="247">
        <v>134570</v>
      </c>
    </row>
    <row r="5558" spans="1:1" x14ac:dyDescent="0.3">
      <c r="A5558" s="247">
        <v>63252</v>
      </c>
    </row>
    <row r="5559" spans="1:1" x14ac:dyDescent="0.3">
      <c r="A5559" s="247">
        <v>121086</v>
      </c>
    </row>
    <row r="5560" spans="1:1" x14ac:dyDescent="0.3">
      <c r="A5560" s="247">
        <v>141253</v>
      </c>
    </row>
    <row r="5561" spans="1:1" x14ac:dyDescent="0.3">
      <c r="A5561" s="247">
        <v>141268</v>
      </c>
    </row>
    <row r="5562" spans="1:1" x14ac:dyDescent="0.3">
      <c r="A5562" s="247">
        <v>141270</v>
      </c>
    </row>
    <row r="5563" spans="1:1" x14ac:dyDescent="0.3">
      <c r="A5563" s="247">
        <v>141418</v>
      </c>
    </row>
    <row r="5564" spans="1:1" x14ac:dyDescent="0.3">
      <c r="A5564" s="247">
        <v>141680</v>
      </c>
    </row>
    <row r="5565" spans="1:1" x14ac:dyDescent="0.3">
      <c r="A5565" s="247">
        <v>141787</v>
      </c>
    </row>
    <row r="5566" spans="1:1" x14ac:dyDescent="0.3">
      <c r="A5566" s="247">
        <v>78055</v>
      </c>
    </row>
    <row r="5567" spans="1:1" x14ac:dyDescent="0.3">
      <c r="A5567" s="247">
        <v>107926</v>
      </c>
    </row>
    <row r="5568" spans="1:1" x14ac:dyDescent="0.3">
      <c r="A5568" s="247">
        <v>130618</v>
      </c>
    </row>
    <row r="5569" spans="1:1" x14ac:dyDescent="0.3">
      <c r="A5569" s="247">
        <v>134569</v>
      </c>
    </row>
    <row r="5570" spans="1:1" x14ac:dyDescent="0.3">
      <c r="A5570" s="247">
        <v>20167</v>
      </c>
    </row>
    <row r="5571" spans="1:1" x14ac:dyDescent="0.3">
      <c r="A5571" s="247">
        <v>24551</v>
      </c>
    </row>
    <row r="5572" spans="1:1" x14ac:dyDescent="0.3">
      <c r="A5572" s="247">
        <v>60973</v>
      </c>
    </row>
    <row r="5573" spans="1:1" x14ac:dyDescent="0.3">
      <c r="A5573" s="247">
        <v>140283</v>
      </c>
    </row>
    <row r="5574" spans="1:1" x14ac:dyDescent="0.3">
      <c r="A5574" s="247">
        <v>45607</v>
      </c>
    </row>
    <row r="5575" spans="1:1" x14ac:dyDescent="0.3">
      <c r="A5575" s="247">
        <v>138352</v>
      </c>
    </row>
    <row r="5576" spans="1:1" x14ac:dyDescent="0.3">
      <c r="A5576" s="247">
        <v>106544</v>
      </c>
    </row>
    <row r="5577" spans="1:1" x14ac:dyDescent="0.3">
      <c r="A5577" s="247">
        <v>140326</v>
      </c>
    </row>
    <row r="5578" spans="1:1" x14ac:dyDescent="0.3">
      <c r="A5578" s="247">
        <v>12989</v>
      </c>
    </row>
    <row r="5579" spans="1:1" x14ac:dyDescent="0.3">
      <c r="A5579" s="247">
        <v>64626</v>
      </c>
    </row>
    <row r="5580" spans="1:1" x14ac:dyDescent="0.3">
      <c r="A5580" s="247">
        <v>12886</v>
      </c>
    </row>
    <row r="5581" spans="1:1" x14ac:dyDescent="0.3">
      <c r="A5581" s="247">
        <v>12894</v>
      </c>
    </row>
    <row r="5582" spans="1:1" x14ac:dyDescent="0.3">
      <c r="A5582" s="247">
        <v>12956</v>
      </c>
    </row>
    <row r="5583" spans="1:1" x14ac:dyDescent="0.3">
      <c r="A5583" s="247">
        <v>13072</v>
      </c>
    </row>
    <row r="5584" spans="1:1" x14ac:dyDescent="0.3">
      <c r="A5584" s="247">
        <v>13095</v>
      </c>
    </row>
    <row r="5585" spans="1:1" x14ac:dyDescent="0.3">
      <c r="A5585" s="247">
        <v>13518</v>
      </c>
    </row>
    <row r="5586" spans="1:1" x14ac:dyDescent="0.3">
      <c r="A5586" s="247">
        <v>63031</v>
      </c>
    </row>
    <row r="5587" spans="1:1" x14ac:dyDescent="0.3">
      <c r="A5587" s="247">
        <v>77109</v>
      </c>
    </row>
    <row r="5588" spans="1:1" x14ac:dyDescent="0.3">
      <c r="A5588" s="247">
        <v>82452</v>
      </c>
    </row>
    <row r="5589" spans="1:1" x14ac:dyDescent="0.3">
      <c r="A5589" s="247">
        <v>95121</v>
      </c>
    </row>
    <row r="5590" spans="1:1" x14ac:dyDescent="0.3">
      <c r="A5590" s="247">
        <v>37528</v>
      </c>
    </row>
    <row r="5591" spans="1:1" x14ac:dyDescent="0.3">
      <c r="A5591" s="247">
        <v>54552</v>
      </c>
    </row>
    <row r="5592" spans="1:1" x14ac:dyDescent="0.3">
      <c r="A5592" s="247">
        <v>12763</v>
      </c>
    </row>
    <row r="5593" spans="1:1" x14ac:dyDescent="0.3">
      <c r="A5593" s="247">
        <v>34214</v>
      </c>
    </row>
    <row r="5594" spans="1:1" x14ac:dyDescent="0.3">
      <c r="A5594" s="247">
        <v>139957</v>
      </c>
    </row>
    <row r="5595" spans="1:1" x14ac:dyDescent="0.3">
      <c r="A5595" s="247">
        <v>139958</v>
      </c>
    </row>
    <row r="5596" spans="1:1" x14ac:dyDescent="0.3">
      <c r="A5596" s="247">
        <v>122304</v>
      </c>
    </row>
    <row r="5597" spans="1:1" x14ac:dyDescent="0.3">
      <c r="A5597" s="247">
        <v>115807</v>
      </c>
    </row>
    <row r="5598" spans="1:1" x14ac:dyDescent="0.3">
      <c r="A5598" s="247">
        <v>13181</v>
      </c>
    </row>
    <row r="5599" spans="1:1" x14ac:dyDescent="0.3">
      <c r="A5599" s="247">
        <v>15436</v>
      </c>
    </row>
    <row r="5600" spans="1:1" x14ac:dyDescent="0.3">
      <c r="A5600" s="247">
        <v>17704</v>
      </c>
    </row>
    <row r="5601" spans="1:1" x14ac:dyDescent="0.3">
      <c r="A5601" s="247">
        <v>49695</v>
      </c>
    </row>
    <row r="5602" spans="1:1" x14ac:dyDescent="0.3">
      <c r="A5602" s="247">
        <v>12992</v>
      </c>
    </row>
    <row r="5603" spans="1:1" x14ac:dyDescent="0.3">
      <c r="A5603" s="247">
        <v>14013</v>
      </c>
    </row>
    <row r="5604" spans="1:1" x14ac:dyDescent="0.3">
      <c r="A5604" s="247">
        <v>14887</v>
      </c>
    </row>
    <row r="5605" spans="1:1" x14ac:dyDescent="0.3">
      <c r="A5605" s="247">
        <v>15299</v>
      </c>
    </row>
    <row r="5606" spans="1:1" x14ac:dyDescent="0.3">
      <c r="A5606" s="247">
        <v>106414</v>
      </c>
    </row>
    <row r="5607" spans="1:1" x14ac:dyDescent="0.3">
      <c r="A5607" s="247">
        <v>111806</v>
      </c>
    </row>
    <row r="5608" spans="1:1" x14ac:dyDescent="0.3">
      <c r="A5608" s="247">
        <v>112162</v>
      </c>
    </row>
    <row r="5609" spans="1:1" x14ac:dyDescent="0.3">
      <c r="A5609" s="247">
        <v>112163</v>
      </c>
    </row>
    <row r="5610" spans="1:1" x14ac:dyDescent="0.3">
      <c r="A5610" s="247">
        <v>128818</v>
      </c>
    </row>
    <row r="5611" spans="1:1" x14ac:dyDescent="0.3">
      <c r="A5611" s="247">
        <v>128819</v>
      </c>
    </row>
    <row r="5612" spans="1:1" x14ac:dyDescent="0.3">
      <c r="A5612" s="247">
        <v>57900</v>
      </c>
    </row>
    <row r="5613" spans="1:1" x14ac:dyDescent="0.3">
      <c r="A5613" s="247">
        <v>128288</v>
      </c>
    </row>
    <row r="5614" spans="1:1" x14ac:dyDescent="0.3">
      <c r="A5614" s="247">
        <v>83838</v>
      </c>
    </row>
    <row r="5615" spans="1:1" x14ac:dyDescent="0.3">
      <c r="A5615" s="247">
        <v>83839</v>
      </c>
    </row>
    <row r="5616" spans="1:1" x14ac:dyDescent="0.3">
      <c r="A5616" s="247">
        <v>14977</v>
      </c>
    </row>
    <row r="5617" spans="1:1" x14ac:dyDescent="0.3">
      <c r="A5617" s="247">
        <v>132465</v>
      </c>
    </row>
    <row r="5618" spans="1:1" x14ac:dyDescent="0.3">
      <c r="A5618" s="247">
        <v>20763</v>
      </c>
    </row>
    <row r="5619" spans="1:1" x14ac:dyDescent="0.3">
      <c r="A5619" s="247">
        <v>87586</v>
      </c>
    </row>
    <row r="5620" spans="1:1" x14ac:dyDescent="0.3">
      <c r="A5620" s="247">
        <v>81493</v>
      </c>
    </row>
    <row r="5621" spans="1:1" x14ac:dyDescent="0.3">
      <c r="A5621" s="247">
        <v>64610</v>
      </c>
    </row>
    <row r="5622" spans="1:1" x14ac:dyDescent="0.3">
      <c r="A5622" s="247">
        <v>13192</v>
      </c>
    </row>
    <row r="5623" spans="1:1" x14ac:dyDescent="0.3">
      <c r="A5623" s="247">
        <v>13063</v>
      </c>
    </row>
    <row r="5624" spans="1:1" x14ac:dyDescent="0.3">
      <c r="A5624" s="247">
        <v>13064</v>
      </c>
    </row>
    <row r="5625" spans="1:1" x14ac:dyDescent="0.3">
      <c r="A5625" s="247">
        <v>13165</v>
      </c>
    </row>
    <row r="5626" spans="1:1" x14ac:dyDescent="0.3">
      <c r="A5626" s="247">
        <v>27760</v>
      </c>
    </row>
    <row r="5627" spans="1:1" x14ac:dyDescent="0.3">
      <c r="A5627" s="247">
        <v>35224</v>
      </c>
    </row>
    <row r="5628" spans="1:1" x14ac:dyDescent="0.3">
      <c r="A5628" s="247">
        <v>111524</v>
      </c>
    </row>
    <row r="5629" spans="1:1" x14ac:dyDescent="0.3">
      <c r="A5629" s="247">
        <v>15167</v>
      </c>
    </row>
    <row r="5630" spans="1:1" x14ac:dyDescent="0.3">
      <c r="A5630" s="247">
        <v>88729</v>
      </c>
    </row>
    <row r="5631" spans="1:1" x14ac:dyDescent="0.3">
      <c r="A5631" s="247">
        <v>88730</v>
      </c>
    </row>
    <row r="5632" spans="1:1" x14ac:dyDescent="0.3">
      <c r="A5632" s="247">
        <v>88732</v>
      </c>
    </row>
    <row r="5633" spans="1:1" x14ac:dyDescent="0.3">
      <c r="A5633" s="247">
        <v>110771</v>
      </c>
    </row>
    <row r="5634" spans="1:1" x14ac:dyDescent="0.3">
      <c r="A5634" s="247">
        <v>110888</v>
      </c>
    </row>
    <row r="5635" spans="1:1" x14ac:dyDescent="0.3">
      <c r="A5635" s="247">
        <v>127384</v>
      </c>
    </row>
    <row r="5636" spans="1:1" x14ac:dyDescent="0.3">
      <c r="A5636" s="247">
        <v>14001</v>
      </c>
    </row>
    <row r="5637" spans="1:1" x14ac:dyDescent="0.3">
      <c r="A5637" s="247">
        <v>16053</v>
      </c>
    </row>
    <row r="5638" spans="1:1" x14ac:dyDescent="0.3">
      <c r="A5638" s="247">
        <v>27353</v>
      </c>
    </row>
    <row r="5639" spans="1:1" x14ac:dyDescent="0.3">
      <c r="A5639" s="247">
        <v>67375</v>
      </c>
    </row>
    <row r="5640" spans="1:1" x14ac:dyDescent="0.3">
      <c r="A5640" s="247">
        <v>98702</v>
      </c>
    </row>
    <row r="5641" spans="1:1" x14ac:dyDescent="0.3">
      <c r="A5641" s="247">
        <v>100362</v>
      </c>
    </row>
    <row r="5642" spans="1:1" x14ac:dyDescent="0.3">
      <c r="A5642" s="247">
        <v>106375</v>
      </c>
    </row>
    <row r="5643" spans="1:1" x14ac:dyDescent="0.3">
      <c r="A5643" s="247">
        <v>98703</v>
      </c>
    </row>
    <row r="5644" spans="1:1" x14ac:dyDescent="0.3">
      <c r="A5644" s="247">
        <v>98704</v>
      </c>
    </row>
    <row r="5645" spans="1:1" x14ac:dyDescent="0.3">
      <c r="A5645" s="247">
        <v>63839</v>
      </c>
    </row>
    <row r="5646" spans="1:1" x14ac:dyDescent="0.3">
      <c r="A5646" s="247">
        <v>75324</v>
      </c>
    </row>
    <row r="5647" spans="1:1" x14ac:dyDescent="0.3">
      <c r="A5647" s="247">
        <v>53814</v>
      </c>
    </row>
    <row r="5648" spans="1:1" x14ac:dyDescent="0.3">
      <c r="A5648" s="247">
        <v>12922</v>
      </c>
    </row>
    <row r="5649" spans="1:1" x14ac:dyDescent="0.3">
      <c r="A5649" s="247">
        <v>17422</v>
      </c>
    </row>
    <row r="5650" spans="1:1" x14ac:dyDescent="0.3">
      <c r="A5650" s="247">
        <v>17426</v>
      </c>
    </row>
    <row r="5651" spans="1:1" x14ac:dyDescent="0.3">
      <c r="A5651" s="247">
        <v>53849</v>
      </c>
    </row>
    <row r="5652" spans="1:1" x14ac:dyDescent="0.3">
      <c r="A5652" s="247">
        <v>61200</v>
      </c>
    </row>
    <row r="5653" spans="1:1" x14ac:dyDescent="0.3">
      <c r="A5653" s="247">
        <v>113581</v>
      </c>
    </row>
    <row r="5654" spans="1:1" x14ac:dyDescent="0.3">
      <c r="A5654" s="247">
        <v>133819</v>
      </c>
    </row>
    <row r="5655" spans="1:1" x14ac:dyDescent="0.3">
      <c r="A5655" s="247">
        <v>134581</v>
      </c>
    </row>
    <row r="5656" spans="1:1" x14ac:dyDescent="0.3">
      <c r="A5656" s="247">
        <v>135299</v>
      </c>
    </row>
    <row r="5657" spans="1:1" x14ac:dyDescent="0.3">
      <c r="A5657" s="247">
        <v>104667</v>
      </c>
    </row>
    <row r="5658" spans="1:1" x14ac:dyDescent="0.3">
      <c r="A5658" s="247">
        <v>67939</v>
      </c>
    </row>
    <row r="5659" spans="1:1" x14ac:dyDescent="0.3">
      <c r="A5659" s="247">
        <v>16363</v>
      </c>
    </row>
    <row r="5660" spans="1:1" x14ac:dyDescent="0.3">
      <c r="A5660" s="247">
        <v>16365</v>
      </c>
    </row>
    <row r="5661" spans="1:1" x14ac:dyDescent="0.3">
      <c r="A5661" s="247">
        <v>74909</v>
      </c>
    </row>
    <row r="5662" spans="1:1" x14ac:dyDescent="0.3">
      <c r="A5662" s="247">
        <v>74911</v>
      </c>
    </row>
    <row r="5663" spans="1:1" x14ac:dyDescent="0.3">
      <c r="A5663" s="247">
        <v>77554</v>
      </c>
    </row>
    <row r="5664" spans="1:1" x14ac:dyDescent="0.3">
      <c r="A5664" s="247">
        <v>80300</v>
      </c>
    </row>
    <row r="5665" spans="1:1" x14ac:dyDescent="0.3">
      <c r="A5665" s="247">
        <v>111336</v>
      </c>
    </row>
    <row r="5666" spans="1:1" x14ac:dyDescent="0.3">
      <c r="A5666" s="247">
        <v>118577</v>
      </c>
    </row>
    <row r="5667" spans="1:1" x14ac:dyDescent="0.3">
      <c r="A5667" s="247">
        <v>63277</v>
      </c>
    </row>
    <row r="5668" spans="1:1" x14ac:dyDescent="0.3">
      <c r="A5668" s="247">
        <v>13561</v>
      </c>
    </row>
    <row r="5669" spans="1:1" x14ac:dyDescent="0.3">
      <c r="A5669" s="247">
        <v>116466</v>
      </c>
    </row>
    <row r="5670" spans="1:1" x14ac:dyDescent="0.3">
      <c r="A5670" s="247">
        <v>105293</v>
      </c>
    </row>
    <row r="5671" spans="1:1" x14ac:dyDescent="0.3">
      <c r="A5671" s="247">
        <v>136554</v>
      </c>
    </row>
    <row r="5672" spans="1:1" x14ac:dyDescent="0.3">
      <c r="A5672" s="247">
        <v>46420</v>
      </c>
    </row>
    <row r="5673" spans="1:1" x14ac:dyDescent="0.3">
      <c r="A5673" s="247">
        <v>29296</v>
      </c>
    </row>
    <row r="5674" spans="1:1" x14ac:dyDescent="0.3">
      <c r="A5674" s="247">
        <v>24371</v>
      </c>
    </row>
    <row r="5675" spans="1:1" x14ac:dyDescent="0.3">
      <c r="A5675" s="247">
        <v>32534</v>
      </c>
    </row>
    <row r="5676" spans="1:1" x14ac:dyDescent="0.3">
      <c r="A5676" s="247">
        <v>34801</v>
      </c>
    </row>
    <row r="5677" spans="1:1" x14ac:dyDescent="0.3">
      <c r="A5677" s="247">
        <v>107483</v>
      </c>
    </row>
    <row r="5678" spans="1:1" x14ac:dyDescent="0.3">
      <c r="A5678" s="247">
        <v>107889</v>
      </c>
    </row>
    <row r="5679" spans="1:1" x14ac:dyDescent="0.3">
      <c r="A5679" s="247">
        <v>112154</v>
      </c>
    </row>
    <row r="5680" spans="1:1" x14ac:dyDescent="0.3">
      <c r="A5680" s="247">
        <v>112156</v>
      </c>
    </row>
    <row r="5681" spans="1:1" x14ac:dyDescent="0.3">
      <c r="A5681" s="247">
        <v>116874</v>
      </c>
    </row>
    <row r="5682" spans="1:1" x14ac:dyDescent="0.3">
      <c r="A5682" s="247">
        <v>136082</v>
      </c>
    </row>
    <row r="5683" spans="1:1" x14ac:dyDescent="0.3">
      <c r="A5683" s="247">
        <v>59882</v>
      </c>
    </row>
    <row r="5684" spans="1:1" x14ac:dyDescent="0.3">
      <c r="A5684" s="247">
        <v>64605</v>
      </c>
    </row>
    <row r="5685" spans="1:1" x14ac:dyDescent="0.3">
      <c r="A5685" s="247">
        <v>64607</v>
      </c>
    </row>
    <row r="5686" spans="1:1" x14ac:dyDescent="0.3">
      <c r="A5686" s="247">
        <v>134548</v>
      </c>
    </row>
    <row r="5687" spans="1:1" x14ac:dyDescent="0.3">
      <c r="A5687" s="247">
        <v>134549</v>
      </c>
    </row>
    <row r="5688" spans="1:1" x14ac:dyDescent="0.3">
      <c r="A5688" s="247">
        <v>12847</v>
      </c>
    </row>
    <row r="5689" spans="1:1" x14ac:dyDescent="0.3">
      <c r="A5689" s="247">
        <v>24204</v>
      </c>
    </row>
    <row r="5690" spans="1:1" x14ac:dyDescent="0.3">
      <c r="A5690" s="247">
        <v>88839</v>
      </c>
    </row>
    <row r="5691" spans="1:1" x14ac:dyDescent="0.3">
      <c r="A5691" s="247">
        <v>128287</v>
      </c>
    </row>
    <row r="5692" spans="1:1" x14ac:dyDescent="0.3">
      <c r="A5692" s="247">
        <v>13088</v>
      </c>
    </row>
    <row r="5693" spans="1:1" x14ac:dyDescent="0.3">
      <c r="A5693" s="247">
        <v>13109</v>
      </c>
    </row>
    <row r="5694" spans="1:1" x14ac:dyDescent="0.3">
      <c r="A5694" s="247">
        <v>17696</v>
      </c>
    </row>
    <row r="5695" spans="1:1" x14ac:dyDescent="0.3">
      <c r="A5695" s="247">
        <v>17698</v>
      </c>
    </row>
    <row r="5696" spans="1:1" x14ac:dyDescent="0.3">
      <c r="A5696" s="247">
        <v>71697</v>
      </c>
    </row>
    <row r="5697" spans="1:1" x14ac:dyDescent="0.3">
      <c r="A5697" s="247">
        <v>88838</v>
      </c>
    </row>
    <row r="5698" spans="1:1" x14ac:dyDescent="0.3">
      <c r="A5698" s="247">
        <v>58706</v>
      </c>
    </row>
    <row r="5699" spans="1:1" x14ac:dyDescent="0.3">
      <c r="A5699" s="247">
        <v>134373</v>
      </c>
    </row>
    <row r="5700" spans="1:1" x14ac:dyDescent="0.3">
      <c r="A5700" s="247">
        <v>135088</v>
      </c>
    </row>
    <row r="5701" spans="1:1" x14ac:dyDescent="0.3">
      <c r="A5701" s="247">
        <v>15813</v>
      </c>
    </row>
    <row r="5702" spans="1:1" x14ac:dyDescent="0.3">
      <c r="A5702" s="247">
        <v>134544</v>
      </c>
    </row>
    <row r="5703" spans="1:1" x14ac:dyDescent="0.3">
      <c r="A5703" s="247">
        <v>12835</v>
      </c>
    </row>
    <row r="5704" spans="1:1" x14ac:dyDescent="0.3">
      <c r="A5704" s="247">
        <v>135414</v>
      </c>
    </row>
    <row r="5705" spans="1:1" x14ac:dyDescent="0.3">
      <c r="A5705" s="247">
        <v>136553</v>
      </c>
    </row>
    <row r="5706" spans="1:1" x14ac:dyDescent="0.3">
      <c r="A5706" s="247">
        <v>136556</v>
      </c>
    </row>
    <row r="5707" spans="1:1" x14ac:dyDescent="0.3">
      <c r="A5707" s="247">
        <v>12877</v>
      </c>
    </row>
    <row r="5708" spans="1:1" x14ac:dyDescent="0.3">
      <c r="A5708" s="247">
        <v>109848</v>
      </c>
    </row>
    <row r="5709" spans="1:1" x14ac:dyDescent="0.3">
      <c r="A5709" s="247">
        <v>13558</v>
      </c>
    </row>
    <row r="5710" spans="1:1" x14ac:dyDescent="0.3">
      <c r="A5710" s="247">
        <v>13559</v>
      </c>
    </row>
    <row r="5711" spans="1:1" x14ac:dyDescent="0.3">
      <c r="A5711" s="247">
        <v>13560</v>
      </c>
    </row>
    <row r="5712" spans="1:1" x14ac:dyDescent="0.3">
      <c r="A5712" s="247">
        <v>13562</v>
      </c>
    </row>
    <row r="5713" spans="1:1" x14ac:dyDescent="0.3">
      <c r="A5713" s="247">
        <v>88745</v>
      </c>
    </row>
    <row r="5714" spans="1:1" x14ac:dyDescent="0.3">
      <c r="A5714" s="247">
        <v>102820</v>
      </c>
    </row>
    <row r="5715" spans="1:1" x14ac:dyDescent="0.3">
      <c r="A5715" s="247">
        <v>136896</v>
      </c>
    </row>
    <row r="5716" spans="1:1" x14ac:dyDescent="0.3">
      <c r="A5716" s="247">
        <v>136898</v>
      </c>
    </row>
    <row r="5717" spans="1:1" x14ac:dyDescent="0.3">
      <c r="A5717" s="247">
        <v>78509</v>
      </c>
    </row>
    <row r="5718" spans="1:1" x14ac:dyDescent="0.3">
      <c r="A5718" s="247">
        <v>100802</v>
      </c>
    </row>
    <row r="5719" spans="1:1" x14ac:dyDescent="0.3">
      <c r="A5719" s="247">
        <v>20144</v>
      </c>
    </row>
    <row r="5720" spans="1:1" x14ac:dyDescent="0.3">
      <c r="A5720" s="247">
        <v>40251</v>
      </c>
    </row>
    <row r="5721" spans="1:1" x14ac:dyDescent="0.3">
      <c r="A5721" s="247">
        <v>14784</v>
      </c>
    </row>
    <row r="5722" spans="1:1" x14ac:dyDescent="0.3">
      <c r="A5722" s="247">
        <v>15672</v>
      </c>
    </row>
    <row r="5723" spans="1:1" x14ac:dyDescent="0.3">
      <c r="A5723" s="247">
        <v>99787</v>
      </c>
    </row>
    <row r="5724" spans="1:1" x14ac:dyDescent="0.3">
      <c r="A5724" s="247">
        <v>133301</v>
      </c>
    </row>
    <row r="5725" spans="1:1" x14ac:dyDescent="0.3">
      <c r="A5725" s="247">
        <v>140047</v>
      </c>
    </row>
    <row r="5726" spans="1:1" x14ac:dyDescent="0.3">
      <c r="A5726" s="247">
        <v>140048</v>
      </c>
    </row>
    <row r="5727" spans="1:1" x14ac:dyDescent="0.3">
      <c r="A5727" s="247">
        <v>140052</v>
      </c>
    </row>
    <row r="5728" spans="1:1" x14ac:dyDescent="0.3">
      <c r="A5728" s="247">
        <v>140061</v>
      </c>
    </row>
    <row r="5729" spans="1:1" x14ac:dyDescent="0.3">
      <c r="A5729" s="247">
        <v>140241</v>
      </c>
    </row>
    <row r="5730" spans="1:1" x14ac:dyDescent="0.3">
      <c r="A5730" s="247">
        <v>140042</v>
      </c>
    </row>
    <row r="5731" spans="1:1" x14ac:dyDescent="0.3">
      <c r="A5731" s="247">
        <v>140043</v>
      </c>
    </row>
    <row r="5732" spans="1:1" x14ac:dyDescent="0.3">
      <c r="A5732" s="247">
        <v>140053</v>
      </c>
    </row>
    <row r="5733" spans="1:1" x14ac:dyDescent="0.3">
      <c r="A5733" s="247">
        <v>14921</v>
      </c>
    </row>
    <row r="5734" spans="1:1" x14ac:dyDescent="0.3">
      <c r="A5734" s="247">
        <v>19998</v>
      </c>
    </row>
    <row r="5735" spans="1:1" x14ac:dyDescent="0.3">
      <c r="A5735" s="247">
        <v>20001</v>
      </c>
    </row>
    <row r="5736" spans="1:1" x14ac:dyDescent="0.3">
      <c r="A5736" s="247">
        <v>20034</v>
      </c>
    </row>
    <row r="5737" spans="1:1" x14ac:dyDescent="0.3">
      <c r="A5737" s="247">
        <v>134560</v>
      </c>
    </row>
    <row r="5738" spans="1:1" x14ac:dyDescent="0.3">
      <c r="A5738" s="247">
        <v>133371</v>
      </c>
    </row>
    <row r="5739" spans="1:1" x14ac:dyDescent="0.3">
      <c r="A5739" s="247">
        <v>138551</v>
      </c>
    </row>
    <row r="5740" spans="1:1" x14ac:dyDescent="0.3">
      <c r="A5740" s="247">
        <v>53446</v>
      </c>
    </row>
    <row r="5741" spans="1:1" x14ac:dyDescent="0.3">
      <c r="A5741" s="247">
        <v>57598</v>
      </c>
    </row>
    <row r="5742" spans="1:1" x14ac:dyDescent="0.3">
      <c r="A5742" s="247">
        <v>113846</v>
      </c>
    </row>
    <row r="5743" spans="1:1" x14ac:dyDescent="0.3">
      <c r="A5743" s="247">
        <v>12884</v>
      </c>
    </row>
    <row r="5744" spans="1:1" x14ac:dyDescent="0.3">
      <c r="A5744" s="247">
        <v>24500</v>
      </c>
    </row>
    <row r="5745" spans="1:1" x14ac:dyDescent="0.3">
      <c r="A5745" s="247">
        <v>54586</v>
      </c>
    </row>
    <row r="5746" spans="1:1" x14ac:dyDescent="0.3">
      <c r="A5746" s="247">
        <v>54587</v>
      </c>
    </row>
    <row r="5747" spans="1:1" x14ac:dyDescent="0.3">
      <c r="A5747" s="247">
        <v>59097</v>
      </c>
    </row>
    <row r="5748" spans="1:1" x14ac:dyDescent="0.3">
      <c r="A5748" s="247">
        <v>60116</v>
      </c>
    </row>
    <row r="5749" spans="1:1" x14ac:dyDescent="0.3">
      <c r="A5749" s="247">
        <v>64636</v>
      </c>
    </row>
    <row r="5750" spans="1:1" x14ac:dyDescent="0.3">
      <c r="A5750" s="247">
        <v>81807</v>
      </c>
    </row>
    <row r="5751" spans="1:1" x14ac:dyDescent="0.3">
      <c r="A5751" s="247">
        <v>95209</v>
      </c>
    </row>
    <row r="5752" spans="1:1" x14ac:dyDescent="0.3">
      <c r="A5752" s="247">
        <v>135300</v>
      </c>
    </row>
    <row r="5753" spans="1:1" x14ac:dyDescent="0.3">
      <c r="A5753" s="247">
        <v>135301</v>
      </c>
    </row>
    <row r="5754" spans="1:1" x14ac:dyDescent="0.3">
      <c r="A5754" s="247">
        <v>138055</v>
      </c>
    </row>
    <row r="5755" spans="1:1" x14ac:dyDescent="0.3">
      <c r="A5755" s="247">
        <v>102588</v>
      </c>
    </row>
    <row r="5756" spans="1:1" x14ac:dyDescent="0.3">
      <c r="A5756" s="247">
        <v>13186</v>
      </c>
    </row>
    <row r="5757" spans="1:1" x14ac:dyDescent="0.3">
      <c r="A5757" s="247">
        <v>81455</v>
      </c>
    </row>
    <row r="5758" spans="1:1" x14ac:dyDescent="0.3">
      <c r="A5758" s="247">
        <v>54019</v>
      </c>
    </row>
    <row r="5759" spans="1:1" x14ac:dyDescent="0.3">
      <c r="A5759" s="247">
        <v>95229</v>
      </c>
    </row>
    <row r="5760" spans="1:1" x14ac:dyDescent="0.3">
      <c r="A5760" s="247">
        <v>120995</v>
      </c>
    </row>
    <row r="5761" spans="1:1" x14ac:dyDescent="0.3">
      <c r="A5761" s="247">
        <v>13178</v>
      </c>
    </row>
    <row r="5762" spans="1:1" x14ac:dyDescent="0.3">
      <c r="A5762" s="247">
        <v>13179</v>
      </c>
    </row>
    <row r="5763" spans="1:1" x14ac:dyDescent="0.3">
      <c r="A5763" s="247">
        <v>29293</v>
      </c>
    </row>
    <row r="5764" spans="1:1" x14ac:dyDescent="0.3">
      <c r="A5764" s="247">
        <v>26215</v>
      </c>
    </row>
    <row r="5765" spans="1:1" x14ac:dyDescent="0.3">
      <c r="A5765" s="247">
        <v>109944</v>
      </c>
    </row>
    <row r="5766" spans="1:1" x14ac:dyDescent="0.3">
      <c r="A5766" s="247">
        <v>56520</v>
      </c>
    </row>
    <row r="5767" spans="1:1" x14ac:dyDescent="0.3">
      <c r="A5767" s="247">
        <v>140059</v>
      </c>
    </row>
    <row r="5768" spans="1:1" x14ac:dyDescent="0.3">
      <c r="A5768" s="247">
        <v>139141</v>
      </c>
    </row>
    <row r="5769" spans="1:1" x14ac:dyDescent="0.3">
      <c r="A5769" s="247">
        <v>139142</v>
      </c>
    </row>
    <row r="5770" spans="1:1" x14ac:dyDescent="0.3">
      <c r="A5770" s="247">
        <v>139143</v>
      </c>
    </row>
    <row r="5771" spans="1:1" x14ac:dyDescent="0.3">
      <c r="A5771" s="247">
        <v>139144</v>
      </c>
    </row>
    <row r="5772" spans="1:1" x14ac:dyDescent="0.3">
      <c r="A5772" s="247">
        <v>106130</v>
      </c>
    </row>
    <row r="5773" spans="1:1" x14ac:dyDescent="0.3">
      <c r="A5773" s="247">
        <v>106131</v>
      </c>
    </row>
    <row r="5774" spans="1:1" x14ac:dyDescent="0.3">
      <c r="A5774" s="247">
        <v>110702</v>
      </c>
    </row>
    <row r="5775" spans="1:1" x14ac:dyDescent="0.3">
      <c r="A5775" s="247">
        <v>110889</v>
      </c>
    </row>
    <row r="5776" spans="1:1" x14ac:dyDescent="0.3">
      <c r="A5776" s="247">
        <v>110893</v>
      </c>
    </row>
    <row r="5777" spans="1:1" x14ac:dyDescent="0.3">
      <c r="A5777" s="247">
        <v>113242</v>
      </c>
    </row>
    <row r="5778" spans="1:1" x14ac:dyDescent="0.3">
      <c r="A5778" s="247">
        <v>114773</v>
      </c>
    </row>
    <row r="5779" spans="1:1" x14ac:dyDescent="0.3">
      <c r="A5779" s="247">
        <v>142982</v>
      </c>
    </row>
    <row r="5780" spans="1:1" x14ac:dyDescent="0.3">
      <c r="A5780" s="247">
        <v>123710</v>
      </c>
    </row>
    <row r="5781" spans="1:1" x14ac:dyDescent="0.3">
      <c r="A5781" s="247">
        <v>64462</v>
      </c>
    </row>
    <row r="5782" spans="1:1" x14ac:dyDescent="0.3">
      <c r="A5782" s="247">
        <v>78418</v>
      </c>
    </row>
    <row r="5783" spans="1:1" x14ac:dyDescent="0.3">
      <c r="A5783" s="247">
        <v>134564</v>
      </c>
    </row>
    <row r="5784" spans="1:1" x14ac:dyDescent="0.3">
      <c r="A5784" s="247">
        <v>49254</v>
      </c>
    </row>
    <row r="5785" spans="1:1" x14ac:dyDescent="0.3">
      <c r="A5785" s="247">
        <v>89194</v>
      </c>
    </row>
    <row r="5786" spans="1:1" x14ac:dyDescent="0.3">
      <c r="A5786" s="247">
        <v>141265</v>
      </c>
    </row>
    <row r="5787" spans="1:1" x14ac:dyDescent="0.3">
      <c r="A5787" s="247">
        <v>141266</v>
      </c>
    </row>
    <row r="5788" spans="1:1" x14ac:dyDescent="0.3">
      <c r="A5788" s="247">
        <v>141615</v>
      </c>
    </row>
    <row r="5789" spans="1:1" x14ac:dyDescent="0.3">
      <c r="A5789" s="247">
        <v>141679</v>
      </c>
    </row>
    <row r="5790" spans="1:1" x14ac:dyDescent="0.3">
      <c r="A5790" s="247">
        <v>64646</v>
      </c>
    </row>
    <row r="5791" spans="1:1" x14ac:dyDescent="0.3">
      <c r="A5791" s="247">
        <v>76806</v>
      </c>
    </row>
    <row r="5792" spans="1:1" x14ac:dyDescent="0.3">
      <c r="A5792" s="247">
        <v>12948</v>
      </c>
    </row>
    <row r="5793" spans="1:1" x14ac:dyDescent="0.3">
      <c r="A5793" s="247">
        <v>12950</v>
      </c>
    </row>
    <row r="5794" spans="1:1" x14ac:dyDescent="0.3">
      <c r="A5794" s="247">
        <v>13161</v>
      </c>
    </row>
    <row r="5795" spans="1:1" x14ac:dyDescent="0.3">
      <c r="A5795" s="247">
        <v>102276</v>
      </c>
    </row>
    <row r="5796" spans="1:1" x14ac:dyDescent="0.3">
      <c r="A5796" s="247">
        <v>102279</v>
      </c>
    </row>
    <row r="5797" spans="1:1" x14ac:dyDescent="0.3">
      <c r="A5797" s="247">
        <v>19842</v>
      </c>
    </row>
    <row r="5798" spans="1:1" x14ac:dyDescent="0.3">
      <c r="A5798" s="247">
        <v>121126</v>
      </c>
    </row>
    <row r="5799" spans="1:1" x14ac:dyDescent="0.3">
      <c r="A5799" s="247">
        <v>13094</v>
      </c>
    </row>
    <row r="5800" spans="1:1" x14ac:dyDescent="0.3">
      <c r="A5800" s="247">
        <v>13180</v>
      </c>
    </row>
    <row r="5801" spans="1:1" x14ac:dyDescent="0.3">
      <c r="A5801" s="247">
        <v>14885</v>
      </c>
    </row>
    <row r="5802" spans="1:1" x14ac:dyDescent="0.3">
      <c r="A5802" s="247">
        <v>15673</v>
      </c>
    </row>
    <row r="5803" spans="1:1" x14ac:dyDescent="0.3">
      <c r="A5803" s="247">
        <v>128815</v>
      </c>
    </row>
    <row r="5804" spans="1:1" x14ac:dyDescent="0.3">
      <c r="A5804" s="247">
        <v>119621</v>
      </c>
    </row>
    <row r="5805" spans="1:1" x14ac:dyDescent="0.3">
      <c r="A5805" s="247">
        <v>78181</v>
      </c>
    </row>
    <row r="5806" spans="1:1" x14ac:dyDescent="0.3">
      <c r="A5806" s="247">
        <v>20760</v>
      </c>
    </row>
    <row r="5807" spans="1:1" x14ac:dyDescent="0.3">
      <c r="A5807" s="247">
        <v>23778</v>
      </c>
    </row>
    <row r="5808" spans="1:1" x14ac:dyDescent="0.3">
      <c r="A5808" s="247">
        <v>69229</v>
      </c>
    </row>
    <row r="5809" spans="1:1" x14ac:dyDescent="0.3">
      <c r="A5809" s="247">
        <v>9413</v>
      </c>
    </row>
    <row r="5810" spans="1:1" x14ac:dyDescent="0.3">
      <c r="A5810" s="247">
        <v>65173</v>
      </c>
    </row>
    <row r="5811" spans="1:1" x14ac:dyDescent="0.3">
      <c r="A5811" s="247">
        <v>88733</v>
      </c>
    </row>
    <row r="5812" spans="1:1" x14ac:dyDescent="0.3">
      <c r="A5812" s="247">
        <v>102819</v>
      </c>
    </row>
    <row r="5813" spans="1:1" x14ac:dyDescent="0.3">
      <c r="A5813" s="247">
        <v>67376</v>
      </c>
    </row>
    <row r="5814" spans="1:1" x14ac:dyDescent="0.3">
      <c r="A5814" s="247">
        <v>53813</v>
      </c>
    </row>
    <row r="5815" spans="1:1" x14ac:dyDescent="0.3">
      <c r="A5815" s="247">
        <v>12652</v>
      </c>
    </row>
    <row r="5816" spans="1:1" x14ac:dyDescent="0.3">
      <c r="A5816" s="247">
        <v>129962</v>
      </c>
    </row>
    <row r="5817" spans="1:1" x14ac:dyDescent="0.3">
      <c r="A5817" s="247">
        <v>103142</v>
      </c>
    </row>
    <row r="5818" spans="1:1" x14ac:dyDescent="0.3">
      <c r="A5818" s="247">
        <v>134582</v>
      </c>
    </row>
    <row r="5819" spans="1:1" x14ac:dyDescent="0.3">
      <c r="A5819" s="247">
        <v>13563</v>
      </c>
    </row>
    <row r="5820" spans="1:1" x14ac:dyDescent="0.3">
      <c r="A5820" s="247">
        <v>132232</v>
      </c>
    </row>
    <row r="5821" spans="1:1" x14ac:dyDescent="0.3">
      <c r="A5821" s="247">
        <v>115805</v>
      </c>
    </row>
    <row r="5822" spans="1:1" x14ac:dyDescent="0.3">
      <c r="A5822" s="247">
        <v>82995</v>
      </c>
    </row>
    <row r="5823" spans="1:1" x14ac:dyDescent="0.3">
      <c r="A5823" s="247">
        <v>136273</v>
      </c>
    </row>
    <row r="5824" spans="1:1" x14ac:dyDescent="0.3">
      <c r="A5824" s="247">
        <v>13991</v>
      </c>
    </row>
    <row r="5825" spans="1:1" x14ac:dyDescent="0.3">
      <c r="A5825" s="247">
        <v>50797</v>
      </c>
    </row>
    <row r="5826" spans="1:1" x14ac:dyDescent="0.3">
      <c r="A5826" s="247">
        <v>64860</v>
      </c>
    </row>
    <row r="5827" spans="1:1" x14ac:dyDescent="0.3">
      <c r="A5827" s="247">
        <v>136895</v>
      </c>
    </row>
    <row r="5828" spans="1:1" x14ac:dyDescent="0.3">
      <c r="A5828" s="247">
        <v>16571</v>
      </c>
    </row>
    <row r="5829" spans="1:1" x14ac:dyDescent="0.3">
      <c r="A5829" s="247">
        <v>134546</v>
      </c>
    </row>
    <row r="5830" spans="1:1" x14ac:dyDescent="0.3">
      <c r="A5830" s="247">
        <v>134547</v>
      </c>
    </row>
    <row r="5831" spans="1:1" x14ac:dyDescent="0.3">
      <c r="A5831" s="247">
        <v>13101</v>
      </c>
    </row>
    <row r="5832" spans="1:1" x14ac:dyDescent="0.3">
      <c r="A5832" s="247">
        <v>35554</v>
      </c>
    </row>
    <row r="5833" spans="1:1" x14ac:dyDescent="0.3">
      <c r="A5833" s="247">
        <v>27136</v>
      </c>
    </row>
    <row r="5834" spans="1:1" x14ac:dyDescent="0.3">
      <c r="A5834" s="247">
        <v>14154</v>
      </c>
    </row>
    <row r="5835" spans="1:1" x14ac:dyDescent="0.3">
      <c r="A5835" s="247">
        <v>87698</v>
      </c>
    </row>
    <row r="5836" spans="1:1" x14ac:dyDescent="0.3">
      <c r="A5836" s="247">
        <v>125262</v>
      </c>
    </row>
    <row r="5837" spans="1:1" x14ac:dyDescent="0.3">
      <c r="A5837" s="247">
        <v>12685</v>
      </c>
    </row>
    <row r="5838" spans="1:1" x14ac:dyDescent="0.3">
      <c r="A5838" s="247">
        <v>91669</v>
      </c>
    </row>
    <row r="5839" spans="1:1" x14ac:dyDescent="0.3">
      <c r="A5839" s="247">
        <v>102922</v>
      </c>
    </row>
    <row r="5840" spans="1:1" x14ac:dyDescent="0.3">
      <c r="A5840" s="247">
        <v>133021</v>
      </c>
    </row>
    <row r="5841" spans="1:1" x14ac:dyDescent="0.3">
      <c r="A5841" s="247">
        <v>102000</v>
      </c>
    </row>
    <row r="5842" spans="1:1" x14ac:dyDescent="0.3">
      <c r="A5842" s="247">
        <v>15267</v>
      </c>
    </row>
    <row r="5843" spans="1:1" x14ac:dyDescent="0.3">
      <c r="A5843" s="247">
        <v>60889</v>
      </c>
    </row>
    <row r="5844" spans="1:1" x14ac:dyDescent="0.3">
      <c r="A5844" s="247">
        <v>101891</v>
      </c>
    </row>
    <row r="5845" spans="1:1" x14ac:dyDescent="0.3">
      <c r="A5845" s="247">
        <v>140050</v>
      </c>
    </row>
    <row r="5846" spans="1:1" x14ac:dyDescent="0.3">
      <c r="A5846" s="247">
        <v>77819</v>
      </c>
    </row>
    <row r="5847" spans="1:1" x14ac:dyDescent="0.3">
      <c r="A5847" s="247">
        <v>20106</v>
      </c>
    </row>
    <row r="5848" spans="1:1" x14ac:dyDescent="0.3">
      <c r="A5848" s="247">
        <v>13199</v>
      </c>
    </row>
    <row r="5849" spans="1:1" x14ac:dyDescent="0.3">
      <c r="A5849" s="247">
        <v>4680</v>
      </c>
    </row>
    <row r="5850" spans="1:1" x14ac:dyDescent="0.3">
      <c r="A5850" s="247">
        <v>42854</v>
      </c>
    </row>
    <row r="5851" spans="1:1" x14ac:dyDescent="0.3">
      <c r="A5851" s="247">
        <v>12891</v>
      </c>
    </row>
    <row r="5852" spans="1:1" x14ac:dyDescent="0.3">
      <c r="A5852" s="247">
        <v>81808</v>
      </c>
    </row>
    <row r="5853" spans="1:1" x14ac:dyDescent="0.3">
      <c r="A5853" s="247">
        <v>20135</v>
      </c>
    </row>
    <row r="5854" spans="1:1" x14ac:dyDescent="0.3">
      <c r="A5854" s="247">
        <v>64044</v>
      </c>
    </row>
    <row r="5855" spans="1:1" x14ac:dyDescent="0.3">
      <c r="A5855" s="247">
        <v>66168</v>
      </c>
    </row>
    <row r="5856" spans="1:1" x14ac:dyDescent="0.3">
      <c r="A5856" s="247">
        <v>140032</v>
      </c>
    </row>
    <row r="5857" spans="1:1" x14ac:dyDescent="0.3">
      <c r="A5857" s="247">
        <v>140036</v>
      </c>
    </row>
    <row r="5858" spans="1:1" x14ac:dyDescent="0.3">
      <c r="A5858" s="247">
        <v>140038</v>
      </c>
    </row>
    <row r="5859" spans="1:1" x14ac:dyDescent="0.3">
      <c r="A5859" s="247">
        <v>140063</v>
      </c>
    </row>
    <row r="5860" spans="1:1" x14ac:dyDescent="0.3">
      <c r="A5860" s="247">
        <v>76583</v>
      </c>
    </row>
    <row r="5861" spans="1:1" x14ac:dyDescent="0.3">
      <c r="A5861" s="247">
        <v>134556</v>
      </c>
    </row>
    <row r="5862" spans="1:1" x14ac:dyDescent="0.3">
      <c r="A5862" s="247">
        <v>77562</v>
      </c>
    </row>
    <row r="5863" spans="1:1" x14ac:dyDescent="0.3">
      <c r="A5863" s="247">
        <v>118427</v>
      </c>
    </row>
    <row r="5864" spans="1:1" x14ac:dyDescent="0.3">
      <c r="A5864" s="247">
        <v>106129</v>
      </c>
    </row>
    <row r="5865" spans="1:1" x14ac:dyDescent="0.3">
      <c r="A5865" s="247">
        <v>107790</v>
      </c>
    </row>
    <row r="5866" spans="1:1" x14ac:dyDescent="0.3">
      <c r="A5866" s="247">
        <v>23016</v>
      </c>
    </row>
    <row r="5867" spans="1:1" x14ac:dyDescent="0.3">
      <c r="A5867" s="247">
        <v>78303</v>
      </c>
    </row>
    <row r="5868" spans="1:1" x14ac:dyDescent="0.3">
      <c r="A5868" s="247">
        <v>130632</v>
      </c>
    </row>
    <row r="5869" spans="1:1" x14ac:dyDescent="0.3">
      <c r="A5869" s="247">
        <v>15648</v>
      </c>
    </row>
    <row r="5870" spans="1:1" x14ac:dyDescent="0.3">
      <c r="A5870" s="247">
        <v>54017</v>
      </c>
    </row>
    <row r="5871" spans="1:1" x14ac:dyDescent="0.3">
      <c r="A5871" s="247">
        <v>95228</v>
      </c>
    </row>
    <row r="5872" spans="1:1" x14ac:dyDescent="0.3">
      <c r="A5872" s="247">
        <v>106408</v>
      </c>
    </row>
    <row r="5873" spans="1:1" x14ac:dyDescent="0.3">
      <c r="A5873" s="247">
        <v>108398</v>
      </c>
    </row>
    <row r="5874" spans="1:1" x14ac:dyDescent="0.3">
      <c r="A5874" s="247">
        <v>140666</v>
      </c>
    </row>
    <row r="5875" spans="1:1" x14ac:dyDescent="0.3">
      <c r="A5875" s="247">
        <v>106038</v>
      </c>
    </row>
    <row r="5876" spans="1:1" x14ac:dyDescent="0.3">
      <c r="A5876" s="247">
        <v>136564</v>
      </c>
    </row>
    <row r="5877" spans="1:1" x14ac:dyDescent="0.3">
      <c r="A5877" s="247">
        <v>13102</v>
      </c>
    </row>
    <row r="5878" spans="1:1" x14ac:dyDescent="0.3">
      <c r="A5878" s="247">
        <v>28512</v>
      </c>
    </row>
    <row r="5879" spans="1:1" x14ac:dyDescent="0.3">
      <c r="A5879" s="247">
        <v>141430</v>
      </c>
    </row>
    <row r="5880" spans="1:1" x14ac:dyDescent="0.3">
      <c r="A5880" s="247">
        <v>18353</v>
      </c>
    </row>
    <row r="5881" spans="1:1" x14ac:dyDescent="0.3">
      <c r="A5881" s="247">
        <v>18357</v>
      </c>
    </row>
    <row r="5882" spans="1:1" x14ac:dyDescent="0.3">
      <c r="A5882" s="247">
        <v>18358</v>
      </c>
    </row>
    <row r="5883" spans="1:1" x14ac:dyDescent="0.3">
      <c r="A5883" s="247">
        <v>20554</v>
      </c>
    </row>
    <row r="5884" spans="1:1" x14ac:dyDescent="0.3">
      <c r="A5884" s="247">
        <v>20558</v>
      </c>
    </row>
    <row r="5885" spans="1:1" x14ac:dyDescent="0.3">
      <c r="A5885" s="247">
        <v>33623</v>
      </c>
    </row>
    <row r="5886" spans="1:1" x14ac:dyDescent="0.3">
      <c r="A5886" s="247">
        <v>88849</v>
      </c>
    </row>
    <row r="5887" spans="1:1" x14ac:dyDescent="0.3">
      <c r="A5887" s="247">
        <v>124963</v>
      </c>
    </row>
    <row r="5888" spans="1:1" x14ac:dyDescent="0.3">
      <c r="A5888" s="247">
        <v>126059</v>
      </c>
    </row>
    <row r="5889" spans="1:1" x14ac:dyDescent="0.3">
      <c r="A5889" s="247">
        <v>126060</v>
      </c>
    </row>
    <row r="5890" spans="1:1" x14ac:dyDescent="0.3">
      <c r="A5890" s="247">
        <v>134563</v>
      </c>
    </row>
    <row r="5891" spans="1:1" x14ac:dyDescent="0.3">
      <c r="A5891" s="247">
        <v>102694</v>
      </c>
    </row>
    <row r="5892" spans="1:1" x14ac:dyDescent="0.3">
      <c r="A5892" s="247">
        <v>102723</v>
      </c>
    </row>
    <row r="5893" spans="1:1" x14ac:dyDescent="0.3">
      <c r="A5893" s="247">
        <v>102728</v>
      </c>
    </row>
    <row r="5894" spans="1:1" x14ac:dyDescent="0.3">
      <c r="A5894" s="247">
        <v>134570</v>
      </c>
    </row>
    <row r="5895" spans="1:1" x14ac:dyDescent="0.3">
      <c r="A5895" s="247">
        <v>63252</v>
      </c>
    </row>
    <row r="5896" spans="1:1" x14ac:dyDescent="0.3">
      <c r="A5896" s="247">
        <v>121086</v>
      </c>
    </row>
    <row r="5897" spans="1:1" x14ac:dyDescent="0.3">
      <c r="A5897" s="247">
        <v>141253</v>
      </c>
    </row>
    <row r="5898" spans="1:1" x14ac:dyDescent="0.3">
      <c r="A5898" s="247">
        <v>141268</v>
      </c>
    </row>
    <row r="5899" spans="1:1" x14ac:dyDescent="0.3">
      <c r="A5899" s="247">
        <v>141270</v>
      </c>
    </row>
    <row r="5900" spans="1:1" x14ac:dyDescent="0.3">
      <c r="A5900" s="247">
        <v>141418</v>
      </c>
    </row>
    <row r="5901" spans="1:1" x14ac:dyDescent="0.3">
      <c r="A5901" s="247">
        <v>141680</v>
      </c>
    </row>
    <row r="5902" spans="1:1" x14ac:dyDescent="0.3">
      <c r="A5902" s="247">
        <v>141787</v>
      </c>
    </row>
    <row r="5903" spans="1:1" x14ac:dyDescent="0.3">
      <c r="A5903" s="247">
        <v>78055</v>
      </c>
    </row>
    <row r="5904" spans="1:1" x14ac:dyDescent="0.3">
      <c r="A5904" s="247">
        <v>107926</v>
      </c>
    </row>
    <row r="5905" spans="1:1" x14ac:dyDescent="0.3">
      <c r="A5905" s="247">
        <v>130618</v>
      </c>
    </row>
    <row r="5906" spans="1:1" x14ac:dyDescent="0.3">
      <c r="A5906" s="247">
        <v>134569</v>
      </c>
    </row>
    <row r="5907" spans="1:1" x14ac:dyDescent="0.3">
      <c r="A5907" s="247">
        <v>20167</v>
      </c>
    </row>
    <row r="5908" spans="1:1" x14ac:dyDescent="0.3">
      <c r="A5908" s="247">
        <v>24551</v>
      </c>
    </row>
    <row r="5909" spans="1:1" x14ac:dyDescent="0.3">
      <c r="A5909" s="247">
        <v>60973</v>
      </c>
    </row>
    <row r="5910" spans="1:1" x14ac:dyDescent="0.3">
      <c r="A5910" s="247">
        <v>140283</v>
      </c>
    </row>
    <row r="5911" spans="1:1" x14ac:dyDescent="0.3">
      <c r="A5911" s="247">
        <v>45607</v>
      </c>
    </row>
    <row r="5912" spans="1:1" x14ac:dyDescent="0.3">
      <c r="A5912" s="247">
        <v>138352</v>
      </c>
    </row>
    <row r="5913" spans="1:1" x14ac:dyDescent="0.3">
      <c r="A5913" s="247">
        <v>106544</v>
      </c>
    </row>
    <row r="5914" spans="1:1" x14ac:dyDescent="0.3">
      <c r="A5914" s="247">
        <v>140326</v>
      </c>
    </row>
    <row r="5915" spans="1:1" x14ac:dyDescent="0.3">
      <c r="A5915" s="247">
        <v>12989</v>
      </c>
    </row>
    <row r="5916" spans="1:1" x14ac:dyDescent="0.3">
      <c r="A5916" s="247">
        <v>64626</v>
      </c>
    </row>
    <row r="5917" spans="1:1" x14ac:dyDescent="0.3">
      <c r="A5917" s="247">
        <v>12886</v>
      </c>
    </row>
    <row r="5918" spans="1:1" x14ac:dyDescent="0.3">
      <c r="A5918" s="247">
        <v>12894</v>
      </c>
    </row>
    <row r="5919" spans="1:1" x14ac:dyDescent="0.3">
      <c r="A5919" s="247">
        <v>12956</v>
      </c>
    </row>
    <row r="5920" spans="1:1" x14ac:dyDescent="0.3">
      <c r="A5920" s="247">
        <v>13072</v>
      </c>
    </row>
    <row r="5921" spans="1:1" x14ac:dyDescent="0.3">
      <c r="A5921" s="247">
        <v>13095</v>
      </c>
    </row>
    <row r="5922" spans="1:1" x14ac:dyDescent="0.3">
      <c r="A5922" s="247">
        <v>13518</v>
      </c>
    </row>
    <row r="5923" spans="1:1" x14ac:dyDescent="0.3">
      <c r="A5923" s="247">
        <v>63031</v>
      </c>
    </row>
    <row r="5924" spans="1:1" x14ac:dyDescent="0.3">
      <c r="A5924" s="247">
        <v>77109</v>
      </c>
    </row>
    <row r="5925" spans="1:1" x14ac:dyDescent="0.3">
      <c r="A5925" s="247">
        <v>82452</v>
      </c>
    </row>
    <row r="5926" spans="1:1" x14ac:dyDescent="0.3">
      <c r="A5926" s="247">
        <v>95121</v>
      </c>
    </row>
    <row r="5927" spans="1:1" x14ac:dyDescent="0.3">
      <c r="A5927" s="247">
        <v>37528</v>
      </c>
    </row>
    <row r="5928" spans="1:1" x14ac:dyDescent="0.3">
      <c r="A5928" s="247">
        <v>54552</v>
      </c>
    </row>
    <row r="5929" spans="1:1" x14ac:dyDescent="0.3">
      <c r="A5929" s="247">
        <v>12763</v>
      </c>
    </row>
    <row r="5930" spans="1:1" x14ac:dyDescent="0.3">
      <c r="A5930" s="247">
        <v>34214</v>
      </c>
    </row>
    <row r="5931" spans="1:1" x14ac:dyDescent="0.3">
      <c r="A5931" s="247">
        <v>139957</v>
      </c>
    </row>
    <row r="5932" spans="1:1" x14ac:dyDescent="0.3">
      <c r="A5932" s="247">
        <v>139958</v>
      </c>
    </row>
    <row r="5933" spans="1:1" x14ac:dyDescent="0.3">
      <c r="A5933" s="247">
        <v>122304</v>
      </c>
    </row>
    <row r="5934" spans="1:1" x14ac:dyDescent="0.3">
      <c r="A5934" s="247">
        <v>115807</v>
      </c>
    </row>
    <row r="5935" spans="1:1" x14ac:dyDescent="0.3">
      <c r="A5935" s="247">
        <v>13181</v>
      </c>
    </row>
    <row r="5936" spans="1:1" x14ac:dyDescent="0.3">
      <c r="A5936" s="247">
        <v>15436</v>
      </c>
    </row>
    <row r="5937" spans="1:1" x14ac:dyDescent="0.3">
      <c r="A5937" s="247">
        <v>17704</v>
      </c>
    </row>
    <row r="5938" spans="1:1" x14ac:dyDescent="0.3">
      <c r="A5938" s="247">
        <v>49695</v>
      </c>
    </row>
    <row r="5939" spans="1:1" x14ac:dyDescent="0.3">
      <c r="A5939" s="247">
        <v>12992</v>
      </c>
    </row>
    <row r="5940" spans="1:1" x14ac:dyDescent="0.3">
      <c r="A5940" s="247">
        <v>14013</v>
      </c>
    </row>
    <row r="5941" spans="1:1" x14ac:dyDescent="0.3">
      <c r="A5941" s="247">
        <v>14887</v>
      </c>
    </row>
    <row r="5942" spans="1:1" x14ac:dyDescent="0.3">
      <c r="A5942" s="247">
        <v>15299</v>
      </c>
    </row>
    <row r="5943" spans="1:1" x14ac:dyDescent="0.3">
      <c r="A5943" s="247">
        <v>106414</v>
      </c>
    </row>
    <row r="5944" spans="1:1" x14ac:dyDescent="0.3">
      <c r="A5944" s="247">
        <v>111806</v>
      </c>
    </row>
    <row r="5945" spans="1:1" x14ac:dyDescent="0.3">
      <c r="A5945" s="247">
        <v>112162</v>
      </c>
    </row>
    <row r="5946" spans="1:1" x14ac:dyDescent="0.3">
      <c r="A5946" s="247">
        <v>112163</v>
      </c>
    </row>
    <row r="5947" spans="1:1" x14ac:dyDescent="0.3">
      <c r="A5947" s="247">
        <v>128818</v>
      </c>
    </row>
    <row r="5948" spans="1:1" x14ac:dyDescent="0.3">
      <c r="A5948" s="247">
        <v>128819</v>
      </c>
    </row>
    <row r="5949" spans="1:1" x14ac:dyDescent="0.3">
      <c r="A5949" s="247">
        <v>57900</v>
      </c>
    </row>
    <row r="5950" spans="1:1" x14ac:dyDescent="0.3">
      <c r="A5950" s="247">
        <v>128288</v>
      </c>
    </row>
    <row r="5951" spans="1:1" x14ac:dyDescent="0.3">
      <c r="A5951" s="247">
        <v>83838</v>
      </c>
    </row>
    <row r="5952" spans="1:1" x14ac:dyDescent="0.3">
      <c r="A5952" s="247">
        <v>83839</v>
      </c>
    </row>
    <row r="5953" spans="1:1" x14ac:dyDescent="0.3">
      <c r="A5953" s="247">
        <v>14977</v>
      </c>
    </row>
    <row r="5954" spans="1:1" x14ac:dyDescent="0.3">
      <c r="A5954" s="247">
        <v>132465</v>
      </c>
    </row>
    <row r="5955" spans="1:1" x14ac:dyDescent="0.3">
      <c r="A5955" s="247">
        <v>20763</v>
      </c>
    </row>
    <row r="5956" spans="1:1" x14ac:dyDescent="0.3">
      <c r="A5956" s="247">
        <v>87586</v>
      </c>
    </row>
    <row r="5957" spans="1:1" x14ac:dyDescent="0.3">
      <c r="A5957" s="247">
        <v>81493</v>
      </c>
    </row>
    <row r="5958" spans="1:1" x14ac:dyDescent="0.3">
      <c r="A5958" s="247">
        <v>64610</v>
      </c>
    </row>
    <row r="5959" spans="1:1" x14ac:dyDescent="0.3">
      <c r="A5959" s="247">
        <v>13192</v>
      </c>
    </row>
    <row r="5960" spans="1:1" x14ac:dyDescent="0.3">
      <c r="A5960" s="247">
        <v>13063</v>
      </c>
    </row>
    <row r="5961" spans="1:1" x14ac:dyDescent="0.3">
      <c r="A5961" s="247">
        <v>13064</v>
      </c>
    </row>
    <row r="5962" spans="1:1" x14ac:dyDescent="0.3">
      <c r="A5962" s="247">
        <v>13165</v>
      </c>
    </row>
    <row r="5963" spans="1:1" x14ac:dyDescent="0.3">
      <c r="A5963" s="247">
        <v>27760</v>
      </c>
    </row>
    <row r="5964" spans="1:1" x14ac:dyDescent="0.3">
      <c r="A5964" s="247">
        <v>35224</v>
      </c>
    </row>
    <row r="5965" spans="1:1" x14ac:dyDescent="0.3">
      <c r="A5965" s="247">
        <v>111524</v>
      </c>
    </row>
    <row r="5966" spans="1:1" x14ac:dyDescent="0.3">
      <c r="A5966" s="247">
        <v>15167</v>
      </c>
    </row>
    <row r="5967" spans="1:1" x14ac:dyDescent="0.3">
      <c r="A5967" s="247">
        <v>88729</v>
      </c>
    </row>
    <row r="5968" spans="1:1" x14ac:dyDescent="0.3">
      <c r="A5968" s="247">
        <v>88730</v>
      </c>
    </row>
    <row r="5969" spans="1:1" x14ac:dyDescent="0.3">
      <c r="A5969" s="247">
        <v>88732</v>
      </c>
    </row>
    <row r="5970" spans="1:1" x14ac:dyDescent="0.3">
      <c r="A5970" s="247">
        <v>110771</v>
      </c>
    </row>
    <row r="5971" spans="1:1" x14ac:dyDescent="0.3">
      <c r="A5971" s="247">
        <v>110888</v>
      </c>
    </row>
    <row r="5972" spans="1:1" x14ac:dyDescent="0.3">
      <c r="A5972" s="247">
        <v>127384</v>
      </c>
    </row>
    <row r="5973" spans="1:1" x14ac:dyDescent="0.3">
      <c r="A5973" s="247">
        <v>14001</v>
      </c>
    </row>
    <row r="5974" spans="1:1" x14ac:dyDescent="0.3">
      <c r="A5974" s="247">
        <v>16053</v>
      </c>
    </row>
    <row r="5975" spans="1:1" x14ac:dyDescent="0.3">
      <c r="A5975" s="247">
        <v>27353</v>
      </c>
    </row>
    <row r="5976" spans="1:1" x14ac:dyDescent="0.3">
      <c r="A5976" s="247">
        <v>67375</v>
      </c>
    </row>
    <row r="5977" spans="1:1" x14ac:dyDescent="0.3">
      <c r="A5977" s="247">
        <v>98702</v>
      </c>
    </row>
    <row r="5978" spans="1:1" x14ac:dyDescent="0.3">
      <c r="A5978" s="247">
        <v>100362</v>
      </c>
    </row>
    <row r="5979" spans="1:1" x14ac:dyDescent="0.3">
      <c r="A5979" s="247">
        <v>106375</v>
      </c>
    </row>
    <row r="5980" spans="1:1" x14ac:dyDescent="0.3">
      <c r="A5980" s="247">
        <v>98703</v>
      </c>
    </row>
    <row r="5981" spans="1:1" x14ac:dyDescent="0.3">
      <c r="A5981" s="247">
        <v>98704</v>
      </c>
    </row>
    <row r="5982" spans="1:1" x14ac:dyDescent="0.3">
      <c r="A5982" s="247">
        <v>63839</v>
      </c>
    </row>
    <row r="5983" spans="1:1" x14ac:dyDescent="0.3">
      <c r="A5983" s="247">
        <v>75324</v>
      </c>
    </row>
    <row r="5984" spans="1:1" x14ac:dyDescent="0.3">
      <c r="A5984" s="247">
        <v>53814</v>
      </c>
    </row>
    <row r="5985" spans="1:1" x14ac:dyDescent="0.3">
      <c r="A5985" s="247">
        <v>12922</v>
      </c>
    </row>
    <row r="5986" spans="1:1" x14ac:dyDescent="0.3">
      <c r="A5986" s="247">
        <v>17422</v>
      </c>
    </row>
    <row r="5987" spans="1:1" x14ac:dyDescent="0.3">
      <c r="A5987" s="247">
        <v>17426</v>
      </c>
    </row>
    <row r="5988" spans="1:1" x14ac:dyDescent="0.3">
      <c r="A5988" s="247">
        <v>53849</v>
      </c>
    </row>
    <row r="5989" spans="1:1" x14ac:dyDescent="0.3">
      <c r="A5989" s="247">
        <v>61200</v>
      </c>
    </row>
    <row r="5990" spans="1:1" x14ac:dyDescent="0.3">
      <c r="A5990" s="247">
        <v>113581</v>
      </c>
    </row>
    <row r="5991" spans="1:1" x14ac:dyDescent="0.3">
      <c r="A5991" s="247">
        <v>133819</v>
      </c>
    </row>
    <row r="5992" spans="1:1" x14ac:dyDescent="0.3">
      <c r="A5992" s="247">
        <v>134581</v>
      </c>
    </row>
    <row r="5993" spans="1:1" x14ac:dyDescent="0.3">
      <c r="A5993" s="247">
        <v>135299</v>
      </c>
    </row>
    <row r="5994" spans="1:1" x14ac:dyDescent="0.3">
      <c r="A5994" s="247">
        <v>104667</v>
      </c>
    </row>
    <row r="5995" spans="1:1" x14ac:dyDescent="0.3">
      <c r="A5995" s="247">
        <v>67939</v>
      </c>
    </row>
    <row r="5996" spans="1:1" x14ac:dyDescent="0.3">
      <c r="A5996" s="247">
        <v>16363</v>
      </c>
    </row>
    <row r="5997" spans="1:1" x14ac:dyDescent="0.3">
      <c r="A5997" s="247">
        <v>16365</v>
      </c>
    </row>
    <row r="5998" spans="1:1" x14ac:dyDescent="0.3">
      <c r="A5998" s="247">
        <v>74909</v>
      </c>
    </row>
    <row r="5999" spans="1:1" x14ac:dyDescent="0.3">
      <c r="A5999" s="247">
        <v>74911</v>
      </c>
    </row>
    <row r="6000" spans="1:1" x14ac:dyDescent="0.3">
      <c r="A6000" s="247">
        <v>77554</v>
      </c>
    </row>
    <row r="6001" spans="1:1" x14ac:dyDescent="0.3">
      <c r="A6001" s="247">
        <v>80300</v>
      </c>
    </row>
    <row r="6002" spans="1:1" x14ac:dyDescent="0.3">
      <c r="A6002" s="247">
        <v>111336</v>
      </c>
    </row>
    <row r="6003" spans="1:1" x14ac:dyDescent="0.3">
      <c r="A6003" s="247">
        <v>118577</v>
      </c>
    </row>
    <row r="6004" spans="1:1" x14ac:dyDescent="0.3">
      <c r="A6004" s="247">
        <v>63277</v>
      </c>
    </row>
    <row r="6005" spans="1:1" x14ac:dyDescent="0.3">
      <c r="A6005" s="247">
        <v>13561</v>
      </c>
    </row>
    <row r="6006" spans="1:1" x14ac:dyDescent="0.3">
      <c r="A6006" s="247">
        <v>116466</v>
      </c>
    </row>
    <row r="6007" spans="1:1" x14ac:dyDescent="0.3">
      <c r="A6007" s="247">
        <v>105293</v>
      </c>
    </row>
    <row r="6008" spans="1:1" x14ac:dyDescent="0.3">
      <c r="A6008" s="247">
        <v>136554</v>
      </c>
    </row>
    <row r="6009" spans="1:1" x14ac:dyDescent="0.3">
      <c r="A6009" s="247">
        <v>46420</v>
      </c>
    </row>
    <row r="6010" spans="1:1" x14ac:dyDescent="0.3">
      <c r="A6010" s="247">
        <v>29296</v>
      </c>
    </row>
    <row r="6011" spans="1:1" x14ac:dyDescent="0.3">
      <c r="A6011" s="247">
        <v>24371</v>
      </c>
    </row>
    <row r="6012" spans="1:1" x14ac:dyDescent="0.3">
      <c r="A6012" s="247">
        <v>32534</v>
      </c>
    </row>
    <row r="6013" spans="1:1" x14ac:dyDescent="0.3">
      <c r="A6013" s="247">
        <v>34801</v>
      </c>
    </row>
    <row r="6014" spans="1:1" x14ac:dyDescent="0.3">
      <c r="A6014" s="247">
        <v>107483</v>
      </c>
    </row>
    <row r="6015" spans="1:1" x14ac:dyDescent="0.3">
      <c r="A6015" s="247">
        <v>107889</v>
      </c>
    </row>
    <row r="6016" spans="1:1" x14ac:dyDescent="0.3">
      <c r="A6016" s="247">
        <v>112154</v>
      </c>
    </row>
    <row r="6017" spans="1:1" x14ac:dyDescent="0.3">
      <c r="A6017" s="247">
        <v>112156</v>
      </c>
    </row>
    <row r="6018" spans="1:1" x14ac:dyDescent="0.3">
      <c r="A6018" s="247">
        <v>116874</v>
      </c>
    </row>
    <row r="6019" spans="1:1" x14ac:dyDescent="0.3">
      <c r="A6019" s="247">
        <v>136082</v>
      </c>
    </row>
    <row r="6020" spans="1:1" x14ac:dyDescent="0.3">
      <c r="A6020" s="247">
        <v>59882</v>
      </c>
    </row>
    <row r="6021" spans="1:1" x14ac:dyDescent="0.3">
      <c r="A6021" s="247">
        <v>64605</v>
      </c>
    </row>
    <row r="6022" spans="1:1" x14ac:dyDescent="0.3">
      <c r="A6022" s="247">
        <v>64607</v>
      </c>
    </row>
    <row r="6023" spans="1:1" x14ac:dyDescent="0.3">
      <c r="A6023" s="247">
        <v>134548</v>
      </c>
    </row>
    <row r="6024" spans="1:1" x14ac:dyDescent="0.3">
      <c r="A6024" s="247">
        <v>134549</v>
      </c>
    </row>
    <row r="6025" spans="1:1" x14ac:dyDescent="0.3">
      <c r="A6025" s="247">
        <v>12847</v>
      </c>
    </row>
    <row r="6026" spans="1:1" x14ac:dyDescent="0.3">
      <c r="A6026" s="247">
        <v>24204</v>
      </c>
    </row>
    <row r="6027" spans="1:1" x14ac:dyDescent="0.3">
      <c r="A6027" s="247">
        <v>88839</v>
      </c>
    </row>
    <row r="6028" spans="1:1" x14ac:dyDescent="0.3">
      <c r="A6028" s="247">
        <v>128287</v>
      </c>
    </row>
    <row r="6029" spans="1:1" x14ac:dyDescent="0.3">
      <c r="A6029" s="247">
        <v>13088</v>
      </c>
    </row>
    <row r="6030" spans="1:1" x14ac:dyDescent="0.3">
      <c r="A6030" s="247">
        <v>13109</v>
      </c>
    </row>
    <row r="6031" spans="1:1" x14ac:dyDescent="0.3">
      <c r="A6031" s="247">
        <v>17696</v>
      </c>
    </row>
    <row r="6032" spans="1:1" x14ac:dyDescent="0.3">
      <c r="A6032" s="247">
        <v>17698</v>
      </c>
    </row>
    <row r="6033" spans="1:1" x14ac:dyDescent="0.3">
      <c r="A6033" s="247">
        <v>71697</v>
      </c>
    </row>
    <row r="6034" spans="1:1" x14ac:dyDescent="0.3">
      <c r="A6034" s="247">
        <v>88838</v>
      </c>
    </row>
    <row r="6035" spans="1:1" x14ac:dyDescent="0.3">
      <c r="A6035" s="247">
        <v>58706</v>
      </c>
    </row>
    <row r="6036" spans="1:1" x14ac:dyDescent="0.3">
      <c r="A6036" s="247">
        <v>134373</v>
      </c>
    </row>
    <row r="6037" spans="1:1" x14ac:dyDescent="0.3">
      <c r="A6037" s="247">
        <v>135088</v>
      </c>
    </row>
    <row r="6038" spans="1:1" x14ac:dyDescent="0.3">
      <c r="A6038" s="247">
        <v>15813</v>
      </c>
    </row>
    <row r="6039" spans="1:1" x14ac:dyDescent="0.3">
      <c r="A6039" s="247">
        <v>134544</v>
      </c>
    </row>
    <row r="6040" spans="1:1" x14ac:dyDescent="0.3">
      <c r="A6040" s="247">
        <v>12835</v>
      </c>
    </row>
    <row r="6041" spans="1:1" x14ac:dyDescent="0.3">
      <c r="A6041" s="247">
        <v>135414</v>
      </c>
    </row>
    <row r="6042" spans="1:1" x14ac:dyDescent="0.3">
      <c r="A6042" s="247">
        <v>136553</v>
      </c>
    </row>
    <row r="6043" spans="1:1" x14ac:dyDescent="0.3">
      <c r="A6043" s="247">
        <v>136556</v>
      </c>
    </row>
    <row r="6044" spans="1:1" x14ac:dyDescent="0.3">
      <c r="A6044" s="247">
        <v>12877</v>
      </c>
    </row>
    <row r="6045" spans="1:1" x14ac:dyDescent="0.3">
      <c r="A6045" s="247">
        <v>109848</v>
      </c>
    </row>
    <row r="6046" spans="1:1" x14ac:dyDescent="0.3">
      <c r="A6046" s="247">
        <v>13558</v>
      </c>
    </row>
    <row r="6047" spans="1:1" x14ac:dyDescent="0.3">
      <c r="A6047" s="247">
        <v>13559</v>
      </c>
    </row>
    <row r="6048" spans="1:1" x14ac:dyDescent="0.3">
      <c r="A6048" s="247">
        <v>13560</v>
      </c>
    </row>
    <row r="6049" spans="1:1" x14ac:dyDescent="0.3">
      <c r="A6049" s="247">
        <v>13562</v>
      </c>
    </row>
    <row r="6050" spans="1:1" x14ac:dyDescent="0.3">
      <c r="A6050" s="247">
        <v>88745</v>
      </c>
    </row>
    <row r="6051" spans="1:1" x14ac:dyDescent="0.3">
      <c r="A6051" s="247">
        <v>102820</v>
      </c>
    </row>
    <row r="6052" spans="1:1" x14ac:dyDescent="0.3">
      <c r="A6052" s="247">
        <v>136896</v>
      </c>
    </row>
    <row r="6053" spans="1:1" x14ac:dyDescent="0.3">
      <c r="A6053" s="247">
        <v>136898</v>
      </c>
    </row>
    <row r="6054" spans="1:1" x14ac:dyDescent="0.3">
      <c r="A6054" s="247">
        <v>78509</v>
      </c>
    </row>
    <row r="6055" spans="1:1" x14ac:dyDescent="0.3">
      <c r="A6055" s="247">
        <v>100802</v>
      </c>
    </row>
    <row r="6056" spans="1:1" x14ac:dyDescent="0.3">
      <c r="A6056" s="247">
        <v>20144</v>
      </c>
    </row>
    <row r="6057" spans="1:1" x14ac:dyDescent="0.3">
      <c r="A6057" s="247">
        <v>40251</v>
      </c>
    </row>
    <row r="6058" spans="1:1" x14ac:dyDescent="0.3">
      <c r="A6058" s="247">
        <v>14784</v>
      </c>
    </row>
    <row r="6059" spans="1:1" x14ac:dyDescent="0.3">
      <c r="A6059" s="247">
        <v>15672</v>
      </c>
    </row>
    <row r="6060" spans="1:1" x14ac:dyDescent="0.3">
      <c r="A6060" s="247">
        <v>99787</v>
      </c>
    </row>
    <row r="6061" spans="1:1" x14ac:dyDescent="0.3">
      <c r="A6061" s="247">
        <v>133301</v>
      </c>
    </row>
    <row r="6062" spans="1:1" x14ac:dyDescent="0.3">
      <c r="A6062" s="247">
        <v>140047</v>
      </c>
    </row>
    <row r="6063" spans="1:1" x14ac:dyDescent="0.3">
      <c r="A6063" s="247">
        <v>140048</v>
      </c>
    </row>
    <row r="6064" spans="1:1" x14ac:dyDescent="0.3">
      <c r="A6064" s="247">
        <v>140052</v>
      </c>
    </row>
    <row r="6065" spans="1:1" x14ac:dyDescent="0.3">
      <c r="A6065" s="247">
        <v>140061</v>
      </c>
    </row>
    <row r="6066" spans="1:1" x14ac:dyDescent="0.3">
      <c r="A6066" s="247">
        <v>140241</v>
      </c>
    </row>
    <row r="6067" spans="1:1" x14ac:dyDescent="0.3">
      <c r="A6067" s="247">
        <v>140042</v>
      </c>
    </row>
    <row r="6068" spans="1:1" x14ac:dyDescent="0.3">
      <c r="A6068" s="247">
        <v>140043</v>
      </c>
    </row>
    <row r="6069" spans="1:1" x14ac:dyDescent="0.3">
      <c r="A6069" s="247">
        <v>140053</v>
      </c>
    </row>
    <row r="6070" spans="1:1" x14ac:dyDescent="0.3">
      <c r="A6070" s="247">
        <v>14921</v>
      </c>
    </row>
    <row r="6071" spans="1:1" x14ac:dyDescent="0.3">
      <c r="A6071" s="247">
        <v>19998</v>
      </c>
    </row>
    <row r="6072" spans="1:1" x14ac:dyDescent="0.3">
      <c r="A6072" s="247">
        <v>20001</v>
      </c>
    </row>
    <row r="6073" spans="1:1" x14ac:dyDescent="0.3">
      <c r="A6073" s="247">
        <v>20034</v>
      </c>
    </row>
    <row r="6074" spans="1:1" x14ac:dyDescent="0.3">
      <c r="A6074" s="247">
        <v>134560</v>
      </c>
    </row>
    <row r="6075" spans="1:1" x14ac:dyDescent="0.3">
      <c r="A6075" s="247">
        <v>133371</v>
      </c>
    </row>
    <row r="6076" spans="1:1" x14ac:dyDescent="0.3">
      <c r="A6076" s="247">
        <v>138551</v>
      </c>
    </row>
    <row r="6077" spans="1:1" x14ac:dyDescent="0.3">
      <c r="A6077" s="247">
        <v>53446</v>
      </c>
    </row>
    <row r="6078" spans="1:1" x14ac:dyDescent="0.3">
      <c r="A6078" s="247">
        <v>57598</v>
      </c>
    </row>
    <row r="6079" spans="1:1" x14ac:dyDescent="0.3">
      <c r="A6079" s="247">
        <v>113846</v>
      </c>
    </row>
    <row r="6080" spans="1:1" x14ac:dyDescent="0.3">
      <c r="A6080" s="247">
        <v>12884</v>
      </c>
    </row>
    <row r="6081" spans="1:1" x14ac:dyDescent="0.3">
      <c r="A6081" s="247">
        <v>24500</v>
      </c>
    </row>
    <row r="6082" spans="1:1" x14ac:dyDescent="0.3">
      <c r="A6082" s="247">
        <v>54586</v>
      </c>
    </row>
    <row r="6083" spans="1:1" x14ac:dyDescent="0.3">
      <c r="A6083" s="247">
        <v>54587</v>
      </c>
    </row>
    <row r="6084" spans="1:1" x14ac:dyDescent="0.3">
      <c r="A6084" s="247">
        <v>59097</v>
      </c>
    </row>
    <row r="6085" spans="1:1" x14ac:dyDescent="0.3">
      <c r="A6085" s="247">
        <v>60116</v>
      </c>
    </row>
    <row r="6086" spans="1:1" x14ac:dyDescent="0.3">
      <c r="A6086" s="247">
        <v>64636</v>
      </c>
    </row>
    <row r="6087" spans="1:1" x14ac:dyDescent="0.3">
      <c r="A6087" s="247">
        <v>81807</v>
      </c>
    </row>
    <row r="6088" spans="1:1" x14ac:dyDescent="0.3">
      <c r="A6088" s="247">
        <v>95209</v>
      </c>
    </row>
    <row r="6089" spans="1:1" x14ac:dyDescent="0.3">
      <c r="A6089" s="247">
        <v>135300</v>
      </c>
    </row>
    <row r="6090" spans="1:1" x14ac:dyDescent="0.3">
      <c r="A6090" s="247">
        <v>135301</v>
      </c>
    </row>
    <row r="6091" spans="1:1" x14ac:dyDescent="0.3">
      <c r="A6091" s="247">
        <v>138055</v>
      </c>
    </row>
    <row r="6092" spans="1:1" x14ac:dyDescent="0.3">
      <c r="A6092" s="247">
        <v>102588</v>
      </c>
    </row>
    <row r="6093" spans="1:1" x14ac:dyDescent="0.3">
      <c r="A6093" s="247">
        <v>13186</v>
      </c>
    </row>
    <row r="6094" spans="1:1" x14ac:dyDescent="0.3">
      <c r="A6094" s="247">
        <v>81455</v>
      </c>
    </row>
    <row r="6095" spans="1:1" x14ac:dyDescent="0.3">
      <c r="A6095" s="247">
        <v>54019</v>
      </c>
    </row>
    <row r="6096" spans="1:1" x14ac:dyDescent="0.3">
      <c r="A6096" s="247">
        <v>95229</v>
      </c>
    </row>
    <row r="6097" spans="1:1" x14ac:dyDescent="0.3">
      <c r="A6097" s="247">
        <v>120995</v>
      </c>
    </row>
    <row r="6098" spans="1:1" x14ac:dyDescent="0.3">
      <c r="A6098" s="247">
        <v>13178</v>
      </c>
    </row>
    <row r="6099" spans="1:1" x14ac:dyDescent="0.3">
      <c r="A6099" s="247">
        <v>13179</v>
      </c>
    </row>
    <row r="6100" spans="1:1" x14ac:dyDescent="0.3">
      <c r="A6100" s="247">
        <v>29293</v>
      </c>
    </row>
    <row r="6101" spans="1:1" x14ac:dyDescent="0.3">
      <c r="A6101" s="247">
        <v>26215</v>
      </c>
    </row>
    <row r="6102" spans="1:1" x14ac:dyDescent="0.3">
      <c r="A6102" s="247">
        <v>109944</v>
      </c>
    </row>
    <row r="6103" spans="1:1" x14ac:dyDescent="0.3">
      <c r="A6103" s="247">
        <v>56520</v>
      </c>
    </row>
    <row r="6104" spans="1:1" x14ac:dyDescent="0.3">
      <c r="A6104" s="247">
        <v>106909</v>
      </c>
    </row>
    <row r="6105" spans="1:1" x14ac:dyDescent="0.3">
      <c r="A6105" s="247">
        <v>106913</v>
      </c>
    </row>
    <row r="6106" spans="1:1" x14ac:dyDescent="0.3">
      <c r="A6106" s="247">
        <v>132799</v>
      </c>
    </row>
    <row r="6107" spans="1:1" x14ac:dyDescent="0.3">
      <c r="A6107" s="247">
        <v>136824</v>
      </c>
    </row>
    <row r="6108" spans="1:1" x14ac:dyDescent="0.3">
      <c r="A6108" s="247">
        <v>136825</v>
      </c>
    </row>
    <row r="6109" spans="1:1" x14ac:dyDescent="0.3">
      <c r="A6109" s="247">
        <v>136826</v>
      </c>
    </row>
    <row r="6110" spans="1:1" x14ac:dyDescent="0.3">
      <c r="A6110" s="247">
        <v>136854</v>
      </c>
    </row>
    <row r="6111" spans="1:1" x14ac:dyDescent="0.3">
      <c r="A6111" s="247">
        <v>136876</v>
      </c>
    </row>
    <row r="6112" spans="1:1" x14ac:dyDescent="0.3">
      <c r="A6112" s="247">
        <v>136880</v>
      </c>
    </row>
    <row r="6113" spans="1:1" x14ac:dyDescent="0.3">
      <c r="A6113" s="247">
        <v>72184</v>
      </c>
    </row>
    <row r="6114" spans="1:1" x14ac:dyDescent="0.3">
      <c r="A6114" s="247">
        <v>105108</v>
      </c>
    </row>
    <row r="6115" spans="1:1" x14ac:dyDescent="0.3">
      <c r="A6115" s="247">
        <v>136675</v>
      </c>
    </row>
    <row r="6116" spans="1:1" x14ac:dyDescent="0.3">
      <c r="A6116" s="247">
        <v>136881</v>
      </c>
    </row>
    <row r="6117" spans="1:1" x14ac:dyDescent="0.3">
      <c r="A6117" s="247">
        <v>106917</v>
      </c>
    </row>
    <row r="6118" spans="1:1" x14ac:dyDescent="0.3">
      <c r="A6118" s="247">
        <v>106919</v>
      </c>
    </row>
    <row r="6119" spans="1:1" x14ac:dyDescent="0.3">
      <c r="A6119" s="247">
        <v>114430</v>
      </c>
    </row>
    <row r="6120" spans="1:1" x14ac:dyDescent="0.3">
      <c r="A6120" s="247">
        <v>130572</v>
      </c>
    </row>
    <row r="6121" spans="1:1" x14ac:dyDescent="0.3">
      <c r="A6121" s="247">
        <v>93139</v>
      </c>
    </row>
    <row r="6122" spans="1:1" x14ac:dyDescent="0.3">
      <c r="A6122" s="247">
        <v>115282</v>
      </c>
    </row>
    <row r="6123" spans="1:1" x14ac:dyDescent="0.3">
      <c r="A6123" s="247">
        <v>140059</v>
      </c>
    </row>
    <row r="6124" spans="1:1" x14ac:dyDescent="0.3">
      <c r="A6124" s="247">
        <v>139141</v>
      </c>
    </row>
    <row r="6125" spans="1:1" x14ac:dyDescent="0.3">
      <c r="A6125" s="247">
        <v>139142</v>
      </c>
    </row>
    <row r="6126" spans="1:1" x14ac:dyDescent="0.3">
      <c r="A6126" s="247">
        <v>139143</v>
      </c>
    </row>
    <row r="6127" spans="1:1" x14ac:dyDescent="0.3">
      <c r="A6127" s="247">
        <v>139144</v>
      </c>
    </row>
    <row r="6128" spans="1:1" x14ac:dyDescent="0.3">
      <c r="A6128" s="247">
        <v>106130</v>
      </c>
    </row>
    <row r="6129" spans="1:1" x14ac:dyDescent="0.3">
      <c r="A6129" s="247">
        <v>106131</v>
      </c>
    </row>
    <row r="6130" spans="1:1" x14ac:dyDescent="0.3">
      <c r="A6130" s="247">
        <v>110702</v>
      </c>
    </row>
    <row r="6131" spans="1:1" x14ac:dyDescent="0.3">
      <c r="A6131" s="247">
        <v>110889</v>
      </c>
    </row>
    <row r="6132" spans="1:1" x14ac:dyDescent="0.3">
      <c r="A6132" s="247">
        <v>110893</v>
      </c>
    </row>
    <row r="6133" spans="1:1" x14ac:dyDescent="0.3">
      <c r="A6133" s="247">
        <v>113242</v>
      </c>
    </row>
    <row r="6134" spans="1:1" x14ac:dyDescent="0.3">
      <c r="A6134" s="247">
        <v>114773</v>
      </c>
    </row>
    <row r="6135" spans="1:1" x14ac:dyDescent="0.3">
      <c r="A6135" s="247">
        <v>142982</v>
      </c>
    </row>
    <row r="6136" spans="1:1" x14ac:dyDescent="0.3">
      <c r="A6136" s="247">
        <v>123710</v>
      </c>
    </row>
    <row r="6137" spans="1:1" x14ac:dyDescent="0.3">
      <c r="A6137" s="247">
        <v>64462</v>
      </c>
    </row>
    <row r="6138" spans="1:1" x14ac:dyDescent="0.3">
      <c r="A6138" s="247">
        <v>78418</v>
      </c>
    </row>
    <row r="6139" spans="1:1" x14ac:dyDescent="0.3">
      <c r="A6139" s="247">
        <v>134564</v>
      </c>
    </row>
    <row r="6140" spans="1:1" x14ac:dyDescent="0.3">
      <c r="A6140" s="247">
        <v>49254</v>
      </c>
    </row>
    <row r="6141" spans="1:1" x14ac:dyDescent="0.3">
      <c r="A6141" s="247">
        <v>89194</v>
      </c>
    </row>
    <row r="6142" spans="1:1" x14ac:dyDescent="0.3">
      <c r="A6142" s="247">
        <v>141265</v>
      </c>
    </row>
    <row r="6143" spans="1:1" x14ac:dyDescent="0.3">
      <c r="A6143" s="247">
        <v>141266</v>
      </c>
    </row>
    <row r="6144" spans="1:1" x14ac:dyDescent="0.3">
      <c r="A6144" s="247">
        <v>141615</v>
      </c>
    </row>
    <row r="6145" spans="1:1" x14ac:dyDescent="0.3">
      <c r="A6145" s="247">
        <v>141679</v>
      </c>
    </row>
    <row r="6146" spans="1:1" x14ac:dyDescent="0.3">
      <c r="A6146" s="247">
        <v>64646</v>
      </c>
    </row>
    <row r="6147" spans="1:1" x14ac:dyDescent="0.3">
      <c r="A6147" s="247">
        <v>76806</v>
      </c>
    </row>
    <row r="6148" spans="1:1" x14ac:dyDescent="0.3">
      <c r="A6148" s="247">
        <v>12948</v>
      </c>
    </row>
    <row r="6149" spans="1:1" x14ac:dyDescent="0.3">
      <c r="A6149" s="247">
        <v>12950</v>
      </c>
    </row>
    <row r="6150" spans="1:1" x14ac:dyDescent="0.3">
      <c r="A6150" s="247">
        <v>13161</v>
      </c>
    </row>
    <row r="6151" spans="1:1" x14ac:dyDescent="0.3">
      <c r="A6151" s="247">
        <v>102276</v>
      </c>
    </row>
    <row r="6152" spans="1:1" x14ac:dyDescent="0.3">
      <c r="A6152" s="247">
        <v>102279</v>
      </c>
    </row>
    <row r="6153" spans="1:1" x14ac:dyDescent="0.3">
      <c r="A6153" s="247">
        <v>19842</v>
      </c>
    </row>
    <row r="6154" spans="1:1" x14ac:dyDescent="0.3">
      <c r="A6154" s="247">
        <v>121126</v>
      </c>
    </row>
    <row r="6155" spans="1:1" x14ac:dyDescent="0.3">
      <c r="A6155" s="247">
        <v>13094</v>
      </c>
    </row>
    <row r="6156" spans="1:1" x14ac:dyDescent="0.3">
      <c r="A6156" s="247">
        <v>13180</v>
      </c>
    </row>
    <row r="6157" spans="1:1" x14ac:dyDescent="0.3">
      <c r="A6157" s="247">
        <v>14885</v>
      </c>
    </row>
    <row r="6158" spans="1:1" x14ac:dyDescent="0.3">
      <c r="A6158" s="247">
        <v>15673</v>
      </c>
    </row>
    <row r="6159" spans="1:1" x14ac:dyDescent="0.3">
      <c r="A6159" s="247">
        <v>128815</v>
      </c>
    </row>
    <row r="6160" spans="1:1" x14ac:dyDescent="0.3">
      <c r="A6160" s="247">
        <v>119621</v>
      </c>
    </row>
    <row r="6161" spans="1:1" x14ac:dyDescent="0.3">
      <c r="A6161" s="247">
        <v>78181</v>
      </c>
    </row>
    <row r="6162" spans="1:1" x14ac:dyDescent="0.3">
      <c r="A6162" s="247">
        <v>20760</v>
      </c>
    </row>
    <row r="6163" spans="1:1" x14ac:dyDescent="0.3">
      <c r="A6163" s="247">
        <v>23778</v>
      </c>
    </row>
    <row r="6164" spans="1:1" x14ac:dyDescent="0.3">
      <c r="A6164" s="247">
        <v>69229</v>
      </c>
    </row>
    <row r="6165" spans="1:1" x14ac:dyDescent="0.3">
      <c r="A6165" s="247">
        <v>9413</v>
      </c>
    </row>
    <row r="6166" spans="1:1" x14ac:dyDescent="0.3">
      <c r="A6166" s="247">
        <v>65173</v>
      </c>
    </row>
    <row r="6167" spans="1:1" x14ac:dyDescent="0.3">
      <c r="A6167" s="247">
        <v>88733</v>
      </c>
    </row>
    <row r="6168" spans="1:1" x14ac:dyDescent="0.3">
      <c r="A6168" s="247">
        <v>102819</v>
      </c>
    </row>
    <row r="6169" spans="1:1" x14ac:dyDescent="0.3">
      <c r="A6169" s="247">
        <v>67376</v>
      </c>
    </row>
    <row r="6170" spans="1:1" x14ac:dyDescent="0.3">
      <c r="A6170" s="247">
        <v>53813</v>
      </c>
    </row>
    <row r="6171" spans="1:1" x14ac:dyDescent="0.3">
      <c r="A6171" s="247">
        <v>12652</v>
      </c>
    </row>
    <row r="6172" spans="1:1" x14ac:dyDescent="0.3">
      <c r="A6172" s="247">
        <v>129962</v>
      </c>
    </row>
    <row r="6173" spans="1:1" x14ac:dyDescent="0.3">
      <c r="A6173" s="247">
        <v>103142</v>
      </c>
    </row>
    <row r="6174" spans="1:1" x14ac:dyDescent="0.3">
      <c r="A6174" s="247">
        <v>134582</v>
      </c>
    </row>
    <row r="6175" spans="1:1" x14ac:dyDescent="0.3">
      <c r="A6175" s="247">
        <v>13563</v>
      </c>
    </row>
    <row r="6176" spans="1:1" x14ac:dyDescent="0.3">
      <c r="A6176" s="247">
        <v>132232</v>
      </c>
    </row>
    <row r="6177" spans="1:1" x14ac:dyDescent="0.3">
      <c r="A6177" s="247">
        <v>115805</v>
      </c>
    </row>
    <row r="6178" spans="1:1" x14ac:dyDescent="0.3">
      <c r="A6178" s="247">
        <v>82995</v>
      </c>
    </row>
    <row r="6179" spans="1:1" x14ac:dyDescent="0.3">
      <c r="A6179" s="247">
        <v>136273</v>
      </c>
    </row>
    <row r="6180" spans="1:1" x14ac:dyDescent="0.3">
      <c r="A6180" s="247">
        <v>13991</v>
      </c>
    </row>
    <row r="6181" spans="1:1" x14ac:dyDescent="0.3">
      <c r="A6181" s="247">
        <v>50797</v>
      </c>
    </row>
    <row r="6182" spans="1:1" x14ac:dyDescent="0.3">
      <c r="A6182" s="247">
        <v>64860</v>
      </c>
    </row>
    <row r="6183" spans="1:1" x14ac:dyDescent="0.3">
      <c r="A6183" s="247">
        <v>136895</v>
      </c>
    </row>
    <row r="6184" spans="1:1" x14ac:dyDescent="0.3">
      <c r="A6184" s="247">
        <v>16571</v>
      </c>
    </row>
    <row r="6185" spans="1:1" x14ac:dyDescent="0.3">
      <c r="A6185" s="247">
        <v>134546</v>
      </c>
    </row>
    <row r="6186" spans="1:1" x14ac:dyDescent="0.3">
      <c r="A6186" s="247">
        <v>134547</v>
      </c>
    </row>
    <row r="6187" spans="1:1" x14ac:dyDescent="0.3">
      <c r="A6187" s="247">
        <v>13101</v>
      </c>
    </row>
    <row r="6188" spans="1:1" x14ac:dyDescent="0.3">
      <c r="A6188" s="247">
        <v>35554</v>
      </c>
    </row>
    <row r="6189" spans="1:1" x14ac:dyDescent="0.3">
      <c r="A6189" s="247">
        <v>27136</v>
      </c>
    </row>
    <row r="6190" spans="1:1" x14ac:dyDescent="0.3">
      <c r="A6190" s="247">
        <v>14154</v>
      </c>
    </row>
    <row r="6191" spans="1:1" x14ac:dyDescent="0.3">
      <c r="A6191" s="247">
        <v>87698</v>
      </c>
    </row>
    <row r="6192" spans="1:1" x14ac:dyDescent="0.3">
      <c r="A6192" s="247">
        <v>125262</v>
      </c>
    </row>
    <row r="6193" spans="1:1" x14ac:dyDescent="0.3">
      <c r="A6193" s="247">
        <v>12685</v>
      </c>
    </row>
    <row r="6194" spans="1:1" x14ac:dyDescent="0.3">
      <c r="A6194" s="247">
        <v>91669</v>
      </c>
    </row>
    <row r="6195" spans="1:1" x14ac:dyDescent="0.3">
      <c r="A6195" s="247">
        <v>102922</v>
      </c>
    </row>
    <row r="6196" spans="1:1" x14ac:dyDescent="0.3">
      <c r="A6196" s="247">
        <v>133021</v>
      </c>
    </row>
    <row r="6197" spans="1:1" x14ac:dyDescent="0.3">
      <c r="A6197" s="247">
        <v>102000</v>
      </c>
    </row>
    <row r="6198" spans="1:1" x14ac:dyDescent="0.3">
      <c r="A6198" s="247">
        <v>15267</v>
      </c>
    </row>
    <row r="6199" spans="1:1" x14ac:dyDescent="0.3">
      <c r="A6199" s="247">
        <v>60889</v>
      </c>
    </row>
    <row r="6200" spans="1:1" x14ac:dyDescent="0.3">
      <c r="A6200" s="247">
        <v>101891</v>
      </c>
    </row>
    <row r="6201" spans="1:1" x14ac:dyDescent="0.3">
      <c r="A6201" s="247">
        <v>140050</v>
      </c>
    </row>
    <row r="6202" spans="1:1" x14ac:dyDescent="0.3">
      <c r="A6202" s="247">
        <v>77819</v>
      </c>
    </row>
    <row r="6203" spans="1:1" x14ac:dyDescent="0.3">
      <c r="A6203" s="247">
        <v>20106</v>
      </c>
    </row>
    <row r="6204" spans="1:1" x14ac:dyDescent="0.3">
      <c r="A6204" s="247">
        <v>13199</v>
      </c>
    </row>
    <row r="6205" spans="1:1" x14ac:dyDescent="0.3">
      <c r="A6205" s="247">
        <v>4680</v>
      </c>
    </row>
    <row r="6206" spans="1:1" x14ac:dyDescent="0.3">
      <c r="A6206" s="247">
        <v>42854</v>
      </c>
    </row>
    <row r="6207" spans="1:1" x14ac:dyDescent="0.3">
      <c r="A6207" s="247">
        <v>12891</v>
      </c>
    </row>
    <row r="6208" spans="1:1" x14ac:dyDescent="0.3">
      <c r="A6208" s="247">
        <v>81808</v>
      </c>
    </row>
    <row r="6209" spans="1:1" x14ac:dyDescent="0.3">
      <c r="A6209" s="247">
        <v>20135</v>
      </c>
    </row>
    <row r="6210" spans="1:1" x14ac:dyDescent="0.3">
      <c r="A6210" s="247">
        <v>64044</v>
      </c>
    </row>
    <row r="6211" spans="1:1" x14ac:dyDescent="0.3">
      <c r="A6211" s="247">
        <v>66168</v>
      </c>
    </row>
    <row r="6212" spans="1:1" x14ac:dyDescent="0.3">
      <c r="A6212" s="247">
        <v>140032</v>
      </c>
    </row>
    <row r="6213" spans="1:1" x14ac:dyDescent="0.3">
      <c r="A6213" s="247">
        <v>140036</v>
      </c>
    </row>
    <row r="6214" spans="1:1" x14ac:dyDescent="0.3">
      <c r="A6214" s="247">
        <v>140038</v>
      </c>
    </row>
    <row r="6215" spans="1:1" x14ac:dyDescent="0.3">
      <c r="A6215" s="247">
        <v>140063</v>
      </c>
    </row>
    <row r="6216" spans="1:1" x14ac:dyDescent="0.3">
      <c r="A6216" s="247">
        <v>76583</v>
      </c>
    </row>
    <row r="6217" spans="1:1" x14ac:dyDescent="0.3">
      <c r="A6217" s="247">
        <v>134556</v>
      </c>
    </row>
    <row r="6218" spans="1:1" x14ac:dyDescent="0.3">
      <c r="A6218" s="247">
        <v>77562</v>
      </c>
    </row>
    <row r="6219" spans="1:1" x14ac:dyDescent="0.3">
      <c r="A6219" s="247">
        <v>118427</v>
      </c>
    </row>
    <row r="6220" spans="1:1" x14ac:dyDescent="0.3">
      <c r="A6220" s="247">
        <v>106129</v>
      </c>
    </row>
    <row r="6221" spans="1:1" x14ac:dyDescent="0.3">
      <c r="A6221" s="247">
        <v>107790</v>
      </c>
    </row>
    <row r="6222" spans="1:1" x14ac:dyDescent="0.3">
      <c r="A6222" s="247">
        <v>23016</v>
      </c>
    </row>
    <row r="6223" spans="1:1" x14ac:dyDescent="0.3">
      <c r="A6223" s="247">
        <v>78303</v>
      </c>
    </row>
    <row r="6224" spans="1:1" x14ac:dyDescent="0.3">
      <c r="A6224" s="247">
        <v>130632</v>
      </c>
    </row>
    <row r="6225" spans="1:1" x14ac:dyDescent="0.3">
      <c r="A6225" s="247">
        <v>15648</v>
      </c>
    </row>
    <row r="6226" spans="1:1" x14ac:dyDescent="0.3">
      <c r="A6226" s="247">
        <v>54017</v>
      </c>
    </row>
    <row r="6227" spans="1:1" x14ac:dyDescent="0.3">
      <c r="A6227" s="247">
        <v>95228</v>
      </c>
    </row>
    <row r="6228" spans="1:1" x14ac:dyDescent="0.3">
      <c r="A6228" s="247">
        <v>106408</v>
      </c>
    </row>
    <row r="6229" spans="1:1" x14ac:dyDescent="0.3">
      <c r="A6229" s="247">
        <v>108398</v>
      </c>
    </row>
    <row r="6230" spans="1:1" x14ac:dyDescent="0.3">
      <c r="A6230" s="247">
        <v>140666</v>
      </c>
    </row>
    <row r="6231" spans="1:1" x14ac:dyDescent="0.3">
      <c r="A6231" s="247">
        <v>106038</v>
      </c>
    </row>
    <row r="6232" spans="1:1" x14ac:dyDescent="0.3">
      <c r="A6232" s="247">
        <v>136564</v>
      </c>
    </row>
    <row r="6233" spans="1:1" x14ac:dyDescent="0.3">
      <c r="A6233" s="247">
        <v>13102</v>
      </c>
    </row>
    <row r="6234" spans="1:1" x14ac:dyDescent="0.3">
      <c r="A6234" s="247">
        <v>28512</v>
      </c>
    </row>
    <row r="6235" spans="1:1" x14ac:dyDescent="0.3">
      <c r="A6235" s="247">
        <v>141430</v>
      </c>
    </row>
    <row r="6236" spans="1:1" x14ac:dyDescent="0.3">
      <c r="A6236" s="247">
        <v>18353</v>
      </c>
    </row>
    <row r="6237" spans="1:1" x14ac:dyDescent="0.3">
      <c r="A6237" s="247">
        <v>18357</v>
      </c>
    </row>
    <row r="6238" spans="1:1" x14ac:dyDescent="0.3">
      <c r="A6238" s="247">
        <v>18358</v>
      </c>
    </row>
    <row r="6239" spans="1:1" x14ac:dyDescent="0.3">
      <c r="A6239" s="247">
        <v>20554</v>
      </c>
    </row>
    <row r="6240" spans="1:1" x14ac:dyDescent="0.3">
      <c r="A6240" s="247">
        <v>20558</v>
      </c>
    </row>
    <row r="6241" spans="1:1" x14ac:dyDescent="0.3">
      <c r="A6241" s="247">
        <v>33623</v>
      </c>
    </row>
    <row r="6242" spans="1:1" x14ac:dyDescent="0.3">
      <c r="A6242" s="247">
        <v>88849</v>
      </c>
    </row>
    <row r="6243" spans="1:1" x14ac:dyDescent="0.3">
      <c r="A6243" s="247">
        <v>124963</v>
      </c>
    </row>
    <row r="6244" spans="1:1" x14ac:dyDescent="0.3">
      <c r="A6244" s="247">
        <v>126059</v>
      </c>
    </row>
    <row r="6245" spans="1:1" x14ac:dyDescent="0.3">
      <c r="A6245" s="247">
        <v>126060</v>
      </c>
    </row>
    <row r="6246" spans="1:1" x14ac:dyDescent="0.3">
      <c r="A6246" s="247">
        <v>134563</v>
      </c>
    </row>
    <row r="6247" spans="1:1" x14ac:dyDescent="0.3">
      <c r="A6247" s="247">
        <v>102694</v>
      </c>
    </row>
    <row r="6248" spans="1:1" x14ac:dyDescent="0.3">
      <c r="A6248" s="247">
        <v>102723</v>
      </c>
    </row>
    <row r="6249" spans="1:1" x14ac:dyDescent="0.3">
      <c r="A6249" s="247">
        <v>102728</v>
      </c>
    </row>
    <row r="6250" spans="1:1" x14ac:dyDescent="0.3">
      <c r="A6250" s="247">
        <v>134570</v>
      </c>
    </row>
    <row r="6251" spans="1:1" x14ac:dyDescent="0.3">
      <c r="A6251" s="247">
        <v>63252</v>
      </c>
    </row>
    <row r="6252" spans="1:1" x14ac:dyDescent="0.3">
      <c r="A6252" s="247">
        <v>121086</v>
      </c>
    </row>
    <row r="6253" spans="1:1" x14ac:dyDescent="0.3">
      <c r="A6253" s="247">
        <v>141253</v>
      </c>
    </row>
    <row r="6254" spans="1:1" x14ac:dyDescent="0.3">
      <c r="A6254" s="247">
        <v>141268</v>
      </c>
    </row>
    <row r="6255" spans="1:1" x14ac:dyDescent="0.3">
      <c r="A6255" s="247">
        <v>141270</v>
      </c>
    </row>
    <row r="6256" spans="1:1" x14ac:dyDescent="0.3">
      <c r="A6256" s="247">
        <v>141418</v>
      </c>
    </row>
    <row r="6257" spans="1:1" x14ac:dyDescent="0.3">
      <c r="A6257" s="247">
        <v>141680</v>
      </c>
    </row>
    <row r="6258" spans="1:1" x14ac:dyDescent="0.3">
      <c r="A6258" s="247">
        <v>141787</v>
      </c>
    </row>
    <row r="6259" spans="1:1" x14ac:dyDescent="0.3">
      <c r="A6259" s="247">
        <v>78055</v>
      </c>
    </row>
    <row r="6260" spans="1:1" x14ac:dyDescent="0.3">
      <c r="A6260" s="247">
        <v>107926</v>
      </c>
    </row>
    <row r="6261" spans="1:1" x14ac:dyDescent="0.3">
      <c r="A6261" s="247">
        <v>130618</v>
      </c>
    </row>
    <row r="6262" spans="1:1" x14ac:dyDescent="0.3">
      <c r="A6262" s="247">
        <v>134569</v>
      </c>
    </row>
    <row r="6263" spans="1:1" x14ac:dyDescent="0.3">
      <c r="A6263" s="247">
        <v>20167</v>
      </c>
    </row>
    <row r="6264" spans="1:1" x14ac:dyDescent="0.3">
      <c r="A6264" s="247">
        <v>24551</v>
      </c>
    </row>
    <row r="6265" spans="1:1" x14ac:dyDescent="0.3">
      <c r="A6265" s="247">
        <v>60973</v>
      </c>
    </row>
    <row r="6266" spans="1:1" x14ac:dyDescent="0.3">
      <c r="A6266" s="247">
        <v>140283</v>
      </c>
    </row>
    <row r="6267" spans="1:1" x14ac:dyDescent="0.3">
      <c r="A6267" s="247">
        <v>45607</v>
      </c>
    </row>
    <row r="6268" spans="1:1" x14ac:dyDescent="0.3">
      <c r="A6268" s="247">
        <v>138352</v>
      </c>
    </row>
    <row r="6269" spans="1:1" x14ac:dyDescent="0.3">
      <c r="A6269" s="247">
        <v>106544</v>
      </c>
    </row>
    <row r="6270" spans="1:1" x14ac:dyDescent="0.3">
      <c r="A6270" s="247">
        <v>140326</v>
      </c>
    </row>
    <row r="6271" spans="1:1" x14ac:dyDescent="0.3">
      <c r="A6271" s="247">
        <v>12989</v>
      </c>
    </row>
    <row r="6272" spans="1:1" x14ac:dyDescent="0.3">
      <c r="A6272" s="247">
        <v>64626</v>
      </c>
    </row>
    <row r="6273" spans="1:1" x14ac:dyDescent="0.3">
      <c r="A6273" s="247">
        <v>12886</v>
      </c>
    </row>
    <row r="6274" spans="1:1" x14ac:dyDescent="0.3">
      <c r="A6274" s="247">
        <v>12894</v>
      </c>
    </row>
    <row r="6275" spans="1:1" x14ac:dyDescent="0.3">
      <c r="A6275" s="247">
        <v>12956</v>
      </c>
    </row>
    <row r="6276" spans="1:1" x14ac:dyDescent="0.3">
      <c r="A6276" s="247">
        <v>13072</v>
      </c>
    </row>
    <row r="6277" spans="1:1" x14ac:dyDescent="0.3">
      <c r="A6277" s="247">
        <v>13095</v>
      </c>
    </row>
    <row r="6278" spans="1:1" x14ac:dyDescent="0.3">
      <c r="A6278" s="247">
        <v>13518</v>
      </c>
    </row>
    <row r="6279" spans="1:1" x14ac:dyDescent="0.3">
      <c r="A6279" s="247">
        <v>63031</v>
      </c>
    </row>
    <row r="6280" spans="1:1" x14ac:dyDescent="0.3">
      <c r="A6280" s="247">
        <v>77109</v>
      </c>
    </row>
    <row r="6281" spans="1:1" x14ac:dyDescent="0.3">
      <c r="A6281" s="247">
        <v>82452</v>
      </c>
    </row>
    <row r="6282" spans="1:1" x14ac:dyDescent="0.3">
      <c r="A6282" s="247">
        <v>95121</v>
      </c>
    </row>
    <row r="6283" spans="1:1" x14ac:dyDescent="0.3">
      <c r="A6283" s="247">
        <v>37528</v>
      </c>
    </row>
    <row r="6284" spans="1:1" x14ac:dyDescent="0.3">
      <c r="A6284" s="247">
        <v>54552</v>
      </c>
    </row>
    <row r="6285" spans="1:1" x14ac:dyDescent="0.3">
      <c r="A6285" s="247">
        <v>12763</v>
      </c>
    </row>
    <row r="6286" spans="1:1" x14ac:dyDescent="0.3">
      <c r="A6286" s="247">
        <v>34214</v>
      </c>
    </row>
    <row r="6287" spans="1:1" x14ac:dyDescent="0.3">
      <c r="A6287" s="247">
        <v>139957</v>
      </c>
    </row>
    <row r="6288" spans="1:1" x14ac:dyDescent="0.3">
      <c r="A6288" s="247">
        <v>139958</v>
      </c>
    </row>
    <row r="6289" spans="1:1" x14ac:dyDescent="0.3">
      <c r="A6289" s="247">
        <v>122304</v>
      </c>
    </row>
    <row r="6290" spans="1:1" x14ac:dyDescent="0.3">
      <c r="A6290" s="247">
        <v>115807</v>
      </c>
    </row>
    <row r="6291" spans="1:1" x14ac:dyDescent="0.3">
      <c r="A6291" s="247">
        <v>13181</v>
      </c>
    </row>
    <row r="6292" spans="1:1" x14ac:dyDescent="0.3">
      <c r="A6292" s="247">
        <v>15436</v>
      </c>
    </row>
    <row r="6293" spans="1:1" x14ac:dyDescent="0.3">
      <c r="A6293" s="247">
        <v>17704</v>
      </c>
    </row>
    <row r="6294" spans="1:1" x14ac:dyDescent="0.3">
      <c r="A6294" s="247">
        <v>49695</v>
      </c>
    </row>
    <row r="6295" spans="1:1" x14ac:dyDescent="0.3">
      <c r="A6295" s="247">
        <v>12992</v>
      </c>
    </row>
    <row r="6296" spans="1:1" x14ac:dyDescent="0.3">
      <c r="A6296" s="247">
        <v>14013</v>
      </c>
    </row>
    <row r="6297" spans="1:1" x14ac:dyDescent="0.3">
      <c r="A6297" s="247">
        <v>14887</v>
      </c>
    </row>
    <row r="6298" spans="1:1" x14ac:dyDescent="0.3">
      <c r="A6298" s="247">
        <v>15299</v>
      </c>
    </row>
    <row r="6299" spans="1:1" x14ac:dyDescent="0.3">
      <c r="A6299" s="247">
        <v>106414</v>
      </c>
    </row>
    <row r="6300" spans="1:1" x14ac:dyDescent="0.3">
      <c r="A6300" s="247">
        <v>111806</v>
      </c>
    </row>
    <row r="6301" spans="1:1" x14ac:dyDescent="0.3">
      <c r="A6301" s="247">
        <v>112162</v>
      </c>
    </row>
    <row r="6302" spans="1:1" x14ac:dyDescent="0.3">
      <c r="A6302" s="247">
        <v>112163</v>
      </c>
    </row>
    <row r="6303" spans="1:1" x14ac:dyDescent="0.3">
      <c r="A6303" s="247">
        <v>128818</v>
      </c>
    </row>
    <row r="6304" spans="1:1" x14ac:dyDescent="0.3">
      <c r="A6304" s="247">
        <v>128819</v>
      </c>
    </row>
    <row r="6305" spans="1:1" x14ac:dyDescent="0.3">
      <c r="A6305" s="247">
        <v>57900</v>
      </c>
    </row>
    <row r="6306" spans="1:1" x14ac:dyDescent="0.3">
      <c r="A6306" s="247">
        <v>128288</v>
      </c>
    </row>
    <row r="6307" spans="1:1" x14ac:dyDescent="0.3">
      <c r="A6307" s="247">
        <v>83838</v>
      </c>
    </row>
    <row r="6308" spans="1:1" x14ac:dyDescent="0.3">
      <c r="A6308" s="247">
        <v>83839</v>
      </c>
    </row>
    <row r="6309" spans="1:1" x14ac:dyDescent="0.3">
      <c r="A6309" s="247">
        <v>14977</v>
      </c>
    </row>
    <row r="6310" spans="1:1" x14ac:dyDescent="0.3">
      <c r="A6310" s="247">
        <v>132465</v>
      </c>
    </row>
    <row r="6311" spans="1:1" x14ac:dyDescent="0.3">
      <c r="A6311" s="247">
        <v>20763</v>
      </c>
    </row>
    <row r="6312" spans="1:1" x14ac:dyDescent="0.3">
      <c r="A6312" s="247">
        <v>87586</v>
      </c>
    </row>
    <row r="6313" spans="1:1" x14ac:dyDescent="0.3">
      <c r="A6313" s="247">
        <v>81493</v>
      </c>
    </row>
    <row r="6314" spans="1:1" x14ac:dyDescent="0.3">
      <c r="A6314" s="247">
        <v>64610</v>
      </c>
    </row>
    <row r="6315" spans="1:1" x14ac:dyDescent="0.3">
      <c r="A6315" s="247">
        <v>13192</v>
      </c>
    </row>
    <row r="6316" spans="1:1" x14ac:dyDescent="0.3">
      <c r="A6316" s="247">
        <v>13063</v>
      </c>
    </row>
    <row r="6317" spans="1:1" x14ac:dyDescent="0.3">
      <c r="A6317" s="247">
        <v>13064</v>
      </c>
    </row>
    <row r="6318" spans="1:1" x14ac:dyDescent="0.3">
      <c r="A6318" s="247">
        <v>13165</v>
      </c>
    </row>
    <row r="6319" spans="1:1" x14ac:dyDescent="0.3">
      <c r="A6319" s="247">
        <v>27760</v>
      </c>
    </row>
    <row r="6320" spans="1:1" x14ac:dyDescent="0.3">
      <c r="A6320" s="247">
        <v>35224</v>
      </c>
    </row>
    <row r="6321" spans="1:1" x14ac:dyDescent="0.3">
      <c r="A6321" s="247">
        <v>111524</v>
      </c>
    </row>
    <row r="6322" spans="1:1" x14ac:dyDescent="0.3">
      <c r="A6322" s="247">
        <v>15167</v>
      </c>
    </row>
    <row r="6323" spans="1:1" x14ac:dyDescent="0.3">
      <c r="A6323" s="247">
        <v>88729</v>
      </c>
    </row>
    <row r="6324" spans="1:1" x14ac:dyDescent="0.3">
      <c r="A6324" s="247">
        <v>88730</v>
      </c>
    </row>
    <row r="6325" spans="1:1" x14ac:dyDescent="0.3">
      <c r="A6325" s="247">
        <v>88732</v>
      </c>
    </row>
    <row r="6326" spans="1:1" x14ac:dyDescent="0.3">
      <c r="A6326" s="247">
        <v>110771</v>
      </c>
    </row>
    <row r="6327" spans="1:1" x14ac:dyDescent="0.3">
      <c r="A6327" s="247">
        <v>110888</v>
      </c>
    </row>
    <row r="6328" spans="1:1" x14ac:dyDescent="0.3">
      <c r="A6328" s="247">
        <v>127384</v>
      </c>
    </row>
    <row r="6329" spans="1:1" x14ac:dyDescent="0.3">
      <c r="A6329" s="247">
        <v>14001</v>
      </c>
    </row>
    <row r="6330" spans="1:1" x14ac:dyDescent="0.3">
      <c r="A6330" s="247">
        <v>16053</v>
      </c>
    </row>
    <row r="6331" spans="1:1" x14ac:dyDescent="0.3">
      <c r="A6331" s="247">
        <v>27353</v>
      </c>
    </row>
    <row r="6332" spans="1:1" x14ac:dyDescent="0.3">
      <c r="A6332" s="247">
        <v>67375</v>
      </c>
    </row>
    <row r="6333" spans="1:1" x14ac:dyDescent="0.3">
      <c r="A6333" s="247">
        <v>98702</v>
      </c>
    </row>
    <row r="6334" spans="1:1" x14ac:dyDescent="0.3">
      <c r="A6334" s="247">
        <v>100362</v>
      </c>
    </row>
    <row r="6335" spans="1:1" x14ac:dyDescent="0.3">
      <c r="A6335" s="247">
        <v>106375</v>
      </c>
    </row>
    <row r="6336" spans="1:1" x14ac:dyDescent="0.3">
      <c r="A6336" s="247">
        <v>98703</v>
      </c>
    </row>
    <row r="6337" spans="1:1" x14ac:dyDescent="0.3">
      <c r="A6337" s="247">
        <v>98704</v>
      </c>
    </row>
    <row r="6338" spans="1:1" x14ac:dyDescent="0.3">
      <c r="A6338" s="247">
        <v>63839</v>
      </c>
    </row>
    <row r="6339" spans="1:1" x14ac:dyDescent="0.3">
      <c r="A6339" s="247">
        <v>75324</v>
      </c>
    </row>
    <row r="6340" spans="1:1" x14ac:dyDescent="0.3">
      <c r="A6340" s="247">
        <v>53814</v>
      </c>
    </row>
    <row r="6341" spans="1:1" x14ac:dyDescent="0.3">
      <c r="A6341" s="247">
        <v>12922</v>
      </c>
    </row>
    <row r="6342" spans="1:1" x14ac:dyDescent="0.3">
      <c r="A6342" s="247">
        <v>17422</v>
      </c>
    </row>
    <row r="6343" spans="1:1" x14ac:dyDescent="0.3">
      <c r="A6343" s="247">
        <v>17426</v>
      </c>
    </row>
    <row r="6344" spans="1:1" x14ac:dyDescent="0.3">
      <c r="A6344" s="247">
        <v>53849</v>
      </c>
    </row>
    <row r="6345" spans="1:1" x14ac:dyDescent="0.3">
      <c r="A6345" s="247">
        <v>61200</v>
      </c>
    </row>
    <row r="6346" spans="1:1" x14ac:dyDescent="0.3">
      <c r="A6346" s="247">
        <v>113581</v>
      </c>
    </row>
    <row r="6347" spans="1:1" x14ac:dyDescent="0.3">
      <c r="A6347" s="247">
        <v>133819</v>
      </c>
    </row>
    <row r="6348" spans="1:1" x14ac:dyDescent="0.3">
      <c r="A6348" s="247">
        <v>134581</v>
      </c>
    </row>
    <row r="6349" spans="1:1" x14ac:dyDescent="0.3">
      <c r="A6349" s="247">
        <v>135299</v>
      </c>
    </row>
    <row r="6350" spans="1:1" x14ac:dyDescent="0.3">
      <c r="A6350" s="247">
        <v>104667</v>
      </c>
    </row>
    <row r="6351" spans="1:1" x14ac:dyDescent="0.3">
      <c r="A6351" s="247">
        <v>67939</v>
      </c>
    </row>
    <row r="6352" spans="1:1" x14ac:dyDescent="0.3">
      <c r="A6352" s="247">
        <v>16363</v>
      </c>
    </row>
    <row r="6353" spans="1:1" x14ac:dyDescent="0.3">
      <c r="A6353" s="247">
        <v>16365</v>
      </c>
    </row>
    <row r="6354" spans="1:1" x14ac:dyDescent="0.3">
      <c r="A6354" s="247">
        <v>74909</v>
      </c>
    </row>
    <row r="6355" spans="1:1" x14ac:dyDescent="0.3">
      <c r="A6355" s="247">
        <v>74911</v>
      </c>
    </row>
    <row r="6356" spans="1:1" x14ac:dyDescent="0.3">
      <c r="A6356" s="247">
        <v>77554</v>
      </c>
    </row>
    <row r="6357" spans="1:1" x14ac:dyDescent="0.3">
      <c r="A6357" s="247">
        <v>80300</v>
      </c>
    </row>
    <row r="6358" spans="1:1" x14ac:dyDescent="0.3">
      <c r="A6358" s="247">
        <v>111336</v>
      </c>
    </row>
    <row r="6359" spans="1:1" x14ac:dyDescent="0.3">
      <c r="A6359" s="247">
        <v>118577</v>
      </c>
    </row>
    <row r="6360" spans="1:1" x14ac:dyDescent="0.3">
      <c r="A6360" s="247">
        <v>63277</v>
      </c>
    </row>
    <row r="6361" spans="1:1" x14ac:dyDescent="0.3">
      <c r="A6361" s="247">
        <v>13561</v>
      </c>
    </row>
    <row r="6362" spans="1:1" x14ac:dyDescent="0.3">
      <c r="A6362" s="247">
        <v>116466</v>
      </c>
    </row>
    <row r="6363" spans="1:1" x14ac:dyDescent="0.3">
      <c r="A6363" s="247">
        <v>105293</v>
      </c>
    </row>
    <row r="6364" spans="1:1" x14ac:dyDescent="0.3">
      <c r="A6364" s="247">
        <v>136554</v>
      </c>
    </row>
    <row r="6365" spans="1:1" x14ac:dyDescent="0.3">
      <c r="A6365" s="247">
        <v>46420</v>
      </c>
    </row>
    <row r="6366" spans="1:1" x14ac:dyDescent="0.3">
      <c r="A6366" s="247">
        <v>29296</v>
      </c>
    </row>
    <row r="6367" spans="1:1" x14ac:dyDescent="0.3">
      <c r="A6367" s="247">
        <v>24371</v>
      </c>
    </row>
    <row r="6368" spans="1:1" x14ac:dyDescent="0.3">
      <c r="A6368" s="247">
        <v>32534</v>
      </c>
    </row>
    <row r="6369" spans="1:1" x14ac:dyDescent="0.3">
      <c r="A6369" s="247">
        <v>34801</v>
      </c>
    </row>
    <row r="6370" spans="1:1" x14ac:dyDescent="0.3">
      <c r="A6370" s="247">
        <v>107483</v>
      </c>
    </row>
    <row r="6371" spans="1:1" x14ac:dyDescent="0.3">
      <c r="A6371" s="247">
        <v>107889</v>
      </c>
    </row>
    <row r="6372" spans="1:1" x14ac:dyDescent="0.3">
      <c r="A6372" s="247">
        <v>112154</v>
      </c>
    </row>
    <row r="6373" spans="1:1" x14ac:dyDescent="0.3">
      <c r="A6373" s="247">
        <v>112156</v>
      </c>
    </row>
    <row r="6374" spans="1:1" x14ac:dyDescent="0.3">
      <c r="A6374" s="247">
        <v>116874</v>
      </c>
    </row>
    <row r="6375" spans="1:1" x14ac:dyDescent="0.3">
      <c r="A6375" s="247">
        <v>136082</v>
      </c>
    </row>
    <row r="6376" spans="1:1" x14ac:dyDescent="0.3">
      <c r="A6376" s="247">
        <v>59882</v>
      </c>
    </row>
    <row r="6377" spans="1:1" x14ac:dyDescent="0.3">
      <c r="A6377" s="247">
        <v>64605</v>
      </c>
    </row>
    <row r="6378" spans="1:1" x14ac:dyDescent="0.3">
      <c r="A6378" s="247">
        <v>64607</v>
      </c>
    </row>
    <row r="6379" spans="1:1" x14ac:dyDescent="0.3">
      <c r="A6379" s="247">
        <v>134548</v>
      </c>
    </row>
    <row r="6380" spans="1:1" x14ac:dyDescent="0.3">
      <c r="A6380" s="247">
        <v>134549</v>
      </c>
    </row>
    <row r="6381" spans="1:1" x14ac:dyDescent="0.3">
      <c r="A6381" s="247">
        <v>12847</v>
      </c>
    </row>
    <row r="6382" spans="1:1" x14ac:dyDescent="0.3">
      <c r="A6382" s="247">
        <v>24204</v>
      </c>
    </row>
    <row r="6383" spans="1:1" x14ac:dyDescent="0.3">
      <c r="A6383" s="247">
        <v>88839</v>
      </c>
    </row>
    <row r="6384" spans="1:1" x14ac:dyDescent="0.3">
      <c r="A6384" s="247">
        <v>128287</v>
      </c>
    </row>
    <row r="6385" spans="1:1" x14ac:dyDescent="0.3">
      <c r="A6385" s="247">
        <v>13088</v>
      </c>
    </row>
    <row r="6386" spans="1:1" x14ac:dyDescent="0.3">
      <c r="A6386" s="247">
        <v>13109</v>
      </c>
    </row>
    <row r="6387" spans="1:1" x14ac:dyDescent="0.3">
      <c r="A6387" s="247">
        <v>17696</v>
      </c>
    </row>
    <row r="6388" spans="1:1" x14ac:dyDescent="0.3">
      <c r="A6388" s="247">
        <v>17698</v>
      </c>
    </row>
    <row r="6389" spans="1:1" x14ac:dyDescent="0.3">
      <c r="A6389" s="247">
        <v>71697</v>
      </c>
    </row>
    <row r="6390" spans="1:1" x14ac:dyDescent="0.3">
      <c r="A6390" s="247">
        <v>88838</v>
      </c>
    </row>
    <row r="6391" spans="1:1" x14ac:dyDescent="0.3">
      <c r="A6391" s="247">
        <v>58706</v>
      </c>
    </row>
    <row r="6392" spans="1:1" x14ac:dyDescent="0.3">
      <c r="A6392" s="247">
        <v>134373</v>
      </c>
    </row>
    <row r="6393" spans="1:1" x14ac:dyDescent="0.3">
      <c r="A6393" s="247">
        <v>135088</v>
      </c>
    </row>
    <row r="6394" spans="1:1" x14ac:dyDescent="0.3">
      <c r="A6394" s="247">
        <v>15813</v>
      </c>
    </row>
    <row r="6395" spans="1:1" x14ac:dyDescent="0.3">
      <c r="A6395" s="247">
        <v>134544</v>
      </c>
    </row>
    <row r="6396" spans="1:1" x14ac:dyDescent="0.3">
      <c r="A6396" s="247">
        <v>12835</v>
      </c>
    </row>
    <row r="6397" spans="1:1" x14ac:dyDescent="0.3">
      <c r="A6397" s="247">
        <v>135414</v>
      </c>
    </row>
    <row r="6398" spans="1:1" x14ac:dyDescent="0.3">
      <c r="A6398" s="247">
        <v>136553</v>
      </c>
    </row>
    <row r="6399" spans="1:1" x14ac:dyDescent="0.3">
      <c r="A6399" s="247">
        <v>136556</v>
      </c>
    </row>
    <row r="6400" spans="1:1" x14ac:dyDescent="0.3">
      <c r="A6400" s="247">
        <v>12877</v>
      </c>
    </row>
    <row r="6401" spans="1:1" x14ac:dyDescent="0.3">
      <c r="A6401" s="247">
        <v>109848</v>
      </c>
    </row>
    <row r="6402" spans="1:1" x14ac:dyDescent="0.3">
      <c r="A6402" s="247">
        <v>13558</v>
      </c>
    </row>
    <row r="6403" spans="1:1" x14ac:dyDescent="0.3">
      <c r="A6403" s="247">
        <v>13559</v>
      </c>
    </row>
    <row r="6404" spans="1:1" x14ac:dyDescent="0.3">
      <c r="A6404" s="247">
        <v>13560</v>
      </c>
    </row>
    <row r="6405" spans="1:1" x14ac:dyDescent="0.3">
      <c r="A6405" s="247">
        <v>13562</v>
      </c>
    </row>
    <row r="6406" spans="1:1" x14ac:dyDescent="0.3">
      <c r="A6406" s="247">
        <v>88745</v>
      </c>
    </row>
    <row r="6407" spans="1:1" x14ac:dyDescent="0.3">
      <c r="A6407" s="247">
        <v>102820</v>
      </c>
    </row>
    <row r="6408" spans="1:1" x14ac:dyDescent="0.3">
      <c r="A6408" s="247">
        <v>136896</v>
      </c>
    </row>
    <row r="6409" spans="1:1" x14ac:dyDescent="0.3">
      <c r="A6409" s="247">
        <v>136898</v>
      </c>
    </row>
    <row r="6410" spans="1:1" x14ac:dyDescent="0.3">
      <c r="A6410" s="247">
        <v>78509</v>
      </c>
    </row>
    <row r="6411" spans="1:1" x14ac:dyDescent="0.3">
      <c r="A6411" s="247">
        <v>100802</v>
      </c>
    </row>
    <row r="6412" spans="1:1" x14ac:dyDescent="0.3">
      <c r="A6412" s="247">
        <v>20144</v>
      </c>
    </row>
    <row r="6413" spans="1:1" x14ac:dyDescent="0.3">
      <c r="A6413" s="247">
        <v>40251</v>
      </c>
    </row>
    <row r="6414" spans="1:1" x14ac:dyDescent="0.3">
      <c r="A6414" s="247">
        <v>14784</v>
      </c>
    </row>
    <row r="6415" spans="1:1" x14ac:dyDescent="0.3">
      <c r="A6415" s="247">
        <v>15672</v>
      </c>
    </row>
    <row r="6416" spans="1:1" x14ac:dyDescent="0.3">
      <c r="A6416" s="247">
        <v>99787</v>
      </c>
    </row>
    <row r="6417" spans="1:1" x14ac:dyDescent="0.3">
      <c r="A6417" s="247">
        <v>133301</v>
      </c>
    </row>
    <row r="6418" spans="1:1" x14ac:dyDescent="0.3">
      <c r="A6418" s="247">
        <v>140047</v>
      </c>
    </row>
    <row r="6419" spans="1:1" x14ac:dyDescent="0.3">
      <c r="A6419" s="247">
        <v>140048</v>
      </c>
    </row>
    <row r="6420" spans="1:1" x14ac:dyDescent="0.3">
      <c r="A6420" s="247">
        <v>140052</v>
      </c>
    </row>
    <row r="6421" spans="1:1" x14ac:dyDescent="0.3">
      <c r="A6421" s="247">
        <v>140061</v>
      </c>
    </row>
    <row r="6422" spans="1:1" x14ac:dyDescent="0.3">
      <c r="A6422" s="247">
        <v>140241</v>
      </c>
    </row>
    <row r="6423" spans="1:1" x14ac:dyDescent="0.3">
      <c r="A6423" s="247">
        <v>140042</v>
      </c>
    </row>
    <row r="6424" spans="1:1" x14ac:dyDescent="0.3">
      <c r="A6424" s="247">
        <v>140043</v>
      </c>
    </row>
    <row r="6425" spans="1:1" x14ac:dyDescent="0.3">
      <c r="A6425" s="247">
        <v>140053</v>
      </c>
    </row>
    <row r="6426" spans="1:1" x14ac:dyDescent="0.3">
      <c r="A6426" s="247">
        <v>14921</v>
      </c>
    </row>
    <row r="6427" spans="1:1" x14ac:dyDescent="0.3">
      <c r="A6427" s="247">
        <v>19998</v>
      </c>
    </row>
    <row r="6428" spans="1:1" x14ac:dyDescent="0.3">
      <c r="A6428" s="247">
        <v>20001</v>
      </c>
    </row>
    <row r="6429" spans="1:1" x14ac:dyDescent="0.3">
      <c r="A6429" s="247">
        <v>20034</v>
      </c>
    </row>
    <row r="6430" spans="1:1" x14ac:dyDescent="0.3">
      <c r="A6430" s="247">
        <v>134560</v>
      </c>
    </row>
    <row r="6431" spans="1:1" x14ac:dyDescent="0.3">
      <c r="A6431" s="247">
        <v>133371</v>
      </c>
    </row>
    <row r="6432" spans="1:1" x14ac:dyDescent="0.3">
      <c r="A6432" s="247">
        <v>138551</v>
      </c>
    </row>
    <row r="6433" spans="1:1" x14ac:dyDescent="0.3">
      <c r="A6433" s="247">
        <v>53446</v>
      </c>
    </row>
    <row r="6434" spans="1:1" x14ac:dyDescent="0.3">
      <c r="A6434" s="247">
        <v>57598</v>
      </c>
    </row>
    <row r="6435" spans="1:1" x14ac:dyDescent="0.3">
      <c r="A6435" s="247">
        <v>113846</v>
      </c>
    </row>
    <row r="6436" spans="1:1" x14ac:dyDescent="0.3">
      <c r="A6436" s="247">
        <v>12884</v>
      </c>
    </row>
    <row r="6437" spans="1:1" x14ac:dyDescent="0.3">
      <c r="A6437" s="247">
        <v>24500</v>
      </c>
    </row>
    <row r="6438" spans="1:1" x14ac:dyDescent="0.3">
      <c r="A6438" s="247">
        <v>54586</v>
      </c>
    </row>
    <row r="6439" spans="1:1" x14ac:dyDescent="0.3">
      <c r="A6439" s="247">
        <v>54587</v>
      </c>
    </row>
    <row r="6440" spans="1:1" x14ac:dyDescent="0.3">
      <c r="A6440" s="247">
        <v>59097</v>
      </c>
    </row>
    <row r="6441" spans="1:1" x14ac:dyDescent="0.3">
      <c r="A6441" s="247">
        <v>60116</v>
      </c>
    </row>
    <row r="6442" spans="1:1" x14ac:dyDescent="0.3">
      <c r="A6442" s="247">
        <v>64636</v>
      </c>
    </row>
    <row r="6443" spans="1:1" x14ac:dyDescent="0.3">
      <c r="A6443" s="247">
        <v>81807</v>
      </c>
    </row>
    <row r="6444" spans="1:1" x14ac:dyDescent="0.3">
      <c r="A6444" s="247">
        <v>95209</v>
      </c>
    </row>
    <row r="6445" spans="1:1" x14ac:dyDescent="0.3">
      <c r="A6445" s="247">
        <v>135300</v>
      </c>
    </row>
    <row r="6446" spans="1:1" x14ac:dyDescent="0.3">
      <c r="A6446" s="247">
        <v>135301</v>
      </c>
    </row>
    <row r="6447" spans="1:1" x14ac:dyDescent="0.3">
      <c r="A6447" s="247">
        <v>138055</v>
      </c>
    </row>
    <row r="6448" spans="1:1" x14ac:dyDescent="0.3">
      <c r="A6448" s="247">
        <v>102588</v>
      </c>
    </row>
    <row r="6449" spans="1:1" x14ac:dyDescent="0.3">
      <c r="A6449" s="247">
        <v>13186</v>
      </c>
    </row>
    <row r="6450" spans="1:1" x14ac:dyDescent="0.3">
      <c r="A6450" s="247">
        <v>81455</v>
      </c>
    </row>
    <row r="6451" spans="1:1" x14ac:dyDescent="0.3">
      <c r="A6451" s="247">
        <v>54019</v>
      </c>
    </row>
    <row r="6452" spans="1:1" x14ac:dyDescent="0.3">
      <c r="A6452" s="247">
        <v>95229</v>
      </c>
    </row>
    <row r="6453" spans="1:1" x14ac:dyDescent="0.3">
      <c r="A6453" s="247">
        <v>120995</v>
      </c>
    </row>
    <row r="6454" spans="1:1" x14ac:dyDescent="0.3">
      <c r="A6454" s="247">
        <v>13178</v>
      </c>
    </row>
    <row r="6455" spans="1:1" x14ac:dyDescent="0.3">
      <c r="A6455" s="247">
        <v>13179</v>
      </c>
    </row>
    <row r="6456" spans="1:1" x14ac:dyDescent="0.3">
      <c r="A6456" s="247">
        <v>29293</v>
      </c>
    </row>
    <row r="6457" spans="1:1" x14ac:dyDescent="0.3">
      <c r="A6457" s="247">
        <v>26215</v>
      </c>
    </row>
    <row r="6458" spans="1:1" x14ac:dyDescent="0.3">
      <c r="A6458" s="247">
        <v>109944</v>
      </c>
    </row>
    <row r="6459" spans="1:1" x14ac:dyDescent="0.3">
      <c r="A6459" s="247">
        <v>56520</v>
      </c>
    </row>
    <row r="6460" spans="1:1" x14ac:dyDescent="0.3">
      <c r="A6460" s="247">
        <v>106909</v>
      </c>
    </row>
    <row r="6461" spans="1:1" x14ac:dyDescent="0.3">
      <c r="A6461" s="247">
        <v>106913</v>
      </c>
    </row>
    <row r="6462" spans="1:1" x14ac:dyDescent="0.3">
      <c r="A6462" s="247">
        <v>132799</v>
      </c>
    </row>
    <row r="6463" spans="1:1" x14ac:dyDescent="0.3">
      <c r="A6463" s="247">
        <v>136824</v>
      </c>
    </row>
    <row r="6464" spans="1:1" x14ac:dyDescent="0.3">
      <c r="A6464" s="247">
        <v>136825</v>
      </c>
    </row>
    <row r="6465" spans="1:1" x14ac:dyDescent="0.3">
      <c r="A6465" s="247">
        <v>136826</v>
      </c>
    </row>
    <row r="6466" spans="1:1" x14ac:dyDescent="0.3">
      <c r="A6466" s="247">
        <v>136854</v>
      </c>
    </row>
    <row r="6467" spans="1:1" x14ac:dyDescent="0.3">
      <c r="A6467" s="247">
        <v>136876</v>
      </c>
    </row>
    <row r="6468" spans="1:1" x14ac:dyDescent="0.3">
      <c r="A6468" s="247">
        <v>136880</v>
      </c>
    </row>
    <row r="6469" spans="1:1" x14ac:dyDescent="0.3">
      <c r="A6469" s="247">
        <v>72184</v>
      </c>
    </row>
    <row r="6470" spans="1:1" x14ac:dyDescent="0.3">
      <c r="A6470" s="247">
        <v>105108</v>
      </c>
    </row>
    <row r="6471" spans="1:1" x14ac:dyDescent="0.3">
      <c r="A6471" s="247">
        <v>136675</v>
      </c>
    </row>
    <row r="6472" spans="1:1" x14ac:dyDescent="0.3">
      <c r="A6472" s="247">
        <v>136881</v>
      </c>
    </row>
    <row r="6473" spans="1:1" x14ac:dyDescent="0.3">
      <c r="A6473" s="247">
        <v>106917</v>
      </c>
    </row>
    <row r="6474" spans="1:1" x14ac:dyDescent="0.3">
      <c r="A6474" s="247">
        <v>106919</v>
      </c>
    </row>
    <row r="6475" spans="1:1" x14ac:dyDescent="0.3">
      <c r="A6475" s="247">
        <v>114430</v>
      </c>
    </row>
    <row r="6476" spans="1:1" x14ac:dyDescent="0.3">
      <c r="A6476" s="247">
        <v>130572</v>
      </c>
    </row>
    <row r="6477" spans="1:1" x14ac:dyDescent="0.3">
      <c r="A6477" s="247">
        <v>93139</v>
      </c>
    </row>
    <row r="6478" spans="1:1" x14ac:dyDescent="0.3">
      <c r="A6478" s="247">
        <v>115282</v>
      </c>
    </row>
    <row r="6479" spans="1:1" x14ac:dyDescent="0.3">
      <c r="A6479" s="247">
        <v>140059</v>
      </c>
    </row>
    <row r="6480" spans="1:1" x14ac:dyDescent="0.3">
      <c r="A6480" s="247">
        <v>139141</v>
      </c>
    </row>
    <row r="6481" spans="1:1" x14ac:dyDescent="0.3">
      <c r="A6481" s="247">
        <v>139142</v>
      </c>
    </row>
    <row r="6482" spans="1:1" x14ac:dyDescent="0.3">
      <c r="A6482" s="247">
        <v>139143</v>
      </c>
    </row>
    <row r="6483" spans="1:1" x14ac:dyDescent="0.3">
      <c r="A6483" s="247">
        <v>139144</v>
      </c>
    </row>
    <row r="6484" spans="1:1" x14ac:dyDescent="0.3">
      <c r="A6484" s="247">
        <v>106130</v>
      </c>
    </row>
    <row r="6485" spans="1:1" x14ac:dyDescent="0.3">
      <c r="A6485" s="247">
        <v>106131</v>
      </c>
    </row>
    <row r="6486" spans="1:1" x14ac:dyDescent="0.3">
      <c r="A6486" s="247">
        <v>110702</v>
      </c>
    </row>
    <row r="6487" spans="1:1" x14ac:dyDescent="0.3">
      <c r="A6487" s="247">
        <v>110889</v>
      </c>
    </row>
    <row r="6488" spans="1:1" x14ac:dyDescent="0.3">
      <c r="A6488" s="247">
        <v>110893</v>
      </c>
    </row>
    <row r="6489" spans="1:1" x14ac:dyDescent="0.3">
      <c r="A6489" s="247">
        <v>113242</v>
      </c>
    </row>
    <row r="6490" spans="1:1" x14ac:dyDescent="0.3">
      <c r="A6490" s="247">
        <v>114773</v>
      </c>
    </row>
    <row r="6491" spans="1:1" x14ac:dyDescent="0.3">
      <c r="A6491" s="247">
        <v>142982</v>
      </c>
    </row>
    <row r="6492" spans="1:1" x14ac:dyDescent="0.3">
      <c r="A6492" s="247">
        <v>123710</v>
      </c>
    </row>
    <row r="6493" spans="1:1" x14ac:dyDescent="0.3">
      <c r="A6493" s="247">
        <v>64462</v>
      </c>
    </row>
    <row r="6494" spans="1:1" x14ac:dyDescent="0.3">
      <c r="A6494" s="247">
        <v>78418</v>
      </c>
    </row>
    <row r="6495" spans="1:1" x14ac:dyDescent="0.3">
      <c r="A6495" s="247">
        <v>134564</v>
      </c>
    </row>
    <row r="6496" spans="1:1" x14ac:dyDescent="0.3">
      <c r="A6496" s="247">
        <v>49254</v>
      </c>
    </row>
    <row r="6497" spans="1:1" x14ac:dyDescent="0.3">
      <c r="A6497" s="247">
        <v>89194</v>
      </c>
    </row>
    <row r="6498" spans="1:1" x14ac:dyDescent="0.3">
      <c r="A6498" s="247">
        <v>141265</v>
      </c>
    </row>
    <row r="6499" spans="1:1" x14ac:dyDescent="0.3">
      <c r="A6499" s="247">
        <v>141266</v>
      </c>
    </row>
    <row r="6500" spans="1:1" x14ac:dyDescent="0.3">
      <c r="A6500" s="247">
        <v>141615</v>
      </c>
    </row>
    <row r="6501" spans="1:1" x14ac:dyDescent="0.3">
      <c r="A6501" s="247">
        <v>141679</v>
      </c>
    </row>
    <row r="6502" spans="1:1" x14ac:dyDescent="0.3">
      <c r="A6502" s="247">
        <v>64646</v>
      </c>
    </row>
    <row r="6503" spans="1:1" x14ac:dyDescent="0.3">
      <c r="A6503" s="247">
        <v>76806</v>
      </c>
    </row>
    <row r="6504" spans="1:1" x14ac:dyDescent="0.3">
      <c r="A6504" s="247">
        <v>12948</v>
      </c>
    </row>
    <row r="6505" spans="1:1" x14ac:dyDescent="0.3">
      <c r="A6505" s="247">
        <v>12950</v>
      </c>
    </row>
    <row r="6506" spans="1:1" x14ac:dyDescent="0.3">
      <c r="A6506" s="247">
        <v>13161</v>
      </c>
    </row>
    <row r="6507" spans="1:1" x14ac:dyDescent="0.3">
      <c r="A6507" s="247">
        <v>102276</v>
      </c>
    </row>
    <row r="6508" spans="1:1" x14ac:dyDescent="0.3">
      <c r="A6508" s="247">
        <v>102279</v>
      </c>
    </row>
    <row r="6509" spans="1:1" x14ac:dyDescent="0.3">
      <c r="A6509" s="247">
        <v>19842</v>
      </c>
    </row>
    <row r="6510" spans="1:1" x14ac:dyDescent="0.3">
      <c r="A6510" s="247">
        <v>121126</v>
      </c>
    </row>
    <row r="6511" spans="1:1" x14ac:dyDescent="0.3">
      <c r="A6511" s="247">
        <v>13094</v>
      </c>
    </row>
    <row r="6512" spans="1:1" x14ac:dyDescent="0.3">
      <c r="A6512" s="247">
        <v>13180</v>
      </c>
    </row>
    <row r="6513" spans="1:1" x14ac:dyDescent="0.3">
      <c r="A6513" s="247">
        <v>14885</v>
      </c>
    </row>
    <row r="6514" spans="1:1" x14ac:dyDescent="0.3">
      <c r="A6514" s="247">
        <v>15673</v>
      </c>
    </row>
    <row r="6515" spans="1:1" x14ac:dyDescent="0.3">
      <c r="A6515" s="247">
        <v>128815</v>
      </c>
    </row>
    <row r="6516" spans="1:1" x14ac:dyDescent="0.3">
      <c r="A6516" s="247">
        <v>119621</v>
      </c>
    </row>
    <row r="6517" spans="1:1" x14ac:dyDescent="0.3">
      <c r="A6517" s="247">
        <v>78181</v>
      </c>
    </row>
    <row r="6518" spans="1:1" x14ac:dyDescent="0.3">
      <c r="A6518" s="247">
        <v>20760</v>
      </c>
    </row>
    <row r="6519" spans="1:1" x14ac:dyDescent="0.3">
      <c r="A6519" s="247">
        <v>23778</v>
      </c>
    </row>
    <row r="6520" spans="1:1" x14ac:dyDescent="0.3">
      <c r="A6520" s="247">
        <v>69229</v>
      </c>
    </row>
    <row r="6521" spans="1:1" x14ac:dyDescent="0.3">
      <c r="A6521" s="247">
        <v>9413</v>
      </c>
    </row>
    <row r="6522" spans="1:1" x14ac:dyDescent="0.3">
      <c r="A6522" s="247">
        <v>65173</v>
      </c>
    </row>
    <row r="6523" spans="1:1" x14ac:dyDescent="0.3">
      <c r="A6523" s="247">
        <v>88733</v>
      </c>
    </row>
    <row r="6524" spans="1:1" x14ac:dyDescent="0.3">
      <c r="A6524" s="247">
        <v>102819</v>
      </c>
    </row>
    <row r="6525" spans="1:1" x14ac:dyDescent="0.3">
      <c r="A6525" s="247">
        <v>67376</v>
      </c>
    </row>
    <row r="6526" spans="1:1" x14ac:dyDescent="0.3">
      <c r="A6526" s="247">
        <v>53813</v>
      </c>
    </row>
    <row r="6527" spans="1:1" x14ac:dyDescent="0.3">
      <c r="A6527" s="247">
        <v>12652</v>
      </c>
    </row>
    <row r="6528" spans="1:1" x14ac:dyDescent="0.3">
      <c r="A6528" s="247">
        <v>129962</v>
      </c>
    </row>
    <row r="6529" spans="1:1" x14ac:dyDescent="0.3">
      <c r="A6529" s="247">
        <v>103142</v>
      </c>
    </row>
    <row r="6530" spans="1:1" x14ac:dyDescent="0.3">
      <c r="A6530" s="247">
        <v>134582</v>
      </c>
    </row>
    <row r="6531" spans="1:1" x14ac:dyDescent="0.3">
      <c r="A6531" s="247">
        <v>13563</v>
      </c>
    </row>
    <row r="6532" spans="1:1" x14ac:dyDescent="0.3">
      <c r="A6532" s="247">
        <v>132232</v>
      </c>
    </row>
    <row r="6533" spans="1:1" x14ac:dyDescent="0.3">
      <c r="A6533" s="247">
        <v>115805</v>
      </c>
    </row>
    <row r="6534" spans="1:1" x14ac:dyDescent="0.3">
      <c r="A6534" s="247">
        <v>82995</v>
      </c>
    </row>
    <row r="6535" spans="1:1" x14ac:dyDescent="0.3">
      <c r="A6535" s="247">
        <v>136273</v>
      </c>
    </row>
    <row r="6536" spans="1:1" x14ac:dyDescent="0.3">
      <c r="A6536" s="247">
        <v>13991</v>
      </c>
    </row>
    <row r="6537" spans="1:1" x14ac:dyDescent="0.3">
      <c r="A6537" s="247">
        <v>50797</v>
      </c>
    </row>
    <row r="6538" spans="1:1" x14ac:dyDescent="0.3">
      <c r="A6538" s="247">
        <v>64860</v>
      </c>
    </row>
    <row r="6539" spans="1:1" x14ac:dyDescent="0.3">
      <c r="A6539" s="247">
        <v>136895</v>
      </c>
    </row>
    <row r="6540" spans="1:1" x14ac:dyDescent="0.3">
      <c r="A6540" s="247">
        <v>16571</v>
      </c>
    </row>
    <row r="6541" spans="1:1" x14ac:dyDescent="0.3">
      <c r="A6541" s="247">
        <v>134546</v>
      </c>
    </row>
    <row r="6542" spans="1:1" x14ac:dyDescent="0.3">
      <c r="A6542" s="247">
        <v>134547</v>
      </c>
    </row>
    <row r="6543" spans="1:1" x14ac:dyDescent="0.3">
      <c r="A6543" s="247">
        <v>13101</v>
      </c>
    </row>
    <row r="6544" spans="1:1" x14ac:dyDescent="0.3">
      <c r="A6544" s="247">
        <v>35554</v>
      </c>
    </row>
    <row r="6545" spans="1:1" x14ac:dyDescent="0.3">
      <c r="A6545" s="247">
        <v>27136</v>
      </c>
    </row>
    <row r="6546" spans="1:1" x14ac:dyDescent="0.3">
      <c r="A6546" s="247">
        <v>14154</v>
      </c>
    </row>
    <row r="6547" spans="1:1" x14ac:dyDescent="0.3">
      <c r="A6547" s="247">
        <v>87698</v>
      </c>
    </row>
    <row r="6548" spans="1:1" x14ac:dyDescent="0.3">
      <c r="A6548" s="247">
        <v>125262</v>
      </c>
    </row>
    <row r="6549" spans="1:1" x14ac:dyDescent="0.3">
      <c r="A6549" s="247">
        <v>12685</v>
      </c>
    </row>
    <row r="6550" spans="1:1" x14ac:dyDescent="0.3">
      <c r="A6550" s="247">
        <v>91669</v>
      </c>
    </row>
    <row r="6551" spans="1:1" x14ac:dyDescent="0.3">
      <c r="A6551" s="247">
        <v>102922</v>
      </c>
    </row>
    <row r="6552" spans="1:1" x14ac:dyDescent="0.3">
      <c r="A6552" s="247">
        <v>133021</v>
      </c>
    </row>
    <row r="6553" spans="1:1" x14ac:dyDescent="0.3">
      <c r="A6553" s="247">
        <v>102000</v>
      </c>
    </row>
    <row r="6554" spans="1:1" x14ac:dyDescent="0.3">
      <c r="A6554" s="247">
        <v>15267</v>
      </c>
    </row>
    <row r="6555" spans="1:1" x14ac:dyDescent="0.3">
      <c r="A6555" s="247">
        <v>60889</v>
      </c>
    </row>
    <row r="6556" spans="1:1" x14ac:dyDescent="0.3">
      <c r="A6556" s="247">
        <v>101891</v>
      </c>
    </row>
    <row r="6557" spans="1:1" x14ac:dyDescent="0.3">
      <c r="A6557" s="247">
        <v>140050</v>
      </c>
    </row>
    <row r="6558" spans="1:1" x14ac:dyDescent="0.3">
      <c r="A6558" s="247">
        <v>77819</v>
      </c>
    </row>
    <row r="6559" spans="1:1" x14ac:dyDescent="0.3">
      <c r="A6559" s="247">
        <v>20106</v>
      </c>
    </row>
    <row r="6560" spans="1:1" x14ac:dyDescent="0.3">
      <c r="A6560" s="247">
        <v>13199</v>
      </c>
    </row>
    <row r="6561" spans="1:1" x14ac:dyDescent="0.3">
      <c r="A6561" s="247">
        <v>4680</v>
      </c>
    </row>
    <row r="6562" spans="1:1" x14ac:dyDescent="0.3">
      <c r="A6562" s="247">
        <v>42854</v>
      </c>
    </row>
    <row r="6563" spans="1:1" x14ac:dyDescent="0.3">
      <c r="A6563" s="247">
        <v>12891</v>
      </c>
    </row>
    <row r="6564" spans="1:1" x14ac:dyDescent="0.3">
      <c r="A6564" s="247">
        <v>81808</v>
      </c>
    </row>
    <row r="6565" spans="1:1" x14ac:dyDescent="0.3">
      <c r="A6565" s="247">
        <v>20135</v>
      </c>
    </row>
    <row r="6566" spans="1:1" x14ac:dyDescent="0.3">
      <c r="A6566" s="247">
        <v>64044</v>
      </c>
    </row>
    <row r="6567" spans="1:1" x14ac:dyDescent="0.3">
      <c r="A6567" s="247">
        <v>66168</v>
      </c>
    </row>
    <row r="6568" spans="1:1" x14ac:dyDescent="0.3">
      <c r="A6568" s="247">
        <v>140032</v>
      </c>
    </row>
    <row r="6569" spans="1:1" x14ac:dyDescent="0.3">
      <c r="A6569" s="247">
        <v>140036</v>
      </c>
    </row>
    <row r="6570" spans="1:1" x14ac:dyDescent="0.3">
      <c r="A6570" s="247">
        <v>140038</v>
      </c>
    </row>
    <row r="6571" spans="1:1" x14ac:dyDescent="0.3">
      <c r="A6571" s="247">
        <v>140063</v>
      </c>
    </row>
    <row r="6572" spans="1:1" x14ac:dyDescent="0.3">
      <c r="A6572" s="247">
        <v>76583</v>
      </c>
    </row>
    <row r="6573" spans="1:1" x14ac:dyDescent="0.3">
      <c r="A6573" s="247">
        <v>134556</v>
      </c>
    </row>
    <row r="6574" spans="1:1" x14ac:dyDescent="0.3">
      <c r="A6574" s="247">
        <v>77562</v>
      </c>
    </row>
    <row r="6575" spans="1:1" x14ac:dyDescent="0.3">
      <c r="A6575" s="247">
        <v>118427</v>
      </c>
    </row>
    <row r="6576" spans="1:1" x14ac:dyDescent="0.3">
      <c r="A6576" s="247">
        <v>106129</v>
      </c>
    </row>
    <row r="6577" spans="1:1" x14ac:dyDescent="0.3">
      <c r="A6577" s="247">
        <v>107790</v>
      </c>
    </row>
    <row r="6578" spans="1:1" x14ac:dyDescent="0.3">
      <c r="A6578" s="247">
        <v>23016</v>
      </c>
    </row>
    <row r="6579" spans="1:1" x14ac:dyDescent="0.3">
      <c r="A6579" s="247">
        <v>78303</v>
      </c>
    </row>
    <row r="6580" spans="1:1" x14ac:dyDescent="0.3">
      <c r="A6580" s="247">
        <v>130632</v>
      </c>
    </row>
    <row r="6581" spans="1:1" x14ac:dyDescent="0.3">
      <c r="A6581" s="247">
        <v>15648</v>
      </c>
    </row>
    <row r="6582" spans="1:1" x14ac:dyDescent="0.3">
      <c r="A6582" s="247">
        <v>54017</v>
      </c>
    </row>
    <row r="6583" spans="1:1" x14ac:dyDescent="0.3">
      <c r="A6583" s="247">
        <v>95228</v>
      </c>
    </row>
    <row r="6584" spans="1:1" x14ac:dyDescent="0.3">
      <c r="A6584" s="247">
        <v>106408</v>
      </c>
    </row>
    <row r="6585" spans="1:1" x14ac:dyDescent="0.3">
      <c r="A6585" s="247">
        <v>108398</v>
      </c>
    </row>
    <row r="6586" spans="1:1" x14ac:dyDescent="0.3">
      <c r="A6586" s="247">
        <v>140666</v>
      </c>
    </row>
    <row r="6587" spans="1:1" x14ac:dyDescent="0.3">
      <c r="A6587" s="247">
        <v>106038</v>
      </c>
    </row>
    <row r="6588" spans="1:1" x14ac:dyDescent="0.3">
      <c r="A6588" s="247">
        <v>136564</v>
      </c>
    </row>
    <row r="6589" spans="1:1" x14ac:dyDescent="0.3">
      <c r="A6589" s="247">
        <v>13102</v>
      </c>
    </row>
    <row r="6590" spans="1:1" x14ac:dyDescent="0.3">
      <c r="A6590" s="247">
        <v>28512</v>
      </c>
    </row>
    <row r="6591" spans="1:1" x14ac:dyDescent="0.3">
      <c r="A6591" s="247">
        <v>141430</v>
      </c>
    </row>
    <row r="6592" spans="1:1" x14ac:dyDescent="0.3">
      <c r="A6592" s="247">
        <v>18353</v>
      </c>
    </row>
    <row r="6593" spans="1:1" x14ac:dyDescent="0.3">
      <c r="A6593" s="247">
        <v>18357</v>
      </c>
    </row>
    <row r="6594" spans="1:1" x14ac:dyDescent="0.3">
      <c r="A6594" s="247">
        <v>18358</v>
      </c>
    </row>
    <row r="6595" spans="1:1" x14ac:dyDescent="0.3">
      <c r="A6595" s="247">
        <v>20554</v>
      </c>
    </row>
    <row r="6596" spans="1:1" x14ac:dyDescent="0.3">
      <c r="A6596" s="247">
        <v>20558</v>
      </c>
    </row>
    <row r="6597" spans="1:1" x14ac:dyDescent="0.3">
      <c r="A6597" s="247">
        <v>33623</v>
      </c>
    </row>
    <row r="6598" spans="1:1" x14ac:dyDescent="0.3">
      <c r="A6598" s="247">
        <v>88849</v>
      </c>
    </row>
    <row r="6599" spans="1:1" x14ac:dyDescent="0.3">
      <c r="A6599" s="247">
        <v>124963</v>
      </c>
    </row>
    <row r="6600" spans="1:1" x14ac:dyDescent="0.3">
      <c r="A6600" s="247">
        <v>126059</v>
      </c>
    </row>
    <row r="6601" spans="1:1" x14ac:dyDescent="0.3">
      <c r="A6601" s="247">
        <v>126060</v>
      </c>
    </row>
    <row r="6602" spans="1:1" x14ac:dyDescent="0.3">
      <c r="A6602" s="247">
        <v>134563</v>
      </c>
    </row>
    <row r="6603" spans="1:1" x14ac:dyDescent="0.3">
      <c r="A6603" s="247">
        <v>102694</v>
      </c>
    </row>
    <row r="6604" spans="1:1" x14ac:dyDescent="0.3">
      <c r="A6604" s="247">
        <v>102723</v>
      </c>
    </row>
    <row r="6605" spans="1:1" x14ac:dyDescent="0.3">
      <c r="A6605" s="247">
        <v>102728</v>
      </c>
    </row>
    <row r="6606" spans="1:1" x14ac:dyDescent="0.3">
      <c r="A6606" s="247">
        <v>134570</v>
      </c>
    </row>
    <row r="6607" spans="1:1" x14ac:dyDescent="0.3">
      <c r="A6607" s="247">
        <v>63252</v>
      </c>
    </row>
    <row r="6608" spans="1:1" x14ac:dyDescent="0.3">
      <c r="A6608" s="247">
        <v>121086</v>
      </c>
    </row>
    <row r="6609" spans="1:1" x14ac:dyDescent="0.3">
      <c r="A6609" s="247">
        <v>141253</v>
      </c>
    </row>
    <row r="6610" spans="1:1" x14ac:dyDescent="0.3">
      <c r="A6610" s="247">
        <v>141268</v>
      </c>
    </row>
    <row r="6611" spans="1:1" x14ac:dyDescent="0.3">
      <c r="A6611" s="247">
        <v>141270</v>
      </c>
    </row>
    <row r="6612" spans="1:1" x14ac:dyDescent="0.3">
      <c r="A6612" s="247">
        <v>141418</v>
      </c>
    </row>
    <row r="6613" spans="1:1" x14ac:dyDescent="0.3">
      <c r="A6613" s="247">
        <v>141680</v>
      </c>
    </row>
    <row r="6614" spans="1:1" x14ac:dyDescent="0.3">
      <c r="A6614" s="247">
        <v>141787</v>
      </c>
    </row>
    <row r="6615" spans="1:1" x14ac:dyDescent="0.3">
      <c r="A6615" s="247">
        <v>78055</v>
      </c>
    </row>
    <row r="6616" spans="1:1" x14ac:dyDescent="0.3">
      <c r="A6616" s="247">
        <v>107926</v>
      </c>
    </row>
    <row r="6617" spans="1:1" x14ac:dyDescent="0.3">
      <c r="A6617" s="247">
        <v>130618</v>
      </c>
    </row>
    <row r="6618" spans="1:1" x14ac:dyDescent="0.3">
      <c r="A6618" s="247">
        <v>134569</v>
      </c>
    </row>
    <row r="6619" spans="1:1" x14ac:dyDescent="0.3">
      <c r="A6619" s="247">
        <v>20167</v>
      </c>
    </row>
    <row r="6620" spans="1:1" x14ac:dyDescent="0.3">
      <c r="A6620" s="247">
        <v>24551</v>
      </c>
    </row>
    <row r="6621" spans="1:1" x14ac:dyDescent="0.3">
      <c r="A6621" s="247">
        <v>60973</v>
      </c>
    </row>
    <row r="6622" spans="1:1" x14ac:dyDescent="0.3">
      <c r="A6622" s="247">
        <v>140283</v>
      </c>
    </row>
    <row r="6623" spans="1:1" x14ac:dyDescent="0.3">
      <c r="A6623" s="247">
        <v>45607</v>
      </c>
    </row>
    <row r="6624" spans="1:1" x14ac:dyDescent="0.3">
      <c r="A6624" s="247">
        <v>138352</v>
      </c>
    </row>
    <row r="6625" spans="1:1" x14ac:dyDescent="0.3">
      <c r="A6625" s="247">
        <v>106544</v>
      </c>
    </row>
    <row r="6626" spans="1:1" x14ac:dyDescent="0.3">
      <c r="A6626" s="247">
        <v>140326</v>
      </c>
    </row>
    <row r="6627" spans="1:1" x14ac:dyDescent="0.3">
      <c r="A6627" s="247">
        <v>12989</v>
      </c>
    </row>
    <row r="6628" spans="1:1" x14ac:dyDescent="0.3">
      <c r="A6628" s="247">
        <v>64626</v>
      </c>
    </row>
    <row r="6629" spans="1:1" x14ac:dyDescent="0.3">
      <c r="A6629" s="247">
        <v>12886</v>
      </c>
    </row>
    <row r="6630" spans="1:1" x14ac:dyDescent="0.3">
      <c r="A6630" s="247">
        <v>12894</v>
      </c>
    </row>
    <row r="6631" spans="1:1" x14ac:dyDescent="0.3">
      <c r="A6631" s="247">
        <v>12956</v>
      </c>
    </row>
    <row r="6632" spans="1:1" x14ac:dyDescent="0.3">
      <c r="A6632" s="247">
        <v>13072</v>
      </c>
    </row>
    <row r="6633" spans="1:1" x14ac:dyDescent="0.3">
      <c r="A6633" s="247">
        <v>13095</v>
      </c>
    </row>
    <row r="6634" spans="1:1" x14ac:dyDescent="0.3">
      <c r="A6634" s="247">
        <v>13518</v>
      </c>
    </row>
    <row r="6635" spans="1:1" x14ac:dyDescent="0.3">
      <c r="A6635" s="247">
        <v>63031</v>
      </c>
    </row>
    <row r="6636" spans="1:1" x14ac:dyDescent="0.3">
      <c r="A6636" s="247">
        <v>77109</v>
      </c>
    </row>
    <row r="6637" spans="1:1" x14ac:dyDescent="0.3">
      <c r="A6637" s="247">
        <v>82452</v>
      </c>
    </row>
    <row r="6638" spans="1:1" x14ac:dyDescent="0.3">
      <c r="A6638" s="247">
        <v>95121</v>
      </c>
    </row>
    <row r="6639" spans="1:1" x14ac:dyDescent="0.3">
      <c r="A6639" s="247">
        <v>37528</v>
      </c>
    </row>
    <row r="6640" spans="1:1" x14ac:dyDescent="0.3">
      <c r="A6640" s="247">
        <v>54552</v>
      </c>
    </row>
    <row r="6641" spans="1:1" x14ac:dyDescent="0.3">
      <c r="A6641" s="247">
        <v>12763</v>
      </c>
    </row>
    <row r="6642" spans="1:1" x14ac:dyDescent="0.3">
      <c r="A6642" s="247">
        <v>34214</v>
      </c>
    </row>
    <row r="6643" spans="1:1" x14ac:dyDescent="0.3">
      <c r="A6643" s="247">
        <v>139957</v>
      </c>
    </row>
    <row r="6644" spans="1:1" x14ac:dyDescent="0.3">
      <c r="A6644" s="247">
        <v>139958</v>
      </c>
    </row>
    <row r="6645" spans="1:1" x14ac:dyDescent="0.3">
      <c r="A6645" s="247">
        <v>122304</v>
      </c>
    </row>
    <row r="6646" spans="1:1" x14ac:dyDescent="0.3">
      <c r="A6646" s="247">
        <v>115807</v>
      </c>
    </row>
    <row r="6647" spans="1:1" x14ac:dyDescent="0.3">
      <c r="A6647" s="247">
        <v>13181</v>
      </c>
    </row>
    <row r="6648" spans="1:1" x14ac:dyDescent="0.3">
      <c r="A6648" s="247">
        <v>15436</v>
      </c>
    </row>
    <row r="6649" spans="1:1" x14ac:dyDescent="0.3">
      <c r="A6649" s="247">
        <v>17704</v>
      </c>
    </row>
    <row r="6650" spans="1:1" x14ac:dyDescent="0.3">
      <c r="A6650" s="247">
        <v>49695</v>
      </c>
    </row>
    <row r="6651" spans="1:1" x14ac:dyDescent="0.3">
      <c r="A6651" s="247">
        <v>12992</v>
      </c>
    </row>
    <row r="6652" spans="1:1" x14ac:dyDescent="0.3">
      <c r="A6652" s="247">
        <v>14013</v>
      </c>
    </row>
    <row r="6653" spans="1:1" x14ac:dyDescent="0.3">
      <c r="A6653" s="247">
        <v>14887</v>
      </c>
    </row>
    <row r="6654" spans="1:1" x14ac:dyDescent="0.3">
      <c r="A6654" s="247">
        <v>15299</v>
      </c>
    </row>
    <row r="6655" spans="1:1" x14ac:dyDescent="0.3">
      <c r="A6655" s="247">
        <v>106414</v>
      </c>
    </row>
    <row r="6656" spans="1:1" x14ac:dyDescent="0.3">
      <c r="A6656" s="247">
        <v>111806</v>
      </c>
    </row>
    <row r="6657" spans="1:1" x14ac:dyDescent="0.3">
      <c r="A6657" s="247">
        <v>112162</v>
      </c>
    </row>
    <row r="6658" spans="1:1" x14ac:dyDescent="0.3">
      <c r="A6658" s="247">
        <v>112163</v>
      </c>
    </row>
    <row r="6659" spans="1:1" x14ac:dyDescent="0.3">
      <c r="A6659" s="247">
        <v>128818</v>
      </c>
    </row>
    <row r="6660" spans="1:1" x14ac:dyDescent="0.3">
      <c r="A6660" s="247">
        <v>128819</v>
      </c>
    </row>
    <row r="6661" spans="1:1" x14ac:dyDescent="0.3">
      <c r="A6661" s="247">
        <v>57900</v>
      </c>
    </row>
    <row r="6662" spans="1:1" x14ac:dyDescent="0.3">
      <c r="A6662" s="247">
        <v>128288</v>
      </c>
    </row>
    <row r="6663" spans="1:1" x14ac:dyDescent="0.3">
      <c r="A6663" s="247">
        <v>83838</v>
      </c>
    </row>
    <row r="6664" spans="1:1" x14ac:dyDescent="0.3">
      <c r="A6664" s="247">
        <v>83839</v>
      </c>
    </row>
    <row r="6665" spans="1:1" x14ac:dyDescent="0.3">
      <c r="A6665" s="247">
        <v>14977</v>
      </c>
    </row>
    <row r="6666" spans="1:1" x14ac:dyDescent="0.3">
      <c r="A6666" s="247">
        <v>132465</v>
      </c>
    </row>
    <row r="6667" spans="1:1" x14ac:dyDescent="0.3">
      <c r="A6667" s="247">
        <v>20763</v>
      </c>
    </row>
    <row r="6668" spans="1:1" x14ac:dyDescent="0.3">
      <c r="A6668" s="247">
        <v>87586</v>
      </c>
    </row>
    <row r="6669" spans="1:1" x14ac:dyDescent="0.3">
      <c r="A6669" s="247">
        <v>81493</v>
      </c>
    </row>
    <row r="6670" spans="1:1" x14ac:dyDescent="0.3">
      <c r="A6670" s="247">
        <v>64610</v>
      </c>
    </row>
    <row r="6671" spans="1:1" x14ac:dyDescent="0.3">
      <c r="A6671" s="247">
        <v>13192</v>
      </c>
    </row>
    <row r="6672" spans="1:1" x14ac:dyDescent="0.3">
      <c r="A6672" s="247">
        <v>13063</v>
      </c>
    </row>
    <row r="6673" spans="1:1" x14ac:dyDescent="0.3">
      <c r="A6673" s="247">
        <v>13064</v>
      </c>
    </row>
    <row r="6674" spans="1:1" x14ac:dyDescent="0.3">
      <c r="A6674" s="247">
        <v>13165</v>
      </c>
    </row>
    <row r="6675" spans="1:1" x14ac:dyDescent="0.3">
      <c r="A6675" s="247">
        <v>27760</v>
      </c>
    </row>
    <row r="6676" spans="1:1" x14ac:dyDescent="0.3">
      <c r="A6676" s="247">
        <v>35224</v>
      </c>
    </row>
    <row r="6677" spans="1:1" x14ac:dyDescent="0.3">
      <c r="A6677" s="247">
        <v>111524</v>
      </c>
    </row>
    <row r="6678" spans="1:1" x14ac:dyDescent="0.3">
      <c r="A6678" s="247">
        <v>15167</v>
      </c>
    </row>
    <row r="6679" spans="1:1" x14ac:dyDescent="0.3">
      <c r="A6679" s="247">
        <v>88729</v>
      </c>
    </row>
    <row r="6680" spans="1:1" x14ac:dyDescent="0.3">
      <c r="A6680" s="247">
        <v>88730</v>
      </c>
    </row>
    <row r="6681" spans="1:1" x14ac:dyDescent="0.3">
      <c r="A6681" s="247">
        <v>88732</v>
      </c>
    </row>
    <row r="6682" spans="1:1" x14ac:dyDescent="0.3">
      <c r="A6682" s="247">
        <v>110771</v>
      </c>
    </row>
    <row r="6683" spans="1:1" x14ac:dyDescent="0.3">
      <c r="A6683" s="247">
        <v>110888</v>
      </c>
    </row>
    <row r="6684" spans="1:1" x14ac:dyDescent="0.3">
      <c r="A6684" s="247">
        <v>127384</v>
      </c>
    </row>
    <row r="6685" spans="1:1" x14ac:dyDescent="0.3">
      <c r="A6685" s="247">
        <v>14001</v>
      </c>
    </row>
    <row r="6686" spans="1:1" x14ac:dyDescent="0.3">
      <c r="A6686" s="247">
        <v>16053</v>
      </c>
    </row>
    <row r="6687" spans="1:1" x14ac:dyDescent="0.3">
      <c r="A6687" s="247">
        <v>27353</v>
      </c>
    </row>
    <row r="6688" spans="1:1" x14ac:dyDescent="0.3">
      <c r="A6688" s="247">
        <v>67375</v>
      </c>
    </row>
    <row r="6689" spans="1:1" x14ac:dyDescent="0.3">
      <c r="A6689" s="247">
        <v>98702</v>
      </c>
    </row>
    <row r="6690" spans="1:1" x14ac:dyDescent="0.3">
      <c r="A6690" s="247">
        <v>100362</v>
      </c>
    </row>
    <row r="6691" spans="1:1" x14ac:dyDescent="0.3">
      <c r="A6691" s="247">
        <v>106375</v>
      </c>
    </row>
    <row r="6692" spans="1:1" x14ac:dyDescent="0.3">
      <c r="A6692" s="247">
        <v>98703</v>
      </c>
    </row>
    <row r="6693" spans="1:1" x14ac:dyDescent="0.3">
      <c r="A6693" s="247">
        <v>98704</v>
      </c>
    </row>
    <row r="6694" spans="1:1" x14ac:dyDescent="0.3">
      <c r="A6694" s="247">
        <v>63839</v>
      </c>
    </row>
    <row r="6695" spans="1:1" x14ac:dyDescent="0.3">
      <c r="A6695" s="247">
        <v>75324</v>
      </c>
    </row>
    <row r="6696" spans="1:1" x14ac:dyDescent="0.3">
      <c r="A6696" s="247">
        <v>53814</v>
      </c>
    </row>
    <row r="6697" spans="1:1" x14ac:dyDescent="0.3">
      <c r="A6697" s="247">
        <v>12922</v>
      </c>
    </row>
    <row r="6698" spans="1:1" x14ac:dyDescent="0.3">
      <c r="A6698" s="247">
        <v>17422</v>
      </c>
    </row>
    <row r="6699" spans="1:1" x14ac:dyDescent="0.3">
      <c r="A6699" s="247">
        <v>17426</v>
      </c>
    </row>
    <row r="6700" spans="1:1" x14ac:dyDescent="0.3">
      <c r="A6700" s="247">
        <v>53849</v>
      </c>
    </row>
    <row r="6701" spans="1:1" x14ac:dyDescent="0.3">
      <c r="A6701" s="247">
        <v>61200</v>
      </c>
    </row>
    <row r="6702" spans="1:1" x14ac:dyDescent="0.3">
      <c r="A6702" s="247">
        <v>113581</v>
      </c>
    </row>
    <row r="6703" spans="1:1" x14ac:dyDescent="0.3">
      <c r="A6703" s="247">
        <v>133819</v>
      </c>
    </row>
    <row r="6704" spans="1:1" x14ac:dyDescent="0.3">
      <c r="A6704" s="247">
        <v>134581</v>
      </c>
    </row>
    <row r="6705" spans="1:1" x14ac:dyDescent="0.3">
      <c r="A6705" s="247">
        <v>135299</v>
      </c>
    </row>
    <row r="6706" spans="1:1" x14ac:dyDescent="0.3">
      <c r="A6706" s="247">
        <v>104667</v>
      </c>
    </row>
    <row r="6707" spans="1:1" x14ac:dyDescent="0.3">
      <c r="A6707" s="247">
        <v>67939</v>
      </c>
    </row>
    <row r="6708" spans="1:1" x14ac:dyDescent="0.3">
      <c r="A6708" s="247">
        <v>16363</v>
      </c>
    </row>
    <row r="6709" spans="1:1" x14ac:dyDescent="0.3">
      <c r="A6709" s="247">
        <v>16365</v>
      </c>
    </row>
    <row r="6710" spans="1:1" x14ac:dyDescent="0.3">
      <c r="A6710" s="247">
        <v>74909</v>
      </c>
    </row>
    <row r="6711" spans="1:1" x14ac:dyDescent="0.3">
      <c r="A6711" s="247">
        <v>74911</v>
      </c>
    </row>
    <row r="6712" spans="1:1" x14ac:dyDescent="0.3">
      <c r="A6712" s="247">
        <v>77554</v>
      </c>
    </row>
    <row r="6713" spans="1:1" x14ac:dyDescent="0.3">
      <c r="A6713" s="247">
        <v>80300</v>
      </c>
    </row>
    <row r="6714" spans="1:1" x14ac:dyDescent="0.3">
      <c r="A6714" s="247">
        <v>111336</v>
      </c>
    </row>
    <row r="6715" spans="1:1" x14ac:dyDescent="0.3">
      <c r="A6715" s="247">
        <v>118577</v>
      </c>
    </row>
    <row r="6716" spans="1:1" x14ac:dyDescent="0.3">
      <c r="A6716" s="247">
        <v>63277</v>
      </c>
    </row>
    <row r="6717" spans="1:1" x14ac:dyDescent="0.3">
      <c r="A6717" s="247">
        <v>13561</v>
      </c>
    </row>
    <row r="6718" spans="1:1" x14ac:dyDescent="0.3">
      <c r="A6718" s="247">
        <v>116466</v>
      </c>
    </row>
    <row r="6719" spans="1:1" x14ac:dyDescent="0.3">
      <c r="A6719" s="247">
        <v>105293</v>
      </c>
    </row>
    <row r="6720" spans="1:1" x14ac:dyDescent="0.3">
      <c r="A6720" s="247">
        <v>136554</v>
      </c>
    </row>
    <row r="6721" spans="1:1" x14ac:dyDescent="0.3">
      <c r="A6721" s="247">
        <v>46420</v>
      </c>
    </row>
    <row r="6722" spans="1:1" x14ac:dyDescent="0.3">
      <c r="A6722" s="247">
        <v>29296</v>
      </c>
    </row>
    <row r="6723" spans="1:1" x14ac:dyDescent="0.3">
      <c r="A6723" s="247">
        <v>24371</v>
      </c>
    </row>
    <row r="6724" spans="1:1" x14ac:dyDescent="0.3">
      <c r="A6724" s="247">
        <v>32534</v>
      </c>
    </row>
    <row r="6725" spans="1:1" x14ac:dyDescent="0.3">
      <c r="A6725" s="247">
        <v>34801</v>
      </c>
    </row>
    <row r="6726" spans="1:1" x14ac:dyDescent="0.3">
      <c r="A6726" s="247">
        <v>107483</v>
      </c>
    </row>
    <row r="6727" spans="1:1" x14ac:dyDescent="0.3">
      <c r="A6727" s="247">
        <v>107889</v>
      </c>
    </row>
    <row r="6728" spans="1:1" x14ac:dyDescent="0.3">
      <c r="A6728" s="247">
        <v>112154</v>
      </c>
    </row>
    <row r="6729" spans="1:1" x14ac:dyDescent="0.3">
      <c r="A6729" s="247">
        <v>112156</v>
      </c>
    </row>
    <row r="6730" spans="1:1" x14ac:dyDescent="0.3">
      <c r="A6730" s="247">
        <v>116874</v>
      </c>
    </row>
    <row r="6731" spans="1:1" x14ac:dyDescent="0.3">
      <c r="A6731" s="247">
        <v>136082</v>
      </c>
    </row>
    <row r="6732" spans="1:1" x14ac:dyDescent="0.3">
      <c r="A6732" s="247">
        <v>59882</v>
      </c>
    </row>
    <row r="6733" spans="1:1" x14ac:dyDescent="0.3">
      <c r="A6733" s="247">
        <v>64605</v>
      </c>
    </row>
    <row r="6734" spans="1:1" x14ac:dyDescent="0.3">
      <c r="A6734" s="247">
        <v>64607</v>
      </c>
    </row>
    <row r="6735" spans="1:1" x14ac:dyDescent="0.3">
      <c r="A6735" s="247">
        <v>134548</v>
      </c>
    </row>
    <row r="6736" spans="1:1" x14ac:dyDescent="0.3">
      <c r="A6736" s="247">
        <v>134549</v>
      </c>
    </row>
    <row r="6737" spans="1:1" x14ac:dyDescent="0.3">
      <c r="A6737" s="247">
        <v>12847</v>
      </c>
    </row>
    <row r="6738" spans="1:1" x14ac:dyDescent="0.3">
      <c r="A6738" s="247">
        <v>24204</v>
      </c>
    </row>
    <row r="6739" spans="1:1" x14ac:dyDescent="0.3">
      <c r="A6739" s="247">
        <v>88839</v>
      </c>
    </row>
    <row r="6740" spans="1:1" x14ac:dyDescent="0.3">
      <c r="A6740" s="247">
        <v>128287</v>
      </c>
    </row>
    <row r="6741" spans="1:1" x14ac:dyDescent="0.3">
      <c r="A6741" s="247">
        <v>13088</v>
      </c>
    </row>
    <row r="6742" spans="1:1" x14ac:dyDescent="0.3">
      <c r="A6742" s="247">
        <v>13109</v>
      </c>
    </row>
    <row r="6743" spans="1:1" x14ac:dyDescent="0.3">
      <c r="A6743" s="247">
        <v>17696</v>
      </c>
    </row>
    <row r="6744" spans="1:1" x14ac:dyDescent="0.3">
      <c r="A6744" s="247">
        <v>17698</v>
      </c>
    </row>
    <row r="6745" spans="1:1" x14ac:dyDescent="0.3">
      <c r="A6745" s="247">
        <v>71697</v>
      </c>
    </row>
    <row r="6746" spans="1:1" x14ac:dyDescent="0.3">
      <c r="A6746" s="247">
        <v>88838</v>
      </c>
    </row>
    <row r="6747" spans="1:1" x14ac:dyDescent="0.3">
      <c r="A6747" s="247">
        <v>58706</v>
      </c>
    </row>
    <row r="6748" spans="1:1" x14ac:dyDescent="0.3">
      <c r="A6748" s="247">
        <v>134373</v>
      </c>
    </row>
    <row r="6749" spans="1:1" x14ac:dyDescent="0.3">
      <c r="A6749" s="247">
        <v>135088</v>
      </c>
    </row>
    <row r="6750" spans="1:1" x14ac:dyDescent="0.3">
      <c r="A6750" s="247">
        <v>15813</v>
      </c>
    </row>
    <row r="6751" spans="1:1" x14ac:dyDescent="0.3">
      <c r="A6751" s="247">
        <v>134544</v>
      </c>
    </row>
    <row r="6752" spans="1:1" x14ac:dyDescent="0.3">
      <c r="A6752" s="247">
        <v>12835</v>
      </c>
    </row>
    <row r="6753" spans="1:1" x14ac:dyDescent="0.3">
      <c r="A6753" s="247">
        <v>135414</v>
      </c>
    </row>
    <row r="6754" spans="1:1" x14ac:dyDescent="0.3">
      <c r="A6754" s="247">
        <v>136553</v>
      </c>
    </row>
    <row r="6755" spans="1:1" x14ac:dyDescent="0.3">
      <c r="A6755" s="247">
        <v>136556</v>
      </c>
    </row>
    <row r="6756" spans="1:1" x14ac:dyDescent="0.3">
      <c r="A6756" s="247">
        <v>12877</v>
      </c>
    </row>
    <row r="6757" spans="1:1" x14ac:dyDescent="0.3">
      <c r="A6757" s="247">
        <v>109848</v>
      </c>
    </row>
    <row r="6758" spans="1:1" x14ac:dyDescent="0.3">
      <c r="A6758" s="247">
        <v>13558</v>
      </c>
    </row>
    <row r="6759" spans="1:1" x14ac:dyDescent="0.3">
      <c r="A6759" s="247">
        <v>13559</v>
      </c>
    </row>
    <row r="6760" spans="1:1" x14ac:dyDescent="0.3">
      <c r="A6760" s="247">
        <v>13560</v>
      </c>
    </row>
    <row r="6761" spans="1:1" x14ac:dyDescent="0.3">
      <c r="A6761" s="247">
        <v>13562</v>
      </c>
    </row>
    <row r="6762" spans="1:1" x14ac:dyDescent="0.3">
      <c r="A6762" s="247">
        <v>88745</v>
      </c>
    </row>
    <row r="6763" spans="1:1" x14ac:dyDescent="0.3">
      <c r="A6763" s="247">
        <v>102820</v>
      </c>
    </row>
    <row r="6764" spans="1:1" x14ac:dyDescent="0.3">
      <c r="A6764" s="247">
        <v>136896</v>
      </c>
    </row>
    <row r="6765" spans="1:1" x14ac:dyDescent="0.3">
      <c r="A6765" s="247">
        <v>136898</v>
      </c>
    </row>
    <row r="6766" spans="1:1" x14ac:dyDescent="0.3">
      <c r="A6766" s="247">
        <v>78509</v>
      </c>
    </row>
    <row r="6767" spans="1:1" x14ac:dyDescent="0.3">
      <c r="A6767" s="247">
        <v>100802</v>
      </c>
    </row>
    <row r="6768" spans="1:1" x14ac:dyDescent="0.3">
      <c r="A6768" s="247">
        <v>20144</v>
      </c>
    </row>
    <row r="6769" spans="1:1" x14ac:dyDescent="0.3">
      <c r="A6769" s="247">
        <v>40251</v>
      </c>
    </row>
    <row r="6770" spans="1:1" x14ac:dyDescent="0.3">
      <c r="A6770" s="247">
        <v>14784</v>
      </c>
    </row>
    <row r="6771" spans="1:1" x14ac:dyDescent="0.3">
      <c r="A6771" s="247">
        <v>15672</v>
      </c>
    </row>
    <row r="6772" spans="1:1" x14ac:dyDescent="0.3">
      <c r="A6772" s="247">
        <v>99787</v>
      </c>
    </row>
    <row r="6773" spans="1:1" x14ac:dyDescent="0.3">
      <c r="A6773" s="247">
        <v>133301</v>
      </c>
    </row>
    <row r="6774" spans="1:1" x14ac:dyDescent="0.3">
      <c r="A6774" s="247">
        <v>140047</v>
      </c>
    </row>
    <row r="6775" spans="1:1" x14ac:dyDescent="0.3">
      <c r="A6775" s="247">
        <v>140048</v>
      </c>
    </row>
    <row r="6776" spans="1:1" x14ac:dyDescent="0.3">
      <c r="A6776" s="247">
        <v>140052</v>
      </c>
    </row>
    <row r="6777" spans="1:1" x14ac:dyDescent="0.3">
      <c r="A6777" s="247">
        <v>140061</v>
      </c>
    </row>
    <row r="6778" spans="1:1" x14ac:dyDescent="0.3">
      <c r="A6778" s="247">
        <v>140241</v>
      </c>
    </row>
    <row r="6779" spans="1:1" x14ac:dyDescent="0.3">
      <c r="A6779" s="247">
        <v>140042</v>
      </c>
    </row>
    <row r="6780" spans="1:1" x14ac:dyDescent="0.3">
      <c r="A6780" s="247">
        <v>140043</v>
      </c>
    </row>
    <row r="6781" spans="1:1" x14ac:dyDescent="0.3">
      <c r="A6781" s="247">
        <v>140053</v>
      </c>
    </row>
    <row r="6782" spans="1:1" x14ac:dyDescent="0.3">
      <c r="A6782" s="247">
        <v>14921</v>
      </c>
    </row>
    <row r="6783" spans="1:1" x14ac:dyDescent="0.3">
      <c r="A6783" s="247">
        <v>19998</v>
      </c>
    </row>
    <row r="6784" spans="1:1" x14ac:dyDescent="0.3">
      <c r="A6784" s="247">
        <v>20001</v>
      </c>
    </row>
    <row r="6785" spans="1:1" x14ac:dyDescent="0.3">
      <c r="A6785" s="247">
        <v>20034</v>
      </c>
    </row>
    <row r="6786" spans="1:1" x14ac:dyDescent="0.3">
      <c r="A6786" s="247">
        <v>134560</v>
      </c>
    </row>
    <row r="6787" spans="1:1" x14ac:dyDescent="0.3">
      <c r="A6787" s="247">
        <v>133371</v>
      </c>
    </row>
    <row r="6788" spans="1:1" x14ac:dyDescent="0.3">
      <c r="A6788" s="247">
        <v>138551</v>
      </c>
    </row>
    <row r="6789" spans="1:1" x14ac:dyDescent="0.3">
      <c r="A6789" s="247">
        <v>53446</v>
      </c>
    </row>
    <row r="6790" spans="1:1" x14ac:dyDescent="0.3">
      <c r="A6790" s="247">
        <v>57598</v>
      </c>
    </row>
    <row r="6791" spans="1:1" x14ac:dyDescent="0.3">
      <c r="A6791" s="247">
        <v>113846</v>
      </c>
    </row>
    <row r="6792" spans="1:1" x14ac:dyDescent="0.3">
      <c r="A6792" s="247">
        <v>12884</v>
      </c>
    </row>
    <row r="6793" spans="1:1" x14ac:dyDescent="0.3">
      <c r="A6793" s="247">
        <v>24500</v>
      </c>
    </row>
    <row r="6794" spans="1:1" x14ac:dyDescent="0.3">
      <c r="A6794" s="247">
        <v>54586</v>
      </c>
    </row>
    <row r="6795" spans="1:1" x14ac:dyDescent="0.3">
      <c r="A6795" s="247">
        <v>54587</v>
      </c>
    </row>
    <row r="6796" spans="1:1" x14ac:dyDescent="0.3">
      <c r="A6796" s="247">
        <v>59097</v>
      </c>
    </row>
    <row r="6797" spans="1:1" x14ac:dyDescent="0.3">
      <c r="A6797" s="247">
        <v>60116</v>
      </c>
    </row>
    <row r="6798" spans="1:1" x14ac:dyDescent="0.3">
      <c r="A6798" s="247">
        <v>64636</v>
      </c>
    </row>
    <row r="6799" spans="1:1" x14ac:dyDescent="0.3">
      <c r="A6799" s="247">
        <v>81807</v>
      </c>
    </row>
    <row r="6800" spans="1:1" x14ac:dyDescent="0.3">
      <c r="A6800" s="247">
        <v>95209</v>
      </c>
    </row>
    <row r="6801" spans="1:1" x14ac:dyDescent="0.3">
      <c r="A6801" s="247">
        <v>135300</v>
      </c>
    </row>
    <row r="6802" spans="1:1" x14ac:dyDescent="0.3">
      <c r="A6802" s="247">
        <v>135301</v>
      </c>
    </row>
    <row r="6803" spans="1:1" x14ac:dyDescent="0.3">
      <c r="A6803" s="247">
        <v>138055</v>
      </c>
    </row>
    <row r="6804" spans="1:1" x14ac:dyDescent="0.3">
      <c r="A6804" s="247">
        <v>102588</v>
      </c>
    </row>
    <row r="6805" spans="1:1" x14ac:dyDescent="0.3">
      <c r="A6805" s="247">
        <v>13186</v>
      </c>
    </row>
    <row r="6806" spans="1:1" x14ac:dyDescent="0.3">
      <c r="A6806" s="247">
        <v>81455</v>
      </c>
    </row>
    <row r="6807" spans="1:1" x14ac:dyDescent="0.3">
      <c r="A6807" s="247">
        <v>54019</v>
      </c>
    </row>
    <row r="6808" spans="1:1" x14ac:dyDescent="0.3">
      <c r="A6808" s="247">
        <v>95229</v>
      </c>
    </row>
    <row r="6809" spans="1:1" x14ac:dyDescent="0.3">
      <c r="A6809" s="247">
        <v>120995</v>
      </c>
    </row>
    <row r="6810" spans="1:1" x14ac:dyDescent="0.3">
      <c r="A6810" s="247">
        <v>13178</v>
      </c>
    </row>
    <row r="6811" spans="1:1" x14ac:dyDescent="0.3">
      <c r="A6811" s="247">
        <v>13179</v>
      </c>
    </row>
    <row r="6812" spans="1:1" x14ac:dyDescent="0.3">
      <c r="A6812" s="247">
        <v>29293</v>
      </c>
    </row>
    <row r="6813" spans="1:1" x14ac:dyDescent="0.3">
      <c r="A6813" s="247">
        <v>26215</v>
      </c>
    </row>
    <row r="6814" spans="1:1" x14ac:dyDescent="0.3">
      <c r="A6814" s="247">
        <v>109944</v>
      </c>
    </row>
    <row r="6815" spans="1:1" x14ac:dyDescent="0.3">
      <c r="A6815" s="247">
        <v>56520</v>
      </c>
    </row>
    <row r="6816" spans="1:1" x14ac:dyDescent="0.3">
      <c r="A6816" s="247">
        <v>140043</v>
      </c>
    </row>
    <row r="6817" spans="1:1" x14ac:dyDescent="0.3">
      <c r="A6817" s="247">
        <v>140053</v>
      </c>
    </row>
    <row r="6818" spans="1:1" x14ac:dyDescent="0.3">
      <c r="A6818" s="247">
        <v>140059</v>
      </c>
    </row>
    <row r="6819" spans="1:1" x14ac:dyDescent="0.3">
      <c r="A6819" s="247">
        <v>110889</v>
      </c>
    </row>
    <row r="6820" spans="1:1" x14ac:dyDescent="0.3">
      <c r="A6820" s="247">
        <v>141270</v>
      </c>
    </row>
    <row r="6821" spans="1:1" x14ac:dyDescent="0.3">
      <c r="A6821" s="247">
        <v>140043</v>
      </c>
    </row>
    <row r="6822" spans="1:1" x14ac:dyDescent="0.3">
      <c r="A6822" s="247">
        <v>140053</v>
      </c>
    </row>
    <row r="6823" spans="1:1" x14ac:dyDescent="0.3">
      <c r="A6823" s="247">
        <v>140059</v>
      </c>
    </row>
    <row r="6824" spans="1:1" x14ac:dyDescent="0.3">
      <c r="A6824" s="247">
        <v>110889</v>
      </c>
    </row>
    <row r="6825" spans="1:1" x14ac:dyDescent="0.3">
      <c r="A6825" s="247">
        <v>141270</v>
      </c>
    </row>
    <row r="6826" spans="1:1" x14ac:dyDescent="0.3">
      <c r="A6826" s="247">
        <v>140059</v>
      </c>
    </row>
    <row r="6827" spans="1:1" x14ac:dyDescent="0.3">
      <c r="A6827" s="247">
        <v>139141</v>
      </c>
    </row>
    <row r="6828" spans="1:1" x14ac:dyDescent="0.3">
      <c r="A6828" s="247">
        <v>139142</v>
      </c>
    </row>
    <row r="6829" spans="1:1" x14ac:dyDescent="0.3">
      <c r="A6829" s="247">
        <v>139143</v>
      </c>
    </row>
    <row r="6830" spans="1:1" x14ac:dyDescent="0.3">
      <c r="A6830" s="247">
        <v>139144</v>
      </c>
    </row>
    <row r="6831" spans="1:1" x14ac:dyDescent="0.3">
      <c r="A6831" s="247">
        <v>106130</v>
      </c>
    </row>
    <row r="6832" spans="1:1" x14ac:dyDescent="0.3">
      <c r="A6832" s="247">
        <v>106131</v>
      </c>
    </row>
    <row r="6833" spans="1:1" x14ac:dyDescent="0.3">
      <c r="A6833" s="247">
        <v>110702</v>
      </c>
    </row>
    <row r="6834" spans="1:1" x14ac:dyDescent="0.3">
      <c r="A6834" s="247">
        <v>110889</v>
      </c>
    </row>
    <row r="6835" spans="1:1" x14ac:dyDescent="0.3">
      <c r="A6835" s="247">
        <v>110893</v>
      </c>
    </row>
    <row r="6836" spans="1:1" x14ac:dyDescent="0.3">
      <c r="A6836" s="247">
        <v>113242</v>
      </c>
    </row>
    <row r="6837" spans="1:1" x14ac:dyDescent="0.3">
      <c r="A6837" s="247">
        <v>114773</v>
      </c>
    </row>
    <row r="6838" spans="1:1" x14ac:dyDescent="0.3">
      <c r="A6838" s="247">
        <v>142982</v>
      </c>
    </row>
    <row r="6839" spans="1:1" x14ac:dyDescent="0.3">
      <c r="A6839" s="247">
        <v>123710</v>
      </c>
    </row>
    <row r="6840" spans="1:1" x14ac:dyDescent="0.3">
      <c r="A6840" s="247">
        <v>64462</v>
      </c>
    </row>
    <row r="6841" spans="1:1" x14ac:dyDescent="0.3">
      <c r="A6841" s="247">
        <v>78418</v>
      </c>
    </row>
    <row r="6842" spans="1:1" x14ac:dyDescent="0.3">
      <c r="A6842" s="247">
        <v>134564</v>
      </c>
    </row>
    <row r="6843" spans="1:1" x14ac:dyDescent="0.3">
      <c r="A6843" s="247">
        <v>49254</v>
      </c>
    </row>
    <row r="6844" spans="1:1" x14ac:dyDescent="0.3">
      <c r="A6844" s="247">
        <v>89194</v>
      </c>
    </row>
    <row r="6845" spans="1:1" x14ac:dyDescent="0.3">
      <c r="A6845" s="247">
        <v>141265</v>
      </c>
    </row>
    <row r="6846" spans="1:1" x14ac:dyDescent="0.3">
      <c r="A6846" s="247">
        <v>141266</v>
      </c>
    </row>
    <row r="6847" spans="1:1" x14ac:dyDescent="0.3">
      <c r="A6847" s="247">
        <v>141615</v>
      </c>
    </row>
    <row r="6848" spans="1:1" x14ac:dyDescent="0.3">
      <c r="A6848" s="247">
        <v>141679</v>
      </c>
    </row>
    <row r="6849" spans="1:1" x14ac:dyDescent="0.3">
      <c r="A6849" s="247">
        <v>64646</v>
      </c>
    </row>
    <row r="6850" spans="1:1" x14ac:dyDescent="0.3">
      <c r="A6850" s="247">
        <v>76806</v>
      </c>
    </row>
    <row r="6851" spans="1:1" x14ac:dyDescent="0.3">
      <c r="A6851" s="247">
        <v>12948</v>
      </c>
    </row>
    <row r="6852" spans="1:1" x14ac:dyDescent="0.3">
      <c r="A6852" s="247">
        <v>12950</v>
      </c>
    </row>
    <row r="6853" spans="1:1" x14ac:dyDescent="0.3">
      <c r="A6853" s="247">
        <v>13161</v>
      </c>
    </row>
    <row r="6854" spans="1:1" x14ac:dyDescent="0.3">
      <c r="A6854" s="247">
        <v>102276</v>
      </c>
    </row>
    <row r="6855" spans="1:1" x14ac:dyDescent="0.3">
      <c r="A6855" s="247">
        <v>102279</v>
      </c>
    </row>
    <row r="6856" spans="1:1" x14ac:dyDescent="0.3">
      <c r="A6856" s="247">
        <v>19842</v>
      </c>
    </row>
    <row r="6857" spans="1:1" x14ac:dyDescent="0.3">
      <c r="A6857" s="247">
        <v>121126</v>
      </c>
    </row>
    <row r="6858" spans="1:1" x14ac:dyDescent="0.3">
      <c r="A6858" s="247">
        <v>13094</v>
      </c>
    </row>
    <row r="6859" spans="1:1" x14ac:dyDescent="0.3">
      <c r="A6859" s="247">
        <v>13180</v>
      </c>
    </row>
    <row r="6860" spans="1:1" x14ac:dyDescent="0.3">
      <c r="A6860" s="247">
        <v>14885</v>
      </c>
    </row>
    <row r="6861" spans="1:1" x14ac:dyDescent="0.3">
      <c r="A6861" s="247">
        <v>15673</v>
      </c>
    </row>
    <row r="6862" spans="1:1" x14ac:dyDescent="0.3">
      <c r="A6862" s="247">
        <v>128815</v>
      </c>
    </row>
    <row r="6863" spans="1:1" x14ac:dyDescent="0.3">
      <c r="A6863" s="247">
        <v>119621</v>
      </c>
    </row>
    <row r="6864" spans="1:1" x14ac:dyDescent="0.3">
      <c r="A6864" s="247">
        <v>78181</v>
      </c>
    </row>
    <row r="6865" spans="1:1" x14ac:dyDescent="0.3">
      <c r="A6865" s="247">
        <v>20760</v>
      </c>
    </row>
    <row r="6866" spans="1:1" x14ac:dyDescent="0.3">
      <c r="A6866" s="247">
        <v>23778</v>
      </c>
    </row>
    <row r="6867" spans="1:1" x14ac:dyDescent="0.3">
      <c r="A6867" s="247">
        <v>69229</v>
      </c>
    </row>
    <row r="6868" spans="1:1" x14ac:dyDescent="0.3">
      <c r="A6868" s="247">
        <v>9413</v>
      </c>
    </row>
    <row r="6869" spans="1:1" x14ac:dyDescent="0.3">
      <c r="A6869" s="247">
        <v>65173</v>
      </c>
    </row>
    <row r="6870" spans="1:1" x14ac:dyDescent="0.3">
      <c r="A6870" s="247">
        <v>88733</v>
      </c>
    </row>
    <row r="6871" spans="1:1" x14ac:dyDescent="0.3">
      <c r="A6871" s="247">
        <v>102819</v>
      </c>
    </row>
    <row r="6872" spans="1:1" x14ac:dyDescent="0.3">
      <c r="A6872" s="247">
        <v>67376</v>
      </c>
    </row>
    <row r="6873" spans="1:1" x14ac:dyDescent="0.3">
      <c r="A6873" s="247">
        <v>53813</v>
      </c>
    </row>
    <row r="6874" spans="1:1" x14ac:dyDescent="0.3">
      <c r="A6874" s="247">
        <v>12652</v>
      </c>
    </row>
    <row r="6875" spans="1:1" x14ac:dyDescent="0.3">
      <c r="A6875" s="247">
        <v>129962</v>
      </c>
    </row>
    <row r="6876" spans="1:1" x14ac:dyDescent="0.3">
      <c r="A6876" s="247">
        <v>103142</v>
      </c>
    </row>
    <row r="6877" spans="1:1" x14ac:dyDescent="0.3">
      <c r="A6877" s="247">
        <v>134582</v>
      </c>
    </row>
    <row r="6878" spans="1:1" x14ac:dyDescent="0.3">
      <c r="A6878" s="247">
        <v>13563</v>
      </c>
    </row>
    <row r="6879" spans="1:1" x14ac:dyDescent="0.3">
      <c r="A6879" s="247">
        <v>132232</v>
      </c>
    </row>
    <row r="6880" spans="1:1" x14ac:dyDescent="0.3">
      <c r="A6880" s="247">
        <v>115805</v>
      </c>
    </row>
    <row r="6881" spans="1:1" x14ac:dyDescent="0.3">
      <c r="A6881" s="247">
        <v>82995</v>
      </c>
    </row>
    <row r="6882" spans="1:1" x14ac:dyDescent="0.3">
      <c r="A6882" s="247">
        <v>136273</v>
      </c>
    </row>
    <row r="6883" spans="1:1" x14ac:dyDescent="0.3">
      <c r="A6883" s="247">
        <v>13991</v>
      </c>
    </row>
    <row r="6884" spans="1:1" x14ac:dyDescent="0.3">
      <c r="A6884" s="247">
        <v>50797</v>
      </c>
    </row>
    <row r="6885" spans="1:1" x14ac:dyDescent="0.3">
      <c r="A6885" s="247">
        <v>64860</v>
      </c>
    </row>
    <row r="6886" spans="1:1" x14ac:dyDescent="0.3">
      <c r="A6886" s="247">
        <v>136895</v>
      </c>
    </row>
    <row r="6887" spans="1:1" x14ac:dyDescent="0.3">
      <c r="A6887" s="247">
        <v>16571</v>
      </c>
    </row>
    <row r="6888" spans="1:1" x14ac:dyDescent="0.3">
      <c r="A6888" s="247">
        <v>134546</v>
      </c>
    </row>
    <row r="6889" spans="1:1" x14ac:dyDescent="0.3">
      <c r="A6889" s="247">
        <v>134547</v>
      </c>
    </row>
    <row r="6890" spans="1:1" x14ac:dyDescent="0.3">
      <c r="A6890" s="247">
        <v>13101</v>
      </c>
    </row>
    <row r="6891" spans="1:1" x14ac:dyDescent="0.3">
      <c r="A6891" s="247">
        <v>35554</v>
      </c>
    </row>
    <row r="6892" spans="1:1" x14ac:dyDescent="0.3">
      <c r="A6892" s="247">
        <v>27136</v>
      </c>
    </row>
    <row r="6893" spans="1:1" x14ac:dyDescent="0.3">
      <c r="A6893" s="247">
        <v>14154</v>
      </c>
    </row>
    <row r="6894" spans="1:1" x14ac:dyDescent="0.3">
      <c r="A6894" s="247">
        <v>87698</v>
      </c>
    </row>
    <row r="6895" spans="1:1" x14ac:dyDescent="0.3">
      <c r="A6895" s="247">
        <v>125262</v>
      </c>
    </row>
    <row r="6896" spans="1:1" x14ac:dyDescent="0.3">
      <c r="A6896" s="247">
        <v>12685</v>
      </c>
    </row>
    <row r="6897" spans="1:1" x14ac:dyDescent="0.3">
      <c r="A6897" s="247">
        <v>91669</v>
      </c>
    </row>
    <row r="6898" spans="1:1" x14ac:dyDescent="0.3">
      <c r="A6898" s="247">
        <v>102922</v>
      </c>
    </row>
    <row r="6899" spans="1:1" x14ac:dyDescent="0.3">
      <c r="A6899" s="247">
        <v>133021</v>
      </c>
    </row>
    <row r="6900" spans="1:1" x14ac:dyDescent="0.3">
      <c r="A6900" s="247">
        <v>102000</v>
      </c>
    </row>
    <row r="6901" spans="1:1" x14ac:dyDescent="0.3">
      <c r="A6901" s="247">
        <v>15267</v>
      </c>
    </row>
    <row r="6902" spans="1:1" x14ac:dyDescent="0.3">
      <c r="A6902" s="247">
        <v>60889</v>
      </c>
    </row>
    <row r="6903" spans="1:1" x14ac:dyDescent="0.3">
      <c r="A6903" s="247">
        <v>101891</v>
      </c>
    </row>
    <row r="6904" spans="1:1" x14ac:dyDescent="0.3">
      <c r="A6904" s="247">
        <v>140050</v>
      </c>
    </row>
    <row r="6905" spans="1:1" x14ac:dyDescent="0.3">
      <c r="A6905" s="247">
        <v>77819</v>
      </c>
    </row>
    <row r="6906" spans="1:1" x14ac:dyDescent="0.3">
      <c r="A6906" s="247">
        <v>20106</v>
      </c>
    </row>
    <row r="6907" spans="1:1" x14ac:dyDescent="0.3">
      <c r="A6907" s="247">
        <v>13199</v>
      </c>
    </row>
    <row r="6908" spans="1:1" x14ac:dyDescent="0.3">
      <c r="A6908" s="247">
        <v>4680</v>
      </c>
    </row>
    <row r="6909" spans="1:1" x14ac:dyDescent="0.3">
      <c r="A6909" s="247">
        <v>42854</v>
      </c>
    </row>
    <row r="6910" spans="1:1" x14ac:dyDescent="0.3">
      <c r="A6910" s="247">
        <v>12891</v>
      </c>
    </row>
    <row r="6911" spans="1:1" x14ac:dyDescent="0.3">
      <c r="A6911" s="247">
        <v>81808</v>
      </c>
    </row>
    <row r="6912" spans="1:1" x14ac:dyDescent="0.3">
      <c r="A6912" s="247">
        <v>140030</v>
      </c>
    </row>
    <row r="6913" spans="1:1" x14ac:dyDescent="0.3">
      <c r="A6913" s="247">
        <v>140053</v>
      </c>
    </row>
    <row r="6914" spans="1:1" x14ac:dyDescent="0.3">
      <c r="A6914" s="247">
        <v>42566</v>
      </c>
    </row>
    <row r="6915" spans="1:1" x14ac:dyDescent="0.3">
      <c r="A6915" s="247">
        <v>56519</v>
      </c>
    </row>
    <row r="6916" spans="1:1" x14ac:dyDescent="0.3">
      <c r="A6916" s="247">
        <v>56520</v>
      </c>
    </row>
    <row r="6917" spans="1:1" x14ac:dyDescent="0.3">
      <c r="A6917" s="247">
        <v>10359</v>
      </c>
    </row>
    <row r="6918" spans="1:1" x14ac:dyDescent="0.3">
      <c r="A6918" s="247">
        <v>140030</v>
      </c>
    </row>
    <row r="6919" spans="1:1" x14ac:dyDescent="0.3">
      <c r="A6919" s="247">
        <v>140053</v>
      </c>
    </row>
    <row r="6920" spans="1:1" x14ac:dyDescent="0.3">
      <c r="A6920" s="247">
        <v>42566</v>
      </c>
    </row>
    <row r="6921" spans="1:1" x14ac:dyDescent="0.3">
      <c r="A6921" s="247">
        <v>56519</v>
      </c>
    </row>
    <row r="6922" spans="1:1" x14ac:dyDescent="0.3">
      <c r="A6922" s="247">
        <v>56520</v>
      </c>
    </row>
    <row r="6923" spans="1:1" x14ac:dyDescent="0.3">
      <c r="A6923" s="247">
        <v>20135</v>
      </c>
    </row>
    <row r="6924" spans="1:1" x14ac:dyDescent="0.3">
      <c r="A6924" s="247">
        <v>64044</v>
      </c>
    </row>
    <row r="6925" spans="1:1" x14ac:dyDescent="0.3">
      <c r="A6925" s="247">
        <v>66168</v>
      </c>
    </row>
    <row r="6926" spans="1:1" x14ac:dyDescent="0.3">
      <c r="A6926" s="247">
        <v>140032</v>
      </c>
    </row>
    <row r="6927" spans="1:1" x14ac:dyDescent="0.3">
      <c r="A6927" s="247">
        <v>140036</v>
      </c>
    </row>
    <row r="6928" spans="1:1" x14ac:dyDescent="0.3">
      <c r="A6928" s="247">
        <v>140038</v>
      </c>
    </row>
    <row r="6929" spans="1:1" x14ac:dyDescent="0.3">
      <c r="A6929" s="247">
        <v>140063</v>
      </c>
    </row>
    <row r="6930" spans="1:1" x14ac:dyDescent="0.3">
      <c r="A6930" s="247">
        <v>76583</v>
      </c>
    </row>
    <row r="6931" spans="1:1" x14ac:dyDescent="0.3">
      <c r="A6931" s="247">
        <v>134556</v>
      </c>
    </row>
    <row r="6932" spans="1:1" x14ac:dyDescent="0.3">
      <c r="A6932" s="247">
        <v>77562</v>
      </c>
    </row>
    <row r="6933" spans="1:1" x14ac:dyDescent="0.3">
      <c r="A6933" s="247">
        <v>118427</v>
      </c>
    </row>
    <row r="6934" spans="1:1" x14ac:dyDescent="0.3">
      <c r="A6934" s="247">
        <v>106129</v>
      </c>
    </row>
    <row r="6935" spans="1:1" x14ac:dyDescent="0.3">
      <c r="A6935" s="247">
        <v>107790</v>
      </c>
    </row>
    <row r="6936" spans="1:1" x14ac:dyDescent="0.3">
      <c r="A6936" s="247">
        <v>23016</v>
      </c>
    </row>
    <row r="6937" spans="1:1" x14ac:dyDescent="0.3">
      <c r="A6937" s="247">
        <v>78303</v>
      </c>
    </row>
    <row r="6938" spans="1:1" x14ac:dyDescent="0.3">
      <c r="A6938" s="247">
        <v>130632</v>
      </c>
    </row>
    <row r="6939" spans="1:1" x14ac:dyDescent="0.3">
      <c r="A6939" s="247">
        <v>15648</v>
      </c>
    </row>
    <row r="6940" spans="1:1" x14ac:dyDescent="0.3">
      <c r="A6940" s="247">
        <v>54017</v>
      </c>
    </row>
    <row r="6941" spans="1:1" x14ac:dyDescent="0.3">
      <c r="A6941" s="247">
        <v>95228</v>
      </c>
    </row>
    <row r="6942" spans="1:1" x14ac:dyDescent="0.3">
      <c r="A6942" s="247">
        <v>106408</v>
      </c>
    </row>
    <row r="6943" spans="1:1" x14ac:dyDescent="0.3">
      <c r="A6943" s="247">
        <v>108398</v>
      </c>
    </row>
    <row r="6944" spans="1:1" x14ac:dyDescent="0.3">
      <c r="A6944" s="247">
        <v>140666</v>
      </c>
    </row>
    <row r="6945" spans="1:1" x14ac:dyDescent="0.3">
      <c r="A6945" s="247">
        <v>106038</v>
      </c>
    </row>
    <row r="6946" spans="1:1" x14ac:dyDescent="0.3">
      <c r="A6946" s="247">
        <v>136564</v>
      </c>
    </row>
    <row r="6947" spans="1:1" x14ac:dyDescent="0.3">
      <c r="A6947" s="247">
        <v>13102</v>
      </c>
    </row>
    <row r="6948" spans="1:1" x14ac:dyDescent="0.3">
      <c r="A6948" s="247">
        <v>28512</v>
      </c>
    </row>
    <row r="6949" spans="1:1" x14ac:dyDescent="0.3">
      <c r="A6949" s="247">
        <v>141430</v>
      </c>
    </row>
    <row r="6950" spans="1:1" x14ac:dyDescent="0.3">
      <c r="A6950" s="247">
        <v>18353</v>
      </c>
    </row>
    <row r="6951" spans="1:1" x14ac:dyDescent="0.3">
      <c r="A6951" s="247">
        <v>18357</v>
      </c>
    </row>
    <row r="6952" spans="1:1" x14ac:dyDescent="0.3">
      <c r="A6952" s="247">
        <v>18358</v>
      </c>
    </row>
    <row r="6953" spans="1:1" x14ac:dyDescent="0.3">
      <c r="A6953" s="247">
        <v>20554</v>
      </c>
    </row>
    <row r="6954" spans="1:1" x14ac:dyDescent="0.3">
      <c r="A6954" s="247">
        <v>20558</v>
      </c>
    </row>
    <row r="6955" spans="1:1" x14ac:dyDescent="0.3">
      <c r="A6955" s="247">
        <v>33623</v>
      </c>
    </row>
    <row r="6956" spans="1:1" x14ac:dyDescent="0.3">
      <c r="A6956" s="247">
        <v>88849</v>
      </c>
    </row>
    <row r="6957" spans="1:1" x14ac:dyDescent="0.3">
      <c r="A6957" s="247">
        <v>124963</v>
      </c>
    </row>
    <row r="6958" spans="1:1" x14ac:dyDescent="0.3">
      <c r="A6958" s="247">
        <v>126059</v>
      </c>
    </row>
    <row r="6959" spans="1:1" x14ac:dyDescent="0.3">
      <c r="A6959" s="247">
        <v>126060</v>
      </c>
    </row>
    <row r="6960" spans="1:1" x14ac:dyDescent="0.3">
      <c r="A6960" s="247">
        <v>134563</v>
      </c>
    </row>
    <row r="6961" spans="1:1" x14ac:dyDescent="0.3">
      <c r="A6961" s="247">
        <v>102694</v>
      </c>
    </row>
    <row r="6962" spans="1:1" x14ac:dyDescent="0.3">
      <c r="A6962" s="247">
        <v>102723</v>
      </c>
    </row>
    <row r="6963" spans="1:1" x14ac:dyDescent="0.3">
      <c r="A6963" s="247">
        <v>102728</v>
      </c>
    </row>
    <row r="6964" spans="1:1" x14ac:dyDescent="0.3">
      <c r="A6964" s="247">
        <v>134570</v>
      </c>
    </row>
    <row r="6965" spans="1:1" x14ac:dyDescent="0.3">
      <c r="A6965" s="247">
        <v>63252</v>
      </c>
    </row>
    <row r="6966" spans="1:1" x14ac:dyDescent="0.3">
      <c r="A6966" s="247">
        <v>121086</v>
      </c>
    </row>
    <row r="6967" spans="1:1" x14ac:dyDescent="0.3">
      <c r="A6967" s="247">
        <v>141253</v>
      </c>
    </row>
    <row r="6968" spans="1:1" x14ac:dyDescent="0.3">
      <c r="A6968" s="247">
        <v>141268</v>
      </c>
    </row>
    <row r="6969" spans="1:1" x14ac:dyDescent="0.3">
      <c r="A6969" s="247">
        <v>141270</v>
      </c>
    </row>
    <row r="6970" spans="1:1" x14ac:dyDescent="0.3">
      <c r="A6970" s="247">
        <v>141418</v>
      </c>
    </row>
    <row r="6971" spans="1:1" x14ac:dyDescent="0.3">
      <c r="A6971" s="247">
        <v>141680</v>
      </c>
    </row>
    <row r="6972" spans="1:1" x14ac:dyDescent="0.3">
      <c r="A6972" s="247">
        <v>141787</v>
      </c>
    </row>
    <row r="6973" spans="1:1" x14ac:dyDescent="0.3">
      <c r="A6973" s="247">
        <v>78055</v>
      </c>
    </row>
    <row r="6974" spans="1:1" x14ac:dyDescent="0.3">
      <c r="A6974" s="247">
        <v>107926</v>
      </c>
    </row>
    <row r="6975" spans="1:1" x14ac:dyDescent="0.3">
      <c r="A6975" s="247">
        <v>130618</v>
      </c>
    </row>
    <row r="6976" spans="1:1" x14ac:dyDescent="0.3">
      <c r="A6976" s="247">
        <v>134569</v>
      </c>
    </row>
    <row r="6977" spans="1:1" x14ac:dyDescent="0.3">
      <c r="A6977" s="247">
        <v>20167</v>
      </c>
    </row>
    <row r="6978" spans="1:1" x14ac:dyDescent="0.3">
      <c r="A6978" s="247">
        <v>24551</v>
      </c>
    </row>
    <row r="6979" spans="1:1" x14ac:dyDescent="0.3">
      <c r="A6979" s="247">
        <v>60973</v>
      </c>
    </row>
    <row r="6980" spans="1:1" x14ac:dyDescent="0.3">
      <c r="A6980" s="247">
        <v>140283</v>
      </c>
    </row>
    <row r="6981" spans="1:1" x14ac:dyDescent="0.3">
      <c r="A6981" s="247">
        <v>45607</v>
      </c>
    </row>
    <row r="6982" spans="1:1" x14ac:dyDescent="0.3">
      <c r="A6982" s="247">
        <v>138352</v>
      </c>
    </row>
    <row r="6983" spans="1:1" x14ac:dyDescent="0.3">
      <c r="A6983" s="247">
        <v>106544</v>
      </c>
    </row>
    <row r="6984" spans="1:1" x14ac:dyDescent="0.3">
      <c r="A6984" s="247">
        <v>140326</v>
      </c>
    </row>
    <row r="6985" spans="1:1" x14ac:dyDescent="0.3">
      <c r="A6985" s="247">
        <v>12989</v>
      </c>
    </row>
    <row r="6986" spans="1:1" x14ac:dyDescent="0.3">
      <c r="A6986" s="247">
        <v>64626</v>
      </c>
    </row>
    <row r="6987" spans="1:1" x14ac:dyDescent="0.3">
      <c r="A6987" s="247">
        <v>12886</v>
      </c>
    </row>
    <row r="6988" spans="1:1" x14ac:dyDescent="0.3">
      <c r="A6988" s="247">
        <v>12894</v>
      </c>
    </row>
    <row r="6989" spans="1:1" x14ac:dyDescent="0.3">
      <c r="A6989" s="247">
        <v>12956</v>
      </c>
    </row>
    <row r="6990" spans="1:1" x14ac:dyDescent="0.3">
      <c r="A6990" s="247">
        <v>13072</v>
      </c>
    </row>
    <row r="6991" spans="1:1" x14ac:dyDescent="0.3">
      <c r="A6991" s="247">
        <v>13095</v>
      </c>
    </row>
    <row r="6992" spans="1:1" x14ac:dyDescent="0.3">
      <c r="A6992" s="247">
        <v>13518</v>
      </c>
    </row>
    <row r="6993" spans="1:1" x14ac:dyDescent="0.3">
      <c r="A6993" s="247">
        <v>63031</v>
      </c>
    </row>
    <row r="6994" spans="1:1" x14ac:dyDescent="0.3">
      <c r="A6994" s="247">
        <v>77109</v>
      </c>
    </row>
    <row r="6995" spans="1:1" x14ac:dyDescent="0.3">
      <c r="A6995" s="247">
        <v>82452</v>
      </c>
    </row>
    <row r="6996" spans="1:1" x14ac:dyDescent="0.3">
      <c r="A6996" s="247">
        <v>95121</v>
      </c>
    </row>
    <row r="6997" spans="1:1" x14ac:dyDescent="0.3">
      <c r="A6997" s="247">
        <v>37528</v>
      </c>
    </row>
    <row r="6998" spans="1:1" x14ac:dyDescent="0.3">
      <c r="A6998" s="247">
        <v>54552</v>
      </c>
    </row>
    <row r="6999" spans="1:1" x14ac:dyDescent="0.3">
      <c r="A6999" s="247">
        <v>12763</v>
      </c>
    </row>
    <row r="7000" spans="1:1" x14ac:dyDescent="0.3">
      <c r="A7000" s="247">
        <v>34214</v>
      </c>
    </row>
    <row r="7001" spans="1:1" x14ac:dyDescent="0.3">
      <c r="A7001" s="247">
        <v>139957</v>
      </c>
    </row>
    <row r="7002" spans="1:1" x14ac:dyDescent="0.3">
      <c r="A7002" s="247">
        <v>139958</v>
      </c>
    </row>
    <row r="7003" spans="1:1" x14ac:dyDescent="0.3">
      <c r="A7003" s="247">
        <v>122304</v>
      </c>
    </row>
    <row r="7004" spans="1:1" x14ac:dyDescent="0.3">
      <c r="A7004" s="247">
        <v>115807</v>
      </c>
    </row>
    <row r="7005" spans="1:1" x14ac:dyDescent="0.3">
      <c r="A7005" s="247">
        <v>13181</v>
      </c>
    </row>
    <row r="7006" spans="1:1" x14ac:dyDescent="0.3">
      <c r="A7006" s="247">
        <v>15436</v>
      </c>
    </row>
    <row r="7007" spans="1:1" x14ac:dyDescent="0.3">
      <c r="A7007" s="247">
        <v>17704</v>
      </c>
    </row>
    <row r="7008" spans="1:1" x14ac:dyDescent="0.3">
      <c r="A7008" s="247">
        <v>49695</v>
      </c>
    </row>
    <row r="7009" spans="1:1" x14ac:dyDescent="0.3">
      <c r="A7009" s="247">
        <v>12992</v>
      </c>
    </row>
    <row r="7010" spans="1:1" x14ac:dyDescent="0.3">
      <c r="A7010" s="247">
        <v>14013</v>
      </c>
    </row>
    <row r="7011" spans="1:1" x14ac:dyDescent="0.3">
      <c r="A7011" s="247">
        <v>14887</v>
      </c>
    </row>
    <row r="7012" spans="1:1" x14ac:dyDescent="0.3">
      <c r="A7012" s="247">
        <v>15299</v>
      </c>
    </row>
    <row r="7013" spans="1:1" x14ac:dyDescent="0.3">
      <c r="A7013" s="247">
        <v>106414</v>
      </c>
    </row>
    <row r="7014" spans="1:1" x14ac:dyDescent="0.3">
      <c r="A7014" s="247">
        <v>111806</v>
      </c>
    </row>
    <row r="7015" spans="1:1" x14ac:dyDescent="0.3">
      <c r="A7015" s="247">
        <v>112162</v>
      </c>
    </row>
    <row r="7016" spans="1:1" x14ac:dyDescent="0.3">
      <c r="A7016" s="247">
        <v>112163</v>
      </c>
    </row>
    <row r="7017" spans="1:1" x14ac:dyDescent="0.3">
      <c r="A7017" s="247">
        <v>128818</v>
      </c>
    </row>
    <row r="7018" spans="1:1" x14ac:dyDescent="0.3">
      <c r="A7018" s="247">
        <v>128819</v>
      </c>
    </row>
    <row r="7019" spans="1:1" x14ac:dyDescent="0.3">
      <c r="A7019" s="247">
        <v>57900</v>
      </c>
    </row>
    <row r="7020" spans="1:1" x14ac:dyDescent="0.3">
      <c r="A7020" s="247">
        <v>128288</v>
      </c>
    </row>
    <row r="7021" spans="1:1" x14ac:dyDescent="0.3">
      <c r="A7021" s="247">
        <v>83838</v>
      </c>
    </row>
    <row r="7022" spans="1:1" x14ac:dyDescent="0.3">
      <c r="A7022" s="247">
        <v>83839</v>
      </c>
    </row>
    <row r="7023" spans="1:1" x14ac:dyDescent="0.3">
      <c r="A7023" s="247">
        <v>14977</v>
      </c>
    </row>
    <row r="7024" spans="1:1" x14ac:dyDescent="0.3">
      <c r="A7024" s="247">
        <v>132465</v>
      </c>
    </row>
    <row r="7025" spans="1:1" x14ac:dyDescent="0.3">
      <c r="A7025" s="247">
        <v>20763</v>
      </c>
    </row>
    <row r="7026" spans="1:1" x14ac:dyDescent="0.3">
      <c r="A7026" s="247">
        <v>87586</v>
      </c>
    </row>
    <row r="7027" spans="1:1" x14ac:dyDescent="0.3">
      <c r="A7027" s="247">
        <v>81493</v>
      </c>
    </row>
    <row r="7028" spans="1:1" x14ac:dyDescent="0.3">
      <c r="A7028" s="247">
        <v>64610</v>
      </c>
    </row>
    <row r="7029" spans="1:1" x14ac:dyDescent="0.3">
      <c r="A7029" s="247">
        <v>13192</v>
      </c>
    </row>
    <row r="7030" spans="1:1" x14ac:dyDescent="0.3">
      <c r="A7030" s="247">
        <v>13063</v>
      </c>
    </row>
    <row r="7031" spans="1:1" x14ac:dyDescent="0.3">
      <c r="A7031" s="247">
        <v>13064</v>
      </c>
    </row>
    <row r="7032" spans="1:1" x14ac:dyDescent="0.3">
      <c r="A7032" s="247">
        <v>13165</v>
      </c>
    </row>
    <row r="7033" spans="1:1" x14ac:dyDescent="0.3">
      <c r="A7033" s="247">
        <v>27760</v>
      </c>
    </row>
    <row r="7034" spans="1:1" x14ac:dyDescent="0.3">
      <c r="A7034" s="247">
        <v>35224</v>
      </c>
    </row>
    <row r="7035" spans="1:1" x14ac:dyDescent="0.3">
      <c r="A7035" s="247">
        <v>111524</v>
      </c>
    </row>
    <row r="7036" spans="1:1" x14ac:dyDescent="0.3">
      <c r="A7036" s="247">
        <v>15167</v>
      </c>
    </row>
    <row r="7037" spans="1:1" x14ac:dyDescent="0.3">
      <c r="A7037" s="247">
        <v>88729</v>
      </c>
    </row>
    <row r="7038" spans="1:1" x14ac:dyDescent="0.3">
      <c r="A7038" s="247">
        <v>88730</v>
      </c>
    </row>
    <row r="7039" spans="1:1" x14ac:dyDescent="0.3">
      <c r="A7039" s="247">
        <v>88732</v>
      </c>
    </row>
    <row r="7040" spans="1:1" x14ac:dyDescent="0.3">
      <c r="A7040" s="247">
        <v>110771</v>
      </c>
    </row>
    <row r="7041" spans="1:1" x14ac:dyDescent="0.3">
      <c r="A7041" s="247">
        <v>110888</v>
      </c>
    </row>
    <row r="7042" spans="1:1" x14ac:dyDescent="0.3">
      <c r="A7042" s="247">
        <v>127384</v>
      </c>
    </row>
    <row r="7043" spans="1:1" x14ac:dyDescent="0.3">
      <c r="A7043" s="247">
        <v>14001</v>
      </c>
    </row>
    <row r="7044" spans="1:1" x14ac:dyDescent="0.3">
      <c r="A7044" s="247">
        <v>16053</v>
      </c>
    </row>
    <row r="7045" spans="1:1" x14ac:dyDescent="0.3">
      <c r="A7045" s="247">
        <v>27353</v>
      </c>
    </row>
    <row r="7046" spans="1:1" x14ac:dyDescent="0.3">
      <c r="A7046" s="247">
        <v>67375</v>
      </c>
    </row>
    <row r="7047" spans="1:1" x14ac:dyDescent="0.3">
      <c r="A7047" s="247">
        <v>98702</v>
      </c>
    </row>
    <row r="7048" spans="1:1" x14ac:dyDescent="0.3">
      <c r="A7048" s="247">
        <v>100362</v>
      </c>
    </row>
    <row r="7049" spans="1:1" x14ac:dyDescent="0.3">
      <c r="A7049" s="247">
        <v>106375</v>
      </c>
    </row>
    <row r="7050" spans="1:1" x14ac:dyDescent="0.3">
      <c r="A7050" s="247">
        <v>98703</v>
      </c>
    </row>
    <row r="7051" spans="1:1" x14ac:dyDescent="0.3">
      <c r="A7051" s="247">
        <v>98704</v>
      </c>
    </row>
    <row r="7052" spans="1:1" x14ac:dyDescent="0.3">
      <c r="A7052" s="247">
        <v>63839</v>
      </c>
    </row>
    <row r="7053" spans="1:1" x14ac:dyDescent="0.3">
      <c r="A7053" s="247">
        <v>75324</v>
      </c>
    </row>
    <row r="7054" spans="1:1" x14ac:dyDescent="0.3">
      <c r="A7054" s="247">
        <v>53814</v>
      </c>
    </row>
    <row r="7055" spans="1:1" x14ac:dyDescent="0.3">
      <c r="A7055" s="247">
        <v>12922</v>
      </c>
    </row>
    <row r="7056" spans="1:1" x14ac:dyDescent="0.3">
      <c r="A7056" s="247">
        <v>17422</v>
      </c>
    </row>
    <row r="7057" spans="1:1" x14ac:dyDescent="0.3">
      <c r="A7057" s="247">
        <v>17426</v>
      </c>
    </row>
    <row r="7058" spans="1:1" x14ac:dyDescent="0.3">
      <c r="A7058" s="247">
        <v>53849</v>
      </c>
    </row>
    <row r="7059" spans="1:1" x14ac:dyDescent="0.3">
      <c r="A7059" s="247">
        <v>61200</v>
      </c>
    </row>
    <row r="7060" spans="1:1" x14ac:dyDescent="0.3">
      <c r="A7060" s="247">
        <v>113581</v>
      </c>
    </row>
    <row r="7061" spans="1:1" x14ac:dyDescent="0.3">
      <c r="A7061" s="247">
        <v>133819</v>
      </c>
    </row>
    <row r="7062" spans="1:1" x14ac:dyDescent="0.3">
      <c r="A7062" s="247">
        <v>134581</v>
      </c>
    </row>
    <row r="7063" spans="1:1" x14ac:dyDescent="0.3">
      <c r="A7063" s="247">
        <v>135299</v>
      </c>
    </row>
    <row r="7064" spans="1:1" x14ac:dyDescent="0.3">
      <c r="A7064" s="247">
        <v>104667</v>
      </c>
    </row>
    <row r="7065" spans="1:1" x14ac:dyDescent="0.3">
      <c r="A7065" s="247">
        <v>67939</v>
      </c>
    </row>
    <row r="7066" spans="1:1" x14ac:dyDescent="0.3">
      <c r="A7066" s="247">
        <v>16363</v>
      </c>
    </row>
    <row r="7067" spans="1:1" x14ac:dyDescent="0.3">
      <c r="A7067" s="247">
        <v>16365</v>
      </c>
    </row>
    <row r="7068" spans="1:1" x14ac:dyDescent="0.3">
      <c r="A7068" s="247">
        <v>74909</v>
      </c>
    </row>
    <row r="7069" spans="1:1" x14ac:dyDescent="0.3">
      <c r="A7069" s="247">
        <v>74911</v>
      </c>
    </row>
    <row r="7070" spans="1:1" x14ac:dyDescent="0.3">
      <c r="A7070" s="247">
        <v>77554</v>
      </c>
    </row>
    <row r="7071" spans="1:1" x14ac:dyDescent="0.3">
      <c r="A7071" s="247">
        <v>80300</v>
      </c>
    </row>
    <row r="7072" spans="1:1" x14ac:dyDescent="0.3">
      <c r="A7072" s="247">
        <v>111336</v>
      </c>
    </row>
    <row r="7073" spans="1:1" x14ac:dyDescent="0.3">
      <c r="A7073" s="247">
        <v>118577</v>
      </c>
    </row>
    <row r="7074" spans="1:1" x14ac:dyDescent="0.3">
      <c r="A7074" s="247">
        <v>63277</v>
      </c>
    </row>
    <row r="7075" spans="1:1" x14ac:dyDescent="0.3">
      <c r="A7075" s="247">
        <v>13561</v>
      </c>
    </row>
    <row r="7076" spans="1:1" x14ac:dyDescent="0.3">
      <c r="A7076" s="247">
        <v>116466</v>
      </c>
    </row>
    <row r="7077" spans="1:1" x14ac:dyDescent="0.3">
      <c r="A7077" s="247">
        <v>105293</v>
      </c>
    </row>
    <row r="7078" spans="1:1" x14ac:dyDescent="0.3">
      <c r="A7078" s="247">
        <v>136554</v>
      </c>
    </row>
    <row r="7079" spans="1:1" x14ac:dyDescent="0.3">
      <c r="A7079" s="247">
        <v>46420</v>
      </c>
    </row>
    <row r="7080" spans="1:1" x14ac:dyDescent="0.3">
      <c r="A7080" s="247">
        <v>29296</v>
      </c>
    </row>
    <row r="7081" spans="1:1" x14ac:dyDescent="0.3">
      <c r="A7081" s="247">
        <v>24371</v>
      </c>
    </row>
    <row r="7082" spans="1:1" x14ac:dyDescent="0.3">
      <c r="A7082" s="247">
        <v>32534</v>
      </c>
    </row>
    <row r="7083" spans="1:1" x14ac:dyDescent="0.3">
      <c r="A7083" s="247">
        <v>34801</v>
      </c>
    </row>
    <row r="7084" spans="1:1" x14ac:dyDescent="0.3">
      <c r="A7084" s="247">
        <v>107483</v>
      </c>
    </row>
    <row r="7085" spans="1:1" x14ac:dyDescent="0.3">
      <c r="A7085" s="247">
        <v>107889</v>
      </c>
    </row>
    <row r="7086" spans="1:1" x14ac:dyDescent="0.3">
      <c r="A7086" s="247">
        <v>112154</v>
      </c>
    </row>
    <row r="7087" spans="1:1" x14ac:dyDescent="0.3">
      <c r="A7087" s="247">
        <v>112156</v>
      </c>
    </row>
    <row r="7088" spans="1:1" x14ac:dyDescent="0.3">
      <c r="A7088" s="247">
        <v>116874</v>
      </c>
    </row>
    <row r="7089" spans="1:1" x14ac:dyDescent="0.3">
      <c r="A7089" s="247">
        <v>136082</v>
      </c>
    </row>
    <row r="7090" spans="1:1" x14ac:dyDescent="0.3">
      <c r="A7090" s="247">
        <v>59882</v>
      </c>
    </row>
    <row r="7091" spans="1:1" x14ac:dyDescent="0.3">
      <c r="A7091" s="247">
        <v>64605</v>
      </c>
    </row>
    <row r="7092" spans="1:1" x14ac:dyDescent="0.3">
      <c r="A7092" s="247">
        <v>64607</v>
      </c>
    </row>
    <row r="7093" spans="1:1" x14ac:dyDescent="0.3">
      <c r="A7093" s="247">
        <v>134548</v>
      </c>
    </row>
    <row r="7094" spans="1:1" x14ac:dyDescent="0.3">
      <c r="A7094" s="247">
        <v>134549</v>
      </c>
    </row>
    <row r="7095" spans="1:1" x14ac:dyDescent="0.3">
      <c r="A7095" s="247">
        <v>12847</v>
      </c>
    </row>
    <row r="7096" spans="1:1" x14ac:dyDescent="0.3">
      <c r="A7096" s="247">
        <v>24204</v>
      </c>
    </row>
    <row r="7097" spans="1:1" x14ac:dyDescent="0.3">
      <c r="A7097" s="247">
        <v>88839</v>
      </c>
    </row>
    <row r="7098" spans="1:1" x14ac:dyDescent="0.3">
      <c r="A7098" s="247">
        <v>128287</v>
      </c>
    </row>
    <row r="7099" spans="1:1" x14ac:dyDescent="0.3">
      <c r="A7099" s="247">
        <v>13088</v>
      </c>
    </row>
    <row r="7100" spans="1:1" x14ac:dyDescent="0.3">
      <c r="A7100" s="247">
        <v>13109</v>
      </c>
    </row>
    <row r="7101" spans="1:1" x14ac:dyDescent="0.3">
      <c r="A7101" s="247">
        <v>17696</v>
      </c>
    </row>
    <row r="7102" spans="1:1" x14ac:dyDescent="0.3">
      <c r="A7102" s="247">
        <v>17698</v>
      </c>
    </row>
    <row r="7103" spans="1:1" x14ac:dyDescent="0.3">
      <c r="A7103" s="247">
        <v>71697</v>
      </c>
    </row>
    <row r="7104" spans="1:1" x14ac:dyDescent="0.3">
      <c r="A7104" s="247">
        <v>88838</v>
      </c>
    </row>
    <row r="7105" spans="1:1" x14ac:dyDescent="0.3">
      <c r="A7105" s="247">
        <v>58706</v>
      </c>
    </row>
    <row r="7106" spans="1:1" x14ac:dyDescent="0.3">
      <c r="A7106" s="247">
        <v>134373</v>
      </c>
    </row>
    <row r="7107" spans="1:1" x14ac:dyDescent="0.3">
      <c r="A7107" s="247">
        <v>135088</v>
      </c>
    </row>
    <row r="7108" spans="1:1" x14ac:dyDescent="0.3">
      <c r="A7108" s="247">
        <v>15813</v>
      </c>
    </row>
    <row r="7109" spans="1:1" x14ac:dyDescent="0.3">
      <c r="A7109" s="247">
        <v>134544</v>
      </c>
    </row>
    <row r="7110" spans="1:1" x14ac:dyDescent="0.3">
      <c r="A7110" s="247">
        <v>12835</v>
      </c>
    </row>
    <row r="7111" spans="1:1" x14ac:dyDescent="0.3">
      <c r="A7111" s="247">
        <v>135414</v>
      </c>
    </row>
    <row r="7112" spans="1:1" x14ac:dyDescent="0.3">
      <c r="A7112" s="247">
        <v>136553</v>
      </c>
    </row>
    <row r="7113" spans="1:1" x14ac:dyDescent="0.3">
      <c r="A7113" s="247">
        <v>136556</v>
      </c>
    </row>
    <row r="7114" spans="1:1" x14ac:dyDescent="0.3">
      <c r="A7114" s="247">
        <v>12877</v>
      </c>
    </row>
    <row r="7115" spans="1:1" x14ac:dyDescent="0.3">
      <c r="A7115" s="247">
        <v>109848</v>
      </c>
    </row>
    <row r="7116" spans="1:1" x14ac:dyDescent="0.3">
      <c r="A7116" s="247">
        <v>13558</v>
      </c>
    </row>
    <row r="7117" spans="1:1" x14ac:dyDescent="0.3">
      <c r="A7117" s="247">
        <v>13559</v>
      </c>
    </row>
    <row r="7118" spans="1:1" x14ac:dyDescent="0.3">
      <c r="A7118" s="247">
        <v>13560</v>
      </c>
    </row>
    <row r="7119" spans="1:1" x14ac:dyDescent="0.3">
      <c r="A7119" s="247">
        <v>13562</v>
      </c>
    </row>
    <row r="7120" spans="1:1" x14ac:dyDescent="0.3">
      <c r="A7120" s="247">
        <v>88745</v>
      </c>
    </row>
    <row r="7121" spans="1:1" x14ac:dyDescent="0.3">
      <c r="A7121" s="247">
        <v>102820</v>
      </c>
    </row>
    <row r="7122" spans="1:1" x14ac:dyDescent="0.3">
      <c r="A7122" s="247">
        <v>136896</v>
      </c>
    </row>
    <row r="7123" spans="1:1" x14ac:dyDescent="0.3">
      <c r="A7123" s="247">
        <v>136898</v>
      </c>
    </row>
    <row r="7124" spans="1:1" x14ac:dyDescent="0.3">
      <c r="A7124" s="247">
        <v>78509</v>
      </c>
    </row>
    <row r="7125" spans="1:1" x14ac:dyDescent="0.3">
      <c r="A7125" s="247">
        <v>100802</v>
      </c>
    </row>
    <row r="7126" spans="1:1" x14ac:dyDescent="0.3">
      <c r="A7126" s="247">
        <v>20144</v>
      </c>
    </row>
    <row r="7127" spans="1:1" x14ac:dyDescent="0.3">
      <c r="A7127" s="247">
        <v>40251</v>
      </c>
    </row>
    <row r="7128" spans="1:1" x14ac:dyDescent="0.3">
      <c r="A7128" s="247">
        <v>14784</v>
      </c>
    </row>
    <row r="7129" spans="1:1" x14ac:dyDescent="0.3">
      <c r="A7129" s="247">
        <v>15672</v>
      </c>
    </row>
    <row r="7130" spans="1:1" x14ac:dyDescent="0.3">
      <c r="A7130" s="247">
        <v>99787</v>
      </c>
    </row>
    <row r="7131" spans="1:1" x14ac:dyDescent="0.3">
      <c r="A7131" s="247">
        <v>133301</v>
      </c>
    </row>
    <row r="7132" spans="1:1" x14ac:dyDescent="0.3">
      <c r="A7132" s="247">
        <v>140047</v>
      </c>
    </row>
    <row r="7133" spans="1:1" x14ac:dyDescent="0.3">
      <c r="A7133" s="247">
        <v>140048</v>
      </c>
    </row>
    <row r="7134" spans="1:1" x14ac:dyDescent="0.3">
      <c r="A7134" s="247">
        <v>140052</v>
      </c>
    </row>
    <row r="7135" spans="1:1" x14ac:dyDescent="0.3">
      <c r="A7135" s="247">
        <v>140061</v>
      </c>
    </row>
    <row r="7136" spans="1:1" x14ac:dyDescent="0.3">
      <c r="A7136" s="247">
        <v>140241</v>
      </c>
    </row>
    <row r="7137" spans="1:1" x14ac:dyDescent="0.3">
      <c r="A7137" s="247">
        <v>140042</v>
      </c>
    </row>
    <row r="7138" spans="1:1" x14ac:dyDescent="0.3">
      <c r="A7138" s="247">
        <v>140043</v>
      </c>
    </row>
    <row r="7139" spans="1:1" x14ac:dyDescent="0.3">
      <c r="A7139" s="247">
        <v>140053</v>
      </c>
    </row>
    <row r="7140" spans="1:1" x14ac:dyDescent="0.3">
      <c r="A7140" s="247">
        <v>14921</v>
      </c>
    </row>
    <row r="7141" spans="1:1" x14ac:dyDescent="0.3">
      <c r="A7141" s="247">
        <v>19998</v>
      </c>
    </row>
    <row r="7142" spans="1:1" x14ac:dyDescent="0.3">
      <c r="A7142" s="247">
        <v>20001</v>
      </c>
    </row>
    <row r="7143" spans="1:1" x14ac:dyDescent="0.3">
      <c r="A7143" s="247">
        <v>20034</v>
      </c>
    </row>
    <row r="7144" spans="1:1" x14ac:dyDescent="0.3">
      <c r="A7144" s="247">
        <v>134560</v>
      </c>
    </row>
    <row r="7145" spans="1:1" x14ac:dyDescent="0.3">
      <c r="A7145" s="247">
        <v>133371</v>
      </c>
    </row>
    <row r="7146" spans="1:1" x14ac:dyDescent="0.3">
      <c r="A7146" s="247">
        <v>138551</v>
      </c>
    </row>
    <row r="7147" spans="1:1" x14ac:dyDescent="0.3">
      <c r="A7147" s="247">
        <v>53446</v>
      </c>
    </row>
    <row r="7148" spans="1:1" x14ac:dyDescent="0.3">
      <c r="A7148" s="247">
        <v>57598</v>
      </c>
    </row>
    <row r="7149" spans="1:1" x14ac:dyDescent="0.3">
      <c r="A7149" s="247">
        <v>113846</v>
      </c>
    </row>
    <row r="7150" spans="1:1" x14ac:dyDescent="0.3">
      <c r="A7150" s="247">
        <v>12884</v>
      </c>
    </row>
    <row r="7151" spans="1:1" x14ac:dyDescent="0.3">
      <c r="A7151" s="247">
        <v>24500</v>
      </c>
    </row>
    <row r="7152" spans="1:1" x14ac:dyDescent="0.3">
      <c r="A7152" s="247">
        <v>54586</v>
      </c>
    </row>
    <row r="7153" spans="1:1" x14ac:dyDescent="0.3">
      <c r="A7153" s="247">
        <v>54587</v>
      </c>
    </row>
    <row r="7154" spans="1:1" x14ac:dyDescent="0.3">
      <c r="A7154" s="247">
        <v>59097</v>
      </c>
    </row>
    <row r="7155" spans="1:1" x14ac:dyDescent="0.3">
      <c r="A7155" s="247">
        <v>60116</v>
      </c>
    </row>
    <row r="7156" spans="1:1" x14ac:dyDescent="0.3">
      <c r="A7156" s="247">
        <v>64636</v>
      </c>
    </row>
    <row r="7157" spans="1:1" x14ac:dyDescent="0.3">
      <c r="A7157" s="247">
        <v>81807</v>
      </c>
    </row>
    <row r="7158" spans="1:1" x14ac:dyDescent="0.3">
      <c r="A7158" s="247">
        <v>95209</v>
      </c>
    </row>
    <row r="7159" spans="1:1" x14ac:dyDescent="0.3">
      <c r="A7159" s="247">
        <v>135300</v>
      </c>
    </row>
    <row r="7160" spans="1:1" x14ac:dyDescent="0.3">
      <c r="A7160" s="247">
        <v>135301</v>
      </c>
    </row>
    <row r="7161" spans="1:1" x14ac:dyDescent="0.3">
      <c r="A7161" s="247">
        <v>138055</v>
      </c>
    </row>
    <row r="7162" spans="1:1" x14ac:dyDescent="0.3">
      <c r="A7162" s="247">
        <v>102588</v>
      </c>
    </row>
    <row r="7163" spans="1:1" x14ac:dyDescent="0.3">
      <c r="A7163" s="247">
        <v>13186</v>
      </c>
    </row>
    <row r="7164" spans="1:1" x14ac:dyDescent="0.3">
      <c r="A7164" s="247">
        <v>81455</v>
      </c>
    </row>
    <row r="7165" spans="1:1" x14ac:dyDescent="0.3">
      <c r="A7165" s="247">
        <v>54019</v>
      </c>
    </row>
    <row r="7166" spans="1:1" x14ac:dyDescent="0.3">
      <c r="A7166" s="247">
        <v>95229</v>
      </c>
    </row>
    <row r="7167" spans="1:1" x14ac:dyDescent="0.3">
      <c r="A7167" s="247">
        <v>120995</v>
      </c>
    </row>
    <row r="7168" spans="1:1" x14ac:dyDescent="0.3">
      <c r="A7168" s="247">
        <v>13178</v>
      </c>
    </row>
    <row r="7169" spans="1:1" x14ac:dyDescent="0.3">
      <c r="A7169" s="247">
        <v>13179</v>
      </c>
    </row>
    <row r="7170" spans="1:1" x14ac:dyDescent="0.3">
      <c r="A7170" s="247">
        <v>29293</v>
      </c>
    </row>
    <row r="7171" spans="1:1" x14ac:dyDescent="0.3">
      <c r="A7171" s="247">
        <v>26215</v>
      </c>
    </row>
    <row r="7172" spans="1:1" x14ac:dyDescent="0.3">
      <c r="A7172" s="247">
        <v>109944</v>
      </c>
    </row>
    <row r="7173" spans="1:1" x14ac:dyDescent="0.3">
      <c r="A7173" s="247">
        <v>56520</v>
      </c>
    </row>
    <row r="7174" spans="1:1" x14ac:dyDescent="0.3">
      <c r="A7174" s="247">
        <v>20135</v>
      </c>
    </row>
    <row r="7175" spans="1:1" x14ac:dyDescent="0.3">
      <c r="A7175" s="247">
        <v>64044</v>
      </c>
    </row>
    <row r="7176" spans="1:1" x14ac:dyDescent="0.3">
      <c r="A7176" s="247">
        <v>66168</v>
      </c>
    </row>
    <row r="7177" spans="1:1" x14ac:dyDescent="0.3">
      <c r="A7177" s="247">
        <v>140032</v>
      </c>
    </row>
    <row r="7178" spans="1:1" x14ac:dyDescent="0.3">
      <c r="A7178" s="247">
        <v>140036</v>
      </c>
    </row>
    <row r="7179" spans="1:1" x14ac:dyDescent="0.3">
      <c r="A7179" s="247">
        <v>140038</v>
      </c>
    </row>
    <row r="7180" spans="1:1" x14ac:dyDescent="0.3">
      <c r="A7180" s="247">
        <v>140063</v>
      </c>
    </row>
    <row r="7181" spans="1:1" x14ac:dyDescent="0.3">
      <c r="A7181" s="247">
        <v>76583</v>
      </c>
    </row>
    <row r="7182" spans="1:1" x14ac:dyDescent="0.3">
      <c r="A7182" s="247">
        <v>134556</v>
      </c>
    </row>
    <row r="7183" spans="1:1" x14ac:dyDescent="0.3">
      <c r="A7183" s="247">
        <v>77562</v>
      </c>
    </row>
    <row r="7184" spans="1:1" x14ac:dyDescent="0.3">
      <c r="A7184" s="247">
        <v>118427</v>
      </c>
    </row>
    <row r="7185" spans="1:1" x14ac:dyDescent="0.3">
      <c r="A7185" s="247">
        <v>106129</v>
      </c>
    </row>
    <row r="7186" spans="1:1" x14ac:dyDescent="0.3">
      <c r="A7186" s="247">
        <v>107790</v>
      </c>
    </row>
    <row r="7187" spans="1:1" x14ac:dyDescent="0.3">
      <c r="A7187" s="247">
        <v>23016</v>
      </c>
    </row>
    <row r="7188" spans="1:1" x14ac:dyDescent="0.3">
      <c r="A7188" s="247">
        <v>78303</v>
      </c>
    </row>
    <row r="7189" spans="1:1" x14ac:dyDescent="0.3">
      <c r="A7189" s="247">
        <v>130632</v>
      </c>
    </row>
    <row r="7190" spans="1:1" x14ac:dyDescent="0.3">
      <c r="A7190" s="247">
        <v>15648</v>
      </c>
    </row>
    <row r="7191" spans="1:1" x14ac:dyDescent="0.3">
      <c r="A7191" s="247">
        <v>54017</v>
      </c>
    </row>
    <row r="7192" spans="1:1" x14ac:dyDescent="0.3">
      <c r="A7192" s="247">
        <v>95228</v>
      </c>
    </row>
    <row r="7193" spans="1:1" x14ac:dyDescent="0.3">
      <c r="A7193" s="247">
        <v>106408</v>
      </c>
    </row>
    <row r="7194" spans="1:1" x14ac:dyDescent="0.3">
      <c r="A7194" s="247">
        <v>108398</v>
      </c>
    </row>
    <row r="7195" spans="1:1" x14ac:dyDescent="0.3">
      <c r="A7195" s="247">
        <v>140666</v>
      </c>
    </row>
    <row r="7196" spans="1:1" x14ac:dyDescent="0.3">
      <c r="A7196" s="247">
        <v>106038</v>
      </c>
    </row>
    <row r="7197" spans="1:1" x14ac:dyDescent="0.3">
      <c r="A7197" s="247">
        <v>136564</v>
      </c>
    </row>
    <row r="7198" spans="1:1" x14ac:dyDescent="0.3">
      <c r="A7198" s="247">
        <v>13102</v>
      </c>
    </row>
    <row r="7199" spans="1:1" x14ac:dyDescent="0.3">
      <c r="A7199" s="247">
        <v>28512</v>
      </c>
    </row>
    <row r="7200" spans="1:1" x14ac:dyDescent="0.3">
      <c r="A7200" s="247">
        <v>141430</v>
      </c>
    </row>
    <row r="7201" spans="1:1" x14ac:dyDescent="0.3">
      <c r="A7201" s="247">
        <v>18353</v>
      </c>
    </row>
    <row r="7202" spans="1:1" x14ac:dyDescent="0.3">
      <c r="A7202" s="247">
        <v>18357</v>
      </c>
    </row>
    <row r="7203" spans="1:1" x14ac:dyDescent="0.3">
      <c r="A7203" s="247">
        <v>18358</v>
      </c>
    </row>
    <row r="7204" spans="1:1" x14ac:dyDescent="0.3">
      <c r="A7204" s="247">
        <v>20554</v>
      </c>
    </row>
    <row r="7205" spans="1:1" x14ac:dyDescent="0.3">
      <c r="A7205" s="247">
        <v>20558</v>
      </c>
    </row>
    <row r="7206" spans="1:1" x14ac:dyDescent="0.3">
      <c r="A7206" s="247">
        <v>33623</v>
      </c>
    </row>
    <row r="7207" spans="1:1" x14ac:dyDescent="0.3">
      <c r="A7207" s="247">
        <v>88849</v>
      </c>
    </row>
    <row r="7208" spans="1:1" x14ac:dyDescent="0.3">
      <c r="A7208" s="247">
        <v>124963</v>
      </c>
    </row>
    <row r="7209" spans="1:1" x14ac:dyDescent="0.3">
      <c r="A7209" s="247">
        <v>126059</v>
      </c>
    </row>
    <row r="7210" spans="1:1" x14ac:dyDescent="0.3">
      <c r="A7210" s="247">
        <v>126060</v>
      </c>
    </row>
    <row r="7211" spans="1:1" x14ac:dyDescent="0.3">
      <c r="A7211" s="247">
        <v>134563</v>
      </c>
    </row>
    <row r="7212" spans="1:1" x14ac:dyDescent="0.3">
      <c r="A7212" s="247">
        <v>102690</v>
      </c>
    </row>
    <row r="7213" spans="1:1" x14ac:dyDescent="0.3">
      <c r="A7213" s="247">
        <v>102694</v>
      </c>
    </row>
    <row r="7214" spans="1:1" x14ac:dyDescent="0.3">
      <c r="A7214" s="247">
        <v>102723</v>
      </c>
    </row>
    <row r="7215" spans="1:1" x14ac:dyDescent="0.3">
      <c r="A7215" s="247">
        <v>102728</v>
      </c>
    </row>
    <row r="7216" spans="1:1" x14ac:dyDescent="0.3">
      <c r="A7216" s="247">
        <v>134570</v>
      </c>
    </row>
    <row r="7217" spans="1:1" x14ac:dyDescent="0.3">
      <c r="A7217" s="247">
        <v>63252</v>
      </c>
    </row>
    <row r="7218" spans="1:1" x14ac:dyDescent="0.3">
      <c r="A7218" s="247">
        <v>121086</v>
      </c>
    </row>
    <row r="7219" spans="1:1" x14ac:dyDescent="0.3">
      <c r="A7219" s="247">
        <v>141253</v>
      </c>
    </row>
    <row r="7220" spans="1:1" x14ac:dyDescent="0.3">
      <c r="A7220" s="247">
        <v>141268</v>
      </c>
    </row>
    <row r="7221" spans="1:1" x14ac:dyDescent="0.3">
      <c r="A7221" s="247">
        <v>141270</v>
      </c>
    </row>
    <row r="7222" spans="1:1" x14ac:dyDescent="0.3">
      <c r="A7222" s="247">
        <v>141418</v>
      </c>
    </row>
    <row r="7223" spans="1:1" x14ac:dyDescent="0.3">
      <c r="A7223" s="247">
        <v>141680</v>
      </c>
    </row>
    <row r="7224" spans="1:1" x14ac:dyDescent="0.3">
      <c r="A7224" s="247">
        <v>141787</v>
      </c>
    </row>
    <row r="7225" spans="1:1" x14ac:dyDescent="0.3">
      <c r="A7225" s="247">
        <v>78055</v>
      </c>
    </row>
    <row r="7226" spans="1:1" x14ac:dyDescent="0.3">
      <c r="A7226" s="247">
        <v>107926</v>
      </c>
    </row>
    <row r="7227" spans="1:1" x14ac:dyDescent="0.3">
      <c r="A7227" s="247">
        <v>130618</v>
      </c>
    </row>
    <row r="7228" spans="1:1" x14ac:dyDescent="0.3">
      <c r="A7228" s="247">
        <v>134569</v>
      </c>
    </row>
    <row r="7229" spans="1:1" x14ac:dyDescent="0.3">
      <c r="A7229" s="247">
        <v>20167</v>
      </c>
    </row>
    <row r="7230" spans="1:1" x14ac:dyDescent="0.3">
      <c r="A7230" s="247">
        <v>24551</v>
      </c>
    </row>
    <row r="7231" spans="1:1" x14ac:dyDescent="0.3">
      <c r="A7231" s="247">
        <v>60973</v>
      </c>
    </row>
    <row r="7232" spans="1:1" x14ac:dyDescent="0.3">
      <c r="A7232" s="247">
        <v>140283</v>
      </c>
    </row>
    <row r="7233" spans="1:1" x14ac:dyDescent="0.3">
      <c r="A7233" s="247">
        <v>45607</v>
      </c>
    </row>
    <row r="7234" spans="1:1" x14ac:dyDescent="0.3">
      <c r="A7234" s="247">
        <v>138352</v>
      </c>
    </row>
    <row r="7235" spans="1:1" x14ac:dyDescent="0.3">
      <c r="A7235" s="247">
        <v>106544</v>
      </c>
    </row>
    <row r="7236" spans="1:1" x14ac:dyDescent="0.3">
      <c r="A7236" s="247">
        <v>140326</v>
      </c>
    </row>
    <row r="7237" spans="1:1" x14ac:dyDescent="0.3">
      <c r="A7237" s="247">
        <v>12989</v>
      </c>
    </row>
    <row r="7238" spans="1:1" x14ac:dyDescent="0.3">
      <c r="A7238" s="247">
        <v>64626</v>
      </c>
    </row>
    <row r="7239" spans="1:1" x14ac:dyDescent="0.3">
      <c r="A7239" s="247">
        <v>12886</v>
      </c>
    </row>
    <row r="7240" spans="1:1" x14ac:dyDescent="0.3">
      <c r="A7240" s="247">
        <v>12894</v>
      </c>
    </row>
    <row r="7241" spans="1:1" x14ac:dyDescent="0.3">
      <c r="A7241" s="247">
        <v>12956</v>
      </c>
    </row>
    <row r="7242" spans="1:1" x14ac:dyDescent="0.3">
      <c r="A7242" s="247">
        <v>13072</v>
      </c>
    </row>
    <row r="7243" spans="1:1" x14ac:dyDescent="0.3">
      <c r="A7243" s="247">
        <v>13095</v>
      </c>
    </row>
    <row r="7244" spans="1:1" x14ac:dyDescent="0.3">
      <c r="A7244" s="247">
        <v>13518</v>
      </c>
    </row>
    <row r="7245" spans="1:1" x14ac:dyDescent="0.3">
      <c r="A7245" s="247">
        <v>63031</v>
      </c>
    </row>
    <row r="7246" spans="1:1" x14ac:dyDescent="0.3">
      <c r="A7246" s="247">
        <v>77109</v>
      </c>
    </row>
    <row r="7247" spans="1:1" x14ac:dyDescent="0.3">
      <c r="A7247" s="247">
        <v>82452</v>
      </c>
    </row>
    <row r="7248" spans="1:1" x14ac:dyDescent="0.3">
      <c r="A7248" s="247">
        <v>95121</v>
      </c>
    </row>
    <row r="7249" spans="1:1" x14ac:dyDescent="0.3">
      <c r="A7249" s="247">
        <v>37528</v>
      </c>
    </row>
    <row r="7250" spans="1:1" x14ac:dyDescent="0.3">
      <c r="A7250" s="247">
        <v>54552</v>
      </c>
    </row>
    <row r="7251" spans="1:1" x14ac:dyDescent="0.3">
      <c r="A7251" s="247">
        <v>12763</v>
      </c>
    </row>
    <row r="7252" spans="1:1" x14ac:dyDescent="0.3">
      <c r="A7252" s="247">
        <v>34214</v>
      </c>
    </row>
    <row r="7253" spans="1:1" x14ac:dyDescent="0.3">
      <c r="A7253" s="247">
        <v>139957</v>
      </c>
    </row>
    <row r="7254" spans="1:1" x14ac:dyDescent="0.3">
      <c r="A7254" s="247">
        <v>139958</v>
      </c>
    </row>
    <row r="7255" spans="1:1" x14ac:dyDescent="0.3">
      <c r="A7255" s="247">
        <v>122304</v>
      </c>
    </row>
    <row r="7256" spans="1:1" x14ac:dyDescent="0.3">
      <c r="A7256" s="247">
        <v>115807</v>
      </c>
    </row>
    <row r="7257" spans="1:1" x14ac:dyDescent="0.3">
      <c r="A7257" s="247">
        <v>13181</v>
      </c>
    </row>
    <row r="7258" spans="1:1" x14ac:dyDescent="0.3">
      <c r="A7258" s="247">
        <v>15436</v>
      </c>
    </row>
    <row r="7259" spans="1:1" x14ac:dyDescent="0.3">
      <c r="A7259" s="247">
        <v>17704</v>
      </c>
    </row>
    <row r="7260" spans="1:1" x14ac:dyDescent="0.3">
      <c r="A7260" s="247">
        <v>49695</v>
      </c>
    </row>
    <row r="7261" spans="1:1" x14ac:dyDescent="0.3">
      <c r="A7261" s="247">
        <v>12992</v>
      </c>
    </row>
    <row r="7262" spans="1:1" x14ac:dyDescent="0.3">
      <c r="A7262" s="247">
        <v>14013</v>
      </c>
    </row>
    <row r="7263" spans="1:1" x14ac:dyDescent="0.3">
      <c r="A7263" s="247">
        <v>14887</v>
      </c>
    </row>
    <row r="7264" spans="1:1" x14ac:dyDescent="0.3">
      <c r="A7264" s="247">
        <v>15299</v>
      </c>
    </row>
    <row r="7265" spans="1:1" x14ac:dyDescent="0.3">
      <c r="A7265" s="247">
        <v>106414</v>
      </c>
    </row>
    <row r="7266" spans="1:1" x14ac:dyDescent="0.3">
      <c r="A7266" s="247">
        <v>111806</v>
      </c>
    </row>
    <row r="7267" spans="1:1" x14ac:dyDescent="0.3">
      <c r="A7267" s="247">
        <v>112162</v>
      </c>
    </row>
    <row r="7268" spans="1:1" x14ac:dyDescent="0.3">
      <c r="A7268" s="247">
        <v>112163</v>
      </c>
    </row>
    <row r="7269" spans="1:1" x14ac:dyDescent="0.3">
      <c r="A7269" s="247">
        <v>128818</v>
      </c>
    </row>
    <row r="7270" spans="1:1" x14ac:dyDescent="0.3">
      <c r="A7270" s="247">
        <v>128819</v>
      </c>
    </row>
    <row r="7271" spans="1:1" x14ac:dyDescent="0.3">
      <c r="A7271" s="247">
        <v>57900</v>
      </c>
    </row>
    <row r="7272" spans="1:1" x14ac:dyDescent="0.3">
      <c r="A7272" s="247">
        <v>128288</v>
      </c>
    </row>
    <row r="7273" spans="1:1" x14ac:dyDescent="0.3">
      <c r="A7273" s="247">
        <v>83838</v>
      </c>
    </row>
    <row r="7274" spans="1:1" x14ac:dyDescent="0.3">
      <c r="A7274" s="247">
        <v>83839</v>
      </c>
    </row>
    <row r="7275" spans="1:1" x14ac:dyDescent="0.3">
      <c r="A7275" s="247">
        <v>14977</v>
      </c>
    </row>
    <row r="7276" spans="1:1" x14ac:dyDescent="0.3">
      <c r="A7276" s="247">
        <v>132465</v>
      </c>
    </row>
    <row r="7277" spans="1:1" x14ac:dyDescent="0.3">
      <c r="A7277" s="247">
        <v>14737</v>
      </c>
    </row>
    <row r="7278" spans="1:1" x14ac:dyDescent="0.3">
      <c r="A7278" s="247">
        <v>20760</v>
      </c>
    </row>
    <row r="7279" spans="1:1" x14ac:dyDescent="0.3">
      <c r="A7279" s="247">
        <v>20763</v>
      </c>
    </row>
    <row r="7280" spans="1:1" x14ac:dyDescent="0.3">
      <c r="A7280" s="247">
        <v>23778</v>
      </c>
    </row>
    <row r="7281" spans="1:1" x14ac:dyDescent="0.3">
      <c r="A7281" s="247">
        <v>69229</v>
      </c>
    </row>
    <row r="7282" spans="1:1" x14ac:dyDescent="0.3">
      <c r="A7282" s="247">
        <v>87586</v>
      </c>
    </row>
    <row r="7283" spans="1:1" x14ac:dyDescent="0.3">
      <c r="A7283" s="247">
        <v>81493</v>
      </c>
    </row>
    <row r="7284" spans="1:1" x14ac:dyDescent="0.3">
      <c r="A7284" s="247">
        <v>64610</v>
      </c>
    </row>
    <row r="7285" spans="1:1" x14ac:dyDescent="0.3">
      <c r="A7285" s="247">
        <v>13192</v>
      </c>
    </row>
    <row r="7286" spans="1:1" x14ac:dyDescent="0.3">
      <c r="A7286" s="247">
        <v>13063</v>
      </c>
    </row>
    <row r="7287" spans="1:1" x14ac:dyDescent="0.3">
      <c r="A7287" s="247">
        <v>13064</v>
      </c>
    </row>
    <row r="7288" spans="1:1" x14ac:dyDescent="0.3">
      <c r="A7288" s="247">
        <v>13165</v>
      </c>
    </row>
    <row r="7289" spans="1:1" x14ac:dyDescent="0.3">
      <c r="A7289" s="247">
        <v>27760</v>
      </c>
    </row>
    <row r="7290" spans="1:1" x14ac:dyDescent="0.3">
      <c r="A7290" s="247">
        <v>35224</v>
      </c>
    </row>
    <row r="7291" spans="1:1" x14ac:dyDescent="0.3">
      <c r="A7291" s="247">
        <v>111524</v>
      </c>
    </row>
    <row r="7292" spans="1:1" x14ac:dyDescent="0.3">
      <c r="A7292" s="247">
        <v>15167</v>
      </c>
    </row>
    <row r="7293" spans="1:1" x14ac:dyDescent="0.3">
      <c r="A7293" s="247">
        <v>88729</v>
      </c>
    </row>
    <row r="7294" spans="1:1" x14ac:dyDescent="0.3">
      <c r="A7294" s="247">
        <v>88730</v>
      </c>
    </row>
    <row r="7295" spans="1:1" x14ac:dyDescent="0.3">
      <c r="A7295" s="247">
        <v>88732</v>
      </c>
    </row>
    <row r="7296" spans="1:1" x14ac:dyDescent="0.3">
      <c r="A7296" s="247">
        <v>110771</v>
      </c>
    </row>
    <row r="7297" spans="1:1" x14ac:dyDescent="0.3">
      <c r="A7297" s="247">
        <v>110888</v>
      </c>
    </row>
    <row r="7298" spans="1:1" x14ac:dyDescent="0.3">
      <c r="A7298" s="247">
        <v>127384</v>
      </c>
    </row>
    <row r="7299" spans="1:1" x14ac:dyDescent="0.3">
      <c r="A7299" s="247">
        <v>14001</v>
      </c>
    </row>
    <row r="7300" spans="1:1" x14ac:dyDescent="0.3">
      <c r="A7300" s="247">
        <v>16053</v>
      </c>
    </row>
    <row r="7301" spans="1:1" x14ac:dyDescent="0.3">
      <c r="A7301" s="247">
        <v>27353</v>
      </c>
    </row>
    <row r="7302" spans="1:1" x14ac:dyDescent="0.3">
      <c r="A7302" s="247">
        <v>67375</v>
      </c>
    </row>
    <row r="7303" spans="1:1" x14ac:dyDescent="0.3">
      <c r="A7303" s="247">
        <v>98702</v>
      </c>
    </row>
    <row r="7304" spans="1:1" x14ac:dyDescent="0.3">
      <c r="A7304" s="247">
        <v>100362</v>
      </c>
    </row>
    <row r="7305" spans="1:1" x14ac:dyDescent="0.3">
      <c r="A7305" s="247">
        <v>106375</v>
      </c>
    </row>
    <row r="7306" spans="1:1" x14ac:dyDescent="0.3">
      <c r="A7306" s="247">
        <v>98703</v>
      </c>
    </row>
    <row r="7307" spans="1:1" x14ac:dyDescent="0.3">
      <c r="A7307" s="247">
        <v>98704</v>
      </c>
    </row>
    <row r="7308" spans="1:1" x14ac:dyDescent="0.3">
      <c r="A7308" s="247">
        <v>63839</v>
      </c>
    </row>
    <row r="7309" spans="1:1" x14ac:dyDescent="0.3">
      <c r="A7309" s="247">
        <v>75324</v>
      </c>
    </row>
    <row r="7310" spans="1:1" x14ac:dyDescent="0.3">
      <c r="A7310" s="247">
        <v>53814</v>
      </c>
    </row>
    <row r="7311" spans="1:1" x14ac:dyDescent="0.3">
      <c r="A7311" s="247">
        <v>12922</v>
      </c>
    </row>
    <row r="7312" spans="1:1" x14ac:dyDescent="0.3">
      <c r="A7312" s="247">
        <v>17422</v>
      </c>
    </row>
    <row r="7313" spans="1:1" x14ac:dyDescent="0.3">
      <c r="A7313" s="247">
        <v>17426</v>
      </c>
    </row>
    <row r="7314" spans="1:1" x14ac:dyDescent="0.3">
      <c r="A7314" s="247">
        <v>53849</v>
      </c>
    </row>
    <row r="7315" spans="1:1" x14ac:dyDescent="0.3">
      <c r="A7315" s="247">
        <v>61200</v>
      </c>
    </row>
    <row r="7316" spans="1:1" x14ac:dyDescent="0.3">
      <c r="A7316" s="247">
        <v>113581</v>
      </c>
    </row>
    <row r="7317" spans="1:1" x14ac:dyDescent="0.3">
      <c r="A7317" s="247">
        <v>133819</v>
      </c>
    </row>
    <row r="7318" spans="1:1" x14ac:dyDescent="0.3">
      <c r="A7318" s="247">
        <v>134581</v>
      </c>
    </row>
    <row r="7319" spans="1:1" x14ac:dyDescent="0.3">
      <c r="A7319" s="247">
        <v>135299</v>
      </c>
    </row>
    <row r="7320" spans="1:1" x14ac:dyDescent="0.3">
      <c r="A7320" s="247">
        <v>104667</v>
      </c>
    </row>
    <row r="7321" spans="1:1" x14ac:dyDescent="0.3">
      <c r="A7321" s="247">
        <v>67939</v>
      </c>
    </row>
    <row r="7322" spans="1:1" x14ac:dyDescent="0.3">
      <c r="A7322" s="247">
        <v>16363</v>
      </c>
    </row>
    <row r="7323" spans="1:1" x14ac:dyDescent="0.3">
      <c r="A7323" s="247">
        <v>16365</v>
      </c>
    </row>
    <row r="7324" spans="1:1" x14ac:dyDescent="0.3">
      <c r="A7324" s="247">
        <v>74909</v>
      </c>
    </row>
    <row r="7325" spans="1:1" x14ac:dyDescent="0.3">
      <c r="A7325" s="247">
        <v>74911</v>
      </c>
    </row>
    <row r="7326" spans="1:1" x14ac:dyDescent="0.3">
      <c r="A7326" s="247">
        <v>77554</v>
      </c>
    </row>
    <row r="7327" spans="1:1" x14ac:dyDescent="0.3">
      <c r="A7327" s="247">
        <v>80300</v>
      </c>
    </row>
    <row r="7328" spans="1:1" x14ac:dyDescent="0.3">
      <c r="A7328" s="247">
        <v>111336</v>
      </c>
    </row>
    <row r="7329" spans="1:1" x14ac:dyDescent="0.3">
      <c r="A7329" s="247">
        <v>118577</v>
      </c>
    </row>
    <row r="7330" spans="1:1" x14ac:dyDescent="0.3">
      <c r="A7330" s="247">
        <v>63277</v>
      </c>
    </row>
    <row r="7331" spans="1:1" x14ac:dyDescent="0.3">
      <c r="A7331" s="247">
        <v>13561</v>
      </c>
    </row>
    <row r="7332" spans="1:1" x14ac:dyDescent="0.3">
      <c r="A7332" s="247">
        <v>116466</v>
      </c>
    </row>
    <row r="7333" spans="1:1" x14ac:dyDescent="0.3">
      <c r="A7333" s="247">
        <v>105293</v>
      </c>
    </row>
    <row r="7334" spans="1:1" x14ac:dyDescent="0.3">
      <c r="A7334" s="247">
        <v>136554</v>
      </c>
    </row>
    <row r="7335" spans="1:1" x14ac:dyDescent="0.3">
      <c r="A7335" s="247">
        <v>46420</v>
      </c>
    </row>
    <row r="7336" spans="1:1" x14ac:dyDescent="0.3">
      <c r="A7336" s="247">
        <v>29296</v>
      </c>
    </row>
    <row r="7337" spans="1:1" x14ac:dyDescent="0.3">
      <c r="A7337" s="247">
        <v>24371</v>
      </c>
    </row>
    <row r="7338" spans="1:1" x14ac:dyDescent="0.3">
      <c r="A7338" s="247">
        <v>32534</v>
      </c>
    </row>
    <row r="7339" spans="1:1" x14ac:dyDescent="0.3">
      <c r="A7339" s="247">
        <v>34801</v>
      </c>
    </row>
    <row r="7340" spans="1:1" x14ac:dyDescent="0.3">
      <c r="A7340" s="247">
        <v>107483</v>
      </c>
    </row>
    <row r="7341" spans="1:1" x14ac:dyDescent="0.3">
      <c r="A7341" s="247">
        <v>107889</v>
      </c>
    </row>
    <row r="7342" spans="1:1" x14ac:dyDescent="0.3">
      <c r="A7342" s="247">
        <v>112154</v>
      </c>
    </row>
    <row r="7343" spans="1:1" x14ac:dyDescent="0.3">
      <c r="A7343" s="247">
        <v>112156</v>
      </c>
    </row>
    <row r="7344" spans="1:1" x14ac:dyDescent="0.3">
      <c r="A7344" s="247">
        <v>116874</v>
      </c>
    </row>
    <row r="7345" spans="1:1" x14ac:dyDescent="0.3">
      <c r="A7345" s="247">
        <v>136082</v>
      </c>
    </row>
    <row r="7346" spans="1:1" x14ac:dyDescent="0.3">
      <c r="A7346" s="247">
        <v>50797</v>
      </c>
    </row>
    <row r="7347" spans="1:1" x14ac:dyDescent="0.3">
      <c r="A7347" s="247">
        <v>59882</v>
      </c>
    </row>
    <row r="7348" spans="1:1" x14ac:dyDescent="0.3">
      <c r="A7348" s="247">
        <v>64605</v>
      </c>
    </row>
    <row r="7349" spans="1:1" x14ac:dyDescent="0.3">
      <c r="A7349" s="247">
        <v>64607</v>
      </c>
    </row>
    <row r="7350" spans="1:1" x14ac:dyDescent="0.3">
      <c r="A7350" s="247">
        <v>134548</v>
      </c>
    </row>
    <row r="7351" spans="1:1" x14ac:dyDescent="0.3">
      <c r="A7351" s="247">
        <v>134549</v>
      </c>
    </row>
    <row r="7352" spans="1:1" x14ac:dyDescent="0.3">
      <c r="A7352" s="247">
        <v>12847</v>
      </c>
    </row>
    <row r="7353" spans="1:1" x14ac:dyDescent="0.3">
      <c r="A7353" s="247">
        <v>24204</v>
      </c>
    </row>
    <row r="7354" spans="1:1" x14ac:dyDescent="0.3">
      <c r="A7354" s="247">
        <v>88839</v>
      </c>
    </row>
    <row r="7355" spans="1:1" x14ac:dyDescent="0.3">
      <c r="A7355" s="247">
        <v>128287</v>
      </c>
    </row>
    <row r="7356" spans="1:1" x14ac:dyDescent="0.3">
      <c r="A7356" s="247">
        <v>13088</v>
      </c>
    </row>
    <row r="7357" spans="1:1" x14ac:dyDescent="0.3">
      <c r="A7357" s="247">
        <v>13109</v>
      </c>
    </row>
    <row r="7358" spans="1:1" x14ac:dyDescent="0.3">
      <c r="A7358" s="247">
        <v>17696</v>
      </c>
    </row>
    <row r="7359" spans="1:1" x14ac:dyDescent="0.3">
      <c r="A7359" s="247">
        <v>17698</v>
      </c>
    </row>
    <row r="7360" spans="1:1" x14ac:dyDescent="0.3">
      <c r="A7360" s="247">
        <v>71697</v>
      </c>
    </row>
    <row r="7361" spans="1:1" x14ac:dyDescent="0.3">
      <c r="A7361" s="247">
        <v>88838</v>
      </c>
    </row>
    <row r="7362" spans="1:1" x14ac:dyDescent="0.3">
      <c r="A7362" s="247">
        <v>58706</v>
      </c>
    </row>
    <row r="7363" spans="1:1" x14ac:dyDescent="0.3">
      <c r="A7363" s="247">
        <v>134373</v>
      </c>
    </row>
    <row r="7364" spans="1:1" x14ac:dyDescent="0.3">
      <c r="A7364" s="247">
        <v>135088</v>
      </c>
    </row>
    <row r="7365" spans="1:1" x14ac:dyDescent="0.3">
      <c r="A7365" s="247">
        <v>15813</v>
      </c>
    </row>
    <row r="7366" spans="1:1" x14ac:dyDescent="0.3">
      <c r="A7366" s="247">
        <v>134544</v>
      </c>
    </row>
    <row r="7367" spans="1:1" x14ac:dyDescent="0.3">
      <c r="A7367" s="247">
        <v>12835</v>
      </c>
    </row>
    <row r="7368" spans="1:1" x14ac:dyDescent="0.3">
      <c r="A7368" s="247">
        <v>135414</v>
      </c>
    </row>
    <row r="7369" spans="1:1" x14ac:dyDescent="0.3">
      <c r="A7369" s="247">
        <v>136553</v>
      </c>
    </row>
    <row r="7370" spans="1:1" x14ac:dyDescent="0.3">
      <c r="A7370" s="247">
        <v>136556</v>
      </c>
    </row>
    <row r="7371" spans="1:1" x14ac:dyDescent="0.3">
      <c r="A7371" s="247">
        <v>12877</v>
      </c>
    </row>
    <row r="7372" spans="1:1" x14ac:dyDescent="0.3">
      <c r="A7372" s="247">
        <v>109848</v>
      </c>
    </row>
    <row r="7373" spans="1:1" x14ac:dyDescent="0.3">
      <c r="A7373" s="247">
        <v>13558</v>
      </c>
    </row>
    <row r="7374" spans="1:1" x14ac:dyDescent="0.3">
      <c r="A7374" s="247">
        <v>13559</v>
      </c>
    </row>
    <row r="7375" spans="1:1" x14ac:dyDescent="0.3">
      <c r="A7375" s="247">
        <v>13560</v>
      </c>
    </row>
    <row r="7376" spans="1:1" x14ac:dyDescent="0.3">
      <c r="A7376" s="247">
        <v>13562</v>
      </c>
    </row>
    <row r="7377" spans="1:1" x14ac:dyDescent="0.3">
      <c r="A7377" s="247">
        <v>88745</v>
      </c>
    </row>
    <row r="7378" spans="1:1" x14ac:dyDescent="0.3">
      <c r="A7378" s="247">
        <v>102820</v>
      </c>
    </row>
    <row r="7379" spans="1:1" x14ac:dyDescent="0.3">
      <c r="A7379" s="247">
        <v>136896</v>
      </c>
    </row>
    <row r="7380" spans="1:1" x14ac:dyDescent="0.3">
      <c r="A7380" s="247">
        <v>136898</v>
      </c>
    </row>
    <row r="7381" spans="1:1" x14ac:dyDescent="0.3">
      <c r="A7381" s="247">
        <v>78509</v>
      </c>
    </row>
    <row r="7382" spans="1:1" x14ac:dyDescent="0.3">
      <c r="A7382" s="247">
        <v>100802</v>
      </c>
    </row>
    <row r="7383" spans="1:1" x14ac:dyDescent="0.3">
      <c r="A7383" s="247">
        <v>20144</v>
      </c>
    </row>
    <row r="7384" spans="1:1" x14ac:dyDescent="0.3">
      <c r="A7384" s="247">
        <v>40251</v>
      </c>
    </row>
    <row r="7385" spans="1:1" x14ac:dyDescent="0.3">
      <c r="A7385" s="247">
        <v>14784</v>
      </c>
    </row>
    <row r="7386" spans="1:1" x14ac:dyDescent="0.3">
      <c r="A7386" s="247">
        <v>15672</v>
      </c>
    </row>
    <row r="7387" spans="1:1" x14ac:dyDescent="0.3">
      <c r="A7387" s="247">
        <v>99787</v>
      </c>
    </row>
    <row r="7388" spans="1:1" x14ac:dyDescent="0.3">
      <c r="A7388" s="247">
        <v>133301</v>
      </c>
    </row>
    <row r="7389" spans="1:1" x14ac:dyDescent="0.3">
      <c r="A7389" s="247">
        <v>140047</v>
      </c>
    </row>
    <row r="7390" spans="1:1" x14ac:dyDescent="0.3">
      <c r="A7390" s="247">
        <v>140048</v>
      </c>
    </row>
    <row r="7391" spans="1:1" x14ac:dyDescent="0.3">
      <c r="A7391" s="247">
        <v>140052</v>
      </c>
    </row>
    <row r="7392" spans="1:1" x14ac:dyDescent="0.3">
      <c r="A7392" s="247">
        <v>140061</v>
      </c>
    </row>
    <row r="7393" spans="1:1" x14ac:dyDescent="0.3">
      <c r="A7393" s="247">
        <v>140241</v>
      </c>
    </row>
    <row r="7394" spans="1:1" x14ac:dyDescent="0.3">
      <c r="A7394" s="247">
        <v>140042</v>
      </c>
    </row>
    <row r="7395" spans="1:1" x14ac:dyDescent="0.3">
      <c r="A7395" s="247">
        <v>140043</v>
      </c>
    </row>
    <row r="7396" spans="1:1" x14ac:dyDescent="0.3">
      <c r="A7396" s="247">
        <v>140053</v>
      </c>
    </row>
    <row r="7397" spans="1:1" x14ac:dyDescent="0.3">
      <c r="A7397" s="247">
        <v>14921</v>
      </c>
    </row>
    <row r="7398" spans="1:1" x14ac:dyDescent="0.3">
      <c r="A7398" s="247">
        <v>19998</v>
      </c>
    </row>
    <row r="7399" spans="1:1" x14ac:dyDescent="0.3">
      <c r="A7399" s="247">
        <v>20001</v>
      </c>
    </row>
    <row r="7400" spans="1:1" x14ac:dyDescent="0.3">
      <c r="A7400" s="247">
        <v>20034</v>
      </c>
    </row>
    <row r="7401" spans="1:1" x14ac:dyDescent="0.3">
      <c r="A7401" s="247">
        <v>134560</v>
      </c>
    </row>
    <row r="7402" spans="1:1" x14ac:dyDescent="0.3">
      <c r="A7402" s="247">
        <v>133371</v>
      </c>
    </row>
    <row r="7403" spans="1:1" x14ac:dyDescent="0.3">
      <c r="A7403" s="247">
        <v>138551</v>
      </c>
    </row>
    <row r="7404" spans="1:1" x14ac:dyDescent="0.3">
      <c r="A7404" s="247">
        <v>53446</v>
      </c>
    </row>
    <row r="7405" spans="1:1" x14ac:dyDescent="0.3">
      <c r="A7405" s="247">
        <v>57598</v>
      </c>
    </row>
    <row r="7406" spans="1:1" x14ac:dyDescent="0.3">
      <c r="A7406" s="247">
        <v>113846</v>
      </c>
    </row>
    <row r="7407" spans="1:1" x14ac:dyDescent="0.3">
      <c r="A7407" s="247">
        <v>12884</v>
      </c>
    </row>
    <row r="7408" spans="1:1" x14ac:dyDescent="0.3">
      <c r="A7408" s="247">
        <v>24500</v>
      </c>
    </row>
    <row r="7409" spans="1:1" x14ac:dyDescent="0.3">
      <c r="A7409" s="247">
        <v>54586</v>
      </c>
    </row>
    <row r="7410" spans="1:1" x14ac:dyDescent="0.3">
      <c r="A7410" s="247">
        <v>54587</v>
      </c>
    </row>
    <row r="7411" spans="1:1" x14ac:dyDescent="0.3">
      <c r="A7411" s="247">
        <v>59097</v>
      </c>
    </row>
    <row r="7412" spans="1:1" x14ac:dyDescent="0.3">
      <c r="A7412" s="247">
        <v>60116</v>
      </c>
    </row>
    <row r="7413" spans="1:1" x14ac:dyDescent="0.3">
      <c r="A7413" s="247">
        <v>64636</v>
      </c>
    </row>
    <row r="7414" spans="1:1" x14ac:dyDescent="0.3">
      <c r="A7414" s="247">
        <v>81807</v>
      </c>
    </row>
    <row r="7415" spans="1:1" x14ac:dyDescent="0.3">
      <c r="A7415" s="247">
        <v>95209</v>
      </c>
    </row>
    <row r="7416" spans="1:1" x14ac:dyDescent="0.3">
      <c r="A7416" s="247">
        <v>135300</v>
      </c>
    </row>
    <row r="7417" spans="1:1" x14ac:dyDescent="0.3">
      <c r="A7417" s="247">
        <v>135301</v>
      </c>
    </row>
    <row r="7418" spans="1:1" x14ac:dyDescent="0.3">
      <c r="A7418" s="247">
        <v>138055</v>
      </c>
    </row>
    <row r="7419" spans="1:1" x14ac:dyDescent="0.3">
      <c r="A7419" s="247">
        <v>102588</v>
      </c>
    </row>
    <row r="7420" spans="1:1" x14ac:dyDescent="0.3">
      <c r="A7420" s="247">
        <v>13186</v>
      </c>
    </row>
    <row r="7421" spans="1:1" x14ac:dyDescent="0.3">
      <c r="A7421" s="247">
        <v>81455</v>
      </c>
    </row>
    <row r="7422" spans="1:1" x14ac:dyDescent="0.3">
      <c r="A7422" s="247">
        <v>54019</v>
      </c>
    </row>
    <row r="7423" spans="1:1" x14ac:dyDescent="0.3">
      <c r="A7423" s="247">
        <v>95229</v>
      </c>
    </row>
    <row r="7424" spans="1:1" x14ac:dyDescent="0.3">
      <c r="A7424" s="247">
        <v>120995</v>
      </c>
    </row>
    <row r="7425" spans="1:1" x14ac:dyDescent="0.3">
      <c r="A7425" s="247">
        <v>13178</v>
      </c>
    </row>
    <row r="7426" spans="1:1" x14ac:dyDescent="0.3">
      <c r="A7426" s="247">
        <v>13179</v>
      </c>
    </row>
    <row r="7427" spans="1:1" x14ac:dyDescent="0.3">
      <c r="A7427" s="247">
        <v>29293</v>
      </c>
    </row>
    <row r="7428" spans="1:1" x14ac:dyDescent="0.3">
      <c r="A7428" s="247">
        <v>26215</v>
      </c>
    </row>
    <row r="7429" spans="1:1" x14ac:dyDescent="0.3">
      <c r="A7429" s="247">
        <v>109944</v>
      </c>
    </row>
    <row r="7430" spans="1:1" x14ac:dyDescent="0.3">
      <c r="A7430" s="247">
        <v>56520</v>
      </c>
    </row>
    <row r="7431" spans="1:1" x14ac:dyDescent="0.3">
      <c r="A7431" s="247">
        <v>20135</v>
      </c>
    </row>
    <row r="7432" spans="1:1" x14ac:dyDescent="0.3">
      <c r="A7432" s="247">
        <v>64044</v>
      </c>
    </row>
    <row r="7433" spans="1:1" x14ac:dyDescent="0.3">
      <c r="A7433" s="247">
        <v>66168</v>
      </c>
    </row>
    <row r="7434" spans="1:1" x14ac:dyDescent="0.3">
      <c r="A7434" s="247">
        <v>64626</v>
      </c>
    </row>
    <row r="7435" spans="1:1" x14ac:dyDescent="0.3">
      <c r="A7435" s="247">
        <v>140032</v>
      </c>
    </row>
    <row r="7436" spans="1:1" x14ac:dyDescent="0.3">
      <c r="A7436" s="247">
        <v>140036</v>
      </c>
    </row>
    <row r="7437" spans="1:1" x14ac:dyDescent="0.3">
      <c r="A7437" s="247">
        <v>140038</v>
      </c>
    </row>
    <row r="7438" spans="1:1" x14ac:dyDescent="0.3">
      <c r="A7438" s="247">
        <v>140042</v>
      </c>
    </row>
    <row r="7439" spans="1:1" x14ac:dyDescent="0.3">
      <c r="A7439" s="247">
        <v>140043</v>
      </c>
    </row>
    <row r="7440" spans="1:1" x14ac:dyDescent="0.3">
      <c r="A7440" s="247">
        <v>140053</v>
      </c>
    </row>
    <row r="7441" spans="1:1" x14ac:dyDescent="0.3">
      <c r="A7441" s="247">
        <v>140063</v>
      </c>
    </row>
    <row r="7442" spans="1:1" x14ac:dyDescent="0.3">
      <c r="A7442" s="247">
        <v>76583</v>
      </c>
    </row>
    <row r="7443" spans="1:1" x14ac:dyDescent="0.3">
      <c r="A7443" s="247">
        <v>134556</v>
      </c>
    </row>
    <row r="7444" spans="1:1" x14ac:dyDescent="0.3">
      <c r="A7444" s="247">
        <v>56520</v>
      </c>
    </row>
    <row r="7445" spans="1:1" x14ac:dyDescent="0.3">
      <c r="A7445" s="247">
        <v>77562</v>
      </c>
    </row>
    <row r="7446" spans="1:1" x14ac:dyDescent="0.3">
      <c r="A7446" s="247">
        <v>118427</v>
      </c>
    </row>
    <row r="7447" spans="1:1" x14ac:dyDescent="0.3">
      <c r="A7447" s="247">
        <v>106129</v>
      </c>
    </row>
    <row r="7448" spans="1:1" x14ac:dyDescent="0.3">
      <c r="A7448" s="247">
        <v>107790</v>
      </c>
    </row>
    <row r="7449" spans="1:1" x14ac:dyDescent="0.3">
      <c r="A7449" s="247">
        <v>23016</v>
      </c>
    </row>
    <row r="7450" spans="1:1" x14ac:dyDescent="0.3">
      <c r="A7450" s="247">
        <v>78303</v>
      </c>
    </row>
    <row r="7451" spans="1:1" x14ac:dyDescent="0.3">
      <c r="A7451" s="247">
        <v>130632</v>
      </c>
    </row>
    <row r="7452" spans="1:1" x14ac:dyDescent="0.3">
      <c r="A7452" s="247">
        <v>15648</v>
      </c>
    </row>
    <row r="7453" spans="1:1" x14ac:dyDescent="0.3">
      <c r="A7453" s="247">
        <v>54017</v>
      </c>
    </row>
    <row r="7454" spans="1:1" x14ac:dyDescent="0.3">
      <c r="A7454" s="247">
        <v>95228</v>
      </c>
    </row>
    <row r="7455" spans="1:1" x14ac:dyDescent="0.3">
      <c r="A7455" s="247">
        <v>106408</v>
      </c>
    </row>
    <row r="7456" spans="1:1" x14ac:dyDescent="0.3">
      <c r="A7456" s="247">
        <v>108398</v>
      </c>
    </row>
    <row r="7457" spans="1:1" x14ac:dyDescent="0.3">
      <c r="A7457" s="247">
        <v>140666</v>
      </c>
    </row>
    <row r="7458" spans="1:1" x14ac:dyDescent="0.3">
      <c r="A7458" s="247">
        <v>106038</v>
      </c>
    </row>
    <row r="7459" spans="1:1" x14ac:dyDescent="0.3">
      <c r="A7459" s="247">
        <v>136564</v>
      </c>
    </row>
    <row r="7460" spans="1:1" x14ac:dyDescent="0.3">
      <c r="A7460" s="247">
        <v>13102</v>
      </c>
    </row>
    <row r="7461" spans="1:1" x14ac:dyDescent="0.3">
      <c r="A7461" s="247">
        <v>28512</v>
      </c>
    </row>
    <row r="7462" spans="1:1" x14ac:dyDescent="0.3">
      <c r="A7462" s="247">
        <v>141430</v>
      </c>
    </row>
    <row r="7463" spans="1:1" x14ac:dyDescent="0.3">
      <c r="A7463" s="247">
        <v>18353</v>
      </c>
    </row>
    <row r="7464" spans="1:1" x14ac:dyDescent="0.3">
      <c r="A7464" s="247">
        <v>18357</v>
      </c>
    </row>
    <row r="7465" spans="1:1" x14ac:dyDescent="0.3">
      <c r="A7465" s="247">
        <v>18358</v>
      </c>
    </row>
    <row r="7466" spans="1:1" x14ac:dyDescent="0.3">
      <c r="A7466" s="247">
        <v>20554</v>
      </c>
    </row>
    <row r="7467" spans="1:1" x14ac:dyDescent="0.3">
      <c r="A7467" s="247">
        <v>20558</v>
      </c>
    </row>
    <row r="7468" spans="1:1" x14ac:dyDescent="0.3">
      <c r="A7468" s="247">
        <v>33623</v>
      </c>
    </row>
    <row r="7469" spans="1:1" x14ac:dyDescent="0.3">
      <c r="A7469" s="247">
        <v>88849</v>
      </c>
    </row>
    <row r="7470" spans="1:1" x14ac:dyDescent="0.3">
      <c r="A7470" s="247">
        <v>124963</v>
      </c>
    </row>
    <row r="7471" spans="1:1" x14ac:dyDescent="0.3">
      <c r="A7471" s="247">
        <v>126059</v>
      </c>
    </row>
    <row r="7472" spans="1:1" x14ac:dyDescent="0.3">
      <c r="A7472" s="247">
        <v>126060</v>
      </c>
    </row>
    <row r="7473" spans="1:1" x14ac:dyDescent="0.3">
      <c r="A7473" s="247">
        <v>134563</v>
      </c>
    </row>
    <row r="7474" spans="1:1" x14ac:dyDescent="0.3">
      <c r="A7474" s="247">
        <v>102690</v>
      </c>
    </row>
    <row r="7475" spans="1:1" x14ac:dyDescent="0.3">
      <c r="A7475" s="247">
        <v>102694</v>
      </c>
    </row>
    <row r="7476" spans="1:1" x14ac:dyDescent="0.3">
      <c r="A7476" s="247">
        <v>102723</v>
      </c>
    </row>
    <row r="7477" spans="1:1" x14ac:dyDescent="0.3">
      <c r="A7477" s="247">
        <v>102728</v>
      </c>
    </row>
    <row r="7478" spans="1:1" x14ac:dyDescent="0.3">
      <c r="A7478" s="247">
        <v>134570</v>
      </c>
    </row>
    <row r="7479" spans="1:1" x14ac:dyDescent="0.3">
      <c r="A7479" s="247">
        <v>63252</v>
      </c>
    </row>
    <row r="7480" spans="1:1" x14ac:dyDescent="0.3">
      <c r="A7480" s="247">
        <v>121086</v>
      </c>
    </row>
    <row r="7481" spans="1:1" x14ac:dyDescent="0.3">
      <c r="A7481" s="247">
        <v>141253</v>
      </c>
    </row>
    <row r="7482" spans="1:1" x14ac:dyDescent="0.3">
      <c r="A7482" s="247">
        <v>141268</v>
      </c>
    </row>
    <row r="7483" spans="1:1" x14ac:dyDescent="0.3">
      <c r="A7483" s="247">
        <v>141270</v>
      </c>
    </row>
    <row r="7484" spans="1:1" x14ac:dyDescent="0.3">
      <c r="A7484" s="247">
        <v>141418</v>
      </c>
    </row>
    <row r="7485" spans="1:1" x14ac:dyDescent="0.3">
      <c r="A7485" s="247">
        <v>141680</v>
      </c>
    </row>
    <row r="7486" spans="1:1" x14ac:dyDescent="0.3">
      <c r="A7486" s="247">
        <v>141787</v>
      </c>
    </row>
    <row r="7487" spans="1:1" x14ac:dyDescent="0.3">
      <c r="A7487" s="247">
        <v>78055</v>
      </c>
    </row>
    <row r="7488" spans="1:1" x14ac:dyDescent="0.3">
      <c r="A7488" s="247">
        <v>107926</v>
      </c>
    </row>
    <row r="7489" spans="1:1" x14ac:dyDescent="0.3">
      <c r="A7489" s="247">
        <v>130618</v>
      </c>
    </row>
    <row r="7490" spans="1:1" x14ac:dyDescent="0.3">
      <c r="A7490" s="247">
        <v>134569</v>
      </c>
    </row>
    <row r="7491" spans="1:1" x14ac:dyDescent="0.3">
      <c r="A7491" s="247">
        <v>20167</v>
      </c>
    </row>
    <row r="7492" spans="1:1" x14ac:dyDescent="0.3">
      <c r="A7492" s="247">
        <v>24551</v>
      </c>
    </row>
    <row r="7493" spans="1:1" x14ac:dyDescent="0.3">
      <c r="A7493" s="247">
        <v>60973</v>
      </c>
    </row>
    <row r="7494" spans="1:1" x14ac:dyDescent="0.3">
      <c r="A7494" s="247">
        <v>140283</v>
      </c>
    </row>
    <row r="7495" spans="1:1" x14ac:dyDescent="0.3">
      <c r="A7495" s="247">
        <v>45607</v>
      </c>
    </row>
    <row r="7496" spans="1:1" x14ac:dyDescent="0.3">
      <c r="A7496" s="247">
        <v>138352</v>
      </c>
    </row>
    <row r="7497" spans="1:1" x14ac:dyDescent="0.3">
      <c r="A7497" s="247">
        <v>106544</v>
      </c>
    </row>
    <row r="7498" spans="1:1" x14ac:dyDescent="0.3">
      <c r="A7498" s="247">
        <v>140326</v>
      </c>
    </row>
    <row r="7499" spans="1:1" x14ac:dyDescent="0.3">
      <c r="A7499" s="247">
        <v>12989</v>
      </c>
    </row>
    <row r="7500" spans="1:1" x14ac:dyDescent="0.3">
      <c r="A7500" s="247">
        <v>12886</v>
      </c>
    </row>
    <row r="7501" spans="1:1" x14ac:dyDescent="0.3">
      <c r="A7501" s="247">
        <v>12894</v>
      </c>
    </row>
    <row r="7502" spans="1:1" x14ac:dyDescent="0.3">
      <c r="A7502" s="247">
        <v>12956</v>
      </c>
    </row>
    <row r="7503" spans="1:1" x14ac:dyDescent="0.3">
      <c r="A7503" s="247">
        <v>13072</v>
      </c>
    </row>
    <row r="7504" spans="1:1" x14ac:dyDescent="0.3">
      <c r="A7504" s="247">
        <v>13095</v>
      </c>
    </row>
    <row r="7505" spans="1:1" x14ac:dyDescent="0.3">
      <c r="A7505" s="247">
        <v>13518</v>
      </c>
    </row>
    <row r="7506" spans="1:1" x14ac:dyDescent="0.3">
      <c r="A7506" s="247">
        <v>63031</v>
      </c>
    </row>
    <row r="7507" spans="1:1" x14ac:dyDescent="0.3">
      <c r="A7507" s="247">
        <v>77109</v>
      </c>
    </row>
    <row r="7508" spans="1:1" x14ac:dyDescent="0.3">
      <c r="A7508" s="247">
        <v>82452</v>
      </c>
    </row>
    <row r="7509" spans="1:1" x14ac:dyDescent="0.3">
      <c r="A7509" s="247">
        <v>95121</v>
      </c>
    </row>
    <row r="7510" spans="1:1" x14ac:dyDescent="0.3">
      <c r="A7510" s="247">
        <v>37528</v>
      </c>
    </row>
    <row r="7511" spans="1:1" x14ac:dyDescent="0.3">
      <c r="A7511" s="247">
        <v>54552</v>
      </c>
    </row>
    <row r="7512" spans="1:1" x14ac:dyDescent="0.3">
      <c r="A7512" s="247">
        <v>12763</v>
      </c>
    </row>
    <row r="7513" spans="1:1" x14ac:dyDescent="0.3">
      <c r="A7513" s="247">
        <v>34214</v>
      </c>
    </row>
    <row r="7514" spans="1:1" x14ac:dyDescent="0.3">
      <c r="A7514" s="247">
        <v>139957</v>
      </c>
    </row>
    <row r="7515" spans="1:1" x14ac:dyDescent="0.3">
      <c r="A7515" s="247">
        <v>139958</v>
      </c>
    </row>
    <row r="7516" spans="1:1" x14ac:dyDescent="0.3">
      <c r="A7516" s="247">
        <v>122304</v>
      </c>
    </row>
    <row r="7517" spans="1:1" x14ac:dyDescent="0.3">
      <c r="A7517" s="247">
        <v>115807</v>
      </c>
    </row>
    <row r="7518" spans="1:1" x14ac:dyDescent="0.3">
      <c r="A7518" s="247">
        <v>13181</v>
      </c>
    </row>
    <row r="7519" spans="1:1" x14ac:dyDescent="0.3">
      <c r="A7519" s="247">
        <v>15436</v>
      </c>
    </row>
    <row r="7520" spans="1:1" x14ac:dyDescent="0.3">
      <c r="A7520" s="247">
        <v>17704</v>
      </c>
    </row>
    <row r="7521" spans="1:1" x14ac:dyDescent="0.3">
      <c r="A7521" s="247">
        <v>49695</v>
      </c>
    </row>
    <row r="7522" spans="1:1" x14ac:dyDescent="0.3">
      <c r="A7522" s="247">
        <v>12992</v>
      </c>
    </row>
    <row r="7523" spans="1:1" x14ac:dyDescent="0.3">
      <c r="A7523" s="247">
        <v>14013</v>
      </c>
    </row>
    <row r="7524" spans="1:1" x14ac:dyDescent="0.3">
      <c r="A7524" s="247">
        <v>14887</v>
      </c>
    </row>
    <row r="7525" spans="1:1" x14ac:dyDescent="0.3">
      <c r="A7525" s="247">
        <v>15299</v>
      </c>
    </row>
    <row r="7526" spans="1:1" x14ac:dyDescent="0.3">
      <c r="A7526" s="247">
        <v>106414</v>
      </c>
    </row>
    <row r="7527" spans="1:1" x14ac:dyDescent="0.3">
      <c r="A7527" s="247">
        <v>111806</v>
      </c>
    </row>
    <row r="7528" spans="1:1" x14ac:dyDescent="0.3">
      <c r="A7528" s="247">
        <v>112162</v>
      </c>
    </row>
    <row r="7529" spans="1:1" x14ac:dyDescent="0.3">
      <c r="A7529" s="247">
        <v>112163</v>
      </c>
    </row>
    <row r="7530" spans="1:1" x14ac:dyDescent="0.3">
      <c r="A7530" s="247">
        <v>128818</v>
      </c>
    </row>
    <row r="7531" spans="1:1" x14ac:dyDescent="0.3">
      <c r="A7531" s="247">
        <v>128819</v>
      </c>
    </row>
    <row r="7532" spans="1:1" x14ac:dyDescent="0.3">
      <c r="A7532" s="247">
        <v>57900</v>
      </c>
    </row>
    <row r="7533" spans="1:1" x14ac:dyDescent="0.3">
      <c r="A7533" s="247">
        <v>128288</v>
      </c>
    </row>
    <row r="7534" spans="1:1" x14ac:dyDescent="0.3">
      <c r="A7534" s="247">
        <v>83838</v>
      </c>
    </row>
    <row r="7535" spans="1:1" x14ac:dyDescent="0.3">
      <c r="A7535" s="247">
        <v>83839</v>
      </c>
    </row>
    <row r="7536" spans="1:1" x14ac:dyDescent="0.3">
      <c r="A7536" s="247">
        <v>14977</v>
      </c>
    </row>
    <row r="7537" spans="1:1" x14ac:dyDescent="0.3">
      <c r="A7537" s="247">
        <v>132465</v>
      </c>
    </row>
    <row r="7538" spans="1:1" x14ac:dyDescent="0.3">
      <c r="A7538" s="247">
        <v>14737</v>
      </c>
    </row>
    <row r="7539" spans="1:1" x14ac:dyDescent="0.3">
      <c r="A7539" s="247">
        <v>20760</v>
      </c>
    </row>
    <row r="7540" spans="1:1" x14ac:dyDescent="0.3">
      <c r="A7540" s="247">
        <v>20763</v>
      </c>
    </row>
    <row r="7541" spans="1:1" x14ac:dyDescent="0.3">
      <c r="A7541" s="247">
        <v>23778</v>
      </c>
    </row>
    <row r="7542" spans="1:1" x14ac:dyDescent="0.3">
      <c r="A7542" s="247">
        <v>69229</v>
      </c>
    </row>
    <row r="7543" spans="1:1" x14ac:dyDescent="0.3">
      <c r="A7543" s="247">
        <v>87586</v>
      </c>
    </row>
    <row r="7544" spans="1:1" x14ac:dyDescent="0.3">
      <c r="A7544" s="247">
        <v>81493</v>
      </c>
    </row>
    <row r="7545" spans="1:1" x14ac:dyDescent="0.3">
      <c r="A7545" s="247">
        <v>64610</v>
      </c>
    </row>
    <row r="7546" spans="1:1" x14ac:dyDescent="0.3">
      <c r="A7546" s="247">
        <v>13192</v>
      </c>
    </row>
    <row r="7547" spans="1:1" x14ac:dyDescent="0.3">
      <c r="A7547" s="247">
        <v>13063</v>
      </c>
    </row>
    <row r="7548" spans="1:1" x14ac:dyDescent="0.3">
      <c r="A7548" s="247">
        <v>13064</v>
      </c>
    </row>
    <row r="7549" spans="1:1" x14ac:dyDescent="0.3">
      <c r="A7549" s="247">
        <v>13165</v>
      </c>
    </row>
    <row r="7550" spans="1:1" x14ac:dyDescent="0.3">
      <c r="A7550" s="247">
        <v>27760</v>
      </c>
    </row>
    <row r="7551" spans="1:1" x14ac:dyDescent="0.3">
      <c r="A7551" s="247">
        <v>35224</v>
      </c>
    </row>
    <row r="7552" spans="1:1" x14ac:dyDescent="0.3">
      <c r="A7552" s="247">
        <v>111524</v>
      </c>
    </row>
    <row r="7553" spans="1:1" x14ac:dyDescent="0.3">
      <c r="A7553" s="247">
        <v>15167</v>
      </c>
    </row>
    <row r="7554" spans="1:1" x14ac:dyDescent="0.3">
      <c r="A7554" s="247">
        <v>88729</v>
      </c>
    </row>
    <row r="7555" spans="1:1" x14ac:dyDescent="0.3">
      <c r="A7555" s="247">
        <v>88730</v>
      </c>
    </row>
    <row r="7556" spans="1:1" x14ac:dyDescent="0.3">
      <c r="A7556" s="247">
        <v>88732</v>
      </c>
    </row>
    <row r="7557" spans="1:1" x14ac:dyDescent="0.3">
      <c r="A7557" s="247">
        <v>110771</v>
      </c>
    </row>
    <row r="7558" spans="1:1" x14ac:dyDescent="0.3">
      <c r="A7558" s="247">
        <v>110888</v>
      </c>
    </row>
    <row r="7559" spans="1:1" x14ac:dyDescent="0.3">
      <c r="A7559" s="247">
        <v>127384</v>
      </c>
    </row>
    <row r="7560" spans="1:1" x14ac:dyDescent="0.3">
      <c r="A7560" s="247">
        <v>14001</v>
      </c>
    </row>
    <row r="7561" spans="1:1" x14ac:dyDescent="0.3">
      <c r="A7561" s="247">
        <v>16053</v>
      </c>
    </row>
    <row r="7562" spans="1:1" x14ac:dyDescent="0.3">
      <c r="A7562" s="247">
        <v>27353</v>
      </c>
    </row>
    <row r="7563" spans="1:1" x14ac:dyDescent="0.3">
      <c r="A7563" s="247">
        <v>67375</v>
      </c>
    </row>
    <row r="7564" spans="1:1" x14ac:dyDescent="0.3">
      <c r="A7564" s="247">
        <v>98702</v>
      </c>
    </row>
    <row r="7565" spans="1:1" x14ac:dyDescent="0.3">
      <c r="A7565" s="247">
        <v>100362</v>
      </c>
    </row>
    <row r="7566" spans="1:1" x14ac:dyDescent="0.3">
      <c r="A7566" s="247">
        <v>106375</v>
      </c>
    </row>
    <row r="7567" spans="1:1" x14ac:dyDescent="0.3">
      <c r="A7567" s="247">
        <v>98703</v>
      </c>
    </row>
    <row r="7568" spans="1:1" x14ac:dyDescent="0.3">
      <c r="A7568" s="247">
        <v>98704</v>
      </c>
    </row>
    <row r="7569" spans="1:1" x14ac:dyDescent="0.3">
      <c r="A7569" s="247">
        <v>63839</v>
      </c>
    </row>
    <row r="7570" spans="1:1" x14ac:dyDescent="0.3">
      <c r="A7570" s="247">
        <v>75324</v>
      </c>
    </row>
    <row r="7571" spans="1:1" x14ac:dyDescent="0.3">
      <c r="A7571" s="247">
        <v>53814</v>
      </c>
    </row>
    <row r="7572" spans="1:1" x14ac:dyDescent="0.3">
      <c r="A7572" s="247">
        <v>12922</v>
      </c>
    </row>
    <row r="7573" spans="1:1" x14ac:dyDescent="0.3">
      <c r="A7573" s="247">
        <v>17422</v>
      </c>
    </row>
    <row r="7574" spans="1:1" x14ac:dyDescent="0.3">
      <c r="A7574" s="247">
        <v>17426</v>
      </c>
    </row>
    <row r="7575" spans="1:1" x14ac:dyDescent="0.3">
      <c r="A7575" s="247">
        <v>53849</v>
      </c>
    </row>
    <row r="7576" spans="1:1" x14ac:dyDescent="0.3">
      <c r="A7576" s="247">
        <v>61200</v>
      </c>
    </row>
    <row r="7577" spans="1:1" x14ac:dyDescent="0.3">
      <c r="A7577" s="247">
        <v>113581</v>
      </c>
    </row>
    <row r="7578" spans="1:1" x14ac:dyDescent="0.3">
      <c r="A7578" s="247">
        <v>133819</v>
      </c>
    </row>
    <row r="7579" spans="1:1" x14ac:dyDescent="0.3">
      <c r="A7579" s="247">
        <v>134581</v>
      </c>
    </row>
    <row r="7580" spans="1:1" x14ac:dyDescent="0.3">
      <c r="A7580" s="247">
        <v>135299</v>
      </c>
    </row>
    <row r="7581" spans="1:1" x14ac:dyDescent="0.3">
      <c r="A7581" s="247">
        <v>104667</v>
      </c>
    </row>
    <row r="7582" spans="1:1" x14ac:dyDescent="0.3">
      <c r="A7582" s="247">
        <v>67939</v>
      </c>
    </row>
    <row r="7583" spans="1:1" x14ac:dyDescent="0.3">
      <c r="A7583" s="247">
        <v>16363</v>
      </c>
    </row>
    <row r="7584" spans="1:1" x14ac:dyDescent="0.3">
      <c r="A7584" s="247">
        <v>16365</v>
      </c>
    </row>
    <row r="7585" spans="1:1" x14ac:dyDescent="0.3">
      <c r="A7585" s="247">
        <v>74909</v>
      </c>
    </row>
    <row r="7586" spans="1:1" x14ac:dyDescent="0.3">
      <c r="A7586" s="247">
        <v>74911</v>
      </c>
    </row>
    <row r="7587" spans="1:1" x14ac:dyDescent="0.3">
      <c r="A7587" s="247">
        <v>77554</v>
      </c>
    </row>
    <row r="7588" spans="1:1" x14ac:dyDescent="0.3">
      <c r="A7588" s="247">
        <v>80300</v>
      </c>
    </row>
    <row r="7589" spans="1:1" x14ac:dyDescent="0.3">
      <c r="A7589" s="247">
        <v>111336</v>
      </c>
    </row>
    <row r="7590" spans="1:1" x14ac:dyDescent="0.3">
      <c r="A7590" s="247">
        <v>118577</v>
      </c>
    </row>
    <row r="7591" spans="1:1" x14ac:dyDescent="0.3">
      <c r="A7591" s="247">
        <v>63277</v>
      </c>
    </row>
    <row r="7592" spans="1:1" x14ac:dyDescent="0.3">
      <c r="A7592" s="247">
        <v>13561</v>
      </c>
    </row>
    <row r="7593" spans="1:1" x14ac:dyDescent="0.3">
      <c r="A7593" s="247">
        <v>116466</v>
      </c>
    </row>
    <row r="7594" spans="1:1" x14ac:dyDescent="0.3">
      <c r="A7594" s="247">
        <v>105293</v>
      </c>
    </row>
    <row r="7595" spans="1:1" x14ac:dyDescent="0.3">
      <c r="A7595" s="247">
        <v>136554</v>
      </c>
    </row>
    <row r="7596" spans="1:1" x14ac:dyDescent="0.3">
      <c r="A7596" s="247">
        <v>46420</v>
      </c>
    </row>
    <row r="7597" spans="1:1" x14ac:dyDescent="0.3">
      <c r="A7597" s="247">
        <v>29296</v>
      </c>
    </row>
    <row r="7598" spans="1:1" x14ac:dyDescent="0.3">
      <c r="A7598" s="247">
        <v>24371</v>
      </c>
    </row>
    <row r="7599" spans="1:1" x14ac:dyDescent="0.3">
      <c r="A7599" s="247">
        <v>32534</v>
      </c>
    </row>
    <row r="7600" spans="1:1" x14ac:dyDescent="0.3">
      <c r="A7600" s="247">
        <v>34801</v>
      </c>
    </row>
    <row r="7601" spans="1:1" x14ac:dyDescent="0.3">
      <c r="A7601" s="247">
        <v>107483</v>
      </c>
    </row>
    <row r="7602" spans="1:1" x14ac:dyDescent="0.3">
      <c r="A7602" s="247">
        <v>107889</v>
      </c>
    </row>
    <row r="7603" spans="1:1" x14ac:dyDescent="0.3">
      <c r="A7603" s="247">
        <v>112154</v>
      </c>
    </row>
    <row r="7604" spans="1:1" x14ac:dyDescent="0.3">
      <c r="A7604" s="247">
        <v>112156</v>
      </c>
    </row>
    <row r="7605" spans="1:1" x14ac:dyDescent="0.3">
      <c r="A7605" s="247">
        <v>116874</v>
      </c>
    </row>
    <row r="7606" spans="1:1" x14ac:dyDescent="0.3">
      <c r="A7606" s="247">
        <v>136082</v>
      </c>
    </row>
    <row r="7607" spans="1:1" x14ac:dyDescent="0.3">
      <c r="A7607" s="247">
        <v>50797</v>
      </c>
    </row>
    <row r="7608" spans="1:1" x14ac:dyDescent="0.3">
      <c r="A7608" s="247">
        <v>59882</v>
      </c>
    </row>
    <row r="7609" spans="1:1" x14ac:dyDescent="0.3">
      <c r="A7609" s="247">
        <v>64605</v>
      </c>
    </row>
    <row r="7610" spans="1:1" x14ac:dyDescent="0.3">
      <c r="A7610" s="247">
        <v>64607</v>
      </c>
    </row>
    <row r="7611" spans="1:1" x14ac:dyDescent="0.3">
      <c r="A7611" s="247">
        <v>134548</v>
      </c>
    </row>
    <row r="7612" spans="1:1" x14ac:dyDescent="0.3">
      <c r="A7612" s="247">
        <v>134549</v>
      </c>
    </row>
    <row r="7613" spans="1:1" x14ac:dyDescent="0.3">
      <c r="A7613" s="247">
        <v>12847</v>
      </c>
    </row>
    <row r="7614" spans="1:1" x14ac:dyDescent="0.3">
      <c r="A7614" s="247">
        <v>24204</v>
      </c>
    </row>
    <row r="7615" spans="1:1" x14ac:dyDescent="0.3">
      <c r="A7615" s="247">
        <v>88839</v>
      </c>
    </row>
    <row r="7616" spans="1:1" x14ac:dyDescent="0.3">
      <c r="A7616" s="247">
        <v>128287</v>
      </c>
    </row>
    <row r="7617" spans="1:1" x14ac:dyDescent="0.3">
      <c r="A7617" s="247">
        <v>13088</v>
      </c>
    </row>
    <row r="7618" spans="1:1" x14ac:dyDescent="0.3">
      <c r="A7618" s="247">
        <v>13109</v>
      </c>
    </row>
    <row r="7619" spans="1:1" x14ac:dyDescent="0.3">
      <c r="A7619" s="247">
        <v>17696</v>
      </c>
    </row>
    <row r="7620" spans="1:1" x14ac:dyDescent="0.3">
      <c r="A7620" s="247">
        <v>17698</v>
      </c>
    </row>
    <row r="7621" spans="1:1" x14ac:dyDescent="0.3">
      <c r="A7621" s="247">
        <v>71697</v>
      </c>
    </row>
    <row r="7622" spans="1:1" x14ac:dyDescent="0.3">
      <c r="A7622" s="247">
        <v>88838</v>
      </c>
    </row>
    <row r="7623" spans="1:1" x14ac:dyDescent="0.3">
      <c r="A7623" s="247">
        <v>58706</v>
      </c>
    </row>
    <row r="7624" spans="1:1" x14ac:dyDescent="0.3">
      <c r="A7624" s="247">
        <v>134373</v>
      </c>
    </row>
    <row r="7625" spans="1:1" x14ac:dyDescent="0.3">
      <c r="A7625" s="247">
        <v>135088</v>
      </c>
    </row>
    <row r="7626" spans="1:1" x14ac:dyDescent="0.3">
      <c r="A7626" s="247">
        <v>15813</v>
      </c>
    </row>
    <row r="7627" spans="1:1" x14ac:dyDescent="0.3">
      <c r="A7627" s="247">
        <v>134544</v>
      </c>
    </row>
    <row r="7628" spans="1:1" x14ac:dyDescent="0.3">
      <c r="A7628" s="247">
        <v>12835</v>
      </c>
    </row>
    <row r="7629" spans="1:1" x14ac:dyDescent="0.3">
      <c r="A7629" s="247">
        <v>135414</v>
      </c>
    </row>
    <row r="7630" spans="1:1" x14ac:dyDescent="0.3">
      <c r="A7630" s="247">
        <v>136553</v>
      </c>
    </row>
    <row r="7631" spans="1:1" x14ac:dyDescent="0.3">
      <c r="A7631" s="247">
        <v>136556</v>
      </c>
    </row>
    <row r="7632" spans="1:1" x14ac:dyDescent="0.3">
      <c r="A7632" s="247">
        <v>12877</v>
      </c>
    </row>
    <row r="7633" spans="1:1" x14ac:dyDescent="0.3">
      <c r="A7633" s="247">
        <v>109848</v>
      </c>
    </row>
    <row r="7634" spans="1:1" x14ac:dyDescent="0.3">
      <c r="A7634" s="247">
        <v>13558</v>
      </c>
    </row>
    <row r="7635" spans="1:1" x14ac:dyDescent="0.3">
      <c r="A7635" s="247">
        <v>13559</v>
      </c>
    </row>
    <row r="7636" spans="1:1" x14ac:dyDescent="0.3">
      <c r="A7636" s="247">
        <v>13560</v>
      </c>
    </row>
    <row r="7637" spans="1:1" x14ac:dyDescent="0.3">
      <c r="A7637" s="247">
        <v>13562</v>
      </c>
    </row>
    <row r="7638" spans="1:1" x14ac:dyDescent="0.3">
      <c r="A7638" s="247">
        <v>88745</v>
      </c>
    </row>
    <row r="7639" spans="1:1" x14ac:dyDescent="0.3">
      <c r="A7639" s="247">
        <v>102820</v>
      </c>
    </row>
    <row r="7640" spans="1:1" x14ac:dyDescent="0.3">
      <c r="A7640" s="247">
        <v>136896</v>
      </c>
    </row>
    <row r="7641" spans="1:1" x14ac:dyDescent="0.3">
      <c r="A7641" s="247">
        <v>136898</v>
      </c>
    </row>
    <row r="7642" spans="1:1" x14ac:dyDescent="0.3">
      <c r="A7642" s="247">
        <v>78509</v>
      </c>
    </row>
    <row r="7643" spans="1:1" x14ac:dyDescent="0.3">
      <c r="A7643" s="247">
        <v>100802</v>
      </c>
    </row>
    <row r="7644" spans="1:1" x14ac:dyDescent="0.3">
      <c r="A7644" s="247">
        <v>20144</v>
      </c>
    </row>
    <row r="7645" spans="1:1" x14ac:dyDescent="0.3">
      <c r="A7645" s="247">
        <v>40251</v>
      </c>
    </row>
    <row r="7646" spans="1:1" x14ac:dyDescent="0.3">
      <c r="A7646" s="247">
        <v>14784</v>
      </c>
    </row>
    <row r="7647" spans="1:1" x14ac:dyDescent="0.3">
      <c r="A7647" s="247">
        <v>15672</v>
      </c>
    </row>
    <row r="7648" spans="1:1" x14ac:dyDescent="0.3">
      <c r="A7648" s="247">
        <v>99787</v>
      </c>
    </row>
    <row r="7649" spans="1:1" x14ac:dyDescent="0.3">
      <c r="A7649" s="247">
        <v>133301</v>
      </c>
    </row>
    <row r="7650" spans="1:1" x14ac:dyDescent="0.3">
      <c r="A7650" s="247">
        <v>140047</v>
      </c>
    </row>
    <row r="7651" spans="1:1" x14ac:dyDescent="0.3">
      <c r="A7651" s="247">
        <v>140048</v>
      </c>
    </row>
    <row r="7652" spans="1:1" x14ac:dyDescent="0.3">
      <c r="A7652" s="247">
        <v>140052</v>
      </c>
    </row>
    <row r="7653" spans="1:1" x14ac:dyDescent="0.3">
      <c r="A7653" s="247">
        <v>140061</v>
      </c>
    </row>
    <row r="7654" spans="1:1" x14ac:dyDescent="0.3">
      <c r="A7654" s="247">
        <v>140241</v>
      </c>
    </row>
    <row r="7655" spans="1:1" x14ac:dyDescent="0.3">
      <c r="A7655" s="247">
        <v>14921</v>
      </c>
    </row>
    <row r="7656" spans="1:1" x14ac:dyDescent="0.3">
      <c r="A7656" s="247">
        <v>19998</v>
      </c>
    </row>
    <row r="7657" spans="1:1" x14ac:dyDescent="0.3">
      <c r="A7657" s="247">
        <v>20001</v>
      </c>
    </row>
    <row r="7658" spans="1:1" x14ac:dyDescent="0.3">
      <c r="A7658" s="247">
        <v>20034</v>
      </c>
    </row>
    <row r="7659" spans="1:1" x14ac:dyDescent="0.3">
      <c r="A7659" s="247">
        <v>134560</v>
      </c>
    </row>
    <row r="7660" spans="1:1" x14ac:dyDescent="0.3">
      <c r="A7660" s="247">
        <v>133371</v>
      </c>
    </row>
    <row r="7661" spans="1:1" x14ac:dyDescent="0.3">
      <c r="A7661" s="247">
        <v>138551</v>
      </c>
    </row>
    <row r="7662" spans="1:1" x14ac:dyDescent="0.3">
      <c r="A7662" s="247">
        <v>53446</v>
      </c>
    </row>
    <row r="7663" spans="1:1" x14ac:dyDescent="0.3">
      <c r="A7663" s="247">
        <v>57598</v>
      </c>
    </row>
    <row r="7664" spans="1:1" x14ac:dyDescent="0.3">
      <c r="A7664" s="247">
        <v>113846</v>
      </c>
    </row>
    <row r="7665" spans="1:1" x14ac:dyDescent="0.3">
      <c r="A7665" s="247">
        <v>12884</v>
      </c>
    </row>
    <row r="7666" spans="1:1" x14ac:dyDescent="0.3">
      <c r="A7666" s="247">
        <v>24500</v>
      </c>
    </row>
    <row r="7667" spans="1:1" x14ac:dyDescent="0.3">
      <c r="A7667" s="247">
        <v>54586</v>
      </c>
    </row>
    <row r="7668" spans="1:1" x14ac:dyDescent="0.3">
      <c r="A7668" s="247">
        <v>54587</v>
      </c>
    </row>
    <row r="7669" spans="1:1" x14ac:dyDescent="0.3">
      <c r="A7669" s="247">
        <v>59097</v>
      </c>
    </row>
    <row r="7670" spans="1:1" x14ac:dyDescent="0.3">
      <c r="A7670" s="247">
        <v>60116</v>
      </c>
    </row>
    <row r="7671" spans="1:1" x14ac:dyDescent="0.3">
      <c r="A7671" s="247">
        <v>64636</v>
      </c>
    </row>
    <row r="7672" spans="1:1" x14ac:dyDescent="0.3">
      <c r="A7672" s="247">
        <v>81807</v>
      </c>
    </row>
    <row r="7673" spans="1:1" x14ac:dyDescent="0.3">
      <c r="A7673" s="247">
        <v>95209</v>
      </c>
    </row>
    <row r="7674" spans="1:1" x14ac:dyDescent="0.3">
      <c r="A7674" s="247">
        <v>135300</v>
      </c>
    </row>
    <row r="7675" spans="1:1" x14ac:dyDescent="0.3">
      <c r="A7675" s="247">
        <v>135301</v>
      </c>
    </row>
    <row r="7676" spans="1:1" x14ac:dyDescent="0.3">
      <c r="A7676" s="247">
        <v>138055</v>
      </c>
    </row>
    <row r="7677" spans="1:1" x14ac:dyDescent="0.3">
      <c r="A7677" s="247">
        <v>102588</v>
      </c>
    </row>
    <row r="7678" spans="1:1" x14ac:dyDescent="0.3">
      <c r="A7678" s="247">
        <v>13186</v>
      </c>
    </row>
    <row r="7679" spans="1:1" x14ac:dyDescent="0.3">
      <c r="A7679" s="247">
        <v>81455</v>
      </c>
    </row>
    <row r="7680" spans="1:1" x14ac:dyDescent="0.3">
      <c r="A7680" s="247">
        <v>54019</v>
      </c>
    </row>
    <row r="7681" spans="1:1" x14ac:dyDescent="0.3">
      <c r="A7681" s="247">
        <v>95229</v>
      </c>
    </row>
    <row r="7682" spans="1:1" x14ac:dyDescent="0.3">
      <c r="A7682" s="247">
        <v>120995</v>
      </c>
    </row>
    <row r="7683" spans="1:1" x14ac:dyDescent="0.3">
      <c r="A7683" s="247">
        <v>13178</v>
      </c>
    </row>
    <row r="7684" spans="1:1" x14ac:dyDescent="0.3">
      <c r="A7684" s="247">
        <v>13179</v>
      </c>
    </row>
    <row r="7685" spans="1:1" x14ac:dyDescent="0.3">
      <c r="A7685" s="247">
        <v>29293</v>
      </c>
    </row>
    <row r="7686" spans="1:1" x14ac:dyDescent="0.3">
      <c r="A7686" s="247">
        <v>26215</v>
      </c>
    </row>
    <row r="7687" spans="1:1" x14ac:dyDescent="0.3">
      <c r="A7687" s="247">
        <v>109944</v>
      </c>
    </row>
    <row r="7688" spans="1:1" x14ac:dyDescent="0.3">
      <c r="A7688" s="247">
        <v>140036</v>
      </c>
    </row>
    <row r="7689" spans="1:1" x14ac:dyDescent="0.3">
      <c r="A7689" s="247">
        <v>140038</v>
      </c>
    </row>
    <row r="7690" spans="1:1" x14ac:dyDescent="0.3">
      <c r="A7690" s="247">
        <v>56519</v>
      </c>
    </row>
    <row r="7691" spans="1:1" x14ac:dyDescent="0.3">
      <c r="A7691" s="247">
        <v>10867</v>
      </c>
    </row>
    <row r="7692" spans="1:1" x14ac:dyDescent="0.3">
      <c r="A7692" s="247">
        <v>118427</v>
      </c>
    </row>
    <row r="7693" spans="1:1" x14ac:dyDescent="0.3">
      <c r="A7693" s="247">
        <v>140036</v>
      </c>
    </row>
    <row r="7694" spans="1:1" x14ac:dyDescent="0.3">
      <c r="A7694" s="247">
        <v>140038</v>
      </c>
    </row>
    <row r="7695" spans="1:1" x14ac:dyDescent="0.3">
      <c r="A7695" s="247">
        <v>56519</v>
      </c>
    </row>
    <row r="7696" spans="1:1" x14ac:dyDescent="0.3">
      <c r="A7696" s="247">
        <v>10867</v>
      </c>
    </row>
    <row r="7697" spans="1:1" x14ac:dyDescent="0.3">
      <c r="A7697" s="247">
        <v>63991</v>
      </c>
    </row>
    <row r="7698" spans="1:1" x14ac:dyDescent="0.3">
      <c r="A7698" s="247">
        <v>89194</v>
      </c>
    </row>
    <row r="7699" spans="1:1" x14ac:dyDescent="0.3">
      <c r="A7699" s="247">
        <v>63991</v>
      </c>
    </row>
    <row r="7700" spans="1:1" x14ac:dyDescent="0.3">
      <c r="A7700" s="247">
        <v>89194</v>
      </c>
    </row>
    <row r="7701" spans="1:1" x14ac:dyDescent="0.3">
      <c r="A7701" s="247">
        <v>14662</v>
      </c>
    </row>
    <row r="7702" spans="1:1" x14ac:dyDescent="0.3">
      <c r="A7702" s="247">
        <v>140032</v>
      </c>
    </row>
    <row r="7703" spans="1:1" x14ac:dyDescent="0.3">
      <c r="A7703" s="247">
        <v>140043</v>
      </c>
    </row>
    <row r="7704" spans="1:1" x14ac:dyDescent="0.3">
      <c r="A7704" s="247">
        <v>118427</v>
      </c>
    </row>
    <row r="7705" spans="1:1" x14ac:dyDescent="0.3">
      <c r="A7705" s="247">
        <v>125641</v>
      </c>
    </row>
    <row r="7706" spans="1:1" x14ac:dyDescent="0.3">
      <c r="A7706" s="247">
        <v>10359</v>
      </c>
    </row>
    <row r="7707" spans="1:1" x14ac:dyDescent="0.3">
      <c r="A7707" s="247">
        <v>140032</v>
      </c>
    </row>
    <row r="7708" spans="1:1" x14ac:dyDescent="0.3">
      <c r="A7708" s="247">
        <v>140043</v>
      </c>
    </row>
    <row r="7709" spans="1:1" x14ac:dyDescent="0.3">
      <c r="A7709" s="247">
        <v>118427</v>
      </c>
    </row>
    <row r="7710" spans="1:1" x14ac:dyDescent="0.3">
      <c r="A7710" s="247">
        <v>125641</v>
      </c>
    </row>
    <row r="7711" spans="1:1" x14ac:dyDescent="0.3">
      <c r="A7711" s="247">
        <v>10359</v>
      </c>
    </row>
    <row r="7712" spans="1:1" x14ac:dyDescent="0.3">
      <c r="A7712" s="247">
        <v>134246</v>
      </c>
    </row>
    <row r="7713" spans="1:1" x14ac:dyDescent="0.3">
      <c r="A7713" s="247">
        <v>12685</v>
      </c>
    </row>
    <row r="7714" spans="1:1" x14ac:dyDescent="0.3">
      <c r="A7714" s="247">
        <v>10412</v>
      </c>
    </row>
    <row r="7715" spans="1:1" x14ac:dyDescent="0.3">
      <c r="A7715" s="247">
        <v>127664</v>
      </c>
    </row>
    <row r="7716" spans="1:1" x14ac:dyDescent="0.3">
      <c r="A7716" s="247">
        <v>56520</v>
      </c>
    </row>
    <row r="7717" spans="1:1" x14ac:dyDescent="0.3">
      <c r="A7717" s="247">
        <v>14662</v>
      </c>
    </row>
    <row r="7718" spans="1:1" x14ac:dyDescent="0.3">
      <c r="A7718" s="247">
        <v>77562</v>
      </c>
    </row>
    <row r="7719" spans="1:1" x14ac:dyDescent="0.3">
      <c r="A7719" s="247">
        <v>134247</v>
      </c>
    </row>
    <row r="7720" spans="1:1" x14ac:dyDescent="0.3">
      <c r="A7720" s="247">
        <v>13561</v>
      </c>
    </row>
    <row r="7721" spans="1:1" x14ac:dyDescent="0.3">
      <c r="A7721" s="247">
        <v>135300</v>
      </c>
    </row>
    <row r="7722" spans="1:1" x14ac:dyDescent="0.3">
      <c r="A7722" s="247">
        <v>10719</v>
      </c>
    </row>
    <row r="7723" spans="1:1" x14ac:dyDescent="0.3">
      <c r="A7723" s="247">
        <v>56520</v>
      </c>
    </row>
    <row r="7724" spans="1:1" x14ac:dyDescent="0.3">
      <c r="A7724" s="247">
        <v>12659</v>
      </c>
    </row>
    <row r="7725" spans="1:1" x14ac:dyDescent="0.3">
      <c r="A7725" s="247">
        <v>56520</v>
      </c>
    </row>
    <row r="7726" spans="1:1" x14ac:dyDescent="0.3">
      <c r="A7726" s="247">
        <v>134556</v>
      </c>
    </row>
    <row r="7727" spans="1:1" x14ac:dyDescent="0.3">
      <c r="A7727" s="247">
        <v>56519</v>
      </c>
    </row>
    <row r="7728" spans="1:1" x14ac:dyDescent="0.3">
      <c r="A7728" s="247">
        <v>134556</v>
      </c>
    </row>
    <row r="7729" spans="1:1" x14ac:dyDescent="0.3">
      <c r="A7729" s="247">
        <v>56519</v>
      </c>
    </row>
    <row r="7730" spans="1:1" x14ac:dyDescent="0.3">
      <c r="A7730" s="247">
        <v>56520</v>
      </c>
    </row>
    <row r="7731" spans="1:1" x14ac:dyDescent="0.3">
      <c r="A7731" s="247">
        <v>134246</v>
      </c>
    </row>
    <row r="7732" spans="1:1" x14ac:dyDescent="0.3">
      <c r="A7732" s="247">
        <v>134246</v>
      </c>
    </row>
    <row r="7733" spans="1:1" x14ac:dyDescent="0.3">
      <c r="A7733" s="247">
        <v>12685</v>
      </c>
    </row>
    <row r="7734" spans="1:1" x14ac:dyDescent="0.3">
      <c r="A7734" s="247">
        <v>75334</v>
      </c>
    </row>
    <row r="7735" spans="1:1" x14ac:dyDescent="0.3">
      <c r="A7735" s="247">
        <v>49033</v>
      </c>
    </row>
    <row r="7736" spans="1:1" x14ac:dyDescent="0.3">
      <c r="A7736" s="247">
        <v>17115</v>
      </c>
    </row>
    <row r="7737" spans="1:1" x14ac:dyDescent="0.3">
      <c r="A7737" s="247">
        <v>10867</v>
      </c>
    </row>
    <row r="7738" spans="1:1" x14ac:dyDescent="0.3">
      <c r="A7738" s="247">
        <v>11264</v>
      </c>
    </row>
    <row r="7739" spans="1:1" x14ac:dyDescent="0.3">
      <c r="A7739" s="247">
        <v>13539</v>
      </c>
    </row>
    <row r="7740" spans="1:1" x14ac:dyDescent="0.3">
      <c r="A7740" s="247">
        <v>17135</v>
      </c>
    </row>
    <row r="7741" spans="1:1" x14ac:dyDescent="0.3">
      <c r="A7741" s="247">
        <v>29952</v>
      </c>
    </row>
    <row r="7742" spans="1:1" x14ac:dyDescent="0.3">
      <c r="A7742" s="247">
        <v>69222</v>
      </c>
    </row>
    <row r="7743" spans="1:1" x14ac:dyDescent="0.3">
      <c r="A7743" s="247">
        <v>79687</v>
      </c>
    </row>
    <row r="7744" spans="1:1" x14ac:dyDescent="0.3">
      <c r="A7744" s="247">
        <v>79688</v>
      </c>
    </row>
    <row r="7745" spans="1:1" x14ac:dyDescent="0.3">
      <c r="A7745" s="247">
        <v>84878</v>
      </c>
    </row>
    <row r="7746" spans="1:1" x14ac:dyDescent="0.3">
      <c r="A7746" s="247">
        <v>131930</v>
      </c>
    </row>
    <row r="7747" spans="1:1" x14ac:dyDescent="0.3">
      <c r="A7747" s="247">
        <v>132290</v>
      </c>
    </row>
    <row r="7748" spans="1:1" x14ac:dyDescent="0.3">
      <c r="A7748" s="247">
        <v>132299</v>
      </c>
    </row>
    <row r="7749" spans="1:1" x14ac:dyDescent="0.3">
      <c r="A7749" s="247">
        <v>132394</v>
      </c>
    </row>
    <row r="7750" spans="1:1" x14ac:dyDescent="0.3">
      <c r="A7750" s="247">
        <v>132395</v>
      </c>
    </row>
    <row r="7751" spans="1:1" x14ac:dyDescent="0.3">
      <c r="A7751" s="247">
        <v>132646</v>
      </c>
    </row>
    <row r="7752" spans="1:1" x14ac:dyDescent="0.3">
      <c r="A7752" s="247">
        <v>132655</v>
      </c>
    </row>
    <row r="7753" spans="1:1" x14ac:dyDescent="0.3">
      <c r="A7753" s="247">
        <v>135297</v>
      </c>
    </row>
    <row r="7754" spans="1:1" x14ac:dyDescent="0.3">
      <c r="A7754" s="247">
        <v>138450</v>
      </c>
    </row>
    <row r="7755" spans="1:1" x14ac:dyDescent="0.3">
      <c r="A7755" s="247">
        <v>138463</v>
      </c>
    </row>
    <row r="7756" spans="1:1" x14ac:dyDescent="0.3">
      <c r="A7756" s="247">
        <v>138471</v>
      </c>
    </row>
    <row r="7757" spans="1:1" x14ac:dyDescent="0.3">
      <c r="A7757" s="247">
        <v>72184</v>
      </c>
    </row>
    <row r="7758" spans="1:1" x14ac:dyDescent="0.3">
      <c r="A7758" s="247">
        <v>81370</v>
      </c>
    </row>
    <row r="7759" spans="1:1" x14ac:dyDescent="0.3">
      <c r="A7759" s="247">
        <v>81371</v>
      </c>
    </row>
    <row r="7760" spans="1:1" x14ac:dyDescent="0.3">
      <c r="A7760" s="247">
        <v>132400</v>
      </c>
    </row>
    <row r="7761" spans="1:1" x14ac:dyDescent="0.3">
      <c r="A7761" s="247">
        <v>49254</v>
      </c>
    </row>
    <row r="7762" spans="1:1" x14ac:dyDescent="0.3">
      <c r="A7762" s="247">
        <v>63252</v>
      </c>
    </row>
    <row r="7763" spans="1:1" x14ac:dyDescent="0.3">
      <c r="A7763" s="247">
        <v>89194</v>
      </c>
    </row>
    <row r="7764" spans="1:1" x14ac:dyDescent="0.3">
      <c r="A7764" s="247">
        <v>11448</v>
      </c>
    </row>
    <row r="7765" spans="1:1" x14ac:dyDescent="0.3">
      <c r="A7765" s="247">
        <v>23986</v>
      </c>
    </row>
    <row r="7766" spans="1:1" x14ac:dyDescent="0.3">
      <c r="A7766" s="247">
        <v>23989</v>
      </c>
    </row>
    <row r="7767" spans="1:1" x14ac:dyDescent="0.3">
      <c r="A7767" s="247">
        <v>23993</v>
      </c>
    </row>
    <row r="7768" spans="1:1" x14ac:dyDescent="0.3">
      <c r="A7768" s="247">
        <v>23996</v>
      </c>
    </row>
    <row r="7769" spans="1:1" x14ac:dyDescent="0.3">
      <c r="A7769" s="247">
        <v>24476</v>
      </c>
    </row>
    <row r="7770" spans="1:1" x14ac:dyDescent="0.3">
      <c r="A7770" s="247">
        <v>24477</v>
      </c>
    </row>
    <row r="7771" spans="1:1" x14ac:dyDescent="0.3">
      <c r="A7771" s="247">
        <v>29956</v>
      </c>
    </row>
    <row r="7772" spans="1:1" x14ac:dyDescent="0.3">
      <c r="A7772" s="247">
        <v>29959</v>
      </c>
    </row>
    <row r="7773" spans="1:1" x14ac:dyDescent="0.3">
      <c r="A7773" s="247">
        <v>29961</v>
      </c>
    </row>
    <row r="7774" spans="1:1" x14ac:dyDescent="0.3">
      <c r="A7774" s="247">
        <v>29962</v>
      </c>
    </row>
    <row r="7775" spans="1:1" x14ac:dyDescent="0.3">
      <c r="A7775" s="247">
        <v>29964</v>
      </c>
    </row>
    <row r="7776" spans="1:1" x14ac:dyDescent="0.3">
      <c r="A7776" s="247">
        <v>70379</v>
      </c>
    </row>
    <row r="7777" spans="1:1" x14ac:dyDescent="0.3">
      <c r="A7777" s="247">
        <v>75938</v>
      </c>
    </row>
    <row r="7778" spans="1:1" x14ac:dyDescent="0.3">
      <c r="A7778" s="247">
        <v>93325</v>
      </c>
    </row>
    <row r="7779" spans="1:1" x14ac:dyDescent="0.3">
      <c r="A7779" s="247">
        <v>93327</v>
      </c>
    </row>
    <row r="7780" spans="1:1" x14ac:dyDescent="0.3">
      <c r="A7780" s="247">
        <v>93329</v>
      </c>
    </row>
    <row r="7781" spans="1:1" x14ac:dyDescent="0.3">
      <c r="A7781" s="247">
        <v>93332</v>
      </c>
    </row>
    <row r="7782" spans="1:1" x14ac:dyDescent="0.3">
      <c r="A7782" s="247">
        <v>93334</v>
      </c>
    </row>
    <row r="7783" spans="1:1" x14ac:dyDescent="0.3">
      <c r="A7783" s="247">
        <v>93335</v>
      </c>
    </row>
    <row r="7784" spans="1:1" x14ac:dyDescent="0.3">
      <c r="A7784" s="247">
        <v>124261</v>
      </c>
    </row>
    <row r="7785" spans="1:1" x14ac:dyDescent="0.3">
      <c r="A7785" s="247">
        <v>130624</v>
      </c>
    </row>
    <row r="7786" spans="1:1" x14ac:dyDescent="0.3">
      <c r="A7786" s="247">
        <v>133843</v>
      </c>
    </row>
    <row r="7787" spans="1:1" x14ac:dyDescent="0.3">
      <c r="A7787" s="247">
        <v>133844</v>
      </c>
    </row>
    <row r="7788" spans="1:1" x14ac:dyDescent="0.3">
      <c r="A7788" s="247">
        <v>133845</v>
      </c>
    </row>
    <row r="7789" spans="1:1" x14ac:dyDescent="0.3">
      <c r="A7789" s="247">
        <v>133849</v>
      </c>
    </row>
    <row r="7790" spans="1:1" x14ac:dyDescent="0.3">
      <c r="A7790" s="247">
        <v>114430</v>
      </c>
    </row>
    <row r="7791" spans="1:1" x14ac:dyDescent="0.3">
      <c r="A7791" s="247">
        <v>12616</v>
      </c>
    </row>
    <row r="7792" spans="1:1" x14ac:dyDescent="0.3">
      <c r="A7792" s="247">
        <v>12654</v>
      </c>
    </row>
    <row r="7793" spans="1:1" x14ac:dyDescent="0.3">
      <c r="A7793" s="247">
        <v>11109</v>
      </c>
    </row>
    <row r="7794" spans="1:1" x14ac:dyDescent="0.3">
      <c r="A7794" s="247">
        <v>13091</v>
      </c>
    </row>
    <row r="7795" spans="1:1" x14ac:dyDescent="0.3">
      <c r="A7795" s="247">
        <v>17136</v>
      </c>
    </row>
    <row r="7796" spans="1:1" x14ac:dyDescent="0.3">
      <c r="A7796" s="247">
        <v>46420</v>
      </c>
    </row>
    <row r="7797" spans="1:1" x14ac:dyDescent="0.3">
      <c r="A7797" s="247">
        <v>51579</v>
      </c>
    </row>
    <row r="7798" spans="1:1" x14ac:dyDescent="0.3">
      <c r="A7798" s="247">
        <v>77755</v>
      </c>
    </row>
    <row r="7799" spans="1:1" x14ac:dyDescent="0.3">
      <c r="A7799" s="247">
        <v>115765</v>
      </c>
    </row>
    <row r="7800" spans="1:1" x14ac:dyDescent="0.3">
      <c r="A7800" s="247">
        <v>132297</v>
      </c>
    </row>
    <row r="7801" spans="1:1" x14ac:dyDescent="0.3">
      <c r="A7801" s="247">
        <v>138459</v>
      </c>
    </row>
    <row r="7802" spans="1:1" x14ac:dyDescent="0.3">
      <c r="A7802" s="247">
        <v>17362</v>
      </c>
    </row>
    <row r="7803" spans="1:1" x14ac:dyDescent="0.3">
      <c r="A7803" s="247">
        <v>17370</v>
      </c>
    </row>
    <row r="7804" spans="1:1" x14ac:dyDescent="0.3">
      <c r="A7804" s="247">
        <v>17371</v>
      </c>
    </row>
    <row r="7805" spans="1:1" x14ac:dyDescent="0.3">
      <c r="A7805" s="247">
        <v>32927</v>
      </c>
    </row>
    <row r="7806" spans="1:1" x14ac:dyDescent="0.3">
      <c r="A7806" s="247">
        <v>13991</v>
      </c>
    </row>
    <row r="7807" spans="1:1" x14ac:dyDescent="0.3">
      <c r="A7807" s="247">
        <v>16571</v>
      </c>
    </row>
    <row r="7808" spans="1:1" x14ac:dyDescent="0.3">
      <c r="A7808" s="247">
        <v>77819</v>
      </c>
    </row>
    <row r="7809" spans="1:1" x14ac:dyDescent="0.3">
      <c r="A7809" s="247">
        <v>115282</v>
      </c>
    </row>
    <row r="7810" spans="1:1" x14ac:dyDescent="0.3">
      <c r="A7810" s="247">
        <v>4680</v>
      </c>
    </row>
    <row r="7811" spans="1:1" x14ac:dyDescent="0.3">
      <c r="A7811" s="247">
        <v>13655</v>
      </c>
    </row>
    <row r="7812" spans="1:1" x14ac:dyDescent="0.3">
      <c r="A7812" s="247">
        <v>102922</v>
      </c>
    </row>
    <row r="7813" spans="1:1" x14ac:dyDescent="0.3">
      <c r="A7813" s="247">
        <v>64044</v>
      </c>
    </row>
    <row r="7814" spans="1:1" x14ac:dyDescent="0.3">
      <c r="A7814" s="247">
        <v>134556</v>
      </c>
    </row>
    <row r="7815" spans="1:1" x14ac:dyDescent="0.3">
      <c r="A7815" s="247">
        <v>118427</v>
      </c>
    </row>
    <row r="7816" spans="1:1" x14ac:dyDescent="0.3">
      <c r="A7816" s="247">
        <v>12956</v>
      </c>
    </row>
    <row r="7817" spans="1:1" x14ac:dyDescent="0.3">
      <c r="A7817" s="247">
        <v>13561</v>
      </c>
    </row>
    <row r="7818" spans="1:1" x14ac:dyDescent="0.3">
      <c r="A7818" s="247">
        <v>13562</v>
      </c>
    </row>
    <row r="7819" spans="1:1" x14ac:dyDescent="0.3">
      <c r="A7819" s="247">
        <v>45607</v>
      </c>
    </row>
    <row r="7820" spans="1:1" x14ac:dyDescent="0.3">
      <c r="A7820" s="247">
        <v>59400</v>
      </c>
    </row>
    <row r="7821" spans="1:1" x14ac:dyDescent="0.3">
      <c r="A7821" s="247">
        <v>115805</v>
      </c>
    </row>
    <row r="7822" spans="1:1" x14ac:dyDescent="0.3">
      <c r="A7822" s="247">
        <v>10867</v>
      </c>
    </row>
    <row r="7823" spans="1:1" x14ac:dyDescent="0.3">
      <c r="A7823" s="247">
        <v>12956</v>
      </c>
    </row>
    <row r="7824" spans="1:1" x14ac:dyDescent="0.3">
      <c r="A7824" s="247">
        <v>13561</v>
      </c>
    </row>
    <row r="7825" spans="1:1" x14ac:dyDescent="0.3">
      <c r="A7825" s="247">
        <v>13562</v>
      </c>
    </row>
    <row r="7826" spans="1:1" x14ac:dyDescent="0.3">
      <c r="A7826" s="247">
        <v>45607</v>
      </c>
    </row>
    <row r="7827" spans="1:1" x14ac:dyDescent="0.3">
      <c r="A7827" s="247">
        <v>59400</v>
      </c>
    </row>
    <row r="7828" spans="1:1" x14ac:dyDescent="0.3">
      <c r="A7828" s="247">
        <v>115805</v>
      </c>
    </row>
    <row r="7829" spans="1:1" x14ac:dyDescent="0.3">
      <c r="A7829" s="247">
        <v>10867</v>
      </c>
    </row>
    <row r="7830" spans="1:1" x14ac:dyDescent="0.3">
      <c r="A7830" s="247">
        <v>17115</v>
      </c>
    </row>
    <row r="7831" spans="1:1" x14ac:dyDescent="0.3">
      <c r="A7831" s="247">
        <v>10867</v>
      </c>
    </row>
    <row r="7832" spans="1:1" x14ac:dyDescent="0.3">
      <c r="A7832" s="247">
        <v>11264</v>
      </c>
    </row>
    <row r="7833" spans="1:1" x14ac:dyDescent="0.3">
      <c r="A7833" s="247">
        <v>13539</v>
      </c>
    </row>
    <row r="7834" spans="1:1" x14ac:dyDescent="0.3">
      <c r="A7834" s="247">
        <v>17135</v>
      </c>
    </row>
    <row r="7835" spans="1:1" x14ac:dyDescent="0.3">
      <c r="A7835" s="247">
        <v>29952</v>
      </c>
    </row>
    <row r="7836" spans="1:1" x14ac:dyDescent="0.3">
      <c r="A7836" s="247">
        <v>69222</v>
      </c>
    </row>
    <row r="7837" spans="1:1" x14ac:dyDescent="0.3">
      <c r="A7837" s="247">
        <v>79687</v>
      </c>
    </row>
    <row r="7838" spans="1:1" x14ac:dyDescent="0.3">
      <c r="A7838" s="247">
        <v>79688</v>
      </c>
    </row>
    <row r="7839" spans="1:1" x14ac:dyDescent="0.3">
      <c r="A7839" s="247">
        <v>84878</v>
      </c>
    </row>
    <row r="7840" spans="1:1" x14ac:dyDescent="0.3">
      <c r="A7840" s="247">
        <v>131930</v>
      </c>
    </row>
    <row r="7841" spans="1:1" x14ac:dyDescent="0.3">
      <c r="A7841" s="247">
        <v>132290</v>
      </c>
    </row>
    <row r="7842" spans="1:1" x14ac:dyDescent="0.3">
      <c r="A7842" s="247">
        <v>132299</v>
      </c>
    </row>
    <row r="7843" spans="1:1" x14ac:dyDescent="0.3">
      <c r="A7843" s="247">
        <v>132394</v>
      </c>
    </row>
    <row r="7844" spans="1:1" x14ac:dyDescent="0.3">
      <c r="A7844" s="247">
        <v>132395</v>
      </c>
    </row>
    <row r="7845" spans="1:1" x14ac:dyDescent="0.3">
      <c r="A7845" s="247">
        <v>132646</v>
      </c>
    </row>
    <row r="7846" spans="1:1" x14ac:dyDescent="0.3">
      <c r="A7846" s="247">
        <v>132655</v>
      </c>
    </row>
    <row r="7847" spans="1:1" x14ac:dyDescent="0.3">
      <c r="A7847" s="247">
        <v>135297</v>
      </c>
    </row>
    <row r="7848" spans="1:1" x14ac:dyDescent="0.3">
      <c r="A7848" s="247">
        <v>138450</v>
      </c>
    </row>
    <row r="7849" spans="1:1" x14ac:dyDescent="0.3">
      <c r="A7849" s="247">
        <v>138463</v>
      </c>
    </row>
    <row r="7850" spans="1:1" x14ac:dyDescent="0.3">
      <c r="A7850" s="247">
        <v>138471</v>
      </c>
    </row>
    <row r="7851" spans="1:1" x14ac:dyDescent="0.3">
      <c r="A7851" s="247">
        <v>72184</v>
      </c>
    </row>
    <row r="7852" spans="1:1" x14ac:dyDescent="0.3">
      <c r="A7852" s="247">
        <v>81370</v>
      </c>
    </row>
    <row r="7853" spans="1:1" x14ac:dyDescent="0.3">
      <c r="A7853" s="247">
        <v>81371</v>
      </c>
    </row>
    <row r="7854" spans="1:1" x14ac:dyDescent="0.3">
      <c r="A7854" s="247">
        <v>132400</v>
      </c>
    </row>
    <row r="7855" spans="1:1" x14ac:dyDescent="0.3">
      <c r="A7855" s="247">
        <v>49254</v>
      </c>
    </row>
    <row r="7856" spans="1:1" x14ac:dyDescent="0.3">
      <c r="A7856" s="247">
        <v>63252</v>
      </c>
    </row>
    <row r="7857" spans="1:1" x14ac:dyDescent="0.3">
      <c r="A7857" s="247">
        <v>89194</v>
      </c>
    </row>
    <row r="7858" spans="1:1" x14ac:dyDescent="0.3">
      <c r="A7858" s="247">
        <v>11448</v>
      </c>
    </row>
    <row r="7859" spans="1:1" x14ac:dyDescent="0.3">
      <c r="A7859" s="247">
        <v>23986</v>
      </c>
    </row>
    <row r="7860" spans="1:1" x14ac:dyDescent="0.3">
      <c r="A7860" s="247">
        <v>23989</v>
      </c>
    </row>
    <row r="7861" spans="1:1" x14ac:dyDescent="0.3">
      <c r="A7861" s="247">
        <v>23993</v>
      </c>
    </row>
    <row r="7862" spans="1:1" x14ac:dyDescent="0.3">
      <c r="A7862" s="247">
        <v>23996</v>
      </c>
    </row>
    <row r="7863" spans="1:1" x14ac:dyDescent="0.3">
      <c r="A7863" s="247">
        <v>24476</v>
      </c>
    </row>
    <row r="7864" spans="1:1" x14ac:dyDescent="0.3">
      <c r="A7864" s="247">
        <v>24477</v>
      </c>
    </row>
    <row r="7865" spans="1:1" x14ac:dyDescent="0.3">
      <c r="A7865" s="247">
        <v>29956</v>
      </c>
    </row>
    <row r="7866" spans="1:1" x14ac:dyDescent="0.3">
      <c r="A7866" s="247">
        <v>29959</v>
      </c>
    </row>
    <row r="7867" spans="1:1" x14ac:dyDescent="0.3">
      <c r="A7867" s="247">
        <v>29961</v>
      </c>
    </row>
    <row r="7868" spans="1:1" x14ac:dyDescent="0.3">
      <c r="A7868" s="247">
        <v>29962</v>
      </c>
    </row>
    <row r="7869" spans="1:1" x14ac:dyDescent="0.3">
      <c r="A7869" s="247">
        <v>29964</v>
      </c>
    </row>
    <row r="7870" spans="1:1" x14ac:dyDescent="0.3">
      <c r="A7870" s="247">
        <v>70379</v>
      </c>
    </row>
    <row r="7871" spans="1:1" x14ac:dyDescent="0.3">
      <c r="A7871" s="247">
        <v>75938</v>
      </c>
    </row>
    <row r="7872" spans="1:1" x14ac:dyDescent="0.3">
      <c r="A7872" s="247">
        <v>93325</v>
      </c>
    </row>
    <row r="7873" spans="1:1" x14ac:dyDescent="0.3">
      <c r="A7873" s="247">
        <v>93327</v>
      </c>
    </row>
    <row r="7874" spans="1:1" x14ac:dyDescent="0.3">
      <c r="A7874" s="247">
        <v>93329</v>
      </c>
    </row>
    <row r="7875" spans="1:1" x14ac:dyDescent="0.3">
      <c r="A7875" s="247">
        <v>93332</v>
      </c>
    </row>
    <row r="7876" spans="1:1" x14ac:dyDescent="0.3">
      <c r="A7876" s="247">
        <v>93334</v>
      </c>
    </row>
    <row r="7877" spans="1:1" x14ac:dyDescent="0.3">
      <c r="A7877" s="247">
        <v>93335</v>
      </c>
    </row>
    <row r="7878" spans="1:1" x14ac:dyDescent="0.3">
      <c r="A7878" s="247">
        <v>124261</v>
      </c>
    </row>
    <row r="7879" spans="1:1" x14ac:dyDescent="0.3">
      <c r="A7879" s="247">
        <v>130624</v>
      </c>
    </row>
    <row r="7880" spans="1:1" x14ac:dyDescent="0.3">
      <c r="A7880" s="247">
        <v>133843</v>
      </c>
    </row>
    <row r="7881" spans="1:1" x14ac:dyDescent="0.3">
      <c r="A7881" s="247">
        <v>133844</v>
      </c>
    </row>
    <row r="7882" spans="1:1" x14ac:dyDescent="0.3">
      <c r="A7882" s="247">
        <v>133845</v>
      </c>
    </row>
    <row r="7883" spans="1:1" x14ac:dyDescent="0.3">
      <c r="A7883" s="247">
        <v>133849</v>
      </c>
    </row>
    <row r="7884" spans="1:1" x14ac:dyDescent="0.3">
      <c r="A7884" s="247">
        <v>114430</v>
      </c>
    </row>
    <row r="7885" spans="1:1" x14ac:dyDescent="0.3">
      <c r="A7885" s="247">
        <v>12616</v>
      </c>
    </row>
    <row r="7886" spans="1:1" x14ac:dyDescent="0.3">
      <c r="A7886" s="247">
        <v>12654</v>
      </c>
    </row>
    <row r="7887" spans="1:1" x14ac:dyDescent="0.3">
      <c r="A7887" s="247">
        <v>11109</v>
      </c>
    </row>
    <row r="7888" spans="1:1" x14ac:dyDescent="0.3">
      <c r="A7888" s="247">
        <v>13091</v>
      </c>
    </row>
    <row r="7889" spans="1:1" x14ac:dyDescent="0.3">
      <c r="A7889" s="247">
        <v>17136</v>
      </c>
    </row>
    <row r="7890" spans="1:1" x14ac:dyDescent="0.3">
      <c r="A7890" s="247">
        <v>46420</v>
      </c>
    </row>
    <row r="7891" spans="1:1" x14ac:dyDescent="0.3">
      <c r="A7891" s="247">
        <v>51579</v>
      </c>
    </row>
    <row r="7892" spans="1:1" x14ac:dyDescent="0.3">
      <c r="A7892" s="247">
        <v>77755</v>
      </c>
    </row>
    <row r="7893" spans="1:1" x14ac:dyDescent="0.3">
      <c r="A7893" s="247">
        <v>115765</v>
      </c>
    </row>
    <row r="7894" spans="1:1" x14ac:dyDescent="0.3">
      <c r="A7894" s="247">
        <v>132297</v>
      </c>
    </row>
    <row r="7895" spans="1:1" x14ac:dyDescent="0.3">
      <c r="A7895" s="247">
        <v>138459</v>
      </c>
    </row>
    <row r="7896" spans="1:1" x14ac:dyDescent="0.3">
      <c r="A7896" s="247">
        <v>17362</v>
      </c>
    </row>
    <row r="7897" spans="1:1" x14ac:dyDescent="0.3">
      <c r="A7897" s="247">
        <v>17370</v>
      </c>
    </row>
    <row r="7898" spans="1:1" x14ac:dyDescent="0.3">
      <c r="A7898" s="247">
        <v>17371</v>
      </c>
    </row>
    <row r="7899" spans="1:1" x14ac:dyDescent="0.3">
      <c r="A7899" s="247">
        <v>32927</v>
      </c>
    </row>
    <row r="7900" spans="1:1" x14ac:dyDescent="0.3">
      <c r="A7900" s="247">
        <v>13991</v>
      </c>
    </row>
    <row r="7901" spans="1:1" x14ac:dyDescent="0.3">
      <c r="A7901" s="247">
        <v>16571</v>
      </c>
    </row>
    <row r="7902" spans="1:1" x14ac:dyDescent="0.3">
      <c r="A7902" s="247">
        <v>77819</v>
      </c>
    </row>
    <row r="7903" spans="1:1" x14ac:dyDescent="0.3">
      <c r="A7903" s="247">
        <v>115282</v>
      </c>
    </row>
    <row r="7904" spans="1:1" x14ac:dyDescent="0.3">
      <c r="A7904" s="247">
        <v>4680</v>
      </c>
    </row>
    <row r="7905" spans="1:1" x14ac:dyDescent="0.3">
      <c r="A7905" s="247">
        <v>13655</v>
      </c>
    </row>
    <row r="7906" spans="1:1" x14ac:dyDescent="0.3">
      <c r="A7906" s="247">
        <v>10412</v>
      </c>
    </row>
    <row r="7907" spans="1:1" x14ac:dyDescent="0.3">
      <c r="A7907" s="247">
        <v>76583</v>
      </c>
    </row>
    <row r="7908" spans="1:1" x14ac:dyDescent="0.3">
      <c r="A7908" s="247">
        <v>14154</v>
      </c>
    </row>
    <row r="7909" spans="1:1" x14ac:dyDescent="0.3">
      <c r="A7909" s="247">
        <v>140053</v>
      </c>
    </row>
    <row r="7910" spans="1:1" x14ac:dyDescent="0.3">
      <c r="A7910" s="247">
        <v>140063</v>
      </c>
    </row>
    <row r="7911" spans="1:1" x14ac:dyDescent="0.3">
      <c r="A7911" s="247">
        <v>64625</v>
      </c>
    </row>
    <row r="7912" spans="1:1" x14ac:dyDescent="0.3">
      <c r="A7912" s="247">
        <v>127384</v>
      </c>
    </row>
    <row r="7913" spans="1:1" x14ac:dyDescent="0.3">
      <c r="A7913" s="247">
        <v>91669</v>
      </c>
    </row>
    <row r="7914" spans="1:1" x14ac:dyDescent="0.3">
      <c r="A7914" s="247">
        <v>105294</v>
      </c>
    </row>
    <row r="7915" spans="1:1" x14ac:dyDescent="0.3">
      <c r="A7915" s="247">
        <v>130632</v>
      </c>
    </row>
    <row r="7916" spans="1:1" x14ac:dyDescent="0.3">
      <c r="A7916" s="247">
        <v>15272</v>
      </c>
    </row>
    <row r="7917" spans="1:1" x14ac:dyDescent="0.3">
      <c r="A7917" s="247">
        <v>142982</v>
      </c>
    </row>
    <row r="7918" spans="1:1" x14ac:dyDescent="0.3">
      <c r="A7918" s="247">
        <v>28512</v>
      </c>
    </row>
    <row r="7919" spans="1:1" x14ac:dyDescent="0.3">
      <c r="A7919" s="247">
        <v>123710</v>
      </c>
    </row>
    <row r="7920" spans="1:1" x14ac:dyDescent="0.3">
      <c r="A7920" s="247">
        <v>18353</v>
      </c>
    </row>
    <row r="7921" spans="1:1" x14ac:dyDescent="0.3">
      <c r="A7921" s="247">
        <v>18357</v>
      </c>
    </row>
    <row r="7922" spans="1:1" x14ac:dyDescent="0.3">
      <c r="A7922" s="247">
        <v>20558</v>
      </c>
    </row>
    <row r="7923" spans="1:1" x14ac:dyDescent="0.3">
      <c r="A7923" s="247">
        <v>126060</v>
      </c>
    </row>
    <row r="7924" spans="1:1" x14ac:dyDescent="0.3">
      <c r="A7924" s="247">
        <v>102690</v>
      </c>
    </row>
    <row r="7925" spans="1:1" x14ac:dyDescent="0.3">
      <c r="A7925" s="247">
        <v>102694</v>
      </c>
    </row>
    <row r="7926" spans="1:1" x14ac:dyDescent="0.3">
      <c r="A7926" s="247">
        <v>49254</v>
      </c>
    </row>
    <row r="7927" spans="1:1" x14ac:dyDescent="0.3">
      <c r="A7927" s="247">
        <v>141270</v>
      </c>
    </row>
    <row r="7928" spans="1:1" x14ac:dyDescent="0.3">
      <c r="A7928" s="247">
        <v>141418</v>
      </c>
    </row>
    <row r="7929" spans="1:1" x14ac:dyDescent="0.3">
      <c r="A7929" s="247">
        <v>78057</v>
      </c>
    </row>
    <row r="7930" spans="1:1" x14ac:dyDescent="0.3">
      <c r="A7930" s="247">
        <v>82452</v>
      </c>
    </row>
    <row r="7931" spans="1:1" x14ac:dyDescent="0.3">
      <c r="A7931" s="247">
        <v>37528</v>
      </c>
    </row>
    <row r="7932" spans="1:1" x14ac:dyDescent="0.3">
      <c r="A7932" s="247">
        <v>44398</v>
      </c>
    </row>
    <row r="7933" spans="1:1" x14ac:dyDescent="0.3">
      <c r="A7933" s="247">
        <v>54552</v>
      </c>
    </row>
    <row r="7934" spans="1:1" x14ac:dyDescent="0.3">
      <c r="A7934" s="247">
        <v>102279</v>
      </c>
    </row>
    <row r="7935" spans="1:1" x14ac:dyDescent="0.3">
      <c r="A7935" s="247">
        <v>105293</v>
      </c>
    </row>
    <row r="7936" spans="1:1" x14ac:dyDescent="0.3">
      <c r="A7936" s="247">
        <v>139957</v>
      </c>
    </row>
    <row r="7937" spans="1:1" x14ac:dyDescent="0.3">
      <c r="A7937" s="247">
        <v>122304</v>
      </c>
    </row>
    <row r="7938" spans="1:1" x14ac:dyDescent="0.3">
      <c r="A7938" s="247">
        <v>14013</v>
      </c>
    </row>
    <row r="7939" spans="1:1" x14ac:dyDescent="0.3">
      <c r="A7939" s="247">
        <v>14885</v>
      </c>
    </row>
    <row r="7940" spans="1:1" x14ac:dyDescent="0.3">
      <c r="A7940" s="247">
        <v>14887</v>
      </c>
    </row>
    <row r="7941" spans="1:1" x14ac:dyDescent="0.3">
      <c r="A7941" s="247">
        <v>128288</v>
      </c>
    </row>
    <row r="7942" spans="1:1" x14ac:dyDescent="0.3">
      <c r="A7942" s="247">
        <v>83838</v>
      </c>
    </row>
    <row r="7943" spans="1:1" x14ac:dyDescent="0.3">
      <c r="A7943" s="247">
        <v>14737</v>
      </c>
    </row>
    <row r="7944" spans="1:1" x14ac:dyDescent="0.3">
      <c r="A7944" s="247">
        <v>20760</v>
      </c>
    </row>
    <row r="7945" spans="1:1" x14ac:dyDescent="0.3">
      <c r="A7945" s="247">
        <v>23778</v>
      </c>
    </row>
    <row r="7946" spans="1:1" x14ac:dyDescent="0.3">
      <c r="A7946" s="247">
        <v>69229</v>
      </c>
    </row>
    <row r="7947" spans="1:1" x14ac:dyDescent="0.3">
      <c r="A7947" s="247">
        <v>114430</v>
      </c>
    </row>
    <row r="7948" spans="1:1" x14ac:dyDescent="0.3">
      <c r="A7948" s="247">
        <v>9413</v>
      </c>
    </row>
    <row r="7949" spans="1:1" x14ac:dyDescent="0.3">
      <c r="A7949" s="247">
        <v>64253</v>
      </c>
    </row>
    <row r="7950" spans="1:1" x14ac:dyDescent="0.3">
      <c r="A7950" s="247">
        <v>88730</v>
      </c>
    </row>
    <row r="7951" spans="1:1" x14ac:dyDescent="0.3">
      <c r="A7951" s="247">
        <v>110888</v>
      </c>
    </row>
    <row r="7952" spans="1:1" x14ac:dyDescent="0.3">
      <c r="A7952" s="247">
        <v>63839</v>
      </c>
    </row>
    <row r="7953" spans="1:1" x14ac:dyDescent="0.3">
      <c r="A7953" s="247">
        <v>75324</v>
      </c>
    </row>
    <row r="7954" spans="1:1" x14ac:dyDescent="0.3">
      <c r="A7954" s="247">
        <v>53814</v>
      </c>
    </row>
    <row r="7955" spans="1:1" x14ac:dyDescent="0.3">
      <c r="A7955" s="247">
        <v>12922</v>
      </c>
    </row>
    <row r="7956" spans="1:1" x14ac:dyDescent="0.3">
      <c r="A7956" s="247">
        <v>17422</v>
      </c>
    </row>
    <row r="7957" spans="1:1" x14ac:dyDescent="0.3">
      <c r="A7957" s="247">
        <v>17426</v>
      </c>
    </row>
    <row r="7958" spans="1:1" x14ac:dyDescent="0.3">
      <c r="A7958" s="247">
        <v>53849</v>
      </c>
    </row>
    <row r="7959" spans="1:1" x14ac:dyDescent="0.3">
      <c r="A7959" s="247">
        <v>61200</v>
      </c>
    </row>
    <row r="7960" spans="1:1" x14ac:dyDescent="0.3">
      <c r="A7960" s="247">
        <v>103142</v>
      </c>
    </row>
    <row r="7961" spans="1:1" x14ac:dyDescent="0.3">
      <c r="A7961" s="247">
        <v>113581</v>
      </c>
    </row>
    <row r="7962" spans="1:1" x14ac:dyDescent="0.3">
      <c r="A7962" s="247">
        <v>74911</v>
      </c>
    </row>
    <row r="7963" spans="1:1" x14ac:dyDescent="0.3">
      <c r="A7963" s="247">
        <v>77554</v>
      </c>
    </row>
    <row r="7964" spans="1:1" x14ac:dyDescent="0.3">
      <c r="A7964" s="247">
        <v>111336</v>
      </c>
    </row>
    <row r="7965" spans="1:1" x14ac:dyDescent="0.3">
      <c r="A7965" s="247">
        <v>112109</v>
      </c>
    </row>
    <row r="7966" spans="1:1" x14ac:dyDescent="0.3">
      <c r="A7966" s="247">
        <v>105293</v>
      </c>
    </row>
    <row r="7967" spans="1:1" x14ac:dyDescent="0.3">
      <c r="A7967" s="247">
        <v>136555</v>
      </c>
    </row>
    <row r="7968" spans="1:1" x14ac:dyDescent="0.3">
      <c r="A7968" s="247">
        <v>13991</v>
      </c>
    </row>
    <row r="7969" spans="1:1" x14ac:dyDescent="0.3">
      <c r="A7969" s="247">
        <v>107483</v>
      </c>
    </row>
    <row r="7970" spans="1:1" x14ac:dyDescent="0.3">
      <c r="A7970" s="247">
        <v>107889</v>
      </c>
    </row>
    <row r="7971" spans="1:1" x14ac:dyDescent="0.3">
      <c r="A7971" s="247">
        <v>112156</v>
      </c>
    </row>
    <row r="7972" spans="1:1" x14ac:dyDescent="0.3">
      <c r="A7972" s="247">
        <v>50797</v>
      </c>
    </row>
    <row r="7973" spans="1:1" x14ac:dyDescent="0.3">
      <c r="A7973" s="247">
        <v>64607</v>
      </c>
    </row>
    <row r="7974" spans="1:1" x14ac:dyDescent="0.3">
      <c r="A7974" s="247">
        <v>136895</v>
      </c>
    </row>
    <row r="7975" spans="1:1" x14ac:dyDescent="0.3">
      <c r="A7975" s="247">
        <v>12847</v>
      </c>
    </row>
    <row r="7976" spans="1:1" x14ac:dyDescent="0.3">
      <c r="A7976" s="247">
        <v>128287</v>
      </c>
    </row>
    <row r="7977" spans="1:1" x14ac:dyDescent="0.3">
      <c r="A7977" s="247">
        <v>17698</v>
      </c>
    </row>
    <row r="7978" spans="1:1" x14ac:dyDescent="0.3">
      <c r="A7978" s="247">
        <v>88838</v>
      </c>
    </row>
    <row r="7979" spans="1:1" x14ac:dyDescent="0.3">
      <c r="A7979" s="247">
        <v>58706</v>
      </c>
    </row>
    <row r="7980" spans="1:1" x14ac:dyDescent="0.3">
      <c r="A7980" s="247">
        <v>12754</v>
      </c>
    </row>
    <row r="7981" spans="1:1" x14ac:dyDescent="0.3">
      <c r="A7981" s="247">
        <v>135414</v>
      </c>
    </row>
    <row r="7982" spans="1:1" x14ac:dyDescent="0.3">
      <c r="A7982" s="247">
        <v>125262</v>
      </c>
    </row>
    <row r="7983" spans="1:1" x14ac:dyDescent="0.3">
      <c r="A7983" s="247">
        <v>136556</v>
      </c>
    </row>
    <row r="7984" spans="1:1" x14ac:dyDescent="0.3">
      <c r="A7984" s="247">
        <v>12877</v>
      </c>
    </row>
    <row r="7985" spans="1:1" x14ac:dyDescent="0.3">
      <c r="A7985" s="247">
        <v>88745</v>
      </c>
    </row>
    <row r="7986" spans="1:1" x14ac:dyDescent="0.3">
      <c r="A7986" s="247">
        <v>102820</v>
      </c>
    </row>
    <row r="7987" spans="1:1" x14ac:dyDescent="0.3">
      <c r="A7987" s="247">
        <v>136898</v>
      </c>
    </row>
    <row r="7988" spans="1:1" x14ac:dyDescent="0.3">
      <c r="A7988" s="247">
        <v>130634</v>
      </c>
    </row>
    <row r="7989" spans="1:1" x14ac:dyDescent="0.3">
      <c r="A7989" s="247">
        <v>60889</v>
      </c>
    </row>
    <row r="7990" spans="1:1" x14ac:dyDescent="0.3">
      <c r="A7990" s="247">
        <v>99787</v>
      </c>
    </row>
    <row r="7991" spans="1:1" x14ac:dyDescent="0.3">
      <c r="A7991" s="247">
        <v>77819</v>
      </c>
    </row>
    <row r="7992" spans="1:1" x14ac:dyDescent="0.3">
      <c r="A7992" s="247">
        <v>115282</v>
      </c>
    </row>
    <row r="7993" spans="1:1" x14ac:dyDescent="0.3">
      <c r="A7993" s="247">
        <v>19998</v>
      </c>
    </row>
    <row r="7994" spans="1:1" x14ac:dyDescent="0.3">
      <c r="A7994" s="247">
        <v>20001</v>
      </c>
    </row>
    <row r="7995" spans="1:1" x14ac:dyDescent="0.3">
      <c r="A7995" s="247">
        <v>134560</v>
      </c>
    </row>
    <row r="7996" spans="1:1" x14ac:dyDescent="0.3">
      <c r="A7996" s="247">
        <v>129960</v>
      </c>
    </row>
    <row r="7997" spans="1:1" x14ac:dyDescent="0.3">
      <c r="A7997" s="247">
        <v>4680</v>
      </c>
    </row>
    <row r="7998" spans="1:1" x14ac:dyDescent="0.3">
      <c r="A7998" s="247">
        <v>42854</v>
      </c>
    </row>
    <row r="7999" spans="1:1" x14ac:dyDescent="0.3">
      <c r="A7999" s="247">
        <v>24500</v>
      </c>
    </row>
    <row r="8000" spans="1:1" x14ac:dyDescent="0.3">
      <c r="A8000" s="247">
        <v>59097</v>
      </c>
    </row>
    <row r="8001" spans="1:1" x14ac:dyDescent="0.3">
      <c r="A8001" s="247">
        <v>12856</v>
      </c>
    </row>
    <row r="8002" spans="1:1" x14ac:dyDescent="0.3">
      <c r="A8002" s="247">
        <v>81455</v>
      </c>
    </row>
    <row r="8003" spans="1:1" x14ac:dyDescent="0.3">
      <c r="A8003" s="247">
        <v>120995</v>
      </c>
    </row>
    <row r="8004" spans="1:1" x14ac:dyDescent="0.3">
      <c r="A8004" s="247">
        <v>14121</v>
      </c>
    </row>
    <row r="8005" spans="1:1" x14ac:dyDescent="0.3">
      <c r="A8005" s="247">
        <v>10412</v>
      </c>
    </row>
    <row r="8006" spans="1:1" x14ac:dyDescent="0.3">
      <c r="A8006" s="247">
        <v>12652</v>
      </c>
    </row>
    <row r="8007" spans="1:1" x14ac:dyDescent="0.3">
      <c r="A8007" s="247">
        <v>12654</v>
      </c>
    </row>
    <row r="8008" spans="1:1" x14ac:dyDescent="0.3">
      <c r="A8008" s="247">
        <v>140030</v>
      </c>
    </row>
    <row r="8009" spans="1:1" x14ac:dyDescent="0.3">
      <c r="A8009" s="247">
        <v>140032</v>
      </c>
    </row>
    <row r="8010" spans="1:1" x14ac:dyDescent="0.3">
      <c r="A8010" s="247">
        <v>140036</v>
      </c>
    </row>
    <row r="8011" spans="1:1" x14ac:dyDescent="0.3">
      <c r="A8011" s="247">
        <v>140053</v>
      </c>
    </row>
    <row r="8012" spans="1:1" x14ac:dyDescent="0.3">
      <c r="A8012" s="247">
        <v>140057</v>
      </c>
    </row>
    <row r="8013" spans="1:1" x14ac:dyDescent="0.3">
      <c r="A8013" s="247">
        <v>54026</v>
      </c>
    </row>
    <row r="8014" spans="1:1" x14ac:dyDescent="0.3">
      <c r="A8014" s="247">
        <v>140126</v>
      </c>
    </row>
    <row r="8015" spans="1:1" x14ac:dyDescent="0.3">
      <c r="A8015" s="247">
        <v>102690</v>
      </c>
    </row>
    <row r="8016" spans="1:1" x14ac:dyDescent="0.3">
      <c r="A8016" s="247">
        <v>102694</v>
      </c>
    </row>
    <row r="8017" spans="1:1" x14ac:dyDescent="0.3">
      <c r="A8017" s="247">
        <v>102723</v>
      </c>
    </row>
    <row r="8018" spans="1:1" x14ac:dyDescent="0.3">
      <c r="A8018" s="247">
        <v>102728</v>
      </c>
    </row>
    <row r="8019" spans="1:1" x14ac:dyDescent="0.3">
      <c r="A8019" s="247">
        <v>12992</v>
      </c>
    </row>
    <row r="8020" spans="1:1" x14ac:dyDescent="0.3">
      <c r="A8020" s="247">
        <v>129991</v>
      </c>
    </row>
    <row r="8021" spans="1:1" x14ac:dyDescent="0.3">
      <c r="A8021" s="247">
        <v>15167</v>
      </c>
    </row>
    <row r="8022" spans="1:1" x14ac:dyDescent="0.3">
      <c r="A8022" s="247">
        <v>88718</v>
      </c>
    </row>
    <row r="8023" spans="1:1" x14ac:dyDescent="0.3">
      <c r="A8023" s="247">
        <v>112155</v>
      </c>
    </row>
    <row r="8024" spans="1:1" x14ac:dyDescent="0.3">
      <c r="A8024" s="247">
        <v>101891</v>
      </c>
    </row>
    <row r="8025" spans="1:1" x14ac:dyDescent="0.3">
      <c r="A8025" s="247">
        <v>140047</v>
      </c>
    </row>
    <row r="8026" spans="1:1" x14ac:dyDescent="0.3">
      <c r="A8026" s="247">
        <v>140048</v>
      </c>
    </row>
    <row r="8027" spans="1:1" x14ac:dyDescent="0.3">
      <c r="A8027" s="247">
        <v>140050</v>
      </c>
    </row>
    <row r="8028" spans="1:1" x14ac:dyDescent="0.3">
      <c r="A8028" s="247">
        <v>140054</v>
      </c>
    </row>
    <row r="8029" spans="1:1" x14ac:dyDescent="0.3">
      <c r="A8029" s="247">
        <v>140056</v>
      </c>
    </row>
    <row r="8030" spans="1:1" x14ac:dyDescent="0.3">
      <c r="A8030" s="247">
        <v>140242</v>
      </c>
    </row>
    <row r="8031" spans="1:1" x14ac:dyDescent="0.3">
      <c r="A8031" s="247">
        <v>133371</v>
      </c>
    </row>
    <row r="8032" spans="1:1" x14ac:dyDescent="0.3">
      <c r="A8032" s="247">
        <v>129960</v>
      </c>
    </row>
    <row r="8033" spans="1:1" x14ac:dyDescent="0.3">
      <c r="A8033" s="247">
        <v>54019</v>
      </c>
    </row>
    <row r="8034" spans="1:1" x14ac:dyDescent="0.3">
      <c r="A8034" s="247">
        <v>76583</v>
      </c>
    </row>
    <row r="8035" spans="1:1" x14ac:dyDescent="0.3">
      <c r="A8035" s="247">
        <v>14154</v>
      </c>
    </row>
    <row r="8036" spans="1:1" x14ac:dyDescent="0.3">
      <c r="A8036" s="247">
        <v>140053</v>
      </c>
    </row>
    <row r="8037" spans="1:1" x14ac:dyDescent="0.3">
      <c r="A8037" s="247">
        <v>140063</v>
      </c>
    </row>
    <row r="8038" spans="1:1" x14ac:dyDescent="0.3">
      <c r="A8038" s="247">
        <v>64625</v>
      </c>
    </row>
    <row r="8039" spans="1:1" x14ac:dyDescent="0.3">
      <c r="A8039" s="247">
        <v>127384</v>
      </c>
    </row>
    <row r="8040" spans="1:1" x14ac:dyDescent="0.3">
      <c r="A8040" s="247">
        <v>91669</v>
      </c>
    </row>
    <row r="8041" spans="1:1" x14ac:dyDescent="0.3">
      <c r="A8041" s="247">
        <v>105294</v>
      </c>
    </row>
    <row r="8042" spans="1:1" x14ac:dyDescent="0.3">
      <c r="A8042" s="247">
        <v>130632</v>
      </c>
    </row>
    <row r="8043" spans="1:1" x14ac:dyDescent="0.3">
      <c r="A8043" s="247">
        <v>15272</v>
      </c>
    </row>
    <row r="8044" spans="1:1" x14ac:dyDescent="0.3">
      <c r="A8044" s="247">
        <v>142982</v>
      </c>
    </row>
    <row r="8045" spans="1:1" x14ac:dyDescent="0.3">
      <c r="A8045" s="247">
        <v>28512</v>
      </c>
    </row>
    <row r="8046" spans="1:1" x14ac:dyDescent="0.3">
      <c r="A8046" s="247">
        <v>123710</v>
      </c>
    </row>
    <row r="8047" spans="1:1" x14ac:dyDescent="0.3">
      <c r="A8047" s="247">
        <v>18353</v>
      </c>
    </row>
    <row r="8048" spans="1:1" x14ac:dyDescent="0.3">
      <c r="A8048" s="247">
        <v>18357</v>
      </c>
    </row>
    <row r="8049" spans="1:1" x14ac:dyDescent="0.3">
      <c r="A8049" s="247">
        <v>20558</v>
      </c>
    </row>
    <row r="8050" spans="1:1" x14ac:dyDescent="0.3">
      <c r="A8050" s="247">
        <v>126060</v>
      </c>
    </row>
    <row r="8051" spans="1:1" x14ac:dyDescent="0.3">
      <c r="A8051" s="247">
        <v>102690</v>
      </c>
    </row>
    <row r="8052" spans="1:1" x14ac:dyDescent="0.3">
      <c r="A8052" s="247">
        <v>102694</v>
      </c>
    </row>
    <row r="8053" spans="1:1" x14ac:dyDescent="0.3">
      <c r="A8053" s="247">
        <v>49254</v>
      </c>
    </row>
    <row r="8054" spans="1:1" x14ac:dyDescent="0.3">
      <c r="A8054" s="247">
        <v>141270</v>
      </c>
    </row>
    <row r="8055" spans="1:1" x14ac:dyDescent="0.3">
      <c r="A8055" s="247">
        <v>141418</v>
      </c>
    </row>
    <row r="8056" spans="1:1" x14ac:dyDescent="0.3">
      <c r="A8056" s="247">
        <v>78057</v>
      </c>
    </row>
    <row r="8057" spans="1:1" x14ac:dyDescent="0.3">
      <c r="A8057" s="247">
        <v>82452</v>
      </c>
    </row>
    <row r="8058" spans="1:1" x14ac:dyDescent="0.3">
      <c r="A8058" s="247">
        <v>37528</v>
      </c>
    </row>
    <row r="8059" spans="1:1" x14ac:dyDescent="0.3">
      <c r="A8059" s="247">
        <v>44398</v>
      </c>
    </row>
    <row r="8060" spans="1:1" x14ac:dyDescent="0.3">
      <c r="A8060" s="247">
        <v>54552</v>
      </c>
    </row>
    <row r="8061" spans="1:1" x14ac:dyDescent="0.3">
      <c r="A8061" s="247">
        <v>102279</v>
      </c>
    </row>
    <row r="8062" spans="1:1" x14ac:dyDescent="0.3">
      <c r="A8062" s="247">
        <v>105293</v>
      </c>
    </row>
    <row r="8063" spans="1:1" x14ac:dyDescent="0.3">
      <c r="A8063" s="247">
        <v>139957</v>
      </c>
    </row>
    <row r="8064" spans="1:1" x14ac:dyDescent="0.3">
      <c r="A8064" s="247">
        <v>122304</v>
      </c>
    </row>
    <row r="8065" spans="1:1" x14ac:dyDescent="0.3">
      <c r="A8065" s="247">
        <v>14013</v>
      </c>
    </row>
    <row r="8066" spans="1:1" x14ac:dyDescent="0.3">
      <c r="A8066" s="247">
        <v>14885</v>
      </c>
    </row>
    <row r="8067" spans="1:1" x14ac:dyDescent="0.3">
      <c r="A8067" s="247">
        <v>14887</v>
      </c>
    </row>
    <row r="8068" spans="1:1" x14ac:dyDescent="0.3">
      <c r="A8068" s="247">
        <v>128288</v>
      </c>
    </row>
    <row r="8069" spans="1:1" x14ac:dyDescent="0.3">
      <c r="A8069" s="247">
        <v>83838</v>
      </c>
    </row>
    <row r="8070" spans="1:1" x14ac:dyDescent="0.3">
      <c r="A8070" s="247">
        <v>14737</v>
      </c>
    </row>
    <row r="8071" spans="1:1" x14ac:dyDescent="0.3">
      <c r="A8071" s="247">
        <v>20760</v>
      </c>
    </row>
    <row r="8072" spans="1:1" x14ac:dyDescent="0.3">
      <c r="A8072" s="247">
        <v>23778</v>
      </c>
    </row>
    <row r="8073" spans="1:1" x14ac:dyDescent="0.3">
      <c r="A8073" s="247">
        <v>69229</v>
      </c>
    </row>
    <row r="8074" spans="1:1" x14ac:dyDescent="0.3">
      <c r="A8074" s="247">
        <v>114430</v>
      </c>
    </row>
    <row r="8075" spans="1:1" x14ac:dyDescent="0.3">
      <c r="A8075" s="247">
        <v>9413</v>
      </c>
    </row>
    <row r="8076" spans="1:1" x14ac:dyDescent="0.3">
      <c r="A8076" s="247">
        <v>64253</v>
      </c>
    </row>
    <row r="8077" spans="1:1" x14ac:dyDescent="0.3">
      <c r="A8077" s="247">
        <v>88730</v>
      </c>
    </row>
    <row r="8078" spans="1:1" x14ac:dyDescent="0.3">
      <c r="A8078" s="247">
        <v>110888</v>
      </c>
    </row>
    <row r="8079" spans="1:1" x14ac:dyDescent="0.3">
      <c r="A8079" s="247">
        <v>63839</v>
      </c>
    </row>
    <row r="8080" spans="1:1" x14ac:dyDescent="0.3">
      <c r="A8080" s="247">
        <v>75324</v>
      </c>
    </row>
    <row r="8081" spans="1:1" x14ac:dyDescent="0.3">
      <c r="A8081" s="247">
        <v>53814</v>
      </c>
    </row>
    <row r="8082" spans="1:1" x14ac:dyDescent="0.3">
      <c r="A8082" s="247">
        <v>12922</v>
      </c>
    </row>
    <row r="8083" spans="1:1" x14ac:dyDescent="0.3">
      <c r="A8083" s="247">
        <v>17422</v>
      </c>
    </row>
    <row r="8084" spans="1:1" x14ac:dyDescent="0.3">
      <c r="A8084" s="247">
        <v>17426</v>
      </c>
    </row>
    <row r="8085" spans="1:1" x14ac:dyDescent="0.3">
      <c r="A8085" s="247">
        <v>53849</v>
      </c>
    </row>
    <row r="8086" spans="1:1" x14ac:dyDescent="0.3">
      <c r="A8086" s="247">
        <v>61200</v>
      </c>
    </row>
    <row r="8087" spans="1:1" x14ac:dyDescent="0.3">
      <c r="A8087" s="247">
        <v>103142</v>
      </c>
    </row>
    <row r="8088" spans="1:1" x14ac:dyDescent="0.3">
      <c r="A8088" s="247">
        <v>113581</v>
      </c>
    </row>
    <row r="8089" spans="1:1" x14ac:dyDescent="0.3">
      <c r="A8089" s="247">
        <v>74911</v>
      </c>
    </row>
    <row r="8090" spans="1:1" x14ac:dyDescent="0.3">
      <c r="A8090" s="247">
        <v>77554</v>
      </c>
    </row>
    <row r="8091" spans="1:1" x14ac:dyDescent="0.3">
      <c r="A8091" s="247">
        <v>111336</v>
      </c>
    </row>
    <row r="8092" spans="1:1" x14ac:dyDescent="0.3">
      <c r="A8092" s="247">
        <v>112109</v>
      </c>
    </row>
    <row r="8093" spans="1:1" x14ac:dyDescent="0.3">
      <c r="A8093" s="247">
        <v>105293</v>
      </c>
    </row>
    <row r="8094" spans="1:1" x14ac:dyDescent="0.3">
      <c r="A8094" s="247">
        <v>136555</v>
      </c>
    </row>
    <row r="8095" spans="1:1" x14ac:dyDescent="0.3">
      <c r="A8095" s="247">
        <v>13991</v>
      </c>
    </row>
    <row r="8096" spans="1:1" x14ac:dyDescent="0.3">
      <c r="A8096" s="247">
        <v>107483</v>
      </c>
    </row>
    <row r="8097" spans="1:1" x14ac:dyDescent="0.3">
      <c r="A8097" s="247">
        <v>107889</v>
      </c>
    </row>
    <row r="8098" spans="1:1" x14ac:dyDescent="0.3">
      <c r="A8098" s="247">
        <v>112156</v>
      </c>
    </row>
    <row r="8099" spans="1:1" x14ac:dyDescent="0.3">
      <c r="A8099" s="247">
        <v>50797</v>
      </c>
    </row>
    <row r="8100" spans="1:1" x14ac:dyDescent="0.3">
      <c r="A8100" s="247">
        <v>64607</v>
      </c>
    </row>
    <row r="8101" spans="1:1" x14ac:dyDescent="0.3">
      <c r="A8101" s="247">
        <v>136895</v>
      </c>
    </row>
    <row r="8102" spans="1:1" x14ac:dyDescent="0.3">
      <c r="A8102" s="247">
        <v>12847</v>
      </c>
    </row>
    <row r="8103" spans="1:1" x14ac:dyDescent="0.3">
      <c r="A8103" s="247">
        <v>128287</v>
      </c>
    </row>
    <row r="8104" spans="1:1" x14ac:dyDescent="0.3">
      <c r="A8104" s="247">
        <v>17698</v>
      </c>
    </row>
    <row r="8105" spans="1:1" x14ac:dyDescent="0.3">
      <c r="A8105" s="247">
        <v>88838</v>
      </c>
    </row>
    <row r="8106" spans="1:1" x14ac:dyDescent="0.3">
      <c r="A8106" s="247">
        <v>58706</v>
      </c>
    </row>
    <row r="8107" spans="1:1" x14ac:dyDescent="0.3">
      <c r="A8107" s="247">
        <v>12754</v>
      </c>
    </row>
    <row r="8108" spans="1:1" x14ac:dyDescent="0.3">
      <c r="A8108" s="247">
        <v>135414</v>
      </c>
    </row>
    <row r="8109" spans="1:1" x14ac:dyDescent="0.3">
      <c r="A8109" s="247">
        <v>125262</v>
      </c>
    </row>
    <row r="8110" spans="1:1" x14ac:dyDescent="0.3">
      <c r="A8110" s="247">
        <v>136556</v>
      </c>
    </row>
    <row r="8111" spans="1:1" x14ac:dyDescent="0.3">
      <c r="A8111" s="247">
        <v>12877</v>
      </c>
    </row>
    <row r="8112" spans="1:1" x14ac:dyDescent="0.3">
      <c r="A8112" s="247">
        <v>88745</v>
      </c>
    </row>
    <row r="8113" spans="1:1" x14ac:dyDescent="0.3">
      <c r="A8113" s="247">
        <v>102820</v>
      </c>
    </row>
    <row r="8114" spans="1:1" x14ac:dyDescent="0.3">
      <c r="A8114" s="247">
        <v>136898</v>
      </c>
    </row>
    <row r="8115" spans="1:1" x14ac:dyDescent="0.3">
      <c r="A8115" s="247">
        <v>130634</v>
      </c>
    </row>
    <row r="8116" spans="1:1" x14ac:dyDescent="0.3">
      <c r="A8116" s="247">
        <v>60889</v>
      </c>
    </row>
    <row r="8117" spans="1:1" x14ac:dyDescent="0.3">
      <c r="A8117" s="247">
        <v>99787</v>
      </c>
    </row>
    <row r="8118" spans="1:1" x14ac:dyDescent="0.3">
      <c r="A8118" s="247">
        <v>77819</v>
      </c>
    </row>
    <row r="8119" spans="1:1" x14ac:dyDescent="0.3">
      <c r="A8119" s="247">
        <v>115282</v>
      </c>
    </row>
    <row r="8120" spans="1:1" x14ac:dyDescent="0.3">
      <c r="A8120" s="247">
        <v>19998</v>
      </c>
    </row>
    <row r="8121" spans="1:1" x14ac:dyDescent="0.3">
      <c r="A8121" s="247">
        <v>20001</v>
      </c>
    </row>
    <row r="8122" spans="1:1" x14ac:dyDescent="0.3">
      <c r="A8122" s="247">
        <v>134560</v>
      </c>
    </row>
    <row r="8123" spans="1:1" x14ac:dyDescent="0.3">
      <c r="A8123" s="247">
        <v>129960</v>
      </c>
    </row>
    <row r="8124" spans="1:1" x14ac:dyDescent="0.3">
      <c r="A8124" s="247">
        <v>4680</v>
      </c>
    </row>
    <row r="8125" spans="1:1" x14ac:dyDescent="0.3">
      <c r="A8125" s="247">
        <v>42854</v>
      </c>
    </row>
    <row r="8126" spans="1:1" x14ac:dyDescent="0.3">
      <c r="A8126" s="247">
        <v>24500</v>
      </c>
    </row>
    <row r="8127" spans="1:1" x14ac:dyDescent="0.3">
      <c r="A8127" s="247">
        <v>59097</v>
      </c>
    </row>
    <row r="8128" spans="1:1" x14ac:dyDescent="0.3">
      <c r="A8128" s="247">
        <v>12856</v>
      </c>
    </row>
    <row r="8129" spans="1:1" x14ac:dyDescent="0.3">
      <c r="A8129" s="247">
        <v>81455</v>
      </c>
    </row>
    <row r="8130" spans="1:1" x14ac:dyDescent="0.3">
      <c r="A8130" s="247">
        <v>120995</v>
      </c>
    </row>
    <row r="8131" spans="1:1" x14ac:dyDescent="0.3">
      <c r="A8131" s="247">
        <v>14121</v>
      </c>
    </row>
    <row r="8132" spans="1:1" x14ac:dyDescent="0.3">
      <c r="A8132" s="247">
        <v>12652</v>
      </c>
    </row>
    <row r="8133" spans="1:1" x14ac:dyDescent="0.3">
      <c r="A8133" s="247">
        <v>12654</v>
      </c>
    </row>
  </sheetData>
  <sortState xmlns:xlrd2="http://schemas.microsoft.com/office/spreadsheetml/2017/richdata2" ref="A3:R3363">
    <sortCondition descending="1" ref="N2:N3363"/>
    <sortCondition ref="J2:J3363"/>
  </sortState>
  <mergeCells count="1">
    <mergeCell ref="A1:R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86776" r:id="rId4" name="btn_mvp_teste">
          <controlPr defaultSize="0" autoLine="0" r:id="rId5">
            <anchor moveWithCells="1">
              <from>
                <xdr:col>15</xdr:col>
                <xdr:colOff>685800</xdr:colOff>
                <xdr:row>0</xdr:row>
                <xdr:rowOff>68580</xdr:rowOff>
              </from>
              <to>
                <xdr:col>16</xdr:col>
                <xdr:colOff>289560</xdr:colOff>
                <xdr:row>0</xdr:row>
                <xdr:rowOff>449580</xdr:rowOff>
              </to>
            </anchor>
          </controlPr>
        </control>
      </mc:Choice>
      <mc:Fallback>
        <control shapeId="486776" r:id="rId4" name="btn_mvp_teste"/>
      </mc:Fallback>
    </mc:AlternateContent>
    <mc:AlternateContent xmlns:mc="http://schemas.openxmlformats.org/markup-compatibility/2006">
      <mc:Choice Requires="x14">
        <control shapeId="425798" r:id="rId6" name="btn_ConsAtaVolC">
          <controlPr defaultSize="0" autoLine="0" r:id="rId7">
            <anchor moveWithCells="1">
              <from>
                <xdr:col>11</xdr:col>
                <xdr:colOff>2164080</xdr:colOff>
                <xdr:row>0</xdr:row>
                <xdr:rowOff>68580</xdr:rowOff>
              </from>
              <to>
                <xdr:col>15</xdr:col>
                <xdr:colOff>274320</xdr:colOff>
                <xdr:row>0</xdr:row>
                <xdr:rowOff>449580</xdr:rowOff>
              </to>
            </anchor>
          </controlPr>
        </control>
      </mc:Choice>
      <mc:Fallback>
        <control shapeId="425798" r:id="rId6" name="btn_ConsAtaVolC"/>
      </mc:Fallback>
    </mc:AlternateContent>
    <mc:AlternateContent xmlns:mc="http://schemas.openxmlformats.org/markup-compatibility/2006">
      <mc:Choice Requires="x14">
        <control shapeId="425673" r:id="rId8" name="btn_ConsAtaAbPl">
          <controlPr defaultSize="0" autoLine="0" r:id="rId9">
            <anchor moveWithCells="1">
              <from>
                <xdr:col>11</xdr:col>
                <xdr:colOff>160020</xdr:colOff>
                <xdr:row>0</xdr:row>
                <xdr:rowOff>68580</xdr:rowOff>
              </from>
              <to>
                <xdr:col>11</xdr:col>
                <xdr:colOff>2065020</xdr:colOff>
                <xdr:row>0</xdr:row>
                <xdr:rowOff>449580</xdr:rowOff>
              </to>
            </anchor>
          </controlPr>
        </control>
      </mc:Choice>
      <mc:Fallback>
        <control shapeId="425673" r:id="rId8" name="btn_ConsAtaAbPl"/>
      </mc:Fallback>
    </mc:AlternateContent>
    <mc:AlternateContent xmlns:mc="http://schemas.openxmlformats.org/markup-compatibility/2006">
      <mc:Choice Requires="x14">
        <control shapeId="425082" r:id="rId10" name="btn_ConsAtaFiltEs">
          <controlPr defaultSize="0" autoLine="0" r:id="rId11">
            <anchor moveWithCells="1">
              <from>
                <xdr:col>1</xdr:col>
                <xdr:colOff>1226820</xdr:colOff>
                <xdr:row>0</xdr:row>
                <xdr:rowOff>68580</xdr:rowOff>
              </from>
              <to>
                <xdr:col>1</xdr:col>
                <xdr:colOff>3131820</xdr:colOff>
                <xdr:row>0</xdr:row>
                <xdr:rowOff>449580</xdr:rowOff>
              </to>
            </anchor>
          </controlPr>
        </control>
      </mc:Choice>
      <mc:Fallback>
        <control shapeId="425082" r:id="rId10" name="btn_ConsAtaFiltEs"/>
      </mc:Fallback>
    </mc:AlternateContent>
    <mc:AlternateContent xmlns:mc="http://schemas.openxmlformats.org/markup-compatibility/2006">
      <mc:Choice Requires="x14">
        <control shapeId="424997" r:id="rId12" name="btn_ConsAtaSaldo">
          <controlPr defaultSize="0" autoLine="0" r:id="rId13">
            <anchor moveWithCells="1">
              <from>
                <xdr:col>1</xdr:col>
                <xdr:colOff>3238500</xdr:colOff>
                <xdr:row>0</xdr:row>
                <xdr:rowOff>68580</xdr:rowOff>
              </from>
              <to>
                <xdr:col>1</xdr:col>
                <xdr:colOff>5143500</xdr:colOff>
                <xdr:row>0</xdr:row>
                <xdr:rowOff>449580</xdr:rowOff>
              </to>
            </anchor>
          </controlPr>
        </control>
      </mc:Choice>
      <mc:Fallback>
        <control shapeId="424997" r:id="rId12" name="btn_ConsAtaSaldo"/>
      </mc:Fallback>
    </mc:AlternateContent>
    <mc:AlternateContent xmlns:mc="http://schemas.openxmlformats.org/markup-compatibility/2006">
      <mc:Choice Requires="x14">
        <control shapeId="424961" r:id="rId14" name="btn_ConsAtaVoltar">
          <controlPr defaultSize="0" autoLine="0" r:id="rId15">
            <anchor moveWithCells="1">
              <from>
                <xdr:col>0</xdr:col>
                <xdr:colOff>68580</xdr:colOff>
                <xdr:row>0</xdr:row>
                <xdr:rowOff>68580</xdr:rowOff>
              </from>
              <to>
                <xdr:col>1</xdr:col>
                <xdr:colOff>1112520</xdr:colOff>
                <xdr:row>0</xdr:row>
                <xdr:rowOff>449580</xdr:rowOff>
              </to>
            </anchor>
          </controlPr>
        </control>
      </mc:Choice>
      <mc:Fallback>
        <control shapeId="424961" r:id="rId14" name="btn_ConsAtaVoltar"/>
      </mc:Fallback>
    </mc:AlternateContent>
    <mc:AlternateContent xmlns:mc="http://schemas.openxmlformats.org/markup-compatibility/2006">
      <mc:Choice Requires="x14">
        <control shapeId="424962" r:id="rId16" name="btn_ConsAtaReord">
          <controlPr defaultSize="0" autoLine="0" r:id="rId17">
            <anchor moveWithCells="1">
              <from>
                <xdr:col>5</xdr:col>
                <xdr:colOff>68580</xdr:colOff>
                <xdr:row>0</xdr:row>
                <xdr:rowOff>68580</xdr:rowOff>
              </from>
              <to>
                <xdr:col>7</xdr:col>
                <xdr:colOff>640080</xdr:colOff>
                <xdr:row>0</xdr:row>
                <xdr:rowOff>449580</xdr:rowOff>
              </to>
            </anchor>
          </controlPr>
        </control>
      </mc:Choice>
      <mc:Fallback>
        <control shapeId="424962" r:id="rId16" name="btn_ConsAtaReord"/>
      </mc:Fallback>
    </mc:AlternateContent>
    <mc:AlternateContent xmlns:mc="http://schemas.openxmlformats.org/markup-compatibility/2006">
      <mc:Choice Requires="x14">
        <control shapeId="424963" r:id="rId18" name="btn_ConsAtaAtu">
          <controlPr defaultSize="0" autoLine="0" r:id="rId19">
            <anchor moveWithCells="1">
              <from>
                <xdr:col>8</xdr:col>
                <xdr:colOff>83820</xdr:colOff>
                <xdr:row>0</xdr:row>
                <xdr:rowOff>68580</xdr:rowOff>
              </from>
              <to>
                <xdr:col>11</xdr:col>
                <xdr:colOff>0</xdr:colOff>
                <xdr:row>0</xdr:row>
                <xdr:rowOff>449580</xdr:rowOff>
              </to>
            </anchor>
          </controlPr>
        </control>
      </mc:Choice>
      <mc:Fallback>
        <control shapeId="424963" r:id="rId18" name="btn_ConsAtaAtu"/>
      </mc:Fallback>
    </mc:AlternateContent>
    <mc:AlternateContent xmlns:mc="http://schemas.openxmlformats.org/markup-compatibility/2006">
      <mc:Choice Requires="x14">
        <control shapeId="425087" r:id="rId20" name="btn_ConsAtaFilCód">
          <controlPr defaultSize="0" autoLine="0" r:id="rId21">
            <anchor moveWithCells="1">
              <from>
                <xdr:col>2</xdr:col>
                <xdr:colOff>45720</xdr:colOff>
                <xdr:row>0</xdr:row>
                <xdr:rowOff>68580</xdr:rowOff>
              </from>
              <to>
                <xdr:col>4</xdr:col>
                <xdr:colOff>441960</xdr:colOff>
                <xdr:row>0</xdr:row>
                <xdr:rowOff>449580</xdr:rowOff>
              </to>
            </anchor>
          </controlPr>
        </control>
      </mc:Choice>
      <mc:Fallback>
        <control shapeId="425087" r:id="rId20" name="btn_ConsAtaFilCód"/>
      </mc:Fallback>
    </mc:AlternateContent>
  </controls>
  <tableParts count="1">
    <tablePart r:id="rId2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9"/>
  <dimension ref="A1:E80"/>
  <sheetViews>
    <sheetView workbookViewId="0">
      <pane ySplit="2" topLeftCell="A3" activePane="bottomLeft" state="frozen"/>
      <selection pane="bottomLeft" activeCell="B13" sqref="B13"/>
    </sheetView>
  </sheetViews>
  <sheetFormatPr defaultColWidth="9.109375" defaultRowHeight="14.4" x14ac:dyDescent="0.3"/>
  <cols>
    <col min="1" max="1" width="21.109375" customWidth="1"/>
    <col min="2" max="2" width="182" customWidth="1"/>
    <col min="3" max="3" width="19.5546875" hidden="1" customWidth="1"/>
    <col min="4" max="4" width="23.33203125" hidden="1" customWidth="1"/>
    <col min="5" max="5" width="3.44140625" customWidth="1"/>
  </cols>
  <sheetData>
    <row r="1" spans="1:5" ht="44.25" customHeight="1" x14ac:dyDescent="0.3">
      <c r="A1" s="404"/>
      <c r="B1" s="404"/>
    </row>
    <row r="2" spans="1:5" s="49" customFormat="1" ht="21" customHeight="1" x14ac:dyDescent="0.3">
      <c r="A2" s="158" t="s">
        <v>1515</v>
      </c>
      <c r="B2" s="53" t="s">
        <v>1912</v>
      </c>
      <c r="C2" s="49" t="s">
        <v>1549</v>
      </c>
      <c r="D2" s="49" t="s">
        <v>1550</v>
      </c>
      <c r="E2" s="34" t="s">
        <v>1552</v>
      </c>
    </row>
    <row r="3" spans="1:5" s="67" customFormat="1" ht="13.8" x14ac:dyDescent="0.3">
      <c r="A3" s="51" t="s">
        <v>1526</v>
      </c>
      <c r="B3" s="57" t="s">
        <v>1975</v>
      </c>
      <c r="C3" s="61" t="s">
        <v>1551</v>
      </c>
      <c r="D3" s="63">
        <v>43683.663182870368</v>
      </c>
      <c r="E3" s="55" t="str">
        <f t="shared" ref="E3:E66" si="0">"*"</f>
        <v>*</v>
      </c>
    </row>
    <row r="4" spans="1:5" s="67" customFormat="1" ht="13.8" x14ac:dyDescent="0.3">
      <c r="A4" s="65" t="s">
        <v>4131</v>
      </c>
      <c r="B4" s="57" t="s">
        <v>4132</v>
      </c>
      <c r="C4" s="61" t="s">
        <v>2063</v>
      </c>
      <c r="D4" s="63">
        <v>44323.44902777778</v>
      </c>
      <c r="E4" s="55" t="str">
        <f>"*"</f>
        <v>*</v>
      </c>
    </row>
    <row r="5" spans="1:5" s="67" customFormat="1" ht="13.8" x14ac:dyDescent="0.3">
      <c r="A5" s="65" t="s">
        <v>4126</v>
      </c>
      <c r="B5" s="57" t="s">
        <v>4127</v>
      </c>
      <c r="C5" s="61" t="s">
        <v>2063</v>
      </c>
      <c r="D5" s="63">
        <v>44323.44902777778</v>
      </c>
      <c r="E5" s="55" t="str">
        <f>"*"</f>
        <v>*</v>
      </c>
    </row>
    <row r="6" spans="1:5" s="67" customFormat="1" ht="13.8" x14ac:dyDescent="0.3">
      <c r="A6" s="51" t="s">
        <v>3842</v>
      </c>
      <c r="B6" s="57" t="s">
        <v>4120</v>
      </c>
      <c r="C6" s="61" t="s">
        <v>2063</v>
      </c>
      <c r="D6" s="63">
        <v>44321.487349537034</v>
      </c>
      <c r="E6" s="55" t="str">
        <f>"*"</f>
        <v>*</v>
      </c>
    </row>
    <row r="7" spans="1:5" s="67" customFormat="1" ht="13.8" x14ac:dyDescent="0.3">
      <c r="A7" s="51" t="s">
        <v>4118</v>
      </c>
      <c r="B7" s="57" t="s">
        <v>4119</v>
      </c>
      <c r="C7" s="61" t="s">
        <v>2063</v>
      </c>
      <c r="D7" s="63">
        <v>44321.376168981478</v>
      </c>
      <c r="E7" s="55" t="str">
        <f>"*"</f>
        <v>*</v>
      </c>
    </row>
    <row r="8" spans="1:5" s="67" customFormat="1" ht="13.8" x14ac:dyDescent="0.3">
      <c r="A8" s="65" t="s">
        <v>3924</v>
      </c>
      <c r="B8" s="57" t="s">
        <v>3925</v>
      </c>
      <c r="C8" s="61" t="s">
        <v>2063</v>
      </c>
      <c r="D8" s="63">
        <v>44217.584016203706</v>
      </c>
      <c r="E8" s="55" t="str">
        <f>"*"</f>
        <v>*</v>
      </c>
    </row>
    <row r="9" spans="1:5" s="67" customFormat="1" ht="13.8" x14ac:dyDescent="0.3">
      <c r="A9" s="65" t="s">
        <v>3921</v>
      </c>
      <c r="B9" s="57" t="s">
        <v>2116</v>
      </c>
      <c r="C9" s="61" t="s">
        <v>2063</v>
      </c>
      <c r="D9" s="63">
        <v>44217.461805555555</v>
      </c>
      <c r="E9" s="55" t="str">
        <f t="shared" ref="E9:E13" si="1">"*"</f>
        <v>*</v>
      </c>
    </row>
    <row r="10" spans="1:5" s="67" customFormat="1" ht="13.8" x14ac:dyDescent="0.3">
      <c r="A10" s="65" t="s">
        <v>3919</v>
      </c>
      <c r="B10" s="57" t="s">
        <v>3596</v>
      </c>
      <c r="C10" s="61" t="s">
        <v>2063</v>
      </c>
      <c r="D10" s="63">
        <v>44217.434976851851</v>
      </c>
      <c r="E10" s="55" t="str">
        <f t="shared" si="1"/>
        <v>*</v>
      </c>
    </row>
    <row r="11" spans="1:5" s="67" customFormat="1" ht="13.8" x14ac:dyDescent="0.3">
      <c r="A11" s="51" t="s">
        <v>3825</v>
      </c>
      <c r="B11" s="57" t="s">
        <v>3841</v>
      </c>
      <c r="C11" s="61" t="s">
        <v>2063</v>
      </c>
      <c r="D11" s="63">
        <v>44113.592962962961</v>
      </c>
      <c r="E11" s="55" t="str">
        <f t="shared" si="1"/>
        <v>*</v>
      </c>
    </row>
    <row r="12" spans="1:5" s="67" customFormat="1" ht="13.8" x14ac:dyDescent="0.3">
      <c r="A12" s="51" t="s">
        <v>2133</v>
      </c>
      <c r="B12" s="57" t="s">
        <v>3658</v>
      </c>
      <c r="C12" s="61" t="s">
        <v>1551</v>
      </c>
      <c r="D12" s="63">
        <v>44006.438217592593</v>
      </c>
      <c r="E12" s="55" t="str">
        <f t="shared" si="1"/>
        <v>*</v>
      </c>
    </row>
    <row r="13" spans="1:5" s="67" customFormat="1" ht="13.8" x14ac:dyDescent="0.3">
      <c r="A13" s="51" t="s">
        <v>3372</v>
      </c>
      <c r="B13" s="57" t="s">
        <v>3652</v>
      </c>
      <c r="C13" s="61" t="s">
        <v>1551</v>
      </c>
      <c r="D13" s="63">
        <v>44005.64638888889</v>
      </c>
      <c r="E13" s="55" t="str">
        <f t="shared" si="1"/>
        <v>*</v>
      </c>
    </row>
    <row r="14" spans="1:5" s="67" customFormat="1" ht="13.8" x14ac:dyDescent="0.3">
      <c r="A14" s="51" t="s">
        <v>1666</v>
      </c>
      <c r="B14" s="57" t="s">
        <v>3636</v>
      </c>
      <c r="C14" s="61" t="s">
        <v>1551</v>
      </c>
      <c r="D14" s="63">
        <v>44004.423900462964</v>
      </c>
      <c r="E14" s="55" t="str">
        <f t="shared" ref="E14:E19" si="2">"*"</f>
        <v>*</v>
      </c>
    </row>
    <row r="15" spans="1:5" s="67" customFormat="1" ht="13.8" x14ac:dyDescent="0.3">
      <c r="A15" s="51" t="s">
        <v>3371</v>
      </c>
      <c r="B15" s="57" t="s">
        <v>2116</v>
      </c>
      <c r="C15" s="61" t="s">
        <v>1551</v>
      </c>
      <c r="D15" s="63">
        <v>44004.415393518517</v>
      </c>
      <c r="E15" s="55" t="str">
        <f t="shared" si="2"/>
        <v>*</v>
      </c>
    </row>
    <row r="16" spans="1:5" s="67" customFormat="1" ht="13.8" x14ac:dyDescent="0.3">
      <c r="A16" s="51" t="s">
        <v>3258</v>
      </c>
      <c r="B16" s="57" t="s">
        <v>3635</v>
      </c>
      <c r="C16" s="61" t="s">
        <v>1551</v>
      </c>
      <c r="D16" s="63">
        <v>44004.408009259256</v>
      </c>
      <c r="E16" s="55" t="str">
        <f t="shared" si="2"/>
        <v>*</v>
      </c>
    </row>
    <row r="17" spans="1:5" s="67" customFormat="1" ht="13.8" x14ac:dyDescent="0.3">
      <c r="A17" s="51" t="s">
        <v>3599</v>
      </c>
      <c r="B17" s="57" t="s">
        <v>3650</v>
      </c>
      <c r="C17" s="61" t="s">
        <v>1551</v>
      </c>
      <c r="D17" s="63">
        <v>44005.568784722222</v>
      </c>
      <c r="E17" s="55" t="str">
        <f t="shared" si="2"/>
        <v>*</v>
      </c>
    </row>
    <row r="18" spans="1:5" s="67" customFormat="1" ht="13.8" x14ac:dyDescent="0.3">
      <c r="A18" s="51" t="s">
        <v>3559</v>
      </c>
      <c r="B18" s="57" t="s">
        <v>3596</v>
      </c>
      <c r="C18" s="61" t="s">
        <v>1551</v>
      </c>
      <c r="D18" s="63">
        <v>43977.682858796295</v>
      </c>
      <c r="E18" s="55" t="str">
        <f t="shared" si="2"/>
        <v>*</v>
      </c>
    </row>
    <row r="19" spans="1:5" s="67" customFormat="1" ht="13.8" x14ac:dyDescent="0.3">
      <c r="A19" s="51" t="s">
        <v>3548</v>
      </c>
      <c r="B19" s="57" t="s">
        <v>3630</v>
      </c>
      <c r="C19" s="61" t="s">
        <v>1551</v>
      </c>
      <c r="D19" s="63">
        <v>44000.602233796293</v>
      </c>
      <c r="E19" s="55" t="str">
        <f t="shared" si="2"/>
        <v>*</v>
      </c>
    </row>
    <row r="20" spans="1:5" s="67" customFormat="1" ht="13.8" x14ac:dyDescent="0.3">
      <c r="A20" s="51" t="s">
        <v>3565</v>
      </c>
      <c r="B20" s="57" t="s">
        <v>3567</v>
      </c>
      <c r="C20" s="61" t="s">
        <v>1551</v>
      </c>
      <c r="D20" s="63">
        <v>43958.48641203704</v>
      </c>
      <c r="E20" s="55" t="str">
        <f t="shared" ref="E20:E25" si="3">"*"</f>
        <v>*</v>
      </c>
    </row>
    <row r="21" spans="1:5" s="67" customFormat="1" ht="13.8" x14ac:dyDescent="0.3">
      <c r="A21" s="51" t="s">
        <v>3560</v>
      </c>
      <c r="B21" s="57" t="s">
        <v>3591</v>
      </c>
      <c r="C21" s="61" t="s">
        <v>1551</v>
      </c>
      <c r="D21" s="63">
        <v>43973.382893518516</v>
      </c>
      <c r="E21" s="55" t="str">
        <f t="shared" si="3"/>
        <v>*</v>
      </c>
    </row>
    <row r="22" spans="1:5" s="67" customFormat="1" ht="13.8" x14ac:dyDescent="0.3">
      <c r="A22" s="51" t="s">
        <v>3332</v>
      </c>
      <c r="B22" s="57" t="s">
        <v>3582</v>
      </c>
      <c r="C22" s="61" t="s">
        <v>1551</v>
      </c>
      <c r="D22" s="63">
        <v>43969.650706018518</v>
      </c>
      <c r="E22" s="55" t="str">
        <f t="shared" si="3"/>
        <v>*</v>
      </c>
    </row>
    <row r="23" spans="1:5" s="67" customFormat="1" ht="13.8" x14ac:dyDescent="0.3">
      <c r="A23" s="51" t="s">
        <v>3524</v>
      </c>
      <c r="B23" s="57" t="s">
        <v>3525</v>
      </c>
      <c r="C23" s="61" t="s">
        <v>1551</v>
      </c>
      <c r="D23" s="63">
        <v>43945.621215277781</v>
      </c>
      <c r="E23" s="55" t="str">
        <f t="shared" si="3"/>
        <v>*</v>
      </c>
    </row>
    <row r="24" spans="1:5" s="67" customFormat="1" ht="13.8" x14ac:dyDescent="0.3">
      <c r="A24" s="51" t="s">
        <v>3330</v>
      </c>
      <c r="B24" s="57" t="s">
        <v>3426</v>
      </c>
      <c r="C24" s="61" t="s">
        <v>1551</v>
      </c>
      <c r="D24" s="63">
        <v>43892.651388888888</v>
      </c>
      <c r="E24" s="55" t="str">
        <f t="shared" si="3"/>
        <v>*</v>
      </c>
    </row>
    <row r="25" spans="1:5" s="67" customFormat="1" ht="13.8" x14ac:dyDescent="0.3">
      <c r="A25" s="51" t="s">
        <v>3366</v>
      </c>
      <c r="B25" s="57" t="s">
        <v>3368</v>
      </c>
      <c r="C25" s="61" t="s">
        <v>1551</v>
      </c>
      <c r="D25" s="63">
        <v>43878.63071759259</v>
      </c>
      <c r="E25" s="55" t="str">
        <f t="shared" si="3"/>
        <v>*</v>
      </c>
    </row>
    <row r="26" spans="1:5" s="67" customFormat="1" ht="13.8" x14ac:dyDescent="0.3">
      <c r="A26" s="51" t="s">
        <v>3333</v>
      </c>
      <c r="B26" s="57" t="s">
        <v>3373</v>
      </c>
      <c r="C26" s="61" t="s">
        <v>1551</v>
      </c>
      <c r="D26" s="63">
        <v>43879.403043981481</v>
      </c>
      <c r="E26" s="55" t="str">
        <f t="shared" ref="E26:E31" si="4">"*"</f>
        <v>*</v>
      </c>
    </row>
    <row r="27" spans="1:5" s="67" customFormat="1" ht="13.8" x14ac:dyDescent="0.3">
      <c r="A27" s="51" t="s">
        <v>3341</v>
      </c>
      <c r="B27" s="57" t="s">
        <v>3342</v>
      </c>
      <c r="C27" s="61" t="s">
        <v>1551</v>
      </c>
      <c r="D27" s="63">
        <v>43871.348194444443</v>
      </c>
      <c r="E27" s="55" t="str">
        <f t="shared" si="4"/>
        <v>*</v>
      </c>
    </row>
    <row r="28" spans="1:5" s="67" customFormat="1" ht="13.8" x14ac:dyDescent="0.3">
      <c r="A28" s="51" t="s">
        <v>3340</v>
      </c>
      <c r="B28" s="57" t="s">
        <v>2153</v>
      </c>
      <c r="C28" s="61" t="s">
        <v>1551</v>
      </c>
      <c r="D28" s="63">
        <v>43867.480949074074</v>
      </c>
      <c r="E28" s="55" t="str">
        <f t="shared" si="4"/>
        <v>*</v>
      </c>
    </row>
    <row r="29" spans="1:5" s="67" customFormat="1" ht="13.8" x14ac:dyDescent="0.3">
      <c r="A29" s="51" t="s">
        <v>2336</v>
      </c>
      <c r="B29" s="57" t="s">
        <v>3338</v>
      </c>
      <c r="C29" s="61" t="s">
        <v>1551</v>
      </c>
      <c r="D29" s="63">
        <v>43867.44021990741</v>
      </c>
      <c r="E29" s="55" t="str">
        <f t="shared" si="4"/>
        <v>*</v>
      </c>
    </row>
    <row r="30" spans="1:5" s="67" customFormat="1" ht="13.8" x14ac:dyDescent="0.3">
      <c r="A30" s="51" t="s">
        <v>3254</v>
      </c>
      <c r="B30" s="57" t="s">
        <v>2054</v>
      </c>
      <c r="C30" s="61" t="s">
        <v>1551</v>
      </c>
      <c r="D30" s="63">
        <v>43859.400196759256</v>
      </c>
      <c r="E30" s="55" t="str">
        <f t="shared" si="4"/>
        <v>*</v>
      </c>
    </row>
    <row r="31" spans="1:5" s="67" customFormat="1" ht="13.8" x14ac:dyDescent="0.3">
      <c r="A31" s="51" t="s">
        <v>2342</v>
      </c>
      <c r="B31" s="57" t="s">
        <v>2344</v>
      </c>
      <c r="C31" s="61" t="s">
        <v>1551</v>
      </c>
      <c r="D31" s="63">
        <v>43847.588217592594</v>
      </c>
      <c r="E31" s="55" t="str">
        <f t="shared" si="4"/>
        <v>*</v>
      </c>
    </row>
    <row r="32" spans="1:5" s="67" customFormat="1" ht="13.8" x14ac:dyDescent="0.3">
      <c r="A32" s="51" t="s">
        <v>2157</v>
      </c>
      <c r="B32" s="57" t="s">
        <v>2158</v>
      </c>
      <c r="C32" s="61" t="s">
        <v>1551</v>
      </c>
      <c r="D32" s="63">
        <v>43734.476666666669</v>
      </c>
      <c r="E32" s="55" t="str">
        <f t="shared" ref="E32:E37" si="5">"*"</f>
        <v>*</v>
      </c>
    </row>
    <row r="33" spans="1:5" s="67" customFormat="1" ht="13.8" x14ac:dyDescent="0.3">
      <c r="A33" s="51" t="s">
        <v>2155</v>
      </c>
      <c r="B33" s="57" t="s">
        <v>2156</v>
      </c>
      <c r="C33" s="61" t="s">
        <v>1551</v>
      </c>
      <c r="D33" s="63">
        <v>43733.688206018516</v>
      </c>
      <c r="E33" s="55" t="str">
        <f t="shared" si="5"/>
        <v>*</v>
      </c>
    </row>
    <row r="34" spans="1:5" s="67" customFormat="1" ht="13.8" x14ac:dyDescent="0.3">
      <c r="A34" s="51" t="s">
        <v>1882</v>
      </c>
      <c r="B34" s="57" t="s">
        <v>2153</v>
      </c>
      <c r="C34" s="61" t="s">
        <v>1551</v>
      </c>
      <c r="D34" s="63">
        <v>43733.423460648148</v>
      </c>
      <c r="E34" s="55" t="str">
        <f t="shared" si="5"/>
        <v>*</v>
      </c>
    </row>
    <row r="35" spans="1:5" s="67" customFormat="1" ht="13.8" x14ac:dyDescent="0.3">
      <c r="A35" s="51" t="s">
        <v>2114</v>
      </c>
      <c r="B35" s="57" t="s">
        <v>2146</v>
      </c>
      <c r="C35" s="61" t="s">
        <v>1551</v>
      </c>
      <c r="D35" s="63">
        <v>43731.549641203703</v>
      </c>
      <c r="E35" s="55" t="str">
        <f t="shared" si="5"/>
        <v>*</v>
      </c>
    </row>
    <row r="36" spans="1:5" s="67" customFormat="1" ht="13.8" x14ac:dyDescent="0.3">
      <c r="A36" s="51" t="s">
        <v>1628</v>
      </c>
      <c r="B36" s="57" t="s">
        <v>2129</v>
      </c>
      <c r="C36" s="61" t="s">
        <v>1551</v>
      </c>
      <c r="D36" s="63">
        <v>43720.423750000002</v>
      </c>
      <c r="E36" s="55" t="str">
        <f t="shared" si="5"/>
        <v>*</v>
      </c>
    </row>
    <row r="37" spans="1:5" s="67" customFormat="1" ht="13.8" x14ac:dyDescent="0.3">
      <c r="A37" s="51" t="s">
        <v>1884</v>
      </c>
      <c r="B37" s="57" t="s">
        <v>2054</v>
      </c>
      <c r="C37" s="61" t="s">
        <v>1551</v>
      </c>
      <c r="D37" s="63">
        <v>43713.645115740743</v>
      </c>
      <c r="E37" s="55" t="str">
        <f t="shared" si="5"/>
        <v>*</v>
      </c>
    </row>
    <row r="38" spans="1:5" s="67" customFormat="1" ht="13.8" x14ac:dyDescent="0.3">
      <c r="A38" s="51" t="s">
        <v>1985</v>
      </c>
      <c r="B38" s="57" t="s">
        <v>2116</v>
      </c>
      <c r="C38" s="61" t="s">
        <v>1551</v>
      </c>
      <c r="D38" s="63">
        <v>43713.448761574073</v>
      </c>
      <c r="E38" s="55" t="str">
        <f t="shared" ref="E38:E43" si="6">"*"</f>
        <v>*</v>
      </c>
    </row>
    <row r="39" spans="1:5" s="67" customFormat="1" ht="13.8" x14ac:dyDescent="0.3">
      <c r="A39" s="51" t="s">
        <v>1991</v>
      </c>
      <c r="B39" s="57" t="s">
        <v>2097</v>
      </c>
      <c r="C39" s="61" t="s">
        <v>1551</v>
      </c>
      <c r="D39" s="63">
        <v>43699.63045138889</v>
      </c>
      <c r="E39" s="55" t="str">
        <f t="shared" si="6"/>
        <v>*</v>
      </c>
    </row>
    <row r="40" spans="1:5" s="67" customFormat="1" ht="13.8" x14ac:dyDescent="0.3">
      <c r="A40" s="51" t="s">
        <v>1537</v>
      </c>
      <c r="B40" s="57" t="s">
        <v>1784</v>
      </c>
      <c r="C40" s="61" t="s">
        <v>1551</v>
      </c>
      <c r="D40" s="63">
        <v>43706.373726851853</v>
      </c>
      <c r="E40" s="55" t="str">
        <f t="shared" si="6"/>
        <v>*</v>
      </c>
    </row>
    <row r="41" spans="1:5" s="67" customFormat="1" ht="13.8" x14ac:dyDescent="0.3">
      <c r="A41" s="51" t="s">
        <v>1851</v>
      </c>
      <c r="B41" s="57" t="s">
        <v>2083</v>
      </c>
      <c r="C41" s="61" t="s">
        <v>1551</v>
      </c>
      <c r="D41" s="63">
        <v>43699.366689814815</v>
      </c>
      <c r="E41" s="55" t="str">
        <f t="shared" si="6"/>
        <v>*</v>
      </c>
    </row>
    <row r="42" spans="1:5" s="67" customFormat="1" ht="13.8" x14ac:dyDescent="0.3">
      <c r="A42" s="51" t="s">
        <v>2071</v>
      </c>
      <c r="B42" s="57" t="s">
        <v>2072</v>
      </c>
      <c r="C42" s="61" t="s">
        <v>1551</v>
      </c>
      <c r="D42" s="63">
        <v>43697.646203703705</v>
      </c>
      <c r="E42" s="55" t="str">
        <f t="shared" si="6"/>
        <v>*</v>
      </c>
    </row>
    <row r="43" spans="1:5" s="67" customFormat="1" ht="13.8" x14ac:dyDescent="0.3">
      <c r="A43" s="51" t="s">
        <v>1557</v>
      </c>
      <c r="B43" s="57" t="s">
        <v>2070</v>
      </c>
      <c r="C43" s="61" t="s">
        <v>1551</v>
      </c>
      <c r="D43" s="63">
        <v>43697.640856481485</v>
      </c>
      <c r="E43" s="55" t="str">
        <f t="shared" si="6"/>
        <v>*</v>
      </c>
    </row>
    <row r="44" spans="1:5" s="67" customFormat="1" ht="13.8" x14ac:dyDescent="0.3">
      <c r="A44" s="51" t="s">
        <v>1715</v>
      </c>
      <c r="B44" s="57" t="s">
        <v>2062</v>
      </c>
      <c r="C44" s="61" t="s">
        <v>1551</v>
      </c>
      <c r="D44" s="63">
        <v>43686.697685185187</v>
      </c>
      <c r="E44" s="55" t="str">
        <f t="shared" ref="E44:E49" si="7">"*"</f>
        <v>*</v>
      </c>
    </row>
    <row r="45" spans="1:5" s="67" customFormat="1" ht="13.8" x14ac:dyDescent="0.3">
      <c r="A45" s="51" t="s">
        <v>1604</v>
      </c>
      <c r="B45" s="57" t="s">
        <v>2056</v>
      </c>
      <c r="C45" s="61" t="s">
        <v>1551</v>
      </c>
      <c r="D45" s="63">
        <v>43686.65483796296</v>
      </c>
      <c r="E45" s="55" t="str">
        <f t="shared" si="7"/>
        <v>*</v>
      </c>
    </row>
    <row r="46" spans="1:5" s="67" customFormat="1" ht="13.8" x14ac:dyDescent="0.3">
      <c r="A46" s="51" t="s">
        <v>1717</v>
      </c>
      <c r="B46" s="57" t="s">
        <v>2031</v>
      </c>
      <c r="C46" s="61" t="s">
        <v>1551</v>
      </c>
      <c r="D46" s="63">
        <v>43686.367546296293</v>
      </c>
      <c r="E46" s="55" t="str">
        <f t="shared" si="7"/>
        <v>*</v>
      </c>
    </row>
    <row r="47" spans="1:5" s="67" customFormat="1" ht="13.8" x14ac:dyDescent="0.3">
      <c r="A47" s="51" t="s">
        <v>1704</v>
      </c>
      <c r="B47" s="57" t="s">
        <v>2026</v>
      </c>
      <c r="C47" s="61" t="s">
        <v>1551</v>
      </c>
      <c r="D47" s="63">
        <v>43685.658854166664</v>
      </c>
      <c r="E47" s="55" t="str">
        <f t="shared" si="7"/>
        <v>*</v>
      </c>
    </row>
    <row r="48" spans="1:5" s="67" customFormat="1" ht="13.8" x14ac:dyDescent="0.3">
      <c r="A48" s="51" t="s">
        <v>1635</v>
      </c>
      <c r="B48" s="57" t="s">
        <v>2022</v>
      </c>
      <c r="C48" s="61" t="s">
        <v>1551</v>
      </c>
      <c r="D48" s="63">
        <v>43685.608078703706</v>
      </c>
      <c r="E48" s="55" t="str">
        <f t="shared" si="7"/>
        <v>*</v>
      </c>
    </row>
    <row r="49" spans="1:5" s="67" customFormat="1" ht="13.8" x14ac:dyDescent="0.3">
      <c r="A49" s="51" t="s">
        <v>2013</v>
      </c>
      <c r="B49" s="57" t="s">
        <v>2069</v>
      </c>
      <c r="C49" s="61" t="s">
        <v>1551</v>
      </c>
      <c r="D49" s="63">
        <v>43697.580543981479</v>
      </c>
      <c r="E49" s="55" t="str">
        <f t="shared" si="7"/>
        <v>*</v>
      </c>
    </row>
    <row r="50" spans="1:5" s="67" customFormat="1" ht="13.8" x14ac:dyDescent="0.3">
      <c r="A50" s="51" t="s">
        <v>1533</v>
      </c>
      <c r="B50" s="57" t="s">
        <v>2000</v>
      </c>
      <c r="C50" s="61" t="s">
        <v>1551</v>
      </c>
      <c r="D50" s="63">
        <v>43685.353101851855</v>
      </c>
      <c r="E50" s="55" t="str">
        <f t="shared" ref="E50:E56" si="8">"*"</f>
        <v>*</v>
      </c>
    </row>
    <row r="51" spans="1:5" s="67" customFormat="1" ht="13.8" x14ac:dyDescent="0.3">
      <c r="A51" s="51" t="s">
        <v>1688</v>
      </c>
      <c r="B51" s="57" t="s">
        <v>1998</v>
      </c>
      <c r="C51" s="61" t="s">
        <v>1551</v>
      </c>
      <c r="D51" s="63">
        <v>43685.331354166665</v>
      </c>
      <c r="E51" s="55" t="str">
        <f t="shared" si="8"/>
        <v>*</v>
      </c>
    </row>
    <row r="52" spans="1:5" s="67" customFormat="1" ht="13.8" x14ac:dyDescent="0.3">
      <c r="A52" s="51" t="s">
        <v>1697</v>
      </c>
      <c r="B52" s="57" t="s">
        <v>1951</v>
      </c>
      <c r="C52" s="61" t="s">
        <v>1551</v>
      </c>
      <c r="D52" s="63">
        <v>43679.452488425923</v>
      </c>
      <c r="E52" s="55" t="str">
        <f t="shared" si="8"/>
        <v>*</v>
      </c>
    </row>
    <row r="53" spans="1:5" s="67" customFormat="1" ht="13.8" x14ac:dyDescent="0.3">
      <c r="A53" s="51" t="s">
        <v>1534</v>
      </c>
      <c r="B53" s="57" t="s">
        <v>1952</v>
      </c>
      <c r="C53" s="61" t="s">
        <v>1551</v>
      </c>
      <c r="D53" s="63">
        <v>43679.353113425925</v>
      </c>
      <c r="E53" s="55" t="str">
        <f t="shared" si="8"/>
        <v>*</v>
      </c>
    </row>
    <row r="54" spans="1:5" s="67" customFormat="1" ht="13.8" x14ac:dyDescent="0.3">
      <c r="A54" s="51" t="s">
        <v>1527</v>
      </c>
      <c r="B54" s="57" t="s">
        <v>3358</v>
      </c>
      <c r="C54" s="61" t="s">
        <v>1551</v>
      </c>
      <c r="D54" s="63">
        <v>43874.596585648149</v>
      </c>
      <c r="E54" s="55" t="str">
        <f t="shared" si="8"/>
        <v>*</v>
      </c>
    </row>
    <row r="55" spans="1:5" s="67" customFormat="1" ht="13.8" x14ac:dyDescent="0.3">
      <c r="A55" s="51" t="s">
        <v>1662</v>
      </c>
      <c r="B55" s="57" t="s">
        <v>1947</v>
      </c>
      <c r="C55" s="61" t="s">
        <v>1551</v>
      </c>
      <c r="D55" s="63">
        <v>43675.463935185187</v>
      </c>
      <c r="E55" s="55" t="str">
        <f t="shared" si="8"/>
        <v>*</v>
      </c>
    </row>
    <row r="56" spans="1:5" s="67" customFormat="1" ht="13.8" x14ac:dyDescent="0.3">
      <c r="A56" s="51" t="s">
        <v>1729</v>
      </c>
      <c r="B56" s="57" t="s">
        <v>1934</v>
      </c>
      <c r="C56" s="61" t="s">
        <v>1551</v>
      </c>
      <c r="D56" s="63">
        <v>43672.627488425926</v>
      </c>
      <c r="E56" s="55" t="str">
        <f t="shared" si="8"/>
        <v>*</v>
      </c>
    </row>
    <row r="57" spans="1:5" s="67" customFormat="1" ht="13.8" x14ac:dyDescent="0.3">
      <c r="A57" s="51" t="s">
        <v>1520</v>
      </c>
      <c r="B57" s="57" t="s">
        <v>1933</v>
      </c>
      <c r="C57" s="61" t="s">
        <v>1551</v>
      </c>
      <c r="D57" s="63">
        <v>43672.485659722224</v>
      </c>
      <c r="E57" s="55" t="str">
        <f t="shared" ref="E57:E62" si="9">"*"</f>
        <v>*</v>
      </c>
    </row>
    <row r="58" spans="1:5" s="67" customFormat="1" ht="13.8" x14ac:dyDescent="0.3">
      <c r="A58" s="51" t="s">
        <v>1788</v>
      </c>
      <c r="B58" s="57" t="s">
        <v>1922</v>
      </c>
      <c r="C58" s="61" t="s">
        <v>1551</v>
      </c>
      <c r="D58" s="63">
        <v>43663.402916666666</v>
      </c>
      <c r="E58" s="55" t="str">
        <f t="shared" si="9"/>
        <v>*</v>
      </c>
    </row>
    <row r="59" spans="1:5" s="67" customFormat="1" ht="13.8" x14ac:dyDescent="0.3">
      <c r="A59" s="51" t="s">
        <v>1893</v>
      </c>
      <c r="B59" s="57" t="s">
        <v>1923</v>
      </c>
      <c r="C59" s="61" t="s">
        <v>1551</v>
      </c>
      <c r="D59" s="63">
        <v>43663.402916666666</v>
      </c>
      <c r="E59" s="55" t="str">
        <f t="shared" si="9"/>
        <v>*</v>
      </c>
    </row>
    <row r="60" spans="1:5" s="67" customFormat="1" ht="13.8" x14ac:dyDescent="0.3">
      <c r="A60" s="51" t="s">
        <v>1894</v>
      </c>
      <c r="B60" s="57" t="s">
        <v>1924</v>
      </c>
      <c r="C60" s="61" t="s">
        <v>1551</v>
      </c>
      <c r="D60" s="63">
        <v>43663.402916666666</v>
      </c>
      <c r="E60" s="55" t="str">
        <f t="shared" si="9"/>
        <v>*</v>
      </c>
    </row>
    <row r="61" spans="1:5" s="67" customFormat="1" ht="13.8" x14ac:dyDescent="0.3">
      <c r="A61" s="51" t="s">
        <v>1842</v>
      </c>
      <c r="B61" s="57" t="s">
        <v>1921</v>
      </c>
      <c r="C61" s="61" t="s">
        <v>1551</v>
      </c>
      <c r="D61" s="63">
        <v>43663.402916666666</v>
      </c>
      <c r="E61" s="55" t="str">
        <f t="shared" si="9"/>
        <v>*</v>
      </c>
    </row>
    <row r="62" spans="1:5" s="67" customFormat="1" ht="13.8" x14ac:dyDescent="0.3">
      <c r="A62" s="51" t="s">
        <v>1779</v>
      </c>
      <c r="B62" s="57" t="s">
        <v>1920</v>
      </c>
      <c r="C62" s="61" t="s">
        <v>1551</v>
      </c>
      <c r="D62" s="63">
        <v>43663.402916666666</v>
      </c>
      <c r="E62" s="55" t="str">
        <f t="shared" si="9"/>
        <v>*</v>
      </c>
    </row>
    <row r="63" spans="1:5" s="67" customFormat="1" ht="13.8" x14ac:dyDescent="0.3">
      <c r="A63" s="51" t="s">
        <v>1807</v>
      </c>
      <c r="B63" s="57" t="s">
        <v>1916</v>
      </c>
      <c r="C63" s="61" t="s">
        <v>1551</v>
      </c>
      <c r="D63" s="63">
        <v>43663.395046296297</v>
      </c>
      <c r="E63" s="55" t="str">
        <f t="shared" si="0"/>
        <v>*</v>
      </c>
    </row>
    <row r="64" spans="1:5" s="67" customFormat="1" ht="13.8" x14ac:dyDescent="0.3">
      <c r="A64" s="51" t="s">
        <v>1853</v>
      </c>
      <c r="B64" s="57" t="s">
        <v>1453</v>
      </c>
      <c r="C64" s="61" t="s">
        <v>1551</v>
      </c>
      <c r="D64" s="63">
        <v>43663.389537037037</v>
      </c>
      <c r="E64" s="55" t="str">
        <f t="shared" si="0"/>
        <v>*</v>
      </c>
    </row>
    <row r="65" spans="1:5" s="67" customFormat="1" ht="13.8" x14ac:dyDescent="0.3">
      <c r="A65" s="51" t="s">
        <v>1898</v>
      </c>
      <c r="B65" s="57" t="s">
        <v>1915</v>
      </c>
      <c r="C65" s="61" t="s">
        <v>1551</v>
      </c>
      <c r="D65" s="63">
        <v>43663.387858796297</v>
      </c>
      <c r="E65" s="55" t="str">
        <f t="shared" si="0"/>
        <v>*</v>
      </c>
    </row>
    <row r="66" spans="1:5" s="67" customFormat="1" ht="13.8" x14ac:dyDescent="0.3">
      <c r="A66" s="65" t="s">
        <v>1773</v>
      </c>
      <c r="B66" s="57" t="s">
        <v>1911</v>
      </c>
      <c r="C66" s="62" t="s">
        <v>1551</v>
      </c>
      <c r="D66" s="64">
        <v>43662.671064814815</v>
      </c>
      <c r="E66" s="56" t="str">
        <f t="shared" si="0"/>
        <v>*</v>
      </c>
    </row>
    <row r="67" spans="1:5" s="67" customFormat="1" x14ac:dyDescent="0.3">
      <c r="A67"/>
      <c r="B67"/>
      <c r="C67"/>
      <c r="D67"/>
      <c r="E67"/>
    </row>
    <row r="68" spans="1:5" s="67" customFormat="1" x14ac:dyDescent="0.3">
      <c r="A68"/>
      <c r="B68"/>
      <c r="C68"/>
      <c r="D68"/>
      <c r="E68"/>
    </row>
    <row r="69" spans="1:5" s="67" customFormat="1" x14ac:dyDescent="0.3">
      <c r="A69"/>
      <c r="B69"/>
      <c r="C69"/>
      <c r="D69"/>
      <c r="E69"/>
    </row>
    <row r="70" spans="1:5" s="67" customFormat="1" x14ac:dyDescent="0.3">
      <c r="A70"/>
      <c r="B70"/>
      <c r="C70"/>
      <c r="D70"/>
      <c r="E70"/>
    </row>
    <row r="71" spans="1:5" s="67" customFormat="1" x14ac:dyDescent="0.3">
      <c r="A71"/>
      <c r="B71"/>
      <c r="C71"/>
      <c r="D71"/>
      <c r="E71"/>
    </row>
    <row r="72" spans="1:5" s="67" customFormat="1" x14ac:dyDescent="0.3">
      <c r="A72"/>
      <c r="B72"/>
      <c r="C72"/>
      <c r="D72"/>
      <c r="E72"/>
    </row>
    <row r="73" spans="1:5" s="67" customFormat="1" x14ac:dyDescent="0.3">
      <c r="A73"/>
      <c r="B73"/>
      <c r="C73"/>
      <c r="D73"/>
      <c r="E73"/>
    </row>
    <row r="74" spans="1:5" s="68" customFormat="1" x14ac:dyDescent="0.3">
      <c r="A74"/>
      <c r="B74"/>
      <c r="C74"/>
      <c r="D74"/>
      <c r="E74"/>
    </row>
    <row r="75" spans="1:5" s="68" customFormat="1" x14ac:dyDescent="0.3">
      <c r="A75"/>
      <c r="B75"/>
      <c r="C75"/>
      <c r="D75"/>
      <c r="E75"/>
    </row>
    <row r="76" spans="1:5" s="68" customFormat="1" x14ac:dyDescent="0.3">
      <c r="A76"/>
      <c r="B76"/>
      <c r="C76"/>
      <c r="D76"/>
      <c r="E76"/>
    </row>
    <row r="77" spans="1:5" s="58" customFormat="1" x14ac:dyDescent="0.3">
      <c r="A77"/>
      <c r="B77"/>
      <c r="C77"/>
      <c r="D77"/>
      <c r="E77"/>
    </row>
    <row r="78" spans="1:5" s="58" customFormat="1" x14ac:dyDescent="0.3">
      <c r="A78"/>
      <c r="B78"/>
      <c r="C78"/>
      <c r="D78"/>
      <c r="E78"/>
    </row>
    <row r="79" spans="1:5" s="58" customFormat="1" x14ac:dyDescent="0.3">
      <c r="A79"/>
      <c r="B79"/>
      <c r="C79"/>
      <c r="D79"/>
      <c r="E79"/>
    </row>
    <row r="80" spans="1:5" s="58" customFormat="1" x14ac:dyDescent="0.3">
      <c r="A80"/>
      <c r="B80"/>
      <c r="C80"/>
      <c r="D80"/>
      <c r="E80"/>
    </row>
  </sheetData>
  <sheetProtection sheet="1" objects="1" scenarios="1"/>
  <mergeCells count="1">
    <mergeCell ref="A1:B1"/>
  </mergeCells>
  <conditionalFormatting sqref="A66">
    <cfRule type="duplicateValues" dxfId="78" priority="1"/>
  </conditionalFormatting>
  <conditionalFormatting sqref="A3:A66">
    <cfRule type="duplicateValues" dxfId="77" priority="1232"/>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54307" r:id="rId4" name="btn_FracassadosNovo">
          <controlPr defaultSize="0" autoLine="0" r:id="rId5">
            <anchor moveWithCells="1">
              <from>
                <xdr:col>1</xdr:col>
                <xdr:colOff>556260</xdr:colOff>
                <xdr:row>0</xdr:row>
                <xdr:rowOff>99060</xdr:rowOff>
              </from>
              <to>
                <xdr:col>1</xdr:col>
                <xdr:colOff>2461260</xdr:colOff>
                <xdr:row>0</xdr:row>
                <xdr:rowOff>480060</xdr:rowOff>
              </to>
            </anchor>
          </controlPr>
        </control>
      </mc:Choice>
      <mc:Fallback>
        <control shapeId="354307" r:id="rId4" name="btn_FracassadosNovo"/>
      </mc:Fallback>
    </mc:AlternateContent>
    <mc:AlternateContent xmlns:mc="http://schemas.openxmlformats.org/markup-compatibility/2006">
      <mc:Choice Requires="x14">
        <control shapeId="354369" r:id="rId6" name="btn_FracassadosVerDet">
          <controlPr defaultSize="0" autoLine="0" r:id="rId7">
            <anchor moveWithCells="1">
              <from>
                <xdr:col>1</xdr:col>
                <xdr:colOff>2499360</xdr:colOff>
                <xdr:row>0</xdr:row>
                <xdr:rowOff>99060</xdr:rowOff>
              </from>
              <to>
                <xdr:col>1</xdr:col>
                <xdr:colOff>4404360</xdr:colOff>
                <xdr:row>0</xdr:row>
                <xdr:rowOff>480060</xdr:rowOff>
              </to>
            </anchor>
          </controlPr>
        </control>
      </mc:Choice>
      <mc:Fallback>
        <control shapeId="354369" r:id="rId6" name="btn_FracassadosVerDet"/>
      </mc:Fallback>
    </mc:AlternateContent>
    <mc:AlternateContent xmlns:mc="http://schemas.openxmlformats.org/markup-compatibility/2006">
      <mc:Choice Requires="x14">
        <control shapeId="354384" r:id="rId8" name="btn_FracassadosVoltar">
          <controlPr defaultSize="0" autoLine="0" r:id="rId9">
            <anchor moveWithCells="1">
              <from>
                <xdr:col>0</xdr:col>
                <xdr:colOff>60960</xdr:colOff>
                <xdr:row>0</xdr:row>
                <xdr:rowOff>99060</xdr:rowOff>
              </from>
              <to>
                <xdr:col>1</xdr:col>
                <xdr:colOff>518160</xdr:colOff>
                <xdr:row>0</xdr:row>
                <xdr:rowOff>480060</xdr:rowOff>
              </to>
            </anchor>
          </controlPr>
        </control>
      </mc:Choice>
      <mc:Fallback>
        <control shapeId="354384" r:id="rId8" name="btn_FracassadosVoltar"/>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Pregões!$A$3:$A$234</xm:f>
          </x14:formula1>
          <xm:sqref>A3:A66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0"/>
  <dimension ref="A1:G448"/>
  <sheetViews>
    <sheetView workbookViewId="0">
      <pane ySplit="2" topLeftCell="A186" activePane="bottomLeft" state="frozen"/>
      <selection pane="bottomLeft" activeCell="A2" sqref="A2"/>
    </sheetView>
  </sheetViews>
  <sheetFormatPr defaultRowHeight="14.4" x14ac:dyDescent="0.3"/>
  <cols>
    <col min="1" max="1" width="21.109375" customWidth="1"/>
    <col min="2" max="2" width="17.44140625" bestFit="1" customWidth="1"/>
    <col min="3" max="3" width="9.109375" hidden="1" customWidth="1"/>
    <col min="4" max="4" width="4.44140625" bestFit="1" customWidth="1"/>
  </cols>
  <sheetData>
    <row r="1" spans="1:7" ht="48" customHeight="1" x14ac:dyDescent="0.3">
      <c r="A1" s="404"/>
      <c r="B1" s="404"/>
      <c r="C1" s="404"/>
      <c r="D1" s="404"/>
      <c r="E1" s="404"/>
      <c r="F1" s="404"/>
      <c r="G1" s="404"/>
    </row>
    <row r="2" spans="1:7" x14ac:dyDescent="0.3">
      <c r="A2" s="34" t="s">
        <v>1515</v>
      </c>
      <c r="B2" s="34" t="s">
        <v>1913</v>
      </c>
      <c r="C2" s="47" t="s">
        <v>1914</v>
      </c>
      <c r="D2" t="s">
        <v>1552</v>
      </c>
    </row>
    <row r="3" spans="1:7" x14ac:dyDescent="0.3">
      <c r="A3" s="51" t="s">
        <v>3330</v>
      </c>
      <c r="B3" s="52">
        <v>3</v>
      </c>
      <c r="C3" s="70">
        <f>COUNTIF(tabItensImprósperos[PREGÃO],tabImprósperosDetalhes[[#This Row],[PREGÃO]])</f>
        <v>1</v>
      </c>
      <c r="D3" s="69" t="str">
        <f t="shared" ref="D3:D66" si="0">"*"</f>
        <v>*</v>
      </c>
    </row>
    <row r="4" spans="1:7" x14ac:dyDescent="0.3">
      <c r="A4" s="51" t="s">
        <v>3330</v>
      </c>
      <c r="B4" s="52">
        <v>5</v>
      </c>
      <c r="C4" s="70">
        <f>COUNTIF(tabItensImprósperos[PREGÃO],tabImprósperosDetalhes[[#This Row],[PREGÃO]])</f>
        <v>1</v>
      </c>
      <c r="D4" s="69" t="str">
        <f t="shared" si="0"/>
        <v>*</v>
      </c>
    </row>
    <row r="5" spans="1:7" x14ac:dyDescent="0.3">
      <c r="A5" s="51" t="s">
        <v>3330</v>
      </c>
      <c r="B5" s="52">
        <v>6</v>
      </c>
      <c r="C5" s="70">
        <f>COUNTIF(tabItensImprósperos[PREGÃO],tabImprósperosDetalhes[[#This Row],[PREGÃO]])</f>
        <v>1</v>
      </c>
      <c r="D5" s="69" t="str">
        <f t="shared" si="0"/>
        <v>*</v>
      </c>
    </row>
    <row r="6" spans="1:7" x14ac:dyDescent="0.3">
      <c r="A6" s="51" t="s">
        <v>3330</v>
      </c>
      <c r="B6" s="52">
        <v>7</v>
      </c>
      <c r="C6" s="70">
        <f>COUNTIF(tabItensImprósperos[PREGÃO],tabImprósperosDetalhes[[#This Row],[PREGÃO]])</f>
        <v>1</v>
      </c>
      <c r="D6" s="69" t="str">
        <f t="shared" si="0"/>
        <v>*</v>
      </c>
    </row>
    <row r="7" spans="1:7" x14ac:dyDescent="0.3">
      <c r="A7" s="51" t="s">
        <v>3330</v>
      </c>
      <c r="B7" s="52">
        <v>8</v>
      </c>
      <c r="C7" s="70">
        <f>COUNTIF(tabItensImprósperos[PREGÃO],tabImprósperosDetalhes[[#This Row],[PREGÃO]])</f>
        <v>1</v>
      </c>
      <c r="D7" s="69" t="str">
        <f t="shared" si="0"/>
        <v>*</v>
      </c>
    </row>
    <row r="8" spans="1:7" x14ac:dyDescent="0.3">
      <c r="A8" s="51" t="s">
        <v>3330</v>
      </c>
      <c r="B8" s="52">
        <v>9</v>
      </c>
      <c r="C8" s="70">
        <f>COUNTIF(tabItensImprósperos[PREGÃO],tabImprósperosDetalhes[[#This Row],[PREGÃO]])</f>
        <v>1</v>
      </c>
      <c r="D8" s="69" t="str">
        <f t="shared" si="0"/>
        <v>*</v>
      </c>
    </row>
    <row r="9" spans="1:7" x14ac:dyDescent="0.3">
      <c r="A9" s="51" t="s">
        <v>3330</v>
      </c>
      <c r="B9" s="52">
        <v>10</v>
      </c>
      <c r="C9" s="70">
        <f>COUNTIF(tabItensImprósperos[PREGÃO],tabImprósperosDetalhes[[#This Row],[PREGÃO]])</f>
        <v>1</v>
      </c>
      <c r="D9" s="69" t="str">
        <f t="shared" si="0"/>
        <v>*</v>
      </c>
    </row>
    <row r="10" spans="1:7" x14ac:dyDescent="0.3">
      <c r="A10" s="51" t="s">
        <v>3330</v>
      </c>
      <c r="B10" s="52">
        <v>11</v>
      </c>
      <c r="C10" s="70">
        <f>COUNTIF(tabItensImprósperos[PREGÃO],tabImprósperosDetalhes[[#This Row],[PREGÃO]])</f>
        <v>1</v>
      </c>
      <c r="D10" s="69" t="str">
        <f t="shared" si="0"/>
        <v>*</v>
      </c>
    </row>
    <row r="11" spans="1:7" x14ac:dyDescent="0.3">
      <c r="A11" s="51" t="s">
        <v>3330</v>
      </c>
      <c r="B11" s="52">
        <v>12</v>
      </c>
      <c r="C11" s="70">
        <f>COUNTIF(tabItensImprósperos[PREGÃO],tabImprósperosDetalhes[[#This Row],[PREGÃO]])</f>
        <v>1</v>
      </c>
      <c r="D11" s="69" t="str">
        <f t="shared" si="0"/>
        <v>*</v>
      </c>
    </row>
    <row r="12" spans="1:7" x14ac:dyDescent="0.3">
      <c r="A12" s="51" t="s">
        <v>3330</v>
      </c>
      <c r="B12" s="52">
        <v>13</v>
      </c>
      <c r="C12" s="70">
        <f>COUNTIF(tabItensImprósperos[PREGÃO],tabImprósperosDetalhes[[#This Row],[PREGÃO]])</f>
        <v>1</v>
      </c>
      <c r="D12" s="69" t="str">
        <f t="shared" si="0"/>
        <v>*</v>
      </c>
    </row>
    <row r="13" spans="1:7" x14ac:dyDescent="0.3">
      <c r="A13" s="51" t="s">
        <v>3330</v>
      </c>
      <c r="B13" s="52">
        <v>14</v>
      </c>
      <c r="C13" s="70">
        <f>COUNTIF(tabItensImprósperos[PREGÃO],tabImprósperosDetalhes[[#This Row],[PREGÃO]])</f>
        <v>1</v>
      </c>
      <c r="D13" s="69" t="str">
        <f t="shared" si="0"/>
        <v>*</v>
      </c>
    </row>
    <row r="14" spans="1:7" x14ac:dyDescent="0.3">
      <c r="A14" s="51" t="s">
        <v>3330</v>
      </c>
      <c r="B14" s="52">
        <v>15</v>
      </c>
      <c r="C14" s="70">
        <f>COUNTIF(tabItensImprósperos[PREGÃO],tabImprósperosDetalhes[[#This Row],[PREGÃO]])</f>
        <v>1</v>
      </c>
      <c r="D14" s="69" t="str">
        <f t="shared" si="0"/>
        <v>*</v>
      </c>
    </row>
    <row r="15" spans="1:7" x14ac:dyDescent="0.3">
      <c r="A15" s="51" t="s">
        <v>3330</v>
      </c>
      <c r="B15" s="52">
        <v>18</v>
      </c>
      <c r="C15" s="70">
        <f>COUNTIF(tabItensImprósperos[PREGÃO],tabImprósperosDetalhes[[#This Row],[PREGÃO]])</f>
        <v>1</v>
      </c>
      <c r="D15" s="69" t="str">
        <f t="shared" si="0"/>
        <v>*</v>
      </c>
    </row>
    <row r="16" spans="1:7" x14ac:dyDescent="0.3">
      <c r="A16" s="51" t="s">
        <v>3330</v>
      </c>
      <c r="B16" s="52">
        <v>20</v>
      </c>
      <c r="C16" s="70">
        <f>COUNTIF(tabItensImprósperos[PREGÃO],tabImprósperosDetalhes[[#This Row],[PREGÃO]])</f>
        <v>1</v>
      </c>
      <c r="D16" s="69" t="str">
        <f t="shared" si="0"/>
        <v>*</v>
      </c>
    </row>
    <row r="17" spans="1:4" x14ac:dyDescent="0.3">
      <c r="A17" s="51" t="s">
        <v>3330</v>
      </c>
      <c r="B17" s="52">
        <v>25</v>
      </c>
      <c r="C17" s="70">
        <f>COUNTIF(tabItensImprósperos[PREGÃO],tabImprósperosDetalhes[[#This Row],[PREGÃO]])</f>
        <v>1</v>
      </c>
      <c r="D17" s="69" t="str">
        <f t="shared" si="0"/>
        <v>*</v>
      </c>
    </row>
    <row r="18" spans="1:4" x14ac:dyDescent="0.3">
      <c r="A18" s="51" t="s">
        <v>3330</v>
      </c>
      <c r="B18" s="52">
        <v>26</v>
      </c>
      <c r="C18" s="70">
        <f>COUNTIF(tabItensImprósperos[PREGÃO],tabImprósperosDetalhes[[#This Row],[PREGÃO]])</f>
        <v>1</v>
      </c>
      <c r="D18" s="69" t="str">
        <f t="shared" si="0"/>
        <v>*</v>
      </c>
    </row>
    <row r="19" spans="1:4" x14ac:dyDescent="0.3">
      <c r="A19" s="51" t="s">
        <v>1985</v>
      </c>
      <c r="B19" s="52">
        <v>1</v>
      </c>
      <c r="C19" s="70">
        <f>COUNTIF(tabItensImprósperos[PREGÃO],tabImprósperosDetalhes[[#This Row],[PREGÃO]])</f>
        <v>1</v>
      </c>
      <c r="D19" s="69" t="str">
        <f t="shared" si="0"/>
        <v>*</v>
      </c>
    </row>
    <row r="20" spans="1:4" x14ac:dyDescent="0.3">
      <c r="A20" s="51" t="s">
        <v>1985</v>
      </c>
      <c r="B20" s="52">
        <v>2</v>
      </c>
      <c r="C20" s="70">
        <f>COUNTIF(tabItensImprósperos[PREGÃO],tabImprósperosDetalhes[[#This Row],[PREGÃO]])</f>
        <v>1</v>
      </c>
      <c r="D20" s="69" t="str">
        <f t="shared" si="0"/>
        <v>*</v>
      </c>
    </row>
    <row r="21" spans="1:4" x14ac:dyDescent="0.3">
      <c r="A21" s="51" t="s">
        <v>3333</v>
      </c>
      <c r="B21" s="52">
        <v>1</v>
      </c>
      <c r="C21" s="70">
        <f>COUNTIF(tabItensImprósperos[PREGÃO],tabImprósperosDetalhes[[#This Row],[PREGÃO]])</f>
        <v>1</v>
      </c>
      <c r="D21" s="69" t="str">
        <f t="shared" si="0"/>
        <v>*</v>
      </c>
    </row>
    <row r="22" spans="1:4" x14ac:dyDescent="0.3">
      <c r="A22" s="51" t="s">
        <v>3333</v>
      </c>
      <c r="B22" s="52">
        <v>3</v>
      </c>
      <c r="C22" s="70">
        <f>COUNTIF(tabItensImprósperos[PREGÃO],tabImprósperosDetalhes[[#This Row],[PREGÃO]])</f>
        <v>1</v>
      </c>
      <c r="D22" s="69" t="str">
        <f t="shared" si="0"/>
        <v>*</v>
      </c>
    </row>
    <row r="23" spans="1:4" x14ac:dyDescent="0.3">
      <c r="A23" s="51" t="s">
        <v>3333</v>
      </c>
      <c r="B23" s="52">
        <v>4</v>
      </c>
      <c r="C23" s="70">
        <f>COUNTIF(tabItensImprósperos[PREGÃO],tabImprósperosDetalhes[[#This Row],[PREGÃO]])</f>
        <v>1</v>
      </c>
      <c r="D23" s="69" t="str">
        <f t="shared" si="0"/>
        <v>*</v>
      </c>
    </row>
    <row r="24" spans="1:4" x14ac:dyDescent="0.3">
      <c r="A24" s="51" t="s">
        <v>3333</v>
      </c>
      <c r="B24" s="52">
        <v>5</v>
      </c>
      <c r="C24" s="70">
        <f>COUNTIF(tabItensImprósperos[PREGÃO],tabImprósperosDetalhes[[#This Row],[PREGÃO]])</f>
        <v>1</v>
      </c>
      <c r="D24" s="69" t="str">
        <f t="shared" si="0"/>
        <v>*</v>
      </c>
    </row>
    <row r="25" spans="1:4" x14ac:dyDescent="0.3">
      <c r="A25" s="51" t="s">
        <v>3333</v>
      </c>
      <c r="B25" s="52">
        <v>6</v>
      </c>
      <c r="C25" s="70">
        <f>COUNTIF(tabItensImprósperos[PREGÃO],tabImprósperosDetalhes[[#This Row],[PREGÃO]])</f>
        <v>1</v>
      </c>
      <c r="D25" s="69" t="str">
        <f t="shared" si="0"/>
        <v>*</v>
      </c>
    </row>
    <row r="26" spans="1:4" x14ac:dyDescent="0.3">
      <c r="A26" s="51" t="s">
        <v>3333</v>
      </c>
      <c r="B26" s="52">
        <v>7</v>
      </c>
      <c r="C26" s="70">
        <f>COUNTIF(tabItensImprósperos[PREGÃO],tabImprósperosDetalhes[[#This Row],[PREGÃO]])</f>
        <v>1</v>
      </c>
      <c r="D26" s="69" t="str">
        <f t="shared" si="0"/>
        <v>*</v>
      </c>
    </row>
    <row r="27" spans="1:4" x14ac:dyDescent="0.3">
      <c r="A27" s="51" t="s">
        <v>3333</v>
      </c>
      <c r="B27" s="52">
        <v>8</v>
      </c>
      <c r="C27" s="70">
        <f>COUNTIF(tabItensImprósperos[PREGÃO],tabImprósperosDetalhes[[#This Row],[PREGÃO]])</f>
        <v>1</v>
      </c>
      <c r="D27" s="69" t="str">
        <f t="shared" si="0"/>
        <v>*</v>
      </c>
    </row>
    <row r="28" spans="1:4" x14ac:dyDescent="0.3">
      <c r="A28" s="51" t="s">
        <v>3333</v>
      </c>
      <c r="B28" s="52">
        <v>9</v>
      </c>
      <c r="C28" s="70">
        <f>COUNTIF(tabItensImprósperos[PREGÃO],tabImprósperosDetalhes[[#This Row],[PREGÃO]])</f>
        <v>1</v>
      </c>
      <c r="D28" s="69" t="str">
        <f t="shared" si="0"/>
        <v>*</v>
      </c>
    </row>
    <row r="29" spans="1:4" x14ac:dyDescent="0.3">
      <c r="A29" s="51" t="s">
        <v>3333</v>
      </c>
      <c r="B29" s="52">
        <v>10</v>
      </c>
      <c r="C29" s="70">
        <f>COUNTIF(tabItensImprósperos[PREGÃO],tabImprósperosDetalhes[[#This Row],[PREGÃO]])</f>
        <v>1</v>
      </c>
      <c r="D29" s="69" t="str">
        <f t="shared" si="0"/>
        <v>*</v>
      </c>
    </row>
    <row r="30" spans="1:4" x14ac:dyDescent="0.3">
      <c r="A30" s="51" t="s">
        <v>3333</v>
      </c>
      <c r="B30" s="52">
        <v>11</v>
      </c>
      <c r="C30" s="70">
        <f>COUNTIF(tabItensImprósperos[PREGÃO],tabImprósperosDetalhes[[#This Row],[PREGÃO]])</f>
        <v>1</v>
      </c>
      <c r="D30" s="69" t="str">
        <f t="shared" si="0"/>
        <v>*</v>
      </c>
    </row>
    <row r="31" spans="1:4" x14ac:dyDescent="0.3">
      <c r="A31" s="51" t="s">
        <v>3333</v>
      </c>
      <c r="B31" s="52">
        <v>12</v>
      </c>
      <c r="C31" s="70">
        <f>COUNTIF(tabItensImprósperos[PREGÃO],tabImprósperosDetalhes[[#This Row],[PREGÃO]])</f>
        <v>1</v>
      </c>
      <c r="D31" s="69" t="str">
        <f t="shared" si="0"/>
        <v>*</v>
      </c>
    </row>
    <row r="32" spans="1:4" x14ac:dyDescent="0.3">
      <c r="A32" s="51" t="s">
        <v>3333</v>
      </c>
      <c r="B32" s="52">
        <v>13</v>
      </c>
      <c r="C32" s="70">
        <f>COUNTIF(tabItensImprósperos[PREGÃO],tabImprósperosDetalhes[[#This Row],[PREGÃO]])</f>
        <v>1</v>
      </c>
      <c r="D32" s="69" t="str">
        <f t="shared" si="0"/>
        <v>*</v>
      </c>
    </row>
    <row r="33" spans="1:4" x14ac:dyDescent="0.3">
      <c r="A33" s="51" t="s">
        <v>3333</v>
      </c>
      <c r="B33" s="52">
        <v>14</v>
      </c>
      <c r="C33" s="70">
        <f>COUNTIF(tabItensImprósperos[PREGÃO],tabImprósperosDetalhes[[#This Row],[PREGÃO]])</f>
        <v>1</v>
      </c>
      <c r="D33" s="69" t="str">
        <f t="shared" si="0"/>
        <v>*</v>
      </c>
    </row>
    <row r="34" spans="1:4" x14ac:dyDescent="0.3">
      <c r="A34" s="51" t="s">
        <v>3333</v>
      </c>
      <c r="B34" s="52">
        <v>15</v>
      </c>
      <c r="C34" s="70">
        <f>COUNTIF(tabItensImprósperos[PREGÃO],tabImprósperosDetalhes[[#This Row],[PREGÃO]])</f>
        <v>1</v>
      </c>
      <c r="D34" s="69" t="str">
        <f t="shared" si="0"/>
        <v>*</v>
      </c>
    </row>
    <row r="35" spans="1:4" x14ac:dyDescent="0.3">
      <c r="A35" s="51" t="s">
        <v>3333</v>
      </c>
      <c r="B35" s="52">
        <v>16</v>
      </c>
      <c r="C35" s="70">
        <f>COUNTIF(tabItensImprósperos[PREGÃO],tabImprósperosDetalhes[[#This Row],[PREGÃO]])</f>
        <v>1</v>
      </c>
      <c r="D35" s="69" t="str">
        <f t="shared" si="0"/>
        <v>*</v>
      </c>
    </row>
    <row r="36" spans="1:4" x14ac:dyDescent="0.3">
      <c r="A36" s="51" t="s">
        <v>3333</v>
      </c>
      <c r="B36" s="52">
        <v>18</v>
      </c>
      <c r="C36" s="70">
        <f>COUNTIF(tabItensImprósperos[PREGÃO],tabImprósperosDetalhes[[#This Row],[PREGÃO]])</f>
        <v>1</v>
      </c>
      <c r="D36" s="69" t="str">
        <f t="shared" si="0"/>
        <v>*</v>
      </c>
    </row>
    <row r="37" spans="1:4" x14ac:dyDescent="0.3">
      <c r="A37" s="51" t="s">
        <v>3333</v>
      </c>
      <c r="B37" s="52">
        <v>19</v>
      </c>
      <c r="C37" s="70">
        <f>COUNTIF(tabItensImprósperos[PREGÃO],tabImprósperosDetalhes[[#This Row],[PREGÃO]])</f>
        <v>1</v>
      </c>
      <c r="D37" s="69" t="str">
        <f t="shared" si="0"/>
        <v>*</v>
      </c>
    </row>
    <row r="38" spans="1:4" x14ac:dyDescent="0.3">
      <c r="A38" s="51" t="s">
        <v>3333</v>
      </c>
      <c r="B38" s="52">
        <v>20</v>
      </c>
      <c r="C38" s="70">
        <f>COUNTIF(tabItensImprósperos[PREGÃO],tabImprósperosDetalhes[[#This Row],[PREGÃO]])</f>
        <v>1</v>
      </c>
      <c r="D38" s="69" t="str">
        <f t="shared" si="0"/>
        <v>*</v>
      </c>
    </row>
    <row r="39" spans="1:4" x14ac:dyDescent="0.3">
      <c r="A39" s="51" t="s">
        <v>3333</v>
      </c>
      <c r="B39" s="52">
        <v>21</v>
      </c>
      <c r="C39" s="70">
        <f>COUNTIF(tabItensImprósperos[PREGÃO],tabImprósperosDetalhes[[#This Row],[PREGÃO]])</f>
        <v>1</v>
      </c>
      <c r="D39" s="69" t="str">
        <f t="shared" si="0"/>
        <v>*</v>
      </c>
    </row>
    <row r="40" spans="1:4" x14ac:dyDescent="0.3">
      <c r="A40" s="51" t="s">
        <v>3333</v>
      </c>
      <c r="B40" s="52">
        <v>22</v>
      </c>
      <c r="C40" s="70">
        <f>COUNTIF(tabItensImprósperos[PREGÃO],tabImprósperosDetalhes[[#This Row],[PREGÃO]])</f>
        <v>1</v>
      </c>
      <c r="D40" s="69" t="str">
        <f t="shared" si="0"/>
        <v>*</v>
      </c>
    </row>
    <row r="41" spans="1:4" x14ac:dyDescent="0.3">
      <c r="A41" s="51" t="s">
        <v>3333</v>
      </c>
      <c r="B41" s="52">
        <v>23</v>
      </c>
      <c r="C41" s="70">
        <f>COUNTIF(tabItensImprósperos[PREGÃO],tabImprósperosDetalhes[[#This Row],[PREGÃO]])</f>
        <v>1</v>
      </c>
      <c r="D41" s="69" t="str">
        <f t="shared" si="0"/>
        <v>*</v>
      </c>
    </row>
    <row r="42" spans="1:4" x14ac:dyDescent="0.3">
      <c r="A42" s="51" t="s">
        <v>3333</v>
      </c>
      <c r="B42" s="52">
        <v>24</v>
      </c>
      <c r="C42" s="70">
        <f>COUNTIF(tabItensImprósperos[PREGÃO],tabImprósperosDetalhes[[#This Row],[PREGÃO]])</f>
        <v>1</v>
      </c>
      <c r="D42" s="69" t="str">
        <f t="shared" si="0"/>
        <v>*</v>
      </c>
    </row>
    <row r="43" spans="1:4" x14ac:dyDescent="0.3">
      <c r="A43" s="51" t="s">
        <v>3333</v>
      </c>
      <c r="B43" s="52">
        <v>25</v>
      </c>
      <c r="C43" s="70">
        <f>COUNTIF(tabItensImprósperos[PREGÃO],tabImprósperosDetalhes[[#This Row],[PREGÃO]])</f>
        <v>1</v>
      </c>
      <c r="D43" s="69" t="str">
        <f t="shared" si="0"/>
        <v>*</v>
      </c>
    </row>
    <row r="44" spans="1:4" x14ac:dyDescent="0.3">
      <c r="A44" s="51" t="s">
        <v>3333</v>
      </c>
      <c r="B44" s="52">
        <v>26</v>
      </c>
      <c r="C44" s="70">
        <f>COUNTIF(tabItensImprósperos[PREGÃO],tabImprósperosDetalhes[[#This Row],[PREGÃO]])</f>
        <v>1</v>
      </c>
      <c r="D44" s="69" t="str">
        <f t="shared" si="0"/>
        <v>*</v>
      </c>
    </row>
    <row r="45" spans="1:4" x14ac:dyDescent="0.3">
      <c r="A45" s="51" t="s">
        <v>3333</v>
      </c>
      <c r="B45" s="52">
        <v>27</v>
      </c>
      <c r="C45" s="70">
        <f>COUNTIF(tabItensImprósperos[PREGÃO],tabImprósperosDetalhes[[#This Row],[PREGÃO]])</f>
        <v>1</v>
      </c>
      <c r="D45" s="69" t="str">
        <f t="shared" si="0"/>
        <v>*</v>
      </c>
    </row>
    <row r="46" spans="1:4" x14ac:dyDescent="0.3">
      <c r="A46" s="51" t="s">
        <v>3333</v>
      </c>
      <c r="B46" s="52">
        <v>28</v>
      </c>
      <c r="C46" s="70">
        <f>COUNTIF(tabItensImprósperos[PREGÃO],tabImprósperosDetalhes[[#This Row],[PREGÃO]])</f>
        <v>1</v>
      </c>
      <c r="D46" s="69" t="str">
        <f t="shared" si="0"/>
        <v>*</v>
      </c>
    </row>
    <row r="47" spans="1:4" x14ac:dyDescent="0.3">
      <c r="A47" s="51" t="s">
        <v>3333</v>
      </c>
      <c r="B47" s="52">
        <v>30</v>
      </c>
      <c r="C47" s="70">
        <f>COUNTIF(tabItensImprósperos[PREGÃO],tabImprósperosDetalhes[[#This Row],[PREGÃO]])</f>
        <v>1</v>
      </c>
      <c r="D47" s="69" t="str">
        <f t="shared" si="0"/>
        <v>*</v>
      </c>
    </row>
    <row r="48" spans="1:4" x14ac:dyDescent="0.3">
      <c r="A48" s="51" t="s">
        <v>3333</v>
      </c>
      <c r="B48" s="52">
        <v>31</v>
      </c>
      <c r="C48" s="70">
        <f>COUNTIF(tabItensImprósperos[PREGÃO],tabImprósperosDetalhes[[#This Row],[PREGÃO]])</f>
        <v>1</v>
      </c>
      <c r="D48" s="69" t="str">
        <f t="shared" si="0"/>
        <v>*</v>
      </c>
    </row>
    <row r="49" spans="1:4" x14ac:dyDescent="0.3">
      <c r="A49" s="51" t="s">
        <v>3333</v>
      </c>
      <c r="B49" s="52">
        <v>32</v>
      </c>
      <c r="C49" s="70">
        <f>COUNTIF(tabItensImprósperos[PREGÃO],tabImprósperosDetalhes[[#This Row],[PREGÃO]])</f>
        <v>1</v>
      </c>
      <c r="D49" s="69" t="str">
        <f t="shared" si="0"/>
        <v>*</v>
      </c>
    </row>
    <row r="50" spans="1:4" x14ac:dyDescent="0.3">
      <c r="A50" s="51" t="s">
        <v>3333</v>
      </c>
      <c r="B50" s="52">
        <v>33</v>
      </c>
      <c r="C50" s="70">
        <f>COUNTIF(tabItensImprósperos[PREGÃO],tabImprósperosDetalhes[[#This Row],[PREGÃO]])</f>
        <v>1</v>
      </c>
      <c r="D50" s="69" t="str">
        <f t="shared" si="0"/>
        <v>*</v>
      </c>
    </row>
    <row r="51" spans="1:4" x14ac:dyDescent="0.3">
      <c r="A51" s="51" t="s">
        <v>3332</v>
      </c>
      <c r="B51" s="52">
        <v>2</v>
      </c>
      <c r="C51" s="70">
        <f>COUNTIF(tabItensImprósperos[PREGÃO],tabImprósperosDetalhes[[#This Row],[PREGÃO]])</f>
        <v>1</v>
      </c>
      <c r="D51" s="69" t="str">
        <f t="shared" si="0"/>
        <v>*</v>
      </c>
    </row>
    <row r="52" spans="1:4" x14ac:dyDescent="0.3">
      <c r="A52" s="51" t="s">
        <v>3332</v>
      </c>
      <c r="B52" s="52">
        <v>4</v>
      </c>
      <c r="C52" s="70">
        <f>COUNTIF(tabItensImprósperos[PREGÃO],tabImprósperosDetalhes[[#This Row],[PREGÃO]])</f>
        <v>1</v>
      </c>
      <c r="D52" s="69" t="str">
        <f t="shared" si="0"/>
        <v>*</v>
      </c>
    </row>
    <row r="53" spans="1:4" x14ac:dyDescent="0.3">
      <c r="A53" s="51" t="s">
        <v>3332</v>
      </c>
      <c r="B53" s="52">
        <v>10</v>
      </c>
      <c r="C53" s="70">
        <f>COUNTIF(tabItensImprósperos[PREGÃO],tabImprósperosDetalhes[[#This Row],[PREGÃO]])</f>
        <v>1</v>
      </c>
      <c r="D53" s="69" t="str">
        <f t="shared" si="0"/>
        <v>*</v>
      </c>
    </row>
    <row r="54" spans="1:4" x14ac:dyDescent="0.3">
      <c r="A54" s="51" t="s">
        <v>3332</v>
      </c>
      <c r="B54" s="52">
        <v>11</v>
      </c>
      <c r="C54" s="70">
        <f>COUNTIF(tabItensImprósperos[PREGÃO],tabImprósperosDetalhes[[#This Row],[PREGÃO]])</f>
        <v>1</v>
      </c>
      <c r="D54" s="69" t="str">
        <f t="shared" si="0"/>
        <v>*</v>
      </c>
    </row>
    <row r="55" spans="1:4" x14ac:dyDescent="0.3">
      <c r="A55" s="51" t="s">
        <v>3332</v>
      </c>
      <c r="B55" s="52">
        <v>12</v>
      </c>
      <c r="C55" s="70">
        <f>COUNTIF(tabItensImprósperos[PREGÃO],tabImprósperosDetalhes[[#This Row],[PREGÃO]])</f>
        <v>1</v>
      </c>
      <c r="D55" s="69" t="str">
        <f t="shared" si="0"/>
        <v>*</v>
      </c>
    </row>
    <row r="56" spans="1:4" x14ac:dyDescent="0.3">
      <c r="A56" s="51" t="s">
        <v>3332</v>
      </c>
      <c r="B56" s="52">
        <v>13</v>
      </c>
      <c r="C56" s="70">
        <f>COUNTIF(tabItensImprósperos[PREGÃO],tabImprósperosDetalhes[[#This Row],[PREGÃO]])</f>
        <v>1</v>
      </c>
      <c r="D56" s="69" t="str">
        <f t="shared" si="0"/>
        <v>*</v>
      </c>
    </row>
    <row r="57" spans="1:4" x14ac:dyDescent="0.3">
      <c r="A57" s="51" t="s">
        <v>3332</v>
      </c>
      <c r="B57" s="52">
        <v>14</v>
      </c>
      <c r="C57" s="70">
        <f>COUNTIF(tabItensImprósperos[PREGÃO],tabImprósperosDetalhes[[#This Row],[PREGÃO]])</f>
        <v>1</v>
      </c>
      <c r="D57" s="69" t="str">
        <f t="shared" si="0"/>
        <v>*</v>
      </c>
    </row>
    <row r="58" spans="1:4" x14ac:dyDescent="0.3">
      <c r="A58" s="51" t="s">
        <v>3332</v>
      </c>
      <c r="B58" s="52">
        <v>16</v>
      </c>
      <c r="C58" s="70">
        <f>COUNTIF(tabItensImprósperos[PREGÃO],tabImprósperosDetalhes[[#This Row],[PREGÃO]])</f>
        <v>1</v>
      </c>
      <c r="D58" s="69" t="str">
        <f t="shared" si="0"/>
        <v>*</v>
      </c>
    </row>
    <row r="59" spans="1:4" x14ac:dyDescent="0.3">
      <c r="A59" s="51" t="s">
        <v>3332</v>
      </c>
      <c r="B59" s="52">
        <v>17</v>
      </c>
      <c r="C59" s="70">
        <f>COUNTIF(tabItensImprósperos[PREGÃO],tabImprósperosDetalhes[[#This Row],[PREGÃO]])</f>
        <v>1</v>
      </c>
      <c r="D59" s="69" t="str">
        <f t="shared" si="0"/>
        <v>*</v>
      </c>
    </row>
    <row r="60" spans="1:4" x14ac:dyDescent="0.3">
      <c r="A60" s="51" t="s">
        <v>3332</v>
      </c>
      <c r="B60" s="52">
        <v>18</v>
      </c>
      <c r="C60" s="70">
        <f>COUNTIF(tabItensImprósperos[PREGÃO],tabImprósperosDetalhes[[#This Row],[PREGÃO]])</f>
        <v>1</v>
      </c>
      <c r="D60" s="69" t="str">
        <f t="shared" si="0"/>
        <v>*</v>
      </c>
    </row>
    <row r="61" spans="1:4" x14ac:dyDescent="0.3">
      <c r="A61" s="51" t="s">
        <v>3332</v>
      </c>
      <c r="B61" s="52">
        <v>19</v>
      </c>
      <c r="C61" s="70">
        <f>COUNTIF(tabItensImprósperos[PREGÃO],tabImprósperosDetalhes[[#This Row],[PREGÃO]])</f>
        <v>1</v>
      </c>
      <c r="D61" s="69" t="str">
        <f t="shared" si="0"/>
        <v>*</v>
      </c>
    </row>
    <row r="62" spans="1:4" x14ac:dyDescent="0.3">
      <c r="A62" s="51" t="s">
        <v>3332</v>
      </c>
      <c r="B62" s="52">
        <v>20</v>
      </c>
      <c r="C62" s="70">
        <f>COUNTIF(tabItensImprósperos[PREGÃO],tabImprósperosDetalhes[[#This Row],[PREGÃO]])</f>
        <v>1</v>
      </c>
      <c r="D62" s="69" t="str">
        <f t="shared" si="0"/>
        <v>*</v>
      </c>
    </row>
    <row r="63" spans="1:4" x14ac:dyDescent="0.3">
      <c r="A63" s="51" t="s">
        <v>3332</v>
      </c>
      <c r="B63" s="52">
        <v>22</v>
      </c>
      <c r="C63" s="70">
        <f>COUNTIF(tabItensImprósperos[PREGÃO],tabImprósperosDetalhes[[#This Row],[PREGÃO]])</f>
        <v>1</v>
      </c>
      <c r="D63" s="69" t="str">
        <f t="shared" si="0"/>
        <v>*</v>
      </c>
    </row>
    <row r="64" spans="1:4" x14ac:dyDescent="0.3">
      <c r="A64" s="51" t="s">
        <v>3340</v>
      </c>
      <c r="B64" s="52">
        <v>4</v>
      </c>
      <c r="C64" s="70">
        <f>COUNTIF(tabItensImprósperos[PREGÃO],tabImprósperosDetalhes[[#This Row],[PREGÃO]])</f>
        <v>1</v>
      </c>
      <c r="D64" s="69" t="str">
        <f t="shared" si="0"/>
        <v>*</v>
      </c>
    </row>
    <row r="65" spans="1:4" x14ac:dyDescent="0.3">
      <c r="A65" s="51" t="s">
        <v>3258</v>
      </c>
      <c r="B65" s="52">
        <v>6</v>
      </c>
      <c r="C65" s="70">
        <f>COUNTIF(tabItensImprósperos[PREGÃO],tabImprósperosDetalhes[[#This Row],[PREGÃO]])</f>
        <v>1</v>
      </c>
      <c r="D65" s="69" t="str">
        <f t="shared" si="0"/>
        <v>*</v>
      </c>
    </row>
    <row r="66" spans="1:4" x14ac:dyDescent="0.3">
      <c r="A66" s="51" t="s">
        <v>3258</v>
      </c>
      <c r="B66" s="52">
        <v>12</v>
      </c>
      <c r="C66" s="70">
        <f>COUNTIF(tabItensImprósperos[PREGÃO],tabImprósperosDetalhes[[#This Row],[PREGÃO]])</f>
        <v>1</v>
      </c>
      <c r="D66" s="69" t="str">
        <f t="shared" si="0"/>
        <v>*</v>
      </c>
    </row>
    <row r="67" spans="1:4" x14ac:dyDescent="0.3">
      <c r="A67" s="51" t="s">
        <v>3258</v>
      </c>
      <c r="B67" s="52">
        <v>13</v>
      </c>
      <c r="C67" s="70">
        <f>COUNTIF(tabItensImprósperos[PREGÃO],tabImprósperosDetalhes[[#This Row],[PREGÃO]])</f>
        <v>1</v>
      </c>
      <c r="D67" s="69" t="str">
        <f t="shared" ref="D67:D130" si="1">"*"</f>
        <v>*</v>
      </c>
    </row>
    <row r="68" spans="1:4" x14ac:dyDescent="0.3">
      <c r="A68" s="51" t="s">
        <v>3258</v>
      </c>
      <c r="B68" s="52">
        <v>17</v>
      </c>
      <c r="C68" s="70">
        <f>COUNTIF(tabItensImprósperos[PREGÃO],tabImprósperosDetalhes[[#This Row],[PREGÃO]])</f>
        <v>1</v>
      </c>
      <c r="D68" s="69" t="str">
        <f t="shared" si="1"/>
        <v>*</v>
      </c>
    </row>
    <row r="69" spans="1:4" x14ac:dyDescent="0.3">
      <c r="A69" s="51" t="s">
        <v>3258</v>
      </c>
      <c r="B69" s="52">
        <v>21</v>
      </c>
      <c r="C69" s="70">
        <f>COUNTIF(tabItensImprósperos[PREGÃO],tabImprósperosDetalhes[[#This Row],[PREGÃO]])</f>
        <v>1</v>
      </c>
      <c r="D69" s="69" t="str">
        <f t="shared" si="1"/>
        <v>*</v>
      </c>
    </row>
    <row r="70" spans="1:4" x14ac:dyDescent="0.3">
      <c r="A70" s="51" t="s">
        <v>3258</v>
      </c>
      <c r="B70" s="52">
        <v>27</v>
      </c>
      <c r="C70" s="70">
        <f>COUNTIF(tabItensImprósperos[PREGÃO],tabImprósperosDetalhes[[#This Row],[PREGÃO]])</f>
        <v>1</v>
      </c>
      <c r="D70" s="69" t="str">
        <f t="shared" si="1"/>
        <v>*</v>
      </c>
    </row>
    <row r="71" spans="1:4" x14ac:dyDescent="0.3">
      <c r="A71" s="51" t="s">
        <v>3258</v>
      </c>
      <c r="B71" s="52">
        <v>36</v>
      </c>
      <c r="C71" s="70">
        <f>COUNTIF(tabItensImprósperos[PREGÃO],tabImprósperosDetalhes[[#This Row],[PREGÃO]])</f>
        <v>1</v>
      </c>
      <c r="D71" s="69" t="str">
        <f t="shared" si="1"/>
        <v>*</v>
      </c>
    </row>
    <row r="72" spans="1:4" x14ac:dyDescent="0.3">
      <c r="A72" s="51" t="s">
        <v>3258</v>
      </c>
      <c r="B72" s="52">
        <v>37</v>
      </c>
      <c r="C72" s="70">
        <f>COUNTIF(tabItensImprósperos[PREGÃO],tabImprósperosDetalhes[[#This Row],[PREGÃO]])</f>
        <v>1</v>
      </c>
      <c r="D72" s="69" t="str">
        <f t="shared" si="1"/>
        <v>*</v>
      </c>
    </row>
    <row r="73" spans="1:4" x14ac:dyDescent="0.3">
      <c r="A73" s="51" t="s">
        <v>3258</v>
      </c>
      <c r="B73" s="52">
        <v>41</v>
      </c>
      <c r="C73" s="70">
        <f>COUNTIF(tabItensImprósperos[PREGÃO],tabImprósperosDetalhes[[#This Row],[PREGÃO]])</f>
        <v>1</v>
      </c>
      <c r="D73" s="69" t="str">
        <f t="shared" si="1"/>
        <v>*</v>
      </c>
    </row>
    <row r="74" spans="1:4" x14ac:dyDescent="0.3">
      <c r="A74" s="51" t="s">
        <v>3258</v>
      </c>
      <c r="B74" s="52">
        <v>53</v>
      </c>
      <c r="C74" s="70">
        <f>COUNTIF(tabItensImprósperos[PREGÃO],tabImprósperosDetalhes[[#This Row],[PREGÃO]])</f>
        <v>1</v>
      </c>
      <c r="D74" s="69" t="str">
        <f t="shared" si="1"/>
        <v>*</v>
      </c>
    </row>
    <row r="75" spans="1:4" x14ac:dyDescent="0.3">
      <c r="A75" s="51" t="s">
        <v>3258</v>
      </c>
      <c r="B75" s="52">
        <v>56</v>
      </c>
      <c r="C75" s="70">
        <f>COUNTIF(tabItensImprósperos[PREGÃO],tabImprósperosDetalhes[[#This Row],[PREGÃO]])</f>
        <v>1</v>
      </c>
      <c r="D75" s="69" t="str">
        <f t="shared" si="1"/>
        <v>*</v>
      </c>
    </row>
    <row r="76" spans="1:4" x14ac:dyDescent="0.3">
      <c r="A76" s="51" t="s">
        <v>3258</v>
      </c>
      <c r="B76" s="52">
        <v>58</v>
      </c>
      <c r="C76" s="70">
        <f>COUNTIF(tabItensImprósperos[PREGÃO],tabImprósperosDetalhes[[#This Row],[PREGÃO]])</f>
        <v>1</v>
      </c>
      <c r="D76" s="69" t="str">
        <f t="shared" si="1"/>
        <v>*</v>
      </c>
    </row>
    <row r="77" spans="1:4" x14ac:dyDescent="0.3">
      <c r="A77" s="51" t="s">
        <v>3258</v>
      </c>
      <c r="B77" s="52">
        <v>60</v>
      </c>
      <c r="C77" s="70">
        <f>COUNTIF(tabItensImprósperos[PREGÃO],tabImprósperosDetalhes[[#This Row],[PREGÃO]])</f>
        <v>1</v>
      </c>
      <c r="D77" s="69" t="str">
        <f t="shared" si="1"/>
        <v>*</v>
      </c>
    </row>
    <row r="78" spans="1:4" x14ac:dyDescent="0.3">
      <c r="A78" s="51" t="s">
        <v>3258</v>
      </c>
      <c r="B78" s="52">
        <v>63</v>
      </c>
      <c r="C78" s="70">
        <f>COUNTIF(tabItensImprósperos[PREGÃO],tabImprósperosDetalhes[[#This Row],[PREGÃO]])</f>
        <v>1</v>
      </c>
      <c r="D78" s="69" t="str">
        <f t="shared" si="1"/>
        <v>*</v>
      </c>
    </row>
    <row r="79" spans="1:4" x14ac:dyDescent="0.3">
      <c r="A79" s="51" t="s">
        <v>3258</v>
      </c>
      <c r="B79" s="52">
        <v>65</v>
      </c>
      <c r="C79" s="70">
        <f>COUNTIF(tabItensImprósperos[PREGÃO],tabImprósperosDetalhes[[#This Row],[PREGÃO]])</f>
        <v>1</v>
      </c>
      <c r="D79" s="69" t="str">
        <f t="shared" si="1"/>
        <v>*</v>
      </c>
    </row>
    <row r="80" spans="1:4" x14ac:dyDescent="0.3">
      <c r="A80" s="51" t="s">
        <v>3258</v>
      </c>
      <c r="B80" s="52">
        <v>68</v>
      </c>
      <c r="C80" s="70">
        <f>COUNTIF(tabItensImprósperos[PREGÃO],tabImprósperosDetalhes[[#This Row],[PREGÃO]])</f>
        <v>1</v>
      </c>
      <c r="D80" s="69" t="str">
        <f t="shared" si="1"/>
        <v>*</v>
      </c>
    </row>
    <row r="81" spans="1:4" x14ac:dyDescent="0.3">
      <c r="A81" s="51" t="s">
        <v>3258</v>
      </c>
      <c r="B81" s="52">
        <v>71</v>
      </c>
      <c r="C81" s="70">
        <f>COUNTIF(tabItensImprósperos[PREGÃO],tabImprósperosDetalhes[[#This Row],[PREGÃO]])</f>
        <v>1</v>
      </c>
      <c r="D81" s="69" t="str">
        <f t="shared" si="1"/>
        <v>*</v>
      </c>
    </row>
    <row r="82" spans="1:4" x14ac:dyDescent="0.3">
      <c r="A82" s="51" t="s">
        <v>3258</v>
      </c>
      <c r="B82" s="52">
        <v>74</v>
      </c>
      <c r="C82" s="70">
        <f>COUNTIF(tabItensImprósperos[PREGÃO],tabImprósperosDetalhes[[#This Row],[PREGÃO]])</f>
        <v>1</v>
      </c>
      <c r="D82" s="69" t="str">
        <f t="shared" si="1"/>
        <v>*</v>
      </c>
    </row>
    <row r="83" spans="1:4" x14ac:dyDescent="0.3">
      <c r="A83" s="51" t="s">
        <v>3258</v>
      </c>
      <c r="B83" s="52">
        <v>75</v>
      </c>
      <c r="C83" s="70">
        <f>COUNTIF(tabItensImprósperos[PREGÃO],tabImprósperosDetalhes[[#This Row],[PREGÃO]])</f>
        <v>1</v>
      </c>
      <c r="D83" s="69" t="str">
        <f t="shared" si="1"/>
        <v>*</v>
      </c>
    </row>
    <row r="84" spans="1:4" x14ac:dyDescent="0.3">
      <c r="A84" s="51" t="s">
        <v>3258</v>
      </c>
      <c r="B84" s="52">
        <v>76</v>
      </c>
      <c r="C84" s="70">
        <f>COUNTIF(tabItensImprósperos[PREGÃO],tabImprósperosDetalhes[[#This Row],[PREGÃO]])</f>
        <v>1</v>
      </c>
      <c r="D84" s="69" t="str">
        <f t="shared" si="1"/>
        <v>*</v>
      </c>
    </row>
    <row r="85" spans="1:4" x14ac:dyDescent="0.3">
      <c r="A85" s="51" t="s">
        <v>3258</v>
      </c>
      <c r="B85" s="52">
        <v>80</v>
      </c>
      <c r="C85" s="70">
        <f>COUNTIF(tabItensImprósperos[PREGÃO],tabImprósperosDetalhes[[#This Row],[PREGÃO]])</f>
        <v>1</v>
      </c>
      <c r="D85" s="69" t="str">
        <f t="shared" si="1"/>
        <v>*</v>
      </c>
    </row>
    <row r="86" spans="1:4" x14ac:dyDescent="0.3">
      <c r="A86" s="51" t="s">
        <v>3258</v>
      </c>
      <c r="B86" s="52">
        <v>81</v>
      </c>
      <c r="C86" s="70">
        <f>COUNTIF(tabItensImprósperos[PREGÃO],tabImprósperosDetalhes[[#This Row],[PREGÃO]])</f>
        <v>1</v>
      </c>
      <c r="D86" s="69" t="str">
        <f t="shared" si="1"/>
        <v>*</v>
      </c>
    </row>
    <row r="87" spans="1:4" x14ac:dyDescent="0.3">
      <c r="A87" s="51" t="s">
        <v>3258</v>
      </c>
      <c r="B87" s="52">
        <v>82</v>
      </c>
      <c r="C87" s="70">
        <f>COUNTIF(tabItensImprósperos[PREGÃO],tabImprósperosDetalhes[[#This Row],[PREGÃO]])</f>
        <v>1</v>
      </c>
      <c r="D87" s="69" t="str">
        <f t="shared" si="1"/>
        <v>*</v>
      </c>
    </row>
    <row r="88" spans="1:4" x14ac:dyDescent="0.3">
      <c r="A88" s="51" t="s">
        <v>3258</v>
      </c>
      <c r="B88" s="52">
        <v>95</v>
      </c>
      <c r="C88" s="70">
        <f>COUNTIF(tabItensImprósperos[PREGÃO],tabImprósperosDetalhes[[#This Row],[PREGÃO]])</f>
        <v>1</v>
      </c>
      <c r="D88" s="69" t="str">
        <f t="shared" si="1"/>
        <v>*</v>
      </c>
    </row>
    <row r="89" spans="1:4" x14ac:dyDescent="0.3">
      <c r="A89" s="51" t="s">
        <v>1527</v>
      </c>
      <c r="B89" s="52">
        <v>2</v>
      </c>
      <c r="C89" s="70">
        <f>COUNTIF(tabItensImprósperos[PREGÃO],tabImprósperosDetalhes[[#This Row],[PREGÃO]])</f>
        <v>1</v>
      </c>
      <c r="D89" s="69" t="str">
        <f t="shared" si="1"/>
        <v>*</v>
      </c>
    </row>
    <row r="90" spans="1:4" x14ac:dyDescent="0.3">
      <c r="A90" s="51" t="s">
        <v>1527</v>
      </c>
      <c r="B90" s="52">
        <v>5</v>
      </c>
      <c r="C90" s="70">
        <f>COUNTIF(tabItensImprósperos[PREGÃO],tabImprósperosDetalhes[[#This Row],[PREGÃO]])</f>
        <v>1</v>
      </c>
      <c r="D90" s="69" t="str">
        <f t="shared" si="1"/>
        <v>*</v>
      </c>
    </row>
    <row r="91" spans="1:4" x14ac:dyDescent="0.3">
      <c r="A91" s="51" t="s">
        <v>3371</v>
      </c>
      <c r="B91" s="52">
        <v>1</v>
      </c>
      <c r="C91" s="70">
        <f>COUNTIF(tabItensImprósperos[PREGÃO],tabImprósperosDetalhes[[#This Row],[PREGÃO]])</f>
        <v>1</v>
      </c>
      <c r="D91" s="69" t="str">
        <f t="shared" si="1"/>
        <v>*</v>
      </c>
    </row>
    <row r="92" spans="1:4" x14ac:dyDescent="0.3">
      <c r="A92" s="51" t="s">
        <v>3371</v>
      </c>
      <c r="B92" s="52">
        <v>2</v>
      </c>
      <c r="C92" s="70">
        <f>COUNTIF(tabItensImprósperos[PREGÃO],tabImprósperosDetalhes[[#This Row],[PREGÃO]])</f>
        <v>1</v>
      </c>
      <c r="D92" s="69" t="str">
        <f t="shared" si="1"/>
        <v>*</v>
      </c>
    </row>
    <row r="93" spans="1:4" x14ac:dyDescent="0.3">
      <c r="A93" s="51" t="s">
        <v>3372</v>
      </c>
      <c r="B93" s="52">
        <v>25</v>
      </c>
      <c r="C93" s="70">
        <f>COUNTIF(tabItensImprósperos[PREGÃO],tabImprósperosDetalhes[[#This Row],[PREGÃO]])</f>
        <v>1</v>
      </c>
      <c r="D93" s="69" t="str">
        <f t="shared" si="1"/>
        <v>*</v>
      </c>
    </row>
    <row r="94" spans="1:4" x14ac:dyDescent="0.3">
      <c r="A94" s="51" t="s">
        <v>3560</v>
      </c>
      <c r="B94" s="52">
        <v>1</v>
      </c>
      <c r="C94" s="70">
        <f>COUNTIF(tabItensImprósperos[PREGÃO],tabImprósperosDetalhes[[#This Row],[PREGÃO]])</f>
        <v>1</v>
      </c>
      <c r="D94" s="69" t="str">
        <f t="shared" si="1"/>
        <v>*</v>
      </c>
    </row>
    <row r="95" spans="1:4" x14ac:dyDescent="0.3">
      <c r="A95" s="51" t="s">
        <v>3560</v>
      </c>
      <c r="B95" s="52">
        <v>4</v>
      </c>
      <c r="C95" s="70">
        <f>COUNTIF(tabItensImprósperos[PREGÃO],tabImprósperosDetalhes[[#This Row],[PREGÃO]])</f>
        <v>1</v>
      </c>
      <c r="D95" s="69" t="str">
        <f t="shared" si="1"/>
        <v>*</v>
      </c>
    </row>
    <row r="96" spans="1:4" x14ac:dyDescent="0.3">
      <c r="A96" s="51" t="s">
        <v>3560</v>
      </c>
      <c r="B96" s="52">
        <v>6</v>
      </c>
      <c r="C96" s="70">
        <f>COUNTIF(tabItensImprósperos[PREGÃO],tabImprósperosDetalhes[[#This Row],[PREGÃO]])</f>
        <v>1</v>
      </c>
      <c r="D96" s="69" t="str">
        <f t="shared" si="1"/>
        <v>*</v>
      </c>
    </row>
    <row r="97" spans="1:4" x14ac:dyDescent="0.3">
      <c r="A97" s="51" t="s">
        <v>3560</v>
      </c>
      <c r="B97" s="52">
        <v>8</v>
      </c>
      <c r="C97" s="70">
        <f>COUNTIF(tabItensImprósperos[PREGÃO],tabImprósperosDetalhes[[#This Row],[PREGÃO]])</f>
        <v>1</v>
      </c>
      <c r="D97" s="69" t="str">
        <f t="shared" si="1"/>
        <v>*</v>
      </c>
    </row>
    <row r="98" spans="1:4" x14ac:dyDescent="0.3">
      <c r="A98" s="51" t="s">
        <v>3560</v>
      </c>
      <c r="B98" s="52">
        <v>10</v>
      </c>
      <c r="C98" s="70">
        <f>COUNTIF(tabItensImprósperos[PREGÃO],tabImprósperosDetalhes[[#This Row],[PREGÃO]])</f>
        <v>1</v>
      </c>
      <c r="D98" s="69" t="str">
        <f t="shared" si="1"/>
        <v>*</v>
      </c>
    </row>
    <row r="99" spans="1:4" x14ac:dyDescent="0.3">
      <c r="A99" s="51" t="s">
        <v>3559</v>
      </c>
      <c r="B99" s="52">
        <v>3</v>
      </c>
      <c r="C99" s="70">
        <f>COUNTIF(tabItensImprósperos[PREGÃO],tabImprósperosDetalhes[[#This Row],[PREGÃO]])</f>
        <v>1</v>
      </c>
      <c r="D99" s="69" t="str">
        <f t="shared" si="1"/>
        <v>*</v>
      </c>
    </row>
    <row r="100" spans="1:4" x14ac:dyDescent="0.3">
      <c r="A100" s="51" t="s">
        <v>4126</v>
      </c>
      <c r="B100" s="52">
        <v>2</v>
      </c>
      <c r="C100" s="70">
        <f>COUNTIF(tabItensImprósperos[PREGÃO],tabImprósperosDetalhes[[#This Row],[PREGÃO]])</f>
        <v>1</v>
      </c>
      <c r="D100" s="69" t="str">
        <f t="shared" si="1"/>
        <v>*</v>
      </c>
    </row>
    <row r="101" spans="1:4" x14ac:dyDescent="0.3">
      <c r="A101" s="51" t="s">
        <v>4126</v>
      </c>
      <c r="B101" s="52">
        <v>3</v>
      </c>
      <c r="C101" s="70">
        <f>COUNTIF(tabItensImprósperos[PREGÃO],tabImprósperosDetalhes[[#This Row],[PREGÃO]])</f>
        <v>1</v>
      </c>
      <c r="D101" s="69" t="str">
        <f t="shared" si="1"/>
        <v>*</v>
      </c>
    </row>
    <row r="102" spans="1:4" x14ac:dyDescent="0.3">
      <c r="A102" s="51" t="s">
        <v>4126</v>
      </c>
      <c r="B102" s="52">
        <v>4</v>
      </c>
      <c r="C102" s="70">
        <f>COUNTIF(tabItensImprósperos[PREGÃO],tabImprósperosDetalhes[[#This Row],[PREGÃO]])</f>
        <v>1</v>
      </c>
      <c r="D102" s="69" t="str">
        <f t="shared" si="1"/>
        <v>*</v>
      </c>
    </row>
    <row r="103" spans="1:4" x14ac:dyDescent="0.3">
      <c r="A103" s="51" t="s">
        <v>4126</v>
      </c>
      <c r="B103" s="52">
        <v>5</v>
      </c>
      <c r="C103" s="70">
        <f>COUNTIF(tabItensImprósperos[PREGÃO],tabImprósperosDetalhes[[#This Row],[PREGÃO]])</f>
        <v>1</v>
      </c>
      <c r="D103" s="69" t="str">
        <f t="shared" si="1"/>
        <v>*</v>
      </c>
    </row>
    <row r="104" spans="1:4" x14ac:dyDescent="0.3">
      <c r="A104" s="51" t="s">
        <v>4126</v>
      </c>
      <c r="B104" s="52">
        <v>6</v>
      </c>
      <c r="C104" s="70">
        <f>COUNTIF(tabItensImprósperos[PREGÃO],tabImprósperosDetalhes[[#This Row],[PREGÃO]])</f>
        <v>1</v>
      </c>
      <c r="D104" s="69" t="str">
        <f t="shared" si="1"/>
        <v>*</v>
      </c>
    </row>
    <row r="105" spans="1:4" x14ac:dyDescent="0.3">
      <c r="A105" s="51" t="s">
        <v>4126</v>
      </c>
      <c r="B105" s="52">
        <v>7</v>
      </c>
      <c r="C105" s="70">
        <f>COUNTIF(tabItensImprósperos[PREGÃO],tabImprósperosDetalhes[[#This Row],[PREGÃO]])</f>
        <v>1</v>
      </c>
      <c r="D105" s="69" t="str">
        <f t="shared" si="1"/>
        <v>*</v>
      </c>
    </row>
    <row r="106" spans="1:4" x14ac:dyDescent="0.3">
      <c r="A106" s="51" t="s">
        <v>4126</v>
      </c>
      <c r="B106" s="52">
        <v>8</v>
      </c>
      <c r="C106" s="70">
        <f>COUNTIF(tabItensImprósperos[PREGÃO],tabImprósperosDetalhes[[#This Row],[PREGÃO]])</f>
        <v>1</v>
      </c>
      <c r="D106" s="69" t="str">
        <f t="shared" si="1"/>
        <v>*</v>
      </c>
    </row>
    <row r="107" spans="1:4" x14ac:dyDescent="0.3">
      <c r="A107" s="51" t="s">
        <v>4126</v>
      </c>
      <c r="B107" s="52">
        <v>11</v>
      </c>
      <c r="C107" s="70">
        <f>COUNTIF(tabItensImprósperos[PREGÃO],tabImprósperosDetalhes[[#This Row],[PREGÃO]])</f>
        <v>1</v>
      </c>
      <c r="D107" s="69" t="str">
        <f t="shared" si="1"/>
        <v>*</v>
      </c>
    </row>
    <row r="108" spans="1:4" x14ac:dyDescent="0.3">
      <c r="A108" s="51" t="s">
        <v>4126</v>
      </c>
      <c r="B108" s="52">
        <v>12</v>
      </c>
      <c r="C108" s="70">
        <f>COUNTIF(tabItensImprósperos[PREGÃO],tabImprósperosDetalhes[[#This Row],[PREGÃO]])</f>
        <v>1</v>
      </c>
      <c r="D108" s="69" t="str">
        <f t="shared" si="1"/>
        <v>*</v>
      </c>
    </row>
    <row r="109" spans="1:4" x14ac:dyDescent="0.3">
      <c r="A109" s="51" t="s">
        <v>4126</v>
      </c>
      <c r="B109" s="52">
        <v>13</v>
      </c>
      <c r="C109" s="70">
        <f>COUNTIF(tabItensImprósperos[PREGÃO],tabImprósperosDetalhes[[#This Row],[PREGÃO]])</f>
        <v>1</v>
      </c>
      <c r="D109" s="69" t="str">
        <f t="shared" si="1"/>
        <v>*</v>
      </c>
    </row>
    <row r="110" spans="1:4" x14ac:dyDescent="0.3">
      <c r="A110" s="51" t="s">
        <v>4126</v>
      </c>
      <c r="B110" s="52">
        <v>14</v>
      </c>
      <c r="C110" s="70">
        <f>COUNTIF(tabItensImprósperos[PREGÃO],tabImprósperosDetalhes[[#This Row],[PREGÃO]])</f>
        <v>1</v>
      </c>
      <c r="D110" s="69" t="str">
        <f t="shared" si="1"/>
        <v>*</v>
      </c>
    </row>
    <row r="111" spans="1:4" x14ac:dyDescent="0.3">
      <c r="A111" s="51" t="s">
        <v>4126</v>
      </c>
      <c r="B111" s="52">
        <v>15</v>
      </c>
      <c r="C111" s="70">
        <f>COUNTIF(tabItensImprósperos[PREGÃO],tabImprósperosDetalhes[[#This Row],[PREGÃO]])</f>
        <v>1</v>
      </c>
      <c r="D111" s="69" t="str">
        <f t="shared" si="1"/>
        <v>*</v>
      </c>
    </row>
    <row r="112" spans="1:4" x14ac:dyDescent="0.3">
      <c r="A112" s="51" t="s">
        <v>4126</v>
      </c>
      <c r="B112" s="52">
        <v>16</v>
      </c>
      <c r="C112" s="70">
        <f>COUNTIF(tabItensImprósperos[PREGÃO],tabImprósperosDetalhes[[#This Row],[PREGÃO]])</f>
        <v>1</v>
      </c>
      <c r="D112" s="69" t="str">
        <f t="shared" si="1"/>
        <v>*</v>
      </c>
    </row>
    <row r="113" spans="1:4" x14ac:dyDescent="0.3">
      <c r="A113" s="51" t="s">
        <v>4126</v>
      </c>
      <c r="B113" s="52">
        <v>17</v>
      </c>
      <c r="C113" s="70">
        <f>COUNTIF(tabItensImprósperos[PREGÃO],tabImprósperosDetalhes[[#This Row],[PREGÃO]])</f>
        <v>1</v>
      </c>
      <c r="D113" s="69" t="str">
        <f t="shared" si="1"/>
        <v>*</v>
      </c>
    </row>
    <row r="114" spans="1:4" x14ac:dyDescent="0.3">
      <c r="A114" s="51" t="s">
        <v>4126</v>
      </c>
      <c r="B114" s="52">
        <v>20</v>
      </c>
      <c r="C114" s="70">
        <f>COUNTIF(tabItensImprósperos[PREGÃO],tabImprósperosDetalhes[[#This Row],[PREGÃO]])</f>
        <v>1</v>
      </c>
      <c r="D114" s="69" t="str">
        <f t="shared" si="1"/>
        <v>*</v>
      </c>
    </row>
    <row r="115" spans="1:4" x14ac:dyDescent="0.3">
      <c r="A115" s="51" t="s">
        <v>4126</v>
      </c>
      <c r="B115" s="52">
        <v>21</v>
      </c>
      <c r="C115" s="70">
        <f>COUNTIF(tabItensImprósperos[PREGÃO],tabImprósperosDetalhes[[#This Row],[PREGÃO]])</f>
        <v>1</v>
      </c>
      <c r="D115" s="69" t="str">
        <f t="shared" si="1"/>
        <v>*</v>
      </c>
    </row>
    <row r="116" spans="1:4" x14ac:dyDescent="0.3">
      <c r="A116" s="51" t="s">
        <v>4126</v>
      </c>
      <c r="B116" s="52">
        <v>22</v>
      </c>
      <c r="C116" s="70">
        <f>COUNTIF(tabItensImprósperos[PREGÃO],tabImprósperosDetalhes[[#This Row],[PREGÃO]])</f>
        <v>1</v>
      </c>
      <c r="D116" s="69" t="str">
        <f t="shared" si="1"/>
        <v>*</v>
      </c>
    </row>
    <row r="117" spans="1:4" x14ac:dyDescent="0.3">
      <c r="A117" s="51" t="s">
        <v>4126</v>
      </c>
      <c r="B117" s="52">
        <v>23</v>
      </c>
      <c r="C117" s="70">
        <f>COUNTIF(tabItensImprósperos[PREGÃO],tabImprósperosDetalhes[[#This Row],[PREGÃO]])</f>
        <v>1</v>
      </c>
      <c r="D117" s="69" t="str">
        <f t="shared" si="1"/>
        <v>*</v>
      </c>
    </row>
    <row r="118" spans="1:4" x14ac:dyDescent="0.3">
      <c r="A118" s="51" t="s">
        <v>4126</v>
      </c>
      <c r="B118" s="52">
        <v>24</v>
      </c>
      <c r="C118" s="70">
        <f>COUNTIF(tabItensImprósperos[PREGÃO],tabImprósperosDetalhes[[#This Row],[PREGÃO]])</f>
        <v>1</v>
      </c>
      <c r="D118" s="69" t="str">
        <f t="shared" si="1"/>
        <v>*</v>
      </c>
    </row>
    <row r="119" spans="1:4" x14ac:dyDescent="0.3">
      <c r="A119" s="51" t="s">
        <v>4131</v>
      </c>
      <c r="B119" s="52">
        <v>2</v>
      </c>
      <c r="C119" s="70">
        <f>COUNTIF(tabItensImprósperos[PREGÃO],tabImprósperosDetalhes[[#This Row],[PREGÃO]])</f>
        <v>1</v>
      </c>
      <c r="D119" s="69" t="str">
        <f t="shared" si="1"/>
        <v>*</v>
      </c>
    </row>
    <row r="120" spans="1:4" x14ac:dyDescent="0.3">
      <c r="A120" s="51" t="s">
        <v>4131</v>
      </c>
      <c r="B120" s="52">
        <v>3</v>
      </c>
      <c r="C120" s="70">
        <f>COUNTIF(tabItensImprósperos[PREGÃO],tabImprósperosDetalhes[[#This Row],[PREGÃO]])</f>
        <v>1</v>
      </c>
      <c r="D120" s="69" t="str">
        <f t="shared" si="1"/>
        <v>*</v>
      </c>
    </row>
    <row r="121" spans="1:4" x14ac:dyDescent="0.3">
      <c r="A121" s="51" t="s">
        <v>4131</v>
      </c>
      <c r="B121" s="52">
        <v>4</v>
      </c>
      <c r="C121" s="70">
        <f>COUNTIF(tabItensImprósperos[PREGÃO],tabImprósperosDetalhes[[#This Row],[PREGÃO]])</f>
        <v>1</v>
      </c>
      <c r="D121" s="69" t="str">
        <f t="shared" si="1"/>
        <v>*</v>
      </c>
    </row>
    <row r="122" spans="1:4" x14ac:dyDescent="0.3">
      <c r="A122" s="51" t="s">
        <v>4131</v>
      </c>
      <c r="B122" s="52">
        <v>5</v>
      </c>
      <c r="C122" s="70">
        <f>COUNTIF(tabItensImprósperos[PREGÃO],tabImprósperosDetalhes[[#This Row],[PREGÃO]])</f>
        <v>1</v>
      </c>
      <c r="D122" s="69" t="str">
        <f t="shared" si="1"/>
        <v>*</v>
      </c>
    </row>
    <row r="123" spans="1:4" x14ac:dyDescent="0.3">
      <c r="A123" s="51" t="s">
        <v>4131</v>
      </c>
      <c r="B123" s="52">
        <v>6</v>
      </c>
      <c r="C123" s="70">
        <f>COUNTIF(tabItensImprósperos[PREGÃO],tabImprósperosDetalhes[[#This Row],[PREGÃO]])</f>
        <v>1</v>
      </c>
      <c r="D123" s="69" t="str">
        <f t="shared" si="1"/>
        <v>*</v>
      </c>
    </row>
    <row r="124" spans="1:4" x14ac:dyDescent="0.3">
      <c r="A124" s="51" t="s">
        <v>4131</v>
      </c>
      <c r="B124" s="52">
        <v>7</v>
      </c>
      <c r="C124" s="70">
        <f>COUNTIF(tabItensImprósperos[PREGÃO],tabImprósperosDetalhes[[#This Row],[PREGÃO]])</f>
        <v>1</v>
      </c>
      <c r="D124" s="69" t="str">
        <f t="shared" si="1"/>
        <v>*</v>
      </c>
    </row>
    <row r="125" spans="1:4" x14ac:dyDescent="0.3">
      <c r="A125" s="51" t="s">
        <v>4131</v>
      </c>
      <c r="B125" s="52">
        <v>10</v>
      </c>
      <c r="C125" s="70">
        <f>COUNTIF(tabItensImprósperos[PREGÃO],tabImprósperosDetalhes[[#This Row],[PREGÃO]])</f>
        <v>1</v>
      </c>
      <c r="D125" s="69" t="str">
        <f t="shared" si="1"/>
        <v>*</v>
      </c>
    </row>
    <row r="126" spans="1:4" x14ac:dyDescent="0.3">
      <c r="A126" s="51" t="s">
        <v>4131</v>
      </c>
      <c r="B126" s="52">
        <v>11</v>
      </c>
      <c r="C126" s="70">
        <f>COUNTIF(tabItensImprósperos[PREGÃO],tabImprósperosDetalhes[[#This Row],[PREGÃO]])</f>
        <v>1</v>
      </c>
      <c r="D126" s="69" t="str">
        <f t="shared" si="1"/>
        <v>*</v>
      </c>
    </row>
    <row r="127" spans="1:4" x14ac:dyDescent="0.3">
      <c r="A127" s="51" t="s">
        <v>4131</v>
      </c>
      <c r="B127" s="52">
        <v>12</v>
      </c>
      <c r="C127" s="70">
        <f>COUNTIF(tabItensImprósperos[PREGÃO],tabImprósperosDetalhes[[#This Row],[PREGÃO]])</f>
        <v>1</v>
      </c>
      <c r="D127" s="69" t="str">
        <f t="shared" si="1"/>
        <v>*</v>
      </c>
    </row>
    <row r="128" spans="1:4" x14ac:dyDescent="0.3">
      <c r="A128" s="51" t="s">
        <v>4131</v>
      </c>
      <c r="B128" s="52">
        <v>13</v>
      </c>
      <c r="C128" s="70">
        <f>COUNTIF(tabItensImprósperos[PREGÃO],tabImprósperosDetalhes[[#This Row],[PREGÃO]])</f>
        <v>1</v>
      </c>
      <c r="D128" s="69" t="str">
        <f t="shared" si="1"/>
        <v>*</v>
      </c>
    </row>
    <row r="129" spans="1:4" x14ac:dyDescent="0.3">
      <c r="A129" s="51" t="s">
        <v>4131</v>
      </c>
      <c r="B129" s="52">
        <v>14</v>
      </c>
      <c r="C129" s="70">
        <f>COUNTIF(tabItensImprósperos[PREGÃO],tabImprósperosDetalhes[[#This Row],[PREGÃO]])</f>
        <v>1</v>
      </c>
      <c r="D129" s="69" t="str">
        <f t="shared" si="1"/>
        <v>*</v>
      </c>
    </row>
    <row r="130" spans="1:4" x14ac:dyDescent="0.3">
      <c r="A130" s="51" t="s">
        <v>4131</v>
      </c>
      <c r="B130" s="52">
        <v>15</v>
      </c>
      <c r="C130" s="70">
        <f>COUNTIF(tabItensImprósperos[PREGÃO],tabImprósperosDetalhes[[#This Row],[PREGÃO]])</f>
        <v>1</v>
      </c>
      <c r="D130" s="69" t="str">
        <f t="shared" si="1"/>
        <v>*</v>
      </c>
    </row>
    <row r="131" spans="1:4" x14ac:dyDescent="0.3">
      <c r="A131" s="51" t="s">
        <v>4131</v>
      </c>
      <c r="B131" s="52">
        <v>16</v>
      </c>
      <c r="C131" s="70">
        <f>COUNTIF(tabItensImprósperos[PREGÃO],tabImprósperosDetalhes[[#This Row],[PREGÃO]])</f>
        <v>1</v>
      </c>
      <c r="D131" s="69" t="str">
        <f t="shared" ref="D131:D194" si="2">"*"</f>
        <v>*</v>
      </c>
    </row>
    <row r="132" spans="1:4" x14ac:dyDescent="0.3">
      <c r="A132" s="51" t="s">
        <v>4131</v>
      </c>
      <c r="B132" s="52">
        <v>17</v>
      </c>
      <c r="C132" s="70">
        <f>COUNTIF(tabItensImprósperos[PREGÃO],tabImprósperosDetalhes[[#This Row],[PREGÃO]])</f>
        <v>1</v>
      </c>
      <c r="D132" s="69" t="str">
        <f t="shared" si="2"/>
        <v>*</v>
      </c>
    </row>
    <row r="133" spans="1:4" x14ac:dyDescent="0.3">
      <c r="A133" s="51" t="s">
        <v>4131</v>
      </c>
      <c r="B133" s="52">
        <v>18</v>
      </c>
      <c r="C133" s="70">
        <f>COUNTIF(tabItensImprósperos[PREGÃO],tabImprósperosDetalhes[[#This Row],[PREGÃO]])</f>
        <v>1</v>
      </c>
      <c r="D133" s="69" t="str">
        <f t="shared" si="2"/>
        <v>*</v>
      </c>
    </row>
    <row r="134" spans="1:4" x14ac:dyDescent="0.3">
      <c r="A134" s="51" t="s">
        <v>4131</v>
      </c>
      <c r="B134" s="52">
        <v>19</v>
      </c>
      <c r="C134" s="70">
        <f>COUNTIF(tabItensImprósperos[PREGÃO],tabImprósperosDetalhes[[#This Row],[PREGÃO]])</f>
        <v>1</v>
      </c>
      <c r="D134" s="69" t="str">
        <f t="shared" si="2"/>
        <v>*</v>
      </c>
    </row>
    <row r="135" spans="1:4" x14ac:dyDescent="0.3">
      <c r="A135" s="51" t="s">
        <v>4131</v>
      </c>
      <c r="B135" s="52">
        <v>20</v>
      </c>
      <c r="C135" s="70">
        <f>COUNTIF(tabItensImprósperos[PREGÃO],tabImprósperosDetalhes[[#This Row],[PREGÃO]])</f>
        <v>1</v>
      </c>
      <c r="D135" s="69" t="str">
        <f t="shared" si="2"/>
        <v>*</v>
      </c>
    </row>
    <row r="136" spans="1:4" x14ac:dyDescent="0.3">
      <c r="A136" s="51" t="s">
        <v>4131</v>
      </c>
      <c r="B136" s="52">
        <v>21</v>
      </c>
      <c r="C136" s="70">
        <f>COUNTIF(tabItensImprósperos[PREGÃO],tabImprósperosDetalhes[[#This Row],[PREGÃO]])</f>
        <v>1</v>
      </c>
      <c r="D136" s="69" t="str">
        <f t="shared" si="2"/>
        <v>*</v>
      </c>
    </row>
    <row r="137" spans="1:4" x14ac:dyDescent="0.3">
      <c r="A137" s="51" t="s">
        <v>4131</v>
      </c>
      <c r="B137" s="52">
        <v>22</v>
      </c>
      <c r="C137" s="70">
        <f>COUNTIF(tabItensImprósperos[PREGÃO],tabImprósperosDetalhes[[#This Row],[PREGÃO]])</f>
        <v>1</v>
      </c>
      <c r="D137" s="69" t="str">
        <f t="shared" si="2"/>
        <v>*</v>
      </c>
    </row>
    <row r="138" spans="1:4" x14ac:dyDescent="0.3">
      <c r="A138" s="51" t="s">
        <v>4131</v>
      </c>
      <c r="B138" s="52">
        <v>23</v>
      </c>
      <c r="C138" s="70">
        <f>COUNTIF(tabItensImprósperos[PREGÃO],tabImprósperosDetalhes[[#This Row],[PREGÃO]])</f>
        <v>1</v>
      </c>
      <c r="D138" s="69" t="str">
        <f t="shared" si="2"/>
        <v>*</v>
      </c>
    </row>
    <row r="139" spans="1:4" x14ac:dyDescent="0.3">
      <c r="A139" s="51" t="s">
        <v>4131</v>
      </c>
      <c r="B139" s="52">
        <v>25</v>
      </c>
      <c r="C139" s="70">
        <f>COUNTIF(tabItensImprósperos[PREGÃO],tabImprósperosDetalhes[[#This Row],[PREGÃO]])</f>
        <v>1</v>
      </c>
      <c r="D139" s="69" t="str">
        <f t="shared" si="2"/>
        <v>*</v>
      </c>
    </row>
    <row r="140" spans="1:4" x14ac:dyDescent="0.3">
      <c r="A140" s="51" t="s">
        <v>1520</v>
      </c>
      <c r="B140" s="52">
        <v>9</v>
      </c>
      <c r="C140" s="70">
        <f>COUNTIF(tabItensImprósperos[PREGÃO],tabImprósperosDetalhes[[#This Row],[PREGÃO]])</f>
        <v>1</v>
      </c>
      <c r="D140" s="69" t="str">
        <f t="shared" si="2"/>
        <v>*</v>
      </c>
    </row>
    <row r="141" spans="1:4" x14ac:dyDescent="0.3">
      <c r="A141" s="51" t="s">
        <v>1520</v>
      </c>
      <c r="B141" s="52">
        <v>14</v>
      </c>
      <c r="C141" s="70">
        <f>COUNTIF(tabItensImprósperos[PREGÃO],tabImprósperosDetalhes[[#This Row],[PREGÃO]])</f>
        <v>1</v>
      </c>
      <c r="D141" s="69" t="str">
        <f t="shared" si="2"/>
        <v>*</v>
      </c>
    </row>
    <row r="142" spans="1:4" x14ac:dyDescent="0.3">
      <c r="A142" s="51" t="s">
        <v>1520</v>
      </c>
      <c r="B142" s="52">
        <v>18</v>
      </c>
      <c r="C142" s="70">
        <f>COUNTIF(tabItensImprósperos[PREGÃO],tabImprósperosDetalhes[[#This Row],[PREGÃO]])</f>
        <v>1</v>
      </c>
      <c r="D142" s="69" t="str">
        <f t="shared" si="2"/>
        <v>*</v>
      </c>
    </row>
    <row r="143" spans="1:4" x14ac:dyDescent="0.3">
      <c r="A143" s="51" t="s">
        <v>1520</v>
      </c>
      <c r="B143" s="52">
        <v>20</v>
      </c>
      <c r="C143" s="70">
        <f>COUNTIF(tabItensImprósperos[PREGÃO],tabImprósperosDetalhes[[#This Row],[PREGÃO]])</f>
        <v>1</v>
      </c>
      <c r="D143" s="69" t="str">
        <f t="shared" si="2"/>
        <v>*</v>
      </c>
    </row>
    <row r="144" spans="1:4" x14ac:dyDescent="0.3">
      <c r="A144" s="51" t="s">
        <v>1520</v>
      </c>
      <c r="B144" s="52">
        <v>21</v>
      </c>
      <c r="C144" s="70">
        <f>COUNTIF(tabItensImprósperos[PREGÃO],tabImprósperosDetalhes[[#This Row],[PREGÃO]])</f>
        <v>1</v>
      </c>
      <c r="D144" s="69" t="str">
        <f t="shared" si="2"/>
        <v>*</v>
      </c>
    </row>
    <row r="145" spans="1:4" x14ac:dyDescent="0.3">
      <c r="A145" s="51" t="s">
        <v>3548</v>
      </c>
      <c r="B145" s="52">
        <v>11</v>
      </c>
      <c r="C145" s="70">
        <f>COUNTIF(tabItensImprósperos[PREGÃO],tabImprósperosDetalhes[[#This Row],[PREGÃO]])</f>
        <v>1</v>
      </c>
      <c r="D145" s="69" t="str">
        <f t="shared" si="2"/>
        <v>*</v>
      </c>
    </row>
    <row r="146" spans="1:4" x14ac:dyDescent="0.3">
      <c r="A146" s="51" t="s">
        <v>3548</v>
      </c>
      <c r="B146" s="52">
        <v>12</v>
      </c>
      <c r="C146" s="70">
        <f>COUNTIF(tabItensImprósperos[PREGÃO],tabImprósperosDetalhes[[#This Row],[PREGÃO]])</f>
        <v>1</v>
      </c>
      <c r="D146" s="69" t="str">
        <f t="shared" si="2"/>
        <v>*</v>
      </c>
    </row>
    <row r="147" spans="1:4" x14ac:dyDescent="0.3">
      <c r="A147" s="51" t="s">
        <v>3548</v>
      </c>
      <c r="B147" s="52">
        <v>15</v>
      </c>
      <c r="C147" s="70">
        <f>COUNTIF(tabItensImprósperos[PREGÃO],tabImprósperosDetalhes[[#This Row],[PREGÃO]])</f>
        <v>1</v>
      </c>
      <c r="D147" s="69" t="str">
        <f t="shared" si="2"/>
        <v>*</v>
      </c>
    </row>
    <row r="148" spans="1:4" x14ac:dyDescent="0.3">
      <c r="A148" s="51" t="s">
        <v>3548</v>
      </c>
      <c r="B148" s="52">
        <v>16</v>
      </c>
      <c r="C148" s="70">
        <f>COUNTIF(tabItensImprósperos[PREGÃO],tabImprósperosDetalhes[[#This Row],[PREGÃO]])</f>
        <v>1</v>
      </c>
      <c r="D148" s="69" t="str">
        <f t="shared" si="2"/>
        <v>*</v>
      </c>
    </row>
    <row r="149" spans="1:4" x14ac:dyDescent="0.3">
      <c r="A149" s="51" t="s">
        <v>3548</v>
      </c>
      <c r="B149" s="52">
        <v>17</v>
      </c>
      <c r="C149" s="70">
        <f>COUNTIF(tabItensImprósperos[PREGÃO],tabImprósperosDetalhes[[#This Row],[PREGÃO]])</f>
        <v>1</v>
      </c>
      <c r="D149" s="69" t="str">
        <f t="shared" si="2"/>
        <v>*</v>
      </c>
    </row>
    <row r="150" spans="1:4" x14ac:dyDescent="0.3">
      <c r="A150" s="51" t="s">
        <v>3548</v>
      </c>
      <c r="B150" s="52">
        <v>18</v>
      </c>
      <c r="C150" s="70">
        <f>COUNTIF(tabItensImprósperos[PREGÃO],tabImprósperosDetalhes[[#This Row],[PREGÃO]])</f>
        <v>1</v>
      </c>
      <c r="D150" s="69" t="str">
        <f t="shared" si="2"/>
        <v>*</v>
      </c>
    </row>
    <row r="151" spans="1:4" x14ac:dyDescent="0.3">
      <c r="A151" s="51" t="s">
        <v>1533</v>
      </c>
      <c r="B151" s="52">
        <v>16</v>
      </c>
      <c r="C151" s="70">
        <f>COUNTIF(tabItensImprósperos[PREGÃO],tabImprósperosDetalhes[[#This Row],[PREGÃO]])</f>
        <v>1</v>
      </c>
      <c r="D151" s="69" t="str">
        <f t="shared" si="2"/>
        <v>*</v>
      </c>
    </row>
    <row r="152" spans="1:4" x14ac:dyDescent="0.3">
      <c r="A152" s="51" t="s">
        <v>3599</v>
      </c>
      <c r="B152" s="52">
        <v>4</v>
      </c>
      <c r="C152" s="70">
        <f>COUNTIF(tabItensImprósperos[PREGÃO],tabImprósperosDetalhes[[#This Row],[PREGÃO]])</f>
        <v>1</v>
      </c>
      <c r="D152" s="69" t="str">
        <f t="shared" si="2"/>
        <v>*</v>
      </c>
    </row>
    <row r="153" spans="1:4" x14ac:dyDescent="0.3">
      <c r="A153" s="51" t="s">
        <v>3599</v>
      </c>
      <c r="B153" s="52">
        <v>5</v>
      </c>
      <c r="C153" s="70">
        <f>COUNTIF(tabItensImprósperos[PREGÃO],tabImprósperosDetalhes[[#This Row],[PREGÃO]])</f>
        <v>1</v>
      </c>
      <c r="D153" s="69" t="str">
        <f t="shared" si="2"/>
        <v>*</v>
      </c>
    </row>
    <row r="154" spans="1:4" x14ac:dyDescent="0.3">
      <c r="A154" s="51" t="s">
        <v>3599</v>
      </c>
      <c r="B154" s="52">
        <v>8</v>
      </c>
      <c r="C154" s="70">
        <f>COUNTIF(tabItensImprósperos[PREGÃO],tabImprósperosDetalhes[[#This Row],[PREGÃO]])</f>
        <v>1</v>
      </c>
      <c r="D154" s="69" t="str">
        <f t="shared" si="2"/>
        <v>*</v>
      </c>
    </row>
    <row r="155" spans="1:4" x14ac:dyDescent="0.3">
      <c r="A155" s="51" t="s">
        <v>3599</v>
      </c>
      <c r="B155" s="52">
        <v>10</v>
      </c>
      <c r="C155" s="70">
        <f>COUNTIF(tabItensImprósperos[PREGÃO],tabImprósperosDetalhes[[#This Row],[PREGÃO]])</f>
        <v>1</v>
      </c>
      <c r="D155" s="69" t="str">
        <f t="shared" si="2"/>
        <v>*</v>
      </c>
    </row>
    <row r="156" spans="1:4" x14ac:dyDescent="0.3">
      <c r="A156" s="51" t="s">
        <v>3599</v>
      </c>
      <c r="B156" s="52">
        <v>11</v>
      </c>
      <c r="C156" s="70">
        <f>COUNTIF(tabItensImprósperos[PREGÃO],tabImprósperosDetalhes[[#This Row],[PREGÃO]])</f>
        <v>1</v>
      </c>
      <c r="D156" s="69" t="str">
        <f t="shared" si="2"/>
        <v>*</v>
      </c>
    </row>
    <row r="157" spans="1:4" x14ac:dyDescent="0.3">
      <c r="A157" s="51" t="s">
        <v>3599</v>
      </c>
      <c r="B157" s="52">
        <v>12</v>
      </c>
      <c r="C157" s="70">
        <f>COUNTIF(tabItensImprósperos[PREGÃO],tabImprósperosDetalhes[[#This Row],[PREGÃO]])</f>
        <v>1</v>
      </c>
      <c r="D157" s="69" t="str">
        <f t="shared" si="2"/>
        <v>*</v>
      </c>
    </row>
    <row r="158" spans="1:4" x14ac:dyDescent="0.3">
      <c r="A158" s="51" t="s">
        <v>3599</v>
      </c>
      <c r="B158" s="52">
        <v>13</v>
      </c>
      <c r="C158" s="70">
        <f>COUNTIF(tabItensImprósperos[PREGÃO],tabImprósperosDetalhes[[#This Row],[PREGÃO]])</f>
        <v>1</v>
      </c>
      <c r="D158" s="69" t="str">
        <f t="shared" si="2"/>
        <v>*</v>
      </c>
    </row>
    <row r="159" spans="1:4" x14ac:dyDescent="0.3">
      <c r="A159" s="51" t="s">
        <v>2013</v>
      </c>
      <c r="B159" s="52">
        <v>1</v>
      </c>
      <c r="C159" s="70">
        <f>COUNTIF(tabItensImprósperos[PREGÃO],tabImprósperosDetalhes[[#This Row],[PREGÃO]])</f>
        <v>1</v>
      </c>
      <c r="D159" s="69" t="str">
        <f t="shared" si="2"/>
        <v>*</v>
      </c>
    </row>
    <row r="160" spans="1:4" x14ac:dyDescent="0.3">
      <c r="A160" s="51" t="s">
        <v>2013</v>
      </c>
      <c r="B160" s="52">
        <v>2</v>
      </c>
      <c r="C160" s="70">
        <f>COUNTIF(tabItensImprósperos[PREGÃO],tabImprósperosDetalhes[[#This Row],[PREGÃO]])</f>
        <v>1</v>
      </c>
      <c r="D160" s="69" t="str">
        <f t="shared" si="2"/>
        <v>*</v>
      </c>
    </row>
    <row r="161" spans="1:4" x14ac:dyDescent="0.3">
      <c r="A161" s="51" t="s">
        <v>2013</v>
      </c>
      <c r="B161" s="52">
        <v>4</v>
      </c>
      <c r="C161" s="70">
        <f>COUNTIF(tabItensImprósperos[PREGÃO],tabImprósperosDetalhes[[#This Row],[PREGÃO]])</f>
        <v>1</v>
      </c>
      <c r="D161" s="69" t="str">
        <f t="shared" si="2"/>
        <v>*</v>
      </c>
    </row>
    <row r="162" spans="1:4" x14ac:dyDescent="0.3">
      <c r="A162" s="51" t="s">
        <v>2013</v>
      </c>
      <c r="B162" s="52">
        <v>5</v>
      </c>
      <c r="C162" s="70">
        <f>COUNTIF(tabItensImprósperos[PREGÃO],tabImprósperosDetalhes[[#This Row],[PREGÃO]])</f>
        <v>1</v>
      </c>
      <c r="D162" s="69" t="str">
        <f t="shared" si="2"/>
        <v>*</v>
      </c>
    </row>
    <row r="163" spans="1:4" x14ac:dyDescent="0.3">
      <c r="A163" s="51" t="s">
        <v>2013</v>
      </c>
      <c r="B163" s="52">
        <v>6</v>
      </c>
      <c r="C163" s="70">
        <f>COUNTIF(tabItensImprósperos[PREGÃO],tabImprósperosDetalhes[[#This Row],[PREGÃO]])</f>
        <v>1</v>
      </c>
      <c r="D163" s="69" t="str">
        <f t="shared" si="2"/>
        <v>*</v>
      </c>
    </row>
    <row r="164" spans="1:4" x14ac:dyDescent="0.3">
      <c r="A164" s="51" t="s">
        <v>2013</v>
      </c>
      <c r="B164" s="52">
        <v>8</v>
      </c>
      <c r="C164" s="70">
        <f>COUNTIF(tabItensImprósperos[PREGÃO],tabImprósperosDetalhes[[#This Row],[PREGÃO]])</f>
        <v>1</v>
      </c>
      <c r="D164" s="69" t="str">
        <f t="shared" si="2"/>
        <v>*</v>
      </c>
    </row>
    <row r="165" spans="1:4" x14ac:dyDescent="0.3">
      <c r="A165" s="51" t="s">
        <v>2013</v>
      </c>
      <c r="B165" s="52">
        <v>9</v>
      </c>
      <c r="C165" s="70">
        <f>COUNTIF(tabItensImprósperos[PREGÃO],tabImprósperosDetalhes[[#This Row],[PREGÃO]])</f>
        <v>1</v>
      </c>
      <c r="D165" s="69" t="str">
        <f t="shared" si="2"/>
        <v>*</v>
      </c>
    </row>
    <row r="166" spans="1:4" x14ac:dyDescent="0.3">
      <c r="A166" s="51" t="s">
        <v>2013</v>
      </c>
      <c r="B166" s="52">
        <v>10</v>
      </c>
      <c r="C166" s="70">
        <f>COUNTIF(tabItensImprósperos[PREGÃO],tabImprósperosDetalhes[[#This Row],[PREGÃO]])</f>
        <v>1</v>
      </c>
      <c r="D166" s="69" t="str">
        <f t="shared" si="2"/>
        <v>*</v>
      </c>
    </row>
    <row r="167" spans="1:4" x14ac:dyDescent="0.3">
      <c r="A167" s="51" t="s">
        <v>2013</v>
      </c>
      <c r="B167" s="52">
        <v>11</v>
      </c>
      <c r="C167" s="70">
        <f>COUNTIF(tabItensImprósperos[PREGÃO],tabImprósperosDetalhes[[#This Row],[PREGÃO]])</f>
        <v>1</v>
      </c>
      <c r="D167" s="69" t="str">
        <f t="shared" si="2"/>
        <v>*</v>
      </c>
    </row>
    <row r="168" spans="1:4" x14ac:dyDescent="0.3">
      <c r="A168" s="51" t="s">
        <v>2013</v>
      </c>
      <c r="B168" s="52">
        <v>13</v>
      </c>
      <c r="C168" s="70">
        <f>COUNTIF(tabItensImprósperos[PREGÃO],tabImprósperosDetalhes[[#This Row],[PREGÃO]])</f>
        <v>1</v>
      </c>
      <c r="D168" s="69" t="str">
        <f t="shared" si="2"/>
        <v>*</v>
      </c>
    </row>
    <row r="169" spans="1:4" x14ac:dyDescent="0.3">
      <c r="A169" s="51" t="s">
        <v>2013</v>
      </c>
      <c r="B169" s="52">
        <v>15</v>
      </c>
      <c r="C169" s="70">
        <f>COUNTIF(tabItensImprósperos[PREGÃO],tabImprósperosDetalhes[[#This Row],[PREGÃO]])</f>
        <v>1</v>
      </c>
      <c r="D169" s="69" t="str">
        <f t="shared" si="2"/>
        <v>*</v>
      </c>
    </row>
    <row r="170" spans="1:4" x14ac:dyDescent="0.3">
      <c r="A170" s="51" t="s">
        <v>2013</v>
      </c>
      <c r="B170" s="52">
        <v>16</v>
      </c>
      <c r="C170" s="70">
        <f>COUNTIF(tabItensImprósperos[PREGÃO],tabImprósperosDetalhes[[#This Row],[PREGÃO]])</f>
        <v>1</v>
      </c>
      <c r="D170" s="69" t="str">
        <f t="shared" si="2"/>
        <v>*</v>
      </c>
    </row>
    <row r="171" spans="1:4" x14ac:dyDescent="0.3">
      <c r="A171" s="51" t="s">
        <v>2013</v>
      </c>
      <c r="B171" s="52">
        <v>17</v>
      </c>
      <c r="C171" s="70">
        <f>COUNTIF(tabItensImprósperos[PREGÃO],tabImprósperosDetalhes[[#This Row],[PREGÃO]])</f>
        <v>1</v>
      </c>
      <c r="D171" s="69" t="str">
        <f t="shared" si="2"/>
        <v>*</v>
      </c>
    </row>
    <row r="172" spans="1:4" x14ac:dyDescent="0.3">
      <c r="A172" s="51" t="s">
        <v>2013</v>
      </c>
      <c r="B172" s="52">
        <v>18</v>
      </c>
      <c r="C172" s="70">
        <f>COUNTIF(tabItensImprósperos[PREGÃO],tabImprósperosDetalhes[[#This Row],[PREGÃO]])</f>
        <v>1</v>
      </c>
      <c r="D172" s="69" t="str">
        <f t="shared" si="2"/>
        <v>*</v>
      </c>
    </row>
    <row r="173" spans="1:4" x14ac:dyDescent="0.3">
      <c r="A173" s="51" t="s">
        <v>2013</v>
      </c>
      <c r="B173" s="52">
        <v>19</v>
      </c>
      <c r="C173" s="70">
        <f>COUNTIF(tabItensImprósperos[PREGÃO],tabImprósperosDetalhes[[#This Row],[PREGÃO]])</f>
        <v>1</v>
      </c>
      <c r="D173" s="69" t="str">
        <f t="shared" si="2"/>
        <v>*</v>
      </c>
    </row>
    <row r="174" spans="1:4" x14ac:dyDescent="0.3">
      <c r="A174" s="51" t="s">
        <v>2013</v>
      </c>
      <c r="B174" s="52">
        <v>20</v>
      </c>
      <c r="C174" s="70">
        <f>COUNTIF(tabItensImprósperos[PREGÃO],tabImprósperosDetalhes[[#This Row],[PREGÃO]])</f>
        <v>1</v>
      </c>
      <c r="D174" s="69" t="str">
        <f t="shared" si="2"/>
        <v>*</v>
      </c>
    </row>
    <row r="175" spans="1:4" x14ac:dyDescent="0.3">
      <c r="A175" s="51" t="s">
        <v>2013</v>
      </c>
      <c r="B175" s="52">
        <v>22</v>
      </c>
      <c r="C175" s="70">
        <f>COUNTIF(tabItensImprósperos[PREGÃO],tabImprósperosDetalhes[[#This Row],[PREGÃO]])</f>
        <v>1</v>
      </c>
      <c r="D175" s="69" t="str">
        <f t="shared" si="2"/>
        <v>*</v>
      </c>
    </row>
    <row r="176" spans="1:4" x14ac:dyDescent="0.3">
      <c r="A176" s="51" t="s">
        <v>2013</v>
      </c>
      <c r="B176" s="52">
        <v>24</v>
      </c>
      <c r="C176" s="70">
        <f>COUNTIF(tabItensImprósperos[PREGÃO],tabImprósperosDetalhes[[#This Row],[PREGÃO]])</f>
        <v>1</v>
      </c>
      <c r="D176" s="69" t="str">
        <f t="shared" si="2"/>
        <v>*</v>
      </c>
    </row>
    <row r="177" spans="1:4" x14ac:dyDescent="0.3">
      <c r="A177" s="51" t="s">
        <v>2013</v>
      </c>
      <c r="B177" s="52">
        <v>25</v>
      </c>
      <c r="C177" s="70">
        <f>COUNTIF(tabItensImprósperos[PREGÃO],tabImprósperosDetalhes[[#This Row],[PREGÃO]])</f>
        <v>1</v>
      </c>
      <c r="D177" s="69" t="str">
        <f t="shared" si="2"/>
        <v>*</v>
      </c>
    </row>
    <row r="178" spans="1:4" x14ac:dyDescent="0.3">
      <c r="A178" s="51" t="s">
        <v>2013</v>
      </c>
      <c r="B178" s="52">
        <v>26</v>
      </c>
      <c r="C178" s="70">
        <f>COUNTIF(tabItensImprósperos[PREGÃO],tabImprósperosDetalhes[[#This Row],[PREGÃO]])</f>
        <v>1</v>
      </c>
      <c r="D178" s="69" t="str">
        <f t="shared" si="2"/>
        <v>*</v>
      </c>
    </row>
    <row r="179" spans="1:4" x14ac:dyDescent="0.3">
      <c r="A179" s="51" t="s">
        <v>2013</v>
      </c>
      <c r="B179" s="52">
        <v>27</v>
      </c>
      <c r="C179" s="70">
        <f>COUNTIF(tabItensImprósperos[PREGÃO],tabImprósperosDetalhes[[#This Row],[PREGÃO]])</f>
        <v>1</v>
      </c>
      <c r="D179" s="69" t="str">
        <f t="shared" si="2"/>
        <v>*</v>
      </c>
    </row>
    <row r="180" spans="1:4" x14ac:dyDescent="0.3">
      <c r="A180" s="51" t="s">
        <v>2013</v>
      </c>
      <c r="B180" s="52">
        <v>29</v>
      </c>
      <c r="C180" s="70">
        <f>COUNTIF(tabItensImprósperos[PREGÃO],tabImprósperosDetalhes[[#This Row],[PREGÃO]])</f>
        <v>1</v>
      </c>
      <c r="D180" s="69" t="str">
        <f t="shared" si="2"/>
        <v>*</v>
      </c>
    </row>
    <row r="181" spans="1:4" x14ac:dyDescent="0.3">
      <c r="A181" s="51" t="s">
        <v>2013</v>
      </c>
      <c r="B181" s="52">
        <v>30</v>
      </c>
      <c r="C181" s="70">
        <f>COUNTIF(tabItensImprósperos[PREGÃO],tabImprósperosDetalhes[[#This Row],[PREGÃO]])</f>
        <v>1</v>
      </c>
      <c r="D181" s="69" t="str">
        <f t="shared" si="2"/>
        <v>*</v>
      </c>
    </row>
    <row r="182" spans="1:4" x14ac:dyDescent="0.3">
      <c r="A182" s="51" t="s">
        <v>2013</v>
      </c>
      <c r="B182" s="52">
        <v>31</v>
      </c>
      <c r="C182" s="70">
        <f>COUNTIF(tabItensImprósperos[PREGÃO],tabImprósperosDetalhes[[#This Row],[PREGÃO]])</f>
        <v>1</v>
      </c>
      <c r="D182" s="69" t="str">
        <f t="shared" si="2"/>
        <v>*</v>
      </c>
    </row>
    <row r="183" spans="1:4" x14ac:dyDescent="0.3">
      <c r="A183" s="51" t="s">
        <v>1991</v>
      </c>
      <c r="B183" s="52">
        <v>4</v>
      </c>
      <c r="C183" s="70">
        <f>COUNTIF(tabItensImprósperos[PREGÃO],tabImprósperosDetalhes[[#This Row],[PREGÃO]])</f>
        <v>1</v>
      </c>
      <c r="D183" s="69" t="str">
        <f t="shared" si="2"/>
        <v>*</v>
      </c>
    </row>
    <row r="184" spans="1:4" x14ac:dyDescent="0.3">
      <c r="A184" s="51" t="s">
        <v>1991</v>
      </c>
      <c r="B184" s="52">
        <v>5</v>
      </c>
      <c r="C184" s="70">
        <f>COUNTIF(tabItensImprósperos[PREGÃO],tabImprósperosDetalhes[[#This Row],[PREGÃO]])</f>
        <v>1</v>
      </c>
      <c r="D184" s="69" t="str">
        <f t="shared" si="2"/>
        <v>*</v>
      </c>
    </row>
    <row r="185" spans="1:4" x14ac:dyDescent="0.3">
      <c r="A185" s="51" t="s">
        <v>1991</v>
      </c>
      <c r="B185" s="52">
        <v>6</v>
      </c>
      <c r="C185" s="70">
        <f>COUNTIF(tabItensImprósperos[PREGÃO],tabImprósperosDetalhes[[#This Row],[PREGÃO]])</f>
        <v>1</v>
      </c>
      <c r="D185" s="69" t="str">
        <f t="shared" si="2"/>
        <v>*</v>
      </c>
    </row>
    <row r="186" spans="1:4" x14ac:dyDescent="0.3">
      <c r="A186" s="51" t="s">
        <v>4118</v>
      </c>
      <c r="B186" s="52">
        <v>4</v>
      </c>
      <c r="C186" s="70">
        <f>COUNTIF(tabItensImprósperos[PREGÃO],tabImprósperosDetalhes[[#This Row],[PREGÃO]])</f>
        <v>1</v>
      </c>
      <c r="D186" s="69" t="str">
        <f t="shared" si="2"/>
        <v>*</v>
      </c>
    </row>
    <row r="187" spans="1:4" x14ac:dyDescent="0.3">
      <c r="A187" s="51" t="s">
        <v>4118</v>
      </c>
      <c r="B187" s="52">
        <v>5</v>
      </c>
      <c r="C187" s="70">
        <f>COUNTIF(tabItensImprósperos[PREGÃO],tabImprósperosDetalhes[[#This Row],[PREGÃO]])</f>
        <v>1</v>
      </c>
      <c r="D187" s="69" t="str">
        <f t="shared" si="2"/>
        <v>*</v>
      </c>
    </row>
    <row r="188" spans="1:4" x14ac:dyDescent="0.3">
      <c r="A188" s="51" t="s">
        <v>4118</v>
      </c>
      <c r="B188" s="52">
        <v>12</v>
      </c>
      <c r="C188" s="70">
        <f>COUNTIF(tabItensImprósperos[PREGÃO],tabImprósperosDetalhes[[#This Row],[PREGÃO]])</f>
        <v>1</v>
      </c>
      <c r="D188" s="69" t="str">
        <f t="shared" si="2"/>
        <v>*</v>
      </c>
    </row>
    <row r="189" spans="1:4" x14ac:dyDescent="0.3">
      <c r="A189" s="51" t="s">
        <v>4118</v>
      </c>
      <c r="B189" s="52">
        <v>13</v>
      </c>
      <c r="C189" s="70">
        <f>COUNTIF(tabItensImprósperos[PREGÃO],tabImprósperosDetalhes[[#This Row],[PREGÃO]])</f>
        <v>1</v>
      </c>
      <c r="D189" s="69" t="str">
        <f t="shared" si="2"/>
        <v>*</v>
      </c>
    </row>
    <row r="190" spans="1:4" x14ac:dyDescent="0.3">
      <c r="A190" s="51" t="s">
        <v>1635</v>
      </c>
      <c r="B190" s="52">
        <v>2</v>
      </c>
      <c r="C190" s="70">
        <f>COUNTIF(tabItensImprósperos[PREGÃO],tabImprósperosDetalhes[[#This Row],[PREGÃO]])</f>
        <v>1</v>
      </c>
      <c r="D190" s="69" t="str">
        <f t="shared" si="2"/>
        <v>*</v>
      </c>
    </row>
    <row r="191" spans="1:4" x14ac:dyDescent="0.3">
      <c r="A191" s="51" t="s">
        <v>1635</v>
      </c>
      <c r="B191" s="52">
        <v>3</v>
      </c>
      <c r="C191" s="70">
        <f>COUNTIF(tabItensImprósperos[PREGÃO],tabImprósperosDetalhes[[#This Row],[PREGÃO]])</f>
        <v>1</v>
      </c>
      <c r="D191" s="69" t="str">
        <f t="shared" si="2"/>
        <v>*</v>
      </c>
    </row>
    <row r="192" spans="1:4" x14ac:dyDescent="0.3">
      <c r="A192" s="51" t="s">
        <v>1635</v>
      </c>
      <c r="B192" s="52">
        <v>5</v>
      </c>
      <c r="C192" s="70">
        <f>COUNTIF(tabItensImprósperos[PREGÃO],tabImprósperosDetalhes[[#This Row],[PREGÃO]])</f>
        <v>1</v>
      </c>
      <c r="D192" s="69" t="str">
        <f t="shared" si="2"/>
        <v>*</v>
      </c>
    </row>
    <row r="193" spans="1:4" x14ac:dyDescent="0.3">
      <c r="A193" s="51" t="s">
        <v>1635</v>
      </c>
      <c r="B193" s="52">
        <v>10</v>
      </c>
      <c r="C193" s="70">
        <f>COUNTIF(tabItensImprósperos[PREGÃO],tabImprósperosDetalhes[[#This Row],[PREGÃO]])</f>
        <v>1</v>
      </c>
      <c r="D193" s="69" t="str">
        <f t="shared" si="2"/>
        <v>*</v>
      </c>
    </row>
    <row r="194" spans="1:4" x14ac:dyDescent="0.3">
      <c r="A194" s="51" t="s">
        <v>1635</v>
      </c>
      <c r="B194" s="52">
        <v>12</v>
      </c>
      <c r="C194" s="70">
        <f>COUNTIF(tabItensImprósperos[PREGÃO],tabImprósperosDetalhes[[#This Row],[PREGÃO]])</f>
        <v>1</v>
      </c>
      <c r="D194" s="69" t="str">
        <f t="shared" si="2"/>
        <v>*</v>
      </c>
    </row>
    <row r="195" spans="1:4" x14ac:dyDescent="0.3">
      <c r="A195" s="51" t="s">
        <v>1688</v>
      </c>
      <c r="B195" s="52">
        <v>1</v>
      </c>
      <c r="C195" s="70">
        <f>COUNTIF(tabItensImprósperos[PREGÃO],tabImprósperosDetalhes[[#This Row],[PREGÃO]])</f>
        <v>1</v>
      </c>
      <c r="D195" s="69" t="str">
        <f t="shared" ref="D195:D258" si="3">"*"</f>
        <v>*</v>
      </c>
    </row>
    <row r="196" spans="1:4" x14ac:dyDescent="0.3">
      <c r="A196" s="51" t="s">
        <v>1688</v>
      </c>
      <c r="B196" s="52">
        <v>2</v>
      </c>
      <c r="C196" s="70">
        <f>COUNTIF(tabItensImprósperos[PREGÃO],tabImprósperosDetalhes[[#This Row],[PREGÃO]])</f>
        <v>1</v>
      </c>
      <c r="D196" s="69" t="str">
        <f t="shared" si="3"/>
        <v>*</v>
      </c>
    </row>
    <row r="197" spans="1:4" x14ac:dyDescent="0.3">
      <c r="A197" s="51" t="s">
        <v>1688</v>
      </c>
      <c r="B197" s="52">
        <v>3</v>
      </c>
      <c r="C197" s="70">
        <f>COUNTIF(tabItensImprósperos[PREGÃO],tabImprósperosDetalhes[[#This Row],[PREGÃO]])</f>
        <v>1</v>
      </c>
      <c r="D197" s="69" t="str">
        <f t="shared" si="3"/>
        <v>*</v>
      </c>
    </row>
    <row r="198" spans="1:4" x14ac:dyDescent="0.3">
      <c r="A198" s="51" t="s">
        <v>1688</v>
      </c>
      <c r="B198" s="52">
        <v>5</v>
      </c>
      <c r="C198" s="70">
        <f>COUNTIF(tabItensImprósperos[PREGÃO],tabImprósperosDetalhes[[#This Row],[PREGÃO]])</f>
        <v>1</v>
      </c>
      <c r="D198" s="69" t="str">
        <f t="shared" si="3"/>
        <v>*</v>
      </c>
    </row>
    <row r="199" spans="1:4" x14ac:dyDescent="0.3">
      <c r="A199" s="51" t="s">
        <v>1688</v>
      </c>
      <c r="B199" s="52">
        <v>6</v>
      </c>
      <c r="C199" s="70">
        <f>COUNTIF(tabItensImprósperos[PREGÃO],tabImprósperosDetalhes[[#This Row],[PREGÃO]])</f>
        <v>1</v>
      </c>
      <c r="D199" s="69" t="str">
        <f t="shared" si="3"/>
        <v>*</v>
      </c>
    </row>
    <row r="200" spans="1:4" x14ac:dyDescent="0.3">
      <c r="A200" s="51" t="s">
        <v>1688</v>
      </c>
      <c r="B200" s="52">
        <v>7</v>
      </c>
      <c r="C200" s="70">
        <f>COUNTIF(tabItensImprósperos[PREGÃO],tabImprósperosDetalhes[[#This Row],[PREGÃO]])</f>
        <v>1</v>
      </c>
      <c r="D200" s="69" t="str">
        <f t="shared" si="3"/>
        <v>*</v>
      </c>
    </row>
    <row r="201" spans="1:4" x14ac:dyDescent="0.3">
      <c r="A201" s="51" t="s">
        <v>1688</v>
      </c>
      <c r="B201" s="52">
        <v>9</v>
      </c>
      <c r="C201" s="70">
        <f>COUNTIF(tabItensImprósperos[PREGÃO],tabImprósperosDetalhes[[#This Row],[PREGÃO]])</f>
        <v>1</v>
      </c>
      <c r="D201" s="69" t="str">
        <f t="shared" si="3"/>
        <v>*</v>
      </c>
    </row>
    <row r="202" spans="1:4" x14ac:dyDescent="0.3">
      <c r="A202" s="51" t="s">
        <v>1688</v>
      </c>
      <c r="B202" s="52">
        <v>10</v>
      </c>
      <c r="C202" s="70">
        <f>COUNTIF(tabItensImprósperos[PREGÃO],tabImprósperosDetalhes[[#This Row],[PREGÃO]])</f>
        <v>1</v>
      </c>
      <c r="D202" s="69" t="str">
        <f t="shared" si="3"/>
        <v>*</v>
      </c>
    </row>
    <row r="203" spans="1:4" x14ac:dyDescent="0.3">
      <c r="A203" s="51" t="s">
        <v>1688</v>
      </c>
      <c r="B203" s="52">
        <v>12</v>
      </c>
      <c r="C203" s="70">
        <f>COUNTIF(tabItensImprósperos[PREGÃO],tabImprósperosDetalhes[[#This Row],[PREGÃO]])</f>
        <v>1</v>
      </c>
      <c r="D203" s="69" t="str">
        <f t="shared" si="3"/>
        <v>*</v>
      </c>
    </row>
    <row r="204" spans="1:4" x14ac:dyDescent="0.3">
      <c r="A204" s="51" t="s">
        <v>1688</v>
      </c>
      <c r="B204" s="52">
        <v>13</v>
      </c>
      <c r="C204" s="70">
        <f>COUNTIF(tabItensImprósperos[PREGÃO],tabImprósperosDetalhes[[#This Row],[PREGÃO]])</f>
        <v>1</v>
      </c>
      <c r="D204" s="69" t="str">
        <f t="shared" si="3"/>
        <v>*</v>
      </c>
    </row>
    <row r="205" spans="1:4" x14ac:dyDescent="0.3">
      <c r="A205" s="51" t="s">
        <v>1688</v>
      </c>
      <c r="B205" s="52">
        <v>14</v>
      </c>
      <c r="C205" s="70">
        <f>COUNTIF(tabItensImprósperos[PREGÃO],tabImprósperosDetalhes[[#This Row],[PREGÃO]])</f>
        <v>1</v>
      </c>
      <c r="D205" s="69" t="str">
        <f t="shared" si="3"/>
        <v>*</v>
      </c>
    </row>
    <row r="206" spans="1:4" x14ac:dyDescent="0.3">
      <c r="A206" s="51" t="s">
        <v>1688</v>
      </c>
      <c r="B206" s="52">
        <v>15</v>
      </c>
      <c r="C206" s="70">
        <f>COUNTIF(tabItensImprósperos[PREGÃO],tabImprósperosDetalhes[[#This Row],[PREGÃO]])</f>
        <v>1</v>
      </c>
      <c r="D206" s="69" t="str">
        <f t="shared" si="3"/>
        <v>*</v>
      </c>
    </row>
    <row r="207" spans="1:4" x14ac:dyDescent="0.3">
      <c r="A207" s="51" t="s">
        <v>1688</v>
      </c>
      <c r="B207" s="52">
        <v>16</v>
      </c>
      <c r="C207" s="70">
        <f>COUNTIF(tabItensImprósperos[PREGÃO],tabImprósperosDetalhes[[#This Row],[PREGÃO]])</f>
        <v>1</v>
      </c>
      <c r="D207" s="69" t="str">
        <f t="shared" si="3"/>
        <v>*</v>
      </c>
    </row>
    <row r="208" spans="1:4" x14ac:dyDescent="0.3">
      <c r="A208" s="51" t="s">
        <v>1688</v>
      </c>
      <c r="B208" s="52">
        <v>17</v>
      </c>
      <c r="C208" s="70">
        <f>COUNTIF(tabItensImprósperos[PREGÃO],tabImprósperosDetalhes[[#This Row],[PREGÃO]])</f>
        <v>1</v>
      </c>
      <c r="D208" s="69" t="str">
        <f t="shared" si="3"/>
        <v>*</v>
      </c>
    </row>
    <row r="209" spans="1:4" x14ac:dyDescent="0.3">
      <c r="A209" s="51" t="s">
        <v>1688</v>
      </c>
      <c r="B209" s="52">
        <v>24</v>
      </c>
      <c r="C209" s="70">
        <f>COUNTIF(tabItensImprósperos[PREGÃO],tabImprósperosDetalhes[[#This Row],[PREGÃO]])</f>
        <v>1</v>
      </c>
      <c r="D209" s="69" t="str">
        <f t="shared" si="3"/>
        <v>*</v>
      </c>
    </row>
    <row r="210" spans="1:4" x14ac:dyDescent="0.3">
      <c r="A210" s="51" t="s">
        <v>1688</v>
      </c>
      <c r="B210" s="52">
        <v>27</v>
      </c>
      <c r="C210" s="70">
        <f>COUNTIF(tabItensImprósperos[PREGÃO],tabImprósperosDetalhes[[#This Row],[PREGÃO]])</f>
        <v>1</v>
      </c>
      <c r="D210" s="69" t="str">
        <f t="shared" si="3"/>
        <v>*</v>
      </c>
    </row>
    <row r="211" spans="1:4" x14ac:dyDescent="0.3">
      <c r="A211" s="51" t="s">
        <v>1688</v>
      </c>
      <c r="B211" s="52">
        <v>28</v>
      </c>
      <c r="C211" s="70">
        <f>COUNTIF(tabItensImprósperos[PREGÃO],tabImprósperosDetalhes[[#This Row],[PREGÃO]])</f>
        <v>1</v>
      </c>
      <c r="D211" s="69" t="str">
        <f t="shared" si="3"/>
        <v>*</v>
      </c>
    </row>
    <row r="212" spans="1:4" x14ac:dyDescent="0.3">
      <c r="A212" s="51" t="s">
        <v>1688</v>
      </c>
      <c r="B212" s="52">
        <v>29</v>
      </c>
      <c r="C212" s="70">
        <f>COUNTIF(tabItensImprósperos[PREGÃO],tabImprósperosDetalhes[[#This Row],[PREGÃO]])</f>
        <v>1</v>
      </c>
      <c r="D212" s="69" t="str">
        <f t="shared" si="3"/>
        <v>*</v>
      </c>
    </row>
    <row r="213" spans="1:4" x14ac:dyDescent="0.3">
      <c r="A213" s="51" t="s">
        <v>1688</v>
      </c>
      <c r="B213" s="52">
        <v>31</v>
      </c>
      <c r="C213" s="70">
        <f>COUNTIF(tabItensImprósperos[PREGÃO],tabImprósperosDetalhes[[#This Row],[PREGÃO]])</f>
        <v>1</v>
      </c>
      <c r="D213" s="69" t="str">
        <f t="shared" si="3"/>
        <v>*</v>
      </c>
    </row>
    <row r="214" spans="1:4" x14ac:dyDescent="0.3">
      <c r="A214" s="51" t="s">
        <v>1688</v>
      </c>
      <c r="B214" s="52">
        <v>32</v>
      </c>
      <c r="C214" s="70">
        <f>COUNTIF(tabItensImprósperos[PREGÃO],tabImprósperosDetalhes[[#This Row],[PREGÃO]])</f>
        <v>1</v>
      </c>
      <c r="D214" s="69" t="str">
        <f t="shared" si="3"/>
        <v>*</v>
      </c>
    </row>
    <row r="215" spans="1:4" x14ac:dyDescent="0.3">
      <c r="A215" s="51" t="s">
        <v>1688</v>
      </c>
      <c r="B215" s="52">
        <v>33</v>
      </c>
      <c r="C215" s="70">
        <f>COUNTIF(tabItensImprósperos[PREGÃO],tabImprósperosDetalhes[[#This Row],[PREGÃO]])</f>
        <v>1</v>
      </c>
      <c r="D215" s="69" t="str">
        <f t="shared" si="3"/>
        <v>*</v>
      </c>
    </row>
    <row r="216" spans="1:4" x14ac:dyDescent="0.3">
      <c r="A216" s="51" t="s">
        <v>1688</v>
      </c>
      <c r="B216" s="52">
        <v>34</v>
      </c>
      <c r="C216" s="70">
        <f>COUNTIF(tabItensImprósperos[PREGÃO],tabImprósperosDetalhes[[#This Row],[PREGÃO]])</f>
        <v>1</v>
      </c>
      <c r="D216" s="69" t="str">
        <f t="shared" si="3"/>
        <v>*</v>
      </c>
    </row>
    <row r="217" spans="1:4" x14ac:dyDescent="0.3">
      <c r="A217" s="51" t="s">
        <v>1715</v>
      </c>
      <c r="B217" s="52">
        <v>3</v>
      </c>
      <c r="C217" s="70">
        <f>COUNTIF(tabItensImprósperos[PREGÃO],tabImprósperosDetalhes[[#This Row],[PREGÃO]])</f>
        <v>1</v>
      </c>
      <c r="D217" s="69" t="str">
        <f t="shared" si="3"/>
        <v>*</v>
      </c>
    </row>
    <row r="218" spans="1:4" x14ac:dyDescent="0.3">
      <c r="A218" s="51" t="s">
        <v>1715</v>
      </c>
      <c r="B218" s="52">
        <v>4</v>
      </c>
      <c r="C218" s="70">
        <f>COUNTIF(tabItensImprósperos[PREGÃO],tabImprósperosDetalhes[[#This Row],[PREGÃO]])</f>
        <v>1</v>
      </c>
      <c r="D218" s="69" t="str">
        <f t="shared" si="3"/>
        <v>*</v>
      </c>
    </row>
    <row r="219" spans="1:4" x14ac:dyDescent="0.3">
      <c r="A219" s="51" t="s">
        <v>1715</v>
      </c>
      <c r="B219" s="52">
        <v>5</v>
      </c>
      <c r="C219" s="70">
        <f>COUNTIF(tabItensImprósperos[PREGÃO],tabImprósperosDetalhes[[#This Row],[PREGÃO]])</f>
        <v>1</v>
      </c>
      <c r="D219" s="69" t="str">
        <f t="shared" si="3"/>
        <v>*</v>
      </c>
    </row>
    <row r="220" spans="1:4" x14ac:dyDescent="0.3">
      <c r="A220" s="51" t="s">
        <v>1715</v>
      </c>
      <c r="B220" s="52">
        <v>7</v>
      </c>
      <c r="C220" s="70">
        <f>COUNTIF(tabItensImprósperos[PREGÃO],tabImprósperosDetalhes[[#This Row],[PREGÃO]])</f>
        <v>1</v>
      </c>
      <c r="D220" s="69" t="str">
        <f t="shared" si="3"/>
        <v>*</v>
      </c>
    </row>
    <row r="221" spans="1:4" x14ac:dyDescent="0.3">
      <c r="A221" s="51" t="s">
        <v>1715</v>
      </c>
      <c r="B221" s="52">
        <v>16</v>
      </c>
      <c r="C221" s="70">
        <f>COUNTIF(tabItensImprósperos[PREGÃO],tabImprósperosDetalhes[[#This Row],[PREGÃO]])</f>
        <v>1</v>
      </c>
      <c r="D221" s="69" t="str">
        <f t="shared" si="3"/>
        <v>*</v>
      </c>
    </row>
    <row r="222" spans="1:4" x14ac:dyDescent="0.3">
      <c r="A222" s="51" t="s">
        <v>3919</v>
      </c>
      <c r="B222" s="52">
        <v>3</v>
      </c>
      <c r="C222" s="70">
        <f>COUNTIF(tabItensImprósperos[PREGÃO],tabImprósperosDetalhes[[#This Row],[PREGÃO]])</f>
        <v>1</v>
      </c>
      <c r="D222" s="69" t="str">
        <f t="shared" si="3"/>
        <v>*</v>
      </c>
    </row>
    <row r="223" spans="1:4" x14ac:dyDescent="0.3">
      <c r="A223" s="51" t="s">
        <v>3842</v>
      </c>
      <c r="B223" s="52">
        <v>1</v>
      </c>
      <c r="C223" s="70">
        <f>COUNTIF(tabItensImprósperos[PREGÃO],tabImprósperosDetalhes[[#This Row],[PREGÃO]])</f>
        <v>1</v>
      </c>
      <c r="D223" s="69" t="str">
        <f t="shared" si="3"/>
        <v>*</v>
      </c>
    </row>
    <row r="224" spans="1:4" x14ac:dyDescent="0.3">
      <c r="A224" s="51" t="s">
        <v>3842</v>
      </c>
      <c r="B224" s="52">
        <v>2</v>
      </c>
      <c r="C224" s="70">
        <f>COUNTIF(tabItensImprósperos[PREGÃO],tabImprósperosDetalhes[[#This Row],[PREGÃO]])</f>
        <v>1</v>
      </c>
      <c r="D224" s="69" t="str">
        <f t="shared" si="3"/>
        <v>*</v>
      </c>
    </row>
    <row r="225" spans="1:4" x14ac:dyDescent="0.3">
      <c r="A225" s="51" t="s">
        <v>3842</v>
      </c>
      <c r="B225" s="52">
        <v>4</v>
      </c>
      <c r="C225" s="70">
        <f>COUNTIF(tabItensImprósperos[PREGÃO],tabImprósperosDetalhes[[#This Row],[PREGÃO]])</f>
        <v>1</v>
      </c>
      <c r="D225" s="69" t="str">
        <f t="shared" si="3"/>
        <v>*</v>
      </c>
    </row>
    <row r="226" spans="1:4" x14ac:dyDescent="0.3">
      <c r="A226" s="51" t="s">
        <v>3842</v>
      </c>
      <c r="B226" s="52">
        <v>5</v>
      </c>
      <c r="C226" s="70">
        <f>COUNTIF(tabItensImprósperos[PREGÃO],tabImprósperosDetalhes[[#This Row],[PREGÃO]])</f>
        <v>1</v>
      </c>
      <c r="D226" s="69" t="str">
        <f t="shared" si="3"/>
        <v>*</v>
      </c>
    </row>
    <row r="227" spans="1:4" x14ac:dyDescent="0.3">
      <c r="A227" s="51" t="s">
        <v>3842</v>
      </c>
      <c r="B227" s="52">
        <v>6</v>
      </c>
      <c r="C227" s="70">
        <f>COUNTIF(tabItensImprósperos[PREGÃO],tabImprósperosDetalhes[[#This Row],[PREGÃO]])</f>
        <v>1</v>
      </c>
      <c r="D227" s="69" t="str">
        <f t="shared" si="3"/>
        <v>*</v>
      </c>
    </row>
    <row r="228" spans="1:4" x14ac:dyDescent="0.3">
      <c r="A228" s="51" t="s">
        <v>3842</v>
      </c>
      <c r="B228" s="52">
        <v>7</v>
      </c>
      <c r="C228" s="70">
        <f>COUNTIF(tabItensImprósperos[PREGÃO],tabImprósperosDetalhes[[#This Row],[PREGÃO]])</f>
        <v>1</v>
      </c>
      <c r="D228" s="69" t="str">
        <f t="shared" si="3"/>
        <v>*</v>
      </c>
    </row>
    <row r="229" spans="1:4" x14ac:dyDescent="0.3">
      <c r="A229" s="51" t="s">
        <v>3842</v>
      </c>
      <c r="B229" s="52">
        <v>8</v>
      </c>
      <c r="C229" s="70">
        <f>COUNTIF(tabItensImprósperos[PREGÃO],tabImprósperosDetalhes[[#This Row],[PREGÃO]])</f>
        <v>1</v>
      </c>
      <c r="D229" s="69" t="str">
        <f t="shared" si="3"/>
        <v>*</v>
      </c>
    </row>
    <row r="230" spans="1:4" x14ac:dyDescent="0.3">
      <c r="A230" s="51" t="s">
        <v>3921</v>
      </c>
      <c r="B230" s="52">
        <v>1</v>
      </c>
      <c r="C230" s="70">
        <f>COUNTIF(tabItensImprósperos[PREGÃO],tabImprósperosDetalhes[[#This Row],[PREGÃO]])</f>
        <v>1</v>
      </c>
      <c r="D230" s="69" t="str">
        <f t="shared" si="3"/>
        <v>*</v>
      </c>
    </row>
    <row r="231" spans="1:4" x14ac:dyDescent="0.3">
      <c r="A231" s="51" t="s">
        <v>3921</v>
      </c>
      <c r="B231" s="52">
        <v>2</v>
      </c>
      <c r="C231" s="70">
        <f>COUNTIF(tabItensImprósperos[PREGÃO],tabImprósperosDetalhes[[#This Row],[PREGÃO]])</f>
        <v>1</v>
      </c>
      <c r="D231" s="69" t="str">
        <f t="shared" si="3"/>
        <v>*</v>
      </c>
    </row>
    <row r="232" spans="1:4" x14ac:dyDescent="0.3">
      <c r="A232" s="51" t="s">
        <v>3924</v>
      </c>
      <c r="B232" s="52">
        <v>2</v>
      </c>
      <c r="C232" s="70">
        <f>COUNTIF(tabItensImprósperos[PREGÃO],tabImprósperosDetalhes[[#This Row],[PREGÃO]])</f>
        <v>1</v>
      </c>
      <c r="D232" s="69" t="str">
        <f t="shared" si="3"/>
        <v>*</v>
      </c>
    </row>
    <row r="233" spans="1:4" x14ac:dyDescent="0.3">
      <c r="A233" s="51" t="s">
        <v>3924</v>
      </c>
      <c r="B233" s="52">
        <v>3</v>
      </c>
      <c r="C233" s="70">
        <f>COUNTIF(tabItensImprósperos[PREGÃO],tabImprósperosDetalhes[[#This Row],[PREGÃO]])</f>
        <v>1</v>
      </c>
      <c r="D233" s="69" t="str">
        <f t="shared" si="3"/>
        <v>*</v>
      </c>
    </row>
    <row r="234" spans="1:4" x14ac:dyDescent="0.3">
      <c r="A234" s="51" t="s">
        <v>3924</v>
      </c>
      <c r="B234" s="52">
        <v>6</v>
      </c>
      <c r="C234" s="70">
        <f>COUNTIF(tabItensImprósperos[PREGÃO],tabImprósperosDetalhes[[#This Row],[PREGÃO]])</f>
        <v>1</v>
      </c>
      <c r="D234" s="69" t="str">
        <f t="shared" si="3"/>
        <v>*</v>
      </c>
    </row>
    <row r="235" spans="1:4" x14ac:dyDescent="0.3">
      <c r="A235" s="51" t="s">
        <v>3524</v>
      </c>
      <c r="B235" s="52">
        <v>18</v>
      </c>
      <c r="C235" s="70">
        <f>COUNTIF(tabItensImprósperos[PREGÃO],tabImprósperosDetalhes[[#This Row],[PREGÃO]])</f>
        <v>1</v>
      </c>
      <c r="D235" s="69" t="str">
        <f t="shared" si="3"/>
        <v>*</v>
      </c>
    </row>
    <row r="236" spans="1:4" x14ac:dyDescent="0.3">
      <c r="A236" s="51" t="s">
        <v>3524</v>
      </c>
      <c r="B236" s="52">
        <v>25</v>
      </c>
      <c r="C236" s="70">
        <f>COUNTIF(tabItensImprósperos[PREGÃO],tabImprósperosDetalhes[[#This Row],[PREGÃO]])</f>
        <v>1</v>
      </c>
      <c r="D236" s="69" t="str">
        <f t="shared" si="3"/>
        <v>*</v>
      </c>
    </row>
    <row r="237" spans="1:4" x14ac:dyDescent="0.3">
      <c r="A237" s="51" t="s">
        <v>3524</v>
      </c>
      <c r="B237" s="52">
        <v>28</v>
      </c>
      <c r="C237" s="70">
        <f>COUNTIF(tabItensImprósperos[PREGÃO],tabImprósperosDetalhes[[#This Row],[PREGÃO]])</f>
        <v>1</v>
      </c>
      <c r="D237" s="69" t="str">
        <f t="shared" si="3"/>
        <v>*</v>
      </c>
    </row>
    <row r="238" spans="1:4" x14ac:dyDescent="0.3">
      <c r="A238" s="51" t="s">
        <v>3524</v>
      </c>
      <c r="B238" s="52">
        <v>35</v>
      </c>
      <c r="C238" s="70">
        <f>COUNTIF(tabItensImprósperos[PREGÃO],tabImprósperosDetalhes[[#This Row],[PREGÃO]])</f>
        <v>1</v>
      </c>
      <c r="D238" s="69" t="str">
        <f t="shared" si="3"/>
        <v>*</v>
      </c>
    </row>
    <row r="239" spans="1:4" x14ac:dyDescent="0.3">
      <c r="A239" s="51" t="s">
        <v>1526</v>
      </c>
      <c r="B239" s="52">
        <v>1</v>
      </c>
      <c r="C239" s="70">
        <f>COUNTIF(tabItensImprósperos[PREGÃO],tabImprósperosDetalhes[[#This Row],[PREGÃO]])</f>
        <v>1</v>
      </c>
      <c r="D239" s="69" t="str">
        <f t="shared" si="3"/>
        <v>*</v>
      </c>
    </row>
    <row r="240" spans="1:4" x14ac:dyDescent="0.3">
      <c r="A240" s="51" t="s">
        <v>1526</v>
      </c>
      <c r="B240" s="52">
        <v>2</v>
      </c>
      <c r="C240" s="70">
        <f>COUNTIF(tabItensImprósperos[PREGÃO],tabImprósperosDetalhes[[#This Row],[PREGÃO]])</f>
        <v>1</v>
      </c>
      <c r="D240" s="69" t="str">
        <f t="shared" si="3"/>
        <v>*</v>
      </c>
    </row>
    <row r="241" spans="1:4" x14ac:dyDescent="0.3">
      <c r="A241" s="51" t="s">
        <v>1526</v>
      </c>
      <c r="B241" s="52">
        <v>3</v>
      </c>
      <c r="C241" s="70">
        <f>COUNTIF(tabItensImprósperos[PREGÃO],tabImprósperosDetalhes[[#This Row],[PREGÃO]])</f>
        <v>1</v>
      </c>
      <c r="D241" s="69" t="str">
        <f t="shared" si="3"/>
        <v>*</v>
      </c>
    </row>
    <row r="242" spans="1:4" x14ac:dyDescent="0.3">
      <c r="A242" s="51" t="s">
        <v>1526</v>
      </c>
      <c r="B242" s="52">
        <v>6</v>
      </c>
      <c r="C242" s="70">
        <f>COUNTIF(tabItensImprósperos[PREGÃO],tabImprósperosDetalhes[[#This Row],[PREGÃO]])</f>
        <v>1</v>
      </c>
      <c r="D242" s="69" t="str">
        <f t="shared" si="3"/>
        <v>*</v>
      </c>
    </row>
    <row r="243" spans="1:4" x14ac:dyDescent="0.3">
      <c r="A243" s="51" t="s">
        <v>1526</v>
      </c>
      <c r="B243" s="52">
        <v>7</v>
      </c>
      <c r="C243" s="70">
        <f>COUNTIF(tabItensImprósperos[PREGÃO],tabImprósperosDetalhes[[#This Row],[PREGÃO]])</f>
        <v>1</v>
      </c>
      <c r="D243" s="69" t="str">
        <f t="shared" si="3"/>
        <v>*</v>
      </c>
    </row>
    <row r="244" spans="1:4" x14ac:dyDescent="0.3">
      <c r="A244" s="51" t="s">
        <v>1526</v>
      </c>
      <c r="B244" s="52">
        <v>9</v>
      </c>
      <c r="C244" s="70">
        <f>COUNTIF(tabItensImprósperos[PREGÃO],tabImprósperosDetalhes[[#This Row],[PREGÃO]])</f>
        <v>1</v>
      </c>
      <c r="D244" s="69" t="str">
        <f t="shared" si="3"/>
        <v>*</v>
      </c>
    </row>
    <row r="245" spans="1:4" x14ac:dyDescent="0.3">
      <c r="A245" s="51" t="s">
        <v>1526</v>
      </c>
      <c r="B245" s="52">
        <v>10</v>
      </c>
      <c r="C245" s="70">
        <f>COUNTIF(tabItensImprósperos[PREGÃO],tabImprósperosDetalhes[[#This Row],[PREGÃO]])</f>
        <v>1</v>
      </c>
      <c r="D245" s="69" t="str">
        <f t="shared" si="3"/>
        <v>*</v>
      </c>
    </row>
    <row r="246" spans="1:4" x14ac:dyDescent="0.3">
      <c r="A246" s="51" t="s">
        <v>1526</v>
      </c>
      <c r="B246" s="52">
        <v>12</v>
      </c>
      <c r="C246" s="70">
        <f>COUNTIF(tabItensImprósperos[PREGÃO],tabImprósperosDetalhes[[#This Row],[PREGÃO]])</f>
        <v>1</v>
      </c>
      <c r="D246" s="69" t="str">
        <f t="shared" si="3"/>
        <v>*</v>
      </c>
    </row>
    <row r="247" spans="1:4" x14ac:dyDescent="0.3">
      <c r="A247" s="51" t="s">
        <v>1526</v>
      </c>
      <c r="B247" s="52">
        <v>13</v>
      </c>
      <c r="C247" s="70">
        <f>COUNTIF(tabItensImprósperos[PREGÃO],tabImprósperosDetalhes[[#This Row],[PREGÃO]])</f>
        <v>1</v>
      </c>
      <c r="D247" s="69" t="str">
        <f t="shared" si="3"/>
        <v>*</v>
      </c>
    </row>
    <row r="248" spans="1:4" x14ac:dyDescent="0.3">
      <c r="A248" s="51" t="s">
        <v>1526</v>
      </c>
      <c r="B248" s="52">
        <v>16</v>
      </c>
      <c r="C248" s="70">
        <f>COUNTIF(tabItensImprósperos[PREGÃO],tabImprósperosDetalhes[[#This Row],[PREGÃO]])</f>
        <v>1</v>
      </c>
      <c r="D248" s="69" t="str">
        <f t="shared" si="3"/>
        <v>*</v>
      </c>
    </row>
    <row r="249" spans="1:4" x14ac:dyDescent="0.3">
      <c r="A249" s="51" t="s">
        <v>1526</v>
      </c>
      <c r="B249" s="52">
        <v>24</v>
      </c>
      <c r="C249" s="70">
        <f>COUNTIF(tabItensImprósperos[PREGÃO],tabImprósperosDetalhes[[#This Row],[PREGÃO]])</f>
        <v>1</v>
      </c>
      <c r="D249" s="69" t="str">
        <f t="shared" si="3"/>
        <v>*</v>
      </c>
    </row>
    <row r="250" spans="1:4" x14ac:dyDescent="0.3">
      <c r="A250" s="51" t="s">
        <v>1526</v>
      </c>
      <c r="B250" s="52">
        <v>30</v>
      </c>
      <c r="C250" s="70">
        <f>COUNTIF(tabItensImprósperos[PREGÃO],tabImprósperosDetalhes[[#This Row],[PREGÃO]])</f>
        <v>1</v>
      </c>
      <c r="D250" s="69" t="str">
        <f t="shared" si="3"/>
        <v>*</v>
      </c>
    </row>
    <row r="251" spans="1:4" x14ac:dyDescent="0.3">
      <c r="A251" s="51" t="s">
        <v>1526</v>
      </c>
      <c r="B251" s="52">
        <v>33</v>
      </c>
      <c r="C251" s="70">
        <f>COUNTIF(tabItensImprósperos[PREGÃO],tabImprósperosDetalhes[[#This Row],[PREGÃO]])</f>
        <v>1</v>
      </c>
      <c r="D251" s="69" t="str">
        <f t="shared" si="3"/>
        <v>*</v>
      </c>
    </row>
    <row r="252" spans="1:4" x14ac:dyDescent="0.3">
      <c r="A252" s="51" t="s">
        <v>1526</v>
      </c>
      <c r="B252" s="52">
        <v>35</v>
      </c>
      <c r="C252" s="70">
        <f>COUNTIF(tabItensImprósperos[PREGÃO],tabImprósperosDetalhes[[#This Row],[PREGÃO]])</f>
        <v>1</v>
      </c>
      <c r="D252" s="69" t="str">
        <f t="shared" si="3"/>
        <v>*</v>
      </c>
    </row>
    <row r="253" spans="1:4" x14ac:dyDescent="0.3">
      <c r="A253" s="51" t="s">
        <v>1729</v>
      </c>
      <c r="B253" s="52">
        <v>6</v>
      </c>
      <c r="C253" s="70">
        <f>COUNTIF(tabItensImprósperos[PREGÃO],tabImprósperosDetalhes[[#This Row],[PREGÃO]])</f>
        <v>1</v>
      </c>
      <c r="D253" s="69" t="str">
        <f t="shared" si="3"/>
        <v>*</v>
      </c>
    </row>
    <row r="254" spans="1:4" x14ac:dyDescent="0.3">
      <c r="A254" s="51" t="s">
        <v>1729</v>
      </c>
      <c r="B254" s="52">
        <v>7</v>
      </c>
      <c r="C254" s="70">
        <f>COUNTIF(tabItensImprósperos[PREGÃO],tabImprósperosDetalhes[[#This Row],[PREGÃO]])</f>
        <v>1</v>
      </c>
      <c r="D254" s="69" t="str">
        <f t="shared" si="3"/>
        <v>*</v>
      </c>
    </row>
    <row r="255" spans="1:4" x14ac:dyDescent="0.3">
      <c r="A255" s="51" t="s">
        <v>1729</v>
      </c>
      <c r="B255" s="52">
        <v>8</v>
      </c>
      <c r="C255" s="70">
        <f>COUNTIF(tabItensImprósperos[PREGÃO],tabImprósperosDetalhes[[#This Row],[PREGÃO]])</f>
        <v>1</v>
      </c>
      <c r="D255" s="69" t="str">
        <f t="shared" si="3"/>
        <v>*</v>
      </c>
    </row>
    <row r="256" spans="1:4" x14ac:dyDescent="0.3">
      <c r="A256" s="51" t="s">
        <v>1557</v>
      </c>
      <c r="B256" s="52">
        <v>1</v>
      </c>
      <c r="C256" s="70">
        <f>COUNTIF(tabItensImprósperos[PREGÃO],tabImprósperosDetalhes[[#This Row],[PREGÃO]])</f>
        <v>1</v>
      </c>
      <c r="D256" s="69" t="str">
        <f t="shared" si="3"/>
        <v>*</v>
      </c>
    </row>
    <row r="257" spans="1:4" x14ac:dyDescent="0.3">
      <c r="A257" s="51" t="s">
        <v>1557</v>
      </c>
      <c r="B257" s="52">
        <v>2</v>
      </c>
      <c r="C257" s="70">
        <f>COUNTIF(tabItensImprósperos[PREGÃO],tabImprósperosDetalhes[[#This Row],[PREGÃO]])</f>
        <v>1</v>
      </c>
      <c r="D257" s="69" t="str">
        <f t="shared" si="3"/>
        <v>*</v>
      </c>
    </row>
    <row r="258" spans="1:4" x14ac:dyDescent="0.3">
      <c r="A258" s="51" t="s">
        <v>1557</v>
      </c>
      <c r="B258" s="52">
        <v>3</v>
      </c>
      <c r="C258" s="70">
        <f>COUNTIF(tabItensImprósperos[PREGÃO],tabImprósperosDetalhes[[#This Row],[PREGÃO]])</f>
        <v>1</v>
      </c>
      <c r="D258" s="69" t="str">
        <f t="shared" si="3"/>
        <v>*</v>
      </c>
    </row>
    <row r="259" spans="1:4" x14ac:dyDescent="0.3">
      <c r="A259" s="51" t="s">
        <v>1557</v>
      </c>
      <c r="B259" s="52">
        <v>4</v>
      </c>
      <c r="C259" s="70">
        <f>COUNTIF(tabItensImprósperos[PREGÃO],tabImprósperosDetalhes[[#This Row],[PREGÃO]])</f>
        <v>1</v>
      </c>
      <c r="D259" s="69" t="str">
        <f t="shared" ref="D259:D322" si="4">"*"</f>
        <v>*</v>
      </c>
    </row>
    <row r="260" spans="1:4" x14ac:dyDescent="0.3">
      <c r="A260" s="51" t="s">
        <v>1557</v>
      </c>
      <c r="B260" s="52">
        <v>5</v>
      </c>
      <c r="C260" s="70">
        <f>COUNTIF(tabItensImprósperos[PREGÃO],tabImprósperosDetalhes[[#This Row],[PREGÃO]])</f>
        <v>1</v>
      </c>
      <c r="D260" s="69" t="str">
        <f t="shared" si="4"/>
        <v>*</v>
      </c>
    </row>
    <row r="261" spans="1:4" x14ac:dyDescent="0.3">
      <c r="A261" s="51" t="s">
        <v>1557</v>
      </c>
      <c r="B261" s="52">
        <v>6</v>
      </c>
      <c r="C261" s="70">
        <f>COUNTIF(tabItensImprósperos[PREGÃO],tabImprósperosDetalhes[[#This Row],[PREGÃO]])</f>
        <v>1</v>
      </c>
      <c r="D261" s="69" t="str">
        <f t="shared" si="4"/>
        <v>*</v>
      </c>
    </row>
    <row r="262" spans="1:4" x14ac:dyDescent="0.3">
      <c r="A262" s="51" t="s">
        <v>1557</v>
      </c>
      <c r="B262" s="52">
        <v>13</v>
      </c>
      <c r="C262" s="70">
        <f>COUNTIF(tabItensImprósperos[PREGÃO],tabImprósperosDetalhes[[#This Row],[PREGÃO]])</f>
        <v>1</v>
      </c>
      <c r="D262" s="69" t="str">
        <f t="shared" si="4"/>
        <v>*</v>
      </c>
    </row>
    <row r="263" spans="1:4" x14ac:dyDescent="0.3">
      <c r="A263" s="51" t="s">
        <v>1557</v>
      </c>
      <c r="B263" s="52">
        <v>17</v>
      </c>
      <c r="C263" s="70">
        <f>COUNTIF(tabItensImprósperos[PREGÃO],tabImprósperosDetalhes[[#This Row],[PREGÃO]])</f>
        <v>1</v>
      </c>
      <c r="D263" s="69" t="str">
        <f t="shared" si="4"/>
        <v>*</v>
      </c>
    </row>
    <row r="264" spans="1:4" x14ac:dyDescent="0.3">
      <c r="A264" s="51" t="s">
        <v>1557</v>
      </c>
      <c r="B264" s="52">
        <v>18</v>
      </c>
      <c r="C264" s="70">
        <f>COUNTIF(tabItensImprósperos[PREGÃO],tabImprósperosDetalhes[[#This Row],[PREGÃO]])</f>
        <v>1</v>
      </c>
      <c r="D264" s="69" t="str">
        <f t="shared" si="4"/>
        <v>*</v>
      </c>
    </row>
    <row r="265" spans="1:4" x14ac:dyDescent="0.3">
      <c r="A265" s="51" t="s">
        <v>1557</v>
      </c>
      <c r="B265" s="52">
        <v>21</v>
      </c>
      <c r="C265" s="70">
        <f>COUNTIF(tabItensImprósperos[PREGÃO],tabImprósperosDetalhes[[#This Row],[PREGÃO]])</f>
        <v>1</v>
      </c>
      <c r="D265" s="69" t="str">
        <f t="shared" si="4"/>
        <v>*</v>
      </c>
    </row>
    <row r="266" spans="1:4" x14ac:dyDescent="0.3">
      <c r="A266" s="51" t="s">
        <v>1557</v>
      </c>
      <c r="B266" s="52">
        <v>26</v>
      </c>
      <c r="C266" s="70">
        <f>COUNTIF(tabItensImprósperos[PREGÃO],tabImprósperosDetalhes[[#This Row],[PREGÃO]])</f>
        <v>1</v>
      </c>
      <c r="D266" s="69" t="str">
        <f t="shared" si="4"/>
        <v>*</v>
      </c>
    </row>
    <row r="267" spans="1:4" x14ac:dyDescent="0.3">
      <c r="A267" s="51" t="s">
        <v>1557</v>
      </c>
      <c r="B267" s="52">
        <v>29</v>
      </c>
      <c r="C267" s="70">
        <f>COUNTIF(tabItensImprósperos[PREGÃO],tabImprósperosDetalhes[[#This Row],[PREGÃO]])</f>
        <v>1</v>
      </c>
      <c r="D267" s="69" t="str">
        <f t="shared" si="4"/>
        <v>*</v>
      </c>
    </row>
    <row r="268" spans="1:4" x14ac:dyDescent="0.3">
      <c r="A268" s="51" t="s">
        <v>1557</v>
      </c>
      <c r="B268" s="52">
        <v>35</v>
      </c>
      <c r="C268" s="70">
        <f>COUNTIF(tabItensImprósperos[PREGÃO],tabImprósperosDetalhes[[#This Row],[PREGÃO]])</f>
        <v>1</v>
      </c>
      <c r="D268" s="69" t="str">
        <f t="shared" si="4"/>
        <v>*</v>
      </c>
    </row>
    <row r="269" spans="1:4" x14ac:dyDescent="0.3">
      <c r="A269" s="51" t="s">
        <v>1557</v>
      </c>
      <c r="B269" s="52">
        <v>39</v>
      </c>
      <c r="C269" s="70">
        <f>COUNTIF(tabItensImprósperos[PREGÃO],tabImprósperosDetalhes[[#This Row],[PREGÃO]])</f>
        <v>1</v>
      </c>
      <c r="D269" s="69" t="str">
        <f t="shared" si="4"/>
        <v>*</v>
      </c>
    </row>
    <row r="270" spans="1:4" x14ac:dyDescent="0.3">
      <c r="A270" s="51" t="s">
        <v>1534</v>
      </c>
      <c r="B270" s="52">
        <v>139</v>
      </c>
      <c r="C270" s="70">
        <f>COUNTIF(tabItensImprósperos[PREGÃO],tabImprósperosDetalhes[[#This Row],[PREGÃO]])</f>
        <v>1</v>
      </c>
      <c r="D270" s="69" t="str">
        <f t="shared" si="4"/>
        <v>*</v>
      </c>
    </row>
    <row r="271" spans="1:4" x14ac:dyDescent="0.3">
      <c r="A271" s="51" t="s">
        <v>1788</v>
      </c>
      <c r="B271" s="52">
        <v>3</v>
      </c>
      <c r="C271" s="70">
        <f>COUNTIF(tabItensImprósperos[PREGÃO],tabImprósperosDetalhes[[#This Row],[PREGÃO]])</f>
        <v>1</v>
      </c>
      <c r="D271" s="69" t="str">
        <f t="shared" si="4"/>
        <v>*</v>
      </c>
    </row>
    <row r="272" spans="1:4" x14ac:dyDescent="0.3">
      <c r="A272" s="51" t="s">
        <v>1788</v>
      </c>
      <c r="B272" s="52">
        <v>6</v>
      </c>
      <c r="C272" s="70">
        <f>COUNTIF(tabItensImprósperos[PREGÃO],tabImprósperosDetalhes[[#This Row],[PREGÃO]])</f>
        <v>1</v>
      </c>
      <c r="D272" s="69" t="str">
        <f t="shared" si="4"/>
        <v>*</v>
      </c>
    </row>
    <row r="273" spans="1:4" x14ac:dyDescent="0.3">
      <c r="A273" s="51" t="s">
        <v>1788</v>
      </c>
      <c r="B273" s="52">
        <v>9</v>
      </c>
      <c r="C273" s="70">
        <f>COUNTIF(tabItensImprósperos[PREGÃO],tabImprósperosDetalhes[[#This Row],[PREGÃO]])</f>
        <v>1</v>
      </c>
      <c r="D273" s="69" t="str">
        <f t="shared" si="4"/>
        <v>*</v>
      </c>
    </row>
    <row r="274" spans="1:4" x14ac:dyDescent="0.3">
      <c r="A274" s="51" t="s">
        <v>1788</v>
      </c>
      <c r="B274" s="52">
        <v>12</v>
      </c>
      <c r="C274" s="70">
        <f>COUNTIF(tabItensImprósperos[PREGÃO],tabImprósperosDetalhes[[#This Row],[PREGÃO]])</f>
        <v>1</v>
      </c>
      <c r="D274" s="69" t="str">
        <f t="shared" si="4"/>
        <v>*</v>
      </c>
    </row>
    <row r="275" spans="1:4" x14ac:dyDescent="0.3">
      <c r="A275" s="51" t="s">
        <v>1788</v>
      </c>
      <c r="B275" s="52">
        <v>13</v>
      </c>
      <c r="C275" s="70">
        <f>COUNTIF(tabItensImprósperos[PREGÃO],tabImprósperosDetalhes[[#This Row],[PREGÃO]])</f>
        <v>1</v>
      </c>
      <c r="D275" s="69" t="str">
        <f t="shared" si="4"/>
        <v>*</v>
      </c>
    </row>
    <row r="276" spans="1:4" x14ac:dyDescent="0.3">
      <c r="A276" s="51" t="s">
        <v>1893</v>
      </c>
      <c r="B276" s="52">
        <v>29</v>
      </c>
      <c r="C276" s="70">
        <f>COUNTIF(tabItensImprósperos[PREGÃO],tabImprósperosDetalhes[[#This Row],[PREGÃO]])</f>
        <v>1</v>
      </c>
      <c r="D276" s="69" t="str">
        <f t="shared" si="4"/>
        <v>*</v>
      </c>
    </row>
    <row r="277" spans="1:4" x14ac:dyDescent="0.3">
      <c r="A277" s="51" t="s">
        <v>1893</v>
      </c>
      <c r="B277" s="52">
        <v>44</v>
      </c>
      <c r="C277" s="70">
        <f>COUNTIF(tabItensImprósperos[PREGÃO],tabImprósperosDetalhes[[#This Row],[PREGÃO]])</f>
        <v>1</v>
      </c>
      <c r="D277" s="69" t="str">
        <f t="shared" si="4"/>
        <v>*</v>
      </c>
    </row>
    <row r="278" spans="1:4" x14ac:dyDescent="0.3">
      <c r="A278" s="51" t="s">
        <v>1893</v>
      </c>
      <c r="B278" s="52">
        <v>72</v>
      </c>
      <c r="C278" s="70">
        <f>COUNTIF(tabItensImprósperos[PREGÃO],tabImprósperosDetalhes[[#This Row],[PREGÃO]])</f>
        <v>1</v>
      </c>
      <c r="D278" s="69" t="str">
        <f t="shared" si="4"/>
        <v>*</v>
      </c>
    </row>
    <row r="279" spans="1:4" x14ac:dyDescent="0.3">
      <c r="A279" s="51" t="s">
        <v>1893</v>
      </c>
      <c r="B279" s="52">
        <v>76</v>
      </c>
      <c r="C279" s="70">
        <f>COUNTIF(tabItensImprósperos[PREGÃO],tabImprósperosDetalhes[[#This Row],[PREGÃO]])</f>
        <v>1</v>
      </c>
      <c r="D279" s="69" t="str">
        <f t="shared" si="4"/>
        <v>*</v>
      </c>
    </row>
    <row r="280" spans="1:4" x14ac:dyDescent="0.3">
      <c r="A280" s="51" t="s">
        <v>1893</v>
      </c>
      <c r="B280" s="52">
        <v>86</v>
      </c>
      <c r="C280" s="70">
        <f>COUNTIF(tabItensImprósperos[PREGÃO],tabImprósperosDetalhes[[#This Row],[PREGÃO]])</f>
        <v>1</v>
      </c>
      <c r="D280" s="69" t="str">
        <f t="shared" si="4"/>
        <v>*</v>
      </c>
    </row>
    <row r="281" spans="1:4" x14ac:dyDescent="0.3">
      <c r="A281" s="51" t="s">
        <v>1893</v>
      </c>
      <c r="B281" s="52">
        <v>113</v>
      </c>
      <c r="C281" s="70">
        <f>COUNTIF(tabItensImprósperos[PREGÃO],tabImprósperosDetalhes[[#This Row],[PREGÃO]])</f>
        <v>1</v>
      </c>
      <c r="D281" s="69" t="str">
        <f t="shared" si="4"/>
        <v>*</v>
      </c>
    </row>
    <row r="282" spans="1:4" x14ac:dyDescent="0.3">
      <c r="A282" s="51" t="s">
        <v>1894</v>
      </c>
      <c r="B282" s="52">
        <v>2</v>
      </c>
      <c r="C282" s="70">
        <f>COUNTIF(tabItensImprósperos[PREGÃO],tabImprósperosDetalhes[[#This Row],[PREGÃO]])</f>
        <v>1</v>
      </c>
      <c r="D282" s="69" t="str">
        <f t="shared" si="4"/>
        <v>*</v>
      </c>
    </row>
    <row r="283" spans="1:4" x14ac:dyDescent="0.3">
      <c r="A283" s="51" t="s">
        <v>1894</v>
      </c>
      <c r="B283" s="52">
        <v>15</v>
      </c>
      <c r="C283" s="70">
        <f>COUNTIF(tabItensImprósperos[PREGÃO],tabImprósperosDetalhes[[#This Row],[PREGÃO]])</f>
        <v>1</v>
      </c>
      <c r="D283" s="69" t="str">
        <f t="shared" si="4"/>
        <v>*</v>
      </c>
    </row>
    <row r="284" spans="1:4" x14ac:dyDescent="0.3">
      <c r="A284" s="51" t="s">
        <v>1894</v>
      </c>
      <c r="B284" s="52">
        <v>21</v>
      </c>
      <c r="C284" s="70">
        <f>COUNTIF(tabItensImprósperos[PREGÃO],tabImprósperosDetalhes[[#This Row],[PREGÃO]])</f>
        <v>1</v>
      </c>
      <c r="D284" s="69" t="str">
        <f t="shared" si="4"/>
        <v>*</v>
      </c>
    </row>
    <row r="285" spans="1:4" x14ac:dyDescent="0.3">
      <c r="A285" s="51" t="s">
        <v>1894</v>
      </c>
      <c r="B285" s="52">
        <v>23</v>
      </c>
      <c r="C285" s="70">
        <f>COUNTIF(tabItensImprósperos[PREGÃO],tabImprósperosDetalhes[[#This Row],[PREGÃO]])</f>
        <v>1</v>
      </c>
      <c r="D285" s="69" t="str">
        <f t="shared" si="4"/>
        <v>*</v>
      </c>
    </row>
    <row r="286" spans="1:4" x14ac:dyDescent="0.3">
      <c r="A286" s="51" t="s">
        <v>1894</v>
      </c>
      <c r="B286" s="52">
        <v>31</v>
      </c>
      <c r="C286" s="70">
        <f>COUNTIF(tabItensImprósperos[PREGÃO],tabImprósperosDetalhes[[#This Row],[PREGÃO]])</f>
        <v>1</v>
      </c>
      <c r="D286" s="69" t="str">
        <f t="shared" si="4"/>
        <v>*</v>
      </c>
    </row>
    <row r="287" spans="1:4" x14ac:dyDescent="0.3">
      <c r="A287" s="51" t="s">
        <v>1842</v>
      </c>
      <c r="B287" s="52">
        <v>10</v>
      </c>
      <c r="C287" s="70">
        <f>COUNTIF(tabItensImprósperos[PREGÃO],tabImprósperosDetalhes[[#This Row],[PREGÃO]])</f>
        <v>1</v>
      </c>
      <c r="D287" s="69" t="str">
        <f t="shared" si="4"/>
        <v>*</v>
      </c>
    </row>
    <row r="288" spans="1:4" x14ac:dyDescent="0.3">
      <c r="A288" s="51" t="s">
        <v>1842</v>
      </c>
      <c r="B288" s="52">
        <v>11</v>
      </c>
      <c r="C288" s="70">
        <f>COUNTIF(tabItensImprósperos[PREGÃO],tabImprósperosDetalhes[[#This Row],[PREGÃO]])</f>
        <v>1</v>
      </c>
      <c r="D288" s="69" t="str">
        <f t="shared" si="4"/>
        <v>*</v>
      </c>
    </row>
    <row r="289" spans="1:4" x14ac:dyDescent="0.3">
      <c r="A289" s="51" t="s">
        <v>1842</v>
      </c>
      <c r="B289" s="52">
        <v>20</v>
      </c>
      <c r="C289" s="70">
        <f>COUNTIF(tabItensImprósperos[PREGÃO],tabImprósperosDetalhes[[#This Row],[PREGÃO]])</f>
        <v>1</v>
      </c>
      <c r="D289" s="69" t="str">
        <f t="shared" si="4"/>
        <v>*</v>
      </c>
    </row>
    <row r="290" spans="1:4" x14ac:dyDescent="0.3">
      <c r="A290" s="51" t="s">
        <v>1779</v>
      </c>
      <c r="B290" s="52">
        <v>22</v>
      </c>
      <c r="C290" s="70">
        <f>COUNTIF(tabItensImprósperos[PREGÃO],tabImprósperosDetalhes[[#This Row],[PREGÃO]])</f>
        <v>1</v>
      </c>
      <c r="D290" s="69" t="str">
        <f t="shared" si="4"/>
        <v>*</v>
      </c>
    </row>
    <row r="291" spans="1:4" x14ac:dyDescent="0.3">
      <c r="A291" s="51" t="s">
        <v>1779</v>
      </c>
      <c r="B291" s="52">
        <v>23</v>
      </c>
      <c r="C291" s="70">
        <f>COUNTIF(tabItensImprósperos[PREGÃO],tabImprósperosDetalhes[[#This Row],[PREGÃO]])</f>
        <v>1</v>
      </c>
      <c r="D291" s="69" t="str">
        <f t="shared" si="4"/>
        <v>*</v>
      </c>
    </row>
    <row r="292" spans="1:4" x14ac:dyDescent="0.3">
      <c r="A292" s="51" t="s">
        <v>1779</v>
      </c>
      <c r="B292" s="52">
        <v>24</v>
      </c>
      <c r="C292" s="70">
        <f>COUNTIF(tabItensImprósperos[PREGÃO],tabImprósperosDetalhes[[#This Row],[PREGÃO]])</f>
        <v>1</v>
      </c>
      <c r="D292" s="69" t="str">
        <f t="shared" si="4"/>
        <v>*</v>
      </c>
    </row>
    <row r="293" spans="1:4" x14ac:dyDescent="0.3">
      <c r="A293" s="51" t="s">
        <v>1779</v>
      </c>
      <c r="B293" s="52">
        <v>33</v>
      </c>
      <c r="C293" s="70">
        <f>COUNTIF(tabItensImprósperos[PREGÃO],tabImprósperosDetalhes[[#This Row],[PREGÃO]])</f>
        <v>1</v>
      </c>
      <c r="D293" s="69" t="str">
        <f t="shared" si="4"/>
        <v>*</v>
      </c>
    </row>
    <row r="294" spans="1:4" x14ac:dyDescent="0.3">
      <c r="A294" s="51" t="s">
        <v>1779</v>
      </c>
      <c r="B294" s="52">
        <v>66</v>
      </c>
      <c r="C294" s="70">
        <f>COUNTIF(tabItensImprósperos[PREGÃO],tabImprósperosDetalhes[[#This Row],[PREGÃO]])</f>
        <v>1</v>
      </c>
      <c r="D294" s="69" t="str">
        <f t="shared" si="4"/>
        <v>*</v>
      </c>
    </row>
    <row r="295" spans="1:4" x14ac:dyDescent="0.3">
      <c r="A295" s="51" t="s">
        <v>1779</v>
      </c>
      <c r="B295" s="52">
        <v>67</v>
      </c>
      <c r="C295" s="70">
        <f>COUNTIF(tabItensImprósperos[PREGÃO],tabImprósperosDetalhes[[#This Row],[PREGÃO]])</f>
        <v>1</v>
      </c>
      <c r="D295" s="69" t="str">
        <f t="shared" si="4"/>
        <v>*</v>
      </c>
    </row>
    <row r="296" spans="1:4" x14ac:dyDescent="0.3">
      <c r="A296" s="51" t="s">
        <v>1779</v>
      </c>
      <c r="B296" s="52">
        <v>70</v>
      </c>
      <c r="C296" s="70">
        <f>COUNTIF(tabItensImprósperos[PREGÃO],tabImprósperosDetalhes[[#This Row],[PREGÃO]])</f>
        <v>1</v>
      </c>
      <c r="D296" s="69" t="str">
        <f t="shared" si="4"/>
        <v>*</v>
      </c>
    </row>
    <row r="297" spans="1:4" x14ac:dyDescent="0.3">
      <c r="A297" s="51" t="s">
        <v>1779</v>
      </c>
      <c r="B297" s="52">
        <v>80</v>
      </c>
      <c r="C297" s="70">
        <f>COUNTIF(tabItensImprósperos[PREGÃO],tabImprósperosDetalhes[[#This Row],[PREGÃO]])</f>
        <v>1</v>
      </c>
      <c r="D297" s="69" t="str">
        <f t="shared" si="4"/>
        <v>*</v>
      </c>
    </row>
    <row r="298" spans="1:4" x14ac:dyDescent="0.3">
      <c r="A298" s="51" t="s">
        <v>1779</v>
      </c>
      <c r="B298" s="52">
        <v>81</v>
      </c>
      <c r="C298" s="70">
        <f>COUNTIF(tabItensImprósperos[PREGÃO],tabImprósperosDetalhes[[#This Row],[PREGÃO]])</f>
        <v>1</v>
      </c>
      <c r="D298" s="69" t="str">
        <f t="shared" si="4"/>
        <v>*</v>
      </c>
    </row>
    <row r="299" spans="1:4" x14ac:dyDescent="0.3">
      <c r="A299" s="51" t="s">
        <v>1779</v>
      </c>
      <c r="B299" s="52">
        <v>82</v>
      </c>
      <c r="C299" s="70">
        <f>COUNTIF(tabItensImprósperos[PREGÃO],tabImprósperosDetalhes[[#This Row],[PREGÃO]])</f>
        <v>1</v>
      </c>
      <c r="D299" s="69" t="str">
        <f t="shared" si="4"/>
        <v>*</v>
      </c>
    </row>
    <row r="300" spans="1:4" x14ac:dyDescent="0.3">
      <c r="A300" s="51" t="s">
        <v>1779</v>
      </c>
      <c r="B300" s="52">
        <v>84</v>
      </c>
      <c r="C300" s="70">
        <f>COUNTIF(tabItensImprósperos[PREGÃO],tabImprósperosDetalhes[[#This Row],[PREGÃO]])</f>
        <v>1</v>
      </c>
      <c r="D300" s="69" t="str">
        <f t="shared" si="4"/>
        <v>*</v>
      </c>
    </row>
    <row r="301" spans="1:4" x14ac:dyDescent="0.3">
      <c r="A301" s="51" t="s">
        <v>1779</v>
      </c>
      <c r="B301" s="52">
        <v>86</v>
      </c>
      <c r="C301" s="70">
        <f>COUNTIF(tabItensImprósperos[PREGÃO],tabImprósperosDetalhes[[#This Row],[PREGÃO]])</f>
        <v>1</v>
      </c>
      <c r="D301" s="69" t="str">
        <f t="shared" si="4"/>
        <v>*</v>
      </c>
    </row>
    <row r="302" spans="1:4" x14ac:dyDescent="0.3">
      <c r="A302" s="51" t="s">
        <v>1779</v>
      </c>
      <c r="B302" s="52">
        <v>87</v>
      </c>
      <c r="C302" s="70">
        <f>COUNTIF(tabItensImprósperos[PREGÃO],tabImprósperosDetalhes[[#This Row],[PREGÃO]])</f>
        <v>1</v>
      </c>
      <c r="D302" s="69" t="str">
        <f t="shared" si="4"/>
        <v>*</v>
      </c>
    </row>
    <row r="303" spans="1:4" x14ac:dyDescent="0.3">
      <c r="A303" s="51" t="s">
        <v>1807</v>
      </c>
      <c r="B303" s="52">
        <v>9</v>
      </c>
      <c r="C303" s="70">
        <f>COUNTIF(tabItensImprósperos[PREGÃO],tabImprósperosDetalhes[[#This Row],[PREGÃO]])</f>
        <v>1</v>
      </c>
      <c r="D303" s="69" t="str">
        <f t="shared" si="4"/>
        <v>*</v>
      </c>
    </row>
    <row r="304" spans="1:4" x14ac:dyDescent="0.3">
      <c r="A304" s="51" t="s">
        <v>1807</v>
      </c>
      <c r="B304" s="52">
        <v>12</v>
      </c>
      <c r="C304" s="70">
        <f>COUNTIF(tabItensImprósperos[PREGÃO],tabImprósperosDetalhes[[#This Row],[PREGÃO]])</f>
        <v>1</v>
      </c>
      <c r="D304" s="69" t="str">
        <f t="shared" si="4"/>
        <v>*</v>
      </c>
    </row>
    <row r="305" spans="1:4" x14ac:dyDescent="0.3">
      <c r="A305" s="51" t="s">
        <v>1807</v>
      </c>
      <c r="B305" s="52">
        <v>25</v>
      </c>
      <c r="C305" s="70">
        <f>COUNTIF(tabItensImprósperos[PREGÃO],tabImprósperosDetalhes[[#This Row],[PREGÃO]])</f>
        <v>1</v>
      </c>
      <c r="D305" s="69" t="str">
        <f t="shared" si="4"/>
        <v>*</v>
      </c>
    </row>
    <row r="306" spans="1:4" x14ac:dyDescent="0.3">
      <c r="A306" s="51" t="s">
        <v>1807</v>
      </c>
      <c r="B306" s="52">
        <v>31</v>
      </c>
      <c r="C306" s="70">
        <f>COUNTIF(tabItensImprósperos[PREGÃO],tabImprósperosDetalhes[[#This Row],[PREGÃO]])</f>
        <v>1</v>
      </c>
      <c r="D306" s="69" t="str">
        <f t="shared" si="4"/>
        <v>*</v>
      </c>
    </row>
    <row r="307" spans="1:4" x14ac:dyDescent="0.3">
      <c r="A307" s="51" t="s">
        <v>1807</v>
      </c>
      <c r="B307" s="52">
        <v>33</v>
      </c>
      <c r="C307" s="70">
        <f>COUNTIF(tabItensImprósperos[PREGÃO],tabImprósperosDetalhes[[#This Row],[PREGÃO]])</f>
        <v>1</v>
      </c>
      <c r="D307" s="69" t="str">
        <f t="shared" si="4"/>
        <v>*</v>
      </c>
    </row>
    <row r="308" spans="1:4" x14ac:dyDescent="0.3">
      <c r="A308" s="51" t="s">
        <v>1807</v>
      </c>
      <c r="B308" s="52">
        <v>41</v>
      </c>
      <c r="C308" s="70">
        <f>COUNTIF(tabItensImprósperos[PREGÃO],tabImprósperosDetalhes[[#This Row],[PREGÃO]])</f>
        <v>1</v>
      </c>
      <c r="D308" s="69" t="str">
        <f t="shared" si="4"/>
        <v>*</v>
      </c>
    </row>
    <row r="309" spans="1:4" x14ac:dyDescent="0.3">
      <c r="A309" s="51" t="s">
        <v>1807</v>
      </c>
      <c r="B309" s="52">
        <v>42</v>
      </c>
      <c r="C309" s="70">
        <f>COUNTIF(tabItensImprósperos[PREGÃO],tabImprósperosDetalhes[[#This Row],[PREGÃO]])</f>
        <v>1</v>
      </c>
      <c r="D309" s="69" t="str">
        <f t="shared" si="4"/>
        <v>*</v>
      </c>
    </row>
    <row r="310" spans="1:4" x14ac:dyDescent="0.3">
      <c r="A310" s="59" t="s">
        <v>1773</v>
      </c>
      <c r="B310" s="60">
        <v>1</v>
      </c>
      <c r="C310" s="70">
        <f>COUNTIF(tabItensImprósperos[PREGÃO],tabImprósperosDetalhes[[#This Row],[PREGÃO]])</f>
        <v>1</v>
      </c>
      <c r="D310" s="69" t="str">
        <f t="shared" si="4"/>
        <v>*</v>
      </c>
    </row>
    <row r="311" spans="1:4" x14ac:dyDescent="0.3">
      <c r="A311" s="59" t="s">
        <v>1773</v>
      </c>
      <c r="B311" s="60">
        <v>3</v>
      </c>
      <c r="C311" s="70">
        <f>COUNTIF(tabItensImprósperos[PREGÃO],tabImprósperosDetalhes[[#This Row],[PREGÃO]])</f>
        <v>1</v>
      </c>
      <c r="D311" s="69" t="str">
        <f t="shared" si="4"/>
        <v>*</v>
      </c>
    </row>
    <row r="312" spans="1:4" x14ac:dyDescent="0.3">
      <c r="A312" s="59" t="s">
        <v>1773</v>
      </c>
      <c r="B312" s="60">
        <v>4</v>
      </c>
      <c r="C312" s="70">
        <f>COUNTIF(tabItensImprósperos[PREGÃO],tabImprósperosDetalhes[[#This Row],[PREGÃO]])</f>
        <v>1</v>
      </c>
      <c r="D312" s="69" t="str">
        <f t="shared" si="4"/>
        <v>*</v>
      </c>
    </row>
    <row r="313" spans="1:4" x14ac:dyDescent="0.3">
      <c r="A313" s="59" t="s">
        <v>1773</v>
      </c>
      <c r="B313" s="60">
        <v>5</v>
      </c>
      <c r="C313" s="70">
        <f>COUNTIF(tabItensImprósperos[PREGÃO],tabImprósperosDetalhes[[#This Row],[PREGÃO]])</f>
        <v>1</v>
      </c>
      <c r="D313" s="69" t="str">
        <f t="shared" si="4"/>
        <v>*</v>
      </c>
    </row>
    <row r="314" spans="1:4" x14ac:dyDescent="0.3">
      <c r="A314" s="59" t="s">
        <v>1773</v>
      </c>
      <c r="B314" s="60">
        <v>6</v>
      </c>
      <c r="C314" s="70">
        <f>COUNTIF(tabItensImprósperos[PREGÃO],tabImprósperosDetalhes[[#This Row],[PREGÃO]])</f>
        <v>1</v>
      </c>
      <c r="D314" s="69" t="str">
        <f t="shared" si="4"/>
        <v>*</v>
      </c>
    </row>
    <row r="315" spans="1:4" x14ac:dyDescent="0.3">
      <c r="A315" s="59" t="s">
        <v>1773</v>
      </c>
      <c r="B315" s="60">
        <v>8</v>
      </c>
      <c r="C315" s="70">
        <f>COUNTIF(tabItensImprósperos[PREGÃO],tabImprósperosDetalhes[[#This Row],[PREGÃO]])</f>
        <v>1</v>
      </c>
      <c r="D315" s="69" t="str">
        <f t="shared" si="4"/>
        <v>*</v>
      </c>
    </row>
    <row r="316" spans="1:4" x14ac:dyDescent="0.3">
      <c r="A316" s="59" t="s">
        <v>1773</v>
      </c>
      <c r="B316" s="60">
        <v>9</v>
      </c>
      <c r="C316" s="70">
        <f>COUNTIF(tabItensImprósperos[PREGÃO],tabImprósperosDetalhes[[#This Row],[PREGÃO]])</f>
        <v>1</v>
      </c>
      <c r="D316" s="69" t="str">
        <f t="shared" si="4"/>
        <v>*</v>
      </c>
    </row>
    <row r="317" spans="1:4" x14ac:dyDescent="0.3">
      <c r="A317" s="59" t="s">
        <v>1773</v>
      </c>
      <c r="B317" s="60">
        <v>10</v>
      </c>
      <c r="C317" s="70">
        <f>COUNTIF(tabItensImprósperos[PREGÃO],tabImprósperosDetalhes[[#This Row],[PREGÃO]])</f>
        <v>1</v>
      </c>
      <c r="D317" s="69" t="str">
        <f t="shared" si="4"/>
        <v>*</v>
      </c>
    </row>
    <row r="318" spans="1:4" x14ac:dyDescent="0.3">
      <c r="A318" s="51" t="s">
        <v>3366</v>
      </c>
      <c r="B318" s="52">
        <v>2</v>
      </c>
      <c r="C318" s="70">
        <f>COUNTIF(tabItensImprósperos[PREGÃO],tabImprósperosDetalhes[[#This Row],[PREGÃO]])</f>
        <v>1</v>
      </c>
      <c r="D318" s="69" t="str">
        <f t="shared" si="4"/>
        <v>*</v>
      </c>
    </row>
    <row r="319" spans="1:4" x14ac:dyDescent="0.3">
      <c r="A319" s="51" t="s">
        <v>3366</v>
      </c>
      <c r="B319" s="52">
        <v>4</v>
      </c>
      <c r="C319" s="70">
        <f>COUNTIF(tabItensImprósperos[PREGÃO],tabImprósperosDetalhes[[#This Row],[PREGÃO]])</f>
        <v>1</v>
      </c>
      <c r="D319" s="69" t="str">
        <f t="shared" si="4"/>
        <v>*</v>
      </c>
    </row>
    <row r="320" spans="1:4" x14ac:dyDescent="0.3">
      <c r="A320" s="51" t="s">
        <v>3366</v>
      </c>
      <c r="B320" s="52">
        <v>11</v>
      </c>
      <c r="C320" s="70">
        <f>COUNTIF(tabItensImprósperos[PREGÃO],tabImprósperosDetalhes[[#This Row],[PREGÃO]])</f>
        <v>1</v>
      </c>
      <c r="D320" s="69" t="str">
        <f t="shared" si="4"/>
        <v>*</v>
      </c>
    </row>
    <row r="321" spans="1:4" x14ac:dyDescent="0.3">
      <c r="A321" s="51" t="s">
        <v>3366</v>
      </c>
      <c r="B321" s="52">
        <v>12</v>
      </c>
      <c r="C321" s="70">
        <f>COUNTIF(tabItensImprósperos[PREGÃO],tabImprósperosDetalhes[[#This Row],[PREGÃO]])</f>
        <v>1</v>
      </c>
      <c r="D321" s="69" t="str">
        <f t="shared" si="4"/>
        <v>*</v>
      </c>
    </row>
    <row r="322" spans="1:4" x14ac:dyDescent="0.3">
      <c r="A322" s="51" t="s">
        <v>3366</v>
      </c>
      <c r="B322" s="52">
        <v>16</v>
      </c>
      <c r="C322" s="70">
        <f>COUNTIF(tabItensImprósperos[PREGÃO],tabImprósperosDetalhes[[#This Row],[PREGÃO]])</f>
        <v>1</v>
      </c>
      <c r="D322" s="69" t="str">
        <f t="shared" si="4"/>
        <v>*</v>
      </c>
    </row>
    <row r="323" spans="1:4" x14ac:dyDescent="0.3">
      <c r="A323" s="51" t="s">
        <v>3366</v>
      </c>
      <c r="B323" s="52">
        <v>21</v>
      </c>
      <c r="C323" s="70">
        <f>COUNTIF(tabItensImprósperos[PREGÃO],tabImprósperosDetalhes[[#This Row],[PREGÃO]])</f>
        <v>1</v>
      </c>
      <c r="D323" s="69" t="str">
        <f t="shared" ref="D323:D386" si="5">"*"</f>
        <v>*</v>
      </c>
    </row>
    <row r="324" spans="1:4" x14ac:dyDescent="0.3">
      <c r="A324" s="51" t="s">
        <v>3366</v>
      </c>
      <c r="B324" s="52">
        <v>24</v>
      </c>
      <c r="C324" s="70">
        <f>COUNTIF(tabItensImprósperos[PREGÃO],tabImprósperosDetalhes[[#This Row],[PREGÃO]])</f>
        <v>1</v>
      </c>
      <c r="D324" s="69" t="str">
        <f t="shared" si="5"/>
        <v>*</v>
      </c>
    </row>
    <row r="325" spans="1:4" x14ac:dyDescent="0.3">
      <c r="A325" s="51" t="s">
        <v>3366</v>
      </c>
      <c r="B325" s="52">
        <v>30</v>
      </c>
      <c r="C325" s="70">
        <f>COUNTIF(tabItensImprósperos[PREGÃO],tabImprósperosDetalhes[[#This Row],[PREGÃO]])</f>
        <v>1</v>
      </c>
      <c r="D325" s="69" t="str">
        <f t="shared" si="5"/>
        <v>*</v>
      </c>
    </row>
    <row r="326" spans="1:4" x14ac:dyDescent="0.3">
      <c r="A326" s="51" t="s">
        <v>1853</v>
      </c>
      <c r="B326" s="52">
        <v>10</v>
      </c>
      <c r="C326" s="70">
        <f>COUNTIF(tabItensImprósperos[PREGÃO],tabImprósperosDetalhes[[#This Row],[PREGÃO]])</f>
        <v>1</v>
      </c>
      <c r="D326" s="69" t="str">
        <f t="shared" si="5"/>
        <v>*</v>
      </c>
    </row>
    <row r="327" spans="1:4" x14ac:dyDescent="0.3">
      <c r="A327" s="51" t="s">
        <v>1882</v>
      </c>
      <c r="B327" s="52">
        <v>4</v>
      </c>
      <c r="C327" s="70">
        <f>COUNTIF(tabItensImprósperos[PREGÃO],tabImprósperosDetalhes[[#This Row],[PREGÃO]])</f>
        <v>1</v>
      </c>
      <c r="D327" s="69" t="str">
        <f t="shared" si="5"/>
        <v>*</v>
      </c>
    </row>
    <row r="328" spans="1:4" x14ac:dyDescent="0.3">
      <c r="A328" s="51" t="s">
        <v>1898</v>
      </c>
      <c r="B328" s="52">
        <v>1</v>
      </c>
      <c r="C328" s="70">
        <f>COUNTIF(tabItensImprósperos[PREGÃO],tabImprósperosDetalhes[[#This Row],[PREGÃO]])</f>
        <v>1</v>
      </c>
      <c r="D328" s="69" t="str">
        <f t="shared" si="5"/>
        <v>*</v>
      </c>
    </row>
    <row r="329" spans="1:4" x14ac:dyDescent="0.3">
      <c r="A329" s="51" t="s">
        <v>1898</v>
      </c>
      <c r="B329" s="52">
        <v>5</v>
      </c>
      <c r="C329" s="70">
        <f>COUNTIF(tabItensImprósperos[PREGÃO],tabImprósperosDetalhes[[#This Row],[PREGÃO]])</f>
        <v>1</v>
      </c>
      <c r="D329" s="69" t="str">
        <f t="shared" si="5"/>
        <v>*</v>
      </c>
    </row>
    <row r="330" spans="1:4" x14ac:dyDescent="0.3">
      <c r="A330" s="51" t="s">
        <v>1884</v>
      </c>
      <c r="B330" s="52">
        <v>13</v>
      </c>
      <c r="C330" s="70">
        <f>COUNTIF(tabItensImprósperos[PREGÃO],tabImprósperosDetalhes[[#This Row],[PREGÃO]])</f>
        <v>1</v>
      </c>
      <c r="D330" s="69" t="str">
        <f t="shared" si="5"/>
        <v>*</v>
      </c>
    </row>
    <row r="331" spans="1:4" x14ac:dyDescent="0.3">
      <c r="A331" s="51" t="s">
        <v>1851</v>
      </c>
      <c r="B331" s="52">
        <v>2</v>
      </c>
      <c r="C331" s="70">
        <f>COUNTIF(tabItensImprósperos[PREGÃO],tabImprósperosDetalhes[[#This Row],[PREGÃO]])</f>
        <v>1</v>
      </c>
      <c r="D331" s="69" t="str">
        <f t="shared" si="5"/>
        <v>*</v>
      </c>
    </row>
    <row r="332" spans="1:4" x14ac:dyDescent="0.3">
      <c r="A332" s="51" t="s">
        <v>2133</v>
      </c>
      <c r="B332" s="52">
        <v>1</v>
      </c>
      <c r="C332" s="70">
        <f>COUNTIF(tabItensImprósperos[PREGÃO],tabImprósperosDetalhes[[#This Row],[PREGÃO]])</f>
        <v>1</v>
      </c>
      <c r="D332" s="69" t="str">
        <f t="shared" si="5"/>
        <v>*</v>
      </c>
    </row>
    <row r="333" spans="1:4" x14ac:dyDescent="0.3">
      <c r="A333" s="51" t="s">
        <v>2133</v>
      </c>
      <c r="B333" s="52">
        <v>2</v>
      </c>
      <c r="C333" s="70">
        <f>COUNTIF(tabItensImprósperos[PREGÃO],tabImprósperosDetalhes[[#This Row],[PREGÃO]])</f>
        <v>1</v>
      </c>
      <c r="D333" s="69" t="str">
        <f t="shared" si="5"/>
        <v>*</v>
      </c>
    </row>
    <row r="334" spans="1:4" x14ac:dyDescent="0.3">
      <c r="A334" s="51" t="s">
        <v>2133</v>
      </c>
      <c r="B334" s="52">
        <v>3</v>
      </c>
      <c r="C334" s="70">
        <f>COUNTIF(tabItensImprósperos[PREGÃO],tabImprósperosDetalhes[[#This Row],[PREGÃO]])</f>
        <v>1</v>
      </c>
      <c r="D334" s="69" t="str">
        <f t="shared" si="5"/>
        <v>*</v>
      </c>
    </row>
    <row r="335" spans="1:4" x14ac:dyDescent="0.3">
      <c r="A335" s="51" t="s">
        <v>2133</v>
      </c>
      <c r="B335" s="52">
        <v>4</v>
      </c>
      <c r="C335" s="70">
        <f>COUNTIF(tabItensImprósperos[PREGÃO],tabImprósperosDetalhes[[#This Row],[PREGÃO]])</f>
        <v>1</v>
      </c>
      <c r="D335" s="69" t="str">
        <f t="shared" si="5"/>
        <v>*</v>
      </c>
    </row>
    <row r="336" spans="1:4" x14ac:dyDescent="0.3">
      <c r="A336" s="51" t="s">
        <v>2133</v>
      </c>
      <c r="B336" s="52">
        <v>5</v>
      </c>
      <c r="C336" s="70">
        <f>COUNTIF(tabItensImprósperos[PREGÃO],tabImprósperosDetalhes[[#This Row],[PREGÃO]])</f>
        <v>1</v>
      </c>
      <c r="D336" s="69" t="str">
        <f t="shared" si="5"/>
        <v>*</v>
      </c>
    </row>
    <row r="337" spans="1:4" x14ac:dyDescent="0.3">
      <c r="A337" s="51" t="s">
        <v>2133</v>
      </c>
      <c r="B337" s="52">
        <v>6</v>
      </c>
      <c r="C337" s="70">
        <f>COUNTIF(tabItensImprósperos[PREGÃO],tabImprósperosDetalhes[[#This Row],[PREGÃO]])</f>
        <v>1</v>
      </c>
      <c r="D337" s="69" t="str">
        <f t="shared" si="5"/>
        <v>*</v>
      </c>
    </row>
    <row r="338" spans="1:4" x14ac:dyDescent="0.3">
      <c r="A338" s="51" t="s">
        <v>2071</v>
      </c>
      <c r="B338" s="52">
        <v>1</v>
      </c>
      <c r="C338" s="70">
        <f>COUNTIF(tabItensImprósperos[PREGÃO],tabImprósperosDetalhes[[#This Row],[PREGÃO]])</f>
        <v>1</v>
      </c>
      <c r="D338" s="69" t="str">
        <f t="shared" si="5"/>
        <v>*</v>
      </c>
    </row>
    <row r="339" spans="1:4" x14ac:dyDescent="0.3">
      <c r="A339" s="51" t="s">
        <v>2071</v>
      </c>
      <c r="B339" s="52">
        <v>37</v>
      </c>
      <c r="C339" s="70">
        <f>COUNTIF(tabItensImprósperos[PREGÃO],tabImprósperosDetalhes[[#This Row],[PREGÃO]])</f>
        <v>1</v>
      </c>
      <c r="D339" s="69" t="str">
        <f t="shared" si="5"/>
        <v>*</v>
      </c>
    </row>
    <row r="340" spans="1:4" x14ac:dyDescent="0.3">
      <c r="A340" s="51" t="s">
        <v>2071</v>
      </c>
      <c r="B340" s="52">
        <v>47</v>
      </c>
      <c r="C340" s="70">
        <f>COUNTIF(tabItensImprósperos[PREGÃO],tabImprósperosDetalhes[[#This Row],[PREGÃO]])</f>
        <v>1</v>
      </c>
      <c r="D340" s="69" t="str">
        <f t="shared" si="5"/>
        <v>*</v>
      </c>
    </row>
    <row r="341" spans="1:4" x14ac:dyDescent="0.3">
      <c r="A341" s="51" t="s">
        <v>2071</v>
      </c>
      <c r="B341" s="52">
        <v>53</v>
      </c>
      <c r="C341" s="70">
        <f>COUNTIF(tabItensImprósperos[PREGÃO],tabImprósperosDetalhes[[#This Row],[PREGÃO]])</f>
        <v>1</v>
      </c>
      <c r="D341" s="69" t="str">
        <f t="shared" si="5"/>
        <v>*</v>
      </c>
    </row>
    <row r="342" spans="1:4" x14ac:dyDescent="0.3">
      <c r="A342" s="51" t="s">
        <v>2155</v>
      </c>
      <c r="B342" s="52">
        <v>1</v>
      </c>
      <c r="C342" s="70">
        <f>COUNTIF(tabItensImprósperos[PREGÃO],tabImprósperosDetalhes[[#This Row],[PREGÃO]])</f>
        <v>1</v>
      </c>
      <c r="D342" s="69" t="str">
        <f t="shared" si="5"/>
        <v>*</v>
      </c>
    </row>
    <row r="343" spans="1:4" x14ac:dyDescent="0.3">
      <c r="A343" s="51" t="s">
        <v>2155</v>
      </c>
      <c r="B343" s="52">
        <v>2</v>
      </c>
      <c r="C343" s="70">
        <f>COUNTIF(tabItensImprósperos[PREGÃO],tabImprósperosDetalhes[[#This Row],[PREGÃO]])</f>
        <v>1</v>
      </c>
      <c r="D343" s="69" t="str">
        <f t="shared" si="5"/>
        <v>*</v>
      </c>
    </row>
    <row r="344" spans="1:4" x14ac:dyDescent="0.3">
      <c r="A344" s="51" t="s">
        <v>2155</v>
      </c>
      <c r="B344" s="52">
        <v>3</v>
      </c>
      <c r="C344" s="70">
        <f>COUNTIF(tabItensImprósperos[PREGÃO],tabImprósperosDetalhes[[#This Row],[PREGÃO]])</f>
        <v>1</v>
      </c>
      <c r="D344" s="69" t="str">
        <f t="shared" si="5"/>
        <v>*</v>
      </c>
    </row>
    <row r="345" spans="1:4" x14ac:dyDescent="0.3">
      <c r="A345" s="51" t="s">
        <v>2155</v>
      </c>
      <c r="B345" s="52">
        <v>4</v>
      </c>
      <c r="C345" s="70">
        <f>COUNTIF(tabItensImprósperos[PREGÃO],tabImprósperosDetalhes[[#This Row],[PREGÃO]])</f>
        <v>1</v>
      </c>
      <c r="D345" s="69" t="str">
        <f t="shared" si="5"/>
        <v>*</v>
      </c>
    </row>
    <row r="346" spans="1:4" x14ac:dyDescent="0.3">
      <c r="A346" s="51" t="s">
        <v>2155</v>
      </c>
      <c r="B346" s="52">
        <v>5</v>
      </c>
      <c r="C346" s="70">
        <f>COUNTIF(tabItensImprósperos[PREGÃO],tabImprósperosDetalhes[[#This Row],[PREGÃO]])</f>
        <v>1</v>
      </c>
      <c r="D346" s="69" t="str">
        <f t="shared" si="5"/>
        <v>*</v>
      </c>
    </row>
    <row r="347" spans="1:4" x14ac:dyDescent="0.3">
      <c r="A347" s="51" t="s">
        <v>2155</v>
      </c>
      <c r="B347" s="52">
        <v>6</v>
      </c>
      <c r="C347" s="70">
        <f>COUNTIF(tabItensImprósperos[PREGÃO],tabImprósperosDetalhes[[#This Row],[PREGÃO]])</f>
        <v>1</v>
      </c>
      <c r="D347" s="69" t="str">
        <f t="shared" si="5"/>
        <v>*</v>
      </c>
    </row>
    <row r="348" spans="1:4" x14ac:dyDescent="0.3">
      <c r="A348" s="51" t="s">
        <v>2155</v>
      </c>
      <c r="B348" s="52">
        <v>12</v>
      </c>
      <c r="C348" s="70">
        <f>COUNTIF(tabItensImprósperos[PREGÃO],tabImprósperosDetalhes[[#This Row],[PREGÃO]])</f>
        <v>1</v>
      </c>
      <c r="D348" s="69" t="str">
        <f t="shared" si="5"/>
        <v>*</v>
      </c>
    </row>
    <row r="349" spans="1:4" x14ac:dyDescent="0.3">
      <c r="A349" s="51" t="s">
        <v>2157</v>
      </c>
      <c r="B349" s="52">
        <v>3</v>
      </c>
      <c r="C349" s="70">
        <f>COUNTIF(tabItensImprósperos[PREGÃO],tabImprósperosDetalhes[[#This Row],[PREGÃO]])</f>
        <v>1</v>
      </c>
      <c r="D349" s="69" t="str">
        <f t="shared" si="5"/>
        <v>*</v>
      </c>
    </row>
    <row r="350" spans="1:4" x14ac:dyDescent="0.3">
      <c r="A350" s="51" t="s">
        <v>2157</v>
      </c>
      <c r="B350" s="52">
        <v>4</v>
      </c>
      <c r="C350" s="70">
        <f>COUNTIF(tabItensImprósperos[PREGÃO],tabImprósperosDetalhes[[#This Row],[PREGÃO]])</f>
        <v>1</v>
      </c>
      <c r="D350" s="69" t="str">
        <f t="shared" si="5"/>
        <v>*</v>
      </c>
    </row>
    <row r="351" spans="1:4" x14ac:dyDescent="0.3">
      <c r="A351" s="51" t="s">
        <v>2157</v>
      </c>
      <c r="B351" s="52">
        <v>8</v>
      </c>
      <c r="C351" s="70">
        <f>COUNTIF(tabItensImprósperos[PREGÃO],tabImprósperosDetalhes[[#This Row],[PREGÃO]])</f>
        <v>1</v>
      </c>
      <c r="D351" s="69" t="str">
        <f t="shared" si="5"/>
        <v>*</v>
      </c>
    </row>
    <row r="352" spans="1:4" x14ac:dyDescent="0.3">
      <c r="A352" s="51" t="s">
        <v>2157</v>
      </c>
      <c r="B352" s="52">
        <v>9</v>
      </c>
      <c r="C352" s="70">
        <f>COUNTIF(tabItensImprósperos[PREGÃO],tabImprósperosDetalhes[[#This Row],[PREGÃO]])</f>
        <v>1</v>
      </c>
      <c r="D352" s="69" t="str">
        <f t="shared" si="5"/>
        <v>*</v>
      </c>
    </row>
    <row r="353" spans="1:4" x14ac:dyDescent="0.3">
      <c r="A353" s="51" t="s">
        <v>2157</v>
      </c>
      <c r="B353" s="52">
        <v>10</v>
      </c>
      <c r="C353" s="70">
        <f>COUNTIF(tabItensImprósperos[PREGÃO],tabImprósperosDetalhes[[#This Row],[PREGÃO]])</f>
        <v>1</v>
      </c>
      <c r="D353" s="69" t="str">
        <f t="shared" si="5"/>
        <v>*</v>
      </c>
    </row>
    <row r="354" spans="1:4" x14ac:dyDescent="0.3">
      <c r="A354" s="51" t="s">
        <v>2157</v>
      </c>
      <c r="B354" s="52">
        <v>13</v>
      </c>
      <c r="C354" s="70">
        <f>COUNTIF(tabItensImprósperos[PREGÃO],tabImprósperosDetalhes[[#This Row],[PREGÃO]])</f>
        <v>1</v>
      </c>
      <c r="D354" s="69" t="str">
        <f t="shared" si="5"/>
        <v>*</v>
      </c>
    </row>
    <row r="355" spans="1:4" x14ac:dyDescent="0.3">
      <c r="A355" s="51" t="s">
        <v>2157</v>
      </c>
      <c r="B355" s="52">
        <v>18</v>
      </c>
      <c r="C355" s="70">
        <f>COUNTIF(tabItensImprósperos[PREGÃO],tabImprósperosDetalhes[[#This Row],[PREGÃO]])</f>
        <v>1</v>
      </c>
      <c r="D355" s="69" t="str">
        <f t="shared" si="5"/>
        <v>*</v>
      </c>
    </row>
    <row r="356" spans="1:4" x14ac:dyDescent="0.3">
      <c r="A356" s="51" t="s">
        <v>2157</v>
      </c>
      <c r="B356" s="52">
        <v>19</v>
      </c>
      <c r="C356" s="70">
        <f>COUNTIF(tabItensImprósperos[PREGÃO],tabImprósperosDetalhes[[#This Row],[PREGÃO]])</f>
        <v>1</v>
      </c>
      <c r="D356" s="69" t="str">
        <f t="shared" si="5"/>
        <v>*</v>
      </c>
    </row>
    <row r="357" spans="1:4" x14ac:dyDescent="0.3">
      <c r="A357" s="51" t="s">
        <v>2157</v>
      </c>
      <c r="B357" s="52">
        <v>20</v>
      </c>
      <c r="C357" s="70">
        <f>COUNTIF(tabItensImprósperos[PREGÃO],tabImprósperosDetalhes[[#This Row],[PREGÃO]])</f>
        <v>1</v>
      </c>
      <c r="D357" s="69" t="str">
        <f t="shared" si="5"/>
        <v>*</v>
      </c>
    </row>
    <row r="358" spans="1:4" x14ac:dyDescent="0.3">
      <c r="A358" s="51" t="s">
        <v>2157</v>
      </c>
      <c r="B358" s="52">
        <v>22</v>
      </c>
      <c r="C358" s="70">
        <f>COUNTIF(tabItensImprósperos[PREGÃO],tabImprósperosDetalhes[[#This Row],[PREGÃO]])</f>
        <v>1</v>
      </c>
      <c r="D358" s="69" t="str">
        <f t="shared" si="5"/>
        <v>*</v>
      </c>
    </row>
    <row r="359" spans="1:4" x14ac:dyDescent="0.3">
      <c r="A359" s="51" t="s">
        <v>2157</v>
      </c>
      <c r="B359" s="52">
        <v>23</v>
      </c>
      <c r="C359" s="70">
        <f>COUNTIF(tabItensImprósperos[PREGÃO],tabImprósperosDetalhes[[#This Row],[PREGÃO]])</f>
        <v>1</v>
      </c>
      <c r="D359" s="69" t="str">
        <f t="shared" si="5"/>
        <v>*</v>
      </c>
    </row>
    <row r="360" spans="1:4" x14ac:dyDescent="0.3">
      <c r="A360" s="51" t="s">
        <v>2157</v>
      </c>
      <c r="B360" s="52">
        <v>25</v>
      </c>
      <c r="C360" s="70">
        <f>COUNTIF(tabItensImprósperos[PREGÃO],tabImprósperosDetalhes[[#This Row],[PREGÃO]])</f>
        <v>1</v>
      </c>
      <c r="D360" s="69" t="str">
        <f t="shared" si="5"/>
        <v>*</v>
      </c>
    </row>
    <row r="361" spans="1:4" x14ac:dyDescent="0.3">
      <c r="A361" s="51" t="s">
        <v>2114</v>
      </c>
      <c r="B361" s="52">
        <v>1</v>
      </c>
      <c r="C361" s="70">
        <f>COUNTIF(tabItensImprósperos[PREGÃO],tabImprósperosDetalhes[[#This Row],[PREGÃO]])</f>
        <v>1</v>
      </c>
      <c r="D361" s="69" t="str">
        <f t="shared" si="5"/>
        <v>*</v>
      </c>
    </row>
    <row r="362" spans="1:4" x14ac:dyDescent="0.3">
      <c r="A362" s="51" t="s">
        <v>2114</v>
      </c>
      <c r="B362" s="52">
        <v>2</v>
      </c>
      <c r="C362" s="70">
        <f>COUNTIF(tabItensImprósperos[PREGÃO],tabImprósperosDetalhes[[#This Row],[PREGÃO]])</f>
        <v>1</v>
      </c>
      <c r="D362" s="69" t="str">
        <f t="shared" si="5"/>
        <v>*</v>
      </c>
    </row>
    <row r="363" spans="1:4" x14ac:dyDescent="0.3">
      <c r="A363" s="51" t="s">
        <v>2114</v>
      </c>
      <c r="B363" s="52">
        <v>3</v>
      </c>
      <c r="C363" s="70">
        <f>COUNTIF(tabItensImprósperos[PREGÃO],tabImprósperosDetalhes[[#This Row],[PREGÃO]])</f>
        <v>1</v>
      </c>
      <c r="D363" s="69" t="str">
        <f t="shared" si="5"/>
        <v>*</v>
      </c>
    </row>
    <row r="364" spans="1:4" x14ac:dyDescent="0.3">
      <c r="A364" s="51" t="s">
        <v>2114</v>
      </c>
      <c r="B364" s="52">
        <v>4</v>
      </c>
      <c r="C364" s="70">
        <f>COUNTIF(tabItensImprósperos[PREGÃO],tabImprósperosDetalhes[[#This Row],[PREGÃO]])</f>
        <v>1</v>
      </c>
      <c r="D364" s="69" t="str">
        <f t="shared" si="5"/>
        <v>*</v>
      </c>
    </row>
    <row r="365" spans="1:4" x14ac:dyDescent="0.3">
      <c r="A365" s="51" t="s">
        <v>2114</v>
      </c>
      <c r="B365" s="52">
        <v>5</v>
      </c>
      <c r="C365" s="70">
        <f>COUNTIF(tabItensImprósperos[PREGÃO],tabImprósperosDetalhes[[#This Row],[PREGÃO]])</f>
        <v>1</v>
      </c>
      <c r="D365" s="69" t="str">
        <f t="shared" si="5"/>
        <v>*</v>
      </c>
    </row>
    <row r="366" spans="1:4" x14ac:dyDescent="0.3">
      <c r="A366" s="51" t="s">
        <v>2114</v>
      </c>
      <c r="B366" s="52">
        <v>6</v>
      </c>
      <c r="C366" s="70">
        <f>COUNTIF(tabItensImprósperos[PREGÃO],tabImprósperosDetalhes[[#This Row],[PREGÃO]])</f>
        <v>1</v>
      </c>
      <c r="D366" s="69" t="str">
        <f t="shared" si="5"/>
        <v>*</v>
      </c>
    </row>
    <row r="367" spans="1:4" x14ac:dyDescent="0.3">
      <c r="A367" s="51" t="s">
        <v>2114</v>
      </c>
      <c r="B367" s="52">
        <v>8</v>
      </c>
      <c r="C367" s="70">
        <f>COUNTIF(tabItensImprósperos[PREGÃO],tabImprósperosDetalhes[[#This Row],[PREGÃO]])</f>
        <v>1</v>
      </c>
      <c r="D367" s="69" t="str">
        <f t="shared" si="5"/>
        <v>*</v>
      </c>
    </row>
    <row r="368" spans="1:4" x14ac:dyDescent="0.3">
      <c r="A368" s="51" t="s">
        <v>2114</v>
      </c>
      <c r="B368" s="52">
        <v>9</v>
      </c>
      <c r="C368" s="70">
        <f>COUNTIF(tabItensImprósperos[PREGÃO],tabImprósperosDetalhes[[#This Row],[PREGÃO]])</f>
        <v>1</v>
      </c>
      <c r="D368" s="69" t="str">
        <f t="shared" si="5"/>
        <v>*</v>
      </c>
    </row>
    <row r="369" spans="1:4" x14ac:dyDescent="0.3">
      <c r="A369" s="51" t="s">
        <v>1628</v>
      </c>
      <c r="B369" s="52">
        <v>1</v>
      </c>
      <c r="C369" s="70">
        <f>COUNTIF(tabItensImprósperos[PREGÃO],tabImprósperosDetalhes[[#This Row],[PREGÃO]])</f>
        <v>1</v>
      </c>
      <c r="D369" s="69" t="str">
        <f t="shared" si="5"/>
        <v>*</v>
      </c>
    </row>
    <row r="370" spans="1:4" x14ac:dyDescent="0.3">
      <c r="A370" s="51" t="s">
        <v>1628</v>
      </c>
      <c r="B370" s="52">
        <v>6</v>
      </c>
      <c r="C370" s="70">
        <f>COUNTIF(tabItensImprósperos[PREGÃO],tabImprósperosDetalhes[[#This Row],[PREGÃO]])</f>
        <v>1</v>
      </c>
      <c r="D370" s="69" t="str">
        <f t="shared" si="5"/>
        <v>*</v>
      </c>
    </row>
    <row r="371" spans="1:4" x14ac:dyDescent="0.3">
      <c r="A371" s="51" t="s">
        <v>1604</v>
      </c>
      <c r="B371" s="52">
        <v>2</v>
      </c>
      <c r="C371" s="70">
        <f>COUNTIF(tabItensImprósperos[PREGÃO],tabImprósperosDetalhes[[#This Row],[PREGÃO]])</f>
        <v>1</v>
      </c>
      <c r="D371" s="69" t="str">
        <f t="shared" si="5"/>
        <v>*</v>
      </c>
    </row>
    <row r="372" spans="1:4" x14ac:dyDescent="0.3">
      <c r="A372" s="51" t="s">
        <v>1604</v>
      </c>
      <c r="B372" s="52">
        <v>4</v>
      </c>
      <c r="C372" s="70">
        <f>COUNTIF(tabItensImprósperos[PREGÃO],tabImprósperosDetalhes[[#This Row],[PREGÃO]])</f>
        <v>1</v>
      </c>
      <c r="D372" s="69" t="str">
        <f t="shared" si="5"/>
        <v>*</v>
      </c>
    </row>
    <row r="373" spans="1:4" x14ac:dyDescent="0.3">
      <c r="A373" s="51" t="s">
        <v>1604</v>
      </c>
      <c r="B373" s="52">
        <v>10</v>
      </c>
      <c r="C373" s="70">
        <f>COUNTIF(tabItensImprósperos[PREGÃO],tabImprósperosDetalhes[[#This Row],[PREGÃO]])</f>
        <v>1</v>
      </c>
      <c r="D373" s="69" t="str">
        <f t="shared" si="5"/>
        <v>*</v>
      </c>
    </row>
    <row r="374" spans="1:4" x14ac:dyDescent="0.3">
      <c r="A374" s="51" t="s">
        <v>1604</v>
      </c>
      <c r="B374" s="52">
        <v>14</v>
      </c>
      <c r="C374" s="70">
        <f>COUNTIF(tabItensImprósperos[PREGÃO],tabImprósperosDetalhes[[#This Row],[PREGÃO]])</f>
        <v>1</v>
      </c>
      <c r="D374" s="69" t="str">
        <f t="shared" si="5"/>
        <v>*</v>
      </c>
    </row>
    <row r="375" spans="1:4" x14ac:dyDescent="0.3">
      <c r="A375" s="51" t="s">
        <v>1604</v>
      </c>
      <c r="B375" s="52">
        <v>15</v>
      </c>
      <c r="C375" s="70">
        <f>COUNTIF(tabItensImprósperos[PREGÃO],tabImprósperosDetalhes[[#This Row],[PREGÃO]])</f>
        <v>1</v>
      </c>
      <c r="D375" s="69" t="str">
        <f t="shared" si="5"/>
        <v>*</v>
      </c>
    </row>
    <row r="376" spans="1:4" x14ac:dyDescent="0.3">
      <c r="A376" s="51" t="s">
        <v>1604</v>
      </c>
      <c r="B376" s="52">
        <v>16</v>
      </c>
      <c r="C376" s="70">
        <f>COUNTIF(tabItensImprósperos[PREGÃO],tabImprósperosDetalhes[[#This Row],[PREGÃO]])</f>
        <v>1</v>
      </c>
      <c r="D376" s="69" t="str">
        <f t="shared" si="5"/>
        <v>*</v>
      </c>
    </row>
    <row r="377" spans="1:4" x14ac:dyDescent="0.3">
      <c r="A377" s="51" t="s">
        <v>1604</v>
      </c>
      <c r="B377" s="52">
        <v>18</v>
      </c>
      <c r="C377" s="70">
        <f>COUNTIF(tabItensImprósperos[PREGÃO],tabImprósperosDetalhes[[#This Row],[PREGÃO]])</f>
        <v>1</v>
      </c>
      <c r="D377" s="69" t="str">
        <f t="shared" si="5"/>
        <v>*</v>
      </c>
    </row>
    <row r="378" spans="1:4" x14ac:dyDescent="0.3">
      <c r="A378" s="51" t="s">
        <v>1604</v>
      </c>
      <c r="B378" s="52">
        <v>20</v>
      </c>
      <c r="C378" s="70">
        <f>COUNTIF(tabItensImprósperos[PREGÃO],tabImprósperosDetalhes[[#This Row],[PREGÃO]])</f>
        <v>1</v>
      </c>
      <c r="D378" s="69" t="str">
        <f t="shared" si="5"/>
        <v>*</v>
      </c>
    </row>
    <row r="379" spans="1:4" x14ac:dyDescent="0.3">
      <c r="A379" s="51" t="s">
        <v>1604</v>
      </c>
      <c r="B379" s="52">
        <v>21</v>
      </c>
      <c r="C379" s="70">
        <f>COUNTIF(tabItensImprósperos[PREGÃO],tabImprósperosDetalhes[[#This Row],[PREGÃO]])</f>
        <v>1</v>
      </c>
      <c r="D379" s="69" t="str">
        <f t="shared" si="5"/>
        <v>*</v>
      </c>
    </row>
    <row r="380" spans="1:4" x14ac:dyDescent="0.3">
      <c r="A380" s="51" t="s">
        <v>1604</v>
      </c>
      <c r="B380" s="52">
        <v>22</v>
      </c>
      <c r="C380" s="70">
        <f>COUNTIF(tabItensImprósperos[PREGÃO],tabImprósperosDetalhes[[#This Row],[PREGÃO]])</f>
        <v>1</v>
      </c>
      <c r="D380" s="69" t="str">
        <f t="shared" si="5"/>
        <v>*</v>
      </c>
    </row>
    <row r="381" spans="1:4" x14ac:dyDescent="0.3">
      <c r="A381" s="51" t="s">
        <v>1604</v>
      </c>
      <c r="B381" s="52">
        <v>24</v>
      </c>
      <c r="C381" s="70">
        <f>COUNTIF(tabItensImprósperos[PREGÃO],tabImprósperosDetalhes[[#This Row],[PREGÃO]])</f>
        <v>1</v>
      </c>
      <c r="D381" s="69" t="str">
        <f t="shared" si="5"/>
        <v>*</v>
      </c>
    </row>
    <row r="382" spans="1:4" x14ac:dyDescent="0.3">
      <c r="A382" s="51" t="s">
        <v>1604</v>
      </c>
      <c r="B382" s="52">
        <v>26</v>
      </c>
      <c r="C382" s="70">
        <f>COUNTIF(tabItensImprósperos[PREGÃO],tabImprósperosDetalhes[[#This Row],[PREGÃO]])</f>
        <v>1</v>
      </c>
      <c r="D382" s="69" t="str">
        <f t="shared" si="5"/>
        <v>*</v>
      </c>
    </row>
    <row r="383" spans="1:4" x14ac:dyDescent="0.3">
      <c r="A383" s="51" t="s">
        <v>1604</v>
      </c>
      <c r="B383" s="52">
        <v>28</v>
      </c>
      <c r="C383" s="70">
        <f>COUNTIF(tabItensImprósperos[PREGÃO],tabImprósperosDetalhes[[#This Row],[PREGÃO]])</f>
        <v>1</v>
      </c>
      <c r="D383" s="69" t="str">
        <f t="shared" si="5"/>
        <v>*</v>
      </c>
    </row>
    <row r="384" spans="1:4" x14ac:dyDescent="0.3">
      <c r="A384" s="51" t="s">
        <v>1662</v>
      </c>
      <c r="B384" s="52">
        <v>35</v>
      </c>
      <c r="C384" s="70">
        <f>COUNTIF(tabItensImprósperos[PREGÃO],tabImprósperosDetalhes[[#This Row],[PREGÃO]])</f>
        <v>1</v>
      </c>
      <c r="D384" s="69" t="str">
        <f t="shared" si="5"/>
        <v>*</v>
      </c>
    </row>
    <row r="385" spans="1:4" x14ac:dyDescent="0.3">
      <c r="A385" s="51" t="s">
        <v>1662</v>
      </c>
      <c r="B385" s="52">
        <v>51</v>
      </c>
      <c r="C385" s="70">
        <f>COUNTIF(tabItensImprósperos[PREGÃO],tabImprósperosDetalhes[[#This Row],[PREGÃO]])</f>
        <v>1</v>
      </c>
      <c r="D385" s="69" t="str">
        <f t="shared" si="5"/>
        <v>*</v>
      </c>
    </row>
    <row r="386" spans="1:4" x14ac:dyDescent="0.3">
      <c r="A386" s="51" t="s">
        <v>1662</v>
      </c>
      <c r="B386" s="52">
        <v>63</v>
      </c>
      <c r="C386" s="70">
        <f>COUNTIF(tabItensImprósperos[PREGÃO],tabImprósperosDetalhes[[#This Row],[PREGÃO]])</f>
        <v>1</v>
      </c>
      <c r="D386" s="69" t="str">
        <f t="shared" si="5"/>
        <v>*</v>
      </c>
    </row>
    <row r="387" spans="1:4" x14ac:dyDescent="0.3">
      <c r="A387" s="51" t="s">
        <v>2336</v>
      </c>
      <c r="B387" s="52">
        <v>2</v>
      </c>
      <c r="C387" s="70">
        <f>COUNTIF(tabItensImprósperos[PREGÃO],tabImprósperosDetalhes[[#This Row],[PREGÃO]])</f>
        <v>1</v>
      </c>
      <c r="D387" s="69" t="str">
        <f t="shared" ref="D387:D448" si="6">"*"</f>
        <v>*</v>
      </c>
    </row>
    <row r="388" spans="1:4" x14ac:dyDescent="0.3">
      <c r="A388" s="51" t="s">
        <v>2336</v>
      </c>
      <c r="B388" s="52">
        <v>5</v>
      </c>
      <c r="C388" s="70">
        <f>COUNTIF(tabItensImprósperos[PREGÃO],tabImprósperosDetalhes[[#This Row],[PREGÃO]])</f>
        <v>1</v>
      </c>
      <c r="D388" s="69" t="str">
        <f t="shared" si="6"/>
        <v>*</v>
      </c>
    </row>
    <row r="389" spans="1:4" x14ac:dyDescent="0.3">
      <c r="A389" s="51" t="s">
        <v>2336</v>
      </c>
      <c r="B389" s="52">
        <v>8</v>
      </c>
      <c r="C389" s="70">
        <f>COUNTIF(tabItensImprósperos[PREGÃO],tabImprósperosDetalhes[[#This Row],[PREGÃO]])</f>
        <v>1</v>
      </c>
      <c r="D389" s="69" t="str">
        <f t="shared" si="6"/>
        <v>*</v>
      </c>
    </row>
    <row r="390" spans="1:4" x14ac:dyDescent="0.3">
      <c r="A390" s="51" t="s">
        <v>2336</v>
      </c>
      <c r="B390" s="52">
        <v>9</v>
      </c>
      <c r="C390" s="70">
        <f>COUNTIF(tabItensImprósperos[PREGÃO],tabImprósperosDetalhes[[#This Row],[PREGÃO]])</f>
        <v>1</v>
      </c>
      <c r="D390" s="69" t="str">
        <f t="shared" si="6"/>
        <v>*</v>
      </c>
    </row>
    <row r="391" spans="1:4" x14ac:dyDescent="0.3">
      <c r="A391" s="51" t="s">
        <v>2336</v>
      </c>
      <c r="B391" s="52">
        <v>10</v>
      </c>
      <c r="C391" s="70">
        <f>COUNTIF(tabItensImprósperos[PREGÃO],tabImprósperosDetalhes[[#This Row],[PREGÃO]])</f>
        <v>1</v>
      </c>
      <c r="D391" s="69" t="str">
        <f t="shared" si="6"/>
        <v>*</v>
      </c>
    </row>
    <row r="392" spans="1:4" x14ac:dyDescent="0.3">
      <c r="A392" s="51" t="s">
        <v>2336</v>
      </c>
      <c r="B392" s="52">
        <v>16</v>
      </c>
      <c r="C392" s="70">
        <f>COUNTIF(tabItensImprósperos[PREGÃO],tabImprósperosDetalhes[[#This Row],[PREGÃO]])</f>
        <v>1</v>
      </c>
      <c r="D392" s="69" t="str">
        <f t="shared" si="6"/>
        <v>*</v>
      </c>
    </row>
    <row r="393" spans="1:4" x14ac:dyDescent="0.3">
      <c r="A393" s="51" t="s">
        <v>1666</v>
      </c>
      <c r="B393" s="52">
        <v>22</v>
      </c>
      <c r="C393" s="70">
        <f>COUNTIF(tabItensImprósperos[PREGÃO],tabImprósperosDetalhes[[#This Row],[PREGÃO]])</f>
        <v>1</v>
      </c>
      <c r="D393" s="69" t="str">
        <f t="shared" si="6"/>
        <v>*</v>
      </c>
    </row>
    <row r="394" spans="1:4" x14ac:dyDescent="0.3">
      <c r="A394" s="51" t="s">
        <v>1666</v>
      </c>
      <c r="B394" s="52">
        <v>23</v>
      </c>
      <c r="C394" s="70">
        <f>COUNTIF(tabItensImprósperos[PREGÃO],tabImprósperosDetalhes[[#This Row],[PREGÃO]])</f>
        <v>1</v>
      </c>
      <c r="D394" s="69" t="str">
        <f t="shared" si="6"/>
        <v>*</v>
      </c>
    </row>
    <row r="395" spans="1:4" x14ac:dyDescent="0.3">
      <c r="A395" s="51" t="s">
        <v>1666</v>
      </c>
      <c r="B395" s="52">
        <v>27</v>
      </c>
      <c r="C395" s="70">
        <f>COUNTIF(tabItensImprósperos[PREGÃO],tabImprósperosDetalhes[[#This Row],[PREGÃO]])</f>
        <v>1</v>
      </c>
      <c r="D395" s="69" t="str">
        <f t="shared" si="6"/>
        <v>*</v>
      </c>
    </row>
    <row r="396" spans="1:4" x14ac:dyDescent="0.3">
      <c r="A396" s="51" t="s">
        <v>1666</v>
      </c>
      <c r="B396" s="52">
        <v>32</v>
      </c>
      <c r="C396" s="70">
        <f>COUNTIF(tabItensImprósperos[PREGÃO],tabImprósperosDetalhes[[#This Row],[PREGÃO]])</f>
        <v>1</v>
      </c>
      <c r="D396" s="69" t="str">
        <f t="shared" si="6"/>
        <v>*</v>
      </c>
    </row>
    <row r="397" spans="1:4" x14ac:dyDescent="0.3">
      <c r="A397" s="51" t="s">
        <v>1666</v>
      </c>
      <c r="B397" s="52">
        <v>41</v>
      </c>
      <c r="C397" s="70">
        <f>COUNTIF(tabItensImprósperos[PREGÃO],tabImprósperosDetalhes[[#This Row],[PREGÃO]])</f>
        <v>1</v>
      </c>
      <c r="D397" s="69" t="str">
        <f t="shared" si="6"/>
        <v>*</v>
      </c>
    </row>
    <row r="398" spans="1:4" x14ac:dyDescent="0.3">
      <c r="A398" s="51" t="s">
        <v>1666</v>
      </c>
      <c r="B398" s="52">
        <v>43</v>
      </c>
      <c r="C398" s="70">
        <f>COUNTIF(tabItensImprósperos[PREGÃO],tabImprósperosDetalhes[[#This Row],[PREGÃO]])</f>
        <v>1</v>
      </c>
      <c r="D398" s="69" t="str">
        <f t="shared" si="6"/>
        <v>*</v>
      </c>
    </row>
    <row r="399" spans="1:4" x14ac:dyDescent="0.3">
      <c r="A399" s="51" t="s">
        <v>1666</v>
      </c>
      <c r="B399" s="52">
        <v>44</v>
      </c>
      <c r="C399" s="70">
        <f>COUNTIF(tabItensImprósperos[PREGÃO],tabImprósperosDetalhes[[#This Row],[PREGÃO]])</f>
        <v>1</v>
      </c>
      <c r="D399" s="69" t="str">
        <f t="shared" si="6"/>
        <v>*</v>
      </c>
    </row>
    <row r="400" spans="1:4" x14ac:dyDescent="0.3">
      <c r="A400" s="51" t="s">
        <v>1666</v>
      </c>
      <c r="B400" s="52">
        <v>46</v>
      </c>
      <c r="C400" s="70">
        <f>COUNTIF(tabItensImprósperos[PREGÃO],tabImprósperosDetalhes[[#This Row],[PREGÃO]])</f>
        <v>1</v>
      </c>
      <c r="D400" s="69" t="str">
        <f t="shared" si="6"/>
        <v>*</v>
      </c>
    </row>
    <row r="401" spans="1:4" x14ac:dyDescent="0.3">
      <c r="A401" s="51" t="s">
        <v>1666</v>
      </c>
      <c r="B401" s="52">
        <v>51</v>
      </c>
      <c r="C401" s="70">
        <f>COUNTIF(tabItensImprósperos[PREGÃO],tabImprósperosDetalhes[[#This Row],[PREGÃO]])</f>
        <v>1</v>
      </c>
      <c r="D401" s="69" t="str">
        <f t="shared" si="6"/>
        <v>*</v>
      </c>
    </row>
    <row r="402" spans="1:4" x14ac:dyDescent="0.3">
      <c r="A402" s="51" t="s">
        <v>1666</v>
      </c>
      <c r="B402" s="52">
        <v>52</v>
      </c>
      <c r="C402" s="70">
        <f>COUNTIF(tabItensImprósperos[PREGÃO],tabImprósperosDetalhes[[#This Row],[PREGÃO]])</f>
        <v>1</v>
      </c>
      <c r="D402" s="69" t="str">
        <f t="shared" si="6"/>
        <v>*</v>
      </c>
    </row>
    <row r="403" spans="1:4" x14ac:dyDescent="0.3">
      <c r="A403" s="51" t="s">
        <v>1666</v>
      </c>
      <c r="B403" s="52">
        <v>53</v>
      </c>
      <c r="C403" s="70">
        <f>COUNTIF(tabItensImprósperos[PREGÃO],tabImprósperosDetalhes[[#This Row],[PREGÃO]])</f>
        <v>1</v>
      </c>
      <c r="D403" s="69" t="str">
        <f t="shared" si="6"/>
        <v>*</v>
      </c>
    </row>
    <row r="404" spans="1:4" x14ac:dyDescent="0.3">
      <c r="A404" s="51" t="s">
        <v>1666</v>
      </c>
      <c r="B404" s="52">
        <v>54</v>
      </c>
      <c r="C404" s="70">
        <f>COUNTIF(tabItensImprósperos[PREGÃO],tabImprósperosDetalhes[[#This Row],[PREGÃO]])</f>
        <v>1</v>
      </c>
      <c r="D404" s="69" t="str">
        <f t="shared" si="6"/>
        <v>*</v>
      </c>
    </row>
    <row r="405" spans="1:4" x14ac:dyDescent="0.3">
      <c r="A405" s="51" t="s">
        <v>1666</v>
      </c>
      <c r="B405" s="52">
        <v>55</v>
      </c>
      <c r="C405" s="70">
        <f>COUNTIF(tabItensImprósperos[PREGÃO],tabImprósperosDetalhes[[#This Row],[PREGÃO]])</f>
        <v>1</v>
      </c>
      <c r="D405" s="69" t="str">
        <f t="shared" si="6"/>
        <v>*</v>
      </c>
    </row>
    <row r="406" spans="1:4" x14ac:dyDescent="0.3">
      <c r="A406" s="51" t="s">
        <v>1666</v>
      </c>
      <c r="B406" s="52">
        <v>56</v>
      </c>
      <c r="C406" s="70">
        <f>COUNTIF(tabItensImprósperos[PREGÃO],tabImprósperosDetalhes[[#This Row],[PREGÃO]])</f>
        <v>1</v>
      </c>
      <c r="D406" s="69" t="str">
        <f t="shared" si="6"/>
        <v>*</v>
      </c>
    </row>
    <row r="407" spans="1:4" x14ac:dyDescent="0.3">
      <c r="A407" s="51" t="s">
        <v>1666</v>
      </c>
      <c r="B407" s="52">
        <v>59</v>
      </c>
      <c r="C407" s="70">
        <f>COUNTIF(tabItensImprósperos[PREGÃO],tabImprósperosDetalhes[[#This Row],[PREGÃO]])</f>
        <v>1</v>
      </c>
      <c r="D407" s="69" t="str">
        <f t="shared" si="6"/>
        <v>*</v>
      </c>
    </row>
    <row r="408" spans="1:4" x14ac:dyDescent="0.3">
      <c r="A408" s="51" t="s">
        <v>1666</v>
      </c>
      <c r="B408" s="52">
        <v>62</v>
      </c>
      <c r="C408" s="70">
        <f>COUNTIF(tabItensImprósperos[PREGÃO],tabImprósperosDetalhes[[#This Row],[PREGÃO]])</f>
        <v>1</v>
      </c>
      <c r="D408" s="69" t="str">
        <f t="shared" si="6"/>
        <v>*</v>
      </c>
    </row>
    <row r="409" spans="1:4" x14ac:dyDescent="0.3">
      <c r="A409" s="51" t="s">
        <v>1666</v>
      </c>
      <c r="B409" s="52">
        <v>65</v>
      </c>
      <c r="C409" s="70">
        <f>COUNTIF(tabItensImprósperos[PREGÃO],tabImprósperosDetalhes[[#This Row],[PREGÃO]])</f>
        <v>1</v>
      </c>
      <c r="D409" s="69" t="str">
        <f t="shared" si="6"/>
        <v>*</v>
      </c>
    </row>
    <row r="410" spans="1:4" x14ac:dyDescent="0.3">
      <c r="A410" s="51" t="s">
        <v>1666</v>
      </c>
      <c r="B410" s="52">
        <v>67</v>
      </c>
      <c r="C410" s="70">
        <f>COUNTIF(tabItensImprósperos[PREGÃO],tabImprósperosDetalhes[[#This Row],[PREGÃO]])</f>
        <v>1</v>
      </c>
      <c r="D410" s="69" t="str">
        <f t="shared" si="6"/>
        <v>*</v>
      </c>
    </row>
    <row r="411" spans="1:4" x14ac:dyDescent="0.3">
      <c r="A411" s="51" t="s">
        <v>1666</v>
      </c>
      <c r="B411" s="52">
        <v>68</v>
      </c>
      <c r="C411" s="70">
        <f>COUNTIF(tabItensImprósperos[PREGÃO],tabImprósperosDetalhes[[#This Row],[PREGÃO]])</f>
        <v>1</v>
      </c>
      <c r="D411" s="69" t="str">
        <f t="shared" si="6"/>
        <v>*</v>
      </c>
    </row>
    <row r="412" spans="1:4" x14ac:dyDescent="0.3">
      <c r="A412" s="51" t="s">
        <v>1666</v>
      </c>
      <c r="B412" s="52">
        <v>72</v>
      </c>
      <c r="C412" s="70">
        <f>COUNTIF(tabItensImprósperos[PREGÃO],tabImprósperosDetalhes[[#This Row],[PREGÃO]])</f>
        <v>1</v>
      </c>
      <c r="D412" s="69" t="str">
        <f t="shared" si="6"/>
        <v>*</v>
      </c>
    </row>
    <row r="413" spans="1:4" x14ac:dyDescent="0.3">
      <c r="A413" s="51" t="s">
        <v>1666</v>
      </c>
      <c r="B413" s="52">
        <v>73</v>
      </c>
      <c r="C413" s="70">
        <f>COUNTIF(tabItensImprósperos[PREGÃO],tabImprósperosDetalhes[[#This Row],[PREGÃO]])</f>
        <v>1</v>
      </c>
      <c r="D413" s="69" t="str">
        <f t="shared" si="6"/>
        <v>*</v>
      </c>
    </row>
    <row r="414" spans="1:4" x14ac:dyDescent="0.3">
      <c r="A414" s="51" t="s">
        <v>1666</v>
      </c>
      <c r="B414" s="52">
        <v>79</v>
      </c>
      <c r="C414" s="70">
        <f>COUNTIF(tabItensImprósperos[PREGÃO],tabImprósperosDetalhes[[#This Row],[PREGÃO]])</f>
        <v>1</v>
      </c>
      <c r="D414" s="69" t="str">
        <f t="shared" si="6"/>
        <v>*</v>
      </c>
    </row>
    <row r="415" spans="1:4" x14ac:dyDescent="0.3">
      <c r="A415" s="51" t="s">
        <v>1666</v>
      </c>
      <c r="B415" s="52">
        <v>80</v>
      </c>
      <c r="C415" s="70">
        <f>COUNTIF(tabItensImprósperos[PREGÃO],tabImprósperosDetalhes[[#This Row],[PREGÃO]])</f>
        <v>1</v>
      </c>
      <c r="D415" s="69" t="str">
        <f t="shared" si="6"/>
        <v>*</v>
      </c>
    </row>
    <row r="416" spans="1:4" x14ac:dyDescent="0.3">
      <c r="A416" s="51" t="s">
        <v>1666</v>
      </c>
      <c r="B416" s="52">
        <v>83</v>
      </c>
      <c r="C416" s="70">
        <f>COUNTIF(tabItensImprósperos[PREGÃO],tabImprósperosDetalhes[[#This Row],[PREGÃO]])</f>
        <v>1</v>
      </c>
      <c r="D416" s="69" t="str">
        <f t="shared" si="6"/>
        <v>*</v>
      </c>
    </row>
    <row r="417" spans="1:4" x14ac:dyDescent="0.3">
      <c r="A417" s="51" t="s">
        <v>1666</v>
      </c>
      <c r="B417" s="52">
        <v>88</v>
      </c>
      <c r="C417" s="70">
        <f>COUNTIF(tabItensImprósperos[PREGÃO],tabImprósperosDetalhes[[#This Row],[PREGÃO]])</f>
        <v>1</v>
      </c>
      <c r="D417" s="69" t="str">
        <f t="shared" si="6"/>
        <v>*</v>
      </c>
    </row>
    <row r="418" spans="1:4" x14ac:dyDescent="0.3">
      <c r="A418" s="51" t="s">
        <v>1666</v>
      </c>
      <c r="B418" s="52">
        <v>90</v>
      </c>
      <c r="C418" s="70">
        <f>COUNTIF(tabItensImprósperos[PREGÃO],tabImprósperosDetalhes[[#This Row],[PREGÃO]])</f>
        <v>1</v>
      </c>
      <c r="D418" s="69" t="str">
        <f t="shared" si="6"/>
        <v>*</v>
      </c>
    </row>
    <row r="419" spans="1:4" x14ac:dyDescent="0.3">
      <c r="A419" s="51" t="s">
        <v>1666</v>
      </c>
      <c r="B419" s="52">
        <v>92</v>
      </c>
      <c r="C419" s="70">
        <f>COUNTIF(tabItensImprósperos[PREGÃO],tabImprósperosDetalhes[[#This Row],[PREGÃO]])</f>
        <v>1</v>
      </c>
      <c r="D419" s="69" t="str">
        <f t="shared" si="6"/>
        <v>*</v>
      </c>
    </row>
    <row r="420" spans="1:4" x14ac:dyDescent="0.3">
      <c r="A420" s="51" t="s">
        <v>1666</v>
      </c>
      <c r="B420" s="52">
        <v>95</v>
      </c>
      <c r="C420" s="70">
        <f>COUNTIF(tabItensImprósperos[PREGÃO],tabImprósperosDetalhes[[#This Row],[PREGÃO]])</f>
        <v>1</v>
      </c>
      <c r="D420" s="69" t="str">
        <f t="shared" si="6"/>
        <v>*</v>
      </c>
    </row>
    <row r="421" spans="1:4" x14ac:dyDescent="0.3">
      <c r="A421" s="51" t="s">
        <v>1666</v>
      </c>
      <c r="B421" s="52">
        <v>97</v>
      </c>
      <c r="C421" s="70">
        <f>COUNTIF(tabItensImprósperos[PREGÃO],tabImprósperosDetalhes[[#This Row],[PREGÃO]])</f>
        <v>1</v>
      </c>
      <c r="D421" s="69" t="str">
        <f t="shared" si="6"/>
        <v>*</v>
      </c>
    </row>
    <row r="422" spans="1:4" x14ac:dyDescent="0.3">
      <c r="A422" s="51" t="s">
        <v>1666</v>
      </c>
      <c r="B422" s="52">
        <v>100</v>
      </c>
      <c r="C422" s="70">
        <f>COUNTIF(tabItensImprósperos[PREGÃO],tabImprósperosDetalhes[[#This Row],[PREGÃO]])</f>
        <v>1</v>
      </c>
      <c r="D422" s="69" t="str">
        <f t="shared" si="6"/>
        <v>*</v>
      </c>
    </row>
    <row r="423" spans="1:4" x14ac:dyDescent="0.3">
      <c r="A423" s="51" t="s">
        <v>1666</v>
      </c>
      <c r="B423" s="52">
        <v>103</v>
      </c>
      <c r="C423" s="70">
        <f>COUNTIF(tabItensImprósperos[PREGÃO],tabImprósperosDetalhes[[#This Row],[PREGÃO]])</f>
        <v>1</v>
      </c>
      <c r="D423" s="69" t="str">
        <f t="shared" si="6"/>
        <v>*</v>
      </c>
    </row>
    <row r="424" spans="1:4" x14ac:dyDescent="0.3">
      <c r="A424" s="51" t="s">
        <v>1666</v>
      </c>
      <c r="B424" s="52">
        <v>106</v>
      </c>
      <c r="C424" s="70">
        <f>COUNTIF(tabItensImprósperos[PREGÃO],tabImprósperosDetalhes[[#This Row],[PREGÃO]])</f>
        <v>1</v>
      </c>
      <c r="D424" s="69" t="str">
        <f t="shared" si="6"/>
        <v>*</v>
      </c>
    </row>
    <row r="425" spans="1:4" x14ac:dyDescent="0.3">
      <c r="A425" s="51" t="s">
        <v>1666</v>
      </c>
      <c r="B425" s="52">
        <v>107</v>
      </c>
      <c r="C425" s="70">
        <f>COUNTIF(tabItensImprósperos[PREGÃO],tabImprósperosDetalhes[[#This Row],[PREGÃO]])</f>
        <v>1</v>
      </c>
      <c r="D425" s="69" t="str">
        <f t="shared" si="6"/>
        <v>*</v>
      </c>
    </row>
    <row r="426" spans="1:4" x14ac:dyDescent="0.3">
      <c r="A426" s="51" t="s">
        <v>1704</v>
      </c>
      <c r="B426" s="52">
        <v>15</v>
      </c>
      <c r="C426" s="70">
        <f>COUNTIF(tabItensImprósperos[PREGÃO],tabImprósperosDetalhes[[#This Row],[PREGÃO]])</f>
        <v>1</v>
      </c>
      <c r="D426" s="69" t="str">
        <f t="shared" si="6"/>
        <v>*</v>
      </c>
    </row>
    <row r="427" spans="1:4" x14ac:dyDescent="0.3">
      <c r="A427" s="51" t="s">
        <v>1704</v>
      </c>
      <c r="B427" s="52">
        <v>16</v>
      </c>
      <c r="C427" s="70">
        <f>COUNTIF(tabItensImprósperos[PREGÃO],tabImprósperosDetalhes[[#This Row],[PREGÃO]])</f>
        <v>1</v>
      </c>
      <c r="D427" s="69" t="str">
        <f t="shared" si="6"/>
        <v>*</v>
      </c>
    </row>
    <row r="428" spans="1:4" x14ac:dyDescent="0.3">
      <c r="A428" s="51" t="s">
        <v>1704</v>
      </c>
      <c r="B428" s="52">
        <v>17</v>
      </c>
      <c r="C428" s="70">
        <f>COUNTIF(tabItensImprósperos[PREGÃO],tabImprósperosDetalhes[[#This Row],[PREGÃO]])</f>
        <v>1</v>
      </c>
      <c r="D428" s="69" t="str">
        <f t="shared" si="6"/>
        <v>*</v>
      </c>
    </row>
    <row r="429" spans="1:4" x14ac:dyDescent="0.3">
      <c r="A429" s="51" t="s">
        <v>1704</v>
      </c>
      <c r="B429" s="52">
        <v>26</v>
      </c>
      <c r="C429" s="70">
        <f>COUNTIF(tabItensImprósperos[PREGÃO],tabImprósperosDetalhes[[#This Row],[PREGÃO]])</f>
        <v>1</v>
      </c>
      <c r="D429" s="69" t="str">
        <f t="shared" si="6"/>
        <v>*</v>
      </c>
    </row>
    <row r="430" spans="1:4" x14ac:dyDescent="0.3">
      <c r="A430" s="51" t="s">
        <v>2342</v>
      </c>
      <c r="B430" s="52">
        <v>6</v>
      </c>
      <c r="C430" s="70">
        <f>COUNTIF(tabItensImprósperos[PREGÃO],tabImprósperosDetalhes[[#This Row],[PREGÃO]])</f>
        <v>1</v>
      </c>
      <c r="D430" s="69" t="str">
        <f t="shared" si="6"/>
        <v>*</v>
      </c>
    </row>
    <row r="431" spans="1:4" x14ac:dyDescent="0.3">
      <c r="A431" s="51" t="s">
        <v>2342</v>
      </c>
      <c r="B431" s="52">
        <v>21</v>
      </c>
      <c r="C431" s="70">
        <f>COUNTIF(tabItensImprósperos[PREGÃO],tabImprósperosDetalhes[[#This Row],[PREGÃO]])</f>
        <v>1</v>
      </c>
      <c r="D431" s="69" t="str">
        <f t="shared" si="6"/>
        <v>*</v>
      </c>
    </row>
    <row r="432" spans="1:4" x14ac:dyDescent="0.3">
      <c r="A432" s="51" t="s">
        <v>2342</v>
      </c>
      <c r="B432" s="52">
        <v>40</v>
      </c>
      <c r="C432" s="70">
        <f>COUNTIF(tabItensImprósperos[PREGÃO],tabImprósperosDetalhes[[#This Row],[PREGÃO]])</f>
        <v>1</v>
      </c>
      <c r="D432" s="69" t="str">
        <f t="shared" si="6"/>
        <v>*</v>
      </c>
    </row>
    <row r="433" spans="1:4" x14ac:dyDescent="0.3">
      <c r="A433" s="51" t="s">
        <v>2342</v>
      </c>
      <c r="B433" s="52">
        <v>47</v>
      </c>
      <c r="C433" s="70">
        <f>COUNTIF(tabItensImprósperos[PREGÃO],tabImprósperosDetalhes[[#This Row],[PREGÃO]])</f>
        <v>1</v>
      </c>
      <c r="D433" s="69" t="str">
        <f t="shared" si="6"/>
        <v>*</v>
      </c>
    </row>
    <row r="434" spans="1:4" x14ac:dyDescent="0.3">
      <c r="A434" s="51" t="s">
        <v>2342</v>
      </c>
      <c r="B434" s="52">
        <v>49</v>
      </c>
      <c r="C434" s="70">
        <f>COUNTIF(tabItensImprósperos[PREGÃO],tabImprósperosDetalhes[[#This Row],[PREGÃO]])</f>
        <v>1</v>
      </c>
      <c r="D434" s="69" t="str">
        <f t="shared" si="6"/>
        <v>*</v>
      </c>
    </row>
    <row r="435" spans="1:4" x14ac:dyDescent="0.3">
      <c r="A435" s="51" t="s">
        <v>2342</v>
      </c>
      <c r="B435" s="52">
        <v>53</v>
      </c>
      <c r="C435" s="70">
        <f>COUNTIF(tabItensImprósperos[PREGÃO],tabImprósperosDetalhes[[#This Row],[PREGÃO]])</f>
        <v>1</v>
      </c>
      <c r="D435" s="69" t="str">
        <f t="shared" si="6"/>
        <v>*</v>
      </c>
    </row>
    <row r="436" spans="1:4" x14ac:dyDescent="0.3">
      <c r="A436" s="51" t="s">
        <v>2342</v>
      </c>
      <c r="B436" s="52">
        <v>56</v>
      </c>
      <c r="C436" s="70">
        <f>COUNTIF(tabItensImprósperos[PREGÃO],tabImprósperosDetalhes[[#This Row],[PREGÃO]])</f>
        <v>1</v>
      </c>
      <c r="D436" s="69" t="str">
        <f t="shared" si="6"/>
        <v>*</v>
      </c>
    </row>
    <row r="437" spans="1:4" x14ac:dyDescent="0.3">
      <c r="A437" s="51" t="s">
        <v>3341</v>
      </c>
      <c r="B437" s="52">
        <v>4</v>
      </c>
      <c r="C437" s="70">
        <f>COUNTIF(tabItensImprósperos[PREGÃO],tabImprósperosDetalhes[[#This Row],[PREGÃO]])</f>
        <v>1</v>
      </c>
      <c r="D437" s="69" t="str">
        <f t="shared" si="6"/>
        <v>*</v>
      </c>
    </row>
    <row r="438" spans="1:4" x14ac:dyDescent="0.3">
      <c r="A438" s="51" t="s">
        <v>3341</v>
      </c>
      <c r="B438" s="52">
        <v>5</v>
      </c>
      <c r="C438" s="70">
        <f>COUNTIF(tabItensImprósperos[PREGÃO],tabImprósperosDetalhes[[#This Row],[PREGÃO]])</f>
        <v>1</v>
      </c>
      <c r="D438" s="69" t="str">
        <f t="shared" si="6"/>
        <v>*</v>
      </c>
    </row>
    <row r="439" spans="1:4" x14ac:dyDescent="0.3">
      <c r="A439" s="51" t="s">
        <v>1717</v>
      </c>
      <c r="B439" s="52">
        <v>3</v>
      </c>
      <c r="C439" s="70">
        <f>COUNTIF(tabItensImprósperos[PREGÃO],tabImprósperosDetalhes[[#This Row],[PREGÃO]])</f>
        <v>1</v>
      </c>
      <c r="D439" s="69" t="str">
        <f t="shared" si="6"/>
        <v>*</v>
      </c>
    </row>
    <row r="440" spans="1:4" x14ac:dyDescent="0.3">
      <c r="A440" s="51" t="s">
        <v>1717</v>
      </c>
      <c r="B440" s="52">
        <v>4</v>
      </c>
      <c r="C440" s="70">
        <f>COUNTIF(tabItensImprósperos[PREGÃO],tabImprósperosDetalhes[[#This Row],[PREGÃO]])</f>
        <v>1</v>
      </c>
      <c r="D440" s="69" t="str">
        <f t="shared" si="6"/>
        <v>*</v>
      </c>
    </row>
    <row r="441" spans="1:4" x14ac:dyDescent="0.3">
      <c r="A441" s="51" t="s">
        <v>1717</v>
      </c>
      <c r="B441" s="52">
        <v>5</v>
      </c>
      <c r="C441" s="70">
        <f>COUNTIF(tabItensImprósperos[PREGÃO],tabImprósperosDetalhes[[#This Row],[PREGÃO]])</f>
        <v>1</v>
      </c>
      <c r="D441" s="69" t="str">
        <f t="shared" si="6"/>
        <v>*</v>
      </c>
    </row>
    <row r="442" spans="1:4" x14ac:dyDescent="0.3">
      <c r="A442" s="51" t="s">
        <v>1717</v>
      </c>
      <c r="B442" s="52">
        <v>6</v>
      </c>
      <c r="C442" s="70">
        <f>COUNTIF(tabItensImprósperos[PREGÃO],tabImprósperosDetalhes[[#This Row],[PREGÃO]])</f>
        <v>1</v>
      </c>
      <c r="D442" s="69" t="str">
        <f t="shared" si="6"/>
        <v>*</v>
      </c>
    </row>
    <row r="443" spans="1:4" x14ac:dyDescent="0.3">
      <c r="A443" s="51" t="s">
        <v>1717</v>
      </c>
      <c r="B443" s="52">
        <v>7</v>
      </c>
      <c r="C443" s="70">
        <f>COUNTIF(tabItensImprósperos[PREGÃO],tabImprósperosDetalhes[[#This Row],[PREGÃO]])</f>
        <v>1</v>
      </c>
      <c r="D443" s="69" t="str">
        <f t="shared" si="6"/>
        <v>*</v>
      </c>
    </row>
    <row r="444" spans="1:4" x14ac:dyDescent="0.3">
      <c r="A444" s="51" t="s">
        <v>1717</v>
      </c>
      <c r="B444" s="52">
        <v>8</v>
      </c>
      <c r="C444" s="70">
        <f>COUNTIF(tabItensImprósperos[PREGÃO],tabImprósperosDetalhes[[#This Row],[PREGÃO]])</f>
        <v>1</v>
      </c>
      <c r="D444" s="69" t="str">
        <f t="shared" si="6"/>
        <v>*</v>
      </c>
    </row>
    <row r="445" spans="1:4" x14ac:dyDescent="0.3">
      <c r="A445" s="51" t="s">
        <v>3254</v>
      </c>
      <c r="B445" s="52">
        <v>13</v>
      </c>
      <c r="C445" s="70">
        <f>COUNTIF(tabItensImprósperos[PREGÃO],tabImprósperosDetalhes[[#This Row],[PREGÃO]])</f>
        <v>1</v>
      </c>
      <c r="D445" s="69" t="str">
        <f t="shared" si="6"/>
        <v>*</v>
      </c>
    </row>
    <row r="446" spans="1:4" x14ac:dyDescent="0.3">
      <c r="A446" s="51" t="s">
        <v>3565</v>
      </c>
      <c r="B446" s="52">
        <v>1</v>
      </c>
      <c r="C446" s="70">
        <f>COUNTIF(tabItensImprósperos[PREGÃO],tabImprósperosDetalhes[[#This Row],[PREGÃO]])</f>
        <v>1</v>
      </c>
      <c r="D446" s="69" t="str">
        <f t="shared" si="6"/>
        <v>*</v>
      </c>
    </row>
    <row r="447" spans="1:4" x14ac:dyDescent="0.3">
      <c r="A447" s="51" t="s">
        <v>3565</v>
      </c>
      <c r="B447" s="52">
        <v>2</v>
      </c>
      <c r="C447" s="70">
        <f>COUNTIF(tabItensImprósperos[PREGÃO],tabImprósperosDetalhes[[#This Row],[PREGÃO]])</f>
        <v>1</v>
      </c>
      <c r="D447" s="69" t="str">
        <f t="shared" si="6"/>
        <v>*</v>
      </c>
    </row>
    <row r="448" spans="1:4" x14ac:dyDescent="0.3">
      <c r="A448" s="51" t="s">
        <v>3565</v>
      </c>
      <c r="B448" s="52">
        <v>4</v>
      </c>
      <c r="C448" s="70">
        <f>COUNTIF(tabItensImprósperos[PREGÃO],tabImprósperosDetalhes[[#This Row],[PREGÃO]])</f>
        <v>1</v>
      </c>
      <c r="D448" s="69" t="str">
        <f t="shared" si="6"/>
        <v>*</v>
      </c>
    </row>
  </sheetData>
  <sheetProtection sheet="1" objects="1" scenarios="1"/>
  <sortState xmlns:xlrd2="http://schemas.microsoft.com/office/spreadsheetml/2017/richdata2" ref="A3:D448">
    <sortCondition ref="A2:A448"/>
    <sortCondition ref="B2:B448"/>
  </sortState>
  <mergeCells count="1">
    <mergeCell ref="A1:G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60452" r:id="rId4" name="btnImproDetVolta">
          <controlPr defaultSize="0" autoLine="0" r:id="rId5">
            <anchor moveWithCells="1">
              <from>
                <xdr:col>0</xdr:col>
                <xdr:colOff>68580</xdr:colOff>
                <xdr:row>0</xdr:row>
                <xdr:rowOff>121920</xdr:rowOff>
              </from>
              <to>
                <xdr:col>1</xdr:col>
                <xdr:colOff>525780</xdr:colOff>
                <xdr:row>0</xdr:row>
                <xdr:rowOff>502920</xdr:rowOff>
              </to>
            </anchor>
          </controlPr>
        </control>
      </mc:Choice>
      <mc:Fallback>
        <control shapeId="360452" r:id="rId4" name="btnImproDetVolta"/>
      </mc:Fallback>
    </mc:AlternateContent>
    <mc:AlternateContent xmlns:mc="http://schemas.openxmlformats.org/markup-compatibility/2006">
      <mc:Choice Requires="x14">
        <control shapeId="360453" r:id="rId6" name="btnImproDetReorg">
          <controlPr defaultSize="0" autoLine="0" r:id="rId7">
            <anchor moveWithCells="1">
              <from>
                <xdr:col>1</xdr:col>
                <xdr:colOff>601980</xdr:colOff>
                <xdr:row>0</xdr:row>
                <xdr:rowOff>121920</xdr:rowOff>
              </from>
              <to>
                <xdr:col>5</xdr:col>
                <xdr:colOff>396240</xdr:colOff>
                <xdr:row>0</xdr:row>
                <xdr:rowOff>502920</xdr:rowOff>
              </to>
            </anchor>
          </controlPr>
        </control>
      </mc:Choice>
      <mc:Fallback>
        <control shapeId="360453" r:id="rId6" name="btnImproDetReorg"/>
      </mc:Fallback>
    </mc:AlternateContent>
  </controls>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Pregões!$A$3:$A$234</xm:f>
          </x14:formula1>
          <xm:sqref>A3:A448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1"/>
  <dimension ref="A1:X2693"/>
  <sheetViews>
    <sheetView workbookViewId="0">
      <pane xSplit="15" ySplit="2" topLeftCell="P1463" activePane="bottomRight" state="frozen"/>
      <selection pane="topRight" activeCell="O1" sqref="O1"/>
      <selection pane="bottomLeft" activeCell="A3" sqref="A3"/>
      <selection pane="bottomRight" activeCell="P1463" sqref="P1463"/>
    </sheetView>
  </sheetViews>
  <sheetFormatPr defaultColWidth="9.109375" defaultRowHeight="14.4" x14ac:dyDescent="0.3"/>
  <cols>
    <col min="1" max="1" width="10.33203125" customWidth="1"/>
    <col min="2" max="2" width="55.44140625" customWidth="1"/>
    <col min="3" max="3" width="9.33203125" customWidth="1"/>
    <col min="4" max="4" width="5.6640625" customWidth="1"/>
    <col min="5" max="5" width="5.33203125" customWidth="1"/>
    <col min="6" max="6" width="8.88671875" customWidth="1"/>
    <col min="7" max="7" width="11" customWidth="1"/>
    <col min="8" max="8" width="11.6640625" customWidth="1"/>
    <col min="9" max="9" width="11.5546875" customWidth="1"/>
    <col min="10" max="10" width="5.109375" customWidth="1"/>
    <col min="11" max="11" width="7" customWidth="1"/>
    <col min="12" max="12" width="12.33203125" bestFit="1" customWidth="1"/>
    <col min="13" max="13" width="15.88671875" customWidth="1"/>
    <col min="14" max="14" width="12.44140625" bestFit="1" customWidth="1"/>
    <col min="15" max="15" width="60" bestFit="1" customWidth="1"/>
    <col min="16" max="16" width="15.5546875" customWidth="1"/>
    <col min="17" max="17" width="11.6640625" bestFit="1" customWidth="1"/>
    <col min="18" max="18" width="5.33203125" bestFit="1" customWidth="1"/>
    <col min="19" max="19" width="5.33203125" customWidth="1"/>
    <col min="20" max="20" width="18.88671875" bestFit="1" customWidth="1"/>
    <col min="21" max="21" width="24.33203125" bestFit="1" customWidth="1"/>
    <col min="22" max="22" width="19.88671875" customWidth="1"/>
    <col min="23" max="23" width="20.5546875" customWidth="1"/>
    <col min="24" max="24" width="2.88671875" customWidth="1"/>
  </cols>
  <sheetData>
    <row r="1" spans="1:24" ht="61.5" customHeight="1" x14ac:dyDescent="0.3">
      <c r="A1" s="404"/>
      <c r="B1" s="404"/>
      <c r="C1" s="404"/>
      <c r="D1" s="404"/>
      <c r="E1" s="404"/>
      <c r="F1" s="404"/>
      <c r="G1" s="404"/>
      <c r="H1" s="404"/>
      <c r="I1" s="404"/>
      <c r="J1" s="404"/>
      <c r="K1" s="404"/>
      <c r="L1" s="404"/>
      <c r="M1" s="404"/>
      <c r="N1" s="404"/>
      <c r="O1" s="404"/>
      <c r="P1" s="37"/>
    </row>
    <row r="2" spans="1:24" x14ac:dyDescent="0.3">
      <c r="A2" s="1" t="s">
        <v>0</v>
      </c>
      <c r="B2" s="21" t="s">
        <v>1</v>
      </c>
      <c r="C2" s="1" t="s">
        <v>2</v>
      </c>
      <c r="D2" s="24" t="s">
        <v>1382</v>
      </c>
      <c r="E2" s="24" t="s">
        <v>1383</v>
      </c>
      <c r="F2" s="5" t="s">
        <v>1376</v>
      </c>
      <c r="G2" s="16" t="s">
        <v>1377</v>
      </c>
      <c r="H2" s="16" t="s">
        <v>1175</v>
      </c>
      <c r="I2" s="6" t="s">
        <v>1197</v>
      </c>
      <c r="J2" s="1" t="s">
        <v>1176</v>
      </c>
      <c r="K2" s="1" t="s">
        <v>1177</v>
      </c>
      <c r="L2" s="5" t="s">
        <v>1178</v>
      </c>
      <c r="M2" s="5" t="s">
        <v>2209</v>
      </c>
      <c r="N2" s="1" t="s">
        <v>1293</v>
      </c>
      <c r="O2" s="15" t="s">
        <v>1319</v>
      </c>
      <c r="P2" s="34" t="s">
        <v>1515</v>
      </c>
      <c r="Q2" s="34" t="s">
        <v>1516</v>
      </c>
      <c r="R2" s="34" t="s">
        <v>1778</v>
      </c>
      <c r="S2" s="47" t="s">
        <v>1913</v>
      </c>
      <c r="T2" s="34" t="s">
        <v>1875</v>
      </c>
      <c r="U2" s="21" t="s">
        <v>1381</v>
      </c>
      <c r="V2" s="34" t="s">
        <v>1549</v>
      </c>
      <c r="W2" s="34" t="s">
        <v>1550</v>
      </c>
      <c r="X2" s="34" t="s">
        <v>1552</v>
      </c>
    </row>
    <row r="3" spans="1:24" x14ac:dyDescent="0.3">
      <c r="A3" s="2">
        <v>2769</v>
      </c>
      <c r="B3" s="3" t="s">
        <v>460</v>
      </c>
      <c r="C3" s="5" t="s">
        <v>3</v>
      </c>
      <c r="D3" s="25"/>
      <c r="E3" s="26"/>
      <c r="F3" s="16">
        <v>12</v>
      </c>
      <c r="G3" s="22">
        <v>0</v>
      </c>
      <c r="H3" s="22">
        <v>0</v>
      </c>
      <c r="I3" s="6">
        <v>43069</v>
      </c>
      <c r="J3" s="7">
        <v>78</v>
      </c>
      <c r="K3" s="8">
        <v>2018</v>
      </c>
      <c r="L3" s="6">
        <v>43549</v>
      </c>
      <c r="M3" s="5"/>
      <c r="N3" s="6">
        <v>43516</v>
      </c>
      <c r="O3" s="3" t="s">
        <v>1316</v>
      </c>
      <c r="P3" s="3"/>
      <c r="Q3" s="6"/>
      <c r="R3" s="46"/>
      <c r="S3" s="46"/>
      <c r="T3" s="21"/>
      <c r="U3" s="21" t="s">
        <v>1110</v>
      </c>
      <c r="V3" s="260" t="s">
        <v>1553</v>
      </c>
      <c r="W3" s="261" t="s">
        <v>1553</v>
      </c>
      <c r="X3" s="38" t="str">
        <f>"*"</f>
        <v>*</v>
      </c>
    </row>
    <row r="4" spans="1:24" x14ac:dyDescent="0.3">
      <c r="A4" s="2">
        <v>11287</v>
      </c>
      <c r="B4" s="3" t="s">
        <v>793</v>
      </c>
      <c r="C4" s="5" t="s">
        <v>87</v>
      </c>
      <c r="D4" s="25"/>
      <c r="E4" s="26"/>
      <c r="F4" s="16">
        <v>12</v>
      </c>
      <c r="G4" s="22">
        <v>0</v>
      </c>
      <c r="H4" s="22">
        <v>0</v>
      </c>
      <c r="I4" s="6">
        <v>43074</v>
      </c>
      <c r="J4" s="7">
        <v>61</v>
      </c>
      <c r="K4" s="8">
        <v>2018</v>
      </c>
      <c r="L4" s="6">
        <v>43536</v>
      </c>
      <c r="M4" s="5"/>
      <c r="N4" s="6">
        <v>43516</v>
      </c>
      <c r="O4" s="3" t="s">
        <v>1348</v>
      </c>
      <c r="P4" s="3"/>
      <c r="Q4" s="6"/>
      <c r="R4" s="46"/>
      <c r="S4" s="46"/>
      <c r="T4" s="21"/>
      <c r="U4" s="21" t="s">
        <v>1163</v>
      </c>
      <c r="V4" s="260" t="s">
        <v>1553</v>
      </c>
      <c r="W4" s="261" t="s">
        <v>1553</v>
      </c>
      <c r="X4" s="38" t="str">
        <f>"*"</f>
        <v>*</v>
      </c>
    </row>
    <row r="5" spans="1:24" x14ac:dyDescent="0.3">
      <c r="A5" s="2">
        <v>11448</v>
      </c>
      <c r="B5" s="3" t="s">
        <v>794</v>
      </c>
      <c r="C5" s="5" t="s">
        <v>14</v>
      </c>
      <c r="D5" s="25"/>
      <c r="E5" s="26"/>
      <c r="F5" s="16">
        <v>12</v>
      </c>
      <c r="G5" s="22">
        <v>250</v>
      </c>
      <c r="H5" s="22">
        <v>3000</v>
      </c>
      <c r="I5" s="6">
        <v>43074</v>
      </c>
      <c r="J5" s="7">
        <v>61</v>
      </c>
      <c r="K5" s="8">
        <v>2018</v>
      </c>
      <c r="L5" s="6">
        <v>43536</v>
      </c>
      <c r="M5" s="5"/>
      <c r="N5" s="6">
        <v>43516</v>
      </c>
      <c r="O5" s="3" t="s">
        <v>1348</v>
      </c>
      <c r="P5" s="3"/>
      <c r="Q5" s="6"/>
      <c r="R5" s="46"/>
      <c r="S5" s="46"/>
      <c r="T5" s="21"/>
      <c r="U5" s="21" t="s">
        <v>1163</v>
      </c>
      <c r="V5" s="260" t="s">
        <v>1553</v>
      </c>
      <c r="W5" s="261" t="s">
        <v>1553</v>
      </c>
      <c r="X5" s="38" t="str">
        <f>"*"</f>
        <v>*</v>
      </c>
    </row>
    <row r="6" spans="1:24" x14ac:dyDescent="0.3">
      <c r="A6" s="2">
        <v>12616</v>
      </c>
      <c r="B6" s="3" t="s">
        <v>975</v>
      </c>
      <c r="C6" s="5" t="s">
        <v>182</v>
      </c>
      <c r="D6" s="25">
        <v>57</v>
      </c>
      <c r="E6" s="26">
        <v>19</v>
      </c>
      <c r="F6" s="16">
        <v>12</v>
      </c>
      <c r="G6" s="22">
        <v>8333.3333333333339</v>
      </c>
      <c r="H6" s="22">
        <v>100000</v>
      </c>
      <c r="I6" s="6">
        <v>43265</v>
      </c>
      <c r="J6" s="7">
        <v>159</v>
      </c>
      <c r="K6" s="8">
        <v>2017</v>
      </c>
      <c r="L6" s="6">
        <v>43369</v>
      </c>
      <c r="M6" s="5"/>
      <c r="N6" s="6">
        <v>43598</v>
      </c>
      <c r="O6" s="3" t="s">
        <v>1364</v>
      </c>
      <c r="P6" s="3" t="s">
        <v>1559</v>
      </c>
      <c r="Q6" s="6">
        <v>43398</v>
      </c>
      <c r="R6" s="46"/>
      <c r="S6" s="46"/>
      <c r="T6" s="21"/>
      <c r="U6" s="21" t="s">
        <v>1535</v>
      </c>
      <c r="V6" s="260" t="s">
        <v>1551</v>
      </c>
      <c r="W6" s="261">
        <v>43598.665555555555</v>
      </c>
      <c r="X6" s="38" t="s">
        <v>1555</v>
      </c>
    </row>
    <row r="7" spans="1:24" x14ac:dyDescent="0.3">
      <c r="A7" s="2">
        <v>12616</v>
      </c>
      <c r="B7" s="3" t="s">
        <v>975</v>
      </c>
      <c r="C7" s="5" t="s">
        <v>182</v>
      </c>
      <c r="D7" s="25">
        <v>57</v>
      </c>
      <c r="E7" s="26">
        <v>19</v>
      </c>
      <c r="F7" s="16">
        <v>12</v>
      </c>
      <c r="G7" s="22">
        <v>8334</v>
      </c>
      <c r="H7" s="22">
        <v>100000</v>
      </c>
      <c r="I7" s="6">
        <v>43265</v>
      </c>
      <c r="J7" s="7">
        <v>206</v>
      </c>
      <c r="K7" s="8">
        <v>2018</v>
      </c>
      <c r="L7" s="6">
        <v>43752</v>
      </c>
      <c r="M7" s="5"/>
      <c r="N7" s="6">
        <v>43682</v>
      </c>
      <c r="O7" s="3" t="s">
        <v>1558</v>
      </c>
      <c r="P7" s="3" t="s">
        <v>1559</v>
      </c>
      <c r="Q7" s="6">
        <v>43398</v>
      </c>
      <c r="R7" s="46"/>
      <c r="S7" s="46" t="s">
        <v>1380</v>
      </c>
      <c r="T7" s="50" t="s">
        <v>1574</v>
      </c>
      <c r="U7" s="21" t="s">
        <v>1560</v>
      </c>
      <c r="V7" s="260" t="s">
        <v>1551</v>
      </c>
      <c r="W7" s="261">
        <v>43656.711273148147</v>
      </c>
      <c r="X7" s="38" t="s">
        <v>1555</v>
      </c>
    </row>
    <row r="8" spans="1:24" x14ac:dyDescent="0.3">
      <c r="A8" s="2">
        <v>12623</v>
      </c>
      <c r="B8" s="3" t="s">
        <v>1378</v>
      </c>
      <c r="C8" s="5" t="s">
        <v>86</v>
      </c>
      <c r="D8" s="25"/>
      <c r="E8" s="26"/>
      <c r="F8" s="16">
        <v>12</v>
      </c>
      <c r="G8" s="22">
        <v>3333.3333333333335</v>
      </c>
      <c r="H8" s="22">
        <v>40000</v>
      </c>
      <c r="I8" s="6">
        <v>43074</v>
      </c>
      <c r="J8" s="7">
        <v>61</v>
      </c>
      <c r="K8" s="8">
        <v>2018</v>
      </c>
      <c r="L8" s="6">
        <v>43536</v>
      </c>
      <c r="M8" s="5"/>
      <c r="N8" s="6">
        <v>43516</v>
      </c>
      <c r="O8" s="3" t="s">
        <v>1348</v>
      </c>
      <c r="P8" s="3"/>
      <c r="Q8" s="6"/>
      <c r="R8" s="46"/>
      <c r="S8" s="46"/>
      <c r="T8" s="21"/>
      <c r="U8" s="21" t="s">
        <v>1163</v>
      </c>
      <c r="V8" s="260" t="s">
        <v>1553</v>
      </c>
      <c r="W8" s="261" t="s">
        <v>1553</v>
      </c>
      <c r="X8" s="38" t="str">
        <f>"*"</f>
        <v>*</v>
      </c>
    </row>
    <row r="9" spans="1:24" x14ac:dyDescent="0.3">
      <c r="A9" s="2">
        <v>12635</v>
      </c>
      <c r="B9" s="3" t="s">
        <v>1379</v>
      </c>
      <c r="C9" s="5" t="s">
        <v>86</v>
      </c>
      <c r="D9" s="25"/>
      <c r="E9" s="26"/>
      <c r="F9" s="16">
        <v>12</v>
      </c>
      <c r="G9" s="22">
        <v>3333.3333333333335</v>
      </c>
      <c r="H9" s="22">
        <v>40000</v>
      </c>
      <c r="I9" s="6">
        <v>43074</v>
      </c>
      <c r="J9" s="7">
        <v>61</v>
      </c>
      <c r="K9" s="8">
        <v>2018</v>
      </c>
      <c r="L9" s="6">
        <v>43536</v>
      </c>
      <c r="M9" s="5"/>
      <c r="N9" s="6">
        <v>43516</v>
      </c>
      <c r="O9" s="3" t="s">
        <v>1348</v>
      </c>
      <c r="P9" s="3"/>
      <c r="Q9" s="6"/>
      <c r="R9" s="46"/>
      <c r="S9" s="46"/>
      <c r="T9" s="21"/>
      <c r="U9" s="21" t="s">
        <v>1163</v>
      </c>
      <c r="V9" s="260" t="s">
        <v>1553</v>
      </c>
      <c r="W9" s="261" t="s">
        <v>1553</v>
      </c>
      <c r="X9" s="38" t="str">
        <f>"*"</f>
        <v>*</v>
      </c>
    </row>
    <row r="10" spans="1:24" x14ac:dyDescent="0.3">
      <c r="A10" s="2">
        <v>12685</v>
      </c>
      <c r="B10" s="3" t="s">
        <v>833</v>
      </c>
      <c r="C10" s="5" t="s">
        <v>14</v>
      </c>
      <c r="D10" s="25">
        <v>72</v>
      </c>
      <c r="E10" s="26">
        <v>10</v>
      </c>
      <c r="F10" s="16">
        <v>12</v>
      </c>
      <c r="G10" s="22">
        <v>6469</v>
      </c>
      <c r="H10" s="22">
        <v>77620</v>
      </c>
      <c r="I10" s="6">
        <v>43353</v>
      </c>
      <c r="J10" s="7"/>
      <c r="K10" s="8"/>
      <c r="L10" s="6"/>
      <c r="M10" s="5"/>
      <c r="N10" s="6">
        <v>43608</v>
      </c>
      <c r="O10" s="3" t="s">
        <v>1315</v>
      </c>
      <c r="P10" s="3" t="s">
        <v>1693</v>
      </c>
      <c r="Q10" s="6">
        <v>43515</v>
      </c>
      <c r="R10" s="46"/>
      <c r="S10" s="46"/>
      <c r="T10" s="21"/>
      <c r="U10" s="21" t="s">
        <v>1770</v>
      </c>
      <c r="V10" s="260" t="s">
        <v>1551</v>
      </c>
      <c r="W10" s="261">
        <v>43606.696840277778</v>
      </c>
      <c r="X10" s="38" t="s">
        <v>1555</v>
      </c>
    </row>
    <row r="11" spans="1:24" x14ac:dyDescent="0.3">
      <c r="A11" s="2">
        <v>12685</v>
      </c>
      <c r="B11" s="3" t="s">
        <v>833</v>
      </c>
      <c r="C11" s="5" t="s">
        <v>14</v>
      </c>
      <c r="D11" s="25">
        <v>72</v>
      </c>
      <c r="E11" s="26">
        <v>10</v>
      </c>
      <c r="F11" s="16">
        <v>12</v>
      </c>
      <c r="G11" s="22">
        <v>6469</v>
      </c>
      <c r="H11" s="22">
        <v>77620</v>
      </c>
      <c r="I11" s="6">
        <v>43353</v>
      </c>
      <c r="J11" s="7"/>
      <c r="K11" s="8"/>
      <c r="L11" s="6"/>
      <c r="M11" s="5"/>
      <c r="N11" s="6">
        <v>43608</v>
      </c>
      <c r="O11" s="3" t="s">
        <v>1315</v>
      </c>
      <c r="P11" s="3" t="s">
        <v>1693</v>
      </c>
      <c r="Q11" s="6">
        <v>43515</v>
      </c>
      <c r="R11" s="46"/>
      <c r="S11" s="46"/>
      <c r="T11" s="21"/>
      <c r="U11" s="21" t="s">
        <v>1535</v>
      </c>
      <c r="V11" s="260" t="s">
        <v>1551</v>
      </c>
      <c r="W11" s="261">
        <v>43608.40828703704</v>
      </c>
      <c r="X11" s="38" t="s">
        <v>1555</v>
      </c>
    </row>
    <row r="12" spans="1:24" x14ac:dyDescent="0.3">
      <c r="A12" s="2">
        <v>12708</v>
      </c>
      <c r="B12" s="3" t="s">
        <v>834</v>
      </c>
      <c r="C12" s="5" t="s">
        <v>3</v>
      </c>
      <c r="D12" s="25">
        <v>62</v>
      </c>
      <c r="E12" s="26">
        <v>27</v>
      </c>
      <c r="F12" s="16">
        <v>12</v>
      </c>
      <c r="G12" s="22">
        <v>0</v>
      </c>
      <c r="H12" s="22">
        <v>0</v>
      </c>
      <c r="I12" s="6">
        <v>43353</v>
      </c>
      <c r="J12" s="7"/>
      <c r="K12" s="8"/>
      <c r="L12" s="6"/>
      <c r="M12" s="5"/>
      <c r="N12" s="6">
        <v>43591</v>
      </c>
      <c r="O12" s="3" t="s">
        <v>1315</v>
      </c>
      <c r="P12" s="3"/>
      <c r="Q12" s="6" t="s">
        <v>1380</v>
      </c>
      <c r="R12" s="46"/>
      <c r="S12" s="46"/>
      <c r="T12" s="21"/>
      <c r="U12" s="21" t="s">
        <v>1380</v>
      </c>
      <c r="V12" s="260" t="s">
        <v>1551</v>
      </c>
      <c r="W12" s="261">
        <v>43591.434733796297</v>
      </c>
      <c r="X12" s="38" t="s">
        <v>1555</v>
      </c>
    </row>
    <row r="13" spans="1:24" x14ac:dyDescent="0.3">
      <c r="A13" s="2">
        <v>12806</v>
      </c>
      <c r="B13" s="3" t="s">
        <v>1181</v>
      </c>
      <c r="C13" s="5" t="s">
        <v>15</v>
      </c>
      <c r="D13" s="25"/>
      <c r="E13" s="26"/>
      <c r="F13" s="16">
        <v>12</v>
      </c>
      <c r="G13" s="22">
        <v>0</v>
      </c>
      <c r="H13" s="22">
        <v>0</v>
      </c>
      <c r="I13" s="6">
        <v>43348</v>
      </c>
      <c r="J13" s="7">
        <v>34</v>
      </c>
      <c r="K13" s="8">
        <v>2018</v>
      </c>
      <c r="L13" s="6">
        <v>43515</v>
      </c>
      <c r="M13" s="5"/>
      <c r="N13" s="6">
        <v>43516</v>
      </c>
      <c r="O13" s="3" t="s">
        <v>1357</v>
      </c>
      <c r="P13" s="3"/>
      <c r="Q13" s="6"/>
      <c r="R13" s="46"/>
      <c r="S13" s="46"/>
      <c r="T13" s="21"/>
      <c r="U13" s="21" t="s">
        <v>1089</v>
      </c>
      <c r="V13" s="260" t="s">
        <v>1553</v>
      </c>
      <c r="W13" s="261" t="s">
        <v>1553</v>
      </c>
      <c r="X13" s="38" t="str">
        <f>"*"</f>
        <v>*</v>
      </c>
    </row>
    <row r="14" spans="1:24" x14ac:dyDescent="0.3">
      <c r="A14" s="2">
        <v>12813</v>
      </c>
      <c r="B14" s="3" t="s">
        <v>9</v>
      </c>
      <c r="C14" s="5" t="s">
        <v>3</v>
      </c>
      <c r="D14" s="25">
        <v>61</v>
      </c>
      <c r="E14" s="26">
        <v>8</v>
      </c>
      <c r="F14" s="16">
        <v>12</v>
      </c>
      <c r="G14" s="22">
        <v>5</v>
      </c>
      <c r="H14" s="22">
        <v>50</v>
      </c>
      <c r="I14" s="6">
        <v>43307</v>
      </c>
      <c r="J14" s="7">
        <v>169</v>
      </c>
      <c r="K14" s="8">
        <v>2017</v>
      </c>
      <c r="L14" s="6">
        <v>43378</v>
      </c>
      <c r="M14" s="5"/>
      <c r="N14" s="6">
        <v>43675</v>
      </c>
      <c r="O14" s="3" t="s">
        <v>1316</v>
      </c>
      <c r="P14" s="3" t="s">
        <v>1943</v>
      </c>
      <c r="Q14" s="6">
        <v>43053</v>
      </c>
      <c r="R14" s="46"/>
      <c r="S14" s="46" t="s">
        <v>1380</v>
      </c>
      <c r="T14" s="50" t="s">
        <v>1944</v>
      </c>
      <c r="U14" s="21" t="s">
        <v>1380</v>
      </c>
      <c r="V14" s="260" t="s">
        <v>1551</v>
      </c>
      <c r="W14" s="261">
        <v>43675.438599537039</v>
      </c>
      <c r="X14" s="38" t="s">
        <v>1555</v>
      </c>
    </row>
    <row r="15" spans="1:24" x14ac:dyDescent="0.3">
      <c r="A15" s="2">
        <v>12818</v>
      </c>
      <c r="B15" s="3" t="s">
        <v>1192</v>
      </c>
      <c r="C15" s="5" t="s">
        <v>13</v>
      </c>
      <c r="D15" s="25"/>
      <c r="E15" s="26"/>
      <c r="F15" s="16">
        <v>12</v>
      </c>
      <c r="G15" s="22">
        <v>15</v>
      </c>
      <c r="H15" s="22">
        <v>180</v>
      </c>
      <c r="I15" s="6">
        <v>43348</v>
      </c>
      <c r="J15" s="7">
        <v>34</v>
      </c>
      <c r="K15" s="8">
        <v>2018</v>
      </c>
      <c r="L15" s="6">
        <v>43515</v>
      </c>
      <c r="M15" s="5"/>
      <c r="N15" s="6">
        <v>43516</v>
      </c>
      <c r="O15" s="3" t="s">
        <v>1357</v>
      </c>
      <c r="P15" s="3"/>
      <c r="Q15" s="6"/>
      <c r="R15" s="46"/>
      <c r="S15" s="46"/>
      <c r="T15" s="21"/>
      <c r="U15" s="21" t="s">
        <v>1089</v>
      </c>
      <c r="V15" s="260" t="s">
        <v>1553</v>
      </c>
      <c r="W15" s="261" t="s">
        <v>1553</v>
      </c>
      <c r="X15" s="38" t="str">
        <f>"*"</f>
        <v>*</v>
      </c>
    </row>
    <row r="16" spans="1:24" x14ac:dyDescent="0.3">
      <c r="A16" s="2">
        <v>12821</v>
      </c>
      <c r="B16" s="3" t="s">
        <v>8</v>
      </c>
      <c r="C16" s="5" t="s">
        <v>3</v>
      </c>
      <c r="D16" s="25">
        <v>61</v>
      </c>
      <c r="E16" s="26">
        <v>8</v>
      </c>
      <c r="F16" s="16">
        <v>12</v>
      </c>
      <c r="G16" s="22">
        <v>5</v>
      </c>
      <c r="H16" s="22">
        <v>50</v>
      </c>
      <c r="I16" s="6">
        <v>43307</v>
      </c>
      <c r="J16" s="7">
        <v>169</v>
      </c>
      <c r="K16" s="8">
        <v>2017</v>
      </c>
      <c r="L16" s="6">
        <v>43378</v>
      </c>
      <c r="M16" s="5"/>
      <c r="N16" s="6">
        <v>43675</v>
      </c>
      <c r="O16" s="3" t="s">
        <v>1316</v>
      </c>
      <c r="P16" s="3" t="s">
        <v>1943</v>
      </c>
      <c r="Q16" s="6">
        <v>43053</v>
      </c>
      <c r="R16" s="46"/>
      <c r="S16" s="46" t="s">
        <v>1380</v>
      </c>
      <c r="T16" s="50" t="s">
        <v>1944</v>
      </c>
      <c r="U16" s="21" t="s">
        <v>1380</v>
      </c>
      <c r="V16" s="260" t="s">
        <v>1551</v>
      </c>
      <c r="W16" s="261">
        <v>43675.439074074071</v>
      </c>
      <c r="X16" s="38" t="s">
        <v>1555</v>
      </c>
    </row>
    <row r="17" spans="1:24" x14ac:dyDescent="0.3">
      <c r="A17" s="2">
        <v>12821</v>
      </c>
      <c r="B17" s="3" t="s">
        <v>8</v>
      </c>
      <c r="C17" s="5" t="s">
        <v>3</v>
      </c>
      <c r="D17" s="25">
        <v>61</v>
      </c>
      <c r="E17" s="26">
        <v>8</v>
      </c>
      <c r="F17" s="16">
        <v>12</v>
      </c>
      <c r="G17" s="22">
        <v>5</v>
      </c>
      <c r="H17" s="22">
        <v>50</v>
      </c>
      <c r="I17" s="6">
        <v>43307</v>
      </c>
      <c r="J17" s="7">
        <v>228</v>
      </c>
      <c r="K17" s="8">
        <v>2018</v>
      </c>
      <c r="L17" s="6">
        <v>43787</v>
      </c>
      <c r="M17" s="5"/>
      <c r="N17" s="6">
        <v>43684</v>
      </c>
      <c r="O17" s="3" t="s">
        <v>1660</v>
      </c>
      <c r="P17" s="3" t="s">
        <v>1943</v>
      </c>
      <c r="Q17" s="6">
        <v>43053</v>
      </c>
      <c r="R17" s="46"/>
      <c r="S17" s="46" t="s">
        <v>1380</v>
      </c>
      <c r="T17" s="50" t="s">
        <v>1944</v>
      </c>
      <c r="U17" s="21" t="s">
        <v>1560</v>
      </c>
      <c r="V17" s="260" t="s">
        <v>1551</v>
      </c>
      <c r="W17" s="261">
        <v>43675.439155092594</v>
      </c>
      <c r="X17" s="38" t="s">
        <v>1555</v>
      </c>
    </row>
    <row r="18" spans="1:24" x14ac:dyDescent="0.3">
      <c r="A18" s="2">
        <v>12824</v>
      </c>
      <c r="B18" s="3" t="s">
        <v>7</v>
      </c>
      <c r="C18" s="5" t="s">
        <v>3</v>
      </c>
      <c r="D18" s="25">
        <v>61</v>
      </c>
      <c r="E18" s="26">
        <v>8</v>
      </c>
      <c r="F18" s="16">
        <v>12</v>
      </c>
      <c r="G18" s="22">
        <v>5</v>
      </c>
      <c r="H18" s="22">
        <v>50</v>
      </c>
      <c r="I18" s="6">
        <v>43307</v>
      </c>
      <c r="J18" s="7">
        <v>169</v>
      </c>
      <c r="K18" s="8">
        <v>2017</v>
      </c>
      <c r="L18" s="6">
        <v>43378</v>
      </c>
      <c r="M18" s="5"/>
      <c r="N18" s="6">
        <v>43675</v>
      </c>
      <c r="O18" s="3" t="s">
        <v>1316</v>
      </c>
      <c r="P18" s="3" t="s">
        <v>1943</v>
      </c>
      <c r="Q18" s="6">
        <v>43053</v>
      </c>
      <c r="R18" s="46"/>
      <c r="S18" s="46" t="s">
        <v>1380</v>
      </c>
      <c r="T18" s="50" t="s">
        <v>1944</v>
      </c>
      <c r="U18" s="21" t="s">
        <v>1380</v>
      </c>
      <c r="V18" s="260" t="s">
        <v>1551</v>
      </c>
      <c r="W18" s="261">
        <v>43675.439513888887</v>
      </c>
      <c r="X18" s="38" t="s">
        <v>1555</v>
      </c>
    </row>
    <row r="19" spans="1:24" x14ac:dyDescent="0.3">
      <c r="A19" s="2">
        <v>12824</v>
      </c>
      <c r="B19" s="3" t="s">
        <v>7</v>
      </c>
      <c r="C19" s="5" t="s">
        <v>3</v>
      </c>
      <c r="D19" s="25">
        <v>61</v>
      </c>
      <c r="E19" s="26">
        <v>8</v>
      </c>
      <c r="F19" s="16">
        <v>12</v>
      </c>
      <c r="G19" s="22">
        <v>5</v>
      </c>
      <c r="H19" s="22">
        <v>50</v>
      </c>
      <c r="I19" s="6">
        <v>43307</v>
      </c>
      <c r="J19" s="7">
        <v>228</v>
      </c>
      <c r="K19" s="8">
        <v>2018</v>
      </c>
      <c r="L19" s="6">
        <v>43787</v>
      </c>
      <c r="M19" s="5"/>
      <c r="N19" s="6">
        <v>43684</v>
      </c>
      <c r="O19" s="3" t="s">
        <v>1660</v>
      </c>
      <c r="P19" s="3" t="s">
        <v>1943</v>
      </c>
      <c r="Q19" s="6">
        <v>43053</v>
      </c>
      <c r="R19" s="46"/>
      <c r="S19" s="46" t="s">
        <v>1380</v>
      </c>
      <c r="T19" s="50" t="s">
        <v>1944</v>
      </c>
      <c r="U19" s="21" t="s">
        <v>1560</v>
      </c>
      <c r="V19" s="260" t="s">
        <v>1551</v>
      </c>
      <c r="W19" s="261">
        <v>43675.439618055556</v>
      </c>
      <c r="X19" s="38" t="s">
        <v>1555</v>
      </c>
    </row>
    <row r="20" spans="1:24" x14ac:dyDescent="0.3">
      <c r="A20" s="2">
        <v>12829</v>
      </c>
      <c r="B20" s="3" t="s">
        <v>1187</v>
      </c>
      <c r="C20" s="5" t="s">
        <v>13</v>
      </c>
      <c r="D20" s="25"/>
      <c r="E20" s="26"/>
      <c r="F20" s="16">
        <v>12</v>
      </c>
      <c r="G20" s="22">
        <v>15.833333333333334</v>
      </c>
      <c r="H20" s="22">
        <v>190</v>
      </c>
      <c r="I20" s="6">
        <v>43348</v>
      </c>
      <c r="J20" s="7">
        <v>34</v>
      </c>
      <c r="K20" s="8">
        <v>2018</v>
      </c>
      <c r="L20" s="6">
        <v>43515</v>
      </c>
      <c r="M20" s="5"/>
      <c r="N20" s="6">
        <v>43516</v>
      </c>
      <c r="O20" s="3" t="s">
        <v>1357</v>
      </c>
      <c r="P20" s="3"/>
      <c r="Q20" s="6"/>
      <c r="R20" s="46"/>
      <c r="S20" s="46"/>
      <c r="T20" s="21"/>
      <c r="U20" s="21" t="s">
        <v>1089</v>
      </c>
      <c r="V20" s="260" t="s">
        <v>1553</v>
      </c>
      <c r="W20" s="261" t="s">
        <v>1553</v>
      </c>
      <c r="X20" s="38" t="str">
        <f>"*"</f>
        <v>*</v>
      </c>
    </row>
    <row r="21" spans="1:24" x14ac:dyDescent="0.3">
      <c r="A21" s="2">
        <v>12830</v>
      </c>
      <c r="B21" s="3" t="s">
        <v>551</v>
      </c>
      <c r="C21" s="5" t="s">
        <v>3</v>
      </c>
      <c r="D21" s="25">
        <v>61</v>
      </c>
      <c r="E21" s="26">
        <v>8</v>
      </c>
      <c r="F21" s="16">
        <v>12</v>
      </c>
      <c r="G21" s="22">
        <v>34</v>
      </c>
      <c r="H21" s="76">
        <v>400</v>
      </c>
      <c r="I21" s="6">
        <v>43418</v>
      </c>
      <c r="J21" s="7">
        <v>20</v>
      </c>
      <c r="K21" s="8">
        <v>2018</v>
      </c>
      <c r="L21" s="6">
        <v>43486</v>
      </c>
      <c r="M21" s="5"/>
      <c r="N21" s="6">
        <v>43672</v>
      </c>
      <c r="O21" s="3" t="s">
        <v>1660</v>
      </c>
      <c r="P21" s="3" t="s">
        <v>1742</v>
      </c>
      <c r="Q21" s="6">
        <v>43580</v>
      </c>
      <c r="R21" s="46"/>
      <c r="S21" s="46" t="s">
        <v>1380</v>
      </c>
      <c r="T21" s="50" t="s">
        <v>1741</v>
      </c>
      <c r="U21" s="21" t="s">
        <v>1380</v>
      </c>
      <c r="V21" s="260" t="s">
        <v>1551</v>
      </c>
      <c r="W21" s="261">
        <v>43672.675266203703</v>
      </c>
      <c r="X21" s="38" t="s">
        <v>1555</v>
      </c>
    </row>
    <row r="22" spans="1:24" x14ac:dyDescent="0.3">
      <c r="A22" s="2">
        <v>12831</v>
      </c>
      <c r="B22" s="3" t="s">
        <v>1191</v>
      </c>
      <c r="C22" s="5" t="s">
        <v>13</v>
      </c>
      <c r="D22" s="25"/>
      <c r="E22" s="26"/>
      <c r="F22" s="16">
        <v>12</v>
      </c>
      <c r="G22" s="22">
        <v>0</v>
      </c>
      <c r="H22" s="22">
        <v>0</v>
      </c>
      <c r="I22" s="6">
        <v>43348</v>
      </c>
      <c r="J22" s="7">
        <v>34</v>
      </c>
      <c r="K22" s="8">
        <v>2018</v>
      </c>
      <c r="L22" s="6">
        <v>43515</v>
      </c>
      <c r="M22" s="5"/>
      <c r="N22" s="6">
        <v>43516</v>
      </c>
      <c r="O22" s="3" t="s">
        <v>1357</v>
      </c>
      <c r="P22" s="3"/>
      <c r="Q22" s="6"/>
      <c r="R22" s="46"/>
      <c r="S22" s="46"/>
      <c r="T22" s="21"/>
      <c r="U22" s="21" t="s">
        <v>1089</v>
      </c>
      <c r="V22" s="260" t="s">
        <v>1553</v>
      </c>
      <c r="W22" s="261" t="s">
        <v>1553</v>
      </c>
      <c r="X22" s="38" t="str">
        <f>"*"</f>
        <v>*</v>
      </c>
    </row>
    <row r="23" spans="1:24" x14ac:dyDescent="0.3">
      <c r="A23" s="2">
        <v>12835</v>
      </c>
      <c r="B23" s="3" t="s">
        <v>552</v>
      </c>
      <c r="C23" s="5" t="s">
        <v>3</v>
      </c>
      <c r="D23" s="25">
        <v>61</v>
      </c>
      <c r="E23" s="26">
        <v>8</v>
      </c>
      <c r="F23" s="16">
        <v>12</v>
      </c>
      <c r="G23" s="22">
        <v>34</v>
      </c>
      <c r="H23" s="76">
        <v>400</v>
      </c>
      <c r="I23" s="6">
        <v>43418</v>
      </c>
      <c r="J23" s="7">
        <v>20</v>
      </c>
      <c r="K23" s="8">
        <v>2018</v>
      </c>
      <c r="L23" s="6">
        <v>43486</v>
      </c>
      <c r="M23" s="5"/>
      <c r="N23" s="6">
        <v>43672</v>
      </c>
      <c r="O23" s="3" t="s">
        <v>1341</v>
      </c>
      <c r="P23" s="3" t="s">
        <v>1742</v>
      </c>
      <c r="Q23" s="6">
        <v>43580</v>
      </c>
      <c r="R23" s="46"/>
      <c r="S23" s="46" t="s">
        <v>1380</v>
      </c>
      <c r="T23" s="50" t="s">
        <v>1741</v>
      </c>
      <c r="U23" s="21" t="s">
        <v>1380</v>
      </c>
      <c r="V23" s="260" t="s">
        <v>1551</v>
      </c>
      <c r="W23" s="261">
        <v>43672.676145833335</v>
      </c>
      <c r="X23" s="38" t="s">
        <v>1555</v>
      </c>
    </row>
    <row r="24" spans="1:24" x14ac:dyDescent="0.3">
      <c r="A24" s="2">
        <v>12838</v>
      </c>
      <c r="B24" s="3" t="s">
        <v>1193</v>
      </c>
      <c r="C24" s="5" t="s">
        <v>13</v>
      </c>
      <c r="D24" s="25"/>
      <c r="E24" s="26"/>
      <c r="F24" s="16">
        <v>12</v>
      </c>
      <c r="G24" s="22">
        <v>12.5</v>
      </c>
      <c r="H24" s="22">
        <v>150</v>
      </c>
      <c r="I24" s="6">
        <v>43348</v>
      </c>
      <c r="J24" s="7">
        <v>34</v>
      </c>
      <c r="K24" s="8">
        <v>2018</v>
      </c>
      <c r="L24" s="6">
        <v>43515</v>
      </c>
      <c r="M24" s="5"/>
      <c r="N24" s="6">
        <v>43516</v>
      </c>
      <c r="O24" s="3" t="s">
        <v>1357</v>
      </c>
      <c r="P24" s="3"/>
      <c r="Q24" s="6"/>
      <c r="R24" s="46"/>
      <c r="S24" s="46"/>
      <c r="T24" s="21"/>
      <c r="U24" s="21" t="s">
        <v>1089</v>
      </c>
      <c r="V24" s="260" t="s">
        <v>1553</v>
      </c>
      <c r="W24" s="261" t="s">
        <v>1553</v>
      </c>
      <c r="X24" s="38" t="str">
        <f>"*"</f>
        <v>*</v>
      </c>
    </row>
    <row r="25" spans="1:24" x14ac:dyDescent="0.3">
      <c r="A25" s="2">
        <v>12840</v>
      </c>
      <c r="B25" s="3" t="s">
        <v>1188</v>
      </c>
      <c r="C25" s="5" t="s">
        <v>13</v>
      </c>
      <c r="D25" s="25"/>
      <c r="E25" s="26"/>
      <c r="F25" s="16">
        <v>12</v>
      </c>
      <c r="G25" s="22">
        <v>0</v>
      </c>
      <c r="H25" s="22">
        <v>0</v>
      </c>
      <c r="I25" s="6">
        <v>43348</v>
      </c>
      <c r="J25" s="7">
        <v>34</v>
      </c>
      <c r="K25" s="8">
        <v>2018</v>
      </c>
      <c r="L25" s="6">
        <v>43515</v>
      </c>
      <c r="M25" s="5"/>
      <c r="N25" s="6">
        <v>43516</v>
      </c>
      <c r="O25" s="3" t="s">
        <v>1357</v>
      </c>
      <c r="P25" s="3"/>
      <c r="Q25" s="6"/>
      <c r="R25" s="46"/>
      <c r="S25" s="46"/>
      <c r="T25" s="21"/>
      <c r="U25" s="21" t="s">
        <v>1089</v>
      </c>
      <c r="V25" s="260" t="s">
        <v>1553</v>
      </c>
      <c r="W25" s="261" t="s">
        <v>1553</v>
      </c>
      <c r="X25" s="38" t="str">
        <f>"*"</f>
        <v>*</v>
      </c>
    </row>
    <row r="26" spans="1:24" x14ac:dyDescent="0.3">
      <c r="A26" s="2">
        <v>12881</v>
      </c>
      <c r="B26" s="3" t="s">
        <v>553</v>
      </c>
      <c r="C26" s="5" t="s">
        <v>3</v>
      </c>
      <c r="D26" s="25">
        <v>61</v>
      </c>
      <c r="E26" s="26">
        <v>8</v>
      </c>
      <c r="F26" s="16">
        <v>12</v>
      </c>
      <c r="G26" s="22">
        <v>25</v>
      </c>
      <c r="H26" s="76">
        <v>300</v>
      </c>
      <c r="I26" s="6">
        <v>43418</v>
      </c>
      <c r="J26" s="7">
        <v>20</v>
      </c>
      <c r="K26" s="8">
        <v>2018</v>
      </c>
      <c r="L26" s="6">
        <v>43486</v>
      </c>
      <c r="M26" s="5"/>
      <c r="N26" s="6">
        <v>43672</v>
      </c>
      <c r="O26" s="3" t="s">
        <v>1341</v>
      </c>
      <c r="P26" s="3" t="s">
        <v>1742</v>
      </c>
      <c r="Q26" s="6">
        <v>43580</v>
      </c>
      <c r="R26" s="46"/>
      <c r="S26" s="46" t="s">
        <v>1380</v>
      </c>
      <c r="T26" s="50" t="s">
        <v>1741</v>
      </c>
      <c r="U26" s="21" t="s">
        <v>1380</v>
      </c>
      <c r="V26" s="260" t="s">
        <v>1551</v>
      </c>
      <c r="W26" s="261">
        <v>43672.678113425929</v>
      </c>
      <c r="X26" s="38" t="s">
        <v>1555</v>
      </c>
    </row>
    <row r="27" spans="1:24" x14ac:dyDescent="0.3">
      <c r="A27" s="2">
        <v>12884</v>
      </c>
      <c r="B27" s="3" t="s">
        <v>109</v>
      </c>
      <c r="C27" s="5" t="s">
        <v>3</v>
      </c>
      <c r="D27" s="25">
        <v>61</v>
      </c>
      <c r="E27" s="26">
        <v>8</v>
      </c>
      <c r="F27" s="16">
        <v>12</v>
      </c>
      <c r="G27" s="22">
        <v>18</v>
      </c>
      <c r="H27" s="22">
        <v>210</v>
      </c>
      <c r="I27" s="6">
        <v>43307</v>
      </c>
      <c r="J27" s="7">
        <v>169</v>
      </c>
      <c r="K27" s="8">
        <v>2017</v>
      </c>
      <c r="L27" s="6">
        <v>43378</v>
      </c>
      <c r="M27" s="5"/>
      <c r="N27" s="6">
        <v>43675</v>
      </c>
      <c r="O27" s="3" t="s">
        <v>1316</v>
      </c>
      <c r="P27" s="3" t="s">
        <v>1943</v>
      </c>
      <c r="Q27" s="6">
        <v>43053</v>
      </c>
      <c r="R27" s="46"/>
      <c r="S27" s="46" t="s">
        <v>1380</v>
      </c>
      <c r="T27" s="50" t="s">
        <v>1944</v>
      </c>
      <c r="U27" s="21" t="s">
        <v>1380</v>
      </c>
      <c r="V27" s="260" t="s">
        <v>1551</v>
      </c>
      <c r="W27" s="261">
        <v>43675.440509259257</v>
      </c>
      <c r="X27" s="38" t="s">
        <v>1555</v>
      </c>
    </row>
    <row r="28" spans="1:24" x14ac:dyDescent="0.3">
      <c r="A28" s="2">
        <v>12884</v>
      </c>
      <c r="B28" s="3" t="s">
        <v>109</v>
      </c>
      <c r="C28" s="5" t="s">
        <v>3</v>
      </c>
      <c r="D28" s="25">
        <v>61</v>
      </c>
      <c r="E28" s="26">
        <v>8</v>
      </c>
      <c r="F28" s="16">
        <v>12</v>
      </c>
      <c r="G28" s="22">
        <v>18</v>
      </c>
      <c r="H28" s="22">
        <v>210</v>
      </c>
      <c r="I28" s="6">
        <v>43307</v>
      </c>
      <c r="J28" s="7">
        <v>228</v>
      </c>
      <c r="K28" s="8">
        <v>2018</v>
      </c>
      <c r="L28" s="6">
        <v>43787</v>
      </c>
      <c r="M28" s="5"/>
      <c r="N28" s="6">
        <v>43684</v>
      </c>
      <c r="O28" s="3" t="s">
        <v>1660</v>
      </c>
      <c r="P28" s="3" t="s">
        <v>1943</v>
      </c>
      <c r="Q28" s="6">
        <v>43053</v>
      </c>
      <c r="R28" s="46"/>
      <c r="S28" s="46" t="s">
        <v>1380</v>
      </c>
      <c r="T28" s="50" t="s">
        <v>1944</v>
      </c>
      <c r="U28" s="21" t="s">
        <v>1560</v>
      </c>
      <c r="V28" s="260" t="s">
        <v>1551</v>
      </c>
      <c r="W28" s="261">
        <v>43675.44059027778</v>
      </c>
      <c r="X28" s="38" t="s">
        <v>1555</v>
      </c>
    </row>
    <row r="29" spans="1:24" x14ac:dyDescent="0.3">
      <c r="A29" s="2">
        <v>12886</v>
      </c>
      <c r="B29" s="3" t="s">
        <v>554</v>
      </c>
      <c r="C29" s="5" t="s">
        <v>3</v>
      </c>
      <c r="D29" s="25">
        <v>61</v>
      </c>
      <c r="E29" s="26">
        <v>8</v>
      </c>
      <c r="F29" s="16">
        <v>12</v>
      </c>
      <c r="G29" s="22">
        <v>21</v>
      </c>
      <c r="H29" s="76">
        <v>250</v>
      </c>
      <c r="I29" s="6">
        <v>43418</v>
      </c>
      <c r="J29" s="7">
        <v>20</v>
      </c>
      <c r="K29" s="8">
        <v>2018</v>
      </c>
      <c r="L29" s="6">
        <v>43486</v>
      </c>
      <c r="M29" s="5"/>
      <c r="N29" s="6">
        <v>43672</v>
      </c>
      <c r="O29" s="3" t="s">
        <v>1341</v>
      </c>
      <c r="P29" s="3" t="s">
        <v>1742</v>
      </c>
      <c r="Q29" s="6">
        <v>43580</v>
      </c>
      <c r="R29" s="46"/>
      <c r="S29" s="46" t="s">
        <v>1380</v>
      </c>
      <c r="T29" s="50" t="s">
        <v>1741</v>
      </c>
      <c r="U29" s="21" t="s">
        <v>1380</v>
      </c>
      <c r="V29" s="260" t="s">
        <v>1551</v>
      </c>
      <c r="W29" s="261">
        <v>43672.678796296299</v>
      </c>
      <c r="X29" s="38" t="s">
        <v>1555</v>
      </c>
    </row>
    <row r="30" spans="1:24" x14ac:dyDescent="0.3">
      <c r="A30" s="2">
        <v>12891</v>
      </c>
      <c r="B30" s="3" t="s">
        <v>108</v>
      </c>
      <c r="C30" s="5" t="s">
        <v>3</v>
      </c>
      <c r="D30" s="25">
        <v>61</v>
      </c>
      <c r="E30" s="26">
        <v>8</v>
      </c>
      <c r="F30" s="16">
        <v>12</v>
      </c>
      <c r="G30" s="22">
        <v>5</v>
      </c>
      <c r="H30" s="22">
        <v>50</v>
      </c>
      <c r="I30" s="6">
        <v>43307</v>
      </c>
      <c r="J30" s="7">
        <v>169</v>
      </c>
      <c r="K30" s="8">
        <v>2017</v>
      </c>
      <c r="L30" s="6">
        <v>43378</v>
      </c>
      <c r="M30" s="5"/>
      <c r="N30" s="6">
        <v>43675</v>
      </c>
      <c r="O30" s="3" t="s">
        <v>1316</v>
      </c>
      <c r="P30" s="3" t="s">
        <v>1943</v>
      </c>
      <c r="Q30" s="6">
        <v>43053</v>
      </c>
      <c r="R30" s="46"/>
      <c r="S30" s="46" t="s">
        <v>1380</v>
      </c>
      <c r="T30" s="50" t="s">
        <v>1944</v>
      </c>
      <c r="U30" s="21" t="s">
        <v>1380</v>
      </c>
      <c r="V30" s="260" t="s">
        <v>1551</v>
      </c>
      <c r="W30" s="261">
        <v>43675.440983796296</v>
      </c>
      <c r="X30" s="38" t="s">
        <v>1555</v>
      </c>
    </row>
    <row r="31" spans="1:24" x14ac:dyDescent="0.3">
      <c r="A31" s="2">
        <v>12891</v>
      </c>
      <c r="B31" s="3" t="s">
        <v>108</v>
      </c>
      <c r="C31" s="5" t="s">
        <v>3</v>
      </c>
      <c r="D31" s="25">
        <v>61</v>
      </c>
      <c r="E31" s="26">
        <v>8</v>
      </c>
      <c r="F31" s="16">
        <v>12</v>
      </c>
      <c r="G31" s="22">
        <v>5</v>
      </c>
      <c r="H31" s="22">
        <v>50</v>
      </c>
      <c r="I31" s="6">
        <v>43307</v>
      </c>
      <c r="J31" s="7">
        <v>228</v>
      </c>
      <c r="K31" s="8">
        <v>2018</v>
      </c>
      <c r="L31" s="6">
        <v>43787</v>
      </c>
      <c r="M31" s="5"/>
      <c r="N31" s="6">
        <v>43684</v>
      </c>
      <c r="O31" s="3" t="s">
        <v>1660</v>
      </c>
      <c r="P31" s="3" t="s">
        <v>1943</v>
      </c>
      <c r="Q31" s="6">
        <v>43053</v>
      </c>
      <c r="R31" s="46"/>
      <c r="S31" s="46" t="s">
        <v>1380</v>
      </c>
      <c r="T31" s="50" t="s">
        <v>1944</v>
      </c>
      <c r="U31" s="21" t="s">
        <v>1560</v>
      </c>
      <c r="V31" s="260" t="s">
        <v>1551</v>
      </c>
      <c r="W31" s="261">
        <v>43675.441064814811</v>
      </c>
      <c r="X31" s="38" t="s">
        <v>1555</v>
      </c>
    </row>
    <row r="32" spans="1:24" x14ac:dyDescent="0.3">
      <c r="A32" s="2">
        <v>12894</v>
      </c>
      <c r="B32" s="3" t="s">
        <v>555</v>
      </c>
      <c r="C32" s="5" t="s">
        <v>3</v>
      </c>
      <c r="D32" s="25">
        <v>61</v>
      </c>
      <c r="E32" s="26">
        <v>8</v>
      </c>
      <c r="F32" s="16">
        <v>12</v>
      </c>
      <c r="G32" s="22">
        <v>75</v>
      </c>
      <c r="H32" s="76">
        <v>900</v>
      </c>
      <c r="I32" s="6">
        <v>43418</v>
      </c>
      <c r="J32" s="7">
        <v>20</v>
      </c>
      <c r="K32" s="8">
        <v>2018</v>
      </c>
      <c r="L32" s="6">
        <v>43486</v>
      </c>
      <c r="M32" s="5"/>
      <c r="N32" s="6">
        <v>43672</v>
      </c>
      <c r="O32" s="3" t="s">
        <v>1341</v>
      </c>
      <c r="P32" s="3" t="s">
        <v>1742</v>
      </c>
      <c r="Q32" s="6">
        <v>43580</v>
      </c>
      <c r="R32" s="46"/>
      <c r="S32" s="46" t="s">
        <v>1380</v>
      </c>
      <c r="T32" s="50" t="s">
        <v>1741</v>
      </c>
      <c r="U32" s="21" t="s">
        <v>1380</v>
      </c>
      <c r="V32" s="260" t="s">
        <v>1551</v>
      </c>
      <c r="W32" s="261">
        <v>43672.679432870369</v>
      </c>
      <c r="X32" s="38" t="s">
        <v>1555</v>
      </c>
    </row>
    <row r="33" spans="1:24" x14ac:dyDescent="0.3">
      <c r="A33" s="2">
        <v>12915</v>
      </c>
      <c r="B33" s="3" t="s">
        <v>1286</v>
      </c>
      <c r="C33" s="5" t="s">
        <v>97</v>
      </c>
      <c r="D33" s="25"/>
      <c r="E33" s="26"/>
      <c r="F33" s="16">
        <v>12</v>
      </c>
      <c r="G33" s="22">
        <v>0</v>
      </c>
      <c r="H33" s="22">
        <v>0</v>
      </c>
      <c r="I33" s="6">
        <v>43348</v>
      </c>
      <c r="J33" s="7">
        <v>34</v>
      </c>
      <c r="K33" s="8">
        <v>2018</v>
      </c>
      <c r="L33" s="6">
        <v>43515</v>
      </c>
      <c r="M33" s="5"/>
      <c r="N33" s="6">
        <v>43516</v>
      </c>
      <c r="O33" s="3" t="s">
        <v>1357</v>
      </c>
      <c r="P33" s="3"/>
      <c r="Q33" s="6"/>
      <c r="R33" s="46"/>
      <c r="S33" s="46"/>
      <c r="T33" s="21"/>
      <c r="U33" s="21" t="s">
        <v>1089</v>
      </c>
      <c r="V33" s="260" t="s">
        <v>1553</v>
      </c>
      <c r="W33" s="261" t="s">
        <v>1553</v>
      </c>
      <c r="X33" s="38" t="str">
        <f>"*"</f>
        <v>*</v>
      </c>
    </row>
    <row r="34" spans="1:24" x14ac:dyDescent="0.3">
      <c r="A34" s="2">
        <v>12922</v>
      </c>
      <c r="B34" s="3" t="s">
        <v>176</v>
      </c>
      <c r="C34" s="5" t="s">
        <v>3</v>
      </c>
      <c r="D34" s="25">
        <v>61</v>
      </c>
      <c r="E34" s="26">
        <v>8</v>
      </c>
      <c r="F34" s="16">
        <v>12</v>
      </c>
      <c r="G34" s="22">
        <v>2</v>
      </c>
      <c r="H34" s="22">
        <v>20</v>
      </c>
      <c r="I34" s="6">
        <v>43307</v>
      </c>
      <c r="J34" s="7">
        <v>169</v>
      </c>
      <c r="K34" s="8">
        <v>2017</v>
      </c>
      <c r="L34" s="6">
        <v>43378</v>
      </c>
      <c r="M34" s="5"/>
      <c r="N34" s="6">
        <v>43675</v>
      </c>
      <c r="O34" s="3" t="s">
        <v>1316</v>
      </c>
      <c r="P34" s="3" t="s">
        <v>1943</v>
      </c>
      <c r="Q34" s="6">
        <v>43053</v>
      </c>
      <c r="R34" s="46"/>
      <c r="S34" s="46" t="s">
        <v>1380</v>
      </c>
      <c r="T34" s="50" t="s">
        <v>1944</v>
      </c>
      <c r="U34" s="21" t="s">
        <v>1380</v>
      </c>
      <c r="V34" s="260" t="s">
        <v>1551</v>
      </c>
      <c r="W34" s="261">
        <v>43675.441736111112</v>
      </c>
      <c r="X34" s="38" t="s">
        <v>1555</v>
      </c>
    </row>
    <row r="35" spans="1:24" x14ac:dyDescent="0.3">
      <c r="A35" s="2">
        <v>12922</v>
      </c>
      <c r="B35" s="3" t="s">
        <v>176</v>
      </c>
      <c r="C35" s="5" t="s">
        <v>3</v>
      </c>
      <c r="D35" s="25">
        <v>61</v>
      </c>
      <c r="E35" s="26">
        <v>8</v>
      </c>
      <c r="F35" s="16">
        <v>12</v>
      </c>
      <c r="G35" s="22">
        <v>2</v>
      </c>
      <c r="H35" s="22">
        <v>20</v>
      </c>
      <c r="I35" s="6">
        <v>43307</v>
      </c>
      <c r="J35" s="7">
        <v>228</v>
      </c>
      <c r="K35" s="8">
        <v>2018</v>
      </c>
      <c r="L35" s="6">
        <v>43787</v>
      </c>
      <c r="M35" s="5"/>
      <c r="N35" s="6">
        <v>43684</v>
      </c>
      <c r="O35" s="3" t="s">
        <v>1660</v>
      </c>
      <c r="P35" s="3" t="s">
        <v>1943</v>
      </c>
      <c r="Q35" s="6">
        <v>43053</v>
      </c>
      <c r="R35" s="46"/>
      <c r="S35" s="46" t="s">
        <v>1380</v>
      </c>
      <c r="T35" s="50" t="s">
        <v>1944</v>
      </c>
      <c r="U35" s="21" t="s">
        <v>1560</v>
      </c>
      <c r="V35" s="260" t="s">
        <v>1551</v>
      </c>
      <c r="W35" s="261">
        <v>43675.441817129627</v>
      </c>
      <c r="X35" s="38" t="s">
        <v>1555</v>
      </c>
    </row>
    <row r="36" spans="1:24" x14ac:dyDescent="0.3">
      <c r="A36" s="2">
        <v>12944</v>
      </c>
      <c r="B36" s="3" t="s">
        <v>556</v>
      </c>
      <c r="C36" s="5" t="s">
        <v>3</v>
      </c>
      <c r="D36" s="25">
        <v>61</v>
      </c>
      <c r="E36" s="26">
        <v>8</v>
      </c>
      <c r="F36" s="16">
        <v>12</v>
      </c>
      <c r="G36" s="22">
        <v>0</v>
      </c>
      <c r="H36" s="76">
        <v>0</v>
      </c>
      <c r="I36" s="6">
        <v>43418</v>
      </c>
      <c r="J36" s="7">
        <v>20</v>
      </c>
      <c r="K36" s="8">
        <v>2018</v>
      </c>
      <c r="L36" s="6">
        <v>43486</v>
      </c>
      <c r="M36" s="5"/>
      <c r="N36" s="6">
        <v>43672</v>
      </c>
      <c r="O36" s="3" t="s">
        <v>1341</v>
      </c>
      <c r="P36" s="3" t="s">
        <v>1742</v>
      </c>
      <c r="Q36" s="6">
        <v>43580</v>
      </c>
      <c r="R36" s="46"/>
      <c r="S36" s="46" t="s">
        <v>1380</v>
      </c>
      <c r="T36" s="50" t="s">
        <v>1741</v>
      </c>
      <c r="U36" s="21" t="s">
        <v>1936</v>
      </c>
      <c r="V36" s="260" t="s">
        <v>1551</v>
      </c>
      <c r="W36" s="261">
        <v>43672.680543981478</v>
      </c>
      <c r="X36" s="38" t="s">
        <v>1555</v>
      </c>
    </row>
    <row r="37" spans="1:24" x14ac:dyDescent="0.3">
      <c r="A37" s="2">
        <v>12948</v>
      </c>
      <c r="B37" s="3" t="s">
        <v>557</v>
      </c>
      <c r="C37" s="5" t="s">
        <v>3</v>
      </c>
      <c r="D37" s="25">
        <v>61</v>
      </c>
      <c r="E37" s="26">
        <v>8</v>
      </c>
      <c r="F37" s="16">
        <v>12</v>
      </c>
      <c r="G37" s="22">
        <v>5</v>
      </c>
      <c r="H37" s="76">
        <v>50</v>
      </c>
      <c r="I37" s="6">
        <v>43418</v>
      </c>
      <c r="J37" s="7">
        <v>20</v>
      </c>
      <c r="K37" s="8">
        <v>2018</v>
      </c>
      <c r="L37" s="6">
        <v>43486</v>
      </c>
      <c r="M37" s="5"/>
      <c r="N37" s="6">
        <v>43672</v>
      </c>
      <c r="O37" s="3" t="s">
        <v>1341</v>
      </c>
      <c r="P37" s="3" t="s">
        <v>1742</v>
      </c>
      <c r="Q37" s="6">
        <v>43580</v>
      </c>
      <c r="R37" s="46"/>
      <c r="S37" s="46" t="s">
        <v>1380</v>
      </c>
      <c r="T37" s="50" t="s">
        <v>1741</v>
      </c>
      <c r="U37" s="21" t="s">
        <v>1380</v>
      </c>
      <c r="V37" s="260" t="s">
        <v>1551</v>
      </c>
      <c r="W37" s="261">
        <v>43672.681388888886</v>
      </c>
      <c r="X37" s="38" t="s">
        <v>1555</v>
      </c>
    </row>
    <row r="38" spans="1:24" x14ac:dyDescent="0.3">
      <c r="A38" s="2">
        <v>12950</v>
      </c>
      <c r="B38" s="3" t="s">
        <v>558</v>
      </c>
      <c r="C38" s="5" t="s">
        <v>3</v>
      </c>
      <c r="D38" s="25">
        <v>61</v>
      </c>
      <c r="E38" s="26">
        <v>8</v>
      </c>
      <c r="F38" s="16">
        <v>12</v>
      </c>
      <c r="G38" s="22">
        <v>17</v>
      </c>
      <c r="H38" s="76">
        <v>200</v>
      </c>
      <c r="I38" s="6">
        <v>43418</v>
      </c>
      <c r="J38" s="7">
        <v>20</v>
      </c>
      <c r="K38" s="8">
        <v>2018</v>
      </c>
      <c r="L38" s="6">
        <v>43486</v>
      </c>
      <c r="M38" s="5"/>
      <c r="N38" s="6">
        <v>43672</v>
      </c>
      <c r="O38" s="3" t="s">
        <v>1341</v>
      </c>
      <c r="P38" s="3" t="s">
        <v>1742</v>
      </c>
      <c r="Q38" s="6">
        <v>43580</v>
      </c>
      <c r="R38" s="46"/>
      <c r="S38" s="46" t="s">
        <v>1380</v>
      </c>
      <c r="T38" s="50" t="s">
        <v>1741</v>
      </c>
      <c r="U38" s="21" t="s">
        <v>1380</v>
      </c>
      <c r="V38" s="260" t="s">
        <v>1551</v>
      </c>
      <c r="W38" s="261">
        <v>43672.681932870371</v>
      </c>
      <c r="X38" s="38" t="s">
        <v>1555</v>
      </c>
    </row>
    <row r="39" spans="1:24" x14ac:dyDescent="0.3">
      <c r="A39" s="2">
        <v>12956</v>
      </c>
      <c r="B39" s="3" t="s">
        <v>559</v>
      </c>
      <c r="C39" s="5" t="s">
        <v>3</v>
      </c>
      <c r="D39" s="25">
        <v>61</v>
      </c>
      <c r="E39" s="26">
        <v>8</v>
      </c>
      <c r="F39" s="16">
        <v>12</v>
      </c>
      <c r="G39" s="22">
        <v>42</v>
      </c>
      <c r="H39" s="76">
        <v>500</v>
      </c>
      <c r="I39" s="6">
        <v>43418</v>
      </c>
      <c r="J39" s="7">
        <v>20</v>
      </c>
      <c r="K39" s="8">
        <v>2018</v>
      </c>
      <c r="L39" s="6">
        <v>43486</v>
      </c>
      <c r="M39" s="5"/>
      <c r="N39" s="6">
        <v>43672</v>
      </c>
      <c r="O39" s="3" t="s">
        <v>1341</v>
      </c>
      <c r="P39" s="3" t="s">
        <v>1742</v>
      </c>
      <c r="Q39" s="6">
        <v>43580</v>
      </c>
      <c r="R39" s="46"/>
      <c r="S39" s="46" t="s">
        <v>1380</v>
      </c>
      <c r="T39" s="50" t="s">
        <v>1741</v>
      </c>
      <c r="U39" s="21" t="s">
        <v>1380</v>
      </c>
      <c r="V39" s="260" t="s">
        <v>1551</v>
      </c>
      <c r="W39" s="261">
        <v>43672.684259259258</v>
      </c>
      <c r="X39" s="38" t="s">
        <v>1555</v>
      </c>
    </row>
    <row r="40" spans="1:24" x14ac:dyDescent="0.3">
      <c r="A40" s="2">
        <v>12971</v>
      </c>
      <c r="B40" s="3" t="s">
        <v>645</v>
      </c>
      <c r="C40" s="5" t="s">
        <v>3</v>
      </c>
      <c r="D40" s="25"/>
      <c r="E40" s="26"/>
      <c r="F40" s="16">
        <v>12</v>
      </c>
      <c r="G40" s="22">
        <v>0</v>
      </c>
      <c r="H40" s="22">
        <v>0</v>
      </c>
      <c r="I40" s="6">
        <v>42979</v>
      </c>
      <c r="J40" s="7">
        <v>58</v>
      </c>
      <c r="K40" s="8">
        <v>2018</v>
      </c>
      <c r="L40" s="6">
        <v>43532</v>
      </c>
      <c r="M40" s="5"/>
      <c r="N40" s="6">
        <v>43516</v>
      </c>
      <c r="O40" s="3" t="s">
        <v>1316</v>
      </c>
      <c r="P40" s="3"/>
      <c r="Q40" s="6"/>
      <c r="R40" s="46"/>
      <c r="S40" s="46"/>
      <c r="T40" s="21"/>
      <c r="U40" s="21" t="s">
        <v>1093</v>
      </c>
      <c r="V40" s="260" t="s">
        <v>1553</v>
      </c>
      <c r="W40" s="261" t="s">
        <v>1553</v>
      </c>
      <c r="X40" s="38" t="str">
        <f>"*"</f>
        <v>*</v>
      </c>
    </row>
    <row r="41" spans="1:24" x14ac:dyDescent="0.3">
      <c r="A41" s="2">
        <v>12971</v>
      </c>
      <c r="B41" s="3" t="s">
        <v>645</v>
      </c>
      <c r="C41" s="5" t="s">
        <v>3</v>
      </c>
      <c r="D41" s="25">
        <v>55</v>
      </c>
      <c r="E41" s="26">
        <v>31</v>
      </c>
      <c r="F41" s="16">
        <v>12</v>
      </c>
      <c r="G41" s="22">
        <v>0</v>
      </c>
      <c r="H41" s="22">
        <v>0</v>
      </c>
      <c r="I41" s="6">
        <v>43454</v>
      </c>
      <c r="J41" s="7">
        <v>58</v>
      </c>
      <c r="K41" s="8">
        <v>2018</v>
      </c>
      <c r="L41" s="6">
        <v>43532</v>
      </c>
      <c r="M41" s="5"/>
      <c r="N41" s="6">
        <v>43682</v>
      </c>
      <c r="O41" s="3" t="s">
        <v>1316</v>
      </c>
      <c r="P41" s="3" t="s">
        <v>1534</v>
      </c>
      <c r="Q41" s="6">
        <v>43634</v>
      </c>
      <c r="R41" s="46"/>
      <c r="S41" s="46" t="s">
        <v>1380</v>
      </c>
      <c r="T41" s="50" t="s">
        <v>1815</v>
      </c>
      <c r="U41" s="21" t="s">
        <v>1093</v>
      </c>
      <c r="V41" s="260" t="s">
        <v>1551</v>
      </c>
      <c r="W41" s="261">
        <v>43591.434733796297</v>
      </c>
      <c r="X41" s="38" t="s">
        <v>1555</v>
      </c>
    </row>
    <row r="42" spans="1:24" x14ac:dyDescent="0.3">
      <c r="A42" s="2">
        <v>12987</v>
      </c>
      <c r="B42" s="3" t="s">
        <v>463</v>
      </c>
      <c r="C42" s="5" t="s">
        <v>3</v>
      </c>
      <c r="D42" s="25"/>
      <c r="E42" s="26"/>
      <c r="F42" s="16">
        <v>12</v>
      </c>
      <c r="G42" s="22">
        <v>0</v>
      </c>
      <c r="H42" s="22">
        <v>0</v>
      </c>
      <c r="I42" s="6">
        <v>43069</v>
      </c>
      <c r="J42" s="7">
        <v>78</v>
      </c>
      <c r="K42" s="8">
        <v>2018</v>
      </c>
      <c r="L42" s="6">
        <v>43549</v>
      </c>
      <c r="M42" s="5"/>
      <c r="N42" s="6">
        <v>43516</v>
      </c>
      <c r="O42" s="3" t="s">
        <v>1316</v>
      </c>
      <c r="P42" s="3"/>
      <c r="Q42" s="6"/>
      <c r="R42" s="46"/>
      <c r="S42" s="46"/>
      <c r="T42" s="21"/>
      <c r="U42" s="21" t="s">
        <v>1110</v>
      </c>
      <c r="V42" s="260" t="s">
        <v>1553</v>
      </c>
      <c r="W42" s="261" t="s">
        <v>1553</v>
      </c>
      <c r="X42" s="38" t="str">
        <f>"*"</f>
        <v>*</v>
      </c>
    </row>
    <row r="43" spans="1:24" x14ac:dyDescent="0.3">
      <c r="A43" s="2">
        <v>12992</v>
      </c>
      <c r="B43" s="3" t="s">
        <v>465</v>
      </c>
      <c r="C43" s="5" t="s">
        <v>3</v>
      </c>
      <c r="D43" s="25"/>
      <c r="E43" s="26"/>
      <c r="F43" s="16">
        <v>12</v>
      </c>
      <c r="G43" s="22">
        <v>12.5</v>
      </c>
      <c r="H43" s="22">
        <v>150</v>
      </c>
      <c r="I43" s="6">
        <v>43069</v>
      </c>
      <c r="J43" s="7">
        <v>78</v>
      </c>
      <c r="K43" s="8">
        <v>2018</v>
      </c>
      <c r="L43" s="6">
        <v>43549</v>
      </c>
      <c r="M43" s="5"/>
      <c r="N43" s="6">
        <v>43516</v>
      </c>
      <c r="O43" s="3" t="s">
        <v>1316</v>
      </c>
      <c r="P43" s="3"/>
      <c r="Q43" s="6"/>
      <c r="R43" s="46"/>
      <c r="S43" s="46"/>
      <c r="T43" s="21"/>
      <c r="U43" s="21" t="s">
        <v>1110</v>
      </c>
      <c r="V43" s="260" t="s">
        <v>1553</v>
      </c>
      <c r="W43" s="261" t="s">
        <v>1553</v>
      </c>
      <c r="X43" s="38" t="str">
        <f>"*"</f>
        <v>*</v>
      </c>
    </row>
    <row r="44" spans="1:24" x14ac:dyDescent="0.3">
      <c r="A44" s="2">
        <v>12992</v>
      </c>
      <c r="B44" s="3" t="s">
        <v>465</v>
      </c>
      <c r="C44" s="5" t="s">
        <v>3</v>
      </c>
      <c r="D44" s="25">
        <v>55</v>
      </c>
      <c r="E44" s="26">
        <v>7</v>
      </c>
      <c r="F44" s="16">
        <v>12</v>
      </c>
      <c r="G44" s="22">
        <v>9</v>
      </c>
      <c r="H44" s="84">
        <v>100</v>
      </c>
      <c r="I44" s="6">
        <v>43454</v>
      </c>
      <c r="J44" s="7">
        <v>78</v>
      </c>
      <c r="K44" s="8">
        <v>2018</v>
      </c>
      <c r="L44" s="6">
        <v>43549</v>
      </c>
      <c r="M44" s="5"/>
      <c r="N44" s="6">
        <v>43682</v>
      </c>
      <c r="O44" s="3" t="s">
        <v>1316</v>
      </c>
      <c r="P44" s="3" t="s">
        <v>1534</v>
      </c>
      <c r="Q44" s="6">
        <v>43634</v>
      </c>
      <c r="R44" s="46">
        <v>4</v>
      </c>
      <c r="S44" s="46" t="s">
        <v>1380</v>
      </c>
      <c r="T44" s="50" t="s">
        <v>1815</v>
      </c>
      <c r="U44" s="21" t="s">
        <v>1110</v>
      </c>
      <c r="V44" s="260" t="s">
        <v>1551</v>
      </c>
      <c r="W44" s="261">
        <v>43679.353078703702</v>
      </c>
      <c r="X44" s="38" t="s">
        <v>1555</v>
      </c>
    </row>
    <row r="45" spans="1:24" x14ac:dyDescent="0.3">
      <c r="A45" s="2">
        <v>13019</v>
      </c>
      <c r="B45" s="3" t="s">
        <v>488</v>
      </c>
      <c r="C45" s="5" t="s">
        <v>47</v>
      </c>
      <c r="D45" s="25"/>
      <c r="E45" s="26"/>
      <c r="F45" s="16">
        <v>12</v>
      </c>
      <c r="G45" s="22">
        <v>141.66666666666666</v>
      </c>
      <c r="H45" s="22">
        <v>1700</v>
      </c>
      <c r="I45" s="6">
        <v>43069</v>
      </c>
      <c r="J45" s="7">
        <v>78</v>
      </c>
      <c r="K45" s="8">
        <v>2018</v>
      </c>
      <c r="L45" s="6">
        <v>43549</v>
      </c>
      <c r="M45" s="5"/>
      <c r="N45" s="6">
        <v>43516</v>
      </c>
      <c r="O45" s="3" t="s">
        <v>1316</v>
      </c>
      <c r="P45" s="3"/>
      <c r="Q45" s="6"/>
      <c r="R45" s="46"/>
      <c r="S45" s="46"/>
      <c r="T45" s="21"/>
      <c r="U45" s="21" t="s">
        <v>1110</v>
      </c>
      <c r="V45" s="260" t="s">
        <v>1553</v>
      </c>
      <c r="W45" s="261" t="s">
        <v>1553</v>
      </c>
      <c r="X45" s="38" t="str">
        <f>"*"</f>
        <v>*</v>
      </c>
    </row>
    <row r="46" spans="1:24" x14ac:dyDescent="0.3">
      <c r="A46" s="2">
        <v>13038</v>
      </c>
      <c r="B46" s="3" t="s">
        <v>646</v>
      </c>
      <c r="C46" s="5" t="s">
        <v>3</v>
      </c>
      <c r="D46" s="25"/>
      <c r="E46" s="26"/>
      <c r="F46" s="16">
        <v>12</v>
      </c>
      <c r="G46" s="22">
        <v>0</v>
      </c>
      <c r="H46" s="22">
        <v>0</v>
      </c>
      <c r="I46" s="6">
        <v>42979</v>
      </c>
      <c r="J46" s="7">
        <v>58</v>
      </c>
      <c r="K46" s="8">
        <v>2018</v>
      </c>
      <c r="L46" s="6">
        <v>43532</v>
      </c>
      <c r="M46" s="5"/>
      <c r="N46" s="6">
        <v>43516</v>
      </c>
      <c r="O46" s="3" t="s">
        <v>1316</v>
      </c>
      <c r="P46" s="3"/>
      <c r="Q46" s="6"/>
      <c r="R46" s="46"/>
      <c r="S46" s="46"/>
      <c r="T46" s="21"/>
      <c r="U46" s="21" t="s">
        <v>1093</v>
      </c>
      <c r="V46" s="260" t="s">
        <v>1553</v>
      </c>
      <c r="W46" s="261" t="s">
        <v>1553</v>
      </c>
      <c r="X46" s="38" t="str">
        <f>"*"</f>
        <v>*</v>
      </c>
    </row>
    <row r="47" spans="1:24" x14ac:dyDescent="0.3">
      <c r="A47" s="2">
        <v>13059</v>
      </c>
      <c r="B47" s="3" t="s">
        <v>169</v>
      </c>
      <c r="C47" s="5" t="s">
        <v>3</v>
      </c>
      <c r="D47" s="25"/>
      <c r="E47" s="26"/>
      <c r="F47" s="16">
        <v>12</v>
      </c>
      <c r="G47" s="22">
        <v>41.666666666666664</v>
      </c>
      <c r="H47" s="22">
        <v>500</v>
      </c>
      <c r="I47" s="6">
        <v>43319</v>
      </c>
      <c r="J47" s="7"/>
      <c r="K47" s="8"/>
      <c r="L47" s="6"/>
      <c r="M47" s="5"/>
      <c r="N47" s="6">
        <v>43516</v>
      </c>
      <c r="O47" s="3" t="s">
        <v>1336</v>
      </c>
      <c r="P47" s="3"/>
      <c r="Q47" s="6"/>
      <c r="R47" s="46"/>
      <c r="S47" s="46"/>
      <c r="T47" s="21"/>
      <c r="U47" s="21"/>
      <c r="V47" s="260" t="s">
        <v>1553</v>
      </c>
      <c r="W47" s="261" t="s">
        <v>1553</v>
      </c>
      <c r="X47" s="38" t="str">
        <f>"*"</f>
        <v>*</v>
      </c>
    </row>
    <row r="48" spans="1:24" x14ac:dyDescent="0.3">
      <c r="A48" s="2">
        <v>13060</v>
      </c>
      <c r="B48" s="3" t="s">
        <v>170</v>
      </c>
      <c r="C48" s="5" t="s">
        <v>3</v>
      </c>
      <c r="D48" s="25"/>
      <c r="E48" s="26"/>
      <c r="F48" s="16">
        <v>12</v>
      </c>
      <c r="G48" s="22">
        <v>21.666666666666668</v>
      </c>
      <c r="H48" s="22">
        <v>260</v>
      </c>
      <c r="I48" s="6">
        <v>43319</v>
      </c>
      <c r="J48" s="7"/>
      <c r="K48" s="8"/>
      <c r="L48" s="6"/>
      <c r="M48" s="5"/>
      <c r="N48" s="6">
        <v>43516</v>
      </c>
      <c r="O48" s="3" t="s">
        <v>1336</v>
      </c>
      <c r="P48" s="3"/>
      <c r="Q48" s="6"/>
      <c r="R48" s="46"/>
      <c r="S48" s="46"/>
      <c r="T48" s="21"/>
      <c r="U48" s="21"/>
      <c r="V48" s="260" t="s">
        <v>1553</v>
      </c>
      <c r="W48" s="261" t="s">
        <v>1553</v>
      </c>
      <c r="X48" s="38" t="str">
        <f>"*"</f>
        <v>*</v>
      </c>
    </row>
    <row r="49" spans="1:24" x14ac:dyDescent="0.3">
      <c r="A49" s="2">
        <v>13063</v>
      </c>
      <c r="B49" s="3" t="s">
        <v>1064</v>
      </c>
      <c r="C49" s="5" t="s">
        <v>13</v>
      </c>
      <c r="D49" s="25">
        <v>61</v>
      </c>
      <c r="E49" s="26">
        <v>9</v>
      </c>
      <c r="F49" s="16">
        <v>12</v>
      </c>
      <c r="G49" s="22">
        <v>55</v>
      </c>
      <c r="H49" s="76">
        <v>650</v>
      </c>
      <c r="I49" s="6">
        <v>43418</v>
      </c>
      <c r="J49" s="7">
        <v>20</v>
      </c>
      <c r="K49" s="8">
        <v>2018</v>
      </c>
      <c r="L49" s="6">
        <v>43486</v>
      </c>
      <c r="M49" s="5"/>
      <c r="N49" s="6">
        <v>43672</v>
      </c>
      <c r="O49" s="3" t="s">
        <v>1341</v>
      </c>
      <c r="P49" s="3" t="s">
        <v>1742</v>
      </c>
      <c r="Q49" s="6">
        <v>43580</v>
      </c>
      <c r="R49" s="46"/>
      <c r="S49" s="46" t="s">
        <v>1380</v>
      </c>
      <c r="T49" s="50" t="s">
        <v>1741</v>
      </c>
      <c r="U49" s="21" t="s">
        <v>1380</v>
      </c>
      <c r="V49" s="260" t="s">
        <v>1551</v>
      </c>
      <c r="W49" s="261">
        <v>43672.684537037036</v>
      </c>
      <c r="X49" s="38" t="s">
        <v>1555</v>
      </c>
    </row>
    <row r="50" spans="1:24" x14ac:dyDescent="0.3">
      <c r="A50" s="2">
        <v>13064</v>
      </c>
      <c r="B50" s="3" t="s">
        <v>1065</v>
      </c>
      <c r="C50" s="5" t="s">
        <v>19</v>
      </c>
      <c r="D50" s="25">
        <v>61</v>
      </c>
      <c r="E50" s="26">
        <v>9</v>
      </c>
      <c r="F50" s="16">
        <v>12</v>
      </c>
      <c r="G50" s="22">
        <v>109</v>
      </c>
      <c r="H50" s="76">
        <v>1300</v>
      </c>
      <c r="I50" s="6">
        <v>43418</v>
      </c>
      <c r="J50" s="7">
        <v>20</v>
      </c>
      <c r="K50" s="8">
        <v>2018</v>
      </c>
      <c r="L50" s="6">
        <v>43486</v>
      </c>
      <c r="M50" s="5"/>
      <c r="N50" s="6">
        <v>43672</v>
      </c>
      <c r="O50" s="3" t="s">
        <v>1341</v>
      </c>
      <c r="P50" s="3" t="s">
        <v>1742</v>
      </c>
      <c r="Q50" s="6">
        <v>43657</v>
      </c>
      <c r="R50" s="46"/>
      <c r="S50" s="46" t="s">
        <v>1380</v>
      </c>
      <c r="T50" s="50" t="s">
        <v>1741</v>
      </c>
      <c r="U50" s="21" t="s">
        <v>1380</v>
      </c>
      <c r="V50" s="260" t="s">
        <v>1551</v>
      </c>
      <c r="W50" s="261">
        <v>43672.685694444444</v>
      </c>
      <c r="X50" s="38" t="s">
        <v>1555</v>
      </c>
    </row>
    <row r="51" spans="1:24" x14ac:dyDescent="0.3">
      <c r="A51" s="2">
        <v>13072</v>
      </c>
      <c r="B51" s="3" t="s">
        <v>560</v>
      </c>
      <c r="C51" s="5" t="s">
        <v>3</v>
      </c>
      <c r="D51" s="25">
        <v>61</v>
      </c>
      <c r="E51" s="26">
        <v>8</v>
      </c>
      <c r="F51" s="16">
        <v>12</v>
      </c>
      <c r="G51" s="22">
        <v>17</v>
      </c>
      <c r="H51" s="76">
        <v>200</v>
      </c>
      <c r="I51" s="6">
        <v>43418</v>
      </c>
      <c r="J51" s="7">
        <v>20</v>
      </c>
      <c r="K51" s="8">
        <v>2018</v>
      </c>
      <c r="L51" s="6">
        <v>43486</v>
      </c>
      <c r="M51" s="5"/>
      <c r="N51" s="6">
        <v>43672</v>
      </c>
      <c r="O51" s="3" t="s">
        <v>1341</v>
      </c>
      <c r="P51" s="3" t="s">
        <v>1742</v>
      </c>
      <c r="Q51" s="6">
        <v>43657</v>
      </c>
      <c r="R51" s="46"/>
      <c r="S51" s="46" t="s">
        <v>1380</v>
      </c>
      <c r="T51" s="50" t="s">
        <v>1741</v>
      </c>
      <c r="U51" s="21" t="s">
        <v>1380</v>
      </c>
      <c r="V51" s="260" t="s">
        <v>1551</v>
      </c>
      <c r="W51" s="261">
        <v>43672.686203703706</v>
      </c>
      <c r="X51" s="38" t="s">
        <v>1555</v>
      </c>
    </row>
    <row r="52" spans="1:24" x14ac:dyDescent="0.3">
      <c r="A52" s="2">
        <v>13085</v>
      </c>
      <c r="B52" s="3" t="s">
        <v>1267</v>
      </c>
      <c r="C52" s="5" t="s">
        <v>97</v>
      </c>
      <c r="D52" s="25"/>
      <c r="E52" s="26"/>
      <c r="F52" s="16">
        <v>12</v>
      </c>
      <c r="G52" s="22">
        <v>0</v>
      </c>
      <c r="H52" s="22">
        <v>0</v>
      </c>
      <c r="I52" s="6">
        <v>43348</v>
      </c>
      <c r="J52" s="7">
        <v>34</v>
      </c>
      <c r="K52" s="8">
        <v>2018</v>
      </c>
      <c r="L52" s="6">
        <v>43515</v>
      </c>
      <c r="M52" s="5"/>
      <c r="N52" s="6">
        <v>43516</v>
      </c>
      <c r="O52" s="3" t="s">
        <v>1357</v>
      </c>
      <c r="P52" s="3"/>
      <c r="Q52" s="6"/>
      <c r="R52" s="46"/>
      <c r="S52" s="46"/>
      <c r="T52" s="21"/>
      <c r="U52" s="21" t="s">
        <v>1089</v>
      </c>
      <c r="V52" s="260" t="s">
        <v>1553</v>
      </c>
      <c r="W52" s="261" t="s">
        <v>1553</v>
      </c>
      <c r="X52" s="38" t="str">
        <f>"*"</f>
        <v>*</v>
      </c>
    </row>
    <row r="53" spans="1:24" x14ac:dyDescent="0.3">
      <c r="A53" s="2">
        <v>13092</v>
      </c>
      <c r="B53" s="3" t="s">
        <v>77</v>
      </c>
      <c r="C53" s="5" t="s">
        <v>3</v>
      </c>
      <c r="D53" s="25">
        <v>61</v>
      </c>
      <c r="E53" s="26">
        <v>11</v>
      </c>
      <c r="F53" s="16">
        <v>12</v>
      </c>
      <c r="G53" s="22">
        <v>6</v>
      </c>
      <c r="H53" s="76">
        <v>70</v>
      </c>
      <c r="I53" s="6">
        <v>43307</v>
      </c>
      <c r="J53" s="7">
        <v>169</v>
      </c>
      <c r="K53" s="8">
        <v>2017</v>
      </c>
      <c r="L53" s="6">
        <v>43378</v>
      </c>
      <c r="M53" s="5"/>
      <c r="N53" s="6">
        <v>43675</v>
      </c>
      <c r="O53" s="3" t="s">
        <v>1316</v>
      </c>
      <c r="P53" s="3" t="s">
        <v>1943</v>
      </c>
      <c r="Q53" s="6">
        <v>43053</v>
      </c>
      <c r="R53" s="46"/>
      <c r="S53" s="46" t="s">
        <v>1380</v>
      </c>
      <c r="T53" s="50" t="s">
        <v>1944</v>
      </c>
      <c r="U53" s="21" t="s">
        <v>1380</v>
      </c>
      <c r="V53" s="260" t="s">
        <v>1551</v>
      </c>
      <c r="W53" s="261">
        <v>43675.442303240743</v>
      </c>
      <c r="X53" s="38" t="s">
        <v>1555</v>
      </c>
    </row>
    <row r="54" spans="1:24" x14ac:dyDescent="0.3">
      <c r="A54" s="2">
        <v>13092</v>
      </c>
      <c r="B54" s="3" t="s">
        <v>77</v>
      </c>
      <c r="C54" s="5" t="s">
        <v>3</v>
      </c>
      <c r="D54" s="25">
        <v>61</v>
      </c>
      <c r="E54" s="26">
        <v>11</v>
      </c>
      <c r="F54" s="16">
        <v>12</v>
      </c>
      <c r="G54" s="22">
        <v>6</v>
      </c>
      <c r="H54" s="22">
        <v>70</v>
      </c>
      <c r="I54" s="6">
        <v>43307</v>
      </c>
      <c r="J54" s="7">
        <v>228</v>
      </c>
      <c r="K54" s="8">
        <v>2018</v>
      </c>
      <c r="L54" s="6">
        <v>43787</v>
      </c>
      <c r="M54" s="5"/>
      <c r="N54" s="6">
        <v>43684</v>
      </c>
      <c r="O54" s="3" t="s">
        <v>1660</v>
      </c>
      <c r="P54" s="3" t="s">
        <v>1943</v>
      </c>
      <c r="Q54" s="6">
        <v>43053</v>
      </c>
      <c r="R54" s="46"/>
      <c r="S54" s="46" t="s">
        <v>1380</v>
      </c>
      <c r="T54" s="50" t="s">
        <v>1944</v>
      </c>
      <c r="U54" s="21" t="s">
        <v>1560</v>
      </c>
      <c r="V54" s="260" t="s">
        <v>1551</v>
      </c>
      <c r="W54" s="261">
        <v>43675.442395833335</v>
      </c>
      <c r="X54" s="38" t="s">
        <v>1555</v>
      </c>
    </row>
    <row r="55" spans="1:24" x14ac:dyDescent="0.3">
      <c r="A55" s="2">
        <v>13094</v>
      </c>
      <c r="B55" s="3" t="s">
        <v>1426</v>
      </c>
      <c r="C55" s="5" t="s">
        <v>3</v>
      </c>
      <c r="D55" s="25">
        <v>51</v>
      </c>
      <c r="E55" s="26">
        <v>11</v>
      </c>
      <c r="F55" s="16">
        <v>12</v>
      </c>
      <c r="G55" s="22">
        <v>117</v>
      </c>
      <c r="H55" s="22">
        <v>1400</v>
      </c>
      <c r="I55" s="6"/>
      <c r="J55" s="7"/>
      <c r="K55" s="8"/>
      <c r="L55" s="6"/>
      <c r="M55" s="5"/>
      <c r="N55" s="6">
        <v>43678</v>
      </c>
      <c r="O55" s="3" t="s">
        <v>1869</v>
      </c>
      <c r="P55" s="3" t="s">
        <v>1520</v>
      </c>
      <c r="Q55" s="6">
        <v>43670</v>
      </c>
      <c r="R55" s="46"/>
      <c r="S55" s="46" t="s">
        <v>1380</v>
      </c>
      <c r="T55" s="50" t="s">
        <v>1932</v>
      </c>
      <c r="U55" s="21" t="s">
        <v>1844</v>
      </c>
      <c r="V55" s="260" t="s">
        <v>1551</v>
      </c>
      <c r="W55" s="261">
        <v>43672.547812500001</v>
      </c>
      <c r="X55" s="38" t="s">
        <v>1555</v>
      </c>
    </row>
    <row r="56" spans="1:24" x14ac:dyDescent="0.3">
      <c r="A56" s="2">
        <v>13095</v>
      </c>
      <c r="B56" s="3" t="s">
        <v>562</v>
      </c>
      <c r="C56" s="5" t="s">
        <v>3</v>
      </c>
      <c r="D56" s="25">
        <v>61</v>
      </c>
      <c r="E56" s="26">
        <v>8</v>
      </c>
      <c r="F56" s="16">
        <v>12</v>
      </c>
      <c r="G56" s="22">
        <v>10</v>
      </c>
      <c r="H56" s="76">
        <v>110</v>
      </c>
      <c r="I56" s="6">
        <v>43418</v>
      </c>
      <c r="J56" s="7">
        <v>20</v>
      </c>
      <c r="K56" s="8">
        <v>2018</v>
      </c>
      <c r="L56" s="6">
        <v>43486</v>
      </c>
      <c r="M56" s="5"/>
      <c r="N56" s="6">
        <v>43672</v>
      </c>
      <c r="O56" s="3" t="s">
        <v>1341</v>
      </c>
      <c r="P56" s="3" t="s">
        <v>1742</v>
      </c>
      <c r="Q56" s="6">
        <v>43657</v>
      </c>
      <c r="R56" s="46"/>
      <c r="S56" s="46" t="s">
        <v>1380</v>
      </c>
      <c r="T56" s="50" t="s">
        <v>1741</v>
      </c>
      <c r="U56" s="21" t="s">
        <v>1380</v>
      </c>
      <c r="V56" s="260" t="s">
        <v>1551</v>
      </c>
      <c r="W56" s="261">
        <v>43672.690925925926</v>
      </c>
      <c r="X56" s="38" t="s">
        <v>1555</v>
      </c>
    </row>
    <row r="57" spans="1:24" x14ac:dyDescent="0.3">
      <c r="A57" s="2">
        <v>13116</v>
      </c>
      <c r="B57" s="3" t="s">
        <v>1066</v>
      </c>
      <c r="C57" s="5" t="s">
        <v>3</v>
      </c>
      <c r="D57" s="25">
        <v>61</v>
      </c>
      <c r="E57" s="26">
        <v>15</v>
      </c>
      <c r="F57" s="16">
        <v>12</v>
      </c>
      <c r="G57" s="22">
        <v>5</v>
      </c>
      <c r="H57" s="76">
        <v>60</v>
      </c>
      <c r="I57" s="6">
        <v>43418</v>
      </c>
      <c r="J57" s="7"/>
      <c r="K57" s="8"/>
      <c r="L57" s="6"/>
      <c r="M57" s="5"/>
      <c r="N57" s="6">
        <v>43672</v>
      </c>
      <c r="O57" s="3" t="s">
        <v>1660</v>
      </c>
      <c r="P57" s="3" t="s">
        <v>1853</v>
      </c>
      <c r="Q57" s="6">
        <v>43651</v>
      </c>
      <c r="R57" s="46"/>
      <c r="S57" s="46" t="s">
        <v>1380</v>
      </c>
      <c r="T57" s="50" t="s">
        <v>1918</v>
      </c>
      <c r="U57" s="21" t="s">
        <v>1380</v>
      </c>
      <c r="V57" s="260" t="s">
        <v>1551</v>
      </c>
      <c r="W57" s="261">
        <v>43657.597118055557</v>
      </c>
      <c r="X57" s="38" t="s">
        <v>1555</v>
      </c>
    </row>
    <row r="58" spans="1:24" x14ac:dyDescent="0.3">
      <c r="A58" s="2">
        <v>13116</v>
      </c>
      <c r="B58" s="3" t="s">
        <v>1066</v>
      </c>
      <c r="C58" s="5" t="s">
        <v>3</v>
      </c>
      <c r="D58" s="25">
        <v>61</v>
      </c>
      <c r="E58" s="26">
        <v>15</v>
      </c>
      <c r="F58" s="16">
        <v>12</v>
      </c>
      <c r="G58" s="22">
        <v>5</v>
      </c>
      <c r="H58" s="76">
        <v>60</v>
      </c>
      <c r="I58" s="6">
        <v>43418</v>
      </c>
      <c r="J58" s="7">
        <v>20</v>
      </c>
      <c r="K58" s="8">
        <v>2018</v>
      </c>
      <c r="L58" s="6">
        <v>43486</v>
      </c>
      <c r="M58" s="5"/>
      <c r="N58" s="6">
        <v>43672</v>
      </c>
      <c r="O58" s="3" t="s">
        <v>1660</v>
      </c>
      <c r="P58" s="3" t="s">
        <v>1742</v>
      </c>
      <c r="Q58" s="6">
        <v>43657</v>
      </c>
      <c r="R58" s="46"/>
      <c r="S58" s="46" t="s">
        <v>1380</v>
      </c>
      <c r="T58" s="50" t="s">
        <v>1741</v>
      </c>
      <c r="U58" s="21" t="s">
        <v>1380</v>
      </c>
      <c r="V58" s="260" t="s">
        <v>1551</v>
      </c>
      <c r="W58" s="261">
        <v>43672.697800925926</v>
      </c>
      <c r="X58" s="38" t="s">
        <v>1555</v>
      </c>
    </row>
    <row r="59" spans="1:24" x14ac:dyDescent="0.3">
      <c r="A59" s="2">
        <v>13116</v>
      </c>
      <c r="B59" s="3" t="s">
        <v>1066</v>
      </c>
      <c r="C59" s="5" t="s">
        <v>3</v>
      </c>
      <c r="D59" s="25">
        <v>61</v>
      </c>
      <c r="E59" s="26">
        <v>15</v>
      </c>
      <c r="F59" s="16">
        <v>12</v>
      </c>
      <c r="G59" s="22">
        <v>5</v>
      </c>
      <c r="H59" s="76">
        <v>60</v>
      </c>
      <c r="I59" s="6">
        <v>43418</v>
      </c>
      <c r="J59" s="7">
        <v>20</v>
      </c>
      <c r="K59" s="8">
        <v>2018</v>
      </c>
      <c r="L59" s="6">
        <v>43486</v>
      </c>
      <c r="M59" s="5"/>
      <c r="N59" s="6">
        <v>43672</v>
      </c>
      <c r="O59" s="3" t="s">
        <v>1660</v>
      </c>
      <c r="P59" s="3" t="s">
        <v>1853</v>
      </c>
      <c r="Q59" s="6">
        <v>43668</v>
      </c>
      <c r="R59" s="46"/>
      <c r="S59" s="46" t="s">
        <v>1380</v>
      </c>
      <c r="T59" s="50" t="s">
        <v>1939</v>
      </c>
      <c r="U59" s="21" t="s">
        <v>1380</v>
      </c>
      <c r="V59" s="260" t="s">
        <v>1551</v>
      </c>
      <c r="W59" s="261">
        <v>43672.698645833334</v>
      </c>
      <c r="X59" s="38" t="s">
        <v>1555</v>
      </c>
    </row>
    <row r="60" spans="1:24" x14ac:dyDescent="0.3">
      <c r="A60" s="2">
        <v>13117</v>
      </c>
      <c r="B60" s="3" t="s">
        <v>537</v>
      </c>
      <c r="C60" s="5" t="s">
        <v>3</v>
      </c>
      <c r="D60" s="25">
        <v>61</v>
      </c>
      <c r="E60" s="26">
        <v>15</v>
      </c>
      <c r="F60" s="16">
        <v>12</v>
      </c>
      <c r="G60" s="22">
        <v>7</v>
      </c>
      <c r="H60" s="22">
        <v>80</v>
      </c>
      <c r="I60" s="6">
        <v>43307</v>
      </c>
      <c r="J60" s="7">
        <v>169</v>
      </c>
      <c r="K60" s="8">
        <v>2017</v>
      </c>
      <c r="L60" s="6">
        <v>43378</v>
      </c>
      <c r="M60" s="5"/>
      <c r="N60" s="6">
        <v>43675</v>
      </c>
      <c r="O60" s="3" t="s">
        <v>1316</v>
      </c>
      <c r="P60" s="3" t="s">
        <v>1943</v>
      </c>
      <c r="Q60" s="6">
        <v>43053</v>
      </c>
      <c r="R60" s="46"/>
      <c r="S60" s="46" t="s">
        <v>1380</v>
      </c>
      <c r="T60" s="50" t="s">
        <v>1944</v>
      </c>
      <c r="U60" s="21" t="s">
        <v>1380</v>
      </c>
      <c r="V60" s="260" t="s">
        <v>1551</v>
      </c>
      <c r="W60" s="261">
        <v>43606.696840277778</v>
      </c>
      <c r="X60" s="38" t="s">
        <v>1555</v>
      </c>
    </row>
    <row r="61" spans="1:24" x14ac:dyDescent="0.3">
      <c r="A61" s="2">
        <v>13117</v>
      </c>
      <c r="B61" s="3" t="s">
        <v>537</v>
      </c>
      <c r="C61" s="5" t="s">
        <v>3</v>
      </c>
      <c r="D61" s="25">
        <v>61</v>
      </c>
      <c r="E61" s="26">
        <v>15</v>
      </c>
      <c r="F61" s="16">
        <v>12</v>
      </c>
      <c r="G61" s="22">
        <v>7</v>
      </c>
      <c r="H61" s="22">
        <v>80</v>
      </c>
      <c r="I61" s="6">
        <v>43307</v>
      </c>
      <c r="J61" s="7">
        <v>228</v>
      </c>
      <c r="K61" s="8">
        <v>2018</v>
      </c>
      <c r="L61" s="6">
        <v>43787</v>
      </c>
      <c r="M61" s="5"/>
      <c r="N61" s="6">
        <v>43684</v>
      </c>
      <c r="O61" s="3" t="s">
        <v>1660</v>
      </c>
      <c r="P61" s="3" t="s">
        <v>1943</v>
      </c>
      <c r="Q61" s="6">
        <v>43053</v>
      </c>
      <c r="R61" s="46"/>
      <c r="S61" s="46" t="s">
        <v>1380</v>
      </c>
      <c r="T61" s="50" t="s">
        <v>1944</v>
      </c>
      <c r="U61" s="21" t="s">
        <v>1560</v>
      </c>
      <c r="V61" s="260" t="s">
        <v>1551</v>
      </c>
      <c r="W61" s="261">
        <v>43675.421423611115</v>
      </c>
      <c r="X61" s="38" t="s">
        <v>1555</v>
      </c>
    </row>
    <row r="62" spans="1:24" x14ac:dyDescent="0.3">
      <c r="A62" s="2">
        <v>13120</v>
      </c>
      <c r="B62" s="3" t="s">
        <v>564</v>
      </c>
      <c r="C62" s="5" t="s">
        <v>3</v>
      </c>
      <c r="D62" s="25">
        <v>61</v>
      </c>
      <c r="E62" s="26">
        <v>15</v>
      </c>
      <c r="F62" s="16">
        <v>12</v>
      </c>
      <c r="G62" s="22">
        <v>3</v>
      </c>
      <c r="H62" s="76">
        <v>30</v>
      </c>
      <c r="I62" s="6">
        <v>43418</v>
      </c>
      <c r="J62" s="7">
        <v>20</v>
      </c>
      <c r="K62" s="8">
        <v>2018</v>
      </c>
      <c r="L62" s="6">
        <v>43486</v>
      </c>
      <c r="M62" s="5"/>
      <c r="N62" s="6">
        <v>43672</v>
      </c>
      <c r="O62" s="3" t="s">
        <v>1341</v>
      </c>
      <c r="P62" s="3" t="s">
        <v>1742</v>
      </c>
      <c r="Q62" s="6">
        <v>43657</v>
      </c>
      <c r="R62" s="46"/>
      <c r="S62" s="46" t="s">
        <v>1380</v>
      </c>
      <c r="T62" s="50" t="s">
        <v>1741</v>
      </c>
      <c r="U62" s="21" t="s">
        <v>1380</v>
      </c>
      <c r="V62" s="260" t="s">
        <v>1551</v>
      </c>
      <c r="W62" s="261">
        <v>43672.693240740744</v>
      </c>
      <c r="X62" s="38" t="s">
        <v>1555</v>
      </c>
    </row>
    <row r="63" spans="1:24" x14ac:dyDescent="0.3">
      <c r="A63" s="2">
        <v>13125</v>
      </c>
      <c r="B63" s="3" t="s">
        <v>565</v>
      </c>
      <c r="C63" s="5" t="s">
        <v>3</v>
      </c>
      <c r="D63" s="25">
        <v>61</v>
      </c>
      <c r="E63" s="26">
        <v>15</v>
      </c>
      <c r="F63" s="16">
        <v>12</v>
      </c>
      <c r="G63" s="22">
        <v>0</v>
      </c>
      <c r="H63" s="76">
        <v>0</v>
      </c>
      <c r="I63" s="6">
        <v>43418</v>
      </c>
      <c r="J63" s="7"/>
      <c r="K63" s="8"/>
      <c r="L63" s="6"/>
      <c r="M63" s="5"/>
      <c r="N63" s="6">
        <v>43672</v>
      </c>
      <c r="O63" s="3" t="s">
        <v>1660</v>
      </c>
      <c r="P63" s="3" t="s">
        <v>1853</v>
      </c>
      <c r="Q63" s="6">
        <v>43651</v>
      </c>
      <c r="R63" s="46"/>
      <c r="S63" s="46" t="s">
        <v>1380</v>
      </c>
      <c r="T63" s="50" t="s">
        <v>1918</v>
      </c>
      <c r="U63" s="21" t="s">
        <v>1938</v>
      </c>
      <c r="V63" s="260" t="s">
        <v>1551</v>
      </c>
      <c r="W63" s="261">
        <v>43672.694189814814</v>
      </c>
      <c r="X63" s="38" t="s">
        <v>1555</v>
      </c>
    </row>
    <row r="64" spans="1:24" x14ac:dyDescent="0.3">
      <c r="A64" s="2">
        <v>13125</v>
      </c>
      <c r="B64" s="3" t="s">
        <v>565</v>
      </c>
      <c r="C64" s="5" t="s">
        <v>3</v>
      </c>
      <c r="D64" s="25">
        <v>61</v>
      </c>
      <c r="E64" s="26">
        <v>15</v>
      </c>
      <c r="F64" s="16">
        <v>12</v>
      </c>
      <c r="G64" s="22">
        <v>0</v>
      </c>
      <c r="H64" s="76">
        <v>0</v>
      </c>
      <c r="I64" s="6">
        <v>43418</v>
      </c>
      <c r="J64" s="7">
        <v>156</v>
      </c>
      <c r="K64" s="8">
        <v>2019</v>
      </c>
      <c r="L64" s="6">
        <v>43646</v>
      </c>
      <c r="M64" s="5"/>
      <c r="N64" s="6">
        <v>43672</v>
      </c>
      <c r="O64" s="3" t="s">
        <v>1660</v>
      </c>
      <c r="P64" s="3" t="s">
        <v>1742</v>
      </c>
      <c r="Q64" s="6">
        <v>43657</v>
      </c>
      <c r="R64" s="46"/>
      <c r="S64" s="46" t="s">
        <v>1380</v>
      </c>
      <c r="T64" s="50" t="s">
        <v>1741</v>
      </c>
      <c r="U64" s="21" t="s">
        <v>1938</v>
      </c>
      <c r="V64" s="260" t="s">
        <v>1551</v>
      </c>
      <c r="W64" s="261">
        <v>43672.694884259261</v>
      </c>
      <c r="X64" s="38" t="s">
        <v>1555</v>
      </c>
    </row>
    <row r="65" spans="1:24" x14ac:dyDescent="0.3">
      <c r="A65" s="2">
        <v>13137</v>
      </c>
      <c r="B65" s="3" t="s">
        <v>566</v>
      </c>
      <c r="C65" s="5" t="s">
        <v>3</v>
      </c>
      <c r="D65" s="25"/>
      <c r="E65" s="26"/>
      <c r="F65" s="16">
        <v>12</v>
      </c>
      <c r="G65" s="22">
        <v>0</v>
      </c>
      <c r="H65" s="76">
        <v>0</v>
      </c>
      <c r="I65" s="6">
        <v>43418</v>
      </c>
      <c r="J65" s="7">
        <v>20</v>
      </c>
      <c r="K65" s="8">
        <v>2018</v>
      </c>
      <c r="L65" s="6">
        <v>43486</v>
      </c>
      <c r="M65" s="5"/>
      <c r="N65" s="6">
        <v>43672</v>
      </c>
      <c r="O65" s="3" t="s">
        <v>1341</v>
      </c>
      <c r="P65" s="3" t="s">
        <v>1742</v>
      </c>
      <c r="Q65" s="6">
        <v>43657</v>
      </c>
      <c r="R65" s="46"/>
      <c r="S65" s="46" t="s">
        <v>1380</v>
      </c>
      <c r="T65" s="50" t="s">
        <v>1741</v>
      </c>
      <c r="U65" s="21" t="s">
        <v>1380</v>
      </c>
      <c r="V65" s="260" t="s">
        <v>1551</v>
      </c>
      <c r="W65" s="261">
        <v>43672.695625</v>
      </c>
      <c r="X65" s="38" t="s">
        <v>1555</v>
      </c>
    </row>
    <row r="66" spans="1:24" x14ac:dyDescent="0.3">
      <c r="A66" s="2">
        <v>13137</v>
      </c>
      <c r="B66" s="3" t="s">
        <v>566</v>
      </c>
      <c r="C66" s="5" t="s">
        <v>3</v>
      </c>
      <c r="D66" s="25"/>
      <c r="E66" s="26"/>
      <c r="F66" s="16">
        <v>12</v>
      </c>
      <c r="G66" s="22">
        <v>0</v>
      </c>
      <c r="H66" s="76">
        <v>0</v>
      </c>
      <c r="I66" s="6">
        <v>43418</v>
      </c>
      <c r="J66" s="7">
        <v>20</v>
      </c>
      <c r="K66" s="8">
        <v>2018</v>
      </c>
      <c r="L66" s="6">
        <v>43486</v>
      </c>
      <c r="M66" s="5"/>
      <c r="N66" s="6">
        <v>43672</v>
      </c>
      <c r="O66" s="3" t="s">
        <v>1341</v>
      </c>
      <c r="P66" s="3" t="s">
        <v>1742</v>
      </c>
      <c r="Q66" s="6">
        <v>43657</v>
      </c>
      <c r="R66" s="46"/>
      <c r="S66" s="46" t="s">
        <v>1380</v>
      </c>
      <c r="T66" s="50" t="s">
        <v>1741</v>
      </c>
      <c r="U66" s="21" t="s">
        <v>1380</v>
      </c>
      <c r="V66" s="260" t="s">
        <v>1551</v>
      </c>
      <c r="W66" s="261">
        <v>43672.695729166669</v>
      </c>
      <c r="X66" s="38" t="s">
        <v>1555</v>
      </c>
    </row>
    <row r="67" spans="1:24" x14ac:dyDescent="0.3">
      <c r="A67" s="2">
        <v>13137</v>
      </c>
      <c r="B67" s="3" t="s">
        <v>566</v>
      </c>
      <c r="C67" s="5" t="s">
        <v>3</v>
      </c>
      <c r="D67" s="25"/>
      <c r="E67" s="26"/>
      <c r="F67" s="16">
        <v>12</v>
      </c>
      <c r="G67" s="22">
        <v>0</v>
      </c>
      <c r="H67" s="76">
        <v>0</v>
      </c>
      <c r="I67" s="6">
        <v>43418</v>
      </c>
      <c r="J67" s="7">
        <v>20</v>
      </c>
      <c r="K67" s="8">
        <v>2018</v>
      </c>
      <c r="L67" s="6">
        <v>43486</v>
      </c>
      <c r="M67" s="5"/>
      <c r="N67" s="6">
        <v>43672</v>
      </c>
      <c r="O67" s="3" t="s">
        <v>1341</v>
      </c>
      <c r="P67" s="3" t="s">
        <v>1742</v>
      </c>
      <c r="Q67" s="6">
        <v>43657</v>
      </c>
      <c r="R67" s="46"/>
      <c r="S67" s="46" t="s">
        <v>1380</v>
      </c>
      <c r="T67" s="50" t="s">
        <v>1741</v>
      </c>
      <c r="U67" s="21" t="s">
        <v>1936</v>
      </c>
      <c r="V67" s="260" t="s">
        <v>1551</v>
      </c>
      <c r="W67" s="261">
        <v>43672.695856481485</v>
      </c>
      <c r="X67" s="38" t="s">
        <v>1555</v>
      </c>
    </row>
    <row r="68" spans="1:24" x14ac:dyDescent="0.3">
      <c r="A68" s="2">
        <v>13161</v>
      </c>
      <c r="B68" s="3" t="s">
        <v>567</v>
      </c>
      <c r="C68" s="5" t="s">
        <v>3</v>
      </c>
      <c r="D68" s="25"/>
      <c r="E68" s="26"/>
      <c r="F68" s="16">
        <v>12</v>
      </c>
      <c r="G68" s="22">
        <v>20</v>
      </c>
      <c r="H68" s="22">
        <v>240</v>
      </c>
      <c r="I68" s="6">
        <v>42979</v>
      </c>
      <c r="J68" s="7"/>
      <c r="K68" s="8"/>
      <c r="L68" s="6"/>
      <c r="M68" s="5"/>
      <c r="N68" s="6">
        <v>43516</v>
      </c>
      <c r="O68" s="3" t="s">
        <v>1341</v>
      </c>
      <c r="P68" s="3"/>
      <c r="Q68" s="6"/>
      <c r="R68" s="46"/>
      <c r="S68" s="46"/>
      <c r="T68" s="21"/>
      <c r="U68" s="21"/>
      <c r="V68" s="260" t="s">
        <v>1553</v>
      </c>
      <c r="W68" s="261" t="s">
        <v>1553</v>
      </c>
      <c r="X68" s="38" t="str">
        <f>"*"</f>
        <v>*</v>
      </c>
    </row>
    <row r="69" spans="1:24" x14ac:dyDescent="0.3">
      <c r="A69" s="2">
        <v>13161</v>
      </c>
      <c r="B69" s="3" t="s">
        <v>567</v>
      </c>
      <c r="C69" s="5" t="s">
        <v>3</v>
      </c>
      <c r="D69" s="25">
        <v>61</v>
      </c>
      <c r="E69" s="26">
        <v>14</v>
      </c>
      <c r="F69" s="16">
        <v>12</v>
      </c>
      <c r="G69" s="22">
        <v>51</v>
      </c>
      <c r="H69" s="76">
        <v>610</v>
      </c>
      <c r="I69" s="6">
        <v>43418</v>
      </c>
      <c r="J69" s="7">
        <v>20</v>
      </c>
      <c r="K69" s="8">
        <v>2018</v>
      </c>
      <c r="L69" s="6">
        <v>43486</v>
      </c>
      <c r="M69" s="5"/>
      <c r="N69" s="6">
        <v>43672</v>
      </c>
      <c r="O69" s="3" t="s">
        <v>1341</v>
      </c>
      <c r="P69" s="3" t="s">
        <v>1742</v>
      </c>
      <c r="Q69" s="6">
        <v>43657</v>
      </c>
      <c r="R69" s="46"/>
      <c r="S69" s="46" t="s">
        <v>1380</v>
      </c>
      <c r="T69" s="50" t="s">
        <v>1741</v>
      </c>
      <c r="U69" s="21" t="s">
        <v>1380</v>
      </c>
      <c r="V69" s="260" t="s">
        <v>1551</v>
      </c>
      <c r="W69" s="261">
        <v>43672.696273148147</v>
      </c>
      <c r="X69" s="38" t="s">
        <v>1555</v>
      </c>
    </row>
    <row r="70" spans="1:24" x14ac:dyDescent="0.3">
      <c r="A70" s="2">
        <v>13165</v>
      </c>
      <c r="B70" s="3" t="s">
        <v>568</v>
      </c>
      <c r="C70" s="5" t="s">
        <v>3</v>
      </c>
      <c r="D70" s="25"/>
      <c r="E70" s="26"/>
      <c r="F70" s="16">
        <v>12</v>
      </c>
      <c r="G70" s="22">
        <v>37.5</v>
      </c>
      <c r="H70" s="22">
        <v>450</v>
      </c>
      <c r="I70" s="6">
        <v>42979</v>
      </c>
      <c r="J70" s="7"/>
      <c r="K70" s="8"/>
      <c r="L70" s="6"/>
      <c r="M70" s="5"/>
      <c r="N70" s="6">
        <v>43516</v>
      </c>
      <c r="O70" s="3" t="s">
        <v>1341</v>
      </c>
      <c r="P70" s="3"/>
      <c r="Q70" s="6"/>
      <c r="R70" s="46"/>
      <c r="S70" s="46"/>
      <c r="T70" s="21"/>
      <c r="U70" s="21"/>
      <c r="V70" s="260" t="s">
        <v>1553</v>
      </c>
      <c r="W70" s="261" t="s">
        <v>1553</v>
      </c>
      <c r="X70" s="38" t="str">
        <f>"*"</f>
        <v>*</v>
      </c>
    </row>
    <row r="71" spans="1:24" x14ac:dyDescent="0.3">
      <c r="A71" s="2">
        <v>13165</v>
      </c>
      <c r="B71" s="3" t="s">
        <v>568</v>
      </c>
      <c r="C71" s="5" t="s">
        <v>3</v>
      </c>
      <c r="D71" s="25">
        <v>61</v>
      </c>
      <c r="E71" s="26">
        <v>14</v>
      </c>
      <c r="F71" s="16">
        <v>12</v>
      </c>
      <c r="G71" s="22">
        <v>63</v>
      </c>
      <c r="H71" s="76">
        <v>750</v>
      </c>
      <c r="I71" s="6">
        <v>43418</v>
      </c>
      <c r="J71" s="7">
        <v>20</v>
      </c>
      <c r="K71" s="8">
        <v>2018</v>
      </c>
      <c r="L71" s="6">
        <v>43486</v>
      </c>
      <c r="M71" s="5"/>
      <c r="N71" s="6">
        <v>43672</v>
      </c>
      <c r="O71" s="3" t="s">
        <v>1341</v>
      </c>
      <c r="P71" s="3" t="s">
        <v>1742</v>
      </c>
      <c r="Q71" s="6">
        <v>43657</v>
      </c>
      <c r="R71" s="46"/>
      <c r="S71" s="46" t="s">
        <v>1380</v>
      </c>
      <c r="T71" s="50" t="s">
        <v>1741</v>
      </c>
      <c r="U71" s="21" t="s">
        <v>1380</v>
      </c>
      <c r="V71" s="260" t="s">
        <v>1551</v>
      </c>
      <c r="W71" s="261">
        <v>43672.696782407409</v>
      </c>
      <c r="X71" s="38" t="s">
        <v>1555</v>
      </c>
    </row>
    <row r="72" spans="1:24" x14ac:dyDescent="0.3">
      <c r="A72" s="2">
        <v>13167</v>
      </c>
      <c r="B72" s="3" t="s">
        <v>569</v>
      </c>
      <c r="C72" s="5" t="s">
        <v>3</v>
      </c>
      <c r="D72" s="25"/>
      <c r="E72" s="26"/>
      <c r="F72" s="16">
        <v>12</v>
      </c>
      <c r="G72" s="22">
        <v>0</v>
      </c>
      <c r="H72" s="22">
        <v>0</v>
      </c>
      <c r="I72" s="6">
        <v>42979</v>
      </c>
      <c r="J72" s="7"/>
      <c r="K72" s="8"/>
      <c r="L72" s="6"/>
      <c r="M72" s="5"/>
      <c r="N72" s="6">
        <v>43516</v>
      </c>
      <c r="O72" s="3" t="s">
        <v>1341</v>
      </c>
      <c r="P72" s="3"/>
      <c r="Q72" s="6"/>
      <c r="R72" s="46"/>
      <c r="S72" s="46"/>
      <c r="T72" s="21"/>
      <c r="U72" s="21"/>
      <c r="V72" s="260" t="s">
        <v>1553</v>
      </c>
      <c r="W72" s="261" t="s">
        <v>1553</v>
      </c>
      <c r="X72" s="38" t="str">
        <f>"*"</f>
        <v>*</v>
      </c>
    </row>
    <row r="73" spans="1:24" x14ac:dyDescent="0.3">
      <c r="A73" s="2">
        <v>13175</v>
      </c>
      <c r="B73" s="3" t="s">
        <v>570</v>
      </c>
      <c r="C73" s="5" t="s">
        <v>3</v>
      </c>
      <c r="D73" s="25"/>
      <c r="E73" s="26"/>
      <c r="F73" s="16">
        <v>12</v>
      </c>
      <c r="G73" s="22">
        <v>18.333333333333332</v>
      </c>
      <c r="H73" s="22">
        <v>220</v>
      </c>
      <c r="I73" s="6">
        <v>42979</v>
      </c>
      <c r="J73" s="7"/>
      <c r="K73" s="8"/>
      <c r="L73" s="6"/>
      <c r="M73" s="5"/>
      <c r="N73" s="6">
        <v>43516</v>
      </c>
      <c r="O73" s="3" t="s">
        <v>1341</v>
      </c>
      <c r="P73" s="3"/>
      <c r="Q73" s="6"/>
      <c r="R73" s="46"/>
      <c r="S73" s="46"/>
      <c r="T73" s="21"/>
      <c r="U73" s="21"/>
      <c r="V73" s="260" t="s">
        <v>1553</v>
      </c>
      <c r="W73" s="261" t="s">
        <v>1553</v>
      </c>
      <c r="X73" s="38" t="str">
        <f>"*"</f>
        <v>*</v>
      </c>
    </row>
    <row r="74" spans="1:24" x14ac:dyDescent="0.3">
      <c r="A74" s="2">
        <v>13175</v>
      </c>
      <c r="B74" s="3" t="s">
        <v>570</v>
      </c>
      <c r="C74" s="5" t="s">
        <v>3</v>
      </c>
      <c r="D74" s="25">
        <v>61</v>
      </c>
      <c r="E74" s="26">
        <v>14</v>
      </c>
      <c r="F74" s="16">
        <v>12</v>
      </c>
      <c r="G74" s="22">
        <v>36</v>
      </c>
      <c r="H74" s="76">
        <v>430</v>
      </c>
      <c r="I74" s="6">
        <v>43418</v>
      </c>
      <c r="J74" s="7">
        <v>20</v>
      </c>
      <c r="K74" s="8">
        <v>2018</v>
      </c>
      <c r="L74" s="6">
        <v>43486</v>
      </c>
      <c r="M74" s="5"/>
      <c r="N74" s="6">
        <v>43672</v>
      </c>
      <c r="O74" s="3" t="s">
        <v>1660</v>
      </c>
      <c r="P74" s="3" t="s">
        <v>1853</v>
      </c>
      <c r="Q74" s="6">
        <v>43668</v>
      </c>
      <c r="R74" s="46"/>
      <c r="S74" s="46" t="s">
        <v>1380</v>
      </c>
      <c r="T74" s="50" t="s">
        <v>1939</v>
      </c>
      <c r="U74" s="21" t="s">
        <v>1857</v>
      </c>
      <c r="V74" s="260" t="s">
        <v>1551</v>
      </c>
      <c r="W74" s="261">
        <v>43672.701898148145</v>
      </c>
      <c r="X74" s="38" t="s">
        <v>1555</v>
      </c>
    </row>
    <row r="75" spans="1:24" x14ac:dyDescent="0.3">
      <c r="A75" s="2">
        <v>13180</v>
      </c>
      <c r="B75" s="3" t="s">
        <v>336</v>
      </c>
      <c r="C75" s="5" t="s">
        <v>3</v>
      </c>
      <c r="D75" s="25">
        <v>51</v>
      </c>
      <c r="E75" s="26">
        <v>12</v>
      </c>
      <c r="F75" s="16">
        <v>12</v>
      </c>
      <c r="G75" s="22">
        <v>38</v>
      </c>
      <c r="H75" s="22">
        <v>450</v>
      </c>
      <c r="I75" s="6">
        <v>43146</v>
      </c>
      <c r="J75" s="7"/>
      <c r="K75" s="8"/>
      <c r="L75" s="6"/>
      <c r="M75" s="5"/>
      <c r="N75" s="6">
        <v>43678</v>
      </c>
      <c r="O75" s="3" t="s">
        <v>1331</v>
      </c>
      <c r="P75" s="3" t="s">
        <v>1520</v>
      </c>
      <c r="Q75" s="6">
        <v>43670</v>
      </c>
      <c r="R75" s="46">
        <v>2</v>
      </c>
      <c r="S75" s="46" t="s">
        <v>1380</v>
      </c>
      <c r="T75" s="50" t="s">
        <v>1932</v>
      </c>
      <c r="U75" s="21" t="s">
        <v>1852</v>
      </c>
      <c r="V75" s="260" t="s">
        <v>1551</v>
      </c>
      <c r="W75" s="261">
        <v>43672.484652777777</v>
      </c>
      <c r="X75" s="38" t="s">
        <v>1555</v>
      </c>
    </row>
    <row r="76" spans="1:24" x14ac:dyDescent="0.3">
      <c r="A76" s="2">
        <v>13181</v>
      </c>
      <c r="B76" s="3" t="s">
        <v>337</v>
      </c>
      <c r="C76" s="5" t="s">
        <v>3</v>
      </c>
      <c r="D76" s="25">
        <v>51</v>
      </c>
      <c r="E76" s="26">
        <v>12</v>
      </c>
      <c r="F76" s="16">
        <v>12</v>
      </c>
      <c r="G76" s="22">
        <v>34</v>
      </c>
      <c r="H76" s="22">
        <v>400</v>
      </c>
      <c r="I76" s="6">
        <v>43146</v>
      </c>
      <c r="J76" s="7">
        <v>69</v>
      </c>
      <c r="K76" s="8">
        <v>2017</v>
      </c>
      <c r="L76" s="6">
        <v>43236</v>
      </c>
      <c r="M76" s="5"/>
      <c r="N76" s="6">
        <v>43682</v>
      </c>
      <c r="O76" s="3" t="s">
        <v>1331</v>
      </c>
      <c r="P76" s="3" t="s">
        <v>1520</v>
      </c>
      <c r="Q76" s="6">
        <v>43670</v>
      </c>
      <c r="R76" s="46">
        <v>3</v>
      </c>
      <c r="S76" s="46" t="s">
        <v>1380</v>
      </c>
      <c r="T76" s="50" t="s">
        <v>1932</v>
      </c>
      <c r="U76" s="21" t="s">
        <v>1870</v>
      </c>
      <c r="V76" s="260" t="s">
        <v>1551</v>
      </c>
      <c r="W76" s="261">
        <v>43672.484652777777</v>
      </c>
      <c r="X76" s="38" t="s">
        <v>1555</v>
      </c>
    </row>
    <row r="77" spans="1:24" x14ac:dyDescent="0.3">
      <c r="A77" s="2">
        <v>13185</v>
      </c>
      <c r="B77" s="3" t="s">
        <v>571</v>
      </c>
      <c r="C77" s="5" t="s">
        <v>3</v>
      </c>
      <c r="D77" s="25"/>
      <c r="E77" s="26"/>
      <c r="F77" s="16">
        <v>12</v>
      </c>
      <c r="G77" s="22">
        <v>0</v>
      </c>
      <c r="H77" s="22">
        <v>0</v>
      </c>
      <c r="I77" s="6">
        <v>42979</v>
      </c>
      <c r="J77" s="7"/>
      <c r="K77" s="8"/>
      <c r="L77" s="6"/>
      <c r="M77" s="5"/>
      <c r="N77" s="6">
        <v>43516</v>
      </c>
      <c r="O77" s="3" t="s">
        <v>1341</v>
      </c>
      <c r="P77" s="3"/>
      <c r="Q77" s="6"/>
      <c r="R77" s="46"/>
      <c r="S77" s="46"/>
      <c r="T77" s="21"/>
      <c r="U77" s="21"/>
      <c r="V77" s="260" t="s">
        <v>1553</v>
      </c>
      <c r="W77" s="261" t="s">
        <v>1553</v>
      </c>
      <c r="X77" s="38" t="str">
        <f>"*"</f>
        <v>*</v>
      </c>
    </row>
    <row r="78" spans="1:24" x14ac:dyDescent="0.3">
      <c r="A78" s="2">
        <v>13192</v>
      </c>
      <c r="B78" s="3" t="s">
        <v>572</v>
      </c>
      <c r="C78" s="5" t="s">
        <v>3</v>
      </c>
      <c r="D78" s="25"/>
      <c r="E78" s="26"/>
      <c r="F78" s="16">
        <v>12</v>
      </c>
      <c r="G78" s="22">
        <v>2</v>
      </c>
      <c r="H78" s="22">
        <v>24</v>
      </c>
      <c r="I78" s="6">
        <v>42979</v>
      </c>
      <c r="J78" s="7"/>
      <c r="K78" s="8"/>
      <c r="L78" s="6"/>
      <c r="M78" s="5"/>
      <c r="N78" s="6">
        <v>43516</v>
      </c>
      <c r="O78" s="3" t="s">
        <v>1341</v>
      </c>
      <c r="P78" s="3"/>
      <c r="Q78" s="6"/>
      <c r="R78" s="46"/>
      <c r="S78" s="46"/>
      <c r="T78" s="21"/>
      <c r="U78" s="21"/>
      <c r="V78" s="260" t="s">
        <v>1553</v>
      </c>
      <c r="W78" s="261" t="s">
        <v>1553</v>
      </c>
      <c r="X78" s="38" t="str">
        <f>"*"</f>
        <v>*</v>
      </c>
    </row>
    <row r="79" spans="1:24" x14ac:dyDescent="0.3">
      <c r="A79" s="2">
        <v>13192</v>
      </c>
      <c r="B79" s="3" t="s">
        <v>572</v>
      </c>
      <c r="C79" s="5" t="s">
        <v>3</v>
      </c>
      <c r="D79" s="25">
        <v>51</v>
      </c>
      <c r="E79" s="26">
        <v>35</v>
      </c>
      <c r="F79" s="16">
        <v>12</v>
      </c>
      <c r="G79" s="22">
        <v>7</v>
      </c>
      <c r="H79" s="76">
        <v>80</v>
      </c>
      <c r="I79" s="6">
        <v>43418</v>
      </c>
      <c r="J79" s="7">
        <v>20</v>
      </c>
      <c r="K79" s="8">
        <v>2018</v>
      </c>
      <c r="L79" s="6">
        <v>43486</v>
      </c>
      <c r="M79" s="5"/>
      <c r="N79" s="6">
        <v>43672</v>
      </c>
      <c r="O79" s="3" t="s">
        <v>1341</v>
      </c>
      <c r="P79" s="3" t="s">
        <v>1742</v>
      </c>
      <c r="Q79" s="6">
        <v>43657</v>
      </c>
      <c r="R79" s="46"/>
      <c r="S79" s="46" t="s">
        <v>1380</v>
      </c>
      <c r="T79" s="50" t="s">
        <v>1741</v>
      </c>
      <c r="U79" s="21" t="s">
        <v>1380</v>
      </c>
      <c r="V79" s="260" t="s">
        <v>1551</v>
      </c>
      <c r="W79" s="261">
        <v>43672.707152777781</v>
      </c>
      <c r="X79" s="38" t="s">
        <v>1555</v>
      </c>
    </row>
    <row r="80" spans="1:24" x14ac:dyDescent="0.3">
      <c r="A80" s="2">
        <v>13199</v>
      </c>
      <c r="B80" s="3" t="s">
        <v>128</v>
      </c>
      <c r="C80" s="5" t="s">
        <v>3</v>
      </c>
      <c r="D80" s="25">
        <v>51</v>
      </c>
      <c r="E80" s="26">
        <v>8</v>
      </c>
      <c r="F80" s="16">
        <v>12</v>
      </c>
      <c r="G80" s="22">
        <v>25</v>
      </c>
      <c r="H80" s="22">
        <v>300</v>
      </c>
      <c r="I80" s="6">
        <v>43146</v>
      </c>
      <c r="J80" s="7">
        <v>69</v>
      </c>
      <c r="K80" s="8">
        <v>2017</v>
      </c>
      <c r="L80" s="6">
        <v>43236</v>
      </c>
      <c r="M80" s="5"/>
      <c r="N80" s="6">
        <v>43682</v>
      </c>
      <c r="O80" s="3" t="s">
        <v>1331</v>
      </c>
      <c r="P80" s="3" t="s">
        <v>1520</v>
      </c>
      <c r="Q80" s="6">
        <v>43670</v>
      </c>
      <c r="R80" s="46"/>
      <c r="S80" s="46" t="s">
        <v>1380</v>
      </c>
      <c r="T80" s="50" t="s">
        <v>1932</v>
      </c>
      <c r="U80" s="21" t="s">
        <v>1380</v>
      </c>
      <c r="V80" s="260" t="s">
        <v>1551</v>
      </c>
      <c r="W80" s="261">
        <v>43591.434733796297</v>
      </c>
      <c r="X80" s="38" t="s">
        <v>1555</v>
      </c>
    </row>
    <row r="81" spans="1:24" x14ac:dyDescent="0.3">
      <c r="A81" s="2">
        <v>13517</v>
      </c>
      <c r="B81" s="3" t="s">
        <v>573</v>
      </c>
      <c r="C81" s="5" t="s">
        <v>3</v>
      </c>
      <c r="D81" s="25">
        <v>61</v>
      </c>
      <c r="E81" s="26">
        <v>8</v>
      </c>
      <c r="F81" s="16">
        <v>12</v>
      </c>
      <c r="G81" s="22">
        <v>7</v>
      </c>
      <c r="H81" s="76">
        <v>80</v>
      </c>
      <c r="I81" s="6">
        <v>43418</v>
      </c>
      <c r="J81" s="7">
        <v>20</v>
      </c>
      <c r="K81" s="8">
        <v>2018</v>
      </c>
      <c r="L81" s="6">
        <v>43486</v>
      </c>
      <c r="M81" s="5"/>
      <c r="N81" s="6">
        <v>43672</v>
      </c>
      <c r="O81" s="3" t="s">
        <v>1341</v>
      </c>
      <c r="P81" s="3" t="s">
        <v>1742</v>
      </c>
      <c r="Q81" s="6">
        <v>43657</v>
      </c>
      <c r="R81" s="46"/>
      <c r="S81" s="46" t="s">
        <v>1380</v>
      </c>
      <c r="T81" s="50" t="s">
        <v>1741</v>
      </c>
      <c r="U81" s="21" t="s">
        <v>1380</v>
      </c>
      <c r="V81" s="260" t="s">
        <v>1551</v>
      </c>
      <c r="W81" s="261">
        <v>43672.707916666666</v>
      </c>
      <c r="X81" s="38" t="s">
        <v>1555</v>
      </c>
    </row>
    <row r="82" spans="1:24" x14ac:dyDescent="0.3">
      <c r="A82" s="2">
        <v>13518</v>
      </c>
      <c r="B82" s="3" t="s">
        <v>574</v>
      </c>
      <c r="C82" s="5" t="s">
        <v>3</v>
      </c>
      <c r="D82" s="25">
        <v>61</v>
      </c>
      <c r="E82" s="26">
        <v>8</v>
      </c>
      <c r="F82" s="16">
        <v>12</v>
      </c>
      <c r="G82" s="22">
        <v>8</v>
      </c>
      <c r="H82" s="76">
        <v>90</v>
      </c>
      <c r="I82" s="6">
        <v>43418</v>
      </c>
      <c r="J82" s="7">
        <v>20</v>
      </c>
      <c r="K82" s="8">
        <v>2018</v>
      </c>
      <c r="L82" s="6">
        <v>43486</v>
      </c>
      <c r="M82" s="5"/>
      <c r="N82" s="6">
        <v>43672</v>
      </c>
      <c r="O82" s="3" t="s">
        <v>1341</v>
      </c>
      <c r="P82" s="3" t="s">
        <v>1742</v>
      </c>
      <c r="Q82" s="6">
        <v>43657</v>
      </c>
      <c r="R82" s="46"/>
      <c r="S82" s="46" t="s">
        <v>1380</v>
      </c>
      <c r="T82" s="50" t="s">
        <v>1741</v>
      </c>
      <c r="U82" s="21" t="s">
        <v>1380</v>
      </c>
      <c r="V82" s="260" t="s">
        <v>1551</v>
      </c>
      <c r="W82" s="261">
        <v>43672.708356481482</v>
      </c>
      <c r="X82" s="38" t="s">
        <v>1555</v>
      </c>
    </row>
    <row r="83" spans="1:24" x14ac:dyDescent="0.3">
      <c r="A83" s="2">
        <v>13563</v>
      </c>
      <c r="B83" s="3" t="s">
        <v>575</v>
      </c>
      <c r="C83" s="5" t="s">
        <v>3</v>
      </c>
      <c r="D83" s="25">
        <v>61</v>
      </c>
      <c r="E83" s="26">
        <v>15</v>
      </c>
      <c r="F83" s="16">
        <v>12</v>
      </c>
      <c r="G83" s="22">
        <v>42</v>
      </c>
      <c r="H83" s="76">
        <v>500</v>
      </c>
      <c r="I83" s="6">
        <v>43418</v>
      </c>
      <c r="J83" s="7">
        <v>20</v>
      </c>
      <c r="K83" s="8">
        <v>2018</v>
      </c>
      <c r="L83" s="6">
        <v>43486</v>
      </c>
      <c r="M83" s="5"/>
      <c r="N83" s="6">
        <v>43672</v>
      </c>
      <c r="O83" s="3" t="s">
        <v>1660</v>
      </c>
      <c r="P83" s="3" t="s">
        <v>1853</v>
      </c>
      <c r="Q83" s="6">
        <v>43668</v>
      </c>
      <c r="R83" s="46"/>
      <c r="S83" s="46" t="s">
        <v>1380</v>
      </c>
      <c r="T83" s="50" t="s">
        <v>1939</v>
      </c>
      <c r="U83" s="21" t="s">
        <v>1380</v>
      </c>
      <c r="V83" s="260" t="s">
        <v>1551</v>
      </c>
      <c r="W83" s="261">
        <v>43672.702928240738</v>
      </c>
      <c r="X83" s="38" t="s">
        <v>1555</v>
      </c>
    </row>
    <row r="84" spans="1:24" x14ac:dyDescent="0.3">
      <c r="A84" s="2">
        <v>13828</v>
      </c>
      <c r="B84" s="3" t="s">
        <v>647</v>
      </c>
      <c r="C84" s="5" t="s">
        <v>3</v>
      </c>
      <c r="D84" s="25"/>
      <c r="E84" s="26"/>
      <c r="F84" s="16">
        <v>12</v>
      </c>
      <c r="G84" s="22">
        <v>0</v>
      </c>
      <c r="H84" s="22">
        <v>0</v>
      </c>
      <c r="I84" s="6">
        <v>42979</v>
      </c>
      <c r="J84" s="7">
        <v>58</v>
      </c>
      <c r="K84" s="8">
        <v>2018</v>
      </c>
      <c r="L84" s="6">
        <v>43532</v>
      </c>
      <c r="M84" s="5"/>
      <c r="N84" s="6">
        <v>43516</v>
      </c>
      <c r="O84" s="3" t="s">
        <v>1316</v>
      </c>
      <c r="P84" s="3"/>
      <c r="Q84" s="6"/>
      <c r="R84" s="46"/>
      <c r="S84" s="46"/>
      <c r="T84" s="21"/>
      <c r="U84" s="21" t="s">
        <v>1093</v>
      </c>
      <c r="V84" s="260" t="s">
        <v>1553</v>
      </c>
      <c r="W84" s="261" t="s">
        <v>1553</v>
      </c>
      <c r="X84" s="38" t="str">
        <f>"*"</f>
        <v>*</v>
      </c>
    </row>
    <row r="85" spans="1:24" x14ac:dyDescent="0.3">
      <c r="A85" s="2">
        <v>14001</v>
      </c>
      <c r="B85" s="3" t="s">
        <v>179</v>
      </c>
      <c r="C85" s="5" t="s">
        <v>15</v>
      </c>
      <c r="D85" s="25">
        <v>51</v>
      </c>
      <c r="E85" s="26">
        <v>3</v>
      </c>
      <c r="F85" s="16">
        <v>12</v>
      </c>
      <c r="G85" s="22">
        <v>18</v>
      </c>
      <c r="H85" s="22">
        <v>210</v>
      </c>
      <c r="I85" s="6">
        <v>43322</v>
      </c>
      <c r="J85" s="7">
        <v>194</v>
      </c>
      <c r="K85" s="8">
        <v>2017</v>
      </c>
      <c r="L85" s="6">
        <v>43417</v>
      </c>
      <c r="M85" s="5"/>
      <c r="N85" s="6">
        <v>43683</v>
      </c>
      <c r="O85" s="3" t="s">
        <v>1347</v>
      </c>
      <c r="P85" s="3" t="s">
        <v>1526</v>
      </c>
      <c r="Q85" s="6">
        <v>43657</v>
      </c>
      <c r="R85" s="46"/>
      <c r="S85" s="46" t="s">
        <v>1380</v>
      </c>
      <c r="T85" s="50" t="s">
        <v>1573</v>
      </c>
      <c r="U85" s="21" t="s">
        <v>1380</v>
      </c>
      <c r="V85" s="260" t="s">
        <v>1551</v>
      </c>
      <c r="W85" s="261">
        <v>43683.654363425929</v>
      </c>
      <c r="X85" s="38" t="s">
        <v>1555</v>
      </c>
    </row>
    <row r="86" spans="1:24" x14ac:dyDescent="0.3">
      <c r="A86" s="2">
        <v>14013</v>
      </c>
      <c r="B86" s="3" t="s">
        <v>648</v>
      </c>
      <c r="C86" s="5" t="s">
        <v>3</v>
      </c>
      <c r="D86" s="25"/>
      <c r="E86" s="26"/>
      <c r="F86" s="16">
        <v>12</v>
      </c>
      <c r="G86" s="22">
        <v>24.166666666666668</v>
      </c>
      <c r="H86" s="22">
        <v>290</v>
      </c>
      <c r="I86" s="6">
        <v>42979</v>
      </c>
      <c r="J86" s="7">
        <v>58</v>
      </c>
      <c r="K86" s="8">
        <v>2018</v>
      </c>
      <c r="L86" s="6">
        <v>43532</v>
      </c>
      <c r="M86" s="5"/>
      <c r="N86" s="6">
        <v>43516</v>
      </c>
      <c r="O86" s="3" t="s">
        <v>1316</v>
      </c>
      <c r="P86" s="3"/>
      <c r="Q86" s="6"/>
      <c r="R86" s="46"/>
      <c r="S86" s="46"/>
      <c r="T86" s="21"/>
      <c r="U86" s="21" t="s">
        <v>1093</v>
      </c>
      <c r="V86" s="260" t="s">
        <v>1553</v>
      </c>
      <c r="W86" s="261" t="s">
        <v>1553</v>
      </c>
      <c r="X86" s="38" t="str">
        <f>"*"</f>
        <v>*</v>
      </c>
    </row>
    <row r="87" spans="1:24" x14ac:dyDescent="0.3">
      <c r="A87" s="2">
        <v>14013</v>
      </c>
      <c r="B87" s="3" t="s">
        <v>648</v>
      </c>
      <c r="C87" s="5" t="s">
        <v>3</v>
      </c>
      <c r="D87" s="25">
        <v>55</v>
      </c>
      <c r="E87" s="26">
        <v>46</v>
      </c>
      <c r="F87" s="16">
        <v>12</v>
      </c>
      <c r="G87" s="22">
        <v>30</v>
      </c>
      <c r="H87" s="22">
        <v>350</v>
      </c>
      <c r="I87" s="6">
        <v>43454</v>
      </c>
      <c r="J87" s="7">
        <v>58</v>
      </c>
      <c r="K87" s="8">
        <v>2018</v>
      </c>
      <c r="L87" s="6">
        <v>43532</v>
      </c>
      <c r="M87" s="5"/>
      <c r="N87" s="6">
        <v>43682</v>
      </c>
      <c r="O87" s="3" t="s">
        <v>1316</v>
      </c>
      <c r="P87" s="3" t="s">
        <v>1534</v>
      </c>
      <c r="Q87" s="6">
        <v>43634</v>
      </c>
      <c r="R87" s="46"/>
      <c r="S87" s="46" t="s">
        <v>1380</v>
      </c>
      <c r="T87" s="50" t="s">
        <v>1815</v>
      </c>
      <c r="U87" s="21" t="s">
        <v>1777</v>
      </c>
      <c r="V87" s="260" t="s">
        <v>1551</v>
      </c>
      <c r="W87" s="261">
        <v>43679.353078703702</v>
      </c>
      <c r="X87" s="38" t="s">
        <v>1555</v>
      </c>
    </row>
    <row r="88" spans="1:24" x14ac:dyDescent="0.3">
      <c r="A88" s="2">
        <v>14662</v>
      </c>
      <c r="B88" s="3" t="s">
        <v>384</v>
      </c>
      <c r="C88" s="5" t="s">
        <v>80</v>
      </c>
      <c r="D88" s="25">
        <v>51</v>
      </c>
      <c r="E88" s="26">
        <v>3</v>
      </c>
      <c r="F88" s="16">
        <v>12</v>
      </c>
      <c r="G88" s="22">
        <v>284</v>
      </c>
      <c r="H88" s="22">
        <v>3400</v>
      </c>
      <c r="I88" s="6">
        <v>43319</v>
      </c>
      <c r="J88" s="7">
        <v>194</v>
      </c>
      <c r="K88" s="8">
        <v>2017</v>
      </c>
      <c r="L88" s="6">
        <v>43417</v>
      </c>
      <c r="M88" s="5"/>
      <c r="N88" s="6">
        <v>43683</v>
      </c>
      <c r="O88" s="3" t="s">
        <v>1347</v>
      </c>
      <c r="P88" s="3" t="s">
        <v>1526</v>
      </c>
      <c r="Q88" s="6">
        <v>43657</v>
      </c>
      <c r="R88" s="46"/>
      <c r="S88" s="46" t="s">
        <v>1380</v>
      </c>
      <c r="T88" s="50" t="s">
        <v>1573</v>
      </c>
      <c r="U88" s="21" t="s">
        <v>1772</v>
      </c>
      <c r="V88" s="260" t="s">
        <v>1551</v>
      </c>
      <c r="W88" s="261">
        <v>43683.641898148147</v>
      </c>
      <c r="X88" s="38" t="s">
        <v>1555</v>
      </c>
    </row>
    <row r="89" spans="1:24" x14ac:dyDescent="0.3">
      <c r="A89" s="2">
        <v>14737</v>
      </c>
      <c r="B89" s="3" t="s">
        <v>225</v>
      </c>
      <c r="C89" s="5" t="s">
        <v>11</v>
      </c>
      <c r="D89" s="25">
        <v>76</v>
      </c>
      <c r="E89" s="26">
        <v>5</v>
      </c>
      <c r="F89" s="16">
        <v>12</v>
      </c>
      <c r="G89" s="22">
        <v>3</v>
      </c>
      <c r="H89" s="85">
        <v>30</v>
      </c>
      <c r="I89" s="6">
        <v>43546</v>
      </c>
      <c r="J89" s="7">
        <v>152</v>
      </c>
      <c r="K89" s="8">
        <v>2018</v>
      </c>
      <c r="L89" s="6">
        <v>43673</v>
      </c>
      <c r="M89" s="5"/>
      <c r="N89" s="6">
        <v>43683</v>
      </c>
      <c r="O89" s="3" t="s">
        <v>1589</v>
      </c>
      <c r="P89" s="3" t="s">
        <v>1860</v>
      </c>
      <c r="Q89" s="6">
        <v>43642</v>
      </c>
      <c r="R89" s="46">
        <v>1</v>
      </c>
      <c r="S89" s="46" t="s">
        <v>1380</v>
      </c>
      <c r="T89" s="50" t="s">
        <v>1859</v>
      </c>
      <c r="U89" s="21" t="s">
        <v>1535</v>
      </c>
      <c r="V89" s="260" t="s">
        <v>1551</v>
      </c>
      <c r="W89" s="261">
        <v>43656.711273148147</v>
      </c>
      <c r="X89" s="38" t="s">
        <v>1555</v>
      </c>
    </row>
    <row r="90" spans="1:24" x14ac:dyDescent="0.3">
      <c r="A90" s="2">
        <v>14754</v>
      </c>
      <c r="B90" s="3" t="s">
        <v>1091</v>
      </c>
      <c r="C90" s="5" t="s">
        <v>19</v>
      </c>
      <c r="D90" s="25">
        <v>55</v>
      </c>
      <c r="E90" s="26">
        <v>40</v>
      </c>
      <c r="F90" s="16">
        <v>12</v>
      </c>
      <c r="G90" s="22">
        <v>13</v>
      </c>
      <c r="H90" s="22">
        <v>150</v>
      </c>
      <c r="I90" s="6">
        <v>43454</v>
      </c>
      <c r="J90" s="7">
        <v>58</v>
      </c>
      <c r="K90" s="8">
        <v>2018</v>
      </c>
      <c r="L90" s="6">
        <v>43532</v>
      </c>
      <c r="M90" s="5"/>
      <c r="N90" s="6">
        <v>43682</v>
      </c>
      <c r="O90" s="3" t="s">
        <v>1316</v>
      </c>
      <c r="P90" s="3" t="s">
        <v>1534</v>
      </c>
      <c r="Q90" s="6">
        <v>43634</v>
      </c>
      <c r="R90" s="46"/>
      <c r="S90" s="46" t="s">
        <v>1380</v>
      </c>
      <c r="T90" s="50" t="s">
        <v>1815</v>
      </c>
      <c r="U90" s="21" t="s">
        <v>1093</v>
      </c>
      <c r="V90" s="260" t="s">
        <v>1551</v>
      </c>
      <c r="W90" s="261">
        <v>43682.660763888889</v>
      </c>
      <c r="X90" s="38" t="s">
        <v>1555</v>
      </c>
    </row>
    <row r="91" spans="1:24" x14ac:dyDescent="0.3">
      <c r="A91" s="2">
        <v>14756</v>
      </c>
      <c r="B91" s="3" t="s">
        <v>650</v>
      </c>
      <c r="C91" s="5" t="s">
        <v>3</v>
      </c>
      <c r="D91" s="25"/>
      <c r="E91" s="26"/>
      <c r="F91" s="16">
        <v>12</v>
      </c>
      <c r="G91" s="22">
        <v>0</v>
      </c>
      <c r="H91" s="22">
        <v>0</v>
      </c>
      <c r="I91" s="6">
        <v>42979</v>
      </c>
      <c r="J91" s="7">
        <v>58</v>
      </c>
      <c r="K91" s="8">
        <v>2018</v>
      </c>
      <c r="L91" s="6">
        <v>43532</v>
      </c>
      <c r="M91" s="5"/>
      <c r="N91" s="6">
        <v>43516</v>
      </c>
      <c r="O91" s="3" t="s">
        <v>1316</v>
      </c>
      <c r="P91" s="3"/>
      <c r="Q91" s="6"/>
      <c r="R91" s="46"/>
      <c r="S91" s="46"/>
      <c r="T91" s="21"/>
      <c r="U91" s="21" t="s">
        <v>1093</v>
      </c>
      <c r="V91" s="260" t="s">
        <v>1553</v>
      </c>
      <c r="W91" s="261" t="s">
        <v>1553</v>
      </c>
      <c r="X91" s="38" t="str">
        <f t="shared" ref="X91:X96" si="0">"*"</f>
        <v>*</v>
      </c>
    </row>
    <row r="92" spans="1:24" x14ac:dyDescent="0.3">
      <c r="A92" s="2">
        <v>14768</v>
      </c>
      <c r="B92" s="3" t="s">
        <v>651</v>
      </c>
      <c r="C92" s="5" t="s">
        <v>3</v>
      </c>
      <c r="D92" s="25"/>
      <c r="E92" s="26"/>
      <c r="F92" s="16">
        <v>12</v>
      </c>
      <c r="G92" s="22">
        <v>0</v>
      </c>
      <c r="H92" s="22">
        <v>0</v>
      </c>
      <c r="I92" s="6">
        <v>42979</v>
      </c>
      <c r="J92" s="7">
        <v>58</v>
      </c>
      <c r="K92" s="8">
        <v>2018</v>
      </c>
      <c r="L92" s="6">
        <v>43532</v>
      </c>
      <c r="M92" s="5"/>
      <c r="N92" s="6">
        <v>43516</v>
      </c>
      <c r="O92" s="3" t="s">
        <v>1316</v>
      </c>
      <c r="P92" s="3"/>
      <c r="Q92" s="6"/>
      <c r="R92" s="46"/>
      <c r="S92" s="46"/>
      <c r="T92" s="21"/>
      <c r="U92" s="21" t="s">
        <v>1093</v>
      </c>
      <c r="V92" s="260" t="s">
        <v>1553</v>
      </c>
      <c r="W92" s="261" t="s">
        <v>1553</v>
      </c>
      <c r="X92" s="38" t="str">
        <f t="shared" si="0"/>
        <v>*</v>
      </c>
    </row>
    <row r="93" spans="1:24" x14ac:dyDescent="0.3">
      <c r="A93" s="2">
        <v>14804</v>
      </c>
      <c r="B93" s="3" t="s">
        <v>652</v>
      </c>
      <c r="C93" s="5" t="s">
        <v>3</v>
      </c>
      <c r="D93" s="25"/>
      <c r="E93" s="26"/>
      <c r="F93" s="16">
        <v>12</v>
      </c>
      <c r="G93" s="22">
        <v>0</v>
      </c>
      <c r="H93" s="22">
        <v>0</v>
      </c>
      <c r="I93" s="6">
        <v>42979</v>
      </c>
      <c r="J93" s="7">
        <v>58</v>
      </c>
      <c r="K93" s="8">
        <v>2018</v>
      </c>
      <c r="L93" s="6">
        <v>43532</v>
      </c>
      <c r="M93" s="5"/>
      <c r="N93" s="6">
        <v>43516</v>
      </c>
      <c r="O93" s="3" t="s">
        <v>1316</v>
      </c>
      <c r="P93" s="3"/>
      <c r="Q93" s="6"/>
      <c r="R93" s="46"/>
      <c r="S93" s="46"/>
      <c r="T93" s="21"/>
      <c r="U93" s="21" t="s">
        <v>1093</v>
      </c>
      <c r="V93" s="260" t="s">
        <v>1553</v>
      </c>
      <c r="W93" s="261" t="s">
        <v>1553</v>
      </c>
      <c r="X93" s="38" t="str">
        <f t="shared" si="0"/>
        <v>*</v>
      </c>
    </row>
    <row r="94" spans="1:24" x14ac:dyDescent="0.3">
      <c r="A94" s="2">
        <v>14806</v>
      </c>
      <c r="B94" s="3" t="s">
        <v>653</v>
      </c>
      <c r="C94" s="5" t="s">
        <v>3</v>
      </c>
      <c r="D94" s="25"/>
      <c r="E94" s="26"/>
      <c r="F94" s="16">
        <v>12</v>
      </c>
      <c r="G94" s="22">
        <v>0</v>
      </c>
      <c r="H94" s="22">
        <v>0</v>
      </c>
      <c r="I94" s="6">
        <v>42979</v>
      </c>
      <c r="J94" s="7">
        <v>58</v>
      </c>
      <c r="K94" s="8">
        <v>2018</v>
      </c>
      <c r="L94" s="6">
        <v>43532</v>
      </c>
      <c r="M94" s="5"/>
      <c r="N94" s="6">
        <v>43516</v>
      </c>
      <c r="O94" s="3" t="s">
        <v>1316</v>
      </c>
      <c r="P94" s="3"/>
      <c r="Q94" s="6"/>
      <c r="R94" s="46"/>
      <c r="S94" s="46"/>
      <c r="T94" s="21"/>
      <c r="U94" s="21" t="s">
        <v>1093</v>
      </c>
      <c r="V94" s="260" t="s">
        <v>1553</v>
      </c>
      <c r="W94" s="261" t="s">
        <v>1553</v>
      </c>
      <c r="X94" s="38" t="str">
        <f t="shared" si="0"/>
        <v>*</v>
      </c>
    </row>
    <row r="95" spans="1:24" x14ac:dyDescent="0.3">
      <c r="A95" s="2">
        <v>14811</v>
      </c>
      <c r="B95" s="3" t="s">
        <v>654</v>
      </c>
      <c r="C95" s="5" t="s">
        <v>3</v>
      </c>
      <c r="D95" s="25"/>
      <c r="E95" s="26"/>
      <c r="F95" s="16">
        <v>12</v>
      </c>
      <c r="G95" s="22">
        <v>0</v>
      </c>
      <c r="H95" s="22">
        <v>0</v>
      </c>
      <c r="I95" s="6">
        <v>42979</v>
      </c>
      <c r="J95" s="7">
        <v>58</v>
      </c>
      <c r="K95" s="8">
        <v>2018</v>
      </c>
      <c r="L95" s="6">
        <v>43532</v>
      </c>
      <c r="M95" s="5"/>
      <c r="N95" s="6">
        <v>43516</v>
      </c>
      <c r="O95" s="3" t="s">
        <v>1316</v>
      </c>
      <c r="P95" s="3"/>
      <c r="Q95" s="6"/>
      <c r="R95" s="46"/>
      <c r="S95" s="46"/>
      <c r="T95" s="21"/>
      <c r="U95" s="21" t="s">
        <v>1093</v>
      </c>
      <c r="V95" s="260" t="s">
        <v>1553</v>
      </c>
      <c r="W95" s="261" t="s">
        <v>1553</v>
      </c>
      <c r="X95" s="38" t="str">
        <f t="shared" si="0"/>
        <v>*</v>
      </c>
    </row>
    <row r="96" spans="1:24" x14ac:dyDescent="0.3">
      <c r="A96" s="2">
        <v>14831</v>
      </c>
      <c r="B96" s="3" t="s">
        <v>655</v>
      </c>
      <c r="C96" s="5" t="s">
        <v>3</v>
      </c>
      <c r="D96" s="25"/>
      <c r="E96" s="26"/>
      <c r="F96" s="16">
        <v>12</v>
      </c>
      <c r="G96" s="22">
        <v>21.666666666666668</v>
      </c>
      <c r="H96" s="22">
        <v>260</v>
      </c>
      <c r="I96" s="6">
        <v>42979</v>
      </c>
      <c r="J96" s="7">
        <v>58</v>
      </c>
      <c r="K96" s="8">
        <v>2018</v>
      </c>
      <c r="L96" s="6">
        <v>43532</v>
      </c>
      <c r="M96" s="5"/>
      <c r="N96" s="6">
        <v>43516</v>
      </c>
      <c r="O96" s="3" t="s">
        <v>1316</v>
      </c>
      <c r="P96" s="3"/>
      <c r="Q96" s="6"/>
      <c r="R96" s="46"/>
      <c r="S96" s="46"/>
      <c r="T96" s="21"/>
      <c r="U96" s="21" t="s">
        <v>1093</v>
      </c>
      <c r="V96" s="260" t="s">
        <v>1553</v>
      </c>
      <c r="W96" s="261" t="s">
        <v>1553</v>
      </c>
      <c r="X96" s="38" t="str">
        <f t="shared" si="0"/>
        <v>*</v>
      </c>
    </row>
    <row r="97" spans="1:24" x14ac:dyDescent="0.3">
      <c r="A97" s="2">
        <v>14831</v>
      </c>
      <c r="B97" s="3" t="s">
        <v>655</v>
      </c>
      <c r="C97" s="5" t="s">
        <v>3</v>
      </c>
      <c r="D97" s="25">
        <v>55</v>
      </c>
      <c r="E97" s="26">
        <v>27</v>
      </c>
      <c r="F97" s="16">
        <v>12</v>
      </c>
      <c r="G97" s="22">
        <v>50</v>
      </c>
      <c r="H97" s="22">
        <v>600</v>
      </c>
      <c r="I97" s="6">
        <v>43454</v>
      </c>
      <c r="J97" s="7">
        <v>58</v>
      </c>
      <c r="K97" s="8">
        <v>2018</v>
      </c>
      <c r="L97" s="6">
        <v>43532</v>
      </c>
      <c r="M97" s="5"/>
      <c r="N97" s="6">
        <v>43679</v>
      </c>
      <c r="O97" s="3" t="s">
        <v>1316</v>
      </c>
      <c r="P97" s="3" t="s">
        <v>1534</v>
      </c>
      <c r="Q97" s="6">
        <v>43634</v>
      </c>
      <c r="R97" s="46"/>
      <c r="S97" s="46" t="s">
        <v>1380</v>
      </c>
      <c r="T97" s="50" t="s">
        <v>1815</v>
      </c>
      <c r="U97" s="21" t="s">
        <v>1093</v>
      </c>
      <c r="V97" s="260" t="s">
        <v>1551</v>
      </c>
      <c r="W97" s="261">
        <v>43598.607581018521</v>
      </c>
      <c r="X97" s="38" t="s">
        <v>1555</v>
      </c>
    </row>
    <row r="98" spans="1:24" x14ac:dyDescent="0.3">
      <c r="A98" s="2">
        <v>14831</v>
      </c>
      <c r="B98" s="3" t="s">
        <v>655</v>
      </c>
      <c r="C98" s="5" t="s">
        <v>3</v>
      </c>
      <c r="D98" s="25">
        <v>55</v>
      </c>
      <c r="E98" s="26">
        <v>27</v>
      </c>
      <c r="F98" s="16">
        <v>12</v>
      </c>
      <c r="G98" s="22">
        <v>50</v>
      </c>
      <c r="H98" s="22">
        <v>600</v>
      </c>
      <c r="I98" s="6">
        <v>43454</v>
      </c>
      <c r="J98" s="7">
        <v>58</v>
      </c>
      <c r="K98" s="8">
        <v>2018</v>
      </c>
      <c r="L98" s="6">
        <v>43532</v>
      </c>
      <c r="M98" s="5"/>
      <c r="N98" s="6">
        <v>43679</v>
      </c>
      <c r="O98" s="3" t="s">
        <v>1316</v>
      </c>
      <c r="P98" s="3" t="s">
        <v>1534</v>
      </c>
      <c r="Q98" s="6">
        <v>43634</v>
      </c>
      <c r="R98" s="46"/>
      <c r="S98" s="46" t="s">
        <v>1380</v>
      </c>
      <c r="T98" s="50" t="s">
        <v>1815</v>
      </c>
      <c r="U98" s="21" t="s">
        <v>1093</v>
      </c>
      <c r="V98" s="260" t="s">
        <v>1551</v>
      </c>
      <c r="W98" s="261">
        <v>43679.353078703702</v>
      </c>
      <c r="X98" s="38" t="s">
        <v>1555</v>
      </c>
    </row>
    <row r="99" spans="1:24" x14ac:dyDescent="0.3">
      <c r="A99" s="2">
        <v>14885</v>
      </c>
      <c r="B99" s="3" t="s">
        <v>137</v>
      </c>
      <c r="C99" s="5" t="s">
        <v>47</v>
      </c>
      <c r="D99" s="25"/>
      <c r="E99" s="26"/>
      <c r="F99" s="16">
        <v>12</v>
      </c>
      <c r="G99" s="22">
        <v>58.333333333333336</v>
      </c>
      <c r="H99" s="22">
        <v>700</v>
      </c>
      <c r="I99" s="6">
        <v>43069</v>
      </c>
      <c r="J99" s="7">
        <v>78</v>
      </c>
      <c r="K99" s="8">
        <v>2018</v>
      </c>
      <c r="L99" s="6">
        <v>43549</v>
      </c>
      <c r="M99" s="5"/>
      <c r="N99" s="6">
        <v>43516</v>
      </c>
      <c r="O99" s="3" t="s">
        <v>1316</v>
      </c>
      <c r="P99" s="3"/>
      <c r="Q99" s="6"/>
      <c r="R99" s="46"/>
      <c r="S99" s="46"/>
      <c r="T99" s="21"/>
      <c r="U99" s="21" t="s">
        <v>1110</v>
      </c>
      <c r="V99" s="260" t="s">
        <v>1553</v>
      </c>
      <c r="W99" s="261" t="s">
        <v>1553</v>
      </c>
      <c r="X99" s="38" t="str">
        <f>"*"</f>
        <v>*</v>
      </c>
    </row>
    <row r="100" spans="1:24" x14ac:dyDescent="0.3">
      <c r="A100" s="2">
        <v>14887</v>
      </c>
      <c r="B100" s="3" t="s">
        <v>656</v>
      </c>
      <c r="C100" s="5" t="s">
        <v>47</v>
      </c>
      <c r="D100" s="25"/>
      <c r="E100" s="26"/>
      <c r="F100" s="16">
        <v>12</v>
      </c>
      <c r="G100" s="22">
        <v>58.333333333333336</v>
      </c>
      <c r="H100" s="22">
        <v>700</v>
      </c>
      <c r="I100" s="6">
        <v>42979</v>
      </c>
      <c r="J100" s="7">
        <v>58</v>
      </c>
      <c r="K100" s="8">
        <v>2018</v>
      </c>
      <c r="L100" s="6">
        <v>43532</v>
      </c>
      <c r="M100" s="5"/>
      <c r="N100" s="6">
        <v>43516</v>
      </c>
      <c r="O100" s="3" t="s">
        <v>1316</v>
      </c>
      <c r="P100" s="3"/>
      <c r="Q100" s="6"/>
      <c r="R100" s="46"/>
      <c r="S100" s="46"/>
      <c r="T100" s="21"/>
      <c r="U100" s="21" t="s">
        <v>1093</v>
      </c>
      <c r="V100" s="260" t="s">
        <v>1553</v>
      </c>
      <c r="W100" s="261" t="s">
        <v>1553</v>
      </c>
      <c r="X100" s="38" t="str">
        <f>"*"</f>
        <v>*</v>
      </c>
    </row>
    <row r="101" spans="1:24" x14ac:dyDescent="0.3">
      <c r="A101" s="2">
        <v>14887</v>
      </c>
      <c r="B101" s="3" t="s">
        <v>656</v>
      </c>
      <c r="C101" s="5" t="s">
        <v>47</v>
      </c>
      <c r="D101" s="25">
        <v>55</v>
      </c>
      <c r="E101" s="26">
        <v>32</v>
      </c>
      <c r="F101" s="16">
        <v>12</v>
      </c>
      <c r="G101" s="22">
        <v>42</v>
      </c>
      <c r="H101" s="22">
        <v>500</v>
      </c>
      <c r="I101" s="6">
        <v>43454</v>
      </c>
      <c r="J101" s="7">
        <v>58</v>
      </c>
      <c r="K101" s="8">
        <v>2018</v>
      </c>
      <c r="L101" s="6">
        <v>43532</v>
      </c>
      <c r="M101" s="5"/>
      <c r="N101" s="6">
        <v>43682</v>
      </c>
      <c r="O101" s="3" t="s">
        <v>1316</v>
      </c>
      <c r="P101" s="3" t="s">
        <v>1534</v>
      </c>
      <c r="Q101" s="6">
        <v>43634</v>
      </c>
      <c r="R101" s="46"/>
      <c r="S101" s="46" t="s">
        <v>1380</v>
      </c>
      <c r="T101" s="50" t="s">
        <v>1815</v>
      </c>
      <c r="U101" s="21" t="s">
        <v>1093</v>
      </c>
      <c r="V101" s="260" t="s">
        <v>1551</v>
      </c>
      <c r="W101" s="261">
        <v>43682.663136574076</v>
      </c>
      <c r="X101" s="38" t="s">
        <v>1555</v>
      </c>
    </row>
    <row r="102" spans="1:24" x14ac:dyDescent="0.3">
      <c r="A102" s="2">
        <v>14895</v>
      </c>
      <c r="B102" s="3" t="s">
        <v>657</v>
      </c>
      <c r="C102" s="5" t="s">
        <v>3</v>
      </c>
      <c r="D102" s="25"/>
      <c r="E102" s="26"/>
      <c r="F102" s="16">
        <v>12</v>
      </c>
      <c r="G102" s="22">
        <v>0</v>
      </c>
      <c r="H102" s="22">
        <v>0</v>
      </c>
      <c r="I102" s="6">
        <v>42979</v>
      </c>
      <c r="J102" s="7">
        <v>58</v>
      </c>
      <c r="K102" s="8">
        <v>2018</v>
      </c>
      <c r="L102" s="6">
        <v>43532</v>
      </c>
      <c r="M102" s="5"/>
      <c r="N102" s="6">
        <v>43516</v>
      </c>
      <c r="O102" s="3" t="s">
        <v>1316</v>
      </c>
      <c r="P102" s="3"/>
      <c r="Q102" s="6"/>
      <c r="R102" s="46"/>
      <c r="S102" s="46"/>
      <c r="T102" s="21"/>
      <c r="U102" s="21" t="s">
        <v>1093</v>
      </c>
      <c r="V102" s="260" t="s">
        <v>1553</v>
      </c>
      <c r="W102" s="261" t="s">
        <v>1553</v>
      </c>
      <c r="X102" s="38" t="str">
        <f>"*"</f>
        <v>*</v>
      </c>
    </row>
    <row r="103" spans="1:24" x14ac:dyDescent="0.3">
      <c r="A103" s="2">
        <v>14977</v>
      </c>
      <c r="B103" s="3" t="s">
        <v>1983</v>
      </c>
      <c r="C103" s="5" t="s">
        <v>3</v>
      </c>
      <c r="D103" s="25">
        <v>51</v>
      </c>
      <c r="E103" s="26">
        <v>37</v>
      </c>
      <c r="F103" s="16">
        <v>12</v>
      </c>
      <c r="G103" s="22">
        <v>16</v>
      </c>
      <c r="H103" s="22">
        <v>190</v>
      </c>
      <c r="I103" s="6">
        <v>43322</v>
      </c>
      <c r="J103" s="7">
        <v>200</v>
      </c>
      <c r="K103" s="8">
        <v>2017</v>
      </c>
      <c r="L103" s="6">
        <v>43425</v>
      </c>
      <c r="M103" s="5"/>
      <c r="N103" s="6">
        <v>43684</v>
      </c>
      <c r="O103" s="3" t="s">
        <v>1977</v>
      </c>
      <c r="P103" s="3" t="s">
        <v>1773</v>
      </c>
      <c r="Q103" s="6">
        <v>43656</v>
      </c>
      <c r="R103" s="46"/>
      <c r="S103" s="46" t="s">
        <v>1380</v>
      </c>
      <c r="T103" s="50" t="s">
        <v>1832</v>
      </c>
      <c r="U103" s="21"/>
      <c r="V103" s="260" t="s">
        <v>1551</v>
      </c>
      <c r="W103" s="261">
        <v>43684.364224537036</v>
      </c>
      <c r="X103" s="38" t="s">
        <v>1555</v>
      </c>
    </row>
    <row r="104" spans="1:24" x14ac:dyDescent="0.3">
      <c r="A104" s="2">
        <v>15029</v>
      </c>
      <c r="B104" s="3" t="s">
        <v>139</v>
      </c>
      <c r="C104" s="5" t="s">
        <v>3</v>
      </c>
      <c r="D104" s="25">
        <v>61</v>
      </c>
      <c r="E104" s="26">
        <v>10</v>
      </c>
      <c r="F104" s="16">
        <v>12</v>
      </c>
      <c r="G104" s="22">
        <v>45</v>
      </c>
      <c r="H104" s="76">
        <v>540</v>
      </c>
      <c r="I104" s="6">
        <v>43307</v>
      </c>
      <c r="J104" s="7">
        <v>169</v>
      </c>
      <c r="K104" s="8">
        <v>2017</v>
      </c>
      <c r="L104" s="6">
        <v>43378</v>
      </c>
      <c r="M104" s="5"/>
      <c r="N104" s="6">
        <v>43675</v>
      </c>
      <c r="O104" s="3" t="s">
        <v>1316</v>
      </c>
      <c r="P104" s="3" t="s">
        <v>1943</v>
      </c>
      <c r="Q104" s="6">
        <v>43053</v>
      </c>
      <c r="R104" s="46"/>
      <c r="S104" s="46" t="s">
        <v>1380</v>
      </c>
      <c r="T104" s="50" t="s">
        <v>1944</v>
      </c>
      <c r="U104" s="21" t="s">
        <v>1380</v>
      </c>
      <c r="V104" s="260" t="s">
        <v>1551</v>
      </c>
      <c r="W104" s="261">
        <v>43675.442696759259</v>
      </c>
      <c r="X104" s="38" t="s">
        <v>1555</v>
      </c>
    </row>
    <row r="105" spans="1:24" x14ac:dyDescent="0.3">
      <c r="A105" s="2">
        <v>15029</v>
      </c>
      <c r="B105" s="3" t="s">
        <v>139</v>
      </c>
      <c r="C105" s="5" t="s">
        <v>3</v>
      </c>
      <c r="D105" s="25">
        <v>61</v>
      </c>
      <c r="E105" s="26">
        <v>10</v>
      </c>
      <c r="F105" s="16">
        <v>12</v>
      </c>
      <c r="G105" s="22">
        <v>45</v>
      </c>
      <c r="H105" s="22">
        <v>540</v>
      </c>
      <c r="I105" s="6">
        <v>43307</v>
      </c>
      <c r="J105" s="7">
        <v>228</v>
      </c>
      <c r="K105" s="8">
        <v>2018</v>
      </c>
      <c r="L105" s="6">
        <v>43787</v>
      </c>
      <c r="M105" s="5"/>
      <c r="N105" s="6">
        <v>43684</v>
      </c>
      <c r="O105" s="3" t="s">
        <v>1660</v>
      </c>
      <c r="P105" s="3" t="s">
        <v>1943</v>
      </c>
      <c r="Q105" s="6">
        <v>43053</v>
      </c>
      <c r="R105" s="46"/>
      <c r="S105" s="46" t="s">
        <v>1380</v>
      </c>
      <c r="T105" s="50" t="s">
        <v>1944</v>
      </c>
      <c r="U105" s="21" t="s">
        <v>1560</v>
      </c>
      <c r="V105" s="260" t="s">
        <v>1551</v>
      </c>
      <c r="W105" s="261">
        <v>43675.442777777775</v>
      </c>
      <c r="X105" s="38" t="s">
        <v>1555</v>
      </c>
    </row>
    <row r="106" spans="1:24" x14ac:dyDescent="0.3">
      <c r="A106" s="2">
        <v>15066</v>
      </c>
      <c r="B106" s="3" t="s">
        <v>203</v>
      </c>
      <c r="C106" s="5" t="s">
        <v>3</v>
      </c>
      <c r="D106" s="25">
        <v>61</v>
      </c>
      <c r="E106" s="26">
        <v>15</v>
      </c>
      <c r="F106" s="16">
        <v>12</v>
      </c>
      <c r="G106" s="22">
        <v>10</v>
      </c>
      <c r="H106" s="76">
        <v>110</v>
      </c>
      <c r="I106" s="6">
        <v>43307</v>
      </c>
      <c r="J106" s="7">
        <v>169</v>
      </c>
      <c r="K106" s="8">
        <v>2017</v>
      </c>
      <c r="L106" s="6">
        <v>43378</v>
      </c>
      <c r="M106" s="5"/>
      <c r="N106" s="6">
        <v>43675</v>
      </c>
      <c r="O106" s="3" t="s">
        <v>1316</v>
      </c>
      <c r="P106" s="3" t="s">
        <v>1943</v>
      </c>
      <c r="Q106" s="6">
        <v>43053</v>
      </c>
      <c r="R106" s="46"/>
      <c r="S106" s="46" t="s">
        <v>1380</v>
      </c>
      <c r="T106" s="50" t="s">
        <v>1944</v>
      </c>
      <c r="U106" s="21" t="s">
        <v>1380</v>
      </c>
      <c r="V106" s="260" t="s">
        <v>1551</v>
      </c>
      <c r="W106" s="261">
        <v>43675.44321759259</v>
      </c>
      <c r="X106" s="38" t="s">
        <v>1555</v>
      </c>
    </row>
    <row r="107" spans="1:24" x14ac:dyDescent="0.3">
      <c r="A107" s="2">
        <v>15066</v>
      </c>
      <c r="B107" s="3" t="s">
        <v>203</v>
      </c>
      <c r="C107" s="5" t="s">
        <v>3</v>
      </c>
      <c r="D107" s="25">
        <v>61</v>
      </c>
      <c r="E107" s="26">
        <v>15</v>
      </c>
      <c r="F107" s="16">
        <v>12</v>
      </c>
      <c r="G107" s="22">
        <v>10</v>
      </c>
      <c r="H107" s="22">
        <v>110</v>
      </c>
      <c r="I107" s="6">
        <v>43307</v>
      </c>
      <c r="J107" s="7">
        <v>228</v>
      </c>
      <c r="K107" s="8">
        <v>2018</v>
      </c>
      <c r="L107" s="6">
        <v>43787</v>
      </c>
      <c r="M107" s="5"/>
      <c r="N107" s="6">
        <v>43684</v>
      </c>
      <c r="O107" s="3" t="s">
        <v>1660</v>
      </c>
      <c r="P107" s="3" t="s">
        <v>1943</v>
      </c>
      <c r="Q107" s="6">
        <v>43053</v>
      </c>
      <c r="R107" s="46"/>
      <c r="S107" s="46" t="s">
        <v>1380</v>
      </c>
      <c r="T107" s="50" t="s">
        <v>1944</v>
      </c>
      <c r="U107" s="21" t="s">
        <v>1560</v>
      </c>
      <c r="V107" s="260" t="s">
        <v>1551</v>
      </c>
      <c r="W107" s="261">
        <v>43675.443310185183</v>
      </c>
      <c r="X107" s="38" t="s">
        <v>1555</v>
      </c>
    </row>
    <row r="108" spans="1:24" x14ac:dyDescent="0.3">
      <c r="A108" s="2">
        <v>15085</v>
      </c>
      <c r="B108" s="3" t="s">
        <v>577</v>
      </c>
      <c r="C108" s="5" t="s">
        <v>3</v>
      </c>
      <c r="D108" s="25">
        <v>61</v>
      </c>
      <c r="E108" s="26">
        <v>15</v>
      </c>
      <c r="F108" s="16">
        <v>12</v>
      </c>
      <c r="G108" s="22">
        <v>11</v>
      </c>
      <c r="H108" s="22">
        <v>130</v>
      </c>
      <c r="I108" s="6">
        <v>43418</v>
      </c>
      <c r="J108" s="7">
        <v>20</v>
      </c>
      <c r="K108" s="8">
        <v>2018</v>
      </c>
      <c r="L108" s="6">
        <v>43486</v>
      </c>
      <c r="M108" s="5"/>
      <c r="N108" s="6">
        <v>43675</v>
      </c>
      <c r="O108" s="3" t="s">
        <v>1341</v>
      </c>
      <c r="P108" s="3" t="s">
        <v>1742</v>
      </c>
      <c r="Q108" s="6">
        <v>43657</v>
      </c>
      <c r="R108" s="46"/>
      <c r="S108" s="46" t="s">
        <v>1380</v>
      </c>
      <c r="T108" s="50" t="s">
        <v>1741</v>
      </c>
      <c r="U108" s="21" t="s">
        <v>1380</v>
      </c>
      <c r="V108" s="260" t="s">
        <v>1551</v>
      </c>
      <c r="W108" s="261">
        <v>43675.349768518521</v>
      </c>
      <c r="X108" s="38" t="s">
        <v>1555</v>
      </c>
    </row>
    <row r="109" spans="1:24" x14ac:dyDescent="0.3">
      <c r="A109" s="2">
        <v>15299</v>
      </c>
      <c r="B109" s="3" t="s">
        <v>469</v>
      </c>
      <c r="C109" s="5" t="s">
        <v>3</v>
      </c>
      <c r="D109" s="25"/>
      <c r="E109" s="26"/>
      <c r="F109" s="16">
        <v>12</v>
      </c>
      <c r="G109" s="22">
        <v>75</v>
      </c>
      <c r="H109" s="22">
        <v>900</v>
      </c>
      <c r="I109" s="6">
        <v>43069</v>
      </c>
      <c r="J109" s="7">
        <v>58</v>
      </c>
      <c r="K109" s="8">
        <v>2018</v>
      </c>
      <c r="L109" s="6">
        <v>43532</v>
      </c>
      <c r="M109" s="5"/>
      <c r="N109" s="6">
        <v>43516</v>
      </c>
      <c r="O109" s="3" t="s">
        <v>1316</v>
      </c>
      <c r="P109" s="3"/>
      <c r="Q109" s="6"/>
      <c r="R109" s="46"/>
      <c r="S109" s="46"/>
      <c r="T109" s="21"/>
      <c r="U109" s="21" t="s">
        <v>1093</v>
      </c>
      <c r="V109" s="260" t="s">
        <v>1553</v>
      </c>
      <c r="W109" s="261" t="s">
        <v>1553</v>
      </c>
      <c r="X109" s="38" t="str">
        <f>"*"</f>
        <v>*</v>
      </c>
    </row>
    <row r="110" spans="1:24" x14ac:dyDescent="0.3">
      <c r="A110" s="2">
        <v>15299</v>
      </c>
      <c r="B110" s="3" t="s">
        <v>162</v>
      </c>
      <c r="C110" s="5" t="s">
        <v>3</v>
      </c>
      <c r="D110" s="25">
        <v>55</v>
      </c>
      <c r="E110" s="26">
        <v>7</v>
      </c>
      <c r="F110" s="16">
        <v>12</v>
      </c>
      <c r="G110" s="22">
        <v>50</v>
      </c>
      <c r="H110" s="22">
        <v>600</v>
      </c>
      <c r="I110" s="6">
        <v>43454</v>
      </c>
      <c r="J110" s="7">
        <v>126</v>
      </c>
      <c r="K110" s="8">
        <v>2019</v>
      </c>
      <c r="L110" s="6">
        <v>43957</v>
      </c>
      <c r="M110" s="5"/>
      <c r="N110" s="6">
        <v>43595</v>
      </c>
      <c r="O110" s="3" t="s">
        <v>1540</v>
      </c>
      <c r="P110" s="3" t="s">
        <v>1534</v>
      </c>
      <c r="Q110" s="6">
        <v>43593</v>
      </c>
      <c r="R110" s="46"/>
      <c r="S110" s="46"/>
      <c r="T110" s="21"/>
      <c r="U110" s="21" t="s">
        <v>1535</v>
      </c>
      <c r="V110" s="260" t="s">
        <v>1551</v>
      </c>
      <c r="W110" s="261">
        <v>43595.677905092591</v>
      </c>
      <c r="X110" s="38" t="s">
        <v>1555</v>
      </c>
    </row>
    <row r="111" spans="1:24" x14ac:dyDescent="0.3">
      <c r="A111" s="2">
        <v>15436</v>
      </c>
      <c r="B111" s="3" t="s">
        <v>141</v>
      </c>
      <c r="C111" s="5" t="s">
        <v>3</v>
      </c>
      <c r="D111" s="25">
        <v>51</v>
      </c>
      <c r="E111" s="26">
        <v>9</v>
      </c>
      <c r="F111" s="16">
        <v>12</v>
      </c>
      <c r="G111" s="22">
        <v>75</v>
      </c>
      <c r="H111" s="22">
        <v>900</v>
      </c>
      <c r="I111" s="6">
        <v>43146</v>
      </c>
      <c r="J111" s="7">
        <v>69</v>
      </c>
      <c r="K111" s="8">
        <v>2017</v>
      </c>
      <c r="L111" s="6">
        <v>43236</v>
      </c>
      <c r="M111" s="5"/>
      <c r="N111" s="6">
        <v>43682</v>
      </c>
      <c r="O111" s="3" t="s">
        <v>1331</v>
      </c>
      <c r="P111" s="3" t="s">
        <v>1520</v>
      </c>
      <c r="Q111" s="6">
        <v>43670</v>
      </c>
      <c r="R111" s="46"/>
      <c r="S111" s="46" t="s">
        <v>1380</v>
      </c>
      <c r="T111" s="50" t="s">
        <v>1932</v>
      </c>
      <c r="U111" s="21" t="s">
        <v>1380</v>
      </c>
      <c r="V111" s="260" t="s">
        <v>1551</v>
      </c>
      <c r="W111" s="261">
        <v>43591.434733796297</v>
      </c>
      <c r="X111" s="38" t="s">
        <v>1555</v>
      </c>
    </row>
    <row r="112" spans="1:24" x14ac:dyDescent="0.3">
      <c r="A112" s="2">
        <v>15631</v>
      </c>
      <c r="B112" s="3" t="s">
        <v>658</v>
      </c>
      <c r="C112" s="5" t="s">
        <v>3</v>
      </c>
      <c r="D112" s="25"/>
      <c r="E112" s="26"/>
      <c r="F112" s="16">
        <v>12</v>
      </c>
      <c r="G112" s="22">
        <v>0</v>
      </c>
      <c r="H112" s="22">
        <v>0</v>
      </c>
      <c r="I112" s="6">
        <v>42979</v>
      </c>
      <c r="J112" s="7">
        <v>58</v>
      </c>
      <c r="K112" s="8">
        <v>2018</v>
      </c>
      <c r="L112" s="6">
        <v>43532</v>
      </c>
      <c r="M112" s="5"/>
      <c r="N112" s="6">
        <v>43516</v>
      </c>
      <c r="O112" s="3" t="s">
        <v>1316</v>
      </c>
      <c r="P112" s="3"/>
      <c r="Q112" s="6"/>
      <c r="R112" s="46"/>
      <c r="S112" s="46"/>
      <c r="T112" s="21"/>
      <c r="U112" s="21" t="s">
        <v>1093</v>
      </c>
      <c r="V112" s="260" t="s">
        <v>1553</v>
      </c>
      <c r="W112" s="261" t="s">
        <v>1553</v>
      </c>
      <c r="X112" s="38" t="str">
        <f>"*"</f>
        <v>*</v>
      </c>
    </row>
    <row r="113" spans="1:24" x14ac:dyDescent="0.3">
      <c r="A113" s="2">
        <v>15664</v>
      </c>
      <c r="B113" s="3" t="s">
        <v>659</v>
      </c>
      <c r="C113" s="5" t="s">
        <v>3</v>
      </c>
      <c r="D113" s="25"/>
      <c r="E113" s="26"/>
      <c r="F113" s="16">
        <v>12</v>
      </c>
      <c r="G113" s="22">
        <v>0</v>
      </c>
      <c r="H113" s="22">
        <v>0</v>
      </c>
      <c r="I113" s="6">
        <v>42979</v>
      </c>
      <c r="J113" s="7">
        <v>58</v>
      </c>
      <c r="K113" s="8">
        <v>2018</v>
      </c>
      <c r="L113" s="6">
        <v>43532</v>
      </c>
      <c r="M113" s="5"/>
      <c r="N113" s="6">
        <v>43516</v>
      </c>
      <c r="O113" s="3" t="s">
        <v>1316</v>
      </c>
      <c r="P113" s="3"/>
      <c r="Q113" s="6"/>
      <c r="R113" s="46"/>
      <c r="S113" s="46"/>
      <c r="T113" s="21"/>
      <c r="U113" s="21" t="s">
        <v>1093</v>
      </c>
      <c r="V113" s="260" t="s">
        <v>1553</v>
      </c>
      <c r="W113" s="261" t="s">
        <v>1553</v>
      </c>
      <c r="X113" s="38" t="str">
        <f>"*"</f>
        <v>*</v>
      </c>
    </row>
    <row r="114" spans="1:24" x14ac:dyDescent="0.3">
      <c r="A114" s="2">
        <v>15664</v>
      </c>
      <c r="B114" s="3" t="s">
        <v>659</v>
      </c>
      <c r="C114" s="5" t="s">
        <v>3</v>
      </c>
      <c r="D114" s="25">
        <v>55</v>
      </c>
      <c r="E114" s="26">
        <v>35</v>
      </c>
      <c r="F114" s="16">
        <v>12</v>
      </c>
      <c r="G114" s="22">
        <v>5</v>
      </c>
      <c r="H114" s="22">
        <v>60</v>
      </c>
      <c r="I114" s="6">
        <v>43454</v>
      </c>
      <c r="J114" s="7">
        <v>58</v>
      </c>
      <c r="K114" s="8">
        <v>2018</v>
      </c>
      <c r="L114" s="6">
        <v>43532</v>
      </c>
      <c r="M114" s="5"/>
      <c r="N114" s="6">
        <v>43682</v>
      </c>
      <c r="O114" s="3" t="s">
        <v>1540</v>
      </c>
      <c r="P114" s="3" t="s">
        <v>1534</v>
      </c>
      <c r="Q114" s="6">
        <v>43634</v>
      </c>
      <c r="R114" s="46"/>
      <c r="S114" s="46" t="s">
        <v>1380</v>
      </c>
      <c r="T114" s="50" t="s">
        <v>1815</v>
      </c>
      <c r="U114" s="21" t="s">
        <v>1093</v>
      </c>
      <c r="V114" s="260" t="s">
        <v>1551</v>
      </c>
      <c r="W114" s="261">
        <v>43682.667118055557</v>
      </c>
      <c r="X114" s="38" t="s">
        <v>1555</v>
      </c>
    </row>
    <row r="115" spans="1:24" x14ac:dyDescent="0.3">
      <c r="A115" s="2">
        <v>15668</v>
      </c>
      <c r="B115" s="3" t="s">
        <v>660</v>
      </c>
      <c r="C115" s="5" t="s">
        <v>3</v>
      </c>
      <c r="D115" s="25"/>
      <c r="E115" s="26"/>
      <c r="F115" s="16">
        <v>12</v>
      </c>
      <c r="G115" s="22">
        <v>0</v>
      </c>
      <c r="H115" s="22">
        <v>0</v>
      </c>
      <c r="I115" s="6">
        <v>42979</v>
      </c>
      <c r="J115" s="7">
        <v>58</v>
      </c>
      <c r="K115" s="8">
        <v>2018</v>
      </c>
      <c r="L115" s="6">
        <v>43532</v>
      </c>
      <c r="M115" s="5"/>
      <c r="N115" s="6">
        <v>43516</v>
      </c>
      <c r="O115" s="3" t="s">
        <v>1316</v>
      </c>
      <c r="P115" s="3"/>
      <c r="Q115" s="6"/>
      <c r="R115" s="46"/>
      <c r="S115" s="46"/>
      <c r="T115" s="21"/>
      <c r="U115" s="21" t="s">
        <v>1093</v>
      </c>
      <c r="V115" s="260" t="s">
        <v>1553</v>
      </c>
      <c r="W115" s="261" t="s">
        <v>1553</v>
      </c>
      <c r="X115" s="38" t="str">
        <f>"*"</f>
        <v>*</v>
      </c>
    </row>
    <row r="116" spans="1:24" x14ac:dyDescent="0.3">
      <c r="A116" s="2">
        <v>15668</v>
      </c>
      <c r="B116" s="3" t="s">
        <v>660</v>
      </c>
      <c r="C116" s="5" t="s">
        <v>3</v>
      </c>
      <c r="D116" s="25">
        <v>55</v>
      </c>
      <c r="E116" s="26">
        <v>35</v>
      </c>
      <c r="F116" s="16">
        <v>12</v>
      </c>
      <c r="G116" s="22">
        <v>0</v>
      </c>
      <c r="H116" s="22">
        <v>0</v>
      </c>
      <c r="I116" s="6">
        <v>43454</v>
      </c>
      <c r="J116" s="7">
        <v>58</v>
      </c>
      <c r="K116" s="8">
        <v>2018</v>
      </c>
      <c r="L116" s="6">
        <v>43532</v>
      </c>
      <c r="M116" s="5"/>
      <c r="N116" s="6">
        <v>43682</v>
      </c>
      <c r="O116" s="3" t="s">
        <v>1540</v>
      </c>
      <c r="P116" s="3" t="s">
        <v>1534</v>
      </c>
      <c r="Q116" s="6">
        <v>43634</v>
      </c>
      <c r="R116" s="46"/>
      <c r="S116" s="46" t="s">
        <v>1380</v>
      </c>
      <c r="T116" s="50" t="s">
        <v>1815</v>
      </c>
      <c r="U116" s="21" t="s">
        <v>1093</v>
      </c>
      <c r="V116" s="260" t="s">
        <v>1551</v>
      </c>
      <c r="W116" s="261">
        <v>43682.672129629631</v>
      </c>
      <c r="X116" s="38" t="s">
        <v>1555</v>
      </c>
    </row>
    <row r="117" spans="1:24" x14ac:dyDescent="0.3">
      <c r="A117" s="2">
        <v>15672</v>
      </c>
      <c r="B117" s="3" t="s">
        <v>661</v>
      </c>
      <c r="C117" s="5" t="s">
        <v>3</v>
      </c>
      <c r="D117" s="25"/>
      <c r="E117" s="26"/>
      <c r="F117" s="16">
        <v>12</v>
      </c>
      <c r="G117" s="22">
        <v>0</v>
      </c>
      <c r="H117" s="22">
        <v>0</v>
      </c>
      <c r="I117" s="6">
        <v>42979</v>
      </c>
      <c r="J117" s="7">
        <v>58</v>
      </c>
      <c r="K117" s="8">
        <v>2018</v>
      </c>
      <c r="L117" s="6">
        <v>43532</v>
      </c>
      <c r="M117" s="5"/>
      <c r="N117" s="6">
        <v>43516</v>
      </c>
      <c r="O117" s="3" t="s">
        <v>1316</v>
      </c>
      <c r="P117" s="3"/>
      <c r="Q117" s="6"/>
      <c r="R117" s="46"/>
      <c r="S117" s="46"/>
      <c r="T117" s="21"/>
      <c r="U117" s="21" t="s">
        <v>1093</v>
      </c>
      <c r="V117" s="260" t="s">
        <v>1553</v>
      </c>
      <c r="W117" s="261" t="s">
        <v>1553</v>
      </c>
      <c r="X117" s="38" t="str">
        <f>"*"</f>
        <v>*</v>
      </c>
    </row>
    <row r="118" spans="1:24" x14ac:dyDescent="0.3">
      <c r="A118" s="2">
        <v>15672</v>
      </c>
      <c r="B118" s="3" t="s">
        <v>661</v>
      </c>
      <c r="C118" s="5" t="s">
        <v>3</v>
      </c>
      <c r="D118" s="25">
        <v>55</v>
      </c>
      <c r="E118" s="26">
        <v>35</v>
      </c>
      <c r="F118" s="16">
        <v>12</v>
      </c>
      <c r="G118" s="22">
        <v>0</v>
      </c>
      <c r="H118" s="22">
        <v>0</v>
      </c>
      <c r="I118" s="6">
        <v>43454</v>
      </c>
      <c r="J118" s="7">
        <v>58</v>
      </c>
      <c r="K118" s="8">
        <v>2018</v>
      </c>
      <c r="L118" s="6">
        <v>43532</v>
      </c>
      <c r="M118" s="5"/>
      <c r="N118" s="6">
        <v>43682</v>
      </c>
      <c r="O118" s="3" t="s">
        <v>1540</v>
      </c>
      <c r="P118" s="3" t="s">
        <v>1534</v>
      </c>
      <c r="Q118" s="6">
        <v>43634</v>
      </c>
      <c r="R118" s="46"/>
      <c r="S118" s="46" t="s">
        <v>1380</v>
      </c>
      <c r="T118" s="50" t="s">
        <v>1815</v>
      </c>
      <c r="U118" s="21" t="s">
        <v>1093</v>
      </c>
      <c r="V118" s="260" t="s">
        <v>1551</v>
      </c>
      <c r="W118" s="261">
        <v>43682.674571759257</v>
      </c>
      <c r="X118" s="38" t="s">
        <v>1555</v>
      </c>
    </row>
    <row r="119" spans="1:24" x14ac:dyDescent="0.3">
      <c r="A119" s="2">
        <v>15673</v>
      </c>
      <c r="B119" s="3" t="s">
        <v>662</v>
      </c>
      <c r="C119" s="5" t="s">
        <v>3</v>
      </c>
      <c r="D119" s="25"/>
      <c r="E119" s="26"/>
      <c r="F119" s="16">
        <v>12</v>
      </c>
      <c r="G119" s="22">
        <v>0</v>
      </c>
      <c r="H119" s="22">
        <v>0</v>
      </c>
      <c r="I119" s="6">
        <v>42979</v>
      </c>
      <c r="J119" s="7">
        <v>58</v>
      </c>
      <c r="K119" s="8">
        <v>2018</v>
      </c>
      <c r="L119" s="6">
        <v>43532</v>
      </c>
      <c r="M119" s="5"/>
      <c r="N119" s="6">
        <v>43516</v>
      </c>
      <c r="O119" s="3" t="s">
        <v>1316</v>
      </c>
      <c r="P119" s="3"/>
      <c r="Q119" s="6"/>
      <c r="R119" s="46"/>
      <c r="S119" s="46"/>
      <c r="T119" s="21"/>
      <c r="U119" s="21" t="s">
        <v>1093</v>
      </c>
      <c r="V119" s="260" t="s">
        <v>1553</v>
      </c>
      <c r="W119" s="261" t="s">
        <v>1553</v>
      </c>
      <c r="X119" s="38" t="str">
        <f>"*"</f>
        <v>*</v>
      </c>
    </row>
    <row r="120" spans="1:24" x14ac:dyDescent="0.3">
      <c r="A120" s="2">
        <v>15673</v>
      </c>
      <c r="B120" s="3" t="s">
        <v>662</v>
      </c>
      <c r="C120" s="5" t="s">
        <v>3</v>
      </c>
      <c r="D120" s="25">
        <v>55</v>
      </c>
      <c r="E120" s="26">
        <v>35</v>
      </c>
      <c r="F120" s="16">
        <v>12</v>
      </c>
      <c r="G120" s="22">
        <v>0</v>
      </c>
      <c r="H120" s="22">
        <v>0</v>
      </c>
      <c r="I120" s="6">
        <v>43454</v>
      </c>
      <c r="J120" s="7">
        <v>58</v>
      </c>
      <c r="K120" s="8">
        <v>2018</v>
      </c>
      <c r="L120" s="6">
        <v>43532</v>
      </c>
      <c r="M120" s="5"/>
      <c r="N120" s="6">
        <v>43682</v>
      </c>
      <c r="O120" s="3" t="s">
        <v>1540</v>
      </c>
      <c r="P120" s="3" t="s">
        <v>1534</v>
      </c>
      <c r="Q120" s="6">
        <v>43634</v>
      </c>
      <c r="R120" s="46"/>
      <c r="S120" s="46" t="s">
        <v>1380</v>
      </c>
      <c r="T120" s="50" t="s">
        <v>1815</v>
      </c>
      <c r="U120" s="21" t="s">
        <v>1093</v>
      </c>
      <c r="V120" s="260" t="s">
        <v>1551</v>
      </c>
      <c r="W120" s="261">
        <v>43682.676863425928</v>
      </c>
      <c r="X120" s="38" t="s">
        <v>1555</v>
      </c>
    </row>
    <row r="121" spans="1:24" x14ac:dyDescent="0.3">
      <c r="A121" s="2">
        <v>15673</v>
      </c>
      <c r="B121" s="3" t="s">
        <v>662</v>
      </c>
      <c r="C121" s="5" t="s">
        <v>3</v>
      </c>
      <c r="D121" s="25">
        <v>55</v>
      </c>
      <c r="E121" s="26">
        <v>35</v>
      </c>
      <c r="F121" s="16">
        <v>12</v>
      </c>
      <c r="G121" s="22">
        <v>0</v>
      </c>
      <c r="H121" s="22">
        <v>0</v>
      </c>
      <c r="I121" s="6">
        <v>43454</v>
      </c>
      <c r="J121" s="7">
        <v>126</v>
      </c>
      <c r="K121" s="8">
        <v>2019</v>
      </c>
      <c r="L121" s="6">
        <v>43957</v>
      </c>
      <c r="M121" s="5"/>
      <c r="N121" s="6">
        <v>43682</v>
      </c>
      <c r="O121" s="3" t="s">
        <v>1540</v>
      </c>
      <c r="P121" s="3" t="s">
        <v>1534</v>
      </c>
      <c r="Q121" s="6">
        <v>43634</v>
      </c>
      <c r="R121" s="46"/>
      <c r="S121" s="46" t="s">
        <v>1380</v>
      </c>
      <c r="T121" s="50" t="s">
        <v>1815</v>
      </c>
      <c r="U121" s="21" t="s">
        <v>1560</v>
      </c>
      <c r="V121" s="260" t="s">
        <v>1551</v>
      </c>
      <c r="W121" s="261">
        <v>43682.67695601852</v>
      </c>
      <c r="X121" s="38" t="s">
        <v>1555</v>
      </c>
    </row>
    <row r="122" spans="1:24" x14ac:dyDescent="0.3">
      <c r="A122" s="2">
        <v>15680</v>
      </c>
      <c r="B122" s="3" t="s">
        <v>663</v>
      </c>
      <c r="C122" s="5" t="s">
        <v>3</v>
      </c>
      <c r="D122" s="25"/>
      <c r="E122" s="26"/>
      <c r="F122" s="16">
        <v>12</v>
      </c>
      <c r="G122" s="22">
        <v>0</v>
      </c>
      <c r="H122" s="22">
        <v>0</v>
      </c>
      <c r="I122" s="6">
        <v>42979</v>
      </c>
      <c r="J122" s="7">
        <v>58</v>
      </c>
      <c r="K122" s="8">
        <v>2018</v>
      </c>
      <c r="L122" s="6">
        <v>43532</v>
      </c>
      <c r="M122" s="5"/>
      <c r="N122" s="6">
        <v>43516</v>
      </c>
      <c r="O122" s="3" t="s">
        <v>1316</v>
      </c>
      <c r="P122" s="3"/>
      <c r="Q122" s="6"/>
      <c r="R122" s="46"/>
      <c r="S122" s="46"/>
      <c r="T122" s="21"/>
      <c r="U122" s="21" t="s">
        <v>1093</v>
      </c>
      <c r="V122" s="260" t="s">
        <v>1553</v>
      </c>
      <c r="W122" s="261" t="s">
        <v>1553</v>
      </c>
      <c r="X122" s="38" t="str">
        <f>"*"</f>
        <v>*</v>
      </c>
    </row>
    <row r="123" spans="1:24" x14ac:dyDescent="0.3">
      <c r="A123" s="2">
        <v>15680</v>
      </c>
      <c r="B123" s="3" t="s">
        <v>663</v>
      </c>
      <c r="C123" s="5" t="s">
        <v>3</v>
      </c>
      <c r="D123" s="25">
        <v>55</v>
      </c>
      <c r="E123" s="26">
        <v>35</v>
      </c>
      <c r="F123" s="16">
        <v>12</v>
      </c>
      <c r="G123" s="22">
        <v>0</v>
      </c>
      <c r="H123" s="22">
        <v>0</v>
      </c>
      <c r="I123" s="6">
        <v>43454</v>
      </c>
      <c r="J123" s="7">
        <v>58</v>
      </c>
      <c r="K123" s="8">
        <v>2018</v>
      </c>
      <c r="L123" s="6">
        <v>43532</v>
      </c>
      <c r="M123" s="5"/>
      <c r="N123" s="6">
        <v>43682</v>
      </c>
      <c r="O123" s="3" t="s">
        <v>1540</v>
      </c>
      <c r="P123" s="3" t="s">
        <v>1534</v>
      </c>
      <c r="Q123" s="6">
        <v>43634</v>
      </c>
      <c r="R123" s="46"/>
      <c r="S123" s="46" t="s">
        <v>1380</v>
      </c>
      <c r="T123" s="50" t="s">
        <v>1815</v>
      </c>
      <c r="U123" s="21" t="s">
        <v>1093</v>
      </c>
      <c r="V123" s="260" t="s">
        <v>1551</v>
      </c>
      <c r="W123" s="261">
        <v>43682.677442129629</v>
      </c>
      <c r="X123" s="38" t="s">
        <v>1555</v>
      </c>
    </row>
    <row r="124" spans="1:24" x14ac:dyDescent="0.3">
      <c r="A124" s="2">
        <v>15680</v>
      </c>
      <c r="B124" s="3" t="s">
        <v>663</v>
      </c>
      <c r="C124" s="5" t="s">
        <v>3</v>
      </c>
      <c r="D124" s="25">
        <v>55</v>
      </c>
      <c r="E124" s="26">
        <v>35</v>
      </c>
      <c r="F124" s="16">
        <v>12</v>
      </c>
      <c r="G124" s="22">
        <v>0</v>
      </c>
      <c r="H124" s="22">
        <v>0</v>
      </c>
      <c r="I124" s="6">
        <v>43454</v>
      </c>
      <c r="J124" s="7">
        <v>126</v>
      </c>
      <c r="K124" s="8">
        <v>2019</v>
      </c>
      <c r="L124" s="6">
        <v>43957</v>
      </c>
      <c r="M124" s="5"/>
      <c r="N124" s="6">
        <v>43682</v>
      </c>
      <c r="O124" s="3" t="s">
        <v>1540</v>
      </c>
      <c r="P124" s="3" t="s">
        <v>1534</v>
      </c>
      <c r="Q124" s="6">
        <v>43634</v>
      </c>
      <c r="R124" s="46"/>
      <c r="S124" s="46" t="s">
        <v>1380</v>
      </c>
      <c r="T124" s="50" t="s">
        <v>1815</v>
      </c>
      <c r="U124" s="21" t="s">
        <v>1560</v>
      </c>
      <c r="V124" s="260" t="s">
        <v>1551</v>
      </c>
      <c r="W124" s="261">
        <v>43682.677523148152</v>
      </c>
      <c r="X124" s="38" t="s">
        <v>1555</v>
      </c>
    </row>
    <row r="125" spans="1:24" x14ac:dyDescent="0.3">
      <c r="A125" s="2">
        <v>15761</v>
      </c>
      <c r="B125" s="3" t="s">
        <v>105</v>
      </c>
      <c r="C125" s="5" t="s">
        <v>3</v>
      </c>
      <c r="D125" s="25">
        <v>61</v>
      </c>
      <c r="E125" s="26">
        <v>8</v>
      </c>
      <c r="F125" s="16">
        <v>12</v>
      </c>
      <c r="G125" s="22">
        <v>13</v>
      </c>
      <c r="H125" s="76">
        <v>150</v>
      </c>
      <c r="I125" s="6">
        <v>43307</v>
      </c>
      <c r="J125" s="7">
        <v>169</v>
      </c>
      <c r="K125" s="8">
        <v>2017</v>
      </c>
      <c r="L125" s="6">
        <v>43378</v>
      </c>
      <c r="M125" s="5"/>
      <c r="N125" s="6">
        <v>43675</v>
      </c>
      <c r="O125" s="3" t="s">
        <v>1316</v>
      </c>
      <c r="P125" s="3" t="s">
        <v>1943</v>
      </c>
      <c r="Q125" s="6">
        <v>43053</v>
      </c>
      <c r="R125" s="46"/>
      <c r="S125" s="46" t="s">
        <v>1380</v>
      </c>
      <c r="T125" s="50" t="s">
        <v>1944</v>
      </c>
      <c r="U125" s="21" t="s">
        <v>1380</v>
      </c>
      <c r="V125" s="260" t="s">
        <v>1551</v>
      </c>
      <c r="W125" s="261">
        <v>43675.443611111114</v>
      </c>
      <c r="X125" s="38" t="s">
        <v>1555</v>
      </c>
    </row>
    <row r="126" spans="1:24" x14ac:dyDescent="0.3">
      <c r="A126" s="2">
        <v>15761</v>
      </c>
      <c r="B126" s="3" t="s">
        <v>105</v>
      </c>
      <c r="C126" s="5" t="s">
        <v>3</v>
      </c>
      <c r="D126" s="25">
        <v>61</v>
      </c>
      <c r="E126" s="26">
        <v>8</v>
      </c>
      <c r="F126" s="16">
        <v>12</v>
      </c>
      <c r="G126" s="22">
        <v>13</v>
      </c>
      <c r="H126" s="22">
        <v>150</v>
      </c>
      <c r="I126" s="6">
        <v>43307</v>
      </c>
      <c r="J126" s="7">
        <v>228</v>
      </c>
      <c r="K126" s="8">
        <v>2018</v>
      </c>
      <c r="L126" s="6">
        <v>43787</v>
      </c>
      <c r="M126" s="5"/>
      <c r="N126" s="6">
        <v>43684</v>
      </c>
      <c r="O126" s="3" t="s">
        <v>1660</v>
      </c>
      <c r="P126" s="3" t="s">
        <v>1943</v>
      </c>
      <c r="Q126" s="6">
        <v>43053</v>
      </c>
      <c r="R126" s="46"/>
      <c r="S126" s="46" t="s">
        <v>1380</v>
      </c>
      <c r="T126" s="50" t="s">
        <v>1944</v>
      </c>
      <c r="U126" s="21" t="s">
        <v>1560</v>
      </c>
      <c r="V126" s="260" t="s">
        <v>1551</v>
      </c>
      <c r="W126" s="261">
        <v>43675.443703703706</v>
      </c>
      <c r="X126" s="38" t="s">
        <v>1555</v>
      </c>
    </row>
    <row r="127" spans="1:24" x14ac:dyDescent="0.3">
      <c r="A127" s="2">
        <v>15761</v>
      </c>
      <c r="B127" s="3" t="s">
        <v>105</v>
      </c>
      <c r="C127" s="5" t="s">
        <v>3</v>
      </c>
      <c r="D127" s="25">
        <v>61</v>
      </c>
      <c r="E127" s="26">
        <v>8</v>
      </c>
      <c r="F127" s="16">
        <v>12</v>
      </c>
      <c r="G127" s="22">
        <v>17</v>
      </c>
      <c r="H127" s="22">
        <v>200</v>
      </c>
      <c r="I127" s="6">
        <v>43677</v>
      </c>
      <c r="J127" s="7">
        <v>228</v>
      </c>
      <c r="K127" s="8">
        <v>2018</v>
      </c>
      <c r="L127" s="6">
        <v>43787</v>
      </c>
      <c r="M127" s="5"/>
      <c r="N127" s="6">
        <v>43684</v>
      </c>
      <c r="O127" s="3" t="s">
        <v>1660</v>
      </c>
      <c r="P127" s="3" t="s">
        <v>1943</v>
      </c>
      <c r="Q127" s="6">
        <v>43053</v>
      </c>
      <c r="R127" s="46"/>
      <c r="S127" s="46" t="s">
        <v>1380</v>
      </c>
      <c r="T127" s="50" t="s">
        <v>1944</v>
      </c>
      <c r="U127" s="21" t="s">
        <v>1560</v>
      </c>
      <c r="V127" s="260" t="s">
        <v>1551</v>
      </c>
      <c r="W127" s="261">
        <v>43684.627615740741</v>
      </c>
      <c r="X127" s="38" t="s">
        <v>1555</v>
      </c>
    </row>
    <row r="128" spans="1:24" x14ac:dyDescent="0.3">
      <c r="A128" s="2">
        <v>15813</v>
      </c>
      <c r="B128" s="3" t="s">
        <v>224</v>
      </c>
      <c r="C128" s="5" t="s">
        <v>3</v>
      </c>
      <c r="D128" s="25">
        <v>51</v>
      </c>
      <c r="E128" s="26">
        <v>6</v>
      </c>
      <c r="F128" s="16">
        <v>12</v>
      </c>
      <c r="G128" s="22">
        <v>542</v>
      </c>
      <c r="H128" s="22">
        <v>6500</v>
      </c>
      <c r="I128" s="6">
        <v>43322</v>
      </c>
      <c r="J128" s="7">
        <v>194</v>
      </c>
      <c r="K128" s="8">
        <v>2017</v>
      </c>
      <c r="L128" s="6">
        <v>43417</v>
      </c>
      <c r="M128" s="5"/>
      <c r="N128" s="6">
        <v>43683</v>
      </c>
      <c r="O128" s="3" t="s">
        <v>1347</v>
      </c>
      <c r="P128" s="3" t="s">
        <v>1526</v>
      </c>
      <c r="Q128" s="6">
        <v>43657</v>
      </c>
      <c r="R128" s="46">
        <v>3</v>
      </c>
      <c r="S128" s="46" t="s">
        <v>1953</v>
      </c>
      <c r="T128" s="50" t="s">
        <v>1573</v>
      </c>
      <c r="U128" s="21"/>
      <c r="V128" s="260" t="s">
        <v>1551</v>
      </c>
      <c r="W128" s="261">
        <v>43662.355509259258</v>
      </c>
      <c r="X128" s="38" t="s">
        <v>1555</v>
      </c>
    </row>
    <row r="129" spans="1:24" x14ac:dyDescent="0.3">
      <c r="A129" s="2">
        <v>15840</v>
      </c>
      <c r="B129" s="3" t="s">
        <v>1269</v>
      </c>
      <c r="C129" s="5" t="s">
        <v>97</v>
      </c>
      <c r="D129" s="25"/>
      <c r="E129" s="26"/>
      <c r="F129" s="16">
        <v>12</v>
      </c>
      <c r="G129" s="22">
        <v>4.583333333333333</v>
      </c>
      <c r="H129" s="22">
        <v>55</v>
      </c>
      <c r="I129" s="6">
        <v>43348</v>
      </c>
      <c r="J129" s="7">
        <v>34</v>
      </c>
      <c r="K129" s="8">
        <v>2018</v>
      </c>
      <c r="L129" s="6">
        <v>43515</v>
      </c>
      <c r="M129" s="5"/>
      <c r="N129" s="6">
        <v>43516</v>
      </c>
      <c r="O129" s="3" t="s">
        <v>1357</v>
      </c>
      <c r="P129" s="3"/>
      <c r="Q129" s="6"/>
      <c r="R129" s="46"/>
      <c r="S129" s="46"/>
      <c r="T129" s="21"/>
      <c r="U129" s="21" t="s">
        <v>1089</v>
      </c>
      <c r="V129" s="260" t="s">
        <v>1553</v>
      </c>
      <c r="W129" s="261" t="s">
        <v>1553</v>
      </c>
      <c r="X129" s="38" t="str">
        <f>"*"</f>
        <v>*</v>
      </c>
    </row>
    <row r="130" spans="1:24" x14ac:dyDescent="0.3">
      <c r="A130" s="2">
        <v>15847</v>
      </c>
      <c r="B130" s="3" t="s">
        <v>1271</v>
      </c>
      <c r="C130" s="5" t="s">
        <v>97</v>
      </c>
      <c r="D130" s="25"/>
      <c r="E130" s="26"/>
      <c r="F130" s="16">
        <v>12</v>
      </c>
      <c r="G130" s="22">
        <v>4.583333333333333</v>
      </c>
      <c r="H130" s="22">
        <v>55</v>
      </c>
      <c r="I130" s="6">
        <v>43348</v>
      </c>
      <c r="J130" s="7">
        <v>34</v>
      </c>
      <c r="K130" s="8">
        <v>2018</v>
      </c>
      <c r="L130" s="6">
        <v>43515</v>
      </c>
      <c r="M130" s="5"/>
      <c r="N130" s="6">
        <v>43516</v>
      </c>
      <c r="O130" s="3" t="s">
        <v>1357</v>
      </c>
      <c r="P130" s="3"/>
      <c r="Q130" s="6"/>
      <c r="R130" s="46"/>
      <c r="S130" s="46"/>
      <c r="T130" s="21"/>
      <c r="U130" s="21" t="s">
        <v>1089</v>
      </c>
      <c r="V130" s="260" t="s">
        <v>1553</v>
      </c>
      <c r="W130" s="261" t="s">
        <v>1553</v>
      </c>
      <c r="X130" s="38" t="str">
        <f>"*"</f>
        <v>*</v>
      </c>
    </row>
    <row r="131" spans="1:24" x14ac:dyDescent="0.3">
      <c r="A131" s="2">
        <v>15900</v>
      </c>
      <c r="B131" s="3" t="s">
        <v>1270</v>
      </c>
      <c r="C131" s="5" t="s">
        <v>97</v>
      </c>
      <c r="D131" s="25"/>
      <c r="E131" s="26"/>
      <c r="F131" s="16">
        <v>12</v>
      </c>
      <c r="G131" s="22">
        <v>3.3333333333333335</v>
      </c>
      <c r="H131" s="22">
        <v>40</v>
      </c>
      <c r="I131" s="6">
        <v>43348</v>
      </c>
      <c r="J131" s="7">
        <v>34</v>
      </c>
      <c r="K131" s="8">
        <v>2018</v>
      </c>
      <c r="L131" s="6">
        <v>43515</v>
      </c>
      <c r="M131" s="5"/>
      <c r="N131" s="6">
        <v>43516</v>
      </c>
      <c r="O131" s="3" t="s">
        <v>1357</v>
      </c>
      <c r="P131" s="3"/>
      <c r="Q131" s="6"/>
      <c r="R131" s="46"/>
      <c r="S131" s="46"/>
      <c r="T131" s="21"/>
      <c r="U131" s="21" t="s">
        <v>1089</v>
      </c>
      <c r="V131" s="260" t="s">
        <v>1553</v>
      </c>
      <c r="W131" s="261" t="s">
        <v>1553</v>
      </c>
      <c r="X131" s="38" t="str">
        <f>"*"</f>
        <v>*</v>
      </c>
    </row>
    <row r="132" spans="1:24" x14ac:dyDescent="0.3">
      <c r="A132" s="2">
        <v>16053</v>
      </c>
      <c r="B132" s="3" t="s">
        <v>385</v>
      </c>
      <c r="C132" s="5" t="s">
        <v>11</v>
      </c>
      <c r="D132" s="25">
        <v>51</v>
      </c>
      <c r="E132" s="26">
        <v>33</v>
      </c>
      <c r="F132" s="16">
        <v>12</v>
      </c>
      <c r="G132" s="22">
        <v>9</v>
      </c>
      <c r="H132" s="86">
        <v>100</v>
      </c>
      <c r="I132" s="6">
        <v>43319</v>
      </c>
      <c r="J132" s="7">
        <v>194</v>
      </c>
      <c r="K132" s="8">
        <v>2017</v>
      </c>
      <c r="L132" s="6">
        <v>43417</v>
      </c>
      <c r="M132" s="5"/>
      <c r="N132" s="6">
        <v>43683</v>
      </c>
      <c r="O132" s="3" t="s">
        <v>1347</v>
      </c>
      <c r="P132" s="3" t="s">
        <v>1974</v>
      </c>
      <c r="Q132" s="6">
        <v>43657</v>
      </c>
      <c r="R132" s="46"/>
      <c r="S132" s="46" t="s">
        <v>1380</v>
      </c>
      <c r="T132" s="50" t="s">
        <v>1573</v>
      </c>
      <c r="U132" s="21" t="s">
        <v>1380</v>
      </c>
      <c r="V132" s="260" t="s">
        <v>1551</v>
      </c>
      <c r="W132" s="261">
        <v>43683.64271990741</v>
      </c>
      <c r="X132" s="38" t="s">
        <v>1555</v>
      </c>
    </row>
    <row r="133" spans="1:24" x14ac:dyDescent="0.3">
      <c r="A133" s="2">
        <v>16300</v>
      </c>
      <c r="B133" s="3" t="s">
        <v>91</v>
      </c>
      <c r="C133" s="5" t="s">
        <v>3</v>
      </c>
      <c r="D133" s="25">
        <v>74</v>
      </c>
      <c r="E133" s="26">
        <v>9</v>
      </c>
      <c r="F133" s="16">
        <v>12</v>
      </c>
      <c r="G133" s="22">
        <v>0</v>
      </c>
      <c r="H133" s="22">
        <v>0</v>
      </c>
      <c r="I133" s="6">
        <v>43607</v>
      </c>
      <c r="J133" s="7">
        <v>189</v>
      </c>
      <c r="K133" s="8">
        <v>2018</v>
      </c>
      <c r="L133" s="6">
        <v>43724</v>
      </c>
      <c r="M133" s="5"/>
      <c r="N133" s="6">
        <v>43685</v>
      </c>
      <c r="O133" s="3" t="s">
        <v>1333</v>
      </c>
      <c r="P133" s="3" t="s">
        <v>2021</v>
      </c>
      <c r="Q133" s="6">
        <v>43677</v>
      </c>
      <c r="R133" s="46"/>
      <c r="S133" s="46" t="s">
        <v>1380</v>
      </c>
      <c r="T133" s="50" t="s">
        <v>1887</v>
      </c>
      <c r="U133" s="21" t="s">
        <v>1522</v>
      </c>
      <c r="V133" s="260" t="s">
        <v>1551</v>
      </c>
      <c r="W133" s="261">
        <v>43685.598900462966</v>
      </c>
      <c r="X133" s="38" t="s">
        <v>1555</v>
      </c>
    </row>
    <row r="134" spans="1:24" x14ac:dyDescent="0.3">
      <c r="A134" s="2">
        <v>16306</v>
      </c>
      <c r="B134" s="3" t="s">
        <v>351</v>
      </c>
      <c r="C134" s="5" t="s">
        <v>3</v>
      </c>
      <c r="D134" s="25"/>
      <c r="E134" s="26"/>
      <c r="F134" s="16">
        <v>12</v>
      </c>
      <c r="G134" s="22">
        <v>0</v>
      </c>
      <c r="H134" s="22">
        <v>0</v>
      </c>
      <c r="I134" s="6">
        <v>43607</v>
      </c>
      <c r="J134" s="7">
        <v>189</v>
      </c>
      <c r="K134" s="8">
        <v>2018</v>
      </c>
      <c r="L134" s="6">
        <v>43724</v>
      </c>
      <c r="M134" s="5"/>
      <c r="N134" s="6">
        <v>43685</v>
      </c>
      <c r="O134" s="3" t="s">
        <v>1333</v>
      </c>
      <c r="P134" s="3" t="s">
        <v>2021</v>
      </c>
      <c r="Q134" s="6">
        <v>43677</v>
      </c>
      <c r="R134" s="46"/>
      <c r="S134" s="46" t="s">
        <v>1380</v>
      </c>
      <c r="T134" s="50" t="s">
        <v>1887</v>
      </c>
      <c r="U134" s="21" t="s">
        <v>1935</v>
      </c>
      <c r="V134" s="260" t="s">
        <v>1551</v>
      </c>
      <c r="W134" s="261">
        <v>43685.600138888891</v>
      </c>
      <c r="X134" s="38" t="s">
        <v>1555</v>
      </c>
    </row>
    <row r="135" spans="1:24" x14ac:dyDescent="0.3">
      <c r="A135" s="2">
        <v>16363</v>
      </c>
      <c r="B135" s="3" t="s">
        <v>346</v>
      </c>
      <c r="C135" s="5" t="s">
        <v>3</v>
      </c>
      <c r="D135" s="25">
        <v>74</v>
      </c>
      <c r="E135" s="26">
        <v>8</v>
      </c>
      <c r="F135" s="16">
        <v>12</v>
      </c>
      <c r="G135" s="22">
        <v>13</v>
      </c>
      <c r="H135" s="22">
        <v>150</v>
      </c>
      <c r="I135" s="6">
        <v>43607</v>
      </c>
      <c r="J135" s="7"/>
      <c r="K135" s="8"/>
      <c r="L135" s="6"/>
      <c r="M135" s="5"/>
      <c r="N135" s="6">
        <v>43685</v>
      </c>
      <c r="O135" s="3" t="s">
        <v>1633</v>
      </c>
      <c r="P135" s="3" t="s">
        <v>1635</v>
      </c>
      <c r="Q135" s="6">
        <v>43371</v>
      </c>
      <c r="R135" s="46"/>
      <c r="S135" s="46" t="s">
        <v>1380</v>
      </c>
      <c r="T135" s="50" t="s">
        <v>1634</v>
      </c>
      <c r="U135" s="21" t="s">
        <v>1560</v>
      </c>
      <c r="V135" s="260" t="s">
        <v>1551</v>
      </c>
      <c r="W135" s="261">
        <v>43685.607222222221</v>
      </c>
      <c r="X135" s="38" t="s">
        <v>1555</v>
      </c>
    </row>
    <row r="136" spans="1:24" x14ac:dyDescent="0.3">
      <c r="A136" s="2">
        <v>16363</v>
      </c>
      <c r="B136" s="3" t="s">
        <v>346</v>
      </c>
      <c r="C136" s="5" t="s">
        <v>3</v>
      </c>
      <c r="D136" s="25">
        <v>74</v>
      </c>
      <c r="E136" s="26">
        <v>8</v>
      </c>
      <c r="F136" s="16">
        <v>12</v>
      </c>
      <c r="G136" s="22">
        <v>13</v>
      </c>
      <c r="H136" s="22">
        <v>150</v>
      </c>
      <c r="I136" s="6">
        <v>43607</v>
      </c>
      <c r="J136" s="7"/>
      <c r="K136" s="8"/>
      <c r="L136" s="6"/>
      <c r="M136" s="5"/>
      <c r="N136" s="6">
        <v>43685</v>
      </c>
      <c r="O136" s="3" t="s">
        <v>1633</v>
      </c>
      <c r="P136" s="3" t="s">
        <v>1635</v>
      </c>
      <c r="Q136" s="6">
        <v>43371</v>
      </c>
      <c r="R136" s="46"/>
      <c r="S136" s="46" t="s">
        <v>1380</v>
      </c>
      <c r="T136" s="50" t="s">
        <v>1634</v>
      </c>
      <c r="U136" s="21" t="s">
        <v>1560</v>
      </c>
      <c r="V136" s="260" t="s">
        <v>1551</v>
      </c>
      <c r="W136" s="261">
        <v>43685.608344907407</v>
      </c>
      <c r="X136" s="38" t="s">
        <v>1555</v>
      </c>
    </row>
    <row r="137" spans="1:24" x14ac:dyDescent="0.3">
      <c r="A137" s="2">
        <v>16365</v>
      </c>
      <c r="B137" s="3" t="s">
        <v>347</v>
      </c>
      <c r="C137" s="5" t="s">
        <v>3</v>
      </c>
      <c r="D137" s="25">
        <v>74</v>
      </c>
      <c r="E137" s="26">
        <v>8</v>
      </c>
      <c r="F137" s="16">
        <v>12</v>
      </c>
      <c r="G137" s="22">
        <v>25</v>
      </c>
      <c r="H137" s="22">
        <v>300</v>
      </c>
      <c r="I137" s="6">
        <v>43279</v>
      </c>
      <c r="J137" s="7"/>
      <c r="K137" s="8"/>
      <c r="L137" s="6"/>
      <c r="M137" s="5"/>
      <c r="N137" s="6">
        <v>43685</v>
      </c>
      <c r="O137" s="3" t="s">
        <v>1333</v>
      </c>
      <c r="P137" s="3"/>
      <c r="Q137" s="6" t="s">
        <v>1380</v>
      </c>
      <c r="R137" s="46"/>
      <c r="S137" s="46" t="s">
        <v>1380</v>
      </c>
      <c r="T137" s="50" t="s">
        <v>1380</v>
      </c>
      <c r="U137" s="21" t="s">
        <v>1380</v>
      </c>
      <c r="V137" s="260" t="s">
        <v>1551</v>
      </c>
      <c r="W137" s="261">
        <v>43591.434733796297</v>
      </c>
      <c r="X137" s="38" t="s">
        <v>1555</v>
      </c>
    </row>
    <row r="138" spans="1:24" x14ac:dyDescent="0.3">
      <c r="A138" s="2">
        <v>16528</v>
      </c>
      <c r="B138" s="3" t="s">
        <v>2007</v>
      </c>
      <c r="C138" s="5" t="s">
        <v>3</v>
      </c>
      <c r="D138" s="25">
        <v>73</v>
      </c>
      <c r="E138" s="26">
        <v>4</v>
      </c>
      <c r="F138" s="16">
        <v>12</v>
      </c>
      <c r="G138" s="22">
        <v>55</v>
      </c>
      <c r="H138" s="22">
        <v>650</v>
      </c>
      <c r="I138" s="6">
        <v>43006</v>
      </c>
      <c r="J138" s="7">
        <v>6</v>
      </c>
      <c r="K138" s="8">
        <v>2017</v>
      </c>
      <c r="L138" s="6">
        <v>43124</v>
      </c>
      <c r="M138" s="5"/>
      <c r="N138" s="6">
        <v>43685</v>
      </c>
      <c r="O138" s="3" t="s">
        <v>2008</v>
      </c>
      <c r="P138" s="3" t="s">
        <v>2009</v>
      </c>
      <c r="Q138" s="6">
        <v>43129</v>
      </c>
      <c r="R138" s="46"/>
      <c r="S138" s="46" t="s">
        <v>1380</v>
      </c>
      <c r="T138" s="50" t="s">
        <v>1999</v>
      </c>
      <c r="U138" s="21"/>
      <c r="V138" s="260" t="s">
        <v>1551</v>
      </c>
      <c r="W138" s="261">
        <v>43685.391562500001</v>
      </c>
      <c r="X138" s="38" t="s">
        <v>1555</v>
      </c>
    </row>
    <row r="139" spans="1:24" x14ac:dyDescent="0.3">
      <c r="A139" s="2">
        <v>16528</v>
      </c>
      <c r="B139" s="3" t="s">
        <v>2007</v>
      </c>
      <c r="C139" s="5" t="s">
        <v>3</v>
      </c>
      <c r="D139" s="25">
        <v>73</v>
      </c>
      <c r="E139" s="26">
        <v>4</v>
      </c>
      <c r="F139" s="16">
        <v>12</v>
      </c>
      <c r="G139" s="22">
        <v>55</v>
      </c>
      <c r="H139" s="22">
        <v>650</v>
      </c>
      <c r="I139" s="6">
        <v>43006</v>
      </c>
      <c r="J139" s="7">
        <v>14</v>
      </c>
      <c r="K139" s="8">
        <v>2018</v>
      </c>
      <c r="L139" s="6">
        <v>43480</v>
      </c>
      <c r="M139" s="5"/>
      <c r="N139" s="6">
        <v>43685</v>
      </c>
      <c r="O139" s="3" t="s">
        <v>1706</v>
      </c>
      <c r="P139" s="3" t="s">
        <v>2009</v>
      </c>
      <c r="Q139" s="6">
        <v>43129</v>
      </c>
      <c r="R139" s="46"/>
      <c r="S139" s="46" t="s">
        <v>1380</v>
      </c>
      <c r="T139" s="50" t="s">
        <v>1999</v>
      </c>
      <c r="U139" s="21" t="s">
        <v>1560</v>
      </c>
      <c r="V139" s="260" t="s">
        <v>1551</v>
      </c>
      <c r="W139" s="261">
        <v>43685.392905092594</v>
      </c>
      <c r="X139" s="38" t="s">
        <v>1555</v>
      </c>
    </row>
    <row r="140" spans="1:24" x14ac:dyDescent="0.3">
      <c r="A140" s="2">
        <v>16532</v>
      </c>
      <c r="B140" s="3" t="s">
        <v>1201</v>
      </c>
      <c r="C140" s="5" t="s">
        <v>3</v>
      </c>
      <c r="D140" s="25">
        <v>73</v>
      </c>
      <c r="E140" s="26">
        <v>4</v>
      </c>
      <c r="F140" s="16">
        <v>12</v>
      </c>
      <c r="G140" s="22">
        <v>10</v>
      </c>
      <c r="H140" s="22">
        <v>110</v>
      </c>
      <c r="I140" s="6">
        <v>43006</v>
      </c>
      <c r="J140" s="7">
        <v>6</v>
      </c>
      <c r="K140" s="8">
        <v>2017</v>
      </c>
      <c r="L140" s="6">
        <v>43124</v>
      </c>
      <c r="M140" s="5"/>
      <c r="N140" s="6">
        <v>43685</v>
      </c>
      <c r="O140" s="3" t="s">
        <v>1340</v>
      </c>
      <c r="P140" s="3" t="s">
        <v>2009</v>
      </c>
      <c r="Q140" s="6">
        <v>43129</v>
      </c>
      <c r="R140" s="46"/>
      <c r="S140" s="46" t="s">
        <v>1380</v>
      </c>
      <c r="T140" s="50" t="s">
        <v>1999</v>
      </c>
      <c r="U140" s="21" t="s">
        <v>1380</v>
      </c>
      <c r="V140" s="260" t="s">
        <v>1551</v>
      </c>
      <c r="W140" s="261">
        <v>43685.39502314815</v>
      </c>
      <c r="X140" s="38" t="s">
        <v>1555</v>
      </c>
    </row>
    <row r="141" spans="1:24" x14ac:dyDescent="0.3">
      <c r="A141" s="2">
        <v>16532</v>
      </c>
      <c r="B141" s="3" t="s">
        <v>1201</v>
      </c>
      <c r="C141" s="5" t="s">
        <v>3</v>
      </c>
      <c r="D141" s="25">
        <v>73</v>
      </c>
      <c r="E141" s="26">
        <v>4</v>
      </c>
      <c r="F141" s="16">
        <v>12</v>
      </c>
      <c r="G141" s="22">
        <v>10</v>
      </c>
      <c r="H141" s="22">
        <v>110</v>
      </c>
      <c r="I141" s="6">
        <v>43006</v>
      </c>
      <c r="J141" s="7">
        <v>14</v>
      </c>
      <c r="K141" s="8">
        <v>2018</v>
      </c>
      <c r="L141" s="6">
        <v>43480</v>
      </c>
      <c r="M141" s="5"/>
      <c r="N141" s="6">
        <v>43685</v>
      </c>
      <c r="O141" s="3" t="s">
        <v>1706</v>
      </c>
      <c r="P141" s="3" t="s">
        <v>2009</v>
      </c>
      <c r="Q141" s="6">
        <v>43129</v>
      </c>
      <c r="R141" s="46"/>
      <c r="S141" s="46" t="s">
        <v>1380</v>
      </c>
      <c r="T141" s="50" t="s">
        <v>1999</v>
      </c>
      <c r="U141" s="21" t="s">
        <v>1560</v>
      </c>
      <c r="V141" s="260" t="s">
        <v>1551</v>
      </c>
      <c r="W141" s="261">
        <v>43685.395115740743</v>
      </c>
      <c r="X141" s="38" t="s">
        <v>1555</v>
      </c>
    </row>
    <row r="142" spans="1:24" x14ac:dyDescent="0.3">
      <c r="A142" s="2">
        <v>16532</v>
      </c>
      <c r="B142" s="3" t="s">
        <v>1201</v>
      </c>
      <c r="C142" s="5" t="s">
        <v>3</v>
      </c>
      <c r="D142" s="25">
        <v>73</v>
      </c>
      <c r="E142" s="26">
        <v>4</v>
      </c>
      <c r="F142" s="16">
        <v>12</v>
      </c>
      <c r="G142" s="22">
        <v>0</v>
      </c>
      <c r="H142" s="22">
        <v>0</v>
      </c>
      <c r="I142" s="6">
        <v>43397</v>
      </c>
      <c r="J142" s="7">
        <v>14</v>
      </c>
      <c r="K142" s="8">
        <v>2018</v>
      </c>
      <c r="L142" s="6">
        <v>43480</v>
      </c>
      <c r="M142" s="5"/>
      <c r="N142" s="6">
        <v>43685</v>
      </c>
      <c r="O142" s="3" t="s">
        <v>1706</v>
      </c>
      <c r="P142" s="3" t="s">
        <v>1708</v>
      </c>
      <c r="Q142" s="6">
        <v>43504</v>
      </c>
      <c r="R142" s="46"/>
      <c r="S142" s="46" t="s">
        <v>1380</v>
      </c>
      <c r="T142" s="50" t="s">
        <v>1707</v>
      </c>
      <c r="U142" s="21" t="s">
        <v>1560</v>
      </c>
      <c r="V142" s="260" t="s">
        <v>1551</v>
      </c>
      <c r="W142" s="261">
        <v>43685.399895833332</v>
      </c>
      <c r="X142" s="38" t="s">
        <v>1555</v>
      </c>
    </row>
    <row r="143" spans="1:24" x14ac:dyDescent="0.3">
      <c r="A143" s="2">
        <v>16532</v>
      </c>
      <c r="B143" s="3" t="s">
        <v>1201</v>
      </c>
      <c r="C143" s="5" t="s">
        <v>3</v>
      </c>
      <c r="D143" s="25">
        <v>73</v>
      </c>
      <c r="E143" s="26">
        <v>4</v>
      </c>
      <c r="F143" s="16">
        <v>12</v>
      </c>
      <c r="G143" s="22">
        <v>0</v>
      </c>
      <c r="H143" s="22">
        <v>0</v>
      </c>
      <c r="I143" s="6">
        <v>43397</v>
      </c>
      <c r="J143" s="7">
        <v>9</v>
      </c>
      <c r="K143" s="8">
        <v>2019</v>
      </c>
      <c r="L143" s="6">
        <v>43850</v>
      </c>
      <c r="M143" s="5"/>
      <c r="N143" s="6">
        <v>43685</v>
      </c>
      <c r="O143" s="3" t="s">
        <v>1706</v>
      </c>
      <c r="P143" s="3" t="s">
        <v>1708</v>
      </c>
      <c r="Q143" s="6">
        <v>43504</v>
      </c>
      <c r="R143" s="46"/>
      <c r="S143" s="46" t="s">
        <v>1380</v>
      </c>
      <c r="T143" s="50" t="s">
        <v>1707</v>
      </c>
      <c r="U143" s="21" t="s">
        <v>1522</v>
      </c>
      <c r="V143" s="260" t="s">
        <v>1551</v>
      </c>
      <c r="W143" s="261">
        <v>43685.400092592594</v>
      </c>
      <c r="X143" s="38" t="s">
        <v>1555</v>
      </c>
    </row>
    <row r="144" spans="1:24" x14ac:dyDescent="0.3">
      <c r="A144" s="2">
        <v>16571</v>
      </c>
      <c r="B144" s="3" t="s">
        <v>746</v>
      </c>
      <c r="C144" s="5" t="s">
        <v>14</v>
      </c>
      <c r="D144" s="25">
        <v>48</v>
      </c>
      <c r="E144" s="26">
        <v>24</v>
      </c>
      <c r="F144" s="16">
        <v>12</v>
      </c>
      <c r="G144" s="22">
        <v>284</v>
      </c>
      <c r="H144" s="22">
        <v>3400</v>
      </c>
      <c r="I144" s="6">
        <v>43315</v>
      </c>
      <c r="J144" s="7"/>
      <c r="K144" s="8"/>
      <c r="L144" s="6"/>
      <c r="M144" s="5"/>
      <c r="N144" s="6">
        <v>43679</v>
      </c>
      <c r="O144" s="3" t="s">
        <v>1342</v>
      </c>
      <c r="P144" s="3" t="s">
        <v>1674</v>
      </c>
      <c r="Q144" s="6">
        <v>43445</v>
      </c>
      <c r="R144" s="46"/>
      <c r="S144" s="46" t="s">
        <v>1380</v>
      </c>
      <c r="T144" s="50" t="s">
        <v>1673</v>
      </c>
      <c r="U144" s="21" t="s">
        <v>1380</v>
      </c>
      <c r="V144" s="260" t="s">
        <v>1551</v>
      </c>
      <c r="W144" s="261">
        <v>43679.354641203703</v>
      </c>
      <c r="X144" s="38" t="s">
        <v>1555</v>
      </c>
    </row>
    <row r="145" spans="1:24" x14ac:dyDescent="0.3">
      <c r="A145" s="2">
        <v>16571</v>
      </c>
      <c r="B145" s="3" t="s">
        <v>746</v>
      </c>
      <c r="C145" s="5" t="s">
        <v>14</v>
      </c>
      <c r="D145" s="25">
        <v>48</v>
      </c>
      <c r="E145" s="26">
        <v>24</v>
      </c>
      <c r="F145" s="16">
        <v>12</v>
      </c>
      <c r="G145" s="22">
        <v>284</v>
      </c>
      <c r="H145" s="22">
        <v>3400</v>
      </c>
      <c r="I145" s="6">
        <v>43315</v>
      </c>
      <c r="J145" s="7"/>
      <c r="K145" s="8"/>
      <c r="L145" s="6"/>
      <c r="M145" s="5"/>
      <c r="N145" s="6">
        <v>43683</v>
      </c>
      <c r="O145" s="3" t="s">
        <v>1672</v>
      </c>
      <c r="P145" s="3" t="s">
        <v>1971</v>
      </c>
      <c r="Q145" s="6">
        <v>43129</v>
      </c>
      <c r="R145" s="46"/>
      <c r="S145" s="46" t="s">
        <v>1380</v>
      </c>
      <c r="T145" s="50" t="s">
        <v>1970</v>
      </c>
      <c r="U145" s="21" t="s">
        <v>1560</v>
      </c>
      <c r="V145" s="260" t="s">
        <v>1551</v>
      </c>
      <c r="W145" s="261">
        <v>43679.355671296296</v>
      </c>
      <c r="X145" s="38" t="s">
        <v>1555</v>
      </c>
    </row>
    <row r="146" spans="1:24" x14ac:dyDescent="0.3">
      <c r="A146" s="2">
        <v>16571</v>
      </c>
      <c r="B146" s="3" t="s">
        <v>746</v>
      </c>
      <c r="C146" s="5" t="s">
        <v>14</v>
      </c>
      <c r="D146" s="25">
        <v>48</v>
      </c>
      <c r="E146" s="26">
        <v>24</v>
      </c>
      <c r="F146" s="16">
        <v>12</v>
      </c>
      <c r="G146" s="22">
        <v>284</v>
      </c>
      <c r="H146" s="22">
        <v>3400</v>
      </c>
      <c r="I146" s="6">
        <v>43315</v>
      </c>
      <c r="J146" s="7"/>
      <c r="K146" s="8"/>
      <c r="L146" s="6"/>
      <c r="M146" s="5"/>
      <c r="N146" s="6">
        <v>43683</v>
      </c>
      <c r="O146" s="3" t="s">
        <v>1672</v>
      </c>
      <c r="P146" s="3" t="s">
        <v>1971</v>
      </c>
      <c r="Q146" s="6">
        <v>43129</v>
      </c>
      <c r="R146" s="46"/>
      <c r="S146" s="46" t="s">
        <v>1380</v>
      </c>
      <c r="T146" s="50" t="s">
        <v>1970</v>
      </c>
      <c r="U146" s="21" t="s">
        <v>1560</v>
      </c>
      <c r="V146" s="260" t="s">
        <v>1551</v>
      </c>
      <c r="W146" s="261">
        <v>43683.616446759261</v>
      </c>
      <c r="X146" s="38" t="s">
        <v>1555</v>
      </c>
    </row>
    <row r="147" spans="1:24" x14ac:dyDescent="0.3">
      <c r="A147" s="2">
        <v>16571</v>
      </c>
      <c r="B147" s="3" t="s">
        <v>746</v>
      </c>
      <c r="C147" s="5" t="s">
        <v>14</v>
      </c>
      <c r="D147" s="25">
        <v>48</v>
      </c>
      <c r="E147" s="26">
        <v>24</v>
      </c>
      <c r="F147" s="16">
        <v>12</v>
      </c>
      <c r="G147" s="22">
        <v>317</v>
      </c>
      <c r="H147" s="22">
        <v>3800</v>
      </c>
      <c r="I147" s="6">
        <v>43663</v>
      </c>
      <c r="J147" s="7">
        <v>192</v>
      </c>
      <c r="K147" s="8">
        <v>2017</v>
      </c>
      <c r="L147" s="6">
        <v>43416</v>
      </c>
      <c r="M147" s="5"/>
      <c r="N147" s="6">
        <v>43683</v>
      </c>
      <c r="O147" s="3" t="s">
        <v>1342</v>
      </c>
      <c r="P147" s="3" t="s">
        <v>1674</v>
      </c>
      <c r="Q147" s="6">
        <v>43445</v>
      </c>
      <c r="R147" s="46">
        <v>1</v>
      </c>
      <c r="S147" s="46" t="s">
        <v>1380</v>
      </c>
      <c r="T147" s="50" t="s">
        <v>1673</v>
      </c>
      <c r="U147" s="21" t="s">
        <v>1560</v>
      </c>
      <c r="V147" s="260" t="s">
        <v>1551</v>
      </c>
      <c r="W147" s="261">
        <v>43683.617615740739</v>
      </c>
      <c r="X147" s="38" t="s">
        <v>1555</v>
      </c>
    </row>
    <row r="148" spans="1:24" x14ac:dyDescent="0.3">
      <c r="A148" s="2">
        <v>16571</v>
      </c>
      <c r="B148" s="3" t="s">
        <v>746</v>
      </c>
      <c r="C148" s="5" t="s">
        <v>14</v>
      </c>
      <c r="D148" s="25">
        <v>48</v>
      </c>
      <c r="E148" s="26">
        <v>24</v>
      </c>
      <c r="F148" s="16">
        <v>12</v>
      </c>
      <c r="G148" s="22">
        <v>317</v>
      </c>
      <c r="H148" s="22">
        <v>3800</v>
      </c>
      <c r="I148" s="6">
        <v>43663</v>
      </c>
      <c r="J148" s="7">
        <v>192</v>
      </c>
      <c r="K148" s="8">
        <v>2017</v>
      </c>
      <c r="L148" s="6">
        <v>43416</v>
      </c>
      <c r="M148" s="5"/>
      <c r="N148" s="6">
        <v>43683</v>
      </c>
      <c r="O148" s="3" t="s">
        <v>1342</v>
      </c>
      <c r="P148" s="3" t="s">
        <v>1674</v>
      </c>
      <c r="Q148" s="6">
        <v>43445</v>
      </c>
      <c r="R148" s="46">
        <v>1</v>
      </c>
      <c r="S148" s="46" t="s">
        <v>1380</v>
      </c>
      <c r="T148" s="50" t="s">
        <v>1673</v>
      </c>
      <c r="U148" s="21" t="s">
        <v>1560</v>
      </c>
      <c r="V148" s="260" t="s">
        <v>1551</v>
      </c>
      <c r="W148" s="261">
        <v>43683.619953703703</v>
      </c>
      <c r="X148" s="38" t="s">
        <v>1555</v>
      </c>
    </row>
    <row r="149" spans="1:24" x14ac:dyDescent="0.3">
      <c r="A149" s="2">
        <v>16956</v>
      </c>
      <c r="B149" s="3" t="s">
        <v>579</v>
      </c>
      <c r="C149" s="5" t="s">
        <v>3</v>
      </c>
      <c r="D149" s="25">
        <v>61</v>
      </c>
      <c r="E149" s="26">
        <v>8</v>
      </c>
      <c r="F149" s="16">
        <v>12</v>
      </c>
      <c r="G149" s="22">
        <v>17</v>
      </c>
      <c r="H149" s="22">
        <v>200</v>
      </c>
      <c r="I149" s="6">
        <v>43418</v>
      </c>
      <c r="J149" s="7">
        <v>20</v>
      </c>
      <c r="K149" s="8">
        <v>2018</v>
      </c>
      <c r="L149" s="6">
        <v>43486</v>
      </c>
      <c r="M149" s="5"/>
      <c r="N149" s="6">
        <v>43675</v>
      </c>
      <c r="O149" s="3" t="s">
        <v>1341</v>
      </c>
      <c r="P149" s="3" t="s">
        <v>1742</v>
      </c>
      <c r="Q149" s="6">
        <v>43657</v>
      </c>
      <c r="R149" s="46"/>
      <c r="S149" s="46" t="s">
        <v>1380</v>
      </c>
      <c r="T149" s="50" t="s">
        <v>1741</v>
      </c>
      <c r="U149" s="21" t="s">
        <v>1380</v>
      </c>
      <c r="V149" s="260" t="s">
        <v>1551</v>
      </c>
      <c r="W149" s="261">
        <v>43675.352037037039</v>
      </c>
      <c r="X149" s="38" t="s">
        <v>1555</v>
      </c>
    </row>
    <row r="150" spans="1:24" x14ac:dyDescent="0.3">
      <c r="A150" s="2">
        <v>16978</v>
      </c>
      <c r="B150" s="3" t="s">
        <v>580</v>
      </c>
      <c r="C150" s="5" t="s">
        <v>3</v>
      </c>
      <c r="D150" s="25">
        <v>61</v>
      </c>
      <c r="E150" s="26">
        <v>8</v>
      </c>
      <c r="F150" s="16">
        <v>12</v>
      </c>
      <c r="G150" s="22">
        <v>13</v>
      </c>
      <c r="H150" s="22">
        <v>150</v>
      </c>
      <c r="I150" s="6">
        <v>43418</v>
      </c>
      <c r="J150" s="7">
        <v>20</v>
      </c>
      <c r="K150" s="8">
        <v>2018</v>
      </c>
      <c r="L150" s="6">
        <v>43486</v>
      </c>
      <c r="M150" s="5"/>
      <c r="N150" s="6">
        <v>43675</v>
      </c>
      <c r="O150" s="3" t="s">
        <v>1341</v>
      </c>
      <c r="P150" s="3" t="s">
        <v>1742</v>
      </c>
      <c r="Q150" s="6">
        <v>43657</v>
      </c>
      <c r="R150" s="46"/>
      <c r="S150" s="46" t="s">
        <v>1380</v>
      </c>
      <c r="T150" s="50" t="s">
        <v>1741</v>
      </c>
      <c r="U150" s="21" t="s">
        <v>1380</v>
      </c>
      <c r="V150" s="260" t="s">
        <v>1551</v>
      </c>
      <c r="W150" s="261">
        <v>43675.353055555555</v>
      </c>
      <c r="X150" s="38" t="s">
        <v>1555</v>
      </c>
    </row>
    <row r="151" spans="1:24" x14ac:dyDescent="0.3">
      <c r="A151" s="2">
        <v>17132</v>
      </c>
      <c r="B151" s="3" t="s">
        <v>132</v>
      </c>
      <c r="C151" s="5" t="s">
        <v>5</v>
      </c>
      <c r="D151" s="25"/>
      <c r="E151" s="26"/>
      <c r="F151" s="16">
        <v>12</v>
      </c>
      <c r="G151" s="22">
        <v>333.33333333333331</v>
      </c>
      <c r="H151" s="22">
        <v>4000</v>
      </c>
      <c r="I151" s="6">
        <v>43074</v>
      </c>
      <c r="J151" s="7">
        <v>61</v>
      </c>
      <c r="K151" s="8">
        <v>2018</v>
      </c>
      <c r="L151" s="6">
        <v>43536</v>
      </c>
      <c r="M151" s="5"/>
      <c r="N151" s="6">
        <v>43516</v>
      </c>
      <c r="O151" s="3" t="s">
        <v>1348</v>
      </c>
      <c r="P151" s="3"/>
      <c r="Q151" s="6"/>
      <c r="R151" s="46"/>
      <c r="S151" s="46"/>
      <c r="T151" s="21"/>
      <c r="U151" s="21" t="s">
        <v>1163</v>
      </c>
      <c r="V151" s="260" t="s">
        <v>1553</v>
      </c>
      <c r="W151" s="261" t="s">
        <v>1553</v>
      </c>
      <c r="X151" s="38" t="str">
        <f>"*"</f>
        <v>*</v>
      </c>
    </row>
    <row r="152" spans="1:24" x14ac:dyDescent="0.3">
      <c r="A152" s="2">
        <v>17134</v>
      </c>
      <c r="B152" s="3" t="s">
        <v>795</v>
      </c>
      <c r="C152" s="5" t="s">
        <v>5</v>
      </c>
      <c r="D152" s="25"/>
      <c r="E152" s="26"/>
      <c r="F152" s="16">
        <v>12</v>
      </c>
      <c r="G152" s="22">
        <v>0</v>
      </c>
      <c r="H152" s="22">
        <v>0</v>
      </c>
      <c r="I152" s="6">
        <v>43074</v>
      </c>
      <c r="J152" s="7">
        <v>61</v>
      </c>
      <c r="K152" s="8">
        <v>2018</v>
      </c>
      <c r="L152" s="6">
        <v>43536</v>
      </c>
      <c r="M152" s="5"/>
      <c r="N152" s="6">
        <v>43516</v>
      </c>
      <c r="O152" s="3" t="s">
        <v>1348</v>
      </c>
      <c r="P152" s="3"/>
      <c r="Q152" s="6"/>
      <c r="R152" s="46"/>
      <c r="S152" s="46"/>
      <c r="T152" s="21"/>
      <c r="U152" s="21" t="s">
        <v>1163</v>
      </c>
      <c r="V152" s="260" t="s">
        <v>1553</v>
      </c>
      <c r="W152" s="261" t="s">
        <v>1553</v>
      </c>
      <c r="X152" s="38" t="str">
        <f>"*"</f>
        <v>*</v>
      </c>
    </row>
    <row r="153" spans="1:24" x14ac:dyDescent="0.3">
      <c r="A153" s="2">
        <v>17136</v>
      </c>
      <c r="B153" s="3" t="s">
        <v>796</v>
      </c>
      <c r="C153" s="5" t="s">
        <v>87</v>
      </c>
      <c r="D153" s="25"/>
      <c r="E153" s="26"/>
      <c r="F153" s="16">
        <v>12</v>
      </c>
      <c r="G153" s="22">
        <v>250</v>
      </c>
      <c r="H153" s="22">
        <v>3000</v>
      </c>
      <c r="I153" s="6">
        <v>43074</v>
      </c>
      <c r="J153" s="7">
        <v>61</v>
      </c>
      <c r="K153" s="8">
        <v>2018</v>
      </c>
      <c r="L153" s="6">
        <v>43536</v>
      </c>
      <c r="M153" s="5"/>
      <c r="N153" s="6">
        <v>43516</v>
      </c>
      <c r="O153" s="3" t="s">
        <v>1348</v>
      </c>
      <c r="P153" s="3"/>
      <c r="Q153" s="6"/>
      <c r="R153" s="46"/>
      <c r="S153" s="46"/>
      <c r="T153" s="21"/>
      <c r="U153" s="21" t="s">
        <v>1163</v>
      </c>
      <c r="V153" s="260" t="s">
        <v>1553</v>
      </c>
      <c r="W153" s="261" t="s">
        <v>1553</v>
      </c>
      <c r="X153" s="38" t="str">
        <f>"*"</f>
        <v>*</v>
      </c>
    </row>
    <row r="154" spans="1:24" x14ac:dyDescent="0.3">
      <c r="A154" s="2">
        <v>17299</v>
      </c>
      <c r="B154" s="3" t="s">
        <v>1253</v>
      </c>
      <c r="C154" s="5" t="s">
        <v>5</v>
      </c>
      <c r="D154" s="25"/>
      <c r="E154" s="26"/>
      <c r="F154" s="16">
        <v>12</v>
      </c>
      <c r="G154" s="22">
        <v>8.3333333333333339</v>
      </c>
      <c r="H154" s="22">
        <v>100</v>
      </c>
      <c r="I154" s="6">
        <v>43074</v>
      </c>
      <c r="J154" s="7">
        <v>61</v>
      </c>
      <c r="K154" s="8">
        <v>2018</v>
      </c>
      <c r="L154" s="6">
        <v>43536</v>
      </c>
      <c r="M154" s="5"/>
      <c r="N154" s="6">
        <v>43516</v>
      </c>
      <c r="O154" s="3" t="s">
        <v>1348</v>
      </c>
      <c r="P154" s="3"/>
      <c r="Q154" s="6"/>
      <c r="R154" s="46"/>
      <c r="S154" s="46"/>
      <c r="T154" s="21"/>
      <c r="U154" s="21" t="s">
        <v>1163</v>
      </c>
      <c r="V154" s="260" t="s">
        <v>1553</v>
      </c>
      <c r="W154" s="261" t="s">
        <v>1553</v>
      </c>
      <c r="X154" s="38" t="str">
        <f>"*"</f>
        <v>*</v>
      </c>
    </row>
    <row r="155" spans="1:24" x14ac:dyDescent="0.3">
      <c r="A155" s="2">
        <v>17362</v>
      </c>
      <c r="B155" s="3" t="s">
        <v>885</v>
      </c>
      <c r="C155" s="5" t="s">
        <v>86</v>
      </c>
      <c r="D155" s="25">
        <v>57</v>
      </c>
      <c r="E155" s="26">
        <v>15</v>
      </c>
      <c r="F155" s="16">
        <v>12</v>
      </c>
      <c r="G155" s="22">
        <v>750</v>
      </c>
      <c r="H155" s="22">
        <v>9000</v>
      </c>
      <c r="I155" s="6">
        <v>43320</v>
      </c>
      <c r="J155" s="7">
        <v>99</v>
      </c>
      <c r="K155" s="8">
        <v>2017</v>
      </c>
      <c r="L155" s="6">
        <v>43636</v>
      </c>
      <c r="M155" s="5"/>
      <c r="N155" s="6">
        <v>43598</v>
      </c>
      <c r="O155" s="3" t="s">
        <v>1354</v>
      </c>
      <c r="P155" s="3" t="s">
        <v>1561</v>
      </c>
      <c r="Q155" s="6">
        <v>43697</v>
      </c>
      <c r="R155" s="46"/>
      <c r="S155" s="46"/>
      <c r="T155" s="21"/>
      <c r="U155" s="21" t="s">
        <v>1535</v>
      </c>
      <c r="V155" s="260" t="s">
        <v>1551</v>
      </c>
      <c r="W155" s="261">
        <v>43598.676805555559</v>
      </c>
      <c r="X155" s="38" t="s">
        <v>1555</v>
      </c>
    </row>
    <row r="156" spans="1:24" x14ac:dyDescent="0.3">
      <c r="A156" s="2">
        <v>17370</v>
      </c>
      <c r="B156" s="3" t="s">
        <v>886</v>
      </c>
      <c r="C156" s="5" t="s">
        <v>86</v>
      </c>
      <c r="D156" s="25">
        <v>57</v>
      </c>
      <c r="E156" s="26">
        <v>15</v>
      </c>
      <c r="F156" s="16">
        <v>12</v>
      </c>
      <c r="G156" s="22">
        <v>750</v>
      </c>
      <c r="H156" s="22">
        <v>9000</v>
      </c>
      <c r="I156" s="6">
        <v>43320</v>
      </c>
      <c r="J156" s="7">
        <v>99</v>
      </c>
      <c r="K156" s="8">
        <v>2017</v>
      </c>
      <c r="L156" s="6">
        <v>43271</v>
      </c>
      <c r="M156" s="5"/>
      <c r="N156" s="6">
        <v>43598</v>
      </c>
      <c r="O156" s="3" t="s">
        <v>1354</v>
      </c>
      <c r="P156" s="3" t="s">
        <v>1561</v>
      </c>
      <c r="Q156" s="6">
        <v>43697</v>
      </c>
      <c r="R156" s="46"/>
      <c r="S156" s="46"/>
      <c r="T156" s="21"/>
      <c r="U156" s="21" t="s">
        <v>1535</v>
      </c>
      <c r="V156" s="260" t="s">
        <v>1551</v>
      </c>
      <c r="W156" s="261">
        <v>43598.678738425922</v>
      </c>
      <c r="X156" s="38" t="s">
        <v>1555</v>
      </c>
    </row>
    <row r="157" spans="1:24" x14ac:dyDescent="0.3">
      <c r="A157" s="2">
        <v>17371</v>
      </c>
      <c r="B157" s="3" t="s">
        <v>887</v>
      </c>
      <c r="C157" s="5" t="s">
        <v>86</v>
      </c>
      <c r="D157" s="25">
        <v>57</v>
      </c>
      <c r="E157" s="26">
        <v>15</v>
      </c>
      <c r="F157" s="16">
        <v>12</v>
      </c>
      <c r="G157" s="22">
        <v>750</v>
      </c>
      <c r="H157" s="22">
        <v>9000</v>
      </c>
      <c r="I157" s="6">
        <v>43320</v>
      </c>
      <c r="J157" s="7">
        <v>117</v>
      </c>
      <c r="K157" s="8">
        <v>2017</v>
      </c>
      <c r="L157" s="6">
        <v>43299</v>
      </c>
      <c r="M157" s="5"/>
      <c r="N157" s="6">
        <v>43598</v>
      </c>
      <c r="O157" s="3" t="s">
        <v>1354</v>
      </c>
      <c r="P157" s="3" t="s">
        <v>1561</v>
      </c>
      <c r="Q157" s="6">
        <v>43697</v>
      </c>
      <c r="R157" s="46"/>
      <c r="S157" s="46"/>
      <c r="T157" s="21"/>
      <c r="U157" s="21" t="s">
        <v>1562</v>
      </c>
      <c r="V157" s="260" t="s">
        <v>1551</v>
      </c>
      <c r="W157" s="261">
        <v>43598.674201388887</v>
      </c>
      <c r="X157" s="38" t="s">
        <v>1555</v>
      </c>
    </row>
    <row r="158" spans="1:24" x14ac:dyDescent="0.3">
      <c r="A158" s="2">
        <v>17422</v>
      </c>
      <c r="B158" s="3" t="s">
        <v>78</v>
      </c>
      <c r="C158" s="5" t="s">
        <v>3</v>
      </c>
      <c r="D158" s="25">
        <v>61</v>
      </c>
      <c r="E158" s="26">
        <v>11</v>
      </c>
      <c r="F158" s="16">
        <v>12</v>
      </c>
      <c r="G158" s="22">
        <v>4</v>
      </c>
      <c r="H158" s="76">
        <v>40</v>
      </c>
      <c r="I158" s="6">
        <v>43307</v>
      </c>
      <c r="J158" s="7">
        <v>169</v>
      </c>
      <c r="K158" s="8">
        <v>2017</v>
      </c>
      <c r="L158" s="6">
        <v>43378</v>
      </c>
      <c r="M158" s="5"/>
      <c r="N158" s="6">
        <v>43675</v>
      </c>
      <c r="O158" s="3" t="s">
        <v>1316</v>
      </c>
      <c r="P158" s="3" t="s">
        <v>1943</v>
      </c>
      <c r="Q158" s="6">
        <v>43053</v>
      </c>
      <c r="R158" s="46"/>
      <c r="S158" s="46" t="s">
        <v>1380</v>
      </c>
      <c r="T158" s="50" t="s">
        <v>1944</v>
      </c>
      <c r="U158" s="21" t="s">
        <v>1380</v>
      </c>
      <c r="V158" s="260" t="s">
        <v>1551</v>
      </c>
      <c r="W158" s="261">
        <v>43675.44425925926</v>
      </c>
      <c r="X158" s="38" t="s">
        <v>1555</v>
      </c>
    </row>
    <row r="159" spans="1:24" x14ac:dyDescent="0.3">
      <c r="A159" s="2">
        <v>17422</v>
      </c>
      <c r="B159" s="3" t="s">
        <v>78</v>
      </c>
      <c r="C159" s="5" t="s">
        <v>3</v>
      </c>
      <c r="D159" s="25">
        <v>61</v>
      </c>
      <c r="E159" s="26">
        <v>11</v>
      </c>
      <c r="F159" s="16">
        <v>12</v>
      </c>
      <c r="G159" s="22">
        <v>4</v>
      </c>
      <c r="H159" s="22">
        <v>40</v>
      </c>
      <c r="I159" s="6">
        <v>43307</v>
      </c>
      <c r="J159" s="7">
        <v>228</v>
      </c>
      <c r="K159" s="8">
        <v>2018</v>
      </c>
      <c r="L159" s="6">
        <v>43787</v>
      </c>
      <c r="M159" s="5"/>
      <c r="N159" s="6">
        <v>43684</v>
      </c>
      <c r="O159" s="3" t="s">
        <v>1660</v>
      </c>
      <c r="P159" s="3" t="s">
        <v>1943</v>
      </c>
      <c r="Q159" s="6">
        <v>43053</v>
      </c>
      <c r="R159" s="46"/>
      <c r="S159" s="46" t="s">
        <v>1380</v>
      </c>
      <c r="T159" s="50" t="s">
        <v>1944</v>
      </c>
      <c r="U159" s="21" t="s">
        <v>1560</v>
      </c>
      <c r="V159" s="260" t="s">
        <v>1551</v>
      </c>
      <c r="W159" s="261">
        <v>43675.444340277776</v>
      </c>
      <c r="X159" s="38" t="s">
        <v>1555</v>
      </c>
    </row>
    <row r="160" spans="1:24" x14ac:dyDescent="0.3">
      <c r="A160" s="2">
        <v>17426</v>
      </c>
      <c r="B160" s="3" t="s">
        <v>76</v>
      </c>
      <c r="C160" s="5" t="s">
        <v>3</v>
      </c>
      <c r="D160" s="25">
        <v>61</v>
      </c>
      <c r="E160" s="26">
        <v>11</v>
      </c>
      <c r="F160" s="16">
        <v>12</v>
      </c>
      <c r="G160" s="22">
        <v>2</v>
      </c>
      <c r="H160" s="76">
        <v>20</v>
      </c>
      <c r="I160" s="6">
        <v>43307</v>
      </c>
      <c r="J160" s="7">
        <v>169</v>
      </c>
      <c r="K160" s="8">
        <v>2017</v>
      </c>
      <c r="L160" s="6">
        <v>43378</v>
      </c>
      <c r="M160" s="5"/>
      <c r="N160" s="6">
        <v>43675</v>
      </c>
      <c r="O160" s="3" t="s">
        <v>1316</v>
      </c>
      <c r="P160" s="3" t="s">
        <v>1943</v>
      </c>
      <c r="Q160" s="6">
        <v>43053</v>
      </c>
      <c r="R160" s="46"/>
      <c r="S160" s="46" t="s">
        <v>1380</v>
      </c>
      <c r="T160" s="50" t="s">
        <v>1944</v>
      </c>
      <c r="U160" s="21" t="s">
        <v>1380</v>
      </c>
      <c r="V160" s="260" t="s">
        <v>1551</v>
      </c>
      <c r="W160" s="261">
        <v>43675.444780092592</v>
      </c>
      <c r="X160" s="38" t="s">
        <v>1555</v>
      </c>
    </row>
    <row r="161" spans="1:24" x14ac:dyDescent="0.3">
      <c r="A161" s="2">
        <v>17426</v>
      </c>
      <c r="B161" s="3" t="s">
        <v>76</v>
      </c>
      <c r="C161" s="5" t="s">
        <v>3</v>
      </c>
      <c r="D161" s="25">
        <v>61</v>
      </c>
      <c r="E161" s="26">
        <v>11</v>
      </c>
      <c r="F161" s="16">
        <v>12</v>
      </c>
      <c r="G161" s="22">
        <v>2</v>
      </c>
      <c r="H161" s="22">
        <v>20</v>
      </c>
      <c r="I161" s="6">
        <v>43307</v>
      </c>
      <c r="J161" s="7">
        <v>228</v>
      </c>
      <c r="K161" s="8">
        <v>2018</v>
      </c>
      <c r="L161" s="6">
        <v>43787</v>
      </c>
      <c r="M161" s="5"/>
      <c r="N161" s="6">
        <v>43684</v>
      </c>
      <c r="O161" s="3" t="s">
        <v>1660</v>
      </c>
      <c r="P161" s="3" t="s">
        <v>1943</v>
      </c>
      <c r="Q161" s="6">
        <v>43053</v>
      </c>
      <c r="R161" s="46"/>
      <c r="S161" s="46" t="s">
        <v>1380</v>
      </c>
      <c r="T161" s="50" t="s">
        <v>1944</v>
      </c>
      <c r="U161" s="21" t="s">
        <v>1560</v>
      </c>
      <c r="V161" s="260" t="s">
        <v>1551</v>
      </c>
      <c r="W161" s="261">
        <v>43675.444861111115</v>
      </c>
      <c r="X161" s="38" t="s">
        <v>1555</v>
      </c>
    </row>
    <row r="162" spans="1:24" x14ac:dyDescent="0.3">
      <c r="A162" s="2">
        <v>17454</v>
      </c>
      <c r="B162" s="3" t="s">
        <v>1240</v>
      </c>
      <c r="C162" s="5" t="s">
        <v>86</v>
      </c>
      <c r="D162" s="25"/>
      <c r="E162" s="26"/>
      <c r="F162" s="16">
        <v>12</v>
      </c>
      <c r="G162" s="22">
        <v>2083.3333333333335</v>
      </c>
      <c r="H162" s="22">
        <v>25000</v>
      </c>
      <c r="I162" s="6">
        <v>43074</v>
      </c>
      <c r="J162" s="7">
        <v>61</v>
      </c>
      <c r="K162" s="8">
        <v>2018</v>
      </c>
      <c r="L162" s="6">
        <v>43536</v>
      </c>
      <c r="M162" s="5"/>
      <c r="N162" s="6">
        <v>43516</v>
      </c>
      <c r="O162" s="3" t="s">
        <v>1348</v>
      </c>
      <c r="P162" s="3"/>
      <c r="Q162" s="6"/>
      <c r="R162" s="46"/>
      <c r="S162" s="46"/>
      <c r="T162" s="21"/>
      <c r="U162" s="21" t="s">
        <v>1163</v>
      </c>
      <c r="V162" s="260" t="s">
        <v>1553</v>
      </c>
      <c r="W162" s="261" t="s">
        <v>1553</v>
      </c>
      <c r="X162" s="38" t="str">
        <f>"*"</f>
        <v>*</v>
      </c>
    </row>
    <row r="163" spans="1:24" x14ac:dyDescent="0.3">
      <c r="A163" s="2">
        <v>17704</v>
      </c>
      <c r="B163" s="3" t="s">
        <v>339</v>
      </c>
      <c r="C163" s="5" t="s">
        <v>3</v>
      </c>
      <c r="D163" s="25">
        <v>51</v>
      </c>
      <c r="E163" s="26">
        <v>12</v>
      </c>
      <c r="F163" s="16">
        <v>12</v>
      </c>
      <c r="G163" s="22">
        <v>46</v>
      </c>
      <c r="H163" s="22">
        <v>550</v>
      </c>
      <c r="I163" s="6">
        <v>43146</v>
      </c>
      <c r="J163" s="7">
        <v>69</v>
      </c>
      <c r="K163" s="8">
        <v>2017</v>
      </c>
      <c r="L163" s="6">
        <v>43236</v>
      </c>
      <c r="M163" s="5"/>
      <c r="N163" s="6">
        <v>43682</v>
      </c>
      <c r="O163" s="3" t="s">
        <v>1331</v>
      </c>
      <c r="P163" s="3" t="s">
        <v>1520</v>
      </c>
      <c r="Q163" s="6">
        <v>43670</v>
      </c>
      <c r="R163" s="46">
        <v>7</v>
      </c>
      <c r="S163" s="46" t="s">
        <v>1380</v>
      </c>
      <c r="T163" s="50" t="s">
        <v>1932</v>
      </c>
      <c r="U163" s="21" t="s">
        <v>1870</v>
      </c>
      <c r="V163" s="260" t="s">
        <v>1551</v>
      </c>
      <c r="W163" s="261">
        <v>43672.484652777777</v>
      </c>
      <c r="X163" s="38" t="s">
        <v>1555</v>
      </c>
    </row>
    <row r="164" spans="1:24" x14ac:dyDescent="0.3">
      <c r="A164" s="2">
        <v>20135</v>
      </c>
      <c r="B164" s="3" t="s">
        <v>343</v>
      </c>
      <c r="C164" s="5" t="s">
        <v>3</v>
      </c>
      <c r="D164" s="25">
        <v>69</v>
      </c>
      <c r="E164" s="26">
        <v>1</v>
      </c>
      <c r="F164" s="16">
        <v>12</v>
      </c>
      <c r="G164" s="22">
        <v>38</v>
      </c>
      <c r="H164" s="22">
        <v>450</v>
      </c>
      <c r="I164" s="6">
        <v>43418</v>
      </c>
      <c r="J164" s="7">
        <v>19</v>
      </c>
      <c r="K164" s="8">
        <v>2018</v>
      </c>
      <c r="L164" s="6">
        <v>43483</v>
      </c>
      <c r="M164" s="5"/>
      <c r="N164" s="6">
        <v>43685</v>
      </c>
      <c r="O164" s="3" t="s">
        <v>1322</v>
      </c>
      <c r="P164" s="3" t="s">
        <v>1729</v>
      </c>
      <c r="Q164" s="6">
        <v>43565</v>
      </c>
      <c r="R164" s="46"/>
      <c r="S164" s="46" t="s">
        <v>1380</v>
      </c>
      <c r="T164" s="50" t="s">
        <v>1728</v>
      </c>
      <c r="U164" s="21" t="s">
        <v>1380</v>
      </c>
      <c r="V164" s="260" t="s">
        <v>1551</v>
      </c>
      <c r="W164" s="261">
        <v>43685.319293981483</v>
      </c>
      <c r="X164" s="38" t="s">
        <v>1555</v>
      </c>
    </row>
    <row r="165" spans="1:24" x14ac:dyDescent="0.3">
      <c r="A165" s="2">
        <v>20752</v>
      </c>
      <c r="B165" s="3" t="s">
        <v>664</v>
      </c>
      <c r="C165" s="5" t="s">
        <v>3</v>
      </c>
      <c r="D165" s="25"/>
      <c r="E165" s="26"/>
      <c r="F165" s="16">
        <v>12</v>
      </c>
      <c r="G165" s="22">
        <v>0</v>
      </c>
      <c r="H165" s="22">
        <v>0</v>
      </c>
      <c r="I165" s="6">
        <v>42979</v>
      </c>
      <c r="J165" s="7">
        <v>58</v>
      </c>
      <c r="K165" s="8">
        <v>2018</v>
      </c>
      <c r="L165" s="6">
        <v>43532</v>
      </c>
      <c r="M165" s="5"/>
      <c r="N165" s="6">
        <v>43516</v>
      </c>
      <c r="O165" s="3" t="s">
        <v>1316</v>
      </c>
      <c r="P165" s="3"/>
      <c r="Q165" s="6"/>
      <c r="R165" s="46"/>
      <c r="S165" s="46"/>
      <c r="T165" s="21"/>
      <c r="U165" s="21" t="s">
        <v>1093</v>
      </c>
      <c r="V165" s="260" t="s">
        <v>1553</v>
      </c>
      <c r="W165" s="261" t="s">
        <v>1553</v>
      </c>
      <c r="X165" s="38" t="str">
        <f>"*"</f>
        <v>*</v>
      </c>
    </row>
    <row r="166" spans="1:24" x14ac:dyDescent="0.3">
      <c r="A166" s="2">
        <v>20760</v>
      </c>
      <c r="B166" s="3" t="s">
        <v>980</v>
      </c>
      <c r="C166" s="5" t="s">
        <v>11</v>
      </c>
      <c r="D166" s="25">
        <v>76</v>
      </c>
      <c r="E166" s="26">
        <v>5</v>
      </c>
      <c r="F166" s="16">
        <v>12</v>
      </c>
      <c r="G166" s="22">
        <v>17</v>
      </c>
      <c r="H166" s="85">
        <v>200</v>
      </c>
      <c r="I166" s="6">
        <v>43546</v>
      </c>
      <c r="J166" s="7">
        <v>152</v>
      </c>
      <c r="K166" s="8">
        <v>2018</v>
      </c>
      <c r="L166" s="6">
        <v>43673</v>
      </c>
      <c r="M166" s="5"/>
      <c r="N166" s="6">
        <v>43683</v>
      </c>
      <c r="O166" s="3" t="s">
        <v>1589</v>
      </c>
      <c r="P166" s="3" t="s">
        <v>1860</v>
      </c>
      <c r="Q166" s="6">
        <v>43642</v>
      </c>
      <c r="R166" s="46">
        <v>2</v>
      </c>
      <c r="S166" s="46" t="s">
        <v>1380</v>
      </c>
      <c r="T166" s="50" t="s">
        <v>1859</v>
      </c>
      <c r="U166" s="21" t="s">
        <v>1535</v>
      </c>
      <c r="V166" s="260" t="s">
        <v>1551</v>
      </c>
      <c r="W166" s="261">
        <v>43675.348761574074</v>
      </c>
      <c r="X166" s="38" t="s">
        <v>1555</v>
      </c>
    </row>
    <row r="167" spans="1:24" x14ac:dyDescent="0.3">
      <c r="A167" s="2">
        <v>20763</v>
      </c>
      <c r="B167" s="3" t="s">
        <v>981</v>
      </c>
      <c r="C167" s="5" t="s">
        <v>11</v>
      </c>
      <c r="D167" s="25">
        <v>76</v>
      </c>
      <c r="E167" s="26">
        <v>5</v>
      </c>
      <c r="F167" s="16">
        <v>12</v>
      </c>
      <c r="G167" s="22">
        <v>9</v>
      </c>
      <c r="H167" s="85">
        <v>100</v>
      </c>
      <c r="I167" s="6">
        <v>43546</v>
      </c>
      <c r="J167" s="7">
        <v>152</v>
      </c>
      <c r="K167" s="8">
        <v>2018</v>
      </c>
      <c r="L167" s="6">
        <v>43673</v>
      </c>
      <c r="M167" s="5"/>
      <c r="N167" s="6">
        <v>43683</v>
      </c>
      <c r="O167" s="3" t="s">
        <v>1589</v>
      </c>
      <c r="P167" s="3" t="s">
        <v>1860</v>
      </c>
      <c r="Q167" s="6">
        <v>43642</v>
      </c>
      <c r="R167" s="46">
        <v>3</v>
      </c>
      <c r="S167" s="46" t="s">
        <v>1380</v>
      </c>
      <c r="T167" s="50" t="s">
        <v>1859</v>
      </c>
      <c r="U167" s="21" t="s">
        <v>1535</v>
      </c>
      <c r="V167" s="260" t="s">
        <v>1551</v>
      </c>
      <c r="W167" s="261">
        <v>43675.348761574074</v>
      </c>
      <c r="X167" s="38" t="s">
        <v>1555</v>
      </c>
    </row>
    <row r="168" spans="1:24" x14ac:dyDescent="0.3">
      <c r="A168" s="2">
        <v>23606</v>
      </c>
      <c r="B168" s="3" t="s">
        <v>892</v>
      </c>
      <c r="C168" s="5" t="s">
        <v>80</v>
      </c>
      <c r="D168" s="25"/>
      <c r="E168" s="26"/>
      <c r="F168" s="16">
        <v>12</v>
      </c>
      <c r="G168" s="22">
        <v>0</v>
      </c>
      <c r="H168" s="22">
        <v>0</v>
      </c>
      <c r="I168" s="6">
        <v>43348</v>
      </c>
      <c r="J168" s="7">
        <v>34</v>
      </c>
      <c r="K168" s="8">
        <v>2018</v>
      </c>
      <c r="L168" s="6">
        <v>43515</v>
      </c>
      <c r="M168" s="5"/>
      <c r="N168" s="6">
        <v>43516</v>
      </c>
      <c r="O168" s="3" t="s">
        <v>1357</v>
      </c>
      <c r="P168" s="3"/>
      <c r="Q168" s="6"/>
      <c r="R168" s="46"/>
      <c r="S168" s="46"/>
      <c r="T168" s="21"/>
      <c r="U168" s="21" t="s">
        <v>1089</v>
      </c>
      <c r="V168" s="260" t="s">
        <v>1553</v>
      </c>
      <c r="W168" s="261" t="s">
        <v>1553</v>
      </c>
      <c r="X168" s="38" t="str">
        <f>"*"</f>
        <v>*</v>
      </c>
    </row>
    <row r="169" spans="1:24" x14ac:dyDescent="0.3">
      <c r="A169" s="2">
        <v>23687</v>
      </c>
      <c r="B169" s="3" t="s">
        <v>1184</v>
      </c>
      <c r="C169" s="5" t="s">
        <v>86</v>
      </c>
      <c r="D169" s="25"/>
      <c r="E169" s="26"/>
      <c r="F169" s="16">
        <v>12</v>
      </c>
      <c r="G169" s="22">
        <v>3333.3333333333335</v>
      </c>
      <c r="H169" s="22">
        <v>40000</v>
      </c>
      <c r="I169" s="6">
        <v>43074</v>
      </c>
      <c r="J169" s="7">
        <v>61</v>
      </c>
      <c r="K169" s="8">
        <v>2018</v>
      </c>
      <c r="L169" s="6">
        <v>43536</v>
      </c>
      <c r="M169" s="5"/>
      <c r="N169" s="6">
        <v>43516</v>
      </c>
      <c r="O169" s="3" t="s">
        <v>1348</v>
      </c>
      <c r="P169" s="3"/>
      <c r="Q169" s="6"/>
      <c r="R169" s="46"/>
      <c r="S169" s="46"/>
      <c r="T169" s="21"/>
      <c r="U169" s="21" t="s">
        <v>1163</v>
      </c>
      <c r="V169" s="260" t="s">
        <v>1553</v>
      </c>
      <c r="W169" s="261" t="s">
        <v>1553</v>
      </c>
      <c r="X169" s="38" t="str">
        <f>"*"</f>
        <v>*</v>
      </c>
    </row>
    <row r="170" spans="1:24" x14ac:dyDescent="0.3">
      <c r="A170" s="2">
        <v>23692</v>
      </c>
      <c r="B170" s="3" t="s">
        <v>1185</v>
      </c>
      <c r="C170" s="5" t="s">
        <v>86</v>
      </c>
      <c r="D170" s="25"/>
      <c r="E170" s="26"/>
      <c r="F170" s="16">
        <v>12</v>
      </c>
      <c r="G170" s="22">
        <v>3333.3333333333335</v>
      </c>
      <c r="H170" s="22">
        <v>40000</v>
      </c>
      <c r="I170" s="6">
        <v>43074</v>
      </c>
      <c r="J170" s="7">
        <v>61</v>
      </c>
      <c r="K170" s="8">
        <v>2018</v>
      </c>
      <c r="L170" s="6">
        <v>43536</v>
      </c>
      <c r="M170" s="5"/>
      <c r="N170" s="6">
        <v>43516</v>
      </c>
      <c r="O170" s="3" t="s">
        <v>1348</v>
      </c>
      <c r="P170" s="3"/>
      <c r="Q170" s="6"/>
      <c r="R170" s="46"/>
      <c r="S170" s="46"/>
      <c r="T170" s="21"/>
      <c r="U170" s="21" t="s">
        <v>1163</v>
      </c>
      <c r="V170" s="260" t="s">
        <v>1553</v>
      </c>
      <c r="W170" s="261" t="s">
        <v>1553</v>
      </c>
      <c r="X170" s="38" t="str">
        <f>"*"</f>
        <v>*</v>
      </c>
    </row>
    <row r="171" spans="1:24" x14ac:dyDescent="0.3">
      <c r="A171" s="2">
        <v>23778</v>
      </c>
      <c r="B171" s="3" t="s">
        <v>212</v>
      </c>
      <c r="C171" s="5" t="s">
        <v>11</v>
      </c>
      <c r="D171" s="25">
        <v>76</v>
      </c>
      <c r="E171" s="26">
        <v>16</v>
      </c>
      <c r="F171" s="16">
        <v>12</v>
      </c>
      <c r="G171" s="22">
        <v>17</v>
      </c>
      <c r="H171" s="85">
        <v>200</v>
      </c>
      <c r="I171" s="6">
        <v>43546</v>
      </c>
      <c r="J171" s="7">
        <v>152</v>
      </c>
      <c r="K171" s="8">
        <v>2018</v>
      </c>
      <c r="L171" s="6">
        <v>43673</v>
      </c>
      <c r="M171" s="5"/>
      <c r="N171" s="6">
        <v>43683</v>
      </c>
      <c r="O171" s="3" t="s">
        <v>1589</v>
      </c>
      <c r="P171" s="3" t="s">
        <v>1860</v>
      </c>
      <c r="Q171" s="6">
        <v>43642</v>
      </c>
      <c r="R171" s="46">
        <v>4</v>
      </c>
      <c r="S171" s="46" t="s">
        <v>1380</v>
      </c>
      <c r="T171" s="50" t="s">
        <v>1859</v>
      </c>
      <c r="U171" s="21" t="s">
        <v>1535</v>
      </c>
      <c r="V171" s="260" t="s">
        <v>1551</v>
      </c>
      <c r="W171" s="261">
        <v>43675.348761574074</v>
      </c>
      <c r="X171" s="38" t="s">
        <v>1555</v>
      </c>
    </row>
    <row r="172" spans="1:24" x14ac:dyDescent="0.3">
      <c r="A172" s="2">
        <v>23846</v>
      </c>
      <c r="B172" s="3" t="s">
        <v>1219</v>
      </c>
      <c r="C172" s="5" t="s">
        <v>86</v>
      </c>
      <c r="D172" s="25"/>
      <c r="E172" s="26"/>
      <c r="F172" s="16">
        <v>12</v>
      </c>
      <c r="G172" s="22">
        <v>3333.3333333333335</v>
      </c>
      <c r="H172" s="22">
        <v>40000</v>
      </c>
      <c r="I172" s="6">
        <v>43074</v>
      </c>
      <c r="J172" s="7">
        <v>61</v>
      </c>
      <c r="K172" s="8">
        <v>2018</v>
      </c>
      <c r="L172" s="6">
        <v>43536</v>
      </c>
      <c r="M172" s="5"/>
      <c r="N172" s="6">
        <v>43516</v>
      </c>
      <c r="O172" s="3" t="s">
        <v>1348</v>
      </c>
      <c r="P172" s="3"/>
      <c r="Q172" s="6"/>
      <c r="R172" s="46"/>
      <c r="S172" s="46"/>
      <c r="T172" s="21"/>
      <c r="U172" s="21" t="s">
        <v>1163</v>
      </c>
      <c r="V172" s="260" t="s">
        <v>1553</v>
      </c>
      <c r="W172" s="261" t="s">
        <v>1553</v>
      </c>
      <c r="X172" s="38" t="str">
        <f t="shared" ref="X172:X178" si="1">"*"</f>
        <v>*</v>
      </c>
    </row>
    <row r="173" spans="1:24" x14ac:dyDescent="0.3">
      <c r="A173" s="2">
        <v>23862</v>
      </c>
      <c r="B173" s="3" t="s">
        <v>1223</v>
      </c>
      <c r="C173" s="5" t="s">
        <v>86</v>
      </c>
      <c r="D173" s="25"/>
      <c r="E173" s="26"/>
      <c r="F173" s="16">
        <v>12</v>
      </c>
      <c r="G173" s="22">
        <v>3333.3333333333335</v>
      </c>
      <c r="H173" s="22">
        <v>40000</v>
      </c>
      <c r="I173" s="6">
        <v>43074</v>
      </c>
      <c r="J173" s="7">
        <v>61</v>
      </c>
      <c r="K173" s="8">
        <v>2018</v>
      </c>
      <c r="L173" s="6">
        <v>43536</v>
      </c>
      <c r="M173" s="5"/>
      <c r="N173" s="6">
        <v>43516</v>
      </c>
      <c r="O173" s="3" t="s">
        <v>1348</v>
      </c>
      <c r="P173" s="3"/>
      <c r="Q173" s="6"/>
      <c r="R173" s="46"/>
      <c r="S173" s="46"/>
      <c r="T173" s="21"/>
      <c r="U173" s="21" t="s">
        <v>1163</v>
      </c>
      <c r="V173" s="260" t="s">
        <v>1553</v>
      </c>
      <c r="W173" s="261" t="s">
        <v>1553</v>
      </c>
      <c r="X173" s="38" t="str">
        <f t="shared" si="1"/>
        <v>*</v>
      </c>
    </row>
    <row r="174" spans="1:24" x14ac:dyDescent="0.3">
      <c r="A174" s="2">
        <v>23875</v>
      </c>
      <c r="B174" s="3" t="s">
        <v>1221</v>
      </c>
      <c r="C174" s="5" t="s">
        <v>86</v>
      </c>
      <c r="D174" s="25"/>
      <c r="E174" s="26"/>
      <c r="F174" s="16">
        <v>12</v>
      </c>
      <c r="G174" s="22">
        <v>3333.3333333333335</v>
      </c>
      <c r="H174" s="22">
        <v>40000</v>
      </c>
      <c r="I174" s="6">
        <v>43074</v>
      </c>
      <c r="J174" s="7">
        <v>61</v>
      </c>
      <c r="K174" s="8">
        <v>2018</v>
      </c>
      <c r="L174" s="6">
        <v>43536</v>
      </c>
      <c r="M174" s="5"/>
      <c r="N174" s="6">
        <v>43516</v>
      </c>
      <c r="O174" s="3" t="s">
        <v>1348</v>
      </c>
      <c r="P174" s="3"/>
      <c r="Q174" s="6"/>
      <c r="R174" s="46"/>
      <c r="S174" s="46"/>
      <c r="T174" s="21"/>
      <c r="U174" s="21" t="s">
        <v>1163</v>
      </c>
      <c r="V174" s="260" t="s">
        <v>1553</v>
      </c>
      <c r="W174" s="261" t="s">
        <v>1553</v>
      </c>
      <c r="X174" s="38" t="str">
        <f t="shared" si="1"/>
        <v>*</v>
      </c>
    </row>
    <row r="175" spans="1:24" x14ac:dyDescent="0.3">
      <c r="A175" s="2">
        <v>23986</v>
      </c>
      <c r="B175" s="3" t="s">
        <v>1224</v>
      </c>
      <c r="C175" s="5" t="s">
        <v>19</v>
      </c>
      <c r="D175" s="25"/>
      <c r="E175" s="26"/>
      <c r="F175" s="16">
        <v>12</v>
      </c>
      <c r="G175" s="22">
        <v>2083.3333333333335</v>
      </c>
      <c r="H175" s="22">
        <v>25000</v>
      </c>
      <c r="I175" s="6">
        <v>43074</v>
      </c>
      <c r="J175" s="7">
        <v>61</v>
      </c>
      <c r="K175" s="8">
        <v>2018</v>
      </c>
      <c r="L175" s="6">
        <v>43536</v>
      </c>
      <c r="M175" s="5"/>
      <c r="N175" s="6">
        <v>43516</v>
      </c>
      <c r="O175" s="3" t="s">
        <v>1348</v>
      </c>
      <c r="P175" s="3"/>
      <c r="Q175" s="6"/>
      <c r="R175" s="46"/>
      <c r="S175" s="46"/>
      <c r="T175" s="21"/>
      <c r="U175" s="21" t="s">
        <v>1163</v>
      </c>
      <c r="V175" s="260" t="s">
        <v>1553</v>
      </c>
      <c r="W175" s="261" t="s">
        <v>1553</v>
      </c>
      <c r="X175" s="38" t="str">
        <f t="shared" si="1"/>
        <v>*</v>
      </c>
    </row>
    <row r="176" spans="1:24" x14ac:dyDescent="0.3">
      <c r="A176" s="2">
        <v>23989</v>
      </c>
      <c r="B176" s="3" t="s">
        <v>1226</v>
      </c>
      <c r="C176" s="5" t="s">
        <v>19</v>
      </c>
      <c r="D176" s="25"/>
      <c r="E176" s="26"/>
      <c r="F176" s="16">
        <v>12</v>
      </c>
      <c r="G176" s="22">
        <v>2083.3333333333335</v>
      </c>
      <c r="H176" s="22">
        <v>25000</v>
      </c>
      <c r="I176" s="6">
        <v>43074</v>
      </c>
      <c r="J176" s="7">
        <v>61</v>
      </c>
      <c r="K176" s="8">
        <v>2018</v>
      </c>
      <c r="L176" s="6">
        <v>43536</v>
      </c>
      <c r="M176" s="5"/>
      <c r="N176" s="6">
        <v>43516</v>
      </c>
      <c r="O176" s="3" t="s">
        <v>1348</v>
      </c>
      <c r="P176" s="3"/>
      <c r="Q176" s="6"/>
      <c r="R176" s="46"/>
      <c r="S176" s="46"/>
      <c r="T176" s="21"/>
      <c r="U176" s="21" t="s">
        <v>1163</v>
      </c>
      <c r="V176" s="260" t="s">
        <v>1553</v>
      </c>
      <c r="W176" s="261" t="s">
        <v>1553</v>
      </c>
      <c r="X176" s="38" t="str">
        <f t="shared" si="1"/>
        <v>*</v>
      </c>
    </row>
    <row r="177" spans="1:24" x14ac:dyDescent="0.3">
      <c r="A177" s="2">
        <v>23993</v>
      </c>
      <c r="B177" s="3" t="s">
        <v>1227</v>
      </c>
      <c r="C177" s="5" t="s">
        <v>19</v>
      </c>
      <c r="D177" s="25"/>
      <c r="E177" s="26"/>
      <c r="F177" s="16">
        <v>12</v>
      </c>
      <c r="G177" s="22">
        <v>2083.3333333333335</v>
      </c>
      <c r="H177" s="22">
        <v>25000</v>
      </c>
      <c r="I177" s="6">
        <v>43074</v>
      </c>
      <c r="J177" s="7">
        <v>61</v>
      </c>
      <c r="K177" s="8">
        <v>2018</v>
      </c>
      <c r="L177" s="6">
        <v>43536</v>
      </c>
      <c r="M177" s="5"/>
      <c r="N177" s="6">
        <v>43516</v>
      </c>
      <c r="O177" s="3" t="s">
        <v>1348</v>
      </c>
      <c r="P177" s="3"/>
      <c r="Q177" s="6"/>
      <c r="R177" s="46"/>
      <c r="S177" s="46"/>
      <c r="T177" s="21"/>
      <c r="U177" s="21" t="s">
        <v>1163</v>
      </c>
      <c r="V177" s="260" t="s">
        <v>1553</v>
      </c>
      <c r="W177" s="261" t="s">
        <v>1553</v>
      </c>
      <c r="X177" s="38" t="str">
        <f t="shared" si="1"/>
        <v>*</v>
      </c>
    </row>
    <row r="178" spans="1:24" x14ac:dyDescent="0.3">
      <c r="A178" s="2">
        <v>23996</v>
      </c>
      <c r="B178" s="3" t="s">
        <v>1229</v>
      </c>
      <c r="C178" s="5" t="s">
        <v>19</v>
      </c>
      <c r="D178" s="25"/>
      <c r="E178" s="26"/>
      <c r="F178" s="16">
        <v>12</v>
      </c>
      <c r="G178" s="22">
        <v>2083.3333333333335</v>
      </c>
      <c r="H178" s="22">
        <v>25000</v>
      </c>
      <c r="I178" s="6">
        <v>43074</v>
      </c>
      <c r="J178" s="7">
        <v>61</v>
      </c>
      <c r="K178" s="8">
        <v>2018</v>
      </c>
      <c r="L178" s="6">
        <v>43536</v>
      </c>
      <c r="M178" s="5"/>
      <c r="N178" s="6">
        <v>43516</v>
      </c>
      <c r="O178" s="3" t="s">
        <v>1348</v>
      </c>
      <c r="P178" s="3"/>
      <c r="Q178" s="6"/>
      <c r="R178" s="46"/>
      <c r="S178" s="46"/>
      <c r="T178" s="21"/>
      <c r="U178" s="21" t="s">
        <v>1163</v>
      </c>
      <c r="V178" s="260" t="s">
        <v>1553</v>
      </c>
      <c r="W178" s="261" t="s">
        <v>1553</v>
      </c>
      <c r="X178" s="38" t="str">
        <f t="shared" si="1"/>
        <v>*</v>
      </c>
    </row>
    <row r="179" spans="1:24" x14ac:dyDescent="0.3">
      <c r="A179" s="2">
        <v>24371</v>
      </c>
      <c r="B179" s="3" t="s">
        <v>29</v>
      </c>
      <c r="C179" s="5" t="s">
        <v>3</v>
      </c>
      <c r="D179" s="25">
        <v>51</v>
      </c>
      <c r="E179" s="26">
        <v>7</v>
      </c>
      <c r="F179" s="16">
        <v>12</v>
      </c>
      <c r="G179" s="22">
        <v>1417</v>
      </c>
      <c r="H179" s="22">
        <v>17000</v>
      </c>
      <c r="I179" s="6">
        <v>43278</v>
      </c>
      <c r="J179" s="7"/>
      <c r="K179" s="8"/>
      <c r="L179" s="6"/>
      <c r="M179" s="5"/>
      <c r="N179" s="6">
        <v>43683</v>
      </c>
      <c r="O179" s="3" t="s">
        <v>1327</v>
      </c>
      <c r="P179" s="3"/>
      <c r="Q179" s="6" t="s">
        <v>1380</v>
      </c>
      <c r="R179" s="46"/>
      <c r="S179" s="46" t="s">
        <v>1380</v>
      </c>
      <c r="T179" s="50" t="s">
        <v>1380</v>
      </c>
      <c r="U179" s="21" t="s">
        <v>1380</v>
      </c>
      <c r="V179" s="260" t="s">
        <v>1551</v>
      </c>
      <c r="W179" s="261">
        <v>43606.696840277778</v>
      </c>
      <c r="X179" s="38" t="s">
        <v>1555</v>
      </c>
    </row>
    <row r="180" spans="1:24" x14ac:dyDescent="0.3">
      <c r="A180" s="2">
        <v>24371</v>
      </c>
      <c r="B180" s="3" t="s">
        <v>29</v>
      </c>
      <c r="C180" s="5" t="s">
        <v>3</v>
      </c>
      <c r="D180" s="25">
        <v>51</v>
      </c>
      <c r="E180" s="26">
        <v>7</v>
      </c>
      <c r="F180" s="16">
        <v>12</v>
      </c>
      <c r="G180" s="22">
        <v>1417</v>
      </c>
      <c r="H180" s="22">
        <v>17000</v>
      </c>
      <c r="I180" s="6">
        <v>43278</v>
      </c>
      <c r="J180" s="7"/>
      <c r="K180" s="8"/>
      <c r="L180" s="6"/>
      <c r="M180" s="5"/>
      <c r="N180" s="6">
        <v>43683</v>
      </c>
      <c r="O180" s="3" t="s">
        <v>1327</v>
      </c>
      <c r="P180" s="3" t="s">
        <v>1647</v>
      </c>
      <c r="Q180" s="6">
        <v>43391</v>
      </c>
      <c r="R180" s="46"/>
      <c r="S180" s="46" t="s">
        <v>1380</v>
      </c>
      <c r="T180" s="50" t="s">
        <v>1646</v>
      </c>
      <c r="U180" s="21" t="s">
        <v>1380</v>
      </c>
      <c r="V180" s="260" t="s">
        <v>1551</v>
      </c>
      <c r="W180" s="261">
        <v>43683.628171296295</v>
      </c>
      <c r="X180" s="38" t="s">
        <v>1555</v>
      </c>
    </row>
    <row r="181" spans="1:24" x14ac:dyDescent="0.3">
      <c r="A181" s="2">
        <v>24371</v>
      </c>
      <c r="B181" s="3" t="s">
        <v>29</v>
      </c>
      <c r="C181" s="5" t="s">
        <v>3</v>
      </c>
      <c r="D181" s="25">
        <v>51</v>
      </c>
      <c r="E181" s="26">
        <v>7</v>
      </c>
      <c r="F181" s="16">
        <v>12</v>
      </c>
      <c r="G181" s="22">
        <v>1750</v>
      </c>
      <c r="H181" s="22">
        <v>21000</v>
      </c>
      <c r="I181" s="6">
        <v>43609</v>
      </c>
      <c r="J181" s="7">
        <v>198</v>
      </c>
      <c r="K181" s="8">
        <v>2018</v>
      </c>
      <c r="L181" s="6">
        <v>43733</v>
      </c>
      <c r="M181" s="5"/>
      <c r="N181" s="6">
        <v>43683</v>
      </c>
      <c r="O181" s="3" t="s">
        <v>1645</v>
      </c>
      <c r="P181" s="3" t="s">
        <v>1647</v>
      </c>
      <c r="Q181" s="6">
        <v>43391</v>
      </c>
      <c r="R181" s="46"/>
      <c r="S181" s="46" t="s">
        <v>1380</v>
      </c>
      <c r="T181" s="50" t="s">
        <v>1646</v>
      </c>
      <c r="U181" s="21" t="s">
        <v>1560</v>
      </c>
      <c r="V181" s="260" t="s">
        <v>1551</v>
      </c>
      <c r="W181" s="261">
        <v>43683.633020833331</v>
      </c>
      <c r="X181" s="38" t="s">
        <v>1555</v>
      </c>
    </row>
    <row r="182" spans="1:24" x14ac:dyDescent="0.3">
      <c r="A182" s="2">
        <v>24476</v>
      </c>
      <c r="B182" s="3" t="s">
        <v>1225</v>
      </c>
      <c r="C182" s="5" t="s">
        <v>19</v>
      </c>
      <c r="D182" s="25"/>
      <c r="E182" s="26"/>
      <c r="F182" s="16">
        <v>12</v>
      </c>
      <c r="G182" s="22">
        <v>2083.3333333333335</v>
      </c>
      <c r="H182" s="22">
        <v>25000</v>
      </c>
      <c r="I182" s="6">
        <v>43074</v>
      </c>
      <c r="J182" s="7">
        <v>61</v>
      </c>
      <c r="K182" s="8">
        <v>2018</v>
      </c>
      <c r="L182" s="6">
        <v>43536</v>
      </c>
      <c r="M182" s="5"/>
      <c r="N182" s="6">
        <v>43516</v>
      </c>
      <c r="O182" s="3" t="s">
        <v>1348</v>
      </c>
      <c r="P182" s="3"/>
      <c r="Q182" s="6"/>
      <c r="R182" s="46"/>
      <c r="S182" s="46"/>
      <c r="T182" s="21"/>
      <c r="U182" s="21" t="s">
        <v>1163</v>
      </c>
      <c r="V182" s="260" t="s">
        <v>1553</v>
      </c>
      <c r="W182" s="261" t="s">
        <v>1553</v>
      </c>
      <c r="X182" s="38" t="str">
        <f>"*"</f>
        <v>*</v>
      </c>
    </row>
    <row r="183" spans="1:24" x14ac:dyDescent="0.3">
      <c r="A183" s="2">
        <v>24477</v>
      </c>
      <c r="B183" s="3" t="s">
        <v>1228</v>
      </c>
      <c r="C183" s="5" t="s">
        <v>19</v>
      </c>
      <c r="D183" s="25"/>
      <c r="E183" s="26"/>
      <c r="F183" s="16">
        <v>12</v>
      </c>
      <c r="G183" s="22">
        <v>2083.3333333333335</v>
      </c>
      <c r="H183" s="22">
        <v>25000</v>
      </c>
      <c r="I183" s="6">
        <v>43074</v>
      </c>
      <c r="J183" s="7">
        <v>61</v>
      </c>
      <c r="K183" s="8">
        <v>2018</v>
      </c>
      <c r="L183" s="6">
        <v>43536</v>
      </c>
      <c r="M183" s="5"/>
      <c r="N183" s="6">
        <v>43516</v>
      </c>
      <c r="O183" s="3" t="s">
        <v>1348</v>
      </c>
      <c r="P183" s="3"/>
      <c r="Q183" s="6"/>
      <c r="R183" s="46"/>
      <c r="S183" s="46"/>
      <c r="T183" s="21"/>
      <c r="U183" s="21" t="s">
        <v>1163</v>
      </c>
      <c r="V183" s="260" t="s">
        <v>1553</v>
      </c>
      <c r="W183" s="261" t="s">
        <v>1553</v>
      </c>
      <c r="X183" s="38" t="str">
        <f>"*"</f>
        <v>*</v>
      </c>
    </row>
    <row r="184" spans="1:24" x14ac:dyDescent="0.3">
      <c r="A184" s="2">
        <v>24500</v>
      </c>
      <c r="B184" s="3" t="s">
        <v>538</v>
      </c>
      <c r="C184" s="5" t="s">
        <v>3</v>
      </c>
      <c r="D184" s="25">
        <v>61</v>
      </c>
      <c r="E184" s="26">
        <v>14</v>
      </c>
      <c r="F184" s="16">
        <v>12</v>
      </c>
      <c r="G184" s="22">
        <v>32</v>
      </c>
      <c r="H184" s="22">
        <v>380</v>
      </c>
      <c r="I184" s="6">
        <v>43307</v>
      </c>
      <c r="J184" s="7">
        <v>169</v>
      </c>
      <c r="K184" s="8">
        <v>2017</v>
      </c>
      <c r="L184" s="6">
        <v>43378</v>
      </c>
      <c r="M184" s="5"/>
      <c r="N184" s="6">
        <v>43675</v>
      </c>
      <c r="O184" s="3" t="s">
        <v>1316</v>
      </c>
      <c r="P184" s="3" t="s">
        <v>1943</v>
      </c>
      <c r="Q184" s="6">
        <v>43053</v>
      </c>
      <c r="R184" s="46"/>
      <c r="S184" s="46" t="s">
        <v>1380</v>
      </c>
      <c r="T184" s="50" t="s">
        <v>1944</v>
      </c>
      <c r="U184" s="21" t="s">
        <v>1380</v>
      </c>
      <c r="V184" s="260" t="s">
        <v>1551</v>
      </c>
      <c r="W184" s="261">
        <v>43675.422071759262</v>
      </c>
      <c r="X184" s="38" t="s">
        <v>1555</v>
      </c>
    </row>
    <row r="185" spans="1:24" x14ac:dyDescent="0.3">
      <c r="A185" s="2">
        <v>25523</v>
      </c>
      <c r="B185" s="3" t="s">
        <v>539</v>
      </c>
      <c r="C185" s="5" t="s">
        <v>3</v>
      </c>
      <c r="D185" s="25">
        <v>61</v>
      </c>
      <c r="E185" s="26">
        <v>8</v>
      </c>
      <c r="F185" s="16">
        <v>12</v>
      </c>
      <c r="G185" s="22">
        <v>14</v>
      </c>
      <c r="H185" s="22">
        <v>160</v>
      </c>
      <c r="I185" s="6">
        <v>43307</v>
      </c>
      <c r="J185" s="7">
        <v>169</v>
      </c>
      <c r="K185" s="8">
        <v>2017</v>
      </c>
      <c r="L185" s="6">
        <v>43378</v>
      </c>
      <c r="M185" s="5"/>
      <c r="N185" s="6">
        <v>43675</v>
      </c>
      <c r="O185" s="3" t="s">
        <v>1316</v>
      </c>
      <c r="P185" s="3" t="s">
        <v>1943</v>
      </c>
      <c r="Q185" s="6">
        <v>43053</v>
      </c>
      <c r="R185" s="46"/>
      <c r="S185" s="46" t="s">
        <v>1380</v>
      </c>
      <c r="T185" s="50" t="s">
        <v>1944</v>
      </c>
      <c r="U185" s="21" t="s">
        <v>1380</v>
      </c>
      <c r="V185" s="260" t="s">
        <v>1551</v>
      </c>
      <c r="W185" s="261">
        <v>43675.422442129631</v>
      </c>
      <c r="X185" s="38" t="s">
        <v>1555</v>
      </c>
    </row>
    <row r="186" spans="1:24" x14ac:dyDescent="0.3">
      <c r="A186" s="2">
        <v>25523</v>
      </c>
      <c r="B186" s="3" t="s">
        <v>539</v>
      </c>
      <c r="C186" s="5" t="s">
        <v>3</v>
      </c>
      <c r="D186" s="25">
        <v>61</v>
      </c>
      <c r="E186" s="26">
        <v>8</v>
      </c>
      <c r="F186" s="16">
        <v>12</v>
      </c>
      <c r="G186" s="22">
        <v>14</v>
      </c>
      <c r="H186" s="22">
        <v>160</v>
      </c>
      <c r="I186" s="6">
        <v>43307</v>
      </c>
      <c r="J186" s="7">
        <v>228</v>
      </c>
      <c r="K186" s="8">
        <v>2018</v>
      </c>
      <c r="L186" s="6">
        <v>43787</v>
      </c>
      <c r="M186" s="5"/>
      <c r="N186" s="6">
        <v>43684</v>
      </c>
      <c r="O186" s="3" t="s">
        <v>1660</v>
      </c>
      <c r="P186" s="3" t="s">
        <v>1943</v>
      </c>
      <c r="Q186" s="6">
        <v>43053</v>
      </c>
      <c r="R186" s="46"/>
      <c r="S186" s="46" t="s">
        <v>1380</v>
      </c>
      <c r="T186" s="50" t="s">
        <v>1944</v>
      </c>
      <c r="U186" s="21" t="s">
        <v>1560</v>
      </c>
      <c r="V186" s="260" t="s">
        <v>1551</v>
      </c>
      <c r="W186" s="261">
        <v>43675.422523148147</v>
      </c>
      <c r="X186" s="38" t="s">
        <v>1555</v>
      </c>
    </row>
    <row r="187" spans="1:24" x14ac:dyDescent="0.3">
      <c r="A187" s="2">
        <v>25559</v>
      </c>
      <c r="B187" s="3" t="s">
        <v>1249</v>
      </c>
      <c r="C187" s="5" t="s">
        <v>86</v>
      </c>
      <c r="D187" s="25"/>
      <c r="E187" s="26"/>
      <c r="F187" s="16">
        <v>12</v>
      </c>
      <c r="G187" s="22">
        <v>2083.3333333333335</v>
      </c>
      <c r="H187" s="22">
        <v>25000</v>
      </c>
      <c r="I187" s="6">
        <v>43074</v>
      </c>
      <c r="J187" s="7">
        <v>61</v>
      </c>
      <c r="K187" s="8">
        <v>2018</v>
      </c>
      <c r="L187" s="6">
        <v>43536</v>
      </c>
      <c r="M187" s="5"/>
      <c r="N187" s="6">
        <v>43516</v>
      </c>
      <c r="O187" s="3" t="s">
        <v>1348</v>
      </c>
      <c r="P187" s="3"/>
      <c r="Q187" s="6"/>
      <c r="R187" s="46"/>
      <c r="S187" s="46"/>
      <c r="T187" s="21"/>
      <c r="U187" s="21" t="s">
        <v>1163</v>
      </c>
      <c r="V187" s="260" t="s">
        <v>1553</v>
      </c>
      <c r="W187" s="261" t="s">
        <v>1553</v>
      </c>
      <c r="X187" s="38" t="str">
        <f>"*"</f>
        <v>*</v>
      </c>
    </row>
    <row r="188" spans="1:24" x14ac:dyDescent="0.3">
      <c r="A188" s="2">
        <v>25630</v>
      </c>
      <c r="B188" s="3" t="s">
        <v>540</v>
      </c>
      <c r="C188" s="5" t="s">
        <v>3</v>
      </c>
      <c r="D188" s="25">
        <v>61</v>
      </c>
      <c r="E188" s="26">
        <v>15</v>
      </c>
      <c r="F188" s="16">
        <v>12</v>
      </c>
      <c r="G188" s="22">
        <v>10</v>
      </c>
      <c r="H188" s="22">
        <v>110</v>
      </c>
      <c r="I188" s="6">
        <v>43307</v>
      </c>
      <c r="J188" s="7">
        <v>169</v>
      </c>
      <c r="K188" s="8">
        <v>2017</v>
      </c>
      <c r="L188" s="6">
        <v>43378</v>
      </c>
      <c r="M188" s="5"/>
      <c r="N188" s="6">
        <v>43675</v>
      </c>
      <c r="O188" s="3" t="s">
        <v>1316</v>
      </c>
      <c r="P188" s="3" t="s">
        <v>1943</v>
      </c>
      <c r="Q188" s="6">
        <v>43053</v>
      </c>
      <c r="R188" s="46"/>
      <c r="S188" s="46" t="s">
        <v>1380</v>
      </c>
      <c r="T188" s="50" t="s">
        <v>1944</v>
      </c>
      <c r="U188" s="21" t="s">
        <v>1380</v>
      </c>
      <c r="V188" s="260" t="s">
        <v>1551</v>
      </c>
      <c r="W188" s="261">
        <v>43675.42287037037</v>
      </c>
      <c r="X188" s="38" t="s">
        <v>1555</v>
      </c>
    </row>
    <row r="189" spans="1:24" x14ac:dyDescent="0.3">
      <c r="A189" s="2">
        <v>25630</v>
      </c>
      <c r="B189" s="3" t="s">
        <v>540</v>
      </c>
      <c r="C189" s="5" t="s">
        <v>3</v>
      </c>
      <c r="D189" s="25">
        <v>61</v>
      </c>
      <c r="E189" s="26">
        <v>15</v>
      </c>
      <c r="F189" s="16">
        <v>12</v>
      </c>
      <c r="G189" s="22">
        <v>10</v>
      </c>
      <c r="H189" s="22">
        <v>110</v>
      </c>
      <c r="I189" s="6">
        <v>43307</v>
      </c>
      <c r="J189" s="7">
        <v>228</v>
      </c>
      <c r="K189" s="8">
        <v>2018</v>
      </c>
      <c r="L189" s="6">
        <v>43787</v>
      </c>
      <c r="M189" s="5"/>
      <c r="N189" s="6">
        <v>43684</v>
      </c>
      <c r="O189" s="3" t="s">
        <v>1660</v>
      </c>
      <c r="P189" s="3" t="s">
        <v>1943</v>
      </c>
      <c r="Q189" s="6">
        <v>43053</v>
      </c>
      <c r="R189" s="46"/>
      <c r="S189" s="46" t="s">
        <v>1380</v>
      </c>
      <c r="T189" s="50" t="s">
        <v>1944</v>
      </c>
      <c r="U189" s="21" t="s">
        <v>1560</v>
      </c>
      <c r="V189" s="260" t="s">
        <v>1551</v>
      </c>
      <c r="W189" s="261">
        <v>43675.422951388886</v>
      </c>
      <c r="X189" s="38" t="s">
        <v>1555</v>
      </c>
    </row>
    <row r="190" spans="1:24" x14ac:dyDescent="0.3">
      <c r="A190" s="2">
        <v>25756</v>
      </c>
      <c r="B190" s="3" t="s">
        <v>541</v>
      </c>
      <c r="C190" s="5" t="s">
        <v>3</v>
      </c>
      <c r="D190" s="25">
        <v>61</v>
      </c>
      <c r="E190" s="26">
        <v>15</v>
      </c>
      <c r="F190" s="16">
        <v>12</v>
      </c>
      <c r="G190" s="22">
        <v>6</v>
      </c>
      <c r="H190" s="22">
        <v>70</v>
      </c>
      <c r="I190" s="6">
        <v>43307</v>
      </c>
      <c r="J190" s="7">
        <v>169</v>
      </c>
      <c r="K190" s="8">
        <v>2017</v>
      </c>
      <c r="L190" s="6">
        <v>43378</v>
      </c>
      <c r="M190" s="5"/>
      <c r="N190" s="6">
        <v>43675</v>
      </c>
      <c r="O190" s="3" t="s">
        <v>1316</v>
      </c>
      <c r="P190" s="3" t="s">
        <v>1943</v>
      </c>
      <c r="Q190" s="6">
        <v>43053</v>
      </c>
      <c r="R190" s="46"/>
      <c r="S190" s="46" t="s">
        <v>1380</v>
      </c>
      <c r="T190" s="50" t="s">
        <v>1944</v>
      </c>
      <c r="U190" s="21" t="s">
        <v>1380</v>
      </c>
      <c r="V190" s="260" t="s">
        <v>1551</v>
      </c>
      <c r="W190" s="261">
        <v>43675.423344907409</v>
      </c>
      <c r="X190" s="38" t="s">
        <v>1555</v>
      </c>
    </row>
    <row r="191" spans="1:24" x14ac:dyDescent="0.3">
      <c r="A191" s="2">
        <v>25756</v>
      </c>
      <c r="B191" s="3" t="s">
        <v>541</v>
      </c>
      <c r="C191" s="5" t="s">
        <v>3</v>
      </c>
      <c r="D191" s="25">
        <v>61</v>
      </c>
      <c r="E191" s="26">
        <v>15</v>
      </c>
      <c r="F191" s="16">
        <v>12</v>
      </c>
      <c r="G191" s="22">
        <v>6</v>
      </c>
      <c r="H191" s="22">
        <v>70</v>
      </c>
      <c r="I191" s="6">
        <v>43307</v>
      </c>
      <c r="J191" s="7">
        <v>228</v>
      </c>
      <c r="K191" s="8">
        <v>2018</v>
      </c>
      <c r="L191" s="6">
        <v>43787</v>
      </c>
      <c r="M191" s="5"/>
      <c r="N191" s="6">
        <v>43684</v>
      </c>
      <c r="O191" s="3" t="s">
        <v>1660</v>
      </c>
      <c r="P191" s="3" t="s">
        <v>1943</v>
      </c>
      <c r="Q191" s="6">
        <v>43053</v>
      </c>
      <c r="R191" s="46"/>
      <c r="S191" s="46" t="s">
        <v>1380</v>
      </c>
      <c r="T191" s="50" t="s">
        <v>1944</v>
      </c>
      <c r="U191" s="21" t="s">
        <v>1560</v>
      </c>
      <c r="V191" s="260" t="s">
        <v>1551</v>
      </c>
      <c r="W191" s="261">
        <v>43675.423437500001</v>
      </c>
      <c r="X191" s="38" t="s">
        <v>1555</v>
      </c>
    </row>
    <row r="192" spans="1:24" x14ac:dyDescent="0.3">
      <c r="A192" s="2">
        <v>26282</v>
      </c>
      <c r="B192" s="3" t="s">
        <v>79</v>
      </c>
      <c r="C192" s="5" t="s">
        <v>3</v>
      </c>
      <c r="D192" s="25">
        <v>51</v>
      </c>
      <c r="E192" s="26">
        <v>26</v>
      </c>
      <c r="F192" s="16">
        <v>12</v>
      </c>
      <c r="G192" s="22">
        <v>1</v>
      </c>
      <c r="H192" s="22">
        <v>9</v>
      </c>
      <c r="I192" s="6">
        <v>43322</v>
      </c>
      <c r="J192" s="7">
        <v>194</v>
      </c>
      <c r="K192" s="8">
        <v>2017</v>
      </c>
      <c r="L192" s="6">
        <v>43417</v>
      </c>
      <c r="M192" s="5"/>
      <c r="N192" s="6">
        <v>43683</v>
      </c>
      <c r="O192" s="3" t="s">
        <v>1347</v>
      </c>
      <c r="P192" s="3" t="s">
        <v>1526</v>
      </c>
      <c r="Q192" s="6">
        <v>43657</v>
      </c>
      <c r="R192" s="46">
        <v>8</v>
      </c>
      <c r="S192" s="46" t="s">
        <v>1380</v>
      </c>
      <c r="T192" s="50" t="s">
        <v>1573</v>
      </c>
      <c r="U192" s="21" t="s">
        <v>1380</v>
      </c>
      <c r="V192" s="260" t="s">
        <v>1551</v>
      </c>
      <c r="W192" s="261">
        <v>43683.658935185187</v>
      </c>
      <c r="X192" s="38" t="s">
        <v>1555</v>
      </c>
    </row>
    <row r="193" spans="1:24" x14ac:dyDescent="0.3">
      <c r="A193" s="2">
        <v>26368</v>
      </c>
      <c r="B193" s="3" t="s">
        <v>396</v>
      </c>
      <c r="C193" s="5" t="s">
        <v>3</v>
      </c>
      <c r="D193" s="25">
        <v>51</v>
      </c>
      <c r="E193" s="26">
        <v>26</v>
      </c>
      <c r="F193" s="16">
        <v>12</v>
      </c>
      <c r="G193" s="22">
        <v>2</v>
      </c>
      <c r="H193" s="22">
        <v>15</v>
      </c>
      <c r="I193" s="6">
        <v>43322</v>
      </c>
      <c r="J193" s="7">
        <v>194</v>
      </c>
      <c r="K193" s="8">
        <v>2017</v>
      </c>
      <c r="L193" s="6">
        <v>43417</v>
      </c>
      <c r="M193" s="5"/>
      <c r="N193" s="6">
        <v>43683</v>
      </c>
      <c r="O193" s="3" t="s">
        <v>1347</v>
      </c>
      <c r="P193" s="3" t="s">
        <v>1526</v>
      </c>
      <c r="Q193" s="6">
        <v>43657</v>
      </c>
      <c r="R193" s="46"/>
      <c r="S193" s="46" t="s">
        <v>1380</v>
      </c>
      <c r="T193" s="50" t="s">
        <v>1573</v>
      </c>
      <c r="U193" s="21" t="s">
        <v>1938</v>
      </c>
      <c r="V193" s="260" t="s">
        <v>1551</v>
      </c>
      <c r="W193" s="261">
        <v>43683.668090277781</v>
      </c>
      <c r="X193" s="38" t="s">
        <v>1555</v>
      </c>
    </row>
    <row r="194" spans="1:24" x14ac:dyDescent="0.3">
      <c r="A194" s="2">
        <v>26504</v>
      </c>
      <c r="B194" s="3" t="s">
        <v>138</v>
      </c>
      <c r="C194" s="5" t="s">
        <v>3</v>
      </c>
      <c r="D194" s="25">
        <v>78</v>
      </c>
      <c r="E194" s="26">
        <v>6</v>
      </c>
      <c r="F194" s="16">
        <v>12</v>
      </c>
      <c r="G194" s="22">
        <v>67</v>
      </c>
      <c r="H194" s="22">
        <v>800</v>
      </c>
      <c r="I194" s="6">
        <v>43332</v>
      </c>
      <c r="J194" s="7">
        <v>183</v>
      </c>
      <c r="K194" s="8">
        <v>2017</v>
      </c>
      <c r="L194" s="6">
        <v>43402</v>
      </c>
      <c r="M194" s="5"/>
      <c r="N194" s="6">
        <v>43685</v>
      </c>
      <c r="O194" s="3" t="s">
        <v>1365</v>
      </c>
      <c r="P194" s="3" t="s">
        <v>1670</v>
      </c>
      <c r="Q194" s="6">
        <v>43445</v>
      </c>
      <c r="R194" s="46"/>
      <c r="S194" s="46" t="s">
        <v>1380</v>
      </c>
      <c r="T194" s="50" t="s">
        <v>1669</v>
      </c>
      <c r="U194" s="21" t="s">
        <v>1861</v>
      </c>
      <c r="V194" s="260" t="s">
        <v>1551</v>
      </c>
      <c r="W194" s="261">
        <v>43685.571932870371</v>
      </c>
      <c r="X194" s="38" t="s">
        <v>1555</v>
      </c>
    </row>
    <row r="195" spans="1:24" x14ac:dyDescent="0.3">
      <c r="A195" s="2">
        <v>26506</v>
      </c>
      <c r="B195" s="3" t="s">
        <v>718</v>
      </c>
      <c r="C195" s="5" t="s">
        <v>3</v>
      </c>
      <c r="D195" s="25">
        <v>78</v>
      </c>
      <c r="E195" s="26">
        <v>6</v>
      </c>
      <c r="F195" s="16">
        <v>12</v>
      </c>
      <c r="G195" s="22">
        <v>75</v>
      </c>
      <c r="H195" s="22">
        <v>900</v>
      </c>
      <c r="I195" s="6">
        <v>43332</v>
      </c>
      <c r="J195" s="7">
        <v>183</v>
      </c>
      <c r="K195" s="8">
        <v>2017</v>
      </c>
      <c r="L195" s="6">
        <v>43402</v>
      </c>
      <c r="M195" s="5"/>
      <c r="N195" s="6">
        <v>43685</v>
      </c>
      <c r="O195" s="3" t="s">
        <v>1365</v>
      </c>
      <c r="P195" s="3" t="s">
        <v>1670</v>
      </c>
      <c r="Q195" s="6">
        <v>43445</v>
      </c>
      <c r="R195" s="46"/>
      <c r="S195" s="46" t="s">
        <v>1380</v>
      </c>
      <c r="T195" s="50" t="s">
        <v>1669</v>
      </c>
      <c r="U195" s="21" t="s">
        <v>1861</v>
      </c>
      <c r="V195" s="260" t="s">
        <v>1551</v>
      </c>
      <c r="W195" s="261">
        <v>43685.578900462962</v>
      </c>
      <c r="X195" s="38" t="s">
        <v>1555</v>
      </c>
    </row>
    <row r="196" spans="1:24" x14ac:dyDescent="0.3">
      <c r="A196" s="2">
        <v>27137</v>
      </c>
      <c r="B196" s="3" t="s">
        <v>1251</v>
      </c>
      <c r="C196" s="5" t="s">
        <v>86</v>
      </c>
      <c r="D196" s="25"/>
      <c r="E196" s="26"/>
      <c r="F196" s="16">
        <v>12</v>
      </c>
      <c r="G196" s="22">
        <v>2083.3333333333335</v>
      </c>
      <c r="H196" s="22">
        <v>25000</v>
      </c>
      <c r="I196" s="6">
        <v>43074</v>
      </c>
      <c r="J196" s="7">
        <v>61</v>
      </c>
      <c r="K196" s="8">
        <v>2018</v>
      </c>
      <c r="L196" s="6">
        <v>43536</v>
      </c>
      <c r="M196" s="5"/>
      <c r="N196" s="6">
        <v>43516</v>
      </c>
      <c r="O196" s="3" t="s">
        <v>1348</v>
      </c>
      <c r="P196" s="3"/>
      <c r="Q196" s="6"/>
      <c r="R196" s="46"/>
      <c r="S196" s="46"/>
      <c r="T196" s="21"/>
      <c r="U196" s="21" t="s">
        <v>1163</v>
      </c>
      <c r="V196" s="260" t="s">
        <v>1553</v>
      </c>
      <c r="W196" s="261" t="s">
        <v>1553</v>
      </c>
      <c r="X196" s="38" t="str">
        <f>"*"</f>
        <v>*</v>
      </c>
    </row>
    <row r="197" spans="1:24" x14ac:dyDescent="0.3">
      <c r="A197" s="2">
        <v>27138</v>
      </c>
      <c r="B197" s="3" t="s">
        <v>1248</v>
      </c>
      <c r="C197" s="5" t="s">
        <v>86</v>
      </c>
      <c r="D197" s="25"/>
      <c r="E197" s="26"/>
      <c r="F197" s="16">
        <v>12</v>
      </c>
      <c r="G197" s="22">
        <v>2083.3333333333335</v>
      </c>
      <c r="H197" s="22">
        <v>25000</v>
      </c>
      <c r="I197" s="6">
        <v>43074</v>
      </c>
      <c r="J197" s="7">
        <v>61</v>
      </c>
      <c r="K197" s="8">
        <v>2018</v>
      </c>
      <c r="L197" s="6">
        <v>43536</v>
      </c>
      <c r="M197" s="5"/>
      <c r="N197" s="6">
        <v>43516</v>
      </c>
      <c r="O197" s="3" t="s">
        <v>1348</v>
      </c>
      <c r="P197" s="3"/>
      <c r="Q197" s="6"/>
      <c r="R197" s="46"/>
      <c r="S197" s="46"/>
      <c r="T197" s="21"/>
      <c r="U197" s="21" t="s">
        <v>1163</v>
      </c>
      <c r="V197" s="260" t="s">
        <v>1553</v>
      </c>
      <c r="W197" s="261" t="s">
        <v>1553</v>
      </c>
      <c r="X197" s="38" t="str">
        <f>"*"</f>
        <v>*</v>
      </c>
    </row>
    <row r="198" spans="1:24" x14ac:dyDescent="0.3">
      <c r="A198" s="2">
        <v>27139</v>
      </c>
      <c r="B198" s="3" t="s">
        <v>1252</v>
      </c>
      <c r="C198" s="5" t="s">
        <v>86</v>
      </c>
      <c r="D198" s="25"/>
      <c r="E198" s="26"/>
      <c r="F198" s="16">
        <v>12</v>
      </c>
      <c r="G198" s="22">
        <v>2083.3333333333335</v>
      </c>
      <c r="H198" s="22">
        <v>25000</v>
      </c>
      <c r="I198" s="6">
        <v>43074</v>
      </c>
      <c r="J198" s="7">
        <v>61</v>
      </c>
      <c r="K198" s="8">
        <v>2018</v>
      </c>
      <c r="L198" s="6">
        <v>43536</v>
      </c>
      <c r="M198" s="5"/>
      <c r="N198" s="6">
        <v>43516</v>
      </c>
      <c r="O198" s="3" t="s">
        <v>1348</v>
      </c>
      <c r="P198" s="3"/>
      <c r="Q198" s="6"/>
      <c r="R198" s="46"/>
      <c r="S198" s="46"/>
      <c r="T198" s="21"/>
      <c r="U198" s="21" t="s">
        <v>1163</v>
      </c>
      <c r="V198" s="260" t="s">
        <v>1553</v>
      </c>
      <c r="W198" s="261" t="s">
        <v>1553</v>
      </c>
      <c r="X198" s="38" t="str">
        <f>"*"</f>
        <v>*</v>
      </c>
    </row>
    <row r="199" spans="1:24" x14ac:dyDescent="0.3">
      <c r="A199" s="2">
        <v>27140</v>
      </c>
      <c r="B199" s="3" t="s">
        <v>1250</v>
      </c>
      <c r="C199" s="5" t="s">
        <v>86</v>
      </c>
      <c r="D199" s="25"/>
      <c r="E199" s="26"/>
      <c r="F199" s="16">
        <v>12</v>
      </c>
      <c r="G199" s="22">
        <v>2083.3333333333335</v>
      </c>
      <c r="H199" s="22">
        <v>25000</v>
      </c>
      <c r="I199" s="6">
        <v>43074</v>
      </c>
      <c r="J199" s="7">
        <v>61</v>
      </c>
      <c r="K199" s="8">
        <v>2018</v>
      </c>
      <c r="L199" s="6">
        <v>43536</v>
      </c>
      <c r="M199" s="5"/>
      <c r="N199" s="6">
        <v>43516</v>
      </c>
      <c r="O199" s="3" t="s">
        <v>1348</v>
      </c>
      <c r="P199" s="3"/>
      <c r="Q199" s="6"/>
      <c r="R199" s="46"/>
      <c r="S199" s="46"/>
      <c r="T199" s="21"/>
      <c r="U199" s="21" t="s">
        <v>1163</v>
      </c>
      <c r="V199" s="260" t="s">
        <v>1553</v>
      </c>
      <c r="W199" s="261" t="s">
        <v>1553</v>
      </c>
      <c r="X199" s="38" t="str">
        <f>"*"</f>
        <v>*</v>
      </c>
    </row>
    <row r="200" spans="1:24" x14ac:dyDescent="0.3">
      <c r="A200" s="2">
        <v>27353</v>
      </c>
      <c r="B200" s="3" t="s">
        <v>157</v>
      </c>
      <c r="C200" s="5" t="s">
        <v>80</v>
      </c>
      <c r="D200" s="25">
        <v>51</v>
      </c>
      <c r="E200" s="26">
        <v>3</v>
      </c>
      <c r="F200" s="16">
        <v>12</v>
      </c>
      <c r="G200" s="22">
        <v>20</v>
      </c>
      <c r="H200" s="22">
        <v>240</v>
      </c>
      <c r="I200" s="6">
        <v>43322</v>
      </c>
      <c r="J200" s="7">
        <v>194</v>
      </c>
      <c r="K200" s="8">
        <v>2017</v>
      </c>
      <c r="L200" s="6">
        <v>43417</v>
      </c>
      <c r="M200" s="5"/>
      <c r="N200" s="6">
        <v>43683</v>
      </c>
      <c r="O200" s="3" t="s">
        <v>1347</v>
      </c>
      <c r="P200" s="3" t="s">
        <v>1526</v>
      </c>
      <c r="Q200" s="6">
        <v>43657</v>
      </c>
      <c r="R200" s="46"/>
      <c r="S200" s="46" t="s">
        <v>1380</v>
      </c>
      <c r="T200" s="50" t="s">
        <v>1573</v>
      </c>
      <c r="U200" s="21" t="s">
        <v>1380</v>
      </c>
      <c r="V200" s="260" t="s">
        <v>1551</v>
      </c>
      <c r="W200" s="261">
        <v>43683.668495370373</v>
      </c>
      <c r="X200" s="38" t="s">
        <v>1555</v>
      </c>
    </row>
    <row r="201" spans="1:24" x14ac:dyDescent="0.3">
      <c r="A201" s="2">
        <v>27760</v>
      </c>
      <c r="B201" s="3" t="s">
        <v>582</v>
      </c>
      <c r="C201" s="5" t="s">
        <v>3</v>
      </c>
      <c r="D201" s="25">
        <v>61</v>
      </c>
      <c r="E201" s="26">
        <v>15</v>
      </c>
      <c r="F201" s="16">
        <v>12</v>
      </c>
      <c r="G201" s="22">
        <v>5</v>
      </c>
      <c r="H201" s="22">
        <v>50</v>
      </c>
      <c r="I201" s="6">
        <v>43418</v>
      </c>
      <c r="J201" s="7">
        <v>20</v>
      </c>
      <c r="K201" s="8">
        <v>2018</v>
      </c>
      <c r="L201" s="6">
        <v>43486</v>
      </c>
      <c r="M201" s="5"/>
      <c r="N201" s="6">
        <v>43675</v>
      </c>
      <c r="O201" s="3" t="s">
        <v>1341</v>
      </c>
      <c r="P201" s="3" t="s">
        <v>1742</v>
      </c>
      <c r="Q201" s="6">
        <v>43657</v>
      </c>
      <c r="R201" s="46"/>
      <c r="S201" s="46" t="s">
        <v>1380</v>
      </c>
      <c r="T201" s="50" t="s">
        <v>1741</v>
      </c>
      <c r="U201" s="21" t="s">
        <v>1380</v>
      </c>
      <c r="V201" s="260" t="s">
        <v>1551</v>
      </c>
      <c r="W201" s="261">
        <v>43675.360219907408</v>
      </c>
      <c r="X201" s="38" t="s">
        <v>1555</v>
      </c>
    </row>
    <row r="202" spans="1:24" x14ac:dyDescent="0.3">
      <c r="A202" s="2">
        <v>28093</v>
      </c>
      <c r="B202" s="3" t="s">
        <v>235</v>
      </c>
      <c r="C202" s="5" t="s">
        <v>3</v>
      </c>
      <c r="D202" s="25">
        <v>51</v>
      </c>
      <c r="E202" s="26">
        <v>11</v>
      </c>
      <c r="F202" s="16">
        <v>12</v>
      </c>
      <c r="G202" s="22">
        <v>5</v>
      </c>
      <c r="H202" s="22">
        <v>50</v>
      </c>
      <c r="I202" s="6">
        <v>43146</v>
      </c>
      <c r="J202" s="7">
        <v>69</v>
      </c>
      <c r="K202" s="8">
        <v>2017</v>
      </c>
      <c r="L202" s="6">
        <v>43236</v>
      </c>
      <c r="M202" s="5"/>
      <c r="N202" s="6">
        <v>43682</v>
      </c>
      <c r="O202" s="3" t="s">
        <v>1331</v>
      </c>
      <c r="P202" s="3" t="s">
        <v>1520</v>
      </c>
      <c r="Q202" s="6">
        <v>43670</v>
      </c>
      <c r="R202" s="46">
        <v>9</v>
      </c>
      <c r="S202" s="46" t="s">
        <v>1953</v>
      </c>
      <c r="T202" s="50" t="s">
        <v>1932</v>
      </c>
      <c r="U202" s="21" t="s">
        <v>1380</v>
      </c>
      <c r="V202" s="260" t="s">
        <v>1551</v>
      </c>
      <c r="W202" s="261">
        <v>43606.696840277778</v>
      </c>
      <c r="X202" s="38" t="s">
        <v>1555</v>
      </c>
    </row>
    <row r="203" spans="1:24" x14ac:dyDescent="0.3">
      <c r="A203" s="2">
        <v>28181</v>
      </c>
      <c r="B203" s="3" t="s">
        <v>6</v>
      </c>
      <c r="C203" s="5" t="s">
        <v>3</v>
      </c>
      <c r="D203" s="25">
        <v>61</v>
      </c>
      <c r="E203" s="26">
        <v>8</v>
      </c>
      <c r="F203" s="16">
        <v>12</v>
      </c>
      <c r="G203" s="22">
        <v>5</v>
      </c>
      <c r="H203" s="22">
        <v>50</v>
      </c>
      <c r="I203" s="6">
        <v>43418</v>
      </c>
      <c r="J203" s="7">
        <v>76</v>
      </c>
      <c r="K203" s="8">
        <v>2019</v>
      </c>
      <c r="L203" s="6">
        <v>43899</v>
      </c>
      <c r="M203" s="5"/>
      <c r="N203" s="6">
        <v>43675</v>
      </c>
      <c r="O203" s="3" t="s">
        <v>1341</v>
      </c>
      <c r="P203" s="3" t="s">
        <v>1742</v>
      </c>
      <c r="Q203" s="6">
        <v>43657</v>
      </c>
      <c r="R203" s="46"/>
      <c r="S203" s="46" t="s">
        <v>1380</v>
      </c>
      <c r="T203" s="50" t="s">
        <v>1741</v>
      </c>
      <c r="U203" s="21" t="s">
        <v>1380</v>
      </c>
      <c r="V203" s="260" t="s">
        <v>1551</v>
      </c>
      <c r="W203" s="261">
        <v>43675.409687500003</v>
      </c>
      <c r="X203" s="38" t="s">
        <v>1555</v>
      </c>
    </row>
    <row r="204" spans="1:24" x14ac:dyDescent="0.3">
      <c r="A204" s="2">
        <v>28184</v>
      </c>
      <c r="B204" s="3" t="s">
        <v>10</v>
      </c>
      <c r="C204" s="5" t="s">
        <v>3</v>
      </c>
      <c r="D204" s="25">
        <v>61</v>
      </c>
      <c r="E204" s="26">
        <v>8</v>
      </c>
      <c r="F204" s="16">
        <v>12</v>
      </c>
      <c r="G204" s="22">
        <v>10</v>
      </c>
      <c r="H204" s="76">
        <v>110</v>
      </c>
      <c r="I204" s="6">
        <v>43307</v>
      </c>
      <c r="J204" s="7">
        <v>169</v>
      </c>
      <c r="K204" s="8">
        <v>2017</v>
      </c>
      <c r="L204" s="6">
        <v>43378</v>
      </c>
      <c r="M204" s="5"/>
      <c r="N204" s="6">
        <v>43675</v>
      </c>
      <c r="O204" s="3" t="s">
        <v>1316</v>
      </c>
      <c r="P204" s="3" t="s">
        <v>1943</v>
      </c>
      <c r="Q204" s="6">
        <v>43053</v>
      </c>
      <c r="R204" s="46"/>
      <c r="S204" s="46" t="s">
        <v>1380</v>
      </c>
      <c r="T204" s="50" t="s">
        <v>1944</v>
      </c>
      <c r="U204" s="21" t="s">
        <v>1380</v>
      </c>
      <c r="V204" s="260" t="s">
        <v>1551</v>
      </c>
      <c r="W204" s="261">
        <v>43675.446412037039</v>
      </c>
      <c r="X204" s="38" t="s">
        <v>1555</v>
      </c>
    </row>
    <row r="205" spans="1:24" x14ac:dyDescent="0.3">
      <c r="A205" s="2">
        <v>28184</v>
      </c>
      <c r="B205" s="3" t="s">
        <v>10</v>
      </c>
      <c r="C205" s="5" t="s">
        <v>3</v>
      </c>
      <c r="D205" s="25">
        <v>61</v>
      </c>
      <c r="E205" s="26">
        <v>8</v>
      </c>
      <c r="F205" s="16">
        <v>12</v>
      </c>
      <c r="G205" s="22">
        <v>10</v>
      </c>
      <c r="H205" s="22">
        <v>110</v>
      </c>
      <c r="I205" s="6">
        <v>43307</v>
      </c>
      <c r="J205" s="7">
        <v>228</v>
      </c>
      <c r="K205" s="8">
        <v>2018</v>
      </c>
      <c r="L205" s="6">
        <v>43787</v>
      </c>
      <c r="M205" s="5"/>
      <c r="N205" s="6">
        <v>43684</v>
      </c>
      <c r="O205" s="3" t="s">
        <v>1660</v>
      </c>
      <c r="P205" s="3" t="s">
        <v>1943</v>
      </c>
      <c r="Q205" s="6">
        <v>43053</v>
      </c>
      <c r="R205" s="46"/>
      <c r="S205" s="46" t="s">
        <v>1380</v>
      </c>
      <c r="T205" s="50" t="s">
        <v>1944</v>
      </c>
      <c r="U205" s="21" t="s">
        <v>1560</v>
      </c>
      <c r="V205" s="260" t="s">
        <v>1551</v>
      </c>
      <c r="W205" s="261">
        <v>43675.446504629632</v>
      </c>
      <c r="X205" s="38" t="s">
        <v>1555</v>
      </c>
    </row>
    <row r="206" spans="1:24" x14ac:dyDescent="0.3">
      <c r="A206" s="2">
        <v>28305</v>
      </c>
      <c r="B206" s="3" t="s">
        <v>583</v>
      </c>
      <c r="C206" s="5" t="s">
        <v>3</v>
      </c>
      <c r="D206" s="25"/>
      <c r="E206" s="26"/>
      <c r="F206" s="16">
        <v>12</v>
      </c>
      <c r="G206" s="22">
        <v>0</v>
      </c>
      <c r="H206" s="22">
        <v>0</v>
      </c>
      <c r="I206" s="6">
        <v>42979</v>
      </c>
      <c r="J206" s="7"/>
      <c r="K206" s="8"/>
      <c r="L206" s="6"/>
      <c r="M206" s="5"/>
      <c r="N206" s="6">
        <v>43516</v>
      </c>
      <c r="O206" s="3" t="s">
        <v>1341</v>
      </c>
      <c r="P206" s="3"/>
      <c r="Q206" s="6"/>
      <c r="R206" s="46"/>
      <c r="S206" s="46"/>
      <c r="T206" s="21"/>
      <c r="U206" s="21"/>
      <c r="V206" s="260" t="s">
        <v>1553</v>
      </c>
      <c r="W206" s="261" t="s">
        <v>1553</v>
      </c>
      <c r="X206" s="38" t="str">
        <f>"*"</f>
        <v>*</v>
      </c>
    </row>
    <row r="207" spans="1:24" x14ac:dyDescent="0.3">
      <c r="A207" s="2">
        <v>28306</v>
      </c>
      <c r="B207" s="3" t="s">
        <v>584</v>
      </c>
      <c r="C207" s="5" t="s">
        <v>3</v>
      </c>
      <c r="D207" s="25"/>
      <c r="E207" s="26"/>
      <c r="F207" s="16">
        <v>12</v>
      </c>
      <c r="G207" s="22">
        <v>0.83333333333333337</v>
      </c>
      <c r="H207" s="22">
        <v>10</v>
      </c>
      <c r="I207" s="6">
        <v>42979</v>
      </c>
      <c r="J207" s="7"/>
      <c r="K207" s="8"/>
      <c r="L207" s="6"/>
      <c r="M207" s="5"/>
      <c r="N207" s="6">
        <v>43516</v>
      </c>
      <c r="O207" s="3" t="s">
        <v>1341</v>
      </c>
      <c r="P207" s="3"/>
      <c r="Q207" s="6"/>
      <c r="R207" s="46"/>
      <c r="S207" s="46"/>
      <c r="T207" s="21"/>
      <c r="U207" s="21"/>
      <c r="V207" s="260" t="s">
        <v>1553</v>
      </c>
      <c r="W207" s="261" t="s">
        <v>1553</v>
      </c>
      <c r="X207" s="38" t="str">
        <f>"*"</f>
        <v>*</v>
      </c>
    </row>
    <row r="208" spans="1:24" x14ac:dyDescent="0.3">
      <c r="A208" s="2">
        <v>28306</v>
      </c>
      <c r="B208" s="3" t="s">
        <v>584</v>
      </c>
      <c r="C208" s="5" t="s">
        <v>3</v>
      </c>
      <c r="D208" s="25">
        <v>61</v>
      </c>
      <c r="E208" s="26">
        <v>8</v>
      </c>
      <c r="F208" s="16">
        <v>12</v>
      </c>
      <c r="G208" s="22">
        <v>5</v>
      </c>
      <c r="H208" s="22">
        <v>50</v>
      </c>
      <c r="I208" s="6">
        <v>43418</v>
      </c>
      <c r="J208" s="7">
        <v>20</v>
      </c>
      <c r="K208" s="8">
        <v>2018</v>
      </c>
      <c r="L208" s="6">
        <v>43486</v>
      </c>
      <c r="M208" s="5"/>
      <c r="N208" s="6">
        <v>43675</v>
      </c>
      <c r="O208" s="3" t="s">
        <v>1341</v>
      </c>
      <c r="P208" s="3" t="s">
        <v>1742</v>
      </c>
      <c r="Q208" s="6">
        <v>43657</v>
      </c>
      <c r="R208" s="46"/>
      <c r="S208" s="46" t="s">
        <v>1380</v>
      </c>
      <c r="T208" s="50" t="s">
        <v>1741</v>
      </c>
      <c r="U208" s="21" t="s">
        <v>1380</v>
      </c>
      <c r="V208" s="260" t="s">
        <v>1551</v>
      </c>
      <c r="W208" s="261">
        <v>43675.36273148148</v>
      </c>
      <c r="X208" s="38" t="s">
        <v>1555</v>
      </c>
    </row>
    <row r="209" spans="1:24" x14ac:dyDescent="0.3">
      <c r="A209" s="2">
        <v>28307</v>
      </c>
      <c r="B209" s="3" t="s">
        <v>585</v>
      </c>
      <c r="C209" s="5" t="s">
        <v>3</v>
      </c>
      <c r="D209" s="25"/>
      <c r="E209" s="26"/>
      <c r="F209" s="16">
        <v>12</v>
      </c>
      <c r="G209" s="22">
        <v>0</v>
      </c>
      <c r="H209" s="22">
        <v>0</v>
      </c>
      <c r="I209" s="6">
        <v>42979</v>
      </c>
      <c r="J209" s="7"/>
      <c r="K209" s="8"/>
      <c r="L209" s="6"/>
      <c r="M209" s="5"/>
      <c r="N209" s="6">
        <v>43516</v>
      </c>
      <c r="O209" s="3" t="s">
        <v>1341</v>
      </c>
      <c r="P209" s="3"/>
      <c r="Q209" s="6"/>
      <c r="R209" s="46"/>
      <c r="S209" s="46"/>
      <c r="T209" s="21"/>
      <c r="U209" s="21"/>
      <c r="V209" s="260" t="s">
        <v>1553</v>
      </c>
      <c r="W209" s="261" t="s">
        <v>1553</v>
      </c>
      <c r="X209" s="38" t="str">
        <f>"*"</f>
        <v>*</v>
      </c>
    </row>
    <row r="210" spans="1:24" x14ac:dyDescent="0.3">
      <c r="A210" s="2">
        <v>28307</v>
      </c>
      <c r="B210" s="3" t="s">
        <v>585</v>
      </c>
      <c r="C210" s="5" t="s">
        <v>3</v>
      </c>
      <c r="D210" s="25">
        <v>61</v>
      </c>
      <c r="E210" s="26">
        <v>8</v>
      </c>
      <c r="F210" s="16">
        <v>12</v>
      </c>
      <c r="G210" s="22">
        <v>0</v>
      </c>
      <c r="H210" s="76">
        <v>0</v>
      </c>
      <c r="I210" s="6">
        <v>43418</v>
      </c>
      <c r="J210" s="7">
        <v>20</v>
      </c>
      <c r="K210" s="8">
        <v>2018</v>
      </c>
      <c r="L210" s="6">
        <v>43486</v>
      </c>
      <c r="M210" s="5"/>
      <c r="N210" s="6">
        <v>43672</v>
      </c>
      <c r="O210" s="3" t="s">
        <v>1660</v>
      </c>
      <c r="P210" s="3" t="s">
        <v>1853</v>
      </c>
      <c r="Q210" s="6">
        <v>43668</v>
      </c>
      <c r="R210" s="46"/>
      <c r="S210" s="46" t="s">
        <v>1380</v>
      </c>
      <c r="T210" s="50" t="s">
        <v>1939</v>
      </c>
      <c r="U210" s="21" t="s">
        <v>1380</v>
      </c>
      <c r="V210" s="260" t="s">
        <v>1551</v>
      </c>
      <c r="W210" s="261">
        <v>43672.703622685185</v>
      </c>
      <c r="X210" s="38" t="s">
        <v>1555</v>
      </c>
    </row>
    <row r="211" spans="1:24" x14ac:dyDescent="0.3">
      <c r="A211" s="2">
        <v>28307</v>
      </c>
      <c r="B211" s="3" t="s">
        <v>585</v>
      </c>
      <c r="C211" s="5" t="s">
        <v>3</v>
      </c>
      <c r="D211" s="25">
        <v>61</v>
      </c>
      <c r="E211" s="26">
        <v>8</v>
      </c>
      <c r="F211" s="16">
        <v>12</v>
      </c>
      <c r="G211" s="22">
        <v>0</v>
      </c>
      <c r="H211" s="22">
        <v>0</v>
      </c>
      <c r="I211" s="6">
        <v>43418</v>
      </c>
      <c r="J211" s="7">
        <v>20</v>
      </c>
      <c r="K211" s="8">
        <v>2018</v>
      </c>
      <c r="L211" s="6">
        <v>43486</v>
      </c>
      <c r="M211" s="5"/>
      <c r="N211" s="6">
        <v>43675</v>
      </c>
      <c r="O211" s="3" t="s">
        <v>1660</v>
      </c>
      <c r="P211" s="3" t="s">
        <v>1853</v>
      </c>
      <c r="Q211" s="6">
        <v>43668</v>
      </c>
      <c r="R211" s="46"/>
      <c r="S211" s="46" t="s">
        <v>1380</v>
      </c>
      <c r="T211" s="50" t="s">
        <v>1939</v>
      </c>
      <c r="U211" s="21" t="s">
        <v>1380</v>
      </c>
      <c r="V211" s="260" t="s">
        <v>1551</v>
      </c>
      <c r="W211" s="261">
        <v>43672.704861111109</v>
      </c>
      <c r="X211" s="38" t="s">
        <v>1555</v>
      </c>
    </row>
    <row r="212" spans="1:24" x14ac:dyDescent="0.3">
      <c r="A212" s="2">
        <v>28308</v>
      </c>
      <c r="B212" s="3" t="s">
        <v>586</v>
      </c>
      <c r="C212" s="5" t="s">
        <v>3</v>
      </c>
      <c r="D212" s="25"/>
      <c r="E212" s="26"/>
      <c r="F212" s="16">
        <v>12</v>
      </c>
      <c r="G212" s="22">
        <v>2.5</v>
      </c>
      <c r="H212" s="22">
        <v>30</v>
      </c>
      <c r="I212" s="6">
        <v>42979</v>
      </c>
      <c r="J212" s="7"/>
      <c r="K212" s="8"/>
      <c r="L212" s="6"/>
      <c r="M212" s="5"/>
      <c r="N212" s="6">
        <v>43516</v>
      </c>
      <c r="O212" s="3" t="s">
        <v>1341</v>
      </c>
      <c r="P212" s="3"/>
      <c r="Q212" s="6"/>
      <c r="R212" s="46"/>
      <c r="S212" s="46"/>
      <c r="T212" s="21"/>
      <c r="U212" s="21"/>
      <c r="V212" s="260" t="s">
        <v>1553</v>
      </c>
      <c r="W212" s="261" t="s">
        <v>1553</v>
      </c>
      <c r="X212" s="38" t="str">
        <f>"*"</f>
        <v>*</v>
      </c>
    </row>
    <row r="213" spans="1:24" x14ac:dyDescent="0.3">
      <c r="A213" s="2">
        <v>28308</v>
      </c>
      <c r="B213" s="3" t="s">
        <v>586</v>
      </c>
      <c r="C213" s="5" t="s">
        <v>3</v>
      </c>
      <c r="D213" s="25">
        <v>61</v>
      </c>
      <c r="E213" s="26">
        <v>8</v>
      </c>
      <c r="F213" s="16">
        <v>12</v>
      </c>
      <c r="G213" s="22">
        <v>7</v>
      </c>
      <c r="H213" s="22">
        <v>80</v>
      </c>
      <c r="I213" s="6">
        <v>43418</v>
      </c>
      <c r="J213" s="7">
        <v>20</v>
      </c>
      <c r="K213" s="8">
        <v>2018</v>
      </c>
      <c r="L213" s="6">
        <v>43486</v>
      </c>
      <c r="M213" s="5"/>
      <c r="N213" s="6">
        <v>43675</v>
      </c>
      <c r="O213" s="3" t="s">
        <v>1341</v>
      </c>
      <c r="P213" s="3" t="s">
        <v>1742</v>
      </c>
      <c r="Q213" s="6">
        <v>43657</v>
      </c>
      <c r="R213" s="46"/>
      <c r="S213" s="46" t="s">
        <v>1380</v>
      </c>
      <c r="T213" s="50" t="s">
        <v>1741</v>
      </c>
      <c r="U213" s="21" t="s">
        <v>1380</v>
      </c>
      <c r="V213" s="260" t="s">
        <v>1551</v>
      </c>
      <c r="W213" s="261">
        <v>43675.366909722223</v>
      </c>
      <c r="X213" s="38" t="s">
        <v>1555</v>
      </c>
    </row>
    <row r="214" spans="1:24" x14ac:dyDescent="0.3">
      <c r="A214" s="2">
        <v>29435</v>
      </c>
      <c r="B214" s="3" t="s">
        <v>542</v>
      </c>
      <c r="C214" s="5" t="s">
        <v>3</v>
      </c>
      <c r="D214" s="25">
        <v>51</v>
      </c>
      <c r="E214" s="26">
        <v>36</v>
      </c>
      <c r="F214" s="16">
        <v>12</v>
      </c>
      <c r="G214" s="22">
        <v>4</v>
      </c>
      <c r="H214" s="22">
        <v>40</v>
      </c>
      <c r="I214" s="6">
        <v>43307</v>
      </c>
      <c r="J214" s="7">
        <v>169</v>
      </c>
      <c r="K214" s="8">
        <v>2017</v>
      </c>
      <c r="L214" s="6">
        <v>43378</v>
      </c>
      <c r="M214" s="5"/>
      <c r="N214" s="6">
        <v>43675</v>
      </c>
      <c r="O214" s="3" t="s">
        <v>1316</v>
      </c>
      <c r="P214" s="3" t="s">
        <v>1943</v>
      </c>
      <c r="Q214" s="6">
        <v>43053</v>
      </c>
      <c r="R214" s="46"/>
      <c r="S214" s="46" t="s">
        <v>1380</v>
      </c>
      <c r="T214" s="50" t="s">
        <v>1944</v>
      </c>
      <c r="U214" s="21" t="s">
        <v>1380</v>
      </c>
      <c r="V214" s="260" t="s">
        <v>1551</v>
      </c>
      <c r="W214" s="261">
        <v>43675.424143518518</v>
      </c>
      <c r="X214" s="38" t="s">
        <v>1555</v>
      </c>
    </row>
    <row r="215" spans="1:24" x14ac:dyDescent="0.3">
      <c r="A215" s="2">
        <v>29435</v>
      </c>
      <c r="B215" s="3" t="s">
        <v>542</v>
      </c>
      <c r="C215" s="5" t="s">
        <v>3</v>
      </c>
      <c r="D215" s="25">
        <v>51</v>
      </c>
      <c r="E215" s="26">
        <v>36</v>
      </c>
      <c r="F215" s="16">
        <v>12</v>
      </c>
      <c r="G215" s="22">
        <v>4</v>
      </c>
      <c r="H215" s="22">
        <v>40</v>
      </c>
      <c r="I215" s="6">
        <v>43307</v>
      </c>
      <c r="J215" s="7">
        <v>228</v>
      </c>
      <c r="K215" s="8">
        <v>2018</v>
      </c>
      <c r="L215" s="6">
        <v>43787</v>
      </c>
      <c r="M215" s="5"/>
      <c r="N215" s="6">
        <v>43684</v>
      </c>
      <c r="O215" s="3" t="s">
        <v>1660</v>
      </c>
      <c r="P215" s="3" t="s">
        <v>1943</v>
      </c>
      <c r="Q215" s="6">
        <v>43053</v>
      </c>
      <c r="R215" s="46"/>
      <c r="S215" s="46" t="s">
        <v>1380</v>
      </c>
      <c r="T215" s="50" t="s">
        <v>1944</v>
      </c>
      <c r="U215" s="21" t="s">
        <v>1560</v>
      </c>
      <c r="V215" s="260" t="s">
        <v>1551</v>
      </c>
      <c r="W215" s="261">
        <v>43675.42423611111</v>
      </c>
      <c r="X215" s="38" t="s">
        <v>1555</v>
      </c>
    </row>
    <row r="216" spans="1:24" x14ac:dyDescent="0.3">
      <c r="A216" s="2">
        <v>29523</v>
      </c>
      <c r="B216" s="3" t="s">
        <v>1278</v>
      </c>
      <c r="C216" s="5" t="s">
        <v>97</v>
      </c>
      <c r="D216" s="25"/>
      <c r="E216" s="26"/>
      <c r="F216" s="16">
        <v>12</v>
      </c>
      <c r="G216" s="22">
        <v>0</v>
      </c>
      <c r="H216" s="22">
        <v>0</v>
      </c>
      <c r="I216" s="6">
        <v>43348</v>
      </c>
      <c r="J216" s="7">
        <v>34</v>
      </c>
      <c r="K216" s="8">
        <v>2018</v>
      </c>
      <c r="L216" s="6">
        <v>43515</v>
      </c>
      <c r="M216" s="5"/>
      <c r="N216" s="6">
        <v>43516</v>
      </c>
      <c r="O216" s="3" t="s">
        <v>1357</v>
      </c>
      <c r="P216" s="3"/>
      <c r="Q216" s="6"/>
      <c r="R216" s="46"/>
      <c r="S216" s="46"/>
      <c r="T216" s="21"/>
      <c r="U216" s="21" t="s">
        <v>1089</v>
      </c>
      <c r="V216" s="260" t="s">
        <v>1553</v>
      </c>
      <c r="W216" s="261" t="s">
        <v>1553</v>
      </c>
      <c r="X216" s="38" t="str">
        <f>"*"</f>
        <v>*</v>
      </c>
    </row>
    <row r="217" spans="1:24" x14ac:dyDescent="0.3">
      <c r="A217" s="2">
        <v>29524</v>
      </c>
      <c r="B217" s="3" t="s">
        <v>1280</v>
      </c>
      <c r="C217" s="5" t="s">
        <v>97</v>
      </c>
      <c r="D217" s="25"/>
      <c r="E217" s="26"/>
      <c r="F217" s="16">
        <v>12</v>
      </c>
      <c r="G217" s="22">
        <v>2.5</v>
      </c>
      <c r="H217" s="22">
        <v>30</v>
      </c>
      <c r="I217" s="6">
        <v>43348</v>
      </c>
      <c r="J217" s="7">
        <v>34</v>
      </c>
      <c r="K217" s="8">
        <v>2018</v>
      </c>
      <c r="L217" s="6">
        <v>43515</v>
      </c>
      <c r="M217" s="5"/>
      <c r="N217" s="6">
        <v>43516</v>
      </c>
      <c r="O217" s="3" t="s">
        <v>1357</v>
      </c>
      <c r="P217" s="3"/>
      <c r="Q217" s="6"/>
      <c r="R217" s="46"/>
      <c r="S217" s="46"/>
      <c r="T217" s="21"/>
      <c r="U217" s="21" t="s">
        <v>1089</v>
      </c>
      <c r="V217" s="260" t="s">
        <v>1553</v>
      </c>
      <c r="W217" s="261" t="s">
        <v>1553</v>
      </c>
      <c r="X217" s="38" t="str">
        <f>"*"</f>
        <v>*</v>
      </c>
    </row>
    <row r="218" spans="1:24" x14ac:dyDescent="0.3">
      <c r="A218" s="2">
        <v>29524</v>
      </c>
      <c r="B218" s="3" t="s">
        <v>1491</v>
      </c>
      <c r="C218" s="5" t="s">
        <v>97</v>
      </c>
      <c r="D218" s="25">
        <v>76</v>
      </c>
      <c r="E218" s="26">
        <v>9</v>
      </c>
      <c r="F218" s="16">
        <v>12</v>
      </c>
      <c r="G218" s="22">
        <v>0</v>
      </c>
      <c r="H218" s="22">
        <v>0</v>
      </c>
      <c r="I218" s="6">
        <v>43434</v>
      </c>
      <c r="J218" s="7">
        <v>34</v>
      </c>
      <c r="K218" s="8">
        <v>2018</v>
      </c>
      <c r="L218" s="6">
        <v>43515</v>
      </c>
      <c r="M218" s="5"/>
      <c r="N218" s="6">
        <v>43606</v>
      </c>
      <c r="O218" s="3" t="s">
        <v>1357</v>
      </c>
      <c r="P218" s="3"/>
      <c r="Q218" s="6" t="s">
        <v>1380</v>
      </c>
      <c r="R218" s="46"/>
      <c r="S218" s="46"/>
      <c r="T218" s="21"/>
      <c r="U218" s="21" t="s">
        <v>1522</v>
      </c>
      <c r="V218" s="260" t="s">
        <v>1551</v>
      </c>
      <c r="W218" s="261">
        <v>43606.651307870372</v>
      </c>
      <c r="X218" s="38" t="s">
        <v>1555</v>
      </c>
    </row>
    <row r="219" spans="1:24" x14ac:dyDescent="0.3">
      <c r="A219" s="2">
        <v>29526</v>
      </c>
      <c r="B219" s="3" t="s">
        <v>1279</v>
      </c>
      <c r="C219" s="5" t="s">
        <v>97</v>
      </c>
      <c r="D219" s="25"/>
      <c r="E219" s="26"/>
      <c r="F219" s="16">
        <v>12</v>
      </c>
      <c r="G219" s="22">
        <v>0</v>
      </c>
      <c r="H219" s="22">
        <v>0</v>
      </c>
      <c r="I219" s="6">
        <v>43348</v>
      </c>
      <c r="J219" s="7">
        <v>34</v>
      </c>
      <c r="K219" s="8">
        <v>2018</v>
      </c>
      <c r="L219" s="6">
        <v>43515</v>
      </c>
      <c r="M219" s="5"/>
      <c r="N219" s="6">
        <v>43516</v>
      </c>
      <c r="O219" s="3" t="s">
        <v>1357</v>
      </c>
      <c r="P219" s="3"/>
      <c r="Q219" s="6"/>
      <c r="R219" s="46"/>
      <c r="S219" s="46"/>
      <c r="T219" s="21"/>
      <c r="U219" s="21" t="s">
        <v>1089</v>
      </c>
      <c r="V219" s="260" t="s">
        <v>1553</v>
      </c>
      <c r="W219" s="261" t="s">
        <v>1553</v>
      </c>
      <c r="X219" s="38" t="str">
        <f>"*"</f>
        <v>*</v>
      </c>
    </row>
    <row r="220" spans="1:24" x14ac:dyDescent="0.3">
      <c r="A220" s="2">
        <v>29538</v>
      </c>
      <c r="B220" s="3" t="s">
        <v>587</v>
      </c>
      <c r="C220" s="5" t="s">
        <v>3</v>
      </c>
      <c r="D220" s="25"/>
      <c r="E220" s="26"/>
      <c r="F220" s="16">
        <v>12</v>
      </c>
      <c r="G220" s="22">
        <v>0</v>
      </c>
      <c r="H220" s="22">
        <v>0</v>
      </c>
      <c r="I220" s="6">
        <v>42979</v>
      </c>
      <c r="J220" s="7"/>
      <c r="K220" s="8"/>
      <c r="L220" s="6"/>
      <c r="M220" s="5"/>
      <c r="N220" s="6">
        <v>43516</v>
      </c>
      <c r="O220" s="3" t="s">
        <v>1341</v>
      </c>
      <c r="P220" s="3"/>
      <c r="Q220" s="6"/>
      <c r="R220" s="46"/>
      <c r="S220" s="46"/>
      <c r="T220" s="21"/>
      <c r="U220" s="21"/>
      <c r="V220" s="260" t="s">
        <v>1553</v>
      </c>
      <c r="W220" s="261" t="s">
        <v>1553</v>
      </c>
      <c r="X220" s="38" t="str">
        <f>"*"</f>
        <v>*</v>
      </c>
    </row>
    <row r="221" spans="1:24" x14ac:dyDescent="0.3">
      <c r="A221" s="2">
        <v>29868</v>
      </c>
      <c r="B221" s="3" t="s">
        <v>989</v>
      </c>
      <c r="C221" s="5" t="s">
        <v>18</v>
      </c>
      <c r="D221" s="25"/>
      <c r="E221" s="26"/>
      <c r="F221" s="16">
        <v>12</v>
      </c>
      <c r="G221" s="22">
        <v>0</v>
      </c>
      <c r="H221" s="22">
        <v>0</v>
      </c>
      <c r="I221" s="6">
        <v>43322</v>
      </c>
      <c r="J221" s="7">
        <v>175</v>
      </c>
      <c r="K221" s="8">
        <v>2017</v>
      </c>
      <c r="L221" s="6">
        <v>43383</v>
      </c>
      <c r="M221" s="5"/>
      <c r="N221" s="6">
        <v>43685</v>
      </c>
      <c r="O221" s="3" t="s">
        <v>1368</v>
      </c>
      <c r="P221" s="3" t="s">
        <v>1688</v>
      </c>
      <c r="Q221" s="6">
        <v>43462</v>
      </c>
      <c r="R221" s="46"/>
      <c r="S221" s="46" t="s">
        <v>1380</v>
      </c>
      <c r="T221" s="50" t="s">
        <v>1687</v>
      </c>
      <c r="U221" s="21" t="s">
        <v>2002</v>
      </c>
      <c r="V221" s="260" t="s">
        <v>1551</v>
      </c>
      <c r="W221" s="261">
        <v>43685.422754629632</v>
      </c>
      <c r="X221" s="38" t="s">
        <v>1555</v>
      </c>
    </row>
    <row r="222" spans="1:24" x14ac:dyDescent="0.3">
      <c r="A222" s="2">
        <v>29868</v>
      </c>
      <c r="B222" s="3" t="s">
        <v>989</v>
      </c>
      <c r="C222" s="5" t="s">
        <v>18</v>
      </c>
      <c r="D222" s="25"/>
      <c r="E222" s="26"/>
      <c r="F222" s="16">
        <v>12</v>
      </c>
      <c r="G222" s="22">
        <v>0</v>
      </c>
      <c r="H222" s="22">
        <v>0</v>
      </c>
      <c r="I222" s="6">
        <v>43322</v>
      </c>
      <c r="J222" s="7">
        <v>246</v>
      </c>
      <c r="K222" s="8">
        <v>2018</v>
      </c>
      <c r="L222" s="6">
        <v>43819</v>
      </c>
      <c r="M222" s="5"/>
      <c r="N222" s="6">
        <v>43685</v>
      </c>
      <c r="O222" s="3" t="s">
        <v>1686</v>
      </c>
      <c r="P222" s="3" t="s">
        <v>1688</v>
      </c>
      <c r="Q222" s="6">
        <v>43462</v>
      </c>
      <c r="R222" s="46"/>
      <c r="S222" s="46" t="s">
        <v>1380</v>
      </c>
      <c r="T222" s="50" t="s">
        <v>1687</v>
      </c>
      <c r="U222" s="21" t="s">
        <v>1560</v>
      </c>
      <c r="V222" s="260" t="s">
        <v>1551</v>
      </c>
      <c r="W222" s="261">
        <v>43685.423136574071</v>
      </c>
      <c r="X222" s="38" t="s">
        <v>1555</v>
      </c>
    </row>
    <row r="223" spans="1:24" x14ac:dyDescent="0.3">
      <c r="A223" s="2">
        <v>29956</v>
      </c>
      <c r="B223" s="3" t="s">
        <v>1214</v>
      </c>
      <c r="C223" s="5" t="s">
        <v>86</v>
      </c>
      <c r="D223" s="25"/>
      <c r="E223" s="26"/>
      <c r="F223" s="16">
        <v>12</v>
      </c>
      <c r="G223" s="22">
        <v>2083.3333333333335</v>
      </c>
      <c r="H223" s="22">
        <v>25000</v>
      </c>
      <c r="I223" s="6">
        <v>43074</v>
      </c>
      <c r="J223" s="7">
        <v>61</v>
      </c>
      <c r="K223" s="8">
        <v>2018</v>
      </c>
      <c r="L223" s="6">
        <v>43536</v>
      </c>
      <c r="M223" s="5"/>
      <c r="N223" s="6">
        <v>43516</v>
      </c>
      <c r="O223" s="3" t="s">
        <v>1348</v>
      </c>
      <c r="P223" s="3"/>
      <c r="Q223" s="6"/>
      <c r="R223" s="46"/>
      <c r="S223" s="46"/>
      <c r="T223" s="21"/>
      <c r="U223" s="21" t="s">
        <v>1163</v>
      </c>
      <c r="V223" s="260" t="s">
        <v>1553</v>
      </c>
      <c r="W223" s="261" t="s">
        <v>1553</v>
      </c>
      <c r="X223" s="38" t="str">
        <f t="shared" ref="X223:X229" si="2">"*"</f>
        <v>*</v>
      </c>
    </row>
    <row r="224" spans="1:24" x14ac:dyDescent="0.3">
      <c r="A224" s="2">
        <v>29959</v>
      </c>
      <c r="B224" s="3" t="s">
        <v>1216</v>
      </c>
      <c r="C224" s="5" t="s">
        <v>86</v>
      </c>
      <c r="D224" s="25"/>
      <c r="E224" s="26"/>
      <c r="F224" s="16">
        <v>12</v>
      </c>
      <c r="G224" s="22">
        <v>2083.3333333333335</v>
      </c>
      <c r="H224" s="22">
        <v>25000</v>
      </c>
      <c r="I224" s="6">
        <v>43074</v>
      </c>
      <c r="J224" s="7">
        <v>61</v>
      </c>
      <c r="K224" s="8">
        <v>2018</v>
      </c>
      <c r="L224" s="6">
        <v>43536</v>
      </c>
      <c r="M224" s="5"/>
      <c r="N224" s="6">
        <v>43516</v>
      </c>
      <c r="O224" s="3" t="s">
        <v>1348</v>
      </c>
      <c r="P224" s="3"/>
      <c r="Q224" s="6"/>
      <c r="R224" s="46"/>
      <c r="S224" s="46"/>
      <c r="T224" s="21"/>
      <c r="U224" s="21" t="s">
        <v>1163</v>
      </c>
      <c r="V224" s="260" t="s">
        <v>1553</v>
      </c>
      <c r="W224" s="261" t="s">
        <v>1553</v>
      </c>
      <c r="X224" s="38" t="str">
        <f t="shared" si="2"/>
        <v>*</v>
      </c>
    </row>
    <row r="225" spans="1:24" x14ac:dyDescent="0.3">
      <c r="A225" s="2">
        <v>29961</v>
      </c>
      <c r="B225" s="3" t="s">
        <v>1217</v>
      </c>
      <c r="C225" s="5" t="s">
        <v>86</v>
      </c>
      <c r="D225" s="25"/>
      <c r="E225" s="26"/>
      <c r="F225" s="16">
        <v>12</v>
      </c>
      <c r="G225" s="22">
        <v>2083.3333333333335</v>
      </c>
      <c r="H225" s="22">
        <v>25000</v>
      </c>
      <c r="I225" s="6">
        <v>43074</v>
      </c>
      <c r="J225" s="7">
        <v>61</v>
      </c>
      <c r="K225" s="8">
        <v>2018</v>
      </c>
      <c r="L225" s="6">
        <v>43536</v>
      </c>
      <c r="M225" s="5"/>
      <c r="N225" s="6">
        <v>43516</v>
      </c>
      <c r="O225" s="3" t="s">
        <v>1348</v>
      </c>
      <c r="P225" s="3"/>
      <c r="Q225" s="6"/>
      <c r="R225" s="46"/>
      <c r="S225" s="46"/>
      <c r="T225" s="21"/>
      <c r="U225" s="21" t="s">
        <v>1163</v>
      </c>
      <c r="V225" s="260" t="s">
        <v>1553</v>
      </c>
      <c r="W225" s="261" t="s">
        <v>1553</v>
      </c>
      <c r="X225" s="38" t="str">
        <f t="shared" si="2"/>
        <v>*</v>
      </c>
    </row>
    <row r="226" spans="1:24" x14ac:dyDescent="0.3">
      <c r="A226" s="2">
        <v>29962</v>
      </c>
      <c r="B226" s="3" t="s">
        <v>1215</v>
      </c>
      <c r="C226" s="5" t="s">
        <v>86</v>
      </c>
      <c r="D226" s="25"/>
      <c r="E226" s="26"/>
      <c r="F226" s="16">
        <v>12</v>
      </c>
      <c r="G226" s="22">
        <v>2083.3333333333335</v>
      </c>
      <c r="H226" s="22">
        <v>25000</v>
      </c>
      <c r="I226" s="6">
        <v>43074</v>
      </c>
      <c r="J226" s="7">
        <v>61</v>
      </c>
      <c r="K226" s="8">
        <v>2018</v>
      </c>
      <c r="L226" s="6">
        <v>43536</v>
      </c>
      <c r="M226" s="5"/>
      <c r="N226" s="6">
        <v>43516</v>
      </c>
      <c r="O226" s="3" t="s">
        <v>1348</v>
      </c>
      <c r="P226" s="3"/>
      <c r="Q226" s="6"/>
      <c r="R226" s="46"/>
      <c r="S226" s="46"/>
      <c r="T226" s="21"/>
      <c r="U226" s="21" t="s">
        <v>1163</v>
      </c>
      <c r="V226" s="260" t="s">
        <v>1553</v>
      </c>
      <c r="W226" s="261" t="s">
        <v>1553</v>
      </c>
      <c r="X226" s="38" t="str">
        <f t="shared" si="2"/>
        <v>*</v>
      </c>
    </row>
    <row r="227" spans="1:24" x14ac:dyDescent="0.3">
      <c r="A227" s="2">
        <v>29964</v>
      </c>
      <c r="B227" s="3" t="s">
        <v>1212</v>
      </c>
      <c r="C227" s="5" t="s">
        <v>86</v>
      </c>
      <c r="D227" s="25"/>
      <c r="E227" s="26"/>
      <c r="F227" s="16">
        <v>12</v>
      </c>
      <c r="G227" s="22">
        <v>2083.3333333333335</v>
      </c>
      <c r="H227" s="22">
        <v>25000</v>
      </c>
      <c r="I227" s="6">
        <v>43074</v>
      </c>
      <c r="J227" s="7">
        <v>61</v>
      </c>
      <c r="K227" s="8">
        <v>2018</v>
      </c>
      <c r="L227" s="6">
        <v>43536</v>
      </c>
      <c r="M227" s="5"/>
      <c r="N227" s="6">
        <v>43516</v>
      </c>
      <c r="O227" s="3" t="s">
        <v>1348</v>
      </c>
      <c r="P227" s="3"/>
      <c r="Q227" s="6"/>
      <c r="R227" s="46"/>
      <c r="S227" s="46"/>
      <c r="T227" s="21"/>
      <c r="U227" s="21" t="s">
        <v>1163</v>
      </c>
      <c r="V227" s="260" t="s">
        <v>1553</v>
      </c>
      <c r="W227" s="261" t="s">
        <v>1553</v>
      </c>
      <c r="X227" s="38" t="str">
        <f t="shared" si="2"/>
        <v>*</v>
      </c>
    </row>
    <row r="228" spans="1:24" x14ac:dyDescent="0.3">
      <c r="A228" s="2">
        <v>30165</v>
      </c>
      <c r="B228" s="3" t="s">
        <v>1220</v>
      </c>
      <c r="C228" s="5" t="s">
        <v>86</v>
      </c>
      <c r="D228" s="25"/>
      <c r="E228" s="26"/>
      <c r="F228" s="16">
        <v>12</v>
      </c>
      <c r="G228" s="22">
        <v>3333.3333333333335</v>
      </c>
      <c r="H228" s="22">
        <v>40000</v>
      </c>
      <c r="I228" s="6">
        <v>43074</v>
      </c>
      <c r="J228" s="7">
        <v>61</v>
      </c>
      <c r="K228" s="8">
        <v>2018</v>
      </c>
      <c r="L228" s="6">
        <v>43536</v>
      </c>
      <c r="M228" s="5"/>
      <c r="N228" s="6">
        <v>43516</v>
      </c>
      <c r="O228" s="3" t="s">
        <v>1348</v>
      </c>
      <c r="P228" s="3"/>
      <c r="Q228" s="6"/>
      <c r="R228" s="46"/>
      <c r="S228" s="46"/>
      <c r="T228" s="21"/>
      <c r="U228" s="21" t="s">
        <v>1163</v>
      </c>
      <c r="V228" s="260" t="s">
        <v>1553</v>
      </c>
      <c r="W228" s="261" t="s">
        <v>1553</v>
      </c>
      <c r="X228" s="38" t="str">
        <f t="shared" si="2"/>
        <v>*</v>
      </c>
    </row>
    <row r="229" spans="1:24" x14ac:dyDescent="0.3">
      <c r="A229" s="2">
        <v>30171</v>
      </c>
      <c r="B229" s="3" t="s">
        <v>1282</v>
      </c>
      <c r="C229" s="5" t="s">
        <v>15</v>
      </c>
      <c r="D229" s="25"/>
      <c r="E229" s="26"/>
      <c r="F229" s="16">
        <v>12</v>
      </c>
      <c r="G229" s="22">
        <v>3.75</v>
      </c>
      <c r="H229" s="22">
        <v>45</v>
      </c>
      <c r="I229" s="6">
        <v>43348</v>
      </c>
      <c r="J229" s="7">
        <v>34</v>
      </c>
      <c r="K229" s="8">
        <v>2018</v>
      </c>
      <c r="L229" s="6">
        <v>43515</v>
      </c>
      <c r="M229" s="5"/>
      <c r="N229" s="6">
        <v>43516</v>
      </c>
      <c r="O229" s="3" t="s">
        <v>1357</v>
      </c>
      <c r="P229" s="3"/>
      <c r="Q229" s="6"/>
      <c r="R229" s="46"/>
      <c r="S229" s="46"/>
      <c r="T229" s="21"/>
      <c r="U229" s="21" t="s">
        <v>1089</v>
      </c>
      <c r="V229" s="260" t="s">
        <v>1553</v>
      </c>
      <c r="W229" s="261" t="s">
        <v>1553</v>
      </c>
      <c r="X229" s="38" t="str">
        <f t="shared" si="2"/>
        <v>*</v>
      </c>
    </row>
    <row r="230" spans="1:24" x14ac:dyDescent="0.3">
      <c r="A230" s="2">
        <v>30658</v>
      </c>
      <c r="B230" s="3" t="s">
        <v>246</v>
      </c>
      <c r="C230" s="5" t="s">
        <v>3</v>
      </c>
      <c r="D230" s="25">
        <v>61</v>
      </c>
      <c r="E230" s="26">
        <v>15</v>
      </c>
      <c r="F230" s="16">
        <v>12</v>
      </c>
      <c r="G230" s="22">
        <v>2</v>
      </c>
      <c r="H230" s="76">
        <v>20</v>
      </c>
      <c r="I230" s="6">
        <v>43307</v>
      </c>
      <c r="J230" s="7"/>
      <c r="K230" s="8"/>
      <c r="L230" s="6"/>
      <c r="M230" s="5"/>
      <c r="N230" s="6">
        <v>43675</v>
      </c>
      <c r="O230" s="3" t="s">
        <v>1660</v>
      </c>
      <c r="P230" s="3" t="s">
        <v>1943</v>
      </c>
      <c r="Q230" s="6">
        <v>43053</v>
      </c>
      <c r="R230" s="46"/>
      <c r="S230" s="46" t="s">
        <v>1380</v>
      </c>
      <c r="T230" s="50" t="s">
        <v>1944</v>
      </c>
      <c r="U230" s="21" t="s">
        <v>1927</v>
      </c>
      <c r="V230" s="260" t="s">
        <v>1551</v>
      </c>
      <c r="W230" s="261">
        <v>43675.451643518521</v>
      </c>
      <c r="X230" s="38" t="s">
        <v>1555</v>
      </c>
    </row>
    <row r="231" spans="1:24" x14ac:dyDescent="0.3">
      <c r="A231" s="2">
        <v>31321</v>
      </c>
      <c r="B231" s="3" t="s">
        <v>507</v>
      </c>
      <c r="C231" s="5" t="s">
        <v>47</v>
      </c>
      <c r="D231" s="25"/>
      <c r="E231" s="26"/>
      <c r="F231" s="16">
        <v>12</v>
      </c>
      <c r="G231" s="22">
        <v>1516.6666666666667</v>
      </c>
      <c r="H231" s="22">
        <v>18200</v>
      </c>
      <c r="I231" s="6">
        <v>43069</v>
      </c>
      <c r="J231" s="7">
        <v>78</v>
      </c>
      <c r="K231" s="8">
        <v>2018</v>
      </c>
      <c r="L231" s="6">
        <v>43549</v>
      </c>
      <c r="M231" s="5"/>
      <c r="N231" s="6">
        <v>43516</v>
      </c>
      <c r="O231" s="3" t="s">
        <v>1316</v>
      </c>
      <c r="P231" s="3"/>
      <c r="Q231" s="6"/>
      <c r="R231" s="46"/>
      <c r="S231" s="46"/>
      <c r="T231" s="21"/>
      <c r="U231" s="21" t="s">
        <v>1110</v>
      </c>
      <c r="V231" s="260" t="s">
        <v>1553</v>
      </c>
      <c r="W231" s="261" t="s">
        <v>1553</v>
      </c>
      <c r="X231" s="38" t="str">
        <f>"*"</f>
        <v>*</v>
      </c>
    </row>
    <row r="232" spans="1:24" x14ac:dyDescent="0.3">
      <c r="A232" s="2">
        <v>31321</v>
      </c>
      <c r="B232" s="3" t="s">
        <v>507</v>
      </c>
      <c r="C232" s="5" t="s">
        <v>47</v>
      </c>
      <c r="D232" s="25">
        <v>55</v>
      </c>
      <c r="E232" s="26">
        <v>19</v>
      </c>
      <c r="F232" s="16">
        <v>12</v>
      </c>
      <c r="G232" s="22">
        <v>1884</v>
      </c>
      <c r="H232" s="22">
        <v>22600</v>
      </c>
      <c r="I232" s="6">
        <v>43454</v>
      </c>
      <c r="J232" s="7">
        <v>78</v>
      </c>
      <c r="K232" s="8">
        <v>2018</v>
      </c>
      <c r="L232" s="6">
        <v>43549</v>
      </c>
      <c r="M232" s="5"/>
      <c r="N232" s="6">
        <v>43608</v>
      </c>
      <c r="O232" s="3" t="s">
        <v>1316</v>
      </c>
      <c r="P232" s="3" t="s">
        <v>1534</v>
      </c>
      <c r="Q232" s="6">
        <v>43593</v>
      </c>
      <c r="R232" s="46"/>
      <c r="S232" s="46"/>
      <c r="T232" s="21"/>
      <c r="U232" s="21" t="s">
        <v>1535</v>
      </c>
      <c r="V232" s="260" t="s">
        <v>1551</v>
      </c>
      <c r="W232" s="261">
        <v>43608.385092592594</v>
      </c>
      <c r="X232" s="38" t="s">
        <v>1555</v>
      </c>
    </row>
    <row r="233" spans="1:24" x14ac:dyDescent="0.3">
      <c r="A233" s="2">
        <v>32534</v>
      </c>
      <c r="B233" s="3" t="s">
        <v>30</v>
      </c>
      <c r="C233" s="5" t="s">
        <v>3</v>
      </c>
      <c r="D233" s="25">
        <v>51</v>
      </c>
      <c r="E233" s="26">
        <v>7</v>
      </c>
      <c r="F233" s="16">
        <v>12</v>
      </c>
      <c r="G233" s="22">
        <v>417</v>
      </c>
      <c r="H233" s="22">
        <v>5000</v>
      </c>
      <c r="I233" s="6">
        <v>43278</v>
      </c>
      <c r="J233" s="7"/>
      <c r="K233" s="8"/>
      <c r="L233" s="6"/>
      <c r="M233" s="5"/>
      <c r="N233" s="6">
        <v>43683</v>
      </c>
      <c r="O233" s="3" t="s">
        <v>1327</v>
      </c>
      <c r="P233" s="3" t="s">
        <v>1647</v>
      </c>
      <c r="Q233" s="6">
        <v>43391</v>
      </c>
      <c r="R233" s="46"/>
      <c r="S233" s="46" t="s">
        <v>1380</v>
      </c>
      <c r="T233" s="50" t="s">
        <v>1646</v>
      </c>
      <c r="U233" s="21" t="s">
        <v>1380</v>
      </c>
      <c r="V233" s="260" t="s">
        <v>1551</v>
      </c>
      <c r="W233" s="261">
        <v>43683.629421296297</v>
      </c>
      <c r="X233" s="38" t="s">
        <v>1555</v>
      </c>
    </row>
    <row r="234" spans="1:24" x14ac:dyDescent="0.3">
      <c r="A234" s="2">
        <v>32534</v>
      </c>
      <c r="B234" s="3" t="s">
        <v>30</v>
      </c>
      <c r="C234" s="5" t="s">
        <v>3</v>
      </c>
      <c r="D234" s="25">
        <v>51</v>
      </c>
      <c r="E234" s="26">
        <v>7</v>
      </c>
      <c r="F234" s="16">
        <v>12</v>
      </c>
      <c r="G234" s="22">
        <v>67</v>
      </c>
      <c r="H234" s="22">
        <v>800</v>
      </c>
      <c r="I234" s="6">
        <v>43609</v>
      </c>
      <c r="J234" s="7">
        <v>198</v>
      </c>
      <c r="K234" s="8">
        <v>2018</v>
      </c>
      <c r="L234" s="6">
        <v>43733</v>
      </c>
      <c r="M234" s="5"/>
      <c r="N234" s="6">
        <v>43683</v>
      </c>
      <c r="O234" s="3" t="s">
        <v>1645</v>
      </c>
      <c r="P234" s="3" t="s">
        <v>1647</v>
      </c>
      <c r="Q234" s="6">
        <v>43391</v>
      </c>
      <c r="R234" s="46"/>
      <c r="S234" s="46" t="s">
        <v>1380</v>
      </c>
      <c r="T234" s="50" t="s">
        <v>1646</v>
      </c>
      <c r="U234" s="21" t="s">
        <v>1560</v>
      </c>
      <c r="V234" s="260" t="s">
        <v>1551</v>
      </c>
      <c r="W234" s="261">
        <v>43683.633275462962</v>
      </c>
      <c r="X234" s="38" t="s">
        <v>1555</v>
      </c>
    </row>
    <row r="235" spans="1:24" x14ac:dyDescent="0.3">
      <c r="A235" s="2">
        <v>32839</v>
      </c>
      <c r="B235" s="3" t="s">
        <v>665</v>
      </c>
      <c r="C235" s="5" t="s">
        <v>3</v>
      </c>
      <c r="D235" s="25"/>
      <c r="E235" s="26"/>
      <c r="F235" s="16">
        <v>12</v>
      </c>
      <c r="G235" s="22">
        <v>0</v>
      </c>
      <c r="H235" s="22">
        <v>0</v>
      </c>
      <c r="I235" s="6">
        <v>42979</v>
      </c>
      <c r="J235" s="7">
        <v>58</v>
      </c>
      <c r="K235" s="8">
        <v>2018</v>
      </c>
      <c r="L235" s="6">
        <v>43532</v>
      </c>
      <c r="M235" s="5"/>
      <c r="N235" s="6">
        <v>43516</v>
      </c>
      <c r="O235" s="3" t="s">
        <v>1316</v>
      </c>
      <c r="P235" s="3"/>
      <c r="Q235" s="6"/>
      <c r="R235" s="46"/>
      <c r="S235" s="46"/>
      <c r="T235" s="21"/>
      <c r="U235" s="21" t="s">
        <v>1093</v>
      </c>
      <c r="V235" s="260" t="s">
        <v>1553</v>
      </c>
      <c r="W235" s="261" t="s">
        <v>1553</v>
      </c>
      <c r="X235" s="38" t="str">
        <f>"*"</f>
        <v>*</v>
      </c>
    </row>
    <row r="236" spans="1:24" x14ac:dyDescent="0.3">
      <c r="A236" s="2">
        <v>32891</v>
      </c>
      <c r="B236" s="3" t="s">
        <v>666</v>
      </c>
      <c r="C236" s="5" t="s">
        <v>3</v>
      </c>
      <c r="D236" s="25"/>
      <c r="E236" s="26"/>
      <c r="F236" s="16">
        <v>12</v>
      </c>
      <c r="G236" s="22">
        <v>0</v>
      </c>
      <c r="H236" s="22">
        <v>0</v>
      </c>
      <c r="I236" s="6">
        <v>42979</v>
      </c>
      <c r="J236" s="7">
        <v>58</v>
      </c>
      <c r="K236" s="8">
        <v>2018</v>
      </c>
      <c r="L236" s="6">
        <v>43532</v>
      </c>
      <c r="M236" s="5"/>
      <c r="N236" s="6">
        <v>43516</v>
      </c>
      <c r="O236" s="3" t="s">
        <v>1316</v>
      </c>
      <c r="P236" s="3"/>
      <c r="Q236" s="6"/>
      <c r="R236" s="46"/>
      <c r="S236" s="46"/>
      <c r="T236" s="21"/>
      <c r="U236" s="21" t="s">
        <v>1093</v>
      </c>
      <c r="V236" s="260" t="s">
        <v>1553</v>
      </c>
      <c r="W236" s="261" t="s">
        <v>1553</v>
      </c>
      <c r="X236" s="38" t="str">
        <f>"*"</f>
        <v>*</v>
      </c>
    </row>
    <row r="237" spans="1:24" x14ac:dyDescent="0.3">
      <c r="A237" s="2">
        <v>32898</v>
      </c>
      <c r="B237" s="3" t="s">
        <v>667</v>
      </c>
      <c r="C237" s="5" t="s">
        <v>3</v>
      </c>
      <c r="D237" s="25"/>
      <c r="E237" s="26"/>
      <c r="F237" s="16">
        <v>12</v>
      </c>
      <c r="G237" s="22">
        <v>0</v>
      </c>
      <c r="H237" s="22">
        <v>0</v>
      </c>
      <c r="I237" s="6">
        <v>42979</v>
      </c>
      <c r="J237" s="7">
        <v>58</v>
      </c>
      <c r="K237" s="8">
        <v>2018</v>
      </c>
      <c r="L237" s="6">
        <v>43532</v>
      </c>
      <c r="M237" s="5"/>
      <c r="N237" s="6">
        <v>43516</v>
      </c>
      <c r="O237" s="3" t="s">
        <v>1316</v>
      </c>
      <c r="P237" s="3"/>
      <c r="Q237" s="6"/>
      <c r="R237" s="46"/>
      <c r="S237" s="46"/>
      <c r="T237" s="21"/>
      <c r="U237" s="21" t="s">
        <v>1093</v>
      </c>
      <c r="V237" s="260" t="s">
        <v>1553</v>
      </c>
      <c r="W237" s="261" t="s">
        <v>1553</v>
      </c>
      <c r="X237" s="38" t="str">
        <f>"*"</f>
        <v>*</v>
      </c>
    </row>
    <row r="238" spans="1:24" x14ac:dyDescent="0.3">
      <c r="A238" s="2">
        <v>32902</v>
      </c>
      <c r="B238" s="3" t="s">
        <v>668</v>
      </c>
      <c r="C238" s="5" t="s">
        <v>3</v>
      </c>
      <c r="D238" s="25"/>
      <c r="E238" s="26"/>
      <c r="F238" s="16">
        <v>12</v>
      </c>
      <c r="G238" s="22">
        <v>0</v>
      </c>
      <c r="H238" s="22">
        <v>0</v>
      </c>
      <c r="I238" s="6">
        <v>42979</v>
      </c>
      <c r="J238" s="7">
        <v>58</v>
      </c>
      <c r="K238" s="8">
        <v>2018</v>
      </c>
      <c r="L238" s="6">
        <v>43532</v>
      </c>
      <c r="M238" s="5"/>
      <c r="N238" s="6">
        <v>43516</v>
      </c>
      <c r="O238" s="3" t="s">
        <v>1316</v>
      </c>
      <c r="P238" s="3"/>
      <c r="Q238" s="6"/>
      <c r="R238" s="46"/>
      <c r="S238" s="46"/>
      <c r="T238" s="21"/>
      <c r="U238" s="21" t="s">
        <v>1093</v>
      </c>
      <c r="V238" s="260" t="s">
        <v>1553</v>
      </c>
      <c r="W238" s="261" t="s">
        <v>1553</v>
      </c>
      <c r="X238" s="38" t="str">
        <f>"*"</f>
        <v>*</v>
      </c>
    </row>
    <row r="239" spans="1:24" x14ac:dyDescent="0.3">
      <c r="A239" s="2">
        <v>32927</v>
      </c>
      <c r="B239" s="3" t="s">
        <v>888</v>
      </c>
      <c r="C239" s="5" t="s">
        <v>86</v>
      </c>
      <c r="D239" s="25">
        <v>57</v>
      </c>
      <c r="E239" s="26">
        <v>15</v>
      </c>
      <c r="F239" s="16">
        <v>12</v>
      </c>
      <c r="G239" s="22">
        <v>750</v>
      </c>
      <c r="H239" s="22">
        <v>9000</v>
      </c>
      <c r="I239" s="6">
        <v>43320</v>
      </c>
      <c r="J239" s="7">
        <v>99</v>
      </c>
      <c r="K239" s="8">
        <v>2017</v>
      </c>
      <c r="L239" s="6">
        <v>43636</v>
      </c>
      <c r="M239" s="5"/>
      <c r="N239" s="6">
        <v>43598</v>
      </c>
      <c r="O239" s="3" t="s">
        <v>1354</v>
      </c>
      <c r="P239" s="3" t="s">
        <v>1561</v>
      </c>
      <c r="Q239" s="6">
        <v>43697</v>
      </c>
      <c r="R239" s="46"/>
      <c r="S239" s="46"/>
      <c r="T239" s="21"/>
      <c r="U239" s="21" t="s">
        <v>1535</v>
      </c>
      <c r="V239" s="260" t="s">
        <v>1551</v>
      </c>
      <c r="W239" s="261">
        <v>43598.678310185183</v>
      </c>
      <c r="X239" s="38" t="s">
        <v>1555</v>
      </c>
    </row>
    <row r="240" spans="1:24" x14ac:dyDescent="0.3">
      <c r="A240" s="2">
        <v>32933</v>
      </c>
      <c r="B240" s="3" t="s">
        <v>1222</v>
      </c>
      <c r="C240" s="5" t="s">
        <v>86</v>
      </c>
      <c r="D240" s="25"/>
      <c r="E240" s="26"/>
      <c r="F240" s="16">
        <v>12</v>
      </c>
      <c r="G240" s="22">
        <v>3333.3333333333335</v>
      </c>
      <c r="H240" s="22">
        <v>40000</v>
      </c>
      <c r="I240" s="6">
        <v>43074</v>
      </c>
      <c r="J240" s="7">
        <v>61</v>
      </c>
      <c r="K240" s="8">
        <v>2018</v>
      </c>
      <c r="L240" s="6">
        <v>43536</v>
      </c>
      <c r="M240" s="5"/>
      <c r="N240" s="6">
        <v>43516</v>
      </c>
      <c r="O240" s="3" t="s">
        <v>1348</v>
      </c>
      <c r="P240" s="3"/>
      <c r="Q240" s="6"/>
      <c r="R240" s="46"/>
      <c r="S240" s="46"/>
      <c r="T240" s="21"/>
      <c r="U240" s="21" t="s">
        <v>1163</v>
      </c>
      <c r="V240" s="260" t="s">
        <v>1553</v>
      </c>
      <c r="W240" s="261" t="s">
        <v>1553</v>
      </c>
      <c r="X240" s="38" t="str">
        <f>"*"</f>
        <v>*</v>
      </c>
    </row>
    <row r="241" spans="1:24" x14ac:dyDescent="0.3">
      <c r="A241" s="2">
        <v>32962</v>
      </c>
      <c r="B241" s="3" t="s">
        <v>669</v>
      </c>
      <c r="C241" s="5" t="s">
        <v>3</v>
      </c>
      <c r="D241" s="25"/>
      <c r="E241" s="26"/>
      <c r="F241" s="16">
        <v>12</v>
      </c>
      <c r="G241" s="22">
        <v>0</v>
      </c>
      <c r="H241" s="22">
        <v>0</v>
      </c>
      <c r="I241" s="6">
        <v>42979</v>
      </c>
      <c r="J241" s="7">
        <v>58</v>
      </c>
      <c r="K241" s="8">
        <v>2018</v>
      </c>
      <c r="L241" s="6">
        <v>43532</v>
      </c>
      <c r="M241" s="5"/>
      <c r="N241" s="6">
        <v>43516</v>
      </c>
      <c r="O241" s="3" t="s">
        <v>1316</v>
      </c>
      <c r="P241" s="3"/>
      <c r="Q241" s="6"/>
      <c r="R241" s="46"/>
      <c r="S241" s="46"/>
      <c r="T241" s="21"/>
      <c r="U241" s="21" t="s">
        <v>1093</v>
      </c>
      <c r="V241" s="260" t="s">
        <v>1553</v>
      </c>
      <c r="W241" s="261" t="s">
        <v>1553</v>
      </c>
      <c r="X241" s="38" t="str">
        <f>"*"</f>
        <v>*</v>
      </c>
    </row>
    <row r="242" spans="1:24" x14ac:dyDescent="0.3">
      <c r="A242" s="2">
        <v>32964</v>
      </c>
      <c r="B242" s="3" t="s">
        <v>670</v>
      </c>
      <c r="C242" s="5" t="s">
        <v>3</v>
      </c>
      <c r="D242" s="25"/>
      <c r="E242" s="26"/>
      <c r="F242" s="16">
        <v>12</v>
      </c>
      <c r="G242" s="22">
        <v>0</v>
      </c>
      <c r="H242" s="22">
        <v>0</v>
      </c>
      <c r="I242" s="6">
        <v>42979</v>
      </c>
      <c r="J242" s="7">
        <v>58</v>
      </c>
      <c r="K242" s="8">
        <v>2018</v>
      </c>
      <c r="L242" s="6">
        <v>43532</v>
      </c>
      <c r="M242" s="5"/>
      <c r="N242" s="6">
        <v>43516</v>
      </c>
      <c r="O242" s="3" t="s">
        <v>1316</v>
      </c>
      <c r="P242" s="3"/>
      <c r="Q242" s="6"/>
      <c r="R242" s="46"/>
      <c r="S242" s="46"/>
      <c r="T242" s="21"/>
      <c r="U242" s="21" t="s">
        <v>1093</v>
      </c>
      <c r="V242" s="260" t="s">
        <v>1553</v>
      </c>
      <c r="W242" s="261" t="s">
        <v>1553</v>
      </c>
      <c r="X242" s="38" t="str">
        <f>"*"</f>
        <v>*</v>
      </c>
    </row>
    <row r="243" spans="1:24" x14ac:dyDescent="0.3">
      <c r="A243" s="2">
        <v>32990</v>
      </c>
      <c r="B243" s="3" t="s">
        <v>671</v>
      </c>
      <c r="C243" s="5" t="s">
        <v>3</v>
      </c>
      <c r="D243" s="25"/>
      <c r="E243" s="26"/>
      <c r="F243" s="16">
        <v>12</v>
      </c>
      <c r="G243" s="22">
        <v>0</v>
      </c>
      <c r="H243" s="22">
        <v>0</v>
      </c>
      <c r="I243" s="6">
        <v>42979</v>
      </c>
      <c r="J243" s="7">
        <v>58</v>
      </c>
      <c r="K243" s="8">
        <v>2018</v>
      </c>
      <c r="L243" s="6">
        <v>43532</v>
      </c>
      <c r="M243" s="5"/>
      <c r="N243" s="6">
        <v>43516</v>
      </c>
      <c r="O243" s="3" t="s">
        <v>1316</v>
      </c>
      <c r="P243" s="3"/>
      <c r="Q243" s="6"/>
      <c r="R243" s="46"/>
      <c r="S243" s="46"/>
      <c r="T243" s="21"/>
      <c r="U243" s="21" t="s">
        <v>1093</v>
      </c>
      <c r="V243" s="260" t="s">
        <v>1553</v>
      </c>
      <c r="W243" s="261" t="s">
        <v>1553</v>
      </c>
      <c r="X243" s="38" t="str">
        <f>"*"</f>
        <v>*</v>
      </c>
    </row>
    <row r="244" spans="1:24" x14ac:dyDescent="0.3">
      <c r="A244" s="2">
        <v>34214</v>
      </c>
      <c r="B244" s="3" t="s">
        <v>397</v>
      </c>
      <c r="C244" s="5" t="s">
        <v>3</v>
      </c>
      <c r="D244" s="25">
        <v>51</v>
      </c>
      <c r="E244" s="26">
        <v>26</v>
      </c>
      <c r="F244" s="16">
        <v>12</v>
      </c>
      <c r="G244" s="22">
        <v>1</v>
      </c>
      <c r="H244" s="22">
        <v>9</v>
      </c>
      <c r="I244" s="6">
        <v>43322</v>
      </c>
      <c r="J244" s="7">
        <v>194</v>
      </c>
      <c r="K244" s="8">
        <v>2017</v>
      </c>
      <c r="L244" s="6">
        <v>43417</v>
      </c>
      <c r="M244" s="5"/>
      <c r="N244" s="6">
        <v>43683</v>
      </c>
      <c r="O244" s="3" t="s">
        <v>1347</v>
      </c>
      <c r="P244" s="3" t="s">
        <v>1526</v>
      </c>
      <c r="Q244" s="6">
        <v>43657</v>
      </c>
      <c r="R244" s="46">
        <v>10</v>
      </c>
      <c r="S244" s="46" t="s">
        <v>1953</v>
      </c>
      <c r="T244" s="50" t="s">
        <v>1573</v>
      </c>
      <c r="U244" s="21" t="s">
        <v>1380</v>
      </c>
      <c r="V244" s="260" t="s">
        <v>1551</v>
      </c>
      <c r="W244" s="261">
        <v>43683.669363425928</v>
      </c>
      <c r="X244" s="38" t="s">
        <v>1555</v>
      </c>
    </row>
    <row r="245" spans="1:24" x14ac:dyDescent="0.3">
      <c r="A245" s="2">
        <v>34436</v>
      </c>
      <c r="B245" s="3" t="s">
        <v>588</v>
      </c>
      <c r="C245" s="5" t="s">
        <v>3</v>
      </c>
      <c r="D245" s="25"/>
      <c r="E245" s="26"/>
      <c r="F245" s="16">
        <v>12</v>
      </c>
      <c r="G245" s="22">
        <v>0</v>
      </c>
      <c r="H245" s="22">
        <v>0</v>
      </c>
      <c r="I245" s="6">
        <v>42979</v>
      </c>
      <c r="J245" s="7"/>
      <c r="K245" s="8"/>
      <c r="L245" s="6"/>
      <c r="M245" s="5"/>
      <c r="N245" s="6">
        <v>43516</v>
      </c>
      <c r="O245" s="3" t="s">
        <v>1341</v>
      </c>
      <c r="P245" s="3"/>
      <c r="Q245" s="6"/>
      <c r="R245" s="46"/>
      <c r="S245" s="46"/>
      <c r="T245" s="21"/>
      <c r="U245" s="21"/>
      <c r="V245" s="260" t="s">
        <v>1553</v>
      </c>
      <c r="W245" s="261" t="s">
        <v>1553</v>
      </c>
      <c r="X245" s="38" t="str">
        <f>"*"</f>
        <v>*</v>
      </c>
    </row>
    <row r="246" spans="1:24" x14ac:dyDescent="0.3">
      <c r="A246" s="2">
        <v>34801</v>
      </c>
      <c r="B246" s="3" t="s">
        <v>28</v>
      </c>
      <c r="C246" s="5" t="s">
        <v>3</v>
      </c>
      <c r="D246" s="25">
        <v>51</v>
      </c>
      <c r="E246" s="26">
        <v>7</v>
      </c>
      <c r="F246" s="16">
        <v>12</v>
      </c>
      <c r="G246" s="22">
        <v>767</v>
      </c>
      <c r="H246" s="22">
        <v>9200</v>
      </c>
      <c r="I246" s="6">
        <v>43278</v>
      </c>
      <c r="J246" s="7"/>
      <c r="K246" s="8"/>
      <c r="L246" s="6"/>
      <c r="M246" s="5"/>
      <c r="N246" s="6">
        <v>43683</v>
      </c>
      <c r="O246" s="3" t="s">
        <v>1327</v>
      </c>
      <c r="P246" s="3" t="s">
        <v>1647</v>
      </c>
      <c r="Q246" s="6">
        <v>43391</v>
      </c>
      <c r="R246" s="46"/>
      <c r="S246" s="46" t="s">
        <v>1380</v>
      </c>
      <c r="T246" s="50" t="s">
        <v>1646</v>
      </c>
      <c r="U246" s="21" t="s">
        <v>1380</v>
      </c>
      <c r="V246" s="260" t="s">
        <v>1551</v>
      </c>
      <c r="W246" s="261">
        <v>43683.629837962966</v>
      </c>
      <c r="X246" s="38" t="s">
        <v>1555</v>
      </c>
    </row>
    <row r="247" spans="1:24" x14ac:dyDescent="0.3">
      <c r="A247" s="2">
        <v>34801</v>
      </c>
      <c r="B247" s="3" t="s">
        <v>28</v>
      </c>
      <c r="C247" s="5" t="s">
        <v>3</v>
      </c>
      <c r="D247" s="25">
        <v>51</v>
      </c>
      <c r="E247" s="26">
        <v>7</v>
      </c>
      <c r="F247" s="16">
        <v>12</v>
      </c>
      <c r="G247" s="22">
        <v>334</v>
      </c>
      <c r="H247" s="22">
        <v>4000</v>
      </c>
      <c r="I247" s="6">
        <v>43609</v>
      </c>
      <c r="J247" s="7">
        <v>198</v>
      </c>
      <c r="K247" s="8">
        <v>2018</v>
      </c>
      <c r="L247" s="6">
        <v>43733</v>
      </c>
      <c r="M247" s="5"/>
      <c r="N247" s="6">
        <v>43683</v>
      </c>
      <c r="O247" s="3" t="s">
        <v>1645</v>
      </c>
      <c r="P247" s="3" t="s">
        <v>1647</v>
      </c>
      <c r="Q247" s="6">
        <v>43391</v>
      </c>
      <c r="R247" s="46"/>
      <c r="S247" s="46" t="s">
        <v>1380</v>
      </c>
      <c r="T247" s="50" t="s">
        <v>1646</v>
      </c>
      <c r="U247" s="21" t="s">
        <v>1560</v>
      </c>
      <c r="V247" s="260" t="s">
        <v>1551</v>
      </c>
      <c r="W247" s="261">
        <v>43683.633564814816</v>
      </c>
      <c r="X247" s="38" t="s">
        <v>1555</v>
      </c>
    </row>
    <row r="248" spans="1:24" x14ac:dyDescent="0.3">
      <c r="A248" s="2">
        <v>35224</v>
      </c>
      <c r="B248" s="3" t="s">
        <v>589</v>
      </c>
      <c r="C248" s="5" t="s">
        <v>3</v>
      </c>
      <c r="D248" s="25">
        <v>61</v>
      </c>
      <c r="E248" s="26">
        <v>15</v>
      </c>
      <c r="F248" s="16">
        <v>12</v>
      </c>
      <c r="G248" s="22">
        <v>4</v>
      </c>
      <c r="H248" s="22">
        <v>40</v>
      </c>
      <c r="I248" s="6">
        <v>43418</v>
      </c>
      <c r="J248" s="7">
        <v>20</v>
      </c>
      <c r="K248" s="8">
        <v>2018</v>
      </c>
      <c r="L248" s="6">
        <v>43486</v>
      </c>
      <c r="M248" s="5"/>
      <c r="N248" s="6">
        <v>43675</v>
      </c>
      <c r="O248" s="3" t="s">
        <v>1341</v>
      </c>
      <c r="P248" s="3" t="s">
        <v>1742</v>
      </c>
      <c r="Q248" s="6">
        <v>43657</v>
      </c>
      <c r="R248" s="46"/>
      <c r="S248" s="46" t="s">
        <v>1380</v>
      </c>
      <c r="T248" s="50" t="s">
        <v>1741</v>
      </c>
      <c r="U248" s="21" t="s">
        <v>1380</v>
      </c>
      <c r="V248" s="260" t="s">
        <v>1551</v>
      </c>
      <c r="W248" s="261">
        <v>43675.369375000002</v>
      </c>
      <c r="X248" s="38" t="s">
        <v>1555</v>
      </c>
    </row>
    <row r="249" spans="1:24" x14ac:dyDescent="0.3">
      <c r="A249" s="2">
        <v>35227</v>
      </c>
      <c r="B249" s="3" t="s">
        <v>172</v>
      </c>
      <c r="C249" s="5" t="s">
        <v>3</v>
      </c>
      <c r="D249" s="25">
        <v>61</v>
      </c>
      <c r="E249" s="26">
        <v>8</v>
      </c>
      <c r="F249" s="16">
        <v>12</v>
      </c>
      <c r="G249" s="22">
        <v>9</v>
      </c>
      <c r="H249" s="22">
        <v>100</v>
      </c>
      <c r="I249" s="6">
        <v>43307</v>
      </c>
      <c r="J249" s="7">
        <v>228</v>
      </c>
      <c r="K249" s="8">
        <v>2018</v>
      </c>
      <c r="L249" s="6">
        <v>43787</v>
      </c>
      <c r="M249" s="5"/>
      <c r="N249" s="6">
        <v>43684</v>
      </c>
      <c r="O249" s="3" t="s">
        <v>1660</v>
      </c>
      <c r="P249" s="3" t="s">
        <v>1662</v>
      </c>
      <c r="Q249" s="6">
        <v>43437</v>
      </c>
      <c r="R249" s="46"/>
      <c r="S249" s="46" t="s">
        <v>1380</v>
      </c>
      <c r="T249" s="50" t="s">
        <v>1661</v>
      </c>
      <c r="U249" s="21" t="s">
        <v>1560</v>
      </c>
      <c r="V249" s="260" t="s">
        <v>1551</v>
      </c>
      <c r="W249" s="261">
        <v>43656.711273148147</v>
      </c>
      <c r="X249" s="38" t="s">
        <v>1555</v>
      </c>
    </row>
    <row r="250" spans="1:24" x14ac:dyDescent="0.3">
      <c r="A250" s="2">
        <v>35254</v>
      </c>
      <c r="B250" s="3" t="s">
        <v>672</v>
      </c>
      <c r="C250" s="5" t="s">
        <v>3</v>
      </c>
      <c r="D250" s="25"/>
      <c r="E250" s="26"/>
      <c r="F250" s="16">
        <v>12</v>
      </c>
      <c r="G250" s="22">
        <v>0</v>
      </c>
      <c r="H250" s="22">
        <v>0</v>
      </c>
      <c r="I250" s="6">
        <v>42979</v>
      </c>
      <c r="J250" s="7">
        <v>58</v>
      </c>
      <c r="K250" s="8">
        <v>2018</v>
      </c>
      <c r="L250" s="6">
        <v>43532</v>
      </c>
      <c r="M250" s="5"/>
      <c r="N250" s="6">
        <v>43516</v>
      </c>
      <c r="O250" s="3" t="s">
        <v>1316</v>
      </c>
      <c r="P250" s="3"/>
      <c r="Q250" s="6"/>
      <c r="R250" s="46"/>
      <c r="S250" s="46"/>
      <c r="T250" s="21"/>
      <c r="U250" s="21" t="s">
        <v>1093</v>
      </c>
      <c r="V250" s="260" t="s">
        <v>1553</v>
      </c>
      <c r="W250" s="261" t="s">
        <v>1553</v>
      </c>
      <c r="X250" s="38" t="str">
        <f>"*"</f>
        <v>*</v>
      </c>
    </row>
    <row r="251" spans="1:24" x14ac:dyDescent="0.3">
      <c r="A251" s="2">
        <v>35452</v>
      </c>
      <c r="B251" s="3" t="s">
        <v>673</v>
      </c>
      <c r="C251" s="5" t="s">
        <v>3</v>
      </c>
      <c r="D251" s="25"/>
      <c r="E251" s="26"/>
      <c r="F251" s="16">
        <v>12</v>
      </c>
      <c r="G251" s="22">
        <v>0</v>
      </c>
      <c r="H251" s="22">
        <v>0</v>
      </c>
      <c r="I251" s="6">
        <v>42979</v>
      </c>
      <c r="J251" s="7">
        <v>58</v>
      </c>
      <c r="K251" s="8">
        <v>2018</v>
      </c>
      <c r="L251" s="6">
        <v>43532</v>
      </c>
      <c r="M251" s="5"/>
      <c r="N251" s="6">
        <v>43516</v>
      </c>
      <c r="O251" s="3" t="s">
        <v>1316</v>
      </c>
      <c r="P251" s="3"/>
      <c r="Q251" s="6"/>
      <c r="R251" s="46"/>
      <c r="S251" s="46"/>
      <c r="T251" s="21"/>
      <c r="U251" s="21" t="s">
        <v>1093</v>
      </c>
      <c r="V251" s="260" t="s">
        <v>1553</v>
      </c>
      <c r="W251" s="261" t="s">
        <v>1553</v>
      </c>
      <c r="X251" s="38" t="str">
        <f>"*"</f>
        <v>*</v>
      </c>
    </row>
    <row r="252" spans="1:24" x14ac:dyDescent="0.3">
      <c r="A252" s="2">
        <v>36033</v>
      </c>
      <c r="B252" s="3" t="s">
        <v>489</v>
      </c>
      <c r="C252" s="5" t="s">
        <v>47</v>
      </c>
      <c r="D252" s="25"/>
      <c r="E252" s="26"/>
      <c r="F252" s="16">
        <v>12</v>
      </c>
      <c r="G252" s="22">
        <v>0</v>
      </c>
      <c r="H252" s="22">
        <v>0</v>
      </c>
      <c r="I252" s="6">
        <v>43069</v>
      </c>
      <c r="J252" s="7">
        <v>78</v>
      </c>
      <c r="K252" s="8">
        <v>2018</v>
      </c>
      <c r="L252" s="6">
        <v>43549</v>
      </c>
      <c r="M252" s="5"/>
      <c r="N252" s="6">
        <v>43516</v>
      </c>
      <c r="O252" s="3" t="s">
        <v>1316</v>
      </c>
      <c r="P252" s="3"/>
      <c r="Q252" s="6"/>
      <c r="R252" s="46"/>
      <c r="S252" s="46"/>
      <c r="T252" s="21"/>
      <c r="U252" s="21" t="s">
        <v>1110</v>
      </c>
      <c r="V252" s="260" t="s">
        <v>1553</v>
      </c>
      <c r="W252" s="261" t="s">
        <v>1553</v>
      </c>
      <c r="X252" s="38" t="str">
        <f>"*"</f>
        <v>*</v>
      </c>
    </row>
    <row r="253" spans="1:24" x14ac:dyDescent="0.3">
      <c r="A253" s="2">
        <v>37443</v>
      </c>
      <c r="B253" s="3" t="s">
        <v>590</v>
      </c>
      <c r="C253" s="5" t="s">
        <v>3</v>
      </c>
      <c r="D253" s="25"/>
      <c r="E253" s="26"/>
      <c r="F253" s="16">
        <v>12</v>
      </c>
      <c r="G253" s="22">
        <v>0</v>
      </c>
      <c r="H253" s="22">
        <v>0</v>
      </c>
      <c r="I253" s="6">
        <v>43418</v>
      </c>
      <c r="J253" s="7">
        <v>20</v>
      </c>
      <c r="K253" s="8">
        <v>2018</v>
      </c>
      <c r="L253" s="6">
        <v>43486</v>
      </c>
      <c r="M253" s="5"/>
      <c r="N253" s="6">
        <v>43675</v>
      </c>
      <c r="O253" s="3" t="s">
        <v>1341</v>
      </c>
      <c r="P253" s="3" t="s">
        <v>1742</v>
      </c>
      <c r="Q253" s="6">
        <v>43657</v>
      </c>
      <c r="R253" s="46"/>
      <c r="S253" s="46" t="s">
        <v>1380</v>
      </c>
      <c r="T253" s="50" t="s">
        <v>1741</v>
      </c>
      <c r="U253" s="21" t="s">
        <v>1941</v>
      </c>
      <c r="V253" s="260" t="s">
        <v>1551</v>
      </c>
      <c r="W253" s="261">
        <v>43675.370497685188</v>
      </c>
      <c r="X253" s="38" t="s">
        <v>1555</v>
      </c>
    </row>
    <row r="254" spans="1:24" x14ac:dyDescent="0.3">
      <c r="A254" s="2">
        <v>38079</v>
      </c>
      <c r="B254" s="3" t="s">
        <v>674</v>
      </c>
      <c r="C254" s="5" t="s">
        <v>3</v>
      </c>
      <c r="D254" s="25"/>
      <c r="E254" s="26"/>
      <c r="F254" s="16">
        <v>12</v>
      </c>
      <c r="G254" s="22">
        <v>0</v>
      </c>
      <c r="H254" s="22">
        <v>0</v>
      </c>
      <c r="I254" s="6">
        <v>42979</v>
      </c>
      <c r="J254" s="7">
        <v>58</v>
      </c>
      <c r="K254" s="8">
        <v>2018</v>
      </c>
      <c r="L254" s="6">
        <v>43532</v>
      </c>
      <c r="M254" s="5"/>
      <c r="N254" s="6">
        <v>43516</v>
      </c>
      <c r="O254" s="3" t="s">
        <v>1316</v>
      </c>
      <c r="P254" s="3"/>
      <c r="Q254" s="6"/>
      <c r="R254" s="46"/>
      <c r="S254" s="46"/>
      <c r="T254" s="21"/>
      <c r="U254" s="21" t="s">
        <v>1093</v>
      </c>
      <c r="V254" s="260" t="s">
        <v>1553</v>
      </c>
      <c r="W254" s="261" t="s">
        <v>1553</v>
      </c>
      <c r="X254" s="38" t="str">
        <f>"*"</f>
        <v>*</v>
      </c>
    </row>
    <row r="255" spans="1:24" x14ac:dyDescent="0.3">
      <c r="A255" s="2">
        <v>40086</v>
      </c>
      <c r="B255" s="3" t="s">
        <v>219</v>
      </c>
      <c r="C255" s="5" t="s">
        <v>3</v>
      </c>
      <c r="D255" s="25">
        <v>51</v>
      </c>
      <c r="E255" s="26">
        <v>17</v>
      </c>
      <c r="F255" s="16">
        <v>12</v>
      </c>
      <c r="G255" s="22">
        <v>21</v>
      </c>
      <c r="H255" s="22">
        <v>250</v>
      </c>
      <c r="I255" s="6">
        <v>43322</v>
      </c>
      <c r="J255" s="7">
        <v>194</v>
      </c>
      <c r="K255" s="8">
        <v>2017</v>
      </c>
      <c r="L255" s="6">
        <v>43417</v>
      </c>
      <c r="M255" s="5"/>
      <c r="N255" s="6">
        <v>43683</v>
      </c>
      <c r="O255" s="3" t="s">
        <v>1347</v>
      </c>
      <c r="P255" s="3" t="s">
        <v>1526</v>
      </c>
      <c r="Q255" s="6">
        <v>43657</v>
      </c>
      <c r="R255" s="46">
        <v>13</v>
      </c>
      <c r="S255" s="46" t="s">
        <v>1953</v>
      </c>
      <c r="T255" s="50" t="s">
        <v>1573</v>
      </c>
      <c r="U255" s="21" t="s">
        <v>1380</v>
      </c>
      <c r="V255" s="260" t="s">
        <v>1551</v>
      </c>
      <c r="W255" s="261">
        <v>43683.67597222222</v>
      </c>
      <c r="X255" s="38" t="s">
        <v>1555</v>
      </c>
    </row>
    <row r="256" spans="1:24" x14ac:dyDescent="0.3">
      <c r="A256" s="2">
        <v>40685</v>
      </c>
      <c r="B256" s="3" t="s">
        <v>508</v>
      </c>
      <c r="C256" s="5" t="s">
        <v>47</v>
      </c>
      <c r="D256" s="25"/>
      <c r="E256" s="26"/>
      <c r="F256" s="16">
        <v>12</v>
      </c>
      <c r="G256" s="22">
        <v>66.666666666666671</v>
      </c>
      <c r="H256" s="22">
        <v>800</v>
      </c>
      <c r="I256" s="6">
        <v>43069</v>
      </c>
      <c r="J256" s="7">
        <v>78</v>
      </c>
      <c r="K256" s="8">
        <v>2018</v>
      </c>
      <c r="L256" s="6">
        <v>43549</v>
      </c>
      <c r="M256" s="5"/>
      <c r="N256" s="6">
        <v>43516</v>
      </c>
      <c r="O256" s="3" t="s">
        <v>1316</v>
      </c>
      <c r="P256" s="3"/>
      <c r="Q256" s="6"/>
      <c r="R256" s="46"/>
      <c r="S256" s="46"/>
      <c r="T256" s="21"/>
      <c r="U256" s="21" t="s">
        <v>1110</v>
      </c>
      <c r="V256" s="260" t="s">
        <v>1553</v>
      </c>
      <c r="W256" s="261" t="s">
        <v>1553</v>
      </c>
      <c r="X256" s="38" t="str">
        <f>"*"</f>
        <v>*</v>
      </c>
    </row>
    <row r="257" spans="1:24" x14ac:dyDescent="0.3">
      <c r="A257" s="2">
        <v>40882</v>
      </c>
      <c r="B257" s="3" t="s">
        <v>591</v>
      </c>
      <c r="C257" s="5" t="s">
        <v>3</v>
      </c>
      <c r="D257" s="25"/>
      <c r="E257" s="26"/>
      <c r="F257" s="16">
        <v>12</v>
      </c>
      <c r="G257" s="22">
        <v>0</v>
      </c>
      <c r="H257" s="22">
        <v>0</v>
      </c>
      <c r="I257" s="6">
        <v>43418</v>
      </c>
      <c r="J257" s="7">
        <v>20</v>
      </c>
      <c r="K257" s="8">
        <v>2018</v>
      </c>
      <c r="L257" s="6">
        <v>43486</v>
      </c>
      <c r="M257" s="5"/>
      <c r="N257" s="6">
        <v>43675</v>
      </c>
      <c r="O257" s="3" t="s">
        <v>1341</v>
      </c>
      <c r="P257" s="3" t="s">
        <v>1742</v>
      </c>
      <c r="Q257" s="6">
        <v>43657</v>
      </c>
      <c r="R257" s="46"/>
      <c r="S257" s="46" t="s">
        <v>1380</v>
      </c>
      <c r="T257" s="50" t="s">
        <v>1741</v>
      </c>
      <c r="U257" s="21" t="s">
        <v>1941</v>
      </c>
      <c r="V257" s="260" t="s">
        <v>1551</v>
      </c>
      <c r="W257" s="261">
        <v>43675.371365740742</v>
      </c>
      <c r="X257" s="38" t="s">
        <v>1555</v>
      </c>
    </row>
    <row r="258" spans="1:24" x14ac:dyDescent="0.3">
      <c r="A258" s="2">
        <v>42782</v>
      </c>
      <c r="B258" s="3" t="s">
        <v>592</v>
      </c>
      <c r="C258" s="5" t="s">
        <v>3</v>
      </c>
      <c r="D258" s="25"/>
      <c r="E258" s="26"/>
      <c r="F258" s="16">
        <v>12</v>
      </c>
      <c r="G258" s="22">
        <v>0</v>
      </c>
      <c r="H258" s="22">
        <v>0</v>
      </c>
      <c r="I258" s="6">
        <v>42979</v>
      </c>
      <c r="J258" s="7"/>
      <c r="K258" s="8"/>
      <c r="L258" s="6"/>
      <c r="M258" s="5"/>
      <c r="N258" s="6">
        <v>43516</v>
      </c>
      <c r="O258" s="3" t="s">
        <v>1341</v>
      </c>
      <c r="P258" s="3"/>
      <c r="Q258" s="6"/>
      <c r="R258" s="46"/>
      <c r="S258" s="46"/>
      <c r="T258" s="21"/>
      <c r="U258" s="21"/>
      <c r="V258" s="260" t="s">
        <v>1553</v>
      </c>
      <c r="W258" s="261" t="s">
        <v>1553</v>
      </c>
      <c r="X258" s="38" t="str">
        <f>"*"</f>
        <v>*</v>
      </c>
    </row>
    <row r="259" spans="1:24" x14ac:dyDescent="0.3">
      <c r="A259" s="2">
        <v>42782</v>
      </c>
      <c r="B259" s="3" t="s">
        <v>592</v>
      </c>
      <c r="C259" s="5" t="s">
        <v>3</v>
      </c>
      <c r="D259" s="25">
        <v>51</v>
      </c>
      <c r="E259" s="26">
        <v>35</v>
      </c>
      <c r="F259" s="16">
        <v>12</v>
      </c>
      <c r="G259" s="22">
        <v>0</v>
      </c>
      <c r="H259" s="22">
        <v>0</v>
      </c>
      <c r="I259" s="6">
        <v>43418</v>
      </c>
      <c r="J259" s="7">
        <v>20</v>
      </c>
      <c r="K259" s="8">
        <v>2018</v>
      </c>
      <c r="L259" s="6">
        <v>43486</v>
      </c>
      <c r="M259" s="5"/>
      <c r="N259" s="6">
        <v>43675</v>
      </c>
      <c r="O259" s="3" t="s">
        <v>1341</v>
      </c>
      <c r="P259" s="3" t="s">
        <v>1742</v>
      </c>
      <c r="Q259" s="6">
        <v>43657</v>
      </c>
      <c r="R259" s="46"/>
      <c r="S259" s="46" t="s">
        <v>1380</v>
      </c>
      <c r="T259" s="50" t="s">
        <v>1741</v>
      </c>
      <c r="U259" s="21" t="s">
        <v>1941</v>
      </c>
      <c r="V259" s="260" t="s">
        <v>1551</v>
      </c>
      <c r="W259" s="261">
        <v>43675.371747685182</v>
      </c>
      <c r="X259" s="38" t="s">
        <v>1555</v>
      </c>
    </row>
    <row r="260" spans="1:24" x14ac:dyDescent="0.3">
      <c r="A260" s="2">
        <v>44398</v>
      </c>
      <c r="B260" s="3" t="s">
        <v>990</v>
      </c>
      <c r="C260" s="5" t="s">
        <v>22</v>
      </c>
      <c r="D260" s="25">
        <v>61</v>
      </c>
      <c r="E260" s="26">
        <v>3</v>
      </c>
      <c r="F260" s="16">
        <v>12</v>
      </c>
      <c r="G260" s="22">
        <v>125</v>
      </c>
      <c r="H260" s="22">
        <v>1500</v>
      </c>
      <c r="I260" s="6">
        <v>43322</v>
      </c>
      <c r="J260" s="7">
        <v>175</v>
      </c>
      <c r="K260" s="8">
        <v>2017</v>
      </c>
      <c r="L260" s="6">
        <v>43383</v>
      </c>
      <c r="M260" s="5"/>
      <c r="N260" s="6">
        <v>43685</v>
      </c>
      <c r="O260" s="3" t="s">
        <v>1368</v>
      </c>
      <c r="P260" s="3" t="s">
        <v>1688</v>
      </c>
      <c r="Q260" s="6">
        <v>43462</v>
      </c>
      <c r="R260" s="46"/>
      <c r="S260" s="46" t="s">
        <v>1380</v>
      </c>
      <c r="T260" s="50" t="s">
        <v>1687</v>
      </c>
      <c r="U260" s="21" t="s">
        <v>1380</v>
      </c>
      <c r="V260" s="260" t="s">
        <v>1551</v>
      </c>
      <c r="W260" s="261">
        <v>43685.42392361111</v>
      </c>
      <c r="X260" s="38" t="s">
        <v>1555</v>
      </c>
    </row>
    <row r="261" spans="1:24" x14ac:dyDescent="0.3">
      <c r="A261" s="2">
        <v>45067</v>
      </c>
      <c r="B261" s="3" t="s">
        <v>675</v>
      </c>
      <c r="C261" s="5" t="s">
        <v>47</v>
      </c>
      <c r="D261" s="25"/>
      <c r="E261" s="26"/>
      <c r="F261" s="16">
        <v>12</v>
      </c>
      <c r="G261" s="22">
        <v>0</v>
      </c>
      <c r="H261" s="22">
        <v>0</v>
      </c>
      <c r="I261" s="6">
        <v>42979</v>
      </c>
      <c r="J261" s="7">
        <v>58</v>
      </c>
      <c r="K261" s="8">
        <v>2018</v>
      </c>
      <c r="L261" s="6">
        <v>43532</v>
      </c>
      <c r="M261" s="5"/>
      <c r="N261" s="6">
        <v>43516</v>
      </c>
      <c r="O261" s="3" t="s">
        <v>1316</v>
      </c>
      <c r="P261" s="3"/>
      <c r="Q261" s="6"/>
      <c r="R261" s="46"/>
      <c r="S261" s="46"/>
      <c r="T261" s="21"/>
      <c r="U261" s="21" t="s">
        <v>1093</v>
      </c>
      <c r="V261" s="260" t="s">
        <v>1553</v>
      </c>
      <c r="W261" s="261" t="s">
        <v>1553</v>
      </c>
      <c r="X261" s="38" t="str">
        <f>"*"</f>
        <v>*</v>
      </c>
    </row>
    <row r="262" spans="1:24" x14ac:dyDescent="0.3">
      <c r="A262" s="2">
        <v>45540</v>
      </c>
      <c r="B262" s="3" t="s">
        <v>1189</v>
      </c>
      <c r="C262" s="5" t="s">
        <v>13</v>
      </c>
      <c r="D262" s="25"/>
      <c r="E262" s="26"/>
      <c r="F262" s="16">
        <v>12</v>
      </c>
      <c r="G262" s="22">
        <v>0</v>
      </c>
      <c r="H262" s="22">
        <v>0</v>
      </c>
      <c r="I262" s="6">
        <v>43348</v>
      </c>
      <c r="J262" s="7">
        <v>34</v>
      </c>
      <c r="K262" s="8">
        <v>2018</v>
      </c>
      <c r="L262" s="6">
        <v>43515</v>
      </c>
      <c r="M262" s="5"/>
      <c r="N262" s="6">
        <v>43516</v>
      </c>
      <c r="O262" s="3" t="s">
        <v>1357</v>
      </c>
      <c r="P262" s="3"/>
      <c r="Q262" s="6"/>
      <c r="R262" s="46"/>
      <c r="S262" s="46"/>
      <c r="T262" s="21"/>
      <c r="U262" s="21" t="s">
        <v>1089</v>
      </c>
      <c r="V262" s="260" t="s">
        <v>1553</v>
      </c>
      <c r="W262" s="261" t="s">
        <v>1553</v>
      </c>
      <c r="X262" s="38" t="str">
        <f>"*"</f>
        <v>*</v>
      </c>
    </row>
    <row r="263" spans="1:24" x14ac:dyDescent="0.3">
      <c r="A263" s="2">
        <v>47447</v>
      </c>
      <c r="B263" s="3" t="s">
        <v>1186</v>
      </c>
      <c r="C263" s="5" t="s">
        <v>86</v>
      </c>
      <c r="D263" s="25"/>
      <c r="E263" s="26"/>
      <c r="F263" s="16">
        <v>12</v>
      </c>
      <c r="G263" s="22">
        <v>3333.3333333333335</v>
      </c>
      <c r="H263" s="22">
        <v>40000</v>
      </c>
      <c r="I263" s="6">
        <v>43074</v>
      </c>
      <c r="J263" s="7">
        <v>61</v>
      </c>
      <c r="K263" s="8">
        <v>2018</v>
      </c>
      <c r="L263" s="6">
        <v>43536</v>
      </c>
      <c r="M263" s="5"/>
      <c r="N263" s="6">
        <v>43516</v>
      </c>
      <c r="O263" s="3" t="s">
        <v>1348</v>
      </c>
      <c r="P263" s="3"/>
      <c r="Q263" s="6"/>
      <c r="R263" s="46"/>
      <c r="S263" s="46"/>
      <c r="T263" s="21"/>
      <c r="U263" s="21" t="s">
        <v>1163</v>
      </c>
      <c r="V263" s="260" t="s">
        <v>1553</v>
      </c>
      <c r="W263" s="261" t="s">
        <v>1553</v>
      </c>
      <c r="X263" s="38" t="str">
        <f>"*"</f>
        <v>*</v>
      </c>
    </row>
    <row r="264" spans="1:24" x14ac:dyDescent="0.3">
      <c r="A264" s="2">
        <v>49178</v>
      </c>
      <c r="B264" s="3" t="s">
        <v>509</v>
      </c>
      <c r="C264" s="5" t="s">
        <v>19</v>
      </c>
      <c r="D264" s="25"/>
      <c r="E264" s="26"/>
      <c r="F264" s="16">
        <v>12</v>
      </c>
      <c r="G264" s="22">
        <v>0</v>
      </c>
      <c r="H264" s="22">
        <v>0</v>
      </c>
      <c r="I264" s="6">
        <v>43069</v>
      </c>
      <c r="J264" s="7">
        <v>78</v>
      </c>
      <c r="K264" s="8">
        <v>2018</v>
      </c>
      <c r="L264" s="6">
        <v>43549</v>
      </c>
      <c r="M264" s="5"/>
      <c r="N264" s="6">
        <v>43516</v>
      </c>
      <c r="O264" s="3" t="s">
        <v>1316</v>
      </c>
      <c r="P264" s="3"/>
      <c r="Q264" s="6"/>
      <c r="R264" s="46"/>
      <c r="S264" s="46"/>
      <c r="T264" s="21"/>
      <c r="U264" s="21" t="s">
        <v>1110</v>
      </c>
      <c r="V264" s="260" t="s">
        <v>1553</v>
      </c>
      <c r="W264" s="261" t="s">
        <v>1553</v>
      </c>
      <c r="X264" s="38" t="str">
        <f>"*"</f>
        <v>*</v>
      </c>
    </row>
    <row r="265" spans="1:24" x14ac:dyDescent="0.3">
      <c r="A265" s="2">
        <v>49685</v>
      </c>
      <c r="B265" s="3" t="s">
        <v>264</v>
      </c>
      <c r="C265" s="5" t="s">
        <v>3</v>
      </c>
      <c r="D265" s="25"/>
      <c r="E265" s="26"/>
      <c r="F265" s="16">
        <v>12</v>
      </c>
      <c r="G265" s="22">
        <v>0</v>
      </c>
      <c r="H265" s="22"/>
      <c r="I265" s="6">
        <v>43278</v>
      </c>
      <c r="J265" s="7"/>
      <c r="K265" s="8"/>
      <c r="L265" s="6"/>
      <c r="M265" s="5"/>
      <c r="N265" s="6">
        <v>43683</v>
      </c>
      <c r="O265" s="3" t="s">
        <v>1327</v>
      </c>
      <c r="P265" s="3"/>
      <c r="Q265" s="6" t="s">
        <v>1380</v>
      </c>
      <c r="R265" s="46"/>
      <c r="S265" s="46" t="s">
        <v>1380</v>
      </c>
      <c r="T265" s="50" t="s">
        <v>1380</v>
      </c>
      <c r="U265" s="21" t="s">
        <v>1973</v>
      </c>
      <c r="V265" s="260" t="s">
        <v>1551</v>
      </c>
      <c r="W265" s="261">
        <v>43591.434733796297</v>
      </c>
      <c r="X265" s="38" t="s">
        <v>1555</v>
      </c>
    </row>
    <row r="266" spans="1:24" x14ac:dyDescent="0.3">
      <c r="A266" s="2">
        <v>49685</v>
      </c>
      <c r="B266" s="3" t="s">
        <v>264</v>
      </c>
      <c r="C266" s="5" t="s">
        <v>3</v>
      </c>
      <c r="D266" s="25"/>
      <c r="E266" s="26"/>
      <c r="F266" s="16">
        <v>12</v>
      </c>
      <c r="G266" s="22">
        <v>42</v>
      </c>
      <c r="H266" s="22">
        <v>500</v>
      </c>
      <c r="I266" s="6">
        <v>43609</v>
      </c>
      <c r="J266" s="7"/>
      <c r="K266" s="8"/>
      <c r="L266" s="6"/>
      <c r="M266" s="5"/>
      <c r="N266" s="6">
        <v>43683</v>
      </c>
      <c r="O266" s="3" t="s">
        <v>1327</v>
      </c>
      <c r="P266" s="3" t="s">
        <v>1647</v>
      </c>
      <c r="Q266" s="6">
        <v>43391</v>
      </c>
      <c r="R266" s="46"/>
      <c r="S266" s="46" t="s">
        <v>1380</v>
      </c>
      <c r="T266" s="50" t="s">
        <v>1646</v>
      </c>
      <c r="U266" s="21" t="s">
        <v>1973</v>
      </c>
      <c r="V266" s="260" t="s">
        <v>1551</v>
      </c>
      <c r="W266" s="261">
        <v>43683.632256944446</v>
      </c>
      <c r="X266" s="38" t="s">
        <v>1555</v>
      </c>
    </row>
    <row r="267" spans="1:24" x14ac:dyDescent="0.3">
      <c r="A267" s="2">
        <v>49864</v>
      </c>
      <c r="B267" s="3" t="s">
        <v>1203</v>
      </c>
      <c r="C267" s="5" t="s">
        <v>3</v>
      </c>
      <c r="D267" s="25">
        <v>73</v>
      </c>
      <c r="E267" s="26">
        <v>4</v>
      </c>
      <c r="F267" s="16">
        <v>12</v>
      </c>
      <c r="G267" s="22">
        <v>5</v>
      </c>
      <c r="H267" s="22">
        <v>60</v>
      </c>
      <c r="I267" s="6">
        <v>43006</v>
      </c>
      <c r="J267" s="7">
        <v>6</v>
      </c>
      <c r="K267" s="8">
        <v>2017</v>
      </c>
      <c r="L267" s="6">
        <v>43124</v>
      </c>
      <c r="M267" s="5"/>
      <c r="N267" s="6">
        <v>43685</v>
      </c>
      <c r="O267" s="3" t="s">
        <v>1340</v>
      </c>
      <c r="P267" s="3" t="s">
        <v>2009</v>
      </c>
      <c r="Q267" s="6">
        <v>43129</v>
      </c>
      <c r="R267" s="46"/>
      <c r="S267" s="46" t="s">
        <v>1380</v>
      </c>
      <c r="T267" s="50" t="s">
        <v>1999</v>
      </c>
      <c r="U267" s="21" t="s">
        <v>1380</v>
      </c>
      <c r="V267" s="260" t="s">
        <v>1551</v>
      </c>
      <c r="W267" s="261">
        <v>43685.395405092589</v>
      </c>
      <c r="X267" s="38" t="s">
        <v>1555</v>
      </c>
    </row>
    <row r="268" spans="1:24" x14ac:dyDescent="0.3">
      <c r="A268" s="2">
        <v>49864</v>
      </c>
      <c r="B268" s="3" t="s">
        <v>1203</v>
      </c>
      <c r="C268" s="5" t="s">
        <v>3</v>
      </c>
      <c r="D268" s="25">
        <v>73</v>
      </c>
      <c r="E268" s="26">
        <v>4</v>
      </c>
      <c r="F268" s="16">
        <v>12</v>
      </c>
      <c r="G268" s="22">
        <v>5</v>
      </c>
      <c r="H268" s="22">
        <v>60</v>
      </c>
      <c r="I268" s="6">
        <v>43006</v>
      </c>
      <c r="J268" s="7">
        <v>14</v>
      </c>
      <c r="K268" s="8">
        <v>2018</v>
      </c>
      <c r="L268" s="6">
        <v>43480</v>
      </c>
      <c r="M268" s="5"/>
      <c r="N268" s="6">
        <v>43685</v>
      </c>
      <c r="O268" s="3" t="s">
        <v>1706</v>
      </c>
      <c r="P268" s="3" t="s">
        <v>2009</v>
      </c>
      <c r="Q268" s="6">
        <v>43129</v>
      </c>
      <c r="R268" s="46"/>
      <c r="S268" s="46" t="s">
        <v>1380</v>
      </c>
      <c r="T268" s="50" t="s">
        <v>1999</v>
      </c>
      <c r="U268" s="21" t="s">
        <v>1560</v>
      </c>
      <c r="V268" s="260" t="s">
        <v>1551</v>
      </c>
      <c r="W268" s="261">
        <v>43685.395497685182</v>
      </c>
      <c r="X268" s="38" t="s">
        <v>1555</v>
      </c>
    </row>
    <row r="269" spans="1:24" x14ac:dyDescent="0.3">
      <c r="A269" s="2">
        <v>49864</v>
      </c>
      <c r="B269" s="3" t="s">
        <v>1203</v>
      </c>
      <c r="C269" s="5" t="s">
        <v>3</v>
      </c>
      <c r="D269" s="25">
        <v>73</v>
      </c>
      <c r="E269" s="26">
        <v>4</v>
      </c>
      <c r="F269" s="16">
        <v>12</v>
      </c>
      <c r="G269" s="22">
        <v>11</v>
      </c>
      <c r="H269" s="22">
        <v>130</v>
      </c>
      <c r="I269" s="6">
        <v>43397</v>
      </c>
      <c r="J269" s="7">
        <v>14</v>
      </c>
      <c r="K269" s="8">
        <v>2018</v>
      </c>
      <c r="L269" s="6">
        <v>43480</v>
      </c>
      <c r="M269" s="5"/>
      <c r="N269" s="6">
        <v>43685</v>
      </c>
      <c r="O269" s="3" t="s">
        <v>1706</v>
      </c>
      <c r="P269" s="3" t="s">
        <v>1708</v>
      </c>
      <c r="Q269" s="6">
        <v>43504</v>
      </c>
      <c r="R269" s="46"/>
      <c r="S269" s="46" t="s">
        <v>1380</v>
      </c>
      <c r="T269" s="50" t="s">
        <v>1707</v>
      </c>
      <c r="U269" s="21" t="s">
        <v>1560</v>
      </c>
      <c r="V269" s="260" t="s">
        <v>1551</v>
      </c>
      <c r="W269" s="261">
        <v>43685.40116898148</v>
      </c>
      <c r="X269" s="38" t="s">
        <v>1555</v>
      </c>
    </row>
    <row r="270" spans="1:24" x14ac:dyDescent="0.3">
      <c r="A270" s="2">
        <v>49864</v>
      </c>
      <c r="B270" s="3" t="s">
        <v>1203</v>
      </c>
      <c r="C270" s="5" t="s">
        <v>3</v>
      </c>
      <c r="D270" s="25">
        <v>73</v>
      </c>
      <c r="E270" s="26">
        <v>4</v>
      </c>
      <c r="F270" s="16">
        <v>12</v>
      </c>
      <c r="G270" s="22">
        <v>11</v>
      </c>
      <c r="H270" s="22">
        <v>130</v>
      </c>
      <c r="I270" s="6">
        <v>43397</v>
      </c>
      <c r="J270" s="7">
        <v>9</v>
      </c>
      <c r="K270" s="8">
        <v>2019</v>
      </c>
      <c r="L270" s="6">
        <v>43850</v>
      </c>
      <c r="M270" s="5"/>
      <c r="N270" s="6">
        <v>43685</v>
      </c>
      <c r="O270" s="3" t="s">
        <v>1706</v>
      </c>
      <c r="P270" s="3" t="s">
        <v>1708</v>
      </c>
      <c r="Q270" s="6">
        <v>43504</v>
      </c>
      <c r="R270" s="46"/>
      <c r="S270" s="46" t="s">
        <v>1380</v>
      </c>
      <c r="T270" s="50" t="s">
        <v>1707</v>
      </c>
      <c r="U270" s="21" t="s">
        <v>1522</v>
      </c>
      <c r="V270" s="260" t="s">
        <v>1551</v>
      </c>
      <c r="W270" s="261">
        <v>43685.401377314818</v>
      </c>
      <c r="X270" s="38" t="s">
        <v>1555</v>
      </c>
    </row>
    <row r="271" spans="1:24" x14ac:dyDescent="0.3">
      <c r="A271" s="2">
        <v>50475</v>
      </c>
      <c r="B271" s="3" t="s">
        <v>112</v>
      </c>
      <c r="C271" s="5" t="s">
        <v>3</v>
      </c>
      <c r="D271" s="25">
        <v>51</v>
      </c>
      <c r="E271" s="26">
        <v>17</v>
      </c>
      <c r="F271" s="16">
        <v>12</v>
      </c>
      <c r="G271" s="22">
        <v>18</v>
      </c>
      <c r="H271" s="22">
        <v>205</v>
      </c>
      <c r="I271" s="6">
        <v>43322</v>
      </c>
      <c r="J271" s="7">
        <v>194</v>
      </c>
      <c r="K271" s="8">
        <v>2017</v>
      </c>
      <c r="L271" s="6">
        <v>43417</v>
      </c>
      <c r="M271" s="5"/>
      <c r="N271" s="6">
        <v>43683</v>
      </c>
      <c r="O271" s="3" t="s">
        <v>1347</v>
      </c>
      <c r="P271" s="3" t="s">
        <v>1526</v>
      </c>
      <c r="Q271" s="6">
        <v>43657</v>
      </c>
      <c r="R271" s="46"/>
      <c r="S271" s="46" t="s">
        <v>1380</v>
      </c>
      <c r="T271" s="50" t="s">
        <v>1573</v>
      </c>
      <c r="U271" s="21" t="s">
        <v>1380</v>
      </c>
      <c r="V271" s="260" t="s">
        <v>1551</v>
      </c>
      <c r="W271" s="261">
        <v>43683.677175925928</v>
      </c>
      <c r="X271" s="38" t="s">
        <v>1555</v>
      </c>
    </row>
    <row r="272" spans="1:24" x14ac:dyDescent="0.3">
      <c r="A272" s="2">
        <v>50797</v>
      </c>
      <c r="B272" s="3" t="s">
        <v>676</v>
      </c>
      <c r="C272" s="5" t="s">
        <v>3</v>
      </c>
      <c r="D272" s="25"/>
      <c r="E272" s="26"/>
      <c r="F272" s="16">
        <v>12</v>
      </c>
      <c r="G272" s="22">
        <v>13.333333333333334</v>
      </c>
      <c r="H272" s="22">
        <v>160</v>
      </c>
      <c r="I272" s="6">
        <v>42979</v>
      </c>
      <c r="J272" s="7">
        <v>58</v>
      </c>
      <c r="K272" s="8">
        <v>2018</v>
      </c>
      <c r="L272" s="6">
        <v>43532</v>
      </c>
      <c r="M272" s="5"/>
      <c r="N272" s="6">
        <v>43516</v>
      </c>
      <c r="O272" s="3" t="s">
        <v>1316</v>
      </c>
      <c r="P272" s="3"/>
      <c r="Q272" s="6"/>
      <c r="R272" s="46"/>
      <c r="S272" s="46"/>
      <c r="T272" s="21"/>
      <c r="U272" s="21" t="s">
        <v>1093</v>
      </c>
      <c r="V272" s="260" t="s">
        <v>1553</v>
      </c>
      <c r="W272" s="261" t="s">
        <v>1553</v>
      </c>
      <c r="X272" s="38" t="str">
        <f>"*"</f>
        <v>*</v>
      </c>
    </row>
    <row r="273" spans="1:24" x14ac:dyDescent="0.3">
      <c r="A273" s="2">
        <v>50797</v>
      </c>
      <c r="B273" s="3" t="s">
        <v>676</v>
      </c>
      <c r="C273" s="5" t="s">
        <v>3</v>
      </c>
      <c r="D273" s="25">
        <v>61</v>
      </c>
      <c r="E273" s="26">
        <v>16</v>
      </c>
      <c r="F273" s="16">
        <v>12</v>
      </c>
      <c r="G273" s="22">
        <v>30</v>
      </c>
      <c r="H273" s="22">
        <v>350</v>
      </c>
      <c r="I273" s="6">
        <v>43454</v>
      </c>
      <c r="J273" s="7">
        <v>58</v>
      </c>
      <c r="K273" s="8">
        <v>2018</v>
      </c>
      <c r="L273" s="6">
        <v>43532</v>
      </c>
      <c r="M273" s="5"/>
      <c r="N273" s="6">
        <v>43682</v>
      </c>
      <c r="O273" s="3" t="s">
        <v>1540</v>
      </c>
      <c r="P273" s="3" t="s">
        <v>1534</v>
      </c>
      <c r="Q273" s="6">
        <v>43634</v>
      </c>
      <c r="R273" s="46"/>
      <c r="S273" s="46" t="s">
        <v>1380</v>
      </c>
      <c r="T273" s="50" t="s">
        <v>1815</v>
      </c>
      <c r="U273" s="21" t="s">
        <v>1093</v>
      </c>
      <c r="V273" s="260" t="s">
        <v>1551</v>
      </c>
      <c r="W273" s="261">
        <v>43682.680937500001</v>
      </c>
      <c r="X273" s="38" t="s">
        <v>1555</v>
      </c>
    </row>
    <row r="274" spans="1:24" x14ac:dyDescent="0.3">
      <c r="A274" s="2">
        <v>51012</v>
      </c>
      <c r="B274" s="3" t="s">
        <v>1276</v>
      </c>
      <c r="C274" s="5" t="s">
        <v>15</v>
      </c>
      <c r="D274" s="25"/>
      <c r="E274" s="26"/>
      <c r="F274" s="16">
        <v>12</v>
      </c>
      <c r="G274" s="22">
        <v>0</v>
      </c>
      <c r="H274" s="22">
        <v>0</v>
      </c>
      <c r="I274" s="6">
        <v>43348</v>
      </c>
      <c r="J274" s="7">
        <v>34</v>
      </c>
      <c r="K274" s="8">
        <v>2018</v>
      </c>
      <c r="L274" s="6">
        <v>43515</v>
      </c>
      <c r="M274" s="5"/>
      <c r="N274" s="6">
        <v>43516</v>
      </c>
      <c r="O274" s="3" t="s">
        <v>1357</v>
      </c>
      <c r="P274" s="3"/>
      <c r="Q274" s="6"/>
      <c r="R274" s="46"/>
      <c r="S274" s="46"/>
      <c r="T274" s="21"/>
      <c r="U274" s="21" t="s">
        <v>1089</v>
      </c>
      <c r="V274" s="260" t="s">
        <v>1553</v>
      </c>
      <c r="W274" s="261" t="s">
        <v>1553</v>
      </c>
      <c r="X274" s="38" t="str">
        <f>"*"</f>
        <v>*</v>
      </c>
    </row>
    <row r="275" spans="1:24" x14ac:dyDescent="0.3">
      <c r="A275" s="2">
        <v>51334</v>
      </c>
      <c r="B275" s="3" t="s">
        <v>265</v>
      </c>
      <c r="C275" s="5" t="s">
        <v>3</v>
      </c>
      <c r="D275" s="25"/>
      <c r="E275" s="26"/>
      <c r="F275" s="16">
        <v>12</v>
      </c>
      <c r="G275" s="22">
        <v>0</v>
      </c>
      <c r="H275" s="22"/>
      <c r="I275" s="6">
        <v>43278</v>
      </c>
      <c r="J275" s="7"/>
      <c r="K275" s="8"/>
      <c r="L275" s="6"/>
      <c r="M275" s="5"/>
      <c r="N275" s="6">
        <v>43683</v>
      </c>
      <c r="O275" s="3" t="s">
        <v>1327</v>
      </c>
      <c r="P275" s="3"/>
      <c r="Q275" s="6" t="s">
        <v>1380</v>
      </c>
      <c r="R275" s="46"/>
      <c r="S275" s="46" t="s">
        <v>1380</v>
      </c>
      <c r="T275" s="50" t="s">
        <v>1380</v>
      </c>
      <c r="U275" s="21" t="s">
        <v>1973</v>
      </c>
      <c r="V275" s="260" t="s">
        <v>1551</v>
      </c>
      <c r="W275" s="261">
        <v>43591.434733796297</v>
      </c>
      <c r="X275" s="38" t="s">
        <v>1555</v>
      </c>
    </row>
    <row r="276" spans="1:24" x14ac:dyDescent="0.3">
      <c r="A276" s="2">
        <v>51334</v>
      </c>
      <c r="B276" s="3" t="s">
        <v>265</v>
      </c>
      <c r="C276" s="5" t="s">
        <v>3</v>
      </c>
      <c r="D276" s="25"/>
      <c r="E276" s="26"/>
      <c r="F276" s="16">
        <v>12</v>
      </c>
      <c r="G276" s="22">
        <v>84</v>
      </c>
      <c r="H276" s="22">
        <v>1000</v>
      </c>
      <c r="I276" s="6">
        <v>43609</v>
      </c>
      <c r="J276" s="7"/>
      <c r="K276" s="8"/>
      <c r="L276" s="6"/>
      <c r="M276" s="5"/>
      <c r="N276" s="6">
        <v>43683</v>
      </c>
      <c r="O276" s="3" t="s">
        <v>1327</v>
      </c>
      <c r="P276" s="3" t="s">
        <v>1647</v>
      </c>
      <c r="Q276" s="6">
        <v>43391</v>
      </c>
      <c r="R276" s="46"/>
      <c r="S276" s="46" t="s">
        <v>1380</v>
      </c>
      <c r="T276" s="50" t="s">
        <v>1646</v>
      </c>
      <c r="U276" s="21" t="s">
        <v>1973</v>
      </c>
      <c r="V276" s="260" t="s">
        <v>1551</v>
      </c>
      <c r="W276" s="261">
        <v>43683.632256944446</v>
      </c>
      <c r="X276" s="38" t="s">
        <v>1555</v>
      </c>
    </row>
    <row r="277" spans="1:24" x14ac:dyDescent="0.3">
      <c r="A277" s="2">
        <v>51579</v>
      </c>
      <c r="B277" s="3" t="s">
        <v>1204</v>
      </c>
      <c r="C277" s="5" t="s">
        <v>3</v>
      </c>
      <c r="D277" s="25"/>
      <c r="E277" s="26"/>
      <c r="F277" s="16">
        <v>12</v>
      </c>
      <c r="G277" s="22">
        <v>250</v>
      </c>
      <c r="H277" s="22">
        <v>3000</v>
      </c>
      <c r="I277" s="6">
        <v>43074</v>
      </c>
      <c r="J277" s="7">
        <v>61</v>
      </c>
      <c r="K277" s="8">
        <v>2018</v>
      </c>
      <c r="L277" s="6">
        <v>43536</v>
      </c>
      <c r="M277" s="5"/>
      <c r="N277" s="6">
        <v>43516</v>
      </c>
      <c r="O277" s="3" t="s">
        <v>1348</v>
      </c>
      <c r="P277" s="3"/>
      <c r="Q277" s="6"/>
      <c r="R277" s="46"/>
      <c r="S277" s="46"/>
      <c r="T277" s="21"/>
      <c r="U277" s="21" t="s">
        <v>1163</v>
      </c>
      <c r="V277" s="260" t="s">
        <v>1553</v>
      </c>
      <c r="W277" s="261" t="s">
        <v>1553</v>
      </c>
      <c r="X277" s="38" t="str">
        <f>"*"</f>
        <v>*</v>
      </c>
    </row>
    <row r="278" spans="1:24" x14ac:dyDescent="0.3">
      <c r="A278" s="2">
        <v>52129</v>
      </c>
      <c r="B278" s="3" t="s">
        <v>1062</v>
      </c>
      <c r="C278" s="5" t="s">
        <v>3</v>
      </c>
      <c r="D278" s="25">
        <v>70</v>
      </c>
      <c r="E278" s="26">
        <v>30</v>
      </c>
      <c r="F278" s="16">
        <v>12</v>
      </c>
      <c r="G278" s="22">
        <v>30</v>
      </c>
      <c r="H278" s="22">
        <v>350</v>
      </c>
      <c r="I278" s="6">
        <v>43392</v>
      </c>
      <c r="J278" s="7">
        <v>9</v>
      </c>
      <c r="K278" s="8">
        <v>2018</v>
      </c>
      <c r="L278" s="6">
        <v>43474</v>
      </c>
      <c r="M278" s="5"/>
      <c r="N278" s="6">
        <v>43672</v>
      </c>
      <c r="O278" s="3" t="s">
        <v>1371</v>
      </c>
      <c r="P278" s="3" t="s">
        <v>1739</v>
      </c>
      <c r="Q278" s="6">
        <v>43539</v>
      </c>
      <c r="R278" s="46">
        <v>16</v>
      </c>
      <c r="S278" s="46" t="s">
        <v>1380</v>
      </c>
      <c r="T278" s="50" t="s">
        <v>1738</v>
      </c>
      <c r="U278" s="21" t="s">
        <v>1560</v>
      </c>
      <c r="V278" s="260" t="s">
        <v>1551</v>
      </c>
      <c r="W278" s="261">
        <v>43672.643518518518</v>
      </c>
      <c r="X278" s="38" t="s">
        <v>1555</v>
      </c>
    </row>
    <row r="279" spans="1:24" x14ac:dyDescent="0.3">
      <c r="A279" s="2">
        <v>53446</v>
      </c>
      <c r="B279" s="3" t="s">
        <v>543</v>
      </c>
      <c r="C279" s="5" t="s">
        <v>80</v>
      </c>
      <c r="D279" s="25">
        <v>51</v>
      </c>
      <c r="E279" s="26">
        <v>19</v>
      </c>
      <c r="F279" s="16">
        <v>12</v>
      </c>
      <c r="G279" s="22">
        <v>119</v>
      </c>
      <c r="H279" s="22">
        <v>1420</v>
      </c>
      <c r="I279" s="6">
        <v>43307</v>
      </c>
      <c r="J279" s="7">
        <v>169</v>
      </c>
      <c r="K279" s="8">
        <v>2017</v>
      </c>
      <c r="L279" s="6">
        <v>43378</v>
      </c>
      <c r="M279" s="5"/>
      <c r="N279" s="6">
        <v>43675</v>
      </c>
      <c r="O279" s="3" t="s">
        <v>1316</v>
      </c>
      <c r="P279" s="3" t="s">
        <v>1943</v>
      </c>
      <c r="Q279" s="6">
        <v>43053</v>
      </c>
      <c r="R279" s="46"/>
      <c r="S279" s="46" t="s">
        <v>1380</v>
      </c>
      <c r="T279" s="50" t="s">
        <v>1944</v>
      </c>
      <c r="U279" s="21" t="s">
        <v>1380</v>
      </c>
      <c r="V279" s="260" t="s">
        <v>1551</v>
      </c>
      <c r="W279" s="261">
        <v>43675.424722222226</v>
      </c>
      <c r="X279" s="38" t="s">
        <v>1555</v>
      </c>
    </row>
    <row r="280" spans="1:24" x14ac:dyDescent="0.3">
      <c r="A280" s="2">
        <v>53446</v>
      </c>
      <c r="B280" s="3" t="s">
        <v>543</v>
      </c>
      <c r="C280" s="5" t="s">
        <v>80</v>
      </c>
      <c r="D280" s="25">
        <v>51</v>
      </c>
      <c r="E280" s="26">
        <v>19</v>
      </c>
      <c r="F280" s="16">
        <v>12</v>
      </c>
      <c r="G280" s="22">
        <v>119</v>
      </c>
      <c r="H280" s="76">
        <v>1420</v>
      </c>
      <c r="I280" s="6">
        <v>43307</v>
      </c>
      <c r="J280" s="7">
        <v>228</v>
      </c>
      <c r="K280" s="8">
        <v>2018</v>
      </c>
      <c r="L280" s="6">
        <v>43787</v>
      </c>
      <c r="M280" s="5"/>
      <c r="N280" s="6">
        <v>43675</v>
      </c>
      <c r="O280" s="3" t="s">
        <v>1660</v>
      </c>
      <c r="P280" s="3" t="s">
        <v>1662</v>
      </c>
      <c r="Q280" s="6">
        <v>43437</v>
      </c>
      <c r="R280" s="46"/>
      <c r="S280" s="46" t="s">
        <v>1380</v>
      </c>
      <c r="T280" s="50" t="s">
        <v>1661</v>
      </c>
      <c r="U280" s="21" t="s">
        <v>1560</v>
      </c>
      <c r="V280" s="260" t="s">
        <v>1551</v>
      </c>
      <c r="W280" s="261">
        <v>43675.454085648147</v>
      </c>
      <c r="X280" s="38" t="s">
        <v>1555</v>
      </c>
    </row>
    <row r="281" spans="1:24" x14ac:dyDescent="0.3">
      <c r="A281" s="2">
        <v>53849</v>
      </c>
      <c r="B281" s="3" t="s">
        <v>204</v>
      </c>
      <c r="C281" s="5" t="s">
        <v>3</v>
      </c>
      <c r="D281" s="25">
        <v>61</v>
      </c>
      <c r="E281" s="26">
        <v>15</v>
      </c>
      <c r="F281" s="16">
        <v>12</v>
      </c>
      <c r="G281" s="22">
        <v>3</v>
      </c>
      <c r="H281" s="85">
        <v>30</v>
      </c>
      <c r="I281" s="6">
        <v>43307</v>
      </c>
      <c r="J281" s="7">
        <v>169</v>
      </c>
      <c r="K281" s="8">
        <v>2017</v>
      </c>
      <c r="L281" s="6">
        <v>43378</v>
      </c>
      <c r="M281" s="5"/>
      <c r="N281" s="6">
        <v>43683</v>
      </c>
      <c r="O281" s="3" t="s">
        <v>1660</v>
      </c>
      <c r="P281" s="3" t="s">
        <v>1662</v>
      </c>
      <c r="Q281" s="6">
        <v>43437</v>
      </c>
      <c r="R281" s="46"/>
      <c r="S281" s="46" t="s">
        <v>1380</v>
      </c>
      <c r="T281" s="50" t="s">
        <v>1661</v>
      </c>
      <c r="U281" s="21" t="s">
        <v>1380</v>
      </c>
      <c r="V281" s="260" t="s">
        <v>1551</v>
      </c>
      <c r="W281" s="261">
        <v>43675.46334490741</v>
      </c>
      <c r="X281" s="38" t="s">
        <v>1555</v>
      </c>
    </row>
    <row r="282" spans="1:24" x14ac:dyDescent="0.3">
      <c r="A282" s="2">
        <v>53849</v>
      </c>
      <c r="B282" s="3" t="s">
        <v>204</v>
      </c>
      <c r="C282" s="5" t="s">
        <v>3</v>
      </c>
      <c r="D282" s="25">
        <v>61</v>
      </c>
      <c r="E282" s="26">
        <v>15</v>
      </c>
      <c r="F282" s="16">
        <v>12</v>
      </c>
      <c r="G282" s="22">
        <v>3</v>
      </c>
      <c r="H282" s="22">
        <v>30</v>
      </c>
      <c r="I282" s="6">
        <v>43307</v>
      </c>
      <c r="J282" s="7">
        <v>228</v>
      </c>
      <c r="K282" s="8">
        <v>2018</v>
      </c>
      <c r="L282" s="6">
        <v>43787</v>
      </c>
      <c r="M282" s="5"/>
      <c r="N282" s="6">
        <v>43684</v>
      </c>
      <c r="O282" s="3" t="s">
        <v>1660</v>
      </c>
      <c r="P282" s="3" t="s">
        <v>1662</v>
      </c>
      <c r="Q282" s="6">
        <v>43437</v>
      </c>
      <c r="R282" s="46"/>
      <c r="S282" s="46" t="s">
        <v>1380</v>
      </c>
      <c r="T282" s="50" t="s">
        <v>1661</v>
      </c>
      <c r="U282" s="21" t="s">
        <v>1560</v>
      </c>
      <c r="V282" s="260" t="s">
        <v>1551</v>
      </c>
      <c r="W282" s="261">
        <v>43683.54446759259</v>
      </c>
      <c r="X282" s="38" t="s">
        <v>1555</v>
      </c>
    </row>
    <row r="283" spans="1:24" x14ac:dyDescent="0.3">
      <c r="A283" s="2">
        <v>54007</v>
      </c>
      <c r="B283" s="3" t="s">
        <v>490</v>
      </c>
      <c r="C283" s="5" t="s">
        <v>47</v>
      </c>
      <c r="D283" s="25"/>
      <c r="E283" s="26"/>
      <c r="F283" s="16">
        <v>12</v>
      </c>
      <c r="G283" s="22">
        <v>0</v>
      </c>
      <c r="H283" s="22">
        <v>0</v>
      </c>
      <c r="I283" s="6">
        <v>43069</v>
      </c>
      <c r="J283" s="7">
        <v>78</v>
      </c>
      <c r="K283" s="8">
        <v>2018</v>
      </c>
      <c r="L283" s="6">
        <v>43549</v>
      </c>
      <c r="M283" s="5"/>
      <c r="N283" s="6">
        <v>43516</v>
      </c>
      <c r="O283" s="3" t="s">
        <v>1316</v>
      </c>
      <c r="P283" s="3"/>
      <c r="Q283" s="6"/>
      <c r="R283" s="46"/>
      <c r="S283" s="46"/>
      <c r="T283" s="21"/>
      <c r="U283" s="21" t="s">
        <v>1110</v>
      </c>
      <c r="V283" s="260" t="s">
        <v>1553</v>
      </c>
      <c r="W283" s="261" t="s">
        <v>1553</v>
      </c>
      <c r="X283" s="38" t="str">
        <f>"*"</f>
        <v>*</v>
      </c>
    </row>
    <row r="284" spans="1:24" x14ac:dyDescent="0.3">
      <c r="A284" s="2">
        <v>54019</v>
      </c>
      <c r="B284" s="3" t="s">
        <v>210</v>
      </c>
      <c r="C284" s="5" t="s">
        <v>3</v>
      </c>
      <c r="D284" s="25"/>
      <c r="E284" s="26"/>
      <c r="F284" s="16">
        <v>12</v>
      </c>
      <c r="G284" s="22">
        <v>8.3333333333333339</v>
      </c>
      <c r="H284" s="22">
        <v>100</v>
      </c>
      <c r="I284" s="6">
        <v>43069</v>
      </c>
      <c r="J284" s="7">
        <v>78</v>
      </c>
      <c r="K284" s="8">
        <v>2018</v>
      </c>
      <c r="L284" s="6">
        <v>43549</v>
      </c>
      <c r="M284" s="5"/>
      <c r="N284" s="6">
        <v>43516</v>
      </c>
      <c r="O284" s="3" t="s">
        <v>1316</v>
      </c>
      <c r="P284" s="3"/>
      <c r="Q284" s="6"/>
      <c r="R284" s="46"/>
      <c r="S284" s="46"/>
      <c r="T284" s="21"/>
      <c r="U284" s="21" t="s">
        <v>1110</v>
      </c>
      <c r="V284" s="260" t="s">
        <v>1553</v>
      </c>
      <c r="W284" s="261" t="s">
        <v>1553</v>
      </c>
      <c r="X284" s="38" t="str">
        <f>"*"</f>
        <v>*</v>
      </c>
    </row>
    <row r="285" spans="1:24" x14ac:dyDescent="0.3">
      <c r="A285" s="2">
        <v>54550</v>
      </c>
      <c r="B285" s="3" t="s">
        <v>991</v>
      </c>
      <c r="C285" s="5" t="s">
        <v>22</v>
      </c>
      <c r="D285" s="25">
        <v>61</v>
      </c>
      <c r="E285" s="26">
        <v>3</v>
      </c>
      <c r="F285" s="16">
        <v>12</v>
      </c>
      <c r="G285" s="22">
        <v>42</v>
      </c>
      <c r="H285" s="22">
        <v>500</v>
      </c>
      <c r="I285" s="6">
        <v>43374</v>
      </c>
      <c r="J285" s="7"/>
      <c r="K285" s="8"/>
      <c r="L285" s="6"/>
      <c r="M285" s="5"/>
      <c r="N285" s="6">
        <v>43685</v>
      </c>
      <c r="O285" s="3" t="s">
        <v>1368</v>
      </c>
      <c r="P285" s="3" t="s">
        <v>1533</v>
      </c>
      <c r="Q285" s="6">
        <v>43648</v>
      </c>
      <c r="R285" s="46">
        <v>1</v>
      </c>
      <c r="S285" s="46" t="s">
        <v>1380</v>
      </c>
      <c r="T285" s="50" t="s">
        <v>1999</v>
      </c>
      <c r="U285" s="21" t="s">
        <v>1834</v>
      </c>
      <c r="V285" s="260" t="s">
        <v>1551</v>
      </c>
      <c r="W285" s="261">
        <v>43685.344270833331</v>
      </c>
      <c r="X285" s="38" t="s">
        <v>1555</v>
      </c>
    </row>
    <row r="286" spans="1:24" x14ac:dyDescent="0.3">
      <c r="A286" s="2">
        <v>54552</v>
      </c>
      <c r="B286" s="3" t="s">
        <v>992</v>
      </c>
      <c r="C286" s="5" t="s">
        <v>22</v>
      </c>
      <c r="D286" s="25">
        <v>61</v>
      </c>
      <c r="E286" s="26">
        <v>3</v>
      </c>
      <c r="F286" s="16">
        <v>12</v>
      </c>
      <c r="G286" s="22">
        <v>42</v>
      </c>
      <c r="H286" s="22">
        <v>500</v>
      </c>
      <c r="I286" s="6">
        <v>43322</v>
      </c>
      <c r="J286" s="7">
        <v>175</v>
      </c>
      <c r="K286" s="8">
        <v>2017</v>
      </c>
      <c r="L286" s="6">
        <v>43383</v>
      </c>
      <c r="M286" s="5"/>
      <c r="N286" s="6">
        <v>43685</v>
      </c>
      <c r="O286" s="3" t="s">
        <v>1368</v>
      </c>
      <c r="P286" s="3" t="s">
        <v>1688</v>
      </c>
      <c r="Q286" s="6">
        <v>43462</v>
      </c>
      <c r="R286" s="46"/>
      <c r="S286" s="46" t="s">
        <v>1380</v>
      </c>
      <c r="T286" s="50" t="s">
        <v>1687</v>
      </c>
      <c r="U286" s="21" t="s">
        <v>1380</v>
      </c>
      <c r="V286" s="260" t="s">
        <v>1551</v>
      </c>
      <c r="W286" s="261">
        <v>43685.429016203707</v>
      </c>
      <c r="X286" s="38" t="s">
        <v>1555</v>
      </c>
    </row>
    <row r="287" spans="1:24" x14ac:dyDescent="0.3">
      <c r="A287" s="2">
        <v>54586</v>
      </c>
      <c r="B287" s="3" t="s">
        <v>104</v>
      </c>
      <c r="C287" s="5" t="s">
        <v>3</v>
      </c>
      <c r="D287" s="25">
        <v>61</v>
      </c>
      <c r="E287" s="26">
        <v>2</v>
      </c>
      <c r="F287" s="16">
        <v>12</v>
      </c>
      <c r="G287" s="22">
        <v>1</v>
      </c>
      <c r="H287" s="22">
        <v>10</v>
      </c>
      <c r="I287" s="6">
        <v>43307</v>
      </c>
      <c r="J287" s="7">
        <v>169</v>
      </c>
      <c r="K287" s="8">
        <v>2017</v>
      </c>
      <c r="L287" s="6">
        <v>43378</v>
      </c>
      <c r="M287" s="5"/>
      <c r="N287" s="6">
        <v>43675</v>
      </c>
      <c r="O287" s="3" t="s">
        <v>1316</v>
      </c>
      <c r="P287" s="3" t="s">
        <v>1662</v>
      </c>
      <c r="Q287" s="6">
        <v>43437</v>
      </c>
      <c r="R287" s="46"/>
      <c r="S287" s="46" t="s">
        <v>1380</v>
      </c>
      <c r="T287" s="50" t="s">
        <v>1661</v>
      </c>
      <c r="U287" s="21" t="s">
        <v>1380</v>
      </c>
      <c r="V287" s="260" t="s">
        <v>1551</v>
      </c>
      <c r="W287" s="261">
        <v>43675.458194444444</v>
      </c>
      <c r="X287" s="38" t="s">
        <v>1555</v>
      </c>
    </row>
    <row r="288" spans="1:24" x14ac:dyDescent="0.3">
      <c r="A288" s="2">
        <v>54587</v>
      </c>
      <c r="B288" s="3" t="s">
        <v>107</v>
      </c>
      <c r="C288" s="5" t="s">
        <v>3</v>
      </c>
      <c r="D288" s="25">
        <v>61</v>
      </c>
      <c r="E288" s="26">
        <v>2</v>
      </c>
      <c r="F288" s="16">
        <v>12</v>
      </c>
      <c r="G288" s="22">
        <v>4</v>
      </c>
      <c r="H288" s="22">
        <v>40</v>
      </c>
      <c r="I288" s="6">
        <v>43307</v>
      </c>
      <c r="J288" s="7">
        <v>169</v>
      </c>
      <c r="K288" s="8">
        <v>2017</v>
      </c>
      <c r="L288" s="6">
        <v>43378</v>
      </c>
      <c r="M288" s="5"/>
      <c r="N288" s="6">
        <v>43675</v>
      </c>
      <c r="O288" s="3" t="s">
        <v>1316</v>
      </c>
      <c r="P288" s="3" t="s">
        <v>1662</v>
      </c>
      <c r="Q288" s="6">
        <v>43437</v>
      </c>
      <c r="R288" s="46"/>
      <c r="S288" s="46" t="s">
        <v>1380</v>
      </c>
      <c r="T288" s="50" t="s">
        <v>1661</v>
      </c>
      <c r="U288" s="21" t="s">
        <v>1380</v>
      </c>
      <c r="V288" s="260" t="s">
        <v>1551</v>
      </c>
      <c r="W288" s="261">
        <v>43675.459340277775</v>
      </c>
      <c r="X288" s="38" t="s">
        <v>1555</v>
      </c>
    </row>
    <row r="289" spans="1:24" x14ac:dyDescent="0.3">
      <c r="A289" s="2">
        <v>54587</v>
      </c>
      <c r="B289" s="3" t="s">
        <v>107</v>
      </c>
      <c r="C289" s="5" t="s">
        <v>3</v>
      </c>
      <c r="D289" s="25">
        <v>61</v>
      </c>
      <c r="E289" s="26">
        <v>2</v>
      </c>
      <c r="F289" s="16">
        <v>12</v>
      </c>
      <c r="G289" s="22">
        <v>4</v>
      </c>
      <c r="H289" s="22">
        <v>40</v>
      </c>
      <c r="I289" s="6">
        <v>43307</v>
      </c>
      <c r="J289" s="7">
        <v>228</v>
      </c>
      <c r="K289" s="8">
        <v>2018</v>
      </c>
      <c r="L289" s="6">
        <v>43787</v>
      </c>
      <c r="M289" s="5"/>
      <c r="N289" s="6">
        <v>43684</v>
      </c>
      <c r="O289" s="3" t="s">
        <v>1660</v>
      </c>
      <c r="P289" s="3" t="s">
        <v>1662</v>
      </c>
      <c r="Q289" s="6">
        <v>43437</v>
      </c>
      <c r="R289" s="46"/>
      <c r="S289" s="46" t="s">
        <v>1380</v>
      </c>
      <c r="T289" s="50" t="s">
        <v>1661</v>
      </c>
      <c r="U289" s="21" t="s">
        <v>1560</v>
      </c>
      <c r="V289" s="260" t="s">
        <v>1551</v>
      </c>
      <c r="W289" s="261">
        <v>43675.459444444445</v>
      </c>
      <c r="X289" s="38" t="s">
        <v>1555</v>
      </c>
    </row>
    <row r="290" spans="1:24" x14ac:dyDescent="0.3">
      <c r="A290" s="2">
        <v>54668</v>
      </c>
      <c r="B290" s="3" t="s">
        <v>1281</v>
      </c>
      <c r="C290" s="5" t="s">
        <v>15</v>
      </c>
      <c r="D290" s="25"/>
      <c r="E290" s="26"/>
      <c r="F290" s="16">
        <v>12</v>
      </c>
      <c r="G290" s="22">
        <v>9.1666666666666661</v>
      </c>
      <c r="H290" s="22">
        <v>110</v>
      </c>
      <c r="I290" s="6">
        <v>43348</v>
      </c>
      <c r="J290" s="7">
        <v>34</v>
      </c>
      <c r="K290" s="8">
        <v>2018</v>
      </c>
      <c r="L290" s="6">
        <v>43515</v>
      </c>
      <c r="M290" s="5"/>
      <c r="N290" s="6">
        <v>43516</v>
      </c>
      <c r="O290" s="3" t="s">
        <v>1357</v>
      </c>
      <c r="P290" s="3"/>
      <c r="Q290" s="6"/>
      <c r="R290" s="46"/>
      <c r="S290" s="46"/>
      <c r="T290" s="21"/>
      <c r="U290" s="21" t="s">
        <v>1089</v>
      </c>
      <c r="V290" s="260" t="s">
        <v>1553</v>
      </c>
      <c r="W290" s="261" t="s">
        <v>1553</v>
      </c>
      <c r="X290" s="38" t="str">
        <f>"*"</f>
        <v>*</v>
      </c>
    </row>
    <row r="291" spans="1:24" x14ac:dyDescent="0.3">
      <c r="A291" s="2">
        <v>54668</v>
      </c>
      <c r="B291" s="3" t="s">
        <v>1479</v>
      </c>
      <c r="C291" s="5" t="s">
        <v>15</v>
      </c>
      <c r="D291" s="25">
        <v>76</v>
      </c>
      <c r="E291" s="26">
        <v>9</v>
      </c>
      <c r="F291" s="16">
        <v>12</v>
      </c>
      <c r="G291" s="22">
        <v>13.333333333333334</v>
      </c>
      <c r="H291" s="22">
        <v>160</v>
      </c>
      <c r="I291" s="6">
        <v>43434</v>
      </c>
      <c r="J291" s="7">
        <v>34</v>
      </c>
      <c r="K291" s="8">
        <v>2018</v>
      </c>
      <c r="L291" s="6">
        <v>43515</v>
      </c>
      <c r="M291" s="5"/>
      <c r="N291" s="6">
        <v>43606</v>
      </c>
      <c r="O291" s="3" t="s">
        <v>1357</v>
      </c>
      <c r="P291" s="3" t="s">
        <v>1557</v>
      </c>
      <c r="Q291" s="6">
        <v>43605</v>
      </c>
      <c r="R291" s="46"/>
      <c r="S291" s="46"/>
      <c r="T291" s="21"/>
      <c r="U291" s="21" t="s">
        <v>1535</v>
      </c>
      <c r="V291" s="260" t="s">
        <v>1551</v>
      </c>
      <c r="W291" s="261">
        <v>43606.65425925926</v>
      </c>
      <c r="X291" s="38" t="s">
        <v>1555</v>
      </c>
    </row>
    <row r="292" spans="1:24" x14ac:dyDescent="0.3">
      <c r="A292" s="2">
        <v>57444</v>
      </c>
      <c r="B292" s="3" t="s">
        <v>1190</v>
      </c>
      <c r="C292" s="5" t="s">
        <v>13</v>
      </c>
      <c r="D292" s="25"/>
      <c r="E292" s="26"/>
      <c r="F292" s="16">
        <v>12</v>
      </c>
      <c r="G292" s="22">
        <v>7.916666666666667</v>
      </c>
      <c r="H292" s="22">
        <v>95</v>
      </c>
      <c r="I292" s="6">
        <v>43348</v>
      </c>
      <c r="J292" s="7">
        <v>34</v>
      </c>
      <c r="K292" s="8">
        <v>2018</v>
      </c>
      <c r="L292" s="6">
        <v>43515</v>
      </c>
      <c r="M292" s="5"/>
      <c r="N292" s="6">
        <v>43516</v>
      </c>
      <c r="O292" s="3" t="s">
        <v>1357</v>
      </c>
      <c r="P292" s="3"/>
      <c r="Q292" s="6"/>
      <c r="R292" s="46"/>
      <c r="S292" s="46"/>
      <c r="T292" s="21"/>
      <c r="U292" s="21" t="s">
        <v>1089</v>
      </c>
      <c r="V292" s="260" t="s">
        <v>1553</v>
      </c>
      <c r="W292" s="261" t="s">
        <v>1553</v>
      </c>
      <c r="X292" s="38" t="str">
        <f>"*"</f>
        <v>*</v>
      </c>
    </row>
    <row r="293" spans="1:24" x14ac:dyDescent="0.3">
      <c r="A293" s="2">
        <v>57598</v>
      </c>
      <c r="B293" s="3" t="s">
        <v>544</v>
      </c>
      <c r="C293" s="5" t="s">
        <v>80</v>
      </c>
      <c r="D293" s="25">
        <v>51</v>
      </c>
      <c r="E293" s="26">
        <v>19</v>
      </c>
      <c r="F293" s="16">
        <v>12</v>
      </c>
      <c r="G293" s="22">
        <v>113</v>
      </c>
      <c r="H293" s="22">
        <v>1350</v>
      </c>
      <c r="I293" s="6">
        <v>43307</v>
      </c>
      <c r="J293" s="7"/>
      <c r="K293" s="8"/>
      <c r="L293" s="6"/>
      <c r="M293" s="5"/>
      <c r="N293" s="6">
        <v>43608</v>
      </c>
      <c r="O293" s="3" t="s">
        <v>1316</v>
      </c>
      <c r="P293" s="3" t="s">
        <v>1662</v>
      </c>
      <c r="Q293" s="6">
        <v>43437</v>
      </c>
      <c r="R293" s="46">
        <v>26</v>
      </c>
      <c r="S293" s="46"/>
      <c r="T293" s="21"/>
      <c r="U293" s="21" t="s">
        <v>1380</v>
      </c>
      <c r="V293" s="260" t="s">
        <v>1551</v>
      </c>
      <c r="W293" s="261">
        <v>43608.609201388892</v>
      </c>
      <c r="X293" s="38" t="s">
        <v>1555</v>
      </c>
    </row>
    <row r="294" spans="1:24" x14ac:dyDescent="0.3">
      <c r="A294" s="2">
        <v>57598</v>
      </c>
      <c r="B294" s="3" t="s">
        <v>544</v>
      </c>
      <c r="C294" s="5" t="s">
        <v>80</v>
      </c>
      <c r="D294" s="25">
        <v>51</v>
      </c>
      <c r="E294" s="26">
        <v>19</v>
      </c>
      <c r="F294" s="16">
        <v>12</v>
      </c>
      <c r="G294" s="22">
        <v>113</v>
      </c>
      <c r="H294" s="22">
        <v>1350</v>
      </c>
      <c r="I294" s="6">
        <v>43307</v>
      </c>
      <c r="J294" s="7">
        <v>228</v>
      </c>
      <c r="K294" s="8">
        <v>2018</v>
      </c>
      <c r="L294" s="6">
        <v>43787</v>
      </c>
      <c r="M294" s="5"/>
      <c r="N294" s="6">
        <v>43684</v>
      </c>
      <c r="O294" s="3" t="s">
        <v>1660</v>
      </c>
      <c r="P294" s="3" t="s">
        <v>1662</v>
      </c>
      <c r="Q294" s="6">
        <v>43437</v>
      </c>
      <c r="R294" s="46">
        <v>26</v>
      </c>
      <c r="S294" s="46" t="s">
        <v>1380</v>
      </c>
      <c r="T294" s="50" t="s">
        <v>1661</v>
      </c>
      <c r="U294" s="21" t="s">
        <v>1771</v>
      </c>
      <c r="V294" s="260" t="s">
        <v>1551</v>
      </c>
      <c r="W294" s="261">
        <v>43656.711273148147</v>
      </c>
      <c r="X294" s="38" t="s">
        <v>1555</v>
      </c>
    </row>
    <row r="295" spans="1:24" x14ac:dyDescent="0.3">
      <c r="A295" s="2">
        <v>57616</v>
      </c>
      <c r="B295" s="3" t="s">
        <v>1284</v>
      </c>
      <c r="C295" s="5" t="s">
        <v>97</v>
      </c>
      <c r="D295" s="25"/>
      <c r="E295" s="26"/>
      <c r="F295" s="16">
        <v>12</v>
      </c>
      <c r="G295" s="22">
        <v>0</v>
      </c>
      <c r="H295" s="22">
        <v>0</v>
      </c>
      <c r="I295" s="6">
        <v>43348</v>
      </c>
      <c r="J295" s="7">
        <v>34</v>
      </c>
      <c r="K295" s="8">
        <v>2018</v>
      </c>
      <c r="L295" s="6">
        <v>43515</v>
      </c>
      <c r="M295" s="5"/>
      <c r="N295" s="6">
        <v>43516</v>
      </c>
      <c r="O295" s="3" t="s">
        <v>1357</v>
      </c>
      <c r="P295" s="3"/>
      <c r="Q295" s="6"/>
      <c r="R295" s="46"/>
      <c r="S295" s="46"/>
      <c r="T295" s="21"/>
      <c r="U295" s="21" t="s">
        <v>1089</v>
      </c>
      <c r="V295" s="260" t="s">
        <v>1553</v>
      </c>
      <c r="W295" s="261" t="s">
        <v>1553</v>
      </c>
      <c r="X295" s="38" t="str">
        <f>"*"</f>
        <v>*</v>
      </c>
    </row>
    <row r="296" spans="1:24" x14ac:dyDescent="0.3">
      <c r="A296" s="2">
        <v>57900</v>
      </c>
      <c r="B296" s="3" t="s">
        <v>1033</v>
      </c>
      <c r="C296" s="5" t="s">
        <v>15</v>
      </c>
      <c r="D296" s="25"/>
      <c r="E296" s="26"/>
      <c r="F296" s="16">
        <v>12</v>
      </c>
      <c r="G296" s="22">
        <v>4.166666666666667</v>
      </c>
      <c r="H296" s="22">
        <v>50</v>
      </c>
      <c r="I296" s="6">
        <v>43278</v>
      </c>
      <c r="J296" s="7">
        <v>34</v>
      </c>
      <c r="K296" s="8">
        <v>2018</v>
      </c>
      <c r="L296" s="6">
        <v>43515</v>
      </c>
      <c r="M296" s="5"/>
      <c r="N296" s="6">
        <v>43516</v>
      </c>
      <c r="O296" s="3" t="s">
        <v>1357</v>
      </c>
      <c r="P296" s="3"/>
      <c r="Q296" s="6"/>
      <c r="R296" s="46"/>
      <c r="S296" s="46"/>
      <c r="T296" s="21"/>
      <c r="U296" s="21" t="s">
        <v>1089</v>
      </c>
      <c r="V296" s="260" t="s">
        <v>1553</v>
      </c>
      <c r="W296" s="261" t="s">
        <v>1553</v>
      </c>
      <c r="X296" s="38" t="str">
        <f>"*"</f>
        <v>*</v>
      </c>
    </row>
    <row r="297" spans="1:24" x14ac:dyDescent="0.3">
      <c r="A297" s="2">
        <v>57900</v>
      </c>
      <c r="B297" s="3" t="s">
        <v>1082</v>
      </c>
      <c r="C297" s="5" t="s">
        <v>15</v>
      </c>
      <c r="D297" s="25">
        <v>76</v>
      </c>
      <c r="E297" s="26">
        <v>8</v>
      </c>
      <c r="F297" s="16">
        <v>12</v>
      </c>
      <c r="G297" s="22">
        <v>1.6666666666666667</v>
      </c>
      <c r="H297" s="76">
        <v>20</v>
      </c>
      <c r="I297" s="6">
        <v>43434</v>
      </c>
      <c r="J297" s="7">
        <v>34</v>
      </c>
      <c r="K297" s="8">
        <v>2018</v>
      </c>
      <c r="L297" s="6">
        <v>43515</v>
      </c>
      <c r="M297" s="5"/>
      <c r="N297" s="6">
        <v>43598</v>
      </c>
      <c r="O297" s="3" t="s">
        <v>1357</v>
      </c>
      <c r="P297" s="3" t="s">
        <v>1557</v>
      </c>
      <c r="Q297" s="6">
        <v>43592</v>
      </c>
      <c r="R297" s="46"/>
      <c r="S297" s="46"/>
      <c r="T297" s="21"/>
      <c r="U297" s="21" t="s">
        <v>1508</v>
      </c>
      <c r="V297" s="260" t="s">
        <v>1551</v>
      </c>
      <c r="W297" s="261">
        <v>43595.329502314817</v>
      </c>
      <c r="X297" s="38" t="s">
        <v>1555</v>
      </c>
    </row>
    <row r="298" spans="1:24" x14ac:dyDescent="0.3">
      <c r="A298" s="2">
        <v>57900</v>
      </c>
      <c r="B298" s="3" t="s">
        <v>1082</v>
      </c>
      <c r="C298" s="5" t="s">
        <v>15</v>
      </c>
      <c r="D298" s="25">
        <v>76</v>
      </c>
      <c r="E298" s="26">
        <v>8</v>
      </c>
      <c r="F298" s="16">
        <v>12</v>
      </c>
      <c r="G298" s="22">
        <v>1.6666666666666667</v>
      </c>
      <c r="H298" s="22">
        <v>20</v>
      </c>
      <c r="I298" s="6">
        <v>43434</v>
      </c>
      <c r="J298" s="7">
        <v>34</v>
      </c>
      <c r="K298" s="8">
        <v>2018</v>
      </c>
      <c r="L298" s="6">
        <v>43515</v>
      </c>
      <c r="M298" s="5"/>
      <c r="N298" s="6">
        <v>43606</v>
      </c>
      <c r="O298" s="3" t="s">
        <v>1357</v>
      </c>
      <c r="P298" s="3" t="s">
        <v>1557</v>
      </c>
      <c r="Q298" s="6">
        <v>43605</v>
      </c>
      <c r="R298" s="46"/>
      <c r="S298" s="46"/>
      <c r="T298" s="21"/>
      <c r="U298" s="21" t="s">
        <v>1535</v>
      </c>
      <c r="V298" s="260" t="s">
        <v>1551</v>
      </c>
      <c r="W298" s="261">
        <v>43606.656469907408</v>
      </c>
      <c r="X298" s="38" t="s">
        <v>1555</v>
      </c>
    </row>
    <row r="299" spans="1:24" x14ac:dyDescent="0.3">
      <c r="A299" s="2">
        <v>58622</v>
      </c>
      <c r="B299" s="3" t="s">
        <v>593</v>
      </c>
      <c r="C299" s="5" t="s">
        <v>3</v>
      </c>
      <c r="D299" s="25"/>
      <c r="E299" s="26"/>
      <c r="F299" s="16">
        <v>12</v>
      </c>
      <c r="G299" s="22">
        <v>0</v>
      </c>
      <c r="H299" s="22">
        <v>0</v>
      </c>
      <c r="I299" s="6">
        <v>43418</v>
      </c>
      <c r="J299" s="7">
        <v>20</v>
      </c>
      <c r="K299" s="8">
        <v>2018</v>
      </c>
      <c r="L299" s="6">
        <v>43486</v>
      </c>
      <c r="M299" s="5"/>
      <c r="N299" s="6">
        <v>43675</v>
      </c>
      <c r="O299" s="3" t="s">
        <v>1341</v>
      </c>
      <c r="P299" s="3" t="s">
        <v>1742</v>
      </c>
      <c r="Q299" s="6">
        <v>43657</v>
      </c>
      <c r="R299" s="46"/>
      <c r="S299" s="46" t="s">
        <v>1380</v>
      </c>
      <c r="T299" s="50" t="s">
        <v>1741</v>
      </c>
      <c r="U299" s="21" t="s">
        <v>1941</v>
      </c>
      <c r="V299" s="260" t="s">
        <v>1551</v>
      </c>
      <c r="W299" s="261">
        <v>43675.371886574074</v>
      </c>
      <c r="X299" s="38" t="s">
        <v>1555</v>
      </c>
    </row>
    <row r="300" spans="1:24" x14ac:dyDescent="0.3">
      <c r="A300" s="2">
        <v>58706</v>
      </c>
      <c r="B300" s="3" t="s">
        <v>366</v>
      </c>
      <c r="C300" s="5" t="s">
        <v>3</v>
      </c>
      <c r="D300" s="25">
        <v>74</v>
      </c>
      <c r="E300" s="26">
        <v>3</v>
      </c>
      <c r="F300" s="16">
        <v>12</v>
      </c>
      <c r="G300" s="22">
        <v>17</v>
      </c>
      <c r="H300" s="22">
        <v>200</v>
      </c>
      <c r="I300" s="6">
        <v>43279</v>
      </c>
      <c r="J300" s="7"/>
      <c r="K300" s="8"/>
      <c r="L300" s="6"/>
      <c r="M300" s="5"/>
      <c r="N300" s="6">
        <v>43685</v>
      </c>
      <c r="O300" s="3" t="s">
        <v>1333</v>
      </c>
      <c r="P300" s="3"/>
      <c r="Q300" s="6" t="s">
        <v>1380</v>
      </c>
      <c r="R300" s="46"/>
      <c r="S300" s="46" t="s">
        <v>1380</v>
      </c>
      <c r="T300" s="50" t="s">
        <v>1380</v>
      </c>
      <c r="U300" s="21" t="s">
        <v>1380</v>
      </c>
      <c r="V300" s="260" t="s">
        <v>1551</v>
      </c>
      <c r="W300" s="261">
        <v>43685.614166666666</v>
      </c>
      <c r="X300" s="38" t="s">
        <v>1555</v>
      </c>
    </row>
    <row r="301" spans="1:24" x14ac:dyDescent="0.3">
      <c r="A301" s="2">
        <v>59018</v>
      </c>
      <c r="B301" s="3" t="s">
        <v>84</v>
      </c>
      <c r="C301" s="5" t="s">
        <v>22</v>
      </c>
      <c r="D301" s="25">
        <v>69</v>
      </c>
      <c r="E301" s="26">
        <v>3</v>
      </c>
      <c r="F301" s="16">
        <v>12</v>
      </c>
      <c r="G301" s="22">
        <v>25</v>
      </c>
      <c r="H301" s="22">
        <v>300</v>
      </c>
      <c r="I301" s="6">
        <v>43641</v>
      </c>
      <c r="J301" s="7">
        <v>204</v>
      </c>
      <c r="K301" s="8">
        <v>2018</v>
      </c>
      <c r="L301" s="6">
        <v>43746</v>
      </c>
      <c r="M301" s="5"/>
      <c r="N301" s="6">
        <v>43685</v>
      </c>
      <c r="O301" s="3" t="s">
        <v>1326</v>
      </c>
      <c r="P301" s="3" t="s">
        <v>1651</v>
      </c>
      <c r="Q301" s="6">
        <v>43396</v>
      </c>
      <c r="R301" s="46"/>
      <c r="S301" s="46" t="s">
        <v>1380</v>
      </c>
      <c r="T301" s="50" t="s">
        <v>1650</v>
      </c>
      <c r="U301" s="21" t="s">
        <v>1380</v>
      </c>
      <c r="V301" s="260" t="s">
        <v>1551</v>
      </c>
      <c r="W301" s="261">
        <v>43685.321921296294</v>
      </c>
      <c r="X301" s="38" t="s">
        <v>1555</v>
      </c>
    </row>
    <row r="302" spans="1:24" x14ac:dyDescent="0.3">
      <c r="A302" s="2">
        <v>59050</v>
      </c>
      <c r="B302" s="3" t="s">
        <v>594</v>
      </c>
      <c r="C302" s="5" t="s">
        <v>3</v>
      </c>
      <c r="D302" s="25"/>
      <c r="E302" s="26"/>
      <c r="F302" s="16">
        <v>12</v>
      </c>
      <c r="G302" s="22">
        <v>0</v>
      </c>
      <c r="H302" s="22">
        <v>0</v>
      </c>
      <c r="I302" s="6">
        <v>43418</v>
      </c>
      <c r="J302" s="7">
        <v>20</v>
      </c>
      <c r="K302" s="8">
        <v>2018</v>
      </c>
      <c r="L302" s="6">
        <v>43486</v>
      </c>
      <c r="M302" s="5"/>
      <c r="N302" s="6">
        <v>43675</v>
      </c>
      <c r="O302" s="3" t="s">
        <v>1341</v>
      </c>
      <c r="P302" s="3" t="s">
        <v>1742</v>
      </c>
      <c r="Q302" s="6">
        <v>43657</v>
      </c>
      <c r="R302" s="46"/>
      <c r="S302" s="46" t="s">
        <v>1380</v>
      </c>
      <c r="T302" s="50" t="s">
        <v>1741</v>
      </c>
      <c r="U302" s="21" t="s">
        <v>1941</v>
      </c>
      <c r="V302" s="260" t="s">
        <v>1551</v>
      </c>
      <c r="W302" s="261">
        <v>43675.372025462966</v>
      </c>
      <c r="X302" s="38" t="s">
        <v>1555</v>
      </c>
    </row>
    <row r="303" spans="1:24" x14ac:dyDescent="0.3">
      <c r="A303" s="2">
        <v>59066</v>
      </c>
      <c r="B303" s="3" t="s">
        <v>163</v>
      </c>
      <c r="C303" s="5" t="s">
        <v>3</v>
      </c>
      <c r="D303" s="25">
        <v>61</v>
      </c>
      <c r="E303" s="26">
        <v>8</v>
      </c>
      <c r="F303" s="16">
        <v>12</v>
      </c>
      <c r="G303" s="22">
        <v>3</v>
      </c>
      <c r="H303" s="22">
        <v>30</v>
      </c>
      <c r="I303" s="6">
        <v>43307</v>
      </c>
      <c r="J303" s="7"/>
      <c r="K303" s="8"/>
      <c r="L303" s="6"/>
      <c r="M303" s="5"/>
      <c r="N303" s="6">
        <v>43675</v>
      </c>
      <c r="O303" s="3" t="s">
        <v>1660</v>
      </c>
      <c r="P303" s="3" t="s">
        <v>1662</v>
      </c>
      <c r="Q303" s="6">
        <v>43437</v>
      </c>
      <c r="R303" s="46"/>
      <c r="S303" s="46" t="s">
        <v>1380</v>
      </c>
      <c r="T303" s="50" t="s">
        <v>1661</v>
      </c>
      <c r="U303" s="21" t="s">
        <v>1941</v>
      </c>
      <c r="V303" s="260" t="s">
        <v>1551</v>
      </c>
      <c r="W303" s="261">
        <v>43606.696840277778</v>
      </c>
      <c r="X303" s="38" t="s">
        <v>1555</v>
      </c>
    </row>
    <row r="304" spans="1:24" x14ac:dyDescent="0.3">
      <c r="A304" s="2">
        <v>59069</v>
      </c>
      <c r="B304" s="3" t="s">
        <v>215</v>
      </c>
      <c r="C304" s="5" t="s">
        <v>3</v>
      </c>
      <c r="D304" s="25">
        <v>61</v>
      </c>
      <c r="E304" s="26">
        <v>8</v>
      </c>
      <c r="F304" s="16">
        <v>12</v>
      </c>
      <c r="G304" s="22">
        <v>6</v>
      </c>
      <c r="H304" s="22">
        <v>70</v>
      </c>
      <c r="I304" s="6">
        <v>43307</v>
      </c>
      <c r="J304" s="7">
        <v>169</v>
      </c>
      <c r="K304" s="8">
        <v>2017</v>
      </c>
      <c r="L304" s="6">
        <v>43378</v>
      </c>
      <c r="M304" s="5"/>
      <c r="N304" s="6">
        <v>43675</v>
      </c>
      <c r="O304" s="3" t="s">
        <v>1316</v>
      </c>
      <c r="P304" s="3" t="s">
        <v>1662</v>
      </c>
      <c r="Q304" s="6">
        <v>43437</v>
      </c>
      <c r="R304" s="46"/>
      <c r="S304" s="46" t="s">
        <v>1380</v>
      </c>
      <c r="T304" s="50" t="s">
        <v>1661</v>
      </c>
      <c r="U304" s="21" t="s">
        <v>1380</v>
      </c>
      <c r="V304" s="260" t="s">
        <v>1551</v>
      </c>
      <c r="W304" s="261">
        <v>43675.46334490741</v>
      </c>
      <c r="X304" s="38" t="s">
        <v>1555</v>
      </c>
    </row>
    <row r="305" spans="1:24" x14ac:dyDescent="0.3">
      <c r="A305" s="2">
        <v>59069</v>
      </c>
      <c r="B305" s="3" t="s">
        <v>215</v>
      </c>
      <c r="C305" s="5" t="s">
        <v>3</v>
      </c>
      <c r="D305" s="25">
        <v>61</v>
      </c>
      <c r="E305" s="26">
        <v>8</v>
      </c>
      <c r="F305" s="16">
        <v>12</v>
      </c>
      <c r="G305" s="22">
        <v>6</v>
      </c>
      <c r="H305" s="22">
        <v>70</v>
      </c>
      <c r="I305" s="6">
        <v>43307</v>
      </c>
      <c r="J305" s="7">
        <v>228</v>
      </c>
      <c r="K305" s="8">
        <v>2018</v>
      </c>
      <c r="L305" s="6">
        <v>43787</v>
      </c>
      <c r="M305" s="5"/>
      <c r="N305" s="6">
        <v>43684</v>
      </c>
      <c r="O305" s="3" t="s">
        <v>1660</v>
      </c>
      <c r="P305" s="3" t="s">
        <v>1662</v>
      </c>
      <c r="Q305" s="6">
        <v>43437</v>
      </c>
      <c r="R305" s="46"/>
      <c r="S305" s="46" t="s">
        <v>1380</v>
      </c>
      <c r="T305" s="50" t="s">
        <v>1661</v>
      </c>
      <c r="U305" s="21" t="s">
        <v>1560</v>
      </c>
      <c r="V305" s="260" t="s">
        <v>1551</v>
      </c>
      <c r="W305" s="261">
        <v>43675.463449074072</v>
      </c>
      <c r="X305" s="38" t="s">
        <v>1555</v>
      </c>
    </row>
    <row r="306" spans="1:24" x14ac:dyDescent="0.3">
      <c r="A306" s="2">
        <v>59097</v>
      </c>
      <c r="B306" s="3" t="s">
        <v>545</v>
      </c>
      <c r="C306" s="5" t="s">
        <v>22</v>
      </c>
      <c r="D306" s="25">
        <v>61</v>
      </c>
      <c r="E306" s="26">
        <v>8</v>
      </c>
      <c r="F306" s="16">
        <v>12</v>
      </c>
      <c r="G306" s="22">
        <v>5</v>
      </c>
      <c r="H306" s="22">
        <v>60</v>
      </c>
      <c r="I306" s="6">
        <v>43307</v>
      </c>
      <c r="J306" s="7">
        <v>169</v>
      </c>
      <c r="K306" s="8">
        <v>2017</v>
      </c>
      <c r="L306" s="6">
        <v>43378</v>
      </c>
      <c r="M306" s="5"/>
      <c r="N306" s="6">
        <v>43675</v>
      </c>
      <c r="O306" s="3" t="s">
        <v>1316</v>
      </c>
      <c r="P306" s="3" t="s">
        <v>1943</v>
      </c>
      <c r="Q306" s="6">
        <v>43053</v>
      </c>
      <c r="R306" s="46"/>
      <c r="S306" s="46" t="s">
        <v>1380</v>
      </c>
      <c r="T306" s="50" t="s">
        <v>1944</v>
      </c>
      <c r="U306" s="21" t="s">
        <v>1380</v>
      </c>
      <c r="V306" s="260" t="s">
        <v>1551</v>
      </c>
      <c r="W306" s="261">
        <v>43675.426238425927</v>
      </c>
      <c r="X306" s="38" t="s">
        <v>1555</v>
      </c>
    </row>
    <row r="307" spans="1:24" x14ac:dyDescent="0.3">
      <c r="A307" s="2">
        <v>59097</v>
      </c>
      <c r="B307" s="3" t="s">
        <v>545</v>
      </c>
      <c r="C307" s="5" t="s">
        <v>22</v>
      </c>
      <c r="D307" s="25">
        <v>61</v>
      </c>
      <c r="E307" s="26">
        <v>8</v>
      </c>
      <c r="F307" s="16">
        <v>12</v>
      </c>
      <c r="G307" s="22">
        <v>5</v>
      </c>
      <c r="H307" s="76">
        <v>60</v>
      </c>
      <c r="I307" s="6">
        <v>43307</v>
      </c>
      <c r="J307" s="7">
        <v>228</v>
      </c>
      <c r="K307" s="8">
        <v>2018</v>
      </c>
      <c r="L307" s="6">
        <v>43787</v>
      </c>
      <c r="M307" s="5"/>
      <c r="N307" s="6">
        <v>43675</v>
      </c>
      <c r="O307" s="3" t="s">
        <v>1660</v>
      </c>
      <c r="P307" s="3" t="s">
        <v>1662</v>
      </c>
      <c r="Q307" s="6">
        <v>43437</v>
      </c>
      <c r="R307" s="46"/>
      <c r="S307" s="46" t="s">
        <v>1380</v>
      </c>
      <c r="T307" s="50" t="s">
        <v>1661</v>
      </c>
      <c r="U307" s="21" t="s">
        <v>1560</v>
      </c>
      <c r="V307" s="260" t="s">
        <v>1551</v>
      </c>
      <c r="W307" s="261">
        <v>43675.454189814816</v>
      </c>
      <c r="X307" s="38" t="s">
        <v>1555</v>
      </c>
    </row>
    <row r="308" spans="1:24" x14ac:dyDescent="0.3">
      <c r="A308" s="2">
        <v>59100</v>
      </c>
      <c r="B308" s="3" t="s">
        <v>546</v>
      </c>
      <c r="C308" s="5" t="s">
        <v>22</v>
      </c>
      <c r="D308" s="25"/>
      <c r="E308" s="26"/>
      <c r="F308" s="16">
        <v>12</v>
      </c>
      <c r="G308" s="22">
        <v>0</v>
      </c>
      <c r="H308" s="22">
        <v>0</v>
      </c>
      <c r="I308" s="6">
        <v>43307</v>
      </c>
      <c r="J308" s="7"/>
      <c r="K308" s="8"/>
      <c r="L308" s="6"/>
      <c r="M308" s="5"/>
      <c r="N308" s="6">
        <v>43675</v>
      </c>
      <c r="O308" s="3" t="s">
        <v>1660</v>
      </c>
      <c r="P308" s="3" t="s">
        <v>1943</v>
      </c>
      <c r="Q308" s="6">
        <v>43053</v>
      </c>
      <c r="R308" s="46"/>
      <c r="S308" s="46" t="s">
        <v>1380</v>
      </c>
      <c r="T308" s="50" t="s">
        <v>1944</v>
      </c>
      <c r="U308" s="21" t="s">
        <v>1941</v>
      </c>
      <c r="V308" s="260" t="s">
        <v>1551</v>
      </c>
      <c r="W308" s="261">
        <v>43591.434733796297</v>
      </c>
      <c r="X308" s="38" t="s">
        <v>1555</v>
      </c>
    </row>
    <row r="309" spans="1:24" x14ac:dyDescent="0.3">
      <c r="A309" s="2">
        <v>59400</v>
      </c>
      <c r="B309" s="3" t="s">
        <v>595</v>
      </c>
      <c r="C309" s="5" t="s">
        <v>3</v>
      </c>
      <c r="D309" s="25"/>
      <c r="E309" s="26"/>
      <c r="F309" s="16">
        <v>12</v>
      </c>
      <c r="G309" s="22">
        <v>0</v>
      </c>
      <c r="H309" s="22">
        <v>0</v>
      </c>
      <c r="I309" s="6">
        <v>43418</v>
      </c>
      <c r="J309" s="7">
        <v>20</v>
      </c>
      <c r="K309" s="8">
        <v>2018</v>
      </c>
      <c r="L309" s="6">
        <v>43486</v>
      </c>
      <c r="M309" s="5"/>
      <c r="N309" s="6">
        <v>43675</v>
      </c>
      <c r="O309" s="3" t="s">
        <v>1341</v>
      </c>
      <c r="P309" s="3" t="s">
        <v>1742</v>
      </c>
      <c r="Q309" s="6">
        <v>43657</v>
      </c>
      <c r="R309" s="46"/>
      <c r="S309" s="46" t="s">
        <v>1380</v>
      </c>
      <c r="T309" s="50" t="s">
        <v>1741</v>
      </c>
      <c r="U309" s="21" t="s">
        <v>1941</v>
      </c>
      <c r="V309" s="260" t="s">
        <v>1551</v>
      </c>
      <c r="W309" s="261">
        <v>43675.372152777774</v>
      </c>
      <c r="X309" s="38" t="s">
        <v>1555</v>
      </c>
    </row>
    <row r="310" spans="1:24" x14ac:dyDescent="0.3">
      <c r="A310" s="2">
        <v>59795</v>
      </c>
      <c r="B310" s="3" t="s">
        <v>677</v>
      </c>
      <c r="C310" s="5" t="s">
        <v>3</v>
      </c>
      <c r="D310" s="25"/>
      <c r="E310" s="26"/>
      <c r="F310" s="16">
        <v>12</v>
      </c>
      <c r="G310" s="22">
        <v>0</v>
      </c>
      <c r="H310" s="22">
        <v>0</v>
      </c>
      <c r="I310" s="6">
        <v>42979</v>
      </c>
      <c r="J310" s="7">
        <v>58</v>
      </c>
      <c r="K310" s="8">
        <v>2018</v>
      </c>
      <c r="L310" s="6">
        <v>43532</v>
      </c>
      <c r="M310" s="5"/>
      <c r="N310" s="6">
        <v>43516</v>
      </c>
      <c r="O310" s="3" t="s">
        <v>1316</v>
      </c>
      <c r="P310" s="3"/>
      <c r="Q310" s="6"/>
      <c r="R310" s="46"/>
      <c r="S310" s="46"/>
      <c r="T310" s="21"/>
      <c r="U310" s="21" t="s">
        <v>1093</v>
      </c>
      <c r="V310" s="260" t="s">
        <v>1553</v>
      </c>
      <c r="W310" s="261" t="s">
        <v>1553</v>
      </c>
      <c r="X310" s="38" t="str">
        <f>"*"</f>
        <v>*</v>
      </c>
    </row>
    <row r="311" spans="1:24" x14ac:dyDescent="0.3">
      <c r="A311" s="2">
        <v>59882</v>
      </c>
      <c r="B311" s="3" t="s">
        <v>386</v>
      </c>
      <c r="C311" s="5" t="s">
        <v>22</v>
      </c>
      <c r="D311" s="25">
        <v>69</v>
      </c>
      <c r="E311" s="26">
        <v>8</v>
      </c>
      <c r="F311" s="16">
        <v>12</v>
      </c>
      <c r="G311" s="22">
        <v>59</v>
      </c>
      <c r="H311" s="86">
        <v>700</v>
      </c>
      <c r="I311" s="6">
        <v>43319</v>
      </c>
      <c r="J311" s="7">
        <v>194</v>
      </c>
      <c r="K311" s="8">
        <v>2017</v>
      </c>
      <c r="L311" s="6">
        <v>43417</v>
      </c>
      <c r="M311" s="5"/>
      <c r="N311" s="6">
        <v>43683</v>
      </c>
      <c r="O311" s="3" t="s">
        <v>1347</v>
      </c>
      <c r="P311" s="3" t="s">
        <v>1533</v>
      </c>
      <c r="Q311" s="6">
        <v>43622</v>
      </c>
      <c r="R311" s="46"/>
      <c r="S311" s="46" t="s">
        <v>1380</v>
      </c>
      <c r="T311" s="50" t="s">
        <v>1837</v>
      </c>
      <c r="U311" s="21" t="s">
        <v>1535</v>
      </c>
      <c r="V311" s="260" t="s">
        <v>1551</v>
      </c>
      <c r="W311" s="261">
        <v>43683.647175925929</v>
      </c>
      <c r="X311" s="38" t="s">
        <v>1555</v>
      </c>
    </row>
    <row r="312" spans="1:24" x14ac:dyDescent="0.3">
      <c r="A312" s="2">
        <v>60116</v>
      </c>
      <c r="B312" s="3" t="s">
        <v>242</v>
      </c>
      <c r="C312" s="5" t="s">
        <v>3</v>
      </c>
      <c r="D312" s="25">
        <v>61</v>
      </c>
      <c r="E312" s="26">
        <v>3</v>
      </c>
      <c r="F312" s="16">
        <v>12</v>
      </c>
      <c r="G312" s="22">
        <v>17</v>
      </c>
      <c r="H312" s="22">
        <v>200</v>
      </c>
      <c r="I312" s="6">
        <v>43307</v>
      </c>
      <c r="J312" s="7">
        <v>169</v>
      </c>
      <c r="K312" s="8">
        <v>2017</v>
      </c>
      <c r="L312" s="6">
        <v>43378</v>
      </c>
      <c r="M312" s="5"/>
      <c r="N312" s="6">
        <v>43675</v>
      </c>
      <c r="O312" s="3" t="s">
        <v>1316</v>
      </c>
      <c r="P312" s="3" t="s">
        <v>1662</v>
      </c>
      <c r="Q312" s="6">
        <v>43437</v>
      </c>
      <c r="R312" s="46"/>
      <c r="S312" s="46" t="s">
        <v>1380</v>
      </c>
      <c r="T312" s="50" t="s">
        <v>1661</v>
      </c>
      <c r="U312" s="21" t="s">
        <v>1380</v>
      </c>
      <c r="V312" s="260" t="s">
        <v>1551</v>
      </c>
      <c r="W312" s="261">
        <v>43675.465150462966</v>
      </c>
      <c r="X312" s="38" t="s">
        <v>1555</v>
      </c>
    </row>
    <row r="313" spans="1:24" x14ac:dyDescent="0.3">
      <c r="A313" s="2">
        <v>60116</v>
      </c>
      <c r="B313" s="3" t="s">
        <v>242</v>
      </c>
      <c r="C313" s="5" t="s">
        <v>3</v>
      </c>
      <c r="D313" s="25">
        <v>61</v>
      </c>
      <c r="E313" s="26">
        <v>3</v>
      </c>
      <c r="F313" s="16">
        <v>12</v>
      </c>
      <c r="G313" s="22">
        <v>17</v>
      </c>
      <c r="H313" s="22">
        <v>200</v>
      </c>
      <c r="I313" s="6">
        <v>43307</v>
      </c>
      <c r="J313" s="7">
        <v>228</v>
      </c>
      <c r="K313" s="8">
        <v>2018</v>
      </c>
      <c r="L313" s="6">
        <v>43787</v>
      </c>
      <c r="M313" s="5"/>
      <c r="N313" s="6">
        <v>43684</v>
      </c>
      <c r="O313" s="3" t="s">
        <v>1660</v>
      </c>
      <c r="P313" s="3" t="s">
        <v>1662</v>
      </c>
      <c r="Q313" s="6">
        <v>43437</v>
      </c>
      <c r="R313" s="46"/>
      <c r="S313" s="46" t="s">
        <v>1380</v>
      </c>
      <c r="T313" s="50" t="s">
        <v>1661</v>
      </c>
      <c r="U313" s="21" t="s">
        <v>1560</v>
      </c>
      <c r="V313" s="260" t="s">
        <v>1551</v>
      </c>
      <c r="W313" s="261">
        <v>43675.465578703705</v>
      </c>
      <c r="X313" s="38" t="s">
        <v>1555</v>
      </c>
    </row>
    <row r="314" spans="1:24" x14ac:dyDescent="0.3">
      <c r="A314" s="2">
        <v>60517</v>
      </c>
      <c r="B314" s="3" t="s">
        <v>993</v>
      </c>
      <c r="C314" s="5" t="s">
        <v>22</v>
      </c>
      <c r="D314" s="25">
        <v>51</v>
      </c>
      <c r="E314" s="26">
        <v>13</v>
      </c>
      <c r="F314" s="16">
        <v>12</v>
      </c>
      <c r="G314" s="22">
        <v>13</v>
      </c>
      <c r="H314" s="22">
        <v>150</v>
      </c>
      <c r="I314" s="6">
        <v>43322</v>
      </c>
      <c r="J314" s="7">
        <v>175</v>
      </c>
      <c r="K314" s="8">
        <v>2017</v>
      </c>
      <c r="L314" s="6">
        <v>43383</v>
      </c>
      <c r="M314" s="5"/>
      <c r="N314" s="6">
        <v>43685</v>
      </c>
      <c r="O314" s="3" t="s">
        <v>1368</v>
      </c>
      <c r="P314" s="3" t="s">
        <v>2013</v>
      </c>
      <c r="Q314" s="6">
        <v>43679</v>
      </c>
      <c r="R314" s="46">
        <v>8</v>
      </c>
      <c r="S314" s="46" t="s">
        <v>1953</v>
      </c>
      <c r="T314" s="50" t="s">
        <v>2015</v>
      </c>
      <c r="U314" s="21" t="s">
        <v>1380</v>
      </c>
      <c r="V314" s="260" t="s">
        <v>1551</v>
      </c>
      <c r="W314" s="261">
        <v>43685.432766203703</v>
      </c>
      <c r="X314" s="38" t="s">
        <v>1555</v>
      </c>
    </row>
    <row r="315" spans="1:24" x14ac:dyDescent="0.3">
      <c r="A315" s="2">
        <v>60856</v>
      </c>
      <c r="B315" s="3" t="s">
        <v>678</v>
      </c>
      <c r="C315" s="5" t="s">
        <v>3</v>
      </c>
      <c r="D315" s="25"/>
      <c r="E315" s="26"/>
      <c r="F315" s="16">
        <v>12</v>
      </c>
      <c r="G315" s="22">
        <v>0</v>
      </c>
      <c r="H315" s="22">
        <v>0</v>
      </c>
      <c r="I315" s="6">
        <v>42979</v>
      </c>
      <c r="J315" s="7">
        <v>58</v>
      </c>
      <c r="K315" s="8">
        <v>2018</v>
      </c>
      <c r="L315" s="6">
        <v>43532</v>
      </c>
      <c r="M315" s="5"/>
      <c r="N315" s="6">
        <v>43516</v>
      </c>
      <c r="O315" s="3" t="s">
        <v>1316</v>
      </c>
      <c r="P315" s="3"/>
      <c r="Q315" s="6"/>
      <c r="R315" s="46"/>
      <c r="S315" s="46"/>
      <c r="T315" s="21"/>
      <c r="U315" s="21" t="s">
        <v>1093</v>
      </c>
      <c r="V315" s="260" t="s">
        <v>1553</v>
      </c>
      <c r="W315" s="261" t="s">
        <v>1553</v>
      </c>
      <c r="X315" s="38" t="str">
        <f>"*"</f>
        <v>*</v>
      </c>
    </row>
    <row r="316" spans="1:24" x14ac:dyDescent="0.3">
      <c r="A316" s="2">
        <v>61167</v>
      </c>
      <c r="B316" s="3" t="s">
        <v>1272</v>
      </c>
      <c r="C316" s="5" t="s">
        <v>97</v>
      </c>
      <c r="D316" s="25"/>
      <c r="E316" s="26"/>
      <c r="F316" s="16">
        <v>12</v>
      </c>
      <c r="G316" s="22">
        <v>0</v>
      </c>
      <c r="H316" s="22">
        <v>0</v>
      </c>
      <c r="I316" s="6">
        <v>43348</v>
      </c>
      <c r="J316" s="7">
        <v>34</v>
      </c>
      <c r="K316" s="8">
        <v>2018</v>
      </c>
      <c r="L316" s="6">
        <v>43515</v>
      </c>
      <c r="M316" s="5"/>
      <c r="N316" s="6">
        <v>43516</v>
      </c>
      <c r="O316" s="3" t="s">
        <v>1357</v>
      </c>
      <c r="P316" s="3"/>
      <c r="Q316" s="6"/>
      <c r="R316" s="46"/>
      <c r="S316" s="46"/>
      <c r="T316" s="21"/>
      <c r="U316" s="21" t="s">
        <v>1089</v>
      </c>
      <c r="V316" s="260" t="s">
        <v>1553</v>
      </c>
      <c r="W316" s="261" t="s">
        <v>1553</v>
      </c>
      <c r="X316" s="38" t="str">
        <f>"*"</f>
        <v>*</v>
      </c>
    </row>
    <row r="317" spans="1:24" x14ac:dyDescent="0.3">
      <c r="A317" s="2">
        <v>61200</v>
      </c>
      <c r="B317" s="3" t="s">
        <v>216</v>
      </c>
      <c r="C317" s="5" t="s">
        <v>3</v>
      </c>
      <c r="D317" s="25">
        <v>61</v>
      </c>
      <c r="E317" s="26">
        <v>8</v>
      </c>
      <c r="F317" s="16">
        <v>12</v>
      </c>
      <c r="G317" s="22">
        <v>6</v>
      </c>
      <c r="H317" s="22">
        <v>70</v>
      </c>
      <c r="I317" s="6">
        <v>43307</v>
      </c>
      <c r="J317" s="7">
        <v>169</v>
      </c>
      <c r="K317" s="8">
        <v>2017</v>
      </c>
      <c r="L317" s="6">
        <v>43378</v>
      </c>
      <c r="M317" s="5"/>
      <c r="N317" s="6">
        <v>43675</v>
      </c>
      <c r="O317" s="3" t="s">
        <v>1316</v>
      </c>
      <c r="P317" s="3" t="s">
        <v>1662</v>
      </c>
      <c r="Q317" s="6">
        <v>43437</v>
      </c>
      <c r="R317" s="46"/>
      <c r="S317" s="46" t="s">
        <v>1380</v>
      </c>
      <c r="T317" s="50" t="s">
        <v>1661</v>
      </c>
      <c r="U317" s="21" t="s">
        <v>1380</v>
      </c>
      <c r="V317" s="260" t="s">
        <v>1551</v>
      </c>
      <c r="W317" s="261">
        <v>43675.465949074074</v>
      </c>
      <c r="X317" s="38" t="s">
        <v>1555</v>
      </c>
    </row>
    <row r="318" spans="1:24" x14ac:dyDescent="0.3">
      <c r="A318" s="2">
        <v>61200</v>
      </c>
      <c r="B318" s="3" t="s">
        <v>216</v>
      </c>
      <c r="C318" s="5" t="s">
        <v>3</v>
      </c>
      <c r="D318" s="25">
        <v>61</v>
      </c>
      <c r="E318" s="26">
        <v>8</v>
      </c>
      <c r="F318" s="16">
        <v>12</v>
      </c>
      <c r="G318" s="22">
        <v>6</v>
      </c>
      <c r="H318" s="22">
        <v>70</v>
      </c>
      <c r="I318" s="6">
        <v>43307</v>
      </c>
      <c r="J318" s="7">
        <v>228</v>
      </c>
      <c r="K318" s="8">
        <v>2018</v>
      </c>
      <c r="L318" s="6">
        <v>43787</v>
      </c>
      <c r="M318" s="5"/>
      <c r="N318" s="6">
        <v>43684</v>
      </c>
      <c r="O318" s="3" t="s">
        <v>1660</v>
      </c>
      <c r="P318" s="3" t="s">
        <v>1662</v>
      </c>
      <c r="Q318" s="6">
        <v>43437</v>
      </c>
      <c r="R318" s="46"/>
      <c r="S318" s="46" t="s">
        <v>1380</v>
      </c>
      <c r="T318" s="50" t="s">
        <v>1661</v>
      </c>
      <c r="U318" s="21" t="s">
        <v>1560</v>
      </c>
      <c r="V318" s="260" t="s">
        <v>1551</v>
      </c>
      <c r="W318" s="261">
        <v>43675.46603009259</v>
      </c>
      <c r="X318" s="38" t="s">
        <v>1555</v>
      </c>
    </row>
    <row r="319" spans="1:24" x14ac:dyDescent="0.3">
      <c r="A319" s="2">
        <v>61201</v>
      </c>
      <c r="B319" s="3" t="s">
        <v>596</v>
      </c>
      <c r="C319" s="5" t="s">
        <v>3</v>
      </c>
      <c r="D319" s="25">
        <v>61</v>
      </c>
      <c r="E319" s="26">
        <v>8</v>
      </c>
      <c r="F319" s="16">
        <v>12</v>
      </c>
      <c r="G319" s="22">
        <v>14</v>
      </c>
      <c r="H319" s="22">
        <v>160</v>
      </c>
      <c r="I319" s="6">
        <v>43418</v>
      </c>
      <c r="J319" s="7">
        <v>20</v>
      </c>
      <c r="K319" s="8">
        <v>2018</v>
      </c>
      <c r="L319" s="6">
        <v>43486</v>
      </c>
      <c r="M319" s="5"/>
      <c r="N319" s="6">
        <v>43675</v>
      </c>
      <c r="O319" s="3" t="s">
        <v>1341</v>
      </c>
      <c r="P319" s="3" t="s">
        <v>1742</v>
      </c>
      <c r="Q319" s="6">
        <v>43657</v>
      </c>
      <c r="R319" s="46"/>
      <c r="S319" s="46" t="s">
        <v>1380</v>
      </c>
      <c r="T319" s="50" t="s">
        <v>1741</v>
      </c>
      <c r="U319" s="21" t="s">
        <v>1380</v>
      </c>
      <c r="V319" s="260" t="s">
        <v>1551</v>
      </c>
      <c r="W319" s="261">
        <v>43675.372858796298</v>
      </c>
      <c r="X319" s="38" t="s">
        <v>1555</v>
      </c>
    </row>
    <row r="320" spans="1:24" x14ac:dyDescent="0.3">
      <c r="A320" s="2">
        <v>62094</v>
      </c>
      <c r="B320" s="3" t="s">
        <v>679</v>
      </c>
      <c r="C320" s="5" t="s">
        <v>3</v>
      </c>
      <c r="D320" s="25"/>
      <c r="E320" s="26"/>
      <c r="F320" s="16">
        <v>12</v>
      </c>
      <c r="G320" s="22">
        <v>0</v>
      </c>
      <c r="H320" s="22">
        <v>0</v>
      </c>
      <c r="I320" s="6">
        <v>42979</v>
      </c>
      <c r="J320" s="7">
        <v>58</v>
      </c>
      <c r="K320" s="8">
        <v>2018</v>
      </c>
      <c r="L320" s="6">
        <v>43532</v>
      </c>
      <c r="M320" s="5"/>
      <c r="N320" s="6">
        <v>43516</v>
      </c>
      <c r="O320" s="3" t="s">
        <v>1316</v>
      </c>
      <c r="P320" s="3"/>
      <c r="Q320" s="6"/>
      <c r="R320" s="46"/>
      <c r="S320" s="46"/>
      <c r="T320" s="21"/>
      <c r="U320" s="21" t="s">
        <v>1093</v>
      </c>
      <c r="V320" s="260" t="s">
        <v>1553</v>
      </c>
      <c r="W320" s="261" t="s">
        <v>1553</v>
      </c>
      <c r="X320" s="38" t="str">
        <f>"*"</f>
        <v>*</v>
      </c>
    </row>
    <row r="321" spans="1:24" x14ac:dyDescent="0.3">
      <c r="A321" s="2">
        <v>62119</v>
      </c>
      <c r="B321" s="3" t="s">
        <v>597</v>
      </c>
      <c r="C321" s="5" t="s">
        <v>3</v>
      </c>
      <c r="D321" s="25"/>
      <c r="E321" s="26"/>
      <c r="F321" s="16">
        <v>12</v>
      </c>
      <c r="G321" s="22">
        <v>0</v>
      </c>
      <c r="H321" s="22">
        <v>0</v>
      </c>
      <c r="I321" s="6">
        <v>43418</v>
      </c>
      <c r="J321" s="7">
        <v>20</v>
      </c>
      <c r="K321" s="8">
        <v>2018</v>
      </c>
      <c r="L321" s="6">
        <v>43486</v>
      </c>
      <c r="M321" s="5"/>
      <c r="N321" s="6">
        <v>43675</v>
      </c>
      <c r="O321" s="3" t="s">
        <v>1341</v>
      </c>
      <c r="P321" s="3" t="s">
        <v>1742</v>
      </c>
      <c r="Q321" s="6">
        <v>43657</v>
      </c>
      <c r="R321" s="46"/>
      <c r="S321" s="46" t="s">
        <v>1380</v>
      </c>
      <c r="T321" s="50" t="s">
        <v>1741</v>
      </c>
      <c r="U321" s="21" t="s">
        <v>1941</v>
      </c>
      <c r="V321" s="260" t="s">
        <v>1551</v>
      </c>
      <c r="W321" s="261">
        <v>43675.374120370368</v>
      </c>
      <c r="X321" s="38" t="s">
        <v>1555</v>
      </c>
    </row>
    <row r="322" spans="1:24" x14ac:dyDescent="0.3">
      <c r="A322" s="2">
        <v>62232</v>
      </c>
      <c r="B322" s="3" t="s">
        <v>858</v>
      </c>
      <c r="C322" s="5" t="s">
        <v>3</v>
      </c>
      <c r="D322" s="25"/>
      <c r="E322" s="26"/>
      <c r="F322" s="16">
        <v>12</v>
      </c>
      <c r="G322" s="22">
        <v>0</v>
      </c>
      <c r="H322" s="22">
        <v>0</v>
      </c>
      <c r="I322" s="6">
        <v>43326</v>
      </c>
      <c r="J322" s="7">
        <v>267</v>
      </c>
      <c r="K322" s="8">
        <v>2016</v>
      </c>
      <c r="L322" s="6">
        <v>43055</v>
      </c>
      <c r="M322" s="5"/>
      <c r="N322" s="6">
        <v>43685</v>
      </c>
      <c r="O322" s="3" t="s">
        <v>1346</v>
      </c>
      <c r="P322" s="3"/>
      <c r="Q322" s="6" t="s">
        <v>1380</v>
      </c>
      <c r="R322" s="46"/>
      <c r="S322" s="46" t="s">
        <v>1380</v>
      </c>
      <c r="T322" s="50" t="s">
        <v>1380</v>
      </c>
      <c r="U322" s="21" t="s">
        <v>1941</v>
      </c>
      <c r="V322" s="260" t="s">
        <v>1551</v>
      </c>
      <c r="W322" s="261">
        <v>43685.590092592596</v>
      </c>
      <c r="X322" s="38" t="s">
        <v>1555</v>
      </c>
    </row>
    <row r="323" spans="1:24" x14ac:dyDescent="0.3">
      <c r="A323" s="2">
        <v>63031</v>
      </c>
      <c r="B323" s="3" t="s">
        <v>598</v>
      </c>
      <c r="C323" s="5" t="s">
        <v>3</v>
      </c>
      <c r="D323" s="25">
        <v>61</v>
      </c>
      <c r="E323" s="26">
        <v>11</v>
      </c>
      <c r="F323" s="16">
        <v>12</v>
      </c>
      <c r="G323" s="22">
        <v>92</v>
      </c>
      <c r="H323" s="22">
        <v>1100</v>
      </c>
      <c r="I323" s="6">
        <v>43418</v>
      </c>
      <c r="J323" s="7">
        <v>20</v>
      </c>
      <c r="K323" s="8">
        <v>2018</v>
      </c>
      <c r="L323" s="6">
        <v>43486</v>
      </c>
      <c r="M323" s="5"/>
      <c r="N323" s="6">
        <v>43675</v>
      </c>
      <c r="O323" s="3" t="s">
        <v>1341</v>
      </c>
      <c r="P323" s="3" t="s">
        <v>1742</v>
      </c>
      <c r="Q323" s="6">
        <v>43657</v>
      </c>
      <c r="R323" s="46"/>
      <c r="S323" s="46" t="s">
        <v>1380</v>
      </c>
      <c r="T323" s="50" t="s">
        <v>1741</v>
      </c>
      <c r="U323" s="21" t="s">
        <v>1380</v>
      </c>
      <c r="V323" s="260" t="s">
        <v>1551</v>
      </c>
      <c r="W323" s="261">
        <v>43675.374537037038</v>
      </c>
      <c r="X323" s="38" t="s">
        <v>1555</v>
      </c>
    </row>
    <row r="324" spans="1:24" x14ac:dyDescent="0.3">
      <c r="A324" s="2">
        <v>63277</v>
      </c>
      <c r="B324" s="3" t="s">
        <v>599</v>
      </c>
      <c r="C324" s="5" t="s">
        <v>3</v>
      </c>
      <c r="D324" s="25">
        <v>61</v>
      </c>
      <c r="E324" s="26">
        <v>8</v>
      </c>
      <c r="F324" s="16">
        <v>12</v>
      </c>
      <c r="G324" s="22">
        <v>0</v>
      </c>
      <c r="H324" s="22">
        <v>0</v>
      </c>
      <c r="I324" s="6">
        <v>43418</v>
      </c>
      <c r="J324" s="7">
        <v>20</v>
      </c>
      <c r="K324" s="8">
        <v>2018</v>
      </c>
      <c r="L324" s="6">
        <v>43486</v>
      </c>
      <c r="M324" s="5"/>
      <c r="N324" s="6">
        <v>43675</v>
      </c>
      <c r="O324" s="3" t="s">
        <v>1341</v>
      </c>
      <c r="P324" s="3" t="s">
        <v>1742</v>
      </c>
      <c r="Q324" s="6">
        <v>43657</v>
      </c>
      <c r="R324" s="46"/>
      <c r="S324" s="46" t="s">
        <v>1380</v>
      </c>
      <c r="T324" s="50" t="s">
        <v>1741</v>
      </c>
      <c r="U324" s="21" t="s">
        <v>1941</v>
      </c>
      <c r="V324" s="260" t="s">
        <v>1551</v>
      </c>
      <c r="W324" s="261">
        <v>43675.3753125</v>
      </c>
      <c r="X324" s="38" t="s">
        <v>1555</v>
      </c>
    </row>
    <row r="325" spans="1:24" x14ac:dyDescent="0.3">
      <c r="A325" s="2">
        <v>63385</v>
      </c>
      <c r="B325" s="3" t="s">
        <v>1254</v>
      </c>
      <c r="C325" s="5" t="s">
        <v>86</v>
      </c>
      <c r="D325" s="25"/>
      <c r="E325" s="26"/>
      <c r="F325" s="16">
        <v>12</v>
      </c>
      <c r="G325" s="22">
        <v>3750</v>
      </c>
      <c r="H325" s="22">
        <v>45000</v>
      </c>
      <c r="I325" s="6">
        <v>43074</v>
      </c>
      <c r="J325" s="7">
        <v>61</v>
      </c>
      <c r="K325" s="8">
        <v>2018</v>
      </c>
      <c r="L325" s="6">
        <v>43536</v>
      </c>
      <c r="M325" s="5"/>
      <c r="N325" s="6">
        <v>43516</v>
      </c>
      <c r="O325" s="3" t="s">
        <v>1348</v>
      </c>
      <c r="P325" s="3"/>
      <c r="Q325" s="6"/>
      <c r="R325" s="46"/>
      <c r="S325" s="46"/>
      <c r="T325" s="21"/>
      <c r="U325" s="21" t="s">
        <v>1163</v>
      </c>
      <c r="V325" s="260" t="s">
        <v>1553</v>
      </c>
      <c r="W325" s="261" t="s">
        <v>1553</v>
      </c>
      <c r="X325" s="38" t="str">
        <f>"*"</f>
        <v>*</v>
      </c>
    </row>
    <row r="326" spans="1:24" x14ac:dyDescent="0.3">
      <c r="A326" s="2">
        <v>63591</v>
      </c>
      <c r="B326" s="3" t="s">
        <v>1247</v>
      </c>
      <c r="C326" s="5" t="s">
        <v>86</v>
      </c>
      <c r="D326" s="25"/>
      <c r="E326" s="26"/>
      <c r="F326" s="16">
        <v>12</v>
      </c>
      <c r="G326" s="22">
        <v>3750</v>
      </c>
      <c r="H326" s="22">
        <v>45000</v>
      </c>
      <c r="I326" s="6">
        <v>43074</v>
      </c>
      <c r="J326" s="7">
        <v>61</v>
      </c>
      <c r="K326" s="8">
        <v>2018</v>
      </c>
      <c r="L326" s="6">
        <v>43536</v>
      </c>
      <c r="M326" s="5"/>
      <c r="N326" s="6">
        <v>43516</v>
      </c>
      <c r="O326" s="3" t="s">
        <v>1348</v>
      </c>
      <c r="P326" s="3"/>
      <c r="Q326" s="6"/>
      <c r="R326" s="46"/>
      <c r="S326" s="46"/>
      <c r="T326" s="21"/>
      <c r="U326" s="21" t="s">
        <v>1163</v>
      </c>
      <c r="V326" s="260" t="s">
        <v>1553</v>
      </c>
      <c r="W326" s="261" t="s">
        <v>1553</v>
      </c>
      <c r="X326" s="38" t="str">
        <f>"*"</f>
        <v>*</v>
      </c>
    </row>
    <row r="327" spans="1:24" x14ac:dyDescent="0.3">
      <c r="A327" s="2">
        <v>63977</v>
      </c>
      <c r="B327" s="3" t="s">
        <v>477</v>
      </c>
      <c r="C327" s="5" t="s">
        <v>3</v>
      </c>
      <c r="D327" s="25"/>
      <c r="E327" s="26"/>
      <c r="F327" s="16">
        <v>12</v>
      </c>
      <c r="G327" s="22">
        <v>0</v>
      </c>
      <c r="H327" s="22">
        <v>0</v>
      </c>
      <c r="I327" s="6">
        <v>43069</v>
      </c>
      <c r="J327" s="7">
        <v>78</v>
      </c>
      <c r="K327" s="8">
        <v>2018</v>
      </c>
      <c r="L327" s="6">
        <v>43549</v>
      </c>
      <c r="M327" s="5"/>
      <c r="N327" s="6">
        <v>43516</v>
      </c>
      <c r="O327" s="3" t="s">
        <v>1316</v>
      </c>
      <c r="P327" s="3"/>
      <c r="Q327" s="6"/>
      <c r="R327" s="46"/>
      <c r="S327" s="46"/>
      <c r="T327" s="21"/>
      <c r="U327" s="21" t="s">
        <v>1110</v>
      </c>
      <c r="V327" s="260" t="s">
        <v>1553</v>
      </c>
      <c r="W327" s="261" t="s">
        <v>1553</v>
      </c>
      <c r="X327" s="38" t="str">
        <f>"*"</f>
        <v>*</v>
      </c>
    </row>
    <row r="328" spans="1:24" x14ac:dyDescent="0.3">
      <c r="A328" s="2">
        <v>64253</v>
      </c>
      <c r="B328" s="3" t="s">
        <v>344</v>
      </c>
      <c r="C328" s="5" t="s">
        <v>22</v>
      </c>
      <c r="D328" s="25"/>
      <c r="E328" s="26"/>
      <c r="F328" s="16">
        <v>12</v>
      </c>
      <c r="G328" s="22">
        <v>133.33333333333334</v>
      </c>
      <c r="H328" s="22">
        <v>1600</v>
      </c>
      <c r="I328" s="6">
        <v>43007</v>
      </c>
      <c r="J328" s="7"/>
      <c r="K328" s="8"/>
      <c r="L328" s="6"/>
      <c r="M328" s="5"/>
      <c r="N328" s="6">
        <v>43516</v>
      </c>
      <c r="O328" s="3" t="s">
        <v>1332</v>
      </c>
      <c r="P328" s="3"/>
      <c r="Q328" s="6"/>
      <c r="R328" s="46"/>
      <c r="S328" s="46"/>
      <c r="T328" s="21"/>
      <c r="U328" s="21"/>
      <c r="V328" s="260" t="s">
        <v>1553</v>
      </c>
      <c r="W328" s="261" t="s">
        <v>1553</v>
      </c>
      <c r="X328" s="38" t="str">
        <f>"*"</f>
        <v>*</v>
      </c>
    </row>
    <row r="329" spans="1:24" x14ac:dyDescent="0.3">
      <c r="A329" s="2">
        <v>64253</v>
      </c>
      <c r="B329" s="3" t="s">
        <v>344</v>
      </c>
      <c r="C329" s="5" t="s">
        <v>22</v>
      </c>
      <c r="D329" s="25">
        <v>69</v>
      </c>
      <c r="E329" s="26">
        <v>17</v>
      </c>
      <c r="F329" s="16">
        <v>12</v>
      </c>
      <c r="G329" s="22">
        <v>146</v>
      </c>
      <c r="H329" s="22">
        <v>1750</v>
      </c>
      <c r="I329" s="6">
        <v>43418</v>
      </c>
      <c r="J329" s="7">
        <v>19</v>
      </c>
      <c r="K329" s="8">
        <v>2018</v>
      </c>
      <c r="L329" s="6">
        <v>43483</v>
      </c>
      <c r="M329" s="5"/>
      <c r="N329" s="6">
        <v>43685</v>
      </c>
      <c r="O329" s="3" t="s">
        <v>1332</v>
      </c>
      <c r="P329" s="3" t="s">
        <v>1729</v>
      </c>
      <c r="Q329" s="6">
        <v>43565</v>
      </c>
      <c r="R329" s="46"/>
      <c r="S329" s="46" t="s">
        <v>1380</v>
      </c>
      <c r="T329" s="50" t="s">
        <v>1728</v>
      </c>
      <c r="U329" s="21" t="s">
        <v>1380</v>
      </c>
      <c r="V329" s="260" t="s">
        <v>1551</v>
      </c>
      <c r="W329" s="261">
        <v>43685.323472222219</v>
      </c>
      <c r="X329" s="38" t="s">
        <v>1555</v>
      </c>
    </row>
    <row r="330" spans="1:24" x14ac:dyDescent="0.3">
      <c r="A330" s="2">
        <v>64302</v>
      </c>
      <c r="B330" s="3" t="s">
        <v>69</v>
      </c>
      <c r="C330" s="5" t="s">
        <v>47</v>
      </c>
      <c r="D330" s="25"/>
      <c r="E330" s="26"/>
      <c r="F330" s="16">
        <v>12</v>
      </c>
      <c r="G330" s="22">
        <v>458.33333333333331</v>
      </c>
      <c r="H330" s="22">
        <v>5500</v>
      </c>
      <c r="I330" s="6">
        <v>43069</v>
      </c>
      <c r="J330" s="7">
        <v>78</v>
      </c>
      <c r="K330" s="8">
        <v>2018</v>
      </c>
      <c r="L330" s="6">
        <v>43549</v>
      </c>
      <c r="M330" s="5"/>
      <c r="N330" s="6">
        <v>43516</v>
      </c>
      <c r="O330" s="3" t="s">
        <v>1316</v>
      </c>
      <c r="P330" s="3"/>
      <c r="Q330" s="6"/>
      <c r="R330" s="46"/>
      <c r="S330" s="46"/>
      <c r="T330" s="21"/>
      <c r="U330" s="21" t="s">
        <v>1110</v>
      </c>
      <c r="V330" s="260" t="s">
        <v>1553</v>
      </c>
      <c r="W330" s="261" t="s">
        <v>1553</v>
      </c>
      <c r="X330" s="38" t="str">
        <f>"*"</f>
        <v>*</v>
      </c>
    </row>
    <row r="331" spans="1:24" x14ac:dyDescent="0.3">
      <c r="A331" s="2">
        <v>64606</v>
      </c>
      <c r="B331" s="3" t="s">
        <v>259</v>
      </c>
      <c r="C331" s="5" t="s">
        <v>22</v>
      </c>
      <c r="D331" s="25"/>
      <c r="E331" s="26"/>
      <c r="F331" s="16">
        <v>12</v>
      </c>
      <c r="G331" s="22">
        <v>4</v>
      </c>
      <c r="H331" s="22">
        <v>40</v>
      </c>
      <c r="I331" s="6">
        <v>43278</v>
      </c>
      <c r="J331" s="7"/>
      <c r="K331" s="8"/>
      <c r="L331" s="6"/>
      <c r="M331" s="5"/>
      <c r="N331" s="6">
        <v>43684</v>
      </c>
      <c r="O331" s="3" t="s">
        <v>1326</v>
      </c>
      <c r="P331" s="3"/>
      <c r="Q331" s="6" t="s">
        <v>1380</v>
      </c>
      <c r="R331" s="46"/>
      <c r="S331" s="46" t="s">
        <v>1380</v>
      </c>
      <c r="T331" s="50" t="s">
        <v>1380</v>
      </c>
      <c r="U331" s="21" t="s">
        <v>1522</v>
      </c>
      <c r="V331" s="260" t="s">
        <v>1551</v>
      </c>
      <c r="W331" s="261">
        <v>43684.502233796295</v>
      </c>
      <c r="X331" s="38" t="s">
        <v>1555</v>
      </c>
    </row>
    <row r="332" spans="1:24" x14ac:dyDescent="0.3">
      <c r="A332" s="2">
        <v>64610</v>
      </c>
      <c r="B332" s="3" t="s">
        <v>345</v>
      </c>
      <c r="C332" s="5" t="s">
        <v>3</v>
      </c>
      <c r="D332" s="25">
        <v>69</v>
      </c>
      <c r="E332" s="26">
        <v>1</v>
      </c>
      <c r="F332" s="16">
        <v>12</v>
      </c>
      <c r="G332" s="22">
        <v>50</v>
      </c>
      <c r="H332" s="22">
        <v>600</v>
      </c>
      <c r="I332" s="6">
        <v>43418</v>
      </c>
      <c r="J332" s="7">
        <v>19</v>
      </c>
      <c r="K332" s="8">
        <v>2018</v>
      </c>
      <c r="L332" s="6">
        <v>43483</v>
      </c>
      <c r="M332" s="5"/>
      <c r="N332" s="6">
        <v>43685</v>
      </c>
      <c r="O332" s="3" t="s">
        <v>1322</v>
      </c>
      <c r="P332" s="3" t="s">
        <v>1739</v>
      </c>
      <c r="Q332" s="6">
        <v>43539</v>
      </c>
      <c r="R332" s="46"/>
      <c r="S332" s="46" t="s">
        <v>1380</v>
      </c>
      <c r="T332" s="50" t="s">
        <v>1738</v>
      </c>
      <c r="U332" s="21" t="s">
        <v>1380</v>
      </c>
      <c r="V332" s="260" t="s">
        <v>1551</v>
      </c>
      <c r="W332" s="261">
        <v>43685.328275462962</v>
      </c>
      <c r="X332" s="38" t="s">
        <v>1555</v>
      </c>
    </row>
    <row r="333" spans="1:24" x14ac:dyDescent="0.3">
      <c r="A333" s="2">
        <v>64626</v>
      </c>
      <c r="B333" s="3" t="s">
        <v>143</v>
      </c>
      <c r="C333" s="5" t="s">
        <v>22</v>
      </c>
      <c r="D333" s="25">
        <v>69</v>
      </c>
      <c r="E333" s="26">
        <v>8</v>
      </c>
      <c r="F333" s="16">
        <v>12</v>
      </c>
      <c r="G333" s="22">
        <v>125</v>
      </c>
      <c r="H333" s="22">
        <v>1500</v>
      </c>
      <c r="I333" s="6">
        <v>43322</v>
      </c>
      <c r="J333" s="7">
        <v>175</v>
      </c>
      <c r="K333" s="8">
        <v>2017</v>
      </c>
      <c r="L333" s="6">
        <v>43383</v>
      </c>
      <c r="M333" s="5"/>
      <c r="N333" s="6">
        <v>43685</v>
      </c>
      <c r="O333" s="3" t="s">
        <v>1368</v>
      </c>
      <c r="P333" s="3" t="s">
        <v>2013</v>
      </c>
      <c r="Q333" s="6">
        <v>43679</v>
      </c>
      <c r="R333" s="46">
        <v>9</v>
      </c>
      <c r="S333" s="46" t="s">
        <v>1953</v>
      </c>
      <c r="T333" s="50" t="s">
        <v>2015</v>
      </c>
      <c r="U333" s="21" t="s">
        <v>1834</v>
      </c>
      <c r="V333" s="260" t="s">
        <v>1551</v>
      </c>
      <c r="W333" s="261">
        <v>43685.340196759258</v>
      </c>
      <c r="X333" s="38" t="s">
        <v>1555</v>
      </c>
    </row>
    <row r="334" spans="1:24" x14ac:dyDescent="0.3">
      <c r="A334" s="2">
        <v>64626</v>
      </c>
      <c r="B334" s="3" t="s">
        <v>143</v>
      </c>
      <c r="C334" s="5" t="s">
        <v>22</v>
      </c>
      <c r="D334" s="25">
        <v>69</v>
      </c>
      <c r="E334" s="26">
        <v>8</v>
      </c>
      <c r="F334" s="16">
        <v>12</v>
      </c>
      <c r="G334" s="22">
        <v>125</v>
      </c>
      <c r="H334" s="22">
        <v>1500</v>
      </c>
      <c r="I334" s="6">
        <v>43322</v>
      </c>
      <c r="J334" s="7">
        <v>175</v>
      </c>
      <c r="K334" s="8">
        <v>2017</v>
      </c>
      <c r="L334" s="6">
        <v>43383</v>
      </c>
      <c r="M334" s="5"/>
      <c r="N334" s="6">
        <v>43685</v>
      </c>
      <c r="O334" s="3" t="s">
        <v>1368</v>
      </c>
      <c r="P334" s="3" t="s">
        <v>2013</v>
      </c>
      <c r="Q334" s="6">
        <v>43679</v>
      </c>
      <c r="R334" s="46">
        <v>9</v>
      </c>
      <c r="S334" s="46" t="s">
        <v>1953</v>
      </c>
      <c r="T334" s="50" t="s">
        <v>2015</v>
      </c>
      <c r="U334" s="21" t="s">
        <v>1834</v>
      </c>
      <c r="V334" s="260" t="s">
        <v>1551</v>
      </c>
      <c r="W334" s="261">
        <v>43685.437118055554</v>
      </c>
      <c r="X334" s="38" t="s">
        <v>1555</v>
      </c>
    </row>
    <row r="335" spans="1:24" x14ac:dyDescent="0.3">
      <c r="A335" s="2">
        <v>64636</v>
      </c>
      <c r="B335" s="3" t="s">
        <v>175</v>
      </c>
      <c r="C335" s="5" t="s">
        <v>3</v>
      </c>
      <c r="D335" s="25">
        <v>61</v>
      </c>
      <c r="E335" s="26">
        <v>8</v>
      </c>
      <c r="F335" s="16">
        <v>12</v>
      </c>
      <c r="G335" s="22">
        <v>6</v>
      </c>
      <c r="H335" s="22">
        <v>70</v>
      </c>
      <c r="I335" s="6">
        <v>43307</v>
      </c>
      <c r="J335" s="7">
        <v>169</v>
      </c>
      <c r="K335" s="8">
        <v>2017</v>
      </c>
      <c r="L335" s="6">
        <v>43378</v>
      </c>
      <c r="M335" s="5"/>
      <c r="N335" s="6">
        <v>43675</v>
      </c>
      <c r="O335" s="3" t="s">
        <v>1316</v>
      </c>
      <c r="P335" s="3" t="s">
        <v>1662</v>
      </c>
      <c r="Q335" s="6">
        <v>43437</v>
      </c>
      <c r="R335" s="46"/>
      <c r="S335" s="46" t="s">
        <v>1380</v>
      </c>
      <c r="T335" s="50" t="s">
        <v>1661</v>
      </c>
      <c r="U335" s="21" t="s">
        <v>1380</v>
      </c>
      <c r="V335" s="260" t="s">
        <v>1551</v>
      </c>
      <c r="W335" s="261">
        <v>43675.466412037036</v>
      </c>
      <c r="X335" s="38" t="s">
        <v>1555</v>
      </c>
    </row>
    <row r="336" spans="1:24" x14ac:dyDescent="0.3">
      <c r="A336" s="2">
        <v>64636</v>
      </c>
      <c r="B336" s="3" t="s">
        <v>175</v>
      </c>
      <c r="C336" s="5" t="s">
        <v>3</v>
      </c>
      <c r="D336" s="25">
        <v>61</v>
      </c>
      <c r="E336" s="26">
        <v>8</v>
      </c>
      <c r="F336" s="16">
        <v>12</v>
      </c>
      <c r="G336" s="22">
        <v>6</v>
      </c>
      <c r="H336" s="22">
        <v>70</v>
      </c>
      <c r="I336" s="6">
        <v>43307</v>
      </c>
      <c r="J336" s="7">
        <v>228</v>
      </c>
      <c r="K336" s="8">
        <v>2018</v>
      </c>
      <c r="L336" s="6">
        <v>43787</v>
      </c>
      <c r="M336" s="5"/>
      <c r="N336" s="6">
        <v>43684</v>
      </c>
      <c r="O336" s="3" t="s">
        <v>1660</v>
      </c>
      <c r="P336" s="3" t="s">
        <v>1662</v>
      </c>
      <c r="Q336" s="6">
        <v>43437</v>
      </c>
      <c r="R336" s="46"/>
      <c r="S336" s="46" t="s">
        <v>1380</v>
      </c>
      <c r="T336" s="50" t="s">
        <v>1661</v>
      </c>
      <c r="U336" s="21" t="s">
        <v>1560</v>
      </c>
      <c r="V336" s="260" t="s">
        <v>1551</v>
      </c>
      <c r="W336" s="261">
        <v>43675.466493055559</v>
      </c>
      <c r="X336" s="38" t="s">
        <v>1555</v>
      </c>
    </row>
    <row r="337" spans="1:24" x14ac:dyDescent="0.3">
      <c r="A337" s="2">
        <v>64647</v>
      </c>
      <c r="B337" s="3" t="s">
        <v>214</v>
      </c>
      <c r="C337" s="5" t="s">
        <v>3</v>
      </c>
      <c r="D337" s="25">
        <v>61</v>
      </c>
      <c r="E337" s="26">
        <v>8</v>
      </c>
      <c r="F337" s="16">
        <v>12</v>
      </c>
      <c r="G337" s="22">
        <v>3</v>
      </c>
      <c r="H337" s="22">
        <v>30</v>
      </c>
      <c r="I337" s="6">
        <v>43307</v>
      </c>
      <c r="J337" s="7">
        <v>169</v>
      </c>
      <c r="K337" s="8">
        <v>2017</v>
      </c>
      <c r="L337" s="6">
        <v>43378</v>
      </c>
      <c r="M337" s="5"/>
      <c r="N337" s="6">
        <v>43675</v>
      </c>
      <c r="O337" s="3" t="s">
        <v>1316</v>
      </c>
      <c r="P337" s="3" t="s">
        <v>1662</v>
      </c>
      <c r="Q337" s="6">
        <v>43437</v>
      </c>
      <c r="R337" s="46"/>
      <c r="S337" s="46" t="s">
        <v>1380</v>
      </c>
      <c r="T337" s="50" t="s">
        <v>1661</v>
      </c>
      <c r="U337" s="21" t="s">
        <v>1380</v>
      </c>
      <c r="V337" s="260" t="s">
        <v>1551</v>
      </c>
      <c r="W337" s="261">
        <v>43675.468657407408</v>
      </c>
      <c r="X337" s="38" t="s">
        <v>1555</v>
      </c>
    </row>
    <row r="338" spans="1:24" x14ac:dyDescent="0.3">
      <c r="A338" s="2">
        <v>64647</v>
      </c>
      <c r="B338" s="3" t="s">
        <v>214</v>
      </c>
      <c r="C338" s="5" t="s">
        <v>3</v>
      </c>
      <c r="D338" s="25">
        <v>61</v>
      </c>
      <c r="E338" s="26">
        <v>8</v>
      </c>
      <c r="F338" s="16">
        <v>12</v>
      </c>
      <c r="G338" s="22">
        <v>3</v>
      </c>
      <c r="H338" s="22">
        <v>30</v>
      </c>
      <c r="I338" s="6">
        <v>43307</v>
      </c>
      <c r="J338" s="7">
        <v>228</v>
      </c>
      <c r="K338" s="8">
        <v>2018</v>
      </c>
      <c r="L338" s="6">
        <v>43787</v>
      </c>
      <c r="M338" s="5"/>
      <c r="N338" s="6">
        <v>43684</v>
      </c>
      <c r="O338" s="3" t="s">
        <v>1660</v>
      </c>
      <c r="P338" s="3" t="s">
        <v>1662</v>
      </c>
      <c r="Q338" s="6">
        <v>43437</v>
      </c>
      <c r="R338" s="46"/>
      <c r="S338" s="46" t="s">
        <v>1380</v>
      </c>
      <c r="T338" s="50" t="s">
        <v>1661</v>
      </c>
      <c r="U338" s="21" t="s">
        <v>1560</v>
      </c>
      <c r="V338" s="260" t="s">
        <v>1551</v>
      </c>
      <c r="W338" s="261">
        <v>43675.468738425923</v>
      </c>
      <c r="X338" s="38" t="s">
        <v>1555</v>
      </c>
    </row>
    <row r="339" spans="1:24" x14ac:dyDescent="0.3">
      <c r="A339" s="2">
        <v>65173</v>
      </c>
      <c r="B339" s="3" t="s">
        <v>198</v>
      </c>
      <c r="C339" s="5" t="s">
        <v>3</v>
      </c>
      <c r="D339" s="25">
        <v>61</v>
      </c>
      <c r="E339" s="26">
        <v>15</v>
      </c>
      <c r="F339" s="16">
        <v>12</v>
      </c>
      <c r="G339" s="22">
        <v>5</v>
      </c>
      <c r="H339" s="22">
        <v>50</v>
      </c>
      <c r="I339" s="6">
        <v>43418</v>
      </c>
      <c r="J339" s="7">
        <v>20</v>
      </c>
      <c r="K339" s="8">
        <v>2018</v>
      </c>
      <c r="L339" s="6">
        <v>43486</v>
      </c>
      <c r="M339" s="5"/>
      <c r="N339" s="6">
        <v>43675</v>
      </c>
      <c r="O339" s="3" t="s">
        <v>1341</v>
      </c>
      <c r="P339" s="3" t="s">
        <v>1742</v>
      </c>
      <c r="Q339" s="6">
        <v>43657</v>
      </c>
      <c r="R339" s="46"/>
      <c r="S339" s="46" t="s">
        <v>1380</v>
      </c>
      <c r="T339" s="50" t="s">
        <v>1741</v>
      </c>
      <c r="U339" s="21" t="s">
        <v>1380</v>
      </c>
      <c r="V339" s="260" t="s">
        <v>1551</v>
      </c>
      <c r="W339" s="261">
        <v>43675.375671296293</v>
      </c>
      <c r="X339" s="38" t="s">
        <v>1555</v>
      </c>
    </row>
    <row r="340" spans="1:24" x14ac:dyDescent="0.3">
      <c r="A340" s="2">
        <v>65722</v>
      </c>
      <c r="B340" s="3" t="s">
        <v>1268</v>
      </c>
      <c r="C340" s="5" t="s">
        <v>15</v>
      </c>
      <c r="D340" s="25"/>
      <c r="E340" s="26"/>
      <c r="F340" s="16">
        <v>12</v>
      </c>
      <c r="G340" s="22">
        <v>0</v>
      </c>
      <c r="H340" s="22">
        <v>0</v>
      </c>
      <c r="I340" s="6">
        <v>43348</v>
      </c>
      <c r="J340" s="7">
        <v>34</v>
      </c>
      <c r="K340" s="8">
        <v>2018</v>
      </c>
      <c r="L340" s="6">
        <v>43515</v>
      </c>
      <c r="M340" s="5"/>
      <c r="N340" s="6">
        <v>43516</v>
      </c>
      <c r="O340" s="3" t="s">
        <v>1357</v>
      </c>
      <c r="P340" s="3"/>
      <c r="Q340" s="6"/>
      <c r="R340" s="46"/>
      <c r="S340" s="46"/>
      <c r="T340" s="21"/>
      <c r="U340" s="21" t="s">
        <v>1089</v>
      </c>
      <c r="V340" s="260" t="s">
        <v>1553</v>
      </c>
      <c r="W340" s="261" t="s">
        <v>1553</v>
      </c>
      <c r="X340" s="38" t="str">
        <f>"*"</f>
        <v>*</v>
      </c>
    </row>
    <row r="341" spans="1:24" x14ac:dyDescent="0.3">
      <c r="A341" s="2">
        <v>65748</v>
      </c>
      <c r="B341" s="3" t="s">
        <v>68</v>
      </c>
      <c r="C341" s="5" t="s">
        <v>47</v>
      </c>
      <c r="D341" s="25"/>
      <c r="E341" s="26"/>
      <c r="F341" s="16">
        <v>12</v>
      </c>
      <c r="G341" s="22">
        <v>625</v>
      </c>
      <c r="H341" s="22">
        <v>7500</v>
      </c>
      <c r="I341" s="6">
        <v>43069</v>
      </c>
      <c r="J341" s="7">
        <v>78</v>
      </c>
      <c r="K341" s="8">
        <v>2018</v>
      </c>
      <c r="L341" s="6">
        <v>43549</v>
      </c>
      <c r="M341" s="5"/>
      <c r="N341" s="6">
        <v>43516</v>
      </c>
      <c r="O341" s="3" t="s">
        <v>1316</v>
      </c>
      <c r="P341" s="3"/>
      <c r="Q341" s="6"/>
      <c r="R341" s="46"/>
      <c r="S341" s="46"/>
      <c r="T341" s="21"/>
      <c r="U341" s="21" t="s">
        <v>1110</v>
      </c>
      <c r="V341" s="260" t="s">
        <v>1553</v>
      </c>
      <c r="W341" s="261" t="s">
        <v>1553</v>
      </c>
      <c r="X341" s="38" t="str">
        <f>"*"</f>
        <v>*</v>
      </c>
    </row>
    <row r="342" spans="1:24" x14ac:dyDescent="0.3">
      <c r="A342" s="2">
        <v>66168</v>
      </c>
      <c r="B342" s="3" t="s">
        <v>994</v>
      </c>
      <c r="C342" s="5" t="s">
        <v>22</v>
      </c>
      <c r="D342" s="25">
        <v>69</v>
      </c>
      <c r="E342" s="26">
        <v>17</v>
      </c>
      <c r="F342" s="16">
        <v>12</v>
      </c>
      <c r="G342" s="22">
        <v>59</v>
      </c>
      <c r="H342" s="22">
        <v>700</v>
      </c>
      <c r="I342" s="6">
        <v>43322</v>
      </c>
      <c r="J342" s="7">
        <v>175</v>
      </c>
      <c r="K342" s="8">
        <v>2017</v>
      </c>
      <c r="L342" s="6">
        <v>43383</v>
      </c>
      <c r="M342" s="5"/>
      <c r="N342" s="6">
        <v>43685</v>
      </c>
      <c r="O342" s="3" t="s">
        <v>1368</v>
      </c>
      <c r="P342" s="3" t="s">
        <v>1688</v>
      </c>
      <c r="Q342" s="6">
        <v>43462</v>
      </c>
      <c r="R342" s="46"/>
      <c r="S342" s="46" t="s">
        <v>1380</v>
      </c>
      <c r="T342" s="50" t="s">
        <v>1687</v>
      </c>
      <c r="U342" s="21" t="s">
        <v>1380</v>
      </c>
      <c r="V342" s="260" t="s">
        <v>1551</v>
      </c>
      <c r="W342" s="261">
        <v>43685.439236111109</v>
      </c>
      <c r="X342" s="38" t="s">
        <v>1555</v>
      </c>
    </row>
    <row r="343" spans="1:24" x14ac:dyDescent="0.3">
      <c r="A343" s="2">
        <v>67375</v>
      </c>
      <c r="B343" s="3" t="s">
        <v>400</v>
      </c>
      <c r="C343" s="5" t="s">
        <v>3</v>
      </c>
      <c r="D343" s="25">
        <v>51</v>
      </c>
      <c r="E343" s="26">
        <v>17</v>
      </c>
      <c r="F343" s="16">
        <v>12</v>
      </c>
      <c r="G343" s="22">
        <v>0</v>
      </c>
      <c r="H343" s="87">
        <v>0</v>
      </c>
      <c r="I343" s="6">
        <v>43322</v>
      </c>
      <c r="J343" s="7">
        <v>200</v>
      </c>
      <c r="K343" s="8">
        <v>2017</v>
      </c>
      <c r="L343" s="6">
        <v>43425</v>
      </c>
      <c r="M343" s="5"/>
      <c r="N343" s="6">
        <v>43683</v>
      </c>
      <c r="O343" s="3" t="s">
        <v>1347</v>
      </c>
      <c r="P343" s="3" t="s">
        <v>1526</v>
      </c>
      <c r="Q343" s="6">
        <v>43657</v>
      </c>
      <c r="R343" s="46"/>
      <c r="S343" s="46" t="s">
        <v>1380</v>
      </c>
      <c r="T343" s="50" t="s">
        <v>1573</v>
      </c>
      <c r="U343" s="21" t="s">
        <v>1522</v>
      </c>
      <c r="V343" s="260" t="s">
        <v>1551</v>
      </c>
      <c r="W343" s="261">
        <v>43683.690300925926</v>
      </c>
      <c r="X343" s="38" t="s">
        <v>1555</v>
      </c>
    </row>
    <row r="344" spans="1:24" x14ac:dyDescent="0.3">
      <c r="A344" s="2">
        <v>67376</v>
      </c>
      <c r="B344" s="3" t="s">
        <v>401</v>
      </c>
      <c r="C344" s="5" t="s">
        <v>3</v>
      </c>
      <c r="D344" s="25">
        <v>51</v>
      </c>
      <c r="E344" s="26">
        <v>17</v>
      </c>
      <c r="F344" s="16">
        <v>12</v>
      </c>
      <c r="G344" s="22">
        <v>0</v>
      </c>
      <c r="H344" s="87">
        <v>0</v>
      </c>
      <c r="I344" s="6">
        <v>43322</v>
      </c>
      <c r="J344" s="7">
        <v>200</v>
      </c>
      <c r="K344" s="8">
        <v>2017</v>
      </c>
      <c r="L344" s="6">
        <v>43425</v>
      </c>
      <c r="M344" s="5"/>
      <c r="N344" s="6">
        <v>43683</v>
      </c>
      <c r="O344" s="3" t="s">
        <v>1347</v>
      </c>
      <c r="P344" s="3" t="s">
        <v>1526</v>
      </c>
      <c r="Q344" s="6">
        <v>43657</v>
      </c>
      <c r="R344" s="46"/>
      <c r="S344" s="46" t="s">
        <v>1380</v>
      </c>
      <c r="T344" s="50" t="s">
        <v>1573</v>
      </c>
      <c r="U344" s="21" t="s">
        <v>1522</v>
      </c>
      <c r="V344" s="260" t="s">
        <v>1551</v>
      </c>
      <c r="W344" s="261">
        <v>43683.690740740742</v>
      </c>
      <c r="X344" s="38" t="s">
        <v>1555</v>
      </c>
    </row>
    <row r="345" spans="1:24" x14ac:dyDescent="0.3">
      <c r="A345" s="2">
        <v>67578</v>
      </c>
      <c r="B345" s="3" t="s">
        <v>600</v>
      </c>
      <c r="C345" s="5" t="s">
        <v>3</v>
      </c>
      <c r="D345" s="25">
        <v>61</v>
      </c>
      <c r="E345" s="26">
        <v>13</v>
      </c>
      <c r="F345" s="16">
        <v>12</v>
      </c>
      <c r="G345" s="22">
        <v>0</v>
      </c>
      <c r="H345" s="22">
        <v>0</v>
      </c>
      <c r="I345" s="6">
        <v>43418</v>
      </c>
      <c r="J345" s="7">
        <v>20</v>
      </c>
      <c r="K345" s="8">
        <v>2018</v>
      </c>
      <c r="L345" s="6">
        <v>43486</v>
      </c>
      <c r="M345" s="5"/>
      <c r="N345" s="6">
        <v>43675</v>
      </c>
      <c r="O345" s="3" t="s">
        <v>1341</v>
      </c>
      <c r="P345" s="3" t="s">
        <v>1742</v>
      </c>
      <c r="Q345" s="6">
        <v>43657</v>
      </c>
      <c r="R345" s="46"/>
      <c r="S345" s="46" t="s">
        <v>1380</v>
      </c>
      <c r="T345" s="50" t="s">
        <v>1741</v>
      </c>
      <c r="U345" s="21" t="s">
        <v>1941</v>
      </c>
      <c r="V345" s="260" t="s">
        <v>1551</v>
      </c>
      <c r="W345" s="261">
        <v>43675.376354166663</v>
      </c>
      <c r="X345" s="38" t="s">
        <v>1555</v>
      </c>
    </row>
    <row r="346" spans="1:24" x14ac:dyDescent="0.3">
      <c r="A346" s="2">
        <v>69091</v>
      </c>
      <c r="B346" s="3" t="s">
        <v>680</v>
      </c>
      <c r="C346" s="5" t="s">
        <v>3</v>
      </c>
      <c r="D346" s="25"/>
      <c r="E346" s="26"/>
      <c r="F346" s="16">
        <v>12</v>
      </c>
      <c r="G346" s="22">
        <v>0</v>
      </c>
      <c r="H346" s="22">
        <v>0</v>
      </c>
      <c r="I346" s="6">
        <v>42979</v>
      </c>
      <c r="J346" s="7">
        <v>58</v>
      </c>
      <c r="K346" s="8">
        <v>2018</v>
      </c>
      <c r="L346" s="6">
        <v>43532</v>
      </c>
      <c r="M346" s="5"/>
      <c r="N346" s="6">
        <v>43516</v>
      </c>
      <c r="O346" s="3" t="s">
        <v>1316</v>
      </c>
      <c r="P346" s="3"/>
      <c r="Q346" s="6"/>
      <c r="R346" s="46"/>
      <c r="S346" s="46"/>
      <c r="T346" s="21"/>
      <c r="U346" s="21" t="s">
        <v>1093</v>
      </c>
      <c r="V346" s="260" t="s">
        <v>1553</v>
      </c>
      <c r="W346" s="261" t="s">
        <v>1553</v>
      </c>
      <c r="X346" s="38" t="str">
        <f>"*"</f>
        <v>*</v>
      </c>
    </row>
    <row r="347" spans="1:24" x14ac:dyDescent="0.3">
      <c r="A347" s="2">
        <v>69229</v>
      </c>
      <c r="B347" s="3" t="s">
        <v>982</v>
      </c>
      <c r="C347" s="5" t="s">
        <v>11</v>
      </c>
      <c r="D347" s="25">
        <v>76</v>
      </c>
      <c r="E347" s="26">
        <v>5</v>
      </c>
      <c r="F347" s="16">
        <v>12</v>
      </c>
      <c r="G347" s="22">
        <v>17</v>
      </c>
      <c r="H347" s="85">
        <v>200</v>
      </c>
      <c r="I347" s="6">
        <v>43546</v>
      </c>
      <c r="J347" s="7">
        <v>152</v>
      </c>
      <c r="K347" s="8">
        <v>2018</v>
      </c>
      <c r="L347" s="6">
        <v>43673</v>
      </c>
      <c r="M347" s="5"/>
      <c r="N347" s="6">
        <v>43683</v>
      </c>
      <c r="O347" s="3" t="s">
        <v>1589</v>
      </c>
      <c r="P347" s="3" t="s">
        <v>1860</v>
      </c>
      <c r="Q347" s="6">
        <v>43642</v>
      </c>
      <c r="R347" s="46">
        <v>6</v>
      </c>
      <c r="S347" s="46" t="s">
        <v>1380</v>
      </c>
      <c r="T347" s="50" t="s">
        <v>1859</v>
      </c>
      <c r="U347" s="21" t="s">
        <v>1535</v>
      </c>
      <c r="V347" s="260" t="s">
        <v>1551</v>
      </c>
      <c r="W347" s="261">
        <v>43675.348761574074</v>
      </c>
      <c r="X347" s="38" t="s">
        <v>1555</v>
      </c>
    </row>
    <row r="348" spans="1:24" x14ac:dyDescent="0.3">
      <c r="A348" s="2">
        <v>69467</v>
      </c>
      <c r="B348" s="3" t="s">
        <v>510</v>
      </c>
      <c r="C348" s="5" t="s">
        <v>19</v>
      </c>
      <c r="D348" s="25"/>
      <c r="E348" s="26"/>
      <c r="F348" s="16">
        <v>12</v>
      </c>
      <c r="G348" s="22">
        <v>0</v>
      </c>
      <c r="H348" s="22">
        <v>0</v>
      </c>
      <c r="I348" s="6">
        <v>43069</v>
      </c>
      <c r="J348" s="7">
        <v>78</v>
      </c>
      <c r="K348" s="8">
        <v>2018</v>
      </c>
      <c r="L348" s="6">
        <v>43549</v>
      </c>
      <c r="M348" s="5"/>
      <c r="N348" s="6">
        <v>43516</v>
      </c>
      <c r="O348" s="3" t="s">
        <v>1316</v>
      </c>
      <c r="P348" s="3"/>
      <c r="Q348" s="6"/>
      <c r="R348" s="46"/>
      <c r="S348" s="46"/>
      <c r="T348" s="21"/>
      <c r="U348" s="21" t="s">
        <v>1110</v>
      </c>
      <c r="V348" s="260" t="s">
        <v>1553</v>
      </c>
      <c r="W348" s="261" t="s">
        <v>1553</v>
      </c>
      <c r="X348" s="38" t="str">
        <f>"*"</f>
        <v>*</v>
      </c>
    </row>
    <row r="349" spans="1:24" x14ac:dyDescent="0.3">
      <c r="A349" s="2">
        <v>69468</v>
      </c>
      <c r="B349" s="3" t="s">
        <v>511</v>
      </c>
      <c r="C349" s="5" t="s">
        <v>19</v>
      </c>
      <c r="D349" s="25"/>
      <c r="E349" s="26"/>
      <c r="F349" s="16">
        <v>12</v>
      </c>
      <c r="G349" s="22">
        <v>0</v>
      </c>
      <c r="H349" s="22">
        <v>0</v>
      </c>
      <c r="I349" s="6">
        <v>43069</v>
      </c>
      <c r="J349" s="7">
        <v>78</v>
      </c>
      <c r="K349" s="8">
        <v>2018</v>
      </c>
      <c r="L349" s="6">
        <v>43549</v>
      </c>
      <c r="M349" s="5"/>
      <c r="N349" s="6">
        <v>43516</v>
      </c>
      <c r="O349" s="3" t="s">
        <v>1316</v>
      </c>
      <c r="P349" s="3"/>
      <c r="Q349" s="6"/>
      <c r="R349" s="46"/>
      <c r="S349" s="46"/>
      <c r="T349" s="21"/>
      <c r="U349" s="21" t="s">
        <v>1110</v>
      </c>
      <c r="V349" s="260" t="s">
        <v>1553</v>
      </c>
      <c r="W349" s="261" t="s">
        <v>1553</v>
      </c>
      <c r="X349" s="38" t="str">
        <f>"*"</f>
        <v>*</v>
      </c>
    </row>
    <row r="350" spans="1:24" x14ac:dyDescent="0.3">
      <c r="A350" s="2">
        <v>69469</v>
      </c>
      <c r="B350" s="3" t="s">
        <v>512</v>
      </c>
      <c r="C350" s="5" t="s">
        <v>19</v>
      </c>
      <c r="D350" s="25"/>
      <c r="E350" s="26"/>
      <c r="F350" s="16">
        <v>12</v>
      </c>
      <c r="G350" s="22">
        <v>0</v>
      </c>
      <c r="H350" s="22">
        <v>0</v>
      </c>
      <c r="I350" s="6">
        <v>43069</v>
      </c>
      <c r="J350" s="7">
        <v>78</v>
      </c>
      <c r="K350" s="8">
        <v>2018</v>
      </c>
      <c r="L350" s="6">
        <v>43549</v>
      </c>
      <c r="M350" s="5"/>
      <c r="N350" s="6">
        <v>43516</v>
      </c>
      <c r="O350" s="3" t="s">
        <v>1316</v>
      </c>
      <c r="P350" s="3"/>
      <c r="Q350" s="6"/>
      <c r="R350" s="46"/>
      <c r="S350" s="46"/>
      <c r="T350" s="21"/>
      <c r="U350" s="21" t="s">
        <v>1110</v>
      </c>
      <c r="V350" s="260" t="s">
        <v>1553</v>
      </c>
      <c r="W350" s="261" t="s">
        <v>1553</v>
      </c>
      <c r="X350" s="38" t="str">
        <f>"*"</f>
        <v>*</v>
      </c>
    </row>
    <row r="351" spans="1:24" x14ac:dyDescent="0.3">
      <c r="A351" s="2">
        <v>69470</v>
      </c>
      <c r="B351" s="3" t="s">
        <v>513</v>
      </c>
      <c r="C351" s="5" t="s">
        <v>19</v>
      </c>
      <c r="D351" s="25"/>
      <c r="E351" s="26"/>
      <c r="F351" s="16">
        <v>12</v>
      </c>
      <c r="G351" s="22">
        <v>0</v>
      </c>
      <c r="H351" s="22">
        <v>0</v>
      </c>
      <c r="I351" s="6">
        <v>43069</v>
      </c>
      <c r="J351" s="7">
        <v>78</v>
      </c>
      <c r="K351" s="8">
        <v>2018</v>
      </c>
      <c r="L351" s="6">
        <v>43549</v>
      </c>
      <c r="M351" s="5"/>
      <c r="N351" s="6">
        <v>43516</v>
      </c>
      <c r="O351" s="3" t="s">
        <v>1316</v>
      </c>
      <c r="P351" s="3"/>
      <c r="Q351" s="6"/>
      <c r="R351" s="46"/>
      <c r="S351" s="46"/>
      <c r="T351" s="21"/>
      <c r="U351" s="21" t="s">
        <v>1110</v>
      </c>
      <c r="V351" s="260" t="s">
        <v>1553</v>
      </c>
      <c r="W351" s="261" t="s">
        <v>1553</v>
      </c>
      <c r="X351" s="38" t="str">
        <f>"*"</f>
        <v>*</v>
      </c>
    </row>
    <row r="352" spans="1:24" x14ac:dyDescent="0.3">
      <c r="A352" s="2">
        <v>69473</v>
      </c>
      <c r="B352" s="3" t="s">
        <v>681</v>
      </c>
      <c r="C352" s="5" t="s">
        <v>3</v>
      </c>
      <c r="D352" s="25"/>
      <c r="E352" s="26"/>
      <c r="F352" s="16">
        <v>12</v>
      </c>
      <c r="G352" s="22">
        <v>0</v>
      </c>
      <c r="H352" s="22">
        <v>0</v>
      </c>
      <c r="I352" s="6">
        <v>42979</v>
      </c>
      <c r="J352" s="7">
        <v>58</v>
      </c>
      <c r="K352" s="8">
        <v>2018</v>
      </c>
      <c r="L352" s="6">
        <v>43532</v>
      </c>
      <c r="M352" s="5"/>
      <c r="N352" s="6">
        <v>43516</v>
      </c>
      <c r="O352" s="3" t="s">
        <v>1316</v>
      </c>
      <c r="P352" s="3"/>
      <c r="Q352" s="6"/>
      <c r="R352" s="46"/>
      <c r="S352" s="46"/>
      <c r="T352" s="21"/>
      <c r="U352" s="21" t="s">
        <v>1093</v>
      </c>
      <c r="V352" s="260" t="s">
        <v>1553</v>
      </c>
      <c r="W352" s="261" t="s">
        <v>1553</v>
      </c>
      <c r="X352" s="38" t="str">
        <f>"*"</f>
        <v>*</v>
      </c>
    </row>
    <row r="353" spans="1:24" x14ac:dyDescent="0.3">
      <c r="A353" s="2">
        <v>70967</v>
      </c>
      <c r="B353" s="3" t="s">
        <v>81</v>
      </c>
      <c r="C353" s="5" t="s">
        <v>3</v>
      </c>
      <c r="D353" s="25">
        <v>61</v>
      </c>
      <c r="E353" s="26">
        <v>3</v>
      </c>
      <c r="F353" s="16">
        <v>12</v>
      </c>
      <c r="G353" s="22">
        <v>7</v>
      </c>
      <c r="H353" s="22">
        <v>80</v>
      </c>
      <c r="I353" s="6">
        <v>43307</v>
      </c>
      <c r="J353" s="7">
        <v>169</v>
      </c>
      <c r="K353" s="8">
        <v>2017</v>
      </c>
      <c r="L353" s="6">
        <v>43378</v>
      </c>
      <c r="M353" s="5"/>
      <c r="N353" s="6">
        <v>43675</v>
      </c>
      <c r="O353" s="3" t="s">
        <v>1316</v>
      </c>
      <c r="P353" s="3" t="s">
        <v>1662</v>
      </c>
      <c r="Q353" s="6">
        <v>43437</v>
      </c>
      <c r="R353" s="46"/>
      <c r="S353" s="46" t="s">
        <v>1380</v>
      </c>
      <c r="T353" s="50" t="s">
        <v>1661</v>
      </c>
      <c r="U353" s="21" t="s">
        <v>1380</v>
      </c>
      <c r="V353" s="260" t="s">
        <v>1551</v>
      </c>
      <c r="W353" s="261">
        <v>43675.470439814817</v>
      </c>
      <c r="X353" s="38" t="s">
        <v>1555</v>
      </c>
    </row>
    <row r="354" spans="1:24" x14ac:dyDescent="0.3">
      <c r="A354" s="2">
        <v>70967</v>
      </c>
      <c r="B354" s="3" t="s">
        <v>81</v>
      </c>
      <c r="C354" s="5" t="s">
        <v>3</v>
      </c>
      <c r="D354" s="25">
        <v>61</v>
      </c>
      <c r="E354" s="26">
        <v>3</v>
      </c>
      <c r="F354" s="16">
        <v>12</v>
      </c>
      <c r="G354" s="22">
        <v>7</v>
      </c>
      <c r="H354" s="22">
        <v>80</v>
      </c>
      <c r="I354" s="6">
        <v>43307</v>
      </c>
      <c r="J354" s="7">
        <v>228</v>
      </c>
      <c r="K354" s="8">
        <v>2018</v>
      </c>
      <c r="L354" s="6">
        <v>43787</v>
      </c>
      <c r="M354" s="5"/>
      <c r="N354" s="6">
        <v>43684</v>
      </c>
      <c r="O354" s="3" t="s">
        <v>1660</v>
      </c>
      <c r="P354" s="3" t="s">
        <v>1662</v>
      </c>
      <c r="Q354" s="6">
        <v>43437</v>
      </c>
      <c r="R354" s="46"/>
      <c r="S354" s="46" t="s">
        <v>1380</v>
      </c>
      <c r="T354" s="50" t="s">
        <v>1661</v>
      </c>
      <c r="U354" s="21" t="s">
        <v>1560</v>
      </c>
      <c r="V354" s="260" t="s">
        <v>1551</v>
      </c>
      <c r="W354" s="261">
        <v>43675.470509259256</v>
      </c>
      <c r="X354" s="38" t="s">
        <v>1555</v>
      </c>
    </row>
    <row r="355" spans="1:24" x14ac:dyDescent="0.3">
      <c r="A355" s="2">
        <v>72052</v>
      </c>
      <c r="B355" s="3" t="s">
        <v>1285</v>
      </c>
      <c r="C355" s="5" t="s">
        <v>97</v>
      </c>
      <c r="D355" s="25"/>
      <c r="E355" s="26"/>
      <c r="F355" s="16">
        <v>12</v>
      </c>
      <c r="G355" s="22">
        <v>0</v>
      </c>
      <c r="H355" s="22">
        <v>0</v>
      </c>
      <c r="I355" s="6">
        <v>43348</v>
      </c>
      <c r="J355" s="7">
        <v>34</v>
      </c>
      <c r="K355" s="8">
        <v>2018</v>
      </c>
      <c r="L355" s="6">
        <v>43515</v>
      </c>
      <c r="M355" s="5"/>
      <c r="N355" s="6">
        <v>43516</v>
      </c>
      <c r="O355" s="3" t="s">
        <v>1357</v>
      </c>
      <c r="P355" s="3"/>
      <c r="Q355" s="6"/>
      <c r="R355" s="46"/>
      <c r="S355" s="46"/>
      <c r="T355" s="21"/>
      <c r="U355" s="21" t="s">
        <v>1089</v>
      </c>
      <c r="V355" s="260" t="s">
        <v>1553</v>
      </c>
      <c r="W355" s="261" t="s">
        <v>1553</v>
      </c>
      <c r="X355" s="38" t="str">
        <f>"*"</f>
        <v>*</v>
      </c>
    </row>
    <row r="356" spans="1:24" x14ac:dyDescent="0.3">
      <c r="A356" s="2">
        <v>72052</v>
      </c>
      <c r="B356" s="3" t="s">
        <v>1471</v>
      </c>
      <c r="C356" s="5" t="s">
        <v>97</v>
      </c>
      <c r="D356" s="25">
        <v>76</v>
      </c>
      <c r="E356" s="26">
        <v>5</v>
      </c>
      <c r="F356" s="16">
        <v>12</v>
      </c>
      <c r="G356" s="22">
        <v>3.3333333333333335</v>
      </c>
      <c r="H356" s="22">
        <v>40</v>
      </c>
      <c r="I356" s="6">
        <v>43434</v>
      </c>
      <c r="J356" s="7">
        <v>34</v>
      </c>
      <c r="K356" s="8">
        <v>2018</v>
      </c>
      <c r="L356" s="6">
        <v>43515</v>
      </c>
      <c r="M356" s="5"/>
      <c r="N356" s="6">
        <v>43606</v>
      </c>
      <c r="O356" s="3" t="s">
        <v>1357</v>
      </c>
      <c r="P356" s="3" t="s">
        <v>1557</v>
      </c>
      <c r="Q356" s="6">
        <v>43605</v>
      </c>
      <c r="R356" s="46"/>
      <c r="S356" s="46"/>
      <c r="T356" s="21"/>
      <c r="U356" s="21" t="s">
        <v>1535</v>
      </c>
      <c r="V356" s="260" t="s">
        <v>1551</v>
      </c>
      <c r="W356" s="261">
        <v>43606.657384259262</v>
      </c>
      <c r="X356" s="38" t="s">
        <v>1555</v>
      </c>
    </row>
    <row r="357" spans="1:24" x14ac:dyDescent="0.3">
      <c r="A357" s="2">
        <v>72357</v>
      </c>
      <c r="B357" s="3" t="s">
        <v>491</v>
      </c>
      <c r="C357" s="5" t="s">
        <v>47</v>
      </c>
      <c r="D357" s="25"/>
      <c r="E357" s="26"/>
      <c r="F357" s="16">
        <v>12</v>
      </c>
      <c r="G357" s="22">
        <v>0</v>
      </c>
      <c r="H357" s="22">
        <v>0</v>
      </c>
      <c r="I357" s="6">
        <v>43069</v>
      </c>
      <c r="J357" s="7">
        <v>78</v>
      </c>
      <c r="K357" s="8">
        <v>2018</v>
      </c>
      <c r="L357" s="6">
        <v>43549</v>
      </c>
      <c r="M357" s="5"/>
      <c r="N357" s="6">
        <v>43516</v>
      </c>
      <c r="O357" s="3" t="s">
        <v>1316</v>
      </c>
      <c r="P357" s="3"/>
      <c r="Q357" s="6"/>
      <c r="R357" s="46"/>
      <c r="S357" s="46"/>
      <c r="T357" s="21"/>
      <c r="U357" s="21" t="s">
        <v>1110</v>
      </c>
      <c r="V357" s="260" t="s">
        <v>1553</v>
      </c>
      <c r="W357" s="261" t="s">
        <v>1553</v>
      </c>
      <c r="X357" s="38" t="str">
        <f>"*"</f>
        <v>*</v>
      </c>
    </row>
    <row r="358" spans="1:24" x14ac:dyDescent="0.3">
      <c r="A358" s="2">
        <v>73680</v>
      </c>
      <c r="B358" s="3" t="s">
        <v>601</v>
      </c>
      <c r="C358" s="5" t="s">
        <v>3</v>
      </c>
      <c r="D358" s="25">
        <v>61</v>
      </c>
      <c r="E358" s="26">
        <v>8</v>
      </c>
      <c r="F358" s="16">
        <v>12</v>
      </c>
      <c r="G358" s="22">
        <v>0</v>
      </c>
      <c r="H358" s="22">
        <v>0</v>
      </c>
      <c r="I358" s="6">
        <v>43418</v>
      </c>
      <c r="J358" s="7">
        <v>20</v>
      </c>
      <c r="K358" s="8">
        <v>2018</v>
      </c>
      <c r="L358" s="6">
        <v>43486</v>
      </c>
      <c r="M358" s="5"/>
      <c r="N358" s="6">
        <v>43675</v>
      </c>
      <c r="O358" s="3" t="s">
        <v>1341</v>
      </c>
      <c r="P358" s="3" t="s">
        <v>1742</v>
      </c>
      <c r="Q358" s="6">
        <v>43657</v>
      </c>
      <c r="R358" s="46"/>
      <c r="S358" s="46" t="s">
        <v>1380</v>
      </c>
      <c r="T358" s="50" t="s">
        <v>1741</v>
      </c>
      <c r="U358" s="21" t="s">
        <v>1941</v>
      </c>
      <c r="V358" s="260" t="s">
        <v>1551</v>
      </c>
      <c r="W358" s="261">
        <v>43675.376851851855</v>
      </c>
      <c r="X358" s="38" t="s">
        <v>1555</v>
      </c>
    </row>
    <row r="359" spans="1:24" x14ac:dyDescent="0.3">
      <c r="A359" s="2">
        <v>73711</v>
      </c>
      <c r="B359" s="3" t="s">
        <v>1200</v>
      </c>
      <c r="C359" s="5" t="s">
        <v>97</v>
      </c>
      <c r="D359" s="25"/>
      <c r="E359" s="26"/>
      <c r="F359" s="16">
        <v>12</v>
      </c>
      <c r="G359" s="22">
        <v>0</v>
      </c>
      <c r="H359" s="22">
        <v>0</v>
      </c>
      <c r="I359" s="6">
        <v>43348</v>
      </c>
      <c r="J359" s="7">
        <v>34</v>
      </c>
      <c r="K359" s="8">
        <v>2018</v>
      </c>
      <c r="L359" s="6">
        <v>43515</v>
      </c>
      <c r="M359" s="5"/>
      <c r="N359" s="6">
        <v>43516</v>
      </c>
      <c r="O359" s="3" t="s">
        <v>1357</v>
      </c>
      <c r="P359" s="3"/>
      <c r="Q359" s="6"/>
      <c r="R359" s="46"/>
      <c r="S359" s="46"/>
      <c r="T359" s="21"/>
      <c r="U359" s="21" t="s">
        <v>1089</v>
      </c>
      <c r="V359" s="260" t="s">
        <v>1553</v>
      </c>
      <c r="W359" s="261" t="s">
        <v>1553</v>
      </c>
      <c r="X359" s="38" t="str">
        <f>"*"</f>
        <v>*</v>
      </c>
    </row>
    <row r="360" spans="1:24" x14ac:dyDescent="0.3">
      <c r="A360" s="2">
        <v>74124</v>
      </c>
      <c r="B360" s="3" t="s">
        <v>67</v>
      </c>
      <c r="C360" s="5" t="s">
        <v>47</v>
      </c>
      <c r="D360" s="25"/>
      <c r="E360" s="26"/>
      <c r="F360" s="16">
        <v>12</v>
      </c>
      <c r="G360" s="22">
        <v>383.33333333333331</v>
      </c>
      <c r="H360" s="22">
        <v>4600</v>
      </c>
      <c r="I360" s="6">
        <v>43069</v>
      </c>
      <c r="J360" s="7">
        <v>78</v>
      </c>
      <c r="K360" s="8">
        <v>2018</v>
      </c>
      <c r="L360" s="6">
        <v>43549</v>
      </c>
      <c r="M360" s="5"/>
      <c r="N360" s="6">
        <v>43516</v>
      </c>
      <c r="O360" s="3" t="s">
        <v>1316</v>
      </c>
      <c r="P360" s="3"/>
      <c r="Q360" s="6"/>
      <c r="R360" s="46"/>
      <c r="S360" s="46"/>
      <c r="T360" s="21"/>
      <c r="U360" s="21" t="s">
        <v>1110</v>
      </c>
      <c r="V360" s="260" t="s">
        <v>1553</v>
      </c>
      <c r="W360" s="261" t="s">
        <v>1553</v>
      </c>
      <c r="X360" s="38" t="str">
        <f>"*"</f>
        <v>*</v>
      </c>
    </row>
    <row r="361" spans="1:24" x14ac:dyDescent="0.3">
      <c r="A361" s="2">
        <v>74976</v>
      </c>
      <c r="B361" s="3" t="s">
        <v>178</v>
      </c>
      <c r="C361" s="5" t="s">
        <v>3</v>
      </c>
      <c r="D361" s="25">
        <v>61</v>
      </c>
      <c r="E361" s="26">
        <v>8</v>
      </c>
      <c r="F361" s="16">
        <v>12</v>
      </c>
      <c r="G361" s="22">
        <v>10</v>
      </c>
      <c r="H361" s="22">
        <v>110</v>
      </c>
      <c r="I361" s="6">
        <v>43307</v>
      </c>
      <c r="J361" s="7">
        <v>169</v>
      </c>
      <c r="K361" s="8">
        <v>2017</v>
      </c>
      <c r="L361" s="6">
        <v>43378</v>
      </c>
      <c r="M361" s="5"/>
      <c r="N361" s="6">
        <v>43675</v>
      </c>
      <c r="O361" s="3" t="s">
        <v>1316</v>
      </c>
      <c r="P361" s="3" t="s">
        <v>1662</v>
      </c>
      <c r="Q361" s="6">
        <v>43437</v>
      </c>
      <c r="R361" s="46"/>
      <c r="S361" s="46" t="s">
        <v>1380</v>
      </c>
      <c r="T361" s="50" t="s">
        <v>1661</v>
      </c>
      <c r="U361" s="21" t="s">
        <v>1380</v>
      </c>
      <c r="V361" s="260" t="s">
        <v>1551</v>
      </c>
      <c r="W361" s="261">
        <v>43675.470914351848</v>
      </c>
      <c r="X361" s="38" t="s">
        <v>1555</v>
      </c>
    </row>
    <row r="362" spans="1:24" x14ac:dyDescent="0.3">
      <c r="A362" s="2">
        <v>74976</v>
      </c>
      <c r="B362" s="3" t="s">
        <v>178</v>
      </c>
      <c r="C362" s="5" t="s">
        <v>3</v>
      </c>
      <c r="D362" s="25">
        <v>61</v>
      </c>
      <c r="E362" s="26">
        <v>8</v>
      </c>
      <c r="F362" s="16">
        <v>12</v>
      </c>
      <c r="G362" s="22">
        <v>10</v>
      </c>
      <c r="H362" s="22">
        <v>110</v>
      </c>
      <c r="I362" s="6">
        <v>43307</v>
      </c>
      <c r="J362" s="7">
        <v>228</v>
      </c>
      <c r="K362" s="8">
        <v>2018</v>
      </c>
      <c r="L362" s="6">
        <v>43787</v>
      </c>
      <c r="M362" s="5"/>
      <c r="N362" s="6">
        <v>43684</v>
      </c>
      <c r="O362" s="3" t="s">
        <v>1660</v>
      </c>
      <c r="P362" s="3" t="s">
        <v>1662</v>
      </c>
      <c r="Q362" s="6">
        <v>43437</v>
      </c>
      <c r="R362" s="46">
        <v>35</v>
      </c>
      <c r="S362" s="46" t="s">
        <v>1953</v>
      </c>
      <c r="T362" s="50" t="s">
        <v>1661</v>
      </c>
      <c r="U362" s="21" t="s">
        <v>1948</v>
      </c>
      <c r="V362" s="260" t="s">
        <v>1551</v>
      </c>
      <c r="W362" s="261">
        <v>43675.474814814814</v>
      </c>
      <c r="X362" s="38" t="s">
        <v>1555</v>
      </c>
    </row>
    <row r="363" spans="1:24" x14ac:dyDescent="0.3">
      <c r="A363" s="2">
        <v>74979</v>
      </c>
      <c r="B363" s="3" t="s">
        <v>177</v>
      </c>
      <c r="C363" s="5" t="s">
        <v>3</v>
      </c>
      <c r="D363" s="25">
        <v>61</v>
      </c>
      <c r="E363" s="26">
        <v>8</v>
      </c>
      <c r="F363" s="16">
        <v>12</v>
      </c>
      <c r="G363" s="22">
        <v>5</v>
      </c>
      <c r="H363" s="22">
        <v>60</v>
      </c>
      <c r="I363" s="6">
        <v>43307</v>
      </c>
      <c r="J363" s="7">
        <v>169</v>
      </c>
      <c r="K363" s="8">
        <v>2017</v>
      </c>
      <c r="L363" s="6">
        <v>43378</v>
      </c>
      <c r="M363" s="5"/>
      <c r="N363" s="6">
        <v>43675</v>
      </c>
      <c r="O363" s="3" t="s">
        <v>1316</v>
      </c>
      <c r="P363" s="3" t="s">
        <v>1662</v>
      </c>
      <c r="Q363" s="6">
        <v>43437</v>
      </c>
      <c r="R363" s="46"/>
      <c r="S363" s="46" t="s">
        <v>1380</v>
      </c>
      <c r="T363" s="50" t="s">
        <v>1661</v>
      </c>
      <c r="U363" s="21" t="s">
        <v>1380</v>
      </c>
      <c r="V363" s="260" t="s">
        <v>1551</v>
      </c>
      <c r="W363" s="261">
        <v>43675.471250000002</v>
      </c>
      <c r="X363" s="38" t="s">
        <v>1555</v>
      </c>
    </row>
    <row r="364" spans="1:24" x14ac:dyDescent="0.3">
      <c r="A364" s="2">
        <v>74979</v>
      </c>
      <c r="B364" s="3" t="s">
        <v>177</v>
      </c>
      <c r="C364" s="5" t="s">
        <v>3</v>
      </c>
      <c r="D364" s="25">
        <v>61</v>
      </c>
      <c r="E364" s="26">
        <v>8</v>
      </c>
      <c r="F364" s="16">
        <v>12</v>
      </c>
      <c r="G364" s="22">
        <v>5</v>
      </c>
      <c r="H364" s="22">
        <v>60</v>
      </c>
      <c r="I364" s="6">
        <v>43307</v>
      </c>
      <c r="J364" s="7">
        <v>228</v>
      </c>
      <c r="K364" s="8">
        <v>2018</v>
      </c>
      <c r="L364" s="6">
        <v>43787</v>
      </c>
      <c r="M364" s="5"/>
      <c r="N364" s="6">
        <v>43684</v>
      </c>
      <c r="O364" s="3" t="s">
        <v>1660</v>
      </c>
      <c r="P364" s="3" t="s">
        <v>1662</v>
      </c>
      <c r="Q364" s="6">
        <v>43437</v>
      </c>
      <c r="R364" s="46"/>
      <c r="S364" s="46" t="s">
        <v>1380</v>
      </c>
      <c r="T364" s="50" t="s">
        <v>1661</v>
      </c>
      <c r="U364" s="21" t="s">
        <v>1560</v>
      </c>
      <c r="V364" s="260" t="s">
        <v>1551</v>
      </c>
      <c r="W364" s="261">
        <v>43675.471319444441</v>
      </c>
      <c r="X364" s="38" t="s">
        <v>1555</v>
      </c>
    </row>
    <row r="365" spans="1:24" x14ac:dyDescent="0.3">
      <c r="A365" s="2">
        <v>75334</v>
      </c>
      <c r="B365" s="3" t="s">
        <v>1047</v>
      </c>
      <c r="C365" s="5" t="s">
        <v>94</v>
      </c>
      <c r="D365" s="25">
        <v>69</v>
      </c>
      <c r="E365" s="26">
        <v>1</v>
      </c>
      <c r="F365" s="16">
        <v>12</v>
      </c>
      <c r="G365" s="22">
        <v>50</v>
      </c>
      <c r="H365" s="22">
        <v>600</v>
      </c>
      <c r="I365" s="6">
        <v>43392</v>
      </c>
      <c r="J365" s="7">
        <v>2</v>
      </c>
      <c r="K365" s="8">
        <v>2018</v>
      </c>
      <c r="L365" s="6">
        <v>43472</v>
      </c>
      <c r="M365" s="5"/>
      <c r="N365" s="6">
        <v>43608</v>
      </c>
      <c r="O365" s="3" t="s">
        <v>1317</v>
      </c>
      <c r="P365" s="3" t="s">
        <v>1525</v>
      </c>
      <c r="Q365" s="6">
        <v>43587</v>
      </c>
      <c r="R365" s="46"/>
      <c r="S365" s="46"/>
      <c r="T365" s="21"/>
      <c r="U365" s="21" t="s">
        <v>1535</v>
      </c>
      <c r="V365" s="260" t="s">
        <v>1551</v>
      </c>
      <c r="W365" s="261">
        <v>43608.501481481479</v>
      </c>
      <c r="X365" s="38" t="s">
        <v>1555</v>
      </c>
    </row>
    <row r="366" spans="1:24" x14ac:dyDescent="0.3">
      <c r="A366" s="2">
        <v>75938</v>
      </c>
      <c r="B366" s="3" t="s">
        <v>1218</v>
      </c>
      <c r="C366" s="5" t="s">
        <v>86</v>
      </c>
      <c r="D366" s="25"/>
      <c r="E366" s="26"/>
      <c r="F366" s="16">
        <v>12</v>
      </c>
      <c r="G366" s="22">
        <v>2083.3333333333335</v>
      </c>
      <c r="H366" s="22">
        <v>25000</v>
      </c>
      <c r="I366" s="6">
        <v>43074</v>
      </c>
      <c r="J366" s="7">
        <v>61</v>
      </c>
      <c r="K366" s="8">
        <v>2018</v>
      </c>
      <c r="L366" s="6">
        <v>43536</v>
      </c>
      <c r="M366" s="5"/>
      <c r="N366" s="6">
        <v>43516</v>
      </c>
      <c r="O366" s="3" t="s">
        <v>1348</v>
      </c>
      <c r="P366" s="3"/>
      <c r="Q366" s="6"/>
      <c r="R366" s="46"/>
      <c r="S366" s="46"/>
      <c r="T366" s="21"/>
      <c r="U366" s="21" t="s">
        <v>1163</v>
      </c>
      <c r="V366" s="260" t="s">
        <v>1553</v>
      </c>
      <c r="W366" s="261" t="s">
        <v>1553</v>
      </c>
      <c r="X366" s="38" t="str">
        <f>"*"</f>
        <v>*</v>
      </c>
    </row>
    <row r="367" spans="1:24" x14ac:dyDescent="0.3">
      <c r="A367" s="2">
        <v>76217</v>
      </c>
      <c r="B367" s="3" t="s">
        <v>89</v>
      </c>
      <c r="C367" s="5" t="s">
        <v>18</v>
      </c>
      <c r="D367" s="25"/>
      <c r="E367" s="26"/>
      <c r="F367" s="16">
        <v>12</v>
      </c>
      <c r="G367" s="22">
        <v>3</v>
      </c>
      <c r="H367" s="22">
        <v>30</v>
      </c>
      <c r="I367" s="6">
        <v>43322</v>
      </c>
      <c r="J367" s="7">
        <v>175</v>
      </c>
      <c r="K367" s="8">
        <v>2017</v>
      </c>
      <c r="L367" s="6">
        <v>43383</v>
      </c>
      <c r="M367" s="5"/>
      <c r="N367" s="6">
        <v>43685</v>
      </c>
      <c r="O367" s="3" t="s">
        <v>1368</v>
      </c>
      <c r="P367" s="3" t="s">
        <v>2013</v>
      </c>
      <c r="Q367" s="6">
        <v>43679</v>
      </c>
      <c r="R367" s="46"/>
      <c r="S367" s="46" t="s">
        <v>1380</v>
      </c>
      <c r="T367" s="50" t="s">
        <v>2015</v>
      </c>
      <c r="U367" s="21" t="s">
        <v>1941</v>
      </c>
      <c r="V367" s="260" t="s">
        <v>1551</v>
      </c>
      <c r="W367" s="261">
        <v>43685.446516203701</v>
      </c>
      <c r="X367" s="38" t="s">
        <v>1555</v>
      </c>
    </row>
    <row r="368" spans="1:24" x14ac:dyDescent="0.3">
      <c r="A368" s="2">
        <v>76218</v>
      </c>
      <c r="B368" s="3" t="s">
        <v>220</v>
      </c>
      <c r="C368" s="5" t="s">
        <v>3</v>
      </c>
      <c r="D368" s="25">
        <v>51</v>
      </c>
      <c r="E368" s="26">
        <v>17</v>
      </c>
      <c r="F368" s="16">
        <v>12</v>
      </c>
      <c r="G368" s="22">
        <v>1</v>
      </c>
      <c r="H368" s="87">
        <v>10</v>
      </c>
      <c r="I368" s="6">
        <v>43322</v>
      </c>
      <c r="J368" s="7">
        <v>200</v>
      </c>
      <c r="K368" s="8">
        <v>2017</v>
      </c>
      <c r="L368" s="6">
        <v>43425</v>
      </c>
      <c r="M368" s="5"/>
      <c r="N368" s="6">
        <v>43683</v>
      </c>
      <c r="O368" s="3" t="s">
        <v>1347</v>
      </c>
      <c r="P368" s="3" t="s">
        <v>1526</v>
      </c>
      <c r="Q368" s="6">
        <v>43657</v>
      </c>
      <c r="R368" s="46"/>
      <c r="S368" s="46" t="s">
        <v>1380</v>
      </c>
      <c r="T368" s="50" t="s">
        <v>1573</v>
      </c>
      <c r="U368" s="21" t="s">
        <v>1380</v>
      </c>
      <c r="V368" s="260" t="s">
        <v>1551</v>
      </c>
      <c r="W368" s="261">
        <v>43683.691354166665</v>
      </c>
      <c r="X368" s="38" t="s">
        <v>1555</v>
      </c>
    </row>
    <row r="369" spans="1:24" x14ac:dyDescent="0.3">
      <c r="A369" s="2">
        <v>76776</v>
      </c>
      <c r="B369" s="3" t="s">
        <v>72</v>
      </c>
      <c r="C369" s="5" t="s">
        <v>47</v>
      </c>
      <c r="D369" s="25"/>
      <c r="E369" s="26"/>
      <c r="F369" s="16">
        <v>12</v>
      </c>
      <c r="G369" s="22">
        <v>1250</v>
      </c>
      <c r="H369" s="22">
        <v>15000</v>
      </c>
      <c r="I369" s="6">
        <v>43069</v>
      </c>
      <c r="J369" s="7">
        <v>78</v>
      </c>
      <c r="K369" s="8">
        <v>2018</v>
      </c>
      <c r="L369" s="6">
        <v>43549</v>
      </c>
      <c r="M369" s="5"/>
      <c r="N369" s="6">
        <v>43516</v>
      </c>
      <c r="O369" s="3" t="s">
        <v>1316</v>
      </c>
      <c r="P369" s="3"/>
      <c r="Q369" s="6"/>
      <c r="R369" s="46"/>
      <c r="S369" s="46"/>
      <c r="T369" s="21"/>
      <c r="U369" s="21" t="s">
        <v>1110</v>
      </c>
      <c r="V369" s="260" t="s">
        <v>1553</v>
      </c>
      <c r="W369" s="261" t="s">
        <v>1553</v>
      </c>
      <c r="X369" s="38" t="str">
        <f>"*"</f>
        <v>*</v>
      </c>
    </row>
    <row r="370" spans="1:24" x14ac:dyDescent="0.3">
      <c r="A370" s="2">
        <v>76777</v>
      </c>
      <c r="B370" s="3" t="s">
        <v>71</v>
      </c>
      <c r="C370" s="5" t="s">
        <v>47</v>
      </c>
      <c r="D370" s="25"/>
      <c r="E370" s="26"/>
      <c r="F370" s="16">
        <v>12</v>
      </c>
      <c r="G370" s="22">
        <v>250</v>
      </c>
      <c r="H370" s="22">
        <v>3000</v>
      </c>
      <c r="I370" s="6">
        <v>43069</v>
      </c>
      <c r="J370" s="7">
        <v>78</v>
      </c>
      <c r="K370" s="8">
        <v>2018</v>
      </c>
      <c r="L370" s="6">
        <v>43549</v>
      </c>
      <c r="M370" s="5"/>
      <c r="N370" s="6">
        <v>43516</v>
      </c>
      <c r="O370" s="3" t="s">
        <v>1316</v>
      </c>
      <c r="P370" s="3"/>
      <c r="Q370" s="6"/>
      <c r="R370" s="46"/>
      <c r="S370" s="46"/>
      <c r="T370" s="21"/>
      <c r="U370" s="21" t="s">
        <v>1110</v>
      </c>
      <c r="V370" s="260" t="s">
        <v>1553</v>
      </c>
      <c r="W370" s="261" t="s">
        <v>1553</v>
      </c>
      <c r="X370" s="38" t="str">
        <f>"*"</f>
        <v>*</v>
      </c>
    </row>
    <row r="371" spans="1:24" x14ac:dyDescent="0.3">
      <c r="A371" s="2">
        <v>76780</v>
      </c>
      <c r="B371" s="3" t="s">
        <v>514</v>
      </c>
      <c r="C371" s="5" t="s">
        <v>47</v>
      </c>
      <c r="D371" s="25"/>
      <c r="E371" s="26"/>
      <c r="F371" s="16">
        <v>12</v>
      </c>
      <c r="G371" s="22">
        <v>291.66666666666669</v>
      </c>
      <c r="H371" s="22">
        <v>3500</v>
      </c>
      <c r="I371" s="6">
        <v>43069</v>
      </c>
      <c r="J371" s="7">
        <v>78</v>
      </c>
      <c r="K371" s="8">
        <v>2018</v>
      </c>
      <c r="L371" s="6">
        <v>43549</v>
      </c>
      <c r="M371" s="5"/>
      <c r="N371" s="6">
        <v>43516</v>
      </c>
      <c r="O371" s="3" t="s">
        <v>1316</v>
      </c>
      <c r="P371" s="3"/>
      <c r="Q371" s="6"/>
      <c r="R371" s="46"/>
      <c r="S371" s="46"/>
      <c r="T371" s="21"/>
      <c r="U371" s="21" t="s">
        <v>1110</v>
      </c>
      <c r="V371" s="260" t="s">
        <v>1553</v>
      </c>
      <c r="W371" s="261" t="s">
        <v>1553</v>
      </c>
      <c r="X371" s="38" t="str">
        <f>"*"</f>
        <v>*</v>
      </c>
    </row>
    <row r="372" spans="1:24" x14ac:dyDescent="0.3">
      <c r="A372" s="2">
        <v>76780</v>
      </c>
      <c r="B372" s="3" t="s">
        <v>1097</v>
      </c>
      <c r="C372" s="5" t="s">
        <v>47</v>
      </c>
      <c r="D372" s="25">
        <v>55</v>
      </c>
      <c r="E372" s="26">
        <v>19</v>
      </c>
      <c r="F372" s="16">
        <v>12</v>
      </c>
      <c r="G372" s="22">
        <v>292</v>
      </c>
      <c r="H372" s="22">
        <v>3500</v>
      </c>
      <c r="I372" s="6">
        <v>43454</v>
      </c>
      <c r="J372" s="7">
        <v>126</v>
      </c>
      <c r="K372" s="8">
        <v>2019</v>
      </c>
      <c r="L372" s="6">
        <v>43957</v>
      </c>
      <c r="M372" s="5"/>
      <c r="N372" s="6">
        <v>43683</v>
      </c>
      <c r="O372" s="3" t="s">
        <v>1540</v>
      </c>
      <c r="P372" s="3" t="s">
        <v>1534</v>
      </c>
      <c r="Q372" s="6">
        <v>43634</v>
      </c>
      <c r="R372" s="46"/>
      <c r="S372" s="46" t="s">
        <v>1380</v>
      </c>
      <c r="T372" s="50" t="s">
        <v>1815</v>
      </c>
      <c r="U372" s="21" t="s">
        <v>1560</v>
      </c>
      <c r="V372" s="260" t="s">
        <v>1551</v>
      </c>
      <c r="W372" s="261">
        <v>43679.353078703702</v>
      </c>
      <c r="X372" s="38" t="s">
        <v>1555</v>
      </c>
    </row>
    <row r="373" spans="1:24" x14ac:dyDescent="0.3">
      <c r="A373" s="2">
        <v>76781</v>
      </c>
      <c r="B373" s="3" t="s">
        <v>515</v>
      </c>
      <c r="C373" s="5" t="s">
        <v>47</v>
      </c>
      <c r="D373" s="25"/>
      <c r="E373" s="26"/>
      <c r="F373" s="16">
        <v>12</v>
      </c>
      <c r="G373" s="22">
        <v>250</v>
      </c>
      <c r="H373" s="22">
        <v>3000</v>
      </c>
      <c r="I373" s="6">
        <v>43069</v>
      </c>
      <c r="J373" s="7">
        <v>78</v>
      </c>
      <c r="K373" s="8">
        <v>2018</v>
      </c>
      <c r="L373" s="6">
        <v>43549</v>
      </c>
      <c r="M373" s="5"/>
      <c r="N373" s="6">
        <v>43516</v>
      </c>
      <c r="O373" s="3" t="s">
        <v>1316</v>
      </c>
      <c r="P373" s="3"/>
      <c r="Q373" s="6"/>
      <c r="R373" s="46"/>
      <c r="S373" s="46"/>
      <c r="T373" s="21"/>
      <c r="U373" s="21" t="s">
        <v>1110</v>
      </c>
      <c r="V373" s="260" t="s">
        <v>1553</v>
      </c>
      <c r="W373" s="261" t="s">
        <v>1553</v>
      </c>
      <c r="X373" s="38" t="str">
        <f>"*"</f>
        <v>*</v>
      </c>
    </row>
    <row r="374" spans="1:24" x14ac:dyDescent="0.3">
      <c r="A374" s="2">
        <v>76781</v>
      </c>
      <c r="B374" s="3" t="s">
        <v>515</v>
      </c>
      <c r="C374" s="5" t="s">
        <v>47</v>
      </c>
      <c r="D374" s="25">
        <v>55</v>
      </c>
      <c r="E374" s="26">
        <v>19</v>
      </c>
      <c r="F374" s="16">
        <v>12</v>
      </c>
      <c r="G374" s="22">
        <v>84</v>
      </c>
      <c r="H374" s="22">
        <v>1000</v>
      </c>
      <c r="I374" s="6">
        <v>43454</v>
      </c>
      <c r="J374" s="7">
        <v>78</v>
      </c>
      <c r="K374" s="8">
        <v>2018</v>
      </c>
      <c r="L374" s="6">
        <v>43549</v>
      </c>
      <c r="M374" s="5"/>
      <c r="N374" s="6">
        <v>43683</v>
      </c>
      <c r="O374" s="3" t="s">
        <v>1960</v>
      </c>
      <c r="P374" s="3" t="s">
        <v>1534</v>
      </c>
      <c r="Q374" s="6">
        <v>43634</v>
      </c>
      <c r="R374" s="46"/>
      <c r="S374" s="46" t="s">
        <v>1380</v>
      </c>
      <c r="T374" s="50" t="s">
        <v>1815</v>
      </c>
      <c r="U374" s="21" t="s">
        <v>1110</v>
      </c>
      <c r="V374" s="260" t="s">
        <v>1551</v>
      </c>
      <c r="W374" s="261">
        <v>43683.361539351848</v>
      </c>
      <c r="X374" s="38" t="s">
        <v>1555</v>
      </c>
    </row>
    <row r="375" spans="1:24" x14ac:dyDescent="0.3">
      <c r="A375" s="2">
        <v>76782</v>
      </c>
      <c r="B375" s="3" t="s">
        <v>517</v>
      </c>
      <c r="C375" s="5" t="s">
        <v>47</v>
      </c>
      <c r="D375" s="25"/>
      <c r="E375" s="26"/>
      <c r="F375" s="16">
        <v>12</v>
      </c>
      <c r="G375" s="22">
        <v>0</v>
      </c>
      <c r="H375" s="22">
        <v>0</v>
      </c>
      <c r="I375" s="6">
        <v>43069</v>
      </c>
      <c r="J375" s="7">
        <v>78</v>
      </c>
      <c r="K375" s="8">
        <v>2018</v>
      </c>
      <c r="L375" s="6">
        <v>43549</v>
      </c>
      <c r="M375" s="5"/>
      <c r="N375" s="6">
        <v>43516</v>
      </c>
      <c r="O375" s="3" t="s">
        <v>1316</v>
      </c>
      <c r="P375" s="3"/>
      <c r="Q375" s="6"/>
      <c r="R375" s="46"/>
      <c r="S375" s="46"/>
      <c r="T375" s="21"/>
      <c r="U375" s="21" t="s">
        <v>1110</v>
      </c>
      <c r="V375" s="260" t="s">
        <v>1553</v>
      </c>
      <c r="W375" s="261" t="s">
        <v>1553</v>
      </c>
      <c r="X375" s="38" t="str">
        <f>"*"</f>
        <v>*</v>
      </c>
    </row>
    <row r="376" spans="1:24" x14ac:dyDescent="0.3">
      <c r="A376" s="2">
        <v>77108</v>
      </c>
      <c r="B376" s="3" t="s">
        <v>602</v>
      </c>
      <c r="C376" s="5" t="s">
        <v>3</v>
      </c>
      <c r="D376" s="25"/>
      <c r="E376" s="26"/>
      <c r="F376" s="16">
        <v>12</v>
      </c>
      <c r="G376" s="22">
        <v>0</v>
      </c>
      <c r="H376" s="22">
        <v>0</v>
      </c>
      <c r="I376" s="6">
        <v>43418</v>
      </c>
      <c r="J376" s="7">
        <v>20</v>
      </c>
      <c r="K376" s="8">
        <v>2018</v>
      </c>
      <c r="L376" s="6">
        <v>43486</v>
      </c>
      <c r="M376" s="5"/>
      <c r="N376" s="6">
        <v>43675</v>
      </c>
      <c r="O376" s="3" t="s">
        <v>1341</v>
      </c>
      <c r="P376" s="3" t="s">
        <v>1742</v>
      </c>
      <c r="Q376" s="6">
        <v>43657</v>
      </c>
      <c r="R376" s="46"/>
      <c r="S376" s="46" t="s">
        <v>1380</v>
      </c>
      <c r="T376" s="50" t="s">
        <v>1741</v>
      </c>
      <c r="U376" s="21" t="s">
        <v>1941</v>
      </c>
      <c r="V376" s="260" t="s">
        <v>1551</v>
      </c>
      <c r="W376" s="261">
        <v>43675.377314814818</v>
      </c>
      <c r="X376" s="38" t="s">
        <v>1555</v>
      </c>
    </row>
    <row r="377" spans="1:24" x14ac:dyDescent="0.3">
      <c r="A377" s="2">
        <v>77109</v>
      </c>
      <c r="B377" s="3" t="s">
        <v>603</v>
      </c>
      <c r="C377" s="5" t="s">
        <v>3</v>
      </c>
      <c r="D377" s="25">
        <v>61</v>
      </c>
      <c r="E377" s="26">
        <v>8</v>
      </c>
      <c r="F377" s="16">
        <v>12</v>
      </c>
      <c r="G377" s="22">
        <v>0</v>
      </c>
      <c r="H377" s="76">
        <v>0</v>
      </c>
      <c r="I377" s="6">
        <v>43418</v>
      </c>
      <c r="J377" s="7">
        <v>20</v>
      </c>
      <c r="K377" s="8">
        <v>2018</v>
      </c>
      <c r="L377" s="6">
        <v>43486</v>
      </c>
      <c r="M377" s="5"/>
      <c r="N377" s="6">
        <v>43675</v>
      </c>
      <c r="O377" s="3" t="s">
        <v>1341</v>
      </c>
      <c r="P377" s="3" t="s">
        <v>1742</v>
      </c>
      <c r="Q377" s="6">
        <v>43657</v>
      </c>
      <c r="R377" s="46"/>
      <c r="S377" s="46" t="s">
        <v>1380</v>
      </c>
      <c r="T377" s="50" t="s">
        <v>1741</v>
      </c>
      <c r="U377" s="21" t="s">
        <v>1380</v>
      </c>
      <c r="V377" s="260" t="s">
        <v>1551</v>
      </c>
      <c r="W377" s="261">
        <v>43675.377916666665</v>
      </c>
      <c r="X377" s="38" t="s">
        <v>1555</v>
      </c>
    </row>
    <row r="378" spans="1:24" x14ac:dyDescent="0.3">
      <c r="A378" s="2">
        <v>77110</v>
      </c>
      <c r="B378" s="3" t="s">
        <v>604</v>
      </c>
      <c r="C378" s="5" t="s">
        <v>3</v>
      </c>
      <c r="D378" s="25">
        <v>61</v>
      </c>
      <c r="E378" s="26">
        <v>8</v>
      </c>
      <c r="F378" s="16">
        <v>12</v>
      </c>
      <c r="G378" s="22">
        <v>0</v>
      </c>
      <c r="H378" s="76">
        <v>0</v>
      </c>
      <c r="I378" s="6">
        <v>43418</v>
      </c>
      <c r="J378" s="7">
        <v>20</v>
      </c>
      <c r="K378" s="8">
        <v>2018</v>
      </c>
      <c r="L378" s="6">
        <v>43486</v>
      </c>
      <c r="M378" s="5"/>
      <c r="N378" s="6">
        <v>43675</v>
      </c>
      <c r="O378" s="3" t="s">
        <v>1341</v>
      </c>
      <c r="P378" s="3" t="s">
        <v>1742</v>
      </c>
      <c r="Q378" s="6">
        <v>43657</v>
      </c>
      <c r="R378" s="46"/>
      <c r="S378" s="46" t="s">
        <v>1380</v>
      </c>
      <c r="T378" s="50" t="s">
        <v>1741</v>
      </c>
      <c r="U378" s="21" t="s">
        <v>1380</v>
      </c>
      <c r="V378" s="260" t="s">
        <v>1551</v>
      </c>
      <c r="W378" s="261">
        <v>43675.378564814811</v>
      </c>
      <c r="X378" s="38" t="s">
        <v>1555</v>
      </c>
    </row>
    <row r="379" spans="1:24" x14ac:dyDescent="0.3">
      <c r="A379" s="2">
        <v>77819</v>
      </c>
      <c r="B379" s="3" t="s">
        <v>271</v>
      </c>
      <c r="C379" s="5" t="s">
        <v>32</v>
      </c>
      <c r="D379" s="25">
        <v>52</v>
      </c>
      <c r="E379" s="26">
        <v>15</v>
      </c>
      <c r="F379" s="16">
        <v>12</v>
      </c>
      <c r="G379" s="22">
        <v>84</v>
      </c>
      <c r="H379" s="22">
        <v>1000</v>
      </c>
      <c r="I379" s="6">
        <v>43392</v>
      </c>
      <c r="J379" s="7">
        <v>1</v>
      </c>
      <c r="K379" s="8">
        <v>2017</v>
      </c>
      <c r="L379" s="6">
        <v>43122</v>
      </c>
      <c r="M379" s="5"/>
      <c r="N379" s="6">
        <v>43683</v>
      </c>
      <c r="O379" s="3" t="s">
        <v>1320</v>
      </c>
      <c r="P379" s="3" t="s">
        <v>1966</v>
      </c>
      <c r="Q379" s="6">
        <v>42761</v>
      </c>
      <c r="R379" s="46"/>
      <c r="S379" s="46" t="s">
        <v>1380</v>
      </c>
      <c r="T379" s="50" t="s">
        <v>1965</v>
      </c>
      <c r="U379" s="21" t="s">
        <v>1380</v>
      </c>
      <c r="V379" s="260" t="s">
        <v>1551</v>
      </c>
      <c r="W379" s="261">
        <v>43683.570543981485</v>
      </c>
      <c r="X379" s="38" t="s">
        <v>1555</v>
      </c>
    </row>
    <row r="380" spans="1:24" x14ac:dyDescent="0.3">
      <c r="A380" s="2">
        <v>77819</v>
      </c>
      <c r="B380" s="3" t="s">
        <v>271</v>
      </c>
      <c r="C380" s="5" t="s">
        <v>32</v>
      </c>
      <c r="D380" s="25">
        <v>52</v>
      </c>
      <c r="E380" s="26">
        <v>15</v>
      </c>
      <c r="F380" s="16">
        <v>12</v>
      </c>
      <c r="G380" s="22">
        <v>334</v>
      </c>
      <c r="H380" s="22">
        <v>4000</v>
      </c>
      <c r="I380" s="6">
        <v>43392</v>
      </c>
      <c r="J380" s="7">
        <v>8</v>
      </c>
      <c r="K380" s="8">
        <v>2018</v>
      </c>
      <c r="L380" s="6">
        <v>43473</v>
      </c>
      <c r="M380" s="5"/>
      <c r="N380" s="6">
        <v>43683</v>
      </c>
      <c r="O380" s="3" t="s">
        <v>1967</v>
      </c>
      <c r="P380" s="3" t="s">
        <v>1729</v>
      </c>
      <c r="Q380" s="6">
        <v>43565</v>
      </c>
      <c r="R380" s="46"/>
      <c r="S380" s="46" t="s">
        <v>1380</v>
      </c>
      <c r="T380" s="50" t="s">
        <v>1728</v>
      </c>
      <c r="U380" s="21" t="s">
        <v>1560</v>
      </c>
      <c r="V380" s="260" t="s">
        <v>1551</v>
      </c>
      <c r="W380" s="261">
        <v>43683.57849537037</v>
      </c>
      <c r="X380" s="38" t="s">
        <v>1555</v>
      </c>
    </row>
    <row r="381" spans="1:24" x14ac:dyDescent="0.3">
      <c r="A381" s="2">
        <v>77992</v>
      </c>
      <c r="B381" s="3" t="s">
        <v>1237</v>
      </c>
      <c r="C381" s="5" t="s">
        <v>5</v>
      </c>
      <c r="D381" s="25">
        <v>52</v>
      </c>
      <c r="E381" s="26">
        <v>15</v>
      </c>
      <c r="F381" s="16">
        <v>12</v>
      </c>
      <c r="G381" s="22">
        <v>192</v>
      </c>
      <c r="H381" s="22">
        <v>2300</v>
      </c>
      <c r="I381" s="6">
        <v>43392</v>
      </c>
      <c r="J381" s="7">
        <v>1</v>
      </c>
      <c r="K381" s="8">
        <v>2017</v>
      </c>
      <c r="L381" s="6">
        <v>43122</v>
      </c>
      <c r="M381" s="5"/>
      <c r="N381" s="6">
        <v>43683</v>
      </c>
      <c r="O381" s="3" t="s">
        <v>1320</v>
      </c>
      <c r="P381" s="3" t="s">
        <v>1966</v>
      </c>
      <c r="Q381" s="6">
        <v>42761</v>
      </c>
      <c r="R381" s="46"/>
      <c r="S381" s="46" t="s">
        <v>1380</v>
      </c>
      <c r="T381" s="50" t="s">
        <v>1965</v>
      </c>
      <c r="U381" s="21" t="s">
        <v>1380</v>
      </c>
      <c r="V381" s="260" t="s">
        <v>1551</v>
      </c>
      <c r="W381" s="261">
        <v>43683.572696759256</v>
      </c>
      <c r="X381" s="38" t="s">
        <v>1555</v>
      </c>
    </row>
    <row r="382" spans="1:24" x14ac:dyDescent="0.3">
      <c r="A382" s="2">
        <v>77992</v>
      </c>
      <c r="B382" s="3" t="s">
        <v>1237</v>
      </c>
      <c r="C382" s="5" t="s">
        <v>5</v>
      </c>
      <c r="D382" s="25">
        <v>52</v>
      </c>
      <c r="E382" s="26">
        <v>15</v>
      </c>
      <c r="F382" s="16">
        <v>12</v>
      </c>
      <c r="G382" s="22">
        <v>417</v>
      </c>
      <c r="H382" s="22">
        <v>5000</v>
      </c>
      <c r="I382" s="6">
        <v>43392</v>
      </c>
      <c r="J382" s="7">
        <v>8</v>
      </c>
      <c r="K382" s="8">
        <v>2018</v>
      </c>
      <c r="L382" s="6">
        <v>43473</v>
      </c>
      <c r="M382" s="5"/>
      <c r="N382" s="6">
        <v>43683</v>
      </c>
      <c r="O382" s="3" t="s">
        <v>1967</v>
      </c>
      <c r="P382" s="3" t="s">
        <v>1756</v>
      </c>
      <c r="Q382" s="6">
        <v>43588</v>
      </c>
      <c r="R382" s="46"/>
      <c r="S382" s="46" t="s">
        <v>1380</v>
      </c>
      <c r="T382" s="50" t="s">
        <v>1755</v>
      </c>
      <c r="U382" s="21" t="s">
        <v>1560</v>
      </c>
      <c r="V382" s="260" t="s">
        <v>1551</v>
      </c>
      <c r="W382" s="261">
        <v>43683.579479166663</v>
      </c>
      <c r="X382" s="38" t="s">
        <v>1555</v>
      </c>
    </row>
    <row r="383" spans="1:24" x14ac:dyDescent="0.3">
      <c r="A383" s="2">
        <v>78399</v>
      </c>
      <c r="B383" s="3" t="s">
        <v>683</v>
      </c>
      <c r="C383" s="5" t="s">
        <v>3</v>
      </c>
      <c r="D383" s="25"/>
      <c r="E383" s="26"/>
      <c r="F383" s="16">
        <v>12</v>
      </c>
      <c r="G383" s="22">
        <v>0</v>
      </c>
      <c r="H383" s="22">
        <v>0</v>
      </c>
      <c r="I383" s="6">
        <v>42979</v>
      </c>
      <c r="J383" s="7">
        <v>58</v>
      </c>
      <c r="K383" s="8">
        <v>2018</v>
      </c>
      <c r="L383" s="6">
        <v>43532</v>
      </c>
      <c r="M383" s="5"/>
      <c r="N383" s="6">
        <v>43516</v>
      </c>
      <c r="O383" s="3" t="s">
        <v>1316</v>
      </c>
      <c r="P383" s="3"/>
      <c r="Q383" s="6"/>
      <c r="R383" s="46"/>
      <c r="S383" s="46"/>
      <c r="T383" s="21"/>
      <c r="U383" s="21" t="s">
        <v>1093</v>
      </c>
      <c r="V383" s="260" t="s">
        <v>1553</v>
      </c>
      <c r="W383" s="261" t="s">
        <v>1553</v>
      </c>
      <c r="X383" s="38" t="str">
        <f>"*"</f>
        <v>*</v>
      </c>
    </row>
    <row r="384" spans="1:24" x14ac:dyDescent="0.3">
      <c r="A384" s="2">
        <v>78399</v>
      </c>
      <c r="B384" s="3" t="s">
        <v>683</v>
      </c>
      <c r="C384" s="5" t="s">
        <v>3</v>
      </c>
      <c r="D384" s="25">
        <v>55</v>
      </c>
      <c r="E384" s="26">
        <v>46</v>
      </c>
      <c r="F384" s="16">
        <v>12</v>
      </c>
      <c r="G384" s="22">
        <v>5</v>
      </c>
      <c r="H384" s="22">
        <v>50</v>
      </c>
      <c r="I384" s="6">
        <v>43454</v>
      </c>
      <c r="J384" s="7">
        <v>58</v>
      </c>
      <c r="K384" s="8">
        <v>2018</v>
      </c>
      <c r="L384" s="6">
        <v>43532</v>
      </c>
      <c r="M384" s="5"/>
      <c r="N384" s="6">
        <v>43682</v>
      </c>
      <c r="O384" s="3" t="s">
        <v>1540</v>
      </c>
      <c r="P384" s="3" t="s">
        <v>1534</v>
      </c>
      <c r="Q384" s="6">
        <v>43634</v>
      </c>
      <c r="R384" s="46"/>
      <c r="S384" s="46" t="s">
        <v>1380</v>
      </c>
      <c r="T384" s="50" t="s">
        <v>1815</v>
      </c>
      <c r="U384" s="21" t="s">
        <v>1535</v>
      </c>
      <c r="V384" s="260" t="s">
        <v>1551</v>
      </c>
      <c r="W384" s="261">
        <v>43679.353078703702</v>
      </c>
      <c r="X384" s="38" t="s">
        <v>1555</v>
      </c>
    </row>
    <row r="385" spans="1:24" x14ac:dyDescent="0.3">
      <c r="A385" s="2">
        <v>78509</v>
      </c>
      <c r="B385" s="3" t="s">
        <v>213</v>
      </c>
      <c r="C385" s="5" t="s">
        <v>3</v>
      </c>
      <c r="D385" s="25">
        <v>51</v>
      </c>
      <c r="E385" s="26">
        <v>36</v>
      </c>
      <c r="F385" s="16">
        <v>12</v>
      </c>
      <c r="G385" s="22">
        <v>2</v>
      </c>
      <c r="H385" s="22">
        <v>20</v>
      </c>
      <c r="I385" s="6">
        <v>43322</v>
      </c>
      <c r="J385" s="7">
        <v>194</v>
      </c>
      <c r="K385" s="8">
        <v>2017</v>
      </c>
      <c r="L385" s="6">
        <v>43417</v>
      </c>
      <c r="M385" s="5"/>
      <c r="N385" s="6">
        <v>43683</v>
      </c>
      <c r="O385" s="3" t="s">
        <v>1347</v>
      </c>
      <c r="P385" s="3" t="s">
        <v>1526</v>
      </c>
      <c r="Q385" s="6">
        <v>43657</v>
      </c>
      <c r="R385" s="46"/>
      <c r="S385" s="46" t="s">
        <v>1380</v>
      </c>
      <c r="T385" s="50" t="s">
        <v>1573</v>
      </c>
      <c r="U385" s="21" t="s">
        <v>1380</v>
      </c>
      <c r="V385" s="260" t="s">
        <v>1551</v>
      </c>
      <c r="W385" s="261">
        <v>43683.677685185183</v>
      </c>
      <c r="X385" s="38" t="s">
        <v>1555</v>
      </c>
    </row>
    <row r="386" spans="1:24" x14ac:dyDescent="0.3">
      <c r="A386" s="2">
        <v>80057</v>
      </c>
      <c r="B386" s="3" t="s">
        <v>996</v>
      </c>
      <c r="C386" s="5" t="s">
        <v>22</v>
      </c>
      <c r="D386" s="25"/>
      <c r="E386" s="26"/>
      <c r="F386" s="16">
        <v>12</v>
      </c>
      <c r="G386" s="22">
        <v>0</v>
      </c>
      <c r="H386" s="22">
        <v>0</v>
      </c>
      <c r="I386" s="6">
        <v>43322</v>
      </c>
      <c r="J386" s="7">
        <v>175</v>
      </c>
      <c r="K386" s="8">
        <v>2017</v>
      </c>
      <c r="L386" s="6">
        <v>43383</v>
      </c>
      <c r="M386" s="5"/>
      <c r="N386" s="6">
        <v>43685</v>
      </c>
      <c r="O386" s="3" t="s">
        <v>1368</v>
      </c>
      <c r="P386" s="3" t="s">
        <v>2013</v>
      </c>
      <c r="Q386" s="6">
        <v>43679</v>
      </c>
      <c r="R386" s="46"/>
      <c r="S386" s="46" t="s">
        <v>1380</v>
      </c>
      <c r="T386" s="50" t="s">
        <v>2015</v>
      </c>
      <c r="U386" s="21" t="s">
        <v>1941</v>
      </c>
      <c r="V386" s="260" t="s">
        <v>1551</v>
      </c>
      <c r="W386" s="261">
        <v>43685.44740740741</v>
      </c>
      <c r="X386" s="38" t="s">
        <v>1555</v>
      </c>
    </row>
    <row r="387" spans="1:24" x14ac:dyDescent="0.3">
      <c r="A387" s="2">
        <v>80057</v>
      </c>
      <c r="B387" s="3" t="s">
        <v>996</v>
      </c>
      <c r="C387" s="5" t="s">
        <v>22</v>
      </c>
      <c r="D387" s="25"/>
      <c r="E387" s="26"/>
      <c r="F387" s="16">
        <v>12</v>
      </c>
      <c r="G387" s="22">
        <v>0</v>
      </c>
      <c r="H387" s="22">
        <v>0</v>
      </c>
      <c r="I387" s="6">
        <v>43374</v>
      </c>
      <c r="J387" s="7"/>
      <c r="K387" s="8"/>
      <c r="L387" s="6"/>
      <c r="M387" s="5"/>
      <c r="N387" s="6">
        <v>43685</v>
      </c>
      <c r="O387" s="3" t="s">
        <v>1368</v>
      </c>
      <c r="P387" s="3"/>
      <c r="Q387" s="6" t="s">
        <v>1380</v>
      </c>
      <c r="R387" s="46"/>
      <c r="S387" s="46" t="s">
        <v>1380</v>
      </c>
      <c r="T387" s="50" t="s">
        <v>1380</v>
      </c>
      <c r="U387" s="21" t="s">
        <v>1380</v>
      </c>
      <c r="V387" s="260" t="s">
        <v>1551</v>
      </c>
      <c r="W387" s="261">
        <v>43591.434733796297</v>
      </c>
      <c r="X387" s="38" t="s">
        <v>1555</v>
      </c>
    </row>
    <row r="388" spans="1:24" x14ac:dyDescent="0.3">
      <c r="A388" s="2">
        <v>80385</v>
      </c>
      <c r="B388" s="3" t="s">
        <v>100</v>
      </c>
      <c r="C388" s="5" t="s">
        <v>20</v>
      </c>
      <c r="D388" s="25">
        <v>61</v>
      </c>
      <c r="E388" s="26">
        <v>15</v>
      </c>
      <c r="F388" s="16">
        <v>12</v>
      </c>
      <c r="G388" s="22">
        <v>2</v>
      </c>
      <c r="H388" s="22">
        <v>20</v>
      </c>
      <c r="I388" s="6">
        <v>43307</v>
      </c>
      <c r="J388" s="7">
        <v>169</v>
      </c>
      <c r="K388" s="8">
        <v>2017</v>
      </c>
      <c r="L388" s="6">
        <v>43378</v>
      </c>
      <c r="M388" s="5"/>
      <c r="N388" s="6">
        <v>43675</v>
      </c>
      <c r="O388" s="3" t="s">
        <v>1316</v>
      </c>
      <c r="P388" s="3" t="s">
        <v>1662</v>
      </c>
      <c r="Q388" s="6">
        <v>43437</v>
      </c>
      <c r="R388" s="46"/>
      <c r="S388" s="46" t="s">
        <v>1380</v>
      </c>
      <c r="T388" s="50" t="s">
        <v>1661</v>
      </c>
      <c r="U388" s="21" t="s">
        <v>1380</v>
      </c>
      <c r="V388" s="260" t="s">
        <v>1551</v>
      </c>
      <c r="W388" s="261">
        <v>43675.472002314818</v>
      </c>
      <c r="X388" s="38" t="s">
        <v>1555</v>
      </c>
    </row>
    <row r="389" spans="1:24" x14ac:dyDescent="0.3">
      <c r="A389" s="2">
        <v>80385</v>
      </c>
      <c r="B389" s="3" t="s">
        <v>100</v>
      </c>
      <c r="C389" s="5" t="s">
        <v>20</v>
      </c>
      <c r="D389" s="25">
        <v>61</v>
      </c>
      <c r="E389" s="26">
        <v>15</v>
      </c>
      <c r="F389" s="16">
        <v>12</v>
      </c>
      <c r="G389" s="22">
        <v>2</v>
      </c>
      <c r="H389" s="22">
        <v>20</v>
      </c>
      <c r="I389" s="6">
        <v>43307</v>
      </c>
      <c r="J389" s="7">
        <v>228</v>
      </c>
      <c r="K389" s="8">
        <v>2018</v>
      </c>
      <c r="L389" s="6">
        <v>43787</v>
      </c>
      <c r="M389" s="5"/>
      <c r="N389" s="6">
        <v>43684</v>
      </c>
      <c r="O389" s="3" t="s">
        <v>1660</v>
      </c>
      <c r="P389" s="3" t="s">
        <v>1662</v>
      </c>
      <c r="Q389" s="6">
        <v>43437</v>
      </c>
      <c r="R389" s="46"/>
      <c r="S389" s="46" t="s">
        <v>1380</v>
      </c>
      <c r="T389" s="50" t="s">
        <v>1661</v>
      </c>
      <c r="U389" s="21" t="s">
        <v>1560</v>
      </c>
      <c r="V389" s="260" t="s">
        <v>1551</v>
      </c>
      <c r="W389" s="261">
        <v>43675.472083333334</v>
      </c>
      <c r="X389" s="38" t="s">
        <v>1555</v>
      </c>
    </row>
    <row r="390" spans="1:24" x14ac:dyDescent="0.3">
      <c r="A390" s="2">
        <v>80390</v>
      </c>
      <c r="B390" s="3" t="s">
        <v>244</v>
      </c>
      <c r="C390" s="5" t="s">
        <v>3</v>
      </c>
      <c r="D390" s="25">
        <v>61</v>
      </c>
      <c r="E390" s="26">
        <v>15</v>
      </c>
      <c r="F390" s="16">
        <v>12</v>
      </c>
      <c r="G390" s="22">
        <v>9</v>
      </c>
      <c r="H390" s="22">
        <v>100</v>
      </c>
      <c r="I390" s="6">
        <v>43307</v>
      </c>
      <c r="J390" s="7">
        <v>169</v>
      </c>
      <c r="K390" s="8">
        <v>2017</v>
      </c>
      <c r="L390" s="6">
        <v>43378</v>
      </c>
      <c r="M390" s="5"/>
      <c r="N390" s="6">
        <v>43675</v>
      </c>
      <c r="O390" s="3" t="s">
        <v>1316</v>
      </c>
      <c r="P390" s="3" t="s">
        <v>1943</v>
      </c>
      <c r="Q390" s="6">
        <v>43053</v>
      </c>
      <c r="R390" s="46"/>
      <c r="S390" s="46" t="s">
        <v>1380</v>
      </c>
      <c r="T390" s="50" t="s">
        <v>1944</v>
      </c>
      <c r="U390" s="21" t="s">
        <v>1380</v>
      </c>
      <c r="V390" s="260" t="s">
        <v>1551</v>
      </c>
      <c r="W390" s="261">
        <v>43675.427754629629</v>
      </c>
      <c r="X390" s="38" t="s">
        <v>1555</v>
      </c>
    </row>
    <row r="391" spans="1:24" x14ac:dyDescent="0.3">
      <c r="A391" s="2">
        <v>80390</v>
      </c>
      <c r="B391" s="3" t="s">
        <v>244</v>
      </c>
      <c r="C391" s="5" t="s">
        <v>3</v>
      </c>
      <c r="D391" s="25">
        <v>61</v>
      </c>
      <c r="E391" s="26">
        <v>15</v>
      </c>
      <c r="F391" s="16">
        <v>12</v>
      </c>
      <c r="G391" s="22">
        <v>9</v>
      </c>
      <c r="H391" s="76">
        <v>100</v>
      </c>
      <c r="I391" s="6">
        <v>43307</v>
      </c>
      <c r="J391" s="7">
        <v>228</v>
      </c>
      <c r="K391" s="8">
        <v>2018</v>
      </c>
      <c r="L391" s="6">
        <v>43787</v>
      </c>
      <c r="M391" s="5"/>
      <c r="N391" s="6">
        <v>43675</v>
      </c>
      <c r="O391" s="3" t="s">
        <v>1660</v>
      </c>
      <c r="P391" s="3" t="s">
        <v>1662</v>
      </c>
      <c r="Q391" s="6">
        <v>43437</v>
      </c>
      <c r="R391" s="46"/>
      <c r="S391" s="46" t="s">
        <v>1380</v>
      </c>
      <c r="T391" s="50" t="s">
        <v>1661</v>
      </c>
      <c r="U391" s="21" t="s">
        <v>1560</v>
      </c>
      <c r="V391" s="260" t="s">
        <v>1551</v>
      </c>
      <c r="W391" s="261">
        <v>43675.454351851855</v>
      </c>
      <c r="X391" s="38" t="s">
        <v>1555</v>
      </c>
    </row>
    <row r="392" spans="1:24" x14ac:dyDescent="0.3">
      <c r="A392" s="2">
        <v>80650</v>
      </c>
      <c r="B392" s="3" t="s">
        <v>4</v>
      </c>
      <c r="C392" s="5" t="s">
        <v>3</v>
      </c>
      <c r="D392" s="25"/>
      <c r="E392" s="26"/>
      <c r="F392" s="16">
        <v>12</v>
      </c>
      <c r="G392" s="22">
        <v>0</v>
      </c>
      <c r="H392" s="22">
        <v>0</v>
      </c>
      <c r="I392" s="6">
        <v>42979</v>
      </c>
      <c r="J392" s="7">
        <v>58</v>
      </c>
      <c r="K392" s="8">
        <v>2018</v>
      </c>
      <c r="L392" s="6">
        <v>43532</v>
      </c>
      <c r="M392" s="5"/>
      <c r="N392" s="6">
        <v>43516</v>
      </c>
      <c r="O392" s="3" t="s">
        <v>1316</v>
      </c>
      <c r="P392" s="3"/>
      <c r="Q392" s="6"/>
      <c r="R392" s="46"/>
      <c r="S392" s="46"/>
      <c r="T392" s="21"/>
      <c r="U392" s="21" t="s">
        <v>1093</v>
      </c>
      <c r="V392" s="260" t="s">
        <v>1553</v>
      </c>
      <c r="W392" s="261" t="s">
        <v>1553</v>
      </c>
      <c r="X392" s="38" t="str">
        <f>"*"</f>
        <v>*</v>
      </c>
    </row>
    <row r="393" spans="1:24" x14ac:dyDescent="0.3">
      <c r="A393" s="2">
        <v>81493</v>
      </c>
      <c r="B393" s="3" t="s">
        <v>1477</v>
      </c>
      <c r="C393" s="5" t="s">
        <v>15</v>
      </c>
      <c r="D393" s="25">
        <v>76</v>
      </c>
      <c r="E393" s="26">
        <v>6</v>
      </c>
      <c r="F393" s="16">
        <v>12</v>
      </c>
      <c r="G393" s="22">
        <v>9.1666666666666661</v>
      </c>
      <c r="H393" s="22">
        <v>110</v>
      </c>
      <c r="I393" s="6">
        <v>43353</v>
      </c>
      <c r="J393" s="7"/>
      <c r="K393" s="8"/>
      <c r="L393" s="6"/>
      <c r="M393" s="5"/>
      <c r="N393" s="6">
        <v>43605</v>
      </c>
      <c r="O393" s="3" t="s">
        <v>1373</v>
      </c>
      <c r="P393" s="3" t="s">
        <v>1721</v>
      </c>
      <c r="Q393" s="6">
        <v>43500</v>
      </c>
      <c r="R393" s="46"/>
      <c r="S393" s="46"/>
      <c r="T393" s="21"/>
      <c r="U393" s="21" t="s">
        <v>1771</v>
      </c>
      <c r="V393" s="260" t="s">
        <v>1551</v>
      </c>
      <c r="W393" s="261">
        <v>43605.45716435185</v>
      </c>
      <c r="X393" s="38" t="s">
        <v>1555</v>
      </c>
    </row>
    <row r="394" spans="1:24" x14ac:dyDescent="0.3">
      <c r="A394" s="2">
        <v>81566</v>
      </c>
      <c r="B394" s="3" t="s">
        <v>199</v>
      </c>
      <c r="C394" s="5" t="s">
        <v>27</v>
      </c>
      <c r="D394" s="25">
        <v>61</v>
      </c>
      <c r="E394" s="26">
        <v>15</v>
      </c>
      <c r="F394" s="16">
        <v>12</v>
      </c>
      <c r="G394" s="22">
        <v>25</v>
      </c>
      <c r="H394" s="22">
        <v>300</v>
      </c>
      <c r="I394" s="6">
        <v>43307</v>
      </c>
      <c r="J394" s="7">
        <v>169</v>
      </c>
      <c r="K394" s="8">
        <v>2017</v>
      </c>
      <c r="L394" s="6">
        <v>43378</v>
      </c>
      <c r="M394" s="5"/>
      <c r="N394" s="6">
        <v>43675</v>
      </c>
      <c r="O394" s="3" t="s">
        <v>1316</v>
      </c>
      <c r="P394" s="3" t="s">
        <v>1662</v>
      </c>
      <c r="Q394" s="6">
        <v>43437</v>
      </c>
      <c r="R394" s="46"/>
      <c r="S394" s="46" t="s">
        <v>1380</v>
      </c>
      <c r="T394" s="50" t="s">
        <v>1661</v>
      </c>
      <c r="U394" s="21" t="s">
        <v>1380</v>
      </c>
      <c r="V394" s="260" t="s">
        <v>1551</v>
      </c>
      <c r="W394" s="261">
        <v>43675.472511574073</v>
      </c>
      <c r="X394" s="38" t="s">
        <v>1555</v>
      </c>
    </row>
    <row r="395" spans="1:24" x14ac:dyDescent="0.3">
      <c r="A395" s="2">
        <v>81566</v>
      </c>
      <c r="B395" s="3" t="s">
        <v>199</v>
      </c>
      <c r="C395" s="5" t="s">
        <v>27</v>
      </c>
      <c r="D395" s="25">
        <v>61</v>
      </c>
      <c r="E395" s="26">
        <v>15</v>
      </c>
      <c r="F395" s="16">
        <v>12</v>
      </c>
      <c r="G395" s="22">
        <v>25</v>
      </c>
      <c r="H395" s="22">
        <v>300</v>
      </c>
      <c r="I395" s="6">
        <v>43307</v>
      </c>
      <c r="J395" s="7">
        <v>228</v>
      </c>
      <c r="K395" s="8">
        <v>2018</v>
      </c>
      <c r="L395" s="6">
        <v>43787</v>
      </c>
      <c r="M395" s="5"/>
      <c r="N395" s="6">
        <v>43684</v>
      </c>
      <c r="O395" s="3" t="s">
        <v>1660</v>
      </c>
      <c r="P395" s="3" t="s">
        <v>1662</v>
      </c>
      <c r="Q395" s="6">
        <v>43437</v>
      </c>
      <c r="R395" s="46"/>
      <c r="S395" s="46" t="s">
        <v>1380</v>
      </c>
      <c r="T395" s="50" t="s">
        <v>1661</v>
      </c>
      <c r="U395" s="21" t="s">
        <v>1560</v>
      </c>
      <c r="V395" s="260" t="s">
        <v>1551</v>
      </c>
      <c r="W395" s="261">
        <v>43675.472592592596</v>
      </c>
      <c r="X395" s="38" t="s">
        <v>1555</v>
      </c>
    </row>
    <row r="396" spans="1:24" x14ac:dyDescent="0.3">
      <c r="A396" s="2">
        <v>81766</v>
      </c>
      <c r="B396" s="3" t="s">
        <v>997</v>
      </c>
      <c r="C396" s="5" t="s">
        <v>22</v>
      </c>
      <c r="D396" s="25"/>
      <c r="E396" s="26"/>
      <c r="F396" s="16">
        <v>12</v>
      </c>
      <c r="G396" s="22">
        <v>0</v>
      </c>
      <c r="H396" s="22">
        <v>0</v>
      </c>
      <c r="I396" s="6">
        <v>43322</v>
      </c>
      <c r="J396" s="7">
        <v>175</v>
      </c>
      <c r="K396" s="8">
        <v>2017</v>
      </c>
      <c r="L396" s="6">
        <v>43383</v>
      </c>
      <c r="M396" s="5"/>
      <c r="N396" s="6">
        <v>43685</v>
      </c>
      <c r="O396" s="3" t="s">
        <v>1368</v>
      </c>
      <c r="P396" s="3" t="s">
        <v>2013</v>
      </c>
      <c r="Q396" s="6">
        <v>43679</v>
      </c>
      <c r="R396" s="46"/>
      <c r="S396" s="46" t="s">
        <v>1380</v>
      </c>
      <c r="T396" s="50" t="s">
        <v>2015</v>
      </c>
      <c r="U396" s="21" t="s">
        <v>1941</v>
      </c>
      <c r="V396" s="260" t="s">
        <v>1551</v>
      </c>
      <c r="W396" s="261">
        <v>43685.447893518518</v>
      </c>
      <c r="X396" s="38" t="s">
        <v>1555</v>
      </c>
    </row>
    <row r="397" spans="1:24" x14ac:dyDescent="0.3">
      <c r="A397" s="2">
        <v>81766</v>
      </c>
      <c r="B397" s="3" t="s">
        <v>997</v>
      </c>
      <c r="C397" s="5" t="s">
        <v>22</v>
      </c>
      <c r="D397" s="25"/>
      <c r="E397" s="26"/>
      <c r="F397" s="16">
        <v>12</v>
      </c>
      <c r="G397" s="22">
        <v>0</v>
      </c>
      <c r="H397" s="22">
        <v>0</v>
      </c>
      <c r="I397" s="6">
        <v>43374</v>
      </c>
      <c r="J397" s="7"/>
      <c r="K397" s="8"/>
      <c r="L397" s="6"/>
      <c r="M397" s="5"/>
      <c r="N397" s="6">
        <v>43685</v>
      </c>
      <c r="O397" s="3" t="s">
        <v>1368</v>
      </c>
      <c r="P397" s="3"/>
      <c r="Q397" s="6" t="s">
        <v>1380</v>
      </c>
      <c r="R397" s="46"/>
      <c r="S397" s="46" t="s">
        <v>1380</v>
      </c>
      <c r="T397" s="50" t="s">
        <v>1380</v>
      </c>
      <c r="U397" s="21" t="s">
        <v>1941</v>
      </c>
      <c r="V397" s="260" t="s">
        <v>1551</v>
      </c>
      <c r="W397" s="261">
        <v>43685.447743055556</v>
      </c>
      <c r="X397" s="38" t="s">
        <v>1555</v>
      </c>
    </row>
    <row r="398" spans="1:24" x14ac:dyDescent="0.3">
      <c r="A398" s="2">
        <v>81807</v>
      </c>
      <c r="B398" s="3" t="s">
        <v>205</v>
      </c>
      <c r="C398" s="5" t="s">
        <v>3</v>
      </c>
      <c r="D398" s="25">
        <v>61</v>
      </c>
      <c r="E398" s="26">
        <v>15</v>
      </c>
      <c r="F398" s="16">
        <v>12</v>
      </c>
      <c r="G398" s="22">
        <v>3</v>
      </c>
      <c r="H398" s="22">
        <v>30</v>
      </c>
      <c r="I398" s="6">
        <v>43307</v>
      </c>
      <c r="J398" s="7">
        <v>169</v>
      </c>
      <c r="K398" s="8">
        <v>2017</v>
      </c>
      <c r="L398" s="6">
        <v>43378</v>
      </c>
      <c r="M398" s="5"/>
      <c r="N398" s="6">
        <v>43675</v>
      </c>
      <c r="O398" s="3" t="s">
        <v>1316</v>
      </c>
      <c r="P398" s="3" t="s">
        <v>1662</v>
      </c>
      <c r="Q398" s="6">
        <v>43437</v>
      </c>
      <c r="R398" s="46"/>
      <c r="S398" s="46" t="s">
        <v>1380</v>
      </c>
      <c r="T398" s="50" t="s">
        <v>1661</v>
      </c>
      <c r="U398" s="21" t="s">
        <v>1380</v>
      </c>
      <c r="V398" s="260" t="s">
        <v>1551</v>
      </c>
      <c r="W398" s="261">
        <v>43675.47519675926</v>
      </c>
      <c r="X398" s="38" t="s">
        <v>1555</v>
      </c>
    </row>
    <row r="399" spans="1:24" x14ac:dyDescent="0.3">
      <c r="A399" s="2">
        <v>81807</v>
      </c>
      <c r="B399" s="3" t="s">
        <v>205</v>
      </c>
      <c r="C399" s="5" t="s">
        <v>3</v>
      </c>
      <c r="D399" s="25">
        <v>61</v>
      </c>
      <c r="E399" s="26">
        <v>15</v>
      </c>
      <c r="F399" s="16">
        <v>12</v>
      </c>
      <c r="G399" s="22">
        <v>3</v>
      </c>
      <c r="H399" s="22">
        <v>30</v>
      </c>
      <c r="I399" s="6">
        <v>43307</v>
      </c>
      <c r="J399" s="7">
        <v>228</v>
      </c>
      <c r="K399" s="8">
        <v>2018</v>
      </c>
      <c r="L399" s="6">
        <v>43787</v>
      </c>
      <c r="M399" s="5"/>
      <c r="N399" s="6">
        <v>43684</v>
      </c>
      <c r="O399" s="3" t="s">
        <v>1660</v>
      </c>
      <c r="P399" s="3" t="s">
        <v>1662</v>
      </c>
      <c r="Q399" s="6">
        <v>43437</v>
      </c>
      <c r="R399" s="46"/>
      <c r="S399" s="46" t="s">
        <v>1380</v>
      </c>
      <c r="T399" s="50" t="s">
        <v>1661</v>
      </c>
      <c r="U399" s="21" t="s">
        <v>1560</v>
      </c>
      <c r="V399" s="260" t="s">
        <v>1551</v>
      </c>
      <c r="W399" s="261">
        <v>43675.475277777776</v>
      </c>
      <c r="X399" s="38" t="s">
        <v>1555</v>
      </c>
    </row>
    <row r="400" spans="1:24" x14ac:dyDescent="0.3">
      <c r="A400" s="2">
        <v>81808</v>
      </c>
      <c r="B400" s="3" t="s">
        <v>197</v>
      </c>
      <c r="C400" s="5" t="s">
        <v>3</v>
      </c>
      <c r="D400" s="25">
        <v>61</v>
      </c>
      <c r="E400" s="26">
        <v>15</v>
      </c>
      <c r="F400" s="16">
        <v>12</v>
      </c>
      <c r="G400" s="22">
        <v>2</v>
      </c>
      <c r="H400" s="22">
        <v>20</v>
      </c>
      <c r="I400" s="6">
        <v>43307</v>
      </c>
      <c r="J400" s="7">
        <v>169</v>
      </c>
      <c r="K400" s="8">
        <v>2017</v>
      </c>
      <c r="L400" s="6">
        <v>43378</v>
      </c>
      <c r="M400" s="5"/>
      <c r="N400" s="6">
        <v>43675</v>
      </c>
      <c r="O400" s="3" t="s">
        <v>1316</v>
      </c>
      <c r="P400" s="3" t="s">
        <v>1662</v>
      </c>
      <c r="Q400" s="6">
        <v>43437</v>
      </c>
      <c r="R400" s="46"/>
      <c r="S400" s="46" t="s">
        <v>1380</v>
      </c>
      <c r="T400" s="50" t="s">
        <v>1661</v>
      </c>
      <c r="U400" s="21" t="s">
        <v>1380</v>
      </c>
      <c r="V400" s="260" t="s">
        <v>1551</v>
      </c>
      <c r="W400" s="261">
        <v>43675.475659722222</v>
      </c>
      <c r="X400" s="38" t="s">
        <v>1555</v>
      </c>
    </row>
    <row r="401" spans="1:24" x14ac:dyDescent="0.3">
      <c r="A401" s="2">
        <v>81808</v>
      </c>
      <c r="B401" s="3" t="s">
        <v>197</v>
      </c>
      <c r="C401" s="5" t="s">
        <v>3</v>
      </c>
      <c r="D401" s="25">
        <v>61</v>
      </c>
      <c r="E401" s="26">
        <v>15</v>
      </c>
      <c r="F401" s="16">
        <v>12</v>
      </c>
      <c r="G401" s="22">
        <v>2</v>
      </c>
      <c r="H401" s="22">
        <v>20</v>
      </c>
      <c r="I401" s="6">
        <v>43307</v>
      </c>
      <c r="J401" s="7">
        <v>228</v>
      </c>
      <c r="K401" s="8">
        <v>2018</v>
      </c>
      <c r="L401" s="6">
        <v>43787</v>
      </c>
      <c r="M401" s="5"/>
      <c r="N401" s="6">
        <v>43684</v>
      </c>
      <c r="O401" s="3" t="s">
        <v>1660</v>
      </c>
      <c r="P401" s="3" t="s">
        <v>1662</v>
      </c>
      <c r="Q401" s="6">
        <v>43437</v>
      </c>
      <c r="R401" s="46"/>
      <c r="S401" s="46" t="s">
        <v>1380</v>
      </c>
      <c r="T401" s="50" t="s">
        <v>1661</v>
      </c>
      <c r="U401" s="21" t="s">
        <v>1560</v>
      </c>
      <c r="V401" s="260" t="s">
        <v>1551</v>
      </c>
      <c r="W401" s="261">
        <v>43675.475729166668</v>
      </c>
      <c r="X401" s="38" t="s">
        <v>1555</v>
      </c>
    </row>
    <row r="402" spans="1:24" x14ac:dyDescent="0.3">
      <c r="A402" s="2">
        <v>82553</v>
      </c>
      <c r="B402" s="3" t="s">
        <v>605</v>
      </c>
      <c r="C402" s="5" t="s">
        <v>3</v>
      </c>
      <c r="D402" s="25"/>
      <c r="E402" s="26"/>
      <c r="F402" s="16">
        <v>12</v>
      </c>
      <c r="G402" s="22">
        <v>0</v>
      </c>
      <c r="H402" s="76">
        <v>0</v>
      </c>
      <c r="I402" s="6">
        <v>43418</v>
      </c>
      <c r="J402" s="7">
        <v>20</v>
      </c>
      <c r="K402" s="8">
        <v>2018</v>
      </c>
      <c r="L402" s="6">
        <v>43486</v>
      </c>
      <c r="M402" s="5"/>
      <c r="N402" s="6">
        <v>43675</v>
      </c>
      <c r="O402" s="3" t="s">
        <v>1341</v>
      </c>
      <c r="P402" s="3" t="s">
        <v>1742</v>
      </c>
      <c r="Q402" s="6">
        <v>43657</v>
      </c>
      <c r="R402" s="46"/>
      <c r="S402" s="46" t="s">
        <v>1380</v>
      </c>
      <c r="T402" s="50" t="s">
        <v>1741</v>
      </c>
      <c r="U402" s="21" t="s">
        <v>1941</v>
      </c>
      <c r="V402" s="260" t="s">
        <v>1551</v>
      </c>
      <c r="W402" s="261">
        <v>43675.379050925927</v>
      </c>
      <c r="X402" s="38" t="s">
        <v>1555</v>
      </c>
    </row>
    <row r="403" spans="1:24" x14ac:dyDescent="0.3">
      <c r="A403" s="2">
        <v>82732</v>
      </c>
      <c r="B403" s="3" t="s">
        <v>427</v>
      </c>
      <c r="C403" s="5" t="s">
        <v>3</v>
      </c>
      <c r="D403" s="25">
        <v>55</v>
      </c>
      <c r="E403" s="26">
        <v>54</v>
      </c>
      <c r="F403" s="16">
        <v>12</v>
      </c>
      <c r="G403" s="22">
        <v>27</v>
      </c>
      <c r="H403" s="22">
        <v>320</v>
      </c>
      <c r="I403" s="6">
        <v>43319</v>
      </c>
      <c r="J403" s="7"/>
      <c r="K403" s="8"/>
      <c r="L403" s="6"/>
      <c r="M403" s="5"/>
      <c r="N403" s="6">
        <v>43679</v>
      </c>
      <c r="O403" s="3" t="s">
        <v>1336</v>
      </c>
      <c r="P403" s="3" t="s">
        <v>1697</v>
      </c>
      <c r="Q403" s="6">
        <v>43487</v>
      </c>
      <c r="R403" s="46"/>
      <c r="S403" s="46" t="s">
        <v>1380</v>
      </c>
      <c r="T403" s="50" t="s">
        <v>1696</v>
      </c>
      <c r="U403" s="21" t="s">
        <v>1380</v>
      </c>
      <c r="V403" s="260" t="s">
        <v>1551</v>
      </c>
      <c r="W403" s="261">
        <v>43679.450138888889</v>
      </c>
      <c r="X403" s="38" t="s">
        <v>1555</v>
      </c>
    </row>
    <row r="404" spans="1:24" x14ac:dyDescent="0.3">
      <c r="A404" s="2">
        <v>82916</v>
      </c>
      <c r="B404" s="3" t="s">
        <v>1194</v>
      </c>
      <c r="C404" s="5" t="s">
        <v>13</v>
      </c>
      <c r="D404" s="25"/>
      <c r="E404" s="26"/>
      <c r="F404" s="16">
        <v>12</v>
      </c>
      <c r="G404" s="22">
        <v>5</v>
      </c>
      <c r="H404" s="22">
        <v>60</v>
      </c>
      <c r="I404" s="6">
        <v>43348</v>
      </c>
      <c r="J404" s="7">
        <v>34</v>
      </c>
      <c r="K404" s="8">
        <v>2018</v>
      </c>
      <c r="L404" s="6">
        <v>43515</v>
      </c>
      <c r="M404" s="5"/>
      <c r="N404" s="6">
        <v>43516</v>
      </c>
      <c r="O404" s="3" t="s">
        <v>1357</v>
      </c>
      <c r="P404" s="3"/>
      <c r="Q404" s="6"/>
      <c r="R404" s="46"/>
      <c r="S404" s="46"/>
      <c r="T404" s="21"/>
      <c r="U404" s="21" t="s">
        <v>1089</v>
      </c>
      <c r="V404" s="260" t="s">
        <v>1553</v>
      </c>
      <c r="W404" s="261" t="s">
        <v>1553</v>
      </c>
      <c r="X404" s="38" t="str">
        <f>"*"</f>
        <v>*</v>
      </c>
    </row>
    <row r="405" spans="1:24" x14ac:dyDescent="0.3">
      <c r="A405" s="2">
        <v>82916</v>
      </c>
      <c r="B405" s="3" t="s">
        <v>1490</v>
      </c>
      <c r="C405" s="5" t="s">
        <v>13</v>
      </c>
      <c r="D405" s="25">
        <v>76</v>
      </c>
      <c r="E405" s="26">
        <v>6</v>
      </c>
      <c r="F405" s="16">
        <v>12</v>
      </c>
      <c r="G405" s="22">
        <v>0</v>
      </c>
      <c r="H405" s="22">
        <v>0</v>
      </c>
      <c r="I405" s="6">
        <v>43434</v>
      </c>
      <c r="J405" s="7">
        <v>34</v>
      </c>
      <c r="K405" s="8">
        <v>2018</v>
      </c>
      <c r="L405" s="6">
        <v>43515</v>
      </c>
      <c r="M405" s="5"/>
      <c r="N405" s="6">
        <v>43606</v>
      </c>
      <c r="O405" s="3" t="s">
        <v>1357</v>
      </c>
      <c r="P405" s="3" t="s">
        <v>1557</v>
      </c>
      <c r="Q405" s="6">
        <v>43605</v>
      </c>
      <c r="R405" s="46"/>
      <c r="S405" s="46"/>
      <c r="T405" s="21"/>
      <c r="U405" s="21" t="s">
        <v>1775</v>
      </c>
      <c r="V405" s="260" t="s">
        <v>1551</v>
      </c>
      <c r="W405" s="261">
        <v>43606.660243055558</v>
      </c>
      <c r="X405" s="38" t="s">
        <v>1555</v>
      </c>
    </row>
    <row r="406" spans="1:24" x14ac:dyDescent="0.3">
      <c r="A406" s="2">
        <v>82995</v>
      </c>
      <c r="B406" s="3" t="s">
        <v>340</v>
      </c>
      <c r="C406" s="5" t="s">
        <v>3</v>
      </c>
      <c r="D406" s="25">
        <v>51</v>
      </c>
      <c r="E406" s="26">
        <v>8</v>
      </c>
      <c r="F406" s="16">
        <v>12</v>
      </c>
      <c r="G406" s="22">
        <v>66</v>
      </c>
      <c r="H406" s="22">
        <v>790</v>
      </c>
      <c r="I406" s="6">
        <v>43146</v>
      </c>
      <c r="J406" s="7">
        <v>69</v>
      </c>
      <c r="K406" s="8">
        <v>2017</v>
      </c>
      <c r="L406" s="6">
        <v>43236</v>
      </c>
      <c r="M406" s="5"/>
      <c r="N406" s="6">
        <v>43682</v>
      </c>
      <c r="O406" s="3" t="s">
        <v>1331</v>
      </c>
      <c r="P406" s="3" t="s">
        <v>1520</v>
      </c>
      <c r="Q406" s="6">
        <v>43670</v>
      </c>
      <c r="R406" s="46"/>
      <c r="S406" s="46" t="s">
        <v>1380</v>
      </c>
      <c r="T406" s="50" t="s">
        <v>1932</v>
      </c>
      <c r="U406" s="21" t="s">
        <v>1380</v>
      </c>
      <c r="V406" s="260" t="s">
        <v>1551</v>
      </c>
      <c r="W406" s="261">
        <v>43606.696840277778</v>
      </c>
      <c r="X406" s="38" t="s">
        <v>1555</v>
      </c>
    </row>
    <row r="407" spans="1:24" x14ac:dyDescent="0.3">
      <c r="A407" s="2">
        <v>83838</v>
      </c>
      <c r="B407" s="3" t="s">
        <v>1205</v>
      </c>
      <c r="C407" s="5" t="s">
        <v>87</v>
      </c>
      <c r="D407" s="25">
        <v>54</v>
      </c>
      <c r="E407" s="26">
        <v>4</v>
      </c>
      <c r="F407" s="16">
        <v>12</v>
      </c>
      <c r="G407" s="22">
        <v>2666.6666666666665</v>
      </c>
      <c r="H407" s="76">
        <v>32000</v>
      </c>
      <c r="I407" s="6">
        <v>43406</v>
      </c>
      <c r="J407" s="7">
        <v>16</v>
      </c>
      <c r="K407" s="8">
        <v>2018</v>
      </c>
      <c r="L407" s="6">
        <v>43481</v>
      </c>
      <c r="M407" s="5"/>
      <c r="N407" s="6">
        <v>43595</v>
      </c>
      <c r="O407" s="3" t="s">
        <v>1372</v>
      </c>
      <c r="P407" s="3" t="s">
        <v>1518</v>
      </c>
      <c r="Q407" s="6">
        <v>43598</v>
      </c>
      <c r="R407" s="46"/>
      <c r="S407" s="46"/>
      <c r="T407" s="21"/>
      <c r="U407" s="21" t="s">
        <v>1521</v>
      </c>
      <c r="V407" s="260" t="s">
        <v>1551</v>
      </c>
      <c r="W407" s="261">
        <v>43591.434733796297</v>
      </c>
      <c r="X407" s="38" t="s">
        <v>1555</v>
      </c>
    </row>
    <row r="408" spans="1:24" x14ac:dyDescent="0.3">
      <c r="A408" s="2">
        <v>86118</v>
      </c>
      <c r="B408" s="3" t="s">
        <v>429</v>
      </c>
      <c r="C408" s="5" t="s">
        <v>3</v>
      </c>
      <c r="D408" s="25">
        <v>55</v>
      </c>
      <c r="E408" s="26">
        <v>55</v>
      </c>
      <c r="F408" s="16">
        <v>12</v>
      </c>
      <c r="G408" s="22">
        <v>0</v>
      </c>
      <c r="H408" s="22">
        <v>0</v>
      </c>
      <c r="I408" s="6">
        <v>43319</v>
      </c>
      <c r="J408" s="7"/>
      <c r="K408" s="8"/>
      <c r="L408" s="6"/>
      <c r="M408" s="5"/>
      <c r="N408" s="6">
        <v>43679</v>
      </c>
      <c r="O408" s="3" t="s">
        <v>1336</v>
      </c>
      <c r="P408" s="3" t="s">
        <v>1697</v>
      </c>
      <c r="Q408" s="6">
        <v>43487</v>
      </c>
      <c r="R408" s="46"/>
      <c r="S408" s="46" t="s">
        <v>1380</v>
      </c>
      <c r="T408" s="50" t="s">
        <v>1696</v>
      </c>
      <c r="U408" s="21" t="s">
        <v>1380</v>
      </c>
      <c r="V408" s="260" t="s">
        <v>1551</v>
      </c>
      <c r="W408" s="261">
        <v>43679.45103009259</v>
      </c>
      <c r="X408" s="38" t="s">
        <v>1555</v>
      </c>
    </row>
    <row r="409" spans="1:24" x14ac:dyDescent="0.3">
      <c r="A409" s="2">
        <v>86118</v>
      </c>
      <c r="B409" s="3" t="s">
        <v>429</v>
      </c>
      <c r="C409" s="5" t="s">
        <v>3</v>
      </c>
      <c r="D409" s="25">
        <v>55</v>
      </c>
      <c r="E409" s="26">
        <v>55</v>
      </c>
      <c r="F409" s="16">
        <v>12</v>
      </c>
      <c r="G409" s="22">
        <v>0</v>
      </c>
      <c r="H409" s="22">
        <v>0</v>
      </c>
      <c r="I409" s="6">
        <v>43319</v>
      </c>
      <c r="J409" s="7">
        <v>2</v>
      </c>
      <c r="K409" s="8">
        <v>2019</v>
      </c>
      <c r="L409" s="6">
        <v>43831</v>
      </c>
      <c r="M409" s="5"/>
      <c r="N409" s="6">
        <v>43679</v>
      </c>
      <c r="O409" s="3" t="s">
        <v>1336</v>
      </c>
      <c r="P409" s="3" t="s">
        <v>1697</v>
      </c>
      <c r="Q409" s="6">
        <v>43487</v>
      </c>
      <c r="R409" s="46"/>
      <c r="S409" s="46" t="s">
        <v>1380</v>
      </c>
      <c r="T409" s="50" t="s">
        <v>1696</v>
      </c>
      <c r="U409" s="21" t="s">
        <v>1380</v>
      </c>
      <c r="V409" s="260" t="s">
        <v>1551</v>
      </c>
      <c r="W409" s="261">
        <v>43679.452476851853</v>
      </c>
      <c r="X409" s="38" t="s">
        <v>1555</v>
      </c>
    </row>
    <row r="410" spans="1:24" x14ac:dyDescent="0.3">
      <c r="A410" s="2">
        <v>86287</v>
      </c>
      <c r="B410" s="3" t="s">
        <v>606</v>
      </c>
      <c r="C410" s="5" t="s">
        <v>3</v>
      </c>
      <c r="D410" s="25"/>
      <c r="E410" s="26"/>
      <c r="F410" s="16">
        <v>12</v>
      </c>
      <c r="G410" s="22">
        <v>0</v>
      </c>
      <c r="H410" s="22">
        <v>0</v>
      </c>
      <c r="I410" s="6">
        <v>42979</v>
      </c>
      <c r="J410" s="7"/>
      <c r="K410" s="8"/>
      <c r="L410" s="6"/>
      <c r="M410" s="5"/>
      <c r="N410" s="6">
        <v>43516</v>
      </c>
      <c r="O410" s="3" t="s">
        <v>1341</v>
      </c>
      <c r="P410" s="3"/>
      <c r="Q410" s="6"/>
      <c r="R410" s="46"/>
      <c r="S410" s="46"/>
      <c r="T410" s="21"/>
      <c r="U410" s="21"/>
      <c r="V410" s="260" t="s">
        <v>1553</v>
      </c>
      <c r="W410" s="261" t="s">
        <v>1553</v>
      </c>
      <c r="X410" s="38" t="str">
        <f>"*"</f>
        <v>*</v>
      </c>
    </row>
    <row r="411" spans="1:24" x14ac:dyDescent="0.3">
      <c r="A411" s="2">
        <v>86287</v>
      </c>
      <c r="B411" s="3" t="s">
        <v>1067</v>
      </c>
      <c r="C411" s="5" t="s">
        <v>3</v>
      </c>
      <c r="D411" s="25"/>
      <c r="E411" s="26"/>
      <c r="F411" s="16">
        <v>12</v>
      </c>
      <c r="G411" s="22">
        <v>0</v>
      </c>
      <c r="H411" s="76">
        <v>0</v>
      </c>
      <c r="I411" s="6">
        <v>43418</v>
      </c>
      <c r="J411" s="7">
        <v>20</v>
      </c>
      <c r="K411" s="8">
        <v>2018</v>
      </c>
      <c r="L411" s="6">
        <v>43486</v>
      </c>
      <c r="M411" s="5"/>
      <c r="N411" s="6">
        <v>43675</v>
      </c>
      <c r="O411" s="3" t="s">
        <v>1341</v>
      </c>
      <c r="P411" s="3" t="s">
        <v>1742</v>
      </c>
      <c r="Q411" s="6">
        <v>43657</v>
      </c>
      <c r="R411" s="46"/>
      <c r="S411" s="46" t="s">
        <v>1380</v>
      </c>
      <c r="T411" s="50" t="s">
        <v>1741</v>
      </c>
      <c r="U411" s="21" t="s">
        <v>1941</v>
      </c>
      <c r="V411" s="260" t="s">
        <v>1551</v>
      </c>
      <c r="W411" s="261">
        <v>43675.380624999998</v>
      </c>
      <c r="X411" s="38" t="s">
        <v>1555</v>
      </c>
    </row>
    <row r="412" spans="1:24" x14ac:dyDescent="0.3">
      <c r="A412" s="2">
        <v>86287</v>
      </c>
      <c r="B412" s="3" t="s">
        <v>1067</v>
      </c>
      <c r="C412" s="5" t="s">
        <v>3</v>
      </c>
      <c r="D412" s="25"/>
      <c r="E412" s="26"/>
      <c r="F412" s="16">
        <v>12</v>
      </c>
      <c r="G412" s="22">
        <v>0</v>
      </c>
      <c r="H412" s="76">
        <v>0</v>
      </c>
      <c r="I412" s="6">
        <v>43418</v>
      </c>
      <c r="J412" s="7">
        <v>20</v>
      </c>
      <c r="K412" s="8">
        <v>2018</v>
      </c>
      <c r="L412" s="6">
        <v>43486</v>
      </c>
      <c r="M412" s="5"/>
      <c r="N412" s="6">
        <v>43675</v>
      </c>
      <c r="O412" s="3" t="s">
        <v>1341</v>
      </c>
      <c r="P412" s="3" t="s">
        <v>1742</v>
      </c>
      <c r="Q412" s="6">
        <v>43657</v>
      </c>
      <c r="R412" s="46"/>
      <c r="S412" s="46" t="s">
        <v>1380</v>
      </c>
      <c r="T412" s="50" t="s">
        <v>1741</v>
      </c>
      <c r="U412" s="21" t="s">
        <v>1941</v>
      </c>
      <c r="V412" s="260" t="s">
        <v>1551</v>
      </c>
      <c r="W412" s="261">
        <v>43675.382187499999</v>
      </c>
      <c r="X412" s="38" t="s">
        <v>1555</v>
      </c>
    </row>
    <row r="413" spans="1:24" x14ac:dyDescent="0.3">
      <c r="A413" s="2">
        <v>86287</v>
      </c>
      <c r="B413" s="3" t="s">
        <v>1067</v>
      </c>
      <c r="C413" s="5" t="s">
        <v>3</v>
      </c>
      <c r="D413" s="25"/>
      <c r="E413" s="26"/>
      <c r="F413" s="16">
        <v>12</v>
      </c>
      <c r="G413" s="22">
        <v>0</v>
      </c>
      <c r="H413" s="76">
        <v>0</v>
      </c>
      <c r="I413" s="6">
        <v>43418</v>
      </c>
      <c r="J413" s="7">
        <v>76</v>
      </c>
      <c r="K413" s="8">
        <v>2019</v>
      </c>
      <c r="L413" s="6">
        <v>43899</v>
      </c>
      <c r="M413" s="5"/>
      <c r="N413" s="6">
        <v>43675</v>
      </c>
      <c r="O413" s="3" t="s">
        <v>1660</v>
      </c>
      <c r="P413" s="3" t="s">
        <v>1742</v>
      </c>
      <c r="Q413" s="6">
        <v>43657</v>
      </c>
      <c r="R413" s="46"/>
      <c r="S413" s="46" t="s">
        <v>1380</v>
      </c>
      <c r="T413" s="50" t="s">
        <v>1741</v>
      </c>
      <c r="U413" s="21" t="s">
        <v>1941</v>
      </c>
      <c r="V413" s="260" t="s">
        <v>1551</v>
      </c>
      <c r="W413" s="261">
        <v>43675.382662037038</v>
      </c>
      <c r="X413" s="38" t="s">
        <v>1555</v>
      </c>
    </row>
    <row r="414" spans="1:24" x14ac:dyDescent="0.3">
      <c r="A414" s="2">
        <v>87348</v>
      </c>
      <c r="B414" s="3" t="s">
        <v>998</v>
      </c>
      <c r="C414" s="5" t="s">
        <v>22</v>
      </c>
      <c r="D414" s="25">
        <v>51</v>
      </c>
      <c r="E414" s="26">
        <v>13</v>
      </c>
      <c r="F414" s="16">
        <v>12</v>
      </c>
      <c r="G414" s="22">
        <v>17</v>
      </c>
      <c r="H414" s="22">
        <v>200</v>
      </c>
      <c r="I414" s="6">
        <v>43322</v>
      </c>
      <c r="J414" s="7">
        <v>175</v>
      </c>
      <c r="K414" s="8">
        <v>2017</v>
      </c>
      <c r="L414" s="6">
        <v>43383</v>
      </c>
      <c r="M414" s="5"/>
      <c r="N414" s="6">
        <v>43685</v>
      </c>
      <c r="O414" s="3" t="s">
        <v>1368</v>
      </c>
      <c r="P414" s="3" t="s">
        <v>2013</v>
      </c>
      <c r="Q414" s="6">
        <v>43679</v>
      </c>
      <c r="R414" s="46">
        <v>9</v>
      </c>
      <c r="S414" s="46" t="s">
        <v>1953</v>
      </c>
      <c r="T414" s="50" t="s">
        <v>2015</v>
      </c>
      <c r="U414" s="21" t="s">
        <v>1380</v>
      </c>
      <c r="V414" s="260" t="s">
        <v>1551</v>
      </c>
      <c r="W414" s="261">
        <v>43685.44871527778</v>
      </c>
      <c r="X414" s="38" t="s">
        <v>1555</v>
      </c>
    </row>
    <row r="415" spans="1:24" x14ac:dyDescent="0.3">
      <c r="A415" s="2">
        <v>87586</v>
      </c>
      <c r="B415" s="3" t="s">
        <v>226</v>
      </c>
      <c r="C415" s="5" t="s">
        <v>11</v>
      </c>
      <c r="D415" s="25">
        <v>76</v>
      </c>
      <c r="E415" s="26">
        <v>5</v>
      </c>
      <c r="F415" s="16">
        <v>12</v>
      </c>
      <c r="G415" s="22">
        <v>3</v>
      </c>
      <c r="H415" s="85">
        <v>30</v>
      </c>
      <c r="I415" s="6">
        <v>43546</v>
      </c>
      <c r="J415" s="7">
        <v>152</v>
      </c>
      <c r="K415" s="8">
        <v>2018</v>
      </c>
      <c r="L415" s="6">
        <v>43673</v>
      </c>
      <c r="M415" s="5"/>
      <c r="N415" s="6">
        <v>43683</v>
      </c>
      <c r="O415" s="3" t="s">
        <v>1589</v>
      </c>
      <c r="P415" s="3" t="s">
        <v>1860</v>
      </c>
      <c r="Q415" s="6">
        <v>43642</v>
      </c>
      <c r="R415" s="46">
        <v>8</v>
      </c>
      <c r="S415" s="46" t="s">
        <v>1380</v>
      </c>
      <c r="T415" s="50" t="s">
        <v>1859</v>
      </c>
      <c r="U415" s="21" t="s">
        <v>1535</v>
      </c>
      <c r="V415" s="260" t="s">
        <v>1551</v>
      </c>
      <c r="W415" s="261">
        <v>43675.348761574074</v>
      </c>
      <c r="X415" s="38" t="s">
        <v>1555</v>
      </c>
    </row>
    <row r="416" spans="1:24" x14ac:dyDescent="0.3">
      <c r="A416" s="2">
        <v>88718</v>
      </c>
      <c r="B416" s="3" t="s">
        <v>115</v>
      </c>
      <c r="C416" s="5" t="s">
        <v>3</v>
      </c>
      <c r="D416" s="25">
        <v>55</v>
      </c>
      <c r="E416" s="26">
        <v>26</v>
      </c>
      <c r="F416" s="16">
        <v>12</v>
      </c>
      <c r="G416" s="22">
        <v>7</v>
      </c>
      <c r="H416" s="22">
        <v>80</v>
      </c>
      <c r="I416" s="6">
        <v>43319</v>
      </c>
      <c r="J416" s="7"/>
      <c r="K416" s="8"/>
      <c r="L416" s="6"/>
      <c r="M416" s="5"/>
      <c r="N416" s="6">
        <v>43679</v>
      </c>
      <c r="O416" s="3" t="s">
        <v>1336</v>
      </c>
      <c r="P416" s="3" t="s">
        <v>1697</v>
      </c>
      <c r="Q416" s="6">
        <v>43487</v>
      </c>
      <c r="R416" s="46"/>
      <c r="S416" s="46" t="s">
        <v>1380</v>
      </c>
      <c r="T416" s="50" t="s">
        <v>1696</v>
      </c>
      <c r="U416" s="21" t="s">
        <v>1380</v>
      </c>
      <c r="V416" s="260" t="s">
        <v>1551</v>
      </c>
      <c r="W416" s="261">
        <v>43679.444791666669</v>
      </c>
      <c r="X416" s="38" t="s">
        <v>1555</v>
      </c>
    </row>
    <row r="417" spans="1:24" x14ac:dyDescent="0.3">
      <c r="A417" s="2">
        <v>88726</v>
      </c>
      <c r="B417" s="3" t="s">
        <v>117</v>
      </c>
      <c r="C417" s="5" t="s">
        <v>3</v>
      </c>
      <c r="D417" s="25">
        <v>55</v>
      </c>
      <c r="E417" s="26">
        <v>26</v>
      </c>
      <c r="F417" s="16">
        <v>12</v>
      </c>
      <c r="G417" s="22">
        <v>9</v>
      </c>
      <c r="H417" s="22">
        <v>100</v>
      </c>
      <c r="I417" s="6">
        <v>43319</v>
      </c>
      <c r="J417" s="7"/>
      <c r="K417" s="8"/>
      <c r="L417" s="6"/>
      <c r="M417" s="5"/>
      <c r="N417" s="6">
        <v>43679</v>
      </c>
      <c r="O417" s="3" t="s">
        <v>1336</v>
      </c>
      <c r="P417" s="3" t="s">
        <v>1697</v>
      </c>
      <c r="Q417" s="6">
        <v>43487</v>
      </c>
      <c r="R417" s="46"/>
      <c r="S417" s="46" t="s">
        <v>1380</v>
      </c>
      <c r="T417" s="50" t="s">
        <v>1696</v>
      </c>
      <c r="U417" s="21" t="s">
        <v>1380</v>
      </c>
      <c r="V417" s="260" t="s">
        <v>1551</v>
      </c>
      <c r="W417" s="261">
        <v>43679.447731481479</v>
      </c>
      <c r="X417" s="38" t="s">
        <v>1555</v>
      </c>
    </row>
    <row r="418" spans="1:24" x14ac:dyDescent="0.3">
      <c r="A418" s="2">
        <v>88727</v>
      </c>
      <c r="B418" s="3" t="s">
        <v>118</v>
      </c>
      <c r="C418" s="5" t="s">
        <v>3</v>
      </c>
      <c r="D418" s="25">
        <v>55</v>
      </c>
      <c r="E418" s="26">
        <v>26</v>
      </c>
      <c r="F418" s="16">
        <v>12</v>
      </c>
      <c r="G418" s="22">
        <v>17</v>
      </c>
      <c r="H418" s="22">
        <v>200</v>
      </c>
      <c r="I418" s="6">
        <v>43319</v>
      </c>
      <c r="J418" s="7"/>
      <c r="K418" s="8"/>
      <c r="L418" s="6"/>
      <c r="M418" s="5"/>
      <c r="N418" s="6">
        <v>43679</v>
      </c>
      <c r="O418" s="3" t="s">
        <v>1336</v>
      </c>
      <c r="P418" s="3" t="s">
        <v>1697</v>
      </c>
      <c r="Q418" s="6">
        <v>43487</v>
      </c>
      <c r="R418" s="46"/>
      <c r="S418" s="46" t="s">
        <v>1380</v>
      </c>
      <c r="T418" s="50" t="s">
        <v>1696</v>
      </c>
      <c r="U418" s="21" t="s">
        <v>1380</v>
      </c>
      <c r="V418" s="260" t="s">
        <v>1551</v>
      </c>
      <c r="W418" s="261">
        <v>43679.447997685187</v>
      </c>
      <c r="X418" s="38" t="s">
        <v>1555</v>
      </c>
    </row>
    <row r="419" spans="1:24" x14ac:dyDescent="0.3">
      <c r="A419" s="2">
        <v>88728</v>
      </c>
      <c r="B419" s="3" t="s">
        <v>430</v>
      </c>
      <c r="C419" s="5" t="s">
        <v>3</v>
      </c>
      <c r="D419" s="25">
        <v>55</v>
      </c>
      <c r="E419" s="26">
        <v>26</v>
      </c>
      <c r="F419" s="16">
        <v>12</v>
      </c>
      <c r="G419" s="22">
        <v>17</v>
      </c>
      <c r="H419" s="22">
        <v>200</v>
      </c>
      <c r="I419" s="6">
        <v>43319</v>
      </c>
      <c r="J419" s="7"/>
      <c r="K419" s="8"/>
      <c r="L419" s="6"/>
      <c r="M419" s="5"/>
      <c r="N419" s="6">
        <v>43679</v>
      </c>
      <c r="O419" s="3" t="s">
        <v>1336</v>
      </c>
      <c r="P419" s="3" t="s">
        <v>1697</v>
      </c>
      <c r="Q419" s="6">
        <v>43487</v>
      </c>
      <c r="R419" s="46"/>
      <c r="S419" s="46" t="s">
        <v>1380</v>
      </c>
      <c r="T419" s="50" t="s">
        <v>1696</v>
      </c>
      <c r="U419" s="21" t="s">
        <v>1380</v>
      </c>
      <c r="V419" s="260" t="s">
        <v>1551</v>
      </c>
      <c r="W419" s="261">
        <v>43679.445532407408</v>
      </c>
      <c r="X419" s="38" t="s">
        <v>1555</v>
      </c>
    </row>
    <row r="420" spans="1:24" x14ac:dyDescent="0.3">
      <c r="A420" s="2">
        <v>88729</v>
      </c>
      <c r="B420" s="3" t="s">
        <v>119</v>
      </c>
      <c r="C420" s="5" t="s">
        <v>3</v>
      </c>
      <c r="D420" s="25">
        <v>55</v>
      </c>
      <c r="E420" s="26">
        <v>26</v>
      </c>
      <c r="F420" s="16">
        <v>12</v>
      </c>
      <c r="G420" s="22">
        <v>9</v>
      </c>
      <c r="H420" s="22">
        <v>100</v>
      </c>
      <c r="I420" s="6">
        <v>43319</v>
      </c>
      <c r="J420" s="7"/>
      <c r="K420" s="8"/>
      <c r="L420" s="6"/>
      <c r="M420" s="5"/>
      <c r="N420" s="6">
        <v>43679</v>
      </c>
      <c r="O420" s="3" t="s">
        <v>1336</v>
      </c>
      <c r="P420" s="3" t="s">
        <v>1697</v>
      </c>
      <c r="Q420" s="6">
        <v>43487</v>
      </c>
      <c r="R420" s="46"/>
      <c r="S420" s="46" t="s">
        <v>1380</v>
      </c>
      <c r="T420" s="50" t="s">
        <v>1696</v>
      </c>
      <c r="U420" s="21" t="s">
        <v>1380</v>
      </c>
      <c r="V420" s="260" t="s">
        <v>1551</v>
      </c>
      <c r="W420" s="261">
        <v>43679.448229166665</v>
      </c>
      <c r="X420" s="38" t="s">
        <v>1555</v>
      </c>
    </row>
    <row r="421" spans="1:24" x14ac:dyDescent="0.3">
      <c r="A421" s="2">
        <v>88730</v>
      </c>
      <c r="B421" s="3" t="s">
        <v>431</v>
      </c>
      <c r="C421" s="5" t="s">
        <v>3</v>
      </c>
      <c r="D421" s="25">
        <v>55</v>
      </c>
      <c r="E421" s="26">
        <v>26</v>
      </c>
      <c r="F421" s="16">
        <v>12</v>
      </c>
      <c r="G421" s="22">
        <v>5</v>
      </c>
      <c r="H421" s="22">
        <v>50</v>
      </c>
      <c r="I421" s="6">
        <v>43319</v>
      </c>
      <c r="J421" s="7"/>
      <c r="K421" s="8"/>
      <c r="L421" s="6"/>
      <c r="M421" s="5"/>
      <c r="N421" s="6">
        <v>43679</v>
      </c>
      <c r="O421" s="3" t="s">
        <v>1336</v>
      </c>
      <c r="P421" s="3" t="s">
        <v>1697</v>
      </c>
      <c r="Q421" s="6">
        <v>43487</v>
      </c>
      <c r="R421" s="46"/>
      <c r="S421" s="46" t="s">
        <v>1380</v>
      </c>
      <c r="T421" s="50" t="s">
        <v>1696</v>
      </c>
      <c r="U421" s="21" t="s">
        <v>1380</v>
      </c>
      <c r="V421" s="260" t="s">
        <v>1551</v>
      </c>
      <c r="W421" s="261">
        <v>43679.446226851855</v>
      </c>
      <c r="X421" s="38" t="s">
        <v>1555</v>
      </c>
    </row>
    <row r="422" spans="1:24" x14ac:dyDescent="0.3">
      <c r="A422" s="2">
        <v>88732</v>
      </c>
      <c r="B422" s="3" t="s">
        <v>432</v>
      </c>
      <c r="C422" s="5" t="s">
        <v>3</v>
      </c>
      <c r="D422" s="25">
        <v>55</v>
      </c>
      <c r="E422" s="26">
        <v>26</v>
      </c>
      <c r="F422" s="16">
        <v>12</v>
      </c>
      <c r="G422" s="22">
        <v>4</v>
      </c>
      <c r="H422" s="22">
        <v>40</v>
      </c>
      <c r="I422" s="6">
        <v>43319</v>
      </c>
      <c r="J422" s="7"/>
      <c r="K422" s="8"/>
      <c r="L422" s="6"/>
      <c r="M422" s="5"/>
      <c r="N422" s="6">
        <v>43679</v>
      </c>
      <c r="O422" s="3" t="s">
        <v>1336</v>
      </c>
      <c r="P422" s="3" t="s">
        <v>1697</v>
      </c>
      <c r="Q422" s="6">
        <v>43487</v>
      </c>
      <c r="R422" s="46"/>
      <c r="S422" s="46" t="s">
        <v>1380</v>
      </c>
      <c r="T422" s="50" t="s">
        <v>1696</v>
      </c>
      <c r="U422" s="21" t="s">
        <v>1380</v>
      </c>
      <c r="V422" s="260" t="s">
        <v>1551</v>
      </c>
      <c r="W422" s="261">
        <v>43679.448472222219</v>
      </c>
      <c r="X422" s="38" t="s">
        <v>1555</v>
      </c>
    </row>
    <row r="423" spans="1:24" x14ac:dyDescent="0.3">
      <c r="A423" s="2">
        <v>88733</v>
      </c>
      <c r="B423" s="3" t="s">
        <v>122</v>
      </c>
      <c r="C423" s="5" t="s">
        <v>3</v>
      </c>
      <c r="D423" s="25">
        <v>55</v>
      </c>
      <c r="E423" s="26">
        <v>26</v>
      </c>
      <c r="F423" s="16">
        <v>12</v>
      </c>
      <c r="G423" s="22">
        <v>2</v>
      </c>
      <c r="H423" s="22">
        <v>15</v>
      </c>
      <c r="I423" s="6">
        <v>43319</v>
      </c>
      <c r="J423" s="7"/>
      <c r="K423" s="8"/>
      <c r="L423" s="6"/>
      <c r="M423" s="5"/>
      <c r="N423" s="6">
        <v>43679</v>
      </c>
      <c r="O423" s="3" t="s">
        <v>1336</v>
      </c>
      <c r="P423" s="3" t="s">
        <v>1697</v>
      </c>
      <c r="Q423" s="6">
        <v>43487</v>
      </c>
      <c r="R423" s="46"/>
      <c r="S423" s="46" t="s">
        <v>1380</v>
      </c>
      <c r="T423" s="50" t="s">
        <v>1696</v>
      </c>
      <c r="U423" s="21" t="s">
        <v>1380</v>
      </c>
      <c r="V423" s="260" t="s">
        <v>1551</v>
      </c>
      <c r="W423" s="261">
        <v>43679.448796296296</v>
      </c>
      <c r="X423" s="38" t="s">
        <v>1555</v>
      </c>
    </row>
    <row r="424" spans="1:24" x14ac:dyDescent="0.3">
      <c r="A424" s="2">
        <v>88734</v>
      </c>
      <c r="B424" s="3" t="s">
        <v>123</v>
      </c>
      <c r="C424" s="5" t="s">
        <v>3</v>
      </c>
      <c r="D424" s="25">
        <v>55</v>
      </c>
      <c r="E424" s="26">
        <v>26</v>
      </c>
      <c r="F424" s="16">
        <v>12</v>
      </c>
      <c r="G424" s="22">
        <v>2</v>
      </c>
      <c r="H424" s="22">
        <v>20</v>
      </c>
      <c r="I424" s="6">
        <v>43319</v>
      </c>
      <c r="J424" s="7"/>
      <c r="K424" s="8"/>
      <c r="L424" s="6"/>
      <c r="M424" s="5"/>
      <c r="N424" s="6">
        <v>43679</v>
      </c>
      <c r="O424" s="3" t="s">
        <v>1336</v>
      </c>
      <c r="P424" s="3" t="s">
        <v>1697</v>
      </c>
      <c r="Q424" s="6">
        <v>43487</v>
      </c>
      <c r="R424" s="46"/>
      <c r="S424" s="46" t="s">
        <v>1380</v>
      </c>
      <c r="T424" s="50" t="s">
        <v>1696</v>
      </c>
      <c r="U424" s="21" t="s">
        <v>1380</v>
      </c>
      <c r="V424" s="260" t="s">
        <v>1551</v>
      </c>
      <c r="W424" s="261">
        <v>43679.449050925927</v>
      </c>
      <c r="X424" s="38" t="s">
        <v>1555</v>
      </c>
    </row>
    <row r="425" spans="1:24" x14ac:dyDescent="0.3">
      <c r="A425" s="2">
        <v>88856</v>
      </c>
      <c r="B425" s="3" t="s">
        <v>23</v>
      </c>
      <c r="C425" s="5" t="s">
        <v>22</v>
      </c>
      <c r="D425" s="25">
        <v>69</v>
      </c>
      <c r="E425" s="26">
        <v>2</v>
      </c>
      <c r="F425" s="16">
        <v>12</v>
      </c>
      <c r="G425" s="22">
        <v>21</v>
      </c>
      <c r="H425" s="22">
        <v>250</v>
      </c>
      <c r="I425" s="6">
        <v>43322</v>
      </c>
      <c r="J425" s="7">
        <v>175</v>
      </c>
      <c r="K425" s="8">
        <v>2017</v>
      </c>
      <c r="L425" s="6">
        <v>43383</v>
      </c>
      <c r="M425" s="5"/>
      <c r="N425" s="6">
        <v>43685</v>
      </c>
      <c r="O425" s="3" t="s">
        <v>1368</v>
      </c>
      <c r="P425" s="3" t="s">
        <v>2013</v>
      </c>
      <c r="Q425" s="6">
        <v>43679</v>
      </c>
      <c r="R425" s="46">
        <v>18</v>
      </c>
      <c r="S425" s="46" t="s">
        <v>1953</v>
      </c>
      <c r="T425" s="50" t="s">
        <v>2015</v>
      </c>
      <c r="U425" s="21" t="s">
        <v>1834</v>
      </c>
      <c r="V425" s="260" t="s">
        <v>1551</v>
      </c>
      <c r="W425" s="261">
        <v>43685.450266203705</v>
      </c>
      <c r="X425" s="38" t="s">
        <v>1555</v>
      </c>
    </row>
    <row r="426" spans="1:24" x14ac:dyDescent="0.3">
      <c r="A426" s="2">
        <v>90227</v>
      </c>
      <c r="B426" s="3" t="s">
        <v>518</v>
      </c>
      <c r="C426" s="5" t="s">
        <v>19</v>
      </c>
      <c r="D426" s="25"/>
      <c r="E426" s="26"/>
      <c r="F426" s="16">
        <v>12</v>
      </c>
      <c r="G426" s="22">
        <v>0</v>
      </c>
      <c r="H426" s="22">
        <v>0</v>
      </c>
      <c r="I426" s="6">
        <v>43069</v>
      </c>
      <c r="J426" s="7">
        <v>78</v>
      </c>
      <c r="K426" s="8">
        <v>2018</v>
      </c>
      <c r="L426" s="6">
        <v>43549</v>
      </c>
      <c r="M426" s="5"/>
      <c r="N426" s="6">
        <v>43516</v>
      </c>
      <c r="O426" s="3" t="s">
        <v>1316</v>
      </c>
      <c r="P426" s="3"/>
      <c r="Q426" s="6"/>
      <c r="R426" s="46"/>
      <c r="S426" s="46"/>
      <c r="T426" s="21"/>
      <c r="U426" s="21" t="s">
        <v>1110</v>
      </c>
      <c r="V426" s="260" t="s">
        <v>1553</v>
      </c>
      <c r="W426" s="261" t="s">
        <v>1553</v>
      </c>
      <c r="X426" s="38" t="str">
        <f t="shared" ref="X426:X438" si="3">"*"</f>
        <v>*</v>
      </c>
    </row>
    <row r="427" spans="1:24" x14ac:dyDescent="0.3">
      <c r="A427" s="2">
        <v>90228</v>
      </c>
      <c r="B427" s="3" t="s">
        <v>519</v>
      </c>
      <c r="C427" s="5" t="s">
        <v>19</v>
      </c>
      <c r="D427" s="25"/>
      <c r="E427" s="26"/>
      <c r="F427" s="16">
        <v>12</v>
      </c>
      <c r="G427" s="22">
        <v>0</v>
      </c>
      <c r="H427" s="22">
        <v>0</v>
      </c>
      <c r="I427" s="6">
        <v>43069</v>
      </c>
      <c r="J427" s="7">
        <v>78</v>
      </c>
      <c r="K427" s="8">
        <v>2018</v>
      </c>
      <c r="L427" s="6">
        <v>43549</v>
      </c>
      <c r="M427" s="5"/>
      <c r="N427" s="6">
        <v>43516</v>
      </c>
      <c r="O427" s="3" t="s">
        <v>1316</v>
      </c>
      <c r="P427" s="3"/>
      <c r="Q427" s="6"/>
      <c r="R427" s="46"/>
      <c r="S427" s="46"/>
      <c r="T427" s="21"/>
      <c r="U427" s="21" t="s">
        <v>1110</v>
      </c>
      <c r="V427" s="260" t="s">
        <v>1553</v>
      </c>
      <c r="W427" s="261" t="s">
        <v>1553</v>
      </c>
      <c r="X427" s="38" t="str">
        <f t="shared" si="3"/>
        <v>*</v>
      </c>
    </row>
    <row r="428" spans="1:24" x14ac:dyDescent="0.3">
      <c r="A428" s="2">
        <v>90229</v>
      </c>
      <c r="B428" s="3" t="s">
        <v>520</v>
      </c>
      <c r="C428" s="5" t="s">
        <v>19</v>
      </c>
      <c r="D428" s="25"/>
      <c r="E428" s="26"/>
      <c r="F428" s="16">
        <v>12</v>
      </c>
      <c r="G428" s="22">
        <v>0</v>
      </c>
      <c r="H428" s="22">
        <v>0</v>
      </c>
      <c r="I428" s="6">
        <v>43069</v>
      </c>
      <c r="J428" s="7">
        <v>78</v>
      </c>
      <c r="K428" s="8">
        <v>2018</v>
      </c>
      <c r="L428" s="6">
        <v>43549</v>
      </c>
      <c r="M428" s="5"/>
      <c r="N428" s="6">
        <v>43516</v>
      </c>
      <c r="O428" s="3" t="s">
        <v>1316</v>
      </c>
      <c r="P428" s="3"/>
      <c r="Q428" s="6"/>
      <c r="R428" s="46"/>
      <c r="S428" s="46"/>
      <c r="T428" s="21"/>
      <c r="U428" s="21" t="s">
        <v>1110</v>
      </c>
      <c r="V428" s="260" t="s">
        <v>1553</v>
      </c>
      <c r="W428" s="261" t="s">
        <v>1553</v>
      </c>
      <c r="X428" s="38" t="str">
        <f t="shared" si="3"/>
        <v>*</v>
      </c>
    </row>
    <row r="429" spans="1:24" x14ac:dyDescent="0.3">
      <c r="A429" s="2">
        <v>90230</v>
      </c>
      <c r="B429" s="3" t="s">
        <v>521</v>
      </c>
      <c r="C429" s="5" t="s">
        <v>19</v>
      </c>
      <c r="D429" s="25"/>
      <c r="E429" s="26"/>
      <c r="F429" s="16">
        <v>12</v>
      </c>
      <c r="G429" s="22">
        <v>0</v>
      </c>
      <c r="H429" s="22">
        <v>0</v>
      </c>
      <c r="I429" s="6">
        <v>43069</v>
      </c>
      <c r="J429" s="7">
        <v>78</v>
      </c>
      <c r="K429" s="8">
        <v>2018</v>
      </c>
      <c r="L429" s="6">
        <v>43549</v>
      </c>
      <c r="M429" s="5"/>
      <c r="N429" s="6">
        <v>43516</v>
      </c>
      <c r="O429" s="3" t="s">
        <v>1316</v>
      </c>
      <c r="P429" s="3"/>
      <c r="Q429" s="6"/>
      <c r="R429" s="46"/>
      <c r="S429" s="46"/>
      <c r="T429" s="21"/>
      <c r="U429" s="21" t="s">
        <v>1110</v>
      </c>
      <c r="V429" s="260" t="s">
        <v>1553</v>
      </c>
      <c r="W429" s="261" t="s">
        <v>1553</v>
      </c>
      <c r="X429" s="38" t="str">
        <f t="shared" si="3"/>
        <v>*</v>
      </c>
    </row>
    <row r="430" spans="1:24" x14ac:dyDescent="0.3">
      <c r="A430" s="2">
        <v>90232</v>
      </c>
      <c r="B430" s="3" t="s">
        <v>1277</v>
      </c>
      <c r="C430" s="5" t="s">
        <v>15</v>
      </c>
      <c r="D430" s="25"/>
      <c r="E430" s="26"/>
      <c r="F430" s="16">
        <v>12</v>
      </c>
      <c r="G430" s="22">
        <v>0.66666666666666663</v>
      </c>
      <c r="H430" s="22">
        <v>8</v>
      </c>
      <c r="I430" s="6">
        <v>43348</v>
      </c>
      <c r="J430" s="7">
        <v>34</v>
      </c>
      <c r="K430" s="8">
        <v>2018</v>
      </c>
      <c r="L430" s="6">
        <v>43515</v>
      </c>
      <c r="M430" s="5"/>
      <c r="N430" s="6">
        <v>43516</v>
      </c>
      <c r="O430" s="3" t="s">
        <v>1357</v>
      </c>
      <c r="P430" s="3"/>
      <c r="Q430" s="6"/>
      <c r="R430" s="46"/>
      <c r="S430" s="46"/>
      <c r="T430" s="21"/>
      <c r="U430" s="21" t="s">
        <v>1089</v>
      </c>
      <c r="V430" s="260" t="s">
        <v>1553</v>
      </c>
      <c r="W430" s="261" t="s">
        <v>1553</v>
      </c>
      <c r="X430" s="38" t="str">
        <f t="shared" si="3"/>
        <v>*</v>
      </c>
    </row>
    <row r="431" spans="1:24" x14ac:dyDescent="0.3">
      <c r="A431" s="2">
        <v>90281</v>
      </c>
      <c r="B431" s="3" t="s">
        <v>492</v>
      </c>
      <c r="C431" s="5" t="s">
        <v>19</v>
      </c>
      <c r="D431" s="25"/>
      <c r="E431" s="26"/>
      <c r="F431" s="16">
        <v>12</v>
      </c>
      <c r="G431" s="22">
        <v>0</v>
      </c>
      <c r="H431" s="22">
        <v>0</v>
      </c>
      <c r="I431" s="6">
        <v>43069</v>
      </c>
      <c r="J431" s="7">
        <v>78</v>
      </c>
      <c r="K431" s="8">
        <v>2018</v>
      </c>
      <c r="L431" s="6">
        <v>43549</v>
      </c>
      <c r="M431" s="5"/>
      <c r="N431" s="6">
        <v>43516</v>
      </c>
      <c r="O431" s="3" t="s">
        <v>1316</v>
      </c>
      <c r="P431" s="3"/>
      <c r="Q431" s="6"/>
      <c r="R431" s="46"/>
      <c r="S431" s="46"/>
      <c r="T431" s="21"/>
      <c r="U431" s="21" t="s">
        <v>1110</v>
      </c>
      <c r="V431" s="260" t="s">
        <v>1553</v>
      </c>
      <c r="W431" s="261" t="s">
        <v>1553</v>
      </c>
      <c r="X431" s="38" t="str">
        <f t="shared" si="3"/>
        <v>*</v>
      </c>
    </row>
    <row r="432" spans="1:24" x14ac:dyDescent="0.3">
      <c r="A432" s="2">
        <v>90282</v>
      </c>
      <c r="B432" s="3" t="s">
        <v>493</v>
      </c>
      <c r="C432" s="5" t="s">
        <v>19</v>
      </c>
      <c r="D432" s="25"/>
      <c r="E432" s="26"/>
      <c r="F432" s="16">
        <v>12</v>
      </c>
      <c r="G432" s="22">
        <v>0</v>
      </c>
      <c r="H432" s="22">
        <v>0</v>
      </c>
      <c r="I432" s="6">
        <v>43069</v>
      </c>
      <c r="J432" s="7">
        <v>78</v>
      </c>
      <c r="K432" s="8">
        <v>2018</v>
      </c>
      <c r="L432" s="6">
        <v>43549</v>
      </c>
      <c r="M432" s="5"/>
      <c r="N432" s="6">
        <v>43516</v>
      </c>
      <c r="O432" s="3" t="s">
        <v>1316</v>
      </c>
      <c r="P432" s="3"/>
      <c r="Q432" s="6"/>
      <c r="R432" s="46"/>
      <c r="S432" s="46"/>
      <c r="T432" s="21"/>
      <c r="U432" s="21" t="s">
        <v>1110</v>
      </c>
      <c r="V432" s="260" t="s">
        <v>1553</v>
      </c>
      <c r="W432" s="261" t="s">
        <v>1553</v>
      </c>
      <c r="X432" s="38" t="str">
        <f t="shared" si="3"/>
        <v>*</v>
      </c>
    </row>
    <row r="433" spans="1:24" x14ac:dyDescent="0.3">
      <c r="A433" s="2">
        <v>90283</v>
      </c>
      <c r="B433" s="3" t="s">
        <v>494</v>
      </c>
      <c r="C433" s="5" t="s">
        <v>19</v>
      </c>
      <c r="D433" s="25"/>
      <c r="E433" s="26"/>
      <c r="F433" s="16">
        <v>12</v>
      </c>
      <c r="G433" s="22">
        <v>0</v>
      </c>
      <c r="H433" s="22">
        <v>0</v>
      </c>
      <c r="I433" s="6">
        <v>43069</v>
      </c>
      <c r="J433" s="7">
        <v>78</v>
      </c>
      <c r="K433" s="8">
        <v>2018</v>
      </c>
      <c r="L433" s="6">
        <v>43549</v>
      </c>
      <c r="M433" s="5"/>
      <c r="N433" s="6">
        <v>43516</v>
      </c>
      <c r="O433" s="3" t="s">
        <v>1316</v>
      </c>
      <c r="P433" s="3"/>
      <c r="Q433" s="6"/>
      <c r="R433" s="46"/>
      <c r="S433" s="46"/>
      <c r="T433" s="21"/>
      <c r="U433" s="21" t="s">
        <v>1110</v>
      </c>
      <c r="V433" s="260" t="s">
        <v>1553</v>
      </c>
      <c r="W433" s="261" t="s">
        <v>1553</v>
      </c>
      <c r="X433" s="38" t="str">
        <f t="shared" si="3"/>
        <v>*</v>
      </c>
    </row>
    <row r="434" spans="1:24" x14ac:dyDescent="0.3">
      <c r="A434" s="2">
        <v>90284</v>
      </c>
      <c r="B434" s="3" t="s">
        <v>495</v>
      </c>
      <c r="C434" s="5" t="s">
        <v>19</v>
      </c>
      <c r="D434" s="25"/>
      <c r="E434" s="26"/>
      <c r="F434" s="16">
        <v>12</v>
      </c>
      <c r="G434" s="22">
        <v>0</v>
      </c>
      <c r="H434" s="22">
        <v>0</v>
      </c>
      <c r="I434" s="6">
        <v>43069</v>
      </c>
      <c r="J434" s="7">
        <v>78</v>
      </c>
      <c r="K434" s="8">
        <v>2018</v>
      </c>
      <c r="L434" s="6">
        <v>43549</v>
      </c>
      <c r="M434" s="5"/>
      <c r="N434" s="6">
        <v>43516</v>
      </c>
      <c r="O434" s="3" t="s">
        <v>1316</v>
      </c>
      <c r="P434" s="3"/>
      <c r="Q434" s="6"/>
      <c r="R434" s="46"/>
      <c r="S434" s="46"/>
      <c r="T434" s="21"/>
      <c r="U434" s="21" t="s">
        <v>1110</v>
      </c>
      <c r="V434" s="260" t="s">
        <v>1553</v>
      </c>
      <c r="W434" s="261" t="s">
        <v>1553</v>
      </c>
      <c r="X434" s="38" t="str">
        <f t="shared" si="3"/>
        <v>*</v>
      </c>
    </row>
    <row r="435" spans="1:24" x14ac:dyDescent="0.3">
      <c r="A435" s="2">
        <v>90285</v>
      </c>
      <c r="B435" s="3" t="s">
        <v>496</v>
      </c>
      <c r="C435" s="5" t="s">
        <v>19</v>
      </c>
      <c r="D435" s="25"/>
      <c r="E435" s="26"/>
      <c r="F435" s="16">
        <v>12</v>
      </c>
      <c r="G435" s="22">
        <v>0</v>
      </c>
      <c r="H435" s="22">
        <v>0</v>
      </c>
      <c r="I435" s="6">
        <v>43069</v>
      </c>
      <c r="J435" s="7">
        <v>78</v>
      </c>
      <c r="K435" s="8">
        <v>2018</v>
      </c>
      <c r="L435" s="6">
        <v>43549</v>
      </c>
      <c r="M435" s="5"/>
      <c r="N435" s="6">
        <v>43516</v>
      </c>
      <c r="O435" s="3" t="s">
        <v>1316</v>
      </c>
      <c r="P435" s="3"/>
      <c r="Q435" s="6"/>
      <c r="R435" s="46"/>
      <c r="S435" s="46"/>
      <c r="T435" s="21"/>
      <c r="U435" s="21" t="s">
        <v>1110</v>
      </c>
      <c r="V435" s="260" t="s">
        <v>1553</v>
      </c>
      <c r="W435" s="261" t="s">
        <v>1553</v>
      </c>
      <c r="X435" s="38" t="str">
        <f t="shared" si="3"/>
        <v>*</v>
      </c>
    </row>
    <row r="436" spans="1:24" x14ac:dyDescent="0.3">
      <c r="A436" s="2">
        <v>90286</v>
      </c>
      <c r="B436" s="3" t="s">
        <v>497</v>
      </c>
      <c r="C436" s="5" t="s">
        <v>19</v>
      </c>
      <c r="D436" s="25"/>
      <c r="E436" s="26"/>
      <c r="F436" s="16">
        <v>12</v>
      </c>
      <c r="G436" s="22">
        <v>0</v>
      </c>
      <c r="H436" s="22">
        <v>0</v>
      </c>
      <c r="I436" s="6">
        <v>43069</v>
      </c>
      <c r="J436" s="7">
        <v>78</v>
      </c>
      <c r="K436" s="8">
        <v>2018</v>
      </c>
      <c r="L436" s="6">
        <v>43549</v>
      </c>
      <c r="M436" s="5"/>
      <c r="N436" s="6">
        <v>43516</v>
      </c>
      <c r="O436" s="3" t="s">
        <v>1316</v>
      </c>
      <c r="P436" s="3"/>
      <c r="Q436" s="6"/>
      <c r="R436" s="46"/>
      <c r="S436" s="46"/>
      <c r="T436" s="21"/>
      <c r="U436" s="21" t="s">
        <v>1110</v>
      </c>
      <c r="V436" s="260" t="s">
        <v>1553</v>
      </c>
      <c r="W436" s="261" t="s">
        <v>1553</v>
      </c>
      <c r="X436" s="38" t="str">
        <f t="shared" si="3"/>
        <v>*</v>
      </c>
    </row>
    <row r="437" spans="1:24" x14ac:dyDescent="0.3">
      <c r="A437" s="2">
        <v>90459</v>
      </c>
      <c r="B437" s="3" t="s">
        <v>1275</v>
      </c>
      <c r="C437" s="5" t="s">
        <v>15</v>
      </c>
      <c r="D437" s="25"/>
      <c r="E437" s="26"/>
      <c r="F437" s="16">
        <v>12</v>
      </c>
      <c r="G437" s="22">
        <v>0</v>
      </c>
      <c r="H437" s="22">
        <v>0</v>
      </c>
      <c r="I437" s="6">
        <v>43348</v>
      </c>
      <c r="J437" s="7">
        <v>34</v>
      </c>
      <c r="K437" s="8">
        <v>2018</v>
      </c>
      <c r="L437" s="6">
        <v>43515</v>
      </c>
      <c r="M437" s="5"/>
      <c r="N437" s="6">
        <v>43516</v>
      </c>
      <c r="O437" s="3" t="s">
        <v>1357</v>
      </c>
      <c r="P437" s="3"/>
      <c r="Q437" s="6"/>
      <c r="R437" s="46"/>
      <c r="S437" s="46"/>
      <c r="T437" s="21"/>
      <c r="U437" s="21" t="s">
        <v>1089</v>
      </c>
      <c r="V437" s="260" t="s">
        <v>1553</v>
      </c>
      <c r="W437" s="261" t="s">
        <v>1553</v>
      </c>
      <c r="X437" s="38" t="str">
        <f t="shared" si="3"/>
        <v>*</v>
      </c>
    </row>
    <row r="438" spans="1:24" x14ac:dyDescent="0.3">
      <c r="A438" s="2">
        <v>90469</v>
      </c>
      <c r="B438" s="3" t="s">
        <v>1273</v>
      </c>
      <c r="C438" s="5" t="s">
        <v>97</v>
      </c>
      <c r="D438" s="25"/>
      <c r="E438" s="26"/>
      <c r="F438" s="16">
        <v>12</v>
      </c>
      <c r="G438" s="22">
        <v>9.1666666666666661</v>
      </c>
      <c r="H438" s="22">
        <v>110</v>
      </c>
      <c r="I438" s="6">
        <v>43348</v>
      </c>
      <c r="J438" s="7">
        <v>34</v>
      </c>
      <c r="K438" s="8">
        <v>2018</v>
      </c>
      <c r="L438" s="6">
        <v>43515</v>
      </c>
      <c r="M438" s="5"/>
      <c r="N438" s="6">
        <v>43516</v>
      </c>
      <c r="O438" s="3" t="s">
        <v>1357</v>
      </c>
      <c r="P438" s="3"/>
      <c r="Q438" s="6"/>
      <c r="R438" s="46"/>
      <c r="S438" s="46"/>
      <c r="T438" s="21"/>
      <c r="U438" s="21" t="s">
        <v>1089</v>
      </c>
      <c r="V438" s="260" t="s">
        <v>1553</v>
      </c>
      <c r="W438" s="261" t="s">
        <v>1553</v>
      </c>
      <c r="X438" s="38" t="str">
        <f t="shared" si="3"/>
        <v>*</v>
      </c>
    </row>
    <row r="439" spans="1:24" x14ac:dyDescent="0.3">
      <c r="A439" s="2">
        <v>90500</v>
      </c>
      <c r="B439" s="3" t="s">
        <v>64</v>
      </c>
      <c r="C439" s="5" t="s">
        <v>47</v>
      </c>
      <c r="D439" s="25">
        <v>55</v>
      </c>
      <c r="E439" s="26">
        <v>19</v>
      </c>
      <c r="F439" s="16">
        <v>12</v>
      </c>
      <c r="G439" s="22">
        <v>100</v>
      </c>
      <c r="H439" s="22">
        <v>1200</v>
      </c>
      <c r="I439" s="6">
        <v>43454</v>
      </c>
      <c r="J439" s="7">
        <v>58</v>
      </c>
      <c r="K439" s="8">
        <v>2018</v>
      </c>
      <c r="L439" s="6">
        <v>43532</v>
      </c>
      <c r="M439" s="5"/>
      <c r="N439" s="6">
        <v>43682</v>
      </c>
      <c r="O439" s="3" t="s">
        <v>1540</v>
      </c>
      <c r="P439" s="3" t="s">
        <v>1534</v>
      </c>
      <c r="Q439" s="6">
        <v>43634</v>
      </c>
      <c r="R439" s="46"/>
      <c r="S439" s="46" t="s">
        <v>1380</v>
      </c>
      <c r="T439" s="50" t="s">
        <v>1815</v>
      </c>
      <c r="U439" s="21" t="s">
        <v>1093</v>
      </c>
      <c r="V439" s="260" t="s">
        <v>1551</v>
      </c>
      <c r="W439" s="261">
        <v>43682.684965277775</v>
      </c>
      <c r="X439" s="38" t="s">
        <v>1555</v>
      </c>
    </row>
    <row r="440" spans="1:24" x14ac:dyDescent="0.3">
      <c r="A440" s="2">
        <v>90500</v>
      </c>
      <c r="B440" s="3" t="s">
        <v>64</v>
      </c>
      <c r="C440" s="5" t="s">
        <v>47</v>
      </c>
      <c r="D440" s="25">
        <v>55</v>
      </c>
      <c r="E440" s="26">
        <v>19</v>
      </c>
      <c r="F440" s="16">
        <v>12</v>
      </c>
      <c r="G440" s="22">
        <v>100</v>
      </c>
      <c r="H440" s="22">
        <v>1200</v>
      </c>
      <c r="I440" s="6">
        <v>43454</v>
      </c>
      <c r="J440" s="7">
        <v>126</v>
      </c>
      <c r="K440" s="8">
        <v>2019</v>
      </c>
      <c r="L440" s="6">
        <v>43957</v>
      </c>
      <c r="M440" s="5"/>
      <c r="N440" s="6">
        <v>43682</v>
      </c>
      <c r="O440" s="3" t="s">
        <v>1540</v>
      </c>
      <c r="P440" s="3" t="s">
        <v>1534</v>
      </c>
      <c r="Q440" s="6">
        <v>43634</v>
      </c>
      <c r="R440" s="46"/>
      <c r="S440" s="46" t="s">
        <v>1380</v>
      </c>
      <c r="T440" s="50" t="s">
        <v>1815</v>
      </c>
      <c r="U440" s="21" t="s">
        <v>1560</v>
      </c>
      <c r="V440" s="260" t="s">
        <v>1551</v>
      </c>
      <c r="W440" s="261">
        <v>43682.685289351852</v>
      </c>
      <c r="X440" s="38" t="s">
        <v>1555</v>
      </c>
    </row>
    <row r="441" spans="1:24" x14ac:dyDescent="0.3">
      <c r="A441" s="2">
        <v>90502</v>
      </c>
      <c r="B441" s="3" t="s">
        <v>65</v>
      </c>
      <c r="C441" s="5" t="s">
        <v>47</v>
      </c>
      <c r="D441" s="25"/>
      <c r="E441" s="26"/>
      <c r="F441" s="16">
        <v>12</v>
      </c>
      <c r="G441" s="22">
        <v>241.66666666666666</v>
      </c>
      <c r="H441" s="22">
        <v>2900</v>
      </c>
      <c r="I441" s="6">
        <v>43069</v>
      </c>
      <c r="J441" s="7">
        <v>78</v>
      </c>
      <c r="K441" s="8">
        <v>2018</v>
      </c>
      <c r="L441" s="6">
        <v>43549</v>
      </c>
      <c r="M441" s="5"/>
      <c r="N441" s="6">
        <v>43516</v>
      </c>
      <c r="O441" s="3" t="s">
        <v>1316</v>
      </c>
      <c r="P441" s="3"/>
      <c r="Q441" s="6"/>
      <c r="R441" s="46"/>
      <c r="S441" s="46"/>
      <c r="T441" s="21"/>
      <c r="U441" s="21" t="s">
        <v>1110</v>
      </c>
      <c r="V441" s="260" t="s">
        <v>1553</v>
      </c>
      <c r="W441" s="261" t="s">
        <v>1553</v>
      </c>
      <c r="X441" s="38" t="str">
        <f>"*"</f>
        <v>*</v>
      </c>
    </row>
    <row r="442" spans="1:24" x14ac:dyDescent="0.3">
      <c r="A442" s="2">
        <v>90884</v>
      </c>
      <c r="B442" s="3" t="s">
        <v>1274</v>
      </c>
      <c r="C442" s="5" t="s">
        <v>15</v>
      </c>
      <c r="D442" s="25"/>
      <c r="E442" s="26"/>
      <c r="F442" s="16">
        <v>12</v>
      </c>
      <c r="G442" s="22">
        <v>0</v>
      </c>
      <c r="H442" s="22">
        <v>0</v>
      </c>
      <c r="I442" s="6">
        <v>43348</v>
      </c>
      <c r="J442" s="7">
        <v>34</v>
      </c>
      <c r="K442" s="8">
        <v>2018</v>
      </c>
      <c r="L442" s="6">
        <v>43515</v>
      </c>
      <c r="M442" s="5"/>
      <c r="N442" s="6">
        <v>43516</v>
      </c>
      <c r="O442" s="3" t="s">
        <v>1357</v>
      </c>
      <c r="P442" s="3"/>
      <c r="Q442" s="6"/>
      <c r="R442" s="46"/>
      <c r="S442" s="46"/>
      <c r="T442" s="21"/>
      <c r="U442" s="21" t="s">
        <v>1089</v>
      </c>
      <c r="V442" s="260" t="s">
        <v>1553</v>
      </c>
      <c r="W442" s="261" t="s">
        <v>1553</v>
      </c>
      <c r="X442" s="38" t="str">
        <f>"*"</f>
        <v>*</v>
      </c>
    </row>
    <row r="443" spans="1:24" x14ac:dyDescent="0.3">
      <c r="A443" s="2">
        <v>92111</v>
      </c>
      <c r="B443" s="3" t="s">
        <v>74</v>
      </c>
      <c r="C443" s="5" t="s">
        <v>47</v>
      </c>
      <c r="D443" s="25"/>
      <c r="E443" s="26"/>
      <c r="F443" s="16">
        <v>12</v>
      </c>
      <c r="G443" s="22">
        <v>208.33333333333334</v>
      </c>
      <c r="H443" s="22">
        <v>2500</v>
      </c>
      <c r="I443" s="6">
        <v>43069</v>
      </c>
      <c r="J443" s="7">
        <v>78</v>
      </c>
      <c r="K443" s="8">
        <v>2018</v>
      </c>
      <c r="L443" s="6">
        <v>43549</v>
      </c>
      <c r="M443" s="5"/>
      <c r="N443" s="6">
        <v>43516</v>
      </c>
      <c r="O443" s="3" t="s">
        <v>1316</v>
      </c>
      <c r="P443" s="3"/>
      <c r="Q443" s="6"/>
      <c r="R443" s="46"/>
      <c r="S443" s="46"/>
      <c r="T443" s="21"/>
      <c r="U443" s="21" t="s">
        <v>1110</v>
      </c>
      <c r="V443" s="260" t="s">
        <v>1553</v>
      </c>
      <c r="W443" s="261" t="s">
        <v>1553</v>
      </c>
      <c r="X443" s="38" t="str">
        <f>"*"</f>
        <v>*</v>
      </c>
    </row>
    <row r="444" spans="1:24" x14ac:dyDescent="0.3">
      <c r="A444" s="2">
        <v>92219</v>
      </c>
      <c r="B444" s="3" t="s">
        <v>999</v>
      </c>
      <c r="C444" s="5" t="s">
        <v>22</v>
      </c>
      <c r="D444" s="25"/>
      <c r="E444" s="26"/>
      <c r="F444" s="16">
        <v>12</v>
      </c>
      <c r="G444" s="22">
        <v>0</v>
      </c>
      <c r="H444" s="22">
        <v>0</v>
      </c>
      <c r="I444" s="6">
        <v>43322</v>
      </c>
      <c r="J444" s="7">
        <v>175</v>
      </c>
      <c r="K444" s="8">
        <v>2017</v>
      </c>
      <c r="L444" s="6">
        <v>43383</v>
      </c>
      <c r="M444" s="5"/>
      <c r="N444" s="6">
        <v>43685</v>
      </c>
      <c r="O444" s="3" t="s">
        <v>1368</v>
      </c>
      <c r="P444" s="3" t="s">
        <v>2013</v>
      </c>
      <c r="Q444" s="6">
        <v>43679</v>
      </c>
      <c r="R444" s="46"/>
      <c r="S444" s="46" t="s">
        <v>1380</v>
      </c>
      <c r="T444" s="50" t="s">
        <v>2015</v>
      </c>
      <c r="U444" s="21" t="s">
        <v>1941</v>
      </c>
      <c r="V444" s="260" t="s">
        <v>1551</v>
      </c>
      <c r="W444" s="261">
        <v>43685.450891203705</v>
      </c>
      <c r="X444" s="38" t="s">
        <v>1555</v>
      </c>
    </row>
    <row r="445" spans="1:24" x14ac:dyDescent="0.3">
      <c r="A445" s="2">
        <v>92725</v>
      </c>
      <c r="B445" s="3" t="s">
        <v>1000</v>
      </c>
      <c r="C445" s="5" t="s">
        <v>22</v>
      </c>
      <c r="D445" s="25"/>
      <c r="E445" s="26"/>
      <c r="F445" s="16">
        <v>12</v>
      </c>
      <c r="G445" s="22">
        <v>0</v>
      </c>
      <c r="H445" s="22">
        <v>0</v>
      </c>
      <c r="I445" s="6">
        <v>43322</v>
      </c>
      <c r="J445" s="7">
        <v>175</v>
      </c>
      <c r="K445" s="8">
        <v>2017</v>
      </c>
      <c r="L445" s="6">
        <v>43383</v>
      </c>
      <c r="M445" s="5"/>
      <c r="N445" s="6">
        <v>43685</v>
      </c>
      <c r="O445" s="3" t="s">
        <v>1368</v>
      </c>
      <c r="P445" s="3" t="s">
        <v>1688</v>
      </c>
      <c r="Q445" s="6">
        <v>43462</v>
      </c>
      <c r="R445" s="46"/>
      <c r="S445" s="46" t="s">
        <v>1380</v>
      </c>
      <c r="T445" s="50" t="s">
        <v>1687</v>
      </c>
      <c r="U445" s="21" t="s">
        <v>1941</v>
      </c>
      <c r="V445" s="260" t="s">
        <v>1551</v>
      </c>
      <c r="W445" s="261">
        <v>43685.455069444448</v>
      </c>
      <c r="X445" s="38" t="s">
        <v>1555</v>
      </c>
    </row>
    <row r="446" spans="1:24" x14ac:dyDescent="0.3">
      <c r="A446" s="2">
        <v>92842</v>
      </c>
      <c r="B446" s="3" t="s">
        <v>1255</v>
      </c>
      <c r="C446" s="5" t="s">
        <v>19</v>
      </c>
      <c r="D446" s="25"/>
      <c r="E446" s="26"/>
      <c r="F446" s="16">
        <v>12</v>
      </c>
      <c r="G446" s="22">
        <v>2.5</v>
      </c>
      <c r="H446" s="22">
        <v>30</v>
      </c>
      <c r="I446" s="6">
        <v>43074</v>
      </c>
      <c r="J446" s="7">
        <v>61</v>
      </c>
      <c r="K446" s="8">
        <v>2018</v>
      </c>
      <c r="L446" s="6">
        <v>43536</v>
      </c>
      <c r="M446" s="5"/>
      <c r="N446" s="6">
        <v>43516</v>
      </c>
      <c r="O446" s="3" t="s">
        <v>1348</v>
      </c>
      <c r="P446" s="3"/>
      <c r="Q446" s="6"/>
      <c r="R446" s="46"/>
      <c r="S446" s="46"/>
      <c r="T446" s="21"/>
      <c r="U446" s="21" t="s">
        <v>1163</v>
      </c>
      <c r="V446" s="260" t="s">
        <v>1553</v>
      </c>
      <c r="W446" s="261" t="s">
        <v>1553</v>
      </c>
      <c r="X446" s="38" t="str">
        <f>"*"</f>
        <v>*</v>
      </c>
    </row>
    <row r="447" spans="1:24" x14ac:dyDescent="0.3">
      <c r="A447" s="2">
        <v>93139</v>
      </c>
      <c r="B447" s="3" t="s">
        <v>150</v>
      </c>
      <c r="C447" s="5" t="s">
        <v>19</v>
      </c>
      <c r="D447" s="25">
        <v>54</v>
      </c>
      <c r="E447" s="26">
        <v>8</v>
      </c>
      <c r="F447" s="16">
        <v>12</v>
      </c>
      <c r="G447" s="22">
        <v>12.5</v>
      </c>
      <c r="H447" s="22">
        <v>150</v>
      </c>
      <c r="I447" s="6">
        <v>43434</v>
      </c>
      <c r="J447" s="7">
        <v>34</v>
      </c>
      <c r="K447" s="8">
        <v>2018</v>
      </c>
      <c r="L447" s="6">
        <v>43515</v>
      </c>
      <c r="M447" s="5"/>
      <c r="N447" s="6">
        <v>43606</v>
      </c>
      <c r="O447" s="3" t="s">
        <v>1357</v>
      </c>
      <c r="P447" s="3" t="s">
        <v>1557</v>
      </c>
      <c r="Q447" s="6">
        <v>43605</v>
      </c>
      <c r="R447" s="46"/>
      <c r="S447" s="46"/>
      <c r="T447" s="21"/>
      <c r="U447" s="21" t="s">
        <v>1535</v>
      </c>
      <c r="V447" s="260" t="s">
        <v>1551</v>
      </c>
      <c r="W447" s="261">
        <v>43606.662407407406</v>
      </c>
      <c r="X447" s="38" t="s">
        <v>1555</v>
      </c>
    </row>
    <row r="448" spans="1:24" x14ac:dyDescent="0.3">
      <c r="A448" s="2">
        <v>93149</v>
      </c>
      <c r="B448" s="3" t="s">
        <v>607</v>
      </c>
      <c r="C448" s="5" t="s">
        <v>3</v>
      </c>
      <c r="D448" s="25"/>
      <c r="E448" s="26"/>
      <c r="F448" s="16">
        <v>12</v>
      </c>
      <c r="G448" s="22">
        <v>0</v>
      </c>
      <c r="H448" s="76">
        <v>0</v>
      </c>
      <c r="I448" s="6">
        <v>43418</v>
      </c>
      <c r="J448" s="7">
        <v>20</v>
      </c>
      <c r="K448" s="8">
        <v>2018</v>
      </c>
      <c r="L448" s="6">
        <v>43486</v>
      </c>
      <c r="M448" s="5"/>
      <c r="N448" s="6">
        <v>43675</v>
      </c>
      <c r="O448" s="3" t="s">
        <v>1341</v>
      </c>
      <c r="P448" s="3" t="s">
        <v>1742</v>
      </c>
      <c r="Q448" s="6">
        <v>43657</v>
      </c>
      <c r="R448" s="46"/>
      <c r="S448" s="46" t="s">
        <v>1380</v>
      </c>
      <c r="T448" s="50" t="s">
        <v>1741</v>
      </c>
      <c r="U448" s="21" t="s">
        <v>1941</v>
      </c>
      <c r="V448" s="260" t="s">
        <v>1551</v>
      </c>
      <c r="W448" s="261">
        <v>43675.382986111108</v>
      </c>
      <c r="X448" s="38" t="s">
        <v>1555</v>
      </c>
    </row>
    <row r="449" spans="1:24" x14ac:dyDescent="0.3">
      <c r="A449" s="2">
        <v>93149</v>
      </c>
      <c r="B449" s="3" t="s">
        <v>607</v>
      </c>
      <c r="C449" s="5" t="s">
        <v>3</v>
      </c>
      <c r="D449" s="25"/>
      <c r="E449" s="26"/>
      <c r="F449" s="16">
        <v>12</v>
      </c>
      <c r="G449" s="22">
        <v>0</v>
      </c>
      <c r="H449" s="76">
        <v>0</v>
      </c>
      <c r="I449" s="6">
        <v>43418</v>
      </c>
      <c r="J449" s="7">
        <v>76</v>
      </c>
      <c r="K449" s="8">
        <v>2019</v>
      </c>
      <c r="L449" s="6">
        <v>43899</v>
      </c>
      <c r="M449" s="5"/>
      <c r="N449" s="6">
        <v>43675</v>
      </c>
      <c r="O449" s="3" t="s">
        <v>1341</v>
      </c>
      <c r="P449" s="3" t="s">
        <v>1742</v>
      </c>
      <c r="Q449" s="6">
        <v>43657</v>
      </c>
      <c r="R449" s="46"/>
      <c r="S449" s="46" t="s">
        <v>1380</v>
      </c>
      <c r="T449" s="50" t="s">
        <v>1741</v>
      </c>
      <c r="U449" s="21" t="s">
        <v>1941</v>
      </c>
      <c r="V449" s="260" t="s">
        <v>1551</v>
      </c>
      <c r="W449" s="261">
        <v>43675.385648148149</v>
      </c>
      <c r="X449" s="38" t="s">
        <v>1555</v>
      </c>
    </row>
    <row r="450" spans="1:24" x14ac:dyDescent="0.3">
      <c r="A450" s="2">
        <v>93325</v>
      </c>
      <c r="B450" s="3" t="s">
        <v>1231</v>
      </c>
      <c r="C450" s="5" t="s">
        <v>86</v>
      </c>
      <c r="D450" s="25"/>
      <c r="E450" s="26"/>
      <c r="F450" s="16">
        <v>12</v>
      </c>
      <c r="G450" s="22">
        <v>2083.3333333333335</v>
      </c>
      <c r="H450" s="22">
        <v>25000</v>
      </c>
      <c r="I450" s="6">
        <v>43074</v>
      </c>
      <c r="J450" s="7">
        <v>61</v>
      </c>
      <c r="K450" s="8">
        <v>2018</v>
      </c>
      <c r="L450" s="6">
        <v>43536</v>
      </c>
      <c r="M450" s="5"/>
      <c r="N450" s="6">
        <v>43516</v>
      </c>
      <c r="O450" s="3" t="s">
        <v>1348</v>
      </c>
      <c r="P450" s="3"/>
      <c r="Q450" s="6"/>
      <c r="R450" s="46"/>
      <c r="S450" s="46"/>
      <c r="T450" s="21"/>
      <c r="U450" s="21" t="s">
        <v>1163</v>
      </c>
      <c r="V450" s="260" t="s">
        <v>1553</v>
      </c>
      <c r="W450" s="261" t="s">
        <v>1553</v>
      </c>
      <c r="X450" s="38" t="str">
        <f t="shared" ref="X450:X462" si="4">"*"</f>
        <v>*</v>
      </c>
    </row>
    <row r="451" spans="1:24" x14ac:dyDescent="0.3">
      <c r="A451" s="2">
        <v>93327</v>
      </c>
      <c r="B451" s="3" t="s">
        <v>1232</v>
      </c>
      <c r="C451" s="5" t="s">
        <v>86</v>
      </c>
      <c r="D451" s="25"/>
      <c r="E451" s="26"/>
      <c r="F451" s="16">
        <v>12</v>
      </c>
      <c r="G451" s="22">
        <v>2083.3333333333335</v>
      </c>
      <c r="H451" s="22">
        <v>25000</v>
      </c>
      <c r="I451" s="6">
        <v>43074</v>
      </c>
      <c r="J451" s="7">
        <v>61</v>
      </c>
      <c r="K451" s="8">
        <v>2018</v>
      </c>
      <c r="L451" s="6">
        <v>43536</v>
      </c>
      <c r="M451" s="5"/>
      <c r="N451" s="6">
        <v>43516</v>
      </c>
      <c r="O451" s="3" t="s">
        <v>1348</v>
      </c>
      <c r="P451" s="3"/>
      <c r="Q451" s="6"/>
      <c r="R451" s="46"/>
      <c r="S451" s="46"/>
      <c r="T451" s="21"/>
      <c r="U451" s="21" t="s">
        <v>1163</v>
      </c>
      <c r="V451" s="260" t="s">
        <v>1553</v>
      </c>
      <c r="W451" s="261" t="s">
        <v>1553</v>
      </c>
      <c r="X451" s="38" t="str">
        <f t="shared" si="4"/>
        <v>*</v>
      </c>
    </row>
    <row r="452" spans="1:24" x14ac:dyDescent="0.3">
      <c r="A452" s="2">
        <v>93329</v>
      </c>
      <c r="B452" s="3" t="s">
        <v>1233</v>
      </c>
      <c r="C452" s="5" t="s">
        <v>86</v>
      </c>
      <c r="D452" s="25"/>
      <c r="E452" s="26"/>
      <c r="F452" s="16">
        <v>12</v>
      </c>
      <c r="G452" s="22">
        <v>2083.3333333333335</v>
      </c>
      <c r="H452" s="22">
        <v>25000</v>
      </c>
      <c r="I452" s="6">
        <v>43074</v>
      </c>
      <c r="J452" s="7">
        <v>61</v>
      </c>
      <c r="K452" s="8">
        <v>2018</v>
      </c>
      <c r="L452" s="6">
        <v>43536</v>
      </c>
      <c r="M452" s="5"/>
      <c r="N452" s="6">
        <v>43516</v>
      </c>
      <c r="O452" s="3" t="s">
        <v>1348</v>
      </c>
      <c r="P452" s="3"/>
      <c r="Q452" s="6"/>
      <c r="R452" s="46"/>
      <c r="S452" s="46"/>
      <c r="T452" s="21"/>
      <c r="U452" s="21" t="s">
        <v>1163</v>
      </c>
      <c r="V452" s="260" t="s">
        <v>1553</v>
      </c>
      <c r="W452" s="261" t="s">
        <v>1553</v>
      </c>
      <c r="X452" s="38" t="str">
        <f t="shared" si="4"/>
        <v>*</v>
      </c>
    </row>
    <row r="453" spans="1:24" x14ac:dyDescent="0.3">
      <c r="A453" s="2">
        <v>93332</v>
      </c>
      <c r="B453" s="3" t="s">
        <v>1234</v>
      </c>
      <c r="C453" s="5" t="s">
        <v>86</v>
      </c>
      <c r="D453" s="25"/>
      <c r="E453" s="26"/>
      <c r="F453" s="16">
        <v>12</v>
      </c>
      <c r="G453" s="22">
        <v>2083.3333333333335</v>
      </c>
      <c r="H453" s="22">
        <v>25000</v>
      </c>
      <c r="I453" s="6">
        <v>43074</v>
      </c>
      <c r="J453" s="7">
        <v>61</v>
      </c>
      <c r="K453" s="8">
        <v>2018</v>
      </c>
      <c r="L453" s="6">
        <v>43536</v>
      </c>
      <c r="M453" s="5"/>
      <c r="N453" s="6">
        <v>43516</v>
      </c>
      <c r="O453" s="3" t="s">
        <v>1348</v>
      </c>
      <c r="P453" s="3"/>
      <c r="Q453" s="6"/>
      <c r="R453" s="46"/>
      <c r="S453" s="46"/>
      <c r="T453" s="21"/>
      <c r="U453" s="21" t="s">
        <v>1163</v>
      </c>
      <c r="V453" s="260" t="s">
        <v>1553</v>
      </c>
      <c r="W453" s="261" t="s">
        <v>1553</v>
      </c>
      <c r="X453" s="38" t="str">
        <f t="shared" si="4"/>
        <v>*</v>
      </c>
    </row>
    <row r="454" spans="1:24" x14ac:dyDescent="0.3">
      <c r="A454" s="2">
        <v>93334</v>
      </c>
      <c r="B454" s="3" t="s">
        <v>1235</v>
      </c>
      <c r="C454" s="5" t="s">
        <v>86</v>
      </c>
      <c r="D454" s="25"/>
      <c r="E454" s="26"/>
      <c r="F454" s="16">
        <v>12</v>
      </c>
      <c r="G454" s="22">
        <v>2083.3333333333335</v>
      </c>
      <c r="H454" s="22">
        <v>25000</v>
      </c>
      <c r="I454" s="6">
        <v>43074</v>
      </c>
      <c r="J454" s="7">
        <v>61</v>
      </c>
      <c r="K454" s="8">
        <v>2018</v>
      </c>
      <c r="L454" s="6">
        <v>43536</v>
      </c>
      <c r="M454" s="5"/>
      <c r="N454" s="6">
        <v>43516</v>
      </c>
      <c r="O454" s="3" t="s">
        <v>1348</v>
      </c>
      <c r="P454" s="3"/>
      <c r="Q454" s="6"/>
      <c r="R454" s="46"/>
      <c r="S454" s="46"/>
      <c r="T454" s="21"/>
      <c r="U454" s="21" t="s">
        <v>1163</v>
      </c>
      <c r="V454" s="260" t="s">
        <v>1553</v>
      </c>
      <c r="W454" s="261" t="s">
        <v>1553</v>
      </c>
      <c r="X454" s="38" t="str">
        <f t="shared" si="4"/>
        <v>*</v>
      </c>
    </row>
    <row r="455" spans="1:24" x14ac:dyDescent="0.3">
      <c r="A455" s="2">
        <v>93335</v>
      </c>
      <c r="B455" s="3" t="s">
        <v>1236</v>
      </c>
      <c r="C455" s="5" t="s">
        <v>86</v>
      </c>
      <c r="D455" s="25"/>
      <c r="E455" s="26"/>
      <c r="F455" s="16">
        <v>12</v>
      </c>
      <c r="G455" s="22">
        <v>2083.3333333333335</v>
      </c>
      <c r="H455" s="22">
        <v>25000</v>
      </c>
      <c r="I455" s="6">
        <v>43074</v>
      </c>
      <c r="J455" s="7">
        <v>61</v>
      </c>
      <c r="K455" s="8">
        <v>2018</v>
      </c>
      <c r="L455" s="6">
        <v>43536</v>
      </c>
      <c r="M455" s="5"/>
      <c r="N455" s="6">
        <v>43516</v>
      </c>
      <c r="O455" s="3" t="s">
        <v>1348</v>
      </c>
      <c r="P455" s="3"/>
      <c r="Q455" s="6"/>
      <c r="R455" s="46"/>
      <c r="S455" s="46"/>
      <c r="T455" s="21"/>
      <c r="U455" s="21" t="s">
        <v>1163</v>
      </c>
      <c r="V455" s="260" t="s">
        <v>1553</v>
      </c>
      <c r="W455" s="261" t="s">
        <v>1553</v>
      </c>
      <c r="X455" s="38" t="str">
        <f t="shared" si="4"/>
        <v>*</v>
      </c>
    </row>
    <row r="456" spans="1:24" x14ac:dyDescent="0.3">
      <c r="A456" s="2">
        <v>93453</v>
      </c>
      <c r="B456" s="3" t="s">
        <v>1241</v>
      </c>
      <c r="C456" s="5" t="s">
        <v>86</v>
      </c>
      <c r="D456" s="25"/>
      <c r="E456" s="26"/>
      <c r="F456" s="16">
        <v>12</v>
      </c>
      <c r="G456" s="22">
        <v>2083.3333333333335</v>
      </c>
      <c r="H456" s="22">
        <v>25000</v>
      </c>
      <c r="I456" s="6">
        <v>43074</v>
      </c>
      <c r="J456" s="7">
        <v>61</v>
      </c>
      <c r="K456" s="8">
        <v>2018</v>
      </c>
      <c r="L456" s="6">
        <v>43536</v>
      </c>
      <c r="M456" s="5"/>
      <c r="N456" s="6">
        <v>43516</v>
      </c>
      <c r="O456" s="3" t="s">
        <v>1348</v>
      </c>
      <c r="P456" s="3"/>
      <c r="Q456" s="6"/>
      <c r="R456" s="46"/>
      <c r="S456" s="46"/>
      <c r="T456" s="21"/>
      <c r="U456" s="21" t="s">
        <v>1163</v>
      </c>
      <c r="V456" s="260" t="s">
        <v>1553</v>
      </c>
      <c r="W456" s="261" t="s">
        <v>1553</v>
      </c>
      <c r="X456" s="38" t="str">
        <f t="shared" si="4"/>
        <v>*</v>
      </c>
    </row>
    <row r="457" spans="1:24" x14ac:dyDescent="0.3">
      <c r="A457" s="2">
        <v>93454</v>
      </c>
      <c r="B457" s="3" t="s">
        <v>1242</v>
      </c>
      <c r="C457" s="5" t="s">
        <v>86</v>
      </c>
      <c r="D457" s="25"/>
      <c r="E457" s="26"/>
      <c r="F457" s="16">
        <v>12</v>
      </c>
      <c r="G457" s="22">
        <v>2083.3333333333335</v>
      </c>
      <c r="H457" s="22">
        <v>25000</v>
      </c>
      <c r="I457" s="6">
        <v>43074</v>
      </c>
      <c r="J457" s="7">
        <v>61</v>
      </c>
      <c r="K457" s="8">
        <v>2018</v>
      </c>
      <c r="L457" s="6">
        <v>43536</v>
      </c>
      <c r="M457" s="5"/>
      <c r="N457" s="6">
        <v>43516</v>
      </c>
      <c r="O457" s="3" t="s">
        <v>1348</v>
      </c>
      <c r="P457" s="3"/>
      <c r="Q457" s="6"/>
      <c r="R457" s="46"/>
      <c r="S457" s="46"/>
      <c r="T457" s="21"/>
      <c r="U457" s="21" t="s">
        <v>1163</v>
      </c>
      <c r="V457" s="260" t="s">
        <v>1553</v>
      </c>
      <c r="W457" s="261" t="s">
        <v>1553</v>
      </c>
      <c r="X457" s="38" t="str">
        <f t="shared" si="4"/>
        <v>*</v>
      </c>
    </row>
    <row r="458" spans="1:24" x14ac:dyDescent="0.3">
      <c r="A458" s="2">
        <v>93456</v>
      </c>
      <c r="B458" s="3" t="s">
        <v>1243</v>
      </c>
      <c r="C458" s="5" t="s">
        <v>86</v>
      </c>
      <c r="D458" s="25"/>
      <c r="E458" s="26"/>
      <c r="F458" s="16">
        <v>12</v>
      </c>
      <c r="G458" s="22">
        <v>2083.3333333333335</v>
      </c>
      <c r="H458" s="22">
        <v>25000</v>
      </c>
      <c r="I458" s="6">
        <v>43074</v>
      </c>
      <c r="J458" s="7">
        <v>61</v>
      </c>
      <c r="K458" s="8">
        <v>2018</v>
      </c>
      <c r="L458" s="6">
        <v>43536</v>
      </c>
      <c r="M458" s="5"/>
      <c r="N458" s="6">
        <v>43516</v>
      </c>
      <c r="O458" s="3" t="s">
        <v>1348</v>
      </c>
      <c r="P458" s="3"/>
      <c r="Q458" s="6"/>
      <c r="R458" s="46"/>
      <c r="S458" s="46"/>
      <c r="T458" s="21"/>
      <c r="U458" s="21" t="s">
        <v>1163</v>
      </c>
      <c r="V458" s="260" t="s">
        <v>1553</v>
      </c>
      <c r="W458" s="261" t="s">
        <v>1553</v>
      </c>
      <c r="X458" s="38" t="str">
        <f t="shared" si="4"/>
        <v>*</v>
      </c>
    </row>
    <row r="459" spans="1:24" x14ac:dyDescent="0.3">
      <c r="A459" s="2">
        <v>93461</v>
      </c>
      <c r="B459" s="3" t="s">
        <v>1244</v>
      </c>
      <c r="C459" s="5" t="s">
        <v>86</v>
      </c>
      <c r="D459" s="25"/>
      <c r="E459" s="26"/>
      <c r="F459" s="16">
        <v>12</v>
      </c>
      <c r="G459" s="22">
        <v>2083.3333333333335</v>
      </c>
      <c r="H459" s="22">
        <v>25000</v>
      </c>
      <c r="I459" s="6">
        <v>43074</v>
      </c>
      <c r="J459" s="7">
        <v>61</v>
      </c>
      <c r="K459" s="8">
        <v>2018</v>
      </c>
      <c r="L459" s="6">
        <v>43536</v>
      </c>
      <c r="M459" s="5"/>
      <c r="N459" s="6">
        <v>43516</v>
      </c>
      <c r="O459" s="3" t="s">
        <v>1348</v>
      </c>
      <c r="P459" s="3"/>
      <c r="Q459" s="6"/>
      <c r="R459" s="46"/>
      <c r="S459" s="46"/>
      <c r="T459" s="21"/>
      <c r="U459" s="21" t="s">
        <v>1163</v>
      </c>
      <c r="V459" s="260" t="s">
        <v>1553</v>
      </c>
      <c r="W459" s="261" t="s">
        <v>1553</v>
      </c>
      <c r="X459" s="38" t="str">
        <f t="shared" si="4"/>
        <v>*</v>
      </c>
    </row>
    <row r="460" spans="1:24" x14ac:dyDescent="0.3">
      <c r="A460" s="2">
        <v>93462</v>
      </c>
      <c r="B460" s="3" t="s">
        <v>1245</v>
      </c>
      <c r="C460" s="5" t="s">
        <v>86</v>
      </c>
      <c r="D460" s="25"/>
      <c r="E460" s="26"/>
      <c r="F460" s="16">
        <v>12</v>
      </c>
      <c r="G460" s="22">
        <v>2083.3333333333335</v>
      </c>
      <c r="H460" s="22">
        <v>25000</v>
      </c>
      <c r="I460" s="6">
        <v>43074</v>
      </c>
      <c r="J460" s="7">
        <v>61</v>
      </c>
      <c r="K460" s="8">
        <v>2018</v>
      </c>
      <c r="L460" s="6">
        <v>43536</v>
      </c>
      <c r="M460" s="5"/>
      <c r="N460" s="6">
        <v>43516</v>
      </c>
      <c r="O460" s="3" t="s">
        <v>1348</v>
      </c>
      <c r="P460" s="3"/>
      <c r="Q460" s="6"/>
      <c r="R460" s="46"/>
      <c r="S460" s="46"/>
      <c r="T460" s="21"/>
      <c r="U460" s="21" t="s">
        <v>1163</v>
      </c>
      <c r="V460" s="260" t="s">
        <v>1553</v>
      </c>
      <c r="W460" s="261" t="s">
        <v>1553</v>
      </c>
      <c r="X460" s="38" t="str">
        <f t="shared" si="4"/>
        <v>*</v>
      </c>
    </row>
    <row r="461" spans="1:24" x14ac:dyDescent="0.3">
      <c r="A461" s="2">
        <v>93896</v>
      </c>
      <c r="B461" s="3" t="s">
        <v>522</v>
      </c>
      <c r="C461" s="5" t="s">
        <v>19</v>
      </c>
      <c r="D461" s="25"/>
      <c r="E461" s="26"/>
      <c r="F461" s="16">
        <v>12</v>
      </c>
      <c r="G461" s="22">
        <v>0</v>
      </c>
      <c r="H461" s="22">
        <v>0</v>
      </c>
      <c r="I461" s="6">
        <v>43069</v>
      </c>
      <c r="J461" s="7">
        <v>78</v>
      </c>
      <c r="K461" s="8">
        <v>2018</v>
      </c>
      <c r="L461" s="6">
        <v>43549</v>
      </c>
      <c r="M461" s="5"/>
      <c r="N461" s="6">
        <v>43516</v>
      </c>
      <c r="O461" s="3" t="s">
        <v>1316</v>
      </c>
      <c r="P461" s="3"/>
      <c r="Q461" s="6"/>
      <c r="R461" s="46"/>
      <c r="S461" s="46"/>
      <c r="T461" s="21"/>
      <c r="U461" s="21" t="s">
        <v>1110</v>
      </c>
      <c r="V461" s="260" t="s">
        <v>1553</v>
      </c>
      <c r="W461" s="261" t="s">
        <v>1553</v>
      </c>
      <c r="X461" s="38" t="str">
        <f t="shared" si="4"/>
        <v>*</v>
      </c>
    </row>
    <row r="462" spans="1:24" x14ac:dyDescent="0.3">
      <c r="A462" s="2">
        <v>93897</v>
      </c>
      <c r="B462" s="3" t="s">
        <v>523</v>
      </c>
      <c r="C462" s="5" t="s">
        <v>19</v>
      </c>
      <c r="D462" s="25"/>
      <c r="E462" s="26"/>
      <c r="F462" s="16">
        <v>12</v>
      </c>
      <c r="G462" s="22">
        <v>0</v>
      </c>
      <c r="H462" s="22">
        <v>0</v>
      </c>
      <c r="I462" s="6">
        <v>43069</v>
      </c>
      <c r="J462" s="7">
        <v>78</v>
      </c>
      <c r="K462" s="8">
        <v>2018</v>
      </c>
      <c r="L462" s="6">
        <v>43549</v>
      </c>
      <c r="M462" s="5"/>
      <c r="N462" s="6">
        <v>43516</v>
      </c>
      <c r="O462" s="3" t="s">
        <v>1316</v>
      </c>
      <c r="P462" s="3"/>
      <c r="Q462" s="6"/>
      <c r="R462" s="46"/>
      <c r="S462" s="46"/>
      <c r="T462" s="21"/>
      <c r="U462" s="21" t="s">
        <v>1110</v>
      </c>
      <c r="V462" s="260" t="s">
        <v>1553</v>
      </c>
      <c r="W462" s="261" t="s">
        <v>1553</v>
      </c>
      <c r="X462" s="38" t="str">
        <f t="shared" si="4"/>
        <v>*</v>
      </c>
    </row>
    <row r="463" spans="1:24" x14ac:dyDescent="0.3">
      <c r="A463" s="2">
        <v>94310</v>
      </c>
      <c r="B463" s="3" t="s">
        <v>608</v>
      </c>
      <c r="C463" s="5" t="s">
        <v>14</v>
      </c>
      <c r="D463" s="25"/>
      <c r="E463" s="26"/>
      <c r="F463" s="16">
        <v>12</v>
      </c>
      <c r="G463" s="22">
        <v>0</v>
      </c>
      <c r="H463" s="76">
        <v>0</v>
      </c>
      <c r="I463" s="6">
        <v>43418</v>
      </c>
      <c r="J463" s="7">
        <v>76</v>
      </c>
      <c r="K463" s="8">
        <v>2019</v>
      </c>
      <c r="L463" s="6">
        <v>43899</v>
      </c>
      <c r="M463" s="5"/>
      <c r="N463" s="6">
        <v>43675</v>
      </c>
      <c r="O463" s="3" t="s">
        <v>1341</v>
      </c>
      <c r="P463" s="3" t="s">
        <v>1742</v>
      </c>
      <c r="Q463" s="6">
        <v>43657</v>
      </c>
      <c r="R463" s="46"/>
      <c r="S463" s="46" t="s">
        <v>1380</v>
      </c>
      <c r="T463" s="50" t="s">
        <v>1741</v>
      </c>
      <c r="U463" s="21" t="s">
        <v>1941</v>
      </c>
      <c r="V463" s="260" t="s">
        <v>1551</v>
      </c>
      <c r="W463" s="261">
        <v>43675.385648148149</v>
      </c>
      <c r="X463" s="38" t="s">
        <v>1555</v>
      </c>
    </row>
    <row r="464" spans="1:24" x14ac:dyDescent="0.3">
      <c r="A464" s="2">
        <v>94376</v>
      </c>
      <c r="B464" s="3" t="s">
        <v>609</v>
      </c>
      <c r="C464" s="5" t="s">
        <v>3</v>
      </c>
      <c r="D464" s="25"/>
      <c r="E464" s="26"/>
      <c r="F464" s="16">
        <v>12</v>
      </c>
      <c r="G464" s="22">
        <v>0</v>
      </c>
      <c r="H464" s="22">
        <v>0</v>
      </c>
      <c r="I464" s="6">
        <v>42979</v>
      </c>
      <c r="J464" s="7"/>
      <c r="K464" s="8"/>
      <c r="L464" s="6"/>
      <c r="M464" s="5"/>
      <c r="N464" s="6">
        <v>43516</v>
      </c>
      <c r="O464" s="3" t="s">
        <v>1341</v>
      </c>
      <c r="P464" s="3"/>
      <c r="Q464" s="6"/>
      <c r="R464" s="46"/>
      <c r="S464" s="46"/>
      <c r="T464" s="21"/>
      <c r="U464" s="21"/>
      <c r="V464" s="260" t="s">
        <v>1553</v>
      </c>
      <c r="W464" s="261" t="s">
        <v>1553</v>
      </c>
      <c r="X464" s="38" t="str">
        <f>"*"</f>
        <v>*</v>
      </c>
    </row>
    <row r="465" spans="1:24" x14ac:dyDescent="0.3">
      <c r="A465" s="2">
        <v>94376</v>
      </c>
      <c r="B465" s="3" t="s">
        <v>609</v>
      </c>
      <c r="C465" s="5" t="s">
        <v>3</v>
      </c>
      <c r="D465" s="25"/>
      <c r="E465" s="26"/>
      <c r="F465" s="16">
        <v>12</v>
      </c>
      <c r="G465" s="22">
        <v>0</v>
      </c>
      <c r="H465" s="76">
        <v>0</v>
      </c>
      <c r="I465" s="6">
        <v>43418</v>
      </c>
      <c r="J465" s="7">
        <v>76</v>
      </c>
      <c r="K465" s="8">
        <v>2019</v>
      </c>
      <c r="L465" s="6">
        <v>43899</v>
      </c>
      <c r="M465" s="5"/>
      <c r="N465" s="6">
        <v>43675</v>
      </c>
      <c r="O465" s="3" t="s">
        <v>1341</v>
      </c>
      <c r="P465" s="3"/>
      <c r="Q465" s="6" t="s">
        <v>1380</v>
      </c>
      <c r="R465" s="46"/>
      <c r="S465" s="46" t="s">
        <v>1380</v>
      </c>
      <c r="T465" s="50" t="s">
        <v>1380</v>
      </c>
      <c r="U465" s="21" t="s">
        <v>1941</v>
      </c>
      <c r="V465" s="260" t="s">
        <v>1551</v>
      </c>
      <c r="W465" s="261">
        <v>43675.385648148149</v>
      </c>
      <c r="X465" s="38" t="s">
        <v>1555</v>
      </c>
    </row>
    <row r="466" spans="1:24" x14ac:dyDescent="0.3">
      <c r="A466" s="2">
        <v>94377</v>
      </c>
      <c r="B466" s="3" t="s">
        <v>610</v>
      </c>
      <c r="C466" s="5" t="s">
        <v>3</v>
      </c>
      <c r="D466" s="25"/>
      <c r="E466" s="26"/>
      <c r="F466" s="16">
        <v>12</v>
      </c>
      <c r="G466" s="22">
        <v>0</v>
      </c>
      <c r="H466" s="22">
        <v>0</v>
      </c>
      <c r="I466" s="6">
        <v>42979</v>
      </c>
      <c r="J466" s="7"/>
      <c r="K466" s="8"/>
      <c r="L466" s="6"/>
      <c r="M466" s="5"/>
      <c r="N466" s="6">
        <v>43516</v>
      </c>
      <c r="O466" s="3" t="s">
        <v>1341</v>
      </c>
      <c r="P466" s="3"/>
      <c r="Q466" s="6"/>
      <c r="R466" s="46"/>
      <c r="S466" s="46"/>
      <c r="T466" s="21"/>
      <c r="U466" s="21"/>
      <c r="V466" s="260" t="s">
        <v>1553</v>
      </c>
      <c r="W466" s="261" t="s">
        <v>1553</v>
      </c>
      <c r="X466" s="38" t="str">
        <f>"*"</f>
        <v>*</v>
      </c>
    </row>
    <row r="467" spans="1:24" x14ac:dyDescent="0.3">
      <c r="A467" s="2">
        <v>94377</v>
      </c>
      <c r="B467" s="3" t="s">
        <v>610</v>
      </c>
      <c r="C467" s="5" t="s">
        <v>3</v>
      </c>
      <c r="D467" s="25"/>
      <c r="E467" s="26"/>
      <c r="F467" s="16">
        <v>12</v>
      </c>
      <c r="G467" s="22">
        <v>0</v>
      </c>
      <c r="H467" s="76">
        <v>0</v>
      </c>
      <c r="I467" s="6">
        <v>43418</v>
      </c>
      <c r="J467" s="7">
        <v>76</v>
      </c>
      <c r="K467" s="8">
        <v>2019</v>
      </c>
      <c r="L467" s="6">
        <v>43899</v>
      </c>
      <c r="M467" s="5"/>
      <c r="N467" s="6">
        <v>43675</v>
      </c>
      <c r="O467" s="3" t="s">
        <v>1341</v>
      </c>
      <c r="P467" s="3"/>
      <c r="Q467" s="6" t="s">
        <v>1380</v>
      </c>
      <c r="R467" s="46"/>
      <c r="S467" s="46" t="s">
        <v>1380</v>
      </c>
      <c r="T467" s="50" t="s">
        <v>1380</v>
      </c>
      <c r="U467" s="21" t="s">
        <v>1941</v>
      </c>
      <c r="V467" s="260" t="s">
        <v>1551</v>
      </c>
      <c r="W467" s="261">
        <v>43675.385648148149</v>
      </c>
      <c r="X467" s="38" t="s">
        <v>1555</v>
      </c>
    </row>
    <row r="468" spans="1:24" x14ac:dyDescent="0.3">
      <c r="A468" s="2">
        <v>95121</v>
      </c>
      <c r="B468" s="3" t="s">
        <v>611</v>
      </c>
      <c r="C468" s="5" t="s">
        <v>3</v>
      </c>
      <c r="D468" s="25">
        <v>61</v>
      </c>
      <c r="E468" s="26">
        <v>8</v>
      </c>
      <c r="F468" s="16">
        <v>12</v>
      </c>
      <c r="G468" s="22">
        <v>0</v>
      </c>
      <c r="H468" s="76">
        <v>0</v>
      </c>
      <c r="I468" s="6">
        <v>43418</v>
      </c>
      <c r="J468" s="7">
        <v>20</v>
      </c>
      <c r="K468" s="8">
        <v>2018</v>
      </c>
      <c r="L468" s="6">
        <v>43486</v>
      </c>
      <c r="M468" s="5"/>
      <c r="N468" s="6">
        <v>43675</v>
      </c>
      <c r="O468" s="3" t="s">
        <v>1341</v>
      </c>
      <c r="P468" s="3" t="s">
        <v>1742</v>
      </c>
      <c r="Q468" s="6">
        <v>43657</v>
      </c>
      <c r="R468" s="46"/>
      <c r="S468" s="46" t="s">
        <v>1380</v>
      </c>
      <c r="T468" s="50" t="s">
        <v>1741</v>
      </c>
      <c r="U468" s="21"/>
      <c r="V468" s="260" t="s">
        <v>1551</v>
      </c>
      <c r="W468" s="261">
        <v>43675.381145833337</v>
      </c>
      <c r="X468" s="38" t="s">
        <v>1555</v>
      </c>
    </row>
    <row r="469" spans="1:24" x14ac:dyDescent="0.3">
      <c r="A469" s="2">
        <v>95121</v>
      </c>
      <c r="B469" s="3" t="s">
        <v>611</v>
      </c>
      <c r="C469" s="5" t="s">
        <v>3</v>
      </c>
      <c r="D469" s="25">
        <v>61</v>
      </c>
      <c r="E469" s="26">
        <v>8</v>
      </c>
      <c r="F469" s="16">
        <v>12</v>
      </c>
      <c r="G469" s="22">
        <v>0</v>
      </c>
      <c r="H469" s="76">
        <v>0</v>
      </c>
      <c r="I469" s="6">
        <v>43418</v>
      </c>
      <c r="J469" s="7">
        <v>76</v>
      </c>
      <c r="K469" s="8">
        <v>2019</v>
      </c>
      <c r="L469" s="6">
        <v>43899</v>
      </c>
      <c r="M469" s="5"/>
      <c r="N469" s="6">
        <v>43675</v>
      </c>
      <c r="O469" s="3" t="s">
        <v>1660</v>
      </c>
      <c r="P469" s="3" t="s">
        <v>1742</v>
      </c>
      <c r="Q469" s="6">
        <v>43657</v>
      </c>
      <c r="R469" s="46"/>
      <c r="S469" s="46" t="s">
        <v>1380</v>
      </c>
      <c r="T469" s="50" t="s">
        <v>1741</v>
      </c>
      <c r="U469" s="21" t="s">
        <v>1942</v>
      </c>
      <c r="V469" s="260" t="s">
        <v>1551</v>
      </c>
      <c r="W469" s="261">
        <v>43675.381342592591</v>
      </c>
      <c r="X469" s="38" t="s">
        <v>1555</v>
      </c>
    </row>
    <row r="470" spans="1:24" x14ac:dyDescent="0.3">
      <c r="A470" s="2">
        <v>95125</v>
      </c>
      <c r="B470" s="3" t="s">
        <v>612</v>
      </c>
      <c r="C470" s="5" t="s">
        <v>3</v>
      </c>
      <c r="D470" s="25"/>
      <c r="E470" s="26"/>
      <c r="F470" s="16">
        <v>12</v>
      </c>
      <c r="G470" s="22">
        <v>0</v>
      </c>
      <c r="H470" s="76">
        <v>0</v>
      </c>
      <c r="I470" s="6">
        <v>43418</v>
      </c>
      <c r="J470" s="7">
        <v>76</v>
      </c>
      <c r="K470" s="8">
        <v>2019</v>
      </c>
      <c r="L470" s="6">
        <v>43899</v>
      </c>
      <c r="M470" s="5"/>
      <c r="N470" s="6">
        <v>43675</v>
      </c>
      <c r="O470" s="3" t="s">
        <v>1341</v>
      </c>
      <c r="P470" s="3"/>
      <c r="Q470" s="6" t="s">
        <v>1380</v>
      </c>
      <c r="R470" s="46"/>
      <c r="S470" s="46" t="s">
        <v>1380</v>
      </c>
      <c r="T470" s="50" t="s">
        <v>1380</v>
      </c>
      <c r="U470" s="21" t="s">
        <v>1941</v>
      </c>
      <c r="V470" s="260" t="s">
        <v>1551</v>
      </c>
      <c r="W470" s="261">
        <v>43675.385648148149</v>
      </c>
      <c r="X470" s="38" t="s">
        <v>1555</v>
      </c>
    </row>
    <row r="471" spans="1:24" x14ac:dyDescent="0.3">
      <c r="A471" s="2">
        <v>95128</v>
      </c>
      <c r="B471" s="3" t="s">
        <v>1068</v>
      </c>
      <c r="C471" s="5" t="s">
        <v>3</v>
      </c>
      <c r="D471" s="25"/>
      <c r="E471" s="26"/>
      <c r="F471" s="16">
        <v>12</v>
      </c>
      <c r="G471" s="22">
        <v>0</v>
      </c>
      <c r="H471" s="76">
        <v>0</v>
      </c>
      <c r="I471" s="6">
        <v>43418</v>
      </c>
      <c r="J471" s="7">
        <v>76</v>
      </c>
      <c r="K471" s="8">
        <v>2019</v>
      </c>
      <c r="L471" s="6">
        <v>43899</v>
      </c>
      <c r="M471" s="5"/>
      <c r="N471" s="6">
        <v>43675</v>
      </c>
      <c r="O471" s="3" t="s">
        <v>1341</v>
      </c>
      <c r="P471" s="3"/>
      <c r="Q471" s="6" t="s">
        <v>1380</v>
      </c>
      <c r="R471" s="46"/>
      <c r="S471" s="46" t="s">
        <v>1380</v>
      </c>
      <c r="T471" s="50" t="s">
        <v>1380</v>
      </c>
      <c r="U471" s="21" t="s">
        <v>1941</v>
      </c>
      <c r="V471" s="260" t="s">
        <v>1551</v>
      </c>
      <c r="W471" s="261">
        <v>43675.385648148149</v>
      </c>
      <c r="X471" s="38" t="s">
        <v>1555</v>
      </c>
    </row>
    <row r="472" spans="1:24" x14ac:dyDescent="0.3">
      <c r="A472" s="2">
        <v>95129</v>
      </c>
      <c r="B472" s="3" t="s">
        <v>164</v>
      </c>
      <c r="C472" s="5" t="s">
        <v>3</v>
      </c>
      <c r="D472" s="25"/>
      <c r="E472" s="26"/>
      <c r="F472" s="16">
        <v>12</v>
      </c>
      <c r="G472" s="22">
        <v>15</v>
      </c>
      <c r="H472" s="22">
        <v>170</v>
      </c>
      <c r="I472" s="6">
        <v>43307</v>
      </c>
      <c r="J472" s="7">
        <v>169</v>
      </c>
      <c r="K472" s="8">
        <v>2017</v>
      </c>
      <c r="L472" s="6">
        <v>43378</v>
      </c>
      <c r="M472" s="5"/>
      <c r="N472" s="6">
        <v>43675</v>
      </c>
      <c r="O472" s="3" t="s">
        <v>1660</v>
      </c>
      <c r="P472" s="3" t="s">
        <v>1662</v>
      </c>
      <c r="Q472" s="6">
        <v>43437</v>
      </c>
      <c r="R472" s="46"/>
      <c r="S472" s="46" t="s">
        <v>1380</v>
      </c>
      <c r="T472" s="50" t="s">
        <v>1661</v>
      </c>
      <c r="U472" s="21" t="s">
        <v>1945</v>
      </c>
      <c r="V472" s="260" t="s">
        <v>1551</v>
      </c>
      <c r="W472" s="261">
        <v>43675.477187500001</v>
      </c>
      <c r="X472" s="38" t="s">
        <v>1555</v>
      </c>
    </row>
    <row r="473" spans="1:24" x14ac:dyDescent="0.3">
      <c r="A473" s="2">
        <v>95130</v>
      </c>
      <c r="B473" s="3" t="s">
        <v>613</v>
      </c>
      <c r="C473" s="5" t="s">
        <v>3</v>
      </c>
      <c r="D473" s="25"/>
      <c r="E473" s="26"/>
      <c r="F473" s="16">
        <v>12</v>
      </c>
      <c r="G473" s="22">
        <v>0</v>
      </c>
      <c r="H473" s="76">
        <v>0</v>
      </c>
      <c r="I473" s="6">
        <v>43418</v>
      </c>
      <c r="J473" s="7">
        <v>76</v>
      </c>
      <c r="K473" s="8">
        <v>2019</v>
      </c>
      <c r="L473" s="6">
        <v>43899</v>
      </c>
      <c r="M473" s="5"/>
      <c r="N473" s="6">
        <v>43675</v>
      </c>
      <c r="O473" s="3" t="s">
        <v>1341</v>
      </c>
      <c r="P473" s="3"/>
      <c r="Q473" s="6" t="s">
        <v>1380</v>
      </c>
      <c r="R473" s="46"/>
      <c r="S473" s="46" t="s">
        <v>1380</v>
      </c>
      <c r="T473" s="50" t="s">
        <v>1380</v>
      </c>
      <c r="U473" s="21" t="s">
        <v>1941</v>
      </c>
      <c r="V473" s="260" t="s">
        <v>1551</v>
      </c>
      <c r="W473" s="261">
        <v>43675.385648148149</v>
      </c>
      <c r="X473" s="38" t="s">
        <v>1555</v>
      </c>
    </row>
    <row r="474" spans="1:24" x14ac:dyDescent="0.3">
      <c r="A474" s="2">
        <v>95145</v>
      </c>
      <c r="B474" s="3" t="s">
        <v>614</v>
      </c>
      <c r="C474" s="5" t="s">
        <v>3</v>
      </c>
      <c r="D474" s="25"/>
      <c r="E474" s="26"/>
      <c r="F474" s="16">
        <v>12</v>
      </c>
      <c r="G474" s="22">
        <v>0</v>
      </c>
      <c r="H474" s="76">
        <v>0</v>
      </c>
      <c r="I474" s="6">
        <v>43418</v>
      </c>
      <c r="J474" s="7">
        <v>76</v>
      </c>
      <c r="K474" s="8">
        <v>2019</v>
      </c>
      <c r="L474" s="6">
        <v>43899</v>
      </c>
      <c r="M474" s="5"/>
      <c r="N474" s="6">
        <v>43675</v>
      </c>
      <c r="O474" s="3" t="s">
        <v>1341</v>
      </c>
      <c r="P474" s="3"/>
      <c r="Q474" s="6" t="s">
        <v>1380</v>
      </c>
      <c r="R474" s="46"/>
      <c r="S474" s="46" t="s">
        <v>1380</v>
      </c>
      <c r="T474" s="50" t="s">
        <v>1380</v>
      </c>
      <c r="U474" s="21" t="s">
        <v>1941</v>
      </c>
      <c r="V474" s="260" t="s">
        <v>1551</v>
      </c>
      <c r="W474" s="261">
        <v>43675.385648148149</v>
      </c>
      <c r="X474" s="38" t="s">
        <v>1555</v>
      </c>
    </row>
    <row r="475" spans="1:24" x14ac:dyDescent="0.3">
      <c r="A475" s="2">
        <v>95152</v>
      </c>
      <c r="B475" s="3" t="s">
        <v>615</v>
      </c>
      <c r="C475" s="5" t="s">
        <v>3</v>
      </c>
      <c r="D475" s="25"/>
      <c r="E475" s="26"/>
      <c r="F475" s="16">
        <v>12</v>
      </c>
      <c r="G475" s="22">
        <v>0</v>
      </c>
      <c r="H475" s="22">
        <v>0</v>
      </c>
      <c r="I475" s="6">
        <v>42979</v>
      </c>
      <c r="J475" s="7"/>
      <c r="K475" s="8"/>
      <c r="L475" s="6"/>
      <c r="M475" s="5"/>
      <c r="N475" s="6">
        <v>43516</v>
      </c>
      <c r="O475" s="3" t="s">
        <v>1341</v>
      </c>
      <c r="P475" s="3"/>
      <c r="Q475" s="6"/>
      <c r="R475" s="46"/>
      <c r="S475" s="46"/>
      <c r="T475" s="21"/>
      <c r="U475" s="21"/>
      <c r="V475" s="260" t="s">
        <v>1553</v>
      </c>
      <c r="W475" s="261" t="s">
        <v>1553</v>
      </c>
      <c r="X475" s="38" t="str">
        <f>"*"</f>
        <v>*</v>
      </c>
    </row>
    <row r="476" spans="1:24" x14ac:dyDescent="0.3">
      <c r="A476" s="2">
        <v>95152</v>
      </c>
      <c r="B476" s="3" t="s">
        <v>615</v>
      </c>
      <c r="C476" s="5" t="s">
        <v>3</v>
      </c>
      <c r="D476" s="25"/>
      <c r="E476" s="26"/>
      <c r="F476" s="16">
        <v>12</v>
      </c>
      <c r="G476" s="22">
        <v>0</v>
      </c>
      <c r="H476" s="76">
        <v>0</v>
      </c>
      <c r="I476" s="6">
        <v>43418</v>
      </c>
      <c r="J476" s="7">
        <v>76</v>
      </c>
      <c r="K476" s="8">
        <v>2019</v>
      </c>
      <c r="L476" s="6">
        <v>43899</v>
      </c>
      <c r="M476" s="5"/>
      <c r="N476" s="6">
        <v>43675</v>
      </c>
      <c r="O476" s="3" t="s">
        <v>1341</v>
      </c>
      <c r="P476" s="3"/>
      <c r="Q476" s="6" t="s">
        <v>1380</v>
      </c>
      <c r="R476" s="46"/>
      <c r="S476" s="46" t="s">
        <v>1380</v>
      </c>
      <c r="T476" s="50" t="s">
        <v>1380</v>
      </c>
      <c r="U476" s="21" t="s">
        <v>1941</v>
      </c>
      <c r="V476" s="260" t="s">
        <v>1551</v>
      </c>
      <c r="W476" s="261">
        <v>43675.385648148149</v>
      </c>
      <c r="X476" s="38" t="s">
        <v>1555</v>
      </c>
    </row>
    <row r="477" spans="1:24" x14ac:dyDescent="0.3">
      <c r="A477" s="2">
        <v>95209</v>
      </c>
      <c r="B477" s="3" t="s">
        <v>245</v>
      </c>
      <c r="C477" s="5" t="s">
        <v>3</v>
      </c>
      <c r="D477" s="25">
        <v>61</v>
      </c>
      <c r="E477" s="26">
        <v>15</v>
      </c>
      <c r="F477" s="16">
        <v>12</v>
      </c>
      <c r="G477" s="22">
        <v>21</v>
      </c>
      <c r="H477" s="22">
        <v>250</v>
      </c>
      <c r="I477" s="6">
        <v>43307</v>
      </c>
      <c r="J477" s="7">
        <v>169</v>
      </c>
      <c r="K477" s="8">
        <v>2017</v>
      </c>
      <c r="L477" s="6">
        <v>43378</v>
      </c>
      <c r="M477" s="5"/>
      <c r="N477" s="6">
        <v>43675</v>
      </c>
      <c r="O477" s="3" t="s">
        <v>1316</v>
      </c>
      <c r="P477" s="3" t="s">
        <v>1662</v>
      </c>
      <c r="Q477" s="6">
        <v>43437</v>
      </c>
      <c r="R477" s="46"/>
      <c r="S477" s="46" t="s">
        <v>1380</v>
      </c>
      <c r="T477" s="50" t="s">
        <v>1661</v>
      </c>
      <c r="U477" s="21" t="s">
        <v>1380</v>
      </c>
      <c r="V477" s="260" t="s">
        <v>1551</v>
      </c>
      <c r="W477" s="261">
        <v>43675.477696759262</v>
      </c>
      <c r="X477" s="38" t="s">
        <v>1555</v>
      </c>
    </row>
    <row r="478" spans="1:24" x14ac:dyDescent="0.3">
      <c r="A478" s="2">
        <v>95209</v>
      </c>
      <c r="B478" s="3" t="s">
        <v>245</v>
      </c>
      <c r="C478" s="5" t="s">
        <v>3</v>
      </c>
      <c r="D478" s="25">
        <v>61</v>
      </c>
      <c r="E478" s="26">
        <v>15</v>
      </c>
      <c r="F478" s="16">
        <v>12</v>
      </c>
      <c r="G478" s="22">
        <v>21</v>
      </c>
      <c r="H478" s="22">
        <v>250</v>
      </c>
      <c r="I478" s="6">
        <v>43307</v>
      </c>
      <c r="J478" s="7">
        <v>228</v>
      </c>
      <c r="K478" s="8">
        <v>2018</v>
      </c>
      <c r="L478" s="6">
        <v>43787</v>
      </c>
      <c r="M478" s="5"/>
      <c r="N478" s="6">
        <v>43684</v>
      </c>
      <c r="O478" s="3" t="s">
        <v>1660</v>
      </c>
      <c r="P478" s="3" t="s">
        <v>1662</v>
      </c>
      <c r="Q478" s="6">
        <v>43437</v>
      </c>
      <c r="R478" s="46"/>
      <c r="S478" s="46" t="s">
        <v>1380</v>
      </c>
      <c r="T478" s="50" t="s">
        <v>1661</v>
      </c>
      <c r="U478" s="21" t="s">
        <v>1560</v>
      </c>
      <c r="V478" s="260" t="s">
        <v>1551</v>
      </c>
      <c r="W478" s="261">
        <v>43675.477777777778</v>
      </c>
      <c r="X478" s="38" t="s">
        <v>1555</v>
      </c>
    </row>
    <row r="479" spans="1:24" x14ac:dyDescent="0.3">
      <c r="A479" s="2">
        <v>95298</v>
      </c>
      <c r="B479" s="3" t="s">
        <v>1069</v>
      </c>
      <c r="C479" s="5" t="s">
        <v>3</v>
      </c>
      <c r="D479" s="25"/>
      <c r="E479" s="26"/>
      <c r="F479" s="16">
        <v>12</v>
      </c>
      <c r="G479" s="22">
        <v>0</v>
      </c>
      <c r="H479" s="76">
        <v>0</v>
      </c>
      <c r="I479" s="6">
        <v>43418</v>
      </c>
      <c r="J479" s="7">
        <v>76</v>
      </c>
      <c r="K479" s="8">
        <v>2019</v>
      </c>
      <c r="L479" s="6">
        <v>43899</v>
      </c>
      <c r="M479" s="5"/>
      <c r="N479" s="6">
        <v>43675</v>
      </c>
      <c r="O479" s="3" t="s">
        <v>1341</v>
      </c>
      <c r="P479" s="3"/>
      <c r="Q479" s="6" t="s">
        <v>1380</v>
      </c>
      <c r="R479" s="46"/>
      <c r="S479" s="46" t="s">
        <v>1380</v>
      </c>
      <c r="T479" s="50" t="s">
        <v>1380</v>
      </c>
      <c r="U479" s="21" t="s">
        <v>1941</v>
      </c>
      <c r="V479" s="260" t="s">
        <v>1551</v>
      </c>
      <c r="W479" s="261">
        <v>43675.385648148149</v>
      </c>
      <c r="X479" s="38" t="s">
        <v>1555</v>
      </c>
    </row>
    <row r="480" spans="1:24" x14ac:dyDescent="0.3">
      <c r="A480" s="2">
        <v>95461</v>
      </c>
      <c r="B480" s="3" t="s">
        <v>893</v>
      </c>
      <c r="C480" s="5" t="s">
        <v>3</v>
      </c>
      <c r="D480" s="25"/>
      <c r="E480" s="26"/>
      <c r="F480" s="16">
        <v>12</v>
      </c>
      <c r="G480" s="22">
        <v>0</v>
      </c>
      <c r="H480" s="22">
        <v>0</v>
      </c>
      <c r="I480" s="6">
        <v>43348</v>
      </c>
      <c r="J480" s="7">
        <v>34</v>
      </c>
      <c r="K480" s="8">
        <v>2018</v>
      </c>
      <c r="L480" s="6">
        <v>43515</v>
      </c>
      <c r="M480" s="5"/>
      <c r="N480" s="6">
        <v>43516</v>
      </c>
      <c r="O480" s="3" t="s">
        <v>1357</v>
      </c>
      <c r="P480" s="3"/>
      <c r="Q480" s="6"/>
      <c r="R480" s="46"/>
      <c r="S480" s="46"/>
      <c r="T480" s="21"/>
      <c r="U480" s="21" t="s">
        <v>1089</v>
      </c>
      <c r="V480" s="260" t="s">
        <v>1553</v>
      </c>
      <c r="W480" s="261" t="s">
        <v>1553</v>
      </c>
      <c r="X480" s="38" t="str">
        <f>"*"</f>
        <v>*</v>
      </c>
    </row>
    <row r="481" spans="1:24" x14ac:dyDescent="0.3">
      <c r="A481" s="2">
        <v>95513</v>
      </c>
      <c r="B481" s="3" t="s">
        <v>73</v>
      </c>
      <c r="C481" s="5" t="s">
        <v>47</v>
      </c>
      <c r="D481" s="25"/>
      <c r="E481" s="26"/>
      <c r="F481" s="16">
        <v>12</v>
      </c>
      <c r="G481" s="22">
        <v>16.666666666666668</v>
      </c>
      <c r="H481" s="22">
        <v>200</v>
      </c>
      <c r="I481" s="6">
        <v>43069</v>
      </c>
      <c r="J481" s="7">
        <v>78</v>
      </c>
      <c r="K481" s="8">
        <v>2018</v>
      </c>
      <c r="L481" s="6">
        <v>43549</v>
      </c>
      <c r="M481" s="5"/>
      <c r="N481" s="6">
        <v>43516</v>
      </c>
      <c r="O481" s="3" t="s">
        <v>1316</v>
      </c>
      <c r="P481" s="3"/>
      <c r="Q481" s="6"/>
      <c r="R481" s="46"/>
      <c r="S481" s="46"/>
      <c r="T481" s="21"/>
      <c r="U481" s="21" t="s">
        <v>1110</v>
      </c>
      <c r="V481" s="260" t="s">
        <v>1553</v>
      </c>
      <c r="W481" s="261" t="s">
        <v>1553</v>
      </c>
      <c r="X481" s="38" t="str">
        <f>"*"</f>
        <v>*</v>
      </c>
    </row>
    <row r="482" spans="1:24" x14ac:dyDescent="0.3">
      <c r="A482" s="2">
        <v>95704</v>
      </c>
      <c r="B482" s="3" t="s">
        <v>616</v>
      </c>
      <c r="C482" s="5" t="s">
        <v>3</v>
      </c>
      <c r="D482" s="25"/>
      <c r="E482" s="26"/>
      <c r="F482" s="16">
        <v>12</v>
      </c>
      <c r="G482" s="22">
        <v>0</v>
      </c>
      <c r="H482" s="76">
        <v>0</v>
      </c>
      <c r="I482" s="6">
        <v>43418</v>
      </c>
      <c r="J482" s="7">
        <v>76</v>
      </c>
      <c r="K482" s="8">
        <v>2019</v>
      </c>
      <c r="L482" s="6">
        <v>43899</v>
      </c>
      <c r="M482" s="5"/>
      <c r="N482" s="6">
        <v>43675</v>
      </c>
      <c r="O482" s="3" t="s">
        <v>1341</v>
      </c>
      <c r="P482" s="3"/>
      <c r="Q482" s="6" t="s">
        <v>1380</v>
      </c>
      <c r="R482" s="46"/>
      <c r="S482" s="46" t="s">
        <v>1380</v>
      </c>
      <c r="T482" s="50" t="s">
        <v>1380</v>
      </c>
      <c r="U482" s="21" t="s">
        <v>1941</v>
      </c>
      <c r="V482" s="260" t="s">
        <v>1551</v>
      </c>
      <c r="W482" s="261">
        <v>43675.385648148149</v>
      </c>
      <c r="X482" s="38" t="s">
        <v>1555</v>
      </c>
    </row>
    <row r="483" spans="1:24" x14ac:dyDescent="0.3">
      <c r="A483" s="2">
        <v>95705</v>
      </c>
      <c r="B483" s="3" t="s">
        <v>1070</v>
      </c>
      <c r="C483" s="5" t="s">
        <v>3</v>
      </c>
      <c r="D483" s="25"/>
      <c r="E483" s="26"/>
      <c r="F483" s="16">
        <v>12</v>
      </c>
      <c r="G483" s="22">
        <v>0</v>
      </c>
      <c r="H483" s="76">
        <v>0</v>
      </c>
      <c r="I483" s="6">
        <v>43418</v>
      </c>
      <c r="J483" s="7">
        <v>76</v>
      </c>
      <c r="K483" s="8">
        <v>2019</v>
      </c>
      <c r="L483" s="6">
        <v>43899</v>
      </c>
      <c r="M483" s="5"/>
      <c r="N483" s="6">
        <v>43675</v>
      </c>
      <c r="O483" s="3" t="s">
        <v>1341</v>
      </c>
      <c r="P483" s="3"/>
      <c r="Q483" s="6" t="s">
        <v>1380</v>
      </c>
      <c r="R483" s="46"/>
      <c r="S483" s="46" t="s">
        <v>1380</v>
      </c>
      <c r="T483" s="50" t="s">
        <v>1380</v>
      </c>
      <c r="U483" s="21" t="s">
        <v>1941</v>
      </c>
      <c r="V483" s="260" t="s">
        <v>1551</v>
      </c>
      <c r="W483" s="261">
        <v>43675.385648148149</v>
      </c>
      <c r="X483" s="38" t="s">
        <v>1555</v>
      </c>
    </row>
    <row r="484" spans="1:24" x14ac:dyDescent="0.3">
      <c r="A484" s="2">
        <v>95792</v>
      </c>
      <c r="B484" s="3" t="s">
        <v>479</v>
      </c>
      <c r="C484" s="5" t="s">
        <v>3</v>
      </c>
      <c r="D484" s="25"/>
      <c r="E484" s="26"/>
      <c r="F484" s="16">
        <v>12</v>
      </c>
      <c r="G484" s="22">
        <v>0</v>
      </c>
      <c r="H484" s="22">
        <v>0</v>
      </c>
      <c r="I484" s="6">
        <v>43069</v>
      </c>
      <c r="J484" s="7">
        <v>78</v>
      </c>
      <c r="K484" s="8">
        <v>2018</v>
      </c>
      <c r="L484" s="6">
        <v>43549</v>
      </c>
      <c r="M484" s="5"/>
      <c r="N484" s="6">
        <v>43516</v>
      </c>
      <c r="O484" s="3" t="s">
        <v>1316</v>
      </c>
      <c r="P484" s="3"/>
      <c r="Q484" s="6"/>
      <c r="R484" s="46"/>
      <c r="S484" s="46"/>
      <c r="T484" s="21"/>
      <c r="U484" s="21" t="s">
        <v>1110</v>
      </c>
      <c r="V484" s="260" t="s">
        <v>1553</v>
      </c>
      <c r="W484" s="261" t="s">
        <v>1553</v>
      </c>
      <c r="X484" s="38" t="str">
        <f>"*"</f>
        <v>*</v>
      </c>
    </row>
    <row r="485" spans="1:24" x14ac:dyDescent="0.3">
      <c r="A485" s="2">
        <v>95798</v>
      </c>
      <c r="B485" s="3" t="s">
        <v>498</v>
      </c>
      <c r="C485" s="5" t="s">
        <v>19</v>
      </c>
      <c r="D485" s="25"/>
      <c r="E485" s="26"/>
      <c r="F485" s="16">
        <v>12</v>
      </c>
      <c r="G485" s="22">
        <v>0</v>
      </c>
      <c r="H485" s="22">
        <v>0</v>
      </c>
      <c r="I485" s="6">
        <v>43069</v>
      </c>
      <c r="J485" s="7">
        <v>78</v>
      </c>
      <c r="K485" s="8">
        <v>2018</v>
      </c>
      <c r="L485" s="6">
        <v>43549</v>
      </c>
      <c r="M485" s="5"/>
      <c r="N485" s="6">
        <v>43516</v>
      </c>
      <c r="O485" s="3" t="s">
        <v>1316</v>
      </c>
      <c r="P485" s="3"/>
      <c r="Q485" s="6"/>
      <c r="R485" s="46"/>
      <c r="S485" s="46"/>
      <c r="T485" s="21"/>
      <c r="U485" s="21" t="s">
        <v>1110</v>
      </c>
      <c r="V485" s="260" t="s">
        <v>1553</v>
      </c>
      <c r="W485" s="261" t="s">
        <v>1553</v>
      </c>
      <c r="X485" s="38" t="str">
        <f>"*"</f>
        <v>*</v>
      </c>
    </row>
    <row r="486" spans="1:24" x14ac:dyDescent="0.3">
      <c r="A486" s="2">
        <v>95799</v>
      </c>
      <c r="B486" s="3" t="s">
        <v>499</v>
      </c>
      <c r="C486" s="5" t="s">
        <v>19</v>
      </c>
      <c r="D486" s="25"/>
      <c r="E486" s="26"/>
      <c r="F486" s="16">
        <v>12</v>
      </c>
      <c r="G486" s="22">
        <v>0</v>
      </c>
      <c r="H486" s="22">
        <v>0</v>
      </c>
      <c r="I486" s="6">
        <v>43069</v>
      </c>
      <c r="J486" s="7">
        <v>78</v>
      </c>
      <c r="K486" s="8">
        <v>2018</v>
      </c>
      <c r="L486" s="6">
        <v>43549</v>
      </c>
      <c r="M486" s="5"/>
      <c r="N486" s="6">
        <v>43516</v>
      </c>
      <c r="O486" s="3" t="s">
        <v>1316</v>
      </c>
      <c r="P486" s="3"/>
      <c r="Q486" s="6"/>
      <c r="R486" s="46"/>
      <c r="S486" s="46"/>
      <c r="T486" s="21"/>
      <c r="U486" s="21" t="s">
        <v>1110</v>
      </c>
      <c r="V486" s="260" t="s">
        <v>1553</v>
      </c>
      <c r="W486" s="261" t="s">
        <v>1553</v>
      </c>
      <c r="X486" s="38" t="str">
        <f>"*"</f>
        <v>*</v>
      </c>
    </row>
    <row r="487" spans="1:24" x14ac:dyDescent="0.3">
      <c r="A487" s="2">
        <v>95800</v>
      </c>
      <c r="B487" s="3" t="s">
        <v>524</v>
      </c>
      <c r="C487" s="5" t="s">
        <v>19</v>
      </c>
      <c r="D487" s="25"/>
      <c r="E487" s="26"/>
      <c r="F487" s="16">
        <v>12</v>
      </c>
      <c r="G487" s="22">
        <v>0</v>
      </c>
      <c r="H487" s="22">
        <v>0</v>
      </c>
      <c r="I487" s="6">
        <v>43069</v>
      </c>
      <c r="J487" s="7">
        <v>78</v>
      </c>
      <c r="K487" s="8">
        <v>2018</v>
      </c>
      <c r="L487" s="6">
        <v>43549</v>
      </c>
      <c r="M487" s="5"/>
      <c r="N487" s="6">
        <v>43516</v>
      </c>
      <c r="O487" s="3" t="s">
        <v>1316</v>
      </c>
      <c r="P487" s="3"/>
      <c r="Q487" s="6"/>
      <c r="R487" s="46"/>
      <c r="S487" s="46"/>
      <c r="T487" s="21"/>
      <c r="U487" s="21" t="s">
        <v>1110</v>
      </c>
      <c r="V487" s="260" t="s">
        <v>1553</v>
      </c>
      <c r="W487" s="261" t="s">
        <v>1553</v>
      </c>
      <c r="X487" s="38" t="str">
        <f>"*"</f>
        <v>*</v>
      </c>
    </row>
    <row r="488" spans="1:24" x14ac:dyDescent="0.3">
      <c r="A488" s="2">
        <v>96093</v>
      </c>
      <c r="B488" s="3" t="s">
        <v>617</v>
      </c>
      <c r="C488" s="5" t="s">
        <v>3</v>
      </c>
      <c r="D488" s="25"/>
      <c r="E488" s="26"/>
      <c r="F488" s="16">
        <v>12</v>
      </c>
      <c r="G488" s="22">
        <v>0</v>
      </c>
      <c r="H488" s="76">
        <v>0</v>
      </c>
      <c r="I488" s="6">
        <v>43418</v>
      </c>
      <c r="J488" s="7">
        <v>76</v>
      </c>
      <c r="K488" s="8">
        <v>2019</v>
      </c>
      <c r="L488" s="6">
        <v>43899</v>
      </c>
      <c r="M488" s="5"/>
      <c r="N488" s="6">
        <v>43675</v>
      </c>
      <c r="O488" s="3" t="s">
        <v>1341</v>
      </c>
      <c r="P488" s="3"/>
      <c r="Q488" s="6" t="s">
        <v>1380</v>
      </c>
      <c r="R488" s="46"/>
      <c r="S488" s="46" t="s">
        <v>1380</v>
      </c>
      <c r="T488" s="50" t="s">
        <v>1380</v>
      </c>
      <c r="U488" s="21" t="s">
        <v>1941</v>
      </c>
      <c r="V488" s="260" t="s">
        <v>1551</v>
      </c>
      <c r="W488" s="261">
        <v>43675.385648148149</v>
      </c>
      <c r="X488" s="38" t="s">
        <v>1555</v>
      </c>
    </row>
    <row r="489" spans="1:24" x14ac:dyDescent="0.3">
      <c r="A489" s="2">
        <v>96094</v>
      </c>
      <c r="B489" s="3" t="s">
        <v>618</v>
      </c>
      <c r="C489" s="5" t="s">
        <v>3</v>
      </c>
      <c r="D489" s="25"/>
      <c r="E489" s="26"/>
      <c r="F489" s="16">
        <v>12</v>
      </c>
      <c r="G489" s="22">
        <v>0</v>
      </c>
      <c r="H489" s="76">
        <v>0</v>
      </c>
      <c r="I489" s="6">
        <v>43418</v>
      </c>
      <c r="J489" s="7">
        <v>76</v>
      </c>
      <c r="K489" s="8">
        <v>2019</v>
      </c>
      <c r="L489" s="6">
        <v>43899</v>
      </c>
      <c r="M489" s="5"/>
      <c r="N489" s="6">
        <v>43675</v>
      </c>
      <c r="O489" s="3" t="s">
        <v>1341</v>
      </c>
      <c r="P489" s="3"/>
      <c r="Q489" s="6" t="s">
        <v>1380</v>
      </c>
      <c r="R489" s="46"/>
      <c r="S489" s="46" t="s">
        <v>1380</v>
      </c>
      <c r="T489" s="50" t="s">
        <v>1380</v>
      </c>
      <c r="U489" s="21" t="s">
        <v>1941</v>
      </c>
      <c r="V489" s="260" t="s">
        <v>1551</v>
      </c>
      <c r="W489" s="261">
        <v>43675.385648148149</v>
      </c>
      <c r="X489" s="38" t="s">
        <v>1555</v>
      </c>
    </row>
    <row r="490" spans="1:24" x14ac:dyDescent="0.3">
      <c r="A490" s="2">
        <v>96095</v>
      </c>
      <c r="B490" s="3" t="s">
        <v>619</v>
      </c>
      <c r="C490" s="5" t="s">
        <v>3</v>
      </c>
      <c r="D490" s="25"/>
      <c r="E490" s="26"/>
      <c r="F490" s="16">
        <v>12</v>
      </c>
      <c r="G490" s="22">
        <v>0</v>
      </c>
      <c r="H490" s="22">
        <v>0</v>
      </c>
      <c r="I490" s="6">
        <v>43418</v>
      </c>
      <c r="J490" s="7">
        <v>70</v>
      </c>
      <c r="K490" s="8">
        <v>2019</v>
      </c>
      <c r="L490" s="6">
        <v>43899</v>
      </c>
      <c r="M490" s="5"/>
      <c r="N490" s="6">
        <v>43675</v>
      </c>
      <c r="O490" s="3" t="s">
        <v>1660</v>
      </c>
      <c r="P490" s="3" t="s">
        <v>1742</v>
      </c>
      <c r="Q490" s="6">
        <v>43657</v>
      </c>
      <c r="R490" s="46"/>
      <c r="S490" s="46" t="s">
        <v>1380</v>
      </c>
      <c r="T490" s="50" t="s">
        <v>1741</v>
      </c>
      <c r="U490" s="21" t="s">
        <v>1941</v>
      </c>
      <c r="V490" s="260" t="s">
        <v>1551</v>
      </c>
      <c r="W490" s="261">
        <v>43591.434733796297</v>
      </c>
      <c r="X490" s="38" t="s">
        <v>1555</v>
      </c>
    </row>
    <row r="491" spans="1:24" x14ac:dyDescent="0.3">
      <c r="A491" s="2">
        <v>96095</v>
      </c>
      <c r="B491" s="3" t="s">
        <v>619</v>
      </c>
      <c r="C491" s="5" t="s">
        <v>3</v>
      </c>
      <c r="D491" s="25"/>
      <c r="E491" s="26"/>
      <c r="F491" s="16">
        <v>12</v>
      </c>
      <c r="G491" s="22">
        <v>0</v>
      </c>
      <c r="H491" s="22">
        <v>0</v>
      </c>
      <c r="I491" s="6">
        <v>43418</v>
      </c>
      <c r="J491" s="7">
        <v>70</v>
      </c>
      <c r="K491" s="8">
        <v>2019</v>
      </c>
      <c r="L491" s="6">
        <v>43899</v>
      </c>
      <c r="M491" s="5"/>
      <c r="N491" s="6">
        <v>43675</v>
      </c>
      <c r="O491" s="3" t="s">
        <v>1660</v>
      </c>
      <c r="P491" s="3" t="s">
        <v>1742</v>
      </c>
      <c r="Q491" s="6">
        <v>43657</v>
      </c>
      <c r="R491" s="46"/>
      <c r="S491" s="46" t="s">
        <v>1380</v>
      </c>
      <c r="T491" s="50" t="s">
        <v>1741</v>
      </c>
      <c r="U491" s="21" t="s">
        <v>1941</v>
      </c>
      <c r="V491" s="260" t="s">
        <v>1551</v>
      </c>
      <c r="W491" s="261">
        <v>43675.394768518519</v>
      </c>
      <c r="X491" s="38" t="s">
        <v>1555</v>
      </c>
    </row>
    <row r="492" spans="1:24" x14ac:dyDescent="0.3">
      <c r="A492" s="2">
        <v>96096</v>
      </c>
      <c r="B492" s="3" t="s">
        <v>620</v>
      </c>
      <c r="C492" s="5" t="s">
        <v>3</v>
      </c>
      <c r="D492" s="25"/>
      <c r="E492" s="26"/>
      <c r="F492" s="16">
        <v>12</v>
      </c>
      <c r="G492" s="22">
        <v>0</v>
      </c>
      <c r="H492" s="22">
        <v>0</v>
      </c>
      <c r="I492" s="6">
        <v>43418</v>
      </c>
      <c r="J492" s="7">
        <v>70</v>
      </c>
      <c r="K492" s="8">
        <v>2019</v>
      </c>
      <c r="L492" s="6">
        <v>43899</v>
      </c>
      <c r="M492" s="5"/>
      <c r="N492" s="6">
        <v>43675</v>
      </c>
      <c r="O492" s="3" t="s">
        <v>1660</v>
      </c>
      <c r="P492" s="3"/>
      <c r="Q492" s="6" t="s">
        <v>1380</v>
      </c>
      <c r="R492" s="46"/>
      <c r="S492" s="46" t="s">
        <v>1380</v>
      </c>
      <c r="T492" s="50" t="s">
        <v>1380</v>
      </c>
      <c r="U492" s="21" t="s">
        <v>1380</v>
      </c>
      <c r="V492" s="260" t="s">
        <v>1551</v>
      </c>
      <c r="W492" s="261">
        <v>43591.434733796297</v>
      </c>
      <c r="X492" s="38" t="s">
        <v>1555</v>
      </c>
    </row>
    <row r="493" spans="1:24" x14ac:dyDescent="0.3">
      <c r="A493" s="2">
        <v>96096</v>
      </c>
      <c r="B493" s="3" t="s">
        <v>620</v>
      </c>
      <c r="C493" s="5" t="s">
        <v>3</v>
      </c>
      <c r="D493" s="25"/>
      <c r="E493" s="26"/>
      <c r="F493" s="16">
        <v>12</v>
      </c>
      <c r="G493" s="22">
        <v>0</v>
      </c>
      <c r="H493" s="22">
        <v>0</v>
      </c>
      <c r="I493" s="6">
        <v>43418</v>
      </c>
      <c r="J493" s="7">
        <v>70</v>
      </c>
      <c r="K493" s="8">
        <v>2019</v>
      </c>
      <c r="L493" s="6">
        <v>43899</v>
      </c>
      <c r="M493" s="5"/>
      <c r="N493" s="6">
        <v>43675</v>
      </c>
      <c r="O493" s="3" t="s">
        <v>1660</v>
      </c>
      <c r="P493" s="3" t="s">
        <v>1742</v>
      </c>
      <c r="Q493" s="6">
        <v>43657</v>
      </c>
      <c r="R493" s="46"/>
      <c r="S493" s="46" t="s">
        <v>1380</v>
      </c>
      <c r="T493" s="50" t="s">
        <v>1741</v>
      </c>
      <c r="U493" s="21" t="s">
        <v>1380</v>
      </c>
      <c r="V493" s="260" t="s">
        <v>1551</v>
      </c>
      <c r="W493" s="261">
        <v>43675.394768518519</v>
      </c>
      <c r="X493" s="38" t="s">
        <v>1555</v>
      </c>
    </row>
    <row r="494" spans="1:24" x14ac:dyDescent="0.3">
      <c r="A494" s="2">
        <v>96098</v>
      </c>
      <c r="B494" s="3" t="s">
        <v>621</v>
      </c>
      <c r="C494" s="5" t="s">
        <v>3</v>
      </c>
      <c r="D494" s="25"/>
      <c r="E494" s="26"/>
      <c r="F494" s="16">
        <v>12</v>
      </c>
      <c r="G494" s="22">
        <v>0</v>
      </c>
      <c r="H494" s="22">
        <v>0</v>
      </c>
      <c r="I494" s="6">
        <v>43418</v>
      </c>
      <c r="J494" s="7">
        <v>70</v>
      </c>
      <c r="K494" s="8">
        <v>2019</v>
      </c>
      <c r="L494" s="6">
        <v>43899</v>
      </c>
      <c r="M494" s="5"/>
      <c r="N494" s="6">
        <v>43675</v>
      </c>
      <c r="O494" s="3" t="s">
        <v>1660</v>
      </c>
      <c r="P494" s="3"/>
      <c r="Q494" s="6" t="s">
        <v>1380</v>
      </c>
      <c r="R494" s="46"/>
      <c r="S494" s="46" t="s">
        <v>1380</v>
      </c>
      <c r="T494" s="50" t="s">
        <v>1380</v>
      </c>
      <c r="U494" s="21" t="s">
        <v>1380</v>
      </c>
      <c r="V494" s="260" t="s">
        <v>1551</v>
      </c>
      <c r="W494" s="261">
        <v>43591.434733796297</v>
      </c>
      <c r="X494" s="38" t="s">
        <v>1555</v>
      </c>
    </row>
    <row r="495" spans="1:24" x14ac:dyDescent="0.3">
      <c r="A495" s="2">
        <v>96098</v>
      </c>
      <c r="B495" s="3" t="s">
        <v>621</v>
      </c>
      <c r="C495" s="5" t="s">
        <v>3</v>
      </c>
      <c r="D495" s="25"/>
      <c r="E495" s="26"/>
      <c r="F495" s="16">
        <v>12</v>
      </c>
      <c r="G495" s="22">
        <v>0</v>
      </c>
      <c r="H495" s="22">
        <v>0</v>
      </c>
      <c r="I495" s="6">
        <v>43418</v>
      </c>
      <c r="J495" s="7">
        <v>70</v>
      </c>
      <c r="K495" s="8">
        <v>2019</v>
      </c>
      <c r="L495" s="6">
        <v>43899</v>
      </c>
      <c r="M495" s="5"/>
      <c r="N495" s="6">
        <v>43675</v>
      </c>
      <c r="O495" s="3" t="s">
        <v>1660</v>
      </c>
      <c r="P495" s="3" t="s">
        <v>1742</v>
      </c>
      <c r="Q495" s="6">
        <v>43657</v>
      </c>
      <c r="R495" s="46"/>
      <c r="S495" s="46" t="s">
        <v>1380</v>
      </c>
      <c r="T495" s="50" t="s">
        <v>1741</v>
      </c>
      <c r="U495" s="21" t="s">
        <v>1380</v>
      </c>
      <c r="V495" s="260" t="s">
        <v>1551</v>
      </c>
      <c r="W495" s="261">
        <v>43675.394768518519</v>
      </c>
      <c r="X495" s="38" t="s">
        <v>1555</v>
      </c>
    </row>
    <row r="496" spans="1:24" x14ac:dyDescent="0.3">
      <c r="A496" s="2">
        <v>96378</v>
      </c>
      <c r="B496" s="3" t="s">
        <v>622</v>
      </c>
      <c r="C496" s="5" t="s">
        <v>3</v>
      </c>
      <c r="D496" s="25"/>
      <c r="E496" s="26"/>
      <c r="F496" s="16">
        <v>12</v>
      </c>
      <c r="G496" s="22">
        <v>0</v>
      </c>
      <c r="H496" s="22">
        <v>0</v>
      </c>
      <c r="I496" s="6">
        <v>43418</v>
      </c>
      <c r="J496" s="7">
        <v>70</v>
      </c>
      <c r="K496" s="8">
        <v>2019</v>
      </c>
      <c r="L496" s="6">
        <v>43899</v>
      </c>
      <c r="M496" s="5"/>
      <c r="N496" s="6">
        <v>43675</v>
      </c>
      <c r="O496" s="3" t="s">
        <v>1660</v>
      </c>
      <c r="P496" s="3" t="s">
        <v>1742</v>
      </c>
      <c r="Q496" s="6">
        <v>43657</v>
      </c>
      <c r="R496" s="46"/>
      <c r="S496" s="46" t="s">
        <v>1380</v>
      </c>
      <c r="T496" s="50" t="s">
        <v>1741</v>
      </c>
      <c r="U496" s="21" t="s">
        <v>1380</v>
      </c>
      <c r="V496" s="260" t="s">
        <v>1551</v>
      </c>
      <c r="W496" s="261">
        <v>43675.394768518519</v>
      </c>
      <c r="X496" s="38" t="s">
        <v>1555</v>
      </c>
    </row>
    <row r="497" spans="1:24" x14ac:dyDescent="0.3">
      <c r="A497" s="2">
        <v>96381</v>
      </c>
      <c r="B497" s="3" t="s">
        <v>623</v>
      </c>
      <c r="C497" s="5" t="s">
        <v>3</v>
      </c>
      <c r="D497" s="25"/>
      <c r="E497" s="26"/>
      <c r="F497" s="16">
        <v>12</v>
      </c>
      <c r="G497" s="22">
        <v>0</v>
      </c>
      <c r="H497" s="22">
        <v>0</v>
      </c>
      <c r="I497" s="6">
        <v>43418</v>
      </c>
      <c r="J497" s="7">
        <v>70</v>
      </c>
      <c r="K497" s="8">
        <v>2019</v>
      </c>
      <c r="L497" s="6">
        <v>43899</v>
      </c>
      <c r="M497" s="5"/>
      <c r="N497" s="6">
        <v>43675</v>
      </c>
      <c r="O497" s="3" t="s">
        <v>1660</v>
      </c>
      <c r="P497" s="3" t="s">
        <v>1742</v>
      </c>
      <c r="Q497" s="6">
        <v>43657</v>
      </c>
      <c r="R497" s="46"/>
      <c r="S497" s="46" t="s">
        <v>1380</v>
      </c>
      <c r="T497" s="50" t="s">
        <v>1741</v>
      </c>
      <c r="U497" s="21" t="s">
        <v>1380</v>
      </c>
      <c r="V497" s="260" t="s">
        <v>1551</v>
      </c>
      <c r="W497" s="261">
        <v>43675.394768518519</v>
      </c>
      <c r="X497" s="38" t="s">
        <v>1555</v>
      </c>
    </row>
    <row r="498" spans="1:24" x14ac:dyDescent="0.3">
      <c r="A498" s="2">
        <v>96382</v>
      </c>
      <c r="B498" s="3" t="s">
        <v>624</v>
      </c>
      <c r="C498" s="5" t="s">
        <v>3</v>
      </c>
      <c r="D498" s="25"/>
      <c r="E498" s="26"/>
      <c r="F498" s="16">
        <v>12</v>
      </c>
      <c r="G498" s="22">
        <v>0</v>
      </c>
      <c r="H498" s="22">
        <v>0</v>
      </c>
      <c r="I498" s="6">
        <v>43418</v>
      </c>
      <c r="J498" s="7">
        <v>70</v>
      </c>
      <c r="K498" s="8">
        <v>2019</v>
      </c>
      <c r="L498" s="6">
        <v>43899</v>
      </c>
      <c r="M498" s="5"/>
      <c r="N498" s="6">
        <v>43675</v>
      </c>
      <c r="O498" s="3" t="s">
        <v>1660</v>
      </c>
      <c r="P498" s="3" t="s">
        <v>1742</v>
      </c>
      <c r="Q498" s="6">
        <v>43657</v>
      </c>
      <c r="R498" s="46"/>
      <c r="S498" s="46" t="s">
        <v>1380</v>
      </c>
      <c r="T498" s="50" t="s">
        <v>1741</v>
      </c>
      <c r="U498" s="21" t="s">
        <v>1380</v>
      </c>
      <c r="V498" s="260" t="s">
        <v>1551</v>
      </c>
      <c r="W498" s="261">
        <v>43675.394768518519</v>
      </c>
      <c r="X498" s="38" t="s">
        <v>1555</v>
      </c>
    </row>
    <row r="499" spans="1:24" x14ac:dyDescent="0.3">
      <c r="A499" s="2">
        <v>96383</v>
      </c>
      <c r="B499" s="3" t="s">
        <v>625</v>
      </c>
      <c r="C499" s="5" t="s">
        <v>3</v>
      </c>
      <c r="D499" s="25"/>
      <c r="E499" s="26"/>
      <c r="F499" s="16">
        <v>12</v>
      </c>
      <c r="G499" s="22">
        <v>0</v>
      </c>
      <c r="H499" s="22">
        <v>0</v>
      </c>
      <c r="I499" s="6">
        <v>43418</v>
      </c>
      <c r="J499" s="7">
        <v>70</v>
      </c>
      <c r="K499" s="8">
        <v>2019</v>
      </c>
      <c r="L499" s="6">
        <v>43899</v>
      </c>
      <c r="M499" s="5"/>
      <c r="N499" s="6">
        <v>43675</v>
      </c>
      <c r="O499" s="3" t="s">
        <v>1660</v>
      </c>
      <c r="P499" s="3" t="s">
        <v>1742</v>
      </c>
      <c r="Q499" s="6">
        <v>43657</v>
      </c>
      <c r="R499" s="46"/>
      <c r="S499" s="46" t="s">
        <v>1380</v>
      </c>
      <c r="T499" s="50" t="s">
        <v>1741</v>
      </c>
      <c r="U499" s="21" t="s">
        <v>1380</v>
      </c>
      <c r="V499" s="260" t="s">
        <v>1551</v>
      </c>
      <c r="W499" s="261">
        <v>43675.394768518519</v>
      </c>
      <c r="X499" s="38" t="s">
        <v>1555</v>
      </c>
    </row>
    <row r="500" spans="1:24" x14ac:dyDescent="0.3">
      <c r="A500" s="2">
        <v>97679</v>
      </c>
      <c r="B500" s="3" t="s">
        <v>1196</v>
      </c>
      <c r="C500" s="5" t="s">
        <v>19</v>
      </c>
      <c r="D500" s="25"/>
      <c r="E500" s="26"/>
      <c r="F500" s="16">
        <v>12</v>
      </c>
      <c r="G500" s="22">
        <v>0</v>
      </c>
      <c r="H500" s="22">
        <v>0</v>
      </c>
      <c r="I500" s="6">
        <v>43348</v>
      </c>
      <c r="J500" s="7">
        <v>34</v>
      </c>
      <c r="K500" s="8">
        <v>2018</v>
      </c>
      <c r="L500" s="6">
        <v>43515</v>
      </c>
      <c r="M500" s="5"/>
      <c r="N500" s="6">
        <v>43516</v>
      </c>
      <c r="O500" s="3" t="s">
        <v>1357</v>
      </c>
      <c r="P500" s="3"/>
      <c r="Q500" s="6"/>
      <c r="R500" s="46"/>
      <c r="S500" s="46"/>
      <c r="T500" s="21"/>
      <c r="U500" s="21" t="s">
        <v>1089</v>
      </c>
      <c r="V500" s="260" t="s">
        <v>1553</v>
      </c>
      <c r="W500" s="261" t="s">
        <v>1553</v>
      </c>
      <c r="X500" s="38" t="str">
        <f>"*"</f>
        <v>*</v>
      </c>
    </row>
    <row r="501" spans="1:24" x14ac:dyDescent="0.3">
      <c r="A501" s="2">
        <v>97965</v>
      </c>
      <c r="B501" s="3" t="s">
        <v>1048</v>
      </c>
      <c r="C501" s="5" t="s">
        <v>80</v>
      </c>
      <c r="D501" s="25">
        <v>74</v>
      </c>
      <c r="E501" s="26">
        <v>4</v>
      </c>
      <c r="F501" s="16">
        <v>12</v>
      </c>
      <c r="G501" s="22">
        <v>2</v>
      </c>
      <c r="H501" s="22">
        <v>20</v>
      </c>
      <c r="I501" s="6">
        <v>43392</v>
      </c>
      <c r="J501" s="7"/>
      <c r="K501" s="8"/>
      <c r="L501" s="6"/>
      <c r="M501" s="5"/>
      <c r="N501" s="6">
        <v>43608</v>
      </c>
      <c r="O501" s="3" t="s">
        <v>1317</v>
      </c>
      <c r="P501" s="3" t="s">
        <v>1525</v>
      </c>
      <c r="Q501" s="6">
        <v>43587</v>
      </c>
      <c r="R501" s="46"/>
      <c r="S501" s="46"/>
      <c r="T501" s="21"/>
      <c r="U501" s="21" t="s">
        <v>1781</v>
      </c>
      <c r="V501" s="260" t="s">
        <v>1551</v>
      </c>
      <c r="W501" s="261">
        <v>43608.550706018519</v>
      </c>
      <c r="X501" s="38" t="s">
        <v>1555</v>
      </c>
    </row>
    <row r="502" spans="1:24" x14ac:dyDescent="0.3">
      <c r="A502" s="2">
        <v>98018</v>
      </c>
      <c r="B502" s="3" t="s">
        <v>686</v>
      </c>
      <c r="C502" s="5" t="s">
        <v>47</v>
      </c>
      <c r="D502" s="25"/>
      <c r="E502" s="26"/>
      <c r="F502" s="16">
        <v>12</v>
      </c>
      <c r="G502" s="22">
        <v>0</v>
      </c>
      <c r="H502" s="22">
        <v>0</v>
      </c>
      <c r="I502" s="6">
        <v>42979</v>
      </c>
      <c r="J502" s="7">
        <v>58</v>
      </c>
      <c r="K502" s="8">
        <v>2018</v>
      </c>
      <c r="L502" s="6">
        <v>43532</v>
      </c>
      <c r="M502" s="5"/>
      <c r="N502" s="6">
        <v>43516</v>
      </c>
      <c r="O502" s="3" t="s">
        <v>1316</v>
      </c>
      <c r="P502" s="3"/>
      <c r="Q502" s="6"/>
      <c r="R502" s="46"/>
      <c r="S502" s="46"/>
      <c r="T502" s="21"/>
      <c r="U502" s="21" t="s">
        <v>1093</v>
      </c>
      <c r="V502" s="260" t="s">
        <v>1553</v>
      </c>
      <c r="W502" s="261" t="s">
        <v>1553</v>
      </c>
      <c r="X502" s="38" t="str">
        <f>"*"</f>
        <v>*</v>
      </c>
    </row>
    <row r="503" spans="1:24" x14ac:dyDescent="0.3">
      <c r="A503" s="2">
        <v>98019</v>
      </c>
      <c r="B503" s="3" t="s">
        <v>687</v>
      </c>
      <c r="C503" s="5" t="s">
        <v>47</v>
      </c>
      <c r="D503" s="25"/>
      <c r="E503" s="26"/>
      <c r="F503" s="16">
        <v>12</v>
      </c>
      <c r="G503" s="22">
        <v>0</v>
      </c>
      <c r="H503" s="22">
        <v>0</v>
      </c>
      <c r="I503" s="6">
        <v>42979</v>
      </c>
      <c r="J503" s="7">
        <v>58</v>
      </c>
      <c r="K503" s="8">
        <v>2018</v>
      </c>
      <c r="L503" s="6">
        <v>43532</v>
      </c>
      <c r="M503" s="5"/>
      <c r="N503" s="6">
        <v>43516</v>
      </c>
      <c r="O503" s="3" t="s">
        <v>1316</v>
      </c>
      <c r="P503" s="3"/>
      <c r="Q503" s="6"/>
      <c r="R503" s="46"/>
      <c r="S503" s="46"/>
      <c r="T503" s="21"/>
      <c r="U503" s="21" t="s">
        <v>1093</v>
      </c>
      <c r="V503" s="260" t="s">
        <v>1553</v>
      </c>
      <c r="W503" s="261" t="s">
        <v>1553</v>
      </c>
      <c r="X503" s="38" t="str">
        <f>"*"</f>
        <v>*</v>
      </c>
    </row>
    <row r="504" spans="1:24" x14ac:dyDescent="0.3">
      <c r="A504" s="2">
        <v>98058</v>
      </c>
      <c r="B504" s="3" t="s">
        <v>688</v>
      </c>
      <c r="C504" s="5" t="s">
        <v>3</v>
      </c>
      <c r="D504" s="25"/>
      <c r="E504" s="26"/>
      <c r="F504" s="16">
        <v>12</v>
      </c>
      <c r="G504" s="22">
        <v>0</v>
      </c>
      <c r="H504" s="22">
        <v>0</v>
      </c>
      <c r="I504" s="6">
        <v>42979</v>
      </c>
      <c r="J504" s="7">
        <v>58</v>
      </c>
      <c r="K504" s="8">
        <v>2018</v>
      </c>
      <c r="L504" s="6">
        <v>43532</v>
      </c>
      <c r="M504" s="5"/>
      <c r="N504" s="6">
        <v>43516</v>
      </c>
      <c r="O504" s="3" t="s">
        <v>1316</v>
      </c>
      <c r="P504" s="3"/>
      <c r="Q504" s="6"/>
      <c r="R504" s="46"/>
      <c r="S504" s="46"/>
      <c r="T504" s="21"/>
      <c r="U504" s="21" t="s">
        <v>1093</v>
      </c>
      <c r="V504" s="260" t="s">
        <v>1553</v>
      </c>
      <c r="W504" s="261" t="s">
        <v>1553</v>
      </c>
      <c r="X504" s="38" t="str">
        <f>"*"</f>
        <v>*</v>
      </c>
    </row>
    <row r="505" spans="1:24" x14ac:dyDescent="0.3">
      <c r="A505" s="2">
        <v>98702</v>
      </c>
      <c r="B505" s="3" t="s">
        <v>402</v>
      </c>
      <c r="C505" s="5" t="s">
        <v>1418</v>
      </c>
      <c r="D505" s="25">
        <v>51</v>
      </c>
      <c r="E505" s="26">
        <v>24</v>
      </c>
      <c r="F505" s="16">
        <v>12</v>
      </c>
      <c r="G505" s="22">
        <v>350</v>
      </c>
      <c r="H505" s="87">
        <v>4200</v>
      </c>
      <c r="I505" s="6">
        <v>43322</v>
      </c>
      <c r="J505" s="7">
        <v>200</v>
      </c>
      <c r="K505" s="8">
        <v>2017</v>
      </c>
      <c r="L505" s="6">
        <v>43425</v>
      </c>
      <c r="M505" s="5"/>
      <c r="N505" s="6">
        <v>43683</v>
      </c>
      <c r="O505" s="3" t="s">
        <v>1347</v>
      </c>
      <c r="P505" s="3" t="s">
        <v>1526</v>
      </c>
      <c r="Q505" s="6">
        <v>43657</v>
      </c>
      <c r="R505" s="46"/>
      <c r="S505" s="46" t="s">
        <v>1380</v>
      </c>
      <c r="T505" s="50" t="s">
        <v>1573</v>
      </c>
      <c r="U505" s="21" t="s">
        <v>1380</v>
      </c>
      <c r="V505" s="260" t="s">
        <v>1551</v>
      </c>
      <c r="W505" s="261">
        <v>43683.691631944443</v>
      </c>
      <c r="X505" s="38" t="s">
        <v>1555</v>
      </c>
    </row>
    <row r="506" spans="1:24" x14ac:dyDescent="0.3">
      <c r="A506" s="2">
        <v>98703</v>
      </c>
      <c r="B506" s="3" t="s">
        <v>890</v>
      </c>
      <c r="C506" s="5" t="s">
        <v>22</v>
      </c>
      <c r="D506" s="25">
        <v>69</v>
      </c>
      <c r="E506" s="26">
        <v>3</v>
      </c>
      <c r="F506" s="16">
        <v>12</v>
      </c>
      <c r="G506" s="22">
        <v>117</v>
      </c>
      <c r="H506" s="89">
        <v>1400</v>
      </c>
      <c r="I506" s="6">
        <v>43105</v>
      </c>
      <c r="J506" s="7">
        <v>34</v>
      </c>
      <c r="K506" s="8">
        <v>2017</v>
      </c>
      <c r="L506" s="6">
        <v>43206</v>
      </c>
      <c r="M506" s="5"/>
      <c r="N506" s="6">
        <v>43684</v>
      </c>
      <c r="O506" s="3" t="s">
        <v>1356</v>
      </c>
      <c r="P506" s="3" t="s">
        <v>1985</v>
      </c>
      <c r="Q506" s="6">
        <v>43186</v>
      </c>
      <c r="R506" s="46"/>
      <c r="S506" s="46" t="s">
        <v>1380</v>
      </c>
      <c r="T506" s="50" t="s">
        <v>1986</v>
      </c>
      <c r="U506" s="21" t="s">
        <v>1164</v>
      </c>
      <c r="V506" s="260" t="s">
        <v>1551</v>
      </c>
      <c r="W506" s="261">
        <v>43684.433564814812</v>
      </c>
      <c r="X506" s="38" t="s">
        <v>1555</v>
      </c>
    </row>
    <row r="507" spans="1:24" x14ac:dyDescent="0.3">
      <c r="A507" s="2">
        <v>98703</v>
      </c>
      <c r="B507" s="3" t="s">
        <v>890</v>
      </c>
      <c r="C507" s="5" t="s">
        <v>22</v>
      </c>
      <c r="D507" s="25">
        <v>69</v>
      </c>
      <c r="E507" s="26">
        <v>3</v>
      </c>
      <c r="F507" s="16">
        <v>12</v>
      </c>
      <c r="G507" s="22">
        <v>84</v>
      </c>
      <c r="H507" s="89">
        <v>1000</v>
      </c>
      <c r="I507" s="6">
        <v>43454</v>
      </c>
      <c r="J507" s="7">
        <v>62</v>
      </c>
      <c r="K507" s="8">
        <v>2018</v>
      </c>
      <c r="L507" s="6">
        <v>43537</v>
      </c>
      <c r="M507" s="5"/>
      <c r="N507" s="6">
        <v>43684</v>
      </c>
      <c r="O507" s="3" t="s">
        <v>1356</v>
      </c>
      <c r="P507" s="3" t="s">
        <v>1985</v>
      </c>
      <c r="Q507" s="6">
        <v>43186</v>
      </c>
      <c r="R507" s="46"/>
      <c r="S507" s="46" t="s">
        <v>1380</v>
      </c>
      <c r="T507" s="50" t="s">
        <v>1986</v>
      </c>
      <c r="U507" s="21" t="s">
        <v>1560</v>
      </c>
      <c r="V507" s="260" t="s">
        <v>1551</v>
      </c>
      <c r="W507" s="261">
        <v>43684.438599537039</v>
      </c>
      <c r="X507" s="38" t="s">
        <v>1555</v>
      </c>
    </row>
    <row r="508" spans="1:24" x14ac:dyDescent="0.3">
      <c r="A508" s="2">
        <v>98704</v>
      </c>
      <c r="B508" s="3" t="s">
        <v>891</v>
      </c>
      <c r="C508" s="5" t="s">
        <v>22</v>
      </c>
      <c r="D508" s="25">
        <v>69</v>
      </c>
      <c r="E508" s="26">
        <v>3</v>
      </c>
      <c r="F508" s="16">
        <v>12</v>
      </c>
      <c r="G508" s="22">
        <v>17</v>
      </c>
      <c r="H508" s="89">
        <v>200</v>
      </c>
      <c r="I508" s="6">
        <v>43105</v>
      </c>
      <c r="J508" s="7">
        <v>34</v>
      </c>
      <c r="K508" s="8">
        <v>2017</v>
      </c>
      <c r="L508" s="6">
        <v>43206</v>
      </c>
      <c r="M508" s="5"/>
      <c r="N508" s="6">
        <v>43684</v>
      </c>
      <c r="O508" s="3" t="s">
        <v>1356</v>
      </c>
      <c r="P508" s="3" t="s">
        <v>1985</v>
      </c>
      <c r="Q508" s="6">
        <v>43186</v>
      </c>
      <c r="R508" s="46"/>
      <c r="S508" s="46" t="s">
        <v>1380</v>
      </c>
      <c r="T508" s="50" t="s">
        <v>1986</v>
      </c>
      <c r="U508" s="21" t="s">
        <v>1164</v>
      </c>
      <c r="V508" s="260" t="s">
        <v>1551</v>
      </c>
      <c r="W508" s="261">
        <v>43684.434942129628</v>
      </c>
      <c r="X508" s="38" t="s">
        <v>1555</v>
      </c>
    </row>
    <row r="509" spans="1:24" x14ac:dyDescent="0.3">
      <c r="A509" s="2">
        <v>98704</v>
      </c>
      <c r="B509" s="3" t="s">
        <v>891</v>
      </c>
      <c r="C509" s="5" t="s">
        <v>22</v>
      </c>
      <c r="D509" s="25">
        <v>69</v>
      </c>
      <c r="E509" s="26">
        <v>3</v>
      </c>
      <c r="F509" s="16">
        <v>12</v>
      </c>
      <c r="G509" s="22">
        <v>13</v>
      </c>
      <c r="H509" s="22">
        <v>150</v>
      </c>
      <c r="I509" s="6">
        <v>43454</v>
      </c>
      <c r="J509" s="7">
        <v>62</v>
      </c>
      <c r="K509" s="8">
        <v>2018</v>
      </c>
      <c r="L509" s="6">
        <v>43537</v>
      </c>
      <c r="M509" s="5"/>
      <c r="N509" s="6">
        <v>43684</v>
      </c>
      <c r="O509" s="3" t="s">
        <v>1356</v>
      </c>
      <c r="P509" s="3" t="s">
        <v>1985</v>
      </c>
      <c r="Q509" s="6">
        <v>43186</v>
      </c>
      <c r="R509" s="46"/>
      <c r="S509" s="46" t="s">
        <v>1380</v>
      </c>
      <c r="T509" s="50" t="s">
        <v>1986</v>
      </c>
      <c r="U509" s="21" t="s">
        <v>1560</v>
      </c>
      <c r="V509" s="260" t="s">
        <v>1551</v>
      </c>
      <c r="W509" s="261">
        <v>43684.440925925926</v>
      </c>
      <c r="X509" s="38" t="s">
        <v>1555</v>
      </c>
    </row>
    <row r="510" spans="1:24" x14ac:dyDescent="0.3">
      <c r="A510" s="2">
        <v>98985</v>
      </c>
      <c r="B510" s="3" t="s">
        <v>626</v>
      </c>
      <c r="C510" s="5" t="s">
        <v>3</v>
      </c>
      <c r="D510" s="25"/>
      <c r="E510" s="26"/>
      <c r="F510" s="16">
        <v>12</v>
      </c>
      <c r="G510" s="22">
        <v>0</v>
      </c>
      <c r="H510" s="22">
        <v>0</v>
      </c>
      <c r="I510" s="6">
        <v>43418</v>
      </c>
      <c r="J510" s="7">
        <v>70</v>
      </c>
      <c r="K510" s="8">
        <v>2019</v>
      </c>
      <c r="L510" s="6">
        <v>43899</v>
      </c>
      <c r="M510" s="5"/>
      <c r="N510" s="6">
        <v>43675</v>
      </c>
      <c r="O510" s="3" t="s">
        <v>1660</v>
      </c>
      <c r="P510" s="3" t="s">
        <v>1742</v>
      </c>
      <c r="Q510" s="6">
        <v>43657</v>
      </c>
      <c r="R510" s="46"/>
      <c r="S510" s="46" t="s">
        <v>1380</v>
      </c>
      <c r="T510" s="50" t="s">
        <v>1741</v>
      </c>
      <c r="U510" s="21" t="s">
        <v>1380</v>
      </c>
      <c r="V510" s="260" t="s">
        <v>1551</v>
      </c>
      <c r="W510" s="261">
        <v>43675.394768518519</v>
      </c>
      <c r="X510" s="38" t="s">
        <v>1555</v>
      </c>
    </row>
    <row r="511" spans="1:24" x14ac:dyDescent="0.3">
      <c r="A511" s="2">
        <v>99803</v>
      </c>
      <c r="B511" s="3" t="s">
        <v>689</v>
      </c>
      <c r="C511" s="5" t="s">
        <v>3</v>
      </c>
      <c r="D511" s="25"/>
      <c r="E511" s="26"/>
      <c r="F511" s="16">
        <v>12</v>
      </c>
      <c r="G511" s="22">
        <v>0</v>
      </c>
      <c r="H511" s="22">
        <v>0</v>
      </c>
      <c r="I511" s="6">
        <v>42979</v>
      </c>
      <c r="J511" s="7">
        <v>58</v>
      </c>
      <c r="K511" s="8">
        <v>2018</v>
      </c>
      <c r="L511" s="6">
        <v>43532</v>
      </c>
      <c r="M511" s="5"/>
      <c r="N511" s="6">
        <v>43516</v>
      </c>
      <c r="O511" s="3" t="s">
        <v>1316</v>
      </c>
      <c r="P511" s="3"/>
      <c r="Q511" s="6"/>
      <c r="R511" s="46"/>
      <c r="S511" s="46"/>
      <c r="T511" s="21"/>
      <c r="U511" s="21" t="s">
        <v>1093</v>
      </c>
      <c r="V511" s="260" t="s">
        <v>1553</v>
      </c>
      <c r="W511" s="261" t="s">
        <v>1553</v>
      </c>
      <c r="X511" s="38" t="str">
        <f>"*"</f>
        <v>*</v>
      </c>
    </row>
    <row r="512" spans="1:24" x14ac:dyDescent="0.3">
      <c r="A512" s="2">
        <v>99810</v>
      </c>
      <c r="B512" s="3" t="s">
        <v>50</v>
      </c>
      <c r="C512" s="5" t="s">
        <v>47</v>
      </c>
      <c r="D512" s="25"/>
      <c r="E512" s="26"/>
      <c r="F512" s="16">
        <v>12</v>
      </c>
      <c r="G512" s="22">
        <v>633.33333333333337</v>
      </c>
      <c r="H512" s="22">
        <v>7600</v>
      </c>
      <c r="I512" s="6">
        <v>43069</v>
      </c>
      <c r="J512" s="7">
        <v>78</v>
      </c>
      <c r="K512" s="8">
        <v>2018</v>
      </c>
      <c r="L512" s="6">
        <v>43549</v>
      </c>
      <c r="M512" s="5"/>
      <c r="N512" s="6">
        <v>43516</v>
      </c>
      <c r="O512" s="3" t="s">
        <v>1316</v>
      </c>
      <c r="P512" s="3"/>
      <c r="Q512" s="6"/>
      <c r="R512" s="46"/>
      <c r="S512" s="46"/>
      <c r="T512" s="21"/>
      <c r="U512" s="21" t="s">
        <v>1110</v>
      </c>
      <c r="V512" s="260" t="s">
        <v>1553</v>
      </c>
      <c r="W512" s="261" t="s">
        <v>1553</v>
      </c>
      <c r="X512" s="38" t="str">
        <f>"*"</f>
        <v>*</v>
      </c>
    </row>
    <row r="513" spans="1:24" x14ac:dyDescent="0.3">
      <c r="A513" s="2">
        <v>99810</v>
      </c>
      <c r="B513" s="3" t="s">
        <v>50</v>
      </c>
      <c r="C513" s="5" t="s">
        <v>47</v>
      </c>
      <c r="D513" s="25">
        <v>55</v>
      </c>
      <c r="E513" s="26">
        <v>19</v>
      </c>
      <c r="F513" s="16">
        <v>12</v>
      </c>
      <c r="G513" s="22">
        <v>467</v>
      </c>
      <c r="H513" s="22">
        <v>5600</v>
      </c>
      <c r="I513" s="6">
        <v>43454</v>
      </c>
      <c r="J513" s="7">
        <v>126</v>
      </c>
      <c r="K513" s="8">
        <v>2019</v>
      </c>
      <c r="L513" s="6">
        <v>43957</v>
      </c>
      <c r="M513" s="5"/>
      <c r="N513" s="6">
        <v>43683</v>
      </c>
      <c r="O513" s="3" t="s">
        <v>1540</v>
      </c>
      <c r="P513" s="3" t="s">
        <v>1534</v>
      </c>
      <c r="Q513" s="6">
        <v>43634</v>
      </c>
      <c r="R513" s="46"/>
      <c r="S513" s="46" t="s">
        <v>1380</v>
      </c>
      <c r="T513" s="50" t="s">
        <v>1815</v>
      </c>
      <c r="U513" s="21" t="s">
        <v>1560</v>
      </c>
      <c r="V513" s="260" t="s">
        <v>1551</v>
      </c>
      <c r="W513" s="261">
        <v>43683.377974537034</v>
      </c>
      <c r="X513" s="38" t="s">
        <v>1555</v>
      </c>
    </row>
    <row r="514" spans="1:24" x14ac:dyDescent="0.3">
      <c r="A514" s="2">
        <v>100061</v>
      </c>
      <c r="B514" s="3" t="s">
        <v>500</v>
      </c>
      <c r="C514" s="5" t="s">
        <v>47</v>
      </c>
      <c r="D514" s="25"/>
      <c r="E514" s="26"/>
      <c r="F514" s="16">
        <v>12</v>
      </c>
      <c r="G514" s="22">
        <v>0</v>
      </c>
      <c r="H514" s="22">
        <v>0</v>
      </c>
      <c r="I514" s="6">
        <v>43069</v>
      </c>
      <c r="J514" s="7">
        <v>78</v>
      </c>
      <c r="K514" s="8">
        <v>2018</v>
      </c>
      <c r="L514" s="6">
        <v>43549</v>
      </c>
      <c r="M514" s="5"/>
      <c r="N514" s="6">
        <v>43516</v>
      </c>
      <c r="O514" s="3" t="s">
        <v>1316</v>
      </c>
      <c r="P514" s="3"/>
      <c r="Q514" s="6"/>
      <c r="R514" s="46"/>
      <c r="S514" s="46"/>
      <c r="T514" s="21"/>
      <c r="U514" s="21" t="s">
        <v>1110</v>
      </c>
      <c r="V514" s="260" t="s">
        <v>1553</v>
      </c>
      <c r="W514" s="261" t="s">
        <v>1553</v>
      </c>
      <c r="X514" s="38" t="str">
        <f>"*"</f>
        <v>*</v>
      </c>
    </row>
    <row r="515" spans="1:24" x14ac:dyDescent="0.3">
      <c r="A515" s="2">
        <v>100062</v>
      </c>
      <c r="B515" s="3" t="s">
        <v>501</v>
      </c>
      <c r="C515" s="5" t="s">
        <v>47</v>
      </c>
      <c r="D515" s="25"/>
      <c r="E515" s="26"/>
      <c r="F515" s="16">
        <v>12</v>
      </c>
      <c r="G515" s="22">
        <v>0</v>
      </c>
      <c r="H515" s="22">
        <v>0</v>
      </c>
      <c r="I515" s="6">
        <v>43069</v>
      </c>
      <c r="J515" s="7">
        <v>78</v>
      </c>
      <c r="K515" s="8">
        <v>2018</v>
      </c>
      <c r="L515" s="6">
        <v>43549</v>
      </c>
      <c r="M515" s="5"/>
      <c r="N515" s="6">
        <v>43516</v>
      </c>
      <c r="O515" s="3" t="s">
        <v>1316</v>
      </c>
      <c r="P515" s="3"/>
      <c r="Q515" s="6"/>
      <c r="R515" s="46"/>
      <c r="S515" s="46"/>
      <c r="T515" s="21"/>
      <c r="U515" s="21" t="s">
        <v>1110</v>
      </c>
      <c r="V515" s="260" t="s">
        <v>1553</v>
      </c>
      <c r="W515" s="261" t="s">
        <v>1553</v>
      </c>
      <c r="X515" s="38" t="str">
        <f>"*"</f>
        <v>*</v>
      </c>
    </row>
    <row r="516" spans="1:24" x14ac:dyDescent="0.3">
      <c r="A516" s="2">
        <v>100846</v>
      </c>
      <c r="B516" s="3" t="s">
        <v>627</v>
      </c>
      <c r="C516" s="5" t="s">
        <v>3</v>
      </c>
      <c r="D516" s="25"/>
      <c r="E516" s="26"/>
      <c r="F516" s="16">
        <v>12</v>
      </c>
      <c r="G516" s="22">
        <v>0</v>
      </c>
      <c r="H516" s="22">
        <v>0</v>
      </c>
      <c r="I516" s="6">
        <v>43418</v>
      </c>
      <c r="J516" s="7">
        <v>70</v>
      </c>
      <c r="K516" s="8">
        <v>2019</v>
      </c>
      <c r="L516" s="6">
        <v>43899</v>
      </c>
      <c r="M516" s="5"/>
      <c r="N516" s="6">
        <v>43675</v>
      </c>
      <c r="O516" s="3" t="s">
        <v>1660</v>
      </c>
      <c r="P516" s="3" t="s">
        <v>1742</v>
      </c>
      <c r="Q516" s="6">
        <v>43657</v>
      </c>
      <c r="R516" s="46"/>
      <c r="S516" s="46" t="s">
        <v>1380</v>
      </c>
      <c r="T516" s="50" t="s">
        <v>1741</v>
      </c>
      <c r="U516" s="21" t="s">
        <v>1380</v>
      </c>
      <c r="V516" s="260" t="s">
        <v>1551</v>
      </c>
      <c r="W516" s="261">
        <v>43675.394768518519</v>
      </c>
      <c r="X516" s="38" t="s">
        <v>1555</v>
      </c>
    </row>
    <row r="517" spans="1:24" x14ac:dyDescent="0.3">
      <c r="A517" s="2">
        <v>100847</v>
      </c>
      <c r="B517" s="3" t="s">
        <v>628</v>
      </c>
      <c r="C517" s="5" t="s">
        <v>3</v>
      </c>
      <c r="D517" s="25"/>
      <c r="E517" s="26"/>
      <c r="F517" s="16">
        <v>12</v>
      </c>
      <c r="G517" s="22">
        <v>0</v>
      </c>
      <c r="H517" s="22">
        <v>0</v>
      </c>
      <c r="I517" s="6">
        <v>43418</v>
      </c>
      <c r="J517" s="7">
        <v>70</v>
      </c>
      <c r="K517" s="8">
        <v>2019</v>
      </c>
      <c r="L517" s="6">
        <v>43899</v>
      </c>
      <c r="M517" s="5"/>
      <c r="N517" s="6">
        <v>43675</v>
      </c>
      <c r="O517" s="3" t="s">
        <v>1660</v>
      </c>
      <c r="P517" s="3" t="s">
        <v>1742</v>
      </c>
      <c r="Q517" s="6">
        <v>43657</v>
      </c>
      <c r="R517" s="46"/>
      <c r="S517" s="46" t="s">
        <v>1380</v>
      </c>
      <c r="T517" s="50" t="s">
        <v>1741</v>
      </c>
      <c r="U517" s="21" t="s">
        <v>1380</v>
      </c>
      <c r="V517" s="260" t="s">
        <v>1551</v>
      </c>
      <c r="W517" s="261">
        <v>43675.394768518519</v>
      </c>
      <c r="X517" s="38" t="s">
        <v>1555</v>
      </c>
    </row>
    <row r="518" spans="1:24" x14ac:dyDescent="0.3">
      <c r="A518" s="2">
        <v>100910</v>
      </c>
      <c r="B518" s="3" t="s">
        <v>1071</v>
      </c>
      <c r="C518" s="5" t="s">
        <v>3</v>
      </c>
      <c r="D518" s="25"/>
      <c r="E518" s="26"/>
      <c r="F518" s="16">
        <v>12</v>
      </c>
      <c r="G518" s="22">
        <v>0</v>
      </c>
      <c r="H518" s="22">
        <v>0</v>
      </c>
      <c r="I518" s="6">
        <v>43418</v>
      </c>
      <c r="J518" s="7">
        <v>70</v>
      </c>
      <c r="K518" s="8">
        <v>2019</v>
      </c>
      <c r="L518" s="6">
        <v>43899</v>
      </c>
      <c r="M518" s="5"/>
      <c r="N518" s="6">
        <v>43675</v>
      </c>
      <c r="O518" s="3" t="s">
        <v>1660</v>
      </c>
      <c r="P518" s="3" t="s">
        <v>1742</v>
      </c>
      <c r="Q518" s="6">
        <v>43657</v>
      </c>
      <c r="R518" s="46"/>
      <c r="S518" s="46" t="s">
        <v>1380</v>
      </c>
      <c r="T518" s="50" t="s">
        <v>1741</v>
      </c>
      <c r="U518" s="21" t="s">
        <v>1380</v>
      </c>
      <c r="V518" s="260" t="s">
        <v>1551</v>
      </c>
      <c r="W518" s="261">
        <v>43675.394768518519</v>
      </c>
      <c r="X518" s="38" t="s">
        <v>1555</v>
      </c>
    </row>
    <row r="519" spans="1:24" x14ac:dyDescent="0.3">
      <c r="A519" s="2">
        <v>100912</v>
      </c>
      <c r="B519" s="3" t="s">
        <v>629</v>
      </c>
      <c r="C519" s="5" t="s">
        <v>3</v>
      </c>
      <c r="D519" s="25"/>
      <c r="E519" s="26"/>
      <c r="F519" s="16">
        <v>12</v>
      </c>
      <c r="G519" s="22">
        <v>0</v>
      </c>
      <c r="H519" s="22">
        <v>0</v>
      </c>
      <c r="I519" s="6">
        <v>43418</v>
      </c>
      <c r="J519" s="7">
        <v>70</v>
      </c>
      <c r="K519" s="8">
        <v>2019</v>
      </c>
      <c r="L519" s="6">
        <v>43899</v>
      </c>
      <c r="M519" s="5"/>
      <c r="N519" s="6">
        <v>43675</v>
      </c>
      <c r="O519" s="3" t="s">
        <v>1660</v>
      </c>
      <c r="P519" s="3" t="s">
        <v>1742</v>
      </c>
      <c r="Q519" s="6">
        <v>43657</v>
      </c>
      <c r="R519" s="46"/>
      <c r="S519" s="46" t="s">
        <v>1380</v>
      </c>
      <c r="T519" s="50" t="s">
        <v>1741</v>
      </c>
      <c r="U519" s="21" t="s">
        <v>1380</v>
      </c>
      <c r="V519" s="260" t="s">
        <v>1551</v>
      </c>
      <c r="W519" s="261">
        <v>43675.394768518519</v>
      </c>
      <c r="X519" s="38" t="s">
        <v>1555</v>
      </c>
    </row>
    <row r="520" spans="1:24" x14ac:dyDescent="0.3">
      <c r="A520" s="2">
        <v>100913</v>
      </c>
      <c r="B520" s="3" t="s">
        <v>630</v>
      </c>
      <c r="C520" s="5" t="s">
        <v>3</v>
      </c>
      <c r="D520" s="25"/>
      <c r="E520" s="26"/>
      <c r="F520" s="16">
        <v>12</v>
      </c>
      <c r="G520" s="22">
        <v>0</v>
      </c>
      <c r="H520" s="22">
        <v>0</v>
      </c>
      <c r="I520" s="6">
        <v>43418</v>
      </c>
      <c r="J520" s="7">
        <v>70</v>
      </c>
      <c r="K520" s="8">
        <v>2019</v>
      </c>
      <c r="L520" s="6">
        <v>43899</v>
      </c>
      <c r="M520" s="5"/>
      <c r="N520" s="6">
        <v>43675</v>
      </c>
      <c r="O520" s="3" t="s">
        <v>1660</v>
      </c>
      <c r="P520" s="3" t="s">
        <v>1742</v>
      </c>
      <c r="Q520" s="6">
        <v>43657</v>
      </c>
      <c r="R520" s="46"/>
      <c r="S520" s="46" t="s">
        <v>1380</v>
      </c>
      <c r="T520" s="50" t="s">
        <v>1741</v>
      </c>
      <c r="U520" s="21" t="s">
        <v>1380</v>
      </c>
      <c r="V520" s="260" t="s">
        <v>1551</v>
      </c>
      <c r="W520" s="261">
        <v>43675.394768518519</v>
      </c>
      <c r="X520" s="38" t="s">
        <v>1555</v>
      </c>
    </row>
    <row r="521" spans="1:24" x14ac:dyDescent="0.3">
      <c r="A521" s="2">
        <v>100914</v>
      </c>
      <c r="B521" s="3" t="s">
        <v>631</v>
      </c>
      <c r="C521" s="5" t="s">
        <v>3</v>
      </c>
      <c r="D521" s="25"/>
      <c r="E521" s="26"/>
      <c r="F521" s="16">
        <v>12</v>
      </c>
      <c r="G521" s="22">
        <v>0</v>
      </c>
      <c r="H521" s="22">
        <v>0</v>
      </c>
      <c r="I521" s="6">
        <v>43418</v>
      </c>
      <c r="J521" s="7">
        <v>70</v>
      </c>
      <c r="K521" s="8">
        <v>2019</v>
      </c>
      <c r="L521" s="6">
        <v>43899</v>
      </c>
      <c r="M521" s="5"/>
      <c r="N521" s="6">
        <v>43675</v>
      </c>
      <c r="O521" s="3" t="s">
        <v>1660</v>
      </c>
      <c r="P521" s="3" t="s">
        <v>1742</v>
      </c>
      <c r="Q521" s="6">
        <v>43657</v>
      </c>
      <c r="R521" s="46"/>
      <c r="S521" s="46" t="s">
        <v>1380</v>
      </c>
      <c r="T521" s="50" t="s">
        <v>1741</v>
      </c>
      <c r="U521" s="21" t="s">
        <v>1380</v>
      </c>
      <c r="V521" s="260" t="s">
        <v>1551</v>
      </c>
      <c r="W521" s="261">
        <v>43675.394768518519</v>
      </c>
      <c r="X521" s="38" t="s">
        <v>1555</v>
      </c>
    </row>
    <row r="522" spans="1:24" x14ac:dyDescent="0.3">
      <c r="A522" s="2">
        <v>101867</v>
      </c>
      <c r="B522" s="3" t="s">
        <v>1001</v>
      </c>
      <c r="C522" s="5" t="s">
        <v>22</v>
      </c>
      <c r="D522" s="25">
        <v>61</v>
      </c>
      <c r="E522" s="26">
        <v>3</v>
      </c>
      <c r="F522" s="16">
        <v>12</v>
      </c>
      <c r="G522" s="22">
        <v>30</v>
      </c>
      <c r="H522" s="22">
        <v>350</v>
      </c>
      <c r="I522" s="6">
        <v>43322</v>
      </c>
      <c r="J522" s="7">
        <v>175</v>
      </c>
      <c r="K522" s="8">
        <v>2017</v>
      </c>
      <c r="L522" s="6">
        <v>43383</v>
      </c>
      <c r="M522" s="5"/>
      <c r="N522" s="6">
        <v>43685</v>
      </c>
      <c r="O522" s="3" t="s">
        <v>1368</v>
      </c>
      <c r="P522" s="3" t="s">
        <v>1688</v>
      </c>
      <c r="Q522" s="6">
        <v>43462</v>
      </c>
      <c r="R522" s="46"/>
      <c r="S522" s="46" t="s">
        <v>1380</v>
      </c>
      <c r="T522" s="50" t="s">
        <v>1687</v>
      </c>
      <c r="U522" s="21" t="s">
        <v>1380</v>
      </c>
      <c r="V522" s="260" t="s">
        <v>1551</v>
      </c>
      <c r="W522" s="261">
        <v>43685.455405092594</v>
      </c>
      <c r="X522" s="38" t="s">
        <v>1555</v>
      </c>
    </row>
    <row r="523" spans="1:24" x14ac:dyDescent="0.3">
      <c r="A523" s="2">
        <v>101868</v>
      </c>
      <c r="B523" s="3" t="s">
        <v>236</v>
      </c>
      <c r="C523" s="5" t="s">
        <v>3</v>
      </c>
      <c r="D523" s="25">
        <v>61</v>
      </c>
      <c r="E523" s="26">
        <v>3</v>
      </c>
      <c r="F523" s="16">
        <v>12</v>
      </c>
      <c r="G523" s="22">
        <v>30</v>
      </c>
      <c r="H523" s="22">
        <v>350</v>
      </c>
      <c r="I523" s="6">
        <v>43322</v>
      </c>
      <c r="J523" s="7">
        <v>175</v>
      </c>
      <c r="K523" s="8">
        <v>2017</v>
      </c>
      <c r="L523" s="6">
        <v>43383</v>
      </c>
      <c r="M523" s="5"/>
      <c r="N523" s="6">
        <v>43685</v>
      </c>
      <c r="O523" s="3" t="s">
        <v>1368</v>
      </c>
      <c r="P523" s="3" t="s">
        <v>1688</v>
      </c>
      <c r="Q523" s="6">
        <v>43462</v>
      </c>
      <c r="R523" s="46"/>
      <c r="S523" s="46" t="s">
        <v>1380</v>
      </c>
      <c r="T523" s="50" t="s">
        <v>1687</v>
      </c>
      <c r="U523" s="21" t="s">
        <v>1380</v>
      </c>
      <c r="V523" s="260" t="s">
        <v>1551</v>
      </c>
      <c r="W523" s="261">
        <v>43685.456828703704</v>
      </c>
      <c r="X523" s="38" t="s">
        <v>1555</v>
      </c>
    </row>
    <row r="524" spans="1:24" x14ac:dyDescent="0.3">
      <c r="A524" s="2">
        <v>101917</v>
      </c>
      <c r="B524" s="3" t="s">
        <v>49</v>
      </c>
      <c r="C524" s="5" t="s">
        <v>47</v>
      </c>
      <c r="D524" s="25"/>
      <c r="E524" s="26"/>
      <c r="F524" s="16">
        <v>12</v>
      </c>
      <c r="G524" s="22">
        <v>83.333333333333329</v>
      </c>
      <c r="H524" s="22">
        <v>1000</v>
      </c>
      <c r="I524" s="6">
        <v>43069</v>
      </c>
      <c r="J524" s="7">
        <v>78</v>
      </c>
      <c r="K524" s="8">
        <v>2018</v>
      </c>
      <c r="L524" s="6">
        <v>43549</v>
      </c>
      <c r="M524" s="5"/>
      <c r="N524" s="6">
        <v>43516</v>
      </c>
      <c r="O524" s="3" t="s">
        <v>1316</v>
      </c>
      <c r="P524" s="3"/>
      <c r="Q524" s="6"/>
      <c r="R524" s="46"/>
      <c r="S524" s="46"/>
      <c r="T524" s="21"/>
      <c r="U524" s="21" t="s">
        <v>1110</v>
      </c>
      <c r="V524" s="260" t="s">
        <v>1553</v>
      </c>
      <c r="W524" s="261" t="s">
        <v>1553</v>
      </c>
      <c r="X524" s="38" t="str">
        <f>"*"</f>
        <v>*</v>
      </c>
    </row>
    <row r="525" spans="1:24" x14ac:dyDescent="0.3">
      <c r="A525" s="2">
        <v>102000</v>
      </c>
      <c r="B525" s="3" t="s">
        <v>403</v>
      </c>
      <c r="C525" s="5" t="s">
        <v>1418</v>
      </c>
      <c r="D525" s="25">
        <v>51</v>
      </c>
      <c r="E525" s="26">
        <v>7</v>
      </c>
      <c r="F525" s="16">
        <v>12</v>
      </c>
      <c r="G525" s="22">
        <v>275</v>
      </c>
      <c r="H525" s="87">
        <v>3300</v>
      </c>
      <c r="I525" s="6">
        <v>43322</v>
      </c>
      <c r="J525" s="7">
        <v>200</v>
      </c>
      <c r="K525" s="8">
        <v>2017</v>
      </c>
      <c r="L525" s="6">
        <v>43425</v>
      </c>
      <c r="M525" s="5"/>
      <c r="N525" s="6">
        <v>43683</v>
      </c>
      <c r="O525" s="3" t="s">
        <v>1347</v>
      </c>
      <c r="P525" s="3" t="s">
        <v>1526</v>
      </c>
      <c r="Q525" s="6">
        <v>43657</v>
      </c>
      <c r="R525" s="46"/>
      <c r="S525" s="46" t="s">
        <v>1380</v>
      </c>
      <c r="T525" s="50" t="s">
        <v>1573</v>
      </c>
      <c r="U525" s="21" t="s">
        <v>1380</v>
      </c>
      <c r="V525" s="260" t="s">
        <v>1551</v>
      </c>
      <c r="W525" s="261">
        <v>43683.691990740743</v>
      </c>
      <c r="X525" s="38" t="s">
        <v>1555</v>
      </c>
    </row>
    <row r="526" spans="1:24" x14ac:dyDescent="0.3">
      <c r="A526" s="2">
        <v>102276</v>
      </c>
      <c r="B526" s="3" t="s">
        <v>1002</v>
      </c>
      <c r="C526" s="5" t="s">
        <v>22</v>
      </c>
      <c r="D526" s="25">
        <v>61</v>
      </c>
      <c r="E526" s="26">
        <v>3</v>
      </c>
      <c r="F526" s="16">
        <v>12</v>
      </c>
      <c r="G526" s="22">
        <v>21</v>
      </c>
      <c r="H526" s="22">
        <v>250</v>
      </c>
      <c r="I526" s="6">
        <v>43322</v>
      </c>
      <c r="J526" s="7">
        <v>175</v>
      </c>
      <c r="K526" s="8">
        <v>2017</v>
      </c>
      <c r="L526" s="6">
        <v>43383</v>
      </c>
      <c r="M526" s="5"/>
      <c r="N526" s="6">
        <v>43685</v>
      </c>
      <c r="O526" s="3" t="s">
        <v>1368</v>
      </c>
      <c r="P526" s="3" t="s">
        <v>1688</v>
      </c>
      <c r="Q526" s="6">
        <v>43462</v>
      </c>
      <c r="R526" s="46"/>
      <c r="S526" s="46" t="s">
        <v>1380</v>
      </c>
      <c r="T526" s="50" t="s">
        <v>1687</v>
      </c>
      <c r="U526" s="21" t="s">
        <v>1380</v>
      </c>
      <c r="V526" s="260" t="s">
        <v>1551</v>
      </c>
      <c r="W526" s="261">
        <v>43685.457337962966</v>
      </c>
      <c r="X526" s="38" t="s">
        <v>1555</v>
      </c>
    </row>
    <row r="527" spans="1:24" x14ac:dyDescent="0.3">
      <c r="A527" s="2">
        <v>102277</v>
      </c>
      <c r="B527" s="3" t="s">
        <v>404</v>
      </c>
      <c r="C527" s="5" t="s">
        <v>3</v>
      </c>
      <c r="D527" s="25">
        <v>61</v>
      </c>
      <c r="E527" s="26">
        <v>3</v>
      </c>
      <c r="F527" s="16">
        <v>12</v>
      </c>
      <c r="G527" s="22">
        <v>15</v>
      </c>
      <c r="H527" s="87">
        <v>180</v>
      </c>
      <c r="I527" s="6">
        <v>43322</v>
      </c>
      <c r="J527" s="7">
        <v>200</v>
      </c>
      <c r="K527" s="8">
        <v>2017</v>
      </c>
      <c r="L527" s="6">
        <v>43425</v>
      </c>
      <c r="M527" s="5"/>
      <c r="N527" s="6">
        <v>43683</v>
      </c>
      <c r="O527" s="3" t="s">
        <v>1347</v>
      </c>
      <c r="P527" s="3" t="s">
        <v>1526</v>
      </c>
      <c r="Q527" s="6">
        <v>43657</v>
      </c>
      <c r="R527" s="46">
        <v>24</v>
      </c>
      <c r="S527" s="46" t="s">
        <v>1953</v>
      </c>
      <c r="T527" s="50" t="s">
        <v>1573</v>
      </c>
      <c r="U527" s="21" t="s">
        <v>1835</v>
      </c>
      <c r="V527" s="260" t="s">
        <v>1551</v>
      </c>
      <c r="W527" s="261">
        <v>43683.692870370367</v>
      </c>
      <c r="X527" s="38" t="s">
        <v>1555</v>
      </c>
    </row>
    <row r="528" spans="1:24" x14ac:dyDescent="0.3">
      <c r="A528" s="2">
        <v>102278</v>
      </c>
      <c r="B528" s="3" t="s">
        <v>405</v>
      </c>
      <c r="C528" s="5" t="s">
        <v>3</v>
      </c>
      <c r="D528" s="25">
        <v>61</v>
      </c>
      <c r="E528" s="26">
        <v>3</v>
      </c>
      <c r="F528" s="16">
        <v>12</v>
      </c>
      <c r="G528" s="22">
        <v>3</v>
      </c>
      <c r="H528" s="22">
        <v>30</v>
      </c>
      <c r="I528" s="6">
        <v>43322</v>
      </c>
      <c r="J528" s="7">
        <v>200</v>
      </c>
      <c r="K528" s="8">
        <v>2017</v>
      </c>
      <c r="L528" s="6">
        <v>43425</v>
      </c>
      <c r="M528" s="5"/>
      <c r="N528" s="6">
        <v>43683</v>
      </c>
      <c r="O528" s="3" t="s">
        <v>1347</v>
      </c>
      <c r="P528" s="3" t="s">
        <v>1526</v>
      </c>
      <c r="Q528" s="6">
        <v>43657</v>
      </c>
      <c r="R528" s="46"/>
      <c r="S528" s="46" t="s">
        <v>1380</v>
      </c>
      <c r="T528" s="50" t="s">
        <v>1573</v>
      </c>
      <c r="U528" s="21" t="s">
        <v>1380</v>
      </c>
      <c r="V528" s="260" t="s">
        <v>1551</v>
      </c>
      <c r="W528" s="261">
        <v>43683.708356481482</v>
      </c>
      <c r="X528" s="38" t="s">
        <v>1555</v>
      </c>
    </row>
    <row r="529" spans="1:24" x14ac:dyDescent="0.3">
      <c r="A529" s="2">
        <v>102279</v>
      </c>
      <c r="B529" s="3" t="s">
        <v>1003</v>
      </c>
      <c r="C529" s="5" t="s">
        <v>22</v>
      </c>
      <c r="D529" s="25">
        <v>61</v>
      </c>
      <c r="E529" s="26">
        <v>3</v>
      </c>
      <c r="F529" s="16">
        <v>12</v>
      </c>
      <c r="G529" s="22">
        <v>21</v>
      </c>
      <c r="H529" s="22">
        <v>250</v>
      </c>
      <c r="I529" s="6">
        <v>43322</v>
      </c>
      <c r="J529" s="7">
        <v>175</v>
      </c>
      <c r="K529" s="8">
        <v>2017</v>
      </c>
      <c r="L529" s="6">
        <v>43383</v>
      </c>
      <c r="M529" s="5"/>
      <c r="N529" s="6">
        <v>43685</v>
      </c>
      <c r="O529" s="3" t="s">
        <v>1368</v>
      </c>
      <c r="P529" s="3" t="s">
        <v>1688</v>
      </c>
      <c r="Q529" s="6">
        <v>43462</v>
      </c>
      <c r="R529" s="46"/>
      <c r="S529" s="46" t="s">
        <v>1380</v>
      </c>
      <c r="T529" s="50" t="s">
        <v>1687</v>
      </c>
      <c r="U529" s="21" t="s">
        <v>1380</v>
      </c>
      <c r="V529" s="260" t="s">
        <v>1551</v>
      </c>
      <c r="W529" s="261">
        <v>43685.463333333333</v>
      </c>
      <c r="X529" s="38" t="s">
        <v>1555</v>
      </c>
    </row>
    <row r="530" spans="1:24" x14ac:dyDescent="0.3">
      <c r="A530" s="2">
        <v>102588</v>
      </c>
      <c r="B530" s="3" t="s">
        <v>158</v>
      </c>
      <c r="C530" s="5" t="s">
        <v>3</v>
      </c>
      <c r="D530" s="25">
        <v>61</v>
      </c>
      <c r="E530" s="26">
        <v>11</v>
      </c>
      <c r="F530" s="16">
        <v>12</v>
      </c>
      <c r="G530" s="22">
        <v>7</v>
      </c>
      <c r="H530" s="22">
        <v>80</v>
      </c>
      <c r="I530" s="6">
        <v>43307</v>
      </c>
      <c r="J530" s="7">
        <v>169</v>
      </c>
      <c r="K530" s="8">
        <v>2017</v>
      </c>
      <c r="L530" s="6">
        <v>43378</v>
      </c>
      <c r="M530" s="5"/>
      <c r="N530" s="6">
        <v>43675</v>
      </c>
      <c r="O530" s="3" t="s">
        <v>1316</v>
      </c>
      <c r="P530" s="3" t="s">
        <v>1662</v>
      </c>
      <c r="Q530" s="6">
        <v>43437</v>
      </c>
      <c r="R530" s="46"/>
      <c r="S530" s="46" t="s">
        <v>1380</v>
      </c>
      <c r="T530" s="50" t="s">
        <v>1661</v>
      </c>
      <c r="U530" s="21" t="s">
        <v>1380</v>
      </c>
      <c r="V530" s="260" t="s">
        <v>1551</v>
      </c>
      <c r="W530" s="261">
        <v>43675.478402777779</v>
      </c>
      <c r="X530" s="38" t="s">
        <v>1555</v>
      </c>
    </row>
    <row r="531" spans="1:24" x14ac:dyDescent="0.3">
      <c r="A531" s="2">
        <v>102588</v>
      </c>
      <c r="B531" s="3" t="s">
        <v>158</v>
      </c>
      <c r="C531" s="5" t="s">
        <v>3</v>
      </c>
      <c r="D531" s="25">
        <v>61</v>
      </c>
      <c r="E531" s="26">
        <v>11</v>
      </c>
      <c r="F531" s="16">
        <v>12</v>
      </c>
      <c r="G531" s="22">
        <v>7</v>
      </c>
      <c r="H531" s="22">
        <v>80</v>
      </c>
      <c r="I531" s="6">
        <v>43307</v>
      </c>
      <c r="J531" s="7">
        <v>228</v>
      </c>
      <c r="K531" s="8">
        <v>2018</v>
      </c>
      <c r="L531" s="6">
        <v>43787</v>
      </c>
      <c r="M531" s="5"/>
      <c r="N531" s="6">
        <v>43684</v>
      </c>
      <c r="O531" s="3" t="s">
        <v>1660</v>
      </c>
      <c r="P531" s="3" t="s">
        <v>1662</v>
      </c>
      <c r="Q531" s="6">
        <v>43437</v>
      </c>
      <c r="R531" s="46"/>
      <c r="S531" s="46" t="s">
        <v>1380</v>
      </c>
      <c r="T531" s="50" t="s">
        <v>1661</v>
      </c>
      <c r="U531" s="21" t="s">
        <v>1560</v>
      </c>
      <c r="V531" s="260" t="s">
        <v>1551</v>
      </c>
      <c r="W531" s="261">
        <v>43675.478495370371</v>
      </c>
      <c r="X531" s="38" t="s">
        <v>1555</v>
      </c>
    </row>
    <row r="532" spans="1:24" x14ac:dyDescent="0.3">
      <c r="A532" s="2">
        <v>102777</v>
      </c>
      <c r="B532" s="3" t="s">
        <v>690</v>
      </c>
      <c r="C532" s="5" t="s">
        <v>3</v>
      </c>
      <c r="D532" s="25"/>
      <c r="E532" s="26"/>
      <c r="F532" s="16">
        <v>12</v>
      </c>
      <c r="G532" s="22">
        <v>0</v>
      </c>
      <c r="H532" s="22">
        <v>0</v>
      </c>
      <c r="I532" s="6">
        <v>42979</v>
      </c>
      <c r="J532" s="7">
        <v>58</v>
      </c>
      <c r="K532" s="8">
        <v>2018</v>
      </c>
      <c r="L532" s="6">
        <v>43532</v>
      </c>
      <c r="M532" s="5"/>
      <c r="N532" s="6">
        <v>43516</v>
      </c>
      <c r="O532" s="3" t="s">
        <v>1316</v>
      </c>
      <c r="P532" s="3"/>
      <c r="Q532" s="6"/>
      <c r="R532" s="46"/>
      <c r="S532" s="46"/>
      <c r="T532" s="21"/>
      <c r="U532" s="21" t="s">
        <v>1093</v>
      </c>
      <c r="V532" s="260" t="s">
        <v>1553</v>
      </c>
      <c r="W532" s="261" t="s">
        <v>1553</v>
      </c>
      <c r="X532" s="38" t="str">
        <f>"*"</f>
        <v>*</v>
      </c>
    </row>
    <row r="533" spans="1:24" x14ac:dyDescent="0.3">
      <c r="A533" s="2">
        <v>102791</v>
      </c>
      <c r="B533" s="3" t="s">
        <v>525</v>
      </c>
      <c r="C533" s="5" t="s">
        <v>47</v>
      </c>
      <c r="D533" s="25"/>
      <c r="E533" s="26"/>
      <c r="F533" s="16">
        <v>12</v>
      </c>
      <c r="G533" s="22">
        <v>200</v>
      </c>
      <c r="H533" s="22">
        <v>2400</v>
      </c>
      <c r="I533" s="6">
        <v>43069</v>
      </c>
      <c r="J533" s="7">
        <v>78</v>
      </c>
      <c r="K533" s="8">
        <v>2018</v>
      </c>
      <c r="L533" s="6">
        <v>43549</v>
      </c>
      <c r="M533" s="5"/>
      <c r="N533" s="6">
        <v>43516</v>
      </c>
      <c r="O533" s="3" t="s">
        <v>1316</v>
      </c>
      <c r="P533" s="3"/>
      <c r="Q533" s="6"/>
      <c r="R533" s="46"/>
      <c r="S533" s="46"/>
      <c r="T533" s="21"/>
      <c r="U533" s="21" t="s">
        <v>1110</v>
      </c>
      <c r="V533" s="260" t="s">
        <v>1553</v>
      </c>
      <c r="W533" s="261" t="s">
        <v>1553</v>
      </c>
      <c r="X533" s="38" t="str">
        <f>"*"</f>
        <v>*</v>
      </c>
    </row>
    <row r="534" spans="1:24" x14ac:dyDescent="0.3">
      <c r="A534" s="2">
        <v>102810</v>
      </c>
      <c r="B534" s="3" t="s">
        <v>632</v>
      </c>
      <c r="C534" s="5" t="s">
        <v>3</v>
      </c>
      <c r="D534" s="25"/>
      <c r="E534" s="26"/>
      <c r="F534" s="16">
        <v>12</v>
      </c>
      <c r="G534" s="22">
        <v>0</v>
      </c>
      <c r="H534" s="22">
        <v>0</v>
      </c>
      <c r="I534" s="6">
        <v>43418</v>
      </c>
      <c r="J534" s="7">
        <v>70</v>
      </c>
      <c r="K534" s="8">
        <v>2019</v>
      </c>
      <c r="L534" s="6">
        <v>43899</v>
      </c>
      <c r="M534" s="5"/>
      <c r="N534" s="6">
        <v>43675</v>
      </c>
      <c r="O534" s="3" t="s">
        <v>1660</v>
      </c>
      <c r="P534" s="3" t="s">
        <v>1742</v>
      </c>
      <c r="Q534" s="6">
        <v>43657</v>
      </c>
      <c r="R534" s="46"/>
      <c r="S534" s="46" t="s">
        <v>1380</v>
      </c>
      <c r="T534" s="50" t="s">
        <v>1741</v>
      </c>
      <c r="U534" s="21" t="s">
        <v>1380</v>
      </c>
      <c r="V534" s="260" t="s">
        <v>1551</v>
      </c>
      <c r="W534" s="261">
        <v>43675.394768518519</v>
      </c>
      <c r="X534" s="38" t="s">
        <v>1555</v>
      </c>
    </row>
    <row r="535" spans="1:24" x14ac:dyDescent="0.3">
      <c r="A535" s="2">
        <v>102811</v>
      </c>
      <c r="B535" s="3" t="s">
        <v>633</v>
      </c>
      <c r="C535" s="5" t="s">
        <v>3</v>
      </c>
      <c r="D535" s="25"/>
      <c r="E535" s="26"/>
      <c r="F535" s="16">
        <v>12</v>
      </c>
      <c r="G535" s="22">
        <v>0</v>
      </c>
      <c r="H535" s="22">
        <v>0</v>
      </c>
      <c r="I535" s="6">
        <v>43418</v>
      </c>
      <c r="J535" s="7">
        <v>70</v>
      </c>
      <c r="K535" s="8">
        <v>2019</v>
      </c>
      <c r="L535" s="6">
        <v>43899</v>
      </c>
      <c r="M535" s="5"/>
      <c r="N535" s="6">
        <v>43675</v>
      </c>
      <c r="O535" s="3" t="s">
        <v>1660</v>
      </c>
      <c r="P535" s="3" t="s">
        <v>1742</v>
      </c>
      <c r="Q535" s="6">
        <v>43657</v>
      </c>
      <c r="R535" s="46"/>
      <c r="S535" s="46" t="s">
        <v>1380</v>
      </c>
      <c r="T535" s="50" t="s">
        <v>1741</v>
      </c>
      <c r="U535" s="21" t="s">
        <v>1380</v>
      </c>
      <c r="V535" s="260" t="s">
        <v>1551</v>
      </c>
      <c r="W535" s="261">
        <v>43675.394768518519</v>
      </c>
      <c r="X535" s="38" t="s">
        <v>1555</v>
      </c>
    </row>
    <row r="536" spans="1:24" x14ac:dyDescent="0.3">
      <c r="A536" s="2">
        <v>103142</v>
      </c>
      <c r="B536" s="3" t="s">
        <v>75</v>
      </c>
      <c r="C536" s="5" t="s">
        <v>3</v>
      </c>
      <c r="D536" s="25">
        <v>61</v>
      </c>
      <c r="E536" s="26">
        <v>13</v>
      </c>
      <c r="F536" s="16">
        <v>12</v>
      </c>
      <c r="G536" s="22">
        <v>2</v>
      </c>
      <c r="H536" s="22">
        <v>20</v>
      </c>
      <c r="I536" s="6">
        <v>43307</v>
      </c>
      <c r="J536" s="7">
        <v>169</v>
      </c>
      <c r="K536" s="8">
        <v>2017</v>
      </c>
      <c r="L536" s="6">
        <v>43378</v>
      </c>
      <c r="M536" s="5"/>
      <c r="N536" s="6">
        <v>43675</v>
      </c>
      <c r="O536" s="3" t="s">
        <v>1316</v>
      </c>
      <c r="P536" s="3" t="s">
        <v>1943</v>
      </c>
      <c r="Q536" s="6">
        <v>43053</v>
      </c>
      <c r="R536" s="46"/>
      <c r="S536" s="46" t="s">
        <v>1380</v>
      </c>
      <c r="T536" s="50" t="s">
        <v>1944</v>
      </c>
      <c r="U536" s="21" t="s">
        <v>1380</v>
      </c>
      <c r="V536" s="260" t="s">
        <v>1551</v>
      </c>
      <c r="W536" s="261">
        <v>43675.428668981483</v>
      </c>
      <c r="X536" s="38" t="s">
        <v>1555</v>
      </c>
    </row>
    <row r="537" spans="1:24" x14ac:dyDescent="0.3">
      <c r="A537" s="2">
        <v>103142</v>
      </c>
      <c r="B537" s="3" t="s">
        <v>75</v>
      </c>
      <c r="C537" s="5" t="s">
        <v>3</v>
      </c>
      <c r="D537" s="25">
        <v>61</v>
      </c>
      <c r="E537" s="26">
        <v>13</v>
      </c>
      <c r="F537" s="16">
        <v>12</v>
      </c>
      <c r="G537" s="22">
        <v>2</v>
      </c>
      <c r="H537" s="76">
        <v>20</v>
      </c>
      <c r="I537" s="6">
        <v>43307</v>
      </c>
      <c r="J537" s="7">
        <v>228</v>
      </c>
      <c r="K537" s="8">
        <v>2018</v>
      </c>
      <c r="L537" s="6">
        <v>43787</v>
      </c>
      <c r="M537" s="5"/>
      <c r="N537" s="6">
        <v>43675</v>
      </c>
      <c r="O537" s="3" t="s">
        <v>1660</v>
      </c>
      <c r="P537" s="3" t="s">
        <v>1662</v>
      </c>
      <c r="Q537" s="6">
        <v>43437</v>
      </c>
      <c r="R537" s="46"/>
      <c r="S537" s="46" t="s">
        <v>1380</v>
      </c>
      <c r="T537" s="50" t="s">
        <v>1661</v>
      </c>
      <c r="U537" s="21" t="s">
        <v>1560</v>
      </c>
      <c r="V537" s="260" t="s">
        <v>1551</v>
      </c>
      <c r="W537" s="261">
        <v>43675.454456018517</v>
      </c>
      <c r="X537" s="38" t="s">
        <v>1555</v>
      </c>
    </row>
    <row r="538" spans="1:24" x14ac:dyDescent="0.3">
      <c r="A538" s="2">
        <v>103251</v>
      </c>
      <c r="B538" s="3" t="s">
        <v>70</v>
      </c>
      <c r="C538" s="5" t="s">
        <v>47</v>
      </c>
      <c r="D538" s="25"/>
      <c r="E538" s="26"/>
      <c r="F538" s="16">
        <v>12</v>
      </c>
      <c r="G538" s="22">
        <v>41.666666666666664</v>
      </c>
      <c r="H538" s="22">
        <v>500</v>
      </c>
      <c r="I538" s="6">
        <v>43069</v>
      </c>
      <c r="J538" s="7">
        <v>78</v>
      </c>
      <c r="K538" s="8">
        <v>2018</v>
      </c>
      <c r="L538" s="6">
        <v>43549</v>
      </c>
      <c r="M538" s="5"/>
      <c r="N538" s="6">
        <v>43516</v>
      </c>
      <c r="O538" s="3" t="s">
        <v>1316</v>
      </c>
      <c r="P538" s="3"/>
      <c r="Q538" s="6"/>
      <c r="R538" s="46"/>
      <c r="S538" s="46"/>
      <c r="T538" s="21"/>
      <c r="U538" s="21" t="s">
        <v>1110</v>
      </c>
      <c r="V538" s="260" t="s">
        <v>1553</v>
      </c>
      <c r="W538" s="261" t="s">
        <v>1553</v>
      </c>
      <c r="X538" s="38" t="str">
        <f>"*"</f>
        <v>*</v>
      </c>
    </row>
    <row r="539" spans="1:24" x14ac:dyDescent="0.3">
      <c r="A539" s="2">
        <v>103344</v>
      </c>
      <c r="B539" s="3" t="s">
        <v>221</v>
      </c>
      <c r="C539" s="5" t="s">
        <v>3</v>
      </c>
      <c r="D539" s="25">
        <v>55</v>
      </c>
      <c r="E539" s="26">
        <v>35</v>
      </c>
      <c r="F539" s="16">
        <v>12</v>
      </c>
      <c r="G539" s="22">
        <v>5</v>
      </c>
      <c r="H539" s="22">
        <v>60</v>
      </c>
      <c r="I539" s="6">
        <v>43454</v>
      </c>
      <c r="J539" s="7">
        <v>58</v>
      </c>
      <c r="K539" s="8">
        <v>2018</v>
      </c>
      <c r="L539" s="6">
        <v>43532</v>
      </c>
      <c r="M539" s="5"/>
      <c r="N539" s="6">
        <v>43682</v>
      </c>
      <c r="O539" s="3" t="s">
        <v>1540</v>
      </c>
      <c r="P539" s="3" t="s">
        <v>1534</v>
      </c>
      <c r="Q539" s="6">
        <v>43634</v>
      </c>
      <c r="R539" s="46"/>
      <c r="S539" s="46" t="s">
        <v>1380</v>
      </c>
      <c r="T539" s="50" t="s">
        <v>1815</v>
      </c>
      <c r="U539" s="21" t="s">
        <v>1093</v>
      </c>
      <c r="V539" s="260" t="s">
        <v>1551</v>
      </c>
      <c r="W539" s="261">
        <v>43682.686319444445</v>
      </c>
      <c r="X539" s="38" t="s">
        <v>1555</v>
      </c>
    </row>
    <row r="540" spans="1:24" x14ac:dyDescent="0.3">
      <c r="A540" s="2">
        <v>104186</v>
      </c>
      <c r="B540" s="3" t="s">
        <v>526</v>
      </c>
      <c r="C540" s="5" t="s">
        <v>19</v>
      </c>
      <c r="D540" s="25"/>
      <c r="E540" s="26"/>
      <c r="F540" s="16">
        <v>12</v>
      </c>
      <c r="G540" s="22">
        <v>0</v>
      </c>
      <c r="H540" s="22">
        <v>0</v>
      </c>
      <c r="I540" s="6">
        <v>43069</v>
      </c>
      <c r="J540" s="7">
        <v>78</v>
      </c>
      <c r="K540" s="8">
        <v>2018</v>
      </c>
      <c r="L540" s="6">
        <v>43549</v>
      </c>
      <c r="M540" s="5"/>
      <c r="N540" s="6">
        <v>43516</v>
      </c>
      <c r="O540" s="3" t="s">
        <v>1316</v>
      </c>
      <c r="P540" s="3"/>
      <c r="Q540" s="6"/>
      <c r="R540" s="46"/>
      <c r="S540" s="46"/>
      <c r="T540" s="21"/>
      <c r="U540" s="21" t="s">
        <v>1110</v>
      </c>
      <c r="V540" s="260" t="s">
        <v>1553</v>
      </c>
      <c r="W540" s="261" t="s">
        <v>1553</v>
      </c>
      <c r="X540" s="38" t="str">
        <f t="shared" ref="X540:X546" si="5">"*"</f>
        <v>*</v>
      </c>
    </row>
    <row r="541" spans="1:24" x14ac:dyDescent="0.3">
      <c r="A541" s="2">
        <v>104187</v>
      </c>
      <c r="B541" s="3" t="s">
        <v>527</v>
      </c>
      <c r="C541" s="5" t="s">
        <v>19</v>
      </c>
      <c r="D541" s="25"/>
      <c r="E541" s="26"/>
      <c r="F541" s="16">
        <v>12</v>
      </c>
      <c r="G541" s="22">
        <v>0</v>
      </c>
      <c r="H541" s="22">
        <v>0</v>
      </c>
      <c r="I541" s="6">
        <v>43069</v>
      </c>
      <c r="J541" s="7">
        <v>78</v>
      </c>
      <c r="K541" s="8">
        <v>2018</v>
      </c>
      <c r="L541" s="6">
        <v>43549</v>
      </c>
      <c r="M541" s="5"/>
      <c r="N541" s="6">
        <v>43516</v>
      </c>
      <c r="O541" s="3" t="s">
        <v>1316</v>
      </c>
      <c r="P541" s="3"/>
      <c r="Q541" s="6"/>
      <c r="R541" s="46"/>
      <c r="S541" s="46"/>
      <c r="T541" s="21"/>
      <c r="U541" s="21" t="s">
        <v>1110</v>
      </c>
      <c r="V541" s="260" t="s">
        <v>1553</v>
      </c>
      <c r="W541" s="261" t="s">
        <v>1553</v>
      </c>
      <c r="X541" s="38" t="str">
        <f t="shared" si="5"/>
        <v>*</v>
      </c>
    </row>
    <row r="542" spans="1:24" x14ac:dyDescent="0.3">
      <c r="A542" s="2">
        <v>104188</v>
      </c>
      <c r="B542" s="3" t="s">
        <v>528</v>
      </c>
      <c r="C542" s="5" t="s">
        <v>19</v>
      </c>
      <c r="D542" s="25"/>
      <c r="E542" s="26"/>
      <c r="F542" s="16">
        <v>12</v>
      </c>
      <c r="G542" s="22">
        <v>0</v>
      </c>
      <c r="H542" s="22">
        <v>0</v>
      </c>
      <c r="I542" s="6">
        <v>43069</v>
      </c>
      <c r="J542" s="7">
        <v>78</v>
      </c>
      <c r="K542" s="8">
        <v>2018</v>
      </c>
      <c r="L542" s="6">
        <v>43549</v>
      </c>
      <c r="M542" s="5"/>
      <c r="N542" s="6">
        <v>43516</v>
      </c>
      <c r="O542" s="3" t="s">
        <v>1316</v>
      </c>
      <c r="P542" s="3"/>
      <c r="Q542" s="6"/>
      <c r="R542" s="46"/>
      <c r="S542" s="46"/>
      <c r="T542" s="21"/>
      <c r="U542" s="21" t="s">
        <v>1110</v>
      </c>
      <c r="V542" s="260" t="s">
        <v>1553</v>
      </c>
      <c r="W542" s="261" t="s">
        <v>1553</v>
      </c>
      <c r="X542" s="38" t="str">
        <f t="shared" si="5"/>
        <v>*</v>
      </c>
    </row>
    <row r="543" spans="1:24" x14ac:dyDescent="0.3">
      <c r="A543" s="2">
        <v>104189</v>
      </c>
      <c r="B543" s="3" t="s">
        <v>529</v>
      </c>
      <c r="C543" s="5" t="s">
        <v>19</v>
      </c>
      <c r="D543" s="25"/>
      <c r="E543" s="26"/>
      <c r="F543" s="16">
        <v>12</v>
      </c>
      <c r="G543" s="22">
        <v>0</v>
      </c>
      <c r="H543" s="22">
        <v>0</v>
      </c>
      <c r="I543" s="6">
        <v>43069</v>
      </c>
      <c r="J543" s="7">
        <v>78</v>
      </c>
      <c r="K543" s="8">
        <v>2018</v>
      </c>
      <c r="L543" s="6">
        <v>43549</v>
      </c>
      <c r="M543" s="5"/>
      <c r="N543" s="6">
        <v>43516</v>
      </c>
      <c r="O543" s="3" t="s">
        <v>1316</v>
      </c>
      <c r="P543" s="3"/>
      <c r="Q543" s="6"/>
      <c r="R543" s="46"/>
      <c r="S543" s="46"/>
      <c r="T543" s="21"/>
      <c r="U543" s="21" t="s">
        <v>1110</v>
      </c>
      <c r="V543" s="260" t="s">
        <v>1553</v>
      </c>
      <c r="W543" s="261" t="s">
        <v>1553</v>
      </c>
      <c r="X543" s="38" t="str">
        <f t="shared" si="5"/>
        <v>*</v>
      </c>
    </row>
    <row r="544" spans="1:24" x14ac:dyDescent="0.3">
      <c r="A544" s="2">
        <v>104190</v>
      </c>
      <c r="B544" s="3" t="s">
        <v>530</v>
      </c>
      <c r="C544" s="5" t="s">
        <v>19</v>
      </c>
      <c r="D544" s="25"/>
      <c r="E544" s="26"/>
      <c r="F544" s="16">
        <v>12</v>
      </c>
      <c r="G544" s="22">
        <v>0</v>
      </c>
      <c r="H544" s="22">
        <v>0</v>
      </c>
      <c r="I544" s="6">
        <v>43069</v>
      </c>
      <c r="J544" s="7">
        <v>78</v>
      </c>
      <c r="K544" s="8">
        <v>2018</v>
      </c>
      <c r="L544" s="6">
        <v>43549</v>
      </c>
      <c r="M544" s="5"/>
      <c r="N544" s="6">
        <v>43516</v>
      </c>
      <c r="O544" s="3" t="s">
        <v>1316</v>
      </c>
      <c r="P544" s="3"/>
      <c r="Q544" s="6"/>
      <c r="R544" s="46"/>
      <c r="S544" s="46"/>
      <c r="T544" s="21"/>
      <c r="U544" s="21" t="s">
        <v>1110</v>
      </c>
      <c r="V544" s="260" t="s">
        <v>1553</v>
      </c>
      <c r="W544" s="261" t="s">
        <v>1553</v>
      </c>
      <c r="X544" s="38" t="str">
        <f t="shared" si="5"/>
        <v>*</v>
      </c>
    </row>
    <row r="545" spans="1:24" x14ac:dyDescent="0.3">
      <c r="A545" s="2">
        <v>104191</v>
      </c>
      <c r="B545" s="3" t="s">
        <v>531</v>
      </c>
      <c r="C545" s="5" t="s">
        <v>19</v>
      </c>
      <c r="D545" s="25"/>
      <c r="E545" s="26"/>
      <c r="F545" s="16">
        <v>12</v>
      </c>
      <c r="G545" s="22">
        <v>0</v>
      </c>
      <c r="H545" s="22">
        <v>0</v>
      </c>
      <c r="I545" s="6">
        <v>43069</v>
      </c>
      <c r="J545" s="7">
        <v>78</v>
      </c>
      <c r="K545" s="8">
        <v>2018</v>
      </c>
      <c r="L545" s="6">
        <v>43549</v>
      </c>
      <c r="M545" s="5"/>
      <c r="N545" s="6">
        <v>43516</v>
      </c>
      <c r="O545" s="3" t="s">
        <v>1316</v>
      </c>
      <c r="P545" s="3"/>
      <c r="Q545" s="6"/>
      <c r="R545" s="46"/>
      <c r="S545" s="46"/>
      <c r="T545" s="21"/>
      <c r="U545" s="21" t="s">
        <v>1110</v>
      </c>
      <c r="V545" s="260" t="s">
        <v>1553</v>
      </c>
      <c r="W545" s="261" t="s">
        <v>1553</v>
      </c>
      <c r="X545" s="38" t="str">
        <f t="shared" si="5"/>
        <v>*</v>
      </c>
    </row>
    <row r="546" spans="1:24" x14ac:dyDescent="0.3">
      <c r="A546" s="2">
        <v>104667</v>
      </c>
      <c r="B546" s="3" t="s">
        <v>634</v>
      </c>
      <c r="C546" s="5" t="s">
        <v>3</v>
      </c>
      <c r="D546" s="25"/>
      <c r="E546" s="26"/>
      <c r="F546" s="16">
        <v>12</v>
      </c>
      <c r="G546" s="22">
        <v>5.833333333333333</v>
      </c>
      <c r="H546" s="22">
        <v>70</v>
      </c>
      <c r="I546" s="6">
        <v>42979</v>
      </c>
      <c r="J546" s="7"/>
      <c r="K546" s="8"/>
      <c r="L546" s="6"/>
      <c r="M546" s="5"/>
      <c r="N546" s="6">
        <v>43516</v>
      </c>
      <c r="O546" s="3" t="s">
        <v>1341</v>
      </c>
      <c r="P546" s="3"/>
      <c r="Q546" s="6"/>
      <c r="R546" s="46"/>
      <c r="S546" s="46"/>
      <c r="T546" s="21"/>
      <c r="U546" s="21"/>
      <c r="V546" s="260" t="s">
        <v>1553</v>
      </c>
      <c r="W546" s="261" t="s">
        <v>1553</v>
      </c>
      <c r="X546" s="38" t="str">
        <f t="shared" si="5"/>
        <v>*</v>
      </c>
    </row>
    <row r="547" spans="1:24" x14ac:dyDescent="0.3">
      <c r="A547" s="2">
        <v>104667</v>
      </c>
      <c r="B547" s="3" t="s">
        <v>634</v>
      </c>
      <c r="C547" s="5" t="s">
        <v>3</v>
      </c>
      <c r="D547" s="25">
        <v>61</v>
      </c>
      <c r="E547" s="26">
        <v>15</v>
      </c>
      <c r="F547" s="16">
        <v>12</v>
      </c>
      <c r="G547" s="22">
        <v>17</v>
      </c>
      <c r="H547" s="22">
        <v>200</v>
      </c>
      <c r="I547" s="6">
        <v>43418</v>
      </c>
      <c r="J547" s="7">
        <v>20</v>
      </c>
      <c r="K547" s="8">
        <v>2018</v>
      </c>
      <c r="L547" s="6">
        <v>43486</v>
      </c>
      <c r="M547" s="5"/>
      <c r="N547" s="6">
        <v>43675</v>
      </c>
      <c r="O547" s="3" t="s">
        <v>1660</v>
      </c>
      <c r="P547" s="3" t="s">
        <v>1853</v>
      </c>
      <c r="Q547" s="6">
        <v>43668</v>
      </c>
      <c r="R547" s="46"/>
      <c r="S547" s="46" t="s">
        <v>1380</v>
      </c>
      <c r="T547" s="50" t="s">
        <v>1939</v>
      </c>
      <c r="U547" s="21" t="s">
        <v>1380</v>
      </c>
      <c r="V547" s="260" t="s">
        <v>1551</v>
      </c>
      <c r="W547" s="261">
        <v>43675.398229166669</v>
      </c>
      <c r="X547" s="38" t="s">
        <v>1555</v>
      </c>
    </row>
    <row r="548" spans="1:24" x14ac:dyDescent="0.3">
      <c r="A548" s="2">
        <v>104667</v>
      </c>
      <c r="B548" s="3" t="s">
        <v>634</v>
      </c>
      <c r="C548" s="5" t="s">
        <v>3</v>
      </c>
      <c r="D548" s="25">
        <v>61</v>
      </c>
      <c r="E548" s="26">
        <v>15</v>
      </c>
      <c r="F548" s="16">
        <v>12</v>
      </c>
      <c r="G548" s="22">
        <v>17</v>
      </c>
      <c r="H548" s="22">
        <v>200</v>
      </c>
      <c r="I548" s="6">
        <v>43418</v>
      </c>
      <c r="J548" s="7">
        <v>156</v>
      </c>
      <c r="K548" s="8">
        <v>2019</v>
      </c>
      <c r="L548" s="6">
        <v>44012</v>
      </c>
      <c r="M548" s="5"/>
      <c r="N548" s="6">
        <v>43675</v>
      </c>
      <c r="O548" s="3" t="s">
        <v>1660</v>
      </c>
      <c r="P548" s="3" t="s">
        <v>1853</v>
      </c>
      <c r="Q548" s="6">
        <v>43668</v>
      </c>
      <c r="R548" s="46"/>
      <c r="S548" s="46" t="s">
        <v>1380</v>
      </c>
      <c r="T548" s="50" t="s">
        <v>1939</v>
      </c>
      <c r="U548" s="21" t="s">
        <v>1380</v>
      </c>
      <c r="V548" s="260" t="s">
        <v>1551</v>
      </c>
      <c r="W548" s="261">
        <v>43675.398495370369</v>
      </c>
      <c r="X548" s="38" t="s">
        <v>1555</v>
      </c>
    </row>
    <row r="549" spans="1:24" x14ac:dyDescent="0.3">
      <c r="A549" s="2">
        <v>104668</v>
      </c>
      <c r="B549" s="3" t="s">
        <v>532</v>
      </c>
      <c r="C549" s="5" t="s">
        <v>47</v>
      </c>
      <c r="D549" s="25"/>
      <c r="E549" s="26"/>
      <c r="F549" s="16">
        <v>12</v>
      </c>
      <c r="G549" s="22">
        <v>0</v>
      </c>
      <c r="H549" s="22">
        <v>0</v>
      </c>
      <c r="I549" s="6">
        <v>43069</v>
      </c>
      <c r="J549" s="7">
        <v>78</v>
      </c>
      <c r="K549" s="8">
        <v>2018</v>
      </c>
      <c r="L549" s="6">
        <v>43549</v>
      </c>
      <c r="M549" s="5"/>
      <c r="N549" s="6">
        <v>43516</v>
      </c>
      <c r="O549" s="3" t="s">
        <v>1316</v>
      </c>
      <c r="P549" s="3"/>
      <c r="Q549" s="6"/>
      <c r="R549" s="46"/>
      <c r="S549" s="46"/>
      <c r="T549" s="21"/>
      <c r="U549" s="21" t="s">
        <v>1110</v>
      </c>
      <c r="V549" s="260" t="s">
        <v>1553</v>
      </c>
      <c r="W549" s="261" t="s">
        <v>1553</v>
      </c>
      <c r="X549" s="38" t="str">
        <f>"*"</f>
        <v>*</v>
      </c>
    </row>
    <row r="550" spans="1:24" x14ac:dyDescent="0.3">
      <c r="A550" s="2">
        <v>104755</v>
      </c>
      <c r="B550" s="3" t="s">
        <v>720</v>
      </c>
      <c r="C550" s="5" t="s">
        <v>3</v>
      </c>
      <c r="D550" s="25">
        <v>78</v>
      </c>
      <c r="E550" s="26">
        <v>6</v>
      </c>
      <c r="F550" s="16">
        <v>12</v>
      </c>
      <c r="G550" s="22">
        <v>0</v>
      </c>
      <c r="H550" s="22">
        <v>0</v>
      </c>
      <c r="I550" s="6">
        <v>43332</v>
      </c>
      <c r="J550" s="7">
        <v>183</v>
      </c>
      <c r="K550" s="8">
        <v>2017</v>
      </c>
      <c r="L550" s="6">
        <v>43402</v>
      </c>
      <c r="M550" s="5"/>
      <c r="N550" s="6">
        <v>43685</v>
      </c>
      <c r="O550" s="3" t="s">
        <v>1365</v>
      </c>
      <c r="P550" s="3"/>
      <c r="Q550" s="6" t="s">
        <v>1380</v>
      </c>
      <c r="R550" s="46"/>
      <c r="S550" s="46" t="s">
        <v>1380</v>
      </c>
      <c r="T550" s="50" t="s">
        <v>1380</v>
      </c>
      <c r="U550" s="21" t="s">
        <v>1522</v>
      </c>
      <c r="V550" s="260" t="s">
        <v>1551</v>
      </c>
      <c r="W550" s="261">
        <v>43685.585613425923</v>
      </c>
      <c r="X550" s="38" t="s">
        <v>1555</v>
      </c>
    </row>
    <row r="551" spans="1:24" x14ac:dyDescent="0.3">
      <c r="A551" s="2">
        <v>105889</v>
      </c>
      <c r="B551" s="3" t="s">
        <v>190</v>
      </c>
      <c r="C551" s="5" t="s">
        <v>3</v>
      </c>
      <c r="D551" s="25">
        <v>69</v>
      </c>
      <c r="E551" s="26">
        <v>2</v>
      </c>
      <c r="F551" s="16">
        <v>12</v>
      </c>
      <c r="G551" s="22">
        <v>10</v>
      </c>
      <c r="H551" s="22">
        <v>120</v>
      </c>
      <c r="I551" s="6">
        <v>43322</v>
      </c>
      <c r="J551" s="7">
        <v>175</v>
      </c>
      <c r="K551" s="8">
        <v>2017</v>
      </c>
      <c r="L551" s="6">
        <v>43383</v>
      </c>
      <c r="M551" s="5"/>
      <c r="N551" s="6">
        <v>43685</v>
      </c>
      <c r="O551" s="3" t="s">
        <v>1368</v>
      </c>
      <c r="P551" s="3" t="s">
        <v>2013</v>
      </c>
      <c r="Q551" s="6">
        <v>43679</v>
      </c>
      <c r="R551" s="46">
        <v>22</v>
      </c>
      <c r="S551" s="46" t="s">
        <v>1953</v>
      </c>
      <c r="T551" s="50" t="s">
        <v>2015</v>
      </c>
      <c r="U551" s="21" t="s">
        <v>1834</v>
      </c>
      <c r="V551" s="260" t="s">
        <v>1551</v>
      </c>
      <c r="W551" s="261">
        <v>43685.466620370367</v>
      </c>
      <c r="X551" s="38" t="s">
        <v>1555</v>
      </c>
    </row>
    <row r="552" spans="1:24" x14ac:dyDescent="0.3">
      <c r="A552" s="2">
        <v>105941</v>
      </c>
      <c r="B552" s="3" t="s">
        <v>547</v>
      </c>
      <c r="C552" s="5" t="s">
        <v>3</v>
      </c>
      <c r="D552" s="25"/>
      <c r="E552" s="26"/>
      <c r="F552" s="16">
        <v>12</v>
      </c>
      <c r="G552" s="22">
        <v>0</v>
      </c>
      <c r="H552" s="22">
        <v>0</v>
      </c>
      <c r="I552" s="6">
        <v>43307</v>
      </c>
      <c r="J552" s="7"/>
      <c r="K552" s="8"/>
      <c r="L552" s="6"/>
      <c r="M552" s="5"/>
      <c r="N552" s="6">
        <v>43675</v>
      </c>
      <c r="O552" s="3" t="s">
        <v>1660</v>
      </c>
      <c r="P552" s="3" t="s">
        <v>1943</v>
      </c>
      <c r="Q552" s="6">
        <v>43053</v>
      </c>
      <c r="R552" s="46"/>
      <c r="S552" s="46" t="s">
        <v>1380</v>
      </c>
      <c r="T552" s="50" t="s">
        <v>1944</v>
      </c>
      <c r="U552" s="21" t="s">
        <v>1941</v>
      </c>
      <c r="V552" s="260" t="s">
        <v>1551</v>
      </c>
      <c r="W552" s="261">
        <v>43591.434733796297</v>
      </c>
      <c r="X552" s="38" t="s">
        <v>1555</v>
      </c>
    </row>
    <row r="553" spans="1:24" x14ac:dyDescent="0.3">
      <c r="A553" s="2">
        <v>105941</v>
      </c>
      <c r="B553" s="3" t="s">
        <v>547</v>
      </c>
      <c r="C553" s="5" t="s">
        <v>3</v>
      </c>
      <c r="D553" s="25"/>
      <c r="E553" s="26"/>
      <c r="F553" s="16">
        <v>12</v>
      </c>
      <c r="G553" s="22">
        <v>0</v>
      </c>
      <c r="H553" s="76">
        <v>0</v>
      </c>
      <c r="I553" s="6">
        <v>43307</v>
      </c>
      <c r="J553" s="7"/>
      <c r="K553" s="8"/>
      <c r="L553" s="6"/>
      <c r="M553" s="5"/>
      <c r="N553" s="6">
        <v>43675</v>
      </c>
      <c r="O553" s="3" t="s">
        <v>1660</v>
      </c>
      <c r="P553" s="3" t="s">
        <v>1943</v>
      </c>
      <c r="Q553" s="6">
        <v>43053</v>
      </c>
      <c r="R553" s="46"/>
      <c r="S553" s="46" t="s">
        <v>1380</v>
      </c>
      <c r="T553" s="50" t="s">
        <v>1944</v>
      </c>
      <c r="U553" s="21" t="s">
        <v>1945</v>
      </c>
      <c r="V553" s="260" t="s">
        <v>1551</v>
      </c>
      <c r="W553" s="261">
        <v>43675.430451388886</v>
      </c>
      <c r="X553" s="38" t="s">
        <v>1555</v>
      </c>
    </row>
    <row r="554" spans="1:24" x14ac:dyDescent="0.3">
      <c r="A554" s="2">
        <v>106128</v>
      </c>
      <c r="B554" s="3" t="s">
        <v>448</v>
      </c>
      <c r="C554" s="5" t="s">
        <v>3</v>
      </c>
      <c r="D554" s="25">
        <v>50</v>
      </c>
      <c r="E554" s="26">
        <v>2</v>
      </c>
      <c r="F554" s="16">
        <v>12</v>
      </c>
      <c r="G554" s="22">
        <v>9</v>
      </c>
      <c r="H554" s="22">
        <v>100</v>
      </c>
      <c r="I554" s="6">
        <v>43319</v>
      </c>
      <c r="J554" s="7"/>
      <c r="K554" s="8"/>
      <c r="L554" s="6"/>
      <c r="M554" s="5"/>
      <c r="N554" s="6">
        <v>43679</v>
      </c>
      <c r="O554" s="3" t="s">
        <v>1336</v>
      </c>
      <c r="P554" s="3" t="s">
        <v>1697</v>
      </c>
      <c r="Q554" s="6">
        <v>43487</v>
      </c>
      <c r="R554" s="46"/>
      <c r="S554" s="46" t="s">
        <v>1380</v>
      </c>
      <c r="T554" s="50" t="s">
        <v>1696</v>
      </c>
      <c r="U554" s="21" t="s">
        <v>1380</v>
      </c>
      <c r="V554" s="260" t="s">
        <v>1551</v>
      </c>
      <c r="W554" s="261">
        <v>43679.444479166668</v>
      </c>
      <c r="X554" s="38" t="s">
        <v>1555</v>
      </c>
    </row>
    <row r="555" spans="1:24" x14ac:dyDescent="0.3">
      <c r="A555" s="2">
        <v>106242</v>
      </c>
      <c r="B555" s="3" t="s">
        <v>691</v>
      </c>
      <c r="C555" s="5" t="s">
        <v>3</v>
      </c>
      <c r="D555" s="25"/>
      <c r="E555" s="26"/>
      <c r="F555" s="16">
        <v>12</v>
      </c>
      <c r="G555" s="22">
        <v>0</v>
      </c>
      <c r="H555" s="22">
        <v>0</v>
      </c>
      <c r="I555" s="6">
        <v>42979</v>
      </c>
      <c r="J555" s="7">
        <v>58</v>
      </c>
      <c r="K555" s="8">
        <v>2018</v>
      </c>
      <c r="L555" s="6">
        <v>43532</v>
      </c>
      <c r="M555" s="5"/>
      <c r="N555" s="6">
        <v>43516</v>
      </c>
      <c r="O555" s="3" t="s">
        <v>1316</v>
      </c>
      <c r="P555" s="3"/>
      <c r="Q555" s="6"/>
      <c r="R555" s="46"/>
      <c r="S555" s="46"/>
      <c r="T555" s="21"/>
      <c r="U555" s="21" t="s">
        <v>1093</v>
      </c>
      <c r="V555" s="260" t="s">
        <v>1553</v>
      </c>
      <c r="W555" s="261" t="s">
        <v>1553</v>
      </c>
      <c r="X555" s="38" t="str">
        <f>"*"</f>
        <v>*</v>
      </c>
    </row>
    <row r="556" spans="1:24" x14ac:dyDescent="0.3">
      <c r="A556" s="2">
        <v>106375</v>
      </c>
      <c r="B556" s="3" t="s">
        <v>406</v>
      </c>
      <c r="C556" s="5" t="s">
        <v>3</v>
      </c>
      <c r="D556" s="25">
        <v>51</v>
      </c>
      <c r="E556" s="26">
        <v>17</v>
      </c>
      <c r="F556" s="16">
        <v>12</v>
      </c>
      <c r="G556" s="22">
        <v>61</v>
      </c>
      <c r="H556" s="22">
        <v>730</v>
      </c>
      <c r="I556" s="6">
        <v>43322</v>
      </c>
      <c r="J556" s="7">
        <v>200</v>
      </c>
      <c r="K556" s="8">
        <v>2017</v>
      </c>
      <c r="L556" s="6">
        <v>43425</v>
      </c>
      <c r="M556" s="5"/>
      <c r="N556" s="6">
        <v>43684</v>
      </c>
      <c r="O556" s="3" t="s">
        <v>1347</v>
      </c>
      <c r="P556" s="3" t="s">
        <v>1526</v>
      </c>
      <c r="Q556" s="6">
        <v>43657</v>
      </c>
      <c r="R556" s="46"/>
      <c r="S556" s="46" t="s">
        <v>1380</v>
      </c>
      <c r="T556" s="50" t="s">
        <v>1573</v>
      </c>
      <c r="U556" s="21" t="s">
        <v>1380</v>
      </c>
      <c r="V556" s="260" t="s">
        <v>1551</v>
      </c>
      <c r="W556" s="261">
        <v>43684.325115740743</v>
      </c>
      <c r="X556" s="38" t="s">
        <v>1555</v>
      </c>
    </row>
    <row r="557" spans="1:24" x14ac:dyDescent="0.3">
      <c r="A557" s="2">
        <v>106376</v>
      </c>
      <c r="B557" s="3" t="s">
        <v>407</v>
      </c>
      <c r="C557" s="5" t="s">
        <v>3</v>
      </c>
      <c r="D557" s="25">
        <v>51</v>
      </c>
      <c r="E557" s="26">
        <v>17</v>
      </c>
      <c r="F557" s="16">
        <v>12</v>
      </c>
      <c r="G557" s="22">
        <v>100</v>
      </c>
      <c r="H557" s="22">
        <v>1200</v>
      </c>
      <c r="I557" s="6">
        <v>43322</v>
      </c>
      <c r="J557" s="7">
        <v>200</v>
      </c>
      <c r="K557" s="8">
        <v>2017</v>
      </c>
      <c r="L557" s="6">
        <v>43425</v>
      </c>
      <c r="M557" s="5"/>
      <c r="N557" s="6">
        <v>43684</v>
      </c>
      <c r="O557" s="3" t="s">
        <v>1347</v>
      </c>
      <c r="P557" s="3" t="s">
        <v>1526</v>
      </c>
      <c r="Q557" s="6">
        <v>43657</v>
      </c>
      <c r="R557" s="46"/>
      <c r="S557" s="46" t="s">
        <v>1380</v>
      </c>
      <c r="T557" s="50" t="s">
        <v>1573</v>
      </c>
      <c r="U557" s="21" t="s">
        <v>1380</v>
      </c>
      <c r="V557" s="260" t="s">
        <v>1551</v>
      </c>
      <c r="W557" s="261">
        <v>43684.325555555559</v>
      </c>
      <c r="X557" s="38" t="s">
        <v>1555</v>
      </c>
    </row>
    <row r="558" spans="1:24" x14ac:dyDescent="0.3">
      <c r="A558" s="2">
        <v>106408</v>
      </c>
      <c r="B558" s="3" t="s">
        <v>692</v>
      </c>
      <c r="C558" s="5" t="s">
        <v>3</v>
      </c>
      <c r="D558" s="25"/>
      <c r="E558" s="26"/>
      <c r="F558" s="16">
        <v>12</v>
      </c>
      <c r="G558" s="22">
        <v>0</v>
      </c>
      <c r="H558" s="22">
        <v>0</v>
      </c>
      <c r="I558" s="6">
        <v>42979</v>
      </c>
      <c r="J558" s="7">
        <v>58</v>
      </c>
      <c r="K558" s="8">
        <v>2018</v>
      </c>
      <c r="L558" s="6">
        <v>43532</v>
      </c>
      <c r="M558" s="5"/>
      <c r="N558" s="6">
        <v>43516</v>
      </c>
      <c r="O558" s="3" t="s">
        <v>1316</v>
      </c>
      <c r="P558" s="3"/>
      <c r="Q558" s="6"/>
      <c r="R558" s="46"/>
      <c r="S558" s="46"/>
      <c r="T558" s="21"/>
      <c r="U558" s="21" t="s">
        <v>1093</v>
      </c>
      <c r="V558" s="260" t="s">
        <v>1553</v>
      </c>
      <c r="W558" s="261" t="s">
        <v>1553</v>
      </c>
      <c r="X558" s="38" t="str">
        <f>"*"</f>
        <v>*</v>
      </c>
    </row>
    <row r="559" spans="1:24" x14ac:dyDescent="0.3">
      <c r="A559" s="2">
        <v>106408</v>
      </c>
      <c r="B559" s="3" t="s">
        <v>692</v>
      </c>
      <c r="C559" s="5" t="s">
        <v>3</v>
      </c>
      <c r="D559" s="25">
        <v>55</v>
      </c>
      <c r="E559" s="26">
        <v>32</v>
      </c>
      <c r="F559" s="16">
        <v>12</v>
      </c>
      <c r="G559" s="22">
        <v>0</v>
      </c>
      <c r="H559" s="22">
        <v>0</v>
      </c>
      <c r="I559" s="6">
        <v>43454</v>
      </c>
      <c r="J559" s="7">
        <v>58</v>
      </c>
      <c r="K559" s="8">
        <v>2018</v>
      </c>
      <c r="L559" s="6">
        <v>43532</v>
      </c>
      <c r="M559" s="5"/>
      <c r="N559" s="6">
        <v>43682</v>
      </c>
      <c r="O559" s="3" t="s">
        <v>1316</v>
      </c>
      <c r="P559" s="3"/>
      <c r="Q559" s="6" t="s">
        <v>1380</v>
      </c>
      <c r="R559" s="46"/>
      <c r="S559" s="46" t="s">
        <v>1380</v>
      </c>
      <c r="T559" s="50" t="s">
        <v>1380</v>
      </c>
      <c r="U559" s="21" t="s">
        <v>1093</v>
      </c>
      <c r="V559" s="260" t="s">
        <v>1551</v>
      </c>
      <c r="W559" s="261">
        <v>43627.6012962963</v>
      </c>
      <c r="X559" s="38" t="s">
        <v>1555</v>
      </c>
    </row>
    <row r="560" spans="1:24" x14ac:dyDescent="0.3">
      <c r="A560" s="2">
        <v>106414</v>
      </c>
      <c r="B560" s="3" t="s">
        <v>693</v>
      </c>
      <c r="C560" s="5" t="s">
        <v>3</v>
      </c>
      <c r="D560" s="25"/>
      <c r="E560" s="26"/>
      <c r="F560" s="16">
        <v>12</v>
      </c>
      <c r="G560" s="22">
        <v>50</v>
      </c>
      <c r="H560" s="22">
        <v>600</v>
      </c>
      <c r="I560" s="6">
        <v>42979</v>
      </c>
      <c r="J560" s="7">
        <v>58</v>
      </c>
      <c r="K560" s="8">
        <v>2018</v>
      </c>
      <c r="L560" s="6">
        <v>43532</v>
      </c>
      <c r="M560" s="5"/>
      <c r="N560" s="6">
        <v>43516</v>
      </c>
      <c r="O560" s="3" t="s">
        <v>1316</v>
      </c>
      <c r="P560" s="3"/>
      <c r="Q560" s="6"/>
      <c r="R560" s="46"/>
      <c r="S560" s="46"/>
      <c r="T560" s="21"/>
      <c r="U560" s="21" t="s">
        <v>1093</v>
      </c>
      <c r="V560" s="260" t="s">
        <v>1553</v>
      </c>
      <c r="W560" s="261" t="s">
        <v>1553</v>
      </c>
      <c r="X560" s="38" t="str">
        <f>"*"</f>
        <v>*</v>
      </c>
    </row>
    <row r="561" spans="1:24" x14ac:dyDescent="0.3">
      <c r="A561" s="2">
        <v>106414</v>
      </c>
      <c r="B561" s="3" t="s">
        <v>693</v>
      </c>
      <c r="C561" s="5" t="s">
        <v>3</v>
      </c>
      <c r="D561" s="25">
        <v>55</v>
      </c>
      <c r="E561" s="26">
        <v>32</v>
      </c>
      <c r="F561" s="16">
        <v>12</v>
      </c>
      <c r="G561" s="22">
        <v>100</v>
      </c>
      <c r="H561" s="22">
        <v>1200</v>
      </c>
      <c r="I561" s="6">
        <v>43454</v>
      </c>
      <c r="J561" s="7">
        <v>58</v>
      </c>
      <c r="K561" s="8">
        <v>2018</v>
      </c>
      <c r="L561" s="6">
        <v>43532</v>
      </c>
      <c r="M561" s="5"/>
      <c r="N561" s="6">
        <v>43682</v>
      </c>
      <c r="O561" s="3" t="s">
        <v>1540</v>
      </c>
      <c r="P561" s="3" t="s">
        <v>1534</v>
      </c>
      <c r="Q561" s="6">
        <v>43634</v>
      </c>
      <c r="R561" s="46"/>
      <c r="S561" s="46" t="s">
        <v>1380</v>
      </c>
      <c r="T561" s="50" t="s">
        <v>1815</v>
      </c>
      <c r="U561" s="21" t="s">
        <v>1093</v>
      </c>
      <c r="V561" s="260" t="s">
        <v>1551</v>
      </c>
      <c r="W561" s="261">
        <v>43682.688472222224</v>
      </c>
      <c r="X561" s="38" t="s">
        <v>1555</v>
      </c>
    </row>
    <row r="562" spans="1:24" x14ac:dyDescent="0.3">
      <c r="A562" s="2">
        <v>106708</v>
      </c>
      <c r="B562" s="3" t="s">
        <v>1004</v>
      </c>
      <c r="C562" s="5" t="s">
        <v>22</v>
      </c>
      <c r="D562" s="25"/>
      <c r="E562" s="26"/>
      <c r="F562" s="16">
        <v>12</v>
      </c>
      <c r="G562" s="22">
        <v>0</v>
      </c>
      <c r="H562" s="22">
        <v>0</v>
      </c>
      <c r="I562" s="6">
        <v>43322</v>
      </c>
      <c r="J562" s="7">
        <v>175</v>
      </c>
      <c r="K562" s="8">
        <v>2017</v>
      </c>
      <c r="L562" s="6">
        <v>43383</v>
      </c>
      <c r="M562" s="5"/>
      <c r="N562" s="6">
        <v>43685</v>
      </c>
      <c r="O562" s="3" t="s">
        <v>1368</v>
      </c>
      <c r="P562" s="3" t="s">
        <v>1688</v>
      </c>
      <c r="Q562" s="6">
        <v>43462</v>
      </c>
      <c r="R562" s="46"/>
      <c r="S562" s="46" t="s">
        <v>1380</v>
      </c>
      <c r="T562" s="50" t="s">
        <v>1687</v>
      </c>
      <c r="U562" s="21" t="s">
        <v>1941</v>
      </c>
      <c r="V562" s="260" t="s">
        <v>1551</v>
      </c>
      <c r="W562" s="261">
        <v>43685.467789351853</v>
      </c>
      <c r="X562" s="38" t="s">
        <v>1555</v>
      </c>
    </row>
    <row r="563" spans="1:24" x14ac:dyDescent="0.3">
      <c r="A563" s="2">
        <v>106709</v>
      </c>
      <c r="B563" s="3" t="s">
        <v>1005</v>
      </c>
      <c r="C563" s="5" t="s">
        <v>22</v>
      </c>
      <c r="D563" s="25"/>
      <c r="E563" s="26"/>
      <c r="F563" s="16">
        <v>12</v>
      </c>
      <c r="G563" s="22">
        <v>0</v>
      </c>
      <c r="H563" s="22">
        <v>0</v>
      </c>
      <c r="I563" s="6">
        <v>43322</v>
      </c>
      <c r="J563" s="7">
        <v>175</v>
      </c>
      <c r="K563" s="8">
        <v>2017</v>
      </c>
      <c r="L563" s="6">
        <v>43383</v>
      </c>
      <c r="M563" s="5"/>
      <c r="N563" s="6">
        <v>43685</v>
      </c>
      <c r="O563" s="3" t="s">
        <v>1368</v>
      </c>
      <c r="P563" s="3" t="s">
        <v>1688</v>
      </c>
      <c r="Q563" s="6">
        <v>43462</v>
      </c>
      <c r="R563" s="46"/>
      <c r="S563" s="46" t="s">
        <v>1380</v>
      </c>
      <c r="T563" s="50" t="s">
        <v>1687</v>
      </c>
      <c r="U563" s="21" t="s">
        <v>1941</v>
      </c>
      <c r="V563" s="260" t="s">
        <v>1551</v>
      </c>
      <c r="W563" s="261">
        <v>43685.467789351853</v>
      </c>
      <c r="X563" s="38" t="s">
        <v>1555</v>
      </c>
    </row>
    <row r="564" spans="1:24" x14ac:dyDescent="0.3">
      <c r="A564" s="2">
        <v>106710</v>
      </c>
      <c r="B564" s="3" t="s">
        <v>1006</v>
      </c>
      <c r="C564" s="5" t="s">
        <v>22</v>
      </c>
      <c r="D564" s="25"/>
      <c r="E564" s="26"/>
      <c r="F564" s="16">
        <v>12</v>
      </c>
      <c r="G564" s="22">
        <v>0</v>
      </c>
      <c r="H564" s="22">
        <v>0</v>
      </c>
      <c r="I564" s="6">
        <v>43322</v>
      </c>
      <c r="J564" s="7">
        <v>175</v>
      </c>
      <c r="K564" s="8">
        <v>2017</v>
      </c>
      <c r="L564" s="6">
        <v>43383</v>
      </c>
      <c r="M564" s="5"/>
      <c r="N564" s="6">
        <v>43685</v>
      </c>
      <c r="O564" s="3" t="s">
        <v>1368</v>
      </c>
      <c r="P564" s="3" t="s">
        <v>1688</v>
      </c>
      <c r="Q564" s="6">
        <v>43462</v>
      </c>
      <c r="R564" s="46"/>
      <c r="S564" s="46" t="s">
        <v>1380</v>
      </c>
      <c r="T564" s="50" t="s">
        <v>1687</v>
      </c>
      <c r="U564" s="21" t="s">
        <v>1941</v>
      </c>
      <c r="V564" s="260" t="s">
        <v>1551</v>
      </c>
      <c r="W564" s="261">
        <v>43685.467789351853</v>
      </c>
      <c r="X564" s="38" t="s">
        <v>1555</v>
      </c>
    </row>
    <row r="565" spans="1:24" x14ac:dyDescent="0.3">
      <c r="A565" s="2">
        <v>107039</v>
      </c>
      <c r="B565" s="3" t="s">
        <v>694</v>
      </c>
      <c r="C565" s="5" t="s">
        <v>3</v>
      </c>
      <c r="D565" s="25"/>
      <c r="E565" s="26"/>
      <c r="F565" s="16">
        <v>12</v>
      </c>
      <c r="G565" s="22">
        <v>0</v>
      </c>
      <c r="H565" s="22">
        <v>0</v>
      </c>
      <c r="I565" s="6">
        <v>42979</v>
      </c>
      <c r="J565" s="7">
        <v>58</v>
      </c>
      <c r="K565" s="8">
        <v>2018</v>
      </c>
      <c r="L565" s="6">
        <v>43532</v>
      </c>
      <c r="M565" s="5"/>
      <c r="N565" s="6">
        <v>43516</v>
      </c>
      <c r="O565" s="3" t="s">
        <v>1316</v>
      </c>
      <c r="P565" s="3"/>
      <c r="Q565" s="6"/>
      <c r="R565" s="46"/>
      <c r="S565" s="46"/>
      <c r="T565" s="21"/>
      <c r="U565" s="21" t="s">
        <v>1093</v>
      </c>
      <c r="V565" s="260" t="s">
        <v>1553</v>
      </c>
      <c r="W565" s="261" t="s">
        <v>1553</v>
      </c>
      <c r="X565" s="38" t="str">
        <f>"*"</f>
        <v>*</v>
      </c>
    </row>
    <row r="566" spans="1:24" x14ac:dyDescent="0.3">
      <c r="A566" s="2">
        <v>107148</v>
      </c>
      <c r="B566" s="3" t="s">
        <v>695</v>
      </c>
      <c r="C566" s="5" t="s">
        <v>3</v>
      </c>
      <c r="D566" s="25"/>
      <c r="E566" s="26"/>
      <c r="F566" s="16">
        <v>12</v>
      </c>
      <c r="G566" s="22">
        <v>0</v>
      </c>
      <c r="H566" s="22">
        <v>0</v>
      </c>
      <c r="I566" s="6">
        <v>42979</v>
      </c>
      <c r="J566" s="7">
        <v>58</v>
      </c>
      <c r="K566" s="8">
        <v>2018</v>
      </c>
      <c r="L566" s="6">
        <v>43532</v>
      </c>
      <c r="M566" s="5"/>
      <c r="N566" s="6">
        <v>43516</v>
      </c>
      <c r="O566" s="3" t="s">
        <v>1316</v>
      </c>
      <c r="P566" s="3"/>
      <c r="Q566" s="6"/>
      <c r="R566" s="46"/>
      <c r="S566" s="46"/>
      <c r="T566" s="21"/>
      <c r="U566" s="21" t="s">
        <v>1093</v>
      </c>
      <c r="V566" s="260" t="s">
        <v>1553</v>
      </c>
      <c r="W566" s="261" t="s">
        <v>1553</v>
      </c>
      <c r="X566" s="38" t="str">
        <f>"*"</f>
        <v>*</v>
      </c>
    </row>
    <row r="567" spans="1:24" x14ac:dyDescent="0.3">
      <c r="A567" s="2">
        <v>107149</v>
      </c>
      <c r="B567" s="3" t="s">
        <v>696</v>
      </c>
      <c r="C567" s="5" t="s">
        <v>3</v>
      </c>
      <c r="D567" s="25"/>
      <c r="E567" s="26"/>
      <c r="F567" s="16">
        <v>12</v>
      </c>
      <c r="G567" s="22">
        <v>0</v>
      </c>
      <c r="H567" s="22">
        <v>0</v>
      </c>
      <c r="I567" s="6">
        <v>42979</v>
      </c>
      <c r="J567" s="7">
        <v>58</v>
      </c>
      <c r="K567" s="8">
        <v>2018</v>
      </c>
      <c r="L567" s="6">
        <v>43532</v>
      </c>
      <c r="M567" s="5"/>
      <c r="N567" s="6">
        <v>43516</v>
      </c>
      <c r="O567" s="3" t="s">
        <v>1316</v>
      </c>
      <c r="P567" s="3"/>
      <c r="Q567" s="6"/>
      <c r="R567" s="46"/>
      <c r="S567" s="46"/>
      <c r="T567" s="21"/>
      <c r="U567" s="21" t="s">
        <v>1093</v>
      </c>
      <c r="V567" s="260" t="s">
        <v>1553</v>
      </c>
      <c r="W567" s="261" t="s">
        <v>1553</v>
      </c>
      <c r="X567" s="38" t="str">
        <f>"*"</f>
        <v>*</v>
      </c>
    </row>
    <row r="568" spans="1:24" x14ac:dyDescent="0.3">
      <c r="A568" s="2">
        <v>107401</v>
      </c>
      <c r="B568" s="3" t="s">
        <v>46</v>
      </c>
      <c r="C568" s="5" t="s">
        <v>3</v>
      </c>
      <c r="D568" s="25">
        <v>61</v>
      </c>
      <c r="E568" s="26">
        <v>8</v>
      </c>
      <c r="F568" s="16">
        <v>12</v>
      </c>
      <c r="G568" s="22">
        <v>7</v>
      </c>
      <c r="H568" s="22">
        <v>80</v>
      </c>
      <c r="I568" s="6">
        <v>43307</v>
      </c>
      <c r="J568" s="7">
        <v>169</v>
      </c>
      <c r="K568" s="8">
        <v>2017</v>
      </c>
      <c r="L568" s="6">
        <v>43378</v>
      </c>
      <c r="M568" s="5"/>
      <c r="N568" s="6">
        <v>43675</v>
      </c>
      <c r="O568" s="3" t="s">
        <v>1316</v>
      </c>
      <c r="P568" s="3" t="s">
        <v>1662</v>
      </c>
      <c r="Q568" s="6">
        <v>43437</v>
      </c>
      <c r="R568" s="46"/>
      <c r="S568" s="46" t="s">
        <v>1380</v>
      </c>
      <c r="T568" s="50" t="s">
        <v>1661</v>
      </c>
      <c r="U568" s="21" t="s">
        <v>1380</v>
      </c>
      <c r="V568" s="260" t="s">
        <v>1551</v>
      </c>
      <c r="W568" s="261">
        <v>43675.479641203703</v>
      </c>
      <c r="X568" s="38" t="s">
        <v>1555</v>
      </c>
    </row>
    <row r="569" spans="1:24" x14ac:dyDescent="0.3">
      <c r="A569" s="2">
        <v>107401</v>
      </c>
      <c r="B569" s="3" t="s">
        <v>46</v>
      </c>
      <c r="C569" s="5" t="s">
        <v>3</v>
      </c>
      <c r="D569" s="25">
        <v>61</v>
      </c>
      <c r="E569" s="26">
        <v>8</v>
      </c>
      <c r="F569" s="16">
        <v>12</v>
      </c>
      <c r="G569" s="22">
        <v>7</v>
      </c>
      <c r="H569" s="22">
        <v>80</v>
      </c>
      <c r="I569" s="6">
        <v>43307</v>
      </c>
      <c r="J569" s="7">
        <v>228</v>
      </c>
      <c r="K569" s="8">
        <v>2018</v>
      </c>
      <c r="L569" s="6">
        <v>43787</v>
      </c>
      <c r="M569" s="5"/>
      <c r="N569" s="6">
        <v>43684</v>
      </c>
      <c r="O569" s="3" t="s">
        <v>1660</v>
      </c>
      <c r="P569" s="3" t="s">
        <v>1662</v>
      </c>
      <c r="Q569" s="6">
        <v>43437</v>
      </c>
      <c r="R569" s="46"/>
      <c r="S569" s="46" t="s">
        <v>1380</v>
      </c>
      <c r="T569" s="50" t="s">
        <v>1661</v>
      </c>
      <c r="U569" s="21" t="s">
        <v>1560</v>
      </c>
      <c r="V569" s="260" t="s">
        <v>1551</v>
      </c>
      <c r="W569" s="261">
        <v>43675.479722222219</v>
      </c>
      <c r="X569" s="38" t="s">
        <v>1555</v>
      </c>
    </row>
    <row r="570" spans="1:24" x14ac:dyDescent="0.3">
      <c r="A570" s="2">
        <v>107483</v>
      </c>
      <c r="B570" s="3" t="s">
        <v>697</v>
      </c>
      <c r="C570" s="5" t="s">
        <v>17</v>
      </c>
      <c r="D570" s="25"/>
      <c r="E570" s="26"/>
      <c r="F570" s="16">
        <v>12</v>
      </c>
      <c r="G570" s="22">
        <v>18.333333333333332</v>
      </c>
      <c r="H570" s="22">
        <v>220</v>
      </c>
      <c r="I570" s="6">
        <v>42979</v>
      </c>
      <c r="J570" s="7">
        <v>58</v>
      </c>
      <c r="K570" s="8">
        <v>2018</v>
      </c>
      <c r="L570" s="6">
        <v>43532</v>
      </c>
      <c r="M570" s="5"/>
      <c r="N570" s="6">
        <v>43516</v>
      </c>
      <c r="O570" s="3" t="s">
        <v>1316</v>
      </c>
      <c r="P570" s="3"/>
      <c r="Q570" s="6"/>
      <c r="R570" s="46"/>
      <c r="S570" s="46"/>
      <c r="T570" s="21"/>
      <c r="U570" s="21" t="s">
        <v>1093</v>
      </c>
      <c r="V570" s="260" t="s">
        <v>1553</v>
      </c>
      <c r="W570" s="261" t="s">
        <v>1553</v>
      </c>
      <c r="X570" s="38" t="str">
        <f>"*"</f>
        <v>*</v>
      </c>
    </row>
    <row r="571" spans="1:24" x14ac:dyDescent="0.3">
      <c r="A571" s="2">
        <v>107483</v>
      </c>
      <c r="B571" s="3" t="s">
        <v>697</v>
      </c>
      <c r="C571" s="5" t="s">
        <v>17</v>
      </c>
      <c r="D571" s="25">
        <v>55</v>
      </c>
      <c r="E571" s="26">
        <v>4</v>
      </c>
      <c r="F571" s="16">
        <v>12</v>
      </c>
      <c r="G571" s="22">
        <v>25</v>
      </c>
      <c r="H571" s="22">
        <v>300</v>
      </c>
      <c r="I571" s="6">
        <v>43454</v>
      </c>
      <c r="J571" s="7">
        <v>58</v>
      </c>
      <c r="K571" s="8">
        <v>2018</v>
      </c>
      <c r="L571" s="6">
        <v>43532</v>
      </c>
      <c r="M571" s="5"/>
      <c r="N571" s="6">
        <v>43682</v>
      </c>
      <c r="O571" s="3" t="s">
        <v>1540</v>
      </c>
      <c r="P571" s="3" t="s">
        <v>1534</v>
      </c>
      <c r="Q571" s="6">
        <v>43634</v>
      </c>
      <c r="R571" s="46"/>
      <c r="S571" s="46" t="s">
        <v>1380</v>
      </c>
      <c r="T571" s="50" t="s">
        <v>1815</v>
      </c>
      <c r="U571" s="21" t="s">
        <v>1093</v>
      </c>
      <c r="V571" s="260" t="s">
        <v>1551</v>
      </c>
      <c r="W571" s="261">
        <v>43682.689814814818</v>
      </c>
      <c r="X571" s="38" t="s">
        <v>1555</v>
      </c>
    </row>
    <row r="572" spans="1:24" x14ac:dyDescent="0.3">
      <c r="A572" s="2">
        <v>107713</v>
      </c>
      <c r="B572" s="3" t="s">
        <v>502</v>
      </c>
      <c r="C572" s="5" t="s">
        <v>47</v>
      </c>
      <c r="D572" s="25"/>
      <c r="E572" s="26"/>
      <c r="F572" s="16">
        <v>12</v>
      </c>
      <c r="G572" s="22">
        <v>0</v>
      </c>
      <c r="H572" s="22">
        <v>0</v>
      </c>
      <c r="I572" s="6">
        <v>43069</v>
      </c>
      <c r="J572" s="7">
        <v>78</v>
      </c>
      <c r="K572" s="8">
        <v>2018</v>
      </c>
      <c r="L572" s="6">
        <v>43549</v>
      </c>
      <c r="M572" s="5"/>
      <c r="N572" s="6">
        <v>43516</v>
      </c>
      <c r="O572" s="3" t="s">
        <v>1316</v>
      </c>
      <c r="P572" s="3"/>
      <c r="Q572" s="6"/>
      <c r="R572" s="46"/>
      <c r="S572" s="46"/>
      <c r="T572" s="21"/>
      <c r="U572" s="21" t="s">
        <v>1110</v>
      </c>
      <c r="V572" s="260" t="s">
        <v>1553</v>
      </c>
      <c r="W572" s="261" t="s">
        <v>1553</v>
      </c>
      <c r="X572" s="38" t="str">
        <f>"*"</f>
        <v>*</v>
      </c>
    </row>
    <row r="573" spans="1:24" x14ac:dyDescent="0.3">
      <c r="A573" s="2">
        <v>107889</v>
      </c>
      <c r="B573" s="3" t="s">
        <v>698</v>
      </c>
      <c r="C573" s="5" t="s">
        <v>17</v>
      </c>
      <c r="D573" s="25"/>
      <c r="E573" s="26"/>
      <c r="F573" s="16">
        <v>12</v>
      </c>
      <c r="G573" s="22">
        <v>6.666666666666667</v>
      </c>
      <c r="H573" s="22">
        <v>80</v>
      </c>
      <c r="I573" s="6">
        <v>42979</v>
      </c>
      <c r="J573" s="7">
        <v>58</v>
      </c>
      <c r="K573" s="8">
        <v>2018</v>
      </c>
      <c r="L573" s="6">
        <v>43532</v>
      </c>
      <c r="M573" s="5"/>
      <c r="N573" s="6">
        <v>43516</v>
      </c>
      <c r="O573" s="3" t="s">
        <v>1316</v>
      </c>
      <c r="P573" s="3"/>
      <c r="Q573" s="6"/>
      <c r="R573" s="46"/>
      <c r="S573" s="46"/>
      <c r="T573" s="21"/>
      <c r="U573" s="21" t="s">
        <v>1093</v>
      </c>
      <c r="V573" s="260" t="s">
        <v>1553</v>
      </c>
      <c r="W573" s="261" t="s">
        <v>1553</v>
      </c>
      <c r="X573" s="38" t="str">
        <f>"*"</f>
        <v>*</v>
      </c>
    </row>
    <row r="574" spans="1:24" x14ac:dyDescent="0.3">
      <c r="A574" s="2">
        <v>107889</v>
      </c>
      <c r="B574" s="3" t="s">
        <v>698</v>
      </c>
      <c r="C574" s="5" t="s">
        <v>17</v>
      </c>
      <c r="D574" s="25">
        <v>55</v>
      </c>
      <c r="E574" s="26">
        <v>9</v>
      </c>
      <c r="F574" s="16">
        <v>12</v>
      </c>
      <c r="G574" s="22">
        <v>21</v>
      </c>
      <c r="H574" s="22">
        <v>250</v>
      </c>
      <c r="I574" s="6">
        <v>43454</v>
      </c>
      <c r="J574" s="7">
        <v>58</v>
      </c>
      <c r="K574" s="8">
        <v>2018</v>
      </c>
      <c r="L574" s="6">
        <v>43532</v>
      </c>
      <c r="M574" s="5"/>
      <c r="N574" s="6">
        <v>43608</v>
      </c>
      <c r="O574" s="3" t="s">
        <v>1316</v>
      </c>
      <c r="P574" s="3" t="s">
        <v>1534</v>
      </c>
      <c r="Q574" s="6">
        <v>43593</v>
      </c>
      <c r="R574" s="46"/>
      <c r="S574" s="46"/>
      <c r="T574" s="21"/>
      <c r="U574" s="21" t="s">
        <v>1535</v>
      </c>
      <c r="V574" s="260" t="s">
        <v>1551</v>
      </c>
      <c r="W574" s="261">
        <v>43608.383171296293</v>
      </c>
      <c r="X574" s="38" t="s">
        <v>1555</v>
      </c>
    </row>
    <row r="575" spans="1:24" x14ac:dyDescent="0.3">
      <c r="A575" s="2">
        <v>108393</v>
      </c>
      <c r="B575" s="3" t="s">
        <v>1092</v>
      </c>
      <c r="C575" s="5" t="s">
        <v>3</v>
      </c>
      <c r="D575" s="25">
        <v>55</v>
      </c>
      <c r="E575" s="26">
        <v>26</v>
      </c>
      <c r="F575" s="16">
        <v>12</v>
      </c>
      <c r="G575" s="22">
        <v>10</v>
      </c>
      <c r="H575" s="22">
        <v>120</v>
      </c>
      <c r="I575" s="6">
        <v>43454</v>
      </c>
      <c r="J575" s="7">
        <v>58</v>
      </c>
      <c r="K575" s="8">
        <v>2018</v>
      </c>
      <c r="L575" s="6">
        <v>43532</v>
      </c>
      <c r="M575" s="5"/>
      <c r="N575" s="6">
        <v>43682</v>
      </c>
      <c r="O575" s="3" t="s">
        <v>1540</v>
      </c>
      <c r="P575" s="3" t="s">
        <v>1534</v>
      </c>
      <c r="Q575" s="6">
        <v>43634</v>
      </c>
      <c r="R575" s="46"/>
      <c r="S575" s="46" t="s">
        <v>1380</v>
      </c>
      <c r="T575" s="50" t="s">
        <v>1815</v>
      </c>
      <c r="U575" s="21" t="s">
        <v>1093</v>
      </c>
      <c r="V575" s="260" t="s">
        <v>1551</v>
      </c>
      <c r="W575" s="261">
        <v>43682.69054398148</v>
      </c>
      <c r="X575" s="38" t="s">
        <v>1555</v>
      </c>
    </row>
    <row r="576" spans="1:24" x14ac:dyDescent="0.3">
      <c r="A576" s="2">
        <v>108441</v>
      </c>
      <c r="B576" s="3" t="s">
        <v>449</v>
      </c>
      <c r="C576" s="5" t="s">
        <v>3</v>
      </c>
      <c r="D576" s="25">
        <v>55</v>
      </c>
      <c r="E576" s="26">
        <v>65</v>
      </c>
      <c r="F576" s="16">
        <v>12</v>
      </c>
      <c r="G576" s="22">
        <v>7</v>
      </c>
      <c r="H576" s="22">
        <v>80</v>
      </c>
      <c r="I576" s="6">
        <v>43319</v>
      </c>
      <c r="J576" s="7"/>
      <c r="K576" s="8"/>
      <c r="L576" s="6"/>
      <c r="M576" s="5"/>
      <c r="N576" s="6">
        <v>43679</v>
      </c>
      <c r="O576" s="3" t="s">
        <v>1336</v>
      </c>
      <c r="P576" s="3" t="s">
        <v>1697</v>
      </c>
      <c r="Q576" s="6">
        <v>43487</v>
      </c>
      <c r="R576" s="46"/>
      <c r="S576" s="46" t="s">
        <v>1380</v>
      </c>
      <c r="T576" s="50" t="s">
        <v>1696</v>
      </c>
      <c r="U576" s="21" t="s">
        <v>1380</v>
      </c>
      <c r="V576" s="260" t="s">
        <v>1551</v>
      </c>
      <c r="W576" s="261">
        <v>43679.454722222225</v>
      </c>
      <c r="X576" s="38" t="s">
        <v>1555</v>
      </c>
    </row>
    <row r="577" spans="1:24" x14ac:dyDescent="0.3">
      <c r="A577" s="2">
        <v>108463</v>
      </c>
      <c r="B577" s="3" t="s">
        <v>57</v>
      </c>
      <c r="C577" s="5" t="s">
        <v>47</v>
      </c>
      <c r="D577" s="25"/>
      <c r="E577" s="26"/>
      <c r="F577" s="16">
        <v>12</v>
      </c>
      <c r="G577" s="22">
        <v>150</v>
      </c>
      <c r="H577" s="22">
        <v>1800</v>
      </c>
      <c r="I577" s="6">
        <v>43069</v>
      </c>
      <c r="J577" s="7">
        <v>78</v>
      </c>
      <c r="K577" s="8">
        <v>2018</v>
      </c>
      <c r="L577" s="6">
        <v>43549</v>
      </c>
      <c r="M577" s="5"/>
      <c r="N577" s="6">
        <v>43516</v>
      </c>
      <c r="O577" s="3" t="s">
        <v>1316</v>
      </c>
      <c r="P577" s="3"/>
      <c r="Q577" s="6"/>
      <c r="R577" s="46"/>
      <c r="S577" s="46"/>
      <c r="T577" s="21"/>
      <c r="U577" s="21" t="s">
        <v>1110</v>
      </c>
      <c r="V577" s="260" t="s">
        <v>1553</v>
      </c>
      <c r="W577" s="261" t="s">
        <v>1553</v>
      </c>
      <c r="X577" s="38" t="str">
        <f>"*"</f>
        <v>*</v>
      </c>
    </row>
    <row r="578" spans="1:24" x14ac:dyDescent="0.3">
      <c r="A578" s="2">
        <v>108711</v>
      </c>
      <c r="B578" s="3" t="s">
        <v>133</v>
      </c>
      <c r="C578" s="5" t="s">
        <v>17</v>
      </c>
      <c r="D578" s="25">
        <v>61</v>
      </c>
      <c r="E578" s="26">
        <v>10</v>
      </c>
      <c r="F578" s="16">
        <v>12</v>
      </c>
      <c r="G578" s="22">
        <v>7</v>
      </c>
      <c r="H578" s="22">
        <v>80</v>
      </c>
      <c r="I578" s="6">
        <v>43307</v>
      </c>
      <c r="J578" s="7">
        <v>169</v>
      </c>
      <c r="K578" s="8">
        <v>2017</v>
      </c>
      <c r="L578" s="6">
        <v>43378</v>
      </c>
      <c r="M578" s="5"/>
      <c r="N578" s="6">
        <v>43675</v>
      </c>
      <c r="O578" s="3" t="s">
        <v>1316</v>
      </c>
      <c r="P578" s="3" t="s">
        <v>1662</v>
      </c>
      <c r="Q578" s="6">
        <v>43437</v>
      </c>
      <c r="R578" s="46"/>
      <c r="S578" s="46" t="s">
        <v>1380</v>
      </c>
      <c r="T578" s="50" t="s">
        <v>1661</v>
      </c>
      <c r="U578" s="21" t="s">
        <v>1380</v>
      </c>
      <c r="V578" s="260" t="s">
        <v>1551</v>
      </c>
      <c r="W578" s="261">
        <v>43675.480138888888</v>
      </c>
      <c r="X578" s="38" t="s">
        <v>1555</v>
      </c>
    </row>
    <row r="579" spans="1:24" x14ac:dyDescent="0.3">
      <c r="A579" s="2">
        <v>108711</v>
      </c>
      <c r="B579" s="3" t="s">
        <v>133</v>
      </c>
      <c r="C579" s="5" t="s">
        <v>17</v>
      </c>
      <c r="D579" s="25">
        <v>61</v>
      </c>
      <c r="E579" s="26">
        <v>10</v>
      </c>
      <c r="F579" s="16">
        <v>12</v>
      </c>
      <c r="G579" s="22">
        <v>7</v>
      </c>
      <c r="H579" s="22">
        <v>80</v>
      </c>
      <c r="I579" s="6">
        <v>43307</v>
      </c>
      <c r="J579" s="7">
        <v>228</v>
      </c>
      <c r="K579" s="8">
        <v>2018</v>
      </c>
      <c r="L579" s="6">
        <v>43787</v>
      </c>
      <c r="M579" s="5"/>
      <c r="N579" s="6">
        <v>43684</v>
      </c>
      <c r="O579" s="3" t="s">
        <v>1660</v>
      </c>
      <c r="P579" s="3" t="s">
        <v>1662</v>
      </c>
      <c r="Q579" s="6">
        <v>43437</v>
      </c>
      <c r="R579" s="46"/>
      <c r="S579" s="46" t="s">
        <v>1380</v>
      </c>
      <c r="T579" s="50" t="s">
        <v>1661</v>
      </c>
      <c r="U579" s="21" t="s">
        <v>1560</v>
      </c>
      <c r="V579" s="260" t="s">
        <v>1551</v>
      </c>
      <c r="W579" s="261">
        <v>43675.480219907404</v>
      </c>
      <c r="X579" s="38" t="s">
        <v>1555</v>
      </c>
    </row>
    <row r="580" spans="1:24" x14ac:dyDescent="0.3">
      <c r="A580" s="2">
        <v>109848</v>
      </c>
      <c r="B580" s="3" t="s">
        <v>1036</v>
      </c>
      <c r="C580" s="5" t="s">
        <v>223</v>
      </c>
      <c r="D580" s="25"/>
      <c r="E580" s="26"/>
      <c r="F580" s="16">
        <v>12</v>
      </c>
      <c r="G580" s="22">
        <v>16.666666666666668</v>
      </c>
      <c r="H580" s="22">
        <v>200</v>
      </c>
      <c r="I580" s="6">
        <v>43278</v>
      </c>
      <c r="J580" s="7">
        <v>34</v>
      </c>
      <c r="K580" s="8">
        <v>2018</v>
      </c>
      <c r="L580" s="6">
        <v>43515</v>
      </c>
      <c r="M580" s="5"/>
      <c r="N580" s="6">
        <v>43516</v>
      </c>
      <c r="O580" s="3" t="s">
        <v>1357</v>
      </c>
      <c r="P580" s="3"/>
      <c r="Q580" s="6"/>
      <c r="R580" s="46"/>
      <c r="S580" s="46"/>
      <c r="T580" s="21"/>
      <c r="U580" s="21" t="s">
        <v>1089</v>
      </c>
      <c r="V580" s="260" t="s">
        <v>1553</v>
      </c>
      <c r="W580" s="261" t="s">
        <v>1553</v>
      </c>
      <c r="X580" s="38" t="str">
        <f>"*"</f>
        <v>*</v>
      </c>
    </row>
    <row r="581" spans="1:24" x14ac:dyDescent="0.3">
      <c r="A581" s="2">
        <v>109848</v>
      </c>
      <c r="B581" s="3" t="s">
        <v>222</v>
      </c>
      <c r="C581" s="5" t="s">
        <v>223</v>
      </c>
      <c r="D581" s="25">
        <v>76</v>
      </c>
      <c r="E581" s="26">
        <v>9</v>
      </c>
      <c r="F581" s="16">
        <v>12</v>
      </c>
      <c r="G581" s="22">
        <v>10</v>
      </c>
      <c r="H581" s="22">
        <v>120</v>
      </c>
      <c r="I581" s="6">
        <v>43434</v>
      </c>
      <c r="J581" s="7">
        <v>34</v>
      </c>
      <c r="K581" s="8">
        <v>2018</v>
      </c>
      <c r="L581" s="6">
        <v>43515</v>
      </c>
      <c r="M581" s="5"/>
      <c r="N581" s="6">
        <v>43606</v>
      </c>
      <c r="O581" s="3" t="s">
        <v>1357</v>
      </c>
      <c r="P581" s="3" t="s">
        <v>1557</v>
      </c>
      <c r="Q581" s="6">
        <v>43605</v>
      </c>
      <c r="R581" s="46"/>
      <c r="S581" s="46"/>
      <c r="T581" s="21"/>
      <c r="U581" s="21" t="s">
        <v>1535</v>
      </c>
      <c r="V581" s="260" t="s">
        <v>1551</v>
      </c>
      <c r="W581" s="261">
        <v>43606.665300925924</v>
      </c>
      <c r="X581" s="38" t="s">
        <v>1555</v>
      </c>
    </row>
    <row r="582" spans="1:24" x14ac:dyDescent="0.3">
      <c r="A582" s="2">
        <v>109913</v>
      </c>
      <c r="B582" s="3" t="s">
        <v>533</v>
      </c>
      <c r="C582" s="5" t="s">
        <v>19</v>
      </c>
      <c r="D582" s="25"/>
      <c r="E582" s="26"/>
      <c r="F582" s="16">
        <v>12</v>
      </c>
      <c r="G582" s="22">
        <v>0</v>
      </c>
      <c r="H582" s="22">
        <v>0</v>
      </c>
      <c r="I582" s="6">
        <v>43069</v>
      </c>
      <c r="J582" s="7">
        <v>78</v>
      </c>
      <c r="K582" s="8">
        <v>2018</v>
      </c>
      <c r="L582" s="6">
        <v>43549</v>
      </c>
      <c r="M582" s="5"/>
      <c r="N582" s="6">
        <v>43516</v>
      </c>
      <c r="O582" s="3" t="s">
        <v>1316</v>
      </c>
      <c r="P582" s="3"/>
      <c r="Q582" s="6"/>
      <c r="R582" s="46"/>
      <c r="S582" s="46"/>
      <c r="T582" s="21"/>
      <c r="U582" s="21" t="s">
        <v>1110</v>
      </c>
      <c r="V582" s="260" t="s">
        <v>1553</v>
      </c>
      <c r="W582" s="261" t="s">
        <v>1553</v>
      </c>
      <c r="X582" s="38" t="str">
        <f>"*"</f>
        <v>*</v>
      </c>
    </row>
    <row r="583" spans="1:24" x14ac:dyDescent="0.3">
      <c r="A583" s="2">
        <v>109915</v>
      </c>
      <c r="B583" s="3" t="s">
        <v>534</v>
      </c>
      <c r="C583" s="5" t="s">
        <v>19</v>
      </c>
      <c r="D583" s="25"/>
      <c r="E583" s="26"/>
      <c r="F583" s="16">
        <v>12</v>
      </c>
      <c r="G583" s="22">
        <v>0</v>
      </c>
      <c r="H583" s="22">
        <v>0</v>
      </c>
      <c r="I583" s="6">
        <v>43069</v>
      </c>
      <c r="J583" s="7">
        <v>78</v>
      </c>
      <c r="K583" s="8">
        <v>2018</v>
      </c>
      <c r="L583" s="6">
        <v>43549</v>
      </c>
      <c r="M583" s="5"/>
      <c r="N583" s="6">
        <v>43516</v>
      </c>
      <c r="O583" s="3" t="s">
        <v>1316</v>
      </c>
      <c r="P583" s="3"/>
      <c r="Q583" s="6"/>
      <c r="R583" s="46"/>
      <c r="S583" s="46"/>
      <c r="T583" s="21"/>
      <c r="U583" s="21" t="s">
        <v>1110</v>
      </c>
      <c r="V583" s="260" t="s">
        <v>1553</v>
      </c>
      <c r="W583" s="261" t="s">
        <v>1553</v>
      </c>
      <c r="X583" s="38" t="str">
        <f>"*"</f>
        <v>*</v>
      </c>
    </row>
    <row r="584" spans="1:24" x14ac:dyDescent="0.3">
      <c r="A584" s="2">
        <v>110174</v>
      </c>
      <c r="B584" s="3" t="s">
        <v>635</v>
      </c>
      <c r="C584" s="5" t="s">
        <v>3</v>
      </c>
      <c r="D584" s="25"/>
      <c r="E584" s="26"/>
      <c r="F584" s="16">
        <v>12</v>
      </c>
      <c r="G584" s="22">
        <v>0</v>
      </c>
      <c r="H584" s="22">
        <v>0</v>
      </c>
      <c r="I584" s="6">
        <v>42979</v>
      </c>
      <c r="J584" s="7"/>
      <c r="K584" s="8"/>
      <c r="L584" s="6"/>
      <c r="M584" s="5"/>
      <c r="N584" s="6">
        <v>43516</v>
      </c>
      <c r="O584" s="3" t="s">
        <v>1341</v>
      </c>
      <c r="P584" s="3"/>
      <c r="Q584" s="6"/>
      <c r="R584" s="46"/>
      <c r="S584" s="46"/>
      <c r="T584" s="21"/>
      <c r="U584" s="21"/>
      <c r="V584" s="260" t="s">
        <v>1553</v>
      </c>
      <c r="W584" s="261" t="s">
        <v>1553</v>
      </c>
      <c r="X584" s="38" t="str">
        <f>"*"</f>
        <v>*</v>
      </c>
    </row>
    <row r="585" spans="1:24" x14ac:dyDescent="0.3">
      <c r="A585" s="2">
        <v>110771</v>
      </c>
      <c r="B585" s="3" t="s">
        <v>450</v>
      </c>
      <c r="C585" s="5" t="s">
        <v>3</v>
      </c>
      <c r="D585" s="25">
        <v>55</v>
      </c>
      <c r="E585" s="26">
        <v>26</v>
      </c>
      <c r="F585" s="16">
        <v>12</v>
      </c>
      <c r="G585" s="22">
        <v>11</v>
      </c>
      <c r="H585" s="22">
        <v>130</v>
      </c>
      <c r="I585" s="6">
        <v>43319</v>
      </c>
      <c r="J585" s="7"/>
      <c r="K585" s="8"/>
      <c r="L585" s="6"/>
      <c r="M585" s="5"/>
      <c r="N585" s="6">
        <v>43679</v>
      </c>
      <c r="O585" s="3" t="s">
        <v>1336</v>
      </c>
      <c r="P585" s="3" t="s">
        <v>1697</v>
      </c>
      <c r="Q585" s="6">
        <v>43487</v>
      </c>
      <c r="R585" s="46"/>
      <c r="S585" s="46" t="s">
        <v>1380</v>
      </c>
      <c r="T585" s="50" t="s">
        <v>1696</v>
      </c>
      <c r="U585" s="21" t="s">
        <v>1380</v>
      </c>
      <c r="V585" s="260" t="s">
        <v>1551</v>
      </c>
      <c r="W585" s="261">
        <v>43679.449270833335</v>
      </c>
      <c r="X585" s="38" t="s">
        <v>1555</v>
      </c>
    </row>
    <row r="586" spans="1:24" x14ac:dyDescent="0.3">
      <c r="A586" s="2">
        <v>110830</v>
      </c>
      <c r="B586" s="3" t="s">
        <v>1072</v>
      </c>
      <c r="C586" s="5" t="s">
        <v>3</v>
      </c>
      <c r="D586" s="25"/>
      <c r="E586" s="26"/>
      <c r="F586" s="16">
        <v>12</v>
      </c>
      <c r="G586" s="22">
        <v>0</v>
      </c>
      <c r="H586" s="22">
        <v>0</v>
      </c>
      <c r="I586" s="6">
        <v>43418</v>
      </c>
      <c r="J586" s="7">
        <v>20</v>
      </c>
      <c r="K586" s="8">
        <v>2018</v>
      </c>
      <c r="L586" s="6">
        <v>43486</v>
      </c>
      <c r="M586" s="5"/>
      <c r="N586" s="6">
        <v>43675</v>
      </c>
      <c r="O586" s="3" t="s">
        <v>1341</v>
      </c>
      <c r="P586" s="3" t="s">
        <v>1742</v>
      </c>
      <c r="Q586" s="6">
        <v>43657</v>
      </c>
      <c r="R586" s="46"/>
      <c r="S586" s="46" t="s">
        <v>1380</v>
      </c>
      <c r="T586" s="50" t="s">
        <v>1741</v>
      </c>
      <c r="U586" s="21" t="s">
        <v>1941</v>
      </c>
      <c r="V586" s="260" t="s">
        <v>1551</v>
      </c>
      <c r="W586" s="261">
        <v>43675.401990740742</v>
      </c>
      <c r="X586" s="38" t="s">
        <v>1555</v>
      </c>
    </row>
    <row r="587" spans="1:24" x14ac:dyDescent="0.3">
      <c r="A587" s="2">
        <v>110888</v>
      </c>
      <c r="B587" s="3" t="s">
        <v>451</v>
      </c>
      <c r="C587" s="5" t="s">
        <v>3</v>
      </c>
      <c r="D587" s="25">
        <v>55</v>
      </c>
      <c r="E587" s="26">
        <v>26</v>
      </c>
      <c r="F587" s="16">
        <v>12</v>
      </c>
      <c r="G587" s="22">
        <v>1</v>
      </c>
      <c r="H587" s="22">
        <v>10</v>
      </c>
      <c r="I587" s="6">
        <v>43319</v>
      </c>
      <c r="J587" s="7"/>
      <c r="K587" s="8"/>
      <c r="L587" s="6"/>
      <c r="M587" s="5"/>
      <c r="N587" s="6">
        <v>43679</v>
      </c>
      <c r="O587" s="3" t="s">
        <v>1336</v>
      </c>
      <c r="P587" s="3" t="s">
        <v>1697</v>
      </c>
      <c r="Q587" s="6">
        <v>43487</v>
      </c>
      <c r="R587" s="46"/>
      <c r="S587" s="46" t="s">
        <v>1380</v>
      </c>
      <c r="T587" s="50" t="s">
        <v>1696</v>
      </c>
      <c r="U587" s="21" t="s">
        <v>1380</v>
      </c>
      <c r="V587" s="260" t="s">
        <v>1551</v>
      </c>
      <c r="W587" s="261">
        <v>43679.447418981479</v>
      </c>
      <c r="X587" s="38" t="s">
        <v>1555</v>
      </c>
    </row>
    <row r="588" spans="1:24" x14ac:dyDescent="0.3">
      <c r="A588" s="2">
        <v>110891</v>
      </c>
      <c r="B588" s="3" t="s">
        <v>61</v>
      </c>
      <c r="C588" s="5" t="s">
        <v>47</v>
      </c>
      <c r="D588" s="25">
        <v>55</v>
      </c>
      <c r="E588" s="26">
        <v>19</v>
      </c>
      <c r="F588" s="16">
        <v>12</v>
      </c>
      <c r="G588" s="22">
        <v>25</v>
      </c>
      <c r="H588" s="22">
        <v>300</v>
      </c>
      <c r="I588" s="6">
        <v>43454</v>
      </c>
      <c r="J588" s="7">
        <v>58</v>
      </c>
      <c r="K588" s="8">
        <v>2018</v>
      </c>
      <c r="L588" s="6">
        <v>43532</v>
      </c>
      <c r="M588" s="5"/>
      <c r="N588" s="6">
        <v>43682</v>
      </c>
      <c r="O588" s="3" t="s">
        <v>1540</v>
      </c>
      <c r="P588" s="3" t="s">
        <v>1534</v>
      </c>
      <c r="Q588" s="6">
        <v>43634</v>
      </c>
      <c r="R588" s="46"/>
      <c r="S588" s="46" t="s">
        <v>1380</v>
      </c>
      <c r="T588" s="50" t="s">
        <v>1815</v>
      </c>
      <c r="U588" s="21" t="s">
        <v>1093</v>
      </c>
      <c r="V588" s="260" t="s">
        <v>1551</v>
      </c>
      <c r="W588" s="261">
        <v>43682.691608796296</v>
      </c>
      <c r="X588" s="38" t="s">
        <v>1555</v>
      </c>
    </row>
    <row r="589" spans="1:24" x14ac:dyDescent="0.3">
      <c r="A589" s="2">
        <v>110894</v>
      </c>
      <c r="B589" s="3" t="s">
        <v>480</v>
      </c>
      <c r="C589" s="5" t="s">
        <v>3</v>
      </c>
      <c r="D589" s="25"/>
      <c r="E589" s="26"/>
      <c r="F589" s="16">
        <v>12</v>
      </c>
      <c r="G589" s="22">
        <v>8.3333333333333339</v>
      </c>
      <c r="H589" s="22">
        <v>100</v>
      </c>
      <c r="I589" s="6">
        <v>43069</v>
      </c>
      <c r="J589" s="7">
        <v>78</v>
      </c>
      <c r="K589" s="8">
        <v>2018</v>
      </c>
      <c r="L589" s="6">
        <v>43549</v>
      </c>
      <c r="M589" s="5"/>
      <c r="N589" s="6">
        <v>43516</v>
      </c>
      <c r="O589" s="3" t="s">
        <v>1316</v>
      </c>
      <c r="P589" s="3"/>
      <c r="Q589" s="6"/>
      <c r="R589" s="46"/>
      <c r="S589" s="46"/>
      <c r="T589" s="21"/>
      <c r="U589" s="21" t="s">
        <v>1110</v>
      </c>
      <c r="V589" s="260" t="s">
        <v>1553</v>
      </c>
      <c r="W589" s="261" t="s">
        <v>1553</v>
      </c>
      <c r="X589" s="38" t="str">
        <f>"*"</f>
        <v>*</v>
      </c>
    </row>
    <row r="590" spans="1:24" x14ac:dyDescent="0.3">
      <c r="A590" s="2">
        <v>110895</v>
      </c>
      <c r="B590" s="3" t="s">
        <v>481</v>
      </c>
      <c r="C590" s="5" t="s">
        <v>3</v>
      </c>
      <c r="D590" s="25"/>
      <c r="E590" s="26"/>
      <c r="F590" s="16">
        <v>12</v>
      </c>
      <c r="G590" s="22">
        <v>16.666666666666668</v>
      </c>
      <c r="H590" s="22">
        <v>200</v>
      </c>
      <c r="I590" s="6">
        <v>43069</v>
      </c>
      <c r="J590" s="7">
        <v>78</v>
      </c>
      <c r="K590" s="8">
        <v>2018</v>
      </c>
      <c r="L590" s="6">
        <v>43549</v>
      </c>
      <c r="M590" s="5"/>
      <c r="N590" s="6">
        <v>43516</v>
      </c>
      <c r="O590" s="3" t="s">
        <v>1316</v>
      </c>
      <c r="P590" s="3"/>
      <c r="Q590" s="6"/>
      <c r="R590" s="46"/>
      <c r="S590" s="46"/>
      <c r="T590" s="21"/>
      <c r="U590" s="21" t="s">
        <v>1110</v>
      </c>
      <c r="V590" s="260" t="s">
        <v>1553</v>
      </c>
      <c r="W590" s="261" t="s">
        <v>1553</v>
      </c>
      <c r="X590" s="38" t="str">
        <f>"*"</f>
        <v>*</v>
      </c>
    </row>
    <row r="591" spans="1:24" x14ac:dyDescent="0.3">
      <c r="A591" s="2">
        <v>110896</v>
      </c>
      <c r="B591" s="3" t="s">
        <v>161</v>
      </c>
      <c r="C591" s="5" t="s">
        <v>3</v>
      </c>
      <c r="D591" s="25"/>
      <c r="E591" s="26"/>
      <c r="F591" s="16">
        <v>12</v>
      </c>
      <c r="G591" s="22">
        <v>8.3333333333333339</v>
      </c>
      <c r="H591" s="22">
        <v>100</v>
      </c>
      <c r="I591" s="6">
        <v>43069</v>
      </c>
      <c r="J591" s="7">
        <v>78</v>
      </c>
      <c r="K591" s="8">
        <v>2018</v>
      </c>
      <c r="L591" s="6">
        <v>43549</v>
      </c>
      <c r="M591" s="5"/>
      <c r="N591" s="6">
        <v>43516</v>
      </c>
      <c r="O591" s="3" t="s">
        <v>1316</v>
      </c>
      <c r="P591" s="3"/>
      <c r="Q591" s="6"/>
      <c r="R591" s="46"/>
      <c r="S591" s="46"/>
      <c r="T591" s="21"/>
      <c r="U591" s="21" t="s">
        <v>1110</v>
      </c>
      <c r="V591" s="260" t="s">
        <v>1553</v>
      </c>
      <c r="W591" s="261" t="s">
        <v>1553</v>
      </c>
      <c r="X591" s="38" t="str">
        <f>"*"</f>
        <v>*</v>
      </c>
    </row>
    <row r="592" spans="1:24" x14ac:dyDescent="0.3">
      <c r="A592" s="2">
        <v>110934</v>
      </c>
      <c r="B592" s="3" t="s">
        <v>894</v>
      </c>
      <c r="C592" s="5" t="s">
        <v>5</v>
      </c>
      <c r="D592" s="25"/>
      <c r="E592" s="26"/>
      <c r="F592" s="16">
        <v>12</v>
      </c>
      <c r="G592" s="22">
        <v>0</v>
      </c>
      <c r="H592" s="22">
        <v>0</v>
      </c>
      <c r="I592" s="6">
        <v>43348</v>
      </c>
      <c r="J592" s="7">
        <v>34</v>
      </c>
      <c r="K592" s="8">
        <v>2018</v>
      </c>
      <c r="L592" s="6">
        <v>43515</v>
      </c>
      <c r="M592" s="5"/>
      <c r="N592" s="6">
        <v>43516</v>
      </c>
      <c r="O592" s="3" t="s">
        <v>1357</v>
      </c>
      <c r="P592" s="3"/>
      <c r="Q592" s="6"/>
      <c r="R592" s="46"/>
      <c r="S592" s="46"/>
      <c r="T592" s="21"/>
      <c r="U592" s="21" t="s">
        <v>1089</v>
      </c>
      <c r="V592" s="260" t="s">
        <v>1553</v>
      </c>
      <c r="W592" s="261" t="s">
        <v>1553</v>
      </c>
      <c r="X592" s="38" t="str">
        <f>"*"</f>
        <v>*</v>
      </c>
    </row>
    <row r="593" spans="1:24" x14ac:dyDescent="0.3">
      <c r="A593" s="2">
        <v>111157</v>
      </c>
      <c r="B593" s="3" t="s">
        <v>503</v>
      </c>
      <c r="C593" s="5" t="s">
        <v>19</v>
      </c>
      <c r="D593" s="25"/>
      <c r="E593" s="26"/>
      <c r="F593" s="16">
        <v>12</v>
      </c>
      <c r="G593" s="22">
        <v>0</v>
      </c>
      <c r="H593" s="22">
        <v>0</v>
      </c>
      <c r="I593" s="6">
        <v>43069</v>
      </c>
      <c r="J593" s="7">
        <v>78</v>
      </c>
      <c r="K593" s="8">
        <v>2018</v>
      </c>
      <c r="L593" s="6">
        <v>43549</v>
      </c>
      <c r="M593" s="5"/>
      <c r="N593" s="6">
        <v>43516</v>
      </c>
      <c r="O593" s="3" t="s">
        <v>1316</v>
      </c>
      <c r="P593" s="3"/>
      <c r="Q593" s="6"/>
      <c r="R593" s="46"/>
      <c r="S593" s="46"/>
      <c r="T593" s="21"/>
      <c r="U593" s="21" t="s">
        <v>1110</v>
      </c>
      <c r="V593" s="260" t="s">
        <v>1553</v>
      </c>
      <c r="W593" s="261" t="s">
        <v>1553</v>
      </c>
      <c r="X593" s="38" t="str">
        <f>"*"</f>
        <v>*</v>
      </c>
    </row>
    <row r="594" spans="1:24" x14ac:dyDescent="0.3">
      <c r="A594" s="2">
        <v>111170</v>
      </c>
      <c r="B594" s="3" t="s">
        <v>1007</v>
      </c>
      <c r="C594" s="5" t="s">
        <v>94</v>
      </c>
      <c r="D594" s="25"/>
      <c r="E594" s="26"/>
      <c r="F594" s="16">
        <v>12</v>
      </c>
      <c r="G594" s="22">
        <v>0</v>
      </c>
      <c r="H594" s="22">
        <v>0</v>
      </c>
      <c r="I594" s="6">
        <v>43322</v>
      </c>
      <c r="J594" s="7">
        <v>175</v>
      </c>
      <c r="K594" s="8">
        <v>2017</v>
      </c>
      <c r="L594" s="6">
        <v>43383</v>
      </c>
      <c r="M594" s="5"/>
      <c r="N594" s="6">
        <v>43685</v>
      </c>
      <c r="O594" s="3" t="s">
        <v>1368</v>
      </c>
      <c r="P594" s="3" t="s">
        <v>2013</v>
      </c>
      <c r="Q594" s="6">
        <v>43679</v>
      </c>
      <c r="R594" s="46"/>
      <c r="S594" s="46" t="s">
        <v>1380</v>
      </c>
      <c r="T594" s="50" t="s">
        <v>2015</v>
      </c>
      <c r="U594" s="21" t="s">
        <v>1941</v>
      </c>
      <c r="V594" s="260" t="s">
        <v>1551</v>
      </c>
      <c r="W594" s="261">
        <v>43685.469224537039</v>
      </c>
      <c r="X594" s="38" t="s">
        <v>1555</v>
      </c>
    </row>
    <row r="595" spans="1:24" x14ac:dyDescent="0.3">
      <c r="A595" s="2">
        <v>111273</v>
      </c>
      <c r="B595" s="3" t="s">
        <v>535</v>
      </c>
      <c r="C595" s="5" t="s">
        <v>19</v>
      </c>
      <c r="D595" s="25"/>
      <c r="E595" s="26"/>
      <c r="F595" s="16">
        <v>12</v>
      </c>
      <c r="G595" s="22">
        <v>0</v>
      </c>
      <c r="H595" s="22">
        <v>0</v>
      </c>
      <c r="I595" s="6">
        <v>43069</v>
      </c>
      <c r="J595" s="7">
        <v>78</v>
      </c>
      <c r="K595" s="8">
        <v>2018</v>
      </c>
      <c r="L595" s="6">
        <v>43549</v>
      </c>
      <c r="M595" s="5"/>
      <c r="N595" s="6">
        <v>43516</v>
      </c>
      <c r="O595" s="3" t="s">
        <v>1316</v>
      </c>
      <c r="P595" s="3"/>
      <c r="Q595" s="6"/>
      <c r="R595" s="46"/>
      <c r="S595" s="46"/>
      <c r="T595" s="21"/>
      <c r="U595" s="21" t="s">
        <v>1110</v>
      </c>
      <c r="V595" s="260" t="s">
        <v>1553</v>
      </c>
      <c r="W595" s="261" t="s">
        <v>1553</v>
      </c>
      <c r="X595" s="38" t="str">
        <f>"*"</f>
        <v>*</v>
      </c>
    </row>
    <row r="596" spans="1:24" x14ac:dyDescent="0.3">
      <c r="A596" s="2">
        <v>111305</v>
      </c>
      <c r="B596" s="3" t="s">
        <v>536</v>
      </c>
      <c r="C596" s="5" t="s">
        <v>19</v>
      </c>
      <c r="D596" s="25"/>
      <c r="E596" s="26"/>
      <c r="F596" s="16">
        <v>12</v>
      </c>
      <c r="G596" s="22">
        <v>0</v>
      </c>
      <c r="H596" s="22">
        <v>0</v>
      </c>
      <c r="I596" s="6">
        <v>43069</v>
      </c>
      <c r="J596" s="7">
        <v>78</v>
      </c>
      <c r="K596" s="8">
        <v>2018</v>
      </c>
      <c r="L596" s="6">
        <v>43549</v>
      </c>
      <c r="M596" s="5"/>
      <c r="N596" s="6">
        <v>43516</v>
      </c>
      <c r="O596" s="3" t="s">
        <v>1316</v>
      </c>
      <c r="P596" s="3"/>
      <c r="Q596" s="6"/>
      <c r="R596" s="46"/>
      <c r="S596" s="46"/>
      <c r="T596" s="21"/>
      <c r="U596" s="21" t="s">
        <v>1110</v>
      </c>
      <c r="V596" s="260" t="s">
        <v>1553</v>
      </c>
      <c r="W596" s="261" t="s">
        <v>1553</v>
      </c>
      <c r="X596" s="38" t="str">
        <f>"*"</f>
        <v>*</v>
      </c>
    </row>
    <row r="597" spans="1:24" x14ac:dyDescent="0.3">
      <c r="A597" s="2">
        <v>111336</v>
      </c>
      <c r="B597" s="3" t="s">
        <v>243</v>
      </c>
      <c r="C597" s="5" t="s">
        <v>22</v>
      </c>
      <c r="D597" s="25">
        <v>61</v>
      </c>
      <c r="E597" s="26">
        <v>3</v>
      </c>
      <c r="F597" s="16">
        <v>12</v>
      </c>
      <c r="G597" s="22">
        <v>30</v>
      </c>
      <c r="H597" s="22">
        <v>350</v>
      </c>
      <c r="I597" s="6">
        <v>43322</v>
      </c>
      <c r="J597" s="7">
        <v>175</v>
      </c>
      <c r="K597" s="8">
        <v>2017</v>
      </c>
      <c r="L597" s="6">
        <v>43383</v>
      </c>
      <c r="M597" s="5"/>
      <c r="N597" s="6">
        <v>43685</v>
      </c>
      <c r="O597" s="3" t="s">
        <v>1368</v>
      </c>
      <c r="P597" s="3" t="s">
        <v>2013</v>
      </c>
      <c r="Q597" s="6">
        <v>43679</v>
      </c>
      <c r="R597" s="46">
        <v>26</v>
      </c>
      <c r="S597" s="46" t="s">
        <v>1380</v>
      </c>
      <c r="T597" s="50" t="s">
        <v>2015</v>
      </c>
      <c r="U597" s="21" t="s">
        <v>1834</v>
      </c>
      <c r="V597" s="260" t="s">
        <v>1551</v>
      </c>
      <c r="W597" s="261">
        <v>43656.711273148147</v>
      </c>
      <c r="X597" s="38" t="s">
        <v>1555</v>
      </c>
    </row>
    <row r="598" spans="1:24" x14ac:dyDescent="0.3">
      <c r="A598" s="2">
        <v>111336</v>
      </c>
      <c r="B598" s="3" t="s">
        <v>243</v>
      </c>
      <c r="C598" s="5" t="s">
        <v>22</v>
      </c>
      <c r="D598" s="25">
        <v>61</v>
      </c>
      <c r="E598" s="26">
        <v>3</v>
      </c>
      <c r="F598" s="16">
        <v>12</v>
      </c>
      <c r="G598" s="22">
        <v>30</v>
      </c>
      <c r="H598" s="22">
        <v>350</v>
      </c>
      <c r="I598" s="6">
        <v>43322</v>
      </c>
      <c r="J598" s="7">
        <v>175</v>
      </c>
      <c r="K598" s="8">
        <v>2017</v>
      </c>
      <c r="L598" s="6">
        <v>43383</v>
      </c>
      <c r="M598" s="5"/>
      <c r="N598" s="6">
        <v>43685</v>
      </c>
      <c r="O598" s="3" t="s">
        <v>1368</v>
      </c>
      <c r="P598" s="3" t="s">
        <v>2013</v>
      </c>
      <c r="Q598" s="6">
        <v>43679</v>
      </c>
      <c r="R598" s="46">
        <v>26</v>
      </c>
      <c r="S598" s="46" t="s">
        <v>1953</v>
      </c>
      <c r="T598" s="50" t="s">
        <v>2015</v>
      </c>
      <c r="U598" s="21" t="s">
        <v>1834</v>
      </c>
      <c r="V598" s="260" t="s">
        <v>1551</v>
      </c>
      <c r="W598" s="261">
        <v>43685.471712962964</v>
      </c>
      <c r="X598" s="38" t="s">
        <v>1555</v>
      </c>
    </row>
    <row r="599" spans="1:24" x14ac:dyDescent="0.3">
      <c r="A599" s="2">
        <v>111336</v>
      </c>
      <c r="B599" s="3" t="s">
        <v>243</v>
      </c>
      <c r="C599" s="5" t="s">
        <v>22</v>
      </c>
      <c r="D599" s="25">
        <v>61</v>
      </c>
      <c r="E599" s="26">
        <v>3</v>
      </c>
      <c r="F599" s="16">
        <v>12</v>
      </c>
      <c r="G599" s="22">
        <v>30</v>
      </c>
      <c r="H599" s="22">
        <v>350</v>
      </c>
      <c r="I599" s="6">
        <v>43374</v>
      </c>
      <c r="J599" s="7"/>
      <c r="K599" s="8"/>
      <c r="L599" s="6"/>
      <c r="M599" s="5"/>
      <c r="N599" s="6">
        <v>43685</v>
      </c>
      <c r="O599" s="3" t="s">
        <v>1368</v>
      </c>
      <c r="P599" s="3" t="s">
        <v>1688</v>
      </c>
      <c r="Q599" s="6">
        <v>43462</v>
      </c>
      <c r="R599" s="46"/>
      <c r="S599" s="46" t="s">
        <v>1380</v>
      </c>
      <c r="T599" s="50" t="s">
        <v>1687</v>
      </c>
      <c r="U599" s="21" t="s">
        <v>1834</v>
      </c>
      <c r="V599" s="260" t="s">
        <v>1551</v>
      </c>
      <c r="W599" s="261">
        <v>43656.711273148147</v>
      </c>
      <c r="X599" s="38" t="s">
        <v>1555</v>
      </c>
    </row>
    <row r="600" spans="1:24" x14ac:dyDescent="0.3">
      <c r="A600" s="2">
        <v>111524</v>
      </c>
      <c r="B600" s="3" t="s">
        <v>636</v>
      </c>
      <c r="C600" s="5" t="s">
        <v>3</v>
      </c>
      <c r="D600" s="25"/>
      <c r="E600" s="26"/>
      <c r="F600" s="16">
        <v>12</v>
      </c>
      <c r="G600" s="22">
        <v>25</v>
      </c>
      <c r="H600" s="22">
        <v>300</v>
      </c>
      <c r="I600" s="6">
        <v>42979</v>
      </c>
      <c r="J600" s="7"/>
      <c r="K600" s="8"/>
      <c r="L600" s="6"/>
      <c r="M600" s="5"/>
      <c r="N600" s="6">
        <v>43516</v>
      </c>
      <c r="O600" s="3" t="s">
        <v>1341</v>
      </c>
      <c r="P600" s="3"/>
      <c r="Q600" s="6"/>
      <c r="R600" s="46"/>
      <c r="S600" s="46"/>
      <c r="T600" s="21"/>
      <c r="U600" s="21"/>
      <c r="V600" s="260" t="s">
        <v>1553</v>
      </c>
      <c r="W600" s="261" t="s">
        <v>1553</v>
      </c>
      <c r="X600" s="38" t="str">
        <f>"*"</f>
        <v>*</v>
      </c>
    </row>
    <row r="601" spans="1:24" x14ac:dyDescent="0.3">
      <c r="A601" s="2">
        <v>111524</v>
      </c>
      <c r="B601" s="3" t="s">
        <v>636</v>
      </c>
      <c r="C601" s="5" t="s">
        <v>3</v>
      </c>
      <c r="D601" s="25">
        <v>61</v>
      </c>
      <c r="E601" s="26">
        <v>14</v>
      </c>
      <c r="F601" s="16">
        <v>12</v>
      </c>
      <c r="G601" s="22">
        <v>34</v>
      </c>
      <c r="H601" s="22">
        <v>400</v>
      </c>
      <c r="I601" s="6">
        <v>43418</v>
      </c>
      <c r="J601" s="7">
        <v>20</v>
      </c>
      <c r="K601" s="8">
        <v>2018</v>
      </c>
      <c r="L601" s="6">
        <v>43486</v>
      </c>
      <c r="M601" s="5"/>
      <c r="N601" s="6">
        <v>43675</v>
      </c>
      <c r="O601" s="3" t="s">
        <v>1341</v>
      </c>
      <c r="P601" s="3" t="s">
        <v>1742</v>
      </c>
      <c r="Q601" s="6">
        <v>43657</v>
      </c>
      <c r="R601" s="46"/>
      <c r="S601" s="46" t="s">
        <v>1380</v>
      </c>
      <c r="T601" s="50" t="s">
        <v>1741</v>
      </c>
      <c r="U601" s="21" t="s">
        <v>1941</v>
      </c>
      <c r="V601" s="260" t="s">
        <v>1551</v>
      </c>
      <c r="W601" s="261">
        <v>43675.402384259258</v>
      </c>
      <c r="X601" s="38" t="s">
        <v>1555</v>
      </c>
    </row>
    <row r="602" spans="1:24" x14ac:dyDescent="0.3">
      <c r="A602" s="2">
        <v>111750</v>
      </c>
      <c r="B602" s="3" t="s">
        <v>637</v>
      </c>
      <c r="C602" s="5" t="s">
        <v>3</v>
      </c>
      <c r="D602" s="25"/>
      <c r="E602" s="26"/>
      <c r="F602" s="16">
        <v>12</v>
      </c>
      <c r="G602" s="22">
        <v>0</v>
      </c>
      <c r="H602" s="22">
        <v>0</v>
      </c>
      <c r="I602" s="6">
        <v>42979</v>
      </c>
      <c r="J602" s="7"/>
      <c r="K602" s="8"/>
      <c r="L602" s="6"/>
      <c r="M602" s="5"/>
      <c r="N602" s="6">
        <v>43516</v>
      </c>
      <c r="O602" s="3" t="s">
        <v>1341</v>
      </c>
      <c r="P602" s="3"/>
      <c r="Q602" s="6"/>
      <c r="R602" s="46"/>
      <c r="S602" s="46"/>
      <c r="T602" s="21"/>
      <c r="U602" s="21"/>
      <c r="V602" s="260" t="s">
        <v>1553</v>
      </c>
      <c r="W602" s="261" t="s">
        <v>1553</v>
      </c>
      <c r="X602" s="38" t="str">
        <f>"*"</f>
        <v>*</v>
      </c>
    </row>
    <row r="603" spans="1:24" x14ac:dyDescent="0.3">
      <c r="A603" s="2">
        <v>111750</v>
      </c>
      <c r="B603" s="3" t="s">
        <v>1073</v>
      </c>
      <c r="C603" s="5" t="s">
        <v>3</v>
      </c>
      <c r="D603" s="25"/>
      <c r="E603" s="26"/>
      <c r="F603" s="16">
        <v>12</v>
      </c>
      <c r="G603" s="22">
        <v>0</v>
      </c>
      <c r="H603" s="22">
        <v>0</v>
      </c>
      <c r="I603" s="6">
        <v>43418</v>
      </c>
      <c r="J603" s="7">
        <v>20</v>
      </c>
      <c r="K603" s="8">
        <v>2018</v>
      </c>
      <c r="L603" s="6">
        <v>43486</v>
      </c>
      <c r="M603" s="5"/>
      <c r="N603" s="6">
        <v>43675</v>
      </c>
      <c r="O603" s="3" t="s">
        <v>1660</v>
      </c>
      <c r="P603" s="3" t="s">
        <v>1742</v>
      </c>
      <c r="Q603" s="6">
        <v>43657</v>
      </c>
      <c r="R603" s="46"/>
      <c r="S603" s="46" t="s">
        <v>1380</v>
      </c>
      <c r="T603" s="50" t="s">
        <v>1741</v>
      </c>
      <c r="U603" s="21" t="s">
        <v>1941</v>
      </c>
      <c r="V603" s="260" t="s">
        <v>1551</v>
      </c>
      <c r="W603" s="261">
        <v>43675.403611111113</v>
      </c>
      <c r="X603" s="38" t="s">
        <v>1555</v>
      </c>
    </row>
    <row r="604" spans="1:24" x14ac:dyDescent="0.3">
      <c r="A604" s="2">
        <v>111806</v>
      </c>
      <c r="B604" s="3" t="s">
        <v>699</v>
      </c>
      <c r="C604" s="5" t="s">
        <v>3</v>
      </c>
      <c r="D604" s="25"/>
      <c r="E604" s="26"/>
      <c r="F604" s="16">
        <v>12</v>
      </c>
      <c r="G604" s="22">
        <v>10.833333333333334</v>
      </c>
      <c r="H604" s="22">
        <v>130</v>
      </c>
      <c r="I604" s="6">
        <v>42979</v>
      </c>
      <c r="J604" s="7">
        <v>58</v>
      </c>
      <c r="K604" s="8">
        <v>2018</v>
      </c>
      <c r="L604" s="6">
        <v>43532</v>
      </c>
      <c r="M604" s="5"/>
      <c r="N604" s="6">
        <v>43516</v>
      </c>
      <c r="O604" s="3" t="s">
        <v>1316</v>
      </c>
      <c r="P604" s="3"/>
      <c r="Q604" s="6"/>
      <c r="R604" s="46"/>
      <c r="S604" s="46"/>
      <c r="T604" s="21"/>
      <c r="U604" s="21" t="s">
        <v>1093</v>
      </c>
      <c r="V604" s="260" t="s">
        <v>1553</v>
      </c>
      <c r="W604" s="261" t="s">
        <v>1553</v>
      </c>
      <c r="X604" s="38" t="str">
        <f>"*"</f>
        <v>*</v>
      </c>
    </row>
    <row r="605" spans="1:24" x14ac:dyDescent="0.3">
      <c r="A605" s="2">
        <v>111806</v>
      </c>
      <c r="B605" s="3" t="s">
        <v>699</v>
      </c>
      <c r="C605" s="5" t="s">
        <v>3</v>
      </c>
      <c r="D605" s="25">
        <v>55</v>
      </c>
      <c r="E605" s="26">
        <v>32</v>
      </c>
      <c r="F605" s="16">
        <v>12</v>
      </c>
      <c r="G605" s="22">
        <v>17</v>
      </c>
      <c r="H605" s="22">
        <v>200</v>
      </c>
      <c r="I605" s="6">
        <v>43454</v>
      </c>
      <c r="J605" s="7">
        <v>58</v>
      </c>
      <c r="K605" s="8">
        <v>2018</v>
      </c>
      <c r="L605" s="6">
        <v>43532</v>
      </c>
      <c r="M605" s="5"/>
      <c r="N605" s="6">
        <v>43682</v>
      </c>
      <c r="O605" s="3" t="s">
        <v>1316</v>
      </c>
      <c r="P605" s="3" t="s">
        <v>1534</v>
      </c>
      <c r="Q605" s="6">
        <v>43634</v>
      </c>
      <c r="R605" s="46"/>
      <c r="S605" s="46" t="s">
        <v>1380</v>
      </c>
      <c r="T605" s="50" t="s">
        <v>1815</v>
      </c>
      <c r="U605" s="21" t="s">
        <v>1535</v>
      </c>
      <c r="V605" s="260" t="s">
        <v>1551</v>
      </c>
      <c r="W605" s="261">
        <v>43679.353078703702</v>
      </c>
      <c r="X605" s="38" t="s">
        <v>1555</v>
      </c>
    </row>
    <row r="606" spans="1:24" x14ac:dyDescent="0.3">
      <c r="A606" s="2">
        <v>112023</v>
      </c>
      <c r="B606" s="3" t="s">
        <v>1008</v>
      </c>
      <c r="C606" s="5" t="s">
        <v>22</v>
      </c>
      <c r="D606" s="25"/>
      <c r="E606" s="26"/>
      <c r="F606" s="16">
        <v>12</v>
      </c>
      <c r="G606" s="22">
        <v>0</v>
      </c>
      <c r="H606" s="22">
        <v>0</v>
      </c>
      <c r="I606" s="6">
        <v>43322</v>
      </c>
      <c r="J606" s="7">
        <v>175</v>
      </c>
      <c r="K606" s="8">
        <v>2017</v>
      </c>
      <c r="L606" s="6">
        <v>43383</v>
      </c>
      <c r="M606" s="5"/>
      <c r="N606" s="6">
        <v>43685</v>
      </c>
      <c r="O606" s="3" t="s">
        <v>1368</v>
      </c>
      <c r="P606" s="3" t="s">
        <v>2013</v>
      </c>
      <c r="Q606" s="6">
        <v>43679</v>
      </c>
      <c r="R606" s="46"/>
      <c r="S606" s="46" t="s">
        <v>1380</v>
      </c>
      <c r="T606" s="50" t="s">
        <v>2015</v>
      </c>
      <c r="U606" s="21" t="s">
        <v>1941</v>
      </c>
      <c r="V606" s="260" t="s">
        <v>1551</v>
      </c>
      <c r="W606" s="261">
        <v>43685.473923611113</v>
      </c>
      <c r="X606" s="38" t="s">
        <v>1555</v>
      </c>
    </row>
    <row r="607" spans="1:24" x14ac:dyDescent="0.3">
      <c r="A607" s="2">
        <v>112064</v>
      </c>
      <c r="B607" s="3" t="s">
        <v>398</v>
      </c>
      <c r="C607" s="5" t="s">
        <v>17</v>
      </c>
      <c r="D607" s="25">
        <v>70</v>
      </c>
      <c r="E607" s="26">
        <v>38</v>
      </c>
      <c r="F607" s="16">
        <v>12</v>
      </c>
      <c r="G607" s="22">
        <v>4</v>
      </c>
      <c r="H607" s="22">
        <v>40</v>
      </c>
      <c r="I607" s="6">
        <v>43322</v>
      </c>
      <c r="J607" s="7">
        <v>194</v>
      </c>
      <c r="K607" s="8">
        <v>2017</v>
      </c>
      <c r="L607" s="6">
        <v>43417</v>
      </c>
      <c r="M607" s="5"/>
      <c r="N607" s="6">
        <v>43683</v>
      </c>
      <c r="O607" s="3" t="s">
        <v>1347</v>
      </c>
      <c r="P607" s="3" t="s">
        <v>1526</v>
      </c>
      <c r="Q607" s="6">
        <v>43657</v>
      </c>
      <c r="R607" s="46"/>
      <c r="S607" s="46" t="s">
        <v>1380</v>
      </c>
      <c r="T607" s="50" t="s">
        <v>1573</v>
      </c>
      <c r="U607" s="21" t="s">
        <v>1380</v>
      </c>
      <c r="V607" s="260" t="s">
        <v>1551</v>
      </c>
      <c r="W607" s="261">
        <v>43683.678067129629</v>
      </c>
      <c r="X607" s="38" t="s">
        <v>1555</v>
      </c>
    </row>
    <row r="608" spans="1:24" x14ac:dyDescent="0.3">
      <c r="A608" s="2">
        <v>112064</v>
      </c>
      <c r="B608" s="3" t="s">
        <v>398</v>
      </c>
      <c r="C608" s="5" t="s">
        <v>17</v>
      </c>
      <c r="D608" s="25">
        <v>70</v>
      </c>
      <c r="E608" s="26">
        <v>38</v>
      </c>
      <c r="F608" s="16">
        <v>12</v>
      </c>
      <c r="G608" s="22">
        <v>4</v>
      </c>
      <c r="H608" s="22">
        <v>40</v>
      </c>
      <c r="I608" s="6">
        <v>43322</v>
      </c>
      <c r="J608" s="7">
        <v>47</v>
      </c>
      <c r="K608" s="8">
        <v>2019</v>
      </c>
      <c r="L608" s="6">
        <v>43878</v>
      </c>
      <c r="M608" s="5"/>
      <c r="N608" s="6">
        <v>43683</v>
      </c>
      <c r="O608" s="3" t="s">
        <v>1548</v>
      </c>
      <c r="P608" s="3" t="s">
        <v>1526</v>
      </c>
      <c r="Q608" s="6">
        <v>43657</v>
      </c>
      <c r="R608" s="46"/>
      <c r="S608" s="46" t="s">
        <v>1380</v>
      </c>
      <c r="T608" s="50" t="s">
        <v>1573</v>
      </c>
      <c r="U608" s="21" t="s">
        <v>1560</v>
      </c>
      <c r="V608" s="260" t="s">
        <v>1551</v>
      </c>
      <c r="W608" s="261">
        <v>43683.678171296298</v>
      </c>
      <c r="X608" s="38" t="s">
        <v>1555</v>
      </c>
    </row>
    <row r="609" spans="1:24" x14ac:dyDescent="0.3">
      <c r="A609" s="2">
        <v>112154</v>
      </c>
      <c r="B609" s="3" t="s">
        <v>231</v>
      </c>
      <c r="C609" s="5" t="s">
        <v>17</v>
      </c>
      <c r="D609" s="25"/>
      <c r="E609" s="26"/>
      <c r="F609" s="16">
        <v>12</v>
      </c>
      <c r="G609" s="22">
        <v>75</v>
      </c>
      <c r="H609" s="22">
        <v>900</v>
      </c>
      <c r="I609" s="6">
        <v>43069</v>
      </c>
      <c r="J609" s="7">
        <v>78</v>
      </c>
      <c r="K609" s="8">
        <v>2018</v>
      </c>
      <c r="L609" s="6">
        <v>43549</v>
      </c>
      <c r="M609" s="5"/>
      <c r="N609" s="6">
        <v>43516</v>
      </c>
      <c r="O609" s="3" t="s">
        <v>1316</v>
      </c>
      <c r="P609" s="3"/>
      <c r="Q609" s="6"/>
      <c r="R609" s="46"/>
      <c r="S609" s="46"/>
      <c r="T609" s="21"/>
      <c r="U609" s="21" t="s">
        <v>1110</v>
      </c>
      <c r="V609" s="260" t="s">
        <v>1553</v>
      </c>
      <c r="W609" s="261" t="s">
        <v>1553</v>
      </c>
      <c r="X609" s="38" t="str">
        <f>"*"</f>
        <v>*</v>
      </c>
    </row>
    <row r="610" spans="1:24" x14ac:dyDescent="0.3">
      <c r="A610" s="2">
        <v>112155</v>
      </c>
      <c r="B610" s="3" t="s">
        <v>227</v>
      </c>
      <c r="C610" s="5" t="s">
        <v>17</v>
      </c>
      <c r="D610" s="25"/>
      <c r="E610" s="26"/>
      <c r="F610" s="16">
        <v>12</v>
      </c>
      <c r="G610" s="22">
        <v>8.3333333333333339</v>
      </c>
      <c r="H610" s="22">
        <v>100</v>
      </c>
      <c r="I610" s="6">
        <v>43069</v>
      </c>
      <c r="J610" s="7">
        <v>78</v>
      </c>
      <c r="K610" s="8">
        <v>2018</v>
      </c>
      <c r="L610" s="6">
        <v>43549</v>
      </c>
      <c r="M610" s="5"/>
      <c r="N610" s="6">
        <v>43516</v>
      </c>
      <c r="O610" s="3" t="s">
        <v>1316</v>
      </c>
      <c r="P610" s="3"/>
      <c r="Q610" s="6"/>
      <c r="R610" s="46"/>
      <c r="S610" s="46"/>
      <c r="T610" s="21"/>
      <c r="U610" s="21" t="s">
        <v>1110</v>
      </c>
      <c r="V610" s="260" t="s">
        <v>1553</v>
      </c>
      <c r="W610" s="261" t="s">
        <v>1553</v>
      </c>
      <c r="X610" s="38" t="str">
        <f>"*"</f>
        <v>*</v>
      </c>
    </row>
    <row r="611" spans="1:24" x14ac:dyDescent="0.3">
      <c r="A611" s="2">
        <v>112156</v>
      </c>
      <c r="B611" s="3" t="s">
        <v>229</v>
      </c>
      <c r="C611" s="5" t="s">
        <v>17</v>
      </c>
      <c r="D611" s="25"/>
      <c r="E611" s="26"/>
      <c r="F611" s="16">
        <v>12</v>
      </c>
      <c r="G611" s="22">
        <v>50</v>
      </c>
      <c r="H611" s="22">
        <v>600</v>
      </c>
      <c r="I611" s="6">
        <v>43069</v>
      </c>
      <c r="J611" s="7">
        <v>58</v>
      </c>
      <c r="K611" s="8">
        <v>2018</v>
      </c>
      <c r="L611" s="6">
        <v>43532</v>
      </c>
      <c r="M611" s="5"/>
      <c r="N611" s="6">
        <v>43516</v>
      </c>
      <c r="O611" s="3" t="s">
        <v>1316</v>
      </c>
      <c r="P611" s="3"/>
      <c r="Q611" s="6"/>
      <c r="R611" s="46"/>
      <c r="S611" s="46"/>
      <c r="T611" s="21"/>
      <c r="U611" s="21" t="s">
        <v>1093</v>
      </c>
      <c r="V611" s="260" t="s">
        <v>1553</v>
      </c>
      <c r="W611" s="261" t="s">
        <v>1553</v>
      </c>
      <c r="X611" s="38" t="str">
        <f>"*"</f>
        <v>*</v>
      </c>
    </row>
    <row r="612" spans="1:24" x14ac:dyDescent="0.3">
      <c r="A612" s="2">
        <v>112156</v>
      </c>
      <c r="B612" s="3" t="s">
        <v>229</v>
      </c>
      <c r="C612" s="5" t="s">
        <v>17</v>
      </c>
      <c r="D612" s="25">
        <v>55</v>
      </c>
      <c r="E612" s="26">
        <v>37</v>
      </c>
      <c r="F612" s="16">
        <v>12</v>
      </c>
      <c r="G612" s="22">
        <v>0</v>
      </c>
      <c r="H612" s="22">
        <v>0</v>
      </c>
      <c r="I612" s="6">
        <v>43454</v>
      </c>
      <c r="J612" s="7">
        <v>58</v>
      </c>
      <c r="K612" s="8">
        <v>2018</v>
      </c>
      <c r="L612" s="6">
        <v>43532</v>
      </c>
      <c r="M612" s="5"/>
      <c r="N612" s="6">
        <v>43682</v>
      </c>
      <c r="O612" s="3" t="s">
        <v>1316</v>
      </c>
      <c r="P612" s="3" t="s">
        <v>1534</v>
      </c>
      <c r="Q612" s="6">
        <v>43634</v>
      </c>
      <c r="R612" s="46"/>
      <c r="S612" s="46" t="s">
        <v>1380</v>
      </c>
      <c r="T612" s="50" t="s">
        <v>1815</v>
      </c>
      <c r="U612" s="21" t="s">
        <v>1093</v>
      </c>
      <c r="V612" s="260" t="s">
        <v>1551</v>
      </c>
      <c r="W612" s="261">
        <v>43682.693379629629</v>
      </c>
      <c r="X612" s="38" t="s">
        <v>1555</v>
      </c>
    </row>
    <row r="613" spans="1:24" x14ac:dyDescent="0.3">
      <c r="A613" s="2">
        <v>112156</v>
      </c>
      <c r="B613" s="3" t="s">
        <v>229</v>
      </c>
      <c r="C613" s="5" t="s">
        <v>17</v>
      </c>
      <c r="D613" s="25">
        <v>55</v>
      </c>
      <c r="E613" s="26">
        <v>37</v>
      </c>
      <c r="F613" s="16">
        <v>12</v>
      </c>
      <c r="G613" s="22">
        <v>0</v>
      </c>
      <c r="H613" s="22">
        <v>0</v>
      </c>
      <c r="I613" s="6">
        <v>43454</v>
      </c>
      <c r="J613" s="7">
        <v>58</v>
      </c>
      <c r="K613" s="8">
        <v>2018</v>
      </c>
      <c r="L613" s="6">
        <v>43532</v>
      </c>
      <c r="M613" s="5"/>
      <c r="N613" s="6">
        <v>43682</v>
      </c>
      <c r="O613" s="3" t="s">
        <v>1316</v>
      </c>
      <c r="P613" s="3" t="s">
        <v>1534</v>
      </c>
      <c r="Q613" s="6">
        <v>43634</v>
      </c>
      <c r="R613" s="46"/>
      <c r="S613" s="46" t="s">
        <v>1380</v>
      </c>
      <c r="T613" s="50" t="s">
        <v>1815</v>
      </c>
      <c r="U613" s="21" t="s">
        <v>1093</v>
      </c>
      <c r="V613" s="260" t="s">
        <v>1551</v>
      </c>
      <c r="W613" s="261">
        <v>43682.693553240744</v>
      </c>
      <c r="X613" s="38" t="s">
        <v>1555</v>
      </c>
    </row>
    <row r="614" spans="1:24" x14ac:dyDescent="0.3">
      <c r="A614" s="2">
        <v>112157</v>
      </c>
      <c r="B614" s="3" t="s">
        <v>482</v>
      </c>
      <c r="C614" s="5" t="s">
        <v>17</v>
      </c>
      <c r="D614" s="25"/>
      <c r="E614" s="26"/>
      <c r="F614" s="16">
        <v>12</v>
      </c>
      <c r="G614" s="22">
        <v>0</v>
      </c>
      <c r="H614" s="22">
        <v>0</v>
      </c>
      <c r="I614" s="6">
        <v>43069</v>
      </c>
      <c r="J614" s="7">
        <v>78</v>
      </c>
      <c r="K614" s="8">
        <v>2018</v>
      </c>
      <c r="L614" s="6">
        <v>43549</v>
      </c>
      <c r="M614" s="5"/>
      <c r="N614" s="6">
        <v>43516</v>
      </c>
      <c r="O614" s="3" t="s">
        <v>1316</v>
      </c>
      <c r="P614" s="3"/>
      <c r="Q614" s="6"/>
      <c r="R614" s="46"/>
      <c r="S614" s="46"/>
      <c r="T614" s="21"/>
      <c r="U614" s="21" t="s">
        <v>1110</v>
      </c>
      <c r="V614" s="260" t="s">
        <v>1553</v>
      </c>
      <c r="W614" s="261" t="s">
        <v>1553</v>
      </c>
      <c r="X614" s="38" t="str">
        <f>"*"</f>
        <v>*</v>
      </c>
    </row>
    <row r="615" spans="1:24" x14ac:dyDescent="0.3">
      <c r="A615" s="2">
        <v>112157</v>
      </c>
      <c r="B615" s="3" t="s">
        <v>482</v>
      </c>
      <c r="C615" s="5" t="s">
        <v>17</v>
      </c>
      <c r="D615" s="25">
        <v>55</v>
      </c>
      <c r="E615" s="26">
        <v>37</v>
      </c>
      <c r="F615" s="16">
        <v>12</v>
      </c>
      <c r="G615" s="22">
        <v>5</v>
      </c>
      <c r="H615" s="22">
        <v>60</v>
      </c>
      <c r="I615" s="6">
        <v>43454</v>
      </c>
      <c r="J615" s="7">
        <v>78</v>
      </c>
      <c r="K615" s="8">
        <v>2018</v>
      </c>
      <c r="L615" s="6">
        <v>43549</v>
      </c>
      <c r="M615" s="5"/>
      <c r="N615" s="6">
        <v>43683</v>
      </c>
      <c r="O615" s="3" t="s">
        <v>1316</v>
      </c>
      <c r="P615" s="3" t="s">
        <v>1534</v>
      </c>
      <c r="Q615" s="6">
        <v>43634</v>
      </c>
      <c r="R615" s="46"/>
      <c r="S615" s="46" t="s">
        <v>1380</v>
      </c>
      <c r="T615" s="50" t="s">
        <v>1815</v>
      </c>
      <c r="U615" s="21" t="s">
        <v>1110</v>
      </c>
      <c r="V615" s="260" t="s">
        <v>1551</v>
      </c>
      <c r="W615" s="261">
        <v>43679.353078703702</v>
      </c>
      <c r="X615" s="38" t="s">
        <v>1555</v>
      </c>
    </row>
    <row r="616" spans="1:24" x14ac:dyDescent="0.3">
      <c r="A616" s="2">
        <v>112158</v>
      </c>
      <c r="B616" s="3" t="s">
        <v>159</v>
      </c>
      <c r="C616" s="5" t="s">
        <v>17</v>
      </c>
      <c r="D616" s="25"/>
      <c r="E616" s="26"/>
      <c r="F616" s="16">
        <v>12</v>
      </c>
      <c r="G616" s="22">
        <v>16.666666666666668</v>
      </c>
      <c r="H616" s="22">
        <v>200</v>
      </c>
      <c r="I616" s="6">
        <v>43069</v>
      </c>
      <c r="J616" s="7">
        <v>78</v>
      </c>
      <c r="K616" s="8">
        <v>2018</v>
      </c>
      <c r="L616" s="6">
        <v>43549</v>
      </c>
      <c r="M616" s="5"/>
      <c r="N616" s="6">
        <v>43516</v>
      </c>
      <c r="O616" s="3" t="s">
        <v>1316</v>
      </c>
      <c r="P616" s="3"/>
      <c r="Q616" s="6"/>
      <c r="R616" s="46"/>
      <c r="S616" s="46"/>
      <c r="T616" s="21"/>
      <c r="U616" s="21" t="s">
        <v>1110</v>
      </c>
      <c r="V616" s="260" t="s">
        <v>1553</v>
      </c>
      <c r="W616" s="261" t="s">
        <v>1553</v>
      </c>
      <c r="X616" s="38" t="str">
        <f>"*"</f>
        <v>*</v>
      </c>
    </row>
    <row r="617" spans="1:24" x14ac:dyDescent="0.3">
      <c r="A617" s="2">
        <v>112159</v>
      </c>
      <c r="B617" s="3" t="s">
        <v>160</v>
      </c>
      <c r="C617" s="5" t="s">
        <v>17</v>
      </c>
      <c r="D617" s="25"/>
      <c r="E617" s="26"/>
      <c r="F617" s="16">
        <v>12</v>
      </c>
      <c r="G617" s="22">
        <v>8.3333333333333339</v>
      </c>
      <c r="H617" s="22">
        <v>100</v>
      </c>
      <c r="I617" s="6">
        <v>43069</v>
      </c>
      <c r="J617" s="7">
        <v>78</v>
      </c>
      <c r="K617" s="8">
        <v>2018</v>
      </c>
      <c r="L617" s="6">
        <v>43549</v>
      </c>
      <c r="M617" s="5"/>
      <c r="N617" s="6">
        <v>43516</v>
      </c>
      <c r="O617" s="3" t="s">
        <v>1316</v>
      </c>
      <c r="P617" s="3"/>
      <c r="Q617" s="6"/>
      <c r="R617" s="46"/>
      <c r="S617" s="46"/>
      <c r="T617" s="21"/>
      <c r="U617" s="21" t="s">
        <v>1110</v>
      </c>
      <c r="V617" s="260" t="s">
        <v>1553</v>
      </c>
      <c r="W617" s="261" t="s">
        <v>1553</v>
      </c>
      <c r="X617" s="38" t="str">
        <f>"*"</f>
        <v>*</v>
      </c>
    </row>
    <row r="618" spans="1:24" x14ac:dyDescent="0.3">
      <c r="A618" s="2">
        <v>112160</v>
      </c>
      <c r="B618" s="3" t="s">
        <v>700</v>
      </c>
      <c r="C618" s="5" t="s">
        <v>17</v>
      </c>
      <c r="D618" s="25"/>
      <c r="E618" s="26"/>
      <c r="F618" s="16">
        <v>12</v>
      </c>
      <c r="G618" s="22">
        <v>0</v>
      </c>
      <c r="H618" s="22">
        <v>0</v>
      </c>
      <c r="I618" s="6">
        <v>42979</v>
      </c>
      <c r="J618" s="7">
        <v>58</v>
      </c>
      <c r="K618" s="8">
        <v>2018</v>
      </c>
      <c r="L618" s="6">
        <v>43532</v>
      </c>
      <c r="M618" s="5"/>
      <c r="N618" s="6">
        <v>43516</v>
      </c>
      <c r="O618" s="3" t="s">
        <v>1316</v>
      </c>
      <c r="P618" s="3"/>
      <c r="Q618" s="6"/>
      <c r="R618" s="46"/>
      <c r="S618" s="46"/>
      <c r="T618" s="21"/>
      <c r="U618" s="21" t="s">
        <v>1093</v>
      </c>
      <c r="V618" s="260" t="s">
        <v>1553</v>
      </c>
      <c r="W618" s="261" t="s">
        <v>1553</v>
      </c>
      <c r="X618" s="38" t="str">
        <f>"*"</f>
        <v>*</v>
      </c>
    </row>
    <row r="619" spans="1:24" x14ac:dyDescent="0.3">
      <c r="A619" s="2">
        <v>112160</v>
      </c>
      <c r="B619" s="3" t="s">
        <v>700</v>
      </c>
      <c r="C619" s="5" t="s">
        <v>17</v>
      </c>
      <c r="D619" s="25">
        <v>55</v>
      </c>
      <c r="E619" s="26">
        <v>7</v>
      </c>
      <c r="F619" s="16">
        <v>12</v>
      </c>
      <c r="G619" s="22">
        <v>0</v>
      </c>
      <c r="H619" s="22">
        <v>0</v>
      </c>
      <c r="I619" s="6">
        <v>43454</v>
      </c>
      <c r="J619" s="7">
        <v>58</v>
      </c>
      <c r="K619" s="8">
        <v>2018</v>
      </c>
      <c r="L619" s="6">
        <v>43532</v>
      </c>
      <c r="M619" s="5"/>
      <c r="N619" s="6">
        <v>43682</v>
      </c>
      <c r="O619" s="3" t="s">
        <v>1540</v>
      </c>
      <c r="P619" s="3" t="s">
        <v>1534</v>
      </c>
      <c r="Q619" s="6">
        <v>43634</v>
      </c>
      <c r="R619" s="46"/>
      <c r="S619" s="46" t="s">
        <v>1380</v>
      </c>
      <c r="T619" s="50" t="s">
        <v>1815</v>
      </c>
      <c r="U619" s="21" t="s">
        <v>1093</v>
      </c>
      <c r="V619" s="260" t="s">
        <v>1551</v>
      </c>
      <c r="W619" s="261">
        <v>43682.694097222222</v>
      </c>
      <c r="X619" s="38" t="s">
        <v>1555</v>
      </c>
    </row>
    <row r="620" spans="1:24" x14ac:dyDescent="0.3">
      <c r="A620" s="2">
        <v>112161</v>
      </c>
      <c r="B620" s="3" t="s">
        <v>701</v>
      </c>
      <c r="C620" s="5" t="s">
        <v>17</v>
      </c>
      <c r="D620" s="25"/>
      <c r="E620" s="26"/>
      <c r="F620" s="16">
        <v>12</v>
      </c>
      <c r="G620" s="22">
        <v>0</v>
      </c>
      <c r="H620" s="22">
        <v>0</v>
      </c>
      <c r="I620" s="6">
        <v>42979</v>
      </c>
      <c r="J620" s="7">
        <v>58</v>
      </c>
      <c r="K620" s="8">
        <v>2018</v>
      </c>
      <c r="L620" s="6">
        <v>43532</v>
      </c>
      <c r="M620" s="5"/>
      <c r="N620" s="6">
        <v>43516</v>
      </c>
      <c r="O620" s="3" t="s">
        <v>1316</v>
      </c>
      <c r="P620" s="3"/>
      <c r="Q620" s="6"/>
      <c r="R620" s="46"/>
      <c r="S620" s="46"/>
      <c r="T620" s="21"/>
      <c r="U620" s="21" t="s">
        <v>1093</v>
      </c>
      <c r="V620" s="260" t="s">
        <v>1553</v>
      </c>
      <c r="W620" s="261" t="s">
        <v>1553</v>
      </c>
      <c r="X620" s="38" t="str">
        <f>"*"</f>
        <v>*</v>
      </c>
    </row>
    <row r="621" spans="1:24" x14ac:dyDescent="0.3">
      <c r="A621" s="2">
        <v>112162</v>
      </c>
      <c r="B621" s="3" t="s">
        <v>702</v>
      </c>
      <c r="C621" s="5" t="s">
        <v>17</v>
      </c>
      <c r="D621" s="25"/>
      <c r="E621" s="26"/>
      <c r="F621" s="16">
        <v>12</v>
      </c>
      <c r="G621" s="22">
        <v>3.3333333333333335</v>
      </c>
      <c r="H621" s="22">
        <v>40</v>
      </c>
      <c r="I621" s="6">
        <v>42979</v>
      </c>
      <c r="J621" s="7">
        <v>58</v>
      </c>
      <c r="K621" s="8">
        <v>2018</v>
      </c>
      <c r="L621" s="6">
        <v>43532</v>
      </c>
      <c r="M621" s="5"/>
      <c r="N621" s="6">
        <v>43516</v>
      </c>
      <c r="O621" s="3" t="s">
        <v>1316</v>
      </c>
      <c r="P621" s="3"/>
      <c r="Q621" s="6"/>
      <c r="R621" s="46"/>
      <c r="S621" s="46"/>
      <c r="T621" s="21"/>
      <c r="U621" s="21" t="s">
        <v>1093</v>
      </c>
      <c r="V621" s="260" t="s">
        <v>1553</v>
      </c>
      <c r="W621" s="261" t="s">
        <v>1553</v>
      </c>
      <c r="X621" s="38" t="str">
        <f>"*"</f>
        <v>*</v>
      </c>
    </row>
    <row r="622" spans="1:24" x14ac:dyDescent="0.3">
      <c r="A622" s="2">
        <v>112162</v>
      </c>
      <c r="B622" s="3" t="s">
        <v>702</v>
      </c>
      <c r="C622" s="5" t="s">
        <v>17</v>
      </c>
      <c r="D622" s="25">
        <v>55</v>
      </c>
      <c r="E622" s="26">
        <v>7</v>
      </c>
      <c r="F622" s="16">
        <v>12</v>
      </c>
      <c r="G622" s="22">
        <v>9</v>
      </c>
      <c r="H622" s="22">
        <v>100</v>
      </c>
      <c r="I622" s="6">
        <v>43454</v>
      </c>
      <c r="J622" s="7">
        <v>58</v>
      </c>
      <c r="K622" s="8">
        <v>2018</v>
      </c>
      <c r="L622" s="6">
        <v>43532</v>
      </c>
      <c r="M622" s="5"/>
      <c r="N622" s="6">
        <v>43682</v>
      </c>
      <c r="O622" s="3" t="s">
        <v>1540</v>
      </c>
      <c r="P622" s="3" t="s">
        <v>1534</v>
      </c>
      <c r="Q622" s="6">
        <v>43634</v>
      </c>
      <c r="R622" s="46"/>
      <c r="S622" s="46" t="s">
        <v>1380</v>
      </c>
      <c r="T622" s="50" t="s">
        <v>1815</v>
      </c>
      <c r="U622" s="21" t="s">
        <v>1093</v>
      </c>
      <c r="V622" s="260" t="s">
        <v>1551</v>
      </c>
      <c r="W622" s="261">
        <v>43682.695625</v>
      </c>
      <c r="X622" s="38" t="s">
        <v>1555</v>
      </c>
    </row>
    <row r="623" spans="1:24" x14ac:dyDescent="0.3">
      <c r="A623" s="2">
        <v>112163</v>
      </c>
      <c r="B623" s="3" t="s">
        <v>703</v>
      </c>
      <c r="C623" s="5" t="s">
        <v>17</v>
      </c>
      <c r="D623" s="25"/>
      <c r="E623" s="26"/>
      <c r="F623" s="16">
        <v>12</v>
      </c>
      <c r="G623" s="22">
        <v>27.5</v>
      </c>
      <c r="H623" s="22">
        <v>330</v>
      </c>
      <c r="I623" s="6">
        <v>42979</v>
      </c>
      <c r="J623" s="7">
        <v>58</v>
      </c>
      <c r="K623" s="8">
        <v>2018</v>
      </c>
      <c r="L623" s="6">
        <v>43532</v>
      </c>
      <c r="M623" s="5"/>
      <c r="N623" s="6">
        <v>43516</v>
      </c>
      <c r="O623" s="3" t="s">
        <v>1316</v>
      </c>
      <c r="P623" s="3"/>
      <c r="Q623" s="6"/>
      <c r="R623" s="46"/>
      <c r="S623" s="46"/>
      <c r="T623" s="21"/>
      <c r="U623" s="21" t="s">
        <v>1093</v>
      </c>
      <c r="V623" s="260" t="s">
        <v>1553</v>
      </c>
      <c r="W623" s="261" t="s">
        <v>1553</v>
      </c>
      <c r="X623" s="38" t="str">
        <f>"*"</f>
        <v>*</v>
      </c>
    </row>
    <row r="624" spans="1:24" x14ac:dyDescent="0.3">
      <c r="A624" s="2">
        <v>112163</v>
      </c>
      <c r="B624" s="3" t="s">
        <v>703</v>
      </c>
      <c r="C624" s="5" t="s">
        <v>17</v>
      </c>
      <c r="D624" s="25">
        <v>55</v>
      </c>
      <c r="E624" s="26">
        <v>7</v>
      </c>
      <c r="F624" s="16">
        <v>12</v>
      </c>
      <c r="G624" s="22">
        <v>30</v>
      </c>
      <c r="H624" s="22">
        <v>350</v>
      </c>
      <c r="I624" s="6">
        <v>43454</v>
      </c>
      <c r="J624" s="7">
        <v>58</v>
      </c>
      <c r="K624" s="8">
        <v>2018</v>
      </c>
      <c r="L624" s="6">
        <v>43532</v>
      </c>
      <c r="M624" s="5"/>
      <c r="N624" s="6">
        <v>43682</v>
      </c>
      <c r="O624" s="3" t="s">
        <v>1540</v>
      </c>
      <c r="P624" s="3" t="s">
        <v>1534</v>
      </c>
      <c r="Q624" s="6">
        <v>43634</v>
      </c>
      <c r="R624" s="46"/>
      <c r="S624" s="46" t="s">
        <v>1380</v>
      </c>
      <c r="T624" s="50" t="s">
        <v>1815</v>
      </c>
      <c r="U624" s="21" t="s">
        <v>1093</v>
      </c>
      <c r="V624" s="260" t="s">
        <v>1551</v>
      </c>
      <c r="W624" s="261">
        <v>43682.696469907409</v>
      </c>
      <c r="X624" s="38" t="s">
        <v>1555</v>
      </c>
    </row>
    <row r="625" spans="1:24" x14ac:dyDescent="0.3">
      <c r="A625" s="2">
        <v>112164</v>
      </c>
      <c r="B625" s="3" t="s">
        <v>704</v>
      </c>
      <c r="C625" s="5" t="s">
        <v>17</v>
      </c>
      <c r="D625" s="25"/>
      <c r="E625" s="26"/>
      <c r="F625" s="16">
        <v>12</v>
      </c>
      <c r="G625" s="22">
        <v>0</v>
      </c>
      <c r="H625" s="22">
        <v>0</v>
      </c>
      <c r="I625" s="6">
        <v>42979</v>
      </c>
      <c r="J625" s="7">
        <v>58</v>
      </c>
      <c r="K625" s="8">
        <v>2018</v>
      </c>
      <c r="L625" s="6">
        <v>43532</v>
      </c>
      <c r="M625" s="5"/>
      <c r="N625" s="6">
        <v>43516</v>
      </c>
      <c r="O625" s="3" t="s">
        <v>1316</v>
      </c>
      <c r="P625" s="3"/>
      <c r="Q625" s="6"/>
      <c r="R625" s="46"/>
      <c r="S625" s="46"/>
      <c r="T625" s="21"/>
      <c r="U625" s="21" t="s">
        <v>1093</v>
      </c>
      <c r="V625" s="260" t="s">
        <v>1553</v>
      </c>
      <c r="W625" s="261" t="s">
        <v>1553</v>
      </c>
      <c r="X625" s="38" t="str">
        <f>"*"</f>
        <v>*</v>
      </c>
    </row>
    <row r="626" spans="1:24" x14ac:dyDescent="0.3">
      <c r="A626" s="2">
        <v>112465</v>
      </c>
      <c r="B626" s="3" t="s">
        <v>638</v>
      </c>
      <c r="C626" s="5" t="s">
        <v>3</v>
      </c>
      <c r="D626" s="25"/>
      <c r="E626" s="26"/>
      <c r="F626" s="16">
        <v>12</v>
      </c>
      <c r="G626" s="22">
        <v>0</v>
      </c>
      <c r="H626" s="22">
        <v>0</v>
      </c>
      <c r="I626" s="6">
        <v>42979</v>
      </c>
      <c r="J626" s="7"/>
      <c r="K626" s="8"/>
      <c r="L626" s="6"/>
      <c r="M626" s="5"/>
      <c r="N626" s="6">
        <v>43516</v>
      </c>
      <c r="O626" s="3" t="s">
        <v>1341</v>
      </c>
      <c r="P626" s="3"/>
      <c r="Q626" s="6"/>
      <c r="R626" s="46"/>
      <c r="S626" s="46"/>
      <c r="T626" s="21"/>
      <c r="U626" s="21"/>
      <c r="V626" s="260" t="s">
        <v>1553</v>
      </c>
      <c r="W626" s="261" t="s">
        <v>1553</v>
      </c>
      <c r="X626" s="38" t="str">
        <f>"*"</f>
        <v>*</v>
      </c>
    </row>
    <row r="627" spans="1:24" x14ac:dyDescent="0.3">
      <c r="A627" s="2">
        <v>112465</v>
      </c>
      <c r="B627" s="3" t="s">
        <v>638</v>
      </c>
      <c r="C627" s="5" t="s">
        <v>3</v>
      </c>
      <c r="D627" s="25"/>
      <c r="E627" s="26"/>
      <c r="F627" s="16">
        <v>12</v>
      </c>
      <c r="G627" s="22">
        <v>0</v>
      </c>
      <c r="H627" s="22">
        <v>0</v>
      </c>
      <c r="I627" s="6">
        <v>43418</v>
      </c>
      <c r="J627" s="7">
        <v>20</v>
      </c>
      <c r="K627" s="8">
        <v>2018</v>
      </c>
      <c r="L627" s="6">
        <v>43486</v>
      </c>
      <c r="M627" s="5"/>
      <c r="N627" s="6">
        <v>43675</v>
      </c>
      <c r="O627" s="3" t="s">
        <v>1660</v>
      </c>
      <c r="P627" s="3" t="s">
        <v>1742</v>
      </c>
      <c r="Q627" s="6">
        <v>43657</v>
      </c>
      <c r="R627" s="46"/>
      <c r="S627" s="46" t="s">
        <v>1380</v>
      </c>
      <c r="T627" s="50" t="s">
        <v>1741</v>
      </c>
      <c r="U627" s="21" t="s">
        <v>1941</v>
      </c>
      <c r="V627" s="260" t="s">
        <v>1551</v>
      </c>
      <c r="W627" s="261">
        <v>43675.404062499998</v>
      </c>
      <c r="X627" s="38" t="s">
        <v>1555</v>
      </c>
    </row>
    <row r="628" spans="1:24" x14ac:dyDescent="0.3">
      <c r="A628" s="2">
        <v>112466</v>
      </c>
      <c r="B628" s="3" t="s">
        <v>639</v>
      </c>
      <c r="C628" s="5" t="s">
        <v>3</v>
      </c>
      <c r="D628" s="25"/>
      <c r="E628" s="26"/>
      <c r="F628" s="16">
        <v>12</v>
      </c>
      <c r="G628" s="22">
        <v>0</v>
      </c>
      <c r="H628" s="22">
        <v>0</v>
      </c>
      <c r="I628" s="6">
        <v>43418</v>
      </c>
      <c r="J628" s="7">
        <v>20</v>
      </c>
      <c r="K628" s="8">
        <v>2018</v>
      </c>
      <c r="L628" s="6">
        <v>43486</v>
      </c>
      <c r="M628" s="5"/>
      <c r="N628" s="6">
        <v>43675</v>
      </c>
      <c r="O628" s="3" t="s">
        <v>1660</v>
      </c>
      <c r="P628" s="3" t="s">
        <v>1742</v>
      </c>
      <c r="Q628" s="6">
        <v>43657</v>
      </c>
      <c r="R628" s="46"/>
      <c r="S628" s="46" t="s">
        <v>1380</v>
      </c>
      <c r="T628" s="50" t="s">
        <v>1741</v>
      </c>
      <c r="U628" s="21" t="s">
        <v>1941</v>
      </c>
      <c r="V628" s="260" t="s">
        <v>1551</v>
      </c>
      <c r="W628" s="261">
        <v>43675.404340277775</v>
      </c>
      <c r="X628" s="38" t="s">
        <v>1555</v>
      </c>
    </row>
    <row r="629" spans="1:24" x14ac:dyDescent="0.3">
      <c r="A629" s="2">
        <v>112965</v>
      </c>
      <c r="B629" s="3" t="s">
        <v>60</v>
      </c>
      <c r="C629" s="5" t="s">
        <v>47</v>
      </c>
      <c r="D629" s="25"/>
      <c r="E629" s="26"/>
      <c r="F629" s="16">
        <v>12</v>
      </c>
      <c r="G629" s="22">
        <v>50</v>
      </c>
      <c r="H629" s="22">
        <v>600</v>
      </c>
      <c r="I629" s="6">
        <v>43069</v>
      </c>
      <c r="J629" s="7">
        <v>78</v>
      </c>
      <c r="K629" s="8">
        <v>2018</v>
      </c>
      <c r="L629" s="6">
        <v>43549</v>
      </c>
      <c r="M629" s="5"/>
      <c r="N629" s="6">
        <v>43516</v>
      </c>
      <c r="O629" s="3" t="s">
        <v>1316</v>
      </c>
      <c r="P629" s="3"/>
      <c r="Q629" s="6"/>
      <c r="R629" s="46"/>
      <c r="S629" s="46"/>
      <c r="T629" s="21"/>
      <c r="U629" s="21" t="s">
        <v>1110</v>
      </c>
      <c r="V629" s="260" t="s">
        <v>1553</v>
      </c>
      <c r="W629" s="261" t="s">
        <v>1553</v>
      </c>
      <c r="X629" s="38" t="str">
        <f>"*"</f>
        <v>*</v>
      </c>
    </row>
    <row r="630" spans="1:24" x14ac:dyDescent="0.3">
      <c r="A630" s="2">
        <v>113099</v>
      </c>
      <c r="B630" s="3" t="s">
        <v>1009</v>
      </c>
      <c r="C630" s="5" t="s">
        <v>94</v>
      </c>
      <c r="D630" s="25"/>
      <c r="E630" s="26"/>
      <c r="F630" s="16">
        <v>12</v>
      </c>
      <c r="G630" s="22">
        <v>0</v>
      </c>
      <c r="H630" s="22">
        <v>0</v>
      </c>
      <c r="I630" s="6">
        <v>43322</v>
      </c>
      <c r="J630" s="7">
        <v>175</v>
      </c>
      <c r="K630" s="8">
        <v>2017</v>
      </c>
      <c r="L630" s="6">
        <v>43383</v>
      </c>
      <c r="M630" s="5"/>
      <c r="N630" s="6">
        <v>43685</v>
      </c>
      <c r="O630" s="3" t="s">
        <v>1368</v>
      </c>
      <c r="P630" s="3" t="s">
        <v>2013</v>
      </c>
      <c r="Q630" s="6">
        <v>43679</v>
      </c>
      <c r="R630" s="46"/>
      <c r="S630" s="46" t="s">
        <v>1380</v>
      </c>
      <c r="T630" s="50" t="s">
        <v>2015</v>
      </c>
      <c r="U630" s="21" t="s">
        <v>1941</v>
      </c>
      <c r="V630" s="260" t="s">
        <v>1551</v>
      </c>
      <c r="W630" s="261">
        <v>43685.474398148152</v>
      </c>
      <c r="X630" s="38" t="s">
        <v>1555</v>
      </c>
    </row>
    <row r="631" spans="1:24" x14ac:dyDescent="0.3">
      <c r="A631" s="2">
        <v>113180</v>
      </c>
      <c r="B631" s="3" t="s">
        <v>232</v>
      </c>
      <c r="C631" s="5" t="s">
        <v>3</v>
      </c>
      <c r="D631" s="25">
        <v>61</v>
      </c>
      <c r="E631" s="26">
        <v>14</v>
      </c>
      <c r="F631" s="16">
        <v>12</v>
      </c>
      <c r="G631" s="22">
        <v>0</v>
      </c>
      <c r="H631" s="76">
        <v>0</v>
      </c>
      <c r="I631" s="6">
        <v>43307</v>
      </c>
      <c r="J631" s="7"/>
      <c r="K631" s="8"/>
      <c r="L631" s="6"/>
      <c r="M631" s="5"/>
      <c r="N631" s="6">
        <v>43675</v>
      </c>
      <c r="O631" s="3" t="s">
        <v>1660</v>
      </c>
      <c r="P631" s="3" t="s">
        <v>1943</v>
      </c>
      <c r="Q631" s="6">
        <v>43053</v>
      </c>
      <c r="R631" s="46"/>
      <c r="S631" s="46" t="s">
        <v>1380</v>
      </c>
      <c r="T631" s="50" t="s">
        <v>1944</v>
      </c>
      <c r="U631" s="21" t="s">
        <v>1941</v>
      </c>
      <c r="V631" s="260" t="s">
        <v>1551</v>
      </c>
      <c r="W631" s="261">
        <v>43675.431006944447</v>
      </c>
      <c r="X631" s="38" t="s">
        <v>1555</v>
      </c>
    </row>
    <row r="632" spans="1:24" x14ac:dyDescent="0.3">
      <c r="A632" s="2">
        <v>113580</v>
      </c>
      <c r="B632" s="3" t="s">
        <v>640</v>
      </c>
      <c r="C632" s="5" t="s">
        <v>3</v>
      </c>
      <c r="D632" s="25"/>
      <c r="E632" s="26"/>
      <c r="F632" s="16">
        <v>12</v>
      </c>
      <c r="G632" s="22">
        <v>0</v>
      </c>
      <c r="H632" s="22">
        <v>0</v>
      </c>
      <c r="I632" s="6">
        <v>43418</v>
      </c>
      <c r="J632" s="7">
        <v>20</v>
      </c>
      <c r="K632" s="8">
        <v>2018</v>
      </c>
      <c r="L632" s="6">
        <v>43486</v>
      </c>
      <c r="M632" s="5"/>
      <c r="N632" s="6">
        <v>43675</v>
      </c>
      <c r="O632" s="3" t="s">
        <v>1660</v>
      </c>
      <c r="P632" s="3" t="s">
        <v>1742</v>
      </c>
      <c r="Q632" s="6">
        <v>43657</v>
      </c>
      <c r="R632" s="46"/>
      <c r="S632" s="46" t="s">
        <v>1380</v>
      </c>
      <c r="T632" s="50" t="s">
        <v>1741</v>
      </c>
      <c r="U632" s="21" t="s">
        <v>1941</v>
      </c>
      <c r="V632" s="260" t="s">
        <v>1551</v>
      </c>
      <c r="W632" s="261">
        <v>43675.404594907406</v>
      </c>
      <c r="X632" s="38" t="s">
        <v>1555</v>
      </c>
    </row>
    <row r="633" spans="1:24" x14ac:dyDescent="0.3">
      <c r="A633" s="2">
        <v>113581</v>
      </c>
      <c r="B633" s="3" t="s">
        <v>196</v>
      </c>
      <c r="C633" s="5" t="s">
        <v>3</v>
      </c>
      <c r="D633" s="25">
        <v>61</v>
      </c>
      <c r="E633" s="26">
        <v>15</v>
      </c>
      <c r="F633" s="16">
        <v>12</v>
      </c>
      <c r="G633" s="22">
        <v>4</v>
      </c>
      <c r="H633" s="22">
        <v>40</v>
      </c>
      <c r="I633" s="6">
        <v>43307</v>
      </c>
      <c r="J633" s="7">
        <v>169</v>
      </c>
      <c r="K633" s="8">
        <v>2017</v>
      </c>
      <c r="L633" s="6">
        <v>43378</v>
      </c>
      <c r="M633" s="5"/>
      <c r="N633" s="6">
        <v>43675</v>
      </c>
      <c r="O633" s="3" t="s">
        <v>1316</v>
      </c>
      <c r="P633" s="3" t="s">
        <v>1662</v>
      </c>
      <c r="Q633" s="6">
        <v>43437</v>
      </c>
      <c r="R633" s="46"/>
      <c r="S633" s="46" t="s">
        <v>1380</v>
      </c>
      <c r="T633" s="50" t="s">
        <v>1661</v>
      </c>
      <c r="U633" s="21" t="s">
        <v>1380</v>
      </c>
      <c r="V633" s="260" t="s">
        <v>1551</v>
      </c>
      <c r="W633" s="261">
        <v>43675.480682870373</v>
      </c>
      <c r="X633" s="38" t="s">
        <v>1555</v>
      </c>
    </row>
    <row r="634" spans="1:24" x14ac:dyDescent="0.3">
      <c r="A634" s="2">
        <v>113581</v>
      </c>
      <c r="B634" s="3" t="s">
        <v>196</v>
      </c>
      <c r="C634" s="5" t="s">
        <v>3</v>
      </c>
      <c r="D634" s="25">
        <v>61</v>
      </c>
      <c r="E634" s="26">
        <v>15</v>
      </c>
      <c r="F634" s="16">
        <v>12</v>
      </c>
      <c r="G634" s="22">
        <v>4</v>
      </c>
      <c r="H634" s="22">
        <v>40</v>
      </c>
      <c r="I634" s="6">
        <v>43307</v>
      </c>
      <c r="J634" s="7">
        <v>228</v>
      </c>
      <c r="K634" s="8">
        <v>2018</v>
      </c>
      <c r="L634" s="6">
        <v>43787</v>
      </c>
      <c r="M634" s="5"/>
      <c r="N634" s="6">
        <v>43684</v>
      </c>
      <c r="O634" s="3" t="s">
        <v>1660</v>
      </c>
      <c r="P634" s="3" t="s">
        <v>1662</v>
      </c>
      <c r="Q634" s="6">
        <v>43437</v>
      </c>
      <c r="R634" s="46"/>
      <c r="S634" s="46" t="s">
        <v>1380</v>
      </c>
      <c r="T634" s="50" t="s">
        <v>1661</v>
      </c>
      <c r="U634" s="21" t="s">
        <v>1560</v>
      </c>
      <c r="V634" s="260" t="s">
        <v>1551</v>
      </c>
      <c r="W634" s="261">
        <v>43675.480775462966</v>
      </c>
      <c r="X634" s="38" t="s">
        <v>1555</v>
      </c>
    </row>
    <row r="635" spans="1:24" x14ac:dyDescent="0.3">
      <c r="A635" s="2">
        <v>113611</v>
      </c>
      <c r="B635" s="3" t="s">
        <v>641</v>
      </c>
      <c r="C635" s="5" t="s">
        <v>3</v>
      </c>
      <c r="D635" s="25">
        <v>51</v>
      </c>
      <c r="E635" s="26">
        <v>37</v>
      </c>
      <c r="F635" s="16">
        <v>12</v>
      </c>
      <c r="G635" s="22">
        <v>67</v>
      </c>
      <c r="H635" s="22">
        <v>800</v>
      </c>
      <c r="I635" s="6">
        <v>43418</v>
      </c>
      <c r="J635" s="7">
        <v>20</v>
      </c>
      <c r="K635" s="8">
        <v>2018</v>
      </c>
      <c r="L635" s="6">
        <v>43486</v>
      </c>
      <c r="M635" s="5"/>
      <c r="N635" s="6">
        <v>43675</v>
      </c>
      <c r="O635" s="3" t="s">
        <v>1341</v>
      </c>
      <c r="P635" s="3" t="s">
        <v>1742</v>
      </c>
      <c r="Q635" s="6">
        <v>43657</v>
      </c>
      <c r="R635" s="46"/>
      <c r="S635" s="46" t="s">
        <v>1380</v>
      </c>
      <c r="T635" s="50" t="s">
        <v>1741</v>
      </c>
      <c r="U635" s="21" t="s">
        <v>1560</v>
      </c>
      <c r="V635" s="260" t="s">
        <v>1551</v>
      </c>
      <c r="W635" s="261">
        <v>43675.405034722222</v>
      </c>
      <c r="X635" s="38" t="s">
        <v>1555</v>
      </c>
    </row>
    <row r="636" spans="1:24" x14ac:dyDescent="0.3">
      <c r="A636" s="2">
        <v>113846</v>
      </c>
      <c r="B636" s="3" t="s">
        <v>548</v>
      </c>
      <c r="C636" s="5" t="s">
        <v>80</v>
      </c>
      <c r="D636" s="25">
        <v>51</v>
      </c>
      <c r="E636" s="26">
        <v>19</v>
      </c>
      <c r="F636" s="16">
        <v>12</v>
      </c>
      <c r="G636" s="22">
        <v>109</v>
      </c>
      <c r="H636" s="76">
        <v>1300</v>
      </c>
      <c r="I636" s="6">
        <v>43307</v>
      </c>
      <c r="J636" s="7">
        <v>169</v>
      </c>
      <c r="K636" s="8">
        <v>2017</v>
      </c>
      <c r="L636" s="6">
        <v>43378</v>
      </c>
      <c r="M636" s="5"/>
      <c r="N636" s="6">
        <v>43675</v>
      </c>
      <c r="O636" s="3" t="s">
        <v>1316</v>
      </c>
      <c r="P636" s="3" t="s">
        <v>1943</v>
      </c>
      <c r="Q636" s="6">
        <v>43053</v>
      </c>
      <c r="R636" s="46"/>
      <c r="S636" s="46" t="s">
        <v>1380</v>
      </c>
      <c r="T636" s="50" t="s">
        <v>1944</v>
      </c>
      <c r="U636" s="21" t="s">
        <v>1380</v>
      </c>
      <c r="V636" s="260" t="s">
        <v>1551</v>
      </c>
      <c r="W636" s="261">
        <v>43675.431574074071</v>
      </c>
      <c r="X636" s="38" t="s">
        <v>1555</v>
      </c>
    </row>
    <row r="637" spans="1:24" x14ac:dyDescent="0.3">
      <c r="A637" s="2">
        <v>113846</v>
      </c>
      <c r="B637" s="3" t="s">
        <v>548</v>
      </c>
      <c r="C637" s="5" t="s">
        <v>80</v>
      </c>
      <c r="D637" s="25">
        <v>51</v>
      </c>
      <c r="E637" s="26">
        <v>19</v>
      </c>
      <c r="F637" s="16">
        <v>12</v>
      </c>
      <c r="G637" s="22">
        <v>109</v>
      </c>
      <c r="H637" s="76">
        <v>1300</v>
      </c>
      <c r="I637" s="6">
        <v>43307</v>
      </c>
      <c r="J637" s="7">
        <v>228</v>
      </c>
      <c r="K637" s="8">
        <v>2018</v>
      </c>
      <c r="L637" s="6">
        <v>43787</v>
      </c>
      <c r="M637" s="5"/>
      <c r="N637" s="6">
        <v>43675</v>
      </c>
      <c r="O637" s="3" t="s">
        <v>1660</v>
      </c>
      <c r="P637" s="3" t="s">
        <v>1662</v>
      </c>
      <c r="Q637" s="6">
        <v>43437</v>
      </c>
      <c r="R637" s="46"/>
      <c r="S637" s="46" t="s">
        <v>1380</v>
      </c>
      <c r="T637" s="50" t="s">
        <v>1661</v>
      </c>
      <c r="U637" s="21" t="s">
        <v>1560</v>
      </c>
      <c r="V637" s="260" t="s">
        <v>1551</v>
      </c>
      <c r="W637" s="261">
        <v>43675.454583333332</v>
      </c>
      <c r="X637" s="38" t="s">
        <v>1555</v>
      </c>
    </row>
    <row r="638" spans="1:24" x14ac:dyDescent="0.3">
      <c r="A638" s="2">
        <v>114297</v>
      </c>
      <c r="B638" s="3" t="s">
        <v>399</v>
      </c>
      <c r="C638" s="5" t="s">
        <v>3</v>
      </c>
      <c r="D638" s="25">
        <v>51</v>
      </c>
      <c r="E638" s="26">
        <v>17</v>
      </c>
      <c r="F638" s="16">
        <v>12</v>
      </c>
      <c r="G638" s="22">
        <v>179</v>
      </c>
      <c r="H638" s="22">
        <v>2140</v>
      </c>
      <c r="I638" s="6">
        <v>43322</v>
      </c>
      <c r="J638" s="7">
        <v>194</v>
      </c>
      <c r="K638" s="8">
        <v>2017</v>
      </c>
      <c r="L638" s="6">
        <v>43417</v>
      </c>
      <c r="M638" s="5"/>
      <c r="N638" s="6">
        <v>43683</v>
      </c>
      <c r="O638" s="3" t="s">
        <v>1347</v>
      </c>
      <c r="P638" s="3" t="s">
        <v>1526</v>
      </c>
      <c r="Q638" s="6">
        <v>43657</v>
      </c>
      <c r="R638" s="46">
        <v>30</v>
      </c>
      <c r="S638" s="46" t="s">
        <v>1953</v>
      </c>
      <c r="T638" s="50" t="s">
        <v>1573</v>
      </c>
      <c r="U638" s="21" t="s">
        <v>1380</v>
      </c>
      <c r="V638" s="260" t="s">
        <v>1551</v>
      </c>
      <c r="W638" s="261">
        <v>43683.679791666669</v>
      </c>
      <c r="X638" s="38" t="s">
        <v>1555</v>
      </c>
    </row>
    <row r="639" spans="1:24" x14ac:dyDescent="0.3">
      <c r="A639" s="2">
        <v>114299</v>
      </c>
      <c r="B639" s="3" t="s">
        <v>408</v>
      </c>
      <c r="C639" s="5" t="s">
        <v>3</v>
      </c>
      <c r="D639" s="25">
        <v>51</v>
      </c>
      <c r="E639" s="26">
        <v>17</v>
      </c>
      <c r="F639" s="16">
        <v>12</v>
      </c>
      <c r="G639" s="22">
        <v>15</v>
      </c>
      <c r="H639" s="22">
        <v>180</v>
      </c>
      <c r="I639" s="6">
        <v>43322</v>
      </c>
      <c r="J639" s="7">
        <v>200</v>
      </c>
      <c r="K639" s="8">
        <v>2017</v>
      </c>
      <c r="L639" s="6">
        <v>43425</v>
      </c>
      <c r="M639" s="5"/>
      <c r="N639" s="6">
        <v>43684</v>
      </c>
      <c r="O639" s="3" t="s">
        <v>1347</v>
      </c>
      <c r="P639" s="3" t="s">
        <v>1526</v>
      </c>
      <c r="Q639" s="6">
        <v>43657</v>
      </c>
      <c r="R639" s="46"/>
      <c r="S639" s="46" t="s">
        <v>1380</v>
      </c>
      <c r="T639" s="50" t="s">
        <v>1573</v>
      </c>
      <c r="U639" s="21" t="s">
        <v>1380</v>
      </c>
      <c r="V639" s="260" t="s">
        <v>1551</v>
      </c>
      <c r="W639" s="261">
        <v>43684.326180555552</v>
      </c>
      <c r="X639" s="38" t="s">
        <v>1555</v>
      </c>
    </row>
    <row r="640" spans="1:24" x14ac:dyDescent="0.3">
      <c r="A640" s="2">
        <v>114772</v>
      </c>
      <c r="B640" s="3" t="s">
        <v>452</v>
      </c>
      <c r="C640" s="5" t="s">
        <v>3</v>
      </c>
      <c r="D640" s="25">
        <v>55</v>
      </c>
      <c r="E640" s="26">
        <v>31</v>
      </c>
      <c r="F640" s="16">
        <v>12</v>
      </c>
      <c r="G640" s="22">
        <v>1</v>
      </c>
      <c r="H640" s="22">
        <v>5</v>
      </c>
      <c r="I640" s="6">
        <v>43319</v>
      </c>
      <c r="J640" s="7"/>
      <c r="K640" s="8"/>
      <c r="L640" s="6"/>
      <c r="M640" s="5"/>
      <c r="N640" s="6">
        <v>43679</v>
      </c>
      <c r="O640" s="3" t="s">
        <v>1336</v>
      </c>
      <c r="P640" s="3" t="s">
        <v>1697</v>
      </c>
      <c r="Q640" s="6">
        <v>43487</v>
      </c>
      <c r="R640" s="46"/>
      <c r="S640" s="46" t="s">
        <v>1380</v>
      </c>
      <c r="T640" s="50" t="s">
        <v>1696</v>
      </c>
      <c r="U640" s="21" t="s">
        <v>1380</v>
      </c>
      <c r="V640" s="260" t="s">
        <v>1551</v>
      </c>
      <c r="W640" s="261">
        <v>43679.449513888889</v>
      </c>
      <c r="X640" s="38" t="s">
        <v>1555</v>
      </c>
    </row>
    <row r="641" spans="1:24" x14ac:dyDescent="0.3">
      <c r="A641" s="2">
        <v>114822</v>
      </c>
      <c r="B641" s="3" t="s">
        <v>549</v>
      </c>
      <c r="C641" s="5" t="s">
        <v>17</v>
      </c>
      <c r="D641" s="25">
        <v>61</v>
      </c>
      <c r="E641" s="26">
        <v>8</v>
      </c>
      <c r="F641" s="16">
        <v>12</v>
      </c>
      <c r="G641" s="22">
        <v>1</v>
      </c>
      <c r="H641" s="22">
        <v>10</v>
      </c>
      <c r="I641" s="6">
        <v>43307</v>
      </c>
      <c r="J641" s="7">
        <v>169</v>
      </c>
      <c r="K641" s="8">
        <v>2017</v>
      </c>
      <c r="L641" s="6">
        <v>43378</v>
      </c>
      <c r="M641" s="5"/>
      <c r="N641" s="6">
        <v>43675</v>
      </c>
      <c r="O641" s="3" t="s">
        <v>1316</v>
      </c>
      <c r="P641" s="3" t="s">
        <v>1943</v>
      </c>
      <c r="Q641" s="6">
        <v>43053</v>
      </c>
      <c r="R641" s="46"/>
      <c r="S641" s="46" t="s">
        <v>1380</v>
      </c>
      <c r="T641" s="50" t="s">
        <v>1944</v>
      </c>
      <c r="U641" s="21" t="s">
        <v>1380</v>
      </c>
      <c r="V641" s="260" t="s">
        <v>1551</v>
      </c>
      <c r="W641" s="261">
        <v>43675.434374999997</v>
      </c>
      <c r="X641" s="38" t="s">
        <v>1555</v>
      </c>
    </row>
    <row r="642" spans="1:24" x14ac:dyDescent="0.3">
      <c r="A642" s="2">
        <v>114976</v>
      </c>
      <c r="B642" s="3" t="s">
        <v>53</v>
      </c>
      <c r="C642" s="5" t="s">
        <v>47</v>
      </c>
      <c r="D642" s="25"/>
      <c r="E642" s="26"/>
      <c r="F642" s="16">
        <v>12</v>
      </c>
      <c r="G642" s="22">
        <v>50</v>
      </c>
      <c r="H642" s="22">
        <v>600</v>
      </c>
      <c r="I642" s="6">
        <v>43069</v>
      </c>
      <c r="J642" s="7">
        <v>78</v>
      </c>
      <c r="K642" s="8">
        <v>2018</v>
      </c>
      <c r="L642" s="6">
        <v>43549</v>
      </c>
      <c r="M642" s="5"/>
      <c r="N642" s="6">
        <v>43516</v>
      </c>
      <c r="O642" s="3" t="s">
        <v>1316</v>
      </c>
      <c r="P642" s="3"/>
      <c r="Q642" s="6"/>
      <c r="R642" s="46"/>
      <c r="S642" s="46"/>
      <c r="T642" s="21"/>
      <c r="U642" s="21" t="s">
        <v>1110</v>
      </c>
      <c r="V642" s="260" t="s">
        <v>1553</v>
      </c>
      <c r="W642" s="261" t="s">
        <v>1553</v>
      </c>
      <c r="X642" s="38" t="str">
        <f>"*"</f>
        <v>*</v>
      </c>
    </row>
    <row r="643" spans="1:24" x14ac:dyDescent="0.3">
      <c r="A643" s="2">
        <v>115060</v>
      </c>
      <c r="B643" s="3" t="s">
        <v>88</v>
      </c>
      <c r="C643" s="5" t="s">
        <v>17</v>
      </c>
      <c r="D643" s="25">
        <v>69</v>
      </c>
      <c r="E643" s="26">
        <v>11</v>
      </c>
      <c r="F643" s="16">
        <v>12</v>
      </c>
      <c r="G643" s="22">
        <v>5</v>
      </c>
      <c r="H643" s="22">
        <v>50</v>
      </c>
      <c r="I643" s="6">
        <v>43322</v>
      </c>
      <c r="J643" s="7">
        <v>175</v>
      </c>
      <c r="K643" s="8">
        <v>2017</v>
      </c>
      <c r="L643" s="6">
        <v>43383</v>
      </c>
      <c r="M643" s="5"/>
      <c r="N643" s="6">
        <v>43685</v>
      </c>
      <c r="O643" s="3" t="s">
        <v>1368</v>
      </c>
      <c r="P643" s="3" t="s">
        <v>2013</v>
      </c>
      <c r="Q643" s="6">
        <v>43679</v>
      </c>
      <c r="R643" s="46">
        <v>28</v>
      </c>
      <c r="S643" s="46" t="s">
        <v>1953</v>
      </c>
      <c r="T643" s="50" t="s">
        <v>2015</v>
      </c>
      <c r="U643" s="21" t="s">
        <v>1834</v>
      </c>
      <c r="V643" s="260" t="s">
        <v>1551</v>
      </c>
      <c r="W643" s="261">
        <v>43685.477256944447</v>
      </c>
      <c r="X643" s="38" t="s">
        <v>1555</v>
      </c>
    </row>
    <row r="644" spans="1:24" x14ac:dyDescent="0.3">
      <c r="A644" s="2">
        <v>115060</v>
      </c>
      <c r="B644" s="3" t="s">
        <v>88</v>
      </c>
      <c r="C644" s="5" t="s">
        <v>17</v>
      </c>
      <c r="D644" s="25">
        <v>69</v>
      </c>
      <c r="E644" s="26">
        <v>11</v>
      </c>
      <c r="F644" s="16">
        <v>12</v>
      </c>
      <c r="G644" s="22">
        <v>5</v>
      </c>
      <c r="H644" s="22">
        <v>50</v>
      </c>
      <c r="I644" s="6">
        <v>43322</v>
      </c>
      <c r="J644" s="7">
        <v>175</v>
      </c>
      <c r="K644" s="8">
        <v>2017</v>
      </c>
      <c r="L644" s="6">
        <v>43383</v>
      </c>
      <c r="M644" s="5"/>
      <c r="N644" s="6">
        <v>43685</v>
      </c>
      <c r="O644" s="3" t="s">
        <v>1368</v>
      </c>
      <c r="P644" s="3" t="s">
        <v>2013</v>
      </c>
      <c r="Q644" s="6">
        <v>43679</v>
      </c>
      <c r="R644" s="46">
        <v>28</v>
      </c>
      <c r="S644" s="46" t="s">
        <v>1953</v>
      </c>
      <c r="T644" s="50" t="s">
        <v>2015</v>
      </c>
      <c r="U644" s="21" t="s">
        <v>1834</v>
      </c>
      <c r="V644" s="260" t="s">
        <v>1551</v>
      </c>
      <c r="W644" s="261">
        <v>43685.479849537034</v>
      </c>
      <c r="X644" s="38" t="s">
        <v>1555</v>
      </c>
    </row>
    <row r="645" spans="1:24" x14ac:dyDescent="0.3">
      <c r="A645" s="2">
        <v>115060</v>
      </c>
      <c r="B645" s="3" t="s">
        <v>88</v>
      </c>
      <c r="C645" s="5" t="s">
        <v>17</v>
      </c>
      <c r="D645" s="25">
        <v>69</v>
      </c>
      <c r="E645" s="26">
        <v>11</v>
      </c>
      <c r="F645" s="16">
        <v>12</v>
      </c>
      <c r="G645" s="22">
        <v>5</v>
      </c>
      <c r="H645" s="22">
        <v>50</v>
      </c>
      <c r="I645" s="6">
        <v>43374</v>
      </c>
      <c r="J645" s="7"/>
      <c r="K645" s="8"/>
      <c r="L645" s="6"/>
      <c r="M645" s="5"/>
      <c r="N645" s="6">
        <v>43685</v>
      </c>
      <c r="O645" s="3" t="s">
        <v>1368</v>
      </c>
      <c r="P645" s="3" t="s">
        <v>1688</v>
      </c>
      <c r="Q645" s="6">
        <v>43462</v>
      </c>
      <c r="R645" s="46"/>
      <c r="S645" s="46" t="s">
        <v>1380</v>
      </c>
      <c r="T645" s="50" t="s">
        <v>1687</v>
      </c>
      <c r="U645" s="21" t="s">
        <v>1834</v>
      </c>
      <c r="V645" s="260" t="s">
        <v>1551</v>
      </c>
      <c r="W645" s="261">
        <v>43656.711273148147</v>
      </c>
      <c r="X645" s="38" t="s">
        <v>1555</v>
      </c>
    </row>
    <row r="646" spans="1:24" x14ac:dyDescent="0.3">
      <c r="A646" s="2">
        <v>115150</v>
      </c>
      <c r="B646" s="3" t="s">
        <v>705</v>
      </c>
      <c r="C646" s="5" t="s">
        <v>3</v>
      </c>
      <c r="D646" s="25"/>
      <c r="E646" s="26"/>
      <c r="F646" s="16">
        <v>12</v>
      </c>
      <c r="G646" s="22">
        <v>0</v>
      </c>
      <c r="H646" s="22">
        <v>0</v>
      </c>
      <c r="I646" s="6">
        <v>42979</v>
      </c>
      <c r="J646" s="7">
        <v>58</v>
      </c>
      <c r="K646" s="8">
        <v>2018</v>
      </c>
      <c r="L646" s="6">
        <v>43532</v>
      </c>
      <c r="M646" s="5"/>
      <c r="N646" s="6">
        <v>43516</v>
      </c>
      <c r="O646" s="3" t="s">
        <v>1316</v>
      </c>
      <c r="P646" s="3"/>
      <c r="Q646" s="6"/>
      <c r="R646" s="46"/>
      <c r="S646" s="46"/>
      <c r="T646" s="21"/>
      <c r="U646" s="21" t="s">
        <v>1093</v>
      </c>
      <c r="V646" s="260" t="s">
        <v>1553</v>
      </c>
      <c r="W646" s="261" t="s">
        <v>1553</v>
      </c>
      <c r="X646" s="38" t="str">
        <f>"*"</f>
        <v>*</v>
      </c>
    </row>
    <row r="647" spans="1:24" x14ac:dyDescent="0.3">
      <c r="A647" s="2">
        <v>115246</v>
      </c>
      <c r="B647" s="3" t="s">
        <v>1010</v>
      </c>
      <c r="C647" s="5" t="s">
        <v>22</v>
      </c>
      <c r="D647" s="25"/>
      <c r="E647" s="26"/>
      <c r="F647" s="16">
        <v>12</v>
      </c>
      <c r="G647" s="22">
        <v>0</v>
      </c>
      <c r="H647" s="22">
        <v>0</v>
      </c>
      <c r="I647" s="6">
        <v>43322</v>
      </c>
      <c r="J647" s="7">
        <v>175</v>
      </c>
      <c r="K647" s="8">
        <v>2017</v>
      </c>
      <c r="L647" s="6">
        <v>43383</v>
      </c>
      <c r="M647" s="5"/>
      <c r="N647" s="6">
        <v>43685</v>
      </c>
      <c r="O647" s="3" t="s">
        <v>1368</v>
      </c>
      <c r="P647" s="3" t="s">
        <v>2013</v>
      </c>
      <c r="Q647" s="6">
        <v>43679</v>
      </c>
      <c r="R647" s="46"/>
      <c r="S647" s="46" t="s">
        <v>1380</v>
      </c>
      <c r="T647" s="50" t="s">
        <v>2015</v>
      </c>
      <c r="U647" s="21" t="s">
        <v>1941</v>
      </c>
      <c r="V647" s="260" t="s">
        <v>1551</v>
      </c>
      <c r="W647" s="261">
        <v>43685.475555555553</v>
      </c>
      <c r="X647" s="38" t="s">
        <v>1555</v>
      </c>
    </row>
    <row r="648" spans="1:24" x14ac:dyDescent="0.3">
      <c r="A648" s="2">
        <v>115282</v>
      </c>
      <c r="B648" s="3" t="s">
        <v>272</v>
      </c>
      <c r="C648" s="5" t="s">
        <v>32</v>
      </c>
      <c r="D648" s="25">
        <v>73</v>
      </c>
      <c r="E648" s="26">
        <v>10</v>
      </c>
      <c r="F648" s="16">
        <v>12</v>
      </c>
      <c r="G648" s="22">
        <v>26</v>
      </c>
      <c r="H648" s="22">
        <v>310</v>
      </c>
      <c r="I648" s="6">
        <v>43756</v>
      </c>
      <c r="J648" s="7">
        <v>1</v>
      </c>
      <c r="K648" s="8">
        <v>2017</v>
      </c>
      <c r="L648" s="6">
        <v>43122</v>
      </c>
      <c r="M648" s="5"/>
      <c r="N648" s="6">
        <v>43683</v>
      </c>
      <c r="O648" s="3" t="s">
        <v>1328</v>
      </c>
      <c r="P648" s="3" t="s">
        <v>1966</v>
      </c>
      <c r="Q648" s="6">
        <v>42761</v>
      </c>
      <c r="R648" s="46">
        <v>4</v>
      </c>
      <c r="S648" s="46" t="s">
        <v>1380</v>
      </c>
      <c r="T648" s="50" t="s">
        <v>1965</v>
      </c>
      <c r="U648" s="21" t="s">
        <v>1864</v>
      </c>
      <c r="V648" s="260" t="s">
        <v>1551</v>
      </c>
      <c r="W648" s="261">
        <v>43683.571712962963</v>
      </c>
      <c r="X648" s="38" t="s">
        <v>1555</v>
      </c>
    </row>
    <row r="649" spans="1:24" x14ac:dyDescent="0.3">
      <c r="A649" s="2">
        <v>115781</v>
      </c>
      <c r="B649" s="3" t="s">
        <v>453</v>
      </c>
      <c r="C649" s="5" t="s">
        <v>17</v>
      </c>
      <c r="D649" s="25">
        <v>55</v>
      </c>
      <c r="E649" s="26">
        <v>64</v>
      </c>
      <c r="F649" s="16">
        <v>12</v>
      </c>
      <c r="G649" s="22">
        <v>0</v>
      </c>
      <c r="H649" s="22">
        <v>0</v>
      </c>
      <c r="I649" s="6">
        <v>43319</v>
      </c>
      <c r="J649" s="7">
        <v>2</v>
      </c>
      <c r="K649" s="8">
        <v>2018</v>
      </c>
      <c r="L649" s="6">
        <v>43831</v>
      </c>
      <c r="M649" s="5"/>
      <c r="N649" s="6">
        <v>43679</v>
      </c>
      <c r="O649" s="3" t="s">
        <v>1336</v>
      </c>
      <c r="P649" s="3" t="s">
        <v>1697</v>
      </c>
      <c r="Q649" s="6">
        <v>43487</v>
      </c>
      <c r="R649" s="46"/>
      <c r="S649" s="46" t="s">
        <v>1380</v>
      </c>
      <c r="T649" s="50" t="s">
        <v>1696</v>
      </c>
      <c r="U649" s="21" t="s">
        <v>1380</v>
      </c>
      <c r="V649" s="260" t="s">
        <v>1551</v>
      </c>
      <c r="W649" s="261">
        <v>43679.454456018517</v>
      </c>
      <c r="X649" s="38" t="s">
        <v>1555</v>
      </c>
    </row>
    <row r="650" spans="1:24" x14ac:dyDescent="0.3">
      <c r="A650" s="2">
        <v>115805</v>
      </c>
      <c r="B650" s="3" t="s">
        <v>642</v>
      </c>
      <c r="C650" s="5" t="s">
        <v>3</v>
      </c>
      <c r="D650" s="25"/>
      <c r="E650" s="26"/>
      <c r="F650" s="16">
        <v>12</v>
      </c>
      <c r="G650" s="22">
        <v>0</v>
      </c>
      <c r="H650" s="22">
        <v>0</v>
      </c>
      <c r="I650" s="6">
        <v>43418</v>
      </c>
      <c r="J650" s="7">
        <v>20</v>
      </c>
      <c r="K650" s="8">
        <v>2018</v>
      </c>
      <c r="L650" s="6">
        <v>43486</v>
      </c>
      <c r="M650" s="5"/>
      <c r="N650" s="6">
        <v>43675</v>
      </c>
      <c r="O650" s="3" t="s">
        <v>1660</v>
      </c>
      <c r="P650" s="3" t="s">
        <v>1742</v>
      </c>
      <c r="Q650" s="6">
        <v>43657</v>
      </c>
      <c r="R650" s="46"/>
      <c r="S650" s="46" t="s">
        <v>1380</v>
      </c>
      <c r="T650" s="50" t="s">
        <v>1741</v>
      </c>
      <c r="U650" s="21" t="s">
        <v>1941</v>
      </c>
      <c r="V650" s="260" t="s">
        <v>1551</v>
      </c>
      <c r="W650" s="261">
        <v>43675.406006944446</v>
      </c>
      <c r="X650" s="38" t="s">
        <v>1555</v>
      </c>
    </row>
    <row r="651" spans="1:24" x14ac:dyDescent="0.3">
      <c r="A651" s="2">
        <v>115840</v>
      </c>
      <c r="B651" s="3" t="s">
        <v>1976</v>
      </c>
      <c r="C651" s="5" t="s">
        <v>17</v>
      </c>
      <c r="D651" s="25">
        <v>51</v>
      </c>
      <c r="E651" s="26">
        <v>26</v>
      </c>
      <c r="F651" s="16">
        <v>12</v>
      </c>
      <c r="G651" s="22">
        <v>3</v>
      </c>
      <c r="H651" s="22">
        <v>25</v>
      </c>
      <c r="I651" s="6">
        <v>43322</v>
      </c>
      <c r="J651" s="7">
        <v>200</v>
      </c>
      <c r="K651" s="8">
        <v>2017</v>
      </c>
      <c r="L651" s="6">
        <v>43425</v>
      </c>
      <c r="M651" s="5"/>
      <c r="N651" s="6">
        <v>43684</v>
      </c>
      <c r="O651" s="3" t="s">
        <v>1977</v>
      </c>
      <c r="P651" s="3" t="s">
        <v>1526</v>
      </c>
      <c r="Q651" s="6"/>
      <c r="R651" s="46"/>
      <c r="S651" s="46"/>
      <c r="T651" s="50"/>
      <c r="U651" s="21"/>
      <c r="V651" s="260" t="s">
        <v>1551</v>
      </c>
      <c r="W651" s="261">
        <v>43684.329432870371</v>
      </c>
      <c r="X651" s="38" t="s">
        <v>1555</v>
      </c>
    </row>
    <row r="652" spans="1:24" x14ac:dyDescent="0.3">
      <c r="A652" s="2">
        <v>115841</v>
      </c>
      <c r="B652" s="3" t="s">
        <v>1978</v>
      </c>
      <c r="C652" s="5" t="s">
        <v>17</v>
      </c>
      <c r="D652" s="25">
        <v>51</v>
      </c>
      <c r="E652" s="26">
        <v>26</v>
      </c>
      <c r="F652" s="16">
        <v>12</v>
      </c>
      <c r="G652" s="22">
        <v>3</v>
      </c>
      <c r="H652" s="22">
        <v>30</v>
      </c>
      <c r="I652" s="6">
        <v>43322</v>
      </c>
      <c r="J652" s="7">
        <v>200</v>
      </c>
      <c r="K652" s="8">
        <v>2017</v>
      </c>
      <c r="L652" s="6">
        <v>43425</v>
      </c>
      <c r="M652" s="5"/>
      <c r="N652" s="6">
        <v>43684</v>
      </c>
      <c r="O652" s="3" t="s">
        <v>1977</v>
      </c>
      <c r="P652" s="3" t="s">
        <v>1773</v>
      </c>
      <c r="Q652" s="6">
        <v>43656</v>
      </c>
      <c r="R652" s="46"/>
      <c r="S652" s="46" t="s">
        <v>1380</v>
      </c>
      <c r="T652" s="50" t="s">
        <v>1832</v>
      </c>
      <c r="U652" s="21"/>
      <c r="V652" s="260" t="s">
        <v>1551</v>
      </c>
      <c r="W652" s="261">
        <v>43684.365034722221</v>
      </c>
      <c r="X652" s="38" t="s">
        <v>1555</v>
      </c>
    </row>
    <row r="653" spans="1:24" x14ac:dyDescent="0.3">
      <c r="A653" s="2">
        <v>115900</v>
      </c>
      <c r="B653" s="3" t="s">
        <v>516</v>
      </c>
      <c r="C653" s="5" t="s">
        <v>19</v>
      </c>
      <c r="D653" s="25"/>
      <c r="E653" s="26"/>
      <c r="F653" s="16">
        <v>12</v>
      </c>
      <c r="G653" s="22">
        <v>0</v>
      </c>
      <c r="H653" s="22">
        <v>0</v>
      </c>
      <c r="I653" s="6">
        <v>43069</v>
      </c>
      <c r="J653" s="7">
        <v>78</v>
      </c>
      <c r="K653" s="8">
        <v>2018</v>
      </c>
      <c r="L653" s="6">
        <v>43549</v>
      </c>
      <c r="M653" s="5"/>
      <c r="N653" s="6">
        <v>43516</v>
      </c>
      <c r="O653" s="3" t="s">
        <v>1316</v>
      </c>
      <c r="P653" s="3"/>
      <c r="Q653" s="6"/>
      <c r="R653" s="46"/>
      <c r="S653" s="46"/>
      <c r="T653" s="21"/>
      <c r="U653" s="21" t="s">
        <v>1110</v>
      </c>
      <c r="V653" s="260" t="s">
        <v>1553</v>
      </c>
      <c r="W653" s="261" t="s">
        <v>1553</v>
      </c>
      <c r="X653" s="38" t="str">
        <f>"*"</f>
        <v>*</v>
      </c>
    </row>
    <row r="654" spans="1:24" x14ac:dyDescent="0.3">
      <c r="A654" s="2">
        <v>116751</v>
      </c>
      <c r="B654" s="3" t="s">
        <v>1077</v>
      </c>
      <c r="C654" s="5" t="s">
        <v>22</v>
      </c>
      <c r="D654" s="25">
        <v>69</v>
      </c>
      <c r="E654" s="26">
        <v>2</v>
      </c>
      <c r="F654" s="16">
        <v>12</v>
      </c>
      <c r="G654" s="22">
        <v>25</v>
      </c>
      <c r="H654" s="22">
        <v>300</v>
      </c>
      <c r="I654" s="6">
        <v>43418</v>
      </c>
      <c r="J654" s="7">
        <v>19</v>
      </c>
      <c r="K654" s="8">
        <v>2018</v>
      </c>
      <c r="L654" s="6">
        <v>43483</v>
      </c>
      <c r="M654" s="5"/>
      <c r="N654" s="6">
        <v>43685</v>
      </c>
      <c r="O654" s="3" t="s">
        <v>1322</v>
      </c>
      <c r="P654" s="3" t="s">
        <v>1729</v>
      </c>
      <c r="Q654" s="6">
        <v>43565</v>
      </c>
      <c r="R654" s="46"/>
      <c r="S654" s="46" t="s">
        <v>1380</v>
      </c>
      <c r="T654" s="50" t="s">
        <v>1728</v>
      </c>
      <c r="U654" s="21" t="s">
        <v>1380</v>
      </c>
      <c r="V654" s="260" t="s">
        <v>1551</v>
      </c>
      <c r="W654" s="261">
        <v>43685.340196759258</v>
      </c>
      <c r="X654" s="38" t="s">
        <v>1555</v>
      </c>
    </row>
    <row r="655" spans="1:24" x14ac:dyDescent="0.3">
      <c r="A655" s="2">
        <v>116754</v>
      </c>
      <c r="B655" s="3" t="s">
        <v>1078</v>
      </c>
      <c r="C655" s="5" t="s">
        <v>22</v>
      </c>
      <c r="D655" s="25">
        <v>69</v>
      </c>
      <c r="E655" s="26">
        <v>2</v>
      </c>
      <c r="F655" s="16">
        <v>12</v>
      </c>
      <c r="G655" s="22">
        <v>50</v>
      </c>
      <c r="H655" s="22">
        <v>600</v>
      </c>
      <c r="I655" s="6">
        <v>43418</v>
      </c>
      <c r="J655" s="7">
        <v>19</v>
      </c>
      <c r="K655" s="8">
        <v>2018</v>
      </c>
      <c r="L655" s="6">
        <v>43483</v>
      </c>
      <c r="M655" s="5"/>
      <c r="N655" s="6">
        <v>43685</v>
      </c>
      <c r="O655" s="3" t="s">
        <v>1322</v>
      </c>
      <c r="P655" s="3" t="s">
        <v>1729</v>
      </c>
      <c r="Q655" s="6">
        <v>43565</v>
      </c>
      <c r="R655" s="46"/>
      <c r="S655" s="46" t="s">
        <v>1380</v>
      </c>
      <c r="T655" s="50" t="s">
        <v>1728</v>
      </c>
      <c r="U655" s="21" t="s">
        <v>1380</v>
      </c>
      <c r="V655" s="260" t="s">
        <v>1551</v>
      </c>
      <c r="W655" s="261">
        <v>43685.340949074074</v>
      </c>
      <c r="X655" s="38" t="s">
        <v>1555</v>
      </c>
    </row>
    <row r="656" spans="1:24" x14ac:dyDescent="0.3">
      <c r="A656" s="2">
        <v>116874</v>
      </c>
      <c r="B656" s="3" t="s">
        <v>230</v>
      </c>
      <c r="C656" s="5" t="s">
        <v>17</v>
      </c>
      <c r="D656" s="25"/>
      <c r="E656" s="26"/>
      <c r="F656" s="16">
        <v>12</v>
      </c>
      <c r="G656" s="22">
        <v>166.66666666666666</v>
      </c>
      <c r="H656" s="22">
        <v>2000</v>
      </c>
      <c r="I656" s="6">
        <v>43069</v>
      </c>
      <c r="J656" s="7">
        <v>78</v>
      </c>
      <c r="K656" s="8">
        <v>2018</v>
      </c>
      <c r="L656" s="6">
        <v>43549</v>
      </c>
      <c r="M656" s="5"/>
      <c r="N656" s="6">
        <v>43516</v>
      </c>
      <c r="O656" s="3" t="s">
        <v>1316</v>
      </c>
      <c r="P656" s="3"/>
      <c r="Q656" s="6"/>
      <c r="R656" s="46"/>
      <c r="S656" s="46"/>
      <c r="T656" s="21"/>
      <c r="U656" s="21" t="s">
        <v>1110</v>
      </c>
      <c r="V656" s="260" t="s">
        <v>1553</v>
      </c>
      <c r="W656" s="261" t="s">
        <v>1553</v>
      </c>
      <c r="X656" s="38" t="str">
        <f>"*"</f>
        <v>*</v>
      </c>
    </row>
    <row r="657" spans="1:24" x14ac:dyDescent="0.3">
      <c r="A657" s="2">
        <v>116874</v>
      </c>
      <c r="B657" s="3" t="s">
        <v>230</v>
      </c>
      <c r="C657" s="5" t="s">
        <v>17</v>
      </c>
      <c r="D657" s="25"/>
      <c r="E657" s="26"/>
      <c r="F657" s="16">
        <v>12</v>
      </c>
      <c r="G657" s="22">
        <v>58.333333333333336</v>
      </c>
      <c r="H657" s="22">
        <v>700</v>
      </c>
      <c r="I657" s="6">
        <v>43454</v>
      </c>
      <c r="J657" s="7">
        <v>78</v>
      </c>
      <c r="K657" s="8">
        <v>2018</v>
      </c>
      <c r="L657" s="6">
        <v>43549</v>
      </c>
      <c r="M657" s="5"/>
      <c r="N657" s="6">
        <v>43516</v>
      </c>
      <c r="O657" s="3" t="s">
        <v>1316</v>
      </c>
      <c r="P657" s="3"/>
      <c r="Q657" s="6"/>
      <c r="R657" s="46"/>
      <c r="S657" s="46"/>
      <c r="T657" s="21"/>
      <c r="U657" s="21" t="s">
        <v>1110</v>
      </c>
      <c r="V657" s="260" t="s">
        <v>1553</v>
      </c>
      <c r="W657" s="261" t="s">
        <v>1553</v>
      </c>
      <c r="X657" s="38" t="str">
        <f>"*"</f>
        <v>*</v>
      </c>
    </row>
    <row r="658" spans="1:24" x14ac:dyDescent="0.3">
      <c r="A658" s="2">
        <v>117910</v>
      </c>
      <c r="B658" s="3" t="s">
        <v>643</v>
      </c>
      <c r="C658" s="5" t="s">
        <v>3</v>
      </c>
      <c r="D658" s="25"/>
      <c r="E658" s="26"/>
      <c r="F658" s="16">
        <v>12</v>
      </c>
      <c r="G658" s="22">
        <v>0</v>
      </c>
      <c r="H658" s="22">
        <v>0</v>
      </c>
      <c r="I658" s="6">
        <v>43418</v>
      </c>
      <c r="J658" s="7">
        <v>20</v>
      </c>
      <c r="K658" s="8">
        <v>2018</v>
      </c>
      <c r="L658" s="6">
        <v>43486</v>
      </c>
      <c r="M658" s="5"/>
      <c r="N658" s="6">
        <v>43675</v>
      </c>
      <c r="O658" s="3" t="s">
        <v>1660</v>
      </c>
      <c r="P658" s="3" t="s">
        <v>1742</v>
      </c>
      <c r="Q658" s="6">
        <v>43657</v>
      </c>
      <c r="R658" s="46"/>
      <c r="S658" s="46" t="s">
        <v>1380</v>
      </c>
      <c r="T658" s="50" t="s">
        <v>1741</v>
      </c>
      <c r="U658" s="21" t="s">
        <v>1941</v>
      </c>
      <c r="V658" s="260" t="s">
        <v>1551</v>
      </c>
      <c r="W658" s="261">
        <v>43675.4062037037</v>
      </c>
      <c r="X658" s="38" t="s">
        <v>1555</v>
      </c>
    </row>
    <row r="659" spans="1:24" x14ac:dyDescent="0.3">
      <c r="A659" s="2">
        <v>117911</v>
      </c>
      <c r="B659" s="3" t="s">
        <v>644</v>
      </c>
      <c r="C659" s="5" t="s">
        <v>3</v>
      </c>
      <c r="D659" s="25"/>
      <c r="E659" s="26"/>
      <c r="F659" s="16">
        <v>12</v>
      </c>
      <c r="G659" s="22">
        <v>0</v>
      </c>
      <c r="H659" s="22">
        <v>0</v>
      </c>
      <c r="I659" s="6">
        <v>43418</v>
      </c>
      <c r="J659" s="7">
        <v>20</v>
      </c>
      <c r="K659" s="8">
        <v>2018</v>
      </c>
      <c r="L659" s="6">
        <v>43486</v>
      </c>
      <c r="M659" s="5"/>
      <c r="N659" s="6">
        <v>43675</v>
      </c>
      <c r="O659" s="3" t="s">
        <v>1660</v>
      </c>
      <c r="P659" s="3" t="s">
        <v>1742</v>
      </c>
      <c r="Q659" s="6">
        <v>43657</v>
      </c>
      <c r="R659" s="46"/>
      <c r="S659" s="46" t="s">
        <v>1380</v>
      </c>
      <c r="T659" s="50" t="s">
        <v>1741</v>
      </c>
      <c r="U659" s="21" t="s">
        <v>1941</v>
      </c>
      <c r="V659" s="260" t="s">
        <v>1551</v>
      </c>
      <c r="W659" s="261">
        <v>43675.406342592592</v>
      </c>
      <c r="X659" s="38" t="s">
        <v>1555</v>
      </c>
    </row>
    <row r="660" spans="1:24" x14ac:dyDescent="0.3">
      <c r="A660" s="2">
        <v>117913</v>
      </c>
      <c r="B660" s="3" t="s">
        <v>1075</v>
      </c>
      <c r="C660" s="5" t="s">
        <v>3</v>
      </c>
      <c r="D660" s="25"/>
      <c r="E660" s="26"/>
      <c r="F660" s="16">
        <v>12</v>
      </c>
      <c r="G660" s="22">
        <v>0</v>
      </c>
      <c r="H660" s="22">
        <v>0</v>
      </c>
      <c r="I660" s="6">
        <v>43418</v>
      </c>
      <c r="J660" s="7">
        <v>20</v>
      </c>
      <c r="K660" s="8">
        <v>2018</v>
      </c>
      <c r="L660" s="6">
        <v>43486</v>
      </c>
      <c r="M660" s="5"/>
      <c r="N660" s="6">
        <v>43675</v>
      </c>
      <c r="O660" s="3" t="s">
        <v>1660</v>
      </c>
      <c r="P660" s="3" t="s">
        <v>1742</v>
      </c>
      <c r="Q660" s="6">
        <v>43657</v>
      </c>
      <c r="R660" s="46"/>
      <c r="S660" s="46" t="s">
        <v>1380</v>
      </c>
      <c r="T660" s="50" t="s">
        <v>1741</v>
      </c>
      <c r="U660" s="21" t="s">
        <v>1941</v>
      </c>
      <c r="V660" s="260" t="s">
        <v>1551</v>
      </c>
      <c r="W660" s="261">
        <v>43675.406759259262</v>
      </c>
      <c r="X660" s="38" t="s">
        <v>1555</v>
      </c>
    </row>
    <row r="661" spans="1:24" x14ac:dyDescent="0.3">
      <c r="A661" s="2">
        <v>118515</v>
      </c>
      <c r="B661" s="3" t="s">
        <v>1261</v>
      </c>
      <c r="C661" s="5" t="s">
        <v>1418</v>
      </c>
      <c r="D661" s="25">
        <v>51</v>
      </c>
      <c r="E661" s="26">
        <v>21</v>
      </c>
      <c r="F661" s="16">
        <v>12</v>
      </c>
      <c r="G661" s="22">
        <v>17</v>
      </c>
      <c r="H661" s="22">
        <v>200</v>
      </c>
      <c r="I661" s="6">
        <v>43607</v>
      </c>
      <c r="J661" s="7">
        <v>195</v>
      </c>
      <c r="K661" s="8">
        <v>2018</v>
      </c>
      <c r="L661" s="6">
        <v>43727</v>
      </c>
      <c r="M661" s="5"/>
      <c r="N661" s="6">
        <v>43684</v>
      </c>
      <c r="O661" s="3" t="s">
        <v>1358</v>
      </c>
      <c r="P661" s="3" t="s">
        <v>1643</v>
      </c>
      <c r="Q661" s="6">
        <v>43430</v>
      </c>
      <c r="R661" s="46"/>
      <c r="S661" s="46" t="s">
        <v>1380</v>
      </c>
      <c r="T661" s="50" t="s">
        <v>1642</v>
      </c>
      <c r="U661" s="21" t="s">
        <v>1380</v>
      </c>
      <c r="V661" s="260" t="s">
        <v>1551</v>
      </c>
      <c r="W661" s="261">
        <v>43684.455127314817</v>
      </c>
      <c r="X661" s="38" t="s">
        <v>1555</v>
      </c>
    </row>
    <row r="662" spans="1:24" x14ac:dyDescent="0.3">
      <c r="A662" s="2">
        <v>118778</v>
      </c>
      <c r="B662" s="3" t="s">
        <v>706</v>
      </c>
      <c r="C662" s="5" t="s">
        <v>3</v>
      </c>
      <c r="D662" s="25"/>
      <c r="E662" s="26"/>
      <c r="F662" s="16">
        <v>12</v>
      </c>
      <c r="G662" s="22">
        <v>0</v>
      </c>
      <c r="H662" s="22">
        <v>0</v>
      </c>
      <c r="I662" s="6">
        <v>42979</v>
      </c>
      <c r="J662" s="7">
        <v>58</v>
      </c>
      <c r="K662" s="8">
        <v>2018</v>
      </c>
      <c r="L662" s="6">
        <v>43532</v>
      </c>
      <c r="M662" s="5"/>
      <c r="N662" s="6">
        <v>43516</v>
      </c>
      <c r="O662" s="3" t="s">
        <v>1316</v>
      </c>
      <c r="P662" s="3"/>
      <c r="Q662" s="6"/>
      <c r="R662" s="46"/>
      <c r="S662" s="46"/>
      <c r="T662" s="21"/>
      <c r="U662" s="21" t="s">
        <v>1093</v>
      </c>
      <c r="V662" s="260" t="s">
        <v>1553</v>
      </c>
      <c r="W662" s="261" t="s">
        <v>1553</v>
      </c>
      <c r="X662" s="38" t="str">
        <f t="shared" ref="X662:X667" si="6">"*"</f>
        <v>*</v>
      </c>
    </row>
    <row r="663" spans="1:24" x14ac:dyDescent="0.3">
      <c r="A663" s="2">
        <v>118779</v>
      </c>
      <c r="B663" s="3" t="s">
        <v>707</v>
      </c>
      <c r="C663" s="5" t="s">
        <v>3</v>
      </c>
      <c r="D663" s="25"/>
      <c r="E663" s="26"/>
      <c r="F663" s="16">
        <v>12</v>
      </c>
      <c r="G663" s="22">
        <v>0</v>
      </c>
      <c r="H663" s="22">
        <v>0</v>
      </c>
      <c r="I663" s="6">
        <v>42979</v>
      </c>
      <c r="J663" s="7">
        <v>58</v>
      </c>
      <c r="K663" s="8">
        <v>2018</v>
      </c>
      <c r="L663" s="6">
        <v>43532</v>
      </c>
      <c r="M663" s="5"/>
      <c r="N663" s="6">
        <v>43516</v>
      </c>
      <c r="O663" s="3" t="s">
        <v>1316</v>
      </c>
      <c r="P663" s="3"/>
      <c r="Q663" s="6"/>
      <c r="R663" s="46"/>
      <c r="S663" s="46"/>
      <c r="T663" s="21"/>
      <c r="U663" s="21" t="s">
        <v>1093</v>
      </c>
      <c r="V663" s="260" t="s">
        <v>1553</v>
      </c>
      <c r="W663" s="261" t="s">
        <v>1553</v>
      </c>
      <c r="X663" s="38" t="str">
        <f t="shared" si="6"/>
        <v>*</v>
      </c>
    </row>
    <row r="664" spans="1:24" x14ac:dyDescent="0.3">
      <c r="A664" s="2">
        <v>119177</v>
      </c>
      <c r="B664" s="3" t="s">
        <v>483</v>
      </c>
      <c r="C664" s="5" t="s">
        <v>17</v>
      </c>
      <c r="D664" s="25"/>
      <c r="E664" s="26"/>
      <c r="F664" s="16">
        <v>12</v>
      </c>
      <c r="G664" s="22">
        <v>75</v>
      </c>
      <c r="H664" s="22">
        <v>900</v>
      </c>
      <c r="I664" s="6">
        <v>43069</v>
      </c>
      <c r="J664" s="7">
        <v>78</v>
      </c>
      <c r="K664" s="8">
        <v>2018</v>
      </c>
      <c r="L664" s="6">
        <v>43549</v>
      </c>
      <c r="M664" s="5"/>
      <c r="N664" s="6">
        <v>43516</v>
      </c>
      <c r="O664" s="3" t="s">
        <v>1316</v>
      </c>
      <c r="P664" s="3"/>
      <c r="Q664" s="6"/>
      <c r="R664" s="46"/>
      <c r="S664" s="46"/>
      <c r="T664" s="21"/>
      <c r="U664" s="21" t="s">
        <v>1110</v>
      </c>
      <c r="V664" s="260" t="s">
        <v>1553</v>
      </c>
      <c r="W664" s="261" t="s">
        <v>1553</v>
      </c>
      <c r="X664" s="38" t="str">
        <f t="shared" si="6"/>
        <v>*</v>
      </c>
    </row>
    <row r="665" spans="1:24" x14ac:dyDescent="0.3">
      <c r="A665" s="2">
        <v>119178</v>
      </c>
      <c r="B665" s="3" t="s">
        <v>484</v>
      </c>
      <c r="C665" s="5" t="s">
        <v>17</v>
      </c>
      <c r="D665" s="25"/>
      <c r="E665" s="26"/>
      <c r="F665" s="16">
        <v>12</v>
      </c>
      <c r="G665" s="22">
        <v>16.666666666666668</v>
      </c>
      <c r="H665" s="22">
        <v>200</v>
      </c>
      <c r="I665" s="6">
        <v>43069</v>
      </c>
      <c r="J665" s="7">
        <v>78</v>
      </c>
      <c r="K665" s="8">
        <v>2018</v>
      </c>
      <c r="L665" s="6">
        <v>43549</v>
      </c>
      <c r="M665" s="5"/>
      <c r="N665" s="6">
        <v>43516</v>
      </c>
      <c r="O665" s="3" t="s">
        <v>1316</v>
      </c>
      <c r="P665" s="3"/>
      <c r="Q665" s="6"/>
      <c r="R665" s="46"/>
      <c r="S665" s="46"/>
      <c r="T665" s="21"/>
      <c r="U665" s="21" t="s">
        <v>1110</v>
      </c>
      <c r="V665" s="260" t="s">
        <v>1553</v>
      </c>
      <c r="W665" s="261" t="s">
        <v>1553</v>
      </c>
      <c r="X665" s="38" t="str">
        <f t="shared" si="6"/>
        <v>*</v>
      </c>
    </row>
    <row r="666" spans="1:24" x14ac:dyDescent="0.3">
      <c r="A666" s="2">
        <v>119180</v>
      </c>
      <c r="B666" s="3" t="s">
        <v>485</v>
      </c>
      <c r="C666" s="5" t="s">
        <v>17</v>
      </c>
      <c r="D666" s="25"/>
      <c r="E666" s="26"/>
      <c r="F666" s="16">
        <v>12</v>
      </c>
      <c r="G666" s="22">
        <v>16.666666666666668</v>
      </c>
      <c r="H666" s="22">
        <v>200</v>
      </c>
      <c r="I666" s="6">
        <v>43069</v>
      </c>
      <c r="J666" s="7">
        <v>78</v>
      </c>
      <c r="K666" s="8">
        <v>2018</v>
      </c>
      <c r="L666" s="6">
        <v>43549</v>
      </c>
      <c r="M666" s="5"/>
      <c r="N666" s="6">
        <v>43516</v>
      </c>
      <c r="O666" s="3" t="s">
        <v>1316</v>
      </c>
      <c r="P666" s="3"/>
      <c r="Q666" s="6"/>
      <c r="R666" s="46"/>
      <c r="S666" s="46"/>
      <c r="T666" s="21"/>
      <c r="U666" s="21" t="s">
        <v>1110</v>
      </c>
      <c r="V666" s="260" t="s">
        <v>1553</v>
      </c>
      <c r="W666" s="261" t="s">
        <v>1553</v>
      </c>
      <c r="X666" s="38" t="str">
        <f t="shared" si="6"/>
        <v>*</v>
      </c>
    </row>
    <row r="667" spans="1:24" x14ac:dyDescent="0.3">
      <c r="A667" s="2">
        <v>119181</v>
      </c>
      <c r="B667" s="3" t="s">
        <v>486</v>
      </c>
      <c r="C667" s="5" t="s">
        <v>17</v>
      </c>
      <c r="D667" s="25"/>
      <c r="E667" s="26"/>
      <c r="F667" s="16">
        <v>12</v>
      </c>
      <c r="G667" s="22">
        <v>75</v>
      </c>
      <c r="H667" s="22">
        <v>900</v>
      </c>
      <c r="I667" s="6">
        <v>43069</v>
      </c>
      <c r="J667" s="7">
        <v>58</v>
      </c>
      <c r="K667" s="8">
        <v>2018</v>
      </c>
      <c r="L667" s="6">
        <v>43532</v>
      </c>
      <c r="M667" s="5"/>
      <c r="N667" s="6">
        <v>43516</v>
      </c>
      <c r="O667" s="3" t="s">
        <v>1316</v>
      </c>
      <c r="P667" s="3"/>
      <c r="Q667" s="6"/>
      <c r="R667" s="46"/>
      <c r="S667" s="46"/>
      <c r="T667" s="21"/>
      <c r="U667" s="21" t="s">
        <v>1093</v>
      </c>
      <c r="V667" s="260" t="s">
        <v>1553</v>
      </c>
      <c r="W667" s="261" t="s">
        <v>1553</v>
      </c>
      <c r="X667" s="38" t="str">
        <f t="shared" si="6"/>
        <v>*</v>
      </c>
    </row>
    <row r="668" spans="1:24" x14ac:dyDescent="0.3">
      <c r="A668" s="2">
        <v>119181</v>
      </c>
      <c r="B668" s="3" t="s">
        <v>228</v>
      </c>
      <c r="C668" s="5" t="s">
        <v>17</v>
      </c>
      <c r="D668" s="25">
        <v>55</v>
      </c>
      <c r="E668" s="26">
        <v>37</v>
      </c>
      <c r="F668" s="16">
        <v>12</v>
      </c>
      <c r="G668" s="22">
        <v>21</v>
      </c>
      <c r="H668" s="22">
        <v>250</v>
      </c>
      <c r="I668" s="6">
        <v>43454</v>
      </c>
      <c r="J668" s="7">
        <v>126</v>
      </c>
      <c r="K668" s="8">
        <v>2019</v>
      </c>
      <c r="L668" s="6">
        <v>43957</v>
      </c>
      <c r="M668" s="5"/>
      <c r="N668" s="6">
        <v>43682</v>
      </c>
      <c r="O668" s="3" t="s">
        <v>1540</v>
      </c>
      <c r="P668" s="3" t="s">
        <v>1534</v>
      </c>
      <c r="Q668" s="6">
        <v>43634</v>
      </c>
      <c r="R668" s="46"/>
      <c r="S668" s="46" t="s">
        <v>1380</v>
      </c>
      <c r="T668" s="50" t="s">
        <v>1815</v>
      </c>
      <c r="U668" s="21" t="s">
        <v>1560</v>
      </c>
      <c r="V668" s="260" t="s">
        <v>1551</v>
      </c>
      <c r="W668" s="261">
        <v>43679.353078703702</v>
      </c>
      <c r="X668" s="38" t="s">
        <v>1555</v>
      </c>
    </row>
    <row r="669" spans="1:24" x14ac:dyDescent="0.3">
      <c r="A669" s="2">
        <v>119182</v>
      </c>
      <c r="B669" s="3" t="s">
        <v>487</v>
      </c>
      <c r="C669" s="5" t="s">
        <v>17</v>
      </c>
      <c r="D669" s="25"/>
      <c r="E669" s="26"/>
      <c r="F669" s="16">
        <v>12</v>
      </c>
      <c r="G669" s="22">
        <v>33.333333333333336</v>
      </c>
      <c r="H669" s="22">
        <v>400</v>
      </c>
      <c r="I669" s="6">
        <v>43069</v>
      </c>
      <c r="J669" s="7">
        <v>78</v>
      </c>
      <c r="K669" s="8">
        <v>2018</v>
      </c>
      <c r="L669" s="6">
        <v>43549</v>
      </c>
      <c r="M669" s="5"/>
      <c r="N669" s="6">
        <v>43516</v>
      </c>
      <c r="O669" s="3" t="s">
        <v>1316</v>
      </c>
      <c r="P669" s="3"/>
      <c r="Q669" s="6"/>
      <c r="R669" s="46"/>
      <c r="S669" s="46"/>
      <c r="T669" s="21"/>
      <c r="U669" s="21" t="s">
        <v>1110</v>
      </c>
      <c r="V669" s="260" t="s">
        <v>1553</v>
      </c>
      <c r="W669" s="261" t="s">
        <v>1553</v>
      </c>
      <c r="X669" s="38" t="str">
        <f>"*"</f>
        <v>*</v>
      </c>
    </row>
    <row r="670" spans="1:24" x14ac:dyDescent="0.3">
      <c r="A670" s="2">
        <v>119183</v>
      </c>
      <c r="B670" s="3" t="s">
        <v>708</v>
      </c>
      <c r="C670" s="5" t="s">
        <v>17</v>
      </c>
      <c r="D670" s="25"/>
      <c r="E670" s="26"/>
      <c r="F670" s="16">
        <v>12</v>
      </c>
      <c r="G670" s="22">
        <v>4.166666666666667</v>
      </c>
      <c r="H670" s="22">
        <v>50</v>
      </c>
      <c r="I670" s="6">
        <v>42979</v>
      </c>
      <c r="J670" s="7">
        <v>58</v>
      </c>
      <c r="K670" s="8">
        <v>2018</v>
      </c>
      <c r="L670" s="6">
        <v>43532</v>
      </c>
      <c r="M670" s="5"/>
      <c r="N670" s="6">
        <v>43516</v>
      </c>
      <c r="O670" s="3" t="s">
        <v>1316</v>
      </c>
      <c r="P670" s="3"/>
      <c r="Q670" s="6"/>
      <c r="R670" s="46"/>
      <c r="S670" s="46"/>
      <c r="T670" s="21"/>
      <c r="U670" s="21" t="s">
        <v>1093</v>
      </c>
      <c r="V670" s="260" t="s">
        <v>1553</v>
      </c>
      <c r="W670" s="261" t="s">
        <v>1553</v>
      </c>
      <c r="X670" s="38" t="str">
        <f>"*"</f>
        <v>*</v>
      </c>
    </row>
    <row r="671" spans="1:24" x14ac:dyDescent="0.3">
      <c r="A671" s="2">
        <v>119554</v>
      </c>
      <c r="B671" s="3" t="s">
        <v>1051</v>
      </c>
      <c r="C671" s="5" t="s">
        <v>94</v>
      </c>
      <c r="D671" s="25">
        <v>74</v>
      </c>
      <c r="E671" s="26">
        <v>9</v>
      </c>
      <c r="F671" s="16">
        <v>12</v>
      </c>
      <c r="G671" s="22">
        <v>10</v>
      </c>
      <c r="H671" s="22">
        <v>120</v>
      </c>
      <c r="I671" s="6">
        <v>43392</v>
      </c>
      <c r="J671" s="7"/>
      <c r="K671" s="8"/>
      <c r="L671" s="6"/>
      <c r="M671" s="5"/>
      <c r="N671" s="6">
        <v>43608</v>
      </c>
      <c r="O671" s="3" t="s">
        <v>1317</v>
      </c>
      <c r="P671" s="3" t="s">
        <v>1525</v>
      </c>
      <c r="Q671" s="6">
        <v>43587</v>
      </c>
      <c r="R671" s="46"/>
      <c r="S671" s="46"/>
      <c r="T671" s="21"/>
      <c r="U671" s="21" t="s">
        <v>1782</v>
      </c>
      <c r="V671" s="260" t="s">
        <v>1551</v>
      </c>
      <c r="W671" s="261">
        <v>43608.557199074072</v>
      </c>
      <c r="X671" s="38" t="s">
        <v>1555</v>
      </c>
    </row>
    <row r="672" spans="1:24" x14ac:dyDescent="0.3">
      <c r="A672" s="2">
        <v>119621</v>
      </c>
      <c r="B672" s="3" t="s">
        <v>1052</v>
      </c>
      <c r="C672" s="5" t="s">
        <v>94</v>
      </c>
      <c r="D672" s="25">
        <v>74</v>
      </c>
      <c r="E672" s="26">
        <v>9</v>
      </c>
      <c r="F672" s="16">
        <v>12</v>
      </c>
      <c r="G672" s="22">
        <v>125</v>
      </c>
      <c r="H672" s="22">
        <v>1500</v>
      </c>
      <c r="I672" s="6">
        <v>43392</v>
      </c>
      <c r="J672" s="7"/>
      <c r="K672" s="8"/>
      <c r="L672" s="6"/>
      <c r="M672" s="5"/>
      <c r="N672" s="6">
        <v>43608</v>
      </c>
      <c r="O672" s="3" t="s">
        <v>1317</v>
      </c>
      <c r="P672" s="3" t="s">
        <v>1525</v>
      </c>
      <c r="Q672" s="6">
        <v>43587</v>
      </c>
      <c r="R672" s="46"/>
      <c r="S672" s="46"/>
      <c r="T672" s="21"/>
      <c r="U672" s="21" t="s">
        <v>1782</v>
      </c>
      <c r="V672" s="260" t="s">
        <v>1551</v>
      </c>
      <c r="W672" s="261">
        <v>43608.562372685185</v>
      </c>
      <c r="X672" s="38" t="s">
        <v>1555</v>
      </c>
    </row>
    <row r="673" spans="1:24" x14ac:dyDescent="0.3">
      <c r="A673" s="2">
        <v>119627</v>
      </c>
      <c r="B673" s="3" t="s">
        <v>48</v>
      </c>
      <c r="C673" s="5" t="s">
        <v>47</v>
      </c>
      <c r="D673" s="25"/>
      <c r="E673" s="26"/>
      <c r="F673" s="16">
        <v>12</v>
      </c>
      <c r="G673" s="22">
        <v>83.333333333333329</v>
      </c>
      <c r="H673" s="22">
        <v>1000</v>
      </c>
      <c r="I673" s="6">
        <v>43069</v>
      </c>
      <c r="J673" s="7">
        <v>78</v>
      </c>
      <c r="K673" s="8">
        <v>2018</v>
      </c>
      <c r="L673" s="6">
        <v>43549</v>
      </c>
      <c r="M673" s="5"/>
      <c r="N673" s="6">
        <v>43516</v>
      </c>
      <c r="O673" s="3" t="s">
        <v>1316</v>
      </c>
      <c r="P673" s="3"/>
      <c r="Q673" s="6"/>
      <c r="R673" s="46"/>
      <c r="S673" s="46"/>
      <c r="T673" s="21"/>
      <c r="U673" s="21" t="s">
        <v>1110</v>
      </c>
      <c r="V673" s="260" t="s">
        <v>1553</v>
      </c>
      <c r="W673" s="261" t="s">
        <v>1553</v>
      </c>
      <c r="X673" s="38" t="str">
        <f>"*"</f>
        <v>*</v>
      </c>
    </row>
    <row r="674" spans="1:24" x14ac:dyDescent="0.3">
      <c r="A674" s="2">
        <v>119627</v>
      </c>
      <c r="B674" s="3" t="s">
        <v>48</v>
      </c>
      <c r="C674" s="5" t="s">
        <v>47</v>
      </c>
      <c r="D674" s="25">
        <v>55</v>
      </c>
      <c r="E674" s="26">
        <v>19</v>
      </c>
      <c r="F674" s="16">
        <v>12</v>
      </c>
      <c r="G674" s="22">
        <v>150</v>
      </c>
      <c r="H674" s="22">
        <v>1800</v>
      </c>
      <c r="I674" s="6">
        <v>43454</v>
      </c>
      <c r="J674" s="7">
        <v>78</v>
      </c>
      <c r="K674" s="8">
        <v>2018</v>
      </c>
      <c r="L674" s="6">
        <v>43549</v>
      </c>
      <c r="M674" s="5"/>
      <c r="N674" s="6">
        <v>43683</v>
      </c>
      <c r="O674" s="3" t="s">
        <v>1316</v>
      </c>
      <c r="P674" s="3" t="s">
        <v>1534</v>
      </c>
      <c r="Q674" s="6">
        <v>43634</v>
      </c>
      <c r="R674" s="46"/>
      <c r="S674" s="46" t="s">
        <v>1380</v>
      </c>
      <c r="T674" s="50" t="s">
        <v>1815</v>
      </c>
      <c r="U674" s="21" t="s">
        <v>1110</v>
      </c>
      <c r="V674" s="260" t="s">
        <v>1551</v>
      </c>
      <c r="W674" s="261">
        <v>43679.353078703702</v>
      </c>
      <c r="X674" s="38" t="s">
        <v>1555</v>
      </c>
    </row>
    <row r="675" spans="1:24" x14ac:dyDescent="0.3">
      <c r="A675" s="2">
        <v>119628</v>
      </c>
      <c r="B675" s="3" t="s">
        <v>56</v>
      </c>
      <c r="C675" s="5" t="s">
        <v>47</v>
      </c>
      <c r="D675" s="25"/>
      <c r="E675" s="26"/>
      <c r="F675" s="16">
        <v>12</v>
      </c>
      <c r="G675" s="22">
        <v>125</v>
      </c>
      <c r="H675" s="22">
        <v>1500</v>
      </c>
      <c r="I675" s="6">
        <v>43069</v>
      </c>
      <c r="J675" s="7">
        <v>78</v>
      </c>
      <c r="K675" s="8">
        <v>2018</v>
      </c>
      <c r="L675" s="6">
        <v>43549</v>
      </c>
      <c r="M675" s="5"/>
      <c r="N675" s="6">
        <v>43516</v>
      </c>
      <c r="O675" s="3" t="s">
        <v>1316</v>
      </c>
      <c r="P675" s="3"/>
      <c r="Q675" s="6"/>
      <c r="R675" s="46"/>
      <c r="S675" s="46"/>
      <c r="T675" s="21"/>
      <c r="U675" s="21" t="s">
        <v>1110</v>
      </c>
      <c r="V675" s="260" t="s">
        <v>1553</v>
      </c>
      <c r="W675" s="261" t="s">
        <v>1553</v>
      </c>
      <c r="X675" s="38" t="str">
        <f>"*"</f>
        <v>*</v>
      </c>
    </row>
    <row r="676" spans="1:24" x14ac:dyDescent="0.3">
      <c r="A676" s="2">
        <v>119810</v>
      </c>
      <c r="B676" s="3" t="s">
        <v>454</v>
      </c>
      <c r="C676" s="5" t="s">
        <v>3</v>
      </c>
      <c r="D676" s="25"/>
      <c r="E676" s="26"/>
      <c r="F676" s="16">
        <v>12</v>
      </c>
      <c r="G676" s="22">
        <v>0</v>
      </c>
      <c r="H676" s="22">
        <v>0</v>
      </c>
      <c r="I676" s="6">
        <v>43319</v>
      </c>
      <c r="J676" s="7"/>
      <c r="K676" s="8"/>
      <c r="L676" s="6"/>
      <c r="M676" s="5"/>
      <c r="N676" s="6">
        <v>43516</v>
      </c>
      <c r="O676" s="3" t="s">
        <v>1336</v>
      </c>
      <c r="P676" s="3"/>
      <c r="Q676" s="6"/>
      <c r="R676" s="46"/>
      <c r="S676" s="46"/>
      <c r="T676" s="21"/>
      <c r="U676" s="21"/>
      <c r="V676" s="260" t="s">
        <v>1553</v>
      </c>
      <c r="W676" s="261" t="s">
        <v>1553</v>
      </c>
      <c r="X676" s="38" t="str">
        <f>"*"</f>
        <v>*</v>
      </c>
    </row>
    <row r="677" spans="1:24" x14ac:dyDescent="0.3">
      <c r="A677" s="2">
        <v>119810</v>
      </c>
      <c r="B677" s="3" t="s">
        <v>1171</v>
      </c>
      <c r="C677" s="5" t="s">
        <v>3</v>
      </c>
      <c r="D677" s="25">
        <v>55</v>
      </c>
      <c r="E677" s="26">
        <v>52</v>
      </c>
      <c r="F677" s="16">
        <v>12</v>
      </c>
      <c r="G677" s="22">
        <v>0</v>
      </c>
      <c r="H677" s="22">
        <v>0</v>
      </c>
      <c r="I677" s="6">
        <v>43473</v>
      </c>
      <c r="J677" s="7"/>
      <c r="K677" s="8"/>
      <c r="L677" s="6"/>
      <c r="M677" s="5"/>
      <c r="N677" s="6">
        <v>43679</v>
      </c>
      <c r="O677" s="3" t="s">
        <v>1336</v>
      </c>
      <c r="P677" s="3" t="s">
        <v>1697</v>
      </c>
      <c r="Q677" s="6">
        <v>43487</v>
      </c>
      <c r="R677" s="46"/>
      <c r="S677" s="46" t="s">
        <v>1380</v>
      </c>
      <c r="T677" s="50" t="s">
        <v>1696</v>
      </c>
      <c r="U677" s="21" t="s">
        <v>1380</v>
      </c>
      <c r="V677" s="260" t="s">
        <v>1551</v>
      </c>
      <c r="W677" s="261">
        <v>43679.449907407405</v>
      </c>
      <c r="X677" s="38" t="s">
        <v>1555</v>
      </c>
    </row>
    <row r="678" spans="1:24" x14ac:dyDescent="0.3">
      <c r="A678" s="2">
        <v>119811</v>
      </c>
      <c r="B678" s="3" t="s">
        <v>455</v>
      </c>
      <c r="C678" s="5" t="s">
        <v>3</v>
      </c>
      <c r="D678" s="25"/>
      <c r="E678" s="26"/>
      <c r="F678" s="16">
        <v>12</v>
      </c>
      <c r="G678" s="22">
        <v>54.166666666666664</v>
      </c>
      <c r="H678" s="22">
        <v>650</v>
      </c>
      <c r="I678" s="6">
        <v>43319</v>
      </c>
      <c r="J678" s="7"/>
      <c r="K678" s="8"/>
      <c r="L678" s="6"/>
      <c r="M678" s="5"/>
      <c r="N678" s="6">
        <v>43516</v>
      </c>
      <c r="O678" s="3" t="s">
        <v>1336</v>
      </c>
      <c r="P678" s="3"/>
      <c r="Q678" s="6"/>
      <c r="R678" s="46"/>
      <c r="S678" s="46"/>
      <c r="T678" s="21"/>
      <c r="U678" s="21"/>
      <c r="V678" s="260" t="s">
        <v>1553</v>
      </c>
      <c r="W678" s="261" t="s">
        <v>1553</v>
      </c>
      <c r="X678" s="38" t="str">
        <f>"*"</f>
        <v>*</v>
      </c>
    </row>
    <row r="679" spans="1:24" x14ac:dyDescent="0.3">
      <c r="A679" s="2">
        <v>119811</v>
      </c>
      <c r="B679" s="3" t="s">
        <v>1167</v>
      </c>
      <c r="C679" s="5" t="s">
        <v>3</v>
      </c>
      <c r="D679" s="25">
        <v>55</v>
      </c>
      <c r="E679" s="26">
        <v>52</v>
      </c>
      <c r="F679" s="16">
        <v>12</v>
      </c>
      <c r="G679" s="22">
        <v>40</v>
      </c>
      <c r="H679" s="22">
        <v>470</v>
      </c>
      <c r="I679" s="6">
        <v>43473</v>
      </c>
      <c r="J679" s="7"/>
      <c r="K679" s="8"/>
      <c r="L679" s="6"/>
      <c r="M679" s="5"/>
      <c r="N679" s="6">
        <v>43679</v>
      </c>
      <c r="O679" s="3" t="s">
        <v>1336</v>
      </c>
      <c r="P679" s="3" t="s">
        <v>1697</v>
      </c>
      <c r="Q679" s="6">
        <v>43487</v>
      </c>
      <c r="R679" s="46"/>
      <c r="S679" s="46" t="s">
        <v>1380</v>
      </c>
      <c r="T679" s="50" t="s">
        <v>1696</v>
      </c>
      <c r="U679" s="21" t="s">
        <v>1380</v>
      </c>
      <c r="V679" s="260" t="s">
        <v>1551</v>
      </c>
      <c r="W679" s="261">
        <v>43606.696840277778</v>
      </c>
      <c r="X679" s="38" t="s">
        <v>1555</v>
      </c>
    </row>
    <row r="680" spans="1:24" x14ac:dyDescent="0.3">
      <c r="A680" s="2">
        <v>120477</v>
      </c>
      <c r="B680" s="3" t="s">
        <v>456</v>
      </c>
      <c r="C680" s="5" t="s">
        <v>3</v>
      </c>
      <c r="D680" s="25">
        <v>55</v>
      </c>
      <c r="E680" s="26">
        <v>63</v>
      </c>
      <c r="F680" s="16">
        <v>12</v>
      </c>
      <c r="G680" s="22">
        <v>10</v>
      </c>
      <c r="H680" s="22">
        <v>120</v>
      </c>
      <c r="I680" s="6">
        <v>43319</v>
      </c>
      <c r="J680" s="7"/>
      <c r="K680" s="8"/>
      <c r="L680" s="6"/>
      <c r="M680" s="5"/>
      <c r="N680" s="6">
        <v>43679</v>
      </c>
      <c r="O680" s="3" t="s">
        <v>1336</v>
      </c>
      <c r="P680" s="3" t="s">
        <v>1697</v>
      </c>
      <c r="Q680" s="6">
        <v>43487</v>
      </c>
      <c r="R680" s="46"/>
      <c r="S680" s="46" t="s">
        <v>1380</v>
      </c>
      <c r="T680" s="50" t="s">
        <v>1696</v>
      </c>
      <c r="U680" s="21" t="s">
        <v>1380</v>
      </c>
      <c r="V680" s="260" t="s">
        <v>1551</v>
      </c>
      <c r="W680" s="261">
        <v>43679.453113425923</v>
      </c>
      <c r="X680" s="38" t="s">
        <v>1555</v>
      </c>
    </row>
    <row r="681" spans="1:24" x14ac:dyDescent="0.3">
      <c r="A681" s="2">
        <v>121054</v>
      </c>
      <c r="B681" s="3" t="s">
        <v>409</v>
      </c>
      <c r="C681" s="5" t="s">
        <v>22</v>
      </c>
      <c r="D681" s="25">
        <v>61</v>
      </c>
      <c r="E681" s="26">
        <v>3</v>
      </c>
      <c r="F681" s="16">
        <v>12</v>
      </c>
      <c r="G681" s="22">
        <v>15</v>
      </c>
      <c r="H681" s="22">
        <v>170</v>
      </c>
      <c r="I681" s="6">
        <v>43322</v>
      </c>
      <c r="J681" s="7">
        <v>200</v>
      </c>
      <c r="K681" s="8">
        <v>2017</v>
      </c>
      <c r="L681" s="6">
        <v>43425</v>
      </c>
      <c r="M681" s="5"/>
      <c r="N681" s="6">
        <v>43684</v>
      </c>
      <c r="O681" s="3" t="s">
        <v>1347</v>
      </c>
      <c r="P681" s="3" t="s">
        <v>1526</v>
      </c>
      <c r="Q681" s="6">
        <v>43657</v>
      </c>
      <c r="R681" s="46"/>
      <c r="S681" s="46" t="s">
        <v>1380</v>
      </c>
      <c r="T681" s="50" t="s">
        <v>1573</v>
      </c>
      <c r="U681" s="21" t="s">
        <v>1380</v>
      </c>
      <c r="V681" s="260" t="s">
        <v>1551</v>
      </c>
      <c r="W681" s="261">
        <v>43684.326689814814</v>
      </c>
      <c r="X681" s="38" t="s">
        <v>1555</v>
      </c>
    </row>
    <row r="682" spans="1:24" x14ac:dyDescent="0.3">
      <c r="A682" s="2">
        <v>122305</v>
      </c>
      <c r="B682" s="3" t="s">
        <v>114</v>
      </c>
      <c r="C682" s="5" t="s">
        <v>17</v>
      </c>
      <c r="D682" s="25">
        <v>83</v>
      </c>
      <c r="E682" s="26">
        <v>4</v>
      </c>
      <c r="F682" s="16">
        <v>12</v>
      </c>
      <c r="G682" s="22">
        <v>117</v>
      </c>
      <c r="H682" s="22">
        <v>1400</v>
      </c>
      <c r="I682" s="6">
        <v>43392</v>
      </c>
      <c r="J682" s="7">
        <v>9</v>
      </c>
      <c r="K682" s="8">
        <v>2018</v>
      </c>
      <c r="L682" s="6">
        <v>43474</v>
      </c>
      <c r="M682" s="5"/>
      <c r="N682" s="6">
        <v>43672</v>
      </c>
      <c r="O682" s="3" t="s">
        <v>1371</v>
      </c>
      <c r="P682" s="3" t="s">
        <v>1739</v>
      </c>
      <c r="Q682" s="6">
        <v>43539</v>
      </c>
      <c r="R682" s="46"/>
      <c r="S682" s="46" t="s">
        <v>1380</v>
      </c>
      <c r="T682" s="50" t="s">
        <v>1738</v>
      </c>
      <c r="U682" s="21" t="s">
        <v>1560</v>
      </c>
      <c r="V682" s="260" t="s">
        <v>1551</v>
      </c>
      <c r="W682" s="261">
        <v>43672.645289351851</v>
      </c>
      <c r="X682" s="38" t="s">
        <v>1555</v>
      </c>
    </row>
    <row r="683" spans="1:24" x14ac:dyDescent="0.3">
      <c r="A683" s="2">
        <v>122305</v>
      </c>
      <c r="B683" s="3" t="s">
        <v>114</v>
      </c>
      <c r="C683" s="5" t="s">
        <v>17</v>
      </c>
      <c r="D683" s="25">
        <v>83</v>
      </c>
      <c r="E683" s="26">
        <v>4</v>
      </c>
      <c r="F683" s="16">
        <v>12</v>
      </c>
      <c r="G683" s="22">
        <v>117</v>
      </c>
      <c r="H683" s="22">
        <v>1400</v>
      </c>
      <c r="I683" s="6">
        <v>43392</v>
      </c>
      <c r="J683" s="7">
        <v>9</v>
      </c>
      <c r="K683" s="8">
        <v>2018</v>
      </c>
      <c r="L683" s="6">
        <v>43474</v>
      </c>
      <c r="M683" s="5"/>
      <c r="N683" s="6">
        <v>43672</v>
      </c>
      <c r="O683" s="3" t="s">
        <v>1371</v>
      </c>
      <c r="P683" s="3" t="s">
        <v>1721</v>
      </c>
      <c r="Q683" s="6">
        <v>43500</v>
      </c>
      <c r="R683" s="46"/>
      <c r="S683" s="46" t="s">
        <v>1380</v>
      </c>
      <c r="T683" s="50" t="s">
        <v>1720</v>
      </c>
      <c r="U683" s="21" t="s">
        <v>1560</v>
      </c>
      <c r="V683" s="260" t="s">
        <v>1551</v>
      </c>
      <c r="W683" s="261">
        <v>43672.647592592592</v>
      </c>
      <c r="X683" s="38" t="s">
        <v>1555</v>
      </c>
    </row>
    <row r="684" spans="1:24" x14ac:dyDescent="0.3">
      <c r="A684" s="2">
        <v>122818</v>
      </c>
      <c r="B684" s="3" t="s">
        <v>1257</v>
      </c>
      <c r="C684" s="5" t="s">
        <v>1418</v>
      </c>
      <c r="D684" s="25">
        <v>51</v>
      </c>
      <c r="E684" s="26">
        <v>21</v>
      </c>
      <c r="F684" s="16">
        <v>12</v>
      </c>
      <c r="G684" s="22">
        <v>109</v>
      </c>
      <c r="H684" s="22">
        <v>1300</v>
      </c>
      <c r="I684" s="6">
        <v>43368</v>
      </c>
      <c r="J684" s="7"/>
      <c r="K684" s="8"/>
      <c r="L684" s="6"/>
      <c r="M684" s="5"/>
      <c r="N684" s="6">
        <v>43684</v>
      </c>
      <c r="O684" s="3" t="s">
        <v>1358</v>
      </c>
      <c r="P684" s="3"/>
      <c r="Q684" s="6" t="s">
        <v>1380</v>
      </c>
      <c r="R684" s="46"/>
      <c r="S684" s="46" t="s">
        <v>1380</v>
      </c>
      <c r="T684" s="50" t="s">
        <v>1380</v>
      </c>
      <c r="U684" s="21" t="s">
        <v>1984</v>
      </c>
      <c r="V684" s="260" t="s">
        <v>1551</v>
      </c>
      <c r="W684" s="261">
        <v>43684.490532407406</v>
      </c>
      <c r="X684" s="38" t="s">
        <v>1555</v>
      </c>
    </row>
    <row r="685" spans="1:24" x14ac:dyDescent="0.3">
      <c r="A685" s="2">
        <v>123131</v>
      </c>
      <c r="B685" s="3" t="s">
        <v>1079</v>
      </c>
      <c r="C685" s="5" t="s">
        <v>22</v>
      </c>
      <c r="D685" s="25">
        <v>69</v>
      </c>
      <c r="E685" s="26">
        <v>2</v>
      </c>
      <c r="F685" s="16">
        <v>12</v>
      </c>
      <c r="G685" s="22">
        <v>67</v>
      </c>
      <c r="H685" s="22">
        <v>800</v>
      </c>
      <c r="I685" s="6">
        <v>43418</v>
      </c>
      <c r="J685" s="7">
        <v>19</v>
      </c>
      <c r="K685" s="8">
        <v>2018</v>
      </c>
      <c r="L685" s="6">
        <v>43483</v>
      </c>
      <c r="M685" s="5"/>
      <c r="N685" s="6">
        <v>43685</v>
      </c>
      <c r="O685" s="3" t="s">
        <v>1322</v>
      </c>
      <c r="P685" s="3" t="s">
        <v>1773</v>
      </c>
      <c r="Q685" s="6">
        <v>43656</v>
      </c>
      <c r="R685" s="46">
        <v>12</v>
      </c>
      <c r="S685" s="46" t="s">
        <v>1380</v>
      </c>
      <c r="T685" s="50" t="s">
        <v>1832</v>
      </c>
      <c r="U685" s="21" t="s">
        <v>1838</v>
      </c>
      <c r="V685" s="260" t="s">
        <v>1551</v>
      </c>
      <c r="W685" s="261">
        <v>43685.348819444444</v>
      </c>
      <c r="X685" s="38" t="s">
        <v>1555</v>
      </c>
    </row>
    <row r="686" spans="1:24" x14ac:dyDescent="0.3">
      <c r="A686" s="2">
        <v>123132</v>
      </c>
      <c r="B686" s="3" t="s">
        <v>1080</v>
      </c>
      <c r="C686" s="5" t="s">
        <v>22</v>
      </c>
      <c r="D686" s="25">
        <v>69</v>
      </c>
      <c r="E686" s="26">
        <v>2</v>
      </c>
      <c r="F686" s="16">
        <v>12</v>
      </c>
      <c r="G686" s="22">
        <v>50</v>
      </c>
      <c r="H686" s="22">
        <v>600</v>
      </c>
      <c r="I686" s="6">
        <v>43418</v>
      </c>
      <c r="J686" s="7">
        <v>19</v>
      </c>
      <c r="K686" s="8">
        <v>2018</v>
      </c>
      <c r="L686" s="6">
        <v>43483</v>
      </c>
      <c r="M686" s="5"/>
      <c r="N686" s="6">
        <v>43685</v>
      </c>
      <c r="O686" s="3" t="s">
        <v>1322</v>
      </c>
      <c r="P686" s="3" t="s">
        <v>1773</v>
      </c>
      <c r="Q686" s="6">
        <v>43656</v>
      </c>
      <c r="R686" s="46">
        <v>13</v>
      </c>
      <c r="S686" s="46" t="s">
        <v>1380</v>
      </c>
      <c r="T686" s="50" t="s">
        <v>1832</v>
      </c>
      <c r="U686" s="21" t="s">
        <v>1838</v>
      </c>
      <c r="V686" s="260" t="s">
        <v>1551</v>
      </c>
      <c r="W686" s="261">
        <v>43685.351030092592</v>
      </c>
      <c r="X686" s="38" t="s">
        <v>1555</v>
      </c>
    </row>
    <row r="687" spans="1:24" x14ac:dyDescent="0.3">
      <c r="A687" s="2">
        <v>123133</v>
      </c>
      <c r="B687" s="3" t="s">
        <v>1081</v>
      </c>
      <c r="C687" s="5" t="s">
        <v>22</v>
      </c>
      <c r="D687" s="25">
        <v>69</v>
      </c>
      <c r="E687" s="26">
        <v>2</v>
      </c>
      <c r="F687" s="16">
        <v>12</v>
      </c>
      <c r="G687" s="22">
        <v>50</v>
      </c>
      <c r="H687" s="22">
        <v>600</v>
      </c>
      <c r="I687" s="6">
        <v>43418</v>
      </c>
      <c r="J687" s="7">
        <v>19</v>
      </c>
      <c r="K687" s="8">
        <v>2018</v>
      </c>
      <c r="L687" s="6">
        <v>43410</v>
      </c>
      <c r="M687" s="5"/>
      <c r="N687" s="6">
        <v>43685</v>
      </c>
      <c r="O687" s="3" t="s">
        <v>1322</v>
      </c>
      <c r="P687" s="3" t="s">
        <v>1773</v>
      </c>
      <c r="Q687" s="6">
        <v>43656</v>
      </c>
      <c r="R687" s="46">
        <v>14</v>
      </c>
      <c r="S687" s="46" t="s">
        <v>1380</v>
      </c>
      <c r="T687" s="50" t="s">
        <v>1832</v>
      </c>
      <c r="U687" s="21" t="s">
        <v>1838</v>
      </c>
      <c r="V687" s="260" t="s">
        <v>1551</v>
      </c>
      <c r="W687" s="261">
        <v>43685.353090277778</v>
      </c>
      <c r="X687" s="38" t="s">
        <v>1555</v>
      </c>
    </row>
    <row r="688" spans="1:24" x14ac:dyDescent="0.3">
      <c r="A688" s="2">
        <v>123371</v>
      </c>
      <c r="B688" s="3" t="s">
        <v>51</v>
      </c>
      <c r="C688" s="5" t="s">
        <v>47</v>
      </c>
      <c r="D688" s="25"/>
      <c r="E688" s="26"/>
      <c r="F688" s="16">
        <v>12</v>
      </c>
      <c r="G688" s="22">
        <v>41.666666666666664</v>
      </c>
      <c r="H688" s="22">
        <v>500</v>
      </c>
      <c r="I688" s="6">
        <v>43069</v>
      </c>
      <c r="J688" s="7">
        <v>78</v>
      </c>
      <c r="K688" s="8">
        <v>2018</v>
      </c>
      <c r="L688" s="6">
        <v>43549</v>
      </c>
      <c r="M688" s="5"/>
      <c r="N688" s="6">
        <v>43516</v>
      </c>
      <c r="O688" s="3" t="s">
        <v>1316</v>
      </c>
      <c r="P688" s="3"/>
      <c r="Q688" s="6"/>
      <c r="R688" s="46"/>
      <c r="S688" s="46"/>
      <c r="T688" s="21"/>
      <c r="U688" s="21" t="s">
        <v>1110</v>
      </c>
      <c r="V688" s="260" t="s">
        <v>1553</v>
      </c>
      <c r="W688" s="261" t="s">
        <v>1553</v>
      </c>
      <c r="X688" s="38" t="str">
        <f>"*"</f>
        <v>*</v>
      </c>
    </row>
    <row r="689" spans="1:24" x14ac:dyDescent="0.3">
      <c r="A689" s="2">
        <v>123372</v>
      </c>
      <c r="B689" s="3" t="s">
        <v>62</v>
      </c>
      <c r="C689" s="5" t="s">
        <v>47</v>
      </c>
      <c r="D689" s="25"/>
      <c r="E689" s="26"/>
      <c r="F689" s="16">
        <v>12</v>
      </c>
      <c r="G689" s="22">
        <v>25</v>
      </c>
      <c r="H689" s="22">
        <v>300</v>
      </c>
      <c r="I689" s="6">
        <v>43069</v>
      </c>
      <c r="J689" s="7">
        <v>78</v>
      </c>
      <c r="K689" s="8">
        <v>2018</v>
      </c>
      <c r="L689" s="6">
        <v>43549</v>
      </c>
      <c r="M689" s="5"/>
      <c r="N689" s="6">
        <v>43516</v>
      </c>
      <c r="O689" s="3" t="s">
        <v>1316</v>
      </c>
      <c r="P689" s="3"/>
      <c r="Q689" s="6"/>
      <c r="R689" s="46"/>
      <c r="S689" s="46"/>
      <c r="T689" s="21"/>
      <c r="U689" s="21" t="s">
        <v>1110</v>
      </c>
      <c r="V689" s="260" t="s">
        <v>1553</v>
      </c>
      <c r="W689" s="261" t="s">
        <v>1553</v>
      </c>
      <c r="X689" s="38" t="str">
        <f>"*"</f>
        <v>*</v>
      </c>
    </row>
    <row r="690" spans="1:24" x14ac:dyDescent="0.3">
      <c r="A690" s="2">
        <v>123373</v>
      </c>
      <c r="B690" s="3" t="s">
        <v>63</v>
      </c>
      <c r="C690" s="5" t="s">
        <v>47</v>
      </c>
      <c r="D690" s="25"/>
      <c r="E690" s="26"/>
      <c r="F690" s="16">
        <v>12</v>
      </c>
      <c r="G690" s="22">
        <v>100</v>
      </c>
      <c r="H690" s="22">
        <v>1200</v>
      </c>
      <c r="I690" s="6">
        <v>43069</v>
      </c>
      <c r="J690" s="7">
        <v>78</v>
      </c>
      <c r="K690" s="8">
        <v>2018</v>
      </c>
      <c r="L690" s="6">
        <v>43549</v>
      </c>
      <c r="M690" s="5"/>
      <c r="N690" s="6">
        <v>43516</v>
      </c>
      <c r="O690" s="3" t="s">
        <v>1316</v>
      </c>
      <c r="P690" s="3"/>
      <c r="Q690" s="6"/>
      <c r="R690" s="46"/>
      <c r="S690" s="46"/>
      <c r="T690" s="21"/>
      <c r="U690" s="21" t="s">
        <v>1110</v>
      </c>
      <c r="V690" s="260" t="s">
        <v>1553</v>
      </c>
      <c r="W690" s="261" t="s">
        <v>1553</v>
      </c>
      <c r="X690" s="38" t="str">
        <f>"*"</f>
        <v>*</v>
      </c>
    </row>
    <row r="691" spans="1:24" x14ac:dyDescent="0.3">
      <c r="A691" s="2">
        <v>124241</v>
      </c>
      <c r="B691" s="3" t="s">
        <v>16</v>
      </c>
      <c r="C691" s="5" t="s">
        <v>17</v>
      </c>
      <c r="D691" s="25">
        <v>61</v>
      </c>
      <c r="E691" s="26">
        <v>10</v>
      </c>
      <c r="F691" s="16">
        <v>12</v>
      </c>
      <c r="G691" s="22">
        <v>9</v>
      </c>
      <c r="H691" s="22">
        <v>100</v>
      </c>
      <c r="I691" s="6">
        <v>43307</v>
      </c>
      <c r="J691" s="7">
        <v>169</v>
      </c>
      <c r="K691" s="8">
        <v>2017</v>
      </c>
      <c r="L691" s="6">
        <v>43378</v>
      </c>
      <c r="M691" s="5"/>
      <c r="N691" s="6">
        <v>43675</v>
      </c>
      <c r="O691" s="3" t="s">
        <v>1316</v>
      </c>
      <c r="P691" s="3" t="s">
        <v>1662</v>
      </c>
      <c r="Q691" s="6">
        <v>43437</v>
      </c>
      <c r="R691" s="46"/>
      <c r="S691" s="46" t="s">
        <v>1380</v>
      </c>
      <c r="T691" s="50" t="s">
        <v>1661</v>
      </c>
      <c r="U691" s="21" t="s">
        <v>1380</v>
      </c>
      <c r="V691" s="260" t="s">
        <v>1551</v>
      </c>
      <c r="W691" s="261">
        <v>43675.48170138889</v>
      </c>
      <c r="X691" s="38" t="s">
        <v>1555</v>
      </c>
    </row>
    <row r="692" spans="1:24" x14ac:dyDescent="0.3">
      <c r="A692" s="2">
        <v>124241</v>
      </c>
      <c r="B692" s="3" t="s">
        <v>16</v>
      </c>
      <c r="C692" s="5" t="s">
        <v>17</v>
      </c>
      <c r="D692" s="25">
        <v>61</v>
      </c>
      <c r="E692" s="26">
        <v>10</v>
      </c>
      <c r="F692" s="16">
        <v>12</v>
      </c>
      <c r="G692" s="22">
        <v>9</v>
      </c>
      <c r="H692" s="22">
        <v>100</v>
      </c>
      <c r="I692" s="6">
        <v>43307</v>
      </c>
      <c r="J692" s="7">
        <v>228</v>
      </c>
      <c r="K692" s="8">
        <v>2018</v>
      </c>
      <c r="L692" s="6">
        <v>43787</v>
      </c>
      <c r="M692" s="5"/>
      <c r="N692" s="6">
        <v>43684</v>
      </c>
      <c r="O692" s="3" t="s">
        <v>1660</v>
      </c>
      <c r="P692" s="3" t="s">
        <v>1662</v>
      </c>
      <c r="Q692" s="6">
        <v>43437</v>
      </c>
      <c r="R692" s="46"/>
      <c r="S692" s="46" t="s">
        <v>1380</v>
      </c>
      <c r="T692" s="50" t="s">
        <v>1661</v>
      </c>
      <c r="U692" s="21" t="s">
        <v>1560</v>
      </c>
      <c r="V692" s="260" t="s">
        <v>1551</v>
      </c>
      <c r="W692" s="261">
        <v>43675.481793981482</v>
      </c>
      <c r="X692" s="38" t="s">
        <v>1555</v>
      </c>
    </row>
    <row r="693" spans="1:24" x14ac:dyDescent="0.3">
      <c r="A693" s="2">
        <v>124261</v>
      </c>
      <c r="B693" s="3" t="s">
        <v>1213</v>
      </c>
      <c r="C693" s="5" t="s">
        <v>86</v>
      </c>
      <c r="D693" s="25"/>
      <c r="E693" s="26"/>
      <c r="F693" s="16">
        <v>12</v>
      </c>
      <c r="G693" s="22">
        <v>2083.3333333333335</v>
      </c>
      <c r="H693" s="22">
        <v>25000</v>
      </c>
      <c r="I693" s="6">
        <v>43074</v>
      </c>
      <c r="J693" s="7">
        <v>61</v>
      </c>
      <c r="K693" s="8">
        <v>2018</v>
      </c>
      <c r="L693" s="6">
        <v>43536</v>
      </c>
      <c r="M693" s="5"/>
      <c r="N693" s="6">
        <v>43516</v>
      </c>
      <c r="O693" s="3" t="s">
        <v>1348</v>
      </c>
      <c r="P693" s="3"/>
      <c r="Q693" s="6"/>
      <c r="R693" s="46"/>
      <c r="S693" s="46"/>
      <c r="T693" s="21"/>
      <c r="U693" s="21" t="s">
        <v>1163</v>
      </c>
      <c r="V693" s="260" t="s">
        <v>1553</v>
      </c>
      <c r="W693" s="261" t="s">
        <v>1553</v>
      </c>
      <c r="X693" s="38" t="str">
        <f>"*"</f>
        <v>*</v>
      </c>
    </row>
    <row r="694" spans="1:24" x14ac:dyDescent="0.3">
      <c r="A694" s="2">
        <v>124980</v>
      </c>
      <c r="B694" s="3" t="s">
        <v>58</v>
      </c>
      <c r="C694" s="5" t="s">
        <v>47</v>
      </c>
      <c r="D694" s="25"/>
      <c r="E694" s="26"/>
      <c r="F694" s="16">
        <v>12</v>
      </c>
      <c r="G694" s="22">
        <v>41.666666666666664</v>
      </c>
      <c r="H694" s="22">
        <v>500</v>
      </c>
      <c r="I694" s="6">
        <v>43069</v>
      </c>
      <c r="J694" s="7">
        <v>78</v>
      </c>
      <c r="K694" s="8">
        <v>2018</v>
      </c>
      <c r="L694" s="6">
        <v>43549</v>
      </c>
      <c r="M694" s="5"/>
      <c r="N694" s="6">
        <v>43516</v>
      </c>
      <c r="O694" s="3" t="s">
        <v>1316</v>
      </c>
      <c r="P694" s="3"/>
      <c r="Q694" s="6"/>
      <c r="R694" s="46"/>
      <c r="S694" s="46"/>
      <c r="T694" s="21"/>
      <c r="U694" s="21" t="s">
        <v>1110</v>
      </c>
      <c r="V694" s="260" t="s">
        <v>1553</v>
      </c>
      <c r="W694" s="261" t="s">
        <v>1553</v>
      </c>
      <c r="X694" s="38" t="str">
        <f>"*"</f>
        <v>*</v>
      </c>
    </row>
    <row r="695" spans="1:24" x14ac:dyDescent="0.3">
      <c r="A695" s="2">
        <v>125173</v>
      </c>
      <c r="B695" s="3" t="s">
        <v>173</v>
      </c>
      <c r="C695" s="5" t="s">
        <v>17</v>
      </c>
      <c r="D695" s="25">
        <v>61</v>
      </c>
      <c r="E695" s="26">
        <v>8</v>
      </c>
      <c r="F695" s="16">
        <v>12</v>
      </c>
      <c r="G695" s="22">
        <v>5</v>
      </c>
      <c r="H695" s="22">
        <v>60</v>
      </c>
      <c r="I695" s="6">
        <v>43307</v>
      </c>
      <c r="J695" s="7">
        <v>169</v>
      </c>
      <c r="K695" s="8">
        <v>2017</v>
      </c>
      <c r="L695" s="6">
        <v>43378</v>
      </c>
      <c r="M695" s="5"/>
      <c r="N695" s="6">
        <v>43675</v>
      </c>
      <c r="O695" s="3" t="s">
        <v>1316</v>
      </c>
      <c r="P695" s="3" t="s">
        <v>1662</v>
      </c>
      <c r="Q695" s="6">
        <v>43437</v>
      </c>
      <c r="R695" s="46"/>
      <c r="S695" s="46" t="s">
        <v>1380</v>
      </c>
      <c r="T695" s="50" t="s">
        <v>1661</v>
      </c>
      <c r="U695" s="21" t="s">
        <v>1380</v>
      </c>
      <c r="V695" s="260" t="s">
        <v>1551</v>
      </c>
      <c r="W695" s="261">
        <v>43675.482731481483</v>
      </c>
      <c r="X695" s="38" t="s">
        <v>1555</v>
      </c>
    </row>
    <row r="696" spans="1:24" x14ac:dyDescent="0.3">
      <c r="A696" s="2">
        <v>125173</v>
      </c>
      <c r="B696" s="3" t="s">
        <v>173</v>
      </c>
      <c r="C696" s="5" t="s">
        <v>17</v>
      </c>
      <c r="D696" s="25">
        <v>61</v>
      </c>
      <c r="E696" s="26">
        <v>8</v>
      </c>
      <c r="F696" s="16">
        <v>12</v>
      </c>
      <c r="G696" s="22">
        <v>5</v>
      </c>
      <c r="H696" s="22">
        <v>60</v>
      </c>
      <c r="I696" s="6">
        <v>43307</v>
      </c>
      <c r="J696" s="7">
        <v>228</v>
      </c>
      <c r="K696" s="8">
        <v>2018</v>
      </c>
      <c r="L696" s="6">
        <v>43787</v>
      </c>
      <c r="M696" s="5"/>
      <c r="N696" s="6">
        <v>43684</v>
      </c>
      <c r="O696" s="3" t="s">
        <v>1660</v>
      </c>
      <c r="P696" s="3" t="s">
        <v>1662</v>
      </c>
      <c r="Q696" s="6">
        <v>43437</v>
      </c>
      <c r="R696" s="46"/>
      <c r="S696" s="46" t="s">
        <v>1380</v>
      </c>
      <c r="T696" s="50" t="s">
        <v>1661</v>
      </c>
      <c r="U696" s="21" t="s">
        <v>1560</v>
      </c>
      <c r="V696" s="260" t="s">
        <v>1551</v>
      </c>
      <c r="W696" s="261">
        <v>43675.482824074075</v>
      </c>
      <c r="X696" s="38" t="s">
        <v>1555</v>
      </c>
    </row>
    <row r="697" spans="1:24" x14ac:dyDescent="0.3">
      <c r="A697" s="2">
        <v>125260</v>
      </c>
      <c r="B697" s="3" t="s">
        <v>1258</v>
      </c>
      <c r="C697" s="5" t="s">
        <v>1418</v>
      </c>
      <c r="D697" s="25">
        <v>51</v>
      </c>
      <c r="E697" s="26">
        <v>21</v>
      </c>
      <c r="F697" s="16">
        <v>12</v>
      </c>
      <c r="G697" s="22">
        <v>59</v>
      </c>
      <c r="H697" s="22">
        <v>700</v>
      </c>
      <c r="I697" s="6">
        <v>43368</v>
      </c>
      <c r="J697" s="7"/>
      <c r="K697" s="8"/>
      <c r="L697" s="6"/>
      <c r="M697" s="5"/>
      <c r="N697" s="6">
        <v>43684</v>
      </c>
      <c r="O697" s="3" t="s">
        <v>1358</v>
      </c>
      <c r="P697" s="3"/>
      <c r="Q697" s="6" t="s">
        <v>1380</v>
      </c>
      <c r="R697" s="46"/>
      <c r="S697" s="46" t="s">
        <v>1380</v>
      </c>
      <c r="T697" s="50" t="s">
        <v>1380</v>
      </c>
      <c r="U697" s="21" t="s">
        <v>1522</v>
      </c>
      <c r="V697" s="260" t="s">
        <v>1551</v>
      </c>
      <c r="W697" s="261">
        <v>43684.492071759261</v>
      </c>
      <c r="X697" s="38" t="s">
        <v>1555</v>
      </c>
    </row>
    <row r="698" spans="1:24" x14ac:dyDescent="0.3">
      <c r="A698" s="2">
        <v>125262</v>
      </c>
      <c r="B698" s="3" t="s">
        <v>1256</v>
      </c>
      <c r="C698" s="5" t="s">
        <v>1418</v>
      </c>
      <c r="D698" s="25">
        <v>51</v>
      </c>
      <c r="E698" s="26">
        <v>21</v>
      </c>
      <c r="F698" s="16">
        <v>12</v>
      </c>
      <c r="G698" s="22">
        <v>109</v>
      </c>
      <c r="H698" s="22">
        <v>1300</v>
      </c>
      <c r="I698" s="6">
        <v>43368</v>
      </c>
      <c r="J698" s="7"/>
      <c r="K698" s="8"/>
      <c r="L698" s="6"/>
      <c r="M698" s="5"/>
      <c r="N698" s="6">
        <v>43684</v>
      </c>
      <c r="O698" s="3" t="s">
        <v>1358</v>
      </c>
      <c r="P698" s="3"/>
      <c r="Q698" s="6" t="s">
        <v>1380</v>
      </c>
      <c r="R698" s="46"/>
      <c r="S698" s="46" t="s">
        <v>1380</v>
      </c>
      <c r="T698" s="50" t="s">
        <v>1380</v>
      </c>
      <c r="U698" s="21" t="s">
        <v>1984</v>
      </c>
      <c r="V698" s="260" t="s">
        <v>1551</v>
      </c>
      <c r="W698" s="261">
        <v>43684.372754629629</v>
      </c>
      <c r="X698" s="38" t="s">
        <v>1555</v>
      </c>
    </row>
    <row r="699" spans="1:24" x14ac:dyDescent="0.3">
      <c r="A699" s="2">
        <v>126044</v>
      </c>
      <c r="B699" s="3" t="s">
        <v>95</v>
      </c>
      <c r="C699" s="5" t="s">
        <v>94</v>
      </c>
      <c r="D699" s="25">
        <v>69</v>
      </c>
      <c r="E699" s="26">
        <v>1</v>
      </c>
      <c r="F699" s="16">
        <v>12</v>
      </c>
      <c r="G699" s="22">
        <v>13</v>
      </c>
      <c r="H699" s="22">
        <v>150</v>
      </c>
      <c r="I699" s="6">
        <v>43392</v>
      </c>
      <c r="J699" s="7"/>
      <c r="K699" s="8"/>
      <c r="L699" s="6"/>
      <c r="M699" s="5"/>
      <c r="N699" s="6">
        <v>43608</v>
      </c>
      <c r="O699" s="3" t="s">
        <v>1317</v>
      </c>
      <c r="P699" s="3" t="s">
        <v>1525</v>
      </c>
      <c r="Q699" s="6">
        <v>43587</v>
      </c>
      <c r="R699" s="46"/>
      <c r="S699" s="46"/>
      <c r="T699" s="21"/>
      <c r="U699" s="21" t="s">
        <v>1782</v>
      </c>
      <c r="V699" s="260" t="s">
        <v>1551</v>
      </c>
      <c r="W699" s="261">
        <v>43608.565208333333</v>
      </c>
      <c r="X699" s="38" t="s">
        <v>1555</v>
      </c>
    </row>
    <row r="700" spans="1:24" x14ac:dyDescent="0.3">
      <c r="A700" s="2">
        <v>127160</v>
      </c>
      <c r="B700" s="3" t="s">
        <v>504</v>
      </c>
      <c r="C700" s="5" t="s">
        <v>47</v>
      </c>
      <c r="D700" s="25"/>
      <c r="E700" s="26"/>
      <c r="F700" s="16">
        <v>12</v>
      </c>
      <c r="G700" s="22">
        <v>0</v>
      </c>
      <c r="H700" s="22">
        <v>0</v>
      </c>
      <c r="I700" s="6">
        <v>43069</v>
      </c>
      <c r="J700" s="7">
        <v>78</v>
      </c>
      <c r="K700" s="8">
        <v>2018</v>
      </c>
      <c r="L700" s="6">
        <v>43549</v>
      </c>
      <c r="M700" s="5"/>
      <c r="N700" s="6">
        <v>43516</v>
      </c>
      <c r="O700" s="3" t="s">
        <v>1316</v>
      </c>
      <c r="P700" s="3"/>
      <c r="Q700" s="6"/>
      <c r="R700" s="46"/>
      <c r="S700" s="46"/>
      <c r="T700" s="21"/>
      <c r="U700" s="21" t="s">
        <v>1110</v>
      </c>
      <c r="V700" s="260" t="s">
        <v>1553</v>
      </c>
      <c r="W700" s="261" t="s">
        <v>1553</v>
      </c>
      <c r="X700" s="38" t="str">
        <f t="shared" ref="X700:X705" si="7">"*"</f>
        <v>*</v>
      </c>
    </row>
    <row r="701" spans="1:24" x14ac:dyDescent="0.3">
      <c r="A701" s="2">
        <v>127198</v>
      </c>
      <c r="B701" s="3" t="s">
        <v>505</v>
      </c>
      <c r="C701" s="5" t="s">
        <v>19</v>
      </c>
      <c r="D701" s="25"/>
      <c r="E701" s="26"/>
      <c r="F701" s="16">
        <v>12</v>
      </c>
      <c r="G701" s="22">
        <v>0</v>
      </c>
      <c r="H701" s="22">
        <v>0</v>
      </c>
      <c r="I701" s="6">
        <v>43069</v>
      </c>
      <c r="J701" s="7">
        <v>78</v>
      </c>
      <c r="K701" s="8">
        <v>2018</v>
      </c>
      <c r="L701" s="6">
        <v>43549</v>
      </c>
      <c r="M701" s="5"/>
      <c r="N701" s="6">
        <v>43516</v>
      </c>
      <c r="O701" s="3" t="s">
        <v>1316</v>
      </c>
      <c r="P701" s="3"/>
      <c r="Q701" s="6"/>
      <c r="R701" s="46"/>
      <c r="S701" s="46"/>
      <c r="T701" s="21"/>
      <c r="U701" s="21" t="s">
        <v>1110</v>
      </c>
      <c r="V701" s="260" t="s">
        <v>1553</v>
      </c>
      <c r="W701" s="261" t="s">
        <v>1553</v>
      </c>
      <c r="X701" s="38" t="str">
        <f t="shared" si="7"/>
        <v>*</v>
      </c>
    </row>
    <row r="702" spans="1:24" x14ac:dyDescent="0.3">
      <c r="A702" s="2">
        <v>127199</v>
      </c>
      <c r="B702" s="3" t="s">
        <v>506</v>
      </c>
      <c r="C702" s="5" t="s">
        <v>19</v>
      </c>
      <c r="D702" s="25"/>
      <c r="E702" s="26"/>
      <c r="F702" s="16">
        <v>12</v>
      </c>
      <c r="G702" s="22">
        <v>0</v>
      </c>
      <c r="H702" s="22">
        <v>0</v>
      </c>
      <c r="I702" s="6">
        <v>43069</v>
      </c>
      <c r="J702" s="7">
        <v>78</v>
      </c>
      <c r="K702" s="8">
        <v>2018</v>
      </c>
      <c r="L702" s="6">
        <v>43549</v>
      </c>
      <c r="M702" s="5"/>
      <c r="N702" s="6">
        <v>43516</v>
      </c>
      <c r="O702" s="3" t="s">
        <v>1316</v>
      </c>
      <c r="P702" s="3"/>
      <c r="Q702" s="6"/>
      <c r="R702" s="46"/>
      <c r="S702" s="46"/>
      <c r="T702" s="21"/>
      <c r="U702" s="21" t="s">
        <v>1110</v>
      </c>
      <c r="V702" s="260" t="s">
        <v>1553</v>
      </c>
      <c r="W702" s="261" t="s">
        <v>1553</v>
      </c>
      <c r="X702" s="38" t="str">
        <f t="shared" si="7"/>
        <v>*</v>
      </c>
    </row>
    <row r="703" spans="1:24" x14ac:dyDescent="0.3">
      <c r="A703" s="2">
        <v>127336</v>
      </c>
      <c r="B703" s="3" t="s">
        <v>709</v>
      </c>
      <c r="C703" s="5" t="s">
        <v>17</v>
      </c>
      <c r="D703" s="25"/>
      <c r="E703" s="26"/>
      <c r="F703" s="16">
        <v>12</v>
      </c>
      <c r="G703" s="22">
        <v>0</v>
      </c>
      <c r="H703" s="22">
        <v>0</v>
      </c>
      <c r="I703" s="6">
        <v>42979</v>
      </c>
      <c r="J703" s="7">
        <v>58</v>
      </c>
      <c r="K703" s="8">
        <v>2018</v>
      </c>
      <c r="L703" s="6">
        <v>43532</v>
      </c>
      <c r="M703" s="5"/>
      <c r="N703" s="6">
        <v>43516</v>
      </c>
      <c r="O703" s="3" t="s">
        <v>1316</v>
      </c>
      <c r="P703" s="3"/>
      <c r="Q703" s="6"/>
      <c r="R703" s="46"/>
      <c r="S703" s="46"/>
      <c r="T703" s="21"/>
      <c r="U703" s="21" t="s">
        <v>1093</v>
      </c>
      <c r="V703" s="260" t="s">
        <v>1553</v>
      </c>
      <c r="W703" s="261" t="s">
        <v>1553</v>
      </c>
      <c r="X703" s="38" t="str">
        <f t="shared" si="7"/>
        <v>*</v>
      </c>
    </row>
    <row r="704" spans="1:24" x14ac:dyDescent="0.3">
      <c r="A704" s="2">
        <v>127340</v>
      </c>
      <c r="B704" s="3" t="s">
        <v>710</v>
      </c>
      <c r="C704" s="5" t="s">
        <v>17</v>
      </c>
      <c r="D704" s="25"/>
      <c r="E704" s="26"/>
      <c r="F704" s="16">
        <v>12</v>
      </c>
      <c r="G704" s="22">
        <v>0</v>
      </c>
      <c r="H704" s="22">
        <v>0</v>
      </c>
      <c r="I704" s="6">
        <v>42979</v>
      </c>
      <c r="J704" s="7">
        <v>58</v>
      </c>
      <c r="K704" s="8">
        <v>2018</v>
      </c>
      <c r="L704" s="6">
        <v>43532</v>
      </c>
      <c r="M704" s="5"/>
      <c r="N704" s="6">
        <v>43516</v>
      </c>
      <c r="O704" s="3" t="s">
        <v>1316</v>
      </c>
      <c r="P704" s="3"/>
      <c r="Q704" s="6"/>
      <c r="R704" s="46"/>
      <c r="S704" s="46"/>
      <c r="T704" s="21"/>
      <c r="U704" s="21" t="s">
        <v>1093</v>
      </c>
      <c r="V704" s="260" t="s">
        <v>1553</v>
      </c>
      <c r="W704" s="261" t="s">
        <v>1553</v>
      </c>
      <c r="X704" s="38" t="str">
        <f t="shared" si="7"/>
        <v>*</v>
      </c>
    </row>
    <row r="705" spans="1:24" x14ac:dyDescent="0.3">
      <c r="A705" s="2">
        <v>127341</v>
      </c>
      <c r="B705" s="3" t="s">
        <v>711</v>
      </c>
      <c r="C705" s="5" t="s">
        <v>17</v>
      </c>
      <c r="D705" s="25"/>
      <c r="E705" s="26"/>
      <c r="F705" s="16">
        <v>12</v>
      </c>
      <c r="G705" s="22">
        <v>0</v>
      </c>
      <c r="H705" s="22">
        <v>0</v>
      </c>
      <c r="I705" s="6">
        <v>42979</v>
      </c>
      <c r="J705" s="7">
        <v>58</v>
      </c>
      <c r="K705" s="8">
        <v>2018</v>
      </c>
      <c r="L705" s="6">
        <v>43532</v>
      </c>
      <c r="M705" s="5"/>
      <c r="N705" s="6">
        <v>43516</v>
      </c>
      <c r="O705" s="3" t="s">
        <v>1316</v>
      </c>
      <c r="P705" s="3"/>
      <c r="Q705" s="6"/>
      <c r="R705" s="46"/>
      <c r="S705" s="46"/>
      <c r="T705" s="21"/>
      <c r="U705" s="21" t="s">
        <v>1093</v>
      </c>
      <c r="V705" s="260" t="s">
        <v>1553</v>
      </c>
      <c r="W705" s="261" t="s">
        <v>1553</v>
      </c>
      <c r="X705" s="38" t="str">
        <f t="shared" si="7"/>
        <v>*</v>
      </c>
    </row>
    <row r="706" spans="1:24" x14ac:dyDescent="0.3">
      <c r="A706" s="2">
        <v>127384</v>
      </c>
      <c r="B706" s="3" t="s">
        <v>1979</v>
      </c>
      <c r="C706" s="5" t="s">
        <v>19</v>
      </c>
      <c r="D706" s="25">
        <v>51</v>
      </c>
      <c r="E706" s="26">
        <v>33</v>
      </c>
      <c r="F706" s="16">
        <v>12</v>
      </c>
      <c r="G706" s="22">
        <v>10</v>
      </c>
      <c r="H706" s="88">
        <v>120</v>
      </c>
      <c r="I706" s="6">
        <v>43322</v>
      </c>
      <c r="J706" s="7">
        <v>200</v>
      </c>
      <c r="K706" s="8">
        <v>2017</v>
      </c>
      <c r="L706" s="6">
        <v>43425</v>
      </c>
      <c r="M706" s="5"/>
      <c r="N706" s="6">
        <v>43684</v>
      </c>
      <c r="O706" s="3" t="s">
        <v>1977</v>
      </c>
      <c r="P706" s="3" t="s">
        <v>1526</v>
      </c>
      <c r="Q706" s="6">
        <v>43657</v>
      </c>
      <c r="R706" s="46"/>
      <c r="S706" s="46" t="s">
        <v>1380</v>
      </c>
      <c r="T706" s="50" t="s">
        <v>1573</v>
      </c>
      <c r="U706" s="21"/>
      <c r="V706" s="260" t="s">
        <v>1551</v>
      </c>
      <c r="W706" s="261">
        <v>43684.358368055553</v>
      </c>
      <c r="X706" s="38" t="s">
        <v>1555</v>
      </c>
    </row>
    <row r="707" spans="1:24" x14ac:dyDescent="0.3">
      <c r="A707" s="2">
        <v>127664</v>
      </c>
      <c r="B707" s="3" t="s">
        <v>1969</v>
      </c>
      <c r="C707" s="5" t="s">
        <v>87</v>
      </c>
      <c r="D707" s="25">
        <v>71</v>
      </c>
      <c r="E707" s="26">
        <v>34</v>
      </c>
      <c r="F707" s="16">
        <v>12</v>
      </c>
      <c r="G707" s="22">
        <v>550</v>
      </c>
      <c r="H707" s="22">
        <v>6600</v>
      </c>
      <c r="I707" s="6">
        <v>42971</v>
      </c>
      <c r="J707" s="7">
        <v>213</v>
      </c>
      <c r="K707" s="8">
        <v>2016</v>
      </c>
      <c r="L707" s="6">
        <v>42969</v>
      </c>
      <c r="M707" s="5"/>
      <c r="N707" s="6">
        <v>43683</v>
      </c>
      <c r="O707" s="3" t="s">
        <v>1653</v>
      </c>
      <c r="P707" s="3" t="s">
        <v>1656</v>
      </c>
      <c r="Q707" s="6">
        <v>43405</v>
      </c>
      <c r="R707" s="46">
        <v>6</v>
      </c>
      <c r="S707" s="46" t="s">
        <v>1380</v>
      </c>
      <c r="T707" s="50" t="s">
        <v>1654</v>
      </c>
      <c r="U707" s="21"/>
      <c r="V707" s="260" t="s">
        <v>1551</v>
      </c>
      <c r="W707" s="261">
        <v>43683.602812500001</v>
      </c>
      <c r="X707" s="38" t="s">
        <v>1555</v>
      </c>
    </row>
    <row r="708" spans="1:24" x14ac:dyDescent="0.3">
      <c r="A708" s="2">
        <v>128287</v>
      </c>
      <c r="B708" s="3" t="s">
        <v>1037</v>
      </c>
      <c r="C708" s="5" t="s">
        <v>15</v>
      </c>
      <c r="D708" s="25"/>
      <c r="E708" s="26"/>
      <c r="F708" s="16">
        <v>12</v>
      </c>
      <c r="G708" s="22">
        <v>58.333333333333336</v>
      </c>
      <c r="H708" s="22">
        <v>700</v>
      </c>
      <c r="I708" s="6">
        <v>43278</v>
      </c>
      <c r="J708" s="7">
        <v>34</v>
      </c>
      <c r="K708" s="8">
        <v>2018</v>
      </c>
      <c r="L708" s="6">
        <v>43515</v>
      </c>
      <c r="M708" s="5"/>
      <c r="N708" s="6">
        <v>43516</v>
      </c>
      <c r="O708" s="3" t="s">
        <v>1357</v>
      </c>
      <c r="P708" s="3"/>
      <c r="Q708" s="6"/>
      <c r="R708" s="46"/>
      <c r="S708" s="46"/>
      <c r="T708" s="21"/>
      <c r="U708" s="21" t="s">
        <v>1089</v>
      </c>
      <c r="V708" s="260" t="s">
        <v>1553</v>
      </c>
      <c r="W708" s="261" t="s">
        <v>1553</v>
      </c>
      <c r="X708" s="38" t="str">
        <f>"*"</f>
        <v>*</v>
      </c>
    </row>
    <row r="709" spans="1:24" x14ac:dyDescent="0.3">
      <c r="A709" s="2">
        <v>128287</v>
      </c>
      <c r="B709" s="3" t="s">
        <v>1484</v>
      </c>
      <c r="C709" s="5" t="s">
        <v>15</v>
      </c>
      <c r="D709" s="25">
        <v>76</v>
      </c>
      <c r="E709" s="26">
        <v>16</v>
      </c>
      <c r="F709" s="16">
        <v>12</v>
      </c>
      <c r="G709" s="22">
        <v>58.333333333333336</v>
      </c>
      <c r="H709" s="76">
        <v>700</v>
      </c>
      <c r="I709" s="6">
        <v>43434</v>
      </c>
      <c r="J709" s="7">
        <v>34</v>
      </c>
      <c r="K709" s="8">
        <v>2018</v>
      </c>
      <c r="L709" s="6">
        <v>43515</v>
      </c>
      <c r="M709" s="5"/>
      <c r="N709" s="6">
        <v>43606</v>
      </c>
      <c r="O709" s="3" t="s">
        <v>1357</v>
      </c>
      <c r="P709" s="3" t="s">
        <v>1557</v>
      </c>
      <c r="Q709" s="6">
        <v>43605</v>
      </c>
      <c r="R709" s="46"/>
      <c r="S709" s="46"/>
      <c r="T709" s="21"/>
      <c r="U709" s="21" t="s">
        <v>1089</v>
      </c>
      <c r="V709" s="260" t="s">
        <v>1551</v>
      </c>
      <c r="W709" s="261">
        <v>43606.668865740743</v>
      </c>
      <c r="X709" s="38" t="s">
        <v>1555</v>
      </c>
    </row>
    <row r="710" spans="1:24" x14ac:dyDescent="0.3">
      <c r="A710" s="2">
        <v>128288</v>
      </c>
      <c r="B710" s="3" t="s">
        <v>1083</v>
      </c>
      <c r="C710" s="5" t="s">
        <v>97</v>
      </c>
      <c r="D710" s="25">
        <v>76</v>
      </c>
      <c r="E710" s="26">
        <v>13</v>
      </c>
      <c r="F710" s="16">
        <v>12</v>
      </c>
      <c r="G710" s="22">
        <v>2.5</v>
      </c>
      <c r="H710" s="76">
        <v>30</v>
      </c>
      <c r="I710" s="6">
        <v>43434</v>
      </c>
      <c r="J710" s="7">
        <v>34</v>
      </c>
      <c r="K710" s="8">
        <v>2018</v>
      </c>
      <c r="L710" s="6">
        <v>43515</v>
      </c>
      <c r="M710" s="5"/>
      <c r="N710" s="6">
        <v>43606</v>
      </c>
      <c r="O710" s="3" t="s">
        <v>1357</v>
      </c>
      <c r="P710" s="3" t="s">
        <v>1557</v>
      </c>
      <c r="Q710" s="6">
        <v>43605</v>
      </c>
      <c r="R710" s="46"/>
      <c r="S710" s="46"/>
      <c r="T710" s="21"/>
      <c r="U710" s="21" t="s">
        <v>1535</v>
      </c>
      <c r="V710" s="260" t="s">
        <v>1551</v>
      </c>
      <c r="W710" s="261">
        <v>43606.670543981483</v>
      </c>
      <c r="X710" s="38" t="s">
        <v>1555</v>
      </c>
    </row>
    <row r="711" spans="1:24" x14ac:dyDescent="0.3">
      <c r="A711" s="2">
        <v>128815</v>
      </c>
      <c r="B711" s="3" t="s">
        <v>712</v>
      </c>
      <c r="C711" s="5" t="s">
        <v>17</v>
      </c>
      <c r="D711" s="25"/>
      <c r="E711" s="26"/>
      <c r="F711" s="16">
        <v>12</v>
      </c>
      <c r="G711" s="22">
        <v>64.166666666666671</v>
      </c>
      <c r="H711" s="22">
        <v>770</v>
      </c>
      <c r="I711" s="6">
        <v>42979</v>
      </c>
      <c r="J711" s="7">
        <v>58</v>
      </c>
      <c r="K711" s="8">
        <v>2018</v>
      </c>
      <c r="L711" s="6">
        <v>43532</v>
      </c>
      <c r="M711" s="5"/>
      <c r="N711" s="6">
        <v>43516</v>
      </c>
      <c r="O711" s="3" t="s">
        <v>1316</v>
      </c>
      <c r="P711" s="3"/>
      <c r="Q711" s="6"/>
      <c r="R711" s="46"/>
      <c r="S711" s="46"/>
      <c r="T711" s="21"/>
      <c r="U711" s="21" t="s">
        <v>1093</v>
      </c>
      <c r="V711" s="260" t="s">
        <v>1553</v>
      </c>
      <c r="W711" s="261" t="s">
        <v>1553</v>
      </c>
      <c r="X711" s="38" t="str">
        <f>"*"</f>
        <v>*</v>
      </c>
    </row>
    <row r="712" spans="1:24" x14ac:dyDescent="0.3">
      <c r="A712" s="2">
        <v>128815</v>
      </c>
      <c r="B712" s="3" t="s">
        <v>712</v>
      </c>
      <c r="C712" s="5" t="s">
        <v>17</v>
      </c>
      <c r="D712" s="25">
        <v>55</v>
      </c>
      <c r="E712" s="26">
        <v>32</v>
      </c>
      <c r="F712" s="16">
        <v>12</v>
      </c>
      <c r="G712" s="22">
        <v>209</v>
      </c>
      <c r="H712" s="22">
        <v>2500</v>
      </c>
      <c r="I712" s="6">
        <v>43454</v>
      </c>
      <c r="J712" s="7">
        <v>58</v>
      </c>
      <c r="K712" s="8">
        <v>2018</v>
      </c>
      <c r="L712" s="6">
        <v>43532</v>
      </c>
      <c r="M712" s="5"/>
      <c r="N712" s="6">
        <v>43682</v>
      </c>
      <c r="O712" s="3" t="s">
        <v>1540</v>
      </c>
      <c r="P712" s="3" t="s">
        <v>1534</v>
      </c>
      <c r="Q712" s="6">
        <v>43634</v>
      </c>
      <c r="R712" s="46"/>
      <c r="S712" s="46" t="s">
        <v>1380</v>
      </c>
      <c r="T712" s="50" t="s">
        <v>1815</v>
      </c>
      <c r="U712" s="21" t="s">
        <v>1093</v>
      </c>
      <c r="V712" s="260" t="s">
        <v>1551</v>
      </c>
      <c r="W712" s="261">
        <v>43682.698842592596</v>
      </c>
      <c r="X712" s="38" t="s">
        <v>1555</v>
      </c>
    </row>
    <row r="713" spans="1:24" x14ac:dyDescent="0.3">
      <c r="A713" s="2">
        <v>128816</v>
      </c>
      <c r="B713" s="3" t="s">
        <v>713</v>
      </c>
      <c r="C713" s="5" t="s">
        <v>17</v>
      </c>
      <c r="D713" s="25"/>
      <c r="E713" s="26"/>
      <c r="F713" s="16">
        <v>12</v>
      </c>
      <c r="G713" s="22">
        <v>0</v>
      </c>
      <c r="H713" s="22">
        <v>0</v>
      </c>
      <c r="I713" s="6">
        <v>42979</v>
      </c>
      <c r="J713" s="7">
        <v>58</v>
      </c>
      <c r="K713" s="8">
        <v>2018</v>
      </c>
      <c r="L713" s="6">
        <v>43532</v>
      </c>
      <c r="M713" s="5"/>
      <c r="N713" s="6">
        <v>43516</v>
      </c>
      <c r="O713" s="3" t="s">
        <v>1316</v>
      </c>
      <c r="P713" s="3"/>
      <c r="Q713" s="6"/>
      <c r="R713" s="46"/>
      <c r="S713" s="46"/>
      <c r="T713" s="21"/>
      <c r="U713" s="21" t="s">
        <v>1093</v>
      </c>
      <c r="V713" s="260" t="s">
        <v>1553</v>
      </c>
      <c r="W713" s="261" t="s">
        <v>1553</v>
      </c>
      <c r="X713" s="38" t="str">
        <f>"*"</f>
        <v>*</v>
      </c>
    </row>
    <row r="714" spans="1:24" x14ac:dyDescent="0.3">
      <c r="A714" s="2">
        <v>128816</v>
      </c>
      <c r="B714" s="3" t="s">
        <v>713</v>
      </c>
      <c r="C714" s="5" t="s">
        <v>17</v>
      </c>
      <c r="D714" s="25">
        <v>55</v>
      </c>
      <c r="E714" s="26">
        <v>32</v>
      </c>
      <c r="F714" s="16">
        <v>12</v>
      </c>
      <c r="G714" s="22">
        <v>5</v>
      </c>
      <c r="H714" s="22">
        <v>50</v>
      </c>
      <c r="I714" s="6">
        <v>43454</v>
      </c>
      <c r="J714" s="7">
        <v>58</v>
      </c>
      <c r="K714" s="8">
        <v>2018</v>
      </c>
      <c r="L714" s="6">
        <v>43532</v>
      </c>
      <c r="M714" s="5"/>
      <c r="N714" s="6">
        <v>43682</v>
      </c>
      <c r="O714" s="3" t="s">
        <v>1540</v>
      </c>
      <c r="P714" s="3" t="s">
        <v>1534</v>
      </c>
      <c r="Q714" s="6">
        <v>43634</v>
      </c>
      <c r="R714" s="46"/>
      <c r="S714" s="46" t="s">
        <v>1380</v>
      </c>
      <c r="T714" s="50" t="s">
        <v>1815</v>
      </c>
      <c r="U714" s="21" t="s">
        <v>1093</v>
      </c>
      <c r="V714" s="260" t="s">
        <v>1551</v>
      </c>
      <c r="W714" s="261">
        <v>43682.699606481481</v>
      </c>
      <c r="X714" s="38" t="s">
        <v>1555</v>
      </c>
    </row>
    <row r="715" spans="1:24" x14ac:dyDescent="0.3">
      <c r="A715" s="2">
        <v>128818</v>
      </c>
      <c r="B715" s="3" t="s">
        <v>99</v>
      </c>
      <c r="C715" s="5" t="s">
        <v>17</v>
      </c>
      <c r="D715" s="25"/>
      <c r="E715" s="26"/>
      <c r="F715" s="16">
        <v>12</v>
      </c>
      <c r="G715" s="22">
        <v>95</v>
      </c>
      <c r="H715" s="22">
        <v>1140</v>
      </c>
      <c r="I715" s="6">
        <v>42979</v>
      </c>
      <c r="J715" s="7">
        <v>58</v>
      </c>
      <c r="K715" s="8">
        <v>2018</v>
      </c>
      <c r="L715" s="6">
        <v>43532</v>
      </c>
      <c r="M715" s="5"/>
      <c r="N715" s="6">
        <v>43516</v>
      </c>
      <c r="O715" s="3" t="s">
        <v>1316</v>
      </c>
      <c r="P715" s="3"/>
      <c r="Q715" s="6"/>
      <c r="R715" s="46"/>
      <c r="S715" s="46"/>
      <c r="T715" s="21"/>
      <c r="U715" s="21" t="s">
        <v>1093</v>
      </c>
      <c r="V715" s="260" t="s">
        <v>1553</v>
      </c>
      <c r="W715" s="261" t="s">
        <v>1553</v>
      </c>
      <c r="X715" s="38" t="str">
        <f>"*"</f>
        <v>*</v>
      </c>
    </row>
    <row r="716" spans="1:24" x14ac:dyDescent="0.3">
      <c r="A716" s="2">
        <v>128818</v>
      </c>
      <c r="B716" s="3" t="s">
        <v>99</v>
      </c>
      <c r="C716" s="5" t="s">
        <v>17</v>
      </c>
      <c r="D716" s="25">
        <v>55</v>
      </c>
      <c r="E716" s="26">
        <v>34</v>
      </c>
      <c r="F716" s="16">
        <v>12</v>
      </c>
      <c r="G716" s="22">
        <v>150</v>
      </c>
      <c r="H716" s="22">
        <v>1800</v>
      </c>
      <c r="I716" s="6">
        <v>43454</v>
      </c>
      <c r="J716" s="7">
        <v>58</v>
      </c>
      <c r="K716" s="8">
        <v>2018</v>
      </c>
      <c r="L716" s="6">
        <v>43532</v>
      </c>
      <c r="M716" s="5"/>
      <c r="N716" s="6">
        <v>43682</v>
      </c>
      <c r="O716" s="3" t="s">
        <v>1540</v>
      </c>
      <c r="P716" s="3" t="s">
        <v>1534</v>
      </c>
      <c r="Q716" s="6">
        <v>43634</v>
      </c>
      <c r="R716" s="46"/>
      <c r="S716" s="46" t="s">
        <v>1380</v>
      </c>
      <c r="T716" s="50" t="s">
        <v>1815</v>
      </c>
      <c r="U716" s="21" t="s">
        <v>1093</v>
      </c>
      <c r="V716" s="260" t="s">
        <v>1551</v>
      </c>
      <c r="W716" s="261">
        <v>43682.700474537036</v>
      </c>
      <c r="X716" s="38" t="s">
        <v>1555</v>
      </c>
    </row>
    <row r="717" spans="1:24" x14ac:dyDescent="0.3">
      <c r="A717" s="2">
        <v>128819</v>
      </c>
      <c r="B717" s="3" t="s">
        <v>98</v>
      </c>
      <c r="C717" s="5" t="s">
        <v>17</v>
      </c>
      <c r="D717" s="25"/>
      <c r="E717" s="26"/>
      <c r="F717" s="16">
        <v>12</v>
      </c>
      <c r="G717" s="22">
        <v>0</v>
      </c>
      <c r="H717" s="22">
        <v>0</v>
      </c>
      <c r="I717" s="6">
        <v>42979</v>
      </c>
      <c r="J717" s="7">
        <v>78</v>
      </c>
      <c r="K717" s="8">
        <v>2018</v>
      </c>
      <c r="L717" s="6">
        <v>43549</v>
      </c>
      <c r="M717" s="5"/>
      <c r="N717" s="6">
        <v>43516</v>
      </c>
      <c r="O717" s="3" t="s">
        <v>1316</v>
      </c>
      <c r="P717" s="3"/>
      <c r="Q717" s="6"/>
      <c r="R717" s="46"/>
      <c r="S717" s="46"/>
      <c r="T717" s="21"/>
      <c r="U717" s="21" t="s">
        <v>1110</v>
      </c>
      <c r="V717" s="260" t="s">
        <v>1553</v>
      </c>
      <c r="W717" s="261" t="s">
        <v>1553</v>
      </c>
      <c r="X717" s="38" t="str">
        <f>"*"</f>
        <v>*</v>
      </c>
    </row>
    <row r="718" spans="1:24" x14ac:dyDescent="0.3">
      <c r="A718" s="2">
        <v>128819</v>
      </c>
      <c r="B718" s="3" t="s">
        <v>98</v>
      </c>
      <c r="C718" s="5" t="s">
        <v>17</v>
      </c>
      <c r="D718" s="25">
        <v>55</v>
      </c>
      <c r="E718" s="26">
        <v>34</v>
      </c>
      <c r="F718" s="16">
        <v>12</v>
      </c>
      <c r="G718" s="22">
        <v>7</v>
      </c>
      <c r="H718" s="22">
        <v>80</v>
      </c>
      <c r="I718" s="6">
        <v>43454</v>
      </c>
      <c r="J718" s="7">
        <v>58</v>
      </c>
      <c r="K718" s="8">
        <v>2018</v>
      </c>
      <c r="L718" s="6">
        <v>43532</v>
      </c>
      <c r="M718" s="5"/>
      <c r="N718" s="6">
        <v>43682</v>
      </c>
      <c r="O718" s="3" t="s">
        <v>1540</v>
      </c>
      <c r="P718" s="3" t="s">
        <v>1534</v>
      </c>
      <c r="Q718" s="6">
        <v>43634</v>
      </c>
      <c r="R718" s="46"/>
      <c r="S718" s="46" t="s">
        <v>1380</v>
      </c>
      <c r="T718" s="50" t="s">
        <v>1815</v>
      </c>
      <c r="U718" s="21" t="s">
        <v>1110</v>
      </c>
      <c r="V718" s="260" t="s">
        <v>1551</v>
      </c>
      <c r="W718" s="261">
        <v>43682.702465277776</v>
      </c>
      <c r="X718" s="38" t="s">
        <v>1555</v>
      </c>
    </row>
    <row r="719" spans="1:24" x14ac:dyDescent="0.3">
      <c r="A719" s="2">
        <v>129959</v>
      </c>
      <c r="B719" s="3" t="s">
        <v>52</v>
      </c>
      <c r="C719" s="5" t="s">
        <v>47</v>
      </c>
      <c r="D719" s="25"/>
      <c r="E719" s="26"/>
      <c r="F719" s="16">
        <v>12</v>
      </c>
      <c r="G719" s="22">
        <v>16.666666666666668</v>
      </c>
      <c r="H719" s="22">
        <v>200</v>
      </c>
      <c r="I719" s="6">
        <v>43069</v>
      </c>
      <c r="J719" s="7">
        <v>78</v>
      </c>
      <c r="K719" s="8">
        <v>2018</v>
      </c>
      <c r="L719" s="6">
        <v>43549</v>
      </c>
      <c r="M719" s="5"/>
      <c r="N719" s="6">
        <v>43516</v>
      </c>
      <c r="O719" s="3" t="s">
        <v>1316</v>
      </c>
      <c r="P719" s="3"/>
      <c r="Q719" s="6"/>
      <c r="R719" s="46"/>
      <c r="S719" s="46"/>
      <c r="T719" s="21"/>
      <c r="U719" s="21" t="s">
        <v>1110</v>
      </c>
      <c r="V719" s="260" t="s">
        <v>1553</v>
      </c>
      <c r="W719" s="261" t="s">
        <v>1553</v>
      </c>
      <c r="X719" s="38" t="str">
        <f>"*"</f>
        <v>*</v>
      </c>
    </row>
    <row r="720" spans="1:24" x14ac:dyDescent="0.3">
      <c r="A720" s="2">
        <v>129960</v>
      </c>
      <c r="B720" s="3" t="s">
        <v>54</v>
      </c>
      <c r="C720" s="5" t="s">
        <v>47</v>
      </c>
      <c r="D720" s="25"/>
      <c r="E720" s="26"/>
      <c r="F720" s="16">
        <v>12</v>
      </c>
      <c r="G720" s="22">
        <v>50</v>
      </c>
      <c r="H720" s="22">
        <v>600</v>
      </c>
      <c r="I720" s="6">
        <v>43069</v>
      </c>
      <c r="J720" s="7">
        <v>78</v>
      </c>
      <c r="K720" s="8">
        <v>2018</v>
      </c>
      <c r="L720" s="6">
        <v>43549</v>
      </c>
      <c r="M720" s="5"/>
      <c r="N720" s="6">
        <v>43516</v>
      </c>
      <c r="O720" s="3" t="s">
        <v>1316</v>
      </c>
      <c r="P720" s="3"/>
      <c r="Q720" s="6"/>
      <c r="R720" s="46"/>
      <c r="S720" s="46"/>
      <c r="T720" s="21"/>
      <c r="U720" s="21" t="s">
        <v>1110</v>
      </c>
      <c r="V720" s="260" t="s">
        <v>1553</v>
      </c>
      <c r="W720" s="261">
        <v>0</v>
      </c>
      <c r="X720" s="38" t="str">
        <f>"*"</f>
        <v>*</v>
      </c>
    </row>
    <row r="721" spans="1:24" x14ac:dyDescent="0.3">
      <c r="A721" s="2">
        <v>129960</v>
      </c>
      <c r="B721" s="3" t="s">
        <v>54</v>
      </c>
      <c r="C721" s="5" t="s">
        <v>47</v>
      </c>
      <c r="D721" s="25">
        <v>55</v>
      </c>
      <c r="E721" s="26">
        <v>19</v>
      </c>
      <c r="F721" s="16">
        <v>12</v>
      </c>
      <c r="G721" s="22">
        <v>0</v>
      </c>
      <c r="H721" s="22">
        <v>0</v>
      </c>
      <c r="I721" s="6">
        <v>43454</v>
      </c>
      <c r="J721" s="7">
        <v>78</v>
      </c>
      <c r="K721" s="8">
        <v>2018</v>
      </c>
      <c r="L721" s="6">
        <v>43549</v>
      </c>
      <c r="M721" s="5"/>
      <c r="N721" s="6">
        <v>43683</v>
      </c>
      <c r="O721" s="3" t="s">
        <v>1316</v>
      </c>
      <c r="P721" s="3" t="s">
        <v>1810</v>
      </c>
      <c r="Q721" s="6">
        <v>43199</v>
      </c>
      <c r="R721" s="46"/>
      <c r="S721" s="46" t="s">
        <v>1380</v>
      </c>
      <c r="T721" s="50" t="s">
        <v>1809</v>
      </c>
      <c r="U721" s="21" t="s">
        <v>1819</v>
      </c>
      <c r="V721" s="260" t="s">
        <v>1551</v>
      </c>
      <c r="W721" s="261">
        <v>43656.711273148147</v>
      </c>
      <c r="X721" s="38" t="s">
        <v>1555</v>
      </c>
    </row>
    <row r="722" spans="1:24" x14ac:dyDescent="0.3">
      <c r="A722" s="2">
        <v>129991</v>
      </c>
      <c r="B722" s="3" t="s">
        <v>134</v>
      </c>
      <c r="C722" s="5" t="s">
        <v>47</v>
      </c>
      <c r="D722" s="25"/>
      <c r="E722" s="26"/>
      <c r="F722" s="16">
        <v>12</v>
      </c>
      <c r="G722" s="22">
        <v>50</v>
      </c>
      <c r="H722" s="22">
        <v>600</v>
      </c>
      <c r="I722" s="6">
        <v>43069</v>
      </c>
      <c r="J722" s="7">
        <v>78</v>
      </c>
      <c r="K722" s="8">
        <v>2018</v>
      </c>
      <c r="L722" s="6">
        <v>43549</v>
      </c>
      <c r="M722" s="5"/>
      <c r="N722" s="6">
        <v>43516</v>
      </c>
      <c r="O722" s="3" t="s">
        <v>1316</v>
      </c>
      <c r="P722" s="3"/>
      <c r="Q722" s="6"/>
      <c r="R722" s="46"/>
      <c r="S722" s="46"/>
      <c r="T722" s="21"/>
      <c r="U722" s="21" t="s">
        <v>1110</v>
      </c>
      <c r="V722" s="260" t="s">
        <v>1553</v>
      </c>
      <c r="W722" s="261">
        <v>0</v>
      </c>
      <c r="X722" s="38" t="str">
        <f>"*"</f>
        <v>*</v>
      </c>
    </row>
    <row r="723" spans="1:24" x14ac:dyDescent="0.3">
      <c r="A723" s="2">
        <v>129991</v>
      </c>
      <c r="B723" s="3" t="s">
        <v>134</v>
      </c>
      <c r="C723" s="5" t="s">
        <v>47</v>
      </c>
      <c r="D723" s="25">
        <v>55</v>
      </c>
      <c r="E723" s="26">
        <v>32</v>
      </c>
      <c r="F723" s="16">
        <v>12</v>
      </c>
      <c r="G723" s="22">
        <v>50</v>
      </c>
      <c r="H723" s="22">
        <v>600</v>
      </c>
      <c r="I723" s="6">
        <v>43454</v>
      </c>
      <c r="J723" s="7">
        <v>78</v>
      </c>
      <c r="K723" s="8">
        <v>2018</v>
      </c>
      <c r="L723" s="6">
        <v>43549</v>
      </c>
      <c r="M723" s="5"/>
      <c r="N723" s="6">
        <v>43683</v>
      </c>
      <c r="O723" s="3" t="s">
        <v>1316</v>
      </c>
      <c r="P723" s="3" t="s">
        <v>1534</v>
      </c>
      <c r="Q723" s="6">
        <v>43634</v>
      </c>
      <c r="R723" s="46"/>
      <c r="S723" s="46" t="s">
        <v>1380</v>
      </c>
      <c r="T723" s="50" t="s">
        <v>1815</v>
      </c>
      <c r="U723" s="21" t="s">
        <v>1110</v>
      </c>
      <c r="V723" s="260" t="s">
        <v>1551</v>
      </c>
      <c r="W723" s="261">
        <v>43679.353078703702</v>
      </c>
      <c r="X723" s="38" t="s">
        <v>1555</v>
      </c>
    </row>
    <row r="724" spans="1:24" x14ac:dyDescent="0.3">
      <c r="A724" s="2">
        <v>129991</v>
      </c>
      <c r="B724" s="3" t="s">
        <v>134</v>
      </c>
      <c r="C724" s="5" t="s">
        <v>47</v>
      </c>
      <c r="D724" s="25">
        <v>55</v>
      </c>
      <c r="E724" s="26">
        <v>32</v>
      </c>
      <c r="F724" s="16">
        <v>12</v>
      </c>
      <c r="G724" s="22">
        <v>0</v>
      </c>
      <c r="H724" s="22">
        <v>0</v>
      </c>
      <c r="I724" s="6">
        <v>43454</v>
      </c>
      <c r="J724" s="7">
        <v>78</v>
      </c>
      <c r="K724" s="8">
        <v>2018</v>
      </c>
      <c r="L724" s="6">
        <v>43549</v>
      </c>
      <c r="M724" s="5"/>
      <c r="N724" s="6">
        <v>43683</v>
      </c>
      <c r="O724" s="3" t="s">
        <v>1316</v>
      </c>
      <c r="P724" s="3" t="s">
        <v>1534</v>
      </c>
      <c r="Q724" s="6">
        <v>43634</v>
      </c>
      <c r="R724" s="46"/>
      <c r="S724" s="46" t="s">
        <v>1380</v>
      </c>
      <c r="T724" s="50" t="s">
        <v>1815</v>
      </c>
      <c r="U724" s="21" t="s">
        <v>1110</v>
      </c>
      <c r="V724" s="260" t="s">
        <v>1551</v>
      </c>
      <c r="W724" s="261">
        <v>43683.418414351851</v>
      </c>
      <c r="X724" s="38" t="s">
        <v>1555</v>
      </c>
    </row>
    <row r="725" spans="1:24" x14ac:dyDescent="0.3">
      <c r="A725" s="2">
        <v>129991</v>
      </c>
      <c r="B725" s="3" t="s">
        <v>134</v>
      </c>
      <c r="C725" s="5" t="s">
        <v>47</v>
      </c>
      <c r="D725" s="25">
        <v>55</v>
      </c>
      <c r="E725" s="26">
        <v>32</v>
      </c>
      <c r="F725" s="16">
        <v>12</v>
      </c>
      <c r="G725" s="22">
        <v>0</v>
      </c>
      <c r="H725" s="22">
        <v>0</v>
      </c>
      <c r="I725" s="6">
        <v>43454</v>
      </c>
      <c r="J725" s="7">
        <v>78</v>
      </c>
      <c r="K725" s="8">
        <v>2018</v>
      </c>
      <c r="L725" s="6">
        <v>43549</v>
      </c>
      <c r="M725" s="5"/>
      <c r="N725" s="6">
        <v>43683</v>
      </c>
      <c r="O725" s="3" t="s">
        <v>1316</v>
      </c>
      <c r="P725" s="3" t="s">
        <v>1534</v>
      </c>
      <c r="Q725" s="6">
        <v>43634</v>
      </c>
      <c r="R725" s="46"/>
      <c r="S725" s="46" t="s">
        <v>1380</v>
      </c>
      <c r="T725" s="50" t="s">
        <v>1815</v>
      </c>
      <c r="U725" s="21" t="s">
        <v>1110</v>
      </c>
      <c r="V725" s="260" t="s">
        <v>1551</v>
      </c>
      <c r="W725" s="261">
        <v>43683.41920138889</v>
      </c>
      <c r="X725" s="38" t="s">
        <v>1555</v>
      </c>
    </row>
    <row r="726" spans="1:24" x14ac:dyDescent="0.3">
      <c r="A726" s="2">
        <v>130624</v>
      </c>
      <c r="B726" s="3" t="s">
        <v>1230</v>
      </c>
      <c r="C726" s="5" t="s">
        <v>5</v>
      </c>
      <c r="D726" s="25"/>
      <c r="E726" s="26"/>
      <c r="F726" s="16">
        <v>12</v>
      </c>
      <c r="G726" s="22">
        <v>1708.3333333333333</v>
      </c>
      <c r="H726" s="22">
        <v>20500</v>
      </c>
      <c r="I726" s="6">
        <v>43074</v>
      </c>
      <c r="J726" s="7">
        <v>61</v>
      </c>
      <c r="K726" s="8">
        <v>2018</v>
      </c>
      <c r="L726" s="6">
        <v>43536</v>
      </c>
      <c r="M726" s="5"/>
      <c r="N726" s="6">
        <v>43516</v>
      </c>
      <c r="O726" s="3" t="s">
        <v>1348</v>
      </c>
      <c r="P726" s="3"/>
      <c r="Q726" s="6"/>
      <c r="R726" s="46"/>
      <c r="S726" s="46"/>
      <c r="T726" s="21"/>
      <c r="U726" s="21" t="s">
        <v>1163</v>
      </c>
      <c r="V726" s="260" t="s">
        <v>1553</v>
      </c>
      <c r="W726" s="261">
        <v>0</v>
      </c>
      <c r="X726" s="38" t="str">
        <f>"*"</f>
        <v>*</v>
      </c>
    </row>
    <row r="727" spans="1:24" x14ac:dyDescent="0.3">
      <c r="A727" s="2">
        <v>130634</v>
      </c>
      <c r="B727" s="3" t="s">
        <v>1980</v>
      </c>
      <c r="C727" s="5" t="s">
        <v>3</v>
      </c>
      <c r="D727" s="25">
        <v>51</v>
      </c>
      <c r="E727" s="26">
        <v>24</v>
      </c>
      <c r="F727" s="16">
        <v>12</v>
      </c>
      <c r="G727" s="22">
        <v>113</v>
      </c>
      <c r="H727" s="88">
        <v>1350</v>
      </c>
      <c r="I727" s="6">
        <v>43322</v>
      </c>
      <c r="J727" s="7">
        <v>200</v>
      </c>
      <c r="K727" s="8">
        <v>2017</v>
      </c>
      <c r="L727" s="6">
        <v>43425</v>
      </c>
      <c r="M727" s="5"/>
      <c r="N727" s="6">
        <v>43684</v>
      </c>
      <c r="O727" s="3" t="s">
        <v>1977</v>
      </c>
      <c r="P727" s="3" t="s">
        <v>1526</v>
      </c>
      <c r="Q727" s="6">
        <v>43657</v>
      </c>
      <c r="R727" s="46"/>
      <c r="S727" s="46" t="s">
        <v>1380</v>
      </c>
      <c r="T727" s="50" t="s">
        <v>1573</v>
      </c>
      <c r="U727" s="21"/>
      <c r="V727" s="260" t="s">
        <v>1551</v>
      </c>
      <c r="W727" s="261">
        <v>43684.359097222223</v>
      </c>
      <c r="X727" s="38" t="s">
        <v>1555</v>
      </c>
    </row>
    <row r="728" spans="1:24" x14ac:dyDescent="0.3">
      <c r="A728" s="2">
        <v>130695</v>
      </c>
      <c r="B728" s="3" t="s">
        <v>1283</v>
      </c>
      <c r="C728" s="5" t="s">
        <v>87</v>
      </c>
      <c r="D728" s="25"/>
      <c r="E728" s="26"/>
      <c r="F728" s="16">
        <v>12</v>
      </c>
      <c r="G728" s="22">
        <v>1000</v>
      </c>
      <c r="H728" s="22">
        <v>12000</v>
      </c>
      <c r="I728" s="6">
        <v>43374</v>
      </c>
      <c r="J728" s="7">
        <v>81</v>
      </c>
      <c r="K728" s="8">
        <v>2018</v>
      </c>
      <c r="L728" s="6">
        <v>43550</v>
      </c>
      <c r="M728" s="5"/>
      <c r="N728" s="6">
        <v>43516</v>
      </c>
      <c r="O728" s="3" t="s">
        <v>1355</v>
      </c>
      <c r="P728" s="3"/>
      <c r="Q728" s="6"/>
      <c r="R728" s="46"/>
      <c r="S728" s="46"/>
      <c r="T728" s="21"/>
      <c r="U728" s="21" t="s">
        <v>1166</v>
      </c>
      <c r="V728" s="260" t="s">
        <v>1553</v>
      </c>
      <c r="W728" s="261">
        <v>0</v>
      </c>
      <c r="X728" s="38" t="str">
        <f>"*"</f>
        <v>*</v>
      </c>
    </row>
    <row r="729" spans="1:24" x14ac:dyDescent="0.3">
      <c r="A729" s="2">
        <v>130695</v>
      </c>
      <c r="B729" s="3" t="s">
        <v>1290</v>
      </c>
      <c r="C729" s="5" t="s">
        <v>87</v>
      </c>
      <c r="D729" s="25">
        <v>62</v>
      </c>
      <c r="E729" s="26">
        <v>26</v>
      </c>
      <c r="F729" s="16">
        <v>12</v>
      </c>
      <c r="G729" s="22">
        <v>1000</v>
      </c>
      <c r="H729" s="89">
        <v>12000</v>
      </c>
      <c r="I729" s="6">
        <v>43454</v>
      </c>
      <c r="J729" s="7">
        <v>81</v>
      </c>
      <c r="K729" s="8">
        <v>2018</v>
      </c>
      <c r="L729" s="6">
        <v>43550</v>
      </c>
      <c r="M729" s="5"/>
      <c r="N729" s="6">
        <v>43684</v>
      </c>
      <c r="O729" s="3" t="s">
        <v>1355</v>
      </c>
      <c r="P729" s="3" t="s">
        <v>1529</v>
      </c>
      <c r="Q729" s="6">
        <v>43536</v>
      </c>
      <c r="R729" s="46"/>
      <c r="S729" s="46" t="s">
        <v>1380</v>
      </c>
      <c r="T729" s="50" t="s">
        <v>1572</v>
      </c>
      <c r="U729" s="21"/>
      <c r="V729" s="260" t="s">
        <v>1551</v>
      </c>
      <c r="W729" s="261">
        <v>43656.711273148147</v>
      </c>
      <c r="X729" s="38" t="s">
        <v>1555</v>
      </c>
    </row>
    <row r="730" spans="1:24" x14ac:dyDescent="0.3">
      <c r="A730" s="2">
        <v>130695</v>
      </c>
      <c r="B730" s="3" t="s">
        <v>1290</v>
      </c>
      <c r="C730" s="5" t="s">
        <v>87</v>
      </c>
      <c r="D730" s="25">
        <v>62</v>
      </c>
      <c r="E730" s="26">
        <v>26</v>
      </c>
      <c r="F730" s="16">
        <v>12</v>
      </c>
      <c r="G730" s="22">
        <v>1000</v>
      </c>
      <c r="H730" s="89">
        <v>12000</v>
      </c>
      <c r="I730" s="6">
        <v>43454</v>
      </c>
      <c r="J730" s="7">
        <v>75</v>
      </c>
      <c r="K730" s="8">
        <v>2019</v>
      </c>
      <c r="L730" s="6">
        <v>43896</v>
      </c>
      <c r="M730" s="5"/>
      <c r="N730" s="6">
        <v>43684</v>
      </c>
      <c r="O730" s="3" t="s">
        <v>1547</v>
      </c>
      <c r="P730" s="3" t="s">
        <v>1529</v>
      </c>
      <c r="Q730" s="6">
        <v>43536</v>
      </c>
      <c r="R730" s="46"/>
      <c r="S730" s="46" t="s">
        <v>1380</v>
      </c>
      <c r="T730" s="50" t="s">
        <v>1572</v>
      </c>
      <c r="U730" s="21" t="s">
        <v>1560</v>
      </c>
      <c r="V730" s="260" t="s">
        <v>1551</v>
      </c>
      <c r="W730" s="261">
        <v>43684.447939814818</v>
      </c>
      <c r="X730" s="38" t="s">
        <v>1555</v>
      </c>
    </row>
    <row r="731" spans="1:24" x14ac:dyDescent="0.3">
      <c r="A731" s="2">
        <v>130853</v>
      </c>
      <c r="B731" s="3" t="s">
        <v>1202</v>
      </c>
      <c r="C731" s="5" t="s">
        <v>3</v>
      </c>
      <c r="D731" s="25"/>
      <c r="E731" s="26"/>
      <c r="F731" s="16">
        <v>12</v>
      </c>
      <c r="G731" s="22">
        <v>0</v>
      </c>
      <c r="H731" s="22">
        <v>0</v>
      </c>
      <c r="I731" s="6">
        <v>43006</v>
      </c>
      <c r="J731" s="7">
        <v>6</v>
      </c>
      <c r="K731" s="8">
        <v>2017</v>
      </c>
      <c r="L731" s="6">
        <v>43124</v>
      </c>
      <c r="M731" s="5"/>
      <c r="N731" s="6">
        <v>43685</v>
      </c>
      <c r="O731" s="3" t="s">
        <v>1340</v>
      </c>
      <c r="P731" s="3" t="s">
        <v>2009</v>
      </c>
      <c r="Q731" s="6">
        <v>43129</v>
      </c>
      <c r="R731" s="46"/>
      <c r="S731" s="46" t="s">
        <v>1380</v>
      </c>
      <c r="T731" s="50" t="s">
        <v>1999</v>
      </c>
      <c r="U731" s="21" t="s">
        <v>2002</v>
      </c>
      <c r="V731" s="260" t="s">
        <v>1551</v>
      </c>
      <c r="W731" s="261">
        <v>43685.395983796298</v>
      </c>
      <c r="X731" s="38" t="s">
        <v>1555</v>
      </c>
    </row>
    <row r="732" spans="1:24" x14ac:dyDescent="0.3">
      <c r="A732" s="2">
        <v>130853</v>
      </c>
      <c r="B732" s="3" t="s">
        <v>1202</v>
      </c>
      <c r="C732" s="5" t="s">
        <v>3</v>
      </c>
      <c r="D732" s="25"/>
      <c r="E732" s="26"/>
      <c r="F732" s="16">
        <v>12</v>
      </c>
      <c r="G732" s="22">
        <v>0</v>
      </c>
      <c r="H732" s="22">
        <v>0</v>
      </c>
      <c r="I732" s="6">
        <v>43397</v>
      </c>
      <c r="J732" s="7">
        <v>6</v>
      </c>
      <c r="K732" s="8">
        <v>2017</v>
      </c>
      <c r="L732" s="6">
        <v>43124</v>
      </c>
      <c r="M732" s="5"/>
      <c r="N732" s="6">
        <v>43685</v>
      </c>
      <c r="O732" s="3" t="s">
        <v>1340</v>
      </c>
      <c r="P732" s="3" t="s">
        <v>1708</v>
      </c>
      <c r="Q732" s="6">
        <v>43504</v>
      </c>
      <c r="R732" s="46"/>
      <c r="S732" s="46" t="s">
        <v>1380</v>
      </c>
      <c r="T732" s="50" t="s">
        <v>1707</v>
      </c>
      <c r="U732" s="21" t="s">
        <v>2002</v>
      </c>
      <c r="V732" s="260" t="s">
        <v>1551</v>
      </c>
      <c r="W732" s="261">
        <v>43685.395983796298</v>
      </c>
      <c r="X732" s="38" t="s">
        <v>1555</v>
      </c>
    </row>
    <row r="733" spans="1:24" x14ac:dyDescent="0.3">
      <c r="A733" s="2">
        <v>130853</v>
      </c>
      <c r="B733" s="3" t="s">
        <v>1202</v>
      </c>
      <c r="C733" s="5" t="s">
        <v>3</v>
      </c>
      <c r="D733" s="25"/>
      <c r="E733" s="26"/>
      <c r="F733" s="16">
        <v>12</v>
      </c>
      <c r="G733" s="22">
        <v>0</v>
      </c>
      <c r="H733" s="22">
        <v>0</v>
      </c>
      <c r="I733" s="6">
        <v>43397</v>
      </c>
      <c r="J733" s="7">
        <v>6</v>
      </c>
      <c r="K733" s="8">
        <v>2017</v>
      </c>
      <c r="L733" s="6">
        <v>43124</v>
      </c>
      <c r="M733" s="5"/>
      <c r="N733" s="6">
        <v>43685</v>
      </c>
      <c r="O733" s="3" t="s">
        <v>1340</v>
      </c>
      <c r="P733" s="3" t="s">
        <v>1708</v>
      </c>
      <c r="Q733" s="6">
        <v>43504</v>
      </c>
      <c r="R733" s="46"/>
      <c r="S733" s="46" t="s">
        <v>1380</v>
      </c>
      <c r="T733" s="50" t="s">
        <v>1707</v>
      </c>
      <c r="U733" s="21" t="s">
        <v>2002</v>
      </c>
      <c r="V733" s="260" t="s">
        <v>1551</v>
      </c>
      <c r="W733" s="261">
        <v>43685.404189814813</v>
      </c>
      <c r="X733" s="38" t="s">
        <v>1555</v>
      </c>
    </row>
    <row r="734" spans="1:24" x14ac:dyDescent="0.3">
      <c r="A734" s="2">
        <v>130853</v>
      </c>
      <c r="B734" s="3" t="s">
        <v>1202</v>
      </c>
      <c r="C734" s="5" t="s">
        <v>3</v>
      </c>
      <c r="D734" s="25"/>
      <c r="E734" s="26"/>
      <c r="F734" s="16">
        <v>12</v>
      </c>
      <c r="G734" s="22">
        <v>0</v>
      </c>
      <c r="H734" s="22">
        <v>0</v>
      </c>
      <c r="I734" s="6">
        <v>43397</v>
      </c>
      <c r="J734" s="7">
        <v>9</v>
      </c>
      <c r="K734" s="8">
        <v>2019</v>
      </c>
      <c r="L734" s="6">
        <v>43850</v>
      </c>
      <c r="M734" s="5"/>
      <c r="N734" s="6">
        <v>43685</v>
      </c>
      <c r="O734" s="3" t="s">
        <v>1706</v>
      </c>
      <c r="P734" s="3" t="s">
        <v>1708</v>
      </c>
      <c r="Q734" s="6">
        <v>43504</v>
      </c>
      <c r="R734" s="46"/>
      <c r="S734" s="46" t="s">
        <v>1380</v>
      </c>
      <c r="T734" s="50" t="s">
        <v>1707</v>
      </c>
      <c r="U734" s="21" t="s">
        <v>2002</v>
      </c>
      <c r="V734" s="260" t="s">
        <v>1551</v>
      </c>
      <c r="W734" s="261">
        <v>43685.404421296298</v>
      </c>
      <c r="X734" s="38" t="s">
        <v>1555</v>
      </c>
    </row>
    <row r="735" spans="1:24" x14ac:dyDescent="0.3">
      <c r="A735" s="2">
        <v>131195</v>
      </c>
      <c r="B735" s="3" t="s">
        <v>1981</v>
      </c>
      <c r="C735" s="5" t="s">
        <v>22</v>
      </c>
      <c r="D735" s="25"/>
      <c r="E735" s="26"/>
      <c r="F735" s="16">
        <v>12</v>
      </c>
      <c r="G735" s="22">
        <v>5</v>
      </c>
      <c r="H735" s="88">
        <v>50</v>
      </c>
      <c r="I735" s="6">
        <v>43322</v>
      </c>
      <c r="J735" s="7">
        <v>200</v>
      </c>
      <c r="K735" s="8">
        <v>2017</v>
      </c>
      <c r="L735" s="6">
        <v>43425</v>
      </c>
      <c r="M735" s="5"/>
      <c r="N735" s="6">
        <v>43684</v>
      </c>
      <c r="O735" s="3" t="s">
        <v>1977</v>
      </c>
      <c r="P735" s="3" t="s">
        <v>1526</v>
      </c>
      <c r="Q735" s="6">
        <v>43657</v>
      </c>
      <c r="R735" s="46"/>
      <c r="S735" s="46" t="s">
        <v>1380</v>
      </c>
      <c r="T735" s="50" t="s">
        <v>1573</v>
      </c>
      <c r="U735" s="21"/>
      <c r="V735" s="260" t="s">
        <v>1551</v>
      </c>
      <c r="W735" s="261">
        <v>43684.360763888886</v>
      </c>
      <c r="X735" s="38" t="s">
        <v>1555</v>
      </c>
    </row>
    <row r="736" spans="1:24" x14ac:dyDescent="0.3">
      <c r="A736" s="2">
        <v>131195</v>
      </c>
      <c r="B736" s="3" t="s">
        <v>1981</v>
      </c>
      <c r="C736" s="5" t="s">
        <v>22</v>
      </c>
      <c r="D736" s="25"/>
      <c r="E736" s="26"/>
      <c r="F736" s="16">
        <v>12</v>
      </c>
      <c r="G736" s="22">
        <v>5</v>
      </c>
      <c r="H736" s="88">
        <v>50</v>
      </c>
      <c r="I736" s="6">
        <v>43322</v>
      </c>
      <c r="J736" s="7">
        <v>47</v>
      </c>
      <c r="K736" s="8">
        <v>2019</v>
      </c>
      <c r="L736" s="6">
        <v>43878</v>
      </c>
      <c r="M736" s="5"/>
      <c r="N736" s="6">
        <v>43684</v>
      </c>
      <c r="O736" s="3" t="s">
        <v>1548</v>
      </c>
      <c r="P736" s="3" t="s">
        <v>1526</v>
      </c>
      <c r="Q736" s="6">
        <v>43657</v>
      </c>
      <c r="R736" s="46"/>
      <c r="S736" s="46" t="s">
        <v>1380</v>
      </c>
      <c r="T736" s="50" t="s">
        <v>1573</v>
      </c>
      <c r="U736" s="21" t="s">
        <v>1938</v>
      </c>
      <c r="V736" s="260" t="s">
        <v>1551</v>
      </c>
      <c r="W736" s="261">
        <v>43684.360983796294</v>
      </c>
      <c r="X736" s="38" t="s">
        <v>1555</v>
      </c>
    </row>
    <row r="737" spans="1:24" x14ac:dyDescent="0.3">
      <c r="A737" s="2">
        <v>132230</v>
      </c>
      <c r="B737" s="3" t="s">
        <v>59</v>
      </c>
      <c r="C737" s="5" t="s">
        <v>47</v>
      </c>
      <c r="D737" s="25"/>
      <c r="E737" s="26"/>
      <c r="F737" s="16">
        <v>12</v>
      </c>
      <c r="G737" s="22">
        <v>66.666666666666671</v>
      </c>
      <c r="H737" s="22">
        <v>800</v>
      </c>
      <c r="I737" s="6">
        <v>43069</v>
      </c>
      <c r="J737" s="7">
        <v>78</v>
      </c>
      <c r="K737" s="8">
        <v>2018</v>
      </c>
      <c r="L737" s="6">
        <v>43549</v>
      </c>
      <c r="M737" s="5"/>
      <c r="N737" s="6">
        <v>43516</v>
      </c>
      <c r="O737" s="3" t="s">
        <v>1316</v>
      </c>
      <c r="P737" s="3"/>
      <c r="Q737" s="6"/>
      <c r="R737" s="46"/>
      <c r="S737" s="46"/>
      <c r="T737" s="21"/>
      <c r="U737" s="21" t="s">
        <v>1110</v>
      </c>
      <c r="V737" s="260" t="s">
        <v>1553</v>
      </c>
      <c r="W737" s="261">
        <v>0</v>
      </c>
      <c r="X737" s="38" t="str">
        <f>"*"</f>
        <v>*</v>
      </c>
    </row>
    <row r="738" spans="1:24" x14ac:dyDescent="0.3">
      <c r="A738" s="2">
        <v>132231</v>
      </c>
      <c r="B738" s="3" t="s">
        <v>55</v>
      </c>
      <c r="C738" s="5" t="s">
        <v>47</v>
      </c>
      <c r="D738" s="25"/>
      <c r="E738" s="26"/>
      <c r="F738" s="16">
        <v>12</v>
      </c>
      <c r="G738" s="22">
        <v>41.666666666666664</v>
      </c>
      <c r="H738" s="22">
        <v>500</v>
      </c>
      <c r="I738" s="6">
        <v>43069</v>
      </c>
      <c r="J738" s="7">
        <v>78</v>
      </c>
      <c r="K738" s="8">
        <v>2018</v>
      </c>
      <c r="L738" s="6">
        <v>43549</v>
      </c>
      <c r="M738" s="5"/>
      <c r="N738" s="6">
        <v>43516</v>
      </c>
      <c r="O738" s="3" t="s">
        <v>1316</v>
      </c>
      <c r="P738" s="3"/>
      <c r="Q738" s="6"/>
      <c r="R738" s="46"/>
      <c r="S738" s="46"/>
      <c r="T738" s="21"/>
      <c r="U738" s="21" t="s">
        <v>1110</v>
      </c>
      <c r="V738" s="260" t="s">
        <v>1553</v>
      </c>
      <c r="W738" s="261">
        <v>0</v>
      </c>
      <c r="X738" s="38" t="str">
        <f>"*"</f>
        <v>*</v>
      </c>
    </row>
    <row r="739" spans="1:24" x14ac:dyDescent="0.3">
      <c r="A739" s="2">
        <v>132231</v>
      </c>
      <c r="B739" s="3" t="s">
        <v>55</v>
      </c>
      <c r="C739" s="5" t="s">
        <v>47</v>
      </c>
      <c r="D739" s="25">
        <v>55</v>
      </c>
      <c r="E739" s="26">
        <v>19</v>
      </c>
      <c r="F739" s="16">
        <v>12</v>
      </c>
      <c r="G739" s="22">
        <v>59</v>
      </c>
      <c r="H739" s="22">
        <v>700</v>
      </c>
      <c r="I739" s="6">
        <v>43454</v>
      </c>
      <c r="J739" s="7">
        <v>78</v>
      </c>
      <c r="K739" s="8">
        <v>2018</v>
      </c>
      <c r="L739" s="6">
        <v>43549</v>
      </c>
      <c r="M739" s="5"/>
      <c r="N739" s="6">
        <v>43683</v>
      </c>
      <c r="O739" s="3" t="s">
        <v>1316</v>
      </c>
      <c r="P739" s="3" t="s">
        <v>1534</v>
      </c>
      <c r="Q739" s="6">
        <v>43634</v>
      </c>
      <c r="R739" s="46">
        <v>139</v>
      </c>
      <c r="S739" s="46" t="s">
        <v>1380</v>
      </c>
      <c r="T739" s="50" t="s">
        <v>1815</v>
      </c>
      <c r="U739" s="21" t="s">
        <v>1769</v>
      </c>
      <c r="V739" s="260" t="s">
        <v>1551</v>
      </c>
      <c r="W739" s="261">
        <v>43683.420451388891</v>
      </c>
      <c r="X739" s="38" t="s">
        <v>1555</v>
      </c>
    </row>
    <row r="740" spans="1:24" x14ac:dyDescent="0.3">
      <c r="A740" s="2">
        <v>132232</v>
      </c>
      <c r="B740" s="3" t="s">
        <v>149</v>
      </c>
      <c r="C740" s="5" t="s">
        <v>22</v>
      </c>
      <c r="D740" s="25">
        <v>51</v>
      </c>
      <c r="E740" s="26">
        <v>13</v>
      </c>
      <c r="F740" s="16">
        <v>12</v>
      </c>
      <c r="G740" s="22">
        <v>5</v>
      </c>
      <c r="H740" s="22">
        <v>50</v>
      </c>
      <c r="I740" s="6">
        <v>43322</v>
      </c>
      <c r="J740" s="7">
        <v>175</v>
      </c>
      <c r="K740" s="8">
        <v>2017</v>
      </c>
      <c r="L740" s="6">
        <v>43383</v>
      </c>
      <c r="M740" s="5"/>
      <c r="N740" s="6">
        <v>43685</v>
      </c>
      <c r="O740" s="3" t="s">
        <v>1368</v>
      </c>
      <c r="P740" s="3" t="s">
        <v>2013</v>
      </c>
      <c r="Q740" s="6">
        <v>43679</v>
      </c>
      <c r="R740" s="46">
        <v>32</v>
      </c>
      <c r="S740" s="46" t="s">
        <v>1380</v>
      </c>
      <c r="T740" s="50" t="s">
        <v>2015</v>
      </c>
      <c r="U740" s="21" t="s">
        <v>1380</v>
      </c>
      <c r="V740" s="260" t="s">
        <v>1551</v>
      </c>
      <c r="W740" s="261">
        <v>43685.479016203702</v>
      </c>
      <c r="X740" s="38" t="s">
        <v>1555</v>
      </c>
    </row>
    <row r="741" spans="1:24" x14ac:dyDescent="0.3">
      <c r="A741" s="2">
        <v>132303</v>
      </c>
      <c r="B741" s="3" t="s">
        <v>184</v>
      </c>
      <c r="C741" s="5" t="s">
        <v>31</v>
      </c>
      <c r="D741" s="25"/>
      <c r="E741" s="26"/>
      <c r="F741" s="16">
        <v>12</v>
      </c>
      <c r="G741" s="22">
        <v>1708.3333333333333</v>
      </c>
      <c r="H741" s="22">
        <v>20500</v>
      </c>
      <c r="I741" s="6">
        <v>43074</v>
      </c>
      <c r="J741" s="7">
        <v>61</v>
      </c>
      <c r="K741" s="8">
        <v>2018</v>
      </c>
      <c r="L741" s="6">
        <v>43536</v>
      </c>
      <c r="M741" s="5"/>
      <c r="N741" s="6">
        <v>43516</v>
      </c>
      <c r="O741" s="3" t="s">
        <v>1348</v>
      </c>
      <c r="P741" s="3"/>
      <c r="Q741" s="6"/>
      <c r="R741" s="46"/>
      <c r="S741" s="46"/>
      <c r="T741" s="21"/>
      <c r="U741" s="21" t="s">
        <v>1163</v>
      </c>
      <c r="V741" s="260" t="s">
        <v>1553</v>
      </c>
      <c r="W741" s="261">
        <v>0</v>
      </c>
      <c r="X741" s="38" t="str">
        <f>"*"</f>
        <v>*</v>
      </c>
    </row>
    <row r="742" spans="1:24" x14ac:dyDescent="0.3">
      <c r="A742" s="2">
        <v>132613</v>
      </c>
      <c r="B742" s="3" t="s">
        <v>715</v>
      </c>
      <c r="C742" s="5" t="s">
        <v>17</v>
      </c>
      <c r="D742" s="25"/>
      <c r="E742" s="26"/>
      <c r="F742" s="16">
        <v>12</v>
      </c>
      <c r="G742" s="22">
        <v>83.333333333333329</v>
      </c>
      <c r="H742" s="22">
        <v>1000</v>
      </c>
      <c r="I742" s="6">
        <v>42979</v>
      </c>
      <c r="J742" s="7"/>
      <c r="K742" s="8"/>
      <c r="L742" s="6"/>
      <c r="M742" s="5"/>
      <c r="N742" s="6">
        <v>43516</v>
      </c>
      <c r="O742" s="3" t="s">
        <v>1316</v>
      </c>
      <c r="P742" s="3"/>
      <c r="Q742" s="6"/>
      <c r="R742" s="46"/>
      <c r="S742" s="46"/>
      <c r="T742" s="21"/>
      <c r="U742" s="21"/>
      <c r="V742" s="260" t="s">
        <v>1553</v>
      </c>
      <c r="W742" s="261">
        <v>0</v>
      </c>
      <c r="X742" s="38" t="str">
        <f>"*"</f>
        <v>*</v>
      </c>
    </row>
    <row r="743" spans="1:24" x14ac:dyDescent="0.3">
      <c r="A743" s="2">
        <v>132623</v>
      </c>
      <c r="B743" s="3" t="s">
        <v>247</v>
      </c>
      <c r="C743" s="5" t="s">
        <v>17</v>
      </c>
      <c r="D743" s="25">
        <v>51</v>
      </c>
      <c r="E743" s="26">
        <v>35</v>
      </c>
      <c r="F743" s="16">
        <v>12</v>
      </c>
      <c r="G743" s="22">
        <v>7</v>
      </c>
      <c r="H743" s="22">
        <v>75</v>
      </c>
      <c r="I743" s="6">
        <v>43322</v>
      </c>
      <c r="J743" s="7">
        <v>194</v>
      </c>
      <c r="K743" s="8">
        <v>2017</v>
      </c>
      <c r="L743" s="6">
        <v>43417</v>
      </c>
      <c r="M743" s="5"/>
      <c r="N743" s="6">
        <v>43683</v>
      </c>
      <c r="O743" s="3" t="s">
        <v>1347</v>
      </c>
      <c r="P743" s="3" t="s">
        <v>1526</v>
      </c>
      <c r="Q743" s="6">
        <v>43657</v>
      </c>
      <c r="R743" s="46"/>
      <c r="S743" s="46" t="s">
        <v>1380</v>
      </c>
      <c r="T743" s="50" t="s">
        <v>1573</v>
      </c>
      <c r="U743" s="21" t="s">
        <v>1380</v>
      </c>
      <c r="V743" s="260" t="s">
        <v>1551</v>
      </c>
      <c r="W743" s="261">
        <v>43683.680185185185</v>
      </c>
      <c r="X743" s="38" t="s">
        <v>1555</v>
      </c>
    </row>
    <row r="744" spans="1:24" x14ac:dyDescent="0.3">
      <c r="A744" s="2">
        <v>132624</v>
      </c>
      <c r="B744" s="3" t="s">
        <v>1982</v>
      </c>
      <c r="C744" s="5" t="s">
        <v>17</v>
      </c>
      <c r="D744" s="25">
        <v>51</v>
      </c>
      <c r="E744" s="26">
        <v>36</v>
      </c>
      <c r="F744" s="16">
        <v>12</v>
      </c>
      <c r="G744" s="22">
        <v>5</v>
      </c>
      <c r="H744" s="22">
        <v>50</v>
      </c>
      <c r="I744" s="6">
        <v>43322</v>
      </c>
      <c r="J744" s="7">
        <v>200</v>
      </c>
      <c r="K744" s="8">
        <v>2017</v>
      </c>
      <c r="L744" s="6">
        <v>43425</v>
      </c>
      <c r="M744" s="5"/>
      <c r="N744" s="6">
        <v>43684</v>
      </c>
      <c r="O744" s="3" t="s">
        <v>1977</v>
      </c>
      <c r="P744" s="3" t="s">
        <v>1526</v>
      </c>
      <c r="Q744" s="6">
        <v>43657</v>
      </c>
      <c r="R744" s="46"/>
      <c r="S744" s="46" t="s">
        <v>1380</v>
      </c>
      <c r="T744" s="50" t="s">
        <v>1573</v>
      </c>
      <c r="U744" s="21"/>
      <c r="V744" s="260" t="s">
        <v>1551</v>
      </c>
      <c r="W744" s="261">
        <v>43684.361921296295</v>
      </c>
      <c r="X744" s="38" t="s">
        <v>1555</v>
      </c>
    </row>
    <row r="745" spans="1:24" x14ac:dyDescent="0.3">
      <c r="A745" s="2">
        <v>132714</v>
      </c>
      <c r="B745" s="3" t="s">
        <v>111</v>
      </c>
      <c r="C745" s="5" t="s">
        <v>3</v>
      </c>
      <c r="D745" s="25">
        <v>51</v>
      </c>
      <c r="E745" s="26">
        <v>17</v>
      </c>
      <c r="F745" s="16">
        <v>12</v>
      </c>
      <c r="G745" s="22">
        <v>5</v>
      </c>
      <c r="H745" s="22">
        <v>60</v>
      </c>
      <c r="I745" s="6">
        <v>43322</v>
      </c>
      <c r="J745" s="7">
        <v>194</v>
      </c>
      <c r="K745" s="8">
        <v>2017</v>
      </c>
      <c r="L745" s="6">
        <v>43417</v>
      </c>
      <c r="M745" s="5"/>
      <c r="N745" s="6">
        <v>43683</v>
      </c>
      <c r="O745" s="3" t="s">
        <v>1347</v>
      </c>
      <c r="P745" s="3" t="s">
        <v>1526</v>
      </c>
      <c r="Q745" s="6">
        <v>43657</v>
      </c>
      <c r="R745" s="46"/>
      <c r="S745" s="46" t="s">
        <v>1380</v>
      </c>
      <c r="T745" s="50" t="s">
        <v>1573</v>
      </c>
      <c r="U745" s="21" t="s">
        <v>1380</v>
      </c>
      <c r="V745" s="260" t="s">
        <v>1551</v>
      </c>
      <c r="W745" s="261">
        <v>43683.68072916667</v>
      </c>
      <c r="X745" s="38" t="s">
        <v>1555</v>
      </c>
    </row>
    <row r="746" spans="1:24" x14ac:dyDescent="0.3">
      <c r="A746" s="2">
        <v>132715</v>
      </c>
      <c r="B746" s="3" t="s">
        <v>110</v>
      </c>
      <c r="C746" s="5" t="s">
        <v>3</v>
      </c>
      <c r="D746" s="25">
        <v>51</v>
      </c>
      <c r="E746" s="26">
        <v>17</v>
      </c>
      <c r="F746" s="16">
        <v>12</v>
      </c>
      <c r="G746" s="22">
        <v>3</v>
      </c>
      <c r="H746" s="22">
        <v>30</v>
      </c>
      <c r="I746" s="6">
        <v>43322</v>
      </c>
      <c r="J746" s="7">
        <v>194</v>
      </c>
      <c r="K746" s="8">
        <v>2017</v>
      </c>
      <c r="L746" s="6">
        <v>43417</v>
      </c>
      <c r="M746" s="5"/>
      <c r="N746" s="6">
        <v>43683</v>
      </c>
      <c r="O746" s="3" t="s">
        <v>1347</v>
      </c>
      <c r="P746" s="3" t="s">
        <v>1526</v>
      </c>
      <c r="Q746" s="6">
        <v>43657</v>
      </c>
      <c r="R746" s="46"/>
      <c r="S746" s="46" t="s">
        <v>1380</v>
      </c>
      <c r="T746" s="50" t="s">
        <v>1573</v>
      </c>
      <c r="U746" s="21" t="s">
        <v>1380</v>
      </c>
      <c r="V746" s="260" t="s">
        <v>1551</v>
      </c>
      <c r="W746" s="261">
        <v>43683.68246527778</v>
      </c>
      <c r="X746" s="38" t="s">
        <v>1555</v>
      </c>
    </row>
    <row r="747" spans="1:24" x14ac:dyDescent="0.3">
      <c r="A747" s="2">
        <v>132769</v>
      </c>
      <c r="B747" s="3" t="s">
        <v>12</v>
      </c>
      <c r="C747" s="5" t="s">
        <v>13</v>
      </c>
      <c r="D747" s="25">
        <v>51</v>
      </c>
      <c r="E747" s="26">
        <v>33</v>
      </c>
      <c r="F747" s="16">
        <v>12</v>
      </c>
      <c r="G747" s="22">
        <v>10</v>
      </c>
      <c r="H747" s="22">
        <v>120</v>
      </c>
      <c r="I747" s="6">
        <v>43322</v>
      </c>
      <c r="J747" s="7">
        <v>194</v>
      </c>
      <c r="K747" s="8">
        <v>2017</v>
      </c>
      <c r="L747" s="6">
        <v>43417</v>
      </c>
      <c r="M747" s="5"/>
      <c r="N747" s="6">
        <v>43683</v>
      </c>
      <c r="O747" s="3" t="s">
        <v>1347</v>
      </c>
      <c r="P747" s="3" t="s">
        <v>1526</v>
      </c>
      <c r="Q747" s="6">
        <v>43657</v>
      </c>
      <c r="R747" s="46"/>
      <c r="S747" s="46" t="s">
        <v>1380</v>
      </c>
      <c r="T747" s="50" t="s">
        <v>1573</v>
      </c>
      <c r="U747" s="21" t="s">
        <v>1380</v>
      </c>
      <c r="V747" s="260" t="s">
        <v>1551</v>
      </c>
      <c r="W747" s="261">
        <v>43683.682986111111</v>
      </c>
      <c r="X747" s="38" t="s">
        <v>1555</v>
      </c>
    </row>
    <row r="748" spans="1:24" x14ac:dyDescent="0.3">
      <c r="A748" s="2">
        <v>133301</v>
      </c>
      <c r="B748" s="3" t="s">
        <v>714</v>
      </c>
      <c r="C748" s="5" t="s">
        <v>3</v>
      </c>
      <c r="D748" s="25"/>
      <c r="E748" s="26"/>
      <c r="F748" s="16">
        <v>12</v>
      </c>
      <c r="G748" s="22">
        <v>2083.3333333333335</v>
      </c>
      <c r="H748" s="22">
        <v>25000</v>
      </c>
      <c r="I748" s="6">
        <v>42979</v>
      </c>
      <c r="J748" s="7"/>
      <c r="K748" s="8"/>
      <c r="L748" s="6"/>
      <c r="M748" s="5"/>
      <c r="N748" s="6">
        <v>43516</v>
      </c>
      <c r="O748" s="3" t="s">
        <v>1316</v>
      </c>
      <c r="P748" s="3"/>
      <c r="Q748" s="6"/>
      <c r="R748" s="46"/>
      <c r="S748" s="46"/>
      <c r="T748" s="21"/>
      <c r="U748" s="21"/>
      <c r="V748" s="260" t="s">
        <v>1553</v>
      </c>
      <c r="W748" s="261">
        <v>0</v>
      </c>
      <c r="X748" s="38" t="str">
        <f>"*"</f>
        <v>*</v>
      </c>
    </row>
    <row r="749" spans="1:24" x14ac:dyDescent="0.3">
      <c r="A749" s="2">
        <v>133452</v>
      </c>
      <c r="B749" s="3" t="s">
        <v>181</v>
      </c>
      <c r="C749" s="5" t="s">
        <v>32</v>
      </c>
      <c r="D749" s="25"/>
      <c r="E749" s="26"/>
      <c r="F749" s="16">
        <v>12</v>
      </c>
      <c r="G749" s="22">
        <v>333.33333333333331</v>
      </c>
      <c r="H749" s="22">
        <v>4000</v>
      </c>
      <c r="I749" s="6">
        <v>43074</v>
      </c>
      <c r="J749" s="7">
        <v>61</v>
      </c>
      <c r="K749" s="8">
        <v>2018</v>
      </c>
      <c r="L749" s="6">
        <v>43536</v>
      </c>
      <c r="M749" s="5"/>
      <c r="N749" s="6">
        <v>43516</v>
      </c>
      <c r="O749" s="3" t="s">
        <v>1348</v>
      </c>
      <c r="P749" s="3"/>
      <c r="Q749" s="6"/>
      <c r="R749" s="46"/>
      <c r="S749" s="46"/>
      <c r="T749" s="21"/>
      <c r="U749" s="21" t="s">
        <v>1163</v>
      </c>
      <c r="V749" s="260" t="s">
        <v>1553</v>
      </c>
      <c r="W749" s="261">
        <v>0</v>
      </c>
      <c r="X749" s="38" t="str">
        <f>"*"</f>
        <v>*</v>
      </c>
    </row>
    <row r="750" spans="1:24" x14ac:dyDescent="0.3">
      <c r="A750" s="2">
        <v>133812</v>
      </c>
      <c r="B750" s="3" t="s">
        <v>458</v>
      </c>
      <c r="C750" s="5" t="s">
        <v>17</v>
      </c>
      <c r="D750" s="25">
        <v>55</v>
      </c>
      <c r="E750" s="26">
        <v>55</v>
      </c>
      <c r="F750" s="16">
        <v>12</v>
      </c>
      <c r="G750" s="22">
        <v>21</v>
      </c>
      <c r="H750" s="22">
        <v>250</v>
      </c>
      <c r="I750" s="6">
        <v>43319</v>
      </c>
      <c r="J750" s="7">
        <v>191</v>
      </c>
      <c r="K750" s="8">
        <v>2017</v>
      </c>
      <c r="L750" s="6">
        <v>43416</v>
      </c>
      <c r="M750" s="5"/>
      <c r="N750" s="6">
        <v>43608</v>
      </c>
      <c r="O750" s="3" t="s">
        <v>1336</v>
      </c>
      <c r="P750" s="3" t="s">
        <v>1697</v>
      </c>
      <c r="Q750" s="6">
        <v>43487</v>
      </c>
      <c r="R750" s="46"/>
      <c r="S750" s="46"/>
      <c r="T750" s="21"/>
      <c r="U750" s="21" t="s">
        <v>1783</v>
      </c>
      <c r="V750" s="260" t="s">
        <v>1551</v>
      </c>
      <c r="W750" s="261">
        <v>43608.605185185188</v>
      </c>
      <c r="X750" s="38" t="s">
        <v>1555</v>
      </c>
    </row>
    <row r="751" spans="1:24" x14ac:dyDescent="0.3">
      <c r="A751" s="2">
        <v>133819</v>
      </c>
      <c r="B751" s="3" t="s">
        <v>140</v>
      </c>
      <c r="C751" s="5" t="s">
        <v>3</v>
      </c>
      <c r="D751" s="25">
        <v>61</v>
      </c>
      <c r="E751" s="26">
        <v>11</v>
      </c>
      <c r="F751" s="16">
        <v>12</v>
      </c>
      <c r="G751" s="22">
        <v>100</v>
      </c>
      <c r="H751" s="22">
        <v>1200</v>
      </c>
      <c r="I751" s="6">
        <v>43307</v>
      </c>
      <c r="J751" s="7">
        <v>169</v>
      </c>
      <c r="K751" s="8">
        <v>2017</v>
      </c>
      <c r="L751" s="6">
        <v>43378</v>
      </c>
      <c r="M751" s="5"/>
      <c r="N751" s="6">
        <v>43675</v>
      </c>
      <c r="O751" s="3" t="s">
        <v>1316</v>
      </c>
      <c r="P751" s="3" t="s">
        <v>1662</v>
      </c>
      <c r="Q751" s="6">
        <v>43437</v>
      </c>
      <c r="R751" s="46"/>
      <c r="S751" s="46" t="s">
        <v>1380</v>
      </c>
      <c r="T751" s="50" t="s">
        <v>1661</v>
      </c>
      <c r="U751" s="21" t="s">
        <v>1380</v>
      </c>
      <c r="V751" s="260" t="s">
        <v>1551</v>
      </c>
      <c r="W751" s="261">
        <v>43675.483206018522</v>
      </c>
      <c r="X751" s="38" t="s">
        <v>1555</v>
      </c>
    </row>
    <row r="752" spans="1:24" x14ac:dyDescent="0.3">
      <c r="A752" s="2">
        <v>133819</v>
      </c>
      <c r="B752" s="3" t="s">
        <v>140</v>
      </c>
      <c r="C752" s="5" t="s">
        <v>3</v>
      </c>
      <c r="D752" s="25">
        <v>61</v>
      </c>
      <c r="E752" s="26">
        <v>11</v>
      </c>
      <c r="F752" s="16">
        <v>12</v>
      </c>
      <c r="G752" s="22">
        <v>100</v>
      </c>
      <c r="H752" s="22">
        <v>1200</v>
      </c>
      <c r="I752" s="6">
        <v>43307</v>
      </c>
      <c r="J752" s="7">
        <v>228</v>
      </c>
      <c r="K752" s="8">
        <v>2018</v>
      </c>
      <c r="L752" s="6">
        <v>43787</v>
      </c>
      <c r="M752" s="5"/>
      <c r="N752" s="6">
        <v>43684</v>
      </c>
      <c r="O752" s="3" t="s">
        <v>1660</v>
      </c>
      <c r="P752" s="3" t="s">
        <v>1662</v>
      </c>
      <c r="Q752" s="6">
        <v>43437</v>
      </c>
      <c r="R752" s="46"/>
      <c r="S752" s="46" t="s">
        <v>1380</v>
      </c>
      <c r="T752" s="50" t="s">
        <v>1661</v>
      </c>
      <c r="U752" s="21" t="s">
        <v>1560</v>
      </c>
      <c r="V752" s="260" t="s">
        <v>1551</v>
      </c>
      <c r="W752" s="261">
        <v>43675.483298611114</v>
      </c>
      <c r="X752" s="38" t="s">
        <v>1555</v>
      </c>
    </row>
    <row r="753" spans="1:24" x14ac:dyDescent="0.3">
      <c r="A753" s="2">
        <v>133843</v>
      </c>
      <c r="B753" s="3" t="s">
        <v>797</v>
      </c>
      <c r="C753" s="5" t="s">
        <v>86</v>
      </c>
      <c r="D753" s="25"/>
      <c r="E753" s="26"/>
      <c r="F753" s="16">
        <v>12</v>
      </c>
      <c r="G753" s="22">
        <v>3333.3333333333335</v>
      </c>
      <c r="H753" s="22">
        <v>40000</v>
      </c>
      <c r="I753" s="6">
        <v>43074</v>
      </c>
      <c r="J753" s="7">
        <v>61</v>
      </c>
      <c r="K753" s="8">
        <v>2018</v>
      </c>
      <c r="L753" s="6">
        <v>43536</v>
      </c>
      <c r="M753" s="5"/>
      <c r="N753" s="6">
        <v>43516</v>
      </c>
      <c r="O753" s="3" t="s">
        <v>1348</v>
      </c>
      <c r="P753" s="3"/>
      <c r="Q753" s="6"/>
      <c r="R753" s="46"/>
      <c r="S753" s="46"/>
      <c r="T753" s="21"/>
      <c r="U753" s="21" t="s">
        <v>1163</v>
      </c>
      <c r="V753" s="260" t="s">
        <v>1553</v>
      </c>
      <c r="W753" s="261">
        <v>0</v>
      </c>
      <c r="X753" s="38" t="str">
        <f t="shared" ref="X753:X761" si="8">"*"</f>
        <v>*</v>
      </c>
    </row>
    <row r="754" spans="1:24" x14ac:dyDescent="0.3">
      <c r="A754" s="2">
        <v>133844</v>
      </c>
      <c r="B754" s="3" t="s">
        <v>798</v>
      </c>
      <c r="C754" s="5" t="s">
        <v>86</v>
      </c>
      <c r="D754" s="25"/>
      <c r="E754" s="26"/>
      <c r="F754" s="16">
        <v>12</v>
      </c>
      <c r="G754" s="22">
        <v>3333.3333333333335</v>
      </c>
      <c r="H754" s="22">
        <v>40000</v>
      </c>
      <c r="I754" s="6">
        <v>43074</v>
      </c>
      <c r="J754" s="7">
        <v>61</v>
      </c>
      <c r="K754" s="8">
        <v>2018</v>
      </c>
      <c r="L754" s="6">
        <v>43536</v>
      </c>
      <c r="M754" s="5"/>
      <c r="N754" s="6">
        <v>43516</v>
      </c>
      <c r="O754" s="3" t="s">
        <v>1348</v>
      </c>
      <c r="P754" s="3"/>
      <c r="Q754" s="6"/>
      <c r="R754" s="46"/>
      <c r="S754" s="46"/>
      <c r="T754" s="21"/>
      <c r="U754" s="21" t="s">
        <v>1163</v>
      </c>
      <c r="V754" s="260" t="s">
        <v>1553</v>
      </c>
      <c r="W754" s="261">
        <v>0</v>
      </c>
      <c r="X754" s="38" t="str">
        <f t="shared" si="8"/>
        <v>*</v>
      </c>
    </row>
    <row r="755" spans="1:24" x14ac:dyDescent="0.3">
      <c r="A755" s="2">
        <v>133845</v>
      </c>
      <c r="B755" s="3" t="s">
        <v>799</v>
      </c>
      <c r="C755" s="5" t="s">
        <v>86</v>
      </c>
      <c r="D755" s="25"/>
      <c r="E755" s="26"/>
      <c r="F755" s="16">
        <v>12</v>
      </c>
      <c r="G755" s="22">
        <v>3333.3333333333335</v>
      </c>
      <c r="H755" s="22">
        <v>40000</v>
      </c>
      <c r="I755" s="6">
        <v>43074</v>
      </c>
      <c r="J755" s="7">
        <v>61</v>
      </c>
      <c r="K755" s="8">
        <v>2018</v>
      </c>
      <c r="L755" s="6">
        <v>43536</v>
      </c>
      <c r="M755" s="5"/>
      <c r="N755" s="6">
        <v>43516</v>
      </c>
      <c r="O755" s="3" t="s">
        <v>1348</v>
      </c>
      <c r="P755" s="3"/>
      <c r="Q755" s="6"/>
      <c r="R755" s="46"/>
      <c r="S755" s="46"/>
      <c r="T755" s="21"/>
      <c r="U755" s="21" t="s">
        <v>1163</v>
      </c>
      <c r="V755" s="260" t="s">
        <v>1553</v>
      </c>
      <c r="W755" s="261">
        <v>0</v>
      </c>
      <c r="X755" s="38" t="str">
        <f t="shared" si="8"/>
        <v>*</v>
      </c>
    </row>
    <row r="756" spans="1:24" x14ac:dyDescent="0.3">
      <c r="A756" s="2">
        <v>133846</v>
      </c>
      <c r="B756" s="3" t="s">
        <v>800</v>
      </c>
      <c r="C756" s="5" t="s">
        <v>86</v>
      </c>
      <c r="D756" s="25"/>
      <c r="E756" s="26"/>
      <c r="F756" s="16">
        <v>12</v>
      </c>
      <c r="G756" s="22">
        <v>3333.3333333333335</v>
      </c>
      <c r="H756" s="22">
        <v>40000</v>
      </c>
      <c r="I756" s="6">
        <v>43074</v>
      </c>
      <c r="J756" s="7">
        <v>61</v>
      </c>
      <c r="K756" s="8">
        <v>2018</v>
      </c>
      <c r="L756" s="6">
        <v>43536</v>
      </c>
      <c r="M756" s="5"/>
      <c r="N756" s="6">
        <v>43516</v>
      </c>
      <c r="O756" s="3" t="s">
        <v>1348</v>
      </c>
      <c r="P756" s="3"/>
      <c r="Q756" s="6"/>
      <c r="R756" s="46"/>
      <c r="S756" s="46"/>
      <c r="T756" s="21"/>
      <c r="U756" s="21" t="s">
        <v>1163</v>
      </c>
      <c r="V756" s="260" t="s">
        <v>1553</v>
      </c>
      <c r="W756" s="261">
        <v>0</v>
      </c>
      <c r="X756" s="38" t="str">
        <f t="shared" si="8"/>
        <v>*</v>
      </c>
    </row>
    <row r="757" spans="1:24" x14ac:dyDescent="0.3">
      <c r="A757" s="2">
        <v>133847</v>
      </c>
      <c r="B757" s="3" t="s">
        <v>801</v>
      </c>
      <c r="C757" s="5" t="s">
        <v>86</v>
      </c>
      <c r="D757" s="25"/>
      <c r="E757" s="26"/>
      <c r="F757" s="16">
        <v>12</v>
      </c>
      <c r="G757" s="22">
        <v>3333.3333333333335</v>
      </c>
      <c r="H757" s="22">
        <v>40000</v>
      </c>
      <c r="I757" s="6">
        <v>43074</v>
      </c>
      <c r="J757" s="7">
        <v>61</v>
      </c>
      <c r="K757" s="8">
        <v>2018</v>
      </c>
      <c r="L757" s="6">
        <v>43536</v>
      </c>
      <c r="M757" s="5"/>
      <c r="N757" s="6">
        <v>43516</v>
      </c>
      <c r="O757" s="3" t="s">
        <v>1348</v>
      </c>
      <c r="P757" s="3"/>
      <c r="Q757" s="6"/>
      <c r="R757" s="46"/>
      <c r="S757" s="46"/>
      <c r="T757" s="21"/>
      <c r="U757" s="21" t="s">
        <v>1163</v>
      </c>
      <c r="V757" s="260" t="s">
        <v>1553</v>
      </c>
      <c r="W757" s="261">
        <v>0</v>
      </c>
      <c r="X757" s="38" t="str">
        <f t="shared" si="8"/>
        <v>*</v>
      </c>
    </row>
    <row r="758" spans="1:24" x14ac:dyDescent="0.3">
      <c r="A758" s="2">
        <v>133848</v>
      </c>
      <c r="B758" s="3" t="s">
        <v>802</v>
      </c>
      <c r="C758" s="5" t="s">
        <v>86</v>
      </c>
      <c r="D758" s="25"/>
      <c r="E758" s="26"/>
      <c r="F758" s="16">
        <v>12</v>
      </c>
      <c r="G758" s="22">
        <v>3333.3333333333335</v>
      </c>
      <c r="H758" s="22">
        <v>40000</v>
      </c>
      <c r="I758" s="6">
        <v>43074</v>
      </c>
      <c r="J758" s="7">
        <v>61</v>
      </c>
      <c r="K758" s="8">
        <v>2018</v>
      </c>
      <c r="L758" s="6">
        <v>43536</v>
      </c>
      <c r="M758" s="5"/>
      <c r="N758" s="6">
        <v>43516</v>
      </c>
      <c r="O758" s="3" t="s">
        <v>1348</v>
      </c>
      <c r="P758" s="3"/>
      <c r="Q758" s="6"/>
      <c r="R758" s="46"/>
      <c r="S758" s="46"/>
      <c r="T758" s="21"/>
      <c r="U758" s="21" t="s">
        <v>1163</v>
      </c>
      <c r="V758" s="260" t="s">
        <v>1553</v>
      </c>
      <c r="W758" s="261">
        <v>0</v>
      </c>
      <c r="X758" s="38" t="str">
        <f t="shared" si="8"/>
        <v>*</v>
      </c>
    </row>
    <row r="759" spans="1:24" x14ac:dyDescent="0.3">
      <c r="A759" s="2">
        <v>133849</v>
      </c>
      <c r="B759" s="3" t="s">
        <v>803</v>
      </c>
      <c r="C759" s="5" t="s">
        <v>86</v>
      </c>
      <c r="D759" s="25"/>
      <c r="E759" s="26"/>
      <c r="F759" s="16">
        <v>12</v>
      </c>
      <c r="G759" s="22">
        <v>3333.3333333333335</v>
      </c>
      <c r="H759" s="22">
        <v>40000</v>
      </c>
      <c r="I759" s="6">
        <v>43074</v>
      </c>
      <c r="J759" s="7">
        <v>61</v>
      </c>
      <c r="K759" s="8">
        <v>2018</v>
      </c>
      <c r="L759" s="6">
        <v>43536</v>
      </c>
      <c r="M759" s="5"/>
      <c r="N759" s="6">
        <v>43516</v>
      </c>
      <c r="O759" s="3" t="s">
        <v>1348</v>
      </c>
      <c r="P759" s="3"/>
      <c r="Q759" s="6"/>
      <c r="R759" s="46"/>
      <c r="S759" s="46"/>
      <c r="T759" s="21"/>
      <c r="U759" s="21" t="s">
        <v>1163</v>
      </c>
      <c r="V759" s="260" t="s">
        <v>1553</v>
      </c>
      <c r="W759" s="261">
        <v>0</v>
      </c>
      <c r="X759" s="38" t="str">
        <f t="shared" si="8"/>
        <v>*</v>
      </c>
    </row>
    <row r="760" spans="1:24" x14ac:dyDescent="0.3">
      <c r="A760" s="2">
        <v>133850</v>
      </c>
      <c r="B760" s="3" t="s">
        <v>804</v>
      </c>
      <c r="C760" s="5" t="s">
        <v>86</v>
      </c>
      <c r="D760" s="25"/>
      <c r="E760" s="26"/>
      <c r="F760" s="16">
        <v>12</v>
      </c>
      <c r="G760" s="22">
        <v>3333.3333333333335</v>
      </c>
      <c r="H760" s="22">
        <v>40000</v>
      </c>
      <c r="I760" s="6">
        <v>43074</v>
      </c>
      <c r="J760" s="7">
        <v>61</v>
      </c>
      <c r="K760" s="8">
        <v>2018</v>
      </c>
      <c r="L760" s="6">
        <v>43536</v>
      </c>
      <c r="M760" s="5"/>
      <c r="N760" s="6">
        <v>43516</v>
      </c>
      <c r="O760" s="3" t="s">
        <v>1348</v>
      </c>
      <c r="P760" s="3"/>
      <c r="Q760" s="6"/>
      <c r="R760" s="46"/>
      <c r="S760" s="46"/>
      <c r="T760" s="21"/>
      <c r="U760" s="21" t="s">
        <v>1163</v>
      </c>
      <c r="V760" s="260" t="s">
        <v>1553</v>
      </c>
      <c r="W760" s="261">
        <v>0</v>
      </c>
      <c r="X760" s="38" t="str">
        <f t="shared" si="8"/>
        <v>*</v>
      </c>
    </row>
    <row r="761" spans="1:24" x14ac:dyDescent="0.3">
      <c r="A761" s="2">
        <v>133851</v>
      </c>
      <c r="B761" s="3" t="s">
        <v>805</v>
      </c>
      <c r="C761" s="5" t="s">
        <v>32</v>
      </c>
      <c r="D761" s="25"/>
      <c r="E761" s="26"/>
      <c r="F761" s="16">
        <v>12</v>
      </c>
      <c r="G761" s="22">
        <v>333.33333333333331</v>
      </c>
      <c r="H761" s="22">
        <v>4000</v>
      </c>
      <c r="I761" s="6">
        <v>43074</v>
      </c>
      <c r="J761" s="7">
        <v>61</v>
      </c>
      <c r="K761" s="8">
        <v>2018</v>
      </c>
      <c r="L761" s="6">
        <v>43536</v>
      </c>
      <c r="M761" s="5"/>
      <c r="N761" s="6">
        <v>43516</v>
      </c>
      <c r="O761" s="3" t="s">
        <v>1348</v>
      </c>
      <c r="P761" s="3"/>
      <c r="Q761" s="6"/>
      <c r="R761" s="46"/>
      <c r="S761" s="46"/>
      <c r="T761" s="21"/>
      <c r="U761" s="21" t="s">
        <v>1163</v>
      </c>
      <c r="V761" s="260" t="s">
        <v>1553</v>
      </c>
      <c r="W761" s="261">
        <v>0</v>
      </c>
      <c r="X761" s="38" t="str">
        <f t="shared" si="8"/>
        <v>*</v>
      </c>
    </row>
    <row r="762" spans="1:24" x14ac:dyDescent="0.3">
      <c r="A762" s="2">
        <v>134045</v>
      </c>
      <c r="B762" s="3" t="s">
        <v>131</v>
      </c>
      <c r="C762" s="5" t="s">
        <v>17</v>
      </c>
      <c r="D762" s="25">
        <v>61</v>
      </c>
      <c r="E762" s="26">
        <v>16</v>
      </c>
      <c r="F762" s="16">
        <v>12</v>
      </c>
      <c r="G762" s="22">
        <v>17</v>
      </c>
      <c r="H762" s="22">
        <v>200</v>
      </c>
      <c r="I762" s="6">
        <v>43307</v>
      </c>
      <c r="J762" s="7">
        <v>169</v>
      </c>
      <c r="K762" s="8">
        <v>2017</v>
      </c>
      <c r="L762" s="6">
        <v>43378</v>
      </c>
      <c r="M762" s="5"/>
      <c r="N762" s="6">
        <v>43675</v>
      </c>
      <c r="O762" s="3" t="s">
        <v>1316</v>
      </c>
      <c r="P762" s="3" t="s">
        <v>1662</v>
      </c>
      <c r="Q762" s="6">
        <v>43437</v>
      </c>
      <c r="R762" s="46"/>
      <c r="S762" s="46" t="s">
        <v>1380</v>
      </c>
      <c r="T762" s="50" t="s">
        <v>1661</v>
      </c>
      <c r="U762" s="21" t="s">
        <v>1380</v>
      </c>
      <c r="V762" s="260" t="s">
        <v>1551</v>
      </c>
      <c r="W762" s="261">
        <v>43675.483831018515</v>
      </c>
      <c r="X762" s="38" t="s">
        <v>1555</v>
      </c>
    </row>
    <row r="763" spans="1:24" x14ac:dyDescent="0.3">
      <c r="A763" s="2">
        <v>134045</v>
      </c>
      <c r="B763" s="3" t="s">
        <v>131</v>
      </c>
      <c r="C763" s="5" t="s">
        <v>17</v>
      </c>
      <c r="D763" s="25">
        <v>61</v>
      </c>
      <c r="E763" s="26">
        <v>16</v>
      </c>
      <c r="F763" s="16">
        <v>12</v>
      </c>
      <c r="G763" s="22">
        <v>17</v>
      </c>
      <c r="H763" s="22">
        <v>200</v>
      </c>
      <c r="I763" s="6">
        <v>43307</v>
      </c>
      <c r="J763" s="7">
        <v>228</v>
      </c>
      <c r="K763" s="8">
        <v>2018</v>
      </c>
      <c r="L763" s="6">
        <v>43787</v>
      </c>
      <c r="M763" s="5"/>
      <c r="N763" s="6">
        <v>43684</v>
      </c>
      <c r="O763" s="3" t="s">
        <v>1660</v>
      </c>
      <c r="P763" s="3" t="s">
        <v>1662</v>
      </c>
      <c r="Q763" s="6">
        <v>43437</v>
      </c>
      <c r="R763" s="46"/>
      <c r="S763" s="46" t="s">
        <v>1380</v>
      </c>
      <c r="T763" s="50" t="s">
        <v>1661</v>
      </c>
      <c r="U763" s="21" t="s">
        <v>1560</v>
      </c>
      <c r="V763" s="260" t="s">
        <v>1551</v>
      </c>
      <c r="W763" s="261">
        <v>43675.483923611115</v>
      </c>
      <c r="X763" s="38" t="s">
        <v>1555</v>
      </c>
    </row>
    <row r="764" spans="1:24" x14ac:dyDescent="0.3">
      <c r="A764" s="2">
        <v>134246</v>
      </c>
      <c r="B764" s="3" t="s">
        <v>2005</v>
      </c>
      <c r="C764" s="5" t="s">
        <v>1420</v>
      </c>
      <c r="D764" s="25">
        <v>51</v>
      </c>
      <c r="E764" s="26">
        <v>2</v>
      </c>
      <c r="F764" s="16">
        <v>12</v>
      </c>
      <c r="G764" s="22">
        <v>84</v>
      </c>
      <c r="H764" s="22">
        <v>1000</v>
      </c>
      <c r="I764" s="6">
        <v>43641</v>
      </c>
      <c r="J764" s="7"/>
      <c r="K764" s="8"/>
      <c r="L764" s="6"/>
      <c r="M764" s="5"/>
      <c r="N764" s="6">
        <v>43685</v>
      </c>
      <c r="O764" s="3" t="s">
        <v>1324</v>
      </c>
      <c r="P764" s="3" t="s">
        <v>1700</v>
      </c>
      <c r="Q764" s="6">
        <v>43487</v>
      </c>
      <c r="R764" s="46"/>
      <c r="S764" s="46" t="s">
        <v>1380</v>
      </c>
      <c r="T764" s="50" t="s">
        <v>1699</v>
      </c>
      <c r="U764" s="21"/>
      <c r="V764" s="260" t="s">
        <v>1551</v>
      </c>
      <c r="W764" s="261">
        <v>43685.367372685185</v>
      </c>
      <c r="X764" s="38" t="s">
        <v>1555</v>
      </c>
    </row>
    <row r="765" spans="1:24" x14ac:dyDescent="0.3">
      <c r="A765" s="2">
        <v>134247</v>
      </c>
      <c r="B765" s="3" t="s">
        <v>1419</v>
      </c>
      <c r="C765" s="5" t="s">
        <v>1420</v>
      </c>
      <c r="D765" s="25">
        <v>51</v>
      </c>
      <c r="E765" s="26">
        <v>2</v>
      </c>
      <c r="F765" s="16">
        <v>12</v>
      </c>
      <c r="G765" s="22">
        <v>30</v>
      </c>
      <c r="H765" s="22">
        <v>350</v>
      </c>
      <c r="I765" s="6">
        <v>43641</v>
      </c>
      <c r="J765" s="7"/>
      <c r="K765" s="8"/>
      <c r="L765" s="6"/>
      <c r="M765" s="5"/>
      <c r="N765" s="6">
        <v>43685</v>
      </c>
      <c r="O765" s="3" t="s">
        <v>1324</v>
      </c>
      <c r="P765" s="3" t="s">
        <v>1658</v>
      </c>
      <c r="Q765" s="6">
        <v>43410</v>
      </c>
      <c r="R765" s="46"/>
      <c r="S765" s="46" t="s">
        <v>1380</v>
      </c>
      <c r="T765" s="50" t="s">
        <v>1657</v>
      </c>
      <c r="U765" s="21"/>
      <c r="V765" s="260" t="s">
        <v>1551</v>
      </c>
      <c r="W765" s="261">
        <v>43685.369340277779</v>
      </c>
      <c r="X765" s="38" t="s">
        <v>1555</v>
      </c>
    </row>
    <row r="766" spans="1:24" x14ac:dyDescent="0.3">
      <c r="A766" s="2">
        <v>134542</v>
      </c>
      <c r="B766" s="3" t="s">
        <v>895</v>
      </c>
      <c r="C766" s="5" t="s">
        <v>1418</v>
      </c>
      <c r="D766" s="25">
        <v>51</v>
      </c>
      <c r="E766" s="26">
        <v>21</v>
      </c>
      <c r="F766" s="16">
        <v>12</v>
      </c>
      <c r="G766" s="22">
        <v>125</v>
      </c>
      <c r="H766" s="22">
        <v>1500</v>
      </c>
      <c r="I766" s="6">
        <v>43607</v>
      </c>
      <c r="J766" s="7">
        <v>195</v>
      </c>
      <c r="K766" s="8">
        <v>2018</v>
      </c>
      <c r="L766" s="6">
        <v>43727</v>
      </c>
      <c r="M766" s="5"/>
      <c r="N766" s="6">
        <v>43684</v>
      </c>
      <c r="O766" s="3" t="s">
        <v>1358</v>
      </c>
      <c r="P766" s="3" t="s">
        <v>1643</v>
      </c>
      <c r="Q766" s="6">
        <v>43430</v>
      </c>
      <c r="R766" s="46"/>
      <c r="S766" s="46" t="s">
        <v>1380</v>
      </c>
      <c r="T766" s="50" t="s">
        <v>1642</v>
      </c>
      <c r="U766" s="21" t="s">
        <v>1380</v>
      </c>
      <c r="V766" s="260" t="s">
        <v>1551</v>
      </c>
      <c r="W766" s="261">
        <v>43684.493576388886</v>
      </c>
      <c r="X766" s="38" t="s">
        <v>1555</v>
      </c>
    </row>
    <row r="767" spans="1:24" x14ac:dyDescent="0.3">
      <c r="A767" s="2">
        <v>134560</v>
      </c>
      <c r="B767" s="3" t="s">
        <v>166</v>
      </c>
      <c r="C767" s="5" t="s">
        <v>3</v>
      </c>
      <c r="D767" s="25">
        <v>70</v>
      </c>
      <c r="E767" s="26">
        <v>30</v>
      </c>
      <c r="F767" s="16">
        <v>12</v>
      </c>
      <c r="G767" s="22">
        <v>42</v>
      </c>
      <c r="H767" s="22">
        <v>500</v>
      </c>
      <c r="I767" s="6">
        <v>43392</v>
      </c>
      <c r="J767" s="7">
        <v>9</v>
      </c>
      <c r="K767" s="8">
        <v>2018</v>
      </c>
      <c r="L767" s="6">
        <v>43474</v>
      </c>
      <c r="M767" s="5"/>
      <c r="N767" s="6">
        <v>43672</v>
      </c>
      <c r="O767" s="3" t="s">
        <v>1371</v>
      </c>
      <c r="P767" s="3" t="s">
        <v>1739</v>
      </c>
      <c r="Q767" s="6">
        <v>43539</v>
      </c>
      <c r="R767" s="46"/>
      <c r="S767" s="46" t="s">
        <v>1380</v>
      </c>
      <c r="T767" s="50" t="s">
        <v>1738</v>
      </c>
      <c r="U767" s="21" t="s">
        <v>1380</v>
      </c>
      <c r="V767" s="260" t="s">
        <v>1551</v>
      </c>
      <c r="W767" s="261">
        <v>43672.649062500001</v>
      </c>
      <c r="X767" s="38" t="s">
        <v>1555</v>
      </c>
    </row>
    <row r="768" spans="1:24" x14ac:dyDescent="0.3">
      <c r="A768" s="2">
        <v>134581</v>
      </c>
      <c r="B768" s="3" t="s">
        <v>233</v>
      </c>
      <c r="C768" s="5" t="s">
        <v>3</v>
      </c>
      <c r="D768" s="25">
        <v>61</v>
      </c>
      <c r="E768" s="26">
        <v>14</v>
      </c>
      <c r="F768" s="16">
        <v>12</v>
      </c>
      <c r="G768" s="22">
        <v>9</v>
      </c>
      <c r="H768" s="22">
        <v>100</v>
      </c>
      <c r="I768" s="6">
        <v>43307</v>
      </c>
      <c r="J768" s="7">
        <v>169</v>
      </c>
      <c r="K768" s="8">
        <v>2017</v>
      </c>
      <c r="L768" s="6">
        <v>43378</v>
      </c>
      <c r="M768" s="5"/>
      <c r="N768" s="6">
        <v>43675</v>
      </c>
      <c r="O768" s="3" t="s">
        <v>1316</v>
      </c>
      <c r="P768" s="3" t="s">
        <v>1662</v>
      </c>
      <c r="Q768" s="6">
        <v>43437</v>
      </c>
      <c r="R768" s="46"/>
      <c r="S768" s="46" t="s">
        <v>1380</v>
      </c>
      <c r="T768" s="50" t="s">
        <v>1661</v>
      </c>
      <c r="U768" s="21" t="s">
        <v>1380</v>
      </c>
      <c r="V768" s="260" t="s">
        <v>1551</v>
      </c>
      <c r="W768" s="261">
        <v>43675.485381944447</v>
      </c>
      <c r="X768" s="38" t="s">
        <v>1555</v>
      </c>
    </row>
    <row r="769" spans="1:24" x14ac:dyDescent="0.3">
      <c r="A769" s="2">
        <v>134581</v>
      </c>
      <c r="B769" s="3" t="s">
        <v>233</v>
      </c>
      <c r="C769" s="5" t="s">
        <v>3</v>
      </c>
      <c r="D769" s="25">
        <v>61</v>
      </c>
      <c r="E769" s="26">
        <v>14</v>
      </c>
      <c r="F769" s="16">
        <v>12</v>
      </c>
      <c r="G769" s="22">
        <v>9</v>
      </c>
      <c r="H769" s="22">
        <v>100</v>
      </c>
      <c r="I769" s="6">
        <v>43307</v>
      </c>
      <c r="J769" s="7">
        <v>228</v>
      </c>
      <c r="K769" s="8">
        <v>2018</v>
      </c>
      <c r="L769" s="6">
        <v>43787</v>
      </c>
      <c r="M769" s="5"/>
      <c r="N769" s="6">
        <v>43684</v>
      </c>
      <c r="O769" s="3" t="s">
        <v>1660</v>
      </c>
      <c r="P769" s="3" t="s">
        <v>1662</v>
      </c>
      <c r="Q769" s="6">
        <v>43437</v>
      </c>
      <c r="R769" s="46"/>
      <c r="S769" s="46" t="s">
        <v>1380</v>
      </c>
      <c r="T769" s="50" t="s">
        <v>1661</v>
      </c>
      <c r="U769" s="21" t="s">
        <v>1560</v>
      </c>
      <c r="V769" s="260" t="s">
        <v>1551</v>
      </c>
      <c r="W769" s="261">
        <v>43675.485439814816</v>
      </c>
      <c r="X769" s="38" t="s">
        <v>1555</v>
      </c>
    </row>
    <row r="770" spans="1:24" x14ac:dyDescent="0.3">
      <c r="A770" s="2">
        <v>134582</v>
      </c>
      <c r="B770" s="3" t="s">
        <v>234</v>
      </c>
      <c r="C770" s="5" t="s">
        <v>3</v>
      </c>
      <c r="D770" s="25">
        <v>61</v>
      </c>
      <c r="E770" s="26">
        <v>14</v>
      </c>
      <c r="F770" s="16">
        <v>12</v>
      </c>
      <c r="G770" s="22">
        <v>17</v>
      </c>
      <c r="H770" s="22">
        <v>200</v>
      </c>
      <c r="I770" s="6">
        <v>43307</v>
      </c>
      <c r="J770" s="7">
        <v>169</v>
      </c>
      <c r="K770" s="8">
        <v>2017</v>
      </c>
      <c r="L770" s="6">
        <v>43378</v>
      </c>
      <c r="M770" s="5"/>
      <c r="N770" s="6">
        <v>43675</v>
      </c>
      <c r="O770" s="3" t="s">
        <v>1316</v>
      </c>
      <c r="P770" s="3" t="s">
        <v>1662</v>
      </c>
      <c r="Q770" s="6">
        <v>43437</v>
      </c>
      <c r="R770" s="46"/>
      <c r="S770" s="46" t="s">
        <v>1380</v>
      </c>
      <c r="T770" s="50" t="s">
        <v>1661</v>
      </c>
      <c r="U770" s="21" t="s">
        <v>1380</v>
      </c>
      <c r="V770" s="260" t="s">
        <v>1551</v>
      </c>
      <c r="W770" s="261">
        <v>43675.485729166663</v>
      </c>
      <c r="X770" s="38" t="s">
        <v>1555</v>
      </c>
    </row>
    <row r="771" spans="1:24" x14ac:dyDescent="0.3">
      <c r="A771" s="2">
        <v>134582</v>
      </c>
      <c r="B771" s="3" t="s">
        <v>234</v>
      </c>
      <c r="C771" s="5" t="s">
        <v>3</v>
      </c>
      <c r="D771" s="25">
        <v>61</v>
      </c>
      <c r="E771" s="26">
        <v>14</v>
      </c>
      <c r="F771" s="16">
        <v>12</v>
      </c>
      <c r="G771" s="22">
        <v>17</v>
      </c>
      <c r="H771" s="22">
        <v>200</v>
      </c>
      <c r="I771" s="6">
        <v>43307</v>
      </c>
      <c r="J771" s="7">
        <v>228</v>
      </c>
      <c r="K771" s="8">
        <v>2018</v>
      </c>
      <c r="L771" s="6">
        <v>43787</v>
      </c>
      <c r="M771" s="5"/>
      <c r="N771" s="6">
        <v>43684</v>
      </c>
      <c r="O771" s="3" t="s">
        <v>1660</v>
      </c>
      <c r="P771" s="3" t="s">
        <v>1662</v>
      </c>
      <c r="Q771" s="6">
        <v>43437</v>
      </c>
      <c r="R771" s="46"/>
      <c r="S771" s="46" t="s">
        <v>1380</v>
      </c>
      <c r="T771" s="50" t="s">
        <v>1661</v>
      </c>
      <c r="U771" s="21" t="s">
        <v>1560</v>
      </c>
      <c r="V771" s="260" t="s">
        <v>1551</v>
      </c>
      <c r="W771" s="261">
        <v>43675.485775462963</v>
      </c>
      <c r="X771" s="38" t="s">
        <v>1555</v>
      </c>
    </row>
    <row r="772" spans="1:24" x14ac:dyDescent="0.3">
      <c r="A772" s="2">
        <v>135299</v>
      </c>
      <c r="B772" s="3" t="s">
        <v>102</v>
      </c>
      <c r="C772" s="5" t="s">
        <v>3</v>
      </c>
      <c r="D772" s="25">
        <v>61</v>
      </c>
      <c r="E772" s="26">
        <v>8</v>
      </c>
      <c r="F772" s="16">
        <v>12</v>
      </c>
      <c r="G772" s="22">
        <v>14</v>
      </c>
      <c r="H772" s="22">
        <v>160</v>
      </c>
      <c r="I772" s="6">
        <v>43307</v>
      </c>
      <c r="J772" s="7">
        <v>169</v>
      </c>
      <c r="K772" s="8">
        <v>2017</v>
      </c>
      <c r="L772" s="6">
        <v>43378</v>
      </c>
      <c r="M772" s="5"/>
      <c r="N772" s="6">
        <v>43675</v>
      </c>
      <c r="O772" s="3" t="s">
        <v>1316</v>
      </c>
      <c r="P772" s="3" t="s">
        <v>1662</v>
      </c>
      <c r="Q772" s="6">
        <v>43437</v>
      </c>
      <c r="R772" s="46"/>
      <c r="S772" s="46" t="s">
        <v>1380</v>
      </c>
      <c r="T772" s="50" t="s">
        <v>1661</v>
      </c>
      <c r="U772" s="21" t="s">
        <v>1380</v>
      </c>
      <c r="V772" s="260" t="s">
        <v>1551</v>
      </c>
      <c r="W772" s="261">
        <v>43675.486504629633</v>
      </c>
      <c r="X772" s="38" t="s">
        <v>1555</v>
      </c>
    </row>
    <row r="773" spans="1:24" x14ac:dyDescent="0.3">
      <c r="A773" s="2">
        <v>135299</v>
      </c>
      <c r="B773" s="3" t="s">
        <v>102</v>
      </c>
      <c r="C773" s="5" t="s">
        <v>3</v>
      </c>
      <c r="D773" s="25">
        <v>61</v>
      </c>
      <c r="E773" s="26">
        <v>8</v>
      </c>
      <c r="F773" s="16">
        <v>12</v>
      </c>
      <c r="G773" s="22">
        <v>14</v>
      </c>
      <c r="H773" s="22">
        <v>160</v>
      </c>
      <c r="I773" s="6">
        <v>43307</v>
      </c>
      <c r="J773" s="7">
        <v>228</v>
      </c>
      <c r="K773" s="8">
        <v>2018</v>
      </c>
      <c r="L773" s="6">
        <v>43787</v>
      </c>
      <c r="M773" s="5"/>
      <c r="N773" s="6">
        <v>43684</v>
      </c>
      <c r="O773" s="3" t="s">
        <v>1660</v>
      </c>
      <c r="P773" s="3" t="s">
        <v>1662</v>
      </c>
      <c r="Q773" s="6">
        <v>43437</v>
      </c>
      <c r="R773" s="46"/>
      <c r="S773" s="46" t="s">
        <v>1380</v>
      </c>
      <c r="T773" s="50" t="s">
        <v>1661</v>
      </c>
      <c r="U773" s="21" t="s">
        <v>1560</v>
      </c>
      <c r="V773" s="260" t="s">
        <v>1551</v>
      </c>
      <c r="W773" s="261">
        <v>43675.486562500002</v>
      </c>
      <c r="X773" s="38" t="s">
        <v>1555</v>
      </c>
    </row>
    <row r="774" spans="1:24" x14ac:dyDescent="0.3">
      <c r="A774" s="2">
        <v>135300</v>
      </c>
      <c r="B774" s="3" t="s">
        <v>103</v>
      </c>
      <c r="C774" s="5" t="s">
        <v>3</v>
      </c>
      <c r="D774" s="25">
        <v>61</v>
      </c>
      <c r="E774" s="26">
        <v>8</v>
      </c>
      <c r="F774" s="16">
        <v>12</v>
      </c>
      <c r="G774" s="22">
        <v>10</v>
      </c>
      <c r="H774" s="22">
        <v>110</v>
      </c>
      <c r="I774" s="6">
        <v>43307</v>
      </c>
      <c r="J774" s="7">
        <v>169</v>
      </c>
      <c r="K774" s="8">
        <v>2017</v>
      </c>
      <c r="L774" s="6">
        <v>43378</v>
      </c>
      <c r="M774" s="5"/>
      <c r="N774" s="6">
        <v>43675</v>
      </c>
      <c r="O774" s="3" t="s">
        <v>1316</v>
      </c>
      <c r="P774" s="3" t="s">
        <v>1662</v>
      </c>
      <c r="Q774" s="6">
        <v>43437</v>
      </c>
      <c r="R774" s="46"/>
      <c r="S774" s="46" t="s">
        <v>1380</v>
      </c>
      <c r="T774" s="50" t="s">
        <v>1661</v>
      </c>
      <c r="U774" s="21" t="s">
        <v>1380</v>
      </c>
      <c r="V774" s="260" t="s">
        <v>1551</v>
      </c>
      <c r="W774" s="261">
        <v>43675.486898148149</v>
      </c>
      <c r="X774" s="38" t="s">
        <v>1555</v>
      </c>
    </row>
    <row r="775" spans="1:24" x14ac:dyDescent="0.3">
      <c r="A775" s="2">
        <v>135300</v>
      </c>
      <c r="B775" s="3" t="s">
        <v>103</v>
      </c>
      <c r="C775" s="5" t="s">
        <v>3</v>
      </c>
      <c r="D775" s="25">
        <v>61</v>
      </c>
      <c r="E775" s="26">
        <v>8</v>
      </c>
      <c r="F775" s="16">
        <v>12</v>
      </c>
      <c r="G775" s="22">
        <v>10</v>
      </c>
      <c r="H775" s="22">
        <v>110</v>
      </c>
      <c r="I775" s="6">
        <v>43307</v>
      </c>
      <c r="J775" s="7">
        <v>228</v>
      </c>
      <c r="K775" s="8">
        <v>2018</v>
      </c>
      <c r="L775" s="6">
        <v>43787</v>
      </c>
      <c r="M775" s="5"/>
      <c r="N775" s="6">
        <v>43684</v>
      </c>
      <c r="O775" s="3" t="s">
        <v>1660</v>
      </c>
      <c r="P775" s="3" t="s">
        <v>1662</v>
      </c>
      <c r="Q775" s="6">
        <v>43437</v>
      </c>
      <c r="R775" s="46"/>
      <c r="S775" s="46" t="s">
        <v>1380</v>
      </c>
      <c r="T775" s="50" t="s">
        <v>1661</v>
      </c>
      <c r="U775" s="21" t="s">
        <v>1560</v>
      </c>
      <c r="V775" s="260" t="s">
        <v>1551</v>
      </c>
      <c r="W775" s="261">
        <v>43675.486944444441</v>
      </c>
      <c r="X775" s="38" t="s">
        <v>1555</v>
      </c>
    </row>
    <row r="776" spans="1:24" x14ac:dyDescent="0.3">
      <c r="A776" s="2">
        <v>135301</v>
      </c>
      <c r="B776" s="3" t="s">
        <v>101</v>
      </c>
      <c r="C776" s="5" t="s">
        <v>3</v>
      </c>
      <c r="D776" s="25">
        <v>61</v>
      </c>
      <c r="E776" s="26">
        <v>8</v>
      </c>
      <c r="F776" s="16">
        <v>12</v>
      </c>
      <c r="G776" s="22">
        <v>17</v>
      </c>
      <c r="H776" s="22">
        <v>200</v>
      </c>
      <c r="I776" s="6">
        <v>43307</v>
      </c>
      <c r="J776" s="7">
        <v>169</v>
      </c>
      <c r="K776" s="8">
        <v>2017</v>
      </c>
      <c r="L776" s="6">
        <v>43378</v>
      </c>
      <c r="M776" s="5"/>
      <c r="N776" s="6">
        <v>43675</v>
      </c>
      <c r="O776" s="3" t="s">
        <v>1316</v>
      </c>
      <c r="P776" s="3" t="s">
        <v>1662</v>
      </c>
      <c r="Q776" s="6">
        <v>43437</v>
      </c>
      <c r="R776" s="46"/>
      <c r="S776" s="46" t="s">
        <v>1380</v>
      </c>
      <c r="T776" s="50" t="s">
        <v>1661</v>
      </c>
      <c r="U776" s="21" t="s">
        <v>1380</v>
      </c>
      <c r="V776" s="260" t="s">
        <v>1551</v>
      </c>
      <c r="W776" s="261">
        <v>43675.487233796295</v>
      </c>
      <c r="X776" s="38" t="s">
        <v>1555</v>
      </c>
    </row>
    <row r="777" spans="1:24" x14ac:dyDescent="0.3">
      <c r="A777" s="2">
        <v>135301</v>
      </c>
      <c r="B777" s="3" t="s">
        <v>101</v>
      </c>
      <c r="C777" s="5" t="s">
        <v>3</v>
      </c>
      <c r="D777" s="25">
        <v>61</v>
      </c>
      <c r="E777" s="26">
        <v>8</v>
      </c>
      <c r="F777" s="16">
        <v>12</v>
      </c>
      <c r="G777" s="22">
        <v>17</v>
      </c>
      <c r="H777" s="22">
        <v>200</v>
      </c>
      <c r="I777" s="6">
        <v>43307</v>
      </c>
      <c r="J777" s="7">
        <v>228</v>
      </c>
      <c r="K777" s="8">
        <v>2018</v>
      </c>
      <c r="L777" s="6">
        <v>43787</v>
      </c>
      <c r="M777" s="5"/>
      <c r="N777" s="6">
        <v>43684</v>
      </c>
      <c r="O777" s="3" t="s">
        <v>1660</v>
      </c>
      <c r="P777" s="3" t="s">
        <v>1662</v>
      </c>
      <c r="Q777" s="6">
        <v>43437</v>
      </c>
      <c r="R777" s="46"/>
      <c r="S777" s="46" t="s">
        <v>1380</v>
      </c>
      <c r="T777" s="50" t="s">
        <v>1661</v>
      </c>
      <c r="U777" s="21" t="s">
        <v>1560</v>
      </c>
      <c r="V777" s="260" t="s">
        <v>1551</v>
      </c>
      <c r="W777" s="261">
        <v>43675.487291666665</v>
      </c>
      <c r="X777" s="38" t="s">
        <v>1555</v>
      </c>
    </row>
    <row r="778" spans="1:24" x14ac:dyDescent="0.3">
      <c r="A778" s="2">
        <v>135302</v>
      </c>
      <c r="B778" s="3" t="s">
        <v>106</v>
      </c>
      <c r="C778" s="5" t="s">
        <v>3</v>
      </c>
      <c r="D778" s="25">
        <v>61</v>
      </c>
      <c r="E778" s="26">
        <v>8</v>
      </c>
      <c r="F778" s="16">
        <v>12</v>
      </c>
      <c r="G778" s="22">
        <v>23</v>
      </c>
      <c r="H778" s="22">
        <v>270</v>
      </c>
      <c r="I778" s="6">
        <v>43307</v>
      </c>
      <c r="J778" s="7">
        <v>169</v>
      </c>
      <c r="K778" s="8">
        <v>2017</v>
      </c>
      <c r="L778" s="6">
        <v>43378</v>
      </c>
      <c r="M778" s="5"/>
      <c r="N778" s="6">
        <v>43675</v>
      </c>
      <c r="O778" s="3" t="s">
        <v>1316</v>
      </c>
      <c r="P778" s="3" t="s">
        <v>1662</v>
      </c>
      <c r="Q778" s="6">
        <v>43437</v>
      </c>
      <c r="R778" s="46"/>
      <c r="S778" s="46" t="s">
        <v>1380</v>
      </c>
      <c r="T778" s="50" t="s">
        <v>1661</v>
      </c>
      <c r="U778" s="21" t="s">
        <v>1380</v>
      </c>
      <c r="V778" s="260" t="s">
        <v>1551</v>
      </c>
      <c r="W778" s="261">
        <v>43675.487893518519</v>
      </c>
      <c r="X778" s="38" t="s">
        <v>1555</v>
      </c>
    </row>
    <row r="779" spans="1:24" x14ac:dyDescent="0.3">
      <c r="A779" s="2">
        <v>135302</v>
      </c>
      <c r="B779" s="3" t="s">
        <v>106</v>
      </c>
      <c r="C779" s="5" t="s">
        <v>3</v>
      </c>
      <c r="D779" s="25">
        <v>61</v>
      </c>
      <c r="E779" s="26">
        <v>8</v>
      </c>
      <c r="F779" s="16">
        <v>12</v>
      </c>
      <c r="G779" s="22">
        <v>23</v>
      </c>
      <c r="H779" s="22">
        <v>270</v>
      </c>
      <c r="I779" s="6">
        <v>43307</v>
      </c>
      <c r="J779" s="7">
        <v>228</v>
      </c>
      <c r="K779" s="8">
        <v>2018</v>
      </c>
      <c r="L779" s="6">
        <v>43787</v>
      </c>
      <c r="M779" s="5"/>
      <c r="N779" s="6">
        <v>43684</v>
      </c>
      <c r="O779" s="3" t="s">
        <v>1660</v>
      </c>
      <c r="P779" s="3" t="s">
        <v>1662</v>
      </c>
      <c r="Q779" s="6">
        <v>43437</v>
      </c>
      <c r="R779" s="46"/>
      <c r="S779" s="46" t="s">
        <v>1380</v>
      </c>
      <c r="T779" s="50" t="s">
        <v>1661</v>
      </c>
      <c r="U779" s="21" t="s">
        <v>1560</v>
      </c>
      <c r="V779" s="260" t="s">
        <v>1551</v>
      </c>
      <c r="W779" s="261">
        <v>43675.487951388888</v>
      </c>
      <c r="X779" s="38" t="s">
        <v>1555</v>
      </c>
    </row>
    <row r="780" spans="1:24" x14ac:dyDescent="0.3">
      <c r="A780" s="2">
        <v>135304</v>
      </c>
      <c r="B780" s="3" t="s">
        <v>180</v>
      </c>
      <c r="C780" s="5" t="s">
        <v>3</v>
      </c>
      <c r="D780" s="25">
        <v>61</v>
      </c>
      <c r="E780" s="26">
        <v>8</v>
      </c>
      <c r="F780" s="16">
        <v>12</v>
      </c>
      <c r="G780" s="22">
        <v>25</v>
      </c>
      <c r="H780" s="22">
        <v>300</v>
      </c>
      <c r="I780" s="6">
        <v>43307</v>
      </c>
      <c r="J780" s="7">
        <v>169</v>
      </c>
      <c r="K780" s="8">
        <v>2017</v>
      </c>
      <c r="L780" s="6">
        <v>43378</v>
      </c>
      <c r="M780" s="5"/>
      <c r="N780" s="6">
        <v>43675</v>
      </c>
      <c r="O780" s="3" t="s">
        <v>1316</v>
      </c>
      <c r="P780" s="3" t="s">
        <v>1662</v>
      </c>
      <c r="Q780" s="6">
        <v>43437</v>
      </c>
      <c r="R780" s="46"/>
      <c r="S780" s="46" t="s">
        <v>1380</v>
      </c>
      <c r="T780" s="50" t="s">
        <v>1661</v>
      </c>
      <c r="U780" s="21" t="s">
        <v>1380</v>
      </c>
      <c r="V780" s="260" t="s">
        <v>1551</v>
      </c>
      <c r="W780" s="261">
        <v>43675.488275462965</v>
      </c>
      <c r="X780" s="38" t="s">
        <v>1555</v>
      </c>
    </row>
    <row r="781" spans="1:24" x14ac:dyDescent="0.3">
      <c r="A781" s="2">
        <v>135304</v>
      </c>
      <c r="B781" s="3" t="s">
        <v>180</v>
      </c>
      <c r="C781" s="5" t="s">
        <v>3</v>
      </c>
      <c r="D781" s="25">
        <v>61</v>
      </c>
      <c r="E781" s="26">
        <v>8</v>
      </c>
      <c r="F781" s="16">
        <v>12</v>
      </c>
      <c r="G781" s="22">
        <v>25</v>
      </c>
      <c r="H781" s="22">
        <v>300</v>
      </c>
      <c r="I781" s="6">
        <v>43307</v>
      </c>
      <c r="J781" s="7">
        <v>228</v>
      </c>
      <c r="K781" s="8">
        <v>2018</v>
      </c>
      <c r="L781" s="6">
        <v>43787</v>
      </c>
      <c r="M781" s="5"/>
      <c r="N781" s="6">
        <v>43684</v>
      </c>
      <c r="O781" s="3" t="s">
        <v>1660</v>
      </c>
      <c r="P781" s="3" t="s">
        <v>1662</v>
      </c>
      <c r="Q781" s="6">
        <v>43437</v>
      </c>
      <c r="R781" s="46"/>
      <c r="S781" s="46" t="s">
        <v>1380</v>
      </c>
      <c r="T781" s="50" t="s">
        <v>1661</v>
      </c>
      <c r="U781" s="21" t="s">
        <v>1560</v>
      </c>
      <c r="V781" s="260" t="s">
        <v>1551</v>
      </c>
      <c r="W781" s="261">
        <v>43675.488333333335</v>
      </c>
      <c r="X781" s="38" t="s">
        <v>1555</v>
      </c>
    </row>
    <row r="782" spans="1:24" x14ac:dyDescent="0.3">
      <c r="A782" s="2">
        <v>135414</v>
      </c>
      <c r="B782" s="3" t="s">
        <v>251</v>
      </c>
      <c r="C782" s="5" t="s">
        <v>3</v>
      </c>
      <c r="D782" s="25">
        <v>61</v>
      </c>
      <c r="E782" s="26">
        <v>14</v>
      </c>
      <c r="F782" s="16">
        <v>12</v>
      </c>
      <c r="G782" s="22">
        <v>34</v>
      </c>
      <c r="H782" s="22">
        <v>400</v>
      </c>
      <c r="I782" s="6">
        <v>43307</v>
      </c>
      <c r="J782" s="7">
        <v>169</v>
      </c>
      <c r="K782" s="8">
        <v>2017</v>
      </c>
      <c r="L782" s="6">
        <v>43378</v>
      </c>
      <c r="M782" s="5"/>
      <c r="N782" s="6">
        <v>43675</v>
      </c>
      <c r="O782" s="3" t="s">
        <v>1316</v>
      </c>
      <c r="P782" s="3" t="s">
        <v>1662</v>
      </c>
      <c r="Q782" s="6">
        <v>43437</v>
      </c>
      <c r="R782" s="46"/>
      <c r="S782" s="46" t="s">
        <v>1380</v>
      </c>
      <c r="T782" s="50" t="s">
        <v>1661</v>
      </c>
      <c r="U782" s="21" t="s">
        <v>1380</v>
      </c>
      <c r="V782" s="260" t="s">
        <v>1551</v>
      </c>
      <c r="W782" s="261">
        <v>43675.490081018521</v>
      </c>
      <c r="X782" s="38" t="s">
        <v>1555</v>
      </c>
    </row>
    <row r="783" spans="1:24" x14ac:dyDescent="0.3">
      <c r="A783" s="2">
        <v>136037</v>
      </c>
      <c r="B783" s="3" t="s">
        <v>1084</v>
      </c>
      <c r="C783" s="5" t="s">
        <v>97</v>
      </c>
      <c r="D783" s="25">
        <v>76</v>
      </c>
      <c r="E783" s="26">
        <v>3</v>
      </c>
      <c r="F783" s="16">
        <v>12</v>
      </c>
      <c r="G783" s="22">
        <v>8.3333333333333339</v>
      </c>
      <c r="H783" s="76">
        <v>100</v>
      </c>
      <c r="I783" s="6">
        <v>43434</v>
      </c>
      <c r="J783" s="7">
        <v>34</v>
      </c>
      <c r="K783" s="8">
        <v>2018</v>
      </c>
      <c r="L783" s="6">
        <v>43515</v>
      </c>
      <c r="M783" s="5"/>
      <c r="N783" s="6">
        <v>43606</v>
      </c>
      <c r="O783" s="3" t="s">
        <v>1357</v>
      </c>
      <c r="P783" s="3" t="s">
        <v>1557</v>
      </c>
      <c r="Q783" s="6">
        <v>43605</v>
      </c>
      <c r="R783" s="46"/>
      <c r="S783" s="46"/>
      <c r="T783" s="21"/>
      <c r="U783" s="21" t="s">
        <v>1535</v>
      </c>
      <c r="V783" s="260" t="s">
        <v>1551</v>
      </c>
      <c r="W783" s="261">
        <v>43606.671423611115</v>
      </c>
      <c r="X783" s="38" t="s">
        <v>1555</v>
      </c>
    </row>
    <row r="784" spans="1:24" x14ac:dyDescent="0.3">
      <c r="A784" s="2">
        <v>136038</v>
      </c>
      <c r="B784" s="3" t="s">
        <v>1085</v>
      </c>
      <c r="C784" s="5" t="s">
        <v>97</v>
      </c>
      <c r="D784" s="25">
        <v>76</v>
      </c>
      <c r="E784" s="26">
        <v>3</v>
      </c>
      <c r="F784" s="16">
        <v>12</v>
      </c>
      <c r="G784" s="22">
        <v>12.5</v>
      </c>
      <c r="H784" s="22">
        <v>150</v>
      </c>
      <c r="I784" s="6">
        <v>43434</v>
      </c>
      <c r="J784" s="7">
        <v>34</v>
      </c>
      <c r="K784" s="8">
        <v>2018</v>
      </c>
      <c r="L784" s="6">
        <v>43515</v>
      </c>
      <c r="M784" s="5"/>
      <c r="N784" s="6">
        <v>43606</v>
      </c>
      <c r="O784" s="3" t="s">
        <v>1357</v>
      </c>
      <c r="P784" s="3" t="s">
        <v>1557</v>
      </c>
      <c r="Q784" s="6">
        <v>43605</v>
      </c>
      <c r="R784" s="46"/>
      <c r="S784" s="46"/>
      <c r="T784" s="21"/>
      <c r="U784" s="21" t="s">
        <v>1535</v>
      </c>
      <c r="V784" s="260" t="s">
        <v>1551</v>
      </c>
      <c r="W784" s="261">
        <v>43606.674560185187</v>
      </c>
      <c r="X784" s="38" t="s">
        <v>1555</v>
      </c>
    </row>
    <row r="785" spans="1:24" x14ac:dyDescent="0.3">
      <c r="A785" s="2">
        <v>136039</v>
      </c>
      <c r="B785" s="3" t="s">
        <v>1086</v>
      </c>
      <c r="C785" s="5" t="s">
        <v>97</v>
      </c>
      <c r="D785" s="25">
        <v>76</v>
      </c>
      <c r="E785" s="26">
        <v>3</v>
      </c>
      <c r="F785" s="16">
        <v>12</v>
      </c>
      <c r="G785" s="22">
        <v>12.5</v>
      </c>
      <c r="H785" s="22">
        <v>150</v>
      </c>
      <c r="I785" s="6">
        <v>43434</v>
      </c>
      <c r="J785" s="7">
        <v>34</v>
      </c>
      <c r="K785" s="8">
        <v>2018</v>
      </c>
      <c r="L785" s="6">
        <v>43515</v>
      </c>
      <c r="M785" s="5"/>
      <c r="N785" s="6">
        <v>43606</v>
      </c>
      <c r="O785" s="3" t="s">
        <v>1357</v>
      </c>
      <c r="P785" s="3" t="s">
        <v>1557</v>
      </c>
      <c r="Q785" s="6">
        <v>43605</v>
      </c>
      <c r="R785" s="46"/>
      <c r="S785" s="46"/>
      <c r="T785" s="21"/>
      <c r="U785" s="21" t="s">
        <v>1535</v>
      </c>
      <c r="V785" s="260" t="s">
        <v>1551</v>
      </c>
      <c r="W785" s="261">
        <v>43606.675613425927</v>
      </c>
      <c r="X785" s="38" t="s">
        <v>1555</v>
      </c>
    </row>
    <row r="786" spans="1:24" x14ac:dyDescent="0.3">
      <c r="A786" s="2">
        <v>136040</v>
      </c>
      <c r="B786" s="3" t="s">
        <v>1087</v>
      </c>
      <c r="C786" s="5" t="s">
        <v>97</v>
      </c>
      <c r="D786" s="25">
        <v>76</v>
      </c>
      <c r="E786" s="26">
        <v>3</v>
      </c>
      <c r="F786" s="16">
        <v>12</v>
      </c>
      <c r="G786" s="22">
        <v>21.666666666666668</v>
      </c>
      <c r="H786" s="22">
        <v>260</v>
      </c>
      <c r="I786" s="6">
        <v>43434</v>
      </c>
      <c r="J786" s="7">
        <v>34</v>
      </c>
      <c r="K786" s="8">
        <v>2018</v>
      </c>
      <c r="L786" s="6">
        <v>43515</v>
      </c>
      <c r="M786" s="5"/>
      <c r="N786" s="6">
        <v>43606</v>
      </c>
      <c r="O786" s="3" t="s">
        <v>1357</v>
      </c>
      <c r="P786" s="3" t="s">
        <v>1557</v>
      </c>
      <c r="Q786" s="6">
        <v>43605</v>
      </c>
      <c r="R786" s="46"/>
      <c r="S786" s="46"/>
      <c r="T786" s="21"/>
      <c r="U786" s="21" t="s">
        <v>1535</v>
      </c>
      <c r="V786" s="260" t="s">
        <v>1551</v>
      </c>
      <c r="W786" s="261">
        <v>43606.678888888891</v>
      </c>
      <c r="X786" s="38" t="s">
        <v>1555</v>
      </c>
    </row>
    <row r="787" spans="1:24" x14ac:dyDescent="0.3">
      <c r="A787" s="2">
        <v>136082</v>
      </c>
      <c r="B787" s="3" t="s">
        <v>1108</v>
      </c>
      <c r="C787" s="5" t="s">
        <v>17</v>
      </c>
      <c r="D787" s="25">
        <v>55</v>
      </c>
      <c r="E787" s="26">
        <v>37</v>
      </c>
      <c r="F787" s="16">
        <v>12</v>
      </c>
      <c r="G787" s="22">
        <v>17</v>
      </c>
      <c r="H787" s="22">
        <v>200</v>
      </c>
      <c r="I787" s="6">
        <v>43454</v>
      </c>
      <c r="J787" s="7">
        <v>78</v>
      </c>
      <c r="K787" s="8">
        <v>2018</v>
      </c>
      <c r="L787" s="6">
        <v>43549</v>
      </c>
      <c r="M787" s="5"/>
      <c r="N787" s="6">
        <v>43683</v>
      </c>
      <c r="O787" s="3" t="s">
        <v>1960</v>
      </c>
      <c r="P787" s="3" t="s">
        <v>1534</v>
      </c>
      <c r="Q787" s="6">
        <v>43634</v>
      </c>
      <c r="R787" s="46"/>
      <c r="S787" s="46" t="s">
        <v>1380</v>
      </c>
      <c r="T787" s="50" t="s">
        <v>1815</v>
      </c>
      <c r="U787" s="21" t="s">
        <v>1110</v>
      </c>
      <c r="V787" s="260" t="s">
        <v>1551</v>
      </c>
      <c r="W787" s="261">
        <v>43683.42391203704</v>
      </c>
      <c r="X787" s="38" t="s">
        <v>1555</v>
      </c>
    </row>
    <row r="788" spans="1:24" x14ac:dyDescent="0.3">
      <c r="A788" s="2">
        <v>136083</v>
      </c>
      <c r="B788" s="3" t="s">
        <v>1109</v>
      </c>
      <c r="C788" s="5" t="s">
        <v>17</v>
      </c>
      <c r="D788" s="25">
        <v>55</v>
      </c>
      <c r="E788" s="26">
        <v>37</v>
      </c>
      <c r="F788" s="16">
        <v>12</v>
      </c>
      <c r="G788" s="22">
        <v>25</v>
      </c>
      <c r="H788" s="22">
        <v>300</v>
      </c>
      <c r="I788" s="6">
        <v>43454</v>
      </c>
      <c r="J788" s="7">
        <v>78</v>
      </c>
      <c r="K788" s="8">
        <v>2018</v>
      </c>
      <c r="L788" s="6">
        <v>43549</v>
      </c>
      <c r="M788" s="5"/>
      <c r="N788" s="6">
        <v>43683</v>
      </c>
      <c r="O788" s="3" t="s">
        <v>1960</v>
      </c>
      <c r="P788" s="3" t="s">
        <v>1534</v>
      </c>
      <c r="Q788" s="6">
        <v>43634</v>
      </c>
      <c r="R788" s="46"/>
      <c r="S788" s="46" t="s">
        <v>1380</v>
      </c>
      <c r="T788" s="50" t="s">
        <v>1815</v>
      </c>
      <c r="U788" s="21" t="s">
        <v>1110</v>
      </c>
      <c r="V788" s="260" t="s">
        <v>1551</v>
      </c>
      <c r="W788" s="261">
        <v>43683.424803240741</v>
      </c>
      <c r="X788" s="38" t="s">
        <v>1555</v>
      </c>
    </row>
    <row r="789" spans="1:24" x14ac:dyDescent="0.3">
      <c r="A789" s="2">
        <v>58706</v>
      </c>
      <c r="B789" s="3" t="s">
        <v>366</v>
      </c>
      <c r="C789" s="5" t="s">
        <v>3</v>
      </c>
      <c r="D789" s="25">
        <v>74</v>
      </c>
      <c r="E789" s="26">
        <v>3</v>
      </c>
      <c r="F789" s="16">
        <v>12</v>
      </c>
      <c r="G789" s="22">
        <v>17</v>
      </c>
      <c r="H789" s="22">
        <v>200</v>
      </c>
      <c r="I789" s="6">
        <v>43607</v>
      </c>
      <c r="J789" s="7"/>
      <c r="K789" s="8"/>
      <c r="L789" s="6"/>
      <c r="M789" s="5"/>
      <c r="N789" s="6">
        <v>43685</v>
      </c>
      <c r="O789" s="3" t="s">
        <v>1333</v>
      </c>
      <c r="P789" s="3" t="s">
        <v>2021</v>
      </c>
      <c r="Q789" s="6">
        <v>43677</v>
      </c>
      <c r="R789" s="46"/>
      <c r="S789" s="46" t="s">
        <v>1380</v>
      </c>
      <c r="T789" s="50" t="s">
        <v>1887</v>
      </c>
      <c r="U789" s="21" t="s">
        <v>1380</v>
      </c>
      <c r="V789" s="260" t="s">
        <v>1551</v>
      </c>
      <c r="W789" s="261">
        <v>43685.615787037037</v>
      </c>
      <c r="X789" s="38" t="s">
        <v>1555</v>
      </c>
    </row>
    <row r="790" spans="1:24" x14ac:dyDescent="0.3">
      <c r="A790" s="2">
        <v>16363</v>
      </c>
      <c r="B790" s="3" t="s">
        <v>346</v>
      </c>
      <c r="C790" s="5" t="s">
        <v>3</v>
      </c>
      <c r="D790" s="25">
        <v>74</v>
      </c>
      <c r="E790" s="26">
        <v>8</v>
      </c>
      <c r="F790" s="16">
        <v>12</v>
      </c>
      <c r="G790" s="22">
        <v>13</v>
      </c>
      <c r="H790" s="22">
        <v>150</v>
      </c>
      <c r="I790" s="6">
        <v>43353</v>
      </c>
      <c r="J790" s="7">
        <v>127</v>
      </c>
      <c r="K790" s="8">
        <v>2017</v>
      </c>
      <c r="L790" s="6">
        <v>43325</v>
      </c>
      <c r="M790" s="5"/>
      <c r="N790" s="6">
        <v>43685</v>
      </c>
      <c r="O790" s="3" t="s">
        <v>1633</v>
      </c>
      <c r="P790" s="3" t="s">
        <v>1635</v>
      </c>
      <c r="Q790" s="6">
        <v>43371</v>
      </c>
      <c r="R790" s="46"/>
      <c r="S790" s="46" t="s">
        <v>1380</v>
      </c>
      <c r="T790" s="50" t="s">
        <v>1634</v>
      </c>
      <c r="U790" s="21" t="s">
        <v>1560</v>
      </c>
      <c r="V790" s="260" t="s">
        <v>1551</v>
      </c>
      <c r="W790" s="261">
        <v>43685.620659722219</v>
      </c>
      <c r="X790" s="38" t="s">
        <v>1555</v>
      </c>
    </row>
    <row r="791" spans="1:24" x14ac:dyDescent="0.3">
      <c r="A791" s="2">
        <v>16365</v>
      </c>
      <c r="B791" s="3" t="s">
        <v>347</v>
      </c>
      <c r="C791" s="5" t="s">
        <v>3</v>
      </c>
      <c r="D791" s="25">
        <v>74</v>
      </c>
      <c r="E791" s="26">
        <v>8</v>
      </c>
      <c r="F791" s="16">
        <v>12</v>
      </c>
      <c r="G791" s="22">
        <v>25</v>
      </c>
      <c r="H791" s="22">
        <v>300</v>
      </c>
      <c r="I791" s="6">
        <v>43353</v>
      </c>
      <c r="J791" s="7">
        <v>127</v>
      </c>
      <c r="K791" s="8">
        <v>2017</v>
      </c>
      <c r="L791" s="6">
        <v>43325</v>
      </c>
      <c r="M791" s="5"/>
      <c r="N791" s="6">
        <v>43685</v>
      </c>
      <c r="O791" s="3" t="s">
        <v>1633</v>
      </c>
      <c r="P791" s="3" t="s">
        <v>1635</v>
      </c>
      <c r="Q791" s="6">
        <v>43371</v>
      </c>
      <c r="R791" s="46"/>
      <c r="S791" s="46" t="s">
        <v>1380</v>
      </c>
      <c r="T791" s="50" t="s">
        <v>1634</v>
      </c>
      <c r="U791" s="21" t="s">
        <v>1560</v>
      </c>
      <c r="V791" s="260" t="s">
        <v>1551</v>
      </c>
      <c r="W791" s="261">
        <v>43685.622013888889</v>
      </c>
      <c r="X791" s="38" t="s">
        <v>1555</v>
      </c>
    </row>
    <row r="792" spans="1:24" x14ac:dyDescent="0.3">
      <c r="A792" s="2">
        <v>48178</v>
      </c>
      <c r="B792" s="3" t="s">
        <v>349</v>
      </c>
      <c r="C792" s="5" t="s">
        <v>3</v>
      </c>
      <c r="D792" s="25">
        <v>74</v>
      </c>
      <c r="E792" s="26">
        <v>8</v>
      </c>
      <c r="F792" s="16">
        <v>12</v>
      </c>
      <c r="G792" s="22">
        <v>0</v>
      </c>
      <c r="H792" s="22">
        <v>0</v>
      </c>
      <c r="I792" s="6">
        <v>43353</v>
      </c>
      <c r="J792" s="7">
        <v>127</v>
      </c>
      <c r="K792" s="8">
        <v>2017</v>
      </c>
      <c r="L792" s="6">
        <v>43325</v>
      </c>
      <c r="M792" s="5"/>
      <c r="N792" s="6">
        <v>43685</v>
      </c>
      <c r="O792" s="3" t="s">
        <v>1333</v>
      </c>
      <c r="P792" s="3" t="s">
        <v>1635</v>
      </c>
      <c r="Q792" s="6">
        <v>43371</v>
      </c>
      <c r="R792" s="46"/>
      <c r="S792" s="46" t="s">
        <v>1380</v>
      </c>
      <c r="T792" s="50" t="s">
        <v>1634</v>
      </c>
      <c r="U792" s="21" t="s">
        <v>1522</v>
      </c>
      <c r="V792" s="260" t="s">
        <v>1551</v>
      </c>
      <c r="W792" s="261">
        <v>43685.623240740744</v>
      </c>
      <c r="X792" s="38" t="s">
        <v>1555</v>
      </c>
    </row>
    <row r="793" spans="1:24" x14ac:dyDescent="0.3">
      <c r="A793" s="2">
        <v>109944</v>
      </c>
      <c r="B793" s="3" t="s">
        <v>90</v>
      </c>
      <c r="C793" s="5" t="s">
        <v>3</v>
      </c>
      <c r="D793" s="25">
        <v>74</v>
      </c>
      <c r="E793" s="26">
        <v>8</v>
      </c>
      <c r="F793" s="16">
        <v>12</v>
      </c>
      <c r="G793" s="22">
        <v>49</v>
      </c>
      <c r="H793" s="22">
        <v>580</v>
      </c>
      <c r="I793" s="6">
        <v>43353</v>
      </c>
      <c r="J793" s="7">
        <v>127</v>
      </c>
      <c r="K793" s="8">
        <v>2017</v>
      </c>
      <c r="L793" s="6">
        <v>43325</v>
      </c>
      <c r="M793" s="5"/>
      <c r="N793" s="6">
        <v>43685</v>
      </c>
      <c r="O793" s="3" t="s">
        <v>1333</v>
      </c>
      <c r="P793" s="3" t="s">
        <v>1635</v>
      </c>
      <c r="Q793" s="6">
        <v>43371</v>
      </c>
      <c r="R793" s="46">
        <v>2</v>
      </c>
      <c r="S793" s="46" t="s">
        <v>1953</v>
      </c>
      <c r="T793" s="50" t="s">
        <v>1634</v>
      </c>
      <c r="U793" s="21" t="s">
        <v>1380</v>
      </c>
      <c r="V793" s="260" t="s">
        <v>1551</v>
      </c>
      <c r="W793" s="261">
        <v>43685.628912037035</v>
      </c>
      <c r="X793" s="38" t="s">
        <v>1555</v>
      </c>
    </row>
    <row r="794" spans="1:24" x14ac:dyDescent="0.3">
      <c r="A794" s="2">
        <v>26215</v>
      </c>
      <c r="B794" s="3" t="s">
        <v>92</v>
      </c>
      <c r="C794" s="5" t="s">
        <v>3</v>
      </c>
      <c r="D794" s="25">
        <v>74</v>
      </c>
      <c r="E794" s="26">
        <v>9</v>
      </c>
      <c r="F794" s="16">
        <v>12</v>
      </c>
      <c r="G794" s="22">
        <v>5</v>
      </c>
      <c r="H794" s="22">
        <v>50</v>
      </c>
      <c r="I794" s="6">
        <v>43353</v>
      </c>
      <c r="J794" s="7">
        <v>127</v>
      </c>
      <c r="K794" s="8">
        <v>2017</v>
      </c>
      <c r="L794" s="6">
        <v>43325</v>
      </c>
      <c r="M794" s="5"/>
      <c r="N794" s="6">
        <v>43685</v>
      </c>
      <c r="O794" s="3" t="s">
        <v>1333</v>
      </c>
      <c r="P794" s="3" t="s">
        <v>1712</v>
      </c>
      <c r="Q794" s="6">
        <v>43497</v>
      </c>
      <c r="R794" s="46"/>
      <c r="S794" s="46" t="s">
        <v>1380</v>
      </c>
      <c r="T794" s="50" t="s">
        <v>1711</v>
      </c>
      <c r="U794" s="21" t="s">
        <v>1380</v>
      </c>
      <c r="V794" s="260" t="s">
        <v>1551</v>
      </c>
      <c r="W794" s="261">
        <v>43685.630370370367</v>
      </c>
      <c r="X794" s="38" t="s">
        <v>1555</v>
      </c>
    </row>
    <row r="795" spans="1:24" x14ac:dyDescent="0.3">
      <c r="A795" s="2">
        <v>76582</v>
      </c>
      <c r="B795" s="3" t="s">
        <v>350</v>
      </c>
      <c r="C795" s="5" t="s">
        <v>3</v>
      </c>
      <c r="D795" s="25">
        <v>74</v>
      </c>
      <c r="E795" s="26">
        <v>9</v>
      </c>
      <c r="F795" s="16">
        <v>12</v>
      </c>
      <c r="G795" s="22">
        <v>0</v>
      </c>
      <c r="H795" s="22">
        <v>0</v>
      </c>
      <c r="I795" s="6">
        <v>43353</v>
      </c>
      <c r="J795" s="7">
        <v>127</v>
      </c>
      <c r="K795" s="8">
        <v>2017</v>
      </c>
      <c r="L795" s="6">
        <v>43325</v>
      </c>
      <c r="M795" s="5"/>
      <c r="N795" s="6">
        <v>43685</v>
      </c>
      <c r="O795" s="3" t="s">
        <v>1333</v>
      </c>
      <c r="P795" s="3" t="s">
        <v>1712</v>
      </c>
      <c r="Q795" s="6">
        <v>43497</v>
      </c>
      <c r="R795" s="46"/>
      <c r="S795" s="46" t="s">
        <v>1380</v>
      </c>
      <c r="T795" s="50" t="s">
        <v>1711</v>
      </c>
      <c r="U795" s="21" t="s">
        <v>1935</v>
      </c>
      <c r="V795" s="260" t="s">
        <v>1551</v>
      </c>
      <c r="W795" s="261">
        <v>43685.63177083333</v>
      </c>
      <c r="X795" s="38" t="s">
        <v>1555</v>
      </c>
    </row>
    <row r="796" spans="1:24" x14ac:dyDescent="0.3">
      <c r="A796" s="2">
        <v>76583</v>
      </c>
      <c r="B796" s="3" t="s">
        <v>93</v>
      </c>
      <c r="C796" s="5" t="s">
        <v>3</v>
      </c>
      <c r="D796" s="25">
        <v>74</v>
      </c>
      <c r="E796" s="26">
        <v>9</v>
      </c>
      <c r="F796" s="16">
        <v>12</v>
      </c>
      <c r="G796" s="22">
        <v>18</v>
      </c>
      <c r="H796" s="22">
        <v>210</v>
      </c>
      <c r="I796" s="6">
        <v>43353</v>
      </c>
      <c r="J796" s="7"/>
      <c r="K796" s="8"/>
      <c r="L796" s="6"/>
      <c r="M796" s="5"/>
      <c r="N796" s="6">
        <v>43685</v>
      </c>
      <c r="O796" s="3" t="s">
        <v>1333</v>
      </c>
      <c r="P796" s="3"/>
      <c r="Q796" s="6" t="s">
        <v>1380</v>
      </c>
      <c r="R796" s="46"/>
      <c r="S796" s="46" t="s">
        <v>1380</v>
      </c>
      <c r="T796" s="50" t="s">
        <v>1380</v>
      </c>
      <c r="U796" s="21" t="s">
        <v>1380</v>
      </c>
      <c r="V796" s="260" t="s">
        <v>1551</v>
      </c>
      <c r="W796" s="261">
        <v>43606.696840277778</v>
      </c>
      <c r="X796" s="38" t="s">
        <v>1555</v>
      </c>
    </row>
    <row r="797" spans="1:24" x14ac:dyDescent="0.3">
      <c r="A797" s="2">
        <v>76583</v>
      </c>
      <c r="B797" s="3" t="s">
        <v>93</v>
      </c>
      <c r="C797" s="5" t="s">
        <v>3</v>
      </c>
      <c r="D797" s="25">
        <v>74</v>
      </c>
      <c r="E797" s="26">
        <v>9</v>
      </c>
      <c r="F797" s="16">
        <v>12</v>
      </c>
      <c r="G797" s="22">
        <v>17</v>
      </c>
      <c r="H797" s="22">
        <v>200</v>
      </c>
      <c r="I797" s="6">
        <v>43353</v>
      </c>
      <c r="J797" s="7">
        <v>127</v>
      </c>
      <c r="K797" s="8">
        <v>2017</v>
      </c>
      <c r="L797" s="6">
        <v>43325</v>
      </c>
      <c r="M797" s="5"/>
      <c r="N797" s="6">
        <v>43685</v>
      </c>
      <c r="O797" s="3" t="s">
        <v>1333</v>
      </c>
      <c r="P797" s="3" t="s">
        <v>1712</v>
      </c>
      <c r="Q797" s="6">
        <v>43497</v>
      </c>
      <c r="R797" s="46"/>
      <c r="S797" s="46" t="s">
        <v>1380</v>
      </c>
      <c r="T797" s="50" t="s">
        <v>1711</v>
      </c>
      <c r="U797" s="21" t="s">
        <v>1380</v>
      </c>
      <c r="V797" s="260" t="s">
        <v>1551</v>
      </c>
      <c r="W797" s="261">
        <v>43685.632349537038</v>
      </c>
      <c r="X797" s="38" t="s">
        <v>1555</v>
      </c>
    </row>
    <row r="798" spans="1:24" x14ac:dyDescent="0.3">
      <c r="A798" s="2">
        <v>106970</v>
      </c>
      <c r="B798" s="3" t="s">
        <v>354</v>
      </c>
      <c r="C798" s="5" t="s">
        <v>3</v>
      </c>
      <c r="D798" s="25"/>
      <c r="E798" s="26"/>
      <c r="F798" s="16">
        <v>12</v>
      </c>
      <c r="G798" s="22">
        <v>0</v>
      </c>
      <c r="H798" s="22">
        <v>0</v>
      </c>
      <c r="I798" s="6">
        <v>43279</v>
      </c>
      <c r="J798" s="7"/>
      <c r="K798" s="8"/>
      <c r="L798" s="6"/>
      <c r="M798" s="5"/>
      <c r="N798" s="6">
        <v>43685</v>
      </c>
      <c r="O798" s="3" t="s">
        <v>1333</v>
      </c>
      <c r="P798" s="3"/>
      <c r="Q798" s="6" t="s">
        <v>1380</v>
      </c>
      <c r="R798" s="46"/>
      <c r="S798" s="46" t="s">
        <v>1380</v>
      </c>
      <c r="T798" s="50" t="s">
        <v>1380</v>
      </c>
      <c r="U798" s="21" t="s">
        <v>1935</v>
      </c>
      <c r="V798" s="260" t="s">
        <v>1551</v>
      </c>
      <c r="W798" s="261">
        <v>43591.434733796297</v>
      </c>
      <c r="X798" s="38" t="s">
        <v>1555</v>
      </c>
    </row>
    <row r="799" spans="1:24" x14ac:dyDescent="0.3">
      <c r="A799" s="2">
        <v>106971</v>
      </c>
      <c r="B799" s="3" t="s">
        <v>355</v>
      </c>
      <c r="C799" s="5" t="s">
        <v>3</v>
      </c>
      <c r="D799" s="25"/>
      <c r="E799" s="26"/>
      <c r="F799" s="16">
        <v>12</v>
      </c>
      <c r="G799" s="22">
        <v>0</v>
      </c>
      <c r="H799" s="22">
        <v>0</v>
      </c>
      <c r="I799" s="6">
        <v>43279</v>
      </c>
      <c r="J799" s="7"/>
      <c r="K799" s="8"/>
      <c r="L799" s="6"/>
      <c r="M799" s="5"/>
      <c r="N799" s="6">
        <v>43685</v>
      </c>
      <c r="O799" s="3" t="s">
        <v>1333</v>
      </c>
      <c r="P799" s="3"/>
      <c r="Q799" s="6" t="s">
        <v>1380</v>
      </c>
      <c r="R799" s="46"/>
      <c r="S799" s="46" t="s">
        <v>1380</v>
      </c>
      <c r="T799" s="50" t="s">
        <v>1380</v>
      </c>
      <c r="U799" s="21" t="s">
        <v>1935</v>
      </c>
      <c r="V799" s="260" t="s">
        <v>1551</v>
      </c>
      <c r="W799" s="261">
        <v>43591.434733796297</v>
      </c>
      <c r="X799" s="38" t="s">
        <v>1555</v>
      </c>
    </row>
    <row r="800" spans="1:24" x14ac:dyDescent="0.3">
      <c r="A800" s="2">
        <v>106972</v>
      </c>
      <c r="B800" s="3" t="s">
        <v>356</v>
      </c>
      <c r="C800" s="5" t="s">
        <v>3</v>
      </c>
      <c r="D800" s="25"/>
      <c r="E800" s="26"/>
      <c r="F800" s="16">
        <v>12</v>
      </c>
      <c r="G800" s="22">
        <v>0</v>
      </c>
      <c r="H800" s="22">
        <v>0</v>
      </c>
      <c r="I800" s="6">
        <v>43279</v>
      </c>
      <c r="J800" s="7"/>
      <c r="K800" s="8"/>
      <c r="L800" s="6"/>
      <c r="M800" s="5"/>
      <c r="N800" s="6">
        <v>43685</v>
      </c>
      <c r="O800" s="3" t="s">
        <v>1333</v>
      </c>
      <c r="P800" s="3"/>
      <c r="Q800" s="6" t="s">
        <v>1380</v>
      </c>
      <c r="R800" s="46"/>
      <c r="S800" s="46" t="s">
        <v>1380</v>
      </c>
      <c r="T800" s="50" t="s">
        <v>1380</v>
      </c>
      <c r="U800" s="21" t="s">
        <v>1935</v>
      </c>
      <c r="V800" s="260" t="s">
        <v>1551</v>
      </c>
      <c r="W800" s="261">
        <v>43591.434733796297</v>
      </c>
      <c r="X800" s="38" t="s">
        <v>1555</v>
      </c>
    </row>
    <row r="801" spans="1:24" x14ac:dyDescent="0.3">
      <c r="A801" s="2">
        <v>74909</v>
      </c>
      <c r="B801" s="3" t="s">
        <v>357</v>
      </c>
      <c r="C801" s="5" t="s">
        <v>3</v>
      </c>
      <c r="D801" s="25">
        <v>74</v>
      </c>
      <c r="E801" s="26">
        <v>3</v>
      </c>
      <c r="F801" s="16">
        <v>12</v>
      </c>
      <c r="G801" s="22">
        <v>0</v>
      </c>
      <c r="H801" s="22">
        <v>0</v>
      </c>
      <c r="I801" s="6">
        <v>43353</v>
      </c>
      <c r="J801" s="7">
        <v>127</v>
      </c>
      <c r="K801" s="8">
        <v>2017</v>
      </c>
      <c r="L801" s="6">
        <v>43325</v>
      </c>
      <c r="M801" s="5"/>
      <c r="N801" s="6">
        <v>43685</v>
      </c>
      <c r="O801" s="3" t="s">
        <v>1333</v>
      </c>
      <c r="P801" s="3" t="s">
        <v>1635</v>
      </c>
      <c r="Q801" s="6">
        <v>43371</v>
      </c>
      <c r="R801" s="46"/>
      <c r="S801" s="46" t="s">
        <v>1380</v>
      </c>
      <c r="T801" s="50" t="s">
        <v>1634</v>
      </c>
      <c r="U801" s="21" t="s">
        <v>1935</v>
      </c>
      <c r="V801" s="260" t="s">
        <v>1551</v>
      </c>
      <c r="W801" s="261">
        <v>43685.638472222221</v>
      </c>
      <c r="X801" s="38" t="s">
        <v>1555</v>
      </c>
    </row>
    <row r="802" spans="1:24" x14ac:dyDescent="0.3">
      <c r="A802" s="2">
        <v>74909</v>
      </c>
      <c r="B802" s="3" t="s">
        <v>357</v>
      </c>
      <c r="C802" s="5" t="s">
        <v>3</v>
      </c>
      <c r="D802" s="25">
        <v>74</v>
      </c>
      <c r="E802" s="26">
        <v>3</v>
      </c>
      <c r="F802" s="16">
        <v>12</v>
      </c>
      <c r="G802" s="22">
        <v>0</v>
      </c>
      <c r="H802" s="22">
        <v>0</v>
      </c>
      <c r="I802" s="6">
        <v>43353</v>
      </c>
      <c r="J802" s="7">
        <v>127</v>
      </c>
      <c r="K802" s="8">
        <v>2017</v>
      </c>
      <c r="L802" s="6">
        <v>43325</v>
      </c>
      <c r="M802" s="5"/>
      <c r="N802" s="6">
        <v>43685</v>
      </c>
      <c r="O802" s="3" t="s">
        <v>1333</v>
      </c>
      <c r="P802" s="3" t="s">
        <v>1635</v>
      </c>
      <c r="Q802" s="6">
        <v>43371</v>
      </c>
      <c r="R802" s="46"/>
      <c r="S802" s="46" t="s">
        <v>1380</v>
      </c>
      <c r="T802" s="50" t="s">
        <v>1634</v>
      </c>
      <c r="U802" s="21" t="s">
        <v>1935</v>
      </c>
      <c r="V802" s="260" t="s">
        <v>1551</v>
      </c>
      <c r="W802" s="261">
        <v>43685.638749999998</v>
      </c>
      <c r="X802" s="38" t="s">
        <v>1555</v>
      </c>
    </row>
    <row r="803" spans="1:24" x14ac:dyDescent="0.3">
      <c r="A803" s="2">
        <v>74911</v>
      </c>
      <c r="B803" s="3" t="s">
        <v>358</v>
      </c>
      <c r="C803" s="5" t="s">
        <v>3</v>
      </c>
      <c r="D803" s="25">
        <v>74</v>
      </c>
      <c r="E803" s="26">
        <v>3</v>
      </c>
      <c r="F803" s="16">
        <v>12</v>
      </c>
      <c r="G803" s="22">
        <v>9</v>
      </c>
      <c r="H803" s="22">
        <v>100</v>
      </c>
      <c r="I803" s="6">
        <v>43353</v>
      </c>
      <c r="J803" s="7">
        <v>127</v>
      </c>
      <c r="K803" s="8">
        <v>2017</v>
      </c>
      <c r="L803" s="6">
        <v>43325</v>
      </c>
      <c r="M803" s="5"/>
      <c r="N803" s="6">
        <v>43685</v>
      </c>
      <c r="O803" s="3" t="s">
        <v>1333</v>
      </c>
      <c r="P803" s="3" t="s">
        <v>1635</v>
      </c>
      <c r="Q803" s="6">
        <v>43371</v>
      </c>
      <c r="R803" s="46"/>
      <c r="S803" s="46" t="s">
        <v>1380</v>
      </c>
      <c r="T803" s="50" t="s">
        <v>1634</v>
      </c>
      <c r="U803" s="21" t="s">
        <v>1380</v>
      </c>
      <c r="V803" s="260" t="s">
        <v>1551</v>
      </c>
      <c r="W803" s="261">
        <v>43685.639293981483</v>
      </c>
      <c r="X803" s="38" t="s">
        <v>1555</v>
      </c>
    </row>
    <row r="804" spans="1:24" x14ac:dyDescent="0.3">
      <c r="A804" s="2">
        <v>77554</v>
      </c>
      <c r="B804" s="3" t="s">
        <v>359</v>
      </c>
      <c r="C804" s="5" t="s">
        <v>3</v>
      </c>
      <c r="D804" s="25">
        <v>74</v>
      </c>
      <c r="E804" s="26">
        <v>3</v>
      </c>
      <c r="F804" s="16">
        <v>12</v>
      </c>
      <c r="G804" s="22">
        <v>0</v>
      </c>
      <c r="H804" s="22">
        <v>0</v>
      </c>
      <c r="I804" s="6">
        <v>43353</v>
      </c>
      <c r="J804" s="7">
        <v>127</v>
      </c>
      <c r="K804" s="8">
        <v>2017</v>
      </c>
      <c r="L804" s="6">
        <v>43325</v>
      </c>
      <c r="M804" s="5"/>
      <c r="N804" s="6">
        <v>43685</v>
      </c>
      <c r="O804" s="3" t="s">
        <v>1333</v>
      </c>
      <c r="P804" s="3" t="s">
        <v>1635</v>
      </c>
      <c r="Q804" s="6">
        <v>43371</v>
      </c>
      <c r="R804" s="46"/>
      <c r="S804" s="46" t="s">
        <v>1380</v>
      </c>
      <c r="T804" s="50" t="s">
        <v>1634</v>
      </c>
      <c r="U804" s="21" t="s">
        <v>1380</v>
      </c>
      <c r="V804" s="260" t="s">
        <v>1551</v>
      </c>
      <c r="W804" s="261">
        <v>43685.640092592592</v>
      </c>
      <c r="X804" s="38" t="s">
        <v>1555</v>
      </c>
    </row>
    <row r="805" spans="1:24" x14ac:dyDescent="0.3">
      <c r="A805" s="2">
        <v>77557</v>
      </c>
      <c r="B805" s="3" t="s">
        <v>360</v>
      </c>
      <c r="C805" s="5" t="s">
        <v>3</v>
      </c>
      <c r="D805" s="25">
        <v>74</v>
      </c>
      <c r="E805" s="26">
        <v>3</v>
      </c>
      <c r="F805" s="16">
        <v>12</v>
      </c>
      <c r="G805" s="22">
        <v>0</v>
      </c>
      <c r="H805" s="22">
        <v>0</v>
      </c>
      <c r="I805" s="6">
        <v>43353</v>
      </c>
      <c r="J805" s="7">
        <v>127</v>
      </c>
      <c r="K805" s="8">
        <v>2017</v>
      </c>
      <c r="L805" s="6">
        <v>43325</v>
      </c>
      <c r="M805" s="5"/>
      <c r="N805" s="6">
        <v>43685</v>
      </c>
      <c r="O805" s="3" t="s">
        <v>1333</v>
      </c>
      <c r="P805" s="3" t="s">
        <v>1635</v>
      </c>
      <c r="Q805" s="6">
        <v>43371</v>
      </c>
      <c r="R805" s="46"/>
      <c r="S805" s="46" t="s">
        <v>1380</v>
      </c>
      <c r="T805" s="50" t="s">
        <v>1634</v>
      </c>
      <c r="U805" s="21" t="s">
        <v>1380</v>
      </c>
      <c r="V805" s="260" t="s">
        <v>1551</v>
      </c>
      <c r="W805" s="261">
        <v>43685.640497685185</v>
      </c>
      <c r="X805" s="38" t="s">
        <v>1555</v>
      </c>
    </row>
    <row r="806" spans="1:24" x14ac:dyDescent="0.3">
      <c r="A806" s="2">
        <v>82185</v>
      </c>
      <c r="B806" s="3" t="s">
        <v>361</v>
      </c>
      <c r="C806" s="5" t="s">
        <v>3</v>
      </c>
      <c r="D806" s="25">
        <v>74</v>
      </c>
      <c r="E806" s="26">
        <v>3</v>
      </c>
      <c r="F806" s="16">
        <v>12</v>
      </c>
      <c r="G806" s="22">
        <v>0</v>
      </c>
      <c r="H806" s="22">
        <v>0</v>
      </c>
      <c r="I806" s="6">
        <v>43353</v>
      </c>
      <c r="J806" s="7">
        <v>127</v>
      </c>
      <c r="K806" s="8">
        <v>2017</v>
      </c>
      <c r="L806" s="6">
        <v>43325</v>
      </c>
      <c r="M806" s="5"/>
      <c r="N806" s="6">
        <v>43685</v>
      </c>
      <c r="O806" s="3" t="s">
        <v>1333</v>
      </c>
      <c r="P806" s="3" t="s">
        <v>1635</v>
      </c>
      <c r="Q806" s="6">
        <v>43371</v>
      </c>
      <c r="R806" s="46"/>
      <c r="S806" s="46" t="s">
        <v>1380</v>
      </c>
      <c r="T806" s="50" t="s">
        <v>1634</v>
      </c>
      <c r="U806" s="21" t="s">
        <v>1380</v>
      </c>
      <c r="V806" s="260" t="s">
        <v>1551</v>
      </c>
      <c r="W806" s="261">
        <v>43685.640752314815</v>
      </c>
      <c r="X806" s="38" t="s">
        <v>1555</v>
      </c>
    </row>
    <row r="807" spans="1:24" x14ac:dyDescent="0.3">
      <c r="A807" s="2">
        <v>102275</v>
      </c>
      <c r="B807" s="3" t="s">
        <v>362</v>
      </c>
      <c r="C807" s="5" t="s">
        <v>3</v>
      </c>
      <c r="D807" s="25"/>
      <c r="E807" s="26"/>
      <c r="F807" s="16">
        <v>12</v>
      </c>
      <c r="G807" s="22">
        <v>0</v>
      </c>
      <c r="H807" s="22">
        <v>0</v>
      </c>
      <c r="I807" s="6">
        <v>43353</v>
      </c>
      <c r="J807" s="7">
        <v>127</v>
      </c>
      <c r="K807" s="8">
        <v>2017</v>
      </c>
      <c r="L807" s="6">
        <v>43325</v>
      </c>
      <c r="M807" s="5"/>
      <c r="N807" s="6">
        <v>43685</v>
      </c>
      <c r="O807" s="3" t="s">
        <v>1333</v>
      </c>
      <c r="P807" s="3" t="s">
        <v>1635</v>
      </c>
      <c r="Q807" s="6">
        <v>43371</v>
      </c>
      <c r="R807" s="46"/>
      <c r="S807" s="46" t="s">
        <v>1380</v>
      </c>
      <c r="T807" s="50" t="s">
        <v>1634</v>
      </c>
      <c r="U807" s="21" t="s">
        <v>1935</v>
      </c>
      <c r="V807" s="260" t="s">
        <v>1551</v>
      </c>
      <c r="W807" s="261">
        <v>43685.641238425924</v>
      </c>
      <c r="X807" s="38" t="s">
        <v>1555</v>
      </c>
    </row>
    <row r="808" spans="1:24" x14ac:dyDescent="0.3">
      <c r="A808" s="2">
        <v>114852</v>
      </c>
      <c r="B808" s="3" t="s">
        <v>363</v>
      </c>
      <c r="C808" s="5" t="s">
        <v>3</v>
      </c>
      <c r="D808" s="25">
        <v>74</v>
      </c>
      <c r="E808" s="26">
        <v>3</v>
      </c>
      <c r="F808" s="16">
        <v>12</v>
      </c>
      <c r="G808" s="22">
        <v>0</v>
      </c>
      <c r="H808" s="22">
        <v>0</v>
      </c>
      <c r="I808" s="6">
        <v>43353</v>
      </c>
      <c r="J808" s="7">
        <v>127</v>
      </c>
      <c r="K808" s="8">
        <v>2017</v>
      </c>
      <c r="L808" s="6">
        <v>43325</v>
      </c>
      <c r="M808" s="5"/>
      <c r="N808" s="6">
        <v>43685</v>
      </c>
      <c r="O808" s="3" t="s">
        <v>1333</v>
      </c>
      <c r="P808" s="3" t="s">
        <v>1635</v>
      </c>
      <c r="Q808" s="6">
        <v>43371</v>
      </c>
      <c r="R808" s="46"/>
      <c r="S808" s="46" t="s">
        <v>1380</v>
      </c>
      <c r="T808" s="50" t="s">
        <v>1634</v>
      </c>
      <c r="U808" s="21" t="s">
        <v>1380</v>
      </c>
      <c r="V808" s="260" t="s">
        <v>1551</v>
      </c>
      <c r="W808" s="261">
        <v>43685.643240740741</v>
      </c>
      <c r="X808" s="38" t="s">
        <v>1555</v>
      </c>
    </row>
    <row r="809" spans="1:24" x14ac:dyDescent="0.3">
      <c r="A809" s="2">
        <v>114853</v>
      </c>
      <c r="B809" s="3" t="s">
        <v>364</v>
      </c>
      <c r="C809" s="5" t="s">
        <v>3</v>
      </c>
      <c r="D809" s="25">
        <v>74</v>
      </c>
      <c r="E809" s="26">
        <v>3</v>
      </c>
      <c r="F809" s="16">
        <v>12</v>
      </c>
      <c r="G809" s="22">
        <v>5</v>
      </c>
      <c r="H809" s="22">
        <v>50</v>
      </c>
      <c r="I809" s="6">
        <v>43353</v>
      </c>
      <c r="J809" s="7">
        <v>127</v>
      </c>
      <c r="K809" s="8">
        <v>2017</v>
      </c>
      <c r="L809" s="6">
        <v>43325</v>
      </c>
      <c r="M809" s="5"/>
      <c r="N809" s="6">
        <v>43685</v>
      </c>
      <c r="O809" s="3" t="s">
        <v>1333</v>
      </c>
      <c r="P809" s="3" t="s">
        <v>1635</v>
      </c>
      <c r="Q809" s="6">
        <v>43371</v>
      </c>
      <c r="R809" s="46"/>
      <c r="S809" s="46" t="s">
        <v>1380</v>
      </c>
      <c r="T809" s="50" t="s">
        <v>1634</v>
      </c>
      <c r="U809" s="21" t="s">
        <v>1380</v>
      </c>
      <c r="V809" s="260" t="s">
        <v>1551</v>
      </c>
      <c r="W809" s="261">
        <v>43685.643530092595</v>
      </c>
      <c r="X809" s="38" t="s">
        <v>1555</v>
      </c>
    </row>
    <row r="810" spans="1:24" x14ac:dyDescent="0.3">
      <c r="A810" s="2">
        <v>58706</v>
      </c>
      <c r="B810" s="3" t="s">
        <v>366</v>
      </c>
      <c r="C810" s="5" t="s">
        <v>3</v>
      </c>
      <c r="D810" s="25">
        <v>74</v>
      </c>
      <c r="E810" s="26">
        <v>3</v>
      </c>
      <c r="F810" s="16">
        <v>12</v>
      </c>
      <c r="G810" s="22">
        <v>12</v>
      </c>
      <c r="H810" s="22">
        <v>140</v>
      </c>
      <c r="I810" s="6">
        <v>43353</v>
      </c>
      <c r="J810" s="7">
        <v>127</v>
      </c>
      <c r="K810" s="8">
        <v>2017</v>
      </c>
      <c r="L810" s="6">
        <v>43325</v>
      </c>
      <c r="M810" s="5"/>
      <c r="N810" s="6">
        <v>43685</v>
      </c>
      <c r="O810" s="3" t="s">
        <v>1633</v>
      </c>
      <c r="P810" s="3" t="s">
        <v>1635</v>
      </c>
      <c r="Q810" s="6">
        <v>43371</v>
      </c>
      <c r="R810" s="46"/>
      <c r="S810" s="46" t="s">
        <v>1380</v>
      </c>
      <c r="T810" s="50" t="s">
        <v>1634</v>
      </c>
      <c r="U810" s="21" t="s">
        <v>1560</v>
      </c>
      <c r="V810" s="260" t="s">
        <v>1551</v>
      </c>
      <c r="W810" s="261">
        <v>43685.646793981483</v>
      </c>
      <c r="X810" s="38" t="s">
        <v>1555</v>
      </c>
    </row>
    <row r="811" spans="1:24" x14ac:dyDescent="0.3">
      <c r="A811" s="2">
        <v>74918</v>
      </c>
      <c r="B811" s="3" t="s">
        <v>367</v>
      </c>
      <c r="C811" s="5" t="s">
        <v>3</v>
      </c>
      <c r="D811" s="25">
        <v>74</v>
      </c>
      <c r="E811" s="26">
        <v>3</v>
      </c>
      <c r="F811" s="16">
        <v>12</v>
      </c>
      <c r="G811" s="22">
        <v>0</v>
      </c>
      <c r="H811" s="22">
        <v>0</v>
      </c>
      <c r="I811" s="6">
        <v>43279</v>
      </c>
      <c r="J811" s="7"/>
      <c r="K811" s="8"/>
      <c r="L811" s="6"/>
      <c r="M811" s="5"/>
      <c r="N811" s="6">
        <v>43685</v>
      </c>
      <c r="O811" s="3" t="s">
        <v>1333</v>
      </c>
      <c r="P811" s="3"/>
      <c r="Q811" s="6" t="s">
        <v>1380</v>
      </c>
      <c r="R811" s="46"/>
      <c r="S811" s="46" t="s">
        <v>1380</v>
      </c>
      <c r="T811" s="50" t="s">
        <v>1380</v>
      </c>
      <c r="U811" s="21" t="s">
        <v>1935</v>
      </c>
      <c r="V811" s="260" t="s">
        <v>1551</v>
      </c>
      <c r="W811" s="261">
        <v>43591.434733796297</v>
      </c>
      <c r="X811" s="38" t="s">
        <v>1555</v>
      </c>
    </row>
    <row r="812" spans="1:24" x14ac:dyDescent="0.3">
      <c r="A812" s="2">
        <v>76630</v>
      </c>
      <c r="B812" s="3" t="s">
        <v>368</v>
      </c>
      <c r="C812" s="5" t="s">
        <v>3</v>
      </c>
      <c r="D812" s="25"/>
      <c r="E812" s="26"/>
      <c r="F812" s="16">
        <v>12</v>
      </c>
      <c r="G812" s="22">
        <v>0</v>
      </c>
      <c r="H812" s="22">
        <v>0</v>
      </c>
      <c r="I812" s="6">
        <v>43279</v>
      </c>
      <c r="J812" s="7"/>
      <c r="K812" s="8"/>
      <c r="L812" s="6"/>
      <c r="M812" s="5"/>
      <c r="N812" s="6">
        <v>43685</v>
      </c>
      <c r="O812" s="3" t="s">
        <v>1333</v>
      </c>
      <c r="P812" s="3"/>
      <c r="Q812" s="6" t="s">
        <v>1380</v>
      </c>
      <c r="R812" s="46"/>
      <c r="S812" s="46" t="s">
        <v>1380</v>
      </c>
      <c r="T812" s="50" t="s">
        <v>1380</v>
      </c>
      <c r="U812" s="21" t="s">
        <v>1935</v>
      </c>
      <c r="V812" s="260" t="s">
        <v>1551</v>
      </c>
      <c r="W812" s="261">
        <v>43591.434733796297</v>
      </c>
      <c r="X812" s="38" t="s">
        <v>1555</v>
      </c>
    </row>
    <row r="813" spans="1:24" x14ac:dyDescent="0.3">
      <c r="A813" s="2">
        <v>115241</v>
      </c>
      <c r="B813" s="3" t="s">
        <v>369</v>
      </c>
      <c r="C813" s="5" t="s">
        <v>3</v>
      </c>
      <c r="D813" s="25"/>
      <c r="E813" s="26"/>
      <c r="F813" s="16">
        <v>12</v>
      </c>
      <c r="G813" s="22">
        <v>0</v>
      </c>
      <c r="H813" s="22">
        <v>0</v>
      </c>
      <c r="I813" s="6">
        <v>43279</v>
      </c>
      <c r="J813" s="7"/>
      <c r="K813" s="8"/>
      <c r="L813" s="6"/>
      <c r="M813" s="5"/>
      <c r="N813" s="6">
        <v>43685</v>
      </c>
      <c r="O813" s="3" t="s">
        <v>1333</v>
      </c>
      <c r="P813" s="3"/>
      <c r="Q813" s="6" t="s">
        <v>1380</v>
      </c>
      <c r="R813" s="46"/>
      <c r="S813" s="46" t="s">
        <v>1380</v>
      </c>
      <c r="T813" s="50" t="s">
        <v>1380</v>
      </c>
      <c r="U813" s="21" t="s">
        <v>1935</v>
      </c>
      <c r="V813" s="260" t="s">
        <v>1551</v>
      </c>
      <c r="W813" s="261">
        <v>43591.434733796297</v>
      </c>
      <c r="X813" s="38" t="s">
        <v>1555</v>
      </c>
    </row>
    <row r="814" spans="1:24" x14ac:dyDescent="0.3">
      <c r="A814" s="2">
        <v>118153</v>
      </c>
      <c r="B814" s="3" t="s">
        <v>370</v>
      </c>
      <c r="C814" s="5" t="s">
        <v>3</v>
      </c>
      <c r="D814" s="25"/>
      <c r="E814" s="26"/>
      <c r="F814" s="16">
        <v>12</v>
      </c>
      <c r="G814" s="22">
        <v>0</v>
      </c>
      <c r="H814" s="22">
        <v>0</v>
      </c>
      <c r="I814" s="6">
        <v>43353</v>
      </c>
      <c r="J814" s="7">
        <v>127</v>
      </c>
      <c r="K814" s="8">
        <v>2017</v>
      </c>
      <c r="L814" s="6">
        <v>43325</v>
      </c>
      <c r="M814" s="5"/>
      <c r="N814" s="6">
        <v>43685</v>
      </c>
      <c r="O814" s="3" t="s">
        <v>1333</v>
      </c>
      <c r="P814" s="3" t="s">
        <v>1635</v>
      </c>
      <c r="Q814" s="6">
        <v>43371</v>
      </c>
      <c r="R814" s="46"/>
      <c r="S814" s="46" t="s">
        <v>1380</v>
      </c>
      <c r="T814" s="50" t="s">
        <v>1634</v>
      </c>
      <c r="U814" s="21" t="s">
        <v>1935</v>
      </c>
      <c r="V814" s="260" t="s">
        <v>1551</v>
      </c>
      <c r="W814" s="261">
        <v>43685.649328703701</v>
      </c>
      <c r="X814" s="38" t="s">
        <v>1555</v>
      </c>
    </row>
    <row r="815" spans="1:24" x14ac:dyDescent="0.3">
      <c r="A815" s="2">
        <v>118153</v>
      </c>
      <c r="B815" s="3" t="s">
        <v>370</v>
      </c>
      <c r="C815" s="5" t="s">
        <v>3</v>
      </c>
      <c r="D815" s="25"/>
      <c r="E815" s="26"/>
      <c r="F815" s="16">
        <v>12</v>
      </c>
      <c r="G815" s="22">
        <v>0</v>
      </c>
      <c r="H815" s="22">
        <v>0</v>
      </c>
      <c r="I815" s="6">
        <v>43353</v>
      </c>
      <c r="J815" s="7">
        <v>127</v>
      </c>
      <c r="K815" s="8">
        <v>2017</v>
      </c>
      <c r="L815" s="6">
        <v>43325</v>
      </c>
      <c r="M815" s="5"/>
      <c r="N815" s="6">
        <v>43685</v>
      </c>
      <c r="O815" s="3" t="s">
        <v>1333</v>
      </c>
      <c r="P815" s="3" t="s">
        <v>1635</v>
      </c>
      <c r="Q815" s="6">
        <v>43371</v>
      </c>
      <c r="R815" s="46"/>
      <c r="S815" s="46" t="s">
        <v>1380</v>
      </c>
      <c r="T815" s="50" t="s">
        <v>1634</v>
      </c>
      <c r="U815" s="21" t="s">
        <v>1935</v>
      </c>
      <c r="V815" s="260" t="s">
        <v>1551</v>
      </c>
      <c r="W815" s="261">
        <v>43685.64947916667</v>
      </c>
      <c r="X815" s="38" t="s">
        <v>1555</v>
      </c>
    </row>
    <row r="816" spans="1:24" x14ac:dyDescent="0.3">
      <c r="A816" s="2">
        <v>119726</v>
      </c>
      <c r="B816" s="3" t="s">
        <v>371</v>
      </c>
      <c r="C816" s="5" t="s">
        <v>3</v>
      </c>
      <c r="D816" s="25"/>
      <c r="E816" s="26"/>
      <c r="F816" s="16">
        <v>12</v>
      </c>
      <c r="G816" s="22">
        <v>0</v>
      </c>
      <c r="H816" s="22">
        <v>0</v>
      </c>
      <c r="I816" s="6">
        <v>43353</v>
      </c>
      <c r="J816" s="7">
        <v>127</v>
      </c>
      <c r="K816" s="8">
        <v>2017</v>
      </c>
      <c r="L816" s="6">
        <v>43325</v>
      </c>
      <c r="M816" s="5"/>
      <c r="N816" s="6">
        <v>43685</v>
      </c>
      <c r="O816" s="3" t="s">
        <v>1333</v>
      </c>
      <c r="P816" s="3" t="s">
        <v>1635</v>
      </c>
      <c r="Q816" s="6">
        <v>43371</v>
      </c>
      <c r="R816" s="46"/>
      <c r="S816" s="46" t="s">
        <v>1380</v>
      </c>
      <c r="T816" s="50" t="s">
        <v>1634</v>
      </c>
      <c r="U816" s="21" t="s">
        <v>1935</v>
      </c>
      <c r="V816" s="260" t="s">
        <v>1551</v>
      </c>
      <c r="W816" s="261">
        <v>43685.64947916667</v>
      </c>
      <c r="X816" s="38" t="s">
        <v>1555</v>
      </c>
    </row>
    <row r="817" spans="1:24" x14ac:dyDescent="0.3">
      <c r="A817" s="2">
        <v>74908</v>
      </c>
      <c r="B817" s="3" t="s">
        <v>248</v>
      </c>
      <c r="C817" s="5" t="s">
        <v>3</v>
      </c>
      <c r="D817" s="25">
        <v>74</v>
      </c>
      <c r="E817" s="26">
        <v>3</v>
      </c>
      <c r="F817" s="16">
        <v>12</v>
      </c>
      <c r="G817" s="22">
        <v>11</v>
      </c>
      <c r="H817" s="22">
        <v>130</v>
      </c>
      <c r="I817" s="6"/>
      <c r="J817" s="7"/>
      <c r="K817" s="8"/>
      <c r="L817" s="6"/>
      <c r="M817" s="5"/>
      <c r="N817" s="6">
        <v>43685</v>
      </c>
      <c r="O817" s="3" t="s">
        <v>1333</v>
      </c>
      <c r="P817" s="3"/>
      <c r="Q817" s="6" t="s">
        <v>1380</v>
      </c>
      <c r="R817" s="46"/>
      <c r="S817" s="46" t="s">
        <v>1380</v>
      </c>
      <c r="T817" s="50" t="s">
        <v>1380</v>
      </c>
      <c r="U817" s="21" t="s">
        <v>1380</v>
      </c>
      <c r="V817" s="260" t="s">
        <v>1551</v>
      </c>
      <c r="W817" s="261">
        <v>43606.696840277778</v>
      </c>
      <c r="X817" s="38" t="s">
        <v>1555</v>
      </c>
    </row>
    <row r="818" spans="1:24" x14ac:dyDescent="0.3">
      <c r="A818" s="2">
        <v>77559</v>
      </c>
      <c r="B818" s="3" t="s">
        <v>372</v>
      </c>
      <c r="C818" s="5" t="s">
        <v>3</v>
      </c>
      <c r="D818" s="25"/>
      <c r="E818" s="26"/>
      <c r="F818" s="16">
        <v>12</v>
      </c>
      <c r="G818" s="22">
        <v>0</v>
      </c>
      <c r="H818" s="22">
        <v>0</v>
      </c>
      <c r="I818" s="6">
        <v>43353</v>
      </c>
      <c r="J818" s="7">
        <v>127</v>
      </c>
      <c r="K818" s="8">
        <v>2017</v>
      </c>
      <c r="L818" s="6">
        <v>43325</v>
      </c>
      <c r="M818" s="5"/>
      <c r="N818" s="6">
        <v>43685</v>
      </c>
      <c r="O818" s="3" t="s">
        <v>1333</v>
      </c>
      <c r="P818" s="3" t="s">
        <v>2025</v>
      </c>
      <c r="Q818" s="6" t="s">
        <v>1380</v>
      </c>
      <c r="R818" s="46"/>
      <c r="S818" s="46" t="s">
        <v>1380</v>
      </c>
      <c r="T818" s="50" t="s">
        <v>1380</v>
      </c>
      <c r="U818" s="21" t="s">
        <v>1935</v>
      </c>
      <c r="V818" s="260" t="s">
        <v>1551</v>
      </c>
      <c r="W818" s="261">
        <v>43685.651550925926</v>
      </c>
      <c r="X818" s="38" t="s">
        <v>1555</v>
      </c>
    </row>
    <row r="819" spans="1:24" x14ac:dyDescent="0.3">
      <c r="A819" s="2">
        <v>118427</v>
      </c>
      <c r="B819" s="3" t="s">
        <v>373</v>
      </c>
      <c r="C819" s="5" t="s">
        <v>47</v>
      </c>
      <c r="D819" s="25">
        <v>74</v>
      </c>
      <c r="E819" s="26">
        <v>2</v>
      </c>
      <c r="F819" s="16">
        <v>12</v>
      </c>
      <c r="G819" s="22">
        <v>292</v>
      </c>
      <c r="H819" s="22">
        <v>3500</v>
      </c>
      <c r="I819" s="6">
        <v>43353</v>
      </c>
      <c r="J819" s="7">
        <v>127</v>
      </c>
      <c r="K819" s="8">
        <v>2017</v>
      </c>
      <c r="L819" s="6">
        <v>43325</v>
      </c>
      <c r="M819" s="5"/>
      <c r="N819" s="6">
        <v>43685</v>
      </c>
      <c r="O819" s="3" t="s">
        <v>1333</v>
      </c>
      <c r="P819" s="3" t="s">
        <v>1704</v>
      </c>
      <c r="Q819" s="6">
        <v>43559</v>
      </c>
      <c r="R819" s="46"/>
      <c r="S819" s="46" t="s">
        <v>1380</v>
      </c>
      <c r="T819" s="50" t="s">
        <v>1703</v>
      </c>
      <c r="U819" s="21" t="s">
        <v>1380</v>
      </c>
      <c r="V819" s="260" t="s">
        <v>1551</v>
      </c>
      <c r="W819" s="261">
        <v>43685.656712962962</v>
      </c>
      <c r="X819" s="38" t="s">
        <v>1555</v>
      </c>
    </row>
    <row r="820" spans="1:24" x14ac:dyDescent="0.3">
      <c r="A820" s="2">
        <v>49033</v>
      </c>
      <c r="B820" s="3" t="s">
        <v>154</v>
      </c>
      <c r="C820" s="5" t="s">
        <v>3</v>
      </c>
      <c r="D820" s="25">
        <v>51</v>
      </c>
      <c r="E820" s="26">
        <v>28</v>
      </c>
      <c r="F820" s="16">
        <v>12</v>
      </c>
      <c r="G820" s="22">
        <v>6</v>
      </c>
      <c r="H820" s="22">
        <v>70</v>
      </c>
      <c r="I820" s="6">
        <v>43353</v>
      </c>
      <c r="J820" s="7"/>
      <c r="K820" s="8"/>
      <c r="L820" s="6"/>
      <c r="M820" s="5"/>
      <c r="N820" s="6">
        <v>43685</v>
      </c>
      <c r="O820" s="3" t="s">
        <v>1333</v>
      </c>
      <c r="P820" s="3"/>
      <c r="Q820" s="6" t="s">
        <v>1380</v>
      </c>
      <c r="R820" s="46"/>
      <c r="S820" s="46" t="s">
        <v>1380</v>
      </c>
      <c r="T820" s="50" t="s">
        <v>1380</v>
      </c>
      <c r="U820" s="21" t="s">
        <v>1380</v>
      </c>
      <c r="V820" s="260" t="s">
        <v>1551</v>
      </c>
      <c r="W820" s="261">
        <v>43606.696840277778</v>
      </c>
      <c r="X820" s="38" t="s">
        <v>1555</v>
      </c>
    </row>
    <row r="821" spans="1:24" x14ac:dyDescent="0.3">
      <c r="A821" s="2">
        <v>49033</v>
      </c>
      <c r="B821" s="3" t="s">
        <v>154</v>
      </c>
      <c r="C821" s="5" t="s">
        <v>3</v>
      </c>
      <c r="D821" s="25">
        <v>51</v>
      </c>
      <c r="E821" s="26">
        <v>28</v>
      </c>
      <c r="F821" s="16">
        <v>12</v>
      </c>
      <c r="G821" s="22">
        <v>6</v>
      </c>
      <c r="H821" s="22">
        <v>70</v>
      </c>
      <c r="I821" s="6">
        <v>43353</v>
      </c>
      <c r="J821" s="7">
        <v>127</v>
      </c>
      <c r="K821" s="8">
        <v>2017</v>
      </c>
      <c r="L821" s="6">
        <v>43325</v>
      </c>
      <c r="M821" s="5"/>
      <c r="N821" s="6">
        <v>43685</v>
      </c>
      <c r="O821" s="3" t="s">
        <v>1333</v>
      </c>
      <c r="P821" s="3" t="s">
        <v>1704</v>
      </c>
      <c r="Q821" s="6">
        <v>43559</v>
      </c>
      <c r="R821" s="46"/>
      <c r="S821" s="46" t="s">
        <v>1380</v>
      </c>
      <c r="T821" s="50" t="s">
        <v>1703</v>
      </c>
      <c r="U821" s="21" t="s">
        <v>1380</v>
      </c>
      <c r="V821" s="260" t="s">
        <v>1551</v>
      </c>
      <c r="W821" s="261">
        <v>43685.659513888888</v>
      </c>
      <c r="X821" s="38" t="s">
        <v>1555</v>
      </c>
    </row>
    <row r="822" spans="1:24" x14ac:dyDescent="0.3">
      <c r="A822" s="2">
        <v>56519</v>
      </c>
      <c r="B822" s="3" t="s">
        <v>155</v>
      </c>
      <c r="C822" s="5" t="s">
        <v>3</v>
      </c>
      <c r="D822" s="25">
        <v>51</v>
      </c>
      <c r="E822" s="26">
        <v>28</v>
      </c>
      <c r="F822" s="16">
        <v>12</v>
      </c>
      <c r="G822" s="22">
        <v>4</v>
      </c>
      <c r="H822" s="22">
        <v>40</v>
      </c>
      <c r="I822" s="6">
        <v>43353</v>
      </c>
      <c r="J822" s="7"/>
      <c r="K822" s="8"/>
      <c r="L822" s="6"/>
      <c r="M822" s="5"/>
      <c r="N822" s="6">
        <v>43685</v>
      </c>
      <c r="O822" s="3" t="s">
        <v>1333</v>
      </c>
      <c r="P822" s="3"/>
      <c r="Q822" s="6" t="s">
        <v>1380</v>
      </c>
      <c r="R822" s="46"/>
      <c r="S822" s="46" t="s">
        <v>1380</v>
      </c>
      <c r="T822" s="50" t="s">
        <v>1380</v>
      </c>
      <c r="U822" s="21" t="s">
        <v>1380</v>
      </c>
      <c r="V822" s="260" t="s">
        <v>1551</v>
      </c>
      <c r="W822" s="261">
        <v>43606.696840277778</v>
      </c>
      <c r="X822" s="38" t="s">
        <v>1555</v>
      </c>
    </row>
    <row r="823" spans="1:24" x14ac:dyDescent="0.3">
      <c r="A823" s="2">
        <v>56519</v>
      </c>
      <c r="B823" s="3" t="s">
        <v>155</v>
      </c>
      <c r="C823" s="5" t="s">
        <v>3</v>
      </c>
      <c r="D823" s="25">
        <v>51</v>
      </c>
      <c r="E823" s="26">
        <v>28</v>
      </c>
      <c r="F823" s="16">
        <v>12</v>
      </c>
      <c r="G823" s="22">
        <v>4</v>
      </c>
      <c r="H823" s="22">
        <v>40</v>
      </c>
      <c r="I823" s="6">
        <v>43353</v>
      </c>
      <c r="J823" s="7">
        <v>127</v>
      </c>
      <c r="K823" s="8">
        <v>2017</v>
      </c>
      <c r="L823" s="6">
        <v>43325</v>
      </c>
      <c r="M823" s="5"/>
      <c r="N823" s="6">
        <v>43685</v>
      </c>
      <c r="O823" s="3" t="s">
        <v>1333</v>
      </c>
      <c r="P823" s="3" t="s">
        <v>1704</v>
      </c>
      <c r="Q823" s="6">
        <v>43559</v>
      </c>
      <c r="R823" s="46"/>
      <c r="S823" s="46" t="s">
        <v>1380</v>
      </c>
      <c r="T823" s="50" t="s">
        <v>1703</v>
      </c>
      <c r="U823" s="21" t="s">
        <v>1380</v>
      </c>
      <c r="V823" s="260" t="s">
        <v>1551</v>
      </c>
      <c r="W823" s="261">
        <v>43685.660995370374</v>
      </c>
      <c r="X823" s="38" t="s">
        <v>1555</v>
      </c>
    </row>
    <row r="824" spans="1:24" x14ac:dyDescent="0.3">
      <c r="A824" s="2">
        <v>51073</v>
      </c>
      <c r="B824" s="3" t="s">
        <v>374</v>
      </c>
      <c r="C824" s="5" t="s">
        <v>3</v>
      </c>
      <c r="D824" s="25"/>
      <c r="E824" s="26"/>
      <c r="F824" s="16">
        <v>12</v>
      </c>
      <c r="G824" s="22">
        <v>0</v>
      </c>
      <c r="H824" s="22">
        <v>0</v>
      </c>
      <c r="I824" s="6">
        <v>43353</v>
      </c>
      <c r="J824" s="7">
        <v>127</v>
      </c>
      <c r="K824" s="8">
        <v>2017</v>
      </c>
      <c r="L824" s="6">
        <v>43325</v>
      </c>
      <c r="M824" s="5"/>
      <c r="N824" s="6">
        <v>43685</v>
      </c>
      <c r="O824" s="3" t="s">
        <v>1333</v>
      </c>
      <c r="P824" s="3" t="s">
        <v>2028</v>
      </c>
      <c r="Q824" s="6" t="s">
        <v>1380</v>
      </c>
      <c r="R824" s="46"/>
      <c r="S824" s="46" t="s">
        <v>1380</v>
      </c>
      <c r="T824" s="50" t="s">
        <v>1380</v>
      </c>
      <c r="U824" s="21" t="s">
        <v>1935</v>
      </c>
      <c r="V824" s="260" t="s">
        <v>1551</v>
      </c>
      <c r="W824" s="261">
        <v>43685.663263888891</v>
      </c>
      <c r="X824" s="38" t="s">
        <v>1555</v>
      </c>
    </row>
    <row r="825" spans="1:24" x14ac:dyDescent="0.3">
      <c r="A825" s="2">
        <v>56520</v>
      </c>
      <c r="B825" s="3" t="s">
        <v>156</v>
      </c>
      <c r="C825" s="5" t="s">
        <v>3</v>
      </c>
      <c r="D825" s="25">
        <v>51</v>
      </c>
      <c r="E825" s="26">
        <v>28</v>
      </c>
      <c r="F825" s="16">
        <v>12</v>
      </c>
      <c r="G825" s="22">
        <v>4</v>
      </c>
      <c r="H825" s="22">
        <v>40</v>
      </c>
      <c r="I825" s="6">
        <v>43353</v>
      </c>
      <c r="J825" s="7">
        <v>127</v>
      </c>
      <c r="K825" s="8">
        <v>2017</v>
      </c>
      <c r="L825" s="6">
        <v>43325</v>
      </c>
      <c r="M825" s="5"/>
      <c r="N825" s="6">
        <v>43685</v>
      </c>
      <c r="O825" s="3" t="s">
        <v>1633</v>
      </c>
      <c r="P825" s="3" t="s">
        <v>2028</v>
      </c>
      <c r="Q825" s="6" t="s">
        <v>1380</v>
      </c>
      <c r="R825" s="46"/>
      <c r="S825" s="46" t="s">
        <v>1380</v>
      </c>
      <c r="T825" s="50" t="s">
        <v>1380</v>
      </c>
      <c r="U825" s="21" t="s">
        <v>1560</v>
      </c>
      <c r="V825" s="260" t="s">
        <v>1551</v>
      </c>
      <c r="W825" s="261">
        <v>43685.665532407409</v>
      </c>
      <c r="X825" s="38" t="s">
        <v>1555</v>
      </c>
    </row>
    <row r="826" spans="1:24" x14ac:dyDescent="0.3">
      <c r="A826" s="2">
        <v>80300</v>
      </c>
      <c r="B826" s="3" t="s">
        <v>377</v>
      </c>
      <c r="C826" s="5" t="s">
        <v>3</v>
      </c>
      <c r="D826" s="25">
        <v>74</v>
      </c>
      <c r="E826" s="26">
        <v>10</v>
      </c>
      <c r="F826" s="16">
        <v>12</v>
      </c>
      <c r="G826" s="22">
        <v>13</v>
      </c>
      <c r="H826" s="22">
        <v>150</v>
      </c>
      <c r="I826" s="6">
        <v>43353</v>
      </c>
      <c r="J826" s="7">
        <v>127</v>
      </c>
      <c r="K826" s="8">
        <v>2017</v>
      </c>
      <c r="L826" s="6">
        <v>43325</v>
      </c>
      <c r="M826" s="5"/>
      <c r="N826" s="6">
        <v>43685</v>
      </c>
      <c r="O826" s="3" t="s">
        <v>1333</v>
      </c>
      <c r="P826" s="3" t="s">
        <v>1635</v>
      </c>
      <c r="Q826" s="6">
        <v>43371</v>
      </c>
      <c r="R826" s="46"/>
      <c r="S826" s="46" t="s">
        <v>1380</v>
      </c>
      <c r="T826" s="50" t="s">
        <v>1634</v>
      </c>
      <c r="U826" s="21" t="s">
        <v>1380</v>
      </c>
      <c r="V826" s="260" t="s">
        <v>1551</v>
      </c>
      <c r="W826" s="261">
        <v>43685.667581018519</v>
      </c>
      <c r="X826" s="38" t="s">
        <v>1555</v>
      </c>
    </row>
    <row r="827" spans="1:24" x14ac:dyDescent="0.3">
      <c r="A827" s="2">
        <v>98359</v>
      </c>
      <c r="B827" s="3" t="s">
        <v>378</v>
      </c>
      <c r="C827" s="5" t="s">
        <v>19</v>
      </c>
      <c r="D827" s="25">
        <v>70</v>
      </c>
      <c r="E827" s="26">
        <v>47</v>
      </c>
      <c r="F827" s="16">
        <v>12</v>
      </c>
      <c r="G827" s="22">
        <v>9</v>
      </c>
      <c r="H827" s="22">
        <v>100</v>
      </c>
      <c r="I827" s="6">
        <v>43353</v>
      </c>
      <c r="J827" s="7">
        <v>127</v>
      </c>
      <c r="K827" s="8">
        <v>2017</v>
      </c>
      <c r="L827" s="6">
        <v>43325</v>
      </c>
      <c r="M827" s="5"/>
      <c r="N827" s="6">
        <v>43685</v>
      </c>
      <c r="O827" s="3" t="s">
        <v>1710</v>
      </c>
      <c r="P827" s="3" t="s">
        <v>1712</v>
      </c>
      <c r="Q827" s="6">
        <v>43497</v>
      </c>
      <c r="R827" s="46"/>
      <c r="S827" s="46" t="s">
        <v>1380</v>
      </c>
      <c r="T827" s="50" t="s">
        <v>1711</v>
      </c>
      <c r="U827" s="21" t="s">
        <v>1560</v>
      </c>
      <c r="V827" s="260" t="s">
        <v>1551</v>
      </c>
      <c r="W827" s="261">
        <v>43685.673692129632</v>
      </c>
      <c r="X827" s="38" t="s">
        <v>1555</v>
      </c>
    </row>
    <row r="828" spans="1:24" x14ac:dyDescent="0.3">
      <c r="A828" s="2">
        <v>74907</v>
      </c>
      <c r="B828" s="3" t="s">
        <v>250</v>
      </c>
      <c r="C828" s="5" t="s">
        <v>3</v>
      </c>
      <c r="D828" s="25">
        <v>74</v>
      </c>
      <c r="E828" s="26">
        <v>3</v>
      </c>
      <c r="F828" s="16">
        <v>12</v>
      </c>
      <c r="G828" s="22">
        <v>6</v>
      </c>
      <c r="H828" s="22">
        <v>70</v>
      </c>
      <c r="I828" s="6"/>
      <c r="J828" s="7"/>
      <c r="K828" s="8"/>
      <c r="L828" s="6"/>
      <c r="M828" s="5"/>
      <c r="N828" s="6">
        <v>43685</v>
      </c>
      <c r="O828" s="3" t="s">
        <v>1333</v>
      </c>
      <c r="P828" s="3"/>
      <c r="Q828" s="6" t="s">
        <v>1380</v>
      </c>
      <c r="R828" s="46"/>
      <c r="S828" s="46" t="s">
        <v>1380</v>
      </c>
      <c r="T828" s="50" t="s">
        <v>1380</v>
      </c>
      <c r="U828" s="21" t="s">
        <v>1380</v>
      </c>
      <c r="V828" s="260" t="s">
        <v>1551</v>
      </c>
      <c r="W828" s="261">
        <v>43606.696840277778</v>
      </c>
      <c r="X828" s="38" t="s">
        <v>1555</v>
      </c>
    </row>
    <row r="829" spans="1:24" x14ac:dyDescent="0.3">
      <c r="A829" s="2">
        <v>74907</v>
      </c>
      <c r="B829" s="3" t="s">
        <v>250</v>
      </c>
      <c r="C829" s="5" t="s">
        <v>3</v>
      </c>
      <c r="D829" s="25">
        <v>74</v>
      </c>
      <c r="E829" s="26">
        <v>3</v>
      </c>
      <c r="F829" s="16">
        <v>12</v>
      </c>
      <c r="G829" s="22">
        <v>6</v>
      </c>
      <c r="H829" s="22">
        <v>70</v>
      </c>
      <c r="I829" s="6">
        <v>43353</v>
      </c>
      <c r="J829" s="7">
        <v>195</v>
      </c>
      <c r="K829" s="8">
        <v>2017</v>
      </c>
      <c r="L829" s="6">
        <v>43419</v>
      </c>
      <c r="M829" s="5"/>
      <c r="N829" s="6">
        <v>43685</v>
      </c>
      <c r="O829" s="3" t="s">
        <v>1333</v>
      </c>
      <c r="P829" s="3" t="s">
        <v>1704</v>
      </c>
      <c r="Q829" s="6">
        <v>43559</v>
      </c>
      <c r="R829" s="46"/>
      <c r="S829" s="46" t="s">
        <v>1380</v>
      </c>
      <c r="T829" s="50" t="s">
        <v>1703</v>
      </c>
      <c r="U829" s="21" t="s">
        <v>1380</v>
      </c>
      <c r="V829" s="260" t="s">
        <v>1551</v>
      </c>
      <c r="W829" s="261">
        <v>43685.6875</v>
      </c>
      <c r="X829" s="38" t="s">
        <v>1555</v>
      </c>
    </row>
    <row r="830" spans="1:24" x14ac:dyDescent="0.3">
      <c r="A830" s="2">
        <v>74908</v>
      </c>
      <c r="B830" s="3" t="s">
        <v>248</v>
      </c>
      <c r="C830" s="5" t="s">
        <v>3</v>
      </c>
      <c r="D830" s="25">
        <v>74</v>
      </c>
      <c r="E830" s="26">
        <v>3</v>
      </c>
      <c r="F830" s="16">
        <v>12</v>
      </c>
      <c r="G830" s="22">
        <v>11</v>
      </c>
      <c r="H830" s="22">
        <v>130</v>
      </c>
      <c r="I830" s="6">
        <v>43353</v>
      </c>
      <c r="J830" s="7">
        <v>195</v>
      </c>
      <c r="K830" s="8">
        <v>2017</v>
      </c>
      <c r="L830" s="6">
        <v>43419</v>
      </c>
      <c r="M830" s="5"/>
      <c r="N830" s="6">
        <v>43685</v>
      </c>
      <c r="O830" s="3" t="s">
        <v>1333</v>
      </c>
      <c r="P830" s="3" t="s">
        <v>2030</v>
      </c>
      <c r="Q830" s="6" t="s">
        <v>1380</v>
      </c>
      <c r="R830" s="46"/>
      <c r="S830" s="46" t="s">
        <v>1380</v>
      </c>
      <c r="T830" s="50" t="s">
        <v>1380</v>
      </c>
      <c r="U830" s="21" t="s">
        <v>1380</v>
      </c>
      <c r="V830" s="260" t="s">
        <v>1551</v>
      </c>
      <c r="W830" s="261">
        <v>43685.688333333332</v>
      </c>
      <c r="X830" s="38" t="s">
        <v>1555</v>
      </c>
    </row>
    <row r="831" spans="1:24" x14ac:dyDescent="0.3">
      <c r="A831" s="2">
        <v>74984</v>
      </c>
      <c r="B831" s="3" t="s">
        <v>1028</v>
      </c>
      <c r="C831" s="5" t="s">
        <v>3</v>
      </c>
      <c r="D831" s="25">
        <v>74</v>
      </c>
      <c r="E831" s="26">
        <v>3</v>
      </c>
      <c r="F831" s="16">
        <v>12</v>
      </c>
      <c r="G831" s="22">
        <v>0</v>
      </c>
      <c r="H831" s="22">
        <v>0</v>
      </c>
      <c r="I831" s="6">
        <v>43353</v>
      </c>
      <c r="J831" s="7">
        <v>195</v>
      </c>
      <c r="K831" s="8">
        <v>2017</v>
      </c>
      <c r="L831" s="6">
        <v>43419</v>
      </c>
      <c r="M831" s="5"/>
      <c r="N831" s="6">
        <v>43685</v>
      </c>
      <c r="O831" s="3" t="s">
        <v>1333</v>
      </c>
      <c r="P831" s="3" t="s">
        <v>2030</v>
      </c>
      <c r="Q831" s="6" t="s">
        <v>1380</v>
      </c>
      <c r="R831" s="46"/>
      <c r="S831" s="46" t="s">
        <v>1380</v>
      </c>
      <c r="T831" s="50" t="s">
        <v>1380</v>
      </c>
      <c r="U831" s="21" t="s">
        <v>1935</v>
      </c>
      <c r="V831" s="260" t="s">
        <v>1551</v>
      </c>
      <c r="W831" s="261">
        <v>43685.689351851855</v>
      </c>
      <c r="X831" s="38" t="s">
        <v>1555</v>
      </c>
    </row>
    <row r="832" spans="1:24" x14ac:dyDescent="0.3">
      <c r="A832" s="2">
        <v>77556</v>
      </c>
      <c r="B832" s="3" t="s">
        <v>249</v>
      </c>
      <c r="C832" s="5" t="s">
        <v>3</v>
      </c>
      <c r="D832" s="25">
        <v>74</v>
      </c>
      <c r="E832" s="26">
        <v>3</v>
      </c>
      <c r="F832" s="16">
        <v>12</v>
      </c>
      <c r="G832" s="22">
        <v>5</v>
      </c>
      <c r="H832" s="22">
        <v>50</v>
      </c>
      <c r="I832" s="6">
        <v>43353</v>
      </c>
      <c r="J832" s="7">
        <v>195</v>
      </c>
      <c r="K832" s="8">
        <v>2017</v>
      </c>
      <c r="L832" s="6">
        <v>43419</v>
      </c>
      <c r="M832" s="5"/>
      <c r="N832" s="6">
        <v>43685</v>
      </c>
      <c r="O832" s="3" t="s">
        <v>1333</v>
      </c>
      <c r="P832" s="3" t="s">
        <v>2030</v>
      </c>
      <c r="Q832" s="6" t="s">
        <v>1380</v>
      </c>
      <c r="R832" s="46"/>
      <c r="S832" s="46" t="s">
        <v>1380</v>
      </c>
      <c r="T832" s="50" t="s">
        <v>1380</v>
      </c>
      <c r="U832" s="21" t="s">
        <v>1380</v>
      </c>
      <c r="V832" s="260" t="s">
        <v>1551</v>
      </c>
      <c r="W832" s="261">
        <v>43685.689699074072</v>
      </c>
      <c r="X832" s="38" t="s">
        <v>1555</v>
      </c>
    </row>
    <row r="833" spans="1:24" x14ac:dyDescent="0.3">
      <c r="A833" s="2">
        <v>77562</v>
      </c>
      <c r="B833" s="3" t="s">
        <v>211</v>
      </c>
      <c r="C833" s="5" t="s">
        <v>3</v>
      </c>
      <c r="D833" s="25">
        <v>74</v>
      </c>
      <c r="E833" s="26">
        <v>2</v>
      </c>
      <c r="F833" s="16">
        <v>12</v>
      </c>
      <c r="G833" s="22">
        <v>267</v>
      </c>
      <c r="H833" s="22">
        <v>3200</v>
      </c>
      <c r="I833" s="6">
        <v>43353</v>
      </c>
      <c r="J833" s="7">
        <v>195</v>
      </c>
      <c r="K833" s="8">
        <v>2017</v>
      </c>
      <c r="L833" s="6">
        <v>43419</v>
      </c>
      <c r="M833" s="5"/>
      <c r="N833" s="6">
        <v>43685</v>
      </c>
      <c r="O833" s="3" t="s">
        <v>1333</v>
      </c>
      <c r="P833" s="3" t="s">
        <v>2030</v>
      </c>
      <c r="Q833" s="6" t="s">
        <v>1380</v>
      </c>
      <c r="R833" s="46"/>
      <c r="S833" s="46" t="s">
        <v>1380</v>
      </c>
      <c r="T833" s="50" t="s">
        <v>1380</v>
      </c>
      <c r="U833" s="21" t="s">
        <v>1380</v>
      </c>
      <c r="V833" s="260" t="s">
        <v>1551</v>
      </c>
      <c r="W833" s="261">
        <v>43685.690706018519</v>
      </c>
      <c r="X833" s="38" t="s">
        <v>1555</v>
      </c>
    </row>
    <row r="834" spans="1:24" x14ac:dyDescent="0.3">
      <c r="A834" s="2">
        <v>50591</v>
      </c>
      <c r="B834" s="3" t="s">
        <v>153</v>
      </c>
      <c r="C834" s="5" t="s">
        <v>3</v>
      </c>
      <c r="D834" s="25">
        <v>51</v>
      </c>
      <c r="E834" s="26">
        <v>28</v>
      </c>
      <c r="F834" s="16">
        <v>12</v>
      </c>
      <c r="G834" s="22">
        <v>5</v>
      </c>
      <c r="H834" s="22">
        <v>60</v>
      </c>
      <c r="I834" s="6">
        <v>43353</v>
      </c>
      <c r="J834" s="7">
        <v>195</v>
      </c>
      <c r="K834" s="8">
        <v>2017</v>
      </c>
      <c r="L834" s="6">
        <v>43419</v>
      </c>
      <c r="M834" s="5"/>
      <c r="N834" s="6">
        <v>43685</v>
      </c>
      <c r="O834" s="3" t="s">
        <v>1333</v>
      </c>
      <c r="P834" s="3" t="s">
        <v>1712</v>
      </c>
      <c r="Q834" s="6">
        <v>43497</v>
      </c>
      <c r="R834" s="46"/>
      <c r="S834" s="46" t="s">
        <v>1380</v>
      </c>
      <c r="T834" s="50" t="s">
        <v>1711</v>
      </c>
      <c r="U834" s="21" t="s">
        <v>1560</v>
      </c>
      <c r="V834" s="260" t="s">
        <v>1551</v>
      </c>
      <c r="W834" s="261">
        <v>43685.700011574074</v>
      </c>
      <c r="X834" s="38" t="s">
        <v>1555</v>
      </c>
    </row>
    <row r="835" spans="1:24" x14ac:dyDescent="0.3">
      <c r="A835" s="2">
        <v>56520</v>
      </c>
      <c r="B835" s="3" t="s">
        <v>156</v>
      </c>
      <c r="C835" s="5" t="s">
        <v>3</v>
      </c>
      <c r="D835" s="25">
        <v>51</v>
      </c>
      <c r="E835" s="26">
        <v>28</v>
      </c>
      <c r="F835" s="16">
        <v>12</v>
      </c>
      <c r="G835" s="22">
        <v>5</v>
      </c>
      <c r="H835" s="22">
        <v>60</v>
      </c>
      <c r="I835" s="6">
        <v>43353</v>
      </c>
      <c r="J835" s="7">
        <v>195</v>
      </c>
      <c r="K835" s="8">
        <v>2017</v>
      </c>
      <c r="L835" s="6">
        <v>43419</v>
      </c>
      <c r="M835" s="5"/>
      <c r="N835" s="6">
        <v>43685</v>
      </c>
      <c r="O835" s="3" t="s">
        <v>1333</v>
      </c>
      <c r="P835" s="3" t="s">
        <v>1712</v>
      </c>
      <c r="Q835" s="6">
        <v>43497</v>
      </c>
      <c r="R835" s="46"/>
      <c r="S835" s="46" t="s">
        <v>1380</v>
      </c>
      <c r="T835" s="50" t="s">
        <v>1711</v>
      </c>
      <c r="U835" s="21" t="s">
        <v>1560</v>
      </c>
      <c r="V835" s="260" t="s">
        <v>1551</v>
      </c>
      <c r="W835" s="261">
        <v>43685.701597222222</v>
      </c>
      <c r="X835" s="38" t="s">
        <v>1555</v>
      </c>
    </row>
    <row r="836" spans="1:24" x14ac:dyDescent="0.3">
      <c r="A836" s="2">
        <v>76583</v>
      </c>
      <c r="B836" s="3" t="s">
        <v>93</v>
      </c>
      <c r="C836" s="5" t="s">
        <v>3</v>
      </c>
      <c r="D836" s="25">
        <v>74</v>
      </c>
      <c r="E836" s="26">
        <v>9</v>
      </c>
      <c r="F836" s="16">
        <v>12</v>
      </c>
      <c r="G836" s="22">
        <v>18</v>
      </c>
      <c r="H836" s="22">
        <v>210</v>
      </c>
      <c r="I836" s="6">
        <v>43353</v>
      </c>
      <c r="J836" s="7">
        <v>195</v>
      </c>
      <c r="K836" s="8">
        <v>2017</v>
      </c>
      <c r="L836" s="6">
        <v>43419</v>
      </c>
      <c r="M836" s="5"/>
      <c r="N836" s="6">
        <v>43685</v>
      </c>
      <c r="O836" s="3" t="s">
        <v>1710</v>
      </c>
      <c r="P836" s="3" t="s">
        <v>1712</v>
      </c>
      <c r="Q836" s="6">
        <v>43497</v>
      </c>
      <c r="R836" s="46"/>
      <c r="S836" s="46" t="s">
        <v>1380</v>
      </c>
      <c r="T836" s="50" t="s">
        <v>1711</v>
      </c>
      <c r="U836" s="21" t="s">
        <v>1560</v>
      </c>
      <c r="V836" s="260" t="s">
        <v>1551</v>
      </c>
      <c r="W836" s="261">
        <v>43685.702372685184</v>
      </c>
      <c r="X836" s="38" t="s">
        <v>1555</v>
      </c>
    </row>
    <row r="837" spans="1:24" x14ac:dyDescent="0.3">
      <c r="A837" s="2">
        <v>98359</v>
      </c>
      <c r="B837" s="3" t="s">
        <v>378</v>
      </c>
      <c r="C837" s="5" t="s">
        <v>19</v>
      </c>
      <c r="D837" s="25">
        <v>70</v>
      </c>
      <c r="E837" s="26">
        <v>47</v>
      </c>
      <c r="F837" s="16">
        <v>12</v>
      </c>
      <c r="G837" s="22">
        <v>10</v>
      </c>
      <c r="H837" s="22">
        <v>120</v>
      </c>
      <c r="I837" s="6">
        <v>43353</v>
      </c>
      <c r="J837" s="7">
        <v>195</v>
      </c>
      <c r="K837" s="8">
        <v>2017</v>
      </c>
      <c r="L837" s="6">
        <v>43419</v>
      </c>
      <c r="M837" s="5"/>
      <c r="N837" s="6">
        <v>43685</v>
      </c>
      <c r="O837" s="3" t="s">
        <v>1710</v>
      </c>
      <c r="P837" s="3" t="s">
        <v>1712</v>
      </c>
      <c r="Q837" s="6">
        <v>43497</v>
      </c>
      <c r="R837" s="46"/>
      <c r="S837" s="46" t="s">
        <v>1380</v>
      </c>
      <c r="T837" s="50" t="s">
        <v>1711</v>
      </c>
      <c r="U837" s="21" t="s">
        <v>1560</v>
      </c>
      <c r="V837" s="260" t="s">
        <v>1551</v>
      </c>
      <c r="W837" s="261">
        <v>43685.703668981485</v>
      </c>
      <c r="X837" s="38" t="s">
        <v>1555</v>
      </c>
    </row>
    <row r="838" spans="1:24" x14ac:dyDescent="0.3">
      <c r="A838" s="2">
        <v>109944</v>
      </c>
      <c r="B838" s="3" t="s">
        <v>90</v>
      </c>
      <c r="C838" s="5" t="s">
        <v>3</v>
      </c>
      <c r="D838" s="25">
        <v>74</v>
      </c>
      <c r="E838" s="26">
        <v>8</v>
      </c>
      <c r="F838" s="16">
        <v>12</v>
      </c>
      <c r="G838" s="22">
        <v>67</v>
      </c>
      <c r="H838" s="22">
        <v>800</v>
      </c>
      <c r="I838" s="6">
        <v>43353</v>
      </c>
      <c r="J838" s="7">
        <v>195</v>
      </c>
      <c r="K838" s="8">
        <v>2017</v>
      </c>
      <c r="L838" s="6">
        <v>43419</v>
      </c>
      <c r="M838" s="5"/>
      <c r="N838" s="6">
        <v>43685</v>
      </c>
      <c r="O838" s="3" t="s">
        <v>1333</v>
      </c>
      <c r="P838" s="3" t="s">
        <v>1712</v>
      </c>
      <c r="Q838" s="6">
        <v>43497</v>
      </c>
      <c r="R838" s="46"/>
      <c r="S838" s="46" t="s">
        <v>1380</v>
      </c>
      <c r="T838" s="50" t="s">
        <v>1711</v>
      </c>
      <c r="U838" s="21" t="s">
        <v>1380</v>
      </c>
      <c r="V838" s="260" t="s">
        <v>1551</v>
      </c>
      <c r="W838" s="261">
        <v>43685.70521990741</v>
      </c>
      <c r="X838" s="38" t="s">
        <v>1555</v>
      </c>
    </row>
    <row r="839" spans="1:24" x14ac:dyDescent="0.3">
      <c r="A839" s="2">
        <v>42566</v>
      </c>
      <c r="B839" s="3" t="s">
        <v>151</v>
      </c>
      <c r="C839" s="5" t="s">
        <v>17</v>
      </c>
      <c r="D839" s="25">
        <v>51</v>
      </c>
      <c r="E839" s="26">
        <v>28</v>
      </c>
      <c r="F839" s="16">
        <v>12</v>
      </c>
      <c r="G839" s="22">
        <v>5</v>
      </c>
      <c r="H839" s="22">
        <v>50</v>
      </c>
      <c r="I839" s="6">
        <v>43353</v>
      </c>
      <c r="J839" s="7">
        <v>195</v>
      </c>
      <c r="K839" s="8">
        <v>2017</v>
      </c>
      <c r="L839" s="6">
        <v>43419</v>
      </c>
      <c r="M839" s="5"/>
      <c r="N839" s="6">
        <v>43685</v>
      </c>
      <c r="O839" s="3" t="s">
        <v>1333</v>
      </c>
      <c r="P839" s="3" t="s">
        <v>2030</v>
      </c>
      <c r="Q839" s="6" t="s">
        <v>1380</v>
      </c>
      <c r="R839" s="46"/>
      <c r="S839" s="46" t="s">
        <v>1380</v>
      </c>
      <c r="T839" s="50" t="s">
        <v>1380</v>
      </c>
      <c r="U839" s="21" t="s">
        <v>1380</v>
      </c>
      <c r="V839" s="260" t="s">
        <v>1551</v>
      </c>
      <c r="W839" s="261">
        <v>43685.707048611112</v>
      </c>
      <c r="X839" s="38" t="s">
        <v>1555</v>
      </c>
    </row>
    <row r="840" spans="1:24" x14ac:dyDescent="0.3">
      <c r="A840" s="2">
        <v>49033</v>
      </c>
      <c r="B840" s="3" t="s">
        <v>154</v>
      </c>
      <c r="C840" s="5" t="s">
        <v>3</v>
      </c>
      <c r="D840" s="25">
        <v>51</v>
      </c>
      <c r="E840" s="26">
        <v>28</v>
      </c>
      <c r="F840" s="16">
        <v>12</v>
      </c>
      <c r="G840" s="22">
        <v>6</v>
      </c>
      <c r="H840" s="22">
        <v>70</v>
      </c>
      <c r="I840" s="6">
        <v>43353</v>
      </c>
      <c r="J840" s="7">
        <v>195</v>
      </c>
      <c r="K840" s="8">
        <v>2017</v>
      </c>
      <c r="L840" s="6">
        <v>43419</v>
      </c>
      <c r="M840" s="5"/>
      <c r="N840" s="6">
        <v>43685</v>
      </c>
      <c r="O840" s="3" t="s">
        <v>1702</v>
      </c>
      <c r="P840" s="3" t="s">
        <v>2030</v>
      </c>
      <c r="Q840" s="6" t="s">
        <v>1380</v>
      </c>
      <c r="R840" s="46"/>
      <c r="S840" s="46" t="s">
        <v>1380</v>
      </c>
      <c r="T840" s="50" t="s">
        <v>1380</v>
      </c>
      <c r="U840" s="21" t="s">
        <v>1560</v>
      </c>
      <c r="V840" s="260" t="s">
        <v>1551</v>
      </c>
      <c r="W840" s="261">
        <v>43685.707905092589</v>
      </c>
      <c r="X840" s="38" t="s">
        <v>1555</v>
      </c>
    </row>
    <row r="841" spans="1:24" x14ac:dyDescent="0.3">
      <c r="A841" s="2">
        <v>78307</v>
      </c>
      <c r="B841" s="3" t="s">
        <v>152</v>
      </c>
      <c r="C841" s="5" t="s">
        <v>3</v>
      </c>
      <c r="D841" s="25">
        <v>51</v>
      </c>
      <c r="E841" s="26">
        <v>28</v>
      </c>
      <c r="F841" s="16">
        <v>12</v>
      </c>
      <c r="G841" s="22">
        <v>3</v>
      </c>
      <c r="H841" s="22">
        <v>30</v>
      </c>
      <c r="I841" s="6">
        <v>43353</v>
      </c>
      <c r="J841" s="7">
        <v>195</v>
      </c>
      <c r="K841" s="8">
        <v>2017</v>
      </c>
      <c r="L841" s="6">
        <v>43419</v>
      </c>
      <c r="M841" s="5"/>
      <c r="N841" s="6">
        <v>43686</v>
      </c>
      <c r="O841" s="3" t="s">
        <v>1333</v>
      </c>
      <c r="P841" s="3" t="s">
        <v>2030</v>
      </c>
      <c r="Q841" s="6" t="s">
        <v>1380</v>
      </c>
      <c r="R841" s="46"/>
      <c r="S841" s="46" t="s">
        <v>1380</v>
      </c>
      <c r="T841" s="50" t="s">
        <v>1380</v>
      </c>
      <c r="U841" s="21" t="s">
        <v>1380</v>
      </c>
      <c r="V841" s="260" t="s">
        <v>1551</v>
      </c>
      <c r="W841" s="261">
        <v>43686.349328703705</v>
      </c>
      <c r="X841" s="38" t="s">
        <v>1555</v>
      </c>
    </row>
    <row r="842" spans="1:24" x14ac:dyDescent="0.3">
      <c r="A842" s="2">
        <v>134556</v>
      </c>
      <c r="B842" s="3" t="s">
        <v>379</v>
      </c>
      <c r="C842" s="5" t="s">
        <v>19</v>
      </c>
      <c r="D842" s="25">
        <v>74</v>
      </c>
      <c r="E842" s="26">
        <v>2</v>
      </c>
      <c r="F842" s="16">
        <v>12</v>
      </c>
      <c r="G842" s="22">
        <v>17</v>
      </c>
      <c r="H842" s="22">
        <v>200</v>
      </c>
      <c r="I842" s="6">
        <v>43353</v>
      </c>
      <c r="J842" s="7">
        <v>195</v>
      </c>
      <c r="K842" s="8">
        <v>2017</v>
      </c>
      <c r="L842" s="6">
        <v>43419</v>
      </c>
      <c r="M842" s="5"/>
      <c r="N842" s="6">
        <v>43686</v>
      </c>
      <c r="O842" s="3" t="s">
        <v>1710</v>
      </c>
      <c r="P842" s="3" t="s">
        <v>2030</v>
      </c>
      <c r="Q842" s="6" t="s">
        <v>1380</v>
      </c>
      <c r="R842" s="46"/>
      <c r="S842" s="46" t="s">
        <v>1380</v>
      </c>
      <c r="T842" s="50" t="s">
        <v>1380</v>
      </c>
      <c r="U842" s="21" t="s">
        <v>2029</v>
      </c>
      <c r="V842" s="260" t="s">
        <v>1551</v>
      </c>
      <c r="W842" s="261">
        <v>43686.350555555553</v>
      </c>
      <c r="X842" s="38" t="s">
        <v>1555</v>
      </c>
    </row>
    <row r="843" spans="1:24" x14ac:dyDescent="0.3">
      <c r="A843" s="2">
        <v>63839</v>
      </c>
      <c r="B843" s="3" t="s">
        <v>1045</v>
      </c>
      <c r="C843" s="5" t="s">
        <v>97</v>
      </c>
      <c r="D843" s="25">
        <v>74</v>
      </c>
      <c r="E843" s="26">
        <v>4</v>
      </c>
      <c r="F843" s="16">
        <v>12</v>
      </c>
      <c r="G843" s="22">
        <v>25</v>
      </c>
      <c r="H843" s="22">
        <v>300</v>
      </c>
      <c r="I843" s="6">
        <v>43392</v>
      </c>
      <c r="J843" s="7">
        <v>2</v>
      </c>
      <c r="K843" s="8">
        <v>2018</v>
      </c>
      <c r="L843" s="6">
        <v>43472</v>
      </c>
      <c r="M843" s="5"/>
      <c r="N843" s="6">
        <v>43686</v>
      </c>
      <c r="O843" s="3" t="s">
        <v>1317</v>
      </c>
      <c r="P843" s="3" t="s">
        <v>1717</v>
      </c>
      <c r="Q843" s="6">
        <v>43170</v>
      </c>
      <c r="R843" s="46"/>
      <c r="S843" s="46" t="s">
        <v>1380</v>
      </c>
      <c r="T843" s="50" t="s">
        <v>1718</v>
      </c>
      <c r="U843" s="21" t="s">
        <v>1380</v>
      </c>
      <c r="V843" s="260" t="s">
        <v>1551</v>
      </c>
      <c r="W843" s="261">
        <v>43686.365034722221</v>
      </c>
      <c r="X843" s="38" t="s">
        <v>1555</v>
      </c>
    </row>
    <row r="844" spans="1:24" x14ac:dyDescent="0.3">
      <c r="A844" s="2">
        <v>75324</v>
      </c>
      <c r="B844" s="3" t="s">
        <v>1046</v>
      </c>
      <c r="C844" s="5" t="s">
        <v>3</v>
      </c>
      <c r="D844" s="25">
        <v>69</v>
      </c>
      <c r="E844" s="26">
        <v>1</v>
      </c>
      <c r="F844" s="16">
        <v>12</v>
      </c>
      <c r="G844" s="22">
        <v>34</v>
      </c>
      <c r="H844" s="22">
        <v>400</v>
      </c>
      <c r="I844" s="6">
        <v>43392</v>
      </c>
      <c r="J844" s="7">
        <v>2</v>
      </c>
      <c r="K844" s="8">
        <v>2018</v>
      </c>
      <c r="L844" s="6">
        <v>43472</v>
      </c>
      <c r="M844" s="5"/>
      <c r="N844" s="6">
        <v>43686</v>
      </c>
      <c r="O844" s="3" t="s">
        <v>1317</v>
      </c>
      <c r="P844" s="3" t="s">
        <v>1717</v>
      </c>
      <c r="Q844" s="6">
        <v>43170</v>
      </c>
      <c r="R844" s="46"/>
      <c r="S844" s="46" t="s">
        <v>1380</v>
      </c>
      <c r="T844" s="50" t="s">
        <v>1718</v>
      </c>
      <c r="U844" s="21" t="s">
        <v>1380</v>
      </c>
      <c r="V844" s="260" t="s">
        <v>1551</v>
      </c>
      <c r="W844" s="261">
        <v>43686.365983796299</v>
      </c>
      <c r="X844" s="38" t="s">
        <v>1555</v>
      </c>
    </row>
    <row r="845" spans="1:24" x14ac:dyDescent="0.3">
      <c r="A845" s="2">
        <v>97965</v>
      </c>
      <c r="B845" s="3" t="s">
        <v>1048</v>
      </c>
      <c r="C845" s="5" t="s">
        <v>80</v>
      </c>
      <c r="D845" s="25">
        <v>74</v>
      </c>
      <c r="E845" s="26">
        <v>4</v>
      </c>
      <c r="F845" s="16">
        <v>12</v>
      </c>
      <c r="G845" s="22">
        <v>50</v>
      </c>
      <c r="H845" s="22">
        <v>20</v>
      </c>
      <c r="I845" s="6">
        <v>43392</v>
      </c>
      <c r="J845" s="7">
        <v>2</v>
      </c>
      <c r="K845" s="8">
        <v>2018</v>
      </c>
      <c r="L845" s="6">
        <v>43472</v>
      </c>
      <c r="M845" s="5"/>
      <c r="N845" s="6">
        <v>43686</v>
      </c>
      <c r="O845" s="3" t="s">
        <v>1544</v>
      </c>
      <c r="P845" s="3" t="s">
        <v>1525</v>
      </c>
      <c r="Q845" s="6">
        <v>43587</v>
      </c>
      <c r="R845" s="46"/>
      <c r="S845" s="46" t="s">
        <v>1380</v>
      </c>
      <c r="T845" s="50" t="s">
        <v>1524</v>
      </c>
      <c r="U845" s="21" t="s">
        <v>1560</v>
      </c>
      <c r="V845" s="260" t="s">
        <v>1551</v>
      </c>
      <c r="W845" s="261">
        <v>43686.37023148148</v>
      </c>
      <c r="X845" s="38" t="s">
        <v>1555</v>
      </c>
    </row>
    <row r="846" spans="1:24" x14ac:dyDescent="0.3">
      <c r="A846" s="2">
        <v>115807</v>
      </c>
      <c r="B846" s="3" t="s">
        <v>1049</v>
      </c>
      <c r="C846" s="5" t="s">
        <v>17</v>
      </c>
      <c r="D846" s="25">
        <v>69</v>
      </c>
      <c r="E846" s="26">
        <v>1</v>
      </c>
      <c r="F846" s="16">
        <v>12</v>
      </c>
      <c r="G846" s="22">
        <v>25</v>
      </c>
      <c r="H846" s="22">
        <v>300</v>
      </c>
      <c r="I846" s="6">
        <v>43392</v>
      </c>
      <c r="J846" s="7">
        <v>2</v>
      </c>
      <c r="K846" s="8">
        <v>2018</v>
      </c>
      <c r="L846" s="6">
        <v>43472</v>
      </c>
      <c r="M846" s="5"/>
      <c r="N846" s="6">
        <v>43686</v>
      </c>
      <c r="O846" s="3" t="s">
        <v>1317</v>
      </c>
      <c r="P846" s="3" t="s">
        <v>1525</v>
      </c>
      <c r="Q846" s="6">
        <v>43587</v>
      </c>
      <c r="R846" s="46"/>
      <c r="S846" s="46" t="s">
        <v>1380</v>
      </c>
      <c r="T846" s="50" t="s">
        <v>1524</v>
      </c>
      <c r="U846" s="21" t="s">
        <v>1782</v>
      </c>
      <c r="V846" s="260" t="s">
        <v>1551</v>
      </c>
      <c r="W846" s="261">
        <v>43686.372731481482</v>
      </c>
      <c r="X846" s="38" t="s">
        <v>1555</v>
      </c>
    </row>
    <row r="847" spans="1:24" x14ac:dyDescent="0.3">
      <c r="A847" s="2">
        <v>116771</v>
      </c>
      <c r="B847" s="3" t="s">
        <v>1050</v>
      </c>
      <c r="C847" s="5" t="s">
        <v>94</v>
      </c>
      <c r="D847" s="25">
        <v>69</v>
      </c>
      <c r="E847" s="26">
        <v>1</v>
      </c>
      <c r="F847" s="16">
        <v>12</v>
      </c>
      <c r="G847" s="22">
        <v>0</v>
      </c>
      <c r="H847" s="22">
        <v>0</v>
      </c>
      <c r="I847" s="6">
        <v>43392</v>
      </c>
      <c r="J847" s="7">
        <v>2</v>
      </c>
      <c r="K847" s="8">
        <v>2018</v>
      </c>
      <c r="L847" s="6">
        <v>43472</v>
      </c>
      <c r="M847" s="5"/>
      <c r="N847" s="6">
        <v>43686</v>
      </c>
      <c r="O847" s="3" t="s">
        <v>1317</v>
      </c>
      <c r="P847" s="3" t="s">
        <v>1525</v>
      </c>
      <c r="Q847" s="6">
        <v>43587</v>
      </c>
      <c r="R847" s="46"/>
      <c r="S847" s="46" t="s">
        <v>1380</v>
      </c>
      <c r="T847" s="50" t="s">
        <v>1524</v>
      </c>
      <c r="U847" s="21" t="s">
        <v>1522</v>
      </c>
      <c r="V847" s="260" t="s">
        <v>1551</v>
      </c>
      <c r="W847" s="261">
        <v>43686.373414351852</v>
      </c>
      <c r="X847" s="38" t="s">
        <v>1555</v>
      </c>
    </row>
    <row r="848" spans="1:24" x14ac:dyDescent="0.3">
      <c r="A848" s="2">
        <v>58706</v>
      </c>
      <c r="B848" s="3" t="s">
        <v>366</v>
      </c>
      <c r="C848" s="5" t="s">
        <v>3</v>
      </c>
      <c r="D848" s="25">
        <v>74</v>
      </c>
      <c r="E848" s="26">
        <v>3</v>
      </c>
      <c r="F848" s="16">
        <v>12</v>
      </c>
      <c r="G848" s="22">
        <v>12</v>
      </c>
      <c r="H848" s="22">
        <v>140</v>
      </c>
      <c r="I848" s="6">
        <v>43353</v>
      </c>
      <c r="J848" s="7">
        <v>189</v>
      </c>
      <c r="K848" s="8">
        <v>2019</v>
      </c>
      <c r="L848" s="6">
        <v>43724</v>
      </c>
      <c r="M848" s="5"/>
      <c r="N848" s="6">
        <v>43686</v>
      </c>
      <c r="O848" s="3" t="s">
        <v>1633</v>
      </c>
      <c r="P848" s="3" t="s">
        <v>1635</v>
      </c>
      <c r="Q848" s="6">
        <v>43371</v>
      </c>
      <c r="R848" s="46"/>
      <c r="S848" s="46" t="s">
        <v>1380</v>
      </c>
      <c r="T848" s="50" t="s">
        <v>1634</v>
      </c>
      <c r="U848" s="21" t="s">
        <v>1560</v>
      </c>
      <c r="V848" s="260" t="s">
        <v>1551</v>
      </c>
      <c r="W848" s="261">
        <v>43685.646863425929</v>
      </c>
      <c r="X848" s="38" t="s">
        <v>1555</v>
      </c>
    </row>
    <row r="849" spans="1:24" x14ac:dyDescent="0.3">
      <c r="A849" s="2">
        <v>74911</v>
      </c>
      <c r="B849" s="3" t="s">
        <v>358</v>
      </c>
      <c r="C849" s="5" t="s">
        <v>3</v>
      </c>
      <c r="D849" s="25">
        <v>74</v>
      </c>
      <c r="E849" s="26">
        <v>3</v>
      </c>
      <c r="F849" s="16">
        <v>12</v>
      </c>
      <c r="G849" s="22">
        <v>9</v>
      </c>
      <c r="H849" s="22">
        <v>100</v>
      </c>
      <c r="I849" s="6">
        <v>43353</v>
      </c>
      <c r="J849" s="7">
        <v>189</v>
      </c>
      <c r="K849" s="8">
        <v>2019</v>
      </c>
      <c r="L849" s="6">
        <v>43724</v>
      </c>
      <c r="M849" s="5"/>
      <c r="N849" s="6">
        <v>43686</v>
      </c>
      <c r="O849" s="3" t="s">
        <v>1633</v>
      </c>
      <c r="P849" s="3" t="s">
        <v>1635</v>
      </c>
      <c r="Q849" s="6">
        <v>43371</v>
      </c>
      <c r="R849" s="46"/>
      <c r="S849" s="46" t="s">
        <v>1380</v>
      </c>
      <c r="T849" s="50" t="s">
        <v>1634</v>
      </c>
      <c r="U849" s="21" t="s">
        <v>1560</v>
      </c>
      <c r="V849" s="260" t="s">
        <v>1551</v>
      </c>
      <c r="W849" s="261">
        <v>43685.639479166668</v>
      </c>
      <c r="X849" s="38" t="s">
        <v>1555</v>
      </c>
    </row>
    <row r="850" spans="1:24" x14ac:dyDescent="0.3">
      <c r="A850" s="2">
        <v>77554</v>
      </c>
      <c r="B850" s="3" t="s">
        <v>359</v>
      </c>
      <c r="C850" s="5" t="s">
        <v>3</v>
      </c>
      <c r="D850" s="25">
        <v>74</v>
      </c>
      <c r="E850" s="26">
        <v>3</v>
      </c>
      <c r="F850" s="16">
        <v>12</v>
      </c>
      <c r="G850" s="22">
        <v>0</v>
      </c>
      <c r="H850" s="22">
        <v>0</v>
      </c>
      <c r="I850" s="6">
        <v>43353</v>
      </c>
      <c r="J850" s="7">
        <v>189</v>
      </c>
      <c r="K850" s="8">
        <v>2019</v>
      </c>
      <c r="L850" s="6">
        <v>43724</v>
      </c>
      <c r="M850" s="5"/>
      <c r="N850" s="6">
        <v>43686</v>
      </c>
      <c r="O850" s="3" t="s">
        <v>1633</v>
      </c>
      <c r="P850" s="3" t="s">
        <v>1635</v>
      </c>
      <c r="Q850" s="6">
        <v>43371</v>
      </c>
      <c r="R850" s="46"/>
      <c r="S850" s="46" t="s">
        <v>1380</v>
      </c>
      <c r="T850" s="50" t="s">
        <v>1634</v>
      </c>
      <c r="U850" s="21" t="s">
        <v>1560</v>
      </c>
      <c r="V850" s="260" t="s">
        <v>1551</v>
      </c>
      <c r="W850" s="261">
        <v>43685.640208333331</v>
      </c>
      <c r="X850" s="38" t="s">
        <v>1555</v>
      </c>
    </row>
    <row r="851" spans="1:24" x14ac:dyDescent="0.3">
      <c r="A851" s="2">
        <v>77557</v>
      </c>
      <c r="B851" s="3" t="s">
        <v>360</v>
      </c>
      <c r="C851" s="5" t="s">
        <v>3</v>
      </c>
      <c r="D851" s="25">
        <v>74</v>
      </c>
      <c r="E851" s="26">
        <v>3</v>
      </c>
      <c r="F851" s="16">
        <v>12</v>
      </c>
      <c r="G851" s="22">
        <v>0</v>
      </c>
      <c r="H851" s="22">
        <v>0</v>
      </c>
      <c r="I851" s="6">
        <v>43353</v>
      </c>
      <c r="J851" s="7">
        <v>189</v>
      </c>
      <c r="K851" s="8">
        <v>2019</v>
      </c>
      <c r="L851" s="6">
        <v>43724</v>
      </c>
      <c r="M851" s="5"/>
      <c r="N851" s="6">
        <v>43686</v>
      </c>
      <c r="O851" s="3" t="s">
        <v>1633</v>
      </c>
      <c r="P851" s="3" t="s">
        <v>1635</v>
      </c>
      <c r="Q851" s="6">
        <v>43371</v>
      </c>
      <c r="R851" s="46"/>
      <c r="S851" s="46" t="s">
        <v>1380</v>
      </c>
      <c r="T851" s="50" t="s">
        <v>1634</v>
      </c>
      <c r="U851" s="21" t="s">
        <v>1560</v>
      </c>
      <c r="V851" s="260" t="s">
        <v>1551</v>
      </c>
      <c r="W851" s="261">
        <v>43685.640601851854</v>
      </c>
      <c r="X851" s="38" t="s">
        <v>1555</v>
      </c>
    </row>
    <row r="852" spans="1:24" x14ac:dyDescent="0.3">
      <c r="A852" s="2">
        <v>80300</v>
      </c>
      <c r="B852" s="3" t="s">
        <v>377</v>
      </c>
      <c r="C852" s="5" t="s">
        <v>3</v>
      </c>
      <c r="D852" s="25">
        <v>74</v>
      </c>
      <c r="E852" s="26">
        <v>10</v>
      </c>
      <c r="F852" s="16">
        <v>12</v>
      </c>
      <c r="G852" s="22">
        <v>13</v>
      </c>
      <c r="H852" s="22">
        <v>150</v>
      </c>
      <c r="I852" s="6">
        <v>43353</v>
      </c>
      <c r="J852" s="7">
        <v>189</v>
      </c>
      <c r="K852" s="8">
        <v>2018</v>
      </c>
      <c r="L852" s="6">
        <v>43724</v>
      </c>
      <c r="M852" s="5"/>
      <c r="N852" s="6">
        <v>43686</v>
      </c>
      <c r="O852" s="3" t="s">
        <v>1633</v>
      </c>
      <c r="P852" s="3" t="s">
        <v>1635</v>
      </c>
      <c r="Q852" s="6">
        <v>43371</v>
      </c>
      <c r="R852" s="46"/>
      <c r="S852" s="46" t="s">
        <v>1380</v>
      </c>
      <c r="T852" s="50" t="s">
        <v>1634</v>
      </c>
      <c r="U852" s="21" t="s">
        <v>1560</v>
      </c>
      <c r="V852" s="260" t="s">
        <v>1551</v>
      </c>
      <c r="W852" s="261">
        <v>43685.668263888889</v>
      </c>
      <c r="X852" s="38" t="s">
        <v>1555</v>
      </c>
    </row>
    <row r="853" spans="1:24" x14ac:dyDescent="0.3">
      <c r="A853" s="2">
        <v>82185</v>
      </c>
      <c r="B853" s="3" t="s">
        <v>361</v>
      </c>
      <c r="C853" s="5" t="s">
        <v>3</v>
      </c>
      <c r="D853" s="25">
        <v>74</v>
      </c>
      <c r="E853" s="26">
        <v>3</v>
      </c>
      <c r="F853" s="16">
        <v>12</v>
      </c>
      <c r="G853" s="22">
        <v>0</v>
      </c>
      <c r="H853" s="22">
        <v>0</v>
      </c>
      <c r="I853" s="6">
        <v>43353</v>
      </c>
      <c r="J853" s="7">
        <v>189</v>
      </c>
      <c r="K853" s="8">
        <v>2019</v>
      </c>
      <c r="L853" s="6">
        <v>43724</v>
      </c>
      <c r="M853" s="5"/>
      <c r="N853" s="6">
        <v>43686</v>
      </c>
      <c r="O853" s="3" t="s">
        <v>1633</v>
      </c>
      <c r="P853" s="3" t="s">
        <v>1635</v>
      </c>
      <c r="Q853" s="6">
        <v>43371</v>
      </c>
      <c r="R853" s="46"/>
      <c r="S853" s="46" t="s">
        <v>1380</v>
      </c>
      <c r="T853" s="50" t="s">
        <v>1634</v>
      </c>
      <c r="U853" s="21" t="s">
        <v>1560</v>
      </c>
      <c r="V853" s="260" t="s">
        <v>1551</v>
      </c>
      <c r="W853" s="261">
        <v>43685.640844907408</v>
      </c>
      <c r="X853" s="38" t="s">
        <v>1555</v>
      </c>
    </row>
    <row r="854" spans="1:24" x14ac:dyDescent="0.3">
      <c r="A854" s="2">
        <v>114852</v>
      </c>
      <c r="B854" s="3" t="s">
        <v>363</v>
      </c>
      <c r="C854" s="5" t="s">
        <v>3</v>
      </c>
      <c r="D854" s="25">
        <v>74</v>
      </c>
      <c r="E854" s="26">
        <v>3</v>
      </c>
      <c r="F854" s="16">
        <v>12</v>
      </c>
      <c r="G854" s="22">
        <v>0</v>
      </c>
      <c r="H854" s="22">
        <v>0</v>
      </c>
      <c r="I854" s="6">
        <v>43353</v>
      </c>
      <c r="J854" s="7">
        <v>189</v>
      </c>
      <c r="K854" s="8">
        <v>2019</v>
      </c>
      <c r="L854" s="6">
        <v>43724</v>
      </c>
      <c r="M854" s="5"/>
      <c r="N854" s="6">
        <v>43686</v>
      </c>
      <c r="O854" s="3" t="s">
        <v>1633</v>
      </c>
      <c r="P854" s="3" t="s">
        <v>1635</v>
      </c>
      <c r="Q854" s="6">
        <v>43371</v>
      </c>
      <c r="R854" s="46"/>
      <c r="S854" s="46" t="s">
        <v>1380</v>
      </c>
      <c r="T854" s="50" t="s">
        <v>1634</v>
      </c>
      <c r="U854" s="21" t="s">
        <v>1560</v>
      </c>
      <c r="V854" s="260" t="s">
        <v>1551</v>
      </c>
      <c r="W854" s="261">
        <v>43685.643333333333</v>
      </c>
      <c r="X854" s="38" t="s">
        <v>1555</v>
      </c>
    </row>
    <row r="855" spans="1:24" x14ac:dyDescent="0.3">
      <c r="A855" s="2">
        <v>114853</v>
      </c>
      <c r="B855" s="3" t="s">
        <v>364</v>
      </c>
      <c r="C855" s="5" t="s">
        <v>3</v>
      </c>
      <c r="D855" s="25">
        <v>74</v>
      </c>
      <c r="E855" s="26">
        <v>3</v>
      </c>
      <c r="F855" s="16">
        <v>12</v>
      </c>
      <c r="G855" s="22">
        <v>5</v>
      </c>
      <c r="H855" s="22">
        <v>50</v>
      </c>
      <c r="I855" s="6">
        <v>43353</v>
      </c>
      <c r="J855" s="7">
        <v>189</v>
      </c>
      <c r="K855" s="8">
        <v>2019</v>
      </c>
      <c r="L855" s="6">
        <v>43724</v>
      </c>
      <c r="M855" s="5"/>
      <c r="N855" s="6">
        <v>43686</v>
      </c>
      <c r="O855" s="3" t="s">
        <v>1633</v>
      </c>
      <c r="P855" s="3" t="s">
        <v>1635</v>
      </c>
      <c r="Q855" s="6">
        <v>43371</v>
      </c>
      <c r="R855" s="46"/>
      <c r="S855" s="46" t="s">
        <v>1380</v>
      </c>
      <c r="T855" s="50" t="s">
        <v>1634</v>
      </c>
      <c r="U855" s="21" t="s">
        <v>1560</v>
      </c>
      <c r="V855" s="260" t="s">
        <v>1551</v>
      </c>
      <c r="W855" s="261">
        <v>43685.643622685187</v>
      </c>
      <c r="X855" s="38" t="s">
        <v>1555</v>
      </c>
    </row>
    <row r="856" spans="1:24" x14ac:dyDescent="0.3">
      <c r="A856" s="2">
        <v>115241</v>
      </c>
      <c r="B856" s="3" t="s">
        <v>369</v>
      </c>
      <c r="C856" s="5" t="s">
        <v>3</v>
      </c>
      <c r="D856" s="25"/>
      <c r="E856" s="26"/>
      <c r="F856" s="16">
        <v>12</v>
      </c>
      <c r="G856" s="22">
        <v>0</v>
      </c>
      <c r="H856" s="22">
        <v>0</v>
      </c>
      <c r="I856" s="6">
        <v>43279</v>
      </c>
      <c r="J856" s="7"/>
      <c r="K856" s="8"/>
      <c r="L856" s="6"/>
      <c r="M856" s="5"/>
      <c r="N856" s="6">
        <v>43686</v>
      </c>
      <c r="O856" s="3" t="s">
        <v>1333</v>
      </c>
      <c r="P856" s="3"/>
      <c r="Q856" s="6" t="s">
        <v>1380</v>
      </c>
      <c r="R856" s="46"/>
      <c r="S856" s="46" t="s">
        <v>1380</v>
      </c>
      <c r="T856" s="50" t="s">
        <v>1380</v>
      </c>
      <c r="U856" s="21" t="s">
        <v>1935</v>
      </c>
      <c r="V856" s="260" t="s">
        <v>1551</v>
      </c>
      <c r="W856" s="261">
        <v>43685.649328703701</v>
      </c>
      <c r="X856" s="38" t="s">
        <v>1555</v>
      </c>
    </row>
    <row r="857" spans="1:24" x14ac:dyDescent="0.3">
      <c r="A857" s="2">
        <v>16363</v>
      </c>
      <c r="B857" s="3" t="s">
        <v>346</v>
      </c>
      <c r="C857" s="5" t="s">
        <v>3</v>
      </c>
      <c r="D857" s="25">
        <v>74</v>
      </c>
      <c r="E857" s="26">
        <v>8</v>
      </c>
      <c r="F857" s="16">
        <v>12</v>
      </c>
      <c r="G857" s="22">
        <v>13</v>
      </c>
      <c r="H857" s="22">
        <v>150</v>
      </c>
      <c r="I857" s="6">
        <v>43353</v>
      </c>
      <c r="J857" s="7">
        <v>189</v>
      </c>
      <c r="K857" s="8">
        <v>2018</v>
      </c>
      <c r="L857" s="6">
        <v>43724</v>
      </c>
      <c r="M857" s="5"/>
      <c r="N857" s="6">
        <v>43686</v>
      </c>
      <c r="O857" s="3" t="s">
        <v>1633</v>
      </c>
      <c r="P857" s="3" t="s">
        <v>2021</v>
      </c>
      <c r="Q857" s="6">
        <v>43677</v>
      </c>
      <c r="R857" s="46"/>
      <c r="S857" s="46" t="s">
        <v>1380</v>
      </c>
      <c r="T857" s="50" t="s">
        <v>1887</v>
      </c>
      <c r="U857" s="21" t="s">
        <v>1560</v>
      </c>
      <c r="V857" s="260" t="s">
        <v>1551</v>
      </c>
      <c r="W857" s="261">
        <v>43685.620775462965</v>
      </c>
      <c r="X857" s="38" t="s">
        <v>1555</v>
      </c>
    </row>
    <row r="858" spans="1:24" x14ac:dyDescent="0.3">
      <c r="A858" s="2">
        <v>16365</v>
      </c>
      <c r="B858" s="3" t="s">
        <v>347</v>
      </c>
      <c r="C858" s="5" t="s">
        <v>3</v>
      </c>
      <c r="D858" s="25">
        <v>74</v>
      </c>
      <c r="E858" s="26">
        <v>8</v>
      </c>
      <c r="F858" s="16">
        <v>12</v>
      </c>
      <c r="G858" s="22">
        <v>25</v>
      </c>
      <c r="H858" s="22">
        <v>300</v>
      </c>
      <c r="I858" s="6">
        <v>43353</v>
      </c>
      <c r="J858" s="7">
        <v>189</v>
      </c>
      <c r="K858" s="8">
        <v>2018</v>
      </c>
      <c r="L858" s="6">
        <v>43724</v>
      </c>
      <c r="M858" s="5"/>
      <c r="N858" s="6">
        <v>43686</v>
      </c>
      <c r="O858" s="3" t="s">
        <v>1633</v>
      </c>
      <c r="P858" s="3" t="s">
        <v>2021</v>
      </c>
      <c r="Q858" s="6">
        <v>43677</v>
      </c>
      <c r="R858" s="46"/>
      <c r="S858" s="46" t="s">
        <v>1380</v>
      </c>
      <c r="T858" s="50" t="s">
        <v>1887</v>
      </c>
      <c r="U858" s="21" t="s">
        <v>1560</v>
      </c>
      <c r="V858" s="260" t="s">
        <v>1551</v>
      </c>
      <c r="W858" s="261">
        <v>43685.622129629628</v>
      </c>
      <c r="X858" s="38" t="s">
        <v>1555</v>
      </c>
    </row>
    <row r="859" spans="1:24" x14ac:dyDescent="0.3">
      <c r="A859" s="2">
        <v>58706</v>
      </c>
      <c r="B859" s="3" t="s">
        <v>366</v>
      </c>
      <c r="C859" s="5" t="s">
        <v>3</v>
      </c>
      <c r="D859" s="25">
        <v>74</v>
      </c>
      <c r="E859" s="26">
        <v>3</v>
      </c>
      <c r="F859" s="16">
        <v>12</v>
      </c>
      <c r="G859" s="22">
        <v>17</v>
      </c>
      <c r="H859" s="22">
        <v>200</v>
      </c>
      <c r="I859" s="6">
        <v>43607</v>
      </c>
      <c r="J859" s="7">
        <v>189</v>
      </c>
      <c r="K859" s="8">
        <v>2019</v>
      </c>
      <c r="L859" s="6">
        <v>43724</v>
      </c>
      <c r="M859" s="5"/>
      <c r="N859" s="6">
        <v>43686</v>
      </c>
      <c r="O859" s="3" t="s">
        <v>1633</v>
      </c>
      <c r="P859" s="3" t="s">
        <v>2021</v>
      </c>
      <c r="Q859" s="6">
        <v>43677</v>
      </c>
      <c r="R859" s="46"/>
      <c r="S859" s="46" t="s">
        <v>1380</v>
      </c>
      <c r="T859" s="50" t="s">
        <v>1887</v>
      </c>
      <c r="U859" s="21" t="s">
        <v>1560</v>
      </c>
      <c r="V859" s="260" t="s">
        <v>1551</v>
      </c>
      <c r="W859" s="261">
        <v>43686.378831018519</v>
      </c>
      <c r="X859" s="38" t="s">
        <v>1555</v>
      </c>
    </row>
    <row r="860" spans="1:24" x14ac:dyDescent="0.3">
      <c r="A860" s="2">
        <v>58706</v>
      </c>
      <c r="B860" s="3" t="s">
        <v>366</v>
      </c>
      <c r="C860" s="5" t="s">
        <v>3</v>
      </c>
      <c r="D860" s="25">
        <v>74</v>
      </c>
      <c r="E860" s="26">
        <v>3</v>
      </c>
      <c r="F860" s="16">
        <v>12</v>
      </c>
      <c r="G860" s="22">
        <v>17</v>
      </c>
      <c r="H860" s="22">
        <v>200</v>
      </c>
      <c r="I860" s="6">
        <v>43607</v>
      </c>
      <c r="J860" s="7">
        <v>189</v>
      </c>
      <c r="K860" s="8">
        <v>2019</v>
      </c>
      <c r="L860" s="6">
        <v>43724</v>
      </c>
      <c r="M860" s="5"/>
      <c r="N860" s="6">
        <v>43686</v>
      </c>
      <c r="O860" s="3" t="s">
        <v>1633</v>
      </c>
      <c r="P860" s="3" t="s">
        <v>2021</v>
      </c>
      <c r="Q860" s="6">
        <v>43677</v>
      </c>
      <c r="R860" s="46"/>
      <c r="S860" s="46" t="s">
        <v>1380</v>
      </c>
      <c r="T860" s="50" t="s">
        <v>1887</v>
      </c>
      <c r="U860" s="21" t="s">
        <v>1560</v>
      </c>
      <c r="V860" s="260" t="s">
        <v>1551</v>
      </c>
      <c r="W860" s="261">
        <v>43686.400949074072</v>
      </c>
      <c r="X860" s="38" t="s">
        <v>1555</v>
      </c>
    </row>
    <row r="861" spans="1:24" x14ac:dyDescent="0.3">
      <c r="A861" s="2">
        <v>74909</v>
      </c>
      <c r="B861" s="3" t="s">
        <v>357</v>
      </c>
      <c r="C861" s="5" t="s">
        <v>3</v>
      </c>
      <c r="D861" s="25">
        <v>74</v>
      </c>
      <c r="E861" s="26">
        <v>3</v>
      </c>
      <c r="F861" s="16">
        <v>12</v>
      </c>
      <c r="G861" s="22">
        <v>0</v>
      </c>
      <c r="H861" s="22">
        <v>0</v>
      </c>
      <c r="I861" s="6">
        <v>43353</v>
      </c>
      <c r="J861" s="7">
        <v>189</v>
      </c>
      <c r="K861" s="8">
        <v>2019</v>
      </c>
      <c r="L861" s="6">
        <v>43724</v>
      </c>
      <c r="M861" s="5"/>
      <c r="N861" s="6">
        <v>43686</v>
      </c>
      <c r="O861" s="3" t="s">
        <v>1633</v>
      </c>
      <c r="P861" s="3" t="s">
        <v>2021</v>
      </c>
      <c r="Q861" s="6">
        <v>43677</v>
      </c>
      <c r="R861" s="46"/>
      <c r="S861" s="46" t="s">
        <v>1380</v>
      </c>
      <c r="T861" s="50" t="s">
        <v>1887</v>
      </c>
      <c r="U861" s="21" t="s">
        <v>1560</v>
      </c>
      <c r="V861" s="260" t="s">
        <v>1551</v>
      </c>
      <c r="W861" s="261">
        <v>43686.40185185185</v>
      </c>
      <c r="X861" s="38" t="s">
        <v>1555</v>
      </c>
    </row>
    <row r="862" spans="1:24" x14ac:dyDescent="0.3">
      <c r="A862" s="2">
        <v>74911</v>
      </c>
      <c r="B862" s="3" t="s">
        <v>358</v>
      </c>
      <c r="C862" s="5" t="s">
        <v>3</v>
      </c>
      <c r="D862" s="25">
        <v>74</v>
      </c>
      <c r="E862" s="26">
        <v>3</v>
      </c>
      <c r="F862" s="16">
        <v>12</v>
      </c>
      <c r="G862" s="22">
        <v>9</v>
      </c>
      <c r="H862" s="22">
        <v>100</v>
      </c>
      <c r="I862" s="6">
        <v>43607</v>
      </c>
      <c r="J862" s="7">
        <v>189</v>
      </c>
      <c r="K862" s="8">
        <v>2019</v>
      </c>
      <c r="L862" s="6">
        <v>43724</v>
      </c>
      <c r="M862" s="5"/>
      <c r="N862" s="6">
        <v>43686</v>
      </c>
      <c r="O862" s="3" t="s">
        <v>1633</v>
      </c>
      <c r="P862" s="3" t="s">
        <v>2021</v>
      </c>
      <c r="Q862" s="6">
        <v>43677</v>
      </c>
      <c r="R862" s="46"/>
      <c r="S862" s="46" t="s">
        <v>1380</v>
      </c>
      <c r="T862" s="50" t="s">
        <v>1887</v>
      </c>
      <c r="U862" s="21" t="s">
        <v>1560</v>
      </c>
      <c r="V862" s="260" t="s">
        <v>1551</v>
      </c>
      <c r="W862" s="261">
        <v>43686.402407407404</v>
      </c>
      <c r="X862" s="38" t="s">
        <v>1555</v>
      </c>
    </row>
    <row r="863" spans="1:24" x14ac:dyDescent="0.3">
      <c r="A863" s="2">
        <v>74918</v>
      </c>
      <c r="B863" s="3" t="s">
        <v>367</v>
      </c>
      <c r="C863" s="5" t="s">
        <v>3</v>
      </c>
      <c r="D863" s="25">
        <v>74</v>
      </c>
      <c r="E863" s="26">
        <v>3</v>
      </c>
      <c r="F863" s="16">
        <v>12</v>
      </c>
      <c r="G863" s="22">
        <v>0</v>
      </c>
      <c r="H863" s="22">
        <v>0</v>
      </c>
      <c r="I863" s="6">
        <v>43607</v>
      </c>
      <c r="J863" s="7">
        <v>189</v>
      </c>
      <c r="K863" s="8">
        <v>2019</v>
      </c>
      <c r="L863" s="6">
        <v>43724</v>
      </c>
      <c r="M863" s="5"/>
      <c r="N863" s="6">
        <v>43686</v>
      </c>
      <c r="O863" s="3" t="s">
        <v>1333</v>
      </c>
      <c r="P863" s="3" t="s">
        <v>2021</v>
      </c>
      <c r="Q863" s="6">
        <v>43677</v>
      </c>
      <c r="R863" s="46"/>
      <c r="S863" s="46" t="s">
        <v>1380</v>
      </c>
      <c r="T863" s="50" t="s">
        <v>1887</v>
      </c>
      <c r="U863" s="21" t="s">
        <v>1935</v>
      </c>
      <c r="V863" s="260" t="s">
        <v>1551</v>
      </c>
      <c r="W863" s="261">
        <v>43686.403067129628</v>
      </c>
      <c r="X863" s="38" t="s">
        <v>1555</v>
      </c>
    </row>
    <row r="864" spans="1:24" x14ac:dyDescent="0.3">
      <c r="A864" s="2">
        <v>77554</v>
      </c>
      <c r="B864" s="3" t="s">
        <v>359</v>
      </c>
      <c r="C864" s="5" t="s">
        <v>3</v>
      </c>
      <c r="D864" s="25">
        <v>74</v>
      </c>
      <c r="E864" s="26">
        <v>3</v>
      </c>
      <c r="F864" s="16">
        <v>12</v>
      </c>
      <c r="G864" s="22">
        <v>0</v>
      </c>
      <c r="H864" s="22">
        <v>0</v>
      </c>
      <c r="I864" s="6">
        <v>43607</v>
      </c>
      <c r="J864" s="7">
        <v>189</v>
      </c>
      <c r="K864" s="8">
        <v>2019</v>
      </c>
      <c r="L864" s="6">
        <v>43724</v>
      </c>
      <c r="M864" s="5"/>
      <c r="N864" s="6">
        <v>43686</v>
      </c>
      <c r="O864" s="3" t="s">
        <v>1633</v>
      </c>
      <c r="P864" s="3" t="s">
        <v>2021</v>
      </c>
      <c r="Q864" s="6">
        <v>43677</v>
      </c>
      <c r="R864" s="46"/>
      <c r="S864" s="46" t="s">
        <v>1380</v>
      </c>
      <c r="T864" s="50" t="s">
        <v>1887</v>
      </c>
      <c r="U864" s="21" t="s">
        <v>1560</v>
      </c>
      <c r="V864" s="260" t="s">
        <v>1551</v>
      </c>
      <c r="W864" s="261">
        <v>43686.403171296297</v>
      </c>
      <c r="X864" s="38" t="s">
        <v>1555</v>
      </c>
    </row>
    <row r="865" spans="1:24" x14ac:dyDescent="0.3">
      <c r="A865" s="2">
        <v>77557</v>
      </c>
      <c r="B865" s="3" t="s">
        <v>360</v>
      </c>
      <c r="C865" s="5" t="s">
        <v>3</v>
      </c>
      <c r="D865" s="25">
        <v>74</v>
      </c>
      <c r="E865" s="26">
        <v>3</v>
      </c>
      <c r="F865" s="16">
        <v>12</v>
      </c>
      <c r="G865" s="22">
        <v>0</v>
      </c>
      <c r="H865" s="22">
        <v>0</v>
      </c>
      <c r="I865" s="6">
        <v>43607</v>
      </c>
      <c r="J865" s="7">
        <v>189</v>
      </c>
      <c r="K865" s="8">
        <v>2019</v>
      </c>
      <c r="L865" s="6">
        <v>43724</v>
      </c>
      <c r="M865" s="5"/>
      <c r="N865" s="6">
        <v>43686</v>
      </c>
      <c r="O865" s="3" t="s">
        <v>1633</v>
      </c>
      <c r="P865" s="3" t="s">
        <v>2021</v>
      </c>
      <c r="Q865" s="6">
        <v>43677</v>
      </c>
      <c r="R865" s="46"/>
      <c r="S865" s="46" t="s">
        <v>1380</v>
      </c>
      <c r="T865" s="50" t="s">
        <v>1887</v>
      </c>
      <c r="U865" s="21" t="s">
        <v>1560</v>
      </c>
      <c r="V865" s="260" t="s">
        <v>1551</v>
      </c>
      <c r="W865" s="261">
        <v>43686.403252314813</v>
      </c>
      <c r="X865" s="38" t="s">
        <v>1555</v>
      </c>
    </row>
    <row r="866" spans="1:24" x14ac:dyDescent="0.3">
      <c r="A866" s="2">
        <v>80300</v>
      </c>
      <c r="B866" s="3" t="s">
        <v>377</v>
      </c>
      <c r="C866" s="5" t="s">
        <v>3</v>
      </c>
      <c r="D866" s="25">
        <v>74</v>
      </c>
      <c r="E866" s="26">
        <v>10</v>
      </c>
      <c r="F866" s="16">
        <v>12</v>
      </c>
      <c r="G866" s="22">
        <v>13</v>
      </c>
      <c r="H866" s="22">
        <v>150</v>
      </c>
      <c r="I866" s="6">
        <v>43607</v>
      </c>
      <c r="J866" s="7">
        <v>189</v>
      </c>
      <c r="K866" s="8">
        <v>2018</v>
      </c>
      <c r="L866" s="6">
        <v>43724</v>
      </c>
      <c r="M866" s="5"/>
      <c r="N866" s="6">
        <v>43686</v>
      </c>
      <c r="O866" s="3" t="s">
        <v>1633</v>
      </c>
      <c r="P866" s="3" t="s">
        <v>2025</v>
      </c>
      <c r="Q866" s="6" t="s">
        <v>1380</v>
      </c>
      <c r="R866" s="46"/>
      <c r="S866" s="46" t="s">
        <v>1380</v>
      </c>
      <c r="T866" s="50" t="s">
        <v>1380</v>
      </c>
      <c r="U866" s="21" t="s">
        <v>1560</v>
      </c>
      <c r="V866" s="260" t="s">
        <v>1551</v>
      </c>
      <c r="W866" s="261">
        <v>43686.403587962966</v>
      </c>
      <c r="X866" s="38" t="s">
        <v>1555</v>
      </c>
    </row>
    <row r="867" spans="1:24" x14ac:dyDescent="0.3">
      <c r="A867" s="2">
        <v>82185</v>
      </c>
      <c r="B867" s="3" t="s">
        <v>361</v>
      </c>
      <c r="C867" s="5" t="s">
        <v>3</v>
      </c>
      <c r="D867" s="25">
        <v>74</v>
      </c>
      <c r="E867" s="26">
        <v>3</v>
      </c>
      <c r="F867" s="16">
        <v>12</v>
      </c>
      <c r="G867" s="22">
        <v>0</v>
      </c>
      <c r="H867" s="22">
        <v>0</v>
      </c>
      <c r="I867" s="6">
        <v>43607</v>
      </c>
      <c r="J867" s="7">
        <v>189</v>
      </c>
      <c r="K867" s="8">
        <v>2019</v>
      </c>
      <c r="L867" s="6">
        <v>43724</v>
      </c>
      <c r="M867" s="5"/>
      <c r="N867" s="6">
        <v>43686</v>
      </c>
      <c r="O867" s="3" t="s">
        <v>1633</v>
      </c>
      <c r="P867" s="3" t="s">
        <v>2025</v>
      </c>
      <c r="Q867" s="6" t="s">
        <v>1380</v>
      </c>
      <c r="R867" s="46"/>
      <c r="S867" s="46" t="s">
        <v>1380</v>
      </c>
      <c r="T867" s="50" t="s">
        <v>1380</v>
      </c>
      <c r="U867" s="21" t="s">
        <v>1560</v>
      </c>
      <c r="V867" s="260" t="s">
        <v>1551</v>
      </c>
      <c r="W867" s="261">
        <v>43686.403587962966</v>
      </c>
      <c r="X867" s="38" t="s">
        <v>1555</v>
      </c>
    </row>
    <row r="868" spans="1:24" x14ac:dyDescent="0.3">
      <c r="A868" s="2">
        <v>102275</v>
      </c>
      <c r="B868" s="3" t="s">
        <v>362</v>
      </c>
      <c r="C868" s="5" t="s">
        <v>3</v>
      </c>
      <c r="D868" s="25"/>
      <c r="E868" s="26"/>
      <c r="F868" s="16">
        <v>12</v>
      </c>
      <c r="G868" s="22">
        <v>0</v>
      </c>
      <c r="H868" s="22">
        <v>0</v>
      </c>
      <c r="I868" s="6">
        <v>43607</v>
      </c>
      <c r="J868" s="7">
        <v>189</v>
      </c>
      <c r="K868" s="8">
        <v>2019</v>
      </c>
      <c r="L868" s="6">
        <v>43724</v>
      </c>
      <c r="M868" s="5"/>
      <c r="N868" s="6">
        <v>43686</v>
      </c>
      <c r="O868" s="3" t="s">
        <v>1333</v>
      </c>
      <c r="P868" s="3" t="s">
        <v>2025</v>
      </c>
      <c r="Q868" s="6" t="s">
        <v>1380</v>
      </c>
      <c r="R868" s="46"/>
      <c r="S868" s="46" t="s">
        <v>1380</v>
      </c>
      <c r="T868" s="50" t="s">
        <v>1380</v>
      </c>
      <c r="U868" s="21" t="s">
        <v>1935</v>
      </c>
      <c r="V868" s="260" t="s">
        <v>1551</v>
      </c>
      <c r="W868" s="261">
        <v>43686.404027777775</v>
      </c>
      <c r="X868" s="38" t="s">
        <v>1555</v>
      </c>
    </row>
    <row r="869" spans="1:24" x14ac:dyDescent="0.3">
      <c r="A869" s="2">
        <v>114852</v>
      </c>
      <c r="B869" s="3" t="s">
        <v>363</v>
      </c>
      <c r="C869" s="5" t="s">
        <v>3</v>
      </c>
      <c r="D869" s="25">
        <v>74</v>
      </c>
      <c r="E869" s="26">
        <v>3</v>
      </c>
      <c r="F869" s="16">
        <v>12</v>
      </c>
      <c r="G869" s="22">
        <v>0</v>
      </c>
      <c r="H869" s="22">
        <v>0</v>
      </c>
      <c r="I869" s="6">
        <v>43607</v>
      </c>
      <c r="J869" s="7">
        <v>189</v>
      </c>
      <c r="K869" s="8">
        <v>2019</v>
      </c>
      <c r="L869" s="6">
        <v>43724</v>
      </c>
      <c r="M869" s="5"/>
      <c r="N869" s="6">
        <v>43686</v>
      </c>
      <c r="O869" s="3" t="s">
        <v>1633</v>
      </c>
      <c r="P869" s="3" t="s">
        <v>2025</v>
      </c>
      <c r="Q869" s="6" t="s">
        <v>1380</v>
      </c>
      <c r="R869" s="46"/>
      <c r="S869" s="46" t="s">
        <v>1380</v>
      </c>
      <c r="T869" s="50" t="s">
        <v>1380</v>
      </c>
      <c r="U869" s="21" t="s">
        <v>1560</v>
      </c>
      <c r="V869" s="260" t="s">
        <v>1551</v>
      </c>
      <c r="W869" s="261">
        <v>43686.404120370367</v>
      </c>
      <c r="X869" s="38" t="s">
        <v>1555</v>
      </c>
    </row>
    <row r="870" spans="1:24" x14ac:dyDescent="0.3">
      <c r="A870" s="2">
        <v>114853</v>
      </c>
      <c r="B870" s="3" t="s">
        <v>364</v>
      </c>
      <c r="C870" s="5" t="s">
        <v>3</v>
      </c>
      <c r="D870" s="25">
        <v>74</v>
      </c>
      <c r="E870" s="26">
        <v>3</v>
      </c>
      <c r="F870" s="16">
        <v>12</v>
      </c>
      <c r="G870" s="22">
        <v>5</v>
      </c>
      <c r="H870" s="22">
        <v>50</v>
      </c>
      <c r="I870" s="6">
        <v>43607</v>
      </c>
      <c r="J870" s="7">
        <v>189</v>
      </c>
      <c r="K870" s="8">
        <v>2019</v>
      </c>
      <c r="L870" s="6">
        <v>43724</v>
      </c>
      <c r="M870" s="5"/>
      <c r="N870" s="6">
        <v>43686</v>
      </c>
      <c r="O870" s="3" t="s">
        <v>1633</v>
      </c>
      <c r="P870" s="3" t="s">
        <v>2025</v>
      </c>
      <c r="Q870" s="6" t="s">
        <v>1380</v>
      </c>
      <c r="R870" s="46"/>
      <c r="S870" s="46" t="s">
        <v>1380</v>
      </c>
      <c r="T870" s="50" t="s">
        <v>1380</v>
      </c>
      <c r="U870" s="21" t="s">
        <v>1560</v>
      </c>
      <c r="V870" s="260" t="s">
        <v>1551</v>
      </c>
      <c r="W870" s="261">
        <v>43686.40421296296</v>
      </c>
      <c r="X870" s="38" t="s">
        <v>1555</v>
      </c>
    </row>
    <row r="871" spans="1:24" x14ac:dyDescent="0.3">
      <c r="A871" s="2">
        <v>115241</v>
      </c>
      <c r="B871" s="3" t="s">
        <v>369</v>
      </c>
      <c r="C871" s="5" t="s">
        <v>3</v>
      </c>
      <c r="D871" s="25"/>
      <c r="E871" s="26"/>
      <c r="F871" s="16">
        <v>12</v>
      </c>
      <c r="G871" s="22">
        <v>0</v>
      </c>
      <c r="H871" s="22">
        <v>0</v>
      </c>
      <c r="I871" s="6">
        <v>43607</v>
      </c>
      <c r="J871" s="7">
        <v>189</v>
      </c>
      <c r="K871" s="8">
        <v>2019</v>
      </c>
      <c r="L871" s="6">
        <v>43724</v>
      </c>
      <c r="M871" s="5"/>
      <c r="N871" s="6">
        <v>43686</v>
      </c>
      <c r="O871" s="3" t="s">
        <v>1333</v>
      </c>
      <c r="P871" s="3" t="s">
        <v>2025</v>
      </c>
      <c r="Q871" s="6" t="s">
        <v>1380</v>
      </c>
      <c r="R871" s="46"/>
      <c r="S871" s="46" t="s">
        <v>1380</v>
      </c>
      <c r="T871" s="50" t="s">
        <v>1380</v>
      </c>
      <c r="U871" s="21" t="s">
        <v>1935</v>
      </c>
      <c r="V871" s="260" t="s">
        <v>1551</v>
      </c>
      <c r="W871" s="261">
        <v>43686.404282407406</v>
      </c>
      <c r="X871" s="38" t="s">
        <v>1555</v>
      </c>
    </row>
    <row r="872" spans="1:24" x14ac:dyDescent="0.3">
      <c r="A872" s="2">
        <v>118153</v>
      </c>
      <c r="B872" s="3" t="s">
        <v>370</v>
      </c>
      <c r="C872" s="5" t="s">
        <v>3</v>
      </c>
      <c r="D872" s="25"/>
      <c r="E872" s="26"/>
      <c r="F872" s="16">
        <v>12</v>
      </c>
      <c r="G872" s="22">
        <v>0</v>
      </c>
      <c r="H872" s="22">
        <v>0</v>
      </c>
      <c r="I872" s="6">
        <v>43607</v>
      </c>
      <c r="J872" s="7">
        <v>189</v>
      </c>
      <c r="K872" s="8">
        <v>2019</v>
      </c>
      <c r="L872" s="6">
        <v>43724</v>
      </c>
      <c r="M872" s="5"/>
      <c r="N872" s="6">
        <v>43686</v>
      </c>
      <c r="O872" s="3" t="s">
        <v>1333</v>
      </c>
      <c r="P872" s="3" t="s">
        <v>2025</v>
      </c>
      <c r="Q872" s="6" t="s">
        <v>1380</v>
      </c>
      <c r="R872" s="46"/>
      <c r="S872" s="46" t="s">
        <v>1380</v>
      </c>
      <c r="T872" s="50" t="s">
        <v>1380</v>
      </c>
      <c r="U872" s="21" t="s">
        <v>1935</v>
      </c>
      <c r="V872" s="260" t="s">
        <v>1551</v>
      </c>
      <c r="W872" s="261">
        <v>43686.404363425929</v>
      </c>
      <c r="X872" s="38" t="s">
        <v>1555</v>
      </c>
    </row>
    <row r="873" spans="1:24" x14ac:dyDescent="0.3">
      <c r="A873" s="2">
        <v>119726</v>
      </c>
      <c r="B873" s="3" t="s">
        <v>371</v>
      </c>
      <c r="C873" s="5" t="s">
        <v>3</v>
      </c>
      <c r="D873" s="25"/>
      <c r="E873" s="26"/>
      <c r="F873" s="16">
        <v>12</v>
      </c>
      <c r="G873" s="22">
        <v>0</v>
      </c>
      <c r="H873" s="22">
        <v>0</v>
      </c>
      <c r="I873" s="6">
        <v>43607</v>
      </c>
      <c r="J873" s="7">
        <v>189</v>
      </c>
      <c r="K873" s="8">
        <v>2019</v>
      </c>
      <c r="L873" s="6">
        <v>43724</v>
      </c>
      <c r="M873" s="5"/>
      <c r="N873" s="6">
        <v>43686</v>
      </c>
      <c r="O873" s="3" t="s">
        <v>1333</v>
      </c>
      <c r="P873" s="3" t="s">
        <v>2025</v>
      </c>
      <c r="Q873" s="6" t="s">
        <v>1380</v>
      </c>
      <c r="R873" s="46"/>
      <c r="S873" s="46" t="s">
        <v>1380</v>
      </c>
      <c r="T873" s="50" t="s">
        <v>1380</v>
      </c>
      <c r="U873" s="21" t="s">
        <v>1935</v>
      </c>
      <c r="V873" s="260" t="s">
        <v>1551</v>
      </c>
      <c r="W873" s="261">
        <v>43686.404444444444</v>
      </c>
      <c r="X873" s="38" t="s">
        <v>1555</v>
      </c>
    </row>
    <row r="874" spans="1:24" x14ac:dyDescent="0.3">
      <c r="A874" s="2">
        <v>77559</v>
      </c>
      <c r="B874" s="3" t="s">
        <v>372</v>
      </c>
      <c r="C874" s="5" t="s">
        <v>3</v>
      </c>
      <c r="D874" s="25"/>
      <c r="E874" s="26"/>
      <c r="F874" s="16">
        <v>12</v>
      </c>
      <c r="G874" s="22">
        <v>0</v>
      </c>
      <c r="H874" s="22">
        <v>0</v>
      </c>
      <c r="I874" s="6">
        <v>43607</v>
      </c>
      <c r="J874" s="7">
        <v>189</v>
      </c>
      <c r="K874" s="8">
        <v>2019</v>
      </c>
      <c r="L874" s="6">
        <v>43724</v>
      </c>
      <c r="M874" s="5"/>
      <c r="N874" s="6">
        <v>43686</v>
      </c>
      <c r="O874" s="3" t="s">
        <v>1333</v>
      </c>
      <c r="P874" s="3" t="s">
        <v>2021</v>
      </c>
      <c r="Q874" s="6">
        <v>43677</v>
      </c>
      <c r="R874" s="46"/>
      <c r="S874" s="46" t="s">
        <v>1380</v>
      </c>
      <c r="T874" s="50" t="s">
        <v>1887</v>
      </c>
      <c r="U874" s="21" t="s">
        <v>1935</v>
      </c>
      <c r="V874" s="260" t="s">
        <v>1551</v>
      </c>
      <c r="W874" s="261">
        <v>43686.404722222222</v>
      </c>
      <c r="X874" s="38" t="s">
        <v>1555</v>
      </c>
    </row>
    <row r="875" spans="1:24" x14ac:dyDescent="0.3">
      <c r="A875" s="2">
        <v>80300</v>
      </c>
      <c r="B875" s="3" t="s">
        <v>377</v>
      </c>
      <c r="C875" s="5" t="s">
        <v>3</v>
      </c>
      <c r="D875" s="25">
        <v>74</v>
      </c>
      <c r="E875" s="26">
        <v>10</v>
      </c>
      <c r="F875" s="16">
        <v>12</v>
      </c>
      <c r="G875" s="22">
        <v>13</v>
      </c>
      <c r="H875" s="22">
        <v>150</v>
      </c>
      <c r="I875" s="6">
        <v>43607</v>
      </c>
      <c r="J875" s="7">
        <v>189</v>
      </c>
      <c r="K875" s="8">
        <v>2018</v>
      </c>
      <c r="L875" s="6">
        <v>43724</v>
      </c>
      <c r="M875" s="5"/>
      <c r="N875" s="6">
        <v>43686</v>
      </c>
      <c r="O875" s="3" t="s">
        <v>1633</v>
      </c>
      <c r="P875" s="3" t="s">
        <v>2021</v>
      </c>
      <c r="Q875" s="6">
        <v>43677</v>
      </c>
      <c r="R875" s="46"/>
      <c r="S875" s="46" t="s">
        <v>1380</v>
      </c>
      <c r="T875" s="50" t="s">
        <v>1887</v>
      </c>
      <c r="U875" s="21" t="s">
        <v>1560</v>
      </c>
      <c r="V875" s="260" t="s">
        <v>1551</v>
      </c>
      <c r="W875" s="261">
        <v>43686.404722222222</v>
      </c>
      <c r="X875" s="38" t="s">
        <v>1555</v>
      </c>
    </row>
    <row r="876" spans="1:24" x14ac:dyDescent="0.3">
      <c r="A876" s="2">
        <v>82185</v>
      </c>
      <c r="B876" s="3" t="s">
        <v>361</v>
      </c>
      <c r="C876" s="5" t="s">
        <v>3</v>
      </c>
      <c r="D876" s="25">
        <v>74</v>
      </c>
      <c r="E876" s="26">
        <v>3</v>
      </c>
      <c r="F876" s="16">
        <v>12</v>
      </c>
      <c r="G876" s="22">
        <v>0</v>
      </c>
      <c r="H876" s="22">
        <v>0</v>
      </c>
      <c r="I876" s="6">
        <v>43607</v>
      </c>
      <c r="J876" s="7">
        <v>189</v>
      </c>
      <c r="K876" s="8">
        <v>2019</v>
      </c>
      <c r="L876" s="6">
        <v>43724</v>
      </c>
      <c r="M876" s="5"/>
      <c r="N876" s="6">
        <v>43686</v>
      </c>
      <c r="O876" s="3" t="s">
        <v>1633</v>
      </c>
      <c r="P876" s="3" t="s">
        <v>2021</v>
      </c>
      <c r="Q876" s="6">
        <v>43677</v>
      </c>
      <c r="R876" s="46"/>
      <c r="S876" s="46" t="s">
        <v>1380</v>
      </c>
      <c r="T876" s="50" t="s">
        <v>1887</v>
      </c>
      <c r="U876" s="21" t="s">
        <v>1560</v>
      </c>
      <c r="V876" s="260" t="s">
        <v>1551</v>
      </c>
      <c r="W876" s="261">
        <v>43686.404722222222</v>
      </c>
      <c r="X876" s="38" t="s">
        <v>1555</v>
      </c>
    </row>
    <row r="877" spans="1:24" x14ac:dyDescent="0.3">
      <c r="A877" s="2">
        <v>102275</v>
      </c>
      <c r="B877" s="3" t="s">
        <v>362</v>
      </c>
      <c r="C877" s="5" t="s">
        <v>3</v>
      </c>
      <c r="D877" s="25"/>
      <c r="E877" s="26"/>
      <c r="F877" s="16">
        <v>12</v>
      </c>
      <c r="G877" s="22">
        <v>0</v>
      </c>
      <c r="H877" s="22">
        <v>0</v>
      </c>
      <c r="I877" s="6">
        <v>43607</v>
      </c>
      <c r="J877" s="7">
        <v>189</v>
      </c>
      <c r="K877" s="8">
        <v>2019</v>
      </c>
      <c r="L877" s="6">
        <v>43724</v>
      </c>
      <c r="M877" s="5"/>
      <c r="N877" s="6">
        <v>43686</v>
      </c>
      <c r="O877" s="3" t="s">
        <v>1333</v>
      </c>
      <c r="P877" s="3" t="s">
        <v>2021</v>
      </c>
      <c r="Q877" s="6">
        <v>43677</v>
      </c>
      <c r="R877" s="46"/>
      <c r="S877" s="46" t="s">
        <v>1380</v>
      </c>
      <c r="T877" s="50" t="s">
        <v>1887</v>
      </c>
      <c r="U877" s="21" t="s">
        <v>1935</v>
      </c>
      <c r="V877" s="260" t="s">
        <v>1551</v>
      </c>
      <c r="W877" s="261">
        <v>43686.404722222222</v>
      </c>
      <c r="X877" s="38" t="s">
        <v>1555</v>
      </c>
    </row>
    <row r="878" spans="1:24" x14ac:dyDescent="0.3">
      <c r="A878" s="2">
        <v>114852</v>
      </c>
      <c r="B878" s="3" t="s">
        <v>363</v>
      </c>
      <c r="C878" s="5" t="s">
        <v>3</v>
      </c>
      <c r="D878" s="25">
        <v>74</v>
      </c>
      <c r="E878" s="26">
        <v>3</v>
      </c>
      <c r="F878" s="16">
        <v>12</v>
      </c>
      <c r="G878" s="22">
        <v>0</v>
      </c>
      <c r="H878" s="22">
        <v>0</v>
      </c>
      <c r="I878" s="6">
        <v>43607</v>
      </c>
      <c r="J878" s="7">
        <v>189</v>
      </c>
      <c r="K878" s="8">
        <v>2019</v>
      </c>
      <c r="L878" s="6">
        <v>43724</v>
      </c>
      <c r="M878" s="5"/>
      <c r="N878" s="6">
        <v>43686</v>
      </c>
      <c r="O878" s="3" t="s">
        <v>1633</v>
      </c>
      <c r="P878" s="3" t="s">
        <v>2021</v>
      </c>
      <c r="Q878" s="6">
        <v>43677</v>
      </c>
      <c r="R878" s="46"/>
      <c r="S878" s="46" t="s">
        <v>1380</v>
      </c>
      <c r="T878" s="50" t="s">
        <v>1887</v>
      </c>
      <c r="U878" s="21" t="s">
        <v>1560</v>
      </c>
      <c r="V878" s="260" t="s">
        <v>1551</v>
      </c>
      <c r="W878" s="261">
        <v>43686.404722222222</v>
      </c>
      <c r="X878" s="38" t="s">
        <v>1555</v>
      </c>
    </row>
    <row r="879" spans="1:24" x14ac:dyDescent="0.3">
      <c r="A879" s="2">
        <v>114853</v>
      </c>
      <c r="B879" s="3" t="s">
        <v>364</v>
      </c>
      <c r="C879" s="5" t="s">
        <v>3</v>
      </c>
      <c r="D879" s="25">
        <v>74</v>
      </c>
      <c r="E879" s="26">
        <v>3</v>
      </c>
      <c r="F879" s="16">
        <v>12</v>
      </c>
      <c r="G879" s="22">
        <v>5</v>
      </c>
      <c r="H879" s="22">
        <v>50</v>
      </c>
      <c r="I879" s="6">
        <v>43607</v>
      </c>
      <c r="J879" s="7">
        <v>189</v>
      </c>
      <c r="K879" s="8">
        <v>2019</v>
      </c>
      <c r="L879" s="6">
        <v>43724</v>
      </c>
      <c r="M879" s="5"/>
      <c r="N879" s="6">
        <v>43686</v>
      </c>
      <c r="O879" s="3" t="s">
        <v>1633</v>
      </c>
      <c r="P879" s="3" t="s">
        <v>2021</v>
      </c>
      <c r="Q879" s="6">
        <v>43677</v>
      </c>
      <c r="R879" s="46"/>
      <c r="S879" s="46" t="s">
        <v>1380</v>
      </c>
      <c r="T879" s="50" t="s">
        <v>1887</v>
      </c>
      <c r="U879" s="21" t="s">
        <v>1560</v>
      </c>
      <c r="V879" s="260" t="s">
        <v>1551</v>
      </c>
      <c r="W879" s="261">
        <v>43686.404722222222</v>
      </c>
      <c r="X879" s="38" t="s">
        <v>1555</v>
      </c>
    </row>
    <row r="880" spans="1:24" x14ac:dyDescent="0.3">
      <c r="A880" s="2">
        <v>115241</v>
      </c>
      <c r="B880" s="3" t="s">
        <v>369</v>
      </c>
      <c r="C880" s="5" t="s">
        <v>3</v>
      </c>
      <c r="D880" s="25"/>
      <c r="E880" s="26"/>
      <c r="F880" s="16">
        <v>12</v>
      </c>
      <c r="G880" s="22">
        <v>0</v>
      </c>
      <c r="H880" s="22">
        <v>0</v>
      </c>
      <c r="I880" s="6">
        <v>43607</v>
      </c>
      <c r="J880" s="7">
        <v>189</v>
      </c>
      <c r="K880" s="8">
        <v>2019</v>
      </c>
      <c r="L880" s="6">
        <v>43724</v>
      </c>
      <c r="M880" s="5"/>
      <c r="N880" s="6">
        <v>43686</v>
      </c>
      <c r="O880" s="3" t="s">
        <v>1333</v>
      </c>
      <c r="P880" s="3" t="s">
        <v>2021</v>
      </c>
      <c r="Q880" s="6">
        <v>43677</v>
      </c>
      <c r="R880" s="46"/>
      <c r="S880" s="46" t="s">
        <v>1380</v>
      </c>
      <c r="T880" s="50" t="s">
        <v>1887</v>
      </c>
      <c r="U880" s="21" t="s">
        <v>1935</v>
      </c>
      <c r="V880" s="260" t="s">
        <v>1551</v>
      </c>
      <c r="W880" s="261">
        <v>43686.404722222222</v>
      </c>
      <c r="X880" s="38" t="s">
        <v>1555</v>
      </c>
    </row>
    <row r="881" spans="1:24" x14ac:dyDescent="0.3">
      <c r="A881" s="2">
        <v>118153</v>
      </c>
      <c r="B881" s="3" t="s">
        <v>370</v>
      </c>
      <c r="C881" s="5" t="s">
        <v>3</v>
      </c>
      <c r="D881" s="25"/>
      <c r="E881" s="26"/>
      <c r="F881" s="16">
        <v>12</v>
      </c>
      <c r="G881" s="22">
        <v>0</v>
      </c>
      <c r="H881" s="22">
        <v>0</v>
      </c>
      <c r="I881" s="6">
        <v>43607</v>
      </c>
      <c r="J881" s="7">
        <v>189</v>
      </c>
      <c r="K881" s="8">
        <v>2019</v>
      </c>
      <c r="L881" s="6">
        <v>43724</v>
      </c>
      <c r="M881" s="5"/>
      <c r="N881" s="6">
        <v>43686</v>
      </c>
      <c r="O881" s="3" t="s">
        <v>1333</v>
      </c>
      <c r="P881" s="3" t="s">
        <v>2021</v>
      </c>
      <c r="Q881" s="6">
        <v>43677</v>
      </c>
      <c r="R881" s="46"/>
      <c r="S881" s="46" t="s">
        <v>1380</v>
      </c>
      <c r="T881" s="50" t="s">
        <v>1887</v>
      </c>
      <c r="U881" s="21" t="s">
        <v>1935</v>
      </c>
      <c r="V881" s="260" t="s">
        <v>1551</v>
      </c>
      <c r="W881" s="261">
        <v>43686.404722222222</v>
      </c>
      <c r="X881" s="38" t="s">
        <v>1555</v>
      </c>
    </row>
    <row r="882" spans="1:24" x14ac:dyDescent="0.3">
      <c r="A882" s="2">
        <v>119726</v>
      </c>
      <c r="B882" s="3" t="s">
        <v>371</v>
      </c>
      <c r="C882" s="5" t="s">
        <v>3</v>
      </c>
      <c r="D882" s="25"/>
      <c r="E882" s="26"/>
      <c r="F882" s="16">
        <v>12</v>
      </c>
      <c r="G882" s="22">
        <v>0</v>
      </c>
      <c r="H882" s="22">
        <v>0</v>
      </c>
      <c r="I882" s="6">
        <v>43607</v>
      </c>
      <c r="J882" s="7">
        <v>189</v>
      </c>
      <c r="K882" s="8">
        <v>2019</v>
      </c>
      <c r="L882" s="6">
        <v>43724</v>
      </c>
      <c r="M882" s="5"/>
      <c r="N882" s="6">
        <v>43686</v>
      </c>
      <c r="O882" s="3" t="s">
        <v>1333</v>
      </c>
      <c r="P882" s="3" t="s">
        <v>2021</v>
      </c>
      <c r="Q882" s="6">
        <v>43677</v>
      </c>
      <c r="R882" s="46"/>
      <c r="S882" s="46" t="s">
        <v>1380</v>
      </c>
      <c r="T882" s="50" t="s">
        <v>1887</v>
      </c>
      <c r="U882" s="21" t="s">
        <v>1935</v>
      </c>
      <c r="V882" s="260" t="s">
        <v>1551</v>
      </c>
      <c r="W882" s="261">
        <v>43686.404722222222</v>
      </c>
      <c r="X882" s="38" t="s">
        <v>1555</v>
      </c>
    </row>
    <row r="883" spans="1:24" x14ac:dyDescent="0.3">
      <c r="A883" s="2">
        <v>92144</v>
      </c>
      <c r="B883" s="3" t="s">
        <v>974</v>
      </c>
      <c r="C883" s="5" t="s">
        <v>17</v>
      </c>
      <c r="D883" s="25"/>
      <c r="E883" s="26"/>
      <c r="F883" s="16">
        <v>12</v>
      </c>
      <c r="G883" s="22">
        <v>0</v>
      </c>
      <c r="H883" s="22">
        <v>0</v>
      </c>
      <c r="I883" s="6">
        <v>43136</v>
      </c>
      <c r="J883" s="7">
        <v>46</v>
      </c>
      <c r="K883" s="8">
        <v>2017</v>
      </c>
      <c r="L883" s="6">
        <v>43223</v>
      </c>
      <c r="M883" s="5"/>
      <c r="N883" s="6">
        <v>43686</v>
      </c>
      <c r="O883" s="3" t="s">
        <v>1362</v>
      </c>
      <c r="P883" s="3" t="s">
        <v>1600</v>
      </c>
      <c r="Q883" s="6">
        <v>43694</v>
      </c>
      <c r="R883" s="46"/>
      <c r="S883" s="46" t="s">
        <v>1380</v>
      </c>
      <c r="T883" s="50" t="s">
        <v>1599</v>
      </c>
      <c r="U883" s="21" t="s">
        <v>1935</v>
      </c>
      <c r="V883" s="260" t="s">
        <v>1551</v>
      </c>
      <c r="W883" s="261">
        <v>43591.434733796297</v>
      </c>
      <c r="X883" s="38" t="s">
        <v>1555</v>
      </c>
    </row>
    <row r="884" spans="1:24" x14ac:dyDescent="0.3">
      <c r="A884" s="2">
        <v>114430</v>
      </c>
      <c r="B884" s="3" t="s">
        <v>1262</v>
      </c>
      <c r="C884" s="5" t="s">
        <v>17</v>
      </c>
      <c r="D884" s="25">
        <v>62</v>
      </c>
      <c r="E884" s="26">
        <v>25</v>
      </c>
      <c r="F884" s="16">
        <v>12</v>
      </c>
      <c r="G884" s="22">
        <v>25</v>
      </c>
      <c r="H884" s="22">
        <v>300</v>
      </c>
      <c r="I884" s="6">
        <v>43136</v>
      </c>
      <c r="J884" s="7">
        <v>46</v>
      </c>
      <c r="K884" s="8">
        <v>2017</v>
      </c>
      <c r="L884" s="6">
        <v>43223</v>
      </c>
      <c r="M884" s="5"/>
      <c r="N884" s="6">
        <v>43686</v>
      </c>
      <c r="O884" s="3" t="s">
        <v>1362</v>
      </c>
      <c r="P884" s="3" t="s">
        <v>1600</v>
      </c>
      <c r="Q884" s="6">
        <v>43694</v>
      </c>
      <c r="R884" s="46"/>
      <c r="S884" s="46" t="s">
        <v>1380</v>
      </c>
      <c r="T884" s="50" t="s">
        <v>1599</v>
      </c>
      <c r="U884" s="21" t="s">
        <v>1380</v>
      </c>
      <c r="V884" s="260" t="s">
        <v>1551</v>
      </c>
      <c r="W884" s="261">
        <v>43591.434733796297</v>
      </c>
      <c r="X884" s="38" t="s">
        <v>1555</v>
      </c>
    </row>
    <row r="885" spans="1:24" x14ac:dyDescent="0.3">
      <c r="A885" s="2">
        <v>92144</v>
      </c>
      <c r="B885" s="3" t="s">
        <v>974</v>
      </c>
      <c r="C885" s="5" t="s">
        <v>17</v>
      </c>
      <c r="D885" s="25"/>
      <c r="E885" s="26"/>
      <c r="F885" s="16">
        <v>12</v>
      </c>
      <c r="G885" s="22">
        <v>0</v>
      </c>
      <c r="H885" s="22">
        <v>0</v>
      </c>
      <c r="I885" s="6">
        <v>43563</v>
      </c>
      <c r="J885" s="7">
        <v>160</v>
      </c>
      <c r="K885" s="8">
        <v>2018</v>
      </c>
      <c r="L885" s="6">
        <v>43678</v>
      </c>
      <c r="M885" s="5"/>
      <c r="N885" s="6">
        <v>43686</v>
      </c>
      <c r="O885" s="3" t="s">
        <v>1598</v>
      </c>
      <c r="P885" s="3" t="s">
        <v>1903</v>
      </c>
      <c r="Q885" s="6">
        <v>43658</v>
      </c>
      <c r="R885" s="46"/>
      <c r="S885" s="46" t="s">
        <v>1380</v>
      </c>
      <c r="T885" s="50" t="s">
        <v>1902</v>
      </c>
      <c r="U885" s="21" t="s">
        <v>1560</v>
      </c>
      <c r="V885" s="260" t="s">
        <v>1551</v>
      </c>
      <c r="W885" s="261">
        <v>43686.411724537036</v>
      </c>
      <c r="X885" s="38" t="s">
        <v>1555</v>
      </c>
    </row>
    <row r="886" spans="1:24" x14ac:dyDescent="0.3">
      <c r="A886" s="2">
        <v>114430</v>
      </c>
      <c r="B886" s="3" t="s">
        <v>1262</v>
      </c>
      <c r="C886" s="5" t="s">
        <v>17</v>
      </c>
      <c r="D886" s="25">
        <v>62</v>
      </c>
      <c r="E886" s="26">
        <v>25</v>
      </c>
      <c r="F886" s="16">
        <v>12</v>
      </c>
      <c r="G886" s="22">
        <v>25</v>
      </c>
      <c r="H886" s="22">
        <v>300</v>
      </c>
      <c r="I886" s="6">
        <v>43563</v>
      </c>
      <c r="J886" s="7">
        <v>160</v>
      </c>
      <c r="K886" s="8">
        <v>2018</v>
      </c>
      <c r="L886" s="6">
        <v>43678</v>
      </c>
      <c r="M886" s="5"/>
      <c r="N886" s="6">
        <v>43686</v>
      </c>
      <c r="O886" s="3" t="s">
        <v>1598</v>
      </c>
      <c r="P886" s="3" t="s">
        <v>1903</v>
      </c>
      <c r="Q886" s="6">
        <v>43658</v>
      </c>
      <c r="R886" s="46"/>
      <c r="S886" s="46" t="s">
        <v>1380</v>
      </c>
      <c r="T886" s="50" t="s">
        <v>1902</v>
      </c>
      <c r="U886" s="21" t="s">
        <v>1560</v>
      </c>
      <c r="V886" s="260" t="s">
        <v>1551</v>
      </c>
      <c r="W886" s="261">
        <v>43686.418645833335</v>
      </c>
      <c r="X886" s="38" t="s">
        <v>1555</v>
      </c>
    </row>
    <row r="887" spans="1:24" x14ac:dyDescent="0.3">
      <c r="A887" s="2">
        <v>83838</v>
      </c>
      <c r="B887" s="3" t="s">
        <v>1205</v>
      </c>
      <c r="C887" s="5" t="s">
        <v>87</v>
      </c>
      <c r="D887" s="25">
        <v>54</v>
      </c>
      <c r="E887" s="26">
        <v>4</v>
      </c>
      <c r="F887" s="16">
        <v>12</v>
      </c>
      <c r="G887" s="22">
        <v>2667</v>
      </c>
      <c r="H887" s="100">
        <v>32000</v>
      </c>
      <c r="I887" s="6">
        <v>43406</v>
      </c>
      <c r="J887" s="7">
        <v>16</v>
      </c>
      <c r="K887" s="8">
        <v>2018</v>
      </c>
      <c r="L887" s="6">
        <v>43481</v>
      </c>
      <c r="M887" s="5"/>
      <c r="N887" s="6">
        <v>43686</v>
      </c>
      <c r="O887" s="3" t="s">
        <v>1372</v>
      </c>
      <c r="P887" s="3" t="s">
        <v>1518</v>
      </c>
      <c r="Q887" s="6">
        <v>43629</v>
      </c>
      <c r="R887" s="46">
        <v>2</v>
      </c>
      <c r="S887" s="46" t="s">
        <v>1953</v>
      </c>
      <c r="T887" s="50" t="s">
        <v>1832</v>
      </c>
      <c r="U887" s="21" t="s">
        <v>1785</v>
      </c>
      <c r="V887" s="260" t="s">
        <v>1551</v>
      </c>
      <c r="W887" s="261">
        <v>43656.711273148147</v>
      </c>
      <c r="X887" s="38" t="s">
        <v>1555</v>
      </c>
    </row>
    <row r="888" spans="1:24" x14ac:dyDescent="0.3">
      <c r="A888" s="2">
        <v>83838</v>
      </c>
      <c r="B888" s="3" t="s">
        <v>1205</v>
      </c>
      <c r="C888" s="5" t="s">
        <v>87</v>
      </c>
      <c r="D888" s="25">
        <v>54</v>
      </c>
      <c r="E888" s="26">
        <v>4</v>
      </c>
      <c r="F888" s="16">
        <v>12</v>
      </c>
      <c r="G888" s="22">
        <v>2667</v>
      </c>
      <c r="H888" s="22">
        <v>32000</v>
      </c>
      <c r="I888" s="6">
        <v>43406</v>
      </c>
      <c r="J888" s="7">
        <v>16</v>
      </c>
      <c r="K888" s="8">
        <v>2018</v>
      </c>
      <c r="L888" s="6">
        <v>43481</v>
      </c>
      <c r="M888" s="5"/>
      <c r="N888" s="6">
        <v>43686</v>
      </c>
      <c r="O888" s="3" t="s">
        <v>1372</v>
      </c>
      <c r="P888" s="3" t="s">
        <v>1518</v>
      </c>
      <c r="Q888" s="6">
        <v>43629</v>
      </c>
      <c r="R888" s="46">
        <v>2</v>
      </c>
      <c r="S888" s="46" t="s">
        <v>1380</v>
      </c>
      <c r="T888" s="50" t="s">
        <v>1832</v>
      </c>
      <c r="U888" s="21" t="s">
        <v>1785</v>
      </c>
      <c r="V888" s="260" t="s">
        <v>1551</v>
      </c>
      <c r="W888" s="261">
        <v>43656.711273148147</v>
      </c>
      <c r="X888" s="38" t="s">
        <v>1555</v>
      </c>
    </row>
    <row r="889" spans="1:24" x14ac:dyDescent="0.3">
      <c r="A889" s="2">
        <v>83839</v>
      </c>
      <c r="B889" s="3" t="s">
        <v>1207</v>
      </c>
      <c r="C889" s="5" t="s">
        <v>87</v>
      </c>
      <c r="D889" s="25">
        <v>54</v>
      </c>
      <c r="E889" s="26">
        <v>4</v>
      </c>
      <c r="F889" s="16">
        <v>12</v>
      </c>
      <c r="G889" s="22">
        <v>1000</v>
      </c>
      <c r="H889" s="22">
        <v>12000</v>
      </c>
      <c r="I889" s="6">
        <v>43406</v>
      </c>
      <c r="J889" s="7">
        <v>16</v>
      </c>
      <c r="K889" s="8">
        <v>2018</v>
      </c>
      <c r="L889" s="6">
        <v>43481</v>
      </c>
      <c r="M889" s="5"/>
      <c r="N889" s="6">
        <v>43686</v>
      </c>
      <c r="O889" s="3" t="s">
        <v>1372</v>
      </c>
      <c r="P889" s="3" t="s">
        <v>1518</v>
      </c>
      <c r="Q889" s="6">
        <v>43629</v>
      </c>
      <c r="R889" s="46"/>
      <c r="S889" s="46" t="s">
        <v>1380</v>
      </c>
      <c r="T889" s="50" t="s">
        <v>1832</v>
      </c>
      <c r="U889" s="21" t="s">
        <v>1521</v>
      </c>
      <c r="V889" s="260" t="s">
        <v>1551</v>
      </c>
      <c r="W889" s="261">
        <v>43656.711273148147</v>
      </c>
      <c r="X889" s="38" t="s">
        <v>1555</v>
      </c>
    </row>
    <row r="890" spans="1:24" x14ac:dyDescent="0.3">
      <c r="A890" s="2">
        <v>96516</v>
      </c>
      <c r="B890" s="3" t="s">
        <v>1209</v>
      </c>
      <c r="C890" s="5" t="s">
        <v>33</v>
      </c>
      <c r="D890" s="25">
        <v>54</v>
      </c>
      <c r="E890" s="26">
        <v>4</v>
      </c>
      <c r="F890" s="16">
        <v>12</v>
      </c>
      <c r="G890" s="22">
        <v>175</v>
      </c>
      <c r="H890" s="22">
        <v>2100</v>
      </c>
      <c r="I890" s="6">
        <v>43406</v>
      </c>
      <c r="J890" s="7">
        <v>16</v>
      </c>
      <c r="K890" s="8">
        <v>2018</v>
      </c>
      <c r="L890" s="6">
        <v>43482</v>
      </c>
      <c r="M890" s="5"/>
      <c r="N890" s="6">
        <v>43686</v>
      </c>
      <c r="O890" s="3" t="s">
        <v>1372</v>
      </c>
      <c r="P890" s="3" t="s">
        <v>1518</v>
      </c>
      <c r="Q890" s="6">
        <v>43629</v>
      </c>
      <c r="R890" s="46"/>
      <c r="S890" s="46" t="s">
        <v>1380</v>
      </c>
      <c r="T890" s="50" t="s">
        <v>1832</v>
      </c>
      <c r="U890" s="21" t="s">
        <v>1521</v>
      </c>
      <c r="V890" s="260" t="s">
        <v>1551</v>
      </c>
      <c r="W890" s="261">
        <v>43656.711273148147</v>
      </c>
      <c r="X890" s="38" t="s">
        <v>1555</v>
      </c>
    </row>
    <row r="891" spans="1:24" x14ac:dyDescent="0.3">
      <c r="A891" s="2">
        <v>98080</v>
      </c>
      <c r="B891" s="3" t="s">
        <v>1208</v>
      </c>
      <c r="C891" s="5" t="s">
        <v>33</v>
      </c>
      <c r="D891" s="25">
        <v>54</v>
      </c>
      <c r="E891" s="26">
        <v>19</v>
      </c>
      <c r="F891" s="16">
        <v>12</v>
      </c>
      <c r="G891" s="22">
        <v>134</v>
      </c>
      <c r="H891" s="22">
        <v>1600</v>
      </c>
      <c r="I891" s="6">
        <v>43406</v>
      </c>
      <c r="J891" s="7">
        <v>16</v>
      </c>
      <c r="K891" s="8">
        <v>2018</v>
      </c>
      <c r="L891" s="6">
        <v>43482</v>
      </c>
      <c r="M891" s="5"/>
      <c r="N891" s="6">
        <v>43686</v>
      </c>
      <c r="O891" s="3" t="s">
        <v>1372</v>
      </c>
      <c r="P891" s="3" t="s">
        <v>1518</v>
      </c>
      <c r="Q891" s="6">
        <v>43629</v>
      </c>
      <c r="R891" s="46"/>
      <c r="S891" s="46" t="s">
        <v>1380</v>
      </c>
      <c r="T891" s="50" t="s">
        <v>1832</v>
      </c>
      <c r="U891" s="21" t="s">
        <v>1521</v>
      </c>
      <c r="V891" s="260" t="s">
        <v>1551</v>
      </c>
      <c r="W891" s="261">
        <v>43656.711273148147</v>
      </c>
      <c r="X891" s="38" t="s">
        <v>1555</v>
      </c>
    </row>
    <row r="892" spans="1:24" x14ac:dyDescent="0.3">
      <c r="A892" s="2">
        <v>128752</v>
      </c>
      <c r="B892" s="3" t="s">
        <v>1211</v>
      </c>
      <c r="C892" s="5" t="s">
        <v>33</v>
      </c>
      <c r="D892" s="25"/>
      <c r="E892" s="26"/>
      <c r="F892" s="16">
        <v>12</v>
      </c>
      <c r="G892" s="22">
        <v>0</v>
      </c>
      <c r="H892" s="22">
        <v>0</v>
      </c>
      <c r="I892" s="6">
        <v>43406</v>
      </c>
      <c r="J892" s="7">
        <v>16</v>
      </c>
      <c r="K892" s="8">
        <v>2018</v>
      </c>
      <c r="L892" s="6">
        <v>43482</v>
      </c>
      <c r="M892" s="5"/>
      <c r="N892" s="6">
        <v>43686</v>
      </c>
      <c r="O892" s="3" t="s">
        <v>1372</v>
      </c>
      <c r="P892" s="3" t="s">
        <v>1517</v>
      </c>
      <c r="Q892" s="6">
        <v>43591</v>
      </c>
      <c r="R892" s="46"/>
      <c r="S892" s="46" t="s">
        <v>1380</v>
      </c>
      <c r="T892" s="50" t="s">
        <v>1831</v>
      </c>
      <c r="U892" s="21" t="s">
        <v>1523</v>
      </c>
      <c r="V892" s="260" t="s">
        <v>1551</v>
      </c>
      <c r="W892" s="261">
        <v>43591.434733796297</v>
      </c>
      <c r="X892" s="38" t="s">
        <v>1555</v>
      </c>
    </row>
    <row r="893" spans="1:24" x14ac:dyDescent="0.3">
      <c r="A893" s="2">
        <v>128753</v>
      </c>
      <c r="B893" s="3" t="s">
        <v>1210</v>
      </c>
      <c r="C893" s="5" t="s">
        <v>33</v>
      </c>
      <c r="D893" s="25"/>
      <c r="E893" s="26"/>
      <c r="F893" s="16">
        <v>12</v>
      </c>
      <c r="G893" s="22">
        <v>0</v>
      </c>
      <c r="H893" s="22">
        <v>0</v>
      </c>
      <c r="I893" s="6">
        <v>43406</v>
      </c>
      <c r="J893" s="7">
        <v>16</v>
      </c>
      <c r="K893" s="8">
        <v>2018</v>
      </c>
      <c r="L893" s="6">
        <v>43482</v>
      </c>
      <c r="M893" s="5"/>
      <c r="N893" s="6">
        <v>43686</v>
      </c>
      <c r="O893" s="3" t="s">
        <v>1372</v>
      </c>
      <c r="P893" s="3" t="s">
        <v>1517</v>
      </c>
      <c r="Q893" s="6">
        <v>43591</v>
      </c>
      <c r="R893" s="46"/>
      <c r="S893" s="46" t="s">
        <v>1380</v>
      </c>
      <c r="T893" s="50" t="s">
        <v>1831</v>
      </c>
      <c r="U893" s="21" t="s">
        <v>1523</v>
      </c>
      <c r="V893" s="260" t="s">
        <v>1551</v>
      </c>
      <c r="W893" s="261">
        <v>43591.434733796297</v>
      </c>
      <c r="X893" s="38" t="s">
        <v>1555</v>
      </c>
    </row>
    <row r="894" spans="1:24" x14ac:dyDescent="0.3">
      <c r="A894" s="2">
        <v>49254</v>
      </c>
      <c r="B894" s="3" t="s">
        <v>939</v>
      </c>
      <c r="C894" s="5" t="s">
        <v>47</v>
      </c>
      <c r="D894" s="25">
        <v>72</v>
      </c>
      <c r="E894" s="26">
        <v>7</v>
      </c>
      <c r="F894" s="16">
        <v>12</v>
      </c>
      <c r="G894" s="22">
        <v>500</v>
      </c>
      <c r="H894" s="22">
        <v>6000</v>
      </c>
      <c r="I894" s="6">
        <v>43136</v>
      </c>
      <c r="J894" s="7">
        <v>49</v>
      </c>
      <c r="K894" s="8">
        <v>2017</v>
      </c>
      <c r="L894" s="6">
        <v>43224</v>
      </c>
      <c r="M894" s="5"/>
      <c r="N894" s="6">
        <v>43686</v>
      </c>
      <c r="O894" s="3" t="s">
        <v>1360</v>
      </c>
      <c r="P894" s="3" t="s">
        <v>1595</v>
      </c>
      <c r="Q894" s="6">
        <v>43557</v>
      </c>
      <c r="R894" s="46"/>
      <c r="S894" s="46" t="s">
        <v>1380</v>
      </c>
      <c r="T894" s="50" t="s">
        <v>1594</v>
      </c>
      <c r="U894" s="21" t="s">
        <v>1380</v>
      </c>
      <c r="V894" s="260" t="s">
        <v>1551</v>
      </c>
      <c r="W894" s="261">
        <v>43591.434733796297</v>
      </c>
      <c r="X894" s="38" t="s">
        <v>1555</v>
      </c>
    </row>
    <row r="895" spans="1:24" x14ac:dyDescent="0.3">
      <c r="A895" s="2">
        <v>14121</v>
      </c>
      <c r="B895" s="3" t="s">
        <v>1263</v>
      </c>
      <c r="C895" s="5" t="s">
        <v>17</v>
      </c>
      <c r="D895" s="25">
        <v>72</v>
      </c>
      <c r="E895" s="26">
        <v>6</v>
      </c>
      <c r="F895" s="16">
        <v>12</v>
      </c>
      <c r="G895" s="22">
        <v>5834</v>
      </c>
      <c r="H895" s="22">
        <v>70000</v>
      </c>
      <c r="I895" s="6">
        <v>43392</v>
      </c>
      <c r="J895" s="7">
        <v>1</v>
      </c>
      <c r="K895" s="8">
        <v>2018</v>
      </c>
      <c r="L895" s="6">
        <v>43468</v>
      </c>
      <c r="M895" s="5"/>
      <c r="N895" s="6">
        <v>43686</v>
      </c>
      <c r="O895" s="3" t="s">
        <v>1363</v>
      </c>
      <c r="P895" s="3" t="s">
        <v>1735</v>
      </c>
      <c r="Q895" s="6">
        <v>43549</v>
      </c>
      <c r="R895" s="46"/>
      <c r="S895" s="46" t="s">
        <v>1380</v>
      </c>
      <c r="T895" s="50" t="s">
        <v>1736</v>
      </c>
      <c r="U895" s="21" t="s">
        <v>1380</v>
      </c>
      <c r="V895" s="260" t="s">
        <v>1551</v>
      </c>
      <c r="W895" s="261">
        <v>43606.696840277778</v>
      </c>
      <c r="X895" s="38" t="s">
        <v>1555</v>
      </c>
    </row>
    <row r="896" spans="1:24" x14ac:dyDescent="0.3">
      <c r="A896" s="2">
        <v>14121</v>
      </c>
      <c r="B896" s="3" t="s">
        <v>1263</v>
      </c>
      <c r="C896" s="5" t="s">
        <v>17</v>
      </c>
      <c r="D896" s="25">
        <v>72</v>
      </c>
      <c r="E896" s="26">
        <v>6</v>
      </c>
      <c r="F896" s="16">
        <v>12</v>
      </c>
      <c r="G896" s="22">
        <v>5834</v>
      </c>
      <c r="H896" s="22">
        <v>70000</v>
      </c>
      <c r="I896" s="6">
        <v>43392</v>
      </c>
      <c r="J896" s="7">
        <v>1</v>
      </c>
      <c r="K896" s="8">
        <v>2018</v>
      </c>
      <c r="L896" s="6">
        <v>43468</v>
      </c>
      <c r="M896" s="5"/>
      <c r="N896" s="6">
        <v>43686</v>
      </c>
      <c r="O896" s="3" t="s">
        <v>1363</v>
      </c>
      <c r="P896" s="3" t="s">
        <v>1735</v>
      </c>
      <c r="Q896" s="6">
        <v>43549</v>
      </c>
      <c r="R896" s="46"/>
      <c r="S896" s="46" t="s">
        <v>1380</v>
      </c>
      <c r="T896" s="50" t="s">
        <v>1736</v>
      </c>
      <c r="U896" s="21" t="s">
        <v>1380</v>
      </c>
      <c r="V896" s="260" t="s">
        <v>1551</v>
      </c>
      <c r="W896" s="261">
        <v>43686.472430555557</v>
      </c>
      <c r="X896" s="38" t="s">
        <v>1555</v>
      </c>
    </row>
    <row r="897" spans="1:24" x14ac:dyDescent="0.3">
      <c r="A897" s="2">
        <v>109250</v>
      </c>
      <c r="B897" s="3" t="s">
        <v>1266</v>
      </c>
      <c r="C897" s="5" t="s">
        <v>17</v>
      </c>
      <c r="D897" s="25"/>
      <c r="E897" s="26"/>
      <c r="F897" s="16">
        <v>12</v>
      </c>
      <c r="G897" s="22">
        <v>0</v>
      </c>
      <c r="H897" s="22">
        <v>0</v>
      </c>
      <c r="I897" s="6">
        <v>43392</v>
      </c>
      <c r="J897" s="7">
        <v>69</v>
      </c>
      <c r="K897" s="8">
        <v>2019</v>
      </c>
      <c r="L897" s="6">
        <v>43889</v>
      </c>
      <c r="M897" s="5"/>
      <c r="N897" s="6">
        <v>43686</v>
      </c>
      <c r="O897" s="3" t="s">
        <v>1363</v>
      </c>
      <c r="P897" s="3" t="s">
        <v>1735</v>
      </c>
      <c r="Q897" s="6">
        <v>43549</v>
      </c>
      <c r="R897" s="46"/>
      <c r="S897" s="46" t="s">
        <v>1380</v>
      </c>
      <c r="T897" s="50" t="s">
        <v>1736</v>
      </c>
      <c r="U897" s="21" t="s">
        <v>1935</v>
      </c>
      <c r="V897" s="260" t="s">
        <v>1551</v>
      </c>
      <c r="W897" s="261">
        <v>43591.434733796297</v>
      </c>
      <c r="X897" s="38" t="s">
        <v>1555</v>
      </c>
    </row>
    <row r="898" spans="1:24" x14ac:dyDescent="0.3">
      <c r="A898" s="2">
        <v>109251</v>
      </c>
      <c r="B898" s="3" t="s">
        <v>1264</v>
      </c>
      <c r="C898" s="5" t="s">
        <v>17</v>
      </c>
      <c r="D898" s="25"/>
      <c r="E898" s="26"/>
      <c r="F898" s="16">
        <v>12</v>
      </c>
      <c r="G898" s="22">
        <v>0</v>
      </c>
      <c r="H898" s="22">
        <v>0</v>
      </c>
      <c r="I898" s="6">
        <v>43392</v>
      </c>
      <c r="J898" s="7">
        <v>69</v>
      </c>
      <c r="K898" s="8">
        <v>2019</v>
      </c>
      <c r="L898" s="6">
        <v>43889</v>
      </c>
      <c r="M898" s="5"/>
      <c r="N898" s="6">
        <v>43686</v>
      </c>
      <c r="O898" s="3" t="s">
        <v>1363</v>
      </c>
      <c r="P898" s="3" t="s">
        <v>1735</v>
      </c>
      <c r="Q898" s="6">
        <v>43549</v>
      </c>
      <c r="R898" s="46"/>
      <c r="S898" s="46" t="s">
        <v>1380</v>
      </c>
      <c r="T898" s="50" t="s">
        <v>1736</v>
      </c>
      <c r="U898" s="21" t="s">
        <v>1935</v>
      </c>
      <c r="V898" s="260" t="s">
        <v>1551</v>
      </c>
      <c r="W898" s="261">
        <v>43591.434733796297</v>
      </c>
      <c r="X898" s="38" t="s">
        <v>1555</v>
      </c>
    </row>
    <row r="899" spans="1:24" x14ac:dyDescent="0.3">
      <c r="A899" s="2">
        <v>109252</v>
      </c>
      <c r="B899" s="3" t="s">
        <v>1265</v>
      </c>
      <c r="C899" s="5" t="s">
        <v>17</v>
      </c>
      <c r="D899" s="25"/>
      <c r="E899" s="26"/>
      <c r="F899" s="16">
        <v>12</v>
      </c>
      <c r="G899" s="22">
        <v>0</v>
      </c>
      <c r="H899" s="22">
        <v>0</v>
      </c>
      <c r="I899" s="6">
        <v>43392</v>
      </c>
      <c r="J899" s="7">
        <v>69</v>
      </c>
      <c r="K899" s="8">
        <v>2019</v>
      </c>
      <c r="L899" s="6">
        <v>43889</v>
      </c>
      <c r="M899" s="5"/>
      <c r="N899" s="6">
        <v>43686</v>
      </c>
      <c r="O899" s="3" t="s">
        <v>1363</v>
      </c>
      <c r="P899" s="3" t="s">
        <v>1735</v>
      </c>
      <c r="Q899" s="6">
        <v>43549</v>
      </c>
      <c r="R899" s="46"/>
      <c r="S899" s="46" t="s">
        <v>1380</v>
      </c>
      <c r="T899" s="50" t="s">
        <v>1736</v>
      </c>
      <c r="U899" s="21" t="s">
        <v>1935</v>
      </c>
      <c r="V899" s="260" t="s">
        <v>1551</v>
      </c>
      <c r="W899" s="261">
        <v>43591.434733796297</v>
      </c>
      <c r="X899" s="38" t="s">
        <v>1555</v>
      </c>
    </row>
    <row r="900" spans="1:24" x14ac:dyDescent="0.3">
      <c r="A900" s="2">
        <v>9413</v>
      </c>
      <c r="B900" s="3" t="s">
        <v>830</v>
      </c>
      <c r="C900" s="5" t="s">
        <v>17</v>
      </c>
      <c r="D900" s="25">
        <v>72</v>
      </c>
      <c r="E900" s="26">
        <v>6</v>
      </c>
      <c r="F900" s="16">
        <v>12</v>
      </c>
      <c r="G900" s="22">
        <v>1834</v>
      </c>
      <c r="H900" s="22">
        <v>22000</v>
      </c>
      <c r="I900" s="6">
        <v>43593</v>
      </c>
      <c r="J900" s="7">
        <v>176</v>
      </c>
      <c r="K900" s="8">
        <v>2018</v>
      </c>
      <c r="L900" s="6">
        <v>43700</v>
      </c>
      <c r="M900" s="5"/>
      <c r="N900" s="6">
        <v>43686</v>
      </c>
      <c r="O900" s="3" t="s">
        <v>1363</v>
      </c>
      <c r="P900" s="3" t="s">
        <v>2044</v>
      </c>
      <c r="Q900" s="6">
        <v>43685</v>
      </c>
      <c r="R900" s="46"/>
      <c r="S900" s="46" t="s">
        <v>1380</v>
      </c>
      <c r="T900" s="50" t="s">
        <v>2043</v>
      </c>
      <c r="U900" s="21" t="s">
        <v>1380</v>
      </c>
      <c r="V900" s="260" t="s">
        <v>1551</v>
      </c>
      <c r="W900" s="261">
        <v>43656.711273148147</v>
      </c>
      <c r="X900" s="38" t="s">
        <v>1555</v>
      </c>
    </row>
    <row r="901" spans="1:24" x14ac:dyDescent="0.3">
      <c r="A901" s="2">
        <v>112109</v>
      </c>
      <c r="B901" s="3" t="s">
        <v>252</v>
      </c>
      <c r="C901" s="5" t="s">
        <v>14</v>
      </c>
      <c r="D901" s="25">
        <v>72</v>
      </c>
      <c r="E901" s="26">
        <v>8</v>
      </c>
      <c r="F901" s="16">
        <v>12</v>
      </c>
      <c r="G901" s="22">
        <v>1667</v>
      </c>
      <c r="H901" s="22">
        <v>20000</v>
      </c>
      <c r="I901" s="6">
        <v>43105</v>
      </c>
      <c r="J901" s="7">
        <v>31</v>
      </c>
      <c r="K901" s="8">
        <v>2017</v>
      </c>
      <c r="L901" s="6">
        <v>43193</v>
      </c>
      <c r="M901" s="5"/>
      <c r="N901" s="6">
        <v>43686</v>
      </c>
      <c r="O901" s="3" t="s">
        <v>1323</v>
      </c>
      <c r="P901" s="3" t="s">
        <v>2046</v>
      </c>
      <c r="Q901" s="6">
        <v>43180</v>
      </c>
      <c r="R901" s="46"/>
      <c r="S901" s="46" t="s">
        <v>1380</v>
      </c>
      <c r="T901" s="50" t="s">
        <v>2045</v>
      </c>
      <c r="U901" s="21" t="s">
        <v>1165</v>
      </c>
      <c r="V901" s="260" t="s">
        <v>1551</v>
      </c>
      <c r="W901" s="261">
        <v>43686.488842592589</v>
      </c>
      <c r="X901" s="38" t="s">
        <v>1555</v>
      </c>
    </row>
    <row r="902" spans="1:24" x14ac:dyDescent="0.3">
      <c r="A902" s="2">
        <v>125633</v>
      </c>
      <c r="B902" s="3" t="s">
        <v>1017</v>
      </c>
      <c r="C902" s="5" t="s">
        <v>1018</v>
      </c>
      <c r="D902" s="25"/>
      <c r="E902" s="26"/>
      <c r="F902" s="16">
        <v>12</v>
      </c>
      <c r="G902" s="22">
        <v>0</v>
      </c>
      <c r="H902" s="22">
        <v>0</v>
      </c>
      <c r="I902" s="6">
        <v>43105</v>
      </c>
      <c r="J902" s="7">
        <v>31</v>
      </c>
      <c r="K902" s="8">
        <v>2017</v>
      </c>
      <c r="L902" s="6">
        <v>43193</v>
      </c>
      <c r="M902" s="5"/>
      <c r="N902" s="6">
        <v>43686</v>
      </c>
      <c r="O902" s="3" t="s">
        <v>1323</v>
      </c>
      <c r="P902" s="3" t="s">
        <v>2046</v>
      </c>
      <c r="Q902" s="6">
        <v>43180</v>
      </c>
      <c r="R902" s="46"/>
      <c r="S902" s="46" t="s">
        <v>1380</v>
      </c>
      <c r="T902" s="50" t="s">
        <v>2045</v>
      </c>
      <c r="U902" s="21" t="s">
        <v>1935</v>
      </c>
      <c r="V902" s="260" t="s">
        <v>1551</v>
      </c>
      <c r="W902" s="261">
        <v>43686.4921412037</v>
      </c>
      <c r="X902" s="38" t="s">
        <v>1555</v>
      </c>
    </row>
    <row r="903" spans="1:24" x14ac:dyDescent="0.3">
      <c r="A903" s="2">
        <v>125634</v>
      </c>
      <c r="B903" s="3" t="s">
        <v>1019</v>
      </c>
      <c r="C903" s="5" t="s">
        <v>17</v>
      </c>
      <c r="D903" s="25"/>
      <c r="E903" s="26"/>
      <c r="F903" s="16">
        <v>12</v>
      </c>
      <c r="G903" s="22">
        <v>0</v>
      </c>
      <c r="H903" s="22">
        <v>0</v>
      </c>
      <c r="I903" s="6">
        <v>43105</v>
      </c>
      <c r="J903" s="7">
        <v>31</v>
      </c>
      <c r="K903" s="8">
        <v>2017</v>
      </c>
      <c r="L903" s="6">
        <v>43193</v>
      </c>
      <c r="M903" s="5"/>
      <c r="N903" s="6">
        <v>43686</v>
      </c>
      <c r="O903" s="3" t="s">
        <v>1323</v>
      </c>
      <c r="P903" s="3" t="s">
        <v>2046</v>
      </c>
      <c r="Q903" s="6">
        <v>43180</v>
      </c>
      <c r="R903" s="46"/>
      <c r="S903" s="46" t="s">
        <v>1380</v>
      </c>
      <c r="T903" s="50" t="s">
        <v>2045</v>
      </c>
      <c r="U903" s="21" t="s">
        <v>1935</v>
      </c>
      <c r="V903" s="260" t="s">
        <v>1551</v>
      </c>
      <c r="W903" s="261">
        <v>43686.4921412037</v>
      </c>
      <c r="X903" s="38" t="s">
        <v>1555</v>
      </c>
    </row>
    <row r="904" spans="1:24" x14ac:dyDescent="0.3">
      <c r="A904" s="2">
        <v>112109</v>
      </c>
      <c r="B904" s="3" t="s">
        <v>252</v>
      </c>
      <c r="C904" s="5" t="s">
        <v>14</v>
      </c>
      <c r="D904" s="25">
        <v>72</v>
      </c>
      <c r="E904" s="26">
        <v>8</v>
      </c>
      <c r="F904" s="16">
        <v>12</v>
      </c>
      <c r="G904" s="22">
        <v>1667</v>
      </c>
      <c r="H904" s="22">
        <v>20000</v>
      </c>
      <c r="I904" s="6">
        <v>43454</v>
      </c>
      <c r="J904" s="7">
        <v>68</v>
      </c>
      <c r="K904" s="8">
        <v>2018</v>
      </c>
      <c r="L904" s="6">
        <v>43539</v>
      </c>
      <c r="M904" s="5"/>
      <c r="N904" s="6">
        <v>43686</v>
      </c>
      <c r="O904" s="3" t="s">
        <v>1758</v>
      </c>
      <c r="P904" s="3" t="s">
        <v>1760</v>
      </c>
      <c r="Q904" s="6">
        <v>43581</v>
      </c>
      <c r="R904" s="46"/>
      <c r="S904" s="46" t="s">
        <v>1380</v>
      </c>
      <c r="T904" s="50" t="s">
        <v>1759</v>
      </c>
      <c r="U904" s="21" t="s">
        <v>1560</v>
      </c>
      <c r="V904" s="260" t="s">
        <v>1551</v>
      </c>
      <c r="W904" s="261">
        <v>43686.4921412037</v>
      </c>
      <c r="X904" s="38" t="s">
        <v>1555</v>
      </c>
    </row>
    <row r="905" spans="1:24" x14ac:dyDescent="0.3">
      <c r="A905" s="2">
        <v>112109</v>
      </c>
      <c r="B905" s="3" t="s">
        <v>252</v>
      </c>
      <c r="C905" s="5" t="s">
        <v>14</v>
      </c>
      <c r="D905" s="25">
        <v>72</v>
      </c>
      <c r="E905" s="26">
        <v>8</v>
      </c>
      <c r="F905" s="16">
        <v>12</v>
      </c>
      <c r="G905" s="22">
        <v>1667</v>
      </c>
      <c r="H905" s="22">
        <v>20000</v>
      </c>
      <c r="I905" s="6">
        <v>43454</v>
      </c>
      <c r="J905" s="7">
        <v>68</v>
      </c>
      <c r="K905" s="8">
        <v>2018</v>
      </c>
      <c r="L905" s="6">
        <v>43539</v>
      </c>
      <c r="M905" s="5"/>
      <c r="N905" s="6">
        <v>43686</v>
      </c>
      <c r="O905" s="3" t="s">
        <v>1758</v>
      </c>
      <c r="P905" s="3" t="s">
        <v>1760</v>
      </c>
      <c r="Q905" s="6">
        <v>43581</v>
      </c>
      <c r="R905" s="46"/>
      <c r="S905" s="46" t="s">
        <v>1380</v>
      </c>
      <c r="T905" s="50" t="s">
        <v>1759</v>
      </c>
      <c r="U905" s="21" t="s">
        <v>1560</v>
      </c>
      <c r="V905" s="260" t="s">
        <v>1551</v>
      </c>
      <c r="W905" s="261">
        <v>43686.495312500003</v>
      </c>
      <c r="X905" s="38" t="s">
        <v>1555</v>
      </c>
    </row>
    <row r="906" spans="1:24" x14ac:dyDescent="0.3">
      <c r="A906" s="2">
        <v>125633</v>
      </c>
      <c r="B906" s="3" t="s">
        <v>1017</v>
      </c>
      <c r="C906" s="5" t="s">
        <v>1018</v>
      </c>
      <c r="D906" s="25"/>
      <c r="E906" s="26"/>
      <c r="F906" s="16">
        <v>12</v>
      </c>
      <c r="G906" s="22">
        <v>0</v>
      </c>
      <c r="H906" s="22">
        <v>0</v>
      </c>
      <c r="I906" s="6">
        <v>43454</v>
      </c>
      <c r="J906" s="7">
        <v>110</v>
      </c>
      <c r="K906" s="8">
        <v>2019</v>
      </c>
      <c r="L906" s="6">
        <v>43941</v>
      </c>
      <c r="M906" s="5"/>
      <c r="N906" s="6">
        <v>43686</v>
      </c>
      <c r="O906" s="3" t="s">
        <v>1323</v>
      </c>
      <c r="P906" s="3" t="s">
        <v>1760</v>
      </c>
      <c r="Q906" s="6">
        <v>43581</v>
      </c>
      <c r="R906" s="46"/>
      <c r="S906" s="46" t="s">
        <v>1380</v>
      </c>
      <c r="T906" s="50" t="s">
        <v>1759</v>
      </c>
      <c r="U906" s="21" t="s">
        <v>1935</v>
      </c>
      <c r="V906" s="260" t="s">
        <v>1551</v>
      </c>
      <c r="W906" s="261">
        <v>43686.495312500003</v>
      </c>
      <c r="X906" s="38" t="s">
        <v>1555</v>
      </c>
    </row>
    <row r="907" spans="1:24" x14ac:dyDescent="0.3">
      <c r="A907" s="2">
        <v>125634</v>
      </c>
      <c r="B907" s="3" t="s">
        <v>1019</v>
      </c>
      <c r="C907" s="5" t="s">
        <v>17</v>
      </c>
      <c r="D907" s="25"/>
      <c r="E907" s="26"/>
      <c r="F907" s="16">
        <v>12</v>
      </c>
      <c r="G907" s="22">
        <v>0</v>
      </c>
      <c r="H907" s="22">
        <v>0</v>
      </c>
      <c r="I907" s="6">
        <v>43454</v>
      </c>
      <c r="J907" s="7">
        <v>110</v>
      </c>
      <c r="K907" s="8">
        <v>2019</v>
      </c>
      <c r="L907" s="6">
        <v>43941</v>
      </c>
      <c r="M907" s="5"/>
      <c r="N907" s="6">
        <v>43686</v>
      </c>
      <c r="O907" s="3" t="s">
        <v>1323</v>
      </c>
      <c r="P907" s="3" t="s">
        <v>1760</v>
      </c>
      <c r="Q907" s="6">
        <v>43581</v>
      </c>
      <c r="R907" s="46"/>
      <c r="S907" s="46" t="s">
        <v>1380</v>
      </c>
      <c r="T907" s="50" t="s">
        <v>1759</v>
      </c>
      <c r="U907" s="21" t="s">
        <v>1935</v>
      </c>
      <c r="V907" s="260" t="s">
        <v>1551</v>
      </c>
      <c r="W907" s="261">
        <v>43686.495312500003</v>
      </c>
      <c r="X907" s="38" t="s">
        <v>1555</v>
      </c>
    </row>
    <row r="908" spans="1:24" x14ac:dyDescent="0.3">
      <c r="A908" s="2">
        <v>75915</v>
      </c>
      <c r="B908" s="3" t="s">
        <v>1464</v>
      </c>
      <c r="C908" s="5" t="s">
        <v>3</v>
      </c>
      <c r="D908" s="25">
        <v>51</v>
      </c>
      <c r="E908" s="26">
        <v>37</v>
      </c>
      <c r="F908" s="16">
        <v>12</v>
      </c>
      <c r="G908" s="22">
        <v>21</v>
      </c>
      <c r="H908" s="22">
        <v>250</v>
      </c>
      <c r="I908" s="6">
        <v>43215</v>
      </c>
      <c r="J908" s="7">
        <v>104</v>
      </c>
      <c r="K908" s="8">
        <v>2017</v>
      </c>
      <c r="L908" s="6">
        <v>43283</v>
      </c>
      <c r="M908" s="5"/>
      <c r="N908" s="6">
        <v>43686</v>
      </c>
      <c r="O908" s="3" t="s">
        <v>1337</v>
      </c>
      <c r="P908" s="3" t="s">
        <v>1715</v>
      </c>
      <c r="Q908" s="6">
        <v>43493</v>
      </c>
      <c r="R908" s="46"/>
      <c r="S908" s="46" t="s">
        <v>1380</v>
      </c>
      <c r="T908" s="50" t="s">
        <v>1714</v>
      </c>
      <c r="U908" s="21" t="s">
        <v>1380</v>
      </c>
      <c r="V908" s="260" t="s">
        <v>1551</v>
      </c>
      <c r="W908" s="261">
        <v>43606.696840277778</v>
      </c>
      <c r="X908" s="38" t="s">
        <v>1555</v>
      </c>
    </row>
    <row r="909" spans="1:24" x14ac:dyDescent="0.3">
      <c r="A909" s="2">
        <v>75915</v>
      </c>
      <c r="B909" s="3" t="s">
        <v>1464</v>
      </c>
      <c r="C909" s="5" t="s">
        <v>3</v>
      </c>
      <c r="D909" s="25">
        <v>51</v>
      </c>
      <c r="E909" s="26">
        <v>37</v>
      </c>
      <c r="F909" s="16">
        <v>12</v>
      </c>
      <c r="G909" s="22">
        <v>21</v>
      </c>
      <c r="H909" s="22">
        <v>250</v>
      </c>
      <c r="I909" s="6">
        <v>43215</v>
      </c>
      <c r="J909" s="7">
        <v>13</v>
      </c>
      <c r="K909" s="8">
        <v>2019</v>
      </c>
      <c r="L909" s="6">
        <v>43853</v>
      </c>
      <c r="M909" s="5"/>
      <c r="N909" s="6">
        <v>43686</v>
      </c>
      <c r="O909" s="3" t="s">
        <v>1545</v>
      </c>
      <c r="P909" s="3" t="s">
        <v>1715</v>
      </c>
      <c r="Q909" s="6">
        <v>43493</v>
      </c>
      <c r="R909" s="46"/>
      <c r="S909" s="46" t="s">
        <v>1380</v>
      </c>
      <c r="T909" s="50" t="s">
        <v>1714</v>
      </c>
      <c r="U909" s="21" t="s">
        <v>1522</v>
      </c>
      <c r="V909" s="260" t="s">
        <v>1551</v>
      </c>
      <c r="W909" s="261">
        <v>43606.696840277778</v>
      </c>
      <c r="X909" s="38" t="s">
        <v>1555</v>
      </c>
    </row>
    <row r="910" spans="1:24" x14ac:dyDescent="0.3">
      <c r="A910" s="2">
        <v>106631</v>
      </c>
      <c r="B910" s="3" t="s">
        <v>1466</v>
      </c>
      <c r="C910" s="5" t="s">
        <v>17</v>
      </c>
      <c r="D910" s="25">
        <v>51</v>
      </c>
      <c r="E910" s="26">
        <v>37</v>
      </c>
      <c r="F910" s="16">
        <v>12</v>
      </c>
      <c r="G910" s="22">
        <v>13</v>
      </c>
      <c r="H910" s="22">
        <v>150</v>
      </c>
      <c r="I910" s="6">
        <v>43215</v>
      </c>
      <c r="J910" s="7">
        <v>104</v>
      </c>
      <c r="K910" s="8">
        <v>2017</v>
      </c>
      <c r="L910" s="6">
        <v>43283</v>
      </c>
      <c r="M910" s="5"/>
      <c r="N910" s="6">
        <v>43686</v>
      </c>
      <c r="O910" s="3" t="s">
        <v>1337</v>
      </c>
      <c r="P910" s="3" t="s">
        <v>1715</v>
      </c>
      <c r="Q910" s="6">
        <v>43493</v>
      </c>
      <c r="R910" s="46"/>
      <c r="S910" s="46" t="s">
        <v>1380</v>
      </c>
      <c r="T910" s="50" t="s">
        <v>1714</v>
      </c>
      <c r="U910" s="21" t="s">
        <v>1380</v>
      </c>
      <c r="V910" s="260" t="s">
        <v>1551</v>
      </c>
      <c r="W910" s="261">
        <v>43656.490370370368</v>
      </c>
      <c r="X910" s="38" t="s">
        <v>1555</v>
      </c>
    </row>
    <row r="911" spans="1:24" x14ac:dyDescent="0.3">
      <c r="A911" s="2">
        <v>106631</v>
      </c>
      <c r="B911" s="3" t="s">
        <v>1466</v>
      </c>
      <c r="C911" s="5" t="s">
        <v>17</v>
      </c>
      <c r="D911" s="25">
        <v>51</v>
      </c>
      <c r="E911" s="26">
        <v>37</v>
      </c>
      <c r="F911" s="16">
        <v>12</v>
      </c>
      <c r="G911" s="22">
        <v>13</v>
      </c>
      <c r="H911" s="22">
        <v>150</v>
      </c>
      <c r="I911" s="6">
        <v>43215</v>
      </c>
      <c r="J911" s="7">
        <v>13</v>
      </c>
      <c r="K911" s="8">
        <v>2019</v>
      </c>
      <c r="L911" s="6">
        <v>43853</v>
      </c>
      <c r="M911" s="5"/>
      <c r="N911" s="6">
        <v>43686</v>
      </c>
      <c r="O911" s="3" t="s">
        <v>1545</v>
      </c>
      <c r="P911" s="3" t="s">
        <v>1715</v>
      </c>
      <c r="Q911" s="6">
        <v>43493</v>
      </c>
      <c r="R911" s="46"/>
      <c r="S911" s="46" t="s">
        <v>1380</v>
      </c>
      <c r="T911" s="50" t="s">
        <v>1714</v>
      </c>
      <c r="U911" s="21" t="s">
        <v>1522</v>
      </c>
      <c r="V911" s="260" t="s">
        <v>1551</v>
      </c>
      <c r="W911" s="261">
        <v>43656.490370370368</v>
      </c>
      <c r="X911" s="38" t="s">
        <v>1555</v>
      </c>
    </row>
    <row r="912" spans="1:24" x14ac:dyDescent="0.3">
      <c r="A912" s="2">
        <v>104832</v>
      </c>
      <c r="B912" s="3" t="s">
        <v>1465</v>
      </c>
      <c r="C912" s="5" t="s">
        <v>17</v>
      </c>
      <c r="D912" s="25">
        <v>51</v>
      </c>
      <c r="E912" s="26">
        <v>37</v>
      </c>
      <c r="F912" s="16">
        <v>12</v>
      </c>
      <c r="G912" s="22">
        <v>13</v>
      </c>
      <c r="H912" s="22">
        <v>150</v>
      </c>
      <c r="I912" s="6">
        <v>43215</v>
      </c>
      <c r="J912" s="7">
        <v>104</v>
      </c>
      <c r="K912" s="8">
        <v>2017</v>
      </c>
      <c r="L912" s="6">
        <v>43283</v>
      </c>
      <c r="M912" s="5"/>
      <c r="N912" s="6">
        <v>43686</v>
      </c>
      <c r="O912" s="3" t="s">
        <v>1607</v>
      </c>
      <c r="P912" s="3" t="s">
        <v>1609</v>
      </c>
      <c r="Q912" s="6" t="s">
        <v>1606</v>
      </c>
      <c r="R912" s="46"/>
      <c r="S912" s="46" t="s">
        <v>1380</v>
      </c>
      <c r="T912" s="50" t="s">
        <v>1608</v>
      </c>
      <c r="U912" s="21" t="s">
        <v>1560</v>
      </c>
      <c r="V912" s="260" t="s">
        <v>1551</v>
      </c>
      <c r="W912" s="261">
        <v>43686.634594907409</v>
      </c>
      <c r="X912" s="38" t="s">
        <v>1555</v>
      </c>
    </row>
    <row r="913" spans="1:24" x14ac:dyDescent="0.3">
      <c r="A913" s="2">
        <v>104832</v>
      </c>
      <c r="B913" s="3" t="s">
        <v>1465</v>
      </c>
      <c r="C913" s="5" t="s">
        <v>17</v>
      </c>
      <c r="D913" s="25">
        <v>51</v>
      </c>
      <c r="E913" s="26">
        <v>37</v>
      </c>
      <c r="F913" s="16">
        <v>12</v>
      </c>
      <c r="G913" s="22">
        <v>11</v>
      </c>
      <c r="H913" s="22">
        <v>130</v>
      </c>
      <c r="I913" s="6">
        <v>43593</v>
      </c>
      <c r="J913" s="7">
        <v>170</v>
      </c>
      <c r="K913" s="8">
        <v>2018</v>
      </c>
      <c r="L913" s="6">
        <v>43691</v>
      </c>
      <c r="M913" s="5"/>
      <c r="N913" s="6">
        <v>43686</v>
      </c>
      <c r="O913" s="3" t="s">
        <v>1607</v>
      </c>
      <c r="P913" s="3" t="s">
        <v>1609</v>
      </c>
      <c r="Q913" s="6" t="s">
        <v>1606</v>
      </c>
      <c r="R913" s="46"/>
      <c r="S913" s="46" t="s">
        <v>1380</v>
      </c>
      <c r="T913" s="50" t="s">
        <v>1608</v>
      </c>
      <c r="U913" s="21" t="s">
        <v>1560</v>
      </c>
      <c r="V913" s="260" t="s">
        <v>1551</v>
      </c>
      <c r="W913" s="261">
        <v>43686.635659722226</v>
      </c>
      <c r="X913" s="38" t="s">
        <v>1555</v>
      </c>
    </row>
    <row r="914" spans="1:24" x14ac:dyDescent="0.3">
      <c r="A914" s="2">
        <v>104832</v>
      </c>
      <c r="B914" s="3" t="s">
        <v>1465</v>
      </c>
      <c r="C914" s="5" t="s">
        <v>17</v>
      </c>
      <c r="D914" s="25">
        <v>51</v>
      </c>
      <c r="E914" s="26">
        <v>37</v>
      </c>
      <c r="F914" s="16">
        <v>12</v>
      </c>
      <c r="G914" s="22">
        <v>11</v>
      </c>
      <c r="H914" s="22">
        <v>130</v>
      </c>
      <c r="I914" s="6">
        <v>43593</v>
      </c>
      <c r="J914" s="7">
        <v>170</v>
      </c>
      <c r="K914" s="8">
        <v>2018</v>
      </c>
      <c r="L914" s="6">
        <v>43691</v>
      </c>
      <c r="M914" s="5"/>
      <c r="N914" s="6">
        <v>43686</v>
      </c>
      <c r="O914" s="3" t="s">
        <v>1607</v>
      </c>
      <c r="P914" s="3" t="s">
        <v>1609</v>
      </c>
      <c r="Q914" s="6" t="s">
        <v>1606</v>
      </c>
      <c r="R914" s="46"/>
      <c r="S914" s="46" t="s">
        <v>1380</v>
      </c>
      <c r="T914" s="50" t="s">
        <v>1608</v>
      </c>
      <c r="U914" s="21" t="s">
        <v>1522</v>
      </c>
      <c r="V914" s="260" t="s">
        <v>1551</v>
      </c>
      <c r="W914" s="261">
        <v>43686.635659722226</v>
      </c>
      <c r="X914" s="38" t="s">
        <v>1555</v>
      </c>
    </row>
    <row r="915" spans="1:24" x14ac:dyDescent="0.3">
      <c r="A915" s="2">
        <v>125641</v>
      </c>
      <c r="B915" s="3" t="s">
        <v>1467</v>
      </c>
      <c r="C915" s="5" t="s">
        <v>19</v>
      </c>
      <c r="D915" s="25">
        <v>62</v>
      </c>
      <c r="E915" s="26">
        <v>26</v>
      </c>
      <c r="F915" s="16">
        <v>12</v>
      </c>
      <c r="G915" s="22">
        <v>8000</v>
      </c>
      <c r="H915" s="22">
        <v>96000</v>
      </c>
      <c r="I915" s="6">
        <v>43215</v>
      </c>
      <c r="J915" s="7">
        <v>104</v>
      </c>
      <c r="K915" s="8">
        <v>2017</v>
      </c>
      <c r="L915" s="6">
        <v>43283</v>
      </c>
      <c r="M915" s="5"/>
      <c r="N915" s="6">
        <v>43686</v>
      </c>
      <c r="O915" s="3" t="s">
        <v>1337</v>
      </c>
      <c r="P915" s="3" t="s">
        <v>1609</v>
      </c>
      <c r="Q915" s="6" t="s">
        <v>1606</v>
      </c>
      <c r="R915" s="46"/>
      <c r="S915" s="46" t="s">
        <v>1380</v>
      </c>
      <c r="T915" s="50" t="s">
        <v>1608</v>
      </c>
      <c r="U915" s="21" t="s">
        <v>1380</v>
      </c>
      <c r="V915" s="260" t="s">
        <v>1551</v>
      </c>
      <c r="W915" s="261">
        <v>43591.434733796297</v>
      </c>
      <c r="X915" s="38" t="s">
        <v>1555</v>
      </c>
    </row>
    <row r="916" spans="1:24" x14ac:dyDescent="0.3">
      <c r="A916" s="2">
        <v>125641</v>
      </c>
      <c r="B916" s="3" t="s">
        <v>1467</v>
      </c>
      <c r="C916" s="5" t="s">
        <v>19</v>
      </c>
      <c r="D916" s="25">
        <v>62</v>
      </c>
      <c r="E916" s="26">
        <v>26</v>
      </c>
      <c r="F916" s="16">
        <v>12</v>
      </c>
      <c r="G916" s="22">
        <v>2075</v>
      </c>
      <c r="H916" s="22">
        <v>24900</v>
      </c>
      <c r="I916" s="6">
        <v>43593</v>
      </c>
      <c r="J916" s="7">
        <v>170</v>
      </c>
      <c r="K916" s="8">
        <v>2018</v>
      </c>
      <c r="L916" s="6">
        <v>43691</v>
      </c>
      <c r="M916" s="5"/>
      <c r="N916" s="6">
        <v>43686</v>
      </c>
      <c r="O916" s="3" t="s">
        <v>1607</v>
      </c>
      <c r="P916" s="3" t="s">
        <v>1609</v>
      </c>
      <c r="Q916" s="6" t="s">
        <v>1606</v>
      </c>
      <c r="R916" s="46"/>
      <c r="S916" s="46" t="s">
        <v>1380</v>
      </c>
      <c r="T916" s="50" t="s">
        <v>1608</v>
      </c>
      <c r="U916" s="21" t="s">
        <v>1560</v>
      </c>
      <c r="V916" s="260" t="s">
        <v>1551</v>
      </c>
      <c r="W916" s="261">
        <v>43591.434733796297</v>
      </c>
      <c r="X916" s="38" t="s">
        <v>1555</v>
      </c>
    </row>
    <row r="917" spans="1:24" x14ac:dyDescent="0.3">
      <c r="A917" s="2">
        <v>58977</v>
      </c>
      <c r="B917" s="3" t="s">
        <v>1463</v>
      </c>
      <c r="C917" s="5" t="s">
        <v>3</v>
      </c>
      <c r="D917" s="25">
        <v>51</v>
      </c>
      <c r="E917" s="26">
        <v>37</v>
      </c>
      <c r="F917" s="16">
        <v>12</v>
      </c>
      <c r="G917" s="22">
        <v>7</v>
      </c>
      <c r="H917" s="22">
        <v>80</v>
      </c>
      <c r="I917" s="6">
        <v>43215</v>
      </c>
      <c r="J917" s="7">
        <v>104</v>
      </c>
      <c r="K917" s="8">
        <v>2017</v>
      </c>
      <c r="L917" s="6">
        <v>43283</v>
      </c>
      <c r="M917" s="5"/>
      <c r="N917" s="6">
        <v>43686</v>
      </c>
      <c r="O917" s="3" t="s">
        <v>1607</v>
      </c>
      <c r="P917" s="3" t="s">
        <v>2051</v>
      </c>
      <c r="Q917" s="6">
        <v>43672</v>
      </c>
      <c r="R917" s="46"/>
      <c r="S917" s="46" t="s">
        <v>1380</v>
      </c>
      <c r="T917" s="50" t="s">
        <v>1536</v>
      </c>
      <c r="U917" s="21" t="s">
        <v>1522</v>
      </c>
      <c r="V917" s="260" t="s">
        <v>1551</v>
      </c>
      <c r="W917" s="261">
        <v>43686.627430555556</v>
      </c>
      <c r="X917" s="38" t="s">
        <v>1555</v>
      </c>
    </row>
    <row r="918" spans="1:24" x14ac:dyDescent="0.3">
      <c r="A918" s="2">
        <v>58977</v>
      </c>
      <c r="B918" s="3" t="s">
        <v>1463</v>
      </c>
      <c r="C918" s="5" t="s">
        <v>3</v>
      </c>
      <c r="D918" s="25">
        <v>51</v>
      </c>
      <c r="E918" s="26">
        <v>37</v>
      </c>
      <c r="F918" s="16">
        <v>12</v>
      </c>
      <c r="G918" s="22">
        <v>7</v>
      </c>
      <c r="H918" s="22">
        <v>80</v>
      </c>
      <c r="I918" s="6">
        <v>43215</v>
      </c>
      <c r="J918" s="7">
        <v>176</v>
      </c>
      <c r="K918" s="8">
        <v>2019</v>
      </c>
      <c r="L918" s="6">
        <v>43670</v>
      </c>
      <c r="M918" s="5"/>
      <c r="N918" s="6">
        <v>43686</v>
      </c>
      <c r="O918" s="3" t="s">
        <v>2052</v>
      </c>
      <c r="P918" s="3" t="s">
        <v>2051</v>
      </c>
      <c r="Q918" s="6">
        <v>43672</v>
      </c>
      <c r="R918" s="46"/>
      <c r="S918" s="46" t="s">
        <v>1380</v>
      </c>
      <c r="T918" s="50" t="s">
        <v>1536</v>
      </c>
      <c r="U918" s="21" t="s">
        <v>1522</v>
      </c>
      <c r="V918" s="260" t="s">
        <v>1551</v>
      </c>
      <c r="W918" s="261">
        <v>43686.642650462964</v>
      </c>
      <c r="X918" s="38" t="s">
        <v>1555</v>
      </c>
    </row>
    <row r="919" spans="1:24" x14ac:dyDescent="0.3">
      <c r="A919" s="2">
        <v>58977</v>
      </c>
      <c r="B919" s="3" t="s">
        <v>1463</v>
      </c>
      <c r="C919" s="5" t="s">
        <v>3</v>
      </c>
      <c r="D919" s="25">
        <v>51</v>
      </c>
      <c r="E919" s="26">
        <v>37</v>
      </c>
      <c r="F919" s="16">
        <v>12</v>
      </c>
      <c r="G919" s="22">
        <v>7</v>
      </c>
      <c r="H919" s="22">
        <v>80</v>
      </c>
      <c r="I919" s="6">
        <v>43215</v>
      </c>
      <c r="J919" s="7">
        <v>176</v>
      </c>
      <c r="K919" s="8">
        <v>2019</v>
      </c>
      <c r="L919" s="6">
        <v>43670</v>
      </c>
      <c r="M919" s="5"/>
      <c r="N919" s="6">
        <v>43686</v>
      </c>
      <c r="O919" s="3" t="s">
        <v>2052</v>
      </c>
      <c r="P919" s="3" t="s">
        <v>2051</v>
      </c>
      <c r="Q919" s="6">
        <v>43672</v>
      </c>
      <c r="R919" s="46"/>
      <c r="S919" s="46" t="s">
        <v>1380</v>
      </c>
      <c r="T919" s="50" t="s">
        <v>1536</v>
      </c>
      <c r="U919" s="21" t="s">
        <v>1522</v>
      </c>
      <c r="V919" s="260" t="s">
        <v>1551</v>
      </c>
      <c r="W919" s="261">
        <v>43686.643506944441</v>
      </c>
      <c r="X919" s="38" t="s">
        <v>1555</v>
      </c>
    </row>
    <row r="920" spans="1:24" x14ac:dyDescent="0.3">
      <c r="A920" s="2">
        <v>75915</v>
      </c>
      <c r="B920" s="3" t="s">
        <v>1464</v>
      </c>
      <c r="C920" s="5" t="s">
        <v>3</v>
      </c>
      <c r="D920" s="25">
        <v>51</v>
      </c>
      <c r="E920" s="26">
        <v>37</v>
      </c>
      <c r="F920" s="16">
        <v>12</v>
      </c>
      <c r="G920" s="22">
        <v>21</v>
      </c>
      <c r="H920" s="22">
        <v>250</v>
      </c>
      <c r="I920" s="6">
        <v>43215</v>
      </c>
      <c r="J920" s="7">
        <v>13</v>
      </c>
      <c r="K920" s="8">
        <v>2019</v>
      </c>
      <c r="L920" s="6">
        <v>43853</v>
      </c>
      <c r="M920" s="5"/>
      <c r="N920" s="6">
        <v>43686</v>
      </c>
      <c r="O920" s="3" t="s">
        <v>1545</v>
      </c>
      <c r="P920" s="3" t="s">
        <v>1715</v>
      </c>
      <c r="Q920" s="6">
        <v>43493</v>
      </c>
      <c r="R920" s="46"/>
      <c r="S920" s="46" t="s">
        <v>1380</v>
      </c>
      <c r="T920" s="50" t="s">
        <v>1714</v>
      </c>
      <c r="U920" s="21" t="s">
        <v>1522</v>
      </c>
      <c r="V920" s="260" t="s">
        <v>1551</v>
      </c>
      <c r="W920" s="261">
        <v>43686.594236111108</v>
      </c>
      <c r="X920" s="38" t="s">
        <v>1555</v>
      </c>
    </row>
    <row r="921" spans="1:24" x14ac:dyDescent="0.3">
      <c r="A921" s="2">
        <v>104832</v>
      </c>
      <c r="B921" s="3" t="s">
        <v>1465</v>
      </c>
      <c r="C921" s="5" t="s">
        <v>17</v>
      </c>
      <c r="D921" s="25">
        <v>51</v>
      </c>
      <c r="E921" s="26">
        <v>37</v>
      </c>
      <c r="F921" s="16">
        <v>12</v>
      </c>
      <c r="G921" s="22">
        <v>11</v>
      </c>
      <c r="H921" s="22">
        <v>130</v>
      </c>
      <c r="I921" s="6">
        <v>43593</v>
      </c>
      <c r="J921" s="7">
        <v>170</v>
      </c>
      <c r="K921" s="8">
        <v>2018</v>
      </c>
      <c r="L921" s="6">
        <v>43691</v>
      </c>
      <c r="M921" s="5"/>
      <c r="N921" s="6">
        <v>43686</v>
      </c>
      <c r="O921" s="3" t="s">
        <v>1607</v>
      </c>
      <c r="P921" s="3" t="s">
        <v>1609</v>
      </c>
      <c r="Q921" s="6" t="s">
        <v>1606</v>
      </c>
      <c r="R921" s="46"/>
      <c r="S921" s="46" t="s">
        <v>1380</v>
      </c>
      <c r="T921" s="50" t="s">
        <v>1608</v>
      </c>
      <c r="U921" s="21" t="s">
        <v>1522</v>
      </c>
      <c r="V921" s="260" t="s">
        <v>1551</v>
      </c>
      <c r="W921" s="261">
        <v>43686.637696759259</v>
      </c>
      <c r="X921" s="38" t="s">
        <v>1555</v>
      </c>
    </row>
    <row r="922" spans="1:24" x14ac:dyDescent="0.3">
      <c r="A922" s="2">
        <v>106631</v>
      </c>
      <c r="B922" s="3" t="s">
        <v>1466</v>
      </c>
      <c r="C922" s="5" t="s">
        <v>17</v>
      </c>
      <c r="D922" s="25">
        <v>51</v>
      </c>
      <c r="E922" s="26">
        <v>37</v>
      </c>
      <c r="F922" s="16">
        <v>12</v>
      </c>
      <c r="G922" s="22">
        <v>13</v>
      </c>
      <c r="H922" s="22">
        <v>150</v>
      </c>
      <c r="I922" s="6">
        <v>43215</v>
      </c>
      <c r="J922" s="7">
        <v>13</v>
      </c>
      <c r="K922" s="8">
        <v>2019</v>
      </c>
      <c r="L922" s="6">
        <v>43853</v>
      </c>
      <c r="M922" s="5"/>
      <c r="N922" s="6">
        <v>43686</v>
      </c>
      <c r="O922" s="3" t="s">
        <v>1545</v>
      </c>
      <c r="P922" s="3" t="s">
        <v>1715</v>
      </c>
      <c r="Q922" s="6">
        <v>43493</v>
      </c>
      <c r="R922" s="46"/>
      <c r="S922" s="46" t="s">
        <v>1380</v>
      </c>
      <c r="T922" s="50" t="s">
        <v>1714</v>
      </c>
      <c r="U922" s="21" t="s">
        <v>1522</v>
      </c>
      <c r="V922" s="260" t="s">
        <v>1551</v>
      </c>
      <c r="W922" s="261">
        <v>43686.596354166664</v>
      </c>
      <c r="X922" s="38" t="s">
        <v>1555</v>
      </c>
    </row>
    <row r="923" spans="1:24" x14ac:dyDescent="0.3">
      <c r="A923" s="2">
        <v>12657</v>
      </c>
      <c r="B923" s="3" t="s">
        <v>806</v>
      </c>
      <c r="C923" s="5" t="s">
        <v>5</v>
      </c>
      <c r="D923" s="25">
        <v>81</v>
      </c>
      <c r="E923" s="26">
        <v>9</v>
      </c>
      <c r="F923" s="16">
        <v>12</v>
      </c>
      <c r="G923" s="22">
        <v>100</v>
      </c>
      <c r="H923" s="22">
        <v>1200</v>
      </c>
      <c r="I923" s="6">
        <v>43216</v>
      </c>
      <c r="J923" s="7">
        <v>103</v>
      </c>
      <c r="K923" s="8">
        <v>2017</v>
      </c>
      <c r="L923" s="6">
        <v>43283</v>
      </c>
      <c r="M923" s="5"/>
      <c r="N923" s="6">
        <v>43686</v>
      </c>
      <c r="O923" s="3" t="s">
        <v>1349</v>
      </c>
      <c r="P923" s="3" t="s">
        <v>1604</v>
      </c>
      <c r="Q923" s="6">
        <v>43321</v>
      </c>
      <c r="R923" s="46"/>
      <c r="S923" s="46" t="s">
        <v>1380</v>
      </c>
      <c r="T923" s="50" t="s">
        <v>1603</v>
      </c>
      <c r="U923" s="21" t="s">
        <v>1380</v>
      </c>
      <c r="V923" s="260" t="s">
        <v>1551</v>
      </c>
      <c r="W923" s="261">
        <v>43591.434733796297</v>
      </c>
      <c r="X923" s="38" t="s">
        <v>1555</v>
      </c>
    </row>
    <row r="924" spans="1:24" x14ac:dyDescent="0.3">
      <c r="A924" s="2">
        <v>12657</v>
      </c>
      <c r="B924" s="3" t="s">
        <v>806</v>
      </c>
      <c r="C924" s="5" t="s">
        <v>5</v>
      </c>
      <c r="D924" s="25">
        <v>81</v>
      </c>
      <c r="E924" s="26">
        <v>9</v>
      </c>
      <c r="F924" s="16">
        <v>12</v>
      </c>
      <c r="G924" s="22">
        <v>0</v>
      </c>
      <c r="H924" s="22">
        <v>0</v>
      </c>
      <c r="I924" s="6">
        <v>43593</v>
      </c>
      <c r="J924" s="7">
        <v>164</v>
      </c>
      <c r="K924" s="8">
        <v>2018</v>
      </c>
      <c r="L924" s="6">
        <v>43683</v>
      </c>
      <c r="M924" s="5"/>
      <c r="N924" s="6">
        <v>43686</v>
      </c>
      <c r="O924" s="3" t="s">
        <v>1602</v>
      </c>
      <c r="P924" s="3" t="s">
        <v>2058</v>
      </c>
      <c r="Q924" s="6">
        <v>43626</v>
      </c>
      <c r="R924" s="46"/>
      <c r="S924" s="46" t="s">
        <v>1380</v>
      </c>
      <c r="T924" s="50" t="s">
        <v>1999</v>
      </c>
      <c r="U924" s="21" t="s">
        <v>1560</v>
      </c>
      <c r="V924" s="260" t="s">
        <v>1551</v>
      </c>
      <c r="W924" s="261">
        <v>43686.654826388891</v>
      </c>
      <c r="X924" s="38" t="s">
        <v>1555</v>
      </c>
    </row>
    <row r="925" spans="1:24" x14ac:dyDescent="0.3">
      <c r="A925" s="2">
        <v>12657</v>
      </c>
      <c r="B925" s="3" t="s">
        <v>806</v>
      </c>
      <c r="C925" s="5" t="s">
        <v>5</v>
      </c>
      <c r="D925" s="25">
        <v>81</v>
      </c>
      <c r="E925" s="26">
        <v>9</v>
      </c>
      <c r="F925" s="16">
        <v>12</v>
      </c>
      <c r="G925" s="22">
        <v>0</v>
      </c>
      <c r="H925" s="22">
        <v>0</v>
      </c>
      <c r="I925" s="6">
        <v>43593</v>
      </c>
      <c r="J925" s="7">
        <v>100</v>
      </c>
      <c r="K925" s="8">
        <v>2019</v>
      </c>
      <c r="L925" s="6">
        <v>43924</v>
      </c>
      <c r="M925" s="5"/>
      <c r="N925" s="6">
        <v>43686</v>
      </c>
      <c r="O925" s="3" t="s">
        <v>1545</v>
      </c>
      <c r="P925" s="3" t="s">
        <v>2058</v>
      </c>
      <c r="Q925" s="6">
        <v>43626</v>
      </c>
      <c r="R925" s="46"/>
      <c r="S925" s="46" t="s">
        <v>1380</v>
      </c>
      <c r="T925" s="50" t="s">
        <v>1999</v>
      </c>
      <c r="U925" s="21" t="s">
        <v>1522</v>
      </c>
      <c r="V925" s="260" t="s">
        <v>1551</v>
      </c>
      <c r="W925" s="261">
        <v>43686.654826388891</v>
      </c>
      <c r="X925" s="38" t="s">
        <v>1555</v>
      </c>
    </row>
    <row r="926" spans="1:24" x14ac:dyDescent="0.3">
      <c r="A926" s="2">
        <v>12673</v>
      </c>
      <c r="B926" s="3" t="s">
        <v>807</v>
      </c>
      <c r="C926" s="5" t="s">
        <v>3</v>
      </c>
      <c r="D926" s="25">
        <v>72</v>
      </c>
      <c r="E926" s="26">
        <v>5</v>
      </c>
      <c r="F926" s="16">
        <v>12</v>
      </c>
      <c r="G926" s="22">
        <v>50</v>
      </c>
      <c r="H926" s="22">
        <v>600</v>
      </c>
      <c r="I926" s="6">
        <v>43356</v>
      </c>
      <c r="J926" s="7">
        <v>103</v>
      </c>
      <c r="K926" s="8">
        <v>2017</v>
      </c>
      <c r="L926" s="6">
        <v>43283</v>
      </c>
      <c r="M926" s="5"/>
      <c r="N926" s="6">
        <v>43686</v>
      </c>
      <c r="O926" s="3" t="s">
        <v>1369</v>
      </c>
      <c r="P926" s="3"/>
      <c r="Q926" s="6" t="s">
        <v>1380</v>
      </c>
      <c r="R926" s="46"/>
      <c r="S926" s="46" t="s">
        <v>1380</v>
      </c>
      <c r="T926" s="50" t="s">
        <v>1380</v>
      </c>
      <c r="U926" s="21" t="s">
        <v>1380</v>
      </c>
      <c r="V926" s="260" t="s">
        <v>1551</v>
      </c>
      <c r="W926" s="261">
        <v>43686.650497685187</v>
      </c>
      <c r="X926" s="38" t="s">
        <v>1555</v>
      </c>
    </row>
    <row r="927" spans="1:24" x14ac:dyDescent="0.3">
      <c r="A927" s="2">
        <v>12673</v>
      </c>
      <c r="B927" s="3" t="s">
        <v>807</v>
      </c>
      <c r="C927" s="5" t="s">
        <v>3</v>
      </c>
      <c r="D927" s="25">
        <v>72</v>
      </c>
      <c r="E927" s="26">
        <v>5</v>
      </c>
      <c r="F927" s="16">
        <v>12</v>
      </c>
      <c r="G927" s="22">
        <v>50</v>
      </c>
      <c r="H927" s="22">
        <v>600</v>
      </c>
      <c r="I927" s="6">
        <v>43216</v>
      </c>
      <c r="J927" s="7">
        <v>103</v>
      </c>
      <c r="K927" s="8">
        <v>2017</v>
      </c>
      <c r="L927" s="6">
        <v>43283</v>
      </c>
      <c r="M927" s="5"/>
      <c r="N927" s="6">
        <v>43686</v>
      </c>
      <c r="O927" s="3" t="s">
        <v>1369</v>
      </c>
      <c r="P927" s="3" t="s">
        <v>1604</v>
      </c>
      <c r="Q927" s="6">
        <v>43321</v>
      </c>
      <c r="R927" s="46"/>
      <c r="S927" s="46" t="s">
        <v>1380</v>
      </c>
      <c r="T927" s="50" t="s">
        <v>1603</v>
      </c>
      <c r="U927" s="21" t="s">
        <v>1380</v>
      </c>
      <c r="V927" s="260" t="s">
        <v>1551</v>
      </c>
      <c r="W927" s="261">
        <v>43686.650497685187</v>
      </c>
      <c r="X927" s="38" t="s">
        <v>1555</v>
      </c>
    </row>
    <row r="928" spans="1:24" x14ac:dyDescent="0.3">
      <c r="A928" s="2">
        <v>12673</v>
      </c>
      <c r="B928" s="3" t="s">
        <v>807</v>
      </c>
      <c r="C928" s="5" t="s">
        <v>3</v>
      </c>
      <c r="D928" s="25">
        <v>72</v>
      </c>
      <c r="E928" s="26">
        <v>5</v>
      </c>
      <c r="F928" s="16">
        <v>12</v>
      </c>
      <c r="G928" s="22">
        <v>50</v>
      </c>
      <c r="H928" s="22">
        <v>600</v>
      </c>
      <c r="I928" s="6">
        <v>43216</v>
      </c>
      <c r="J928" s="7">
        <v>103</v>
      </c>
      <c r="K928" s="8">
        <v>2017</v>
      </c>
      <c r="L928" s="6">
        <v>43283</v>
      </c>
      <c r="M928" s="5"/>
      <c r="N928" s="6">
        <v>43686</v>
      </c>
      <c r="O928" s="3" t="s">
        <v>1602</v>
      </c>
      <c r="P928" s="3" t="s">
        <v>2058</v>
      </c>
      <c r="Q928" s="6">
        <v>43626</v>
      </c>
      <c r="R928" s="46"/>
      <c r="S928" s="46" t="s">
        <v>1380</v>
      </c>
      <c r="T928" s="50" t="s">
        <v>1999</v>
      </c>
      <c r="U928" s="21" t="s">
        <v>1560</v>
      </c>
      <c r="V928" s="260" t="s">
        <v>1551</v>
      </c>
      <c r="W928" s="261">
        <v>43686.650497685187</v>
      </c>
      <c r="X928" s="38" t="s">
        <v>1555</v>
      </c>
    </row>
    <row r="929" spans="1:24" x14ac:dyDescent="0.3">
      <c r="A929" s="2">
        <v>12675</v>
      </c>
      <c r="B929" s="3" t="s">
        <v>808</v>
      </c>
      <c r="C929" s="5" t="s">
        <v>3</v>
      </c>
      <c r="D929" s="25">
        <v>72</v>
      </c>
      <c r="E929" s="26">
        <v>5</v>
      </c>
      <c r="F929" s="16">
        <v>12</v>
      </c>
      <c r="G929" s="22">
        <v>25</v>
      </c>
      <c r="H929" s="22">
        <v>300</v>
      </c>
      <c r="I929" s="6">
        <v>43216</v>
      </c>
      <c r="J929" s="7">
        <v>103</v>
      </c>
      <c r="K929" s="8">
        <v>2017</v>
      </c>
      <c r="L929" s="6">
        <v>43283</v>
      </c>
      <c r="M929" s="5"/>
      <c r="N929" s="6">
        <v>43686</v>
      </c>
      <c r="O929" s="3" t="s">
        <v>1349</v>
      </c>
      <c r="P929" s="3" t="s">
        <v>1604</v>
      </c>
      <c r="Q929" s="6">
        <v>43321</v>
      </c>
      <c r="R929" s="46"/>
      <c r="S929" s="46" t="s">
        <v>1380</v>
      </c>
      <c r="T929" s="50" t="s">
        <v>1603</v>
      </c>
      <c r="U929" s="21" t="s">
        <v>1380</v>
      </c>
      <c r="V929" s="260" t="s">
        <v>1551</v>
      </c>
      <c r="W929" s="261">
        <v>43686.660011574073</v>
      </c>
      <c r="X929" s="38" t="s">
        <v>1555</v>
      </c>
    </row>
    <row r="930" spans="1:24" x14ac:dyDescent="0.3">
      <c r="A930" s="2">
        <v>12675</v>
      </c>
      <c r="B930" s="3" t="s">
        <v>808</v>
      </c>
      <c r="C930" s="5" t="s">
        <v>3</v>
      </c>
      <c r="D930" s="25">
        <v>72</v>
      </c>
      <c r="E930" s="26">
        <v>5</v>
      </c>
      <c r="F930" s="16">
        <v>12</v>
      </c>
      <c r="G930" s="22">
        <v>0</v>
      </c>
      <c r="H930" s="101">
        <v>0</v>
      </c>
      <c r="I930" s="6">
        <v>43593</v>
      </c>
      <c r="J930" s="7">
        <v>164</v>
      </c>
      <c r="K930" s="8">
        <v>2018</v>
      </c>
      <c r="L930" s="6">
        <v>43683</v>
      </c>
      <c r="M930" s="5"/>
      <c r="N930" s="6">
        <v>43686</v>
      </c>
      <c r="O930" s="3" t="s">
        <v>1602</v>
      </c>
      <c r="P930" s="3" t="s">
        <v>1604</v>
      </c>
      <c r="Q930" s="6">
        <v>43321</v>
      </c>
      <c r="R930" s="46"/>
      <c r="S930" s="46" t="s">
        <v>1380</v>
      </c>
      <c r="T930" s="50" t="s">
        <v>1603</v>
      </c>
      <c r="U930" s="21" t="s">
        <v>1522</v>
      </c>
      <c r="V930" s="260" t="s">
        <v>1551</v>
      </c>
      <c r="W930" s="261">
        <v>43686.660011574073</v>
      </c>
      <c r="X930" s="38" t="s">
        <v>1555</v>
      </c>
    </row>
    <row r="931" spans="1:24" x14ac:dyDescent="0.3">
      <c r="A931" s="2">
        <v>12720</v>
      </c>
      <c r="B931" s="3" t="s">
        <v>809</v>
      </c>
      <c r="C931" s="5" t="s">
        <v>3</v>
      </c>
      <c r="D931" s="25">
        <v>72</v>
      </c>
      <c r="E931" s="26">
        <v>6</v>
      </c>
      <c r="F931" s="16">
        <v>12</v>
      </c>
      <c r="G931" s="22">
        <v>0</v>
      </c>
      <c r="H931" s="101">
        <v>0</v>
      </c>
      <c r="I931" s="6">
        <v>43216</v>
      </c>
      <c r="J931" s="7">
        <v>103</v>
      </c>
      <c r="K931" s="8">
        <v>2017</v>
      </c>
      <c r="L931" s="6">
        <v>43283</v>
      </c>
      <c r="M931" s="5"/>
      <c r="N931" s="6">
        <v>43686</v>
      </c>
      <c r="O931" s="3" t="s">
        <v>1349</v>
      </c>
      <c r="P931" s="3"/>
      <c r="Q931" s="6" t="s">
        <v>1380</v>
      </c>
      <c r="R931" s="46"/>
      <c r="S931" s="46" t="s">
        <v>1380</v>
      </c>
      <c r="T931" s="50" t="s">
        <v>1380</v>
      </c>
      <c r="U931" s="21" t="s">
        <v>1522</v>
      </c>
      <c r="V931" s="260" t="s">
        <v>1551</v>
      </c>
      <c r="W931" s="261">
        <v>43591.434733796297</v>
      </c>
      <c r="X931" s="38" t="s">
        <v>1555</v>
      </c>
    </row>
    <row r="932" spans="1:24" x14ac:dyDescent="0.3">
      <c r="A932" s="2">
        <v>12754</v>
      </c>
      <c r="B932" s="3" t="s">
        <v>810</v>
      </c>
      <c r="C932" s="5" t="s">
        <v>5</v>
      </c>
      <c r="D932" s="25">
        <v>72</v>
      </c>
      <c r="E932" s="26">
        <v>6</v>
      </c>
      <c r="F932" s="16">
        <v>12</v>
      </c>
      <c r="G932" s="22">
        <v>184</v>
      </c>
      <c r="H932" s="101">
        <v>2200</v>
      </c>
      <c r="I932" s="6">
        <v>43216</v>
      </c>
      <c r="J932" s="7">
        <v>103</v>
      </c>
      <c r="K932" s="8">
        <v>2017</v>
      </c>
      <c r="L932" s="6">
        <v>43283</v>
      </c>
      <c r="M932" s="5"/>
      <c r="N932" s="6">
        <v>43686</v>
      </c>
      <c r="O932" s="3" t="s">
        <v>1349</v>
      </c>
      <c r="P932" s="3" t="s">
        <v>1604</v>
      </c>
      <c r="Q932" s="6">
        <v>43321</v>
      </c>
      <c r="R932" s="46"/>
      <c r="S932" s="46" t="s">
        <v>1380</v>
      </c>
      <c r="T932" s="50" t="s">
        <v>1603</v>
      </c>
      <c r="U932" s="21" t="s">
        <v>1380</v>
      </c>
      <c r="V932" s="260" t="s">
        <v>1551</v>
      </c>
      <c r="W932" s="261">
        <v>43684.324745370373</v>
      </c>
      <c r="X932" s="38" t="s">
        <v>1555</v>
      </c>
    </row>
    <row r="933" spans="1:24" x14ac:dyDescent="0.3">
      <c r="A933" s="2">
        <v>12754</v>
      </c>
      <c r="B933" s="3" t="s">
        <v>810</v>
      </c>
      <c r="C933" s="5" t="s">
        <v>5</v>
      </c>
      <c r="D933" s="25">
        <v>72</v>
      </c>
      <c r="E933" s="26">
        <v>6</v>
      </c>
      <c r="F933" s="16">
        <v>12</v>
      </c>
      <c r="G933" s="22">
        <v>84</v>
      </c>
      <c r="H933" s="101">
        <v>1000</v>
      </c>
      <c r="I933" s="6">
        <v>43593</v>
      </c>
      <c r="J933" s="7">
        <v>164</v>
      </c>
      <c r="K933" s="8">
        <v>2018</v>
      </c>
      <c r="L933" s="6">
        <v>43683</v>
      </c>
      <c r="M933" s="5"/>
      <c r="N933" s="6">
        <v>43686</v>
      </c>
      <c r="O933" s="3" t="s">
        <v>1602</v>
      </c>
      <c r="P933" s="3" t="s">
        <v>1604</v>
      </c>
      <c r="Q933" s="6">
        <v>43321</v>
      </c>
      <c r="R933" s="46"/>
      <c r="S933" s="46" t="s">
        <v>1380</v>
      </c>
      <c r="T933" s="50" t="s">
        <v>1603</v>
      </c>
      <c r="U933" s="21" t="s">
        <v>1560</v>
      </c>
      <c r="V933" s="260" t="s">
        <v>1551</v>
      </c>
      <c r="W933" s="261">
        <v>43684.324745370373</v>
      </c>
      <c r="X933" s="38" t="s">
        <v>1555</v>
      </c>
    </row>
    <row r="934" spans="1:24" x14ac:dyDescent="0.3">
      <c r="A934" s="2">
        <v>12754</v>
      </c>
      <c r="B934" s="3" t="s">
        <v>810</v>
      </c>
      <c r="C934" s="5" t="s">
        <v>5</v>
      </c>
      <c r="D934" s="25">
        <v>72</v>
      </c>
      <c r="E934" s="26">
        <v>6</v>
      </c>
      <c r="F934" s="16">
        <v>12</v>
      </c>
      <c r="G934" s="22">
        <v>84</v>
      </c>
      <c r="H934" s="22">
        <v>1000</v>
      </c>
      <c r="I934" s="6">
        <v>43593</v>
      </c>
      <c r="J934" s="7">
        <v>164</v>
      </c>
      <c r="K934" s="8">
        <v>2018</v>
      </c>
      <c r="L934" s="6">
        <v>43683</v>
      </c>
      <c r="M934" s="5"/>
      <c r="N934" s="6">
        <v>43686</v>
      </c>
      <c r="O934" s="3" t="s">
        <v>1602</v>
      </c>
      <c r="P934" s="3" t="s">
        <v>1884</v>
      </c>
      <c r="Q934" s="6">
        <v>43692</v>
      </c>
      <c r="R934" s="46">
        <v>5</v>
      </c>
      <c r="S934" s="46" t="s">
        <v>1380</v>
      </c>
      <c r="T934" s="50" t="s">
        <v>2060</v>
      </c>
      <c r="U934" s="21" t="s">
        <v>1560</v>
      </c>
      <c r="V934" s="260" t="s">
        <v>1551</v>
      </c>
      <c r="W934" s="261">
        <v>43686.667002314818</v>
      </c>
      <c r="X934" s="38" t="s">
        <v>1555</v>
      </c>
    </row>
    <row r="935" spans="1:24" x14ac:dyDescent="0.3">
      <c r="A935" s="2">
        <v>13889</v>
      </c>
      <c r="B935" s="3" t="s">
        <v>113</v>
      </c>
      <c r="C935" s="5" t="s">
        <v>3</v>
      </c>
      <c r="D935" s="25"/>
      <c r="E935" s="26"/>
      <c r="F935" s="16">
        <v>12</v>
      </c>
      <c r="G935" s="22">
        <v>25</v>
      </c>
      <c r="H935" s="22">
        <v>300</v>
      </c>
      <c r="I935" s="6">
        <v>43216</v>
      </c>
      <c r="J935" s="7">
        <v>103</v>
      </c>
      <c r="K935" s="8">
        <v>2017</v>
      </c>
      <c r="L935" s="6">
        <v>43283</v>
      </c>
      <c r="M935" s="5"/>
      <c r="N935" s="6">
        <v>43686</v>
      </c>
      <c r="O935" s="3" t="s">
        <v>1349</v>
      </c>
      <c r="P935" s="3" t="s">
        <v>1604</v>
      </c>
      <c r="Q935" s="6">
        <v>43321</v>
      </c>
      <c r="R935" s="46"/>
      <c r="S935" s="46" t="s">
        <v>1380</v>
      </c>
      <c r="T935" s="50" t="s">
        <v>1603</v>
      </c>
      <c r="U935" s="21" t="s">
        <v>1380</v>
      </c>
      <c r="V935" s="260" t="s">
        <v>1551</v>
      </c>
      <c r="W935" s="261">
        <v>43591.434733796297</v>
      </c>
      <c r="X935" s="38" t="s">
        <v>1555</v>
      </c>
    </row>
    <row r="936" spans="1:24" x14ac:dyDescent="0.3">
      <c r="A936" s="2">
        <v>13889</v>
      </c>
      <c r="B936" s="3" t="s">
        <v>113</v>
      </c>
      <c r="C936" s="5" t="s">
        <v>3</v>
      </c>
      <c r="D936" s="25"/>
      <c r="E936" s="26"/>
      <c r="F936" s="16">
        <v>12</v>
      </c>
      <c r="G936" s="22">
        <v>25</v>
      </c>
      <c r="H936" s="22">
        <v>300</v>
      </c>
      <c r="I936" s="6">
        <v>43216</v>
      </c>
      <c r="J936" s="7">
        <v>103</v>
      </c>
      <c r="K936" s="8">
        <v>2017</v>
      </c>
      <c r="L936" s="6">
        <v>43283</v>
      </c>
      <c r="M936" s="5"/>
      <c r="N936" s="6">
        <v>43686</v>
      </c>
      <c r="O936" s="3" t="s">
        <v>1349</v>
      </c>
      <c r="P936" s="3" t="s">
        <v>1604</v>
      </c>
      <c r="Q936" s="6">
        <v>43321</v>
      </c>
      <c r="R936" s="46"/>
      <c r="S936" s="46" t="s">
        <v>1380</v>
      </c>
      <c r="T936" s="50" t="s">
        <v>1603</v>
      </c>
      <c r="U936" s="21" t="s">
        <v>1935</v>
      </c>
      <c r="V936" s="260" t="s">
        <v>1551</v>
      </c>
      <c r="W936" s="261">
        <v>43591.434733796297</v>
      </c>
      <c r="X936" s="38" t="s">
        <v>1555</v>
      </c>
    </row>
    <row r="937" spans="1:24" x14ac:dyDescent="0.3">
      <c r="A937" s="2">
        <v>13975</v>
      </c>
      <c r="B937" s="3" t="s">
        <v>811</v>
      </c>
      <c r="C937" s="5" t="s">
        <v>3</v>
      </c>
      <c r="D937" s="25">
        <v>72</v>
      </c>
      <c r="E937" s="26">
        <v>6</v>
      </c>
      <c r="F937" s="16">
        <v>12</v>
      </c>
      <c r="G937" s="22">
        <v>25</v>
      </c>
      <c r="H937" s="22">
        <v>300</v>
      </c>
      <c r="I937" s="6">
        <v>43216</v>
      </c>
      <c r="J937" s="7">
        <v>103</v>
      </c>
      <c r="K937" s="8">
        <v>2017</v>
      </c>
      <c r="L937" s="6">
        <v>43283</v>
      </c>
      <c r="M937" s="5"/>
      <c r="N937" s="6">
        <v>43686</v>
      </c>
      <c r="O937" s="3" t="s">
        <v>1349</v>
      </c>
      <c r="P937" s="3" t="s">
        <v>1604</v>
      </c>
      <c r="Q937" s="6">
        <v>43321</v>
      </c>
      <c r="R937" s="46"/>
      <c r="S937" s="46" t="s">
        <v>1380</v>
      </c>
      <c r="T937" s="50" t="s">
        <v>1603</v>
      </c>
      <c r="U937" s="21" t="s">
        <v>1380</v>
      </c>
      <c r="V937" s="260" t="s">
        <v>1551</v>
      </c>
      <c r="W937" s="261">
        <v>43591.434733796297</v>
      </c>
      <c r="X937" s="38" t="s">
        <v>1555</v>
      </c>
    </row>
    <row r="938" spans="1:24" x14ac:dyDescent="0.3">
      <c r="A938" s="2">
        <v>13975</v>
      </c>
      <c r="B938" s="3" t="s">
        <v>811</v>
      </c>
      <c r="C938" s="5" t="s">
        <v>3</v>
      </c>
      <c r="D938" s="25">
        <v>72</v>
      </c>
      <c r="E938" s="26">
        <v>6</v>
      </c>
      <c r="F938" s="16">
        <v>12</v>
      </c>
      <c r="G938" s="22">
        <v>25</v>
      </c>
      <c r="H938" s="22">
        <v>300</v>
      </c>
      <c r="I938" s="6">
        <v>43216</v>
      </c>
      <c r="J938" s="7">
        <v>164</v>
      </c>
      <c r="K938" s="8">
        <v>2018</v>
      </c>
      <c r="L938" s="6">
        <v>43683</v>
      </c>
      <c r="M938" s="5"/>
      <c r="N938" s="6">
        <v>43686</v>
      </c>
      <c r="O938" s="3" t="s">
        <v>1602</v>
      </c>
      <c r="P938" s="3" t="s">
        <v>1604</v>
      </c>
      <c r="Q938" s="6">
        <v>43321</v>
      </c>
      <c r="R938" s="46"/>
      <c r="S938" s="46" t="s">
        <v>1380</v>
      </c>
      <c r="T938" s="50" t="s">
        <v>1603</v>
      </c>
      <c r="U938" s="21" t="s">
        <v>1560</v>
      </c>
      <c r="V938" s="260" t="s">
        <v>1551</v>
      </c>
      <c r="W938" s="261">
        <v>43591.434733796297</v>
      </c>
      <c r="X938" s="38" t="s">
        <v>1555</v>
      </c>
    </row>
    <row r="939" spans="1:24" x14ac:dyDescent="0.3">
      <c r="A939" s="2">
        <v>13975</v>
      </c>
      <c r="B939" s="3" t="s">
        <v>811</v>
      </c>
      <c r="C939" s="5" t="s">
        <v>3</v>
      </c>
      <c r="D939" s="25">
        <v>72</v>
      </c>
      <c r="E939" s="26">
        <v>6</v>
      </c>
      <c r="F939" s="16">
        <v>12</v>
      </c>
      <c r="G939" s="22">
        <v>5</v>
      </c>
      <c r="H939" s="22">
        <v>60</v>
      </c>
      <c r="I939" s="6">
        <v>43593</v>
      </c>
      <c r="J939" s="7">
        <v>164</v>
      </c>
      <c r="K939" s="8">
        <v>2018</v>
      </c>
      <c r="L939" s="6">
        <v>43683</v>
      </c>
      <c r="M939" s="5"/>
      <c r="N939" s="6">
        <v>43686</v>
      </c>
      <c r="O939" s="3" t="s">
        <v>1602</v>
      </c>
      <c r="P939" s="3" t="s">
        <v>1604</v>
      </c>
      <c r="Q939" s="6">
        <v>43321</v>
      </c>
      <c r="R939" s="46"/>
      <c r="S939" s="46" t="s">
        <v>1380</v>
      </c>
      <c r="T939" s="50" t="s">
        <v>1603</v>
      </c>
      <c r="U939" s="21" t="s">
        <v>1560</v>
      </c>
      <c r="V939" s="260" t="s">
        <v>1551</v>
      </c>
      <c r="W939" s="261">
        <v>43591.434733796297</v>
      </c>
      <c r="X939" s="38" t="s">
        <v>1555</v>
      </c>
    </row>
    <row r="940" spans="1:24" x14ac:dyDescent="0.3">
      <c r="A940" s="2">
        <v>13975</v>
      </c>
      <c r="B940" s="3" t="s">
        <v>811</v>
      </c>
      <c r="C940" s="5" t="s">
        <v>3</v>
      </c>
      <c r="D940" s="25">
        <v>72</v>
      </c>
      <c r="E940" s="26">
        <v>6</v>
      </c>
      <c r="F940" s="16">
        <v>12</v>
      </c>
      <c r="G940" s="22">
        <v>5</v>
      </c>
      <c r="H940" s="22">
        <v>60</v>
      </c>
      <c r="I940" s="6">
        <v>43593</v>
      </c>
      <c r="J940" s="7">
        <v>164</v>
      </c>
      <c r="K940" s="8">
        <v>2018</v>
      </c>
      <c r="L940" s="6">
        <v>43683</v>
      </c>
      <c r="M940" s="5"/>
      <c r="N940" s="6">
        <v>43686</v>
      </c>
      <c r="O940" s="3" t="s">
        <v>1602</v>
      </c>
      <c r="P940" s="3" t="s">
        <v>2058</v>
      </c>
      <c r="Q940" s="6">
        <v>43626</v>
      </c>
      <c r="R940" s="46"/>
      <c r="S940" s="46" t="s">
        <v>1380</v>
      </c>
      <c r="T940" s="50" t="s">
        <v>1999</v>
      </c>
      <c r="U940" s="21" t="s">
        <v>1560</v>
      </c>
      <c r="V940" s="260" t="s">
        <v>1551</v>
      </c>
      <c r="W940" s="261">
        <v>43591.434733796297</v>
      </c>
      <c r="X940" s="38" t="s">
        <v>1555</v>
      </c>
    </row>
    <row r="941" spans="1:24" x14ac:dyDescent="0.3">
      <c r="A941" s="2">
        <v>13975</v>
      </c>
      <c r="B941" s="3" t="s">
        <v>811</v>
      </c>
      <c r="C941" s="5" t="s">
        <v>3</v>
      </c>
      <c r="D941" s="25">
        <v>72</v>
      </c>
      <c r="E941" s="26">
        <v>6</v>
      </c>
      <c r="F941" s="16">
        <v>12</v>
      </c>
      <c r="G941" s="22">
        <v>5</v>
      </c>
      <c r="H941" s="22">
        <v>60</v>
      </c>
      <c r="I941" s="6">
        <v>43593</v>
      </c>
      <c r="J941" s="7">
        <v>100</v>
      </c>
      <c r="K941" s="8">
        <v>2019</v>
      </c>
      <c r="L941" s="6">
        <v>43924</v>
      </c>
      <c r="M941" s="5"/>
      <c r="N941" s="6">
        <v>43686</v>
      </c>
      <c r="O941" s="3" t="s">
        <v>1545</v>
      </c>
      <c r="P941" s="3" t="s">
        <v>2058</v>
      </c>
      <c r="Q941" s="6">
        <v>43626</v>
      </c>
      <c r="R941" s="46"/>
      <c r="S941" s="46" t="s">
        <v>1380</v>
      </c>
      <c r="T941" s="50" t="s">
        <v>1999</v>
      </c>
      <c r="U941" s="21" t="s">
        <v>1522</v>
      </c>
      <c r="V941" s="260" t="s">
        <v>1551</v>
      </c>
      <c r="W941" s="261">
        <v>43591.434733796297</v>
      </c>
      <c r="X941" s="38" t="s">
        <v>1555</v>
      </c>
    </row>
    <row r="942" spans="1:24" x14ac:dyDescent="0.3">
      <c r="A942" s="2">
        <v>13991</v>
      </c>
      <c r="B942" s="3" t="s">
        <v>812</v>
      </c>
      <c r="C942" s="5" t="s">
        <v>3</v>
      </c>
      <c r="D942" s="25">
        <v>72</v>
      </c>
      <c r="E942" s="26">
        <v>6</v>
      </c>
      <c r="F942" s="16">
        <v>12</v>
      </c>
      <c r="G942" s="22">
        <v>59</v>
      </c>
      <c r="H942" s="22">
        <v>700</v>
      </c>
      <c r="I942" s="6">
        <v>43216</v>
      </c>
      <c r="J942" s="7">
        <v>103</v>
      </c>
      <c r="K942" s="8">
        <v>2017</v>
      </c>
      <c r="L942" s="6">
        <v>43283</v>
      </c>
      <c r="M942" s="5"/>
      <c r="N942" s="6">
        <v>43686</v>
      </c>
      <c r="O942" s="3" t="s">
        <v>1349</v>
      </c>
      <c r="P942" s="3" t="s">
        <v>1604</v>
      </c>
      <c r="Q942" s="6">
        <v>43321</v>
      </c>
      <c r="R942" s="46"/>
      <c r="S942" s="46" t="s">
        <v>1380</v>
      </c>
      <c r="T942" s="50" t="s">
        <v>1603</v>
      </c>
      <c r="U942" s="21" t="s">
        <v>1380</v>
      </c>
      <c r="V942" s="260" t="s">
        <v>1551</v>
      </c>
      <c r="W942" s="261">
        <v>43606.696840277778</v>
      </c>
      <c r="X942" s="38" t="s">
        <v>1555</v>
      </c>
    </row>
    <row r="943" spans="1:24" x14ac:dyDescent="0.3">
      <c r="A943" s="2">
        <v>13991</v>
      </c>
      <c r="B943" s="3" t="s">
        <v>812</v>
      </c>
      <c r="C943" s="5" t="s">
        <v>3</v>
      </c>
      <c r="D943" s="25">
        <v>72</v>
      </c>
      <c r="E943" s="26">
        <v>6</v>
      </c>
      <c r="F943" s="16">
        <v>12</v>
      </c>
      <c r="G943" s="22">
        <v>59</v>
      </c>
      <c r="H943" s="22">
        <v>700</v>
      </c>
      <c r="I943" s="6">
        <v>43216</v>
      </c>
      <c r="J943" s="7">
        <v>164</v>
      </c>
      <c r="K943" s="8">
        <v>2018</v>
      </c>
      <c r="L943" s="6">
        <v>43683</v>
      </c>
      <c r="M943" s="5"/>
      <c r="N943" s="6">
        <v>43686</v>
      </c>
      <c r="O943" s="3" t="s">
        <v>1602</v>
      </c>
      <c r="P943" s="3" t="s">
        <v>1604</v>
      </c>
      <c r="Q943" s="6">
        <v>43321</v>
      </c>
      <c r="R943" s="46"/>
      <c r="S943" s="46" t="s">
        <v>1380</v>
      </c>
      <c r="T943" s="50" t="s">
        <v>1603</v>
      </c>
      <c r="U943" s="21" t="s">
        <v>1560</v>
      </c>
      <c r="V943" s="260" t="s">
        <v>1551</v>
      </c>
      <c r="W943" s="261">
        <v>43606.696840277778</v>
      </c>
      <c r="X943" s="38" t="s">
        <v>1555</v>
      </c>
    </row>
    <row r="944" spans="1:24" x14ac:dyDescent="0.3">
      <c r="A944" s="2">
        <v>13991</v>
      </c>
      <c r="B944" s="3" t="s">
        <v>812</v>
      </c>
      <c r="C944" s="5" t="s">
        <v>3</v>
      </c>
      <c r="D944" s="25">
        <v>72</v>
      </c>
      <c r="E944" s="26">
        <v>6</v>
      </c>
      <c r="F944" s="16">
        <v>12</v>
      </c>
      <c r="G944" s="22">
        <v>46</v>
      </c>
      <c r="H944" s="22">
        <v>550</v>
      </c>
      <c r="I944" s="6">
        <v>43593</v>
      </c>
      <c r="J944" s="7">
        <v>164</v>
      </c>
      <c r="K944" s="8">
        <v>2018</v>
      </c>
      <c r="L944" s="6">
        <v>43683</v>
      </c>
      <c r="M944" s="5"/>
      <c r="N944" s="6">
        <v>43686</v>
      </c>
      <c r="O944" s="3" t="s">
        <v>1602</v>
      </c>
      <c r="P944" s="3" t="s">
        <v>1884</v>
      </c>
      <c r="Q944" s="6">
        <v>43692</v>
      </c>
      <c r="R944" s="46"/>
      <c r="S944" s="46" t="s">
        <v>1380</v>
      </c>
      <c r="T944" s="50" t="s">
        <v>2060</v>
      </c>
      <c r="U944" s="21" t="s">
        <v>1560</v>
      </c>
      <c r="V944" s="260" t="s">
        <v>1551</v>
      </c>
      <c r="W944" s="261">
        <v>43686.672638888886</v>
      </c>
      <c r="X944" s="38" t="s">
        <v>1555</v>
      </c>
    </row>
    <row r="945" spans="1:24" x14ac:dyDescent="0.3">
      <c r="A945" s="2">
        <v>14154</v>
      </c>
      <c r="B945" s="3" t="s">
        <v>813</v>
      </c>
      <c r="C945" s="5" t="s">
        <v>3</v>
      </c>
      <c r="D945" s="25">
        <v>72</v>
      </c>
      <c r="E945" s="26">
        <v>6</v>
      </c>
      <c r="F945" s="16">
        <v>12</v>
      </c>
      <c r="G945" s="22">
        <v>834</v>
      </c>
      <c r="H945" s="22">
        <v>10000</v>
      </c>
      <c r="I945" s="6">
        <v>43216</v>
      </c>
      <c r="J945" s="7">
        <v>103</v>
      </c>
      <c r="K945" s="8">
        <v>2017</v>
      </c>
      <c r="L945" s="6">
        <v>43283</v>
      </c>
      <c r="M945" s="5"/>
      <c r="N945" s="6">
        <v>43686</v>
      </c>
      <c r="O945" s="3" t="s">
        <v>1349</v>
      </c>
      <c r="P945" s="3" t="s">
        <v>1604</v>
      </c>
      <c r="Q945" s="6">
        <v>43321</v>
      </c>
      <c r="R945" s="46"/>
      <c r="S945" s="46" t="s">
        <v>1380</v>
      </c>
      <c r="T945" s="50" t="s">
        <v>1603</v>
      </c>
      <c r="U945" s="21" t="s">
        <v>1380</v>
      </c>
      <c r="V945" s="260" t="s">
        <v>1551</v>
      </c>
      <c r="W945" s="261">
        <v>43606.696840277778</v>
      </c>
      <c r="X945" s="38" t="s">
        <v>1555</v>
      </c>
    </row>
    <row r="946" spans="1:24" x14ac:dyDescent="0.3">
      <c r="A946" s="2">
        <v>14154</v>
      </c>
      <c r="B946" s="3" t="s">
        <v>813</v>
      </c>
      <c r="C946" s="5" t="s">
        <v>3</v>
      </c>
      <c r="D946" s="25">
        <v>72</v>
      </c>
      <c r="E946" s="26">
        <v>6</v>
      </c>
      <c r="F946" s="16">
        <v>12</v>
      </c>
      <c r="G946" s="22">
        <v>834</v>
      </c>
      <c r="H946" s="22">
        <v>10000</v>
      </c>
      <c r="I946" s="6">
        <v>43216</v>
      </c>
      <c r="J946" s="7">
        <v>164</v>
      </c>
      <c r="K946" s="8">
        <v>2018</v>
      </c>
      <c r="L946" s="6">
        <v>43683</v>
      </c>
      <c r="M946" s="5"/>
      <c r="N946" s="6">
        <v>43686</v>
      </c>
      <c r="O946" s="3" t="s">
        <v>1602</v>
      </c>
      <c r="P946" s="3" t="s">
        <v>1604</v>
      </c>
      <c r="Q946" s="6">
        <v>43321</v>
      </c>
      <c r="R946" s="46"/>
      <c r="S946" s="46" t="s">
        <v>1380</v>
      </c>
      <c r="T946" s="50" t="s">
        <v>1603</v>
      </c>
      <c r="U946" s="21" t="s">
        <v>1560</v>
      </c>
      <c r="V946" s="260" t="s">
        <v>1551</v>
      </c>
      <c r="W946" s="261">
        <v>43606.696840277778</v>
      </c>
      <c r="X946" s="38" t="s">
        <v>1555</v>
      </c>
    </row>
    <row r="947" spans="1:24" x14ac:dyDescent="0.3">
      <c r="A947" s="2">
        <v>14154</v>
      </c>
      <c r="B947" s="3" t="s">
        <v>813</v>
      </c>
      <c r="C947" s="5" t="s">
        <v>3</v>
      </c>
      <c r="D947" s="25">
        <v>72</v>
      </c>
      <c r="E947" s="26">
        <v>6</v>
      </c>
      <c r="F947" s="16">
        <v>12</v>
      </c>
      <c r="G947" s="22">
        <v>750</v>
      </c>
      <c r="H947" s="22">
        <v>9000</v>
      </c>
      <c r="I947" s="6">
        <v>43593</v>
      </c>
      <c r="J947" s="7">
        <v>164</v>
      </c>
      <c r="K947" s="8">
        <v>2018</v>
      </c>
      <c r="L947" s="6">
        <v>43683</v>
      </c>
      <c r="M947" s="5"/>
      <c r="N947" s="6">
        <v>43686</v>
      </c>
      <c r="O947" s="3" t="s">
        <v>1602</v>
      </c>
      <c r="P947" s="3" t="s">
        <v>1884</v>
      </c>
      <c r="Q947" s="6">
        <v>43692</v>
      </c>
      <c r="R947" s="46"/>
      <c r="S947" s="46" t="s">
        <v>1380</v>
      </c>
      <c r="T947" s="50" t="s">
        <v>2060</v>
      </c>
      <c r="U947" s="21" t="s">
        <v>1560</v>
      </c>
      <c r="V947" s="260" t="s">
        <v>1551</v>
      </c>
      <c r="W947" s="261">
        <v>43606.696840277778</v>
      </c>
      <c r="X947" s="38" t="s">
        <v>1555</v>
      </c>
    </row>
    <row r="948" spans="1:24" x14ac:dyDescent="0.3">
      <c r="A948" s="2">
        <v>19842</v>
      </c>
      <c r="B948" s="3" t="s">
        <v>846</v>
      </c>
      <c r="C948" s="5" t="s">
        <v>3</v>
      </c>
      <c r="D948" s="25">
        <v>62</v>
      </c>
      <c r="E948" s="26">
        <v>12</v>
      </c>
      <c r="F948" s="16">
        <v>12</v>
      </c>
      <c r="G948" s="22">
        <v>667</v>
      </c>
      <c r="H948" s="22">
        <v>8000</v>
      </c>
      <c r="I948" s="6">
        <v>43216</v>
      </c>
      <c r="J948" s="7">
        <v>103</v>
      </c>
      <c r="K948" s="8">
        <v>2017</v>
      </c>
      <c r="L948" s="6">
        <v>43283</v>
      </c>
      <c r="M948" s="5"/>
      <c r="N948" s="6">
        <v>43686</v>
      </c>
      <c r="O948" s="3" t="s">
        <v>1369</v>
      </c>
      <c r="P948" s="3" t="s">
        <v>2058</v>
      </c>
      <c r="Q948" s="6">
        <v>43626</v>
      </c>
      <c r="R948" s="46"/>
      <c r="S948" s="46" t="s">
        <v>1380</v>
      </c>
      <c r="T948" s="50" t="s">
        <v>1999</v>
      </c>
      <c r="U948" s="21" t="s">
        <v>1380</v>
      </c>
      <c r="V948" s="260" t="s">
        <v>1551</v>
      </c>
      <c r="W948" s="261">
        <v>43606.696840277778</v>
      </c>
      <c r="X948" s="38" t="s">
        <v>1555</v>
      </c>
    </row>
    <row r="949" spans="1:24" x14ac:dyDescent="0.3">
      <c r="A949" s="2">
        <v>27136</v>
      </c>
      <c r="B949" s="3" t="s">
        <v>814</v>
      </c>
      <c r="C949" s="5" t="s">
        <v>3</v>
      </c>
      <c r="D949" s="25">
        <v>62</v>
      </c>
      <c r="E949" s="26">
        <v>10</v>
      </c>
      <c r="F949" s="16">
        <v>12</v>
      </c>
      <c r="G949" s="22">
        <v>11667</v>
      </c>
      <c r="H949" s="22">
        <v>140000</v>
      </c>
      <c r="I949" s="6">
        <v>43216</v>
      </c>
      <c r="J949" s="7">
        <v>103</v>
      </c>
      <c r="K949" s="8">
        <v>2017</v>
      </c>
      <c r="L949" s="6">
        <v>43283</v>
      </c>
      <c r="M949" s="5"/>
      <c r="N949" s="6">
        <v>43686</v>
      </c>
      <c r="O949" s="3" t="s">
        <v>1349</v>
      </c>
      <c r="P949" s="3" t="s">
        <v>1604</v>
      </c>
      <c r="Q949" s="6">
        <v>43321</v>
      </c>
      <c r="R949" s="46"/>
      <c r="S949" s="46" t="s">
        <v>1380</v>
      </c>
      <c r="T949" s="50" t="s">
        <v>1603</v>
      </c>
      <c r="U949" s="21" t="s">
        <v>1380</v>
      </c>
      <c r="V949" s="260" t="s">
        <v>1551</v>
      </c>
      <c r="W949" s="261">
        <v>43606.696840277778</v>
      </c>
      <c r="X949" s="38" t="s">
        <v>1555</v>
      </c>
    </row>
    <row r="950" spans="1:24" x14ac:dyDescent="0.3">
      <c r="A950" s="2">
        <v>27136</v>
      </c>
      <c r="B950" s="3" t="s">
        <v>814</v>
      </c>
      <c r="C950" s="5" t="s">
        <v>3</v>
      </c>
      <c r="D950" s="25">
        <v>62</v>
      </c>
      <c r="E950" s="26">
        <v>10</v>
      </c>
      <c r="F950" s="16">
        <v>12</v>
      </c>
      <c r="G950" s="22">
        <v>11667</v>
      </c>
      <c r="H950" s="22">
        <v>140000</v>
      </c>
      <c r="I950" s="6">
        <v>43216</v>
      </c>
      <c r="J950" s="7">
        <v>164</v>
      </c>
      <c r="K950" s="8">
        <v>2018</v>
      </c>
      <c r="L950" s="6">
        <v>43683</v>
      </c>
      <c r="M950" s="5"/>
      <c r="N950" s="6">
        <v>43686</v>
      </c>
      <c r="O950" s="3" t="s">
        <v>1602</v>
      </c>
      <c r="P950" s="3" t="s">
        <v>1604</v>
      </c>
      <c r="Q950" s="6">
        <v>43321</v>
      </c>
      <c r="R950" s="46"/>
      <c r="S950" s="46" t="s">
        <v>1380</v>
      </c>
      <c r="T950" s="50" t="s">
        <v>1603</v>
      </c>
      <c r="U950" s="21" t="s">
        <v>1560</v>
      </c>
      <c r="V950" s="260" t="s">
        <v>1551</v>
      </c>
      <c r="W950" s="261">
        <v>43606.696840277778</v>
      </c>
      <c r="X950" s="38" t="s">
        <v>1555</v>
      </c>
    </row>
    <row r="951" spans="1:24" x14ac:dyDescent="0.3">
      <c r="A951" s="2">
        <v>27136</v>
      </c>
      <c r="B951" s="3" t="s">
        <v>814</v>
      </c>
      <c r="C951" s="5" t="s">
        <v>3</v>
      </c>
      <c r="D951" s="25">
        <v>62</v>
      </c>
      <c r="E951" s="26">
        <v>10</v>
      </c>
      <c r="F951" s="16">
        <v>12</v>
      </c>
      <c r="G951" s="22">
        <v>8334</v>
      </c>
      <c r="H951" s="22">
        <v>100000</v>
      </c>
      <c r="I951" s="6">
        <v>43593</v>
      </c>
      <c r="J951" s="7">
        <v>164</v>
      </c>
      <c r="K951" s="8">
        <v>2018</v>
      </c>
      <c r="L951" s="6">
        <v>43683</v>
      </c>
      <c r="M951" s="5"/>
      <c r="N951" s="6">
        <v>43686</v>
      </c>
      <c r="O951" s="3" t="s">
        <v>1602</v>
      </c>
      <c r="P951" s="3" t="s">
        <v>1884</v>
      </c>
      <c r="Q951" s="6">
        <v>43692</v>
      </c>
      <c r="R951" s="46"/>
      <c r="S951" s="46" t="s">
        <v>1380</v>
      </c>
      <c r="T951" s="50" t="s">
        <v>2060</v>
      </c>
      <c r="U951" s="21" t="s">
        <v>1560</v>
      </c>
      <c r="V951" s="260" t="s">
        <v>1551</v>
      </c>
      <c r="W951" s="261">
        <v>43606.696840277778</v>
      </c>
      <c r="X951" s="38" t="s">
        <v>1555</v>
      </c>
    </row>
    <row r="952" spans="1:24" x14ac:dyDescent="0.3">
      <c r="A952" s="2">
        <v>29296</v>
      </c>
      <c r="B952" s="3" t="s">
        <v>815</v>
      </c>
      <c r="C952" s="5" t="s">
        <v>5</v>
      </c>
      <c r="D952" s="25">
        <v>72</v>
      </c>
      <c r="E952" s="26">
        <v>7</v>
      </c>
      <c r="F952" s="16">
        <v>12</v>
      </c>
      <c r="G952" s="22">
        <v>21</v>
      </c>
      <c r="H952" s="22">
        <v>250</v>
      </c>
      <c r="I952" s="6">
        <v>43216</v>
      </c>
      <c r="J952" s="7">
        <v>103</v>
      </c>
      <c r="K952" s="8">
        <v>2017</v>
      </c>
      <c r="L952" s="6">
        <v>43283</v>
      </c>
      <c r="M952" s="5"/>
      <c r="N952" s="6">
        <v>43686</v>
      </c>
      <c r="O952" s="3" t="s">
        <v>1349</v>
      </c>
      <c r="P952" s="3" t="s">
        <v>1604</v>
      </c>
      <c r="Q952" s="6">
        <v>43321</v>
      </c>
      <c r="R952" s="46"/>
      <c r="S952" s="46" t="s">
        <v>1380</v>
      </c>
      <c r="T952" s="50" t="s">
        <v>1603</v>
      </c>
      <c r="U952" s="21" t="s">
        <v>1380</v>
      </c>
      <c r="V952" s="260" t="s">
        <v>1551</v>
      </c>
      <c r="W952" s="261">
        <v>43606.696840277778</v>
      </c>
      <c r="X952" s="38" t="s">
        <v>1555</v>
      </c>
    </row>
    <row r="953" spans="1:24" x14ac:dyDescent="0.3">
      <c r="A953" s="2">
        <v>29296</v>
      </c>
      <c r="B953" s="3" t="s">
        <v>815</v>
      </c>
      <c r="C953" s="5" t="s">
        <v>5</v>
      </c>
      <c r="D953" s="25">
        <v>72</v>
      </c>
      <c r="E953" s="26">
        <v>7</v>
      </c>
      <c r="F953" s="16">
        <v>12</v>
      </c>
      <c r="G953" s="22">
        <v>21</v>
      </c>
      <c r="H953" s="22">
        <v>250</v>
      </c>
      <c r="I953" s="6">
        <v>43216</v>
      </c>
      <c r="J953" s="7">
        <v>164</v>
      </c>
      <c r="K953" s="8">
        <v>2018</v>
      </c>
      <c r="L953" s="6">
        <v>43683</v>
      </c>
      <c r="M953" s="5"/>
      <c r="N953" s="6">
        <v>43686</v>
      </c>
      <c r="O953" s="3" t="s">
        <v>1602</v>
      </c>
      <c r="P953" s="3" t="s">
        <v>1604</v>
      </c>
      <c r="Q953" s="6">
        <v>43321</v>
      </c>
      <c r="R953" s="46"/>
      <c r="S953" s="46" t="s">
        <v>1380</v>
      </c>
      <c r="T953" s="50" t="s">
        <v>1603</v>
      </c>
      <c r="U953" s="21" t="s">
        <v>1560</v>
      </c>
      <c r="V953" s="260" t="s">
        <v>1551</v>
      </c>
      <c r="W953" s="261">
        <v>43606.696840277778</v>
      </c>
      <c r="X953" s="38" t="s">
        <v>1555</v>
      </c>
    </row>
    <row r="954" spans="1:24" x14ac:dyDescent="0.3">
      <c r="A954" s="2">
        <v>29296</v>
      </c>
      <c r="B954" s="3" t="s">
        <v>815</v>
      </c>
      <c r="C954" s="5" t="s">
        <v>5</v>
      </c>
      <c r="D954" s="25">
        <v>72</v>
      </c>
      <c r="E954" s="26">
        <v>7</v>
      </c>
      <c r="F954" s="16">
        <v>12</v>
      </c>
      <c r="G954" s="22">
        <v>13</v>
      </c>
      <c r="H954" s="22">
        <v>150</v>
      </c>
      <c r="I954" s="6">
        <v>43593</v>
      </c>
      <c r="J954" s="7">
        <v>164</v>
      </c>
      <c r="K954" s="8">
        <v>2018</v>
      </c>
      <c r="L954" s="6">
        <v>43683</v>
      </c>
      <c r="M954" s="5"/>
      <c r="N954" s="6">
        <v>43686</v>
      </c>
      <c r="O954" s="3" t="s">
        <v>1602</v>
      </c>
      <c r="P954" s="3" t="s">
        <v>1884</v>
      </c>
      <c r="Q954" s="6">
        <v>43692</v>
      </c>
      <c r="R954" s="46"/>
      <c r="S954" s="46" t="s">
        <v>1380</v>
      </c>
      <c r="T954" s="50" t="s">
        <v>2060</v>
      </c>
      <c r="U954" s="21" t="s">
        <v>1560</v>
      </c>
      <c r="V954" s="260" t="s">
        <v>1551</v>
      </c>
      <c r="W954" s="261">
        <v>43606.696840277778</v>
      </c>
      <c r="X954" s="38" t="s">
        <v>1555</v>
      </c>
    </row>
    <row r="955" spans="1:24" x14ac:dyDescent="0.3">
      <c r="A955" s="2">
        <v>30772</v>
      </c>
      <c r="B955" s="3" t="s">
        <v>816</v>
      </c>
      <c r="C955" s="5" t="s">
        <v>3</v>
      </c>
      <c r="D955" s="25">
        <v>72</v>
      </c>
      <c r="E955" s="26">
        <v>5</v>
      </c>
      <c r="F955" s="16">
        <v>12</v>
      </c>
      <c r="G955" s="22">
        <v>25</v>
      </c>
      <c r="H955" s="22">
        <v>300</v>
      </c>
      <c r="I955" s="6">
        <v>43216</v>
      </c>
      <c r="J955" s="7">
        <v>103</v>
      </c>
      <c r="K955" s="8">
        <v>2017</v>
      </c>
      <c r="L955" s="6">
        <v>43283</v>
      </c>
      <c r="M955" s="5"/>
      <c r="N955" s="6">
        <v>43686</v>
      </c>
      <c r="O955" s="3" t="s">
        <v>1349</v>
      </c>
      <c r="P955" s="3" t="s">
        <v>1604</v>
      </c>
      <c r="Q955" s="6">
        <v>43321</v>
      </c>
      <c r="R955" s="46"/>
      <c r="S955" s="46" t="s">
        <v>1380</v>
      </c>
      <c r="T955" s="50" t="s">
        <v>1603</v>
      </c>
      <c r="U955" s="21" t="s">
        <v>1380</v>
      </c>
      <c r="V955" s="260" t="s">
        <v>1551</v>
      </c>
      <c r="W955" s="261">
        <v>43591.434733796297</v>
      </c>
      <c r="X955" s="38" t="s">
        <v>1555</v>
      </c>
    </row>
    <row r="956" spans="1:24" x14ac:dyDescent="0.3">
      <c r="A956" s="2">
        <v>30772</v>
      </c>
      <c r="B956" s="3" t="s">
        <v>816</v>
      </c>
      <c r="C956" s="5" t="s">
        <v>3</v>
      </c>
      <c r="D956" s="25">
        <v>72</v>
      </c>
      <c r="E956" s="26">
        <v>5</v>
      </c>
      <c r="F956" s="16">
        <v>12</v>
      </c>
      <c r="G956" s="22">
        <v>25</v>
      </c>
      <c r="H956" s="22">
        <v>300</v>
      </c>
      <c r="I956" s="6">
        <v>43216</v>
      </c>
      <c r="J956" s="7">
        <v>164</v>
      </c>
      <c r="K956" s="8">
        <v>2018</v>
      </c>
      <c r="L956" s="6">
        <v>43683</v>
      </c>
      <c r="M956" s="5"/>
      <c r="N956" s="6">
        <v>43686</v>
      </c>
      <c r="O956" s="3" t="s">
        <v>1602</v>
      </c>
      <c r="P956" s="3" t="s">
        <v>1604</v>
      </c>
      <c r="Q956" s="6">
        <v>43321</v>
      </c>
      <c r="R956" s="46"/>
      <c r="S956" s="46" t="s">
        <v>1380</v>
      </c>
      <c r="T956" s="50" t="s">
        <v>1603</v>
      </c>
      <c r="U956" s="21" t="s">
        <v>1560</v>
      </c>
      <c r="V956" s="260" t="s">
        <v>1551</v>
      </c>
      <c r="W956" s="261">
        <v>43591.434733796297</v>
      </c>
      <c r="X956" s="38" t="s">
        <v>1555</v>
      </c>
    </row>
    <row r="957" spans="1:24" x14ac:dyDescent="0.3">
      <c r="A957" s="2">
        <v>30772</v>
      </c>
      <c r="B957" s="3" t="s">
        <v>816</v>
      </c>
      <c r="C957" s="5" t="s">
        <v>3</v>
      </c>
      <c r="D957" s="25">
        <v>72</v>
      </c>
      <c r="E957" s="26">
        <v>5</v>
      </c>
      <c r="F957" s="16">
        <v>12</v>
      </c>
      <c r="G957" s="22">
        <v>0</v>
      </c>
      <c r="H957" s="22">
        <v>0</v>
      </c>
      <c r="I957" s="6">
        <v>43593</v>
      </c>
      <c r="J957" s="7">
        <v>164</v>
      </c>
      <c r="K957" s="8">
        <v>2018</v>
      </c>
      <c r="L957" s="6">
        <v>43683</v>
      </c>
      <c r="M957" s="5"/>
      <c r="N957" s="6">
        <v>43686</v>
      </c>
      <c r="O957" s="3" t="s">
        <v>1602</v>
      </c>
      <c r="P957" s="3" t="s">
        <v>1604</v>
      </c>
      <c r="Q957" s="6">
        <v>43321</v>
      </c>
      <c r="R957" s="46"/>
      <c r="S957" s="46" t="s">
        <v>1380</v>
      </c>
      <c r="T957" s="50" t="s">
        <v>1603</v>
      </c>
      <c r="U957" s="21" t="s">
        <v>1522</v>
      </c>
      <c r="V957" s="260" t="s">
        <v>1551</v>
      </c>
      <c r="W957" s="261">
        <v>43591.434733796297</v>
      </c>
      <c r="X957" s="38" t="s">
        <v>1555</v>
      </c>
    </row>
    <row r="958" spans="1:24" x14ac:dyDescent="0.3">
      <c r="A958" s="2">
        <v>77822</v>
      </c>
      <c r="B958" s="3" t="s">
        <v>818</v>
      </c>
      <c r="C958" s="5" t="s">
        <v>3</v>
      </c>
      <c r="D958" s="25">
        <v>72</v>
      </c>
      <c r="E958" s="26">
        <v>5</v>
      </c>
      <c r="F958" s="16">
        <v>12</v>
      </c>
      <c r="G958" s="22">
        <v>34</v>
      </c>
      <c r="H958" s="22">
        <v>400</v>
      </c>
      <c r="I958" s="6">
        <v>43216</v>
      </c>
      <c r="J958" s="7">
        <v>103</v>
      </c>
      <c r="K958" s="8">
        <v>2017</v>
      </c>
      <c r="L958" s="6">
        <v>43283</v>
      </c>
      <c r="M958" s="5"/>
      <c r="N958" s="6">
        <v>43686</v>
      </c>
      <c r="O958" s="3" t="s">
        <v>1369</v>
      </c>
      <c r="P958" s="3" t="s">
        <v>2058</v>
      </c>
      <c r="Q958" s="6">
        <v>43626</v>
      </c>
      <c r="R958" s="46"/>
      <c r="S958" s="46" t="s">
        <v>1380</v>
      </c>
      <c r="T958" s="50" t="s">
        <v>1999</v>
      </c>
      <c r="U958" s="21" t="s">
        <v>1380</v>
      </c>
      <c r="V958" s="260" t="s">
        <v>1551</v>
      </c>
      <c r="W958" s="261">
        <v>43606.696840277778</v>
      </c>
      <c r="X958" s="38" t="s">
        <v>1555</v>
      </c>
    </row>
    <row r="959" spans="1:24" x14ac:dyDescent="0.3">
      <c r="A959" s="2">
        <v>77823</v>
      </c>
      <c r="B959" s="3" t="s">
        <v>819</v>
      </c>
      <c r="C959" s="5" t="s">
        <v>3</v>
      </c>
      <c r="D959" s="25">
        <v>72</v>
      </c>
      <c r="E959" s="26">
        <v>5</v>
      </c>
      <c r="F959" s="16">
        <v>12</v>
      </c>
      <c r="G959" s="22">
        <v>34</v>
      </c>
      <c r="H959" s="22">
        <v>400</v>
      </c>
      <c r="I959" s="6">
        <v>43216</v>
      </c>
      <c r="J959" s="7">
        <v>103</v>
      </c>
      <c r="K959" s="8">
        <v>2017</v>
      </c>
      <c r="L959" s="6">
        <v>43283</v>
      </c>
      <c r="M959" s="5"/>
      <c r="N959" s="6">
        <v>43686</v>
      </c>
      <c r="O959" s="3" t="s">
        <v>1369</v>
      </c>
      <c r="P959" s="3" t="s">
        <v>1527</v>
      </c>
      <c r="Q959" s="6">
        <v>43635</v>
      </c>
      <c r="R959" s="46"/>
      <c r="S959" s="46" t="s">
        <v>1380</v>
      </c>
      <c r="T959" s="50" t="s">
        <v>1949</v>
      </c>
      <c r="U959" s="21" t="s">
        <v>1380</v>
      </c>
      <c r="V959" s="260" t="s">
        <v>1551</v>
      </c>
      <c r="W959" s="261">
        <v>43686.687418981484</v>
      </c>
      <c r="X959" s="38" t="s">
        <v>1555</v>
      </c>
    </row>
    <row r="960" spans="1:24" x14ac:dyDescent="0.3">
      <c r="A960" s="2">
        <v>78024</v>
      </c>
      <c r="B960" s="3" t="s">
        <v>820</v>
      </c>
      <c r="C960" s="5" t="s">
        <v>3</v>
      </c>
      <c r="D960" s="25">
        <v>72</v>
      </c>
      <c r="E960" s="26">
        <v>6</v>
      </c>
      <c r="F960" s="16">
        <v>12</v>
      </c>
      <c r="G960" s="22">
        <v>34</v>
      </c>
      <c r="H960" s="22">
        <v>400</v>
      </c>
      <c r="I960" s="6">
        <v>43216</v>
      </c>
      <c r="J960" s="7">
        <v>103</v>
      </c>
      <c r="K960" s="8">
        <v>2017</v>
      </c>
      <c r="L960" s="6">
        <v>43283</v>
      </c>
      <c r="M960" s="5"/>
      <c r="N960" s="6">
        <v>43686</v>
      </c>
      <c r="O960" s="3" t="s">
        <v>1349</v>
      </c>
      <c r="P960" s="3" t="s">
        <v>1604</v>
      </c>
      <c r="Q960" s="6">
        <v>43321</v>
      </c>
      <c r="R960" s="46"/>
      <c r="S960" s="46" t="s">
        <v>1380</v>
      </c>
      <c r="T960" s="50" t="s">
        <v>1603</v>
      </c>
      <c r="U960" s="21" t="s">
        <v>1935</v>
      </c>
      <c r="V960" s="260" t="s">
        <v>1551</v>
      </c>
      <c r="W960" s="261">
        <v>43606.696840277778</v>
      </c>
      <c r="X960" s="38" t="s">
        <v>1555</v>
      </c>
    </row>
    <row r="961" spans="1:24" x14ac:dyDescent="0.3">
      <c r="A961" s="2">
        <v>78025</v>
      </c>
      <c r="B961" s="3" t="s">
        <v>821</v>
      </c>
      <c r="C961" s="5" t="s">
        <v>3</v>
      </c>
      <c r="D961" s="25">
        <v>72</v>
      </c>
      <c r="E961" s="26">
        <v>6</v>
      </c>
      <c r="F961" s="16">
        <v>12</v>
      </c>
      <c r="G961" s="22">
        <v>21</v>
      </c>
      <c r="H961" s="22">
        <v>250</v>
      </c>
      <c r="I961" s="6">
        <v>43216</v>
      </c>
      <c r="J961" s="7">
        <v>103</v>
      </c>
      <c r="K961" s="8">
        <v>2017</v>
      </c>
      <c r="L961" s="6">
        <v>43283</v>
      </c>
      <c r="M961" s="5"/>
      <c r="N961" s="6">
        <v>43686</v>
      </c>
      <c r="O961" s="3" t="s">
        <v>1349</v>
      </c>
      <c r="P961" s="3" t="s">
        <v>1604</v>
      </c>
      <c r="Q961" s="6">
        <v>43321</v>
      </c>
      <c r="R961" s="46"/>
      <c r="S961" s="46" t="s">
        <v>1380</v>
      </c>
      <c r="T961" s="50" t="s">
        <v>1603</v>
      </c>
      <c r="U961" s="21" t="s">
        <v>1380</v>
      </c>
      <c r="V961" s="260" t="s">
        <v>1551</v>
      </c>
      <c r="W961" s="261">
        <v>43606.696840277778</v>
      </c>
      <c r="X961" s="38" t="s">
        <v>1555</v>
      </c>
    </row>
    <row r="962" spans="1:24" x14ac:dyDescent="0.3">
      <c r="A962" s="2">
        <v>78025</v>
      </c>
      <c r="B962" s="3" t="s">
        <v>821</v>
      </c>
      <c r="C962" s="5" t="s">
        <v>3</v>
      </c>
      <c r="D962" s="25">
        <v>72</v>
      </c>
      <c r="E962" s="26">
        <v>6</v>
      </c>
      <c r="F962" s="16">
        <v>12</v>
      </c>
      <c r="G962" s="22">
        <v>21</v>
      </c>
      <c r="H962" s="22">
        <v>250</v>
      </c>
      <c r="I962" s="6">
        <v>43216</v>
      </c>
      <c r="J962" s="7">
        <v>164</v>
      </c>
      <c r="K962" s="8">
        <v>2018</v>
      </c>
      <c r="L962" s="6">
        <v>43683</v>
      </c>
      <c r="M962" s="5"/>
      <c r="N962" s="6">
        <v>43686</v>
      </c>
      <c r="O962" s="3" t="s">
        <v>1602</v>
      </c>
      <c r="P962" s="3" t="s">
        <v>1604</v>
      </c>
      <c r="Q962" s="6">
        <v>43321</v>
      </c>
      <c r="R962" s="46"/>
      <c r="S962" s="46" t="s">
        <v>1380</v>
      </c>
      <c r="T962" s="50" t="s">
        <v>1603</v>
      </c>
      <c r="U962" s="21" t="s">
        <v>1560</v>
      </c>
      <c r="V962" s="260" t="s">
        <v>1551</v>
      </c>
      <c r="W962" s="261">
        <v>43606.696840277778</v>
      </c>
      <c r="X962" s="38" t="s">
        <v>1555</v>
      </c>
    </row>
    <row r="963" spans="1:24" x14ac:dyDescent="0.3">
      <c r="A963" s="2">
        <v>78025</v>
      </c>
      <c r="B963" s="3" t="s">
        <v>821</v>
      </c>
      <c r="C963" s="5" t="s">
        <v>3</v>
      </c>
      <c r="D963" s="25">
        <v>72</v>
      </c>
      <c r="E963" s="26">
        <v>6</v>
      </c>
      <c r="F963" s="16">
        <v>12</v>
      </c>
      <c r="G963" s="22">
        <v>0</v>
      </c>
      <c r="H963" s="22">
        <v>0</v>
      </c>
      <c r="I963" s="6">
        <v>43593</v>
      </c>
      <c r="J963" s="7">
        <v>164</v>
      </c>
      <c r="K963" s="8">
        <v>2018</v>
      </c>
      <c r="L963" s="6">
        <v>43683</v>
      </c>
      <c r="M963" s="5"/>
      <c r="N963" s="6">
        <v>43686</v>
      </c>
      <c r="O963" s="3" t="s">
        <v>1602</v>
      </c>
      <c r="P963" s="3" t="s">
        <v>1604</v>
      </c>
      <c r="Q963" s="6">
        <v>43321</v>
      </c>
      <c r="R963" s="46"/>
      <c r="S963" s="46" t="s">
        <v>1380</v>
      </c>
      <c r="T963" s="50" t="s">
        <v>1603</v>
      </c>
      <c r="U963" s="21" t="s">
        <v>1522</v>
      </c>
      <c r="V963" s="260" t="s">
        <v>1551</v>
      </c>
      <c r="W963" s="261">
        <v>43606.696840277778</v>
      </c>
      <c r="X963" s="38" t="s">
        <v>1555</v>
      </c>
    </row>
    <row r="964" spans="1:24" x14ac:dyDescent="0.3">
      <c r="A964" s="2">
        <v>81131</v>
      </c>
      <c r="B964" s="3" t="s">
        <v>823</v>
      </c>
      <c r="C964" s="5" t="s">
        <v>5</v>
      </c>
      <c r="D964" s="25">
        <v>72</v>
      </c>
      <c r="E964" s="26">
        <v>6</v>
      </c>
      <c r="F964" s="16">
        <v>12</v>
      </c>
      <c r="G964" s="22">
        <v>50</v>
      </c>
      <c r="H964" s="22">
        <v>600</v>
      </c>
      <c r="I964" s="6">
        <v>43216</v>
      </c>
      <c r="J964" s="7">
        <v>103</v>
      </c>
      <c r="K964" s="8">
        <v>2017</v>
      </c>
      <c r="L964" s="6">
        <v>43283</v>
      </c>
      <c r="M964" s="5"/>
      <c r="N964" s="6">
        <v>43686</v>
      </c>
      <c r="O964" s="3" t="s">
        <v>1349</v>
      </c>
      <c r="P964" s="3" t="s">
        <v>1604</v>
      </c>
      <c r="Q964" s="6">
        <v>43321</v>
      </c>
      <c r="R964" s="46"/>
      <c r="S964" s="46" t="s">
        <v>1380</v>
      </c>
      <c r="T964" s="50" t="s">
        <v>1603</v>
      </c>
      <c r="U964" s="21" t="s">
        <v>1380</v>
      </c>
      <c r="V964" s="260" t="s">
        <v>1551</v>
      </c>
      <c r="W964" s="261">
        <v>43591.434733796297</v>
      </c>
      <c r="X964" s="38" t="s">
        <v>1555</v>
      </c>
    </row>
    <row r="965" spans="1:24" x14ac:dyDescent="0.3">
      <c r="A965" s="2">
        <v>81131</v>
      </c>
      <c r="B965" s="3" t="s">
        <v>823</v>
      </c>
      <c r="C965" s="5" t="s">
        <v>5</v>
      </c>
      <c r="D965" s="25">
        <v>72</v>
      </c>
      <c r="E965" s="26">
        <v>6</v>
      </c>
      <c r="F965" s="16">
        <v>12</v>
      </c>
      <c r="G965" s="22">
        <v>50</v>
      </c>
      <c r="H965" s="22">
        <v>600</v>
      </c>
      <c r="I965" s="6">
        <v>43216</v>
      </c>
      <c r="J965" s="7">
        <v>164</v>
      </c>
      <c r="K965" s="8">
        <v>2018</v>
      </c>
      <c r="L965" s="6">
        <v>43683</v>
      </c>
      <c r="M965" s="5"/>
      <c r="N965" s="6">
        <v>43686</v>
      </c>
      <c r="O965" s="3" t="s">
        <v>1602</v>
      </c>
      <c r="P965" s="3" t="s">
        <v>1604</v>
      </c>
      <c r="Q965" s="6">
        <v>43321</v>
      </c>
      <c r="R965" s="46"/>
      <c r="S965" s="46" t="s">
        <v>1380</v>
      </c>
      <c r="T965" s="50" t="s">
        <v>1603</v>
      </c>
      <c r="U965" s="21" t="s">
        <v>1560</v>
      </c>
      <c r="V965" s="260" t="s">
        <v>1551</v>
      </c>
      <c r="W965" s="261">
        <v>43591.434733796297</v>
      </c>
      <c r="X965" s="38" t="s">
        <v>1555</v>
      </c>
    </row>
    <row r="966" spans="1:24" x14ac:dyDescent="0.3">
      <c r="A966" s="2">
        <v>81131</v>
      </c>
      <c r="B966" s="3" t="s">
        <v>823</v>
      </c>
      <c r="C966" s="5" t="s">
        <v>5</v>
      </c>
      <c r="D966" s="25">
        <v>72</v>
      </c>
      <c r="E966" s="26">
        <v>6</v>
      </c>
      <c r="F966" s="16">
        <v>12</v>
      </c>
      <c r="G966" s="22">
        <v>25</v>
      </c>
      <c r="H966" s="22">
        <v>300</v>
      </c>
      <c r="I966" s="6">
        <v>43593</v>
      </c>
      <c r="J966" s="7">
        <v>164</v>
      </c>
      <c r="K966" s="8">
        <v>2018</v>
      </c>
      <c r="L966" s="6">
        <v>43683</v>
      </c>
      <c r="M966" s="5"/>
      <c r="N966" s="6">
        <v>43686</v>
      </c>
      <c r="O966" s="3" t="s">
        <v>1602</v>
      </c>
      <c r="P966" s="3" t="s">
        <v>1884</v>
      </c>
      <c r="Q966" s="6">
        <v>43692</v>
      </c>
      <c r="R966" s="46"/>
      <c r="S966" s="46" t="s">
        <v>1380</v>
      </c>
      <c r="T966" s="50" t="s">
        <v>2060</v>
      </c>
      <c r="U966" s="21" t="s">
        <v>1560</v>
      </c>
      <c r="V966" s="260" t="s">
        <v>1551</v>
      </c>
      <c r="W966" s="261">
        <v>43686.692361111112</v>
      </c>
      <c r="X966" s="38" t="s">
        <v>1555</v>
      </c>
    </row>
    <row r="967" spans="1:24" x14ac:dyDescent="0.3">
      <c r="A967" s="2">
        <v>78026</v>
      </c>
      <c r="B967" s="3" t="s">
        <v>822</v>
      </c>
      <c r="C967" s="5" t="s">
        <v>3</v>
      </c>
      <c r="D967" s="25">
        <v>72</v>
      </c>
      <c r="E967" s="26">
        <v>6</v>
      </c>
      <c r="F967" s="16">
        <v>12</v>
      </c>
      <c r="G967" s="22">
        <v>21</v>
      </c>
      <c r="H967" s="22">
        <v>250</v>
      </c>
      <c r="I967" s="6">
        <v>43216</v>
      </c>
      <c r="J967" s="7">
        <v>103</v>
      </c>
      <c r="K967" s="8">
        <v>2017</v>
      </c>
      <c r="L967" s="6">
        <v>43283</v>
      </c>
      <c r="M967" s="5"/>
      <c r="N967" s="6">
        <v>43686</v>
      </c>
      <c r="O967" s="3" t="s">
        <v>1349</v>
      </c>
      <c r="P967" s="3" t="s">
        <v>1604</v>
      </c>
      <c r="Q967" s="6">
        <v>43321</v>
      </c>
      <c r="R967" s="46"/>
      <c r="S967" s="46" t="s">
        <v>1380</v>
      </c>
      <c r="T967" s="50" t="s">
        <v>1603</v>
      </c>
      <c r="U967" s="21" t="s">
        <v>1380</v>
      </c>
      <c r="V967" s="260" t="s">
        <v>1551</v>
      </c>
      <c r="W967" s="261">
        <v>43606.696840277778</v>
      </c>
      <c r="X967" s="38" t="s">
        <v>1555</v>
      </c>
    </row>
    <row r="968" spans="1:24" x14ac:dyDescent="0.3">
      <c r="A968" s="2">
        <v>78026</v>
      </c>
      <c r="B968" s="3" t="s">
        <v>822</v>
      </c>
      <c r="C968" s="5" t="s">
        <v>3</v>
      </c>
      <c r="D968" s="25">
        <v>72</v>
      </c>
      <c r="E968" s="26">
        <v>6</v>
      </c>
      <c r="F968" s="16">
        <v>12</v>
      </c>
      <c r="G968" s="22">
        <v>21</v>
      </c>
      <c r="H968" s="22">
        <v>250</v>
      </c>
      <c r="I968" s="6">
        <v>43216</v>
      </c>
      <c r="J968" s="7">
        <v>103</v>
      </c>
      <c r="K968" s="8">
        <v>2017</v>
      </c>
      <c r="L968" s="6">
        <v>43283</v>
      </c>
      <c r="M968" s="5"/>
      <c r="N968" s="6">
        <v>43686</v>
      </c>
      <c r="O968" s="3" t="s">
        <v>1349</v>
      </c>
      <c r="P968" s="3" t="s">
        <v>1604</v>
      </c>
      <c r="Q968" s="6">
        <v>43321</v>
      </c>
      <c r="R968" s="46">
        <v>18</v>
      </c>
      <c r="S968" s="46" t="s">
        <v>1953</v>
      </c>
      <c r="T968" s="50" t="s">
        <v>1603</v>
      </c>
      <c r="U968" s="21" t="s">
        <v>1380</v>
      </c>
      <c r="V968" s="260" t="s">
        <v>1551</v>
      </c>
      <c r="W968" s="261">
        <v>43606.696840277778</v>
      </c>
      <c r="X968" s="38" t="s">
        <v>1555</v>
      </c>
    </row>
    <row r="969" spans="1:24" x14ac:dyDescent="0.3">
      <c r="A969" s="2">
        <v>78026</v>
      </c>
      <c r="B969" s="3" t="s">
        <v>822</v>
      </c>
      <c r="C969" s="5" t="s">
        <v>3</v>
      </c>
      <c r="D969" s="25">
        <v>72</v>
      </c>
      <c r="E969" s="26">
        <v>6</v>
      </c>
      <c r="F969" s="16">
        <v>12</v>
      </c>
      <c r="G969" s="22">
        <v>21</v>
      </c>
      <c r="H969" s="22">
        <v>250</v>
      </c>
      <c r="I969" s="6">
        <v>43216</v>
      </c>
      <c r="J969" s="7">
        <v>103</v>
      </c>
      <c r="K969" s="8">
        <v>2017</v>
      </c>
      <c r="L969" s="6">
        <v>43283</v>
      </c>
      <c r="M969" s="5"/>
      <c r="N969" s="6">
        <v>43686</v>
      </c>
      <c r="O969" s="3" t="s">
        <v>1349</v>
      </c>
      <c r="P969" s="3" t="s">
        <v>1604</v>
      </c>
      <c r="Q969" s="6">
        <v>43321</v>
      </c>
      <c r="R969" s="46">
        <v>18</v>
      </c>
      <c r="S969" s="46" t="s">
        <v>1953</v>
      </c>
      <c r="T969" s="50" t="s">
        <v>1603</v>
      </c>
      <c r="U969" s="21" t="s">
        <v>1935</v>
      </c>
      <c r="V969" s="260" t="s">
        <v>1551</v>
      </c>
      <c r="W969" s="261">
        <v>43686.694166666668</v>
      </c>
      <c r="X969" s="38" t="s">
        <v>1555</v>
      </c>
    </row>
    <row r="970" spans="1:24" x14ac:dyDescent="0.3">
      <c r="A970" s="2">
        <v>87465</v>
      </c>
      <c r="B970" s="3" t="s">
        <v>824</v>
      </c>
      <c r="C970" s="5" t="s">
        <v>17</v>
      </c>
      <c r="D970" s="25">
        <v>72</v>
      </c>
      <c r="E970" s="26">
        <v>7</v>
      </c>
      <c r="F970" s="16">
        <v>12</v>
      </c>
      <c r="G970" s="22">
        <v>209</v>
      </c>
      <c r="H970" s="22">
        <v>2500</v>
      </c>
      <c r="I970" s="6">
        <v>43216</v>
      </c>
      <c r="J970" s="7">
        <v>103</v>
      </c>
      <c r="K970" s="8">
        <v>2017</v>
      </c>
      <c r="L970" s="6">
        <v>43283</v>
      </c>
      <c r="M970" s="5"/>
      <c r="N970" s="6">
        <v>43686</v>
      </c>
      <c r="O970" s="3" t="s">
        <v>1369</v>
      </c>
      <c r="P970" s="3" t="s">
        <v>1715</v>
      </c>
      <c r="Q970" s="6">
        <v>43493</v>
      </c>
      <c r="R970" s="46">
        <v>20</v>
      </c>
      <c r="S970" s="46" t="s">
        <v>1380</v>
      </c>
      <c r="T970" s="50" t="s">
        <v>1714</v>
      </c>
      <c r="U970" s="21" t="s">
        <v>1380</v>
      </c>
      <c r="V970" s="260" t="s">
        <v>1551</v>
      </c>
      <c r="W970" s="261">
        <v>43686.69767361111</v>
      </c>
      <c r="X970" s="38" t="s">
        <v>1555</v>
      </c>
    </row>
    <row r="971" spans="1:24" x14ac:dyDescent="0.3">
      <c r="A971" s="2">
        <v>87698</v>
      </c>
      <c r="B971" s="3" t="s">
        <v>825</v>
      </c>
      <c r="C971" s="5" t="s">
        <v>3</v>
      </c>
      <c r="D971" s="25">
        <v>72</v>
      </c>
      <c r="E971" s="26">
        <v>5</v>
      </c>
      <c r="F971" s="16">
        <v>12</v>
      </c>
      <c r="G971" s="22">
        <v>34</v>
      </c>
      <c r="H971" s="22">
        <v>400</v>
      </c>
      <c r="I971" s="6">
        <v>43216</v>
      </c>
      <c r="J971" s="7">
        <v>103</v>
      </c>
      <c r="K971" s="8">
        <v>2017</v>
      </c>
      <c r="L971" s="6">
        <v>43283</v>
      </c>
      <c r="M971" s="5"/>
      <c r="N971" s="6">
        <v>43686</v>
      </c>
      <c r="O971" s="3" t="s">
        <v>1369</v>
      </c>
      <c r="P971" s="3" t="s">
        <v>2058</v>
      </c>
      <c r="Q971" s="6">
        <v>43626</v>
      </c>
      <c r="R971" s="46"/>
      <c r="S971" s="46" t="s">
        <v>1380</v>
      </c>
      <c r="T971" s="50" t="s">
        <v>1999</v>
      </c>
      <c r="U971" s="21" t="s">
        <v>1380</v>
      </c>
      <c r="V971" s="260" t="s">
        <v>1551</v>
      </c>
      <c r="W971" s="261">
        <v>43606.696840277778</v>
      </c>
      <c r="X971" s="38" t="s">
        <v>1555</v>
      </c>
    </row>
    <row r="972" spans="1:24" x14ac:dyDescent="0.3">
      <c r="A972" s="2">
        <v>87699</v>
      </c>
      <c r="B972" s="3" t="s">
        <v>826</v>
      </c>
      <c r="C972" s="5" t="s">
        <v>3</v>
      </c>
      <c r="D972" s="25">
        <v>72</v>
      </c>
      <c r="E972" s="26">
        <v>5</v>
      </c>
      <c r="F972" s="16">
        <v>12</v>
      </c>
      <c r="G972" s="22">
        <v>42</v>
      </c>
      <c r="H972" s="22">
        <v>500</v>
      </c>
      <c r="I972" s="6">
        <v>43216</v>
      </c>
      <c r="J972" s="7">
        <v>103</v>
      </c>
      <c r="K972" s="8">
        <v>2017</v>
      </c>
      <c r="L972" s="6">
        <v>43283</v>
      </c>
      <c r="M972" s="5"/>
      <c r="N972" s="6">
        <v>43686</v>
      </c>
      <c r="O972" s="3" t="s">
        <v>1369</v>
      </c>
      <c r="P972" s="3" t="s">
        <v>2058</v>
      </c>
      <c r="Q972" s="6">
        <v>43626</v>
      </c>
      <c r="R972" s="46"/>
      <c r="S972" s="46" t="s">
        <v>1380</v>
      </c>
      <c r="T972" s="50" t="s">
        <v>1999</v>
      </c>
      <c r="U972" s="21" t="s">
        <v>1380</v>
      </c>
      <c r="V972" s="260" t="s">
        <v>1551</v>
      </c>
      <c r="W972" s="261">
        <v>43606.696840277778</v>
      </c>
      <c r="X972" s="38" t="s">
        <v>1555</v>
      </c>
    </row>
    <row r="973" spans="1:24" x14ac:dyDescent="0.3">
      <c r="A973" s="2">
        <v>91811</v>
      </c>
      <c r="B973" s="3" t="s">
        <v>827</v>
      </c>
      <c r="C973" s="5" t="s">
        <v>3</v>
      </c>
      <c r="D973" s="25">
        <v>72</v>
      </c>
      <c r="E973" s="26">
        <v>5</v>
      </c>
      <c r="F973" s="16">
        <v>12</v>
      </c>
      <c r="G973" s="22">
        <v>100</v>
      </c>
      <c r="H973" s="22">
        <v>1200</v>
      </c>
      <c r="I973" s="6">
        <v>43216</v>
      </c>
      <c r="J973" s="7">
        <v>103</v>
      </c>
      <c r="K973" s="8">
        <v>2017</v>
      </c>
      <c r="L973" s="6">
        <v>43283</v>
      </c>
      <c r="M973" s="5"/>
      <c r="N973" s="6">
        <v>43686</v>
      </c>
      <c r="O973" s="3" t="s">
        <v>1349</v>
      </c>
      <c r="P973" s="3" t="s">
        <v>1604</v>
      </c>
      <c r="Q973" s="6">
        <v>43321</v>
      </c>
      <c r="R973" s="46"/>
      <c r="S973" s="46" t="s">
        <v>1380</v>
      </c>
      <c r="T973" s="50" t="s">
        <v>1603</v>
      </c>
      <c r="U973" s="21" t="s">
        <v>1380</v>
      </c>
      <c r="V973" s="260" t="s">
        <v>1551</v>
      </c>
      <c r="W973" s="261">
        <v>43591.434733796297</v>
      </c>
      <c r="X973" s="38" t="s">
        <v>1555</v>
      </c>
    </row>
    <row r="974" spans="1:24" x14ac:dyDescent="0.3">
      <c r="A974" s="2">
        <v>91811</v>
      </c>
      <c r="B974" s="3" t="s">
        <v>827</v>
      </c>
      <c r="C974" s="5" t="s">
        <v>3</v>
      </c>
      <c r="D974" s="25">
        <v>72</v>
      </c>
      <c r="E974" s="26">
        <v>5</v>
      </c>
      <c r="F974" s="16">
        <v>12</v>
      </c>
      <c r="G974" s="22">
        <v>100</v>
      </c>
      <c r="H974" s="22">
        <v>1200</v>
      </c>
      <c r="I974" s="6">
        <v>43216</v>
      </c>
      <c r="J974" s="7">
        <v>164</v>
      </c>
      <c r="K974" s="8">
        <v>2018</v>
      </c>
      <c r="L974" s="6">
        <v>43683</v>
      </c>
      <c r="M974" s="5"/>
      <c r="N974" s="6">
        <v>43686</v>
      </c>
      <c r="O974" s="3" t="s">
        <v>1602</v>
      </c>
      <c r="P974" s="3" t="s">
        <v>1604</v>
      </c>
      <c r="Q974" s="6">
        <v>43321</v>
      </c>
      <c r="R974" s="46"/>
      <c r="S974" s="46" t="s">
        <v>1380</v>
      </c>
      <c r="T974" s="50" t="s">
        <v>1603</v>
      </c>
      <c r="U974" s="21" t="s">
        <v>1560</v>
      </c>
      <c r="V974" s="260" t="s">
        <v>1551</v>
      </c>
      <c r="W974" s="261">
        <v>43591.434733796297</v>
      </c>
      <c r="X974" s="38" t="s">
        <v>1555</v>
      </c>
    </row>
    <row r="975" spans="1:24" x14ac:dyDescent="0.3">
      <c r="A975" s="2">
        <v>91811</v>
      </c>
      <c r="B975" s="3" t="s">
        <v>827</v>
      </c>
      <c r="C975" s="5" t="s">
        <v>3</v>
      </c>
      <c r="D975" s="25">
        <v>72</v>
      </c>
      <c r="E975" s="26">
        <v>5</v>
      </c>
      <c r="F975" s="16">
        <v>12</v>
      </c>
      <c r="G975" s="22">
        <v>12</v>
      </c>
      <c r="H975" s="22">
        <v>135</v>
      </c>
      <c r="I975" s="6">
        <v>43593</v>
      </c>
      <c r="J975" s="7">
        <v>164</v>
      </c>
      <c r="K975" s="8">
        <v>2018</v>
      </c>
      <c r="L975" s="6">
        <v>43683</v>
      </c>
      <c r="M975" s="5"/>
      <c r="N975" s="6">
        <v>43686</v>
      </c>
      <c r="O975" s="3" t="s">
        <v>1602</v>
      </c>
      <c r="P975" s="3" t="s">
        <v>1604</v>
      </c>
      <c r="Q975" s="6">
        <v>43321</v>
      </c>
      <c r="R975" s="46"/>
      <c r="S975" s="46" t="s">
        <v>1380</v>
      </c>
      <c r="T975" s="50" t="s">
        <v>1603</v>
      </c>
      <c r="U975" s="21" t="s">
        <v>1560</v>
      </c>
      <c r="V975" s="260" t="s">
        <v>1551</v>
      </c>
      <c r="W975" s="261">
        <v>43591.434733796297</v>
      </c>
      <c r="X975" s="38" t="s">
        <v>1555</v>
      </c>
    </row>
    <row r="976" spans="1:24" x14ac:dyDescent="0.3">
      <c r="A976" s="2">
        <v>91811</v>
      </c>
      <c r="B976" s="3" t="s">
        <v>827</v>
      </c>
      <c r="C976" s="5" t="s">
        <v>3</v>
      </c>
      <c r="D976" s="25">
        <v>72</v>
      </c>
      <c r="E976" s="26">
        <v>5</v>
      </c>
      <c r="F976" s="16">
        <v>12</v>
      </c>
      <c r="G976" s="22">
        <v>12</v>
      </c>
      <c r="H976" s="22">
        <v>135</v>
      </c>
      <c r="I976" s="6">
        <v>43593</v>
      </c>
      <c r="J976" s="7">
        <v>164</v>
      </c>
      <c r="K976" s="8">
        <v>2018</v>
      </c>
      <c r="L976" s="6">
        <v>43683</v>
      </c>
      <c r="M976" s="5"/>
      <c r="N976" s="6">
        <v>43686</v>
      </c>
      <c r="O976" s="3" t="s">
        <v>1602</v>
      </c>
      <c r="P976" s="3" t="s">
        <v>1884</v>
      </c>
      <c r="Q976" s="6">
        <v>43692</v>
      </c>
      <c r="R976" s="46"/>
      <c r="S976" s="46" t="s">
        <v>1380</v>
      </c>
      <c r="T976" s="50" t="s">
        <v>2060</v>
      </c>
      <c r="U976" s="21" t="s">
        <v>1560</v>
      </c>
      <c r="V976" s="260" t="s">
        <v>1551</v>
      </c>
      <c r="W976" s="261">
        <v>43591.434733796297</v>
      </c>
      <c r="X976" s="38" t="s">
        <v>1555</v>
      </c>
    </row>
    <row r="977" spans="1:24" x14ac:dyDescent="0.3">
      <c r="A977" s="2">
        <v>91868</v>
      </c>
      <c r="B977" s="3" t="s">
        <v>851</v>
      </c>
      <c r="C977" s="5" t="s">
        <v>3</v>
      </c>
      <c r="D977" s="25">
        <v>72</v>
      </c>
      <c r="E977" s="26">
        <v>5</v>
      </c>
      <c r="F977" s="16">
        <v>12</v>
      </c>
      <c r="G977" s="22">
        <v>13</v>
      </c>
      <c r="H977" s="22">
        <v>150</v>
      </c>
      <c r="I977" s="6">
        <v>43216</v>
      </c>
      <c r="J977" s="7">
        <v>103</v>
      </c>
      <c r="K977" s="8">
        <v>2017</v>
      </c>
      <c r="L977" s="6">
        <v>43283</v>
      </c>
      <c r="M977" s="5"/>
      <c r="N977" s="6">
        <v>43686</v>
      </c>
      <c r="O977" s="3" t="s">
        <v>1545</v>
      </c>
      <c r="P977" s="3" t="s">
        <v>1527</v>
      </c>
      <c r="Q977" s="6">
        <v>43635</v>
      </c>
      <c r="R977" s="46"/>
      <c r="S977" s="46" t="s">
        <v>1380</v>
      </c>
      <c r="T977" s="50" t="s">
        <v>1949</v>
      </c>
      <c r="U977" s="21" t="s">
        <v>1560</v>
      </c>
      <c r="V977" s="260" t="s">
        <v>1551</v>
      </c>
      <c r="W977" s="261">
        <v>43678.405844907407</v>
      </c>
      <c r="X977" s="38" t="s">
        <v>1555</v>
      </c>
    </row>
    <row r="978" spans="1:24" x14ac:dyDescent="0.3">
      <c r="A978" s="2">
        <v>119595</v>
      </c>
      <c r="B978" s="3" t="s">
        <v>828</v>
      </c>
      <c r="C978" s="5" t="s">
        <v>19</v>
      </c>
      <c r="D978" s="25">
        <v>62</v>
      </c>
      <c r="E978" s="26">
        <v>26</v>
      </c>
      <c r="F978" s="16">
        <v>12</v>
      </c>
      <c r="G978" s="22">
        <v>350</v>
      </c>
      <c r="H978" s="22">
        <v>4200</v>
      </c>
      <c r="I978" s="6">
        <v>43216</v>
      </c>
      <c r="J978" s="7">
        <v>103</v>
      </c>
      <c r="K978" s="8">
        <v>2017</v>
      </c>
      <c r="L978" s="6">
        <v>43283</v>
      </c>
      <c r="M978" s="5"/>
      <c r="N978" s="6">
        <v>43686</v>
      </c>
      <c r="O978" s="3" t="s">
        <v>1349</v>
      </c>
      <c r="P978" s="3" t="s">
        <v>1604</v>
      </c>
      <c r="Q978" s="6">
        <v>43321</v>
      </c>
      <c r="R978" s="46"/>
      <c r="S978" s="46" t="s">
        <v>1380</v>
      </c>
      <c r="T978" s="50" t="s">
        <v>1603</v>
      </c>
      <c r="U978" s="21" t="s">
        <v>1380</v>
      </c>
      <c r="V978" s="260" t="s">
        <v>1551</v>
      </c>
      <c r="W978" s="261">
        <v>43591.434733796297</v>
      </c>
      <c r="X978" s="38" t="s">
        <v>1555</v>
      </c>
    </row>
    <row r="979" spans="1:24" x14ac:dyDescent="0.3">
      <c r="A979" s="2">
        <v>119595</v>
      </c>
      <c r="B979" s="3" t="s">
        <v>828</v>
      </c>
      <c r="C979" s="5" t="s">
        <v>19</v>
      </c>
      <c r="D979" s="25">
        <v>62</v>
      </c>
      <c r="E979" s="26">
        <v>26</v>
      </c>
      <c r="F979" s="16">
        <v>12</v>
      </c>
      <c r="G979" s="22">
        <v>350</v>
      </c>
      <c r="H979" s="22">
        <v>4200</v>
      </c>
      <c r="I979" s="6">
        <v>43216</v>
      </c>
      <c r="J979" s="7">
        <v>164</v>
      </c>
      <c r="K979" s="8">
        <v>2018</v>
      </c>
      <c r="L979" s="6">
        <v>43683</v>
      </c>
      <c r="M979" s="5"/>
      <c r="N979" s="6">
        <v>43686</v>
      </c>
      <c r="O979" s="3" t="s">
        <v>1602</v>
      </c>
      <c r="P979" s="3" t="s">
        <v>1604</v>
      </c>
      <c r="Q979" s="6">
        <v>43321</v>
      </c>
      <c r="R979" s="46"/>
      <c r="S979" s="46" t="s">
        <v>1380</v>
      </c>
      <c r="T979" s="50" t="s">
        <v>1603</v>
      </c>
      <c r="U979" s="21" t="s">
        <v>1560</v>
      </c>
      <c r="V979" s="260" t="s">
        <v>1551</v>
      </c>
      <c r="W979" s="261">
        <v>43591.434733796297</v>
      </c>
      <c r="X979" s="38" t="s">
        <v>1555</v>
      </c>
    </row>
    <row r="980" spans="1:24" x14ac:dyDescent="0.3">
      <c r="A980" s="2">
        <v>119595</v>
      </c>
      <c r="B980" s="3" t="s">
        <v>828</v>
      </c>
      <c r="C980" s="5" t="s">
        <v>19</v>
      </c>
      <c r="D980" s="25">
        <v>62</v>
      </c>
      <c r="E980" s="26">
        <v>26</v>
      </c>
      <c r="F980" s="16">
        <v>12</v>
      </c>
      <c r="G980" s="22">
        <v>28</v>
      </c>
      <c r="H980" s="22">
        <v>330</v>
      </c>
      <c r="I980" s="6">
        <v>43593</v>
      </c>
      <c r="J980" s="7">
        <v>164</v>
      </c>
      <c r="K980" s="8">
        <v>2018</v>
      </c>
      <c r="L980" s="6">
        <v>43683</v>
      </c>
      <c r="M980" s="5"/>
      <c r="N980" s="6">
        <v>43686</v>
      </c>
      <c r="O980" s="3" t="s">
        <v>1602</v>
      </c>
      <c r="P980" s="3" t="s">
        <v>1884</v>
      </c>
      <c r="Q980" s="6">
        <v>43692</v>
      </c>
      <c r="R980" s="46"/>
      <c r="S980" s="46" t="s">
        <v>1380</v>
      </c>
      <c r="T980" s="50" t="s">
        <v>2060</v>
      </c>
      <c r="U980" s="21" t="s">
        <v>1560</v>
      </c>
      <c r="V980" s="260" t="s">
        <v>1551</v>
      </c>
      <c r="W980" s="261">
        <v>43591.434733796297</v>
      </c>
      <c r="X980" s="38" t="s">
        <v>1555</v>
      </c>
    </row>
    <row r="981" spans="1:24" x14ac:dyDescent="0.3">
      <c r="A981" s="2">
        <v>121126</v>
      </c>
      <c r="B981" s="3" t="s">
        <v>854</v>
      </c>
      <c r="C981" s="5" t="s">
        <v>17</v>
      </c>
      <c r="D981" s="25">
        <v>62</v>
      </c>
      <c r="E981" s="26">
        <v>10</v>
      </c>
      <c r="F981" s="16">
        <v>12</v>
      </c>
      <c r="G981" s="22">
        <v>11667</v>
      </c>
      <c r="H981" s="22">
        <v>140000</v>
      </c>
      <c r="I981" s="6">
        <v>43216</v>
      </c>
      <c r="J981" s="7">
        <v>103</v>
      </c>
      <c r="K981" s="8">
        <v>2017</v>
      </c>
      <c r="L981" s="6">
        <v>43283</v>
      </c>
      <c r="M981" s="5"/>
      <c r="N981" s="6">
        <v>43686</v>
      </c>
      <c r="O981" s="3" t="s">
        <v>1545</v>
      </c>
      <c r="P981" s="3" t="s">
        <v>1527</v>
      </c>
      <c r="Q981" s="6">
        <v>43635</v>
      </c>
      <c r="R981" s="46"/>
      <c r="S981" s="46" t="s">
        <v>1380</v>
      </c>
      <c r="T981" s="50" t="s">
        <v>1949</v>
      </c>
      <c r="U981" s="21" t="s">
        <v>1560</v>
      </c>
      <c r="V981" s="260" t="s">
        <v>1551</v>
      </c>
      <c r="W981" s="261">
        <v>43678.405844907407</v>
      </c>
      <c r="X981" s="38" t="s">
        <v>1555</v>
      </c>
    </row>
    <row r="982" spans="1:24" x14ac:dyDescent="0.3">
      <c r="A982" s="2">
        <v>131482</v>
      </c>
      <c r="B982" s="3" t="s">
        <v>829</v>
      </c>
      <c r="C982" s="5" t="s">
        <v>17</v>
      </c>
      <c r="D982" s="25">
        <v>72</v>
      </c>
      <c r="E982" s="26">
        <v>5</v>
      </c>
      <c r="F982" s="16">
        <v>12</v>
      </c>
      <c r="G982" s="22">
        <v>30</v>
      </c>
      <c r="H982" s="22">
        <v>350</v>
      </c>
      <c r="I982" s="6">
        <v>43216</v>
      </c>
      <c r="J982" s="7">
        <v>103</v>
      </c>
      <c r="K982" s="8">
        <v>2017</v>
      </c>
      <c r="L982" s="6">
        <v>43283</v>
      </c>
      <c r="M982" s="5"/>
      <c r="N982" s="6">
        <v>43686</v>
      </c>
      <c r="O982" s="3" t="s">
        <v>1349</v>
      </c>
      <c r="P982" s="3" t="s">
        <v>1604</v>
      </c>
      <c r="Q982" s="6">
        <v>43321</v>
      </c>
      <c r="R982" s="46"/>
      <c r="S982" s="46" t="s">
        <v>1380</v>
      </c>
      <c r="T982" s="50" t="s">
        <v>1603</v>
      </c>
      <c r="U982" s="21" t="s">
        <v>1380</v>
      </c>
      <c r="V982" s="260" t="s">
        <v>1551</v>
      </c>
      <c r="W982" s="261">
        <v>43606.696840277778</v>
      </c>
      <c r="X982" s="38" t="s">
        <v>1555</v>
      </c>
    </row>
    <row r="983" spans="1:24" x14ac:dyDescent="0.3">
      <c r="A983" s="2">
        <v>131482</v>
      </c>
      <c r="B983" s="3" t="s">
        <v>829</v>
      </c>
      <c r="C983" s="5" t="s">
        <v>17</v>
      </c>
      <c r="D983" s="25">
        <v>72</v>
      </c>
      <c r="E983" s="26">
        <v>5</v>
      </c>
      <c r="F983" s="16">
        <v>12</v>
      </c>
      <c r="G983" s="22">
        <v>30</v>
      </c>
      <c r="H983" s="22">
        <v>350</v>
      </c>
      <c r="I983" s="6">
        <v>43216</v>
      </c>
      <c r="J983" s="7">
        <v>164</v>
      </c>
      <c r="K983" s="8">
        <v>2018</v>
      </c>
      <c r="L983" s="6">
        <v>43683</v>
      </c>
      <c r="M983" s="5"/>
      <c r="N983" s="6">
        <v>43686</v>
      </c>
      <c r="O983" s="3" t="s">
        <v>1602</v>
      </c>
      <c r="P983" s="3" t="s">
        <v>1604</v>
      </c>
      <c r="Q983" s="6">
        <v>43321</v>
      </c>
      <c r="R983" s="46"/>
      <c r="S983" s="46" t="s">
        <v>1380</v>
      </c>
      <c r="T983" s="50" t="s">
        <v>1603</v>
      </c>
      <c r="U983" s="21" t="s">
        <v>1560</v>
      </c>
      <c r="V983" s="260" t="s">
        <v>1551</v>
      </c>
      <c r="W983" s="261">
        <v>43606.696840277778</v>
      </c>
      <c r="X983" s="38" t="s">
        <v>1555</v>
      </c>
    </row>
    <row r="984" spans="1:24" x14ac:dyDescent="0.3">
      <c r="A984" s="2">
        <v>131482</v>
      </c>
      <c r="B984" s="3" t="s">
        <v>829</v>
      </c>
      <c r="C984" s="5" t="s">
        <v>17</v>
      </c>
      <c r="D984" s="25">
        <v>72</v>
      </c>
      <c r="E984" s="26">
        <v>5</v>
      </c>
      <c r="F984" s="16">
        <v>12</v>
      </c>
      <c r="G984" s="22">
        <v>5</v>
      </c>
      <c r="H984" s="22">
        <v>60</v>
      </c>
      <c r="I984" s="6">
        <v>43593</v>
      </c>
      <c r="J984" s="7">
        <v>164</v>
      </c>
      <c r="K984" s="8">
        <v>2018</v>
      </c>
      <c r="L984" s="6">
        <v>43683</v>
      </c>
      <c r="M984" s="5"/>
      <c r="N984" s="6">
        <v>43686</v>
      </c>
      <c r="O984" s="3" t="s">
        <v>1602</v>
      </c>
      <c r="P984" s="3" t="s">
        <v>1884</v>
      </c>
      <c r="Q984" s="6">
        <v>43692</v>
      </c>
      <c r="R984" s="46"/>
      <c r="S984" s="46" t="s">
        <v>1380</v>
      </c>
      <c r="T984" s="50" t="s">
        <v>2060</v>
      </c>
      <c r="U984" s="21" t="s">
        <v>1560</v>
      </c>
      <c r="V984" s="260" t="s">
        <v>1551</v>
      </c>
      <c r="W984" s="261">
        <v>43606.696840277778</v>
      </c>
      <c r="X984" s="38" t="s">
        <v>1555</v>
      </c>
    </row>
    <row r="985" spans="1:24" x14ac:dyDescent="0.3">
      <c r="A985" s="2">
        <v>133021</v>
      </c>
      <c r="B985" s="3" t="s">
        <v>855</v>
      </c>
      <c r="C985" s="5" t="s">
        <v>3</v>
      </c>
      <c r="D985" s="25"/>
      <c r="E985" s="26"/>
      <c r="F985" s="16">
        <v>12</v>
      </c>
      <c r="G985" s="22">
        <v>417</v>
      </c>
      <c r="H985" s="22">
        <v>5000</v>
      </c>
      <c r="I985" s="6">
        <v>43216</v>
      </c>
      <c r="J985" s="7">
        <v>103</v>
      </c>
      <c r="K985" s="8">
        <v>2017</v>
      </c>
      <c r="L985" s="6">
        <v>43283</v>
      </c>
      <c r="M985" s="5"/>
      <c r="N985" s="6">
        <v>43686</v>
      </c>
      <c r="O985" s="3" t="s">
        <v>1369</v>
      </c>
      <c r="P985" s="3" t="s">
        <v>1715</v>
      </c>
      <c r="Q985" s="6">
        <v>43493</v>
      </c>
      <c r="R985" s="46"/>
      <c r="S985" s="46" t="s">
        <v>1380</v>
      </c>
      <c r="T985" s="50" t="s">
        <v>1714</v>
      </c>
      <c r="U985" s="21" t="s">
        <v>1380</v>
      </c>
      <c r="V985" s="260" t="s">
        <v>1551</v>
      </c>
      <c r="W985" s="261">
        <v>43606.696840277778</v>
      </c>
      <c r="X985" s="38" t="s">
        <v>1555</v>
      </c>
    </row>
    <row r="986" spans="1:24" x14ac:dyDescent="0.3">
      <c r="A986" s="2">
        <v>133253</v>
      </c>
      <c r="B986" s="3" t="s">
        <v>716</v>
      </c>
      <c r="C986" s="5" t="s">
        <v>17</v>
      </c>
      <c r="D986" s="25"/>
      <c r="E986" s="26"/>
      <c r="F986" s="16">
        <v>12</v>
      </c>
      <c r="G986" s="22">
        <v>3334</v>
      </c>
      <c r="H986" s="22">
        <v>40000</v>
      </c>
      <c r="I986" s="6">
        <v>42979</v>
      </c>
      <c r="J986" s="7">
        <v>11</v>
      </c>
      <c r="K986" s="8">
        <v>2018</v>
      </c>
      <c r="L986" s="6">
        <v>43476</v>
      </c>
      <c r="M986" s="5"/>
      <c r="N986" s="6">
        <v>43690</v>
      </c>
      <c r="O986" s="3" t="s">
        <v>1802</v>
      </c>
      <c r="P986" s="3" t="s">
        <v>1804</v>
      </c>
      <c r="Q986" s="6">
        <v>43133</v>
      </c>
      <c r="R986" s="46">
        <v>2</v>
      </c>
      <c r="S986" s="46" t="s">
        <v>1380</v>
      </c>
      <c r="T986" s="50" t="s">
        <v>1803</v>
      </c>
      <c r="U986" s="21" t="s">
        <v>1522</v>
      </c>
      <c r="V986" s="260" t="s">
        <v>1551</v>
      </c>
      <c r="W986" s="261">
        <v>43656.711273148147</v>
      </c>
      <c r="X986" s="38" t="s">
        <v>1555</v>
      </c>
    </row>
    <row r="987" spans="1:24" x14ac:dyDescent="0.3">
      <c r="A987" s="2">
        <v>103405</v>
      </c>
      <c r="B987" s="3" t="s">
        <v>845</v>
      </c>
      <c r="C987" s="5" t="s">
        <v>188</v>
      </c>
      <c r="D987" s="25">
        <v>72</v>
      </c>
      <c r="E987" s="26">
        <v>8</v>
      </c>
      <c r="F987" s="16">
        <v>12</v>
      </c>
      <c r="G987" s="22">
        <v>15</v>
      </c>
      <c r="H987" s="22">
        <v>180</v>
      </c>
      <c r="I987" s="6">
        <v>43353</v>
      </c>
      <c r="J987" s="7"/>
      <c r="K987" s="8"/>
      <c r="L987" s="6"/>
      <c r="M987" s="5"/>
      <c r="N987" s="6">
        <v>43696</v>
      </c>
      <c r="O987" s="3" t="s">
        <v>1315</v>
      </c>
      <c r="P987" s="3" t="s">
        <v>1756</v>
      </c>
      <c r="Q987" s="6">
        <v>43588</v>
      </c>
      <c r="R987" s="46"/>
      <c r="S987" s="46" t="s">
        <v>1380</v>
      </c>
      <c r="T987" s="50" t="s">
        <v>1755</v>
      </c>
      <c r="U987" s="21" t="s">
        <v>1814</v>
      </c>
      <c r="V987" s="260" t="s">
        <v>1551</v>
      </c>
      <c r="W987" s="261">
        <v>43656.711273148147</v>
      </c>
      <c r="X987" s="38" t="s">
        <v>1555</v>
      </c>
    </row>
    <row r="988" spans="1:24" x14ac:dyDescent="0.3">
      <c r="A988" s="2">
        <v>136555</v>
      </c>
      <c r="B988" s="3" t="s">
        <v>1847</v>
      </c>
      <c r="C988" s="5" t="s">
        <v>3</v>
      </c>
      <c r="D988" s="25">
        <v>51</v>
      </c>
      <c r="E988" s="26">
        <v>9</v>
      </c>
      <c r="F988" s="16">
        <v>12</v>
      </c>
      <c r="G988" s="22">
        <v>142</v>
      </c>
      <c r="H988" s="22">
        <v>1700</v>
      </c>
      <c r="I988" s="6"/>
      <c r="J988" s="7"/>
      <c r="K988" s="8"/>
      <c r="L988" s="6"/>
      <c r="M988" s="5"/>
      <c r="N988" s="6">
        <v>43697</v>
      </c>
      <c r="O988" s="3" t="s">
        <v>1869</v>
      </c>
      <c r="P988" s="3" t="s">
        <v>1520</v>
      </c>
      <c r="Q988" s="6">
        <v>43670</v>
      </c>
      <c r="R988" s="46"/>
      <c r="S988" s="46" t="s">
        <v>1380</v>
      </c>
      <c r="T988" s="50" t="s">
        <v>1932</v>
      </c>
      <c r="U988" s="21" t="s">
        <v>1846</v>
      </c>
      <c r="V988" s="260" t="s">
        <v>1551</v>
      </c>
      <c r="W988" s="261">
        <v>43675.348761574074</v>
      </c>
      <c r="X988" s="38" t="s">
        <v>1555</v>
      </c>
    </row>
    <row r="989" spans="1:24" x14ac:dyDescent="0.3">
      <c r="A989" s="2">
        <v>136555</v>
      </c>
      <c r="B989" s="3" t="s">
        <v>1847</v>
      </c>
      <c r="C989" s="5" t="s">
        <v>3</v>
      </c>
      <c r="D989" s="25">
        <v>51</v>
      </c>
      <c r="E989" s="26">
        <v>9</v>
      </c>
      <c r="F989" s="16">
        <v>12</v>
      </c>
      <c r="G989" s="22">
        <v>142</v>
      </c>
      <c r="H989" s="22">
        <v>1700</v>
      </c>
      <c r="I989" s="6"/>
      <c r="J989" s="7"/>
      <c r="K989" s="8"/>
      <c r="L989" s="6"/>
      <c r="M989" s="5"/>
      <c r="N989" s="6">
        <v>43697</v>
      </c>
      <c r="O989" s="3" t="s">
        <v>1869</v>
      </c>
      <c r="P989" s="3" t="s">
        <v>1520</v>
      </c>
      <c r="Q989" s="6">
        <v>43670</v>
      </c>
      <c r="R989" s="46">
        <v>21</v>
      </c>
      <c r="S989" s="46" t="s">
        <v>1953</v>
      </c>
      <c r="T989" s="50" t="s">
        <v>1932</v>
      </c>
      <c r="U989" s="21" t="s">
        <v>1846</v>
      </c>
      <c r="V989" s="260" t="s">
        <v>1551</v>
      </c>
      <c r="W989" s="261">
        <v>43675.348761574074</v>
      </c>
      <c r="X989" s="38" t="s">
        <v>1555</v>
      </c>
    </row>
    <row r="990" spans="1:24" x14ac:dyDescent="0.3">
      <c r="A990" s="2">
        <v>136555</v>
      </c>
      <c r="B990" s="3" t="s">
        <v>1847</v>
      </c>
      <c r="C990" s="5" t="s">
        <v>3</v>
      </c>
      <c r="D990" s="25">
        <v>51</v>
      </c>
      <c r="E990" s="26">
        <v>9</v>
      </c>
      <c r="F990" s="16">
        <v>12</v>
      </c>
      <c r="G990" s="22">
        <v>142</v>
      </c>
      <c r="H990" s="22">
        <v>1700</v>
      </c>
      <c r="I990" s="6"/>
      <c r="J990" s="7"/>
      <c r="K990" s="8"/>
      <c r="L990" s="6"/>
      <c r="M990" s="5"/>
      <c r="N990" s="6">
        <v>43697</v>
      </c>
      <c r="O990" s="3" t="s">
        <v>1869</v>
      </c>
      <c r="P990" s="3" t="s">
        <v>1888</v>
      </c>
      <c r="Q990" s="6">
        <v>43643</v>
      </c>
      <c r="R990" s="46"/>
      <c r="S990" s="46" t="s">
        <v>1380</v>
      </c>
      <c r="T990" s="50" t="s">
        <v>1887</v>
      </c>
      <c r="U990" s="21"/>
      <c r="V990" s="260" t="s">
        <v>1551</v>
      </c>
      <c r="W990" s="261">
        <v>43675.348761574074</v>
      </c>
      <c r="X990" s="38" t="s">
        <v>1555</v>
      </c>
    </row>
    <row r="991" spans="1:24" x14ac:dyDescent="0.3">
      <c r="A991" s="2">
        <v>136554</v>
      </c>
      <c r="B991" s="3" t="s">
        <v>1845</v>
      </c>
      <c r="C991" s="5" t="s">
        <v>3</v>
      </c>
      <c r="D991" s="25">
        <v>51</v>
      </c>
      <c r="E991" s="26">
        <v>9</v>
      </c>
      <c r="F991" s="16">
        <v>12</v>
      </c>
      <c r="G991" s="22">
        <v>50</v>
      </c>
      <c r="H991" s="22">
        <v>600</v>
      </c>
      <c r="I991" s="6"/>
      <c r="J991" s="7"/>
      <c r="K991" s="8"/>
      <c r="L991" s="6"/>
      <c r="M991" s="5"/>
      <c r="N991" s="6">
        <v>43697</v>
      </c>
      <c r="O991" s="3" t="s">
        <v>1869</v>
      </c>
      <c r="P991" s="3" t="s">
        <v>1520</v>
      </c>
      <c r="Q991" s="6">
        <v>43670</v>
      </c>
      <c r="R991" s="46">
        <v>20</v>
      </c>
      <c r="S991" s="46" t="s">
        <v>1953</v>
      </c>
      <c r="T991" s="50" t="s">
        <v>1932</v>
      </c>
      <c r="U991" s="21" t="s">
        <v>1846</v>
      </c>
      <c r="V991" s="260" t="s">
        <v>1551</v>
      </c>
      <c r="W991" s="261">
        <v>43675.348761574074</v>
      </c>
      <c r="X991" s="38" t="s">
        <v>1555</v>
      </c>
    </row>
    <row r="992" spans="1:24" x14ac:dyDescent="0.3">
      <c r="A992" s="2">
        <v>136554</v>
      </c>
      <c r="B992" s="3" t="s">
        <v>1845</v>
      </c>
      <c r="C992" s="5" t="s">
        <v>3</v>
      </c>
      <c r="D992" s="25">
        <v>51</v>
      </c>
      <c r="E992" s="26">
        <v>9</v>
      </c>
      <c r="F992" s="16">
        <v>12</v>
      </c>
      <c r="G992" s="22">
        <v>50</v>
      </c>
      <c r="H992" s="22">
        <v>600</v>
      </c>
      <c r="I992" s="6"/>
      <c r="J992" s="7"/>
      <c r="K992" s="8"/>
      <c r="L992" s="6"/>
      <c r="M992" s="5"/>
      <c r="N992" s="6">
        <v>43697</v>
      </c>
      <c r="O992" s="3" t="s">
        <v>1869</v>
      </c>
      <c r="P992" s="3" t="s">
        <v>1888</v>
      </c>
      <c r="Q992" s="6">
        <v>43643</v>
      </c>
      <c r="R992" s="46"/>
      <c r="S992" s="46" t="s">
        <v>1380</v>
      </c>
      <c r="T992" s="50" t="s">
        <v>1887</v>
      </c>
      <c r="U992" s="21"/>
      <c r="V992" s="260" t="s">
        <v>1551</v>
      </c>
      <c r="W992" s="261">
        <v>43675.348761574074</v>
      </c>
      <c r="X992" s="38" t="s">
        <v>1555</v>
      </c>
    </row>
    <row r="993" spans="1:24" x14ac:dyDescent="0.3">
      <c r="A993" s="2">
        <v>27287</v>
      </c>
      <c r="B993" s="3" t="s">
        <v>988</v>
      </c>
      <c r="C993" s="5" t="s">
        <v>22</v>
      </c>
      <c r="D993" s="25">
        <v>51</v>
      </c>
      <c r="E993" s="26">
        <v>13</v>
      </c>
      <c r="F993" s="16">
        <v>12</v>
      </c>
      <c r="G993" s="22">
        <v>21</v>
      </c>
      <c r="H993" s="22">
        <v>250</v>
      </c>
      <c r="I993" s="6">
        <v>43322</v>
      </c>
      <c r="J993" s="7">
        <v>175</v>
      </c>
      <c r="K993" s="8">
        <v>2017</v>
      </c>
      <c r="L993" s="6">
        <v>43383</v>
      </c>
      <c r="M993" s="5"/>
      <c r="N993" s="6">
        <v>43697</v>
      </c>
      <c r="O993" s="3" t="s">
        <v>1368</v>
      </c>
      <c r="P993" s="3" t="s">
        <v>2013</v>
      </c>
      <c r="Q993" s="6">
        <v>43679</v>
      </c>
      <c r="R993" s="46">
        <v>3</v>
      </c>
      <c r="S993" s="46" t="s">
        <v>1380</v>
      </c>
      <c r="T993" s="50" t="s">
        <v>2015</v>
      </c>
      <c r="U993" s="21" t="s">
        <v>1380</v>
      </c>
      <c r="V993" s="260" t="s">
        <v>1551</v>
      </c>
      <c r="W993" s="261">
        <v>43685.417037037034</v>
      </c>
      <c r="X993" s="38" t="s">
        <v>1555</v>
      </c>
    </row>
    <row r="994" spans="1:24" x14ac:dyDescent="0.3">
      <c r="A994" s="2">
        <v>105293</v>
      </c>
      <c r="B994" s="3" t="s">
        <v>1427</v>
      </c>
      <c r="C994" s="5" t="s">
        <v>3</v>
      </c>
      <c r="D994" s="25">
        <v>51</v>
      </c>
      <c r="E994" s="26">
        <v>11</v>
      </c>
      <c r="F994" s="16">
        <v>12</v>
      </c>
      <c r="G994" s="22">
        <v>113</v>
      </c>
      <c r="H994" s="22">
        <v>1350</v>
      </c>
      <c r="I994" s="6"/>
      <c r="J994" s="7"/>
      <c r="K994" s="8"/>
      <c r="L994" s="6"/>
      <c r="M994" s="5"/>
      <c r="N994" s="6">
        <v>43697</v>
      </c>
      <c r="O994" s="3" t="s">
        <v>1869</v>
      </c>
      <c r="P994" s="3" t="s">
        <v>1520</v>
      </c>
      <c r="Q994" s="6">
        <v>43670</v>
      </c>
      <c r="R994" s="46">
        <v>14</v>
      </c>
      <c r="S994" s="46" t="s">
        <v>1953</v>
      </c>
      <c r="T994" s="50" t="s">
        <v>1932</v>
      </c>
      <c r="U994" s="21" t="s">
        <v>1846</v>
      </c>
      <c r="V994" s="260" t="s">
        <v>1551</v>
      </c>
      <c r="W994" s="261">
        <v>43672.646608796298</v>
      </c>
      <c r="X994" s="38" t="s">
        <v>1555</v>
      </c>
    </row>
    <row r="995" spans="1:24" x14ac:dyDescent="0.3">
      <c r="A995" s="2">
        <v>105293</v>
      </c>
      <c r="B995" s="3" t="s">
        <v>1427</v>
      </c>
      <c r="C995" s="5" t="s">
        <v>3</v>
      </c>
      <c r="D995" s="25">
        <v>51</v>
      </c>
      <c r="E995" s="26">
        <v>11</v>
      </c>
      <c r="F995" s="16">
        <v>12</v>
      </c>
      <c r="G995" s="22">
        <v>113</v>
      </c>
      <c r="H995" s="22">
        <v>1350</v>
      </c>
      <c r="I995" s="6"/>
      <c r="J995" s="7"/>
      <c r="K995" s="8"/>
      <c r="L995" s="6"/>
      <c r="M995" s="5"/>
      <c r="N995" s="6">
        <v>43697</v>
      </c>
      <c r="O995" s="3" t="s">
        <v>1869</v>
      </c>
      <c r="P995" s="3" t="s">
        <v>1888</v>
      </c>
      <c r="Q995" s="6">
        <v>43643</v>
      </c>
      <c r="R995" s="46"/>
      <c r="S995" s="46" t="s">
        <v>1380</v>
      </c>
      <c r="T995" s="50" t="s">
        <v>1887</v>
      </c>
      <c r="U995" s="21"/>
      <c r="V995" s="260" t="s">
        <v>1551</v>
      </c>
      <c r="W995" s="261">
        <v>43672.646608796298</v>
      </c>
      <c r="X995" s="38" t="s">
        <v>1555</v>
      </c>
    </row>
    <row r="996" spans="1:24" x14ac:dyDescent="0.3">
      <c r="A996" s="2">
        <v>28093</v>
      </c>
      <c r="B996" s="3" t="s">
        <v>235</v>
      </c>
      <c r="C996" s="5" t="s">
        <v>3</v>
      </c>
      <c r="D996" s="25">
        <v>51</v>
      </c>
      <c r="E996" s="26">
        <v>11</v>
      </c>
      <c r="F996" s="16">
        <v>12</v>
      </c>
      <c r="G996" s="22">
        <v>5</v>
      </c>
      <c r="H996" s="22">
        <v>50</v>
      </c>
      <c r="I996" s="6">
        <v>43146</v>
      </c>
      <c r="J996" s="7">
        <v>69</v>
      </c>
      <c r="K996" s="8">
        <v>2017</v>
      </c>
      <c r="L996" s="6">
        <v>43236</v>
      </c>
      <c r="M996" s="5"/>
      <c r="N996" s="6">
        <v>43697</v>
      </c>
      <c r="O996" s="3" t="s">
        <v>1331</v>
      </c>
      <c r="P996" s="3" t="s">
        <v>1520</v>
      </c>
      <c r="Q996" s="6">
        <v>43670</v>
      </c>
      <c r="R996" s="46">
        <v>9</v>
      </c>
      <c r="S996" s="46" t="s">
        <v>1953</v>
      </c>
      <c r="T996" s="50" t="s">
        <v>1932</v>
      </c>
      <c r="U996" s="21" t="s">
        <v>1380</v>
      </c>
      <c r="V996" s="260" t="s">
        <v>1551</v>
      </c>
      <c r="W996" s="261">
        <v>43682.648229166669</v>
      </c>
      <c r="X996" s="38" t="s">
        <v>1555</v>
      </c>
    </row>
    <row r="997" spans="1:24" x14ac:dyDescent="0.3">
      <c r="A997" s="2">
        <v>28093</v>
      </c>
      <c r="B997" s="3" t="s">
        <v>235</v>
      </c>
      <c r="C997" s="5" t="s">
        <v>3</v>
      </c>
      <c r="D997" s="25">
        <v>51</v>
      </c>
      <c r="E997" s="26">
        <v>11</v>
      </c>
      <c r="F997" s="16">
        <v>12</v>
      </c>
      <c r="G997" s="22">
        <v>5</v>
      </c>
      <c r="H997" s="22">
        <v>50</v>
      </c>
      <c r="I997" s="6">
        <v>43146</v>
      </c>
      <c r="J997" s="7">
        <v>69</v>
      </c>
      <c r="K997" s="8">
        <v>2017</v>
      </c>
      <c r="L997" s="6">
        <v>43236</v>
      </c>
      <c r="M997" s="5"/>
      <c r="N997" s="6">
        <v>43697</v>
      </c>
      <c r="O997" s="3" t="s">
        <v>1331</v>
      </c>
      <c r="P997" s="3" t="s">
        <v>1888</v>
      </c>
      <c r="Q997" s="6">
        <v>43643</v>
      </c>
      <c r="R997" s="46">
        <v>9</v>
      </c>
      <c r="S997" s="46" t="s">
        <v>1380</v>
      </c>
      <c r="T997" s="50" t="s">
        <v>1887</v>
      </c>
      <c r="U997" s="21" t="s">
        <v>1380</v>
      </c>
      <c r="V997" s="260" t="s">
        <v>1551</v>
      </c>
      <c r="W997" s="261">
        <v>43682.648229166669</v>
      </c>
      <c r="X997" s="38" t="s">
        <v>1555</v>
      </c>
    </row>
    <row r="998" spans="1:24" x14ac:dyDescent="0.3">
      <c r="A998" s="2">
        <v>136273</v>
      </c>
      <c r="B998" s="3" t="s">
        <v>1428</v>
      </c>
      <c r="C998" s="5" t="s">
        <v>17</v>
      </c>
      <c r="D998" s="25">
        <v>51</v>
      </c>
      <c r="E998" s="26">
        <v>11</v>
      </c>
      <c r="F998" s="16">
        <v>12</v>
      </c>
      <c r="G998" s="22">
        <v>167</v>
      </c>
      <c r="H998" s="22">
        <v>2000</v>
      </c>
      <c r="I998" s="6"/>
      <c r="J998" s="7"/>
      <c r="K998" s="8"/>
      <c r="L998" s="6"/>
      <c r="M998" s="5"/>
      <c r="N998" s="6">
        <v>43697</v>
      </c>
      <c r="O998" s="3" t="s">
        <v>1869</v>
      </c>
      <c r="P998" s="3" t="s">
        <v>1520</v>
      </c>
      <c r="Q998" s="6">
        <v>43670</v>
      </c>
      <c r="R998" s="46">
        <v>18</v>
      </c>
      <c r="S998" s="46" t="s">
        <v>1953</v>
      </c>
      <c r="T998" s="50" t="s">
        <v>1932</v>
      </c>
      <c r="U998" s="21" t="s">
        <v>1846</v>
      </c>
      <c r="V998" s="260" t="s">
        <v>1551</v>
      </c>
      <c r="W998" s="261">
        <v>43675.348761574074</v>
      </c>
      <c r="X998" s="38" t="s">
        <v>1555</v>
      </c>
    </row>
    <row r="999" spans="1:24" x14ac:dyDescent="0.3">
      <c r="A999" s="2">
        <v>136273</v>
      </c>
      <c r="B999" s="3" t="s">
        <v>1428</v>
      </c>
      <c r="C999" s="5" t="s">
        <v>17</v>
      </c>
      <c r="D999" s="25">
        <v>51</v>
      </c>
      <c r="E999" s="26">
        <v>11</v>
      </c>
      <c r="F999" s="16">
        <v>12</v>
      </c>
      <c r="G999" s="22">
        <v>167</v>
      </c>
      <c r="H999" s="22">
        <v>2000</v>
      </c>
      <c r="I999" s="6"/>
      <c r="J999" s="7"/>
      <c r="K999" s="8"/>
      <c r="L999" s="6"/>
      <c r="M999" s="5"/>
      <c r="N999" s="6">
        <v>43697</v>
      </c>
      <c r="O999" s="3" t="s">
        <v>1869</v>
      </c>
      <c r="P999" s="3" t="s">
        <v>1888</v>
      </c>
      <c r="Q999" s="6">
        <v>43643</v>
      </c>
      <c r="R999" s="46"/>
      <c r="S999" s="46" t="s">
        <v>1380</v>
      </c>
      <c r="T999" s="50" t="s">
        <v>1887</v>
      </c>
      <c r="U999" s="21"/>
      <c r="V999" s="260" t="s">
        <v>1551</v>
      </c>
      <c r="W999" s="261">
        <v>43675.348761574074</v>
      </c>
      <c r="X999" s="38" t="s">
        <v>1555</v>
      </c>
    </row>
    <row r="1000" spans="1:24" x14ac:dyDescent="0.3">
      <c r="A1000" s="2">
        <v>115060</v>
      </c>
      <c r="B1000" s="3" t="s">
        <v>88</v>
      </c>
      <c r="C1000" s="5" t="s">
        <v>17</v>
      </c>
      <c r="D1000" s="25">
        <v>69</v>
      </c>
      <c r="E1000" s="26">
        <v>11</v>
      </c>
      <c r="F1000" s="16">
        <v>12</v>
      </c>
      <c r="G1000" s="22">
        <v>5</v>
      </c>
      <c r="H1000" s="22">
        <v>50</v>
      </c>
      <c r="I1000" s="6">
        <v>43322</v>
      </c>
      <c r="J1000" s="7">
        <v>175</v>
      </c>
      <c r="K1000" s="8">
        <v>2017</v>
      </c>
      <c r="L1000" s="6">
        <v>43383</v>
      </c>
      <c r="M1000" s="5"/>
      <c r="N1000" s="6">
        <v>43697</v>
      </c>
      <c r="O1000" s="3" t="s">
        <v>1368</v>
      </c>
      <c r="P1000" s="3" t="s">
        <v>2013</v>
      </c>
      <c r="Q1000" s="6">
        <v>43691</v>
      </c>
      <c r="R1000" s="46">
        <v>28</v>
      </c>
      <c r="S1000" s="46" t="s">
        <v>1380</v>
      </c>
      <c r="T1000" s="50" t="s">
        <v>2068</v>
      </c>
      <c r="U1000" s="21" t="s">
        <v>1834</v>
      </c>
      <c r="V1000" s="260" t="s">
        <v>1551</v>
      </c>
      <c r="W1000" s="261">
        <v>43697.500162037039</v>
      </c>
      <c r="X1000" s="38" t="s">
        <v>1555</v>
      </c>
    </row>
    <row r="1001" spans="1:24" x14ac:dyDescent="0.3">
      <c r="A1001" s="2">
        <v>132232</v>
      </c>
      <c r="B1001" s="3" t="s">
        <v>149</v>
      </c>
      <c r="C1001" s="5" t="s">
        <v>22</v>
      </c>
      <c r="D1001" s="25">
        <v>51</v>
      </c>
      <c r="E1001" s="26">
        <v>13</v>
      </c>
      <c r="F1001" s="16">
        <v>12</v>
      </c>
      <c r="G1001" s="22">
        <v>5</v>
      </c>
      <c r="H1001" s="22">
        <v>50</v>
      </c>
      <c r="I1001" s="6">
        <v>43322</v>
      </c>
      <c r="J1001" s="7">
        <v>175</v>
      </c>
      <c r="K1001" s="8">
        <v>2017</v>
      </c>
      <c r="L1001" s="6">
        <v>43383</v>
      </c>
      <c r="M1001" s="5"/>
      <c r="N1001" s="6">
        <v>43697</v>
      </c>
      <c r="O1001" s="3" t="s">
        <v>1368</v>
      </c>
      <c r="P1001" s="3" t="s">
        <v>2013</v>
      </c>
      <c r="Q1001" s="6">
        <v>43691</v>
      </c>
      <c r="R1001" s="46">
        <v>32</v>
      </c>
      <c r="S1001" s="46" t="s">
        <v>1380</v>
      </c>
      <c r="T1001" s="50" t="s">
        <v>2068</v>
      </c>
      <c r="U1001" s="21" t="s">
        <v>1380</v>
      </c>
      <c r="V1001" s="260" t="s">
        <v>1551</v>
      </c>
      <c r="W1001" s="261">
        <v>43697.500162037039</v>
      </c>
      <c r="X1001" s="38" t="s">
        <v>1555</v>
      </c>
    </row>
    <row r="1002" spans="1:24" x14ac:dyDescent="0.3">
      <c r="A1002" s="2">
        <v>128287</v>
      </c>
      <c r="B1002" s="3" t="s">
        <v>1484</v>
      </c>
      <c r="C1002" s="5" t="s">
        <v>15</v>
      </c>
      <c r="D1002" s="25">
        <v>76</v>
      </c>
      <c r="E1002" s="26">
        <v>16</v>
      </c>
      <c r="F1002" s="16">
        <v>12</v>
      </c>
      <c r="G1002" s="22">
        <v>59</v>
      </c>
      <c r="H1002" s="22">
        <v>700</v>
      </c>
      <c r="I1002" s="6">
        <v>43434</v>
      </c>
      <c r="J1002" s="7">
        <v>34</v>
      </c>
      <c r="K1002" s="8">
        <v>2018</v>
      </c>
      <c r="L1002" s="6">
        <v>43515</v>
      </c>
      <c r="M1002" s="5"/>
      <c r="N1002" s="6">
        <v>43697</v>
      </c>
      <c r="O1002" s="3" t="s">
        <v>1556</v>
      </c>
      <c r="P1002" s="3" t="s">
        <v>1557</v>
      </c>
      <c r="Q1002" s="6">
        <v>43634</v>
      </c>
      <c r="R1002" s="46">
        <v>39</v>
      </c>
      <c r="S1002" s="46" t="s">
        <v>1953</v>
      </c>
      <c r="T1002" s="50" t="s">
        <v>1932</v>
      </c>
      <c r="U1002" s="21" t="s">
        <v>1856</v>
      </c>
      <c r="V1002" s="260" t="s">
        <v>1551</v>
      </c>
      <c r="W1002" s="261">
        <v>43697.641388888886</v>
      </c>
      <c r="X1002" s="38" t="s">
        <v>1555</v>
      </c>
    </row>
    <row r="1003" spans="1:24" x14ac:dyDescent="0.3">
      <c r="A1003" s="2">
        <v>128287</v>
      </c>
      <c r="B1003" s="3" t="s">
        <v>1484</v>
      </c>
      <c r="C1003" s="5" t="s">
        <v>15</v>
      </c>
      <c r="D1003" s="25">
        <v>76</v>
      </c>
      <c r="E1003" s="26">
        <v>16</v>
      </c>
      <c r="F1003" s="16">
        <v>12</v>
      </c>
      <c r="G1003" s="22">
        <v>59</v>
      </c>
      <c r="H1003" s="22">
        <v>700</v>
      </c>
      <c r="I1003" s="6">
        <v>43434</v>
      </c>
      <c r="J1003" s="7">
        <v>34</v>
      </c>
      <c r="K1003" s="8">
        <v>2018</v>
      </c>
      <c r="L1003" s="6">
        <v>43515</v>
      </c>
      <c r="M1003" s="5"/>
      <c r="N1003" s="6">
        <v>43697</v>
      </c>
      <c r="O1003" s="3" t="s">
        <v>1556</v>
      </c>
      <c r="P1003" s="3" t="s">
        <v>2071</v>
      </c>
      <c r="Q1003" s="6">
        <v>43693</v>
      </c>
      <c r="R1003" s="46">
        <v>39</v>
      </c>
      <c r="S1003" s="46" t="s">
        <v>1380</v>
      </c>
      <c r="T1003" s="50" t="s">
        <v>2045</v>
      </c>
      <c r="U1003" s="21" t="s">
        <v>1856</v>
      </c>
      <c r="V1003" s="260" t="s">
        <v>1551</v>
      </c>
      <c r="W1003" s="261">
        <v>43697.644560185188</v>
      </c>
      <c r="X1003" s="38" t="s">
        <v>1555</v>
      </c>
    </row>
    <row r="1004" spans="1:24" x14ac:dyDescent="0.3">
      <c r="A1004" s="2">
        <v>135238</v>
      </c>
      <c r="B1004" s="3" t="s">
        <v>1042</v>
      </c>
      <c r="C1004" s="5" t="s">
        <v>97</v>
      </c>
      <c r="D1004" s="25">
        <v>76</v>
      </c>
      <c r="E1004" s="26">
        <v>3</v>
      </c>
      <c r="F1004" s="16">
        <v>12</v>
      </c>
      <c r="G1004" s="22">
        <v>84</v>
      </c>
      <c r="H1004" s="22">
        <v>1000</v>
      </c>
      <c r="I1004" s="6">
        <v>43607</v>
      </c>
      <c r="J1004" s="7">
        <v>190</v>
      </c>
      <c r="K1004" s="8">
        <v>2018</v>
      </c>
      <c r="L1004" s="6">
        <v>43726</v>
      </c>
      <c r="M1004" s="5"/>
      <c r="N1004" s="6">
        <v>43697</v>
      </c>
      <c r="O1004" s="3" t="s">
        <v>1637</v>
      </c>
      <c r="P1004" s="3" t="s">
        <v>2071</v>
      </c>
      <c r="Q1004" s="6">
        <v>43693</v>
      </c>
      <c r="R1004" s="46"/>
      <c r="S1004" s="46" t="s">
        <v>1380</v>
      </c>
      <c r="T1004" s="50" t="s">
        <v>2045</v>
      </c>
      <c r="U1004" s="21" t="s">
        <v>1560</v>
      </c>
      <c r="V1004" s="260" t="s">
        <v>1551</v>
      </c>
      <c r="W1004" s="261">
        <v>43656.711273148147</v>
      </c>
      <c r="X1004" s="38" t="s">
        <v>1555</v>
      </c>
    </row>
    <row r="1005" spans="1:24" x14ac:dyDescent="0.3">
      <c r="A1005" s="2">
        <v>27479</v>
      </c>
      <c r="B1005" s="3" t="s">
        <v>1411</v>
      </c>
      <c r="C1005" s="5" t="s">
        <v>97</v>
      </c>
      <c r="D1005" s="25">
        <v>76</v>
      </c>
      <c r="E1005" s="26">
        <v>5</v>
      </c>
      <c r="F1005" s="16">
        <v>12</v>
      </c>
      <c r="G1005" s="22">
        <v>25</v>
      </c>
      <c r="H1005" s="22">
        <v>300</v>
      </c>
      <c r="I1005" s="6">
        <v>43522</v>
      </c>
      <c r="J1005" s="7">
        <v>117</v>
      </c>
      <c r="K1005" s="8">
        <v>2018</v>
      </c>
      <c r="L1005" s="6">
        <v>43628</v>
      </c>
      <c r="M1005" s="5"/>
      <c r="N1005" s="6">
        <v>43697</v>
      </c>
      <c r="O1005" s="3" t="s">
        <v>1556</v>
      </c>
      <c r="P1005" s="3" t="s">
        <v>1584</v>
      </c>
      <c r="Q1005" s="6">
        <v>43284</v>
      </c>
      <c r="R1005" s="46">
        <v>5</v>
      </c>
      <c r="S1005" s="46" t="s">
        <v>1380</v>
      </c>
      <c r="T1005" s="50" t="s">
        <v>1583</v>
      </c>
      <c r="U1005" s="21" t="s">
        <v>1776</v>
      </c>
      <c r="V1005" s="260" t="s">
        <v>1551</v>
      </c>
      <c r="W1005" s="261">
        <v>43656.711273148147</v>
      </c>
      <c r="X1005" s="38" t="s">
        <v>1555</v>
      </c>
    </row>
    <row r="1006" spans="1:24" x14ac:dyDescent="0.3">
      <c r="A1006" s="2">
        <v>27479</v>
      </c>
      <c r="B1006" s="3" t="s">
        <v>1411</v>
      </c>
      <c r="C1006" s="5" t="s">
        <v>97</v>
      </c>
      <c r="D1006" s="25">
        <v>76</v>
      </c>
      <c r="E1006" s="26">
        <v>5</v>
      </c>
      <c r="F1006" s="16">
        <v>12</v>
      </c>
      <c r="G1006" s="22">
        <v>25</v>
      </c>
      <c r="H1006" s="22">
        <v>300</v>
      </c>
      <c r="I1006" s="6">
        <v>43522</v>
      </c>
      <c r="J1006" s="7">
        <v>117</v>
      </c>
      <c r="K1006" s="8">
        <v>2018</v>
      </c>
      <c r="L1006" s="6">
        <v>43628</v>
      </c>
      <c r="M1006" s="5"/>
      <c r="N1006" s="6">
        <v>43697</v>
      </c>
      <c r="O1006" s="3" t="s">
        <v>1556</v>
      </c>
      <c r="P1006" s="3" t="s">
        <v>2071</v>
      </c>
      <c r="Q1006" s="6">
        <v>43693</v>
      </c>
      <c r="R1006" s="46">
        <v>5</v>
      </c>
      <c r="S1006" s="46" t="s">
        <v>1380</v>
      </c>
      <c r="T1006" s="50" t="s">
        <v>2045</v>
      </c>
      <c r="U1006" s="21" t="s">
        <v>1776</v>
      </c>
      <c r="V1006" s="260" t="s">
        <v>1551</v>
      </c>
      <c r="W1006" s="261">
        <v>43656.711273148147</v>
      </c>
      <c r="X1006" s="38" t="s">
        <v>1555</v>
      </c>
    </row>
    <row r="1007" spans="1:24" x14ac:dyDescent="0.3">
      <c r="A1007" s="2">
        <v>12818</v>
      </c>
      <c r="B1007" s="3" t="s">
        <v>1472</v>
      </c>
      <c r="C1007" s="5" t="s">
        <v>13</v>
      </c>
      <c r="D1007" s="25">
        <v>76</v>
      </c>
      <c r="E1007" s="26">
        <v>6</v>
      </c>
      <c r="F1007" s="16">
        <v>12</v>
      </c>
      <c r="G1007" s="22">
        <v>34</v>
      </c>
      <c r="H1007" s="22">
        <v>400</v>
      </c>
      <c r="I1007" s="6">
        <v>43434</v>
      </c>
      <c r="J1007" s="7">
        <v>34</v>
      </c>
      <c r="K1007" s="8">
        <v>2018</v>
      </c>
      <c r="L1007" s="6">
        <v>43515</v>
      </c>
      <c r="M1007" s="5"/>
      <c r="N1007" s="6">
        <v>43697</v>
      </c>
      <c r="O1007" s="3" t="s">
        <v>1556</v>
      </c>
      <c r="P1007" s="3" t="s">
        <v>1557</v>
      </c>
      <c r="Q1007" s="6">
        <v>43634</v>
      </c>
      <c r="R1007" s="46">
        <v>2</v>
      </c>
      <c r="S1007" s="46" t="s">
        <v>1953</v>
      </c>
      <c r="T1007" s="50" t="s">
        <v>1932</v>
      </c>
      <c r="U1007" s="21" t="s">
        <v>1856</v>
      </c>
      <c r="V1007" s="260" t="s">
        <v>1551</v>
      </c>
      <c r="W1007" s="261">
        <v>43697.641388888886</v>
      </c>
      <c r="X1007" s="38" t="s">
        <v>1555</v>
      </c>
    </row>
    <row r="1008" spans="1:24" x14ac:dyDescent="0.3">
      <c r="A1008" s="2">
        <v>12818</v>
      </c>
      <c r="B1008" s="3" t="s">
        <v>1472</v>
      </c>
      <c r="C1008" s="5" t="s">
        <v>13</v>
      </c>
      <c r="D1008" s="25">
        <v>76</v>
      </c>
      <c r="E1008" s="26">
        <v>6</v>
      </c>
      <c r="F1008" s="16">
        <v>12</v>
      </c>
      <c r="G1008" s="22">
        <v>34</v>
      </c>
      <c r="H1008" s="22">
        <v>400</v>
      </c>
      <c r="I1008" s="6">
        <v>43434</v>
      </c>
      <c r="J1008" s="7">
        <v>34</v>
      </c>
      <c r="K1008" s="8">
        <v>2018</v>
      </c>
      <c r="L1008" s="6">
        <v>43515</v>
      </c>
      <c r="M1008" s="5"/>
      <c r="N1008" s="6">
        <v>43697</v>
      </c>
      <c r="O1008" s="3" t="s">
        <v>1556</v>
      </c>
      <c r="P1008" s="3" t="s">
        <v>2071</v>
      </c>
      <c r="Q1008" s="6">
        <v>43693</v>
      </c>
      <c r="R1008" s="46">
        <v>2</v>
      </c>
      <c r="S1008" s="46" t="s">
        <v>1380</v>
      </c>
      <c r="T1008" s="50" t="s">
        <v>2045</v>
      </c>
      <c r="U1008" s="21" t="s">
        <v>1856</v>
      </c>
      <c r="V1008" s="260" t="s">
        <v>1551</v>
      </c>
      <c r="W1008" s="261">
        <v>43697.641388888886</v>
      </c>
      <c r="X1008" s="38" t="s">
        <v>1555</v>
      </c>
    </row>
    <row r="1009" spans="1:24" x14ac:dyDescent="0.3">
      <c r="A1009" s="2">
        <v>12829</v>
      </c>
      <c r="B1009" s="3" t="s">
        <v>1473</v>
      </c>
      <c r="C1009" s="5" t="s">
        <v>13</v>
      </c>
      <c r="D1009" s="25">
        <v>76</v>
      </c>
      <c r="E1009" s="26">
        <v>6</v>
      </c>
      <c r="F1009" s="16">
        <v>12</v>
      </c>
      <c r="G1009" s="22">
        <v>29</v>
      </c>
      <c r="H1009" s="22">
        <v>340</v>
      </c>
      <c r="I1009" s="6">
        <v>43434</v>
      </c>
      <c r="J1009" s="7">
        <v>34</v>
      </c>
      <c r="K1009" s="8">
        <v>2018</v>
      </c>
      <c r="L1009" s="6">
        <v>43515</v>
      </c>
      <c r="M1009" s="5"/>
      <c r="N1009" s="6">
        <v>43697</v>
      </c>
      <c r="O1009" s="3" t="s">
        <v>1556</v>
      </c>
      <c r="P1009" s="3" t="s">
        <v>1557</v>
      </c>
      <c r="Q1009" s="6">
        <v>43634</v>
      </c>
      <c r="R1009" s="46">
        <v>3</v>
      </c>
      <c r="S1009" s="46" t="s">
        <v>1953</v>
      </c>
      <c r="T1009" s="50" t="s">
        <v>1932</v>
      </c>
      <c r="U1009" s="21" t="s">
        <v>1856</v>
      </c>
      <c r="V1009" s="260" t="s">
        <v>1551</v>
      </c>
      <c r="W1009" s="261">
        <v>43697.641388888886</v>
      </c>
      <c r="X1009" s="38" t="s">
        <v>1555</v>
      </c>
    </row>
    <row r="1010" spans="1:24" x14ac:dyDescent="0.3">
      <c r="A1010" s="2">
        <v>12829</v>
      </c>
      <c r="B1010" s="3" t="s">
        <v>1473</v>
      </c>
      <c r="C1010" s="5" t="s">
        <v>13</v>
      </c>
      <c r="D1010" s="25">
        <v>76</v>
      </c>
      <c r="E1010" s="26">
        <v>6</v>
      </c>
      <c r="F1010" s="16">
        <v>12</v>
      </c>
      <c r="G1010" s="22">
        <v>29</v>
      </c>
      <c r="H1010" s="22">
        <v>340</v>
      </c>
      <c r="I1010" s="6">
        <v>43434</v>
      </c>
      <c r="J1010" s="7">
        <v>34</v>
      </c>
      <c r="K1010" s="8">
        <v>2018</v>
      </c>
      <c r="L1010" s="6">
        <v>43515</v>
      </c>
      <c r="M1010" s="5"/>
      <c r="N1010" s="6">
        <v>43697</v>
      </c>
      <c r="O1010" s="3" t="s">
        <v>1556</v>
      </c>
      <c r="P1010" s="3" t="s">
        <v>2071</v>
      </c>
      <c r="Q1010" s="6">
        <v>43693</v>
      </c>
      <c r="R1010" s="46">
        <v>3</v>
      </c>
      <c r="S1010" s="46" t="s">
        <v>1380</v>
      </c>
      <c r="T1010" s="50" t="s">
        <v>2045</v>
      </c>
      <c r="U1010" s="21" t="s">
        <v>1856</v>
      </c>
      <c r="V1010" s="260" t="s">
        <v>1551</v>
      </c>
      <c r="W1010" s="261">
        <v>43697.641388888886</v>
      </c>
      <c r="X1010" s="38" t="s">
        <v>1555</v>
      </c>
    </row>
    <row r="1011" spans="1:24" x14ac:dyDescent="0.3">
      <c r="A1011" s="2">
        <v>12831</v>
      </c>
      <c r="B1011" s="3" t="s">
        <v>1474</v>
      </c>
      <c r="C1011" s="5" t="s">
        <v>13</v>
      </c>
      <c r="D1011" s="25">
        <v>76</v>
      </c>
      <c r="E1011" s="26">
        <v>6</v>
      </c>
      <c r="F1011" s="16">
        <v>12</v>
      </c>
      <c r="G1011" s="22">
        <v>13</v>
      </c>
      <c r="H1011" s="22">
        <v>150</v>
      </c>
      <c r="I1011" s="6">
        <v>43434</v>
      </c>
      <c r="J1011" s="7">
        <v>34</v>
      </c>
      <c r="K1011" s="8">
        <v>2018</v>
      </c>
      <c r="L1011" s="6">
        <v>43515</v>
      </c>
      <c r="M1011" s="5"/>
      <c r="N1011" s="6">
        <v>43697</v>
      </c>
      <c r="O1011" s="3" t="s">
        <v>1556</v>
      </c>
      <c r="P1011" s="3" t="s">
        <v>1557</v>
      </c>
      <c r="Q1011" s="6">
        <v>43634</v>
      </c>
      <c r="R1011" s="46">
        <v>4</v>
      </c>
      <c r="S1011" s="46" t="s">
        <v>1953</v>
      </c>
      <c r="T1011" s="50" t="s">
        <v>1932</v>
      </c>
      <c r="U1011" s="21" t="s">
        <v>1856</v>
      </c>
      <c r="V1011" s="260" t="s">
        <v>1551</v>
      </c>
      <c r="W1011" s="261">
        <v>43697.641388888886</v>
      </c>
      <c r="X1011" s="38" t="s">
        <v>1555</v>
      </c>
    </row>
    <row r="1012" spans="1:24" x14ac:dyDescent="0.3">
      <c r="A1012" s="2">
        <v>12831</v>
      </c>
      <c r="B1012" s="3" t="s">
        <v>1474</v>
      </c>
      <c r="C1012" s="5" t="s">
        <v>13</v>
      </c>
      <c r="D1012" s="25">
        <v>76</v>
      </c>
      <c r="E1012" s="26">
        <v>6</v>
      </c>
      <c r="F1012" s="16">
        <v>12</v>
      </c>
      <c r="G1012" s="22">
        <v>13</v>
      </c>
      <c r="H1012" s="22">
        <v>150</v>
      </c>
      <c r="I1012" s="6">
        <v>43434</v>
      </c>
      <c r="J1012" s="7">
        <v>34</v>
      </c>
      <c r="K1012" s="8">
        <v>2018</v>
      </c>
      <c r="L1012" s="6">
        <v>43515</v>
      </c>
      <c r="M1012" s="5"/>
      <c r="N1012" s="6">
        <v>43697</v>
      </c>
      <c r="O1012" s="3" t="s">
        <v>1556</v>
      </c>
      <c r="P1012" s="3" t="s">
        <v>2071</v>
      </c>
      <c r="Q1012" s="6">
        <v>43693</v>
      </c>
      <c r="R1012" s="46">
        <v>4</v>
      </c>
      <c r="S1012" s="46" t="s">
        <v>1380</v>
      </c>
      <c r="T1012" s="50" t="s">
        <v>2045</v>
      </c>
      <c r="U1012" s="21" t="s">
        <v>1856</v>
      </c>
      <c r="V1012" s="260" t="s">
        <v>1551</v>
      </c>
      <c r="W1012" s="261">
        <v>43697.641388888886</v>
      </c>
      <c r="X1012" s="38" t="s">
        <v>1555</v>
      </c>
    </row>
    <row r="1013" spans="1:24" x14ac:dyDescent="0.3">
      <c r="A1013" s="2">
        <v>12838</v>
      </c>
      <c r="B1013" s="3" t="s">
        <v>1475</v>
      </c>
      <c r="C1013" s="5" t="s">
        <v>13</v>
      </c>
      <c r="D1013" s="25">
        <v>76</v>
      </c>
      <c r="E1013" s="26">
        <v>6</v>
      </c>
      <c r="F1013" s="16">
        <v>12</v>
      </c>
      <c r="G1013" s="22">
        <v>25</v>
      </c>
      <c r="H1013" s="22">
        <v>300</v>
      </c>
      <c r="I1013" s="6">
        <v>43434</v>
      </c>
      <c r="J1013" s="7">
        <v>34</v>
      </c>
      <c r="K1013" s="8">
        <v>2018</v>
      </c>
      <c r="L1013" s="6">
        <v>43515</v>
      </c>
      <c r="M1013" s="5"/>
      <c r="N1013" s="6">
        <v>43697</v>
      </c>
      <c r="O1013" s="3" t="s">
        <v>1556</v>
      </c>
      <c r="P1013" s="3" t="s">
        <v>2071</v>
      </c>
      <c r="Q1013" s="6">
        <v>43693</v>
      </c>
      <c r="R1013" s="46">
        <v>5</v>
      </c>
      <c r="S1013" s="46" t="s">
        <v>1380</v>
      </c>
      <c r="T1013" s="50" t="s">
        <v>2045</v>
      </c>
      <c r="U1013" s="21" t="s">
        <v>1856</v>
      </c>
      <c r="V1013" s="260" t="s">
        <v>1551</v>
      </c>
      <c r="W1013" s="261">
        <v>43697.641388888886</v>
      </c>
      <c r="X1013" s="38" t="s">
        <v>1555</v>
      </c>
    </row>
    <row r="1014" spans="1:24" x14ac:dyDescent="0.3">
      <c r="A1014" s="2">
        <v>36011</v>
      </c>
      <c r="B1014" s="3" t="s">
        <v>1412</v>
      </c>
      <c r="C1014" s="5" t="s">
        <v>15</v>
      </c>
      <c r="D1014" s="25">
        <v>76</v>
      </c>
      <c r="E1014" s="26">
        <v>9</v>
      </c>
      <c r="F1014" s="16">
        <v>12</v>
      </c>
      <c r="G1014" s="22">
        <v>2</v>
      </c>
      <c r="H1014" s="22">
        <v>20</v>
      </c>
      <c r="I1014" s="6">
        <v>43522</v>
      </c>
      <c r="J1014" s="7">
        <v>117</v>
      </c>
      <c r="K1014" s="8">
        <v>2018</v>
      </c>
      <c r="L1014" s="6">
        <v>43628</v>
      </c>
      <c r="M1014" s="5"/>
      <c r="N1014" s="6">
        <v>43697</v>
      </c>
      <c r="O1014" s="3" t="s">
        <v>1357</v>
      </c>
      <c r="P1014" s="3" t="s">
        <v>1584</v>
      </c>
      <c r="Q1014" s="6">
        <v>43284</v>
      </c>
      <c r="R1014" s="46"/>
      <c r="S1014" s="46" t="s">
        <v>1380</v>
      </c>
      <c r="T1014" s="50" t="s">
        <v>1583</v>
      </c>
      <c r="U1014" s="21"/>
      <c r="V1014" s="260" t="s">
        <v>1551</v>
      </c>
      <c r="W1014" s="261">
        <v>43656.711273148147</v>
      </c>
      <c r="X1014" s="38" t="s">
        <v>1555</v>
      </c>
    </row>
    <row r="1015" spans="1:24" x14ac:dyDescent="0.3">
      <c r="A1015" s="2">
        <v>36011</v>
      </c>
      <c r="B1015" s="3" t="s">
        <v>1412</v>
      </c>
      <c r="C1015" s="5" t="s">
        <v>15</v>
      </c>
      <c r="D1015" s="25">
        <v>76</v>
      </c>
      <c r="E1015" s="26">
        <v>9</v>
      </c>
      <c r="F1015" s="16">
        <v>12</v>
      </c>
      <c r="G1015" s="22">
        <v>2</v>
      </c>
      <c r="H1015" s="22">
        <v>20</v>
      </c>
      <c r="I1015" s="6">
        <v>43522</v>
      </c>
      <c r="J1015" s="7">
        <v>117</v>
      </c>
      <c r="K1015" s="8">
        <v>2018</v>
      </c>
      <c r="L1015" s="6">
        <v>43628</v>
      </c>
      <c r="M1015" s="5"/>
      <c r="N1015" s="6">
        <v>43697</v>
      </c>
      <c r="O1015" s="3" t="s">
        <v>1357</v>
      </c>
      <c r="P1015" s="3" t="s">
        <v>2071</v>
      </c>
      <c r="Q1015" s="6">
        <v>43693</v>
      </c>
      <c r="R1015" s="46"/>
      <c r="S1015" s="46" t="s">
        <v>1380</v>
      </c>
      <c r="T1015" s="50" t="s">
        <v>2045</v>
      </c>
      <c r="U1015" s="21"/>
      <c r="V1015" s="260" t="s">
        <v>1551</v>
      </c>
      <c r="W1015" s="261">
        <v>43656.711273148147</v>
      </c>
      <c r="X1015" s="38" t="s">
        <v>1555</v>
      </c>
    </row>
    <row r="1016" spans="1:24" x14ac:dyDescent="0.3">
      <c r="A1016" s="2">
        <v>64822</v>
      </c>
      <c r="B1016" s="3" t="s">
        <v>1413</v>
      </c>
      <c r="C1016" s="5" t="s">
        <v>15</v>
      </c>
      <c r="D1016" s="25">
        <v>76</v>
      </c>
      <c r="E1016" s="26">
        <v>9</v>
      </c>
      <c r="F1016" s="16">
        <v>12</v>
      </c>
      <c r="G1016" s="22">
        <v>2</v>
      </c>
      <c r="H1016" s="22">
        <v>20</v>
      </c>
      <c r="I1016" s="6">
        <v>43522</v>
      </c>
      <c r="J1016" s="7">
        <v>117</v>
      </c>
      <c r="K1016" s="8">
        <v>2018</v>
      </c>
      <c r="L1016" s="6">
        <v>43628</v>
      </c>
      <c r="M1016" s="5"/>
      <c r="N1016" s="6">
        <v>43697</v>
      </c>
      <c r="O1016" s="3"/>
      <c r="P1016" s="3" t="s">
        <v>1584</v>
      </c>
      <c r="Q1016" s="6">
        <v>43284</v>
      </c>
      <c r="R1016" s="46"/>
      <c r="S1016" s="46" t="s">
        <v>1380</v>
      </c>
      <c r="T1016" s="50" t="s">
        <v>1583</v>
      </c>
      <c r="U1016" s="21"/>
      <c r="V1016" s="260" t="s">
        <v>1551</v>
      </c>
      <c r="W1016" s="261">
        <v>43682.648229166669</v>
      </c>
      <c r="X1016" s="38" t="s">
        <v>1555</v>
      </c>
    </row>
    <row r="1017" spans="1:24" x14ac:dyDescent="0.3">
      <c r="A1017" s="2">
        <v>64822</v>
      </c>
      <c r="B1017" s="3" t="s">
        <v>1413</v>
      </c>
      <c r="C1017" s="5" t="s">
        <v>15</v>
      </c>
      <c r="D1017" s="25">
        <v>76</v>
      </c>
      <c r="E1017" s="26">
        <v>9</v>
      </c>
      <c r="F1017" s="16">
        <v>12</v>
      </c>
      <c r="G1017" s="22">
        <v>2</v>
      </c>
      <c r="H1017" s="22">
        <v>20</v>
      </c>
      <c r="I1017" s="6">
        <v>43522</v>
      </c>
      <c r="J1017" s="7">
        <v>117</v>
      </c>
      <c r="K1017" s="8">
        <v>2018</v>
      </c>
      <c r="L1017" s="6">
        <v>43628</v>
      </c>
      <c r="M1017" s="5"/>
      <c r="N1017" s="6">
        <v>43697</v>
      </c>
      <c r="O1017" s="3"/>
      <c r="P1017" s="3" t="s">
        <v>2071</v>
      </c>
      <c r="Q1017" s="6">
        <v>43693</v>
      </c>
      <c r="R1017" s="46"/>
      <c r="S1017" s="46" t="s">
        <v>1380</v>
      </c>
      <c r="T1017" s="50" t="s">
        <v>2045</v>
      </c>
      <c r="U1017" s="21"/>
      <c r="V1017" s="260" t="s">
        <v>1551</v>
      </c>
      <c r="W1017" s="261">
        <v>43682.648229166669</v>
      </c>
      <c r="X1017" s="38" t="s">
        <v>1555</v>
      </c>
    </row>
    <row r="1018" spans="1:24" x14ac:dyDescent="0.3">
      <c r="A1018" s="2">
        <v>32487</v>
      </c>
      <c r="B1018" s="3" t="s">
        <v>1032</v>
      </c>
      <c r="C1018" s="5" t="s">
        <v>97</v>
      </c>
      <c r="D1018" s="25">
        <v>76</v>
      </c>
      <c r="E1018" s="26">
        <v>9</v>
      </c>
      <c r="F1018" s="16">
        <v>12</v>
      </c>
      <c r="G1018" s="22">
        <v>5</v>
      </c>
      <c r="H1018" s="22">
        <v>50</v>
      </c>
      <c r="I1018" s="6">
        <v>43607</v>
      </c>
      <c r="J1018" s="7">
        <v>190</v>
      </c>
      <c r="K1018" s="8">
        <v>2018</v>
      </c>
      <c r="L1018" s="6">
        <v>43726</v>
      </c>
      <c r="M1018" s="5"/>
      <c r="N1018" s="6">
        <v>43697</v>
      </c>
      <c r="O1018" s="3" t="s">
        <v>1637</v>
      </c>
      <c r="P1018" s="3" t="s">
        <v>1639</v>
      </c>
      <c r="Q1018" s="6">
        <v>43374</v>
      </c>
      <c r="R1018" s="46"/>
      <c r="S1018" s="46" t="s">
        <v>1380</v>
      </c>
      <c r="T1018" s="50" t="s">
        <v>1638</v>
      </c>
      <c r="U1018" s="21" t="s">
        <v>1560</v>
      </c>
      <c r="V1018" s="260" t="s">
        <v>1551</v>
      </c>
      <c r="W1018" s="261">
        <v>43656.711273148147</v>
      </c>
      <c r="X1018" s="38" t="s">
        <v>1555</v>
      </c>
    </row>
    <row r="1019" spans="1:24" x14ac:dyDescent="0.3">
      <c r="A1019" s="2">
        <v>32487</v>
      </c>
      <c r="B1019" s="3" t="s">
        <v>1032</v>
      </c>
      <c r="C1019" s="5" t="s">
        <v>97</v>
      </c>
      <c r="D1019" s="25">
        <v>76</v>
      </c>
      <c r="E1019" s="26">
        <v>9</v>
      </c>
      <c r="F1019" s="16">
        <v>12</v>
      </c>
      <c r="G1019" s="22">
        <v>5</v>
      </c>
      <c r="H1019" s="22">
        <v>50</v>
      </c>
      <c r="I1019" s="6">
        <v>43607</v>
      </c>
      <c r="J1019" s="7">
        <v>190</v>
      </c>
      <c r="K1019" s="8">
        <v>2018</v>
      </c>
      <c r="L1019" s="6">
        <v>43726</v>
      </c>
      <c r="M1019" s="5"/>
      <c r="N1019" s="6">
        <v>43697</v>
      </c>
      <c r="O1019" s="3" t="s">
        <v>1637</v>
      </c>
      <c r="P1019" s="3" t="s">
        <v>2071</v>
      </c>
      <c r="Q1019" s="6">
        <v>43693</v>
      </c>
      <c r="R1019" s="46"/>
      <c r="S1019" s="46" t="s">
        <v>1380</v>
      </c>
      <c r="T1019" s="50" t="s">
        <v>2045</v>
      </c>
      <c r="U1019" s="21" t="s">
        <v>1560</v>
      </c>
      <c r="V1019" s="260" t="s">
        <v>1551</v>
      </c>
      <c r="W1019" s="261">
        <v>43656.711273148147</v>
      </c>
      <c r="X1019" s="38" t="s">
        <v>1555</v>
      </c>
    </row>
    <row r="1020" spans="1:24" x14ac:dyDescent="0.3">
      <c r="A1020" s="2">
        <v>12877</v>
      </c>
      <c r="B1020" s="3" t="s">
        <v>1415</v>
      </c>
      <c r="C1020" s="5" t="s">
        <v>15</v>
      </c>
      <c r="D1020" s="25">
        <v>76</v>
      </c>
      <c r="E1020" s="26">
        <v>10</v>
      </c>
      <c r="F1020" s="16">
        <v>12</v>
      </c>
      <c r="G1020" s="22">
        <v>17</v>
      </c>
      <c r="H1020" s="22">
        <v>200</v>
      </c>
      <c r="I1020" s="6">
        <v>43519</v>
      </c>
      <c r="J1020" s="7">
        <v>117</v>
      </c>
      <c r="K1020" s="8">
        <v>2018</v>
      </c>
      <c r="L1020" s="6">
        <v>43628</v>
      </c>
      <c r="M1020" s="5"/>
      <c r="N1020" s="6">
        <v>43697</v>
      </c>
      <c r="O1020" s="3" t="s">
        <v>1556</v>
      </c>
      <c r="P1020" s="3" t="s">
        <v>2071</v>
      </c>
      <c r="Q1020" s="6">
        <v>43693</v>
      </c>
      <c r="R1020" s="46"/>
      <c r="S1020" s="46" t="s">
        <v>1380</v>
      </c>
      <c r="T1020" s="50" t="s">
        <v>2045</v>
      </c>
      <c r="U1020" s="21" t="s">
        <v>1776</v>
      </c>
      <c r="V1020" s="260" t="s">
        <v>1551</v>
      </c>
      <c r="W1020" s="261">
        <v>43656.711273148147</v>
      </c>
      <c r="X1020" s="38" t="s">
        <v>1555</v>
      </c>
    </row>
    <row r="1021" spans="1:24" x14ac:dyDescent="0.3">
      <c r="A1021" s="2">
        <v>135225</v>
      </c>
      <c r="B1021" s="3" t="s">
        <v>1039</v>
      </c>
      <c r="C1021" s="5" t="s">
        <v>15</v>
      </c>
      <c r="D1021" s="25">
        <v>76</v>
      </c>
      <c r="E1021" s="26">
        <v>10</v>
      </c>
      <c r="F1021" s="16">
        <v>12</v>
      </c>
      <c r="G1021" s="22">
        <v>21</v>
      </c>
      <c r="H1021" s="22">
        <v>250</v>
      </c>
      <c r="I1021" s="6">
        <v>43607</v>
      </c>
      <c r="J1021" s="7">
        <v>190</v>
      </c>
      <c r="K1021" s="8">
        <v>2018</v>
      </c>
      <c r="L1021" s="6">
        <v>43726</v>
      </c>
      <c r="M1021" s="5"/>
      <c r="N1021" s="6">
        <v>43697</v>
      </c>
      <c r="O1021" s="3" t="s">
        <v>1637</v>
      </c>
      <c r="P1021" s="3" t="s">
        <v>2071</v>
      </c>
      <c r="Q1021" s="6">
        <v>43693</v>
      </c>
      <c r="R1021" s="46"/>
      <c r="S1021" s="46" t="s">
        <v>1380</v>
      </c>
      <c r="T1021" s="50" t="s">
        <v>2045</v>
      </c>
      <c r="U1021" s="21" t="s">
        <v>1560</v>
      </c>
      <c r="V1021" s="260" t="s">
        <v>1551</v>
      </c>
      <c r="W1021" s="261">
        <v>43656.711273148147</v>
      </c>
      <c r="X1021" s="38" t="s">
        <v>1555</v>
      </c>
    </row>
    <row r="1022" spans="1:24" x14ac:dyDescent="0.3">
      <c r="A1022" s="2">
        <v>24204</v>
      </c>
      <c r="B1022" s="3" t="s">
        <v>1395</v>
      </c>
      <c r="C1022" s="5" t="s">
        <v>3</v>
      </c>
      <c r="D1022" s="25">
        <v>76</v>
      </c>
      <c r="E1022" s="26">
        <v>11</v>
      </c>
      <c r="F1022" s="16">
        <v>12</v>
      </c>
      <c r="G1022" s="22">
        <v>34</v>
      </c>
      <c r="H1022" s="22">
        <v>400</v>
      </c>
      <c r="I1022" s="6">
        <v>43522</v>
      </c>
      <c r="J1022" s="7">
        <v>114</v>
      </c>
      <c r="K1022" s="8">
        <v>2018</v>
      </c>
      <c r="L1022" s="6">
        <v>43623</v>
      </c>
      <c r="M1022" s="5"/>
      <c r="N1022" s="6">
        <v>43697</v>
      </c>
      <c r="O1022" s="3" t="s">
        <v>1790</v>
      </c>
      <c r="P1022" s="3" t="s">
        <v>2071</v>
      </c>
      <c r="Q1022" s="6">
        <v>43693</v>
      </c>
      <c r="R1022" s="46"/>
      <c r="S1022" s="46" t="s">
        <v>1380</v>
      </c>
      <c r="T1022" s="50" t="s">
        <v>2045</v>
      </c>
      <c r="U1022" s="21"/>
      <c r="V1022" s="260" t="s">
        <v>1551</v>
      </c>
      <c r="W1022" s="261">
        <v>43656.711273148147</v>
      </c>
      <c r="X1022" s="38" t="s">
        <v>1555</v>
      </c>
    </row>
    <row r="1023" spans="1:24" x14ac:dyDescent="0.3">
      <c r="A1023" s="2">
        <v>12857</v>
      </c>
      <c r="B1023" s="3" t="s">
        <v>1394</v>
      </c>
      <c r="C1023" s="5" t="s">
        <v>3</v>
      </c>
      <c r="D1023" s="25">
        <v>76</v>
      </c>
      <c r="E1023" s="26">
        <v>11</v>
      </c>
      <c r="F1023" s="16">
        <v>12</v>
      </c>
      <c r="G1023" s="22">
        <v>25</v>
      </c>
      <c r="H1023" s="22">
        <v>300</v>
      </c>
      <c r="I1023" s="6">
        <v>43522</v>
      </c>
      <c r="J1023" s="7">
        <v>114</v>
      </c>
      <c r="K1023" s="8">
        <v>2018</v>
      </c>
      <c r="L1023" s="6">
        <v>43623</v>
      </c>
      <c r="M1023" s="5"/>
      <c r="N1023" s="6">
        <v>43697</v>
      </c>
      <c r="O1023" s="3" t="s">
        <v>1578</v>
      </c>
      <c r="P1023" s="3" t="s">
        <v>2071</v>
      </c>
      <c r="Q1023" s="6">
        <v>43693</v>
      </c>
      <c r="R1023" s="46">
        <v>2</v>
      </c>
      <c r="S1023" s="46" t="s">
        <v>1380</v>
      </c>
      <c r="T1023" s="50" t="s">
        <v>2045</v>
      </c>
      <c r="U1023" s="21" t="s">
        <v>1560</v>
      </c>
      <c r="V1023" s="260" t="s">
        <v>1551</v>
      </c>
      <c r="W1023" s="261">
        <v>43656.711273148147</v>
      </c>
      <c r="X1023" s="38" t="s">
        <v>1555</v>
      </c>
    </row>
    <row r="1024" spans="1:24" x14ac:dyDescent="0.3">
      <c r="A1024" s="2">
        <v>12812</v>
      </c>
      <c r="B1024" s="3" t="s">
        <v>1397</v>
      </c>
      <c r="C1024" s="5" t="s">
        <v>3</v>
      </c>
      <c r="D1024" s="25">
        <v>76</v>
      </c>
      <c r="E1024" s="26">
        <v>11</v>
      </c>
      <c r="F1024" s="16">
        <v>12</v>
      </c>
      <c r="G1024" s="22">
        <v>4</v>
      </c>
      <c r="H1024" s="22">
        <v>40</v>
      </c>
      <c r="I1024" s="6">
        <v>43521</v>
      </c>
      <c r="J1024" s="7">
        <v>114</v>
      </c>
      <c r="K1024" s="8">
        <v>2018</v>
      </c>
      <c r="L1024" s="6">
        <v>43623</v>
      </c>
      <c r="M1024" s="5"/>
      <c r="N1024" s="6">
        <v>43697</v>
      </c>
      <c r="O1024" s="3" t="s">
        <v>1790</v>
      </c>
      <c r="P1024" s="3" t="s">
        <v>2071</v>
      </c>
      <c r="Q1024" s="6">
        <v>43693</v>
      </c>
      <c r="R1024" s="46">
        <v>1</v>
      </c>
      <c r="S1024" s="46" t="s">
        <v>1953</v>
      </c>
      <c r="T1024" s="50" t="s">
        <v>2045</v>
      </c>
      <c r="U1024" s="21"/>
      <c r="V1024" s="260" t="s">
        <v>1551</v>
      </c>
      <c r="W1024" s="261">
        <v>43656.711273148147</v>
      </c>
      <c r="X1024" s="38" t="s">
        <v>1555</v>
      </c>
    </row>
    <row r="1025" spans="1:24" x14ac:dyDescent="0.3">
      <c r="A1025" s="2">
        <v>12812</v>
      </c>
      <c r="B1025" s="3" t="s">
        <v>1397</v>
      </c>
      <c r="C1025" s="5" t="s">
        <v>3</v>
      </c>
      <c r="D1025" s="25">
        <v>76</v>
      </c>
      <c r="E1025" s="26">
        <v>11</v>
      </c>
      <c r="F1025" s="16">
        <v>12</v>
      </c>
      <c r="G1025" s="22">
        <v>4</v>
      </c>
      <c r="H1025" s="22">
        <v>40</v>
      </c>
      <c r="I1025" s="6">
        <v>43521</v>
      </c>
      <c r="J1025" s="7">
        <v>114</v>
      </c>
      <c r="K1025" s="8">
        <v>2018</v>
      </c>
      <c r="L1025" s="6">
        <v>43623</v>
      </c>
      <c r="M1025" s="5"/>
      <c r="N1025" s="6">
        <v>43697</v>
      </c>
      <c r="O1025" s="3" t="s">
        <v>1790</v>
      </c>
      <c r="P1025" s="3" t="s">
        <v>2071</v>
      </c>
      <c r="Q1025" s="6">
        <v>43693</v>
      </c>
      <c r="R1025" s="46"/>
      <c r="S1025" s="46" t="s">
        <v>1380</v>
      </c>
      <c r="T1025" s="50" t="s">
        <v>2045</v>
      </c>
      <c r="U1025" s="21"/>
      <c r="V1025" s="260" t="s">
        <v>1551</v>
      </c>
      <c r="W1025" s="261">
        <v>43656.711273148147</v>
      </c>
      <c r="X1025" s="38" t="s">
        <v>1555</v>
      </c>
    </row>
    <row r="1026" spans="1:24" x14ac:dyDescent="0.3">
      <c r="A1026" s="2">
        <v>12847</v>
      </c>
      <c r="B1026" s="3" t="s">
        <v>207</v>
      </c>
      <c r="C1026" s="5" t="s">
        <v>3</v>
      </c>
      <c r="D1026" s="25">
        <v>76</v>
      </c>
      <c r="E1026" s="26">
        <v>11</v>
      </c>
      <c r="F1026" s="16">
        <v>12</v>
      </c>
      <c r="G1026" s="22">
        <v>250</v>
      </c>
      <c r="H1026" s="22">
        <v>3000</v>
      </c>
      <c r="I1026" s="6">
        <v>43607</v>
      </c>
      <c r="J1026" s="7">
        <v>190</v>
      </c>
      <c r="K1026" s="8">
        <v>2018</v>
      </c>
      <c r="L1026" s="6">
        <v>43726</v>
      </c>
      <c r="M1026" s="5"/>
      <c r="N1026" s="6">
        <v>43698</v>
      </c>
      <c r="O1026" s="3" t="s">
        <v>1637</v>
      </c>
      <c r="P1026" s="3" t="s">
        <v>2071</v>
      </c>
      <c r="Q1026" s="6">
        <v>43693</v>
      </c>
      <c r="R1026" s="46"/>
      <c r="S1026" s="46" t="s">
        <v>1380</v>
      </c>
      <c r="T1026" s="50" t="s">
        <v>2045</v>
      </c>
      <c r="U1026" s="21" t="s">
        <v>1560</v>
      </c>
      <c r="V1026" s="260" t="s">
        <v>1551</v>
      </c>
      <c r="W1026" s="261">
        <v>43656.711273148147</v>
      </c>
      <c r="X1026" s="38" t="s">
        <v>1555</v>
      </c>
    </row>
    <row r="1027" spans="1:24" x14ac:dyDescent="0.3">
      <c r="A1027" s="2">
        <v>29935</v>
      </c>
      <c r="B1027" s="3" t="s">
        <v>1396</v>
      </c>
      <c r="C1027" s="5" t="s">
        <v>3</v>
      </c>
      <c r="D1027" s="25">
        <v>76</v>
      </c>
      <c r="E1027" s="26">
        <v>11</v>
      </c>
      <c r="F1027" s="16">
        <v>12</v>
      </c>
      <c r="G1027" s="22">
        <v>17</v>
      </c>
      <c r="H1027" s="22">
        <v>200</v>
      </c>
      <c r="I1027" s="6">
        <v>43522</v>
      </c>
      <c r="J1027" s="7">
        <v>114</v>
      </c>
      <c r="K1027" s="8">
        <v>2018</v>
      </c>
      <c r="L1027" s="6">
        <v>43623</v>
      </c>
      <c r="M1027" s="5"/>
      <c r="N1027" s="6">
        <v>43698</v>
      </c>
      <c r="O1027" s="3" t="s">
        <v>1790</v>
      </c>
      <c r="P1027" s="3" t="s">
        <v>2071</v>
      </c>
      <c r="Q1027" s="6">
        <v>43693</v>
      </c>
      <c r="R1027" s="46"/>
      <c r="S1027" s="46" t="s">
        <v>1380</v>
      </c>
      <c r="T1027" s="50" t="s">
        <v>2045</v>
      </c>
      <c r="U1027" s="21"/>
      <c r="V1027" s="260" t="s">
        <v>1551</v>
      </c>
      <c r="W1027" s="261">
        <v>43656.711273148147</v>
      </c>
      <c r="X1027" s="38" t="s">
        <v>1555</v>
      </c>
    </row>
    <row r="1028" spans="1:24" x14ac:dyDescent="0.3">
      <c r="A1028" s="2">
        <v>88839</v>
      </c>
      <c r="B1028" s="3" t="s">
        <v>1416</v>
      </c>
      <c r="C1028" s="5" t="s">
        <v>15</v>
      </c>
      <c r="D1028" s="25">
        <v>76</v>
      </c>
      <c r="E1028" s="26">
        <v>13</v>
      </c>
      <c r="F1028" s="16">
        <v>12</v>
      </c>
      <c r="G1028" s="22">
        <v>5</v>
      </c>
      <c r="H1028" s="107">
        <v>50</v>
      </c>
      <c r="I1028" s="6">
        <v>43522</v>
      </c>
      <c r="J1028" s="7">
        <v>117</v>
      </c>
      <c r="K1028" s="8">
        <v>2018</v>
      </c>
      <c r="L1028" s="6">
        <v>43628</v>
      </c>
      <c r="M1028" s="5"/>
      <c r="N1028" s="6">
        <v>43698</v>
      </c>
      <c r="O1028" s="3" t="s">
        <v>1582</v>
      </c>
      <c r="P1028" s="3" t="s">
        <v>2071</v>
      </c>
      <c r="Q1028" s="6">
        <v>43693</v>
      </c>
      <c r="R1028" s="46"/>
      <c r="S1028" s="46" t="s">
        <v>1380</v>
      </c>
      <c r="T1028" s="50" t="s">
        <v>2045</v>
      </c>
      <c r="U1028" s="21"/>
      <c r="V1028" s="260" t="s">
        <v>1551</v>
      </c>
      <c r="W1028" s="261">
        <v>43656.711273148147</v>
      </c>
      <c r="X1028" s="38" t="s">
        <v>1555</v>
      </c>
    </row>
    <row r="1029" spans="1:24" x14ac:dyDescent="0.3">
      <c r="A1029" s="2">
        <v>13066</v>
      </c>
      <c r="B1029" s="3" t="s">
        <v>1398</v>
      </c>
      <c r="C1029" s="5" t="s">
        <v>86</v>
      </c>
      <c r="D1029" s="25">
        <v>83</v>
      </c>
      <c r="E1029" s="26">
        <v>2</v>
      </c>
      <c r="F1029" s="16">
        <v>12</v>
      </c>
      <c r="G1029" s="22">
        <v>67</v>
      </c>
      <c r="H1029" s="22">
        <v>800</v>
      </c>
      <c r="I1029" s="6">
        <v>43522</v>
      </c>
      <c r="J1029" s="7">
        <v>114</v>
      </c>
      <c r="K1029" s="8">
        <v>2018</v>
      </c>
      <c r="L1029" s="6">
        <v>43623</v>
      </c>
      <c r="M1029" s="5"/>
      <c r="N1029" s="6">
        <v>43698</v>
      </c>
      <c r="O1029" s="3" t="s">
        <v>1790</v>
      </c>
      <c r="P1029" s="3" t="s">
        <v>1789</v>
      </c>
      <c r="Q1029" s="6">
        <v>43276</v>
      </c>
      <c r="R1029" s="46"/>
      <c r="S1029" s="46" t="s">
        <v>1380</v>
      </c>
      <c r="T1029" s="50" t="s">
        <v>1849</v>
      </c>
      <c r="U1029" s="21"/>
      <c r="V1029" s="260" t="s">
        <v>1551</v>
      </c>
      <c r="W1029" s="261">
        <v>43656.711273148147</v>
      </c>
      <c r="X1029" s="38" t="s">
        <v>1555</v>
      </c>
    </row>
    <row r="1030" spans="1:24" x14ac:dyDescent="0.3">
      <c r="A1030" s="2">
        <v>13066</v>
      </c>
      <c r="B1030" s="3" t="s">
        <v>1398</v>
      </c>
      <c r="C1030" s="5" t="s">
        <v>86</v>
      </c>
      <c r="D1030" s="25">
        <v>83</v>
      </c>
      <c r="E1030" s="26">
        <v>2</v>
      </c>
      <c r="F1030" s="16">
        <v>12</v>
      </c>
      <c r="G1030" s="22">
        <v>67</v>
      </c>
      <c r="H1030" s="22">
        <v>800</v>
      </c>
      <c r="I1030" s="6">
        <v>43522</v>
      </c>
      <c r="J1030" s="7">
        <v>114</v>
      </c>
      <c r="K1030" s="8">
        <v>2018</v>
      </c>
      <c r="L1030" s="6">
        <v>43623</v>
      </c>
      <c r="M1030" s="5"/>
      <c r="N1030" s="6">
        <v>43698</v>
      </c>
      <c r="O1030" s="3" t="s">
        <v>1790</v>
      </c>
      <c r="P1030" s="3" t="s">
        <v>2071</v>
      </c>
      <c r="Q1030" s="6">
        <v>43693</v>
      </c>
      <c r="R1030" s="46"/>
      <c r="S1030" s="46" t="s">
        <v>1380</v>
      </c>
      <c r="T1030" s="50" t="s">
        <v>2045</v>
      </c>
      <c r="U1030" s="21"/>
      <c r="V1030" s="260" t="s">
        <v>1551</v>
      </c>
      <c r="W1030" s="261">
        <v>43656.711273148147</v>
      </c>
      <c r="X1030" s="38" t="s">
        <v>1555</v>
      </c>
    </row>
    <row r="1031" spans="1:24" x14ac:dyDescent="0.3">
      <c r="A1031" s="2">
        <v>13087</v>
      </c>
      <c r="B1031" s="3" t="s">
        <v>1401</v>
      </c>
      <c r="C1031" s="5" t="s">
        <v>86</v>
      </c>
      <c r="D1031" s="25">
        <v>83</v>
      </c>
      <c r="E1031" s="26">
        <v>2</v>
      </c>
      <c r="F1031" s="16">
        <v>12</v>
      </c>
      <c r="G1031" s="22">
        <v>25</v>
      </c>
      <c r="H1031" s="22">
        <v>300</v>
      </c>
      <c r="I1031" s="6">
        <v>43522</v>
      </c>
      <c r="J1031" s="7">
        <v>114</v>
      </c>
      <c r="K1031" s="8">
        <v>2018</v>
      </c>
      <c r="L1031" s="6">
        <v>43623</v>
      </c>
      <c r="M1031" s="5"/>
      <c r="N1031" s="6">
        <v>43698</v>
      </c>
      <c r="O1031" s="3" t="s">
        <v>1790</v>
      </c>
      <c r="P1031" s="3" t="s">
        <v>1789</v>
      </c>
      <c r="Q1031" s="6">
        <v>43276</v>
      </c>
      <c r="R1031" s="46"/>
      <c r="S1031" s="46" t="s">
        <v>1380</v>
      </c>
      <c r="T1031" s="50" t="s">
        <v>1849</v>
      </c>
      <c r="U1031" s="21"/>
      <c r="V1031" s="260" t="s">
        <v>1551</v>
      </c>
      <c r="W1031" s="261">
        <v>43656.711273148147</v>
      </c>
      <c r="X1031" s="38" t="s">
        <v>1555</v>
      </c>
    </row>
    <row r="1032" spans="1:24" x14ac:dyDescent="0.3">
      <c r="A1032" s="2">
        <v>13087</v>
      </c>
      <c r="B1032" s="3" t="s">
        <v>1401</v>
      </c>
      <c r="C1032" s="5" t="s">
        <v>86</v>
      </c>
      <c r="D1032" s="25">
        <v>83</v>
      </c>
      <c r="E1032" s="26">
        <v>2</v>
      </c>
      <c r="F1032" s="16">
        <v>12</v>
      </c>
      <c r="G1032" s="22">
        <v>25</v>
      </c>
      <c r="H1032" s="22">
        <v>300</v>
      </c>
      <c r="I1032" s="6">
        <v>43522</v>
      </c>
      <c r="J1032" s="7">
        <v>114</v>
      </c>
      <c r="K1032" s="8">
        <v>2018</v>
      </c>
      <c r="L1032" s="6">
        <v>43623</v>
      </c>
      <c r="M1032" s="5"/>
      <c r="N1032" s="6">
        <v>43698</v>
      </c>
      <c r="O1032" s="3" t="s">
        <v>1790</v>
      </c>
      <c r="P1032" s="3" t="s">
        <v>2071</v>
      </c>
      <c r="Q1032" s="6">
        <v>43693</v>
      </c>
      <c r="R1032" s="46"/>
      <c r="S1032" s="46" t="s">
        <v>1380</v>
      </c>
      <c r="T1032" s="50" t="s">
        <v>2045</v>
      </c>
      <c r="U1032" s="21"/>
      <c r="V1032" s="260" t="s">
        <v>1551</v>
      </c>
      <c r="W1032" s="261">
        <v>43656.711273148147</v>
      </c>
      <c r="X1032" s="38" t="s">
        <v>1555</v>
      </c>
    </row>
    <row r="1033" spans="1:24" x14ac:dyDescent="0.3">
      <c r="A1033" s="2">
        <v>13087</v>
      </c>
      <c r="B1033" s="3" t="s">
        <v>1401</v>
      </c>
      <c r="C1033" s="5" t="s">
        <v>86</v>
      </c>
      <c r="D1033" s="25">
        <v>83</v>
      </c>
      <c r="E1033" s="26">
        <v>2</v>
      </c>
      <c r="F1033" s="16">
        <v>12</v>
      </c>
      <c r="G1033" s="22">
        <v>25</v>
      </c>
      <c r="H1033" s="22">
        <v>300</v>
      </c>
      <c r="I1033" s="6">
        <v>43522</v>
      </c>
      <c r="J1033" s="7">
        <v>114</v>
      </c>
      <c r="K1033" s="8">
        <v>2018</v>
      </c>
      <c r="L1033" s="6">
        <v>43623</v>
      </c>
      <c r="M1033" s="5"/>
      <c r="N1033" s="6">
        <v>43698</v>
      </c>
      <c r="O1033" s="3" t="s">
        <v>1790</v>
      </c>
      <c r="P1033" s="3" t="s">
        <v>2071</v>
      </c>
      <c r="Q1033" s="6">
        <v>43693</v>
      </c>
      <c r="R1033" s="46"/>
      <c r="S1033" s="46" t="s">
        <v>1380</v>
      </c>
      <c r="T1033" s="50" t="s">
        <v>2045</v>
      </c>
      <c r="U1033" s="21"/>
      <c r="V1033" s="260" t="s">
        <v>1551</v>
      </c>
      <c r="W1033" s="261">
        <v>43698.394641203704</v>
      </c>
      <c r="X1033" s="38" t="s">
        <v>1555</v>
      </c>
    </row>
    <row r="1034" spans="1:24" x14ac:dyDescent="0.3">
      <c r="A1034" s="2">
        <v>13088</v>
      </c>
      <c r="B1034" s="3" t="s">
        <v>1399</v>
      </c>
      <c r="C1034" s="5" t="s">
        <v>86</v>
      </c>
      <c r="D1034" s="25">
        <v>83</v>
      </c>
      <c r="E1034" s="26">
        <v>2</v>
      </c>
      <c r="F1034" s="16">
        <v>12</v>
      </c>
      <c r="G1034" s="22">
        <v>25</v>
      </c>
      <c r="H1034" s="22">
        <v>300</v>
      </c>
      <c r="I1034" s="6">
        <v>43522</v>
      </c>
      <c r="J1034" s="7">
        <v>114</v>
      </c>
      <c r="K1034" s="8">
        <v>2018</v>
      </c>
      <c r="L1034" s="6">
        <v>43623</v>
      </c>
      <c r="M1034" s="5"/>
      <c r="N1034" s="6">
        <v>43698</v>
      </c>
      <c r="O1034" s="3" t="s">
        <v>1790</v>
      </c>
      <c r="P1034" s="3" t="s">
        <v>1789</v>
      </c>
      <c r="Q1034" s="6">
        <v>43276</v>
      </c>
      <c r="R1034" s="46"/>
      <c r="S1034" s="46" t="s">
        <v>1380</v>
      </c>
      <c r="T1034" s="50" t="s">
        <v>1849</v>
      </c>
      <c r="U1034" s="21"/>
      <c r="V1034" s="260" t="s">
        <v>1551</v>
      </c>
      <c r="W1034" s="261">
        <v>43656.711273148147</v>
      </c>
      <c r="X1034" s="38" t="s">
        <v>1555</v>
      </c>
    </row>
    <row r="1035" spans="1:24" x14ac:dyDescent="0.3">
      <c r="A1035" s="2">
        <v>13088</v>
      </c>
      <c r="B1035" s="3" t="s">
        <v>1399</v>
      </c>
      <c r="C1035" s="5" t="s">
        <v>86</v>
      </c>
      <c r="D1035" s="25">
        <v>83</v>
      </c>
      <c r="E1035" s="26">
        <v>2</v>
      </c>
      <c r="F1035" s="16">
        <v>12</v>
      </c>
      <c r="G1035" s="22">
        <v>25</v>
      </c>
      <c r="H1035" s="22">
        <v>300</v>
      </c>
      <c r="I1035" s="6">
        <v>43522</v>
      </c>
      <c r="J1035" s="7">
        <v>114</v>
      </c>
      <c r="K1035" s="8">
        <v>2018</v>
      </c>
      <c r="L1035" s="6">
        <v>43623</v>
      </c>
      <c r="M1035" s="5"/>
      <c r="N1035" s="6">
        <v>43698</v>
      </c>
      <c r="O1035" s="3" t="s">
        <v>1790</v>
      </c>
      <c r="P1035" s="3" t="s">
        <v>2071</v>
      </c>
      <c r="Q1035" s="6">
        <v>43693</v>
      </c>
      <c r="R1035" s="46"/>
      <c r="S1035" s="46" t="s">
        <v>1380</v>
      </c>
      <c r="T1035" s="50" t="s">
        <v>2045</v>
      </c>
      <c r="U1035" s="21"/>
      <c r="V1035" s="260" t="s">
        <v>1551</v>
      </c>
      <c r="W1035" s="261">
        <v>43656.711273148147</v>
      </c>
      <c r="X1035" s="38" t="s">
        <v>1555</v>
      </c>
    </row>
    <row r="1036" spans="1:24" x14ac:dyDescent="0.3">
      <c r="A1036" s="2">
        <v>13101</v>
      </c>
      <c r="B1036" s="3" t="s">
        <v>1431</v>
      </c>
      <c r="C1036" s="5" t="s">
        <v>86</v>
      </c>
      <c r="D1036" s="25">
        <v>83</v>
      </c>
      <c r="E1036" s="26">
        <v>2</v>
      </c>
      <c r="F1036" s="16">
        <v>12</v>
      </c>
      <c r="G1036" s="22">
        <v>17</v>
      </c>
      <c r="H1036" s="22">
        <v>200</v>
      </c>
      <c r="I1036" s="6">
        <v>43522</v>
      </c>
      <c r="J1036" s="7">
        <v>0</v>
      </c>
      <c r="K1036" s="8">
        <v>0</v>
      </c>
      <c r="L1036" s="6"/>
      <c r="M1036" s="5"/>
      <c r="N1036" s="6">
        <v>43698</v>
      </c>
      <c r="O1036" s="3"/>
      <c r="P1036" s="3" t="s">
        <v>1789</v>
      </c>
      <c r="Q1036" s="6">
        <v>43276</v>
      </c>
      <c r="R1036" s="46"/>
      <c r="S1036" s="46" t="s">
        <v>1380</v>
      </c>
      <c r="T1036" s="50" t="s">
        <v>1849</v>
      </c>
      <c r="U1036" s="21"/>
      <c r="V1036" s="260" t="s">
        <v>1551</v>
      </c>
      <c r="W1036" s="261">
        <v>43656.711273148147</v>
      </c>
      <c r="X1036" s="38" t="s">
        <v>1555</v>
      </c>
    </row>
    <row r="1037" spans="1:24" x14ac:dyDescent="0.3">
      <c r="A1037" s="2">
        <v>13101</v>
      </c>
      <c r="B1037" s="3" t="s">
        <v>1431</v>
      </c>
      <c r="C1037" s="5" t="s">
        <v>86</v>
      </c>
      <c r="D1037" s="25">
        <v>83</v>
      </c>
      <c r="E1037" s="26">
        <v>2</v>
      </c>
      <c r="F1037" s="16">
        <v>12</v>
      </c>
      <c r="G1037" s="22">
        <v>17</v>
      </c>
      <c r="H1037" s="22">
        <v>200</v>
      </c>
      <c r="I1037" s="6">
        <v>43522</v>
      </c>
      <c r="J1037" s="7">
        <v>0</v>
      </c>
      <c r="K1037" s="8">
        <v>0</v>
      </c>
      <c r="L1037" s="6"/>
      <c r="M1037" s="5"/>
      <c r="N1037" s="6">
        <v>43698</v>
      </c>
      <c r="O1037" s="3"/>
      <c r="P1037" s="3" t="s">
        <v>2071</v>
      </c>
      <c r="Q1037" s="6">
        <v>43693</v>
      </c>
      <c r="R1037" s="46"/>
      <c r="S1037" s="46" t="s">
        <v>1380</v>
      </c>
      <c r="T1037" s="50" t="s">
        <v>2045</v>
      </c>
      <c r="U1037" s="21"/>
      <c r="V1037" s="260" t="s">
        <v>1551</v>
      </c>
      <c r="W1037" s="261">
        <v>43656.711273148147</v>
      </c>
      <c r="X1037" s="38" t="s">
        <v>1555</v>
      </c>
    </row>
    <row r="1038" spans="1:24" x14ac:dyDescent="0.3">
      <c r="A1038" s="2">
        <v>13218</v>
      </c>
      <c r="B1038" s="3" t="s">
        <v>1402</v>
      </c>
      <c r="C1038" s="5" t="s">
        <v>86</v>
      </c>
      <c r="D1038" s="25">
        <v>83</v>
      </c>
      <c r="E1038" s="26">
        <v>2</v>
      </c>
      <c r="F1038" s="16">
        <v>12</v>
      </c>
      <c r="G1038" s="22">
        <v>42</v>
      </c>
      <c r="H1038" s="22">
        <v>500</v>
      </c>
      <c r="I1038" s="6">
        <v>43522</v>
      </c>
      <c r="J1038" s="7">
        <v>114</v>
      </c>
      <c r="K1038" s="8">
        <v>2018</v>
      </c>
      <c r="L1038" s="6">
        <v>43623</v>
      </c>
      <c r="M1038" s="5"/>
      <c r="N1038" s="6">
        <v>43698</v>
      </c>
      <c r="O1038" s="3" t="s">
        <v>1790</v>
      </c>
      <c r="P1038" s="3" t="s">
        <v>1789</v>
      </c>
      <c r="Q1038" s="6">
        <v>43276</v>
      </c>
      <c r="R1038" s="46">
        <v>10</v>
      </c>
      <c r="S1038" s="46" t="s">
        <v>1380</v>
      </c>
      <c r="T1038" s="50" t="s">
        <v>1849</v>
      </c>
      <c r="U1038" s="21"/>
      <c r="V1038" s="260" t="s">
        <v>1551</v>
      </c>
      <c r="W1038" s="261">
        <v>43656.711273148147</v>
      </c>
      <c r="X1038" s="38" t="s">
        <v>1555</v>
      </c>
    </row>
    <row r="1039" spans="1:24" x14ac:dyDescent="0.3">
      <c r="A1039" s="2">
        <v>13218</v>
      </c>
      <c r="B1039" s="3" t="s">
        <v>1402</v>
      </c>
      <c r="C1039" s="5" t="s">
        <v>86</v>
      </c>
      <c r="D1039" s="25">
        <v>83</v>
      </c>
      <c r="E1039" s="26">
        <v>2</v>
      </c>
      <c r="F1039" s="16">
        <v>12</v>
      </c>
      <c r="G1039" s="22">
        <v>42</v>
      </c>
      <c r="H1039" s="22">
        <v>500</v>
      </c>
      <c r="I1039" s="6">
        <v>43522</v>
      </c>
      <c r="J1039" s="7">
        <v>114</v>
      </c>
      <c r="K1039" s="8">
        <v>2018</v>
      </c>
      <c r="L1039" s="6">
        <v>43623</v>
      </c>
      <c r="M1039" s="5"/>
      <c r="N1039" s="6">
        <v>43698</v>
      </c>
      <c r="O1039" s="3" t="s">
        <v>1790</v>
      </c>
      <c r="P1039" s="3" t="s">
        <v>2071</v>
      </c>
      <c r="Q1039" s="6">
        <v>43693</v>
      </c>
      <c r="R1039" s="46"/>
      <c r="S1039" s="46" t="s">
        <v>1380</v>
      </c>
      <c r="T1039" s="50" t="s">
        <v>2045</v>
      </c>
      <c r="U1039" s="21"/>
      <c r="V1039" s="260" t="s">
        <v>1551</v>
      </c>
      <c r="W1039" s="261">
        <v>43656.711273148147</v>
      </c>
      <c r="X1039" s="38" t="s">
        <v>1555</v>
      </c>
    </row>
    <row r="1040" spans="1:24" x14ac:dyDescent="0.3">
      <c r="A1040" s="2">
        <v>17662</v>
      </c>
      <c r="B1040" s="3" t="s">
        <v>856</v>
      </c>
      <c r="C1040" s="5" t="s">
        <v>86</v>
      </c>
      <c r="D1040" s="25">
        <v>83</v>
      </c>
      <c r="E1040" s="26">
        <v>2</v>
      </c>
      <c r="F1040" s="16">
        <v>12</v>
      </c>
      <c r="G1040" s="22">
        <v>34</v>
      </c>
      <c r="H1040" s="22">
        <v>400</v>
      </c>
      <c r="I1040" s="6">
        <v>43522</v>
      </c>
      <c r="J1040" s="7">
        <v>114</v>
      </c>
      <c r="K1040" s="8">
        <v>2018</v>
      </c>
      <c r="L1040" s="6">
        <v>43623</v>
      </c>
      <c r="M1040" s="5"/>
      <c r="N1040" s="6">
        <v>43698</v>
      </c>
      <c r="O1040" s="3" t="s">
        <v>1346</v>
      </c>
      <c r="P1040" s="3" t="s">
        <v>1789</v>
      </c>
      <c r="Q1040" s="6">
        <v>43276</v>
      </c>
      <c r="R1040" s="46"/>
      <c r="S1040" s="46" t="s">
        <v>1380</v>
      </c>
      <c r="T1040" s="50" t="s">
        <v>1849</v>
      </c>
      <c r="U1040" s="21" t="s">
        <v>1380</v>
      </c>
      <c r="V1040" s="260" t="s">
        <v>1551</v>
      </c>
      <c r="W1040" s="261">
        <v>43656.711273148147</v>
      </c>
      <c r="X1040" s="38" t="s">
        <v>1555</v>
      </c>
    </row>
    <row r="1041" spans="1:24" x14ac:dyDescent="0.3">
      <c r="A1041" s="2">
        <v>17662</v>
      </c>
      <c r="B1041" s="3" t="s">
        <v>856</v>
      </c>
      <c r="C1041" s="5" t="s">
        <v>86</v>
      </c>
      <c r="D1041" s="25">
        <v>83</v>
      </c>
      <c r="E1041" s="26">
        <v>2</v>
      </c>
      <c r="F1041" s="16">
        <v>12</v>
      </c>
      <c r="G1041" s="22">
        <v>34</v>
      </c>
      <c r="H1041" s="22">
        <v>400</v>
      </c>
      <c r="I1041" s="6">
        <v>43522</v>
      </c>
      <c r="J1041" s="7">
        <v>114</v>
      </c>
      <c r="K1041" s="8">
        <v>2018</v>
      </c>
      <c r="L1041" s="6">
        <v>43623</v>
      </c>
      <c r="M1041" s="5"/>
      <c r="N1041" s="6">
        <v>43698</v>
      </c>
      <c r="O1041" s="3" t="s">
        <v>1346</v>
      </c>
      <c r="P1041" s="3" t="s">
        <v>2071</v>
      </c>
      <c r="Q1041" s="6">
        <v>43693</v>
      </c>
      <c r="R1041" s="46"/>
      <c r="S1041" s="46" t="s">
        <v>1380</v>
      </c>
      <c r="T1041" s="50" t="s">
        <v>2045</v>
      </c>
      <c r="U1041" s="21" t="s">
        <v>1380</v>
      </c>
      <c r="V1041" s="260" t="s">
        <v>1551</v>
      </c>
      <c r="W1041" s="261">
        <v>43656.711273148147</v>
      </c>
      <c r="X1041" s="38" t="s">
        <v>1555</v>
      </c>
    </row>
    <row r="1042" spans="1:24" x14ac:dyDescent="0.3">
      <c r="A1042" s="2">
        <v>17663</v>
      </c>
      <c r="B1042" s="3" t="s">
        <v>1432</v>
      </c>
      <c r="C1042" s="5" t="s">
        <v>86</v>
      </c>
      <c r="D1042" s="25">
        <v>83</v>
      </c>
      <c r="E1042" s="26">
        <v>2</v>
      </c>
      <c r="F1042" s="16">
        <v>12</v>
      </c>
      <c r="G1042" s="22">
        <v>34</v>
      </c>
      <c r="H1042" s="22">
        <v>400</v>
      </c>
      <c r="I1042" s="6">
        <v>43522</v>
      </c>
      <c r="J1042" s="7">
        <v>0</v>
      </c>
      <c r="K1042" s="8">
        <v>0</v>
      </c>
      <c r="L1042" s="6"/>
      <c r="M1042" s="5"/>
      <c r="N1042" s="6">
        <v>43698</v>
      </c>
      <c r="O1042" s="3" t="s">
        <v>1790</v>
      </c>
      <c r="P1042" s="3" t="s">
        <v>1842</v>
      </c>
      <c r="Q1042" s="6">
        <v>43651</v>
      </c>
      <c r="R1042" s="46">
        <v>10</v>
      </c>
      <c r="S1042" s="46" t="s">
        <v>1953</v>
      </c>
      <c r="T1042" s="50" t="s">
        <v>1895</v>
      </c>
      <c r="U1042" s="21" t="s">
        <v>1843</v>
      </c>
      <c r="V1042" s="260" t="s">
        <v>1551</v>
      </c>
      <c r="W1042" s="261">
        <v>43657.64949074074</v>
      </c>
      <c r="X1042" s="38" t="s">
        <v>1555</v>
      </c>
    </row>
    <row r="1043" spans="1:24" x14ac:dyDescent="0.3">
      <c r="A1043" s="2">
        <v>17663</v>
      </c>
      <c r="B1043" s="3" t="s">
        <v>1432</v>
      </c>
      <c r="C1043" s="5" t="s">
        <v>86</v>
      </c>
      <c r="D1043" s="25">
        <v>83</v>
      </c>
      <c r="E1043" s="26">
        <v>2</v>
      </c>
      <c r="F1043" s="16">
        <v>12</v>
      </c>
      <c r="G1043" s="22">
        <v>34</v>
      </c>
      <c r="H1043" s="22">
        <v>400</v>
      </c>
      <c r="I1043" s="6">
        <v>43522</v>
      </c>
      <c r="J1043" s="7">
        <v>0</v>
      </c>
      <c r="K1043" s="8">
        <v>0</v>
      </c>
      <c r="L1043" s="6"/>
      <c r="M1043" s="5"/>
      <c r="N1043" s="6">
        <v>43698</v>
      </c>
      <c r="O1043" s="3" t="s">
        <v>1790</v>
      </c>
      <c r="P1043" s="3" t="s">
        <v>2071</v>
      </c>
      <c r="Q1043" s="6">
        <v>43693</v>
      </c>
      <c r="R1043" s="46"/>
      <c r="S1043" s="46" t="s">
        <v>1380</v>
      </c>
      <c r="T1043" s="50" t="s">
        <v>2045</v>
      </c>
      <c r="U1043" s="21" t="s">
        <v>1843</v>
      </c>
      <c r="V1043" s="260" t="s">
        <v>1551</v>
      </c>
      <c r="W1043" s="261">
        <v>43657.64949074074</v>
      </c>
      <c r="X1043" s="38" t="s">
        <v>1555</v>
      </c>
    </row>
    <row r="1044" spans="1:24" x14ac:dyDescent="0.3">
      <c r="A1044" s="2">
        <v>17696</v>
      </c>
      <c r="B1044" s="3" t="s">
        <v>1403</v>
      </c>
      <c r="C1044" s="5" t="s">
        <v>86</v>
      </c>
      <c r="D1044" s="25">
        <v>83</v>
      </c>
      <c r="E1044" s="26">
        <v>2</v>
      </c>
      <c r="F1044" s="16">
        <v>12</v>
      </c>
      <c r="G1044" s="22">
        <v>17</v>
      </c>
      <c r="H1044" s="22">
        <v>200</v>
      </c>
      <c r="I1044" s="6">
        <v>43522</v>
      </c>
      <c r="J1044" s="7">
        <v>114</v>
      </c>
      <c r="K1044" s="8">
        <v>2018</v>
      </c>
      <c r="L1044" s="6">
        <v>43623</v>
      </c>
      <c r="M1044" s="5"/>
      <c r="N1044" s="6">
        <v>43698</v>
      </c>
      <c r="O1044" s="3" t="s">
        <v>1790</v>
      </c>
      <c r="P1044" s="3" t="s">
        <v>1789</v>
      </c>
      <c r="Q1044" s="6">
        <v>43276</v>
      </c>
      <c r="R1044" s="46"/>
      <c r="S1044" s="46" t="s">
        <v>1380</v>
      </c>
      <c r="T1044" s="50" t="s">
        <v>1849</v>
      </c>
      <c r="U1044" s="21"/>
      <c r="V1044" s="260" t="s">
        <v>1551</v>
      </c>
      <c r="W1044" s="261">
        <v>43656.711273148147</v>
      </c>
      <c r="X1044" s="38" t="s">
        <v>1555</v>
      </c>
    </row>
    <row r="1045" spans="1:24" x14ac:dyDescent="0.3">
      <c r="A1045" s="2">
        <v>17696</v>
      </c>
      <c r="B1045" s="3" t="s">
        <v>1403</v>
      </c>
      <c r="C1045" s="5" t="s">
        <v>86</v>
      </c>
      <c r="D1045" s="25">
        <v>83</v>
      </c>
      <c r="E1045" s="26">
        <v>2</v>
      </c>
      <c r="F1045" s="16">
        <v>12</v>
      </c>
      <c r="G1045" s="22">
        <v>17</v>
      </c>
      <c r="H1045" s="22">
        <v>200</v>
      </c>
      <c r="I1045" s="6">
        <v>43522</v>
      </c>
      <c r="J1045" s="7">
        <v>114</v>
      </c>
      <c r="K1045" s="8">
        <v>2018</v>
      </c>
      <c r="L1045" s="6">
        <v>43623</v>
      </c>
      <c r="M1045" s="5"/>
      <c r="N1045" s="6">
        <v>43698</v>
      </c>
      <c r="O1045" s="3" t="s">
        <v>1790</v>
      </c>
      <c r="P1045" s="3" t="s">
        <v>2071</v>
      </c>
      <c r="Q1045" s="6">
        <v>43693</v>
      </c>
      <c r="R1045" s="46"/>
      <c r="S1045" s="46" t="s">
        <v>1380</v>
      </c>
      <c r="T1045" s="50" t="s">
        <v>2045</v>
      </c>
      <c r="U1045" s="21"/>
      <c r="V1045" s="260" t="s">
        <v>1551</v>
      </c>
      <c r="W1045" s="261">
        <v>43656.711273148147</v>
      </c>
      <c r="X1045" s="38" t="s">
        <v>1555</v>
      </c>
    </row>
    <row r="1046" spans="1:24" x14ac:dyDescent="0.3">
      <c r="A1046" s="2">
        <v>17698</v>
      </c>
      <c r="B1046" s="3" t="s">
        <v>857</v>
      </c>
      <c r="C1046" s="5" t="s">
        <v>86</v>
      </c>
      <c r="D1046" s="25">
        <v>83</v>
      </c>
      <c r="E1046" s="26">
        <v>2</v>
      </c>
      <c r="F1046" s="16">
        <v>12</v>
      </c>
      <c r="G1046" s="22">
        <v>44</v>
      </c>
      <c r="H1046" s="22">
        <v>520</v>
      </c>
      <c r="I1046" s="6">
        <v>43522</v>
      </c>
      <c r="J1046" s="7">
        <v>114</v>
      </c>
      <c r="K1046" s="8">
        <v>2018</v>
      </c>
      <c r="L1046" s="6">
        <v>43623</v>
      </c>
      <c r="M1046" s="5"/>
      <c r="N1046" s="6">
        <v>43698</v>
      </c>
      <c r="O1046" s="3" t="s">
        <v>1578</v>
      </c>
      <c r="P1046" s="3" t="s">
        <v>1789</v>
      </c>
      <c r="Q1046" s="6">
        <v>43276</v>
      </c>
      <c r="R1046" s="46"/>
      <c r="S1046" s="46" t="s">
        <v>1380</v>
      </c>
      <c r="T1046" s="50" t="s">
        <v>1849</v>
      </c>
      <c r="U1046" s="21" t="s">
        <v>1560</v>
      </c>
      <c r="V1046" s="260" t="s">
        <v>1551</v>
      </c>
      <c r="W1046" s="261">
        <v>43656.711273148147</v>
      </c>
      <c r="X1046" s="38" t="s">
        <v>1555</v>
      </c>
    </row>
    <row r="1047" spans="1:24" x14ac:dyDescent="0.3">
      <c r="A1047" s="2">
        <v>17698</v>
      </c>
      <c r="B1047" s="3" t="s">
        <v>857</v>
      </c>
      <c r="C1047" s="5" t="s">
        <v>86</v>
      </c>
      <c r="D1047" s="25">
        <v>83</v>
      </c>
      <c r="E1047" s="26">
        <v>2</v>
      </c>
      <c r="F1047" s="16">
        <v>12</v>
      </c>
      <c r="G1047" s="22">
        <v>44</v>
      </c>
      <c r="H1047" s="22">
        <v>520</v>
      </c>
      <c r="I1047" s="6">
        <v>43522</v>
      </c>
      <c r="J1047" s="7">
        <v>114</v>
      </c>
      <c r="K1047" s="8">
        <v>2018</v>
      </c>
      <c r="L1047" s="6">
        <v>43623</v>
      </c>
      <c r="M1047" s="5"/>
      <c r="N1047" s="6">
        <v>43698</v>
      </c>
      <c r="O1047" s="3" t="s">
        <v>1578</v>
      </c>
      <c r="P1047" s="3" t="s">
        <v>2071</v>
      </c>
      <c r="Q1047" s="6">
        <v>43693</v>
      </c>
      <c r="R1047" s="46"/>
      <c r="S1047" s="46" t="s">
        <v>1380</v>
      </c>
      <c r="T1047" s="50" t="s">
        <v>2045</v>
      </c>
      <c r="U1047" s="21" t="s">
        <v>1560</v>
      </c>
      <c r="V1047" s="260" t="s">
        <v>1551</v>
      </c>
      <c r="W1047" s="261">
        <v>43656.711273148147</v>
      </c>
      <c r="X1047" s="38" t="s">
        <v>1555</v>
      </c>
    </row>
    <row r="1048" spans="1:24" x14ac:dyDescent="0.3">
      <c r="A1048" s="2">
        <v>35550</v>
      </c>
      <c r="B1048" s="3" t="s">
        <v>1400</v>
      </c>
      <c r="C1048" s="5" t="s">
        <v>86</v>
      </c>
      <c r="D1048" s="25">
        <v>83</v>
      </c>
      <c r="E1048" s="26">
        <v>2</v>
      </c>
      <c r="F1048" s="16">
        <v>12</v>
      </c>
      <c r="G1048" s="22">
        <v>25</v>
      </c>
      <c r="H1048" s="22">
        <v>300</v>
      </c>
      <c r="I1048" s="6">
        <v>43522</v>
      </c>
      <c r="J1048" s="7">
        <v>114</v>
      </c>
      <c r="K1048" s="8">
        <v>2018</v>
      </c>
      <c r="L1048" s="6">
        <v>43623</v>
      </c>
      <c r="M1048" s="5"/>
      <c r="N1048" s="6">
        <v>43698</v>
      </c>
      <c r="O1048" s="3" t="s">
        <v>1790</v>
      </c>
      <c r="P1048" s="3" t="s">
        <v>1789</v>
      </c>
      <c r="Q1048" s="6">
        <v>43276</v>
      </c>
      <c r="R1048" s="46">
        <v>18</v>
      </c>
      <c r="S1048" s="46" t="s">
        <v>1380</v>
      </c>
      <c r="T1048" s="50" t="s">
        <v>1849</v>
      </c>
      <c r="U1048" s="21"/>
      <c r="V1048" s="260" t="s">
        <v>1551</v>
      </c>
      <c r="W1048" s="261">
        <v>43656.711273148147</v>
      </c>
      <c r="X1048" s="38" t="s">
        <v>1555</v>
      </c>
    </row>
    <row r="1049" spans="1:24" x14ac:dyDescent="0.3">
      <c r="A1049" s="2">
        <v>35550</v>
      </c>
      <c r="B1049" s="3" t="s">
        <v>1400</v>
      </c>
      <c r="C1049" s="5" t="s">
        <v>86</v>
      </c>
      <c r="D1049" s="25">
        <v>83</v>
      </c>
      <c r="E1049" s="26">
        <v>2</v>
      </c>
      <c r="F1049" s="16">
        <v>12</v>
      </c>
      <c r="G1049" s="22">
        <v>25</v>
      </c>
      <c r="H1049" s="22">
        <v>300</v>
      </c>
      <c r="I1049" s="6">
        <v>43522</v>
      </c>
      <c r="J1049" s="7">
        <v>114</v>
      </c>
      <c r="K1049" s="8">
        <v>2018</v>
      </c>
      <c r="L1049" s="6">
        <v>43623</v>
      </c>
      <c r="M1049" s="5"/>
      <c r="N1049" s="6">
        <v>43698</v>
      </c>
      <c r="O1049" s="3" t="s">
        <v>1790</v>
      </c>
      <c r="P1049" s="3" t="s">
        <v>2071</v>
      </c>
      <c r="Q1049" s="6">
        <v>43693</v>
      </c>
      <c r="R1049" s="46"/>
      <c r="S1049" s="46" t="s">
        <v>1380</v>
      </c>
      <c r="T1049" s="50" t="s">
        <v>2045</v>
      </c>
      <c r="U1049" s="21"/>
      <c r="V1049" s="260" t="s">
        <v>1551</v>
      </c>
      <c r="W1049" s="261">
        <v>43656.711273148147</v>
      </c>
      <c r="X1049" s="38" t="s">
        <v>1555</v>
      </c>
    </row>
    <row r="1050" spans="1:24" x14ac:dyDescent="0.3">
      <c r="A1050" s="2">
        <v>35554</v>
      </c>
      <c r="B1050" s="3" t="s">
        <v>1404</v>
      </c>
      <c r="C1050" s="5" t="s">
        <v>86</v>
      </c>
      <c r="D1050" s="25">
        <v>83</v>
      </c>
      <c r="E1050" s="26">
        <v>2</v>
      </c>
      <c r="F1050" s="16">
        <v>12</v>
      </c>
      <c r="G1050" s="22">
        <v>17</v>
      </c>
      <c r="H1050" s="22">
        <v>200</v>
      </c>
      <c r="I1050" s="6">
        <v>43522</v>
      </c>
      <c r="J1050" s="7">
        <v>114</v>
      </c>
      <c r="K1050" s="8">
        <v>2018</v>
      </c>
      <c r="L1050" s="6">
        <v>43623</v>
      </c>
      <c r="M1050" s="5"/>
      <c r="N1050" s="6">
        <v>43698</v>
      </c>
      <c r="O1050" s="3" t="s">
        <v>1869</v>
      </c>
      <c r="P1050" s="3" t="s">
        <v>1789</v>
      </c>
      <c r="Q1050" s="6">
        <v>43276</v>
      </c>
      <c r="R1050" s="46"/>
      <c r="S1050" s="46" t="s">
        <v>1380</v>
      </c>
      <c r="T1050" s="50" t="s">
        <v>1849</v>
      </c>
      <c r="U1050" s="21"/>
      <c r="V1050" s="260" t="s">
        <v>1551</v>
      </c>
      <c r="W1050" s="261">
        <v>43656.711273148147</v>
      </c>
      <c r="X1050" s="38" t="s">
        <v>1555</v>
      </c>
    </row>
    <row r="1051" spans="1:24" x14ac:dyDescent="0.3">
      <c r="A1051" s="2">
        <v>35554</v>
      </c>
      <c r="B1051" s="3" t="s">
        <v>1404</v>
      </c>
      <c r="C1051" s="5" t="s">
        <v>86</v>
      </c>
      <c r="D1051" s="25">
        <v>83</v>
      </c>
      <c r="E1051" s="26">
        <v>2</v>
      </c>
      <c r="F1051" s="16">
        <v>12</v>
      </c>
      <c r="G1051" s="22">
        <v>17</v>
      </c>
      <c r="H1051" s="118">
        <v>200</v>
      </c>
      <c r="I1051" s="6">
        <v>43522</v>
      </c>
      <c r="J1051" s="7">
        <v>114</v>
      </c>
      <c r="K1051" s="8">
        <v>2018</v>
      </c>
      <c r="L1051" s="6">
        <v>43623</v>
      </c>
      <c r="M1051" s="5"/>
      <c r="N1051" s="6">
        <v>43698</v>
      </c>
      <c r="O1051" s="3" t="s">
        <v>1869</v>
      </c>
      <c r="P1051" s="3" t="s">
        <v>2071</v>
      </c>
      <c r="Q1051" s="6">
        <v>43693</v>
      </c>
      <c r="R1051" s="46"/>
      <c r="S1051" s="46" t="s">
        <v>1380</v>
      </c>
      <c r="T1051" s="50" t="s">
        <v>2045</v>
      </c>
      <c r="U1051" s="21"/>
      <c r="V1051" s="260" t="s">
        <v>1551</v>
      </c>
      <c r="W1051" s="261">
        <v>43656.711273148147</v>
      </c>
      <c r="X1051" s="38" t="s">
        <v>1555</v>
      </c>
    </row>
    <row r="1052" spans="1:24" x14ac:dyDescent="0.3">
      <c r="A1052" s="2">
        <v>35555</v>
      </c>
      <c r="B1052" s="3" t="s">
        <v>1405</v>
      </c>
      <c r="C1052" s="5" t="s">
        <v>86</v>
      </c>
      <c r="D1052" s="25">
        <v>83</v>
      </c>
      <c r="E1052" s="26">
        <v>2</v>
      </c>
      <c r="F1052" s="16">
        <v>12</v>
      </c>
      <c r="G1052" s="22">
        <v>17</v>
      </c>
      <c r="H1052" s="118">
        <v>200</v>
      </c>
      <c r="I1052" s="6">
        <v>43522</v>
      </c>
      <c r="J1052" s="7">
        <v>114</v>
      </c>
      <c r="K1052" s="8">
        <v>2018</v>
      </c>
      <c r="L1052" s="6">
        <v>43623</v>
      </c>
      <c r="M1052" s="5"/>
      <c r="N1052" s="6">
        <v>43698</v>
      </c>
      <c r="O1052" s="3" t="s">
        <v>1869</v>
      </c>
      <c r="P1052" s="3" t="s">
        <v>1789</v>
      </c>
      <c r="Q1052" s="6">
        <v>43276</v>
      </c>
      <c r="R1052" s="46"/>
      <c r="S1052" s="46" t="s">
        <v>1380</v>
      </c>
      <c r="T1052" s="50" t="s">
        <v>1849</v>
      </c>
      <c r="U1052" s="21"/>
      <c r="V1052" s="260" t="s">
        <v>1551</v>
      </c>
      <c r="W1052" s="261">
        <v>43656.711273148147</v>
      </c>
      <c r="X1052" s="38" t="s">
        <v>1555</v>
      </c>
    </row>
    <row r="1053" spans="1:24" x14ac:dyDescent="0.3">
      <c r="A1053" s="2">
        <v>35555</v>
      </c>
      <c r="B1053" s="3" t="s">
        <v>1405</v>
      </c>
      <c r="C1053" s="5" t="s">
        <v>86</v>
      </c>
      <c r="D1053" s="25">
        <v>83</v>
      </c>
      <c r="E1053" s="26">
        <v>2</v>
      </c>
      <c r="F1053" s="16">
        <v>12</v>
      </c>
      <c r="G1053" s="22">
        <v>17</v>
      </c>
      <c r="H1053" s="118">
        <v>200</v>
      </c>
      <c r="I1053" s="6">
        <v>43522</v>
      </c>
      <c r="J1053" s="7">
        <v>114</v>
      </c>
      <c r="K1053" s="8">
        <v>2018</v>
      </c>
      <c r="L1053" s="6">
        <v>43623</v>
      </c>
      <c r="M1053" s="5"/>
      <c r="N1053" s="6">
        <v>43698</v>
      </c>
      <c r="O1053" s="3" t="s">
        <v>1869</v>
      </c>
      <c r="P1053" s="3" t="s">
        <v>2071</v>
      </c>
      <c r="Q1053" s="6">
        <v>43693</v>
      </c>
      <c r="R1053" s="46"/>
      <c r="S1053" s="46" t="s">
        <v>1380</v>
      </c>
      <c r="T1053" s="50" t="s">
        <v>2045</v>
      </c>
      <c r="U1053" s="21"/>
      <c r="V1053" s="260" t="s">
        <v>1551</v>
      </c>
      <c r="W1053" s="261">
        <v>43656.711273148147</v>
      </c>
      <c r="X1053" s="38" t="s">
        <v>1555</v>
      </c>
    </row>
    <row r="1054" spans="1:24" x14ac:dyDescent="0.3">
      <c r="A1054" s="2">
        <v>88838</v>
      </c>
      <c r="B1054" s="3" t="s">
        <v>1410</v>
      </c>
      <c r="C1054" s="5" t="s">
        <v>86</v>
      </c>
      <c r="D1054" s="25">
        <v>83</v>
      </c>
      <c r="E1054" s="26">
        <v>2</v>
      </c>
      <c r="F1054" s="16">
        <v>12</v>
      </c>
      <c r="G1054" s="22">
        <v>125</v>
      </c>
      <c r="H1054" s="118">
        <v>1500</v>
      </c>
      <c r="I1054" s="6">
        <v>43522</v>
      </c>
      <c r="J1054" s="7">
        <v>114</v>
      </c>
      <c r="K1054" s="8">
        <v>2018</v>
      </c>
      <c r="L1054" s="6">
        <v>43623</v>
      </c>
      <c r="M1054" s="5"/>
      <c r="N1054" s="6">
        <v>43698</v>
      </c>
      <c r="O1054" s="3" t="s">
        <v>1578</v>
      </c>
      <c r="P1054" s="3" t="s">
        <v>1789</v>
      </c>
      <c r="Q1054" s="6">
        <v>43276</v>
      </c>
      <c r="R1054" s="46"/>
      <c r="S1054" s="46" t="s">
        <v>1380</v>
      </c>
      <c r="T1054" s="50" t="s">
        <v>1849</v>
      </c>
      <c r="U1054" s="21"/>
      <c r="V1054" s="260" t="s">
        <v>1551</v>
      </c>
      <c r="W1054" s="261">
        <v>43656.711273148147</v>
      </c>
      <c r="X1054" s="38" t="s">
        <v>1555</v>
      </c>
    </row>
    <row r="1055" spans="1:24" x14ac:dyDescent="0.3">
      <c r="A1055" s="2">
        <v>88838</v>
      </c>
      <c r="B1055" s="3" t="s">
        <v>1410</v>
      </c>
      <c r="C1055" s="5" t="s">
        <v>86</v>
      </c>
      <c r="D1055" s="25">
        <v>83</v>
      </c>
      <c r="E1055" s="26">
        <v>2</v>
      </c>
      <c r="F1055" s="16">
        <v>12</v>
      </c>
      <c r="G1055" s="22">
        <v>125</v>
      </c>
      <c r="H1055" s="118">
        <v>1500</v>
      </c>
      <c r="I1055" s="6">
        <v>43522</v>
      </c>
      <c r="J1055" s="7">
        <v>114</v>
      </c>
      <c r="K1055" s="8">
        <v>2018</v>
      </c>
      <c r="L1055" s="6">
        <v>43623</v>
      </c>
      <c r="M1055" s="5"/>
      <c r="N1055" s="6">
        <v>43698</v>
      </c>
      <c r="O1055" s="3" t="s">
        <v>1578</v>
      </c>
      <c r="P1055" s="3" t="s">
        <v>2071</v>
      </c>
      <c r="Q1055" s="6">
        <v>43693</v>
      </c>
      <c r="R1055" s="46"/>
      <c r="S1055" s="46" t="s">
        <v>1380</v>
      </c>
      <c r="T1055" s="50" t="s">
        <v>2045</v>
      </c>
      <c r="U1055" s="21"/>
      <c r="V1055" s="260" t="s">
        <v>1551</v>
      </c>
      <c r="W1055" s="261">
        <v>43656.711273148147</v>
      </c>
      <c r="X1055" s="38" t="s">
        <v>1555</v>
      </c>
    </row>
    <row r="1056" spans="1:24" x14ac:dyDescent="0.3">
      <c r="A1056" s="2">
        <v>94627</v>
      </c>
      <c r="B1056" s="3" t="s">
        <v>1406</v>
      </c>
      <c r="C1056" s="5" t="s">
        <v>86</v>
      </c>
      <c r="D1056" s="25">
        <v>83</v>
      </c>
      <c r="E1056" s="26">
        <v>2</v>
      </c>
      <c r="F1056" s="16">
        <v>12</v>
      </c>
      <c r="G1056" s="22">
        <v>42</v>
      </c>
      <c r="H1056" s="118">
        <v>500</v>
      </c>
      <c r="I1056" s="6">
        <v>43522</v>
      </c>
      <c r="J1056" s="7">
        <v>114</v>
      </c>
      <c r="K1056" s="8">
        <v>2018</v>
      </c>
      <c r="L1056" s="6">
        <v>43623</v>
      </c>
      <c r="M1056" s="5"/>
      <c r="N1056" s="6">
        <v>43698</v>
      </c>
      <c r="O1056" s="3" t="s">
        <v>1869</v>
      </c>
      <c r="P1056" s="3" t="s">
        <v>1789</v>
      </c>
      <c r="Q1056" s="6">
        <v>43276</v>
      </c>
      <c r="R1056" s="46"/>
      <c r="S1056" s="46" t="s">
        <v>1380</v>
      </c>
      <c r="T1056" s="50" t="s">
        <v>1849</v>
      </c>
      <c r="U1056" s="21"/>
      <c r="V1056" s="260" t="s">
        <v>1551</v>
      </c>
      <c r="W1056" s="261">
        <v>43656.711273148147</v>
      </c>
      <c r="X1056" s="38" t="s">
        <v>1555</v>
      </c>
    </row>
    <row r="1057" spans="1:24" x14ac:dyDescent="0.3">
      <c r="A1057" s="2">
        <v>94627</v>
      </c>
      <c r="B1057" s="3" t="s">
        <v>1406</v>
      </c>
      <c r="C1057" s="5" t="s">
        <v>86</v>
      </c>
      <c r="D1057" s="25">
        <v>83</v>
      </c>
      <c r="E1057" s="26">
        <v>2</v>
      </c>
      <c r="F1057" s="16">
        <v>12</v>
      </c>
      <c r="G1057" s="22">
        <v>42</v>
      </c>
      <c r="H1057" s="118">
        <v>500</v>
      </c>
      <c r="I1057" s="6">
        <v>43522</v>
      </c>
      <c r="J1057" s="7">
        <v>114</v>
      </c>
      <c r="K1057" s="8">
        <v>2018</v>
      </c>
      <c r="L1057" s="6">
        <v>43623</v>
      </c>
      <c r="M1057" s="5"/>
      <c r="N1057" s="6">
        <v>43698</v>
      </c>
      <c r="O1057" s="3" t="s">
        <v>1869</v>
      </c>
      <c r="P1057" s="3" t="s">
        <v>2071</v>
      </c>
      <c r="Q1057" s="6">
        <v>43693</v>
      </c>
      <c r="R1057" s="46"/>
      <c r="S1057" s="46" t="s">
        <v>1380</v>
      </c>
      <c r="T1057" s="50" t="s">
        <v>2045</v>
      </c>
      <c r="U1057" s="21"/>
      <c r="V1057" s="260" t="s">
        <v>1551</v>
      </c>
      <c r="W1057" s="261">
        <v>43656.711273148147</v>
      </c>
      <c r="X1057" s="38" t="s">
        <v>1555</v>
      </c>
    </row>
    <row r="1058" spans="1:24" x14ac:dyDescent="0.3">
      <c r="A1058" s="2">
        <v>52946</v>
      </c>
      <c r="B1058" s="3" t="s">
        <v>2077</v>
      </c>
      <c r="C1058" s="5" t="s">
        <v>3</v>
      </c>
      <c r="D1058" s="25">
        <v>51</v>
      </c>
      <c r="E1058" s="26">
        <v>26</v>
      </c>
      <c r="F1058" s="16">
        <v>12</v>
      </c>
      <c r="G1058" s="22">
        <v>6</v>
      </c>
      <c r="H1058" s="22">
        <v>65</v>
      </c>
      <c r="I1058" s="6">
        <v>43578</v>
      </c>
      <c r="J1058" s="7"/>
      <c r="K1058" s="8"/>
      <c r="L1058" s="6"/>
      <c r="M1058" s="5"/>
      <c r="N1058" s="6">
        <v>43698</v>
      </c>
      <c r="O1058" s="3" t="s">
        <v>2078</v>
      </c>
      <c r="P1058" s="3" t="s">
        <v>1773</v>
      </c>
      <c r="Q1058" s="6">
        <v>43656</v>
      </c>
      <c r="R1058" s="46"/>
      <c r="S1058" s="46" t="s">
        <v>1380</v>
      </c>
      <c r="T1058" s="50" t="s">
        <v>1832</v>
      </c>
      <c r="U1058" s="21"/>
      <c r="V1058" s="260" t="s">
        <v>1551</v>
      </c>
      <c r="W1058" s="261">
        <v>43698.479027777779</v>
      </c>
      <c r="X1058" s="38" t="s">
        <v>1555</v>
      </c>
    </row>
    <row r="1059" spans="1:24" x14ac:dyDescent="0.3">
      <c r="A1059" s="2">
        <v>52946</v>
      </c>
      <c r="B1059" s="3" t="s">
        <v>2077</v>
      </c>
      <c r="C1059" s="5" t="s">
        <v>3</v>
      </c>
      <c r="D1059" s="25">
        <v>51</v>
      </c>
      <c r="E1059" s="26">
        <v>26</v>
      </c>
      <c r="F1059" s="16">
        <v>12</v>
      </c>
      <c r="G1059" s="22">
        <v>6</v>
      </c>
      <c r="H1059" s="22">
        <v>65</v>
      </c>
      <c r="I1059" s="6">
        <v>43578</v>
      </c>
      <c r="J1059" s="7"/>
      <c r="K1059" s="8"/>
      <c r="L1059" s="6"/>
      <c r="M1059" s="5"/>
      <c r="N1059" s="6">
        <v>43698</v>
      </c>
      <c r="O1059" s="3" t="s">
        <v>2078</v>
      </c>
      <c r="P1059" s="3" t="s">
        <v>1773</v>
      </c>
      <c r="Q1059" s="6">
        <v>43656</v>
      </c>
      <c r="R1059" s="46"/>
      <c r="S1059" s="46" t="s">
        <v>1380</v>
      </c>
      <c r="T1059" s="50" t="s">
        <v>1832</v>
      </c>
      <c r="U1059" s="21"/>
      <c r="V1059" s="260" t="s">
        <v>1551</v>
      </c>
      <c r="W1059" s="261">
        <v>43698.47965277778</v>
      </c>
      <c r="X1059" s="38" t="s">
        <v>1555</v>
      </c>
    </row>
    <row r="1060" spans="1:24" x14ac:dyDescent="0.3">
      <c r="A1060" s="2">
        <v>49695</v>
      </c>
      <c r="B1060" s="3" t="s">
        <v>1424</v>
      </c>
      <c r="C1060" s="5" t="s">
        <v>3</v>
      </c>
      <c r="D1060" s="25">
        <v>51</v>
      </c>
      <c r="E1060" s="26">
        <v>8</v>
      </c>
      <c r="F1060" s="16">
        <v>12</v>
      </c>
      <c r="G1060" s="22">
        <v>25</v>
      </c>
      <c r="H1060" s="22">
        <v>300</v>
      </c>
      <c r="I1060" s="6"/>
      <c r="J1060" s="7"/>
      <c r="K1060" s="8"/>
      <c r="L1060" s="6"/>
      <c r="M1060" s="5"/>
      <c r="N1060" s="6">
        <v>43698</v>
      </c>
      <c r="O1060" s="3" t="s">
        <v>1331</v>
      </c>
      <c r="P1060" s="3" t="s">
        <v>1520</v>
      </c>
      <c r="Q1060" s="6">
        <v>43670</v>
      </c>
      <c r="R1060" s="46"/>
      <c r="S1060" s="46" t="s">
        <v>1380</v>
      </c>
      <c r="T1060" s="50" t="s">
        <v>1932</v>
      </c>
      <c r="U1060" s="21" t="s">
        <v>1844</v>
      </c>
      <c r="V1060" s="260" t="s">
        <v>1551</v>
      </c>
      <c r="W1060" s="261">
        <v>43672.484652777777</v>
      </c>
      <c r="X1060" s="38" t="s">
        <v>1555</v>
      </c>
    </row>
    <row r="1061" spans="1:24" x14ac:dyDescent="0.3">
      <c r="A1061" s="2">
        <v>82996</v>
      </c>
      <c r="B1061" s="3" t="s">
        <v>1425</v>
      </c>
      <c r="C1061" s="5" t="s">
        <v>3</v>
      </c>
      <c r="D1061" s="25">
        <v>51</v>
      </c>
      <c r="E1061" s="26">
        <v>8</v>
      </c>
      <c r="F1061" s="16">
        <v>12</v>
      </c>
      <c r="G1061" s="22">
        <v>38</v>
      </c>
      <c r="H1061" s="22">
        <v>450</v>
      </c>
      <c r="I1061" s="6"/>
      <c r="J1061" s="7"/>
      <c r="K1061" s="8"/>
      <c r="L1061" s="6"/>
      <c r="M1061" s="5"/>
      <c r="N1061" s="6">
        <v>43698</v>
      </c>
      <c r="O1061" s="3" t="s">
        <v>1869</v>
      </c>
      <c r="P1061" s="3" t="s">
        <v>1520</v>
      </c>
      <c r="Q1061" s="6">
        <v>43670</v>
      </c>
      <c r="R1061" s="46"/>
      <c r="S1061" s="46" t="s">
        <v>1380</v>
      </c>
      <c r="T1061" s="50" t="s">
        <v>1932</v>
      </c>
      <c r="U1061" s="21" t="s">
        <v>1844</v>
      </c>
      <c r="V1061" s="260" t="s">
        <v>1551</v>
      </c>
      <c r="W1061" s="261">
        <v>43672.646608796298</v>
      </c>
      <c r="X1061" s="38" t="s">
        <v>1555</v>
      </c>
    </row>
    <row r="1062" spans="1:24" x14ac:dyDescent="0.3">
      <c r="A1062" s="2">
        <v>136556</v>
      </c>
      <c r="B1062" s="3" t="s">
        <v>1507</v>
      </c>
      <c r="C1062" s="5" t="s">
        <v>3</v>
      </c>
      <c r="D1062" s="25">
        <v>51</v>
      </c>
      <c r="E1062" s="26">
        <v>10</v>
      </c>
      <c r="F1062" s="16">
        <v>12</v>
      </c>
      <c r="G1062" s="22">
        <v>0</v>
      </c>
      <c r="H1062" s="22"/>
      <c r="I1062" s="6"/>
      <c r="J1062" s="7"/>
      <c r="K1062" s="8"/>
      <c r="L1062" s="6"/>
      <c r="M1062" s="5"/>
      <c r="N1062" s="6">
        <v>43698</v>
      </c>
      <c r="O1062" s="3"/>
      <c r="P1062" s="3" t="s">
        <v>1520</v>
      </c>
      <c r="Q1062" s="6">
        <v>43670</v>
      </c>
      <c r="R1062" s="46"/>
      <c r="S1062" s="46" t="s">
        <v>1380</v>
      </c>
      <c r="T1062" s="50" t="s">
        <v>1932</v>
      </c>
      <c r="U1062" s="21"/>
      <c r="V1062" s="260" t="s">
        <v>1551</v>
      </c>
      <c r="W1062" s="261">
        <v>43606.696840277778</v>
      </c>
      <c r="X1062" s="38" t="s">
        <v>1555</v>
      </c>
    </row>
    <row r="1063" spans="1:24" x14ac:dyDescent="0.3">
      <c r="A1063" s="2">
        <v>13094</v>
      </c>
      <c r="B1063" s="3" t="s">
        <v>1426</v>
      </c>
      <c r="C1063" s="5" t="s">
        <v>3</v>
      </c>
      <c r="D1063" s="25">
        <v>51</v>
      </c>
      <c r="E1063" s="26">
        <v>11</v>
      </c>
      <c r="F1063" s="16">
        <v>12</v>
      </c>
      <c r="G1063" s="22">
        <v>117</v>
      </c>
      <c r="H1063" s="22">
        <v>1400</v>
      </c>
      <c r="I1063" s="6">
        <v>43522</v>
      </c>
      <c r="J1063" s="7">
        <v>155</v>
      </c>
      <c r="K1063" s="8">
        <v>2019</v>
      </c>
      <c r="L1063" s="6">
        <v>44008</v>
      </c>
      <c r="M1063" s="5"/>
      <c r="N1063" s="6">
        <v>43698</v>
      </c>
      <c r="O1063" s="3" t="s">
        <v>1542</v>
      </c>
      <c r="P1063" s="3" t="s">
        <v>1520</v>
      </c>
      <c r="Q1063" s="6">
        <v>43670</v>
      </c>
      <c r="R1063" s="46"/>
      <c r="S1063" s="46" t="s">
        <v>1380</v>
      </c>
      <c r="T1063" s="50" t="s">
        <v>1932</v>
      </c>
      <c r="U1063" s="21" t="s">
        <v>1560</v>
      </c>
      <c r="V1063" s="260" t="s">
        <v>1551</v>
      </c>
      <c r="W1063" s="261">
        <v>43678.708055555559</v>
      </c>
      <c r="X1063" s="38" t="s">
        <v>1555</v>
      </c>
    </row>
    <row r="1064" spans="1:24" x14ac:dyDescent="0.3">
      <c r="A1064" s="2">
        <v>13180</v>
      </c>
      <c r="B1064" s="3" t="s">
        <v>336</v>
      </c>
      <c r="C1064" s="5" t="s">
        <v>3</v>
      </c>
      <c r="D1064" s="25">
        <v>51</v>
      </c>
      <c r="E1064" s="26">
        <v>12</v>
      </c>
      <c r="F1064" s="16">
        <v>12</v>
      </c>
      <c r="G1064" s="22">
        <v>21</v>
      </c>
      <c r="H1064" s="22">
        <v>250</v>
      </c>
      <c r="I1064" s="6">
        <v>43522</v>
      </c>
      <c r="J1064" s="7">
        <v>155</v>
      </c>
      <c r="K1064" s="8">
        <v>2019</v>
      </c>
      <c r="L1064" s="6">
        <v>44008</v>
      </c>
      <c r="M1064" s="5"/>
      <c r="N1064" s="6">
        <v>43698</v>
      </c>
      <c r="O1064" s="3" t="s">
        <v>1542</v>
      </c>
      <c r="P1064" s="3" t="s">
        <v>1520</v>
      </c>
      <c r="Q1064" s="6">
        <v>43670</v>
      </c>
      <c r="R1064" s="46">
        <v>2</v>
      </c>
      <c r="S1064" s="46" t="s">
        <v>1380</v>
      </c>
      <c r="T1064" s="50" t="s">
        <v>1932</v>
      </c>
      <c r="U1064" s="21" t="s">
        <v>1560</v>
      </c>
      <c r="V1064" s="260" t="s">
        <v>1551</v>
      </c>
      <c r="W1064" s="261">
        <v>43678.709004629629</v>
      </c>
      <c r="X1064" s="38" t="s">
        <v>1555</v>
      </c>
    </row>
    <row r="1065" spans="1:24" x14ac:dyDescent="0.3">
      <c r="A1065" s="2">
        <v>13181</v>
      </c>
      <c r="B1065" s="3" t="s">
        <v>337</v>
      </c>
      <c r="C1065" s="5" t="s">
        <v>3</v>
      </c>
      <c r="D1065" s="25">
        <v>51</v>
      </c>
      <c r="E1065" s="26">
        <v>12</v>
      </c>
      <c r="F1065" s="16">
        <v>12</v>
      </c>
      <c r="G1065" s="22">
        <v>34</v>
      </c>
      <c r="H1065" s="22">
        <v>400</v>
      </c>
      <c r="I1065" s="6">
        <v>43146</v>
      </c>
      <c r="J1065" s="7">
        <v>155</v>
      </c>
      <c r="K1065" s="8">
        <v>2019</v>
      </c>
      <c r="L1065" s="6">
        <v>44008</v>
      </c>
      <c r="M1065" s="5"/>
      <c r="N1065" s="6">
        <v>43698</v>
      </c>
      <c r="O1065" s="3" t="s">
        <v>1542</v>
      </c>
      <c r="P1065" s="3" t="s">
        <v>1520</v>
      </c>
      <c r="Q1065" s="6">
        <v>43670</v>
      </c>
      <c r="R1065" s="46">
        <v>3</v>
      </c>
      <c r="S1065" s="46" t="s">
        <v>1380</v>
      </c>
      <c r="T1065" s="50" t="s">
        <v>1932</v>
      </c>
      <c r="U1065" s="21" t="s">
        <v>1560</v>
      </c>
      <c r="V1065" s="260" t="s">
        <v>1551</v>
      </c>
      <c r="W1065" s="261">
        <v>43682.648229166669</v>
      </c>
      <c r="X1065" s="38" t="s">
        <v>1555</v>
      </c>
    </row>
    <row r="1066" spans="1:24" x14ac:dyDescent="0.3">
      <c r="A1066" s="2">
        <v>13181</v>
      </c>
      <c r="B1066" s="3" t="s">
        <v>337</v>
      </c>
      <c r="C1066" s="5" t="s">
        <v>3</v>
      </c>
      <c r="D1066" s="25">
        <v>51</v>
      </c>
      <c r="E1066" s="26">
        <v>12</v>
      </c>
      <c r="F1066" s="16">
        <v>12</v>
      </c>
      <c r="G1066" s="22">
        <v>9</v>
      </c>
      <c r="H1066" s="22">
        <v>100</v>
      </c>
      <c r="I1066" s="6">
        <v>43522</v>
      </c>
      <c r="J1066" s="7">
        <v>155</v>
      </c>
      <c r="K1066" s="8">
        <v>2019</v>
      </c>
      <c r="L1066" s="6">
        <v>44008</v>
      </c>
      <c r="M1066" s="5"/>
      <c r="N1066" s="6">
        <v>43698</v>
      </c>
      <c r="O1066" s="3" t="s">
        <v>1542</v>
      </c>
      <c r="P1066" s="3" t="s">
        <v>1520</v>
      </c>
      <c r="Q1066" s="6">
        <v>43670</v>
      </c>
      <c r="R1066" s="46">
        <v>3</v>
      </c>
      <c r="S1066" s="46" t="s">
        <v>1380</v>
      </c>
      <c r="T1066" s="50" t="s">
        <v>1932</v>
      </c>
      <c r="U1066" s="21" t="s">
        <v>1560</v>
      </c>
      <c r="V1066" s="260" t="s">
        <v>1551</v>
      </c>
      <c r="W1066" s="261">
        <v>43682.648229166669</v>
      </c>
      <c r="X1066" s="38" t="s">
        <v>1555</v>
      </c>
    </row>
    <row r="1067" spans="1:24" x14ac:dyDescent="0.3">
      <c r="A1067" s="2">
        <v>13199</v>
      </c>
      <c r="B1067" s="3" t="s">
        <v>128</v>
      </c>
      <c r="C1067" s="5" t="s">
        <v>3</v>
      </c>
      <c r="D1067" s="25">
        <v>51</v>
      </c>
      <c r="E1067" s="26">
        <v>8</v>
      </c>
      <c r="F1067" s="16">
        <v>12</v>
      </c>
      <c r="G1067" s="22">
        <v>0</v>
      </c>
      <c r="H1067" s="22">
        <v>0</v>
      </c>
      <c r="I1067" s="6">
        <v>43522</v>
      </c>
      <c r="J1067" s="7">
        <v>155</v>
      </c>
      <c r="K1067" s="8">
        <v>2019</v>
      </c>
      <c r="L1067" s="6">
        <v>44008</v>
      </c>
      <c r="M1067" s="5"/>
      <c r="N1067" s="6">
        <v>43698</v>
      </c>
      <c r="O1067" s="3" t="s">
        <v>1542</v>
      </c>
      <c r="P1067" s="3" t="s">
        <v>1520</v>
      </c>
      <c r="Q1067" s="6">
        <v>43670</v>
      </c>
      <c r="R1067" s="46"/>
      <c r="S1067" s="46" t="s">
        <v>1380</v>
      </c>
      <c r="T1067" s="50" t="s">
        <v>1932</v>
      </c>
      <c r="U1067" s="21" t="s">
        <v>1560</v>
      </c>
      <c r="V1067" s="260" t="s">
        <v>1551</v>
      </c>
      <c r="W1067" s="261">
        <v>43682.648229166669</v>
      </c>
      <c r="X1067" s="38" t="s">
        <v>1555</v>
      </c>
    </row>
    <row r="1068" spans="1:24" x14ac:dyDescent="0.3">
      <c r="A1068" s="2">
        <v>13094</v>
      </c>
      <c r="B1068" s="3" t="s">
        <v>1426</v>
      </c>
      <c r="C1068" s="5" t="s">
        <v>3</v>
      </c>
      <c r="D1068" s="25">
        <v>51</v>
      </c>
      <c r="E1068" s="26">
        <v>11</v>
      </c>
      <c r="F1068" s="16">
        <v>12</v>
      </c>
      <c r="G1068" s="22">
        <v>117</v>
      </c>
      <c r="H1068" s="22">
        <v>1400</v>
      </c>
      <c r="I1068" s="6">
        <v>43522</v>
      </c>
      <c r="J1068" s="7">
        <v>155</v>
      </c>
      <c r="K1068" s="8">
        <v>2019</v>
      </c>
      <c r="L1068" s="6">
        <v>44008</v>
      </c>
      <c r="M1068" s="5"/>
      <c r="N1068" s="6">
        <v>43698</v>
      </c>
      <c r="O1068" s="3" t="s">
        <v>1542</v>
      </c>
      <c r="P1068" s="3" t="s">
        <v>1520</v>
      </c>
      <c r="Q1068" s="6">
        <v>43670</v>
      </c>
      <c r="R1068" s="46"/>
      <c r="S1068" s="46" t="s">
        <v>1380</v>
      </c>
      <c r="T1068" s="50" t="s">
        <v>1932</v>
      </c>
      <c r="U1068" s="21" t="s">
        <v>1560</v>
      </c>
      <c r="V1068" s="260" t="s">
        <v>1551</v>
      </c>
      <c r="W1068" s="261">
        <v>43698.496493055558</v>
      </c>
      <c r="X1068" s="38" t="s">
        <v>1555</v>
      </c>
    </row>
    <row r="1069" spans="1:24" x14ac:dyDescent="0.3">
      <c r="A1069" s="2">
        <v>13094</v>
      </c>
      <c r="B1069" s="3" t="s">
        <v>1426</v>
      </c>
      <c r="C1069" s="5" t="s">
        <v>3</v>
      </c>
      <c r="D1069" s="25">
        <v>51</v>
      </c>
      <c r="E1069" s="26">
        <v>11</v>
      </c>
      <c r="F1069" s="16">
        <v>12</v>
      </c>
      <c r="G1069" s="22">
        <v>25</v>
      </c>
      <c r="H1069" s="22">
        <v>300</v>
      </c>
      <c r="I1069" s="6">
        <v>43522</v>
      </c>
      <c r="J1069" s="7">
        <v>155</v>
      </c>
      <c r="K1069" s="8">
        <v>2019</v>
      </c>
      <c r="L1069" s="6">
        <v>44008</v>
      </c>
      <c r="M1069" s="5"/>
      <c r="N1069" s="6">
        <v>43698</v>
      </c>
      <c r="O1069" s="3" t="s">
        <v>1542</v>
      </c>
      <c r="P1069" s="3" t="s">
        <v>1520</v>
      </c>
      <c r="Q1069" s="6">
        <v>43670</v>
      </c>
      <c r="R1069" s="46"/>
      <c r="S1069" s="46" t="s">
        <v>1380</v>
      </c>
      <c r="T1069" s="50" t="s">
        <v>1932</v>
      </c>
      <c r="U1069" s="21" t="s">
        <v>1522</v>
      </c>
      <c r="V1069" s="260" t="s">
        <v>1551</v>
      </c>
      <c r="W1069" s="261">
        <v>43698.496493055558</v>
      </c>
      <c r="X1069" s="38" t="s">
        <v>1555</v>
      </c>
    </row>
    <row r="1070" spans="1:24" x14ac:dyDescent="0.3">
      <c r="A1070" s="2">
        <v>15436</v>
      </c>
      <c r="B1070" s="3" t="s">
        <v>141</v>
      </c>
      <c r="C1070" s="5" t="s">
        <v>3</v>
      </c>
      <c r="D1070" s="25">
        <v>51</v>
      </c>
      <c r="E1070" s="26">
        <v>9</v>
      </c>
      <c r="F1070" s="16">
        <v>12</v>
      </c>
      <c r="G1070" s="22">
        <v>75</v>
      </c>
      <c r="H1070" s="22">
        <v>900</v>
      </c>
      <c r="I1070" s="6">
        <v>43146</v>
      </c>
      <c r="J1070" s="7">
        <v>155</v>
      </c>
      <c r="K1070" s="8">
        <v>2019</v>
      </c>
      <c r="L1070" s="6">
        <v>44008</v>
      </c>
      <c r="M1070" s="5"/>
      <c r="N1070" s="6">
        <v>43698</v>
      </c>
      <c r="O1070" s="3" t="s">
        <v>1542</v>
      </c>
      <c r="P1070" s="3" t="s">
        <v>1520</v>
      </c>
      <c r="Q1070" s="6">
        <v>43670</v>
      </c>
      <c r="R1070" s="46"/>
      <c r="S1070" s="46" t="s">
        <v>1380</v>
      </c>
      <c r="T1070" s="50" t="s">
        <v>1932</v>
      </c>
      <c r="U1070" s="21" t="s">
        <v>1560</v>
      </c>
      <c r="V1070" s="260" t="s">
        <v>1551</v>
      </c>
      <c r="W1070" s="261">
        <v>43682.648229166669</v>
      </c>
      <c r="X1070" s="38" t="s">
        <v>1555</v>
      </c>
    </row>
    <row r="1071" spans="1:24" x14ac:dyDescent="0.3">
      <c r="A1071" s="2">
        <v>17704</v>
      </c>
      <c r="B1071" s="3" t="s">
        <v>339</v>
      </c>
      <c r="C1071" s="5" t="s">
        <v>3</v>
      </c>
      <c r="D1071" s="25">
        <v>51</v>
      </c>
      <c r="E1071" s="26">
        <v>12</v>
      </c>
      <c r="F1071" s="16">
        <v>12</v>
      </c>
      <c r="G1071" s="22">
        <v>30</v>
      </c>
      <c r="H1071" s="22">
        <v>350</v>
      </c>
      <c r="I1071" s="6">
        <v>43522</v>
      </c>
      <c r="J1071" s="7">
        <v>155</v>
      </c>
      <c r="K1071" s="8">
        <v>2019</v>
      </c>
      <c r="L1071" s="6">
        <v>44008</v>
      </c>
      <c r="M1071" s="5"/>
      <c r="N1071" s="6">
        <v>43698</v>
      </c>
      <c r="O1071" s="3" t="s">
        <v>1542</v>
      </c>
      <c r="P1071" s="3" t="s">
        <v>1520</v>
      </c>
      <c r="Q1071" s="6">
        <v>43670</v>
      </c>
      <c r="R1071" s="46">
        <v>7</v>
      </c>
      <c r="S1071" s="46" t="s">
        <v>1380</v>
      </c>
      <c r="T1071" s="50" t="s">
        <v>1932</v>
      </c>
      <c r="U1071" s="21" t="s">
        <v>1560</v>
      </c>
      <c r="V1071" s="260" t="s">
        <v>1551</v>
      </c>
      <c r="W1071" s="261">
        <v>43698.546076388891</v>
      </c>
      <c r="X1071" s="38" t="s">
        <v>1555</v>
      </c>
    </row>
    <row r="1072" spans="1:24" x14ac:dyDescent="0.3">
      <c r="A1072" s="2">
        <v>28093</v>
      </c>
      <c r="B1072" s="3" t="s">
        <v>235</v>
      </c>
      <c r="C1072" s="5" t="s">
        <v>3</v>
      </c>
      <c r="D1072" s="25">
        <v>51</v>
      </c>
      <c r="E1072" s="26">
        <v>11</v>
      </c>
      <c r="F1072" s="16">
        <v>12</v>
      </c>
      <c r="G1072" s="22">
        <v>5</v>
      </c>
      <c r="H1072" s="22">
        <v>50</v>
      </c>
      <c r="I1072" s="6">
        <v>43146</v>
      </c>
      <c r="J1072" s="7">
        <v>193</v>
      </c>
      <c r="K1072" s="8">
        <v>2019</v>
      </c>
      <c r="L1072" s="6">
        <v>44050</v>
      </c>
      <c r="M1072" s="5"/>
      <c r="N1072" s="6">
        <v>43698</v>
      </c>
      <c r="O1072" s="3" t="s">
        <v>1886</v>
      </c>
      <c r="P1072" s="3" t="s">
        <v>1888</v>
      </c>
      <c r="Q1072" s="6">
        <v>43341</v>
      </c>
      <c r="R1072" s="46">
        <v>9</v>
      </c>
      <c r="S1072" s="46" t="s">
        <v>1380</v>
      </c>
      <c r="T1072" s="50" t="s">
        <v>1944</v>
      </c>
      <c r="U1072" s="21" t="s">
        <v>1560</v>
      </c>
      <c r="V1072" s="260" t="s">
        <v>1551</v>
      </c>
      <c r="W1072" s="261">
        <v>43697.49428240741</v>
      </c>
      <c r="X1072" s="38" t="s">
        <v>1555</v>
      </c>
    </row>
    <row r="1073" spans="1:24" x14ac:dyDescent="0.3">
      <c r="A1073" s="2">
        <v>28093</v>
      </c>
      <c r="B1073" s="3" t="s">
        <v>235</v>
      </c>
      <c r="C1073" s="5" t="s">
        <v>3</v>
      </c>
      <c r="D1073" s="25">
        <v>51</v>
      </c>
      <c r="E1073" s="26">
        <v>11</v>
      </c>
      <c r="F1073" s="16">
        <v>12</v>
      </c>
      <c r="G1073" s="22">
        <v>9</v>
      </c>
      <c r="H1073" s="22">
        <v>100</v>
      </c>
      <c r="I1073" s="6">
        <v>43522</v>
      </c>
      <c r="J1073" s="7">
        <v>193</v>
      </c>
      <c r="K1073" s="8">
        <v>2019</v>
      </c>
      <c r="L1073" s="6">
        <v>44050</v>
      </c>
      <c r="M1073" s="5"/>
      <c r="N1073" s="6">
        <v>43698</v>
      </c>
      <c r="O1073" s="3" t="s">
        <v>1886</v>
      </c>
      <c r="P1073" s="3" t="s">
        <v>1888</v>
      </c>
      <c r="Q1073" s="6">
        <v>43341</v>
      </c>
      <c r="R1073" s="46">
        <v>9</v>
      </c>
      <c r="S1073" s="46" t="s">
        <v>1380</v>
      </c>
      <c r="T1073" s="50" t="s">
        <v>1944</v>
      </c>
      <c r="U1073" s="21" t="s">
        <v>1560</v>
      </c>
      <c r="V1073" s="260" t="s">
        <v>1551</v>
      </c>
      <c r="W1073" s="261">
        <v>43697.49428240741</v>
      </c>
      <c r="X1073" s="38" t="s">
        <v>1555</v>
      </c>
    </row>
    <row r="1074" spans="1:24" x14ac:dyDescent="0.3">
      <c r="A1074" s="2">
        <v>49695</v>
      </c>
      <c r="B1074" s="3" t="s">
        <v>1424</v>
      </c>
      <c r="C1074" s="5" t="s">
        <v>3</v>
      </c>
      <c r="D1074" s="25">
        <v>51</v>
      </c>
      <c r="E1074" s="26">
        <v>8</v>
      </c>
      <c r="F1074" s="16">
        <v>12</v>
      </c>
      <c r="G1074" s="22">
        <v>25</v>
      </c>
      <c r="H1074" s="22">
        <v>300</v>
      </c>
      <c r="I1074" s="6">
        <v>43522</v>
      </c>
      <c r="J1074" s="7"/>
      <c r="K1074" s="8"/>
      <c r="L1074" s="6"/>
      <c r="M1074" s="5"/>
      <c r="N1074" s="6">
        <v>43698</v>
      </c>
      <c r="O1074" s="3" t="s">
        <v>1542</v>
      </c>
      <c r="P1074" s="3" t="s">
        <v>1520</v>
      </c>
      <c r="Q1074" s="6">
        <v>43670</v>
      </c>
      <c r="R1074" s="46"/>
      <c r="S1074" s="46" t="s">
        <v>1380</v>
      </c>
      <c r="T1074" s="50" t="s">
        <v>1932</v>
      </c>
      <c r="U1074" s="21" t="s">
        <v>1560</v>
      </c>
      <c r="V1074" s="260" t="s">
        <v>1551</v>
      </c>
      <c r="W1074" s="261">
        <v>43698.490706018521</v>
      </c>
      <c r="X1074" s="38" t="s">
        <v>1555</v>
      </c>
    </row>
    <row r="1075" spans="1:24" x14ac:dyDescent="0.3">
      <c r="A1075" s="2">
        <v>49695</v>
      </c>
      <c r="B1075" s="3" t="s">
        <v>1424</v>
      </c>
      <c r="C1075" s="5" t="s">
        <v>3</v>
      </c>
      <c r="D1075" s="25">
        <v>51</v>
      </c>
      <c r="E1075" s="26">
        <v>8</v>
      </c>
      <c r="F1075" s="16">
        <v>12</v>
      </c>
      <c r="G1075" s="22">
        <v>25</v>
      </c>
      <c r="H1075" s="22">
        <v>300</v>
      </c>
      <c r="I1075" s="6">
        <v>43522</v>
      </c>
      <c r="J1075" s="7"/>
      <c r="K1075" s="8"/>
      <c r="L1075" s="6"/>
      <c r="M1075" s="5"/>
      <c r="N1075" s="6">
        <v>43698</v>
      </c>
      <c r="O1075" s="3" t="s">
        <v>1542</v>
      </c>
      <c r="P1075" s="3" t="s">
        <v>1520</v>
      </c>
      <c r="Q1075" s="6">
        <v>43670</v>
      </c>
      <c r="R1075" s="46"/>
      <c r="S1075" s="46" t="s">
        <v>1380</v>
      </c>
      <c r="T1075" s="50" t="s">
        <v>1932</v>
      </c>
      <c r="U1075" s="21" t="s">
        <v>1560</v>
      </c>
      <c r="V1075" s="260" t="s">
        <v>1551</v>
      </c>
      <c r="W1075" s="261">
        <v>43698.549571759257</v>
      </c>
      <c r="X1075" s="38" t="s">
        <v>1555</v>
      </c>
    </row>
    <row r="1076" spans="1:24" x14ac:dyDescent="0.3">
      <c r="A1076" s="2">
        <v>82996</v>
      </c>
      <c r="B1076" s="3" t="s">
        <v>1425</v>
      </c>
      <c r="C1076" s="5" t="s">
        <v>3</v>
      </c>
      <c r="D1076" s="25">
        <v>51</v>
      </c>
      <c r="E1076" s="26">
        <v>8</v>
      </c>
      <c r="F1076" s="16">
        <v>12</v>
      </c>
      <c r="G1076" s="22">
        <v>38</v>
      </c>
      <c r="H1076" s="22">
        <v>450</v>
      </c>
      <c r="I1076" s="6"/>
      <c r="J1076" s="7"/>
      <c r="K1076" s="8"/>
      <c r="L1076" s="6"/>
      <c r="M1076" s="5"/>
      <c r="N1076" s="6">
        <v>43698</v>
      </c>
      <c r="O1076" s="3" t="s">
        <v>1542</v>
      </c>
      <c r="P1076" s="3" t="s">
        <v>1520</v>
      </c>
      <c r="Q1076" s="6">
        <v>43670</v>
      </c>
      <c r="R1076" s="46"/>
      <c r="S1076" s="46" t="s">
        <v>1380</v>
      </c>
      <c r="T1076" s="50" t="s">
        <v>1932</v>
      </c>
      <c r="U1076" s="21" t="s">
        <v>1560</v>
      </c>
      <c r="V1076" s="260" t="s">
        <v>1551</v>
      </c>
      <c r="W1076" s="261">
        <v>43698.491377314815</v>
      </c>
      <c r="X1076" s="38" t="s">
        <v>1555</v>
      </c>
    </row>
    <row r="1077" spans="1:24" x14ac:dyDescent="0.3">
      <c r="A1077" s="2">
        <v>82996</v>
      </c>
      <c r="B1077" s="3" t="s">
        <v>1425</v>
      </c>
      <c r="C1077" s="5" t="s">
        <v>3</v>
      </c>
      <c r="D1077" s="25">
        <v>51</v>
      </c>
      <c r="E1077" s="26">
        <v>8</v>
      </c>
      <c r="F1077" s="16">
        <v>12</v>
      </c>
      <c r="G1077" s="22">
        <v>59</v>
      </c>
      <c r="H1077" s="22">
        <v>700</v>
      </c>
      <c r="I1077" s="6">
        <v>43522</v>
      </c>
      <c r="J1077" s="7"/>
      <c r="K1077" s="8"/>
      <c r="L1077" s="6">
        <v>44008</v>
      </c>
      <c r="M1077" s="5"/>
      <c r="N1077" s="6">
        <v>43698</v>
      </c>
      <c r="O1077" s="3" t="s">
        <v>1542</v>
      </c>
      <c r="P1077" s="3" t="s">
        <v>1520</v>
      </c>
      <c r="Q1077" s="6">
        <v>43670</v>
      </c>
      <c r="R1077" s="46"/>
      <c r="S1077" s="46" t="s">
        <v>1380</v>
      </c>
      <c r="T1077" s="50" t="s">
        <v>1932</v>
      </c>
      <c r="U1077" s="21" t="s">
        <v>1560</v>
      </c>
      <c r="V1077" s="260" t="s">
        <v>1551</v>
      </c>
      <c r="W1077" s="261">
        <v>43698.491377314815</v>
      </c>
      <c r="X1077" s="38" t="s">
        <v>1555</v>
      </c>
    </row>
    <row r="1078" spans="1:24" x14ac:dyDescent="0.3">
      <c r="A1078" s="2">
        <v>82996</v>
      </c>
      <c r="B1078" s="3" t="s">
        <v>1425</v>
      </c>
      <c r="C1078" s="5" t="s">
        <v>3</v>
      </c>
      <c r="D1078" s="25">
        <v>51</v>
      </c>
      <c r="E1078" s="26">
        <v>8</v>
      </c>
      <c r="F1078" s="16">
        <v>12</v>
      </c>
      <c r="G1078" s="22">
        <v>38</v>
      </c>
      <c r="H1078" s="22">
        <v>450</v>
      </c>
      <c r="I1078" s="6">
        <v>43522</v>
      </c>
      <c r="J1078" s="7"/>
      <c r="K1078" s="8"/>
      <c r="L1078" s="6"/>
      <c r="M1078" s="5"/>
      <c r="N1078" s="6">
        <v>43698</v>
      </c>
      <c r="O1078" s="3" t="s">
        <v>1542</v>
      </c>
      <c r="P1078" s="3" t="s">
        <v>1520</v>
      </c>
      <c r="Q1078" s="6">
        <v>43670</v>
      </c>
      <c r="R1078" s="46"/>
      <c r="S1078" s="46" t="s">
        <v>1380</v>
      </c>
      <c r="T1078" s="50" t="s">
        <v>1932</v>
      </c>
      <c r="U1078" s="21" t="s">
        <v>1560</v>
      </c>
      <c r="V1078" s="260" t="s">
        <v>1551</v>
      </c>
      <c r="W1078" s="261">
        <v>43698.595277777778</v>
      </c>
      <c r="X1078" s="38" t="s">
        <v>1555</v>
      </c>
    </row>
    <row r="1079" spans="1:24" x14ac:dyDescent="0.3">
      <c r="A1079" s="2">
        <v>118865</v>
      </c>
      <c r="B1079" s="3" t="s">
        <v>341</v>
      </c>
      <c r="C1079" s="5" t="s">
        <v>3</v>
      </c>
      <c r="D1079" s="25">
        <v>51</v>
      </c>
      <c r="E1079" s="26">
        <v>9</v>
      </c>
      <c r="F1079" s="16">
        <v>12</v>
      </c>
      <c r="G1079" s="22">
        <v>50</v>
      </c>
      <c r="H1079" s="22">
        <v>600</v>
      </c>
      <c r="I1079" s="6">
        <v>43146</v>
      </c>
      <c r="J1079" s="7">
        <v>107</v>
      </c>
      <c r="K1079" s="8">
        <v>2018</v>
      </c>
      <c r="L1079" s="6">
        <v>43608</v>
      </c>
      <c r="M1079" s="5"/>
      <c r="N1079" s="6">
        <v>43698</v>
      </c>
      <c r="O1079" s="3" t="s">
        <v>1331</v>
      </c>
      <c r="P1079" s="3" t="s">
        <v>1520</v>
      </c>
      <c r="Q1079" s="6">
        <v>43670</v>
      </c>
      <c r="R1079" s="46"/>
      <c r="S1079" s="46" t="s">
        <v>1380</v>
      </c>
      <c r="T1079" s="50" t="s">
        <v>1932</v>
      </c>
      <c r="U1079" s="21" t="s">
        <v>1380</v>
      </c>
      <c r="V1079" s="260" t="s">
        <v>1551</v>
      </c>
      <c r="W1079" s="261">
        <v>43682.648229166669</v>
      </c>
      <c r="X1079" s="38" t="s">
        <v>1555</v>
      </c>
    </row>
    <row r="1080" spans="1:24" x14ac:dyDescent="0.3">
      <c r="A1080" s="2">
        <v>118865</v>
      </c>
      <c r="B1080" s="3" t="s">
        <v>341</v>
      </c>
      <c r="C1080" s="5" t="s">
        <v>3</v>
      </c>
      <c r="D1080" s="25">
        <v>51</v>
      </c>
      <c r="E1080" s="26">
        <v>9</v>
      </c>
      <c r="F1080" s="16">
        <v>12</v>
      </c>
      <c r="G1080" s="22">
        <v>0</v>
      </c>
      <c r="H1080" s="22">
        <v>0</v>
      </c>
      <c r="I1080" s="6">
        <v>43522</v>
      </c>
      <c r="J1080" s="7">
        <v>107</v>
      </c>
      <c r="K1080" s="8">
        <v>2018</v>
      </c>
      <c r="L1080" s="6">
        <v>43608</v>
      </c>
      <c r="M1080" s="5"/>
      <c r="N1080" s="6">
        <v>43698</v>
      </c>
      <c r="O1080" s="3" t="s">
        <v>1331</v>
      </c>
      <c r="P1080" s="3" t="s">
        <v>1520</v>
      </c>
      <c r="Q1080" s="6">
        <v>43670</v>
      </c>
      <c r="R1080" s="46"/>
      <c r="S1080" s="46" t="s">
        <v>1380</v>
      </c>
      <c r="T1080" s="50" t="s">
        <v>1932</v>
      </c>
      <c r="U1080" s="21" t="s">
        <v>1522</v>
      </c>
      <c r="V1080" s="260" t="s">
        <v>1551</v>
      </c>
      <c r="W1080" s="261">
        <v>43682.648229166669</v>
      </c>
      <c r="X1080" s="38" t="s">
        <v>1555</v>
      </c>
    </row>
    <row r="1081" spans="1:24" x14ac:dyDescent="0.3">
      <c r="A1081" s="2">
        <v>132465</v>
      </c>
      <c r="B1081" s="3" t="s">
        <v>2081</v>
      </c>
      <c r="C1081" s="5" t="s">
        <v>17</v>
      </c>
      <c r="D1081" s="25">
        <v>51</v>
      </c>
      <c r="E1081" s="26">
        <v>11</v>
      </c>
      <c r="F1081" s="16">
        <v>12</v>
      </c>
      <c r="G1081" s="22">
        <v>50</v>
      </c>
      <c r="H1081" s="22">
        <v>600</v>
      </c>
      <c r="I1081" s="6">
        <v>43522</v>
      </c>
      <c r="J1081" s="7"/>
      <c r="K1081" s="8"/>
      <c r="L1081" s="6"/>
      <c r="M1081" s="5"/>
      <c r="N1081" s="6">
        <v>43698</v>
      </c>
      <c r="O1081" s="3" t="s">
        <v>1371</v>
      </c>
      <c r="P1081" s="3" t="s">
        <v>1520</v>
      </c>
      <c r="Q1081" s="6">
        <v>43670</v>
      </c>
      <c r="R1081" s="46"/>
      <c r="S1081" s="46" t="s">
        <v>1380</v>
      </c>
      <c r="T1081" s="50" t="s">
        <v>1932</v>
      </c>
      <c r="U1081" s="21"/>
      <c r="V1081" s="260"/>
      <c r="W1081" s="261"/>
      <c r="X1081" s="38" t="s">
        <v>1555</v>
      </c>
    </row>
    <row r="1082" spans="1:24" x14ac:dyDescent="0.3">
      <c r="A1082" s="2">
        <v>136273</v>
      </c>
      <c r="B1082" s="3" t="s">
        <v>1428</v>
      </c>
      <c r="C1082" s="5" t="s">
        <v>17</v>
      </c>
      <c r="D1082" s="25">
        <v>51</v>
      </c>
      <c r="E1082" s="26">
        <v>11</v>
      </c>
      <c r="F1082" s="16">
        <v>12</v>
      </c>
      <c r="G1082" s="22">
        <v>167</v>
      </c>
      <c r="H1082" s="22">
        <v>2000</v>
      </c>
      <c r="I1082" s="6">
        <v>43522</v>
      </c>
      <c r="J1082" s="7">
        <v>193</v>
      </c>
      <c r="K1082" s="8">
        <v>2019</v>
      </c>
      <c r="L1082" s="6">
        <v>44050</v>
      </c>
      <c r="M1082" s="5"/>
      <c r="N1082" s="6">
        <v>43698</v>
      </c>
      <c r="O1082" s="3" t="s">
        <v>1886</v>
      </c>
      <c r="P1082" s="3" t="s">
        <v>1888</v>
      </c>
      <c r="Q1082" s="6">
        <v>43341</v>
      </c>
      <c r="R1082" s="46"/>
      <c r="S1082" s="46" t="s">
        <v>1380</v>
      </c>
      <c r="T1082" s="50" t="s">
        <v>1944</v>
      </c>
      <c r="U1082" s="21" t="s">
        <v>1560</v>
      </c>
      <c r="V1082" s="260" t="s">
        <v>1551</v>
      </c>
      <c r="W1082" s="261">
        <v>43697.49428240741</v>
      </c>
      <c r="X1082" s="38" t="s">
        <v>1555</v>
      </c>
    </row>
    <row r="1083" spans="1:24" x14ac:dyDescent="0.3">
      <c r="A1083" s="2">
        <v>136553</v>
      </c>
      <c r="B1083" s="3" t="s">
        <v>1848</v>
      </c>
      <c r="C1083" s="5" t="s">
        <v>3</v>
      </c>
      <c r="D1083" s="25">
        <v>51</v>
      </c>
      <c r="E1083" s="26">
        <v>10</v>
      </c>
      <c r="F1083" s="16">
        <v>12</v>
      </c>
      <c r="G1083" s="22">
        <v>417</v>
      </c>
      <c r="H1083" s="22">
        <v>5000</v>
      </c>
      <c r="I1083" s="6">
        <v>43522</v>
      </c>
      <c r="J1083" s="7">
        <v>155</v>
      </c>
      <c r="K1083" s="8">
        <v>2019</v>
      </c>
      <c r="L1083" s="6">
        <v>44002</v>
      </c>
      <c r="M1083" s="5"/>
      <c r="N1083" s="6">
        <v>43698</v>
      </c>
      <c r="O1083" s="3" t="s">
        <v>1542</v>
      </c>
      <c r="P1083" s="3" t="s">
        <v>1520</v>
      </c>
      <c r="Q1083" s="6">
        <v>43670</v>
      </c>
      <c r="R1083" s="46"/>
      <c r="S1083" s="46" t="s">
        <v>1380</v>
      </c>
      <c r="T1083" s="50" t="s">
        <v>1932</v>
      </c>
      <c r="U1083" s="21" t="s">
        <v>1560</v>
      </c>
      <c r="V1083" s="260" t="s">
        <v>1551</v>
      </c>
      <c r="W1083" s="261">
        <v>43672.484652777777</v>
      </c>
      <c r="X1083" s="38" t="s">
        <v>1555</v>
      </c>
    </row>
    <row r="1084" spans="1:24" x14ac:dyDescent="0.3">
      <c r="A1084" s="2">
        <v>136555</v>
      </c>
      <c r="B1084" s="3" t="s">
        <v>1847</v>
      </c>
      <c r="C1084" s="5" t="s">
        <v>3</v>
      </c>
      <c r="D1084" s="25">
        <v>51</v>
      </c>
      <c r="E1084" s="26">
        <v>9</v>
      </c>
      <c r="F1084" s="16">
        <v>12</v>
      </c>
      <c r="G1084" s="22">
        <v>142</v>
      </c>
      <c r="H1084" s="22">
        <v>1700</v>
      </c>
      <c r="I1084" s="6">
        <v>43522</v>
      </c>
      <c r="J1084" s="7">
        <v>193</v>
      </c>
      <c r="K1084" s="8">
        <v>2019</v>
      </c>
      <c r="L1084" s="6">
        <v>44050</v>
      </c>
      <c r="M1084" s="5"/>
      <c r="N1084" s="6">
        <v>43698</v>
      </c>
      <c r="O1084" s="3" t="s">
        <v>1886</v>
      </c>
      <c r="P1084" s="3" t="s">
        <v>1888</v>
      </c>
      <c r="Q1084" s="6">
        <v>43341</v>
      </c>
      <c r="R1084" s="46"/>
      <c r="S1084" s="46" t="s">
        <v>1380</v>
      </c>
      <c r="T1084" s="50" t="s">
        <v>1944</v>
      </c>
      <c r="U1084" s="21" t="s">
        <v>1560</v>
      </c>
      <c r="V1084" s="260" t="s">
        <v>1551</v>
      </c>
      <c r="W1084" s="261">
        <v>43697.49428240741</v>
      </c>
      <c r="X1084" s="38" t="s">
        <v>1555</v>
      </c>
    </row>
    <row r="1085" spans="1:24" x14ac:dyDescent="0.3">
      <c r="A1085" s="2">
        <v>136556</v>
      </c>
      <c r="B1085" s="3" t="s">
        <v>1507</v>
      </c>
      <c r="C1085" s="5" t="s">
        <v>3</v>
      </c>
      <c r="D1085" s="25">
        <v>51</v>
      </c>
      <c r="E1085" s="26">
        <v>10</v>
      </c>
      <c r="F1085" s="16">
        <v>12</v>
      </c>
      <c r="G1085" s="22">
        <v>109</v>
      </c>
      <c r="H1085" s="22">
        <v>1300</v>
      </c>
      <c r="I1085" s="6">
        <v>43522</v>
      </c>
      <c r="J1085" s="7"/>
      <c r="K1085" s="8"/>
      <c r="L1085" s="6"/>
      <c r="M1085" s="5"/>
      <c r="N1085" s="6">
        <v>43698</v>
      </c>
      <c r="O1085" s="3" t="s">
        <v>1542</v>
      </c>
      <c r="P1085" s="3" t="s">
        <v>1520</v>
      </c>
      <c r="Q1085" s="6">
        <v>43670</v>
      </c>
      <c r="R1085" s="46"/>
      <c r="S1085" s="46" t="s">
        <v>1380</v>
      </c>
      <c r="T1085" s="50" t="s">
        <v>1932</v>
      </c>
      <c r="U1085" s="21" t="s">
        <v>1560</v>
      </c>
      <c r="V1085" s="260" t="s">
        <v>1551</v>
      </c>
      <c r="W1085" s="261">
        <v>43698.496493055558</v>
      </c>
      <c r="X1085" s="38" t="s">
        <v>1555</v>
      </c>
    </row>
    <row r="1086" spans="1:24" x14ac:dyDescent="0.3">
      <c r="A1086" s="2">
        <v>17136</v>
      </c>
      <c r="B1086" s="3" t="s">
        <v>1114</v>
      </c>
      <c r="C1086" s="5" t="s">
        <v>87</v>
      </c>
      <c r="D1086" s="25">
        <v>45</v>
      </c>
      <c r="E1086" s="26">
        <v>12</v>
      </c>
      <c r="F1086" s="16">
        <v>12</v>
      </c>
      <c r="G1086" s="22">
        <v>250</v>
      </c>
      <c r="H1086" s="119">
        <v>3000</v>
      </c>
      <c r="I1086" s="6">
        <v>43454</v>
      </c>
      <c r="J1086" s="7">
        <v>61</v>
      </c>
      <c r="K1086" s="8">
        <v>2018</v>
      </c>
      <c r="L1086" s="6">
        <v>43536</v>
      </c>
      <c r="M1086" s="5"/>
      <c r="N1086" s="6">
        <v>43699</v>
      </c>
      <c r="O1086" s="3" t="s">
        <v>1850</v>
      </c>
      <c r="P1086" s="3" t="s">
        <v>1851</v>
      </c>
      <c r="Q1086" s="6">
        <v>43662</v>
      </c>
      <c r="R1086" s="46"/>
      <c r="S1086" s="46" t="s">
        <v>1380</v>
      </c>
      <c r="T1086" s="50" t="s">
        <v>1885</v>
      </c>
      <c r="U1086" s="21"/>
      <c r="V1086" s="260" t="s">
        <v>1551</v>
      </c>
      <c r="W1086" s="261">
        <v>43657.639189814814</v>
      </c>
      <c r="X1086" s="38" t="s">
        <v>1555</v>
      </c>
    </row>
    <row r="1087" spans="1:24" x14ac:dyDescent="0.3">
      <c r="A1087" s="2">
        <v>17136</v>
      </c>
      <c r="B1087" s="3" t="s">
        <v>1114</v>
      </c>
      <c r="C1087" s="5" t="s">
        <v>87</v>
      </c>
      <c r="D1087" s="25">
        <v>45</v>
      </c>
      <c r="E1087" s="26">
        <v>12</v>
      </c>
      <c r="F1087" s="16">
        <v>12</v>
      </c>
      <c r="G1087" s="22">
        <v>250</v>
      </c>
      <c r="H1087" s="22">
        <v>3000</v>
      </c>
      <c r="I1087" s="6">
        <v>43454</v>
      </c>
      <c r="J1087" s="7">
        <v>61</v>
      </c>
      <c r="K1087" s="8">
        <v>2018</v>
      </c>
      <c r="L1087" s="6">
        <v>43536</v>
      </c>
      <c r="M1087" s="5"/>
      <c r="N1087" s="6">
        <v>43699</v>
      </c>
      <c r="O1087" s="3" t="s">
        <v>1850</v>
      </c>
      <c r="P1087" s="3" t="s">
        <v>1851</v>
      </c>
      <c r="Q1087" s="6">
        <v>43672</v>
      </c>
      <c r="R1087" s="46"/>
      <c r="S1087" s="46" t="s">
        <v>1380</v>
      </c>
      <c r="T1087" s="50" t="s">
        <v>2045</v>
      </c>
      <c r="U1087" s="21"/>
      <c r="V1087" s="260" t="s">
        <v>1551</v>
      </c>
      <c r="W1087" s="261">
        <v>43657.639189814814</v>
      </c>
      <c r="X1087" s="38" t="s">
        <v>1555</v>
      </c>
    </row>
    <row r="1088" spans="1:24" x14ac:dyDescent="0.3">
      <c r="A1088" s="2">
        <v>17362</v>
      </c>
      <c r="B1088" s="3" t="s">
        <v>885</v>
      </c>
      <c r="C1088" s="5" t="s">
        <v>86</v>
      </c>
      <c r="D1088" s="25">
        <v>57</v>
      </c>
      <c r="E1088" s="26">
        <v>15</v>
      </c>
      <c r="F1088" s="16">
        <v>12</v>
      </c>
      <c r="G1088" s="22">
        <v>750</v>
      </c>
      <c r="H1088" s="22">
        <v>9000</v>
      </c>
      <c r="I1088" s="6">
        <v>43320</v>
      </c>
      <c r="J1088" s="7">
        <v>167</v>
      </c>
      <c r="K1088" s="8">
        <v>2018</v>
      </c>
      <c r="L1088" s="6">
        <v>43685</v>
      </c>
      <c r="M1088" s="5"/>
      <c r="N1088" s="6">
        <v>43699</v>
      </c>
      <c r="O1088" s="3" t="s">
        <v>1850</v>
      </c>
      <c r="P1088" s="3" t="s">
        <v>1851</v>
      </c>
      <c r="Q1088" s="6">
        <v>43672</v>
      </c>
      <c r="R1088" s="46"/>
      <c r="S1088" s="46" t="s">
        <v>1380</v>
      </c>
      <c r="T1088" s="50" t="s">
        <v>2045</v>
      </c>
      <c r="U1088" s="21" t="s">
        <v>1560</v>
      </c>
      <c r="V1088" s="260" t="s">
        <v>1551</v>
      </c>
      <c r="W1088" s="261">
        <v>43699.346180555556</v>
      </c>
      <c r="X1088" s="38" t="s">
        <v>1555</v>
      </c>
    </row>
    <row r="1089" spans="1:24" x14ac:dyDescent="0.3">
      <c r="A1089" s="2">
        <v>17370</v>
      </c>
      <c r="B1089" s="3" t="s">
        <v>886</v>
      </c>
      <c r="C1089" s="5" t="s">
        <v>86</v>
      </c>
      <c r="D1089" s="25">
        <v>57</v>
      </c>
      <c r="E1089" s="26">
        <v>15</v>
      </c>
      <c r="F1089" s="16">
        <v>12</v>
      </c>
      <c r="G1089" s="22">
        <v>750</v>
      </c>
      <c r="H1089" s="22">
        <v>9000</v>
      </c>
      <c r="I1089" s="6">
        <v>43320</v>
      </c>
      <c r="J1089" s="7">
        <v>167</v>
      </c>
      <c r="K1089" s="8">
        <v>2018</v>
      </c>
      <c r="L1089" s="6">
        <v>43685</v>
      </c>
      <c r="M1089" s="5"/>
      <c r="N1089" s="6">
        <v>43699</v>
      </c>
      <c r="O1089" s="3" t="s">
        <v>1850</v>
      </c>
      <c r="P1089" s="3" t="s">
        <v>1851</v>
      </c>
      <c r="Q1089" s="6">
        <v>43672</v>
      </c>
      <c r="R1089" s="46"/>
      <c r="S1089" s="46" t="s">
        <v>1380</v>
      </c>
      <c r="T1089" s="50" t="s">
        <v>2045</v>
      </c>
      <c r="U1089" s="21" t="s">
        <v>1560</v>
      </c>
      <c r="V1089" s="260" t="s">
        <v>1551</v>
      </c>
      <c r="W1089" s="261">
        <v>43699.346180555556</v>
      </c>
      <c r="X1089" s="38" t="s">
        <v>1555</v>
      </c>
    </row>
    <row r="1090" spans="1:24" x14ac:dyDescent="0.3">
      <c r="A1090" s="2">
        <v>17371</v>
      </c>
      <c r="B1090" s="3" t="s">
        <v>887</v>
      </c>
      <c r="C1090" s="5" t="s">
        <v>86</v>
      </c>
      <c r="D1090" s="25">
        <v>57</v>
      </c>
      <c r="E1090" s="26">
        <v>15</v>
      </c>
      <c r="F1090" s="16">
        <v>12</v>
      </c>
      <c r="G1090" s="22">
        <v>750</v>
      </c>
      <c r="H1090" s="22">
        <v>9000</v>
      </c>
      <c r="I1090" s="6">
        <v>43320</v>
      </c>
      <c r="J1090" s="7">
        <v>167</v>
      </c>
      <c r="K1090" s="8">
        <v>2018</v>
      </c>
      <c r="L1090" s="6">
        <v>43685</v>
      </c>
      <c r="M1090" s="5"/>
      <c r="N1090" s="6">
        <v>43699</v>
      </c>
      <c r="O1090" s="3" t="s">
        <v>1850</v>
      </c>
      <c r="P1090" s="3" t="s">
        <v>1851</v>
      </c>
      <c r="Q1090" s="6">
        <v>43672</v>
      </c>
      <c r="R1090" s="46"/>
      <c r="S1090" s="46" t="s">
        <v>1380</v>
      </c>
      <c r="T1090" s="50" t="s">
        <v>2045</v>
      </c>
      <c r="U1090" s="21" t="s">
        <v>1560</v>
      </c>
      <c r="V1090" s="260" t="s">
        <v>1551</v>
      </c>
      <c r="W1090" s="261">
        <v>43699.346180555556</v>
      </c>
      <c r="X1090" s="38" t="s">
        <v>1555</v>
      </c>
    </row>
    <row r="1091" spans="1:24" x14ac:dyDescent="0.3">
      <c r="A1091" s="2">
        <v>32927</v>
      </c>
      <c r="B1091" s="3" t="s">
        <v>888</v>
      </c>
      <c r="C1091" s="5" t="s">
        <v>86</v>
      </c>
      <c r="D1091" s="25">
        <v>57</v>
      </c>
      <c r="E1091" s="26">
        <v>15</v>
      </c>
      <c r="F1091" s="16">
        <v>12</v>
      </c>
      <c r="G1091" s="22">
        <v>750</v>
      </c>
      <c r="H1091" s="22">
        <v>9000</v>
      </c>
      <c r="I1091" s="6">
        <v>43320</v>
      </c>
      <c r="J1091" s="7">
        <v>167</v>
      </c>
      <c r="K1091" s="8">
        <v>2018</v>
      </c>
      <c r="L1091" s="6">
        <v>43685</v>
      </c>
      <c r="M1091" s="5"/>
      <c r="N1091" s="6">
        <v>43699</v>
      </c>
      <c r="O1091" s="3" t="s">
        <v>1850</v>
      </c>
      <c r="P1091" s="3" t="s">
        <v>1851</v>
      </c>
      <c r="Q1091" s="6">
        <v>43672</v>
      </c>
      <c r="R1091" s="46"/>
      <c r="S1091" s="46" t="s">
        <v>1380</v>
      </c>
      <c r="T1091" s="50" t="s">
        <v>2045</v>
      </c>
      <c r="U1091" s="21" t="s">
        <v>1560</v>
      </c>
      <c r="V1091" s="260" t="s">
        <v>1551</v>
      </c>
      <c r="W1091" s="261">
        <v>43699.346180555556</v>
      </c>
      <c r="X1091" s="38" t="s">
        <v>1555</v>
      </c>
    </row>
    <row r="1092" spans="1:24" x14ac:dyDescent="0.3">
      <c r="A1092" s="2">
        <v>11059</v>
      </c>
      <c r="B1092" s="3" t="s">
        <v>791</v>
      </c>
      <c r="C1092" s="5" t="s">
        <v>3</v>
      </c>
      <c r="D1092" s="25"/>
      <c r="E1092" s="26"/>
      <c r="F1092" s="16">
        <v>12</v>
      </c>
      <c r="G1092" s="22">
        <v>0</v>
      </c>
      <c r="H1092" s="22">
        <v>0</v>
      </c>
      <c r="I1092" s="6">
        <v>43074</v>
      </c>
      <c r="J1092" s="7"/>
      <c r="K1092" s="8"/>
      <c r="L1092" s="6"/>
      <c r="M1092" s="5"/>
      <c r="N1092" s="6">
        <v>43699</v>
      </c>
      <c r="O1092" s="3" t="s">
        <v>1348</v>
      </c>
      <c r="P1092" s="3"/>
      <c r="Q1092" s="6" t="s">
        <v>1380</v>
      </c>
      <c r="R1092" s="46"/>
      <c r="S1092" s="46" t="s">
        <v>1380</v>
      </c>
      <c r="T1092" s="50" t="s">
        <v>1380</v>
      </c>
      <c r="U1092" s="21" t="s">
        <v>1935</v>
      </c>
      <c r="V1092" s="260" t="s">
        <v>1551</v>
      </c>
      <c r="W1092" s="261">
        <v>43591.434733796297</v>
      </c>
      <c r="X1092" s="38" t="s">
        <v>1555</v>
      </c>
    </row>
    <row r="1093" spans="1:24" x14ac:dyDescent="0.3">
      <c r="A1093" s="2">
        <v>11287</v>
      </c>
      <c r="B1093" s="3" t="s">
        <v>793</v>
      </c>
      <c r="C1093" s="5" t="s">
        <v>87</v>
      </c>
      <c r="D1093" s="25">
        <v>45</v>
      </c>
      <c r="E1093" s="26">
        <v>12</v>
      </c>
      <c r="F1093" s="16">
        <v>12</v>
      </c>
      <c r="G1093" s="22">
        <v>0</v>
      </c>
      <c r="H1093" s="120">
        <v>0</v>
      </c>
      <c r="I1093" s="6">
        <v>43454</v>
      </c>
      <c r="J1093" s="7">
        <v>61</v>
      </c>
      <c r="K1093" s="8">
        <v>2018</v>
      </c>
      <c r="L1093" s="6">
        <v>43536</v>
      </c>
      <c r="M1093" s="5"/>
      <c r="N1093" s="6">
        <v>43699</v>
      </c>
      <c r="O1093" s="3" t="s">
        <v>1348</v>
      </c>
      <c r="P1093" s="3"/>
      <c r="Q1093" s="6" t="s">
        <v>1380</v>
      </c>
      <c r="R1093" s="46"/>
      <c r="S1093" s="46" t="s">
        <v>1380</v>
      </c>
      <c r="T1093" s="50" t="s">
        <v>1380</v>
      </c>
      <c r="U1093" s="21" t="s">
        <v>1163</v>
      </c>
      <c r="V1093" s="260" t="s">
        <v>1551</v>
      </c>
      <c r="W1093" s="261">
        <v>43591.434733796297</v>
      </c>
      <c r="X1093" s="38" t="s">
        <v>1555</v>
      </c>
    </row>
    <row r="1094" spans="1:24" x14ac:dyDescent="0.3">
      <c r="A1094" s="2">
        <v>10302</v>
      </c>
      <c r="B1094" s="3" t="s">
        <v>183</v>
      </c>
      <c r="C1094" s="5" t="s">
        <v>182</v>
      </c>
      <c r="D1094" s="25">
        <v>57</v>
      </c>
      <c r="E1094" s="26">
        <v>19</v>
      </c>
      <c r="F1094" s="16">
        <v>12</v>
      </c>
      <c r="G1094" s="22">
        <v>250</v>
      </c>
      <c r="H1094" s="120">
        <v>3000</v>
      </c>
      <c r="I1094" s="6">
        <v>43454</v>
      </c>
      <c r="J1094" s="7">
        <v>61</v>
      </c>
      <c r="K1094" s="8">
        <v>2018</v>
      </c>
      <c r="L1094" s="6">
        <v>43536</v>
      </c>
      <c r="M1094" s="5"/>
      <c r="N1094" s="6">
        <v>43699</v>
      </c>
      <c r="O1094" s="3" t="s">
        <v>1348</v>
      </c>
      <c r="P1094" s="3" t="s">
        <v>1537</v>
      </c>
      <c r="Q1094" s="6">
        <v>43566</v>
      </c>
      <c r="R1094" s="46"/>
      <c r="S1094" s="46" t="s">
        <v>1380</v>
      </c>
      <c r="T1094" s="50" t="s">
        <v>1536</v>
      </c>
      <c r="U1094" s="21" t="s">
        <v>1163</v>
      </c>
      <c r="V1094" s="260" t="s">
        <v>1551</v>
      </c>
      <c r="W1094" s="261">
        <v>43591.434733796297</v>
      </c>
      <c r="X1094" s="38" t="s">
        <v>1555</v>
      </c>
    </row>
    <row r="1095" spans="1:24" x14ac:dyDescent="0.3">
      <c r="A1095" s="2">
        <v>11287</v>
      </c>
      <c r="B1095" s="3" t="s">
        <v>793</v>
      </c>
      <c r="C1095" s="5" t="s">
        <v>87</v>
      </c>
      <c r="D1095" s="25">
        <v>45</v>
      </c>
      <c r="E1095" s="26">
        <v>12</v>
      </c>
      <c r="F1095" s="16">
        <v>12</v>
      </c>
      <c r="G1095" s="22">
        <v>0</v>
      </c>
      <c r="H1095" s="120">
        <v>0</v>
      </c>
      <c r="I1095" s="6">
        <v>43454</v>
      </c>
      <c r="J1095" s="7">
        <v>61</v>
      </c>
      <c r="K1095" s="8">
        <v>2018</v>
      </c>
      <c r="L1095" s="6">
        <v>43536</v>
      </c>
      <c r="M1095" s="5"/>
      <c r="N1095" s="6">
        <v>43699</v>
      </c>
      <c r="O1095" s="3" t="s">
        <v>1348</v>
      </c>
      <c r="P1095" s="3" t="s">
        <v>1537</v>
      </c>
      <c r="Q1095" s="6">
        <v>43566</v>
      </c>
      <c r="R1095" s="46"/>
      <c r="S1095" s="46" t="s">
        <v>1380</v>
      </c>
      <c r="T1095" s="50" t="s">
        <v>1536</v>
      </c>
      <c r="U1095" s="21" t="s">
        <v>1163</v>
      </c>
      <c r="V1095" s="260" t="s">
        <v>1551</v>
      </c>
      <c r="W1095" s="261">
        <v>43699.378761574073</v>
      </c>
      <c r="X1095" s="38" t="s">
        <v>1555</v>
      </c>
    </row>
    <row r="1096" spans="1:24" x14ac:dyDescent="0.3">
      <c r="A1096" s="2">
        <v>11448</v>
      </c>
      <c r="B1096" s="3" t="s">
        <v>794</v>
      </c>
      <c r="C1096" s="5" t="s">
        <v>14</v>
      </c>
      <c r="D1096" s="25">
        <v>45</v>
      </c>
      <c r="E1096" s="26">
        <v>9</v>
      </c>
      <c r="F1096" s="16">
        <v>12</v>
      </c>
      <c r="G1096" s="22">
        <v>250</v>
      </c>
      <c r="H1096" s="120">
        <v>3000</v>
      </c>
      <c r="I1096" s="6">
        <v>43454</v>
      </c>
      <c r="J1096" s="7">
        <v>61</v>
      </c>
      <c r="K1096" s="8">
        <v>2018</v>
      </c>
      <c r="L1096" s="6">
        <v>43536</v>
      </c>
      <c r="M1096" s="5"/>
      <c r="N1096" s="6">
        <v>43699</v>
      </c>
      <c r="O1096" s="3" t="s">
        <v>1348</v>
      </c>
      <c r="P1096" s="3" t="s">
        <v>1537</v>
      </c>
      <c r="Q1096" s="6">
        <v>43566</v>
      </c>
      <c r="R1096" s="46"/>
      <c r="S1096" s="46" t="s">
        <v>1380</v>
      </c>
      <c r="T1096" s="50" t="s">
        <v>1536</v>
      </c>
      <c r="U1096" s="21" t="s">
        <v>1163</v>
      </c>
      <c r="V1096" s="260" t="s">
        <v>1551</v>
      </c>
      <c r="W1096" s="261">
        <v>43591.434733796297</v>
      </c>
      <c r="X1096" s="38" t="s">
        <v>1555</v>
      </c>
    </row>
    <row r="1097" spans="1:24" x14ac:dyDescent="0.3">
      <c r="A1097" s="2">
        <v>12623</v>
      </c>
      <c r="B1097" s="3" t="s">
        <v>1111</v>
      </c>
      <c r="C1097" s="5" t="s">
        <v>86</v>
      </c>
      <c r="D1097" s="25">
        <v>57</v>
      </c>
      <c r="E1097" s="26">
        <v>16</v>
      </c>
      <c r="F1097" s="16">
        <v>12</v>
      </c>
      <c r="G1097" s="22">
        <v>3334</v>
      </c>
      <c r="H1097" s="120">
        <v>40000</v>
      </c>
      <c r="I1097" s="6">
        <v>43454</v>
      </c>
      <c r="J1097" s="7">
        <v>61</v>
      </c>
      <c r="K1097" s="8">
        <v>2018</v>
      </c>
      <c r="L1097" s="6">
        <v>43536</v>
      </c>
      <c r="M1097" s="5"/>
      <c r="N1097" s="6">
        <v>43699</v>
      </c>
      <c r="O1097" s="3" t="s">
        <v>1348</v>
      </c>
      <c r="P1097" s="3" t="s">
        <v>1537</v>
      </c>
      <c r="Q1097" s="6">
        <v>43566</v>
      </c>
      <c r="R1097" s="46"/>
      <c r="S1097" s="46" t="s">
        <v>1380</v>
      </c>
      <c r="T1097" s="50" t="s">
        <v>1536</v>
      </c>
      <c r="U1097" s="21" t="s">
        <v>1538</v>
      </c>
      <c r="V1097" s="260" t="s">
        <v>1551</v>
      </c>
      <c r="W1097" s="261">
        <v>43656.711273148147</v>
      </c>
      <c r="X1097" s="38" t="s">
        <v>1555</v>
      </c>
    </row>
    <row r="1098" spans="1:24" x14ac:dyDescent="0.3">
      <c r="A1098" s="2">
        <v>12635</v>
      </c>
      <c r="B1098" s="3" t="s">
        <v>1112</v>
      </c>
      <c r="C1098" s="5" t="s">
        <v>86</v>
      </c>
      <c r="D1098" s="25">
        <v>57</v>
      </c>
      <c r="E1098" s="26">
        <v>16</v>
      </c>
      <c r="F1098" s="16">
        <v>12</v>
      </c>
      <c r="G1098" s="22">
        <v>3334</v>
      </c>
      <c r="H1098" s="120">
        <v>40000</v>
      </c>
      <c r="I1098" s="6">
        <v>43454</v>
      </c>
      <c r="J1098" s="7">
        <v>61</v>
      </c>
      <c r="K1098" s="8">
        <v>2018</v>
      </c>
      <c r="L1098" s="6">
        <v>43536</v>
      </c>
      <c r="M1098" s="5"/>
      <c r="N1098" s="6">
        <v>43699</v>
      </c>
      <c r="O1098" s="3" t="s">
        <v>1348</v>
      </c>
      <c r="P1098" s="3" t="s">
        <v>1537</v>
      </c>
      <c r="Q1098" s="6">
        <v>43566</v>
      </c>
      <c r="R1098" s="46"/>
      <c r="S1098" s="46" t="s">
        <v>1380</v>
      </c>
      <c r="T1098" s="50" t="s">
        <v>1536</v>
      </c>
      <c r="U1098" s="21" t="s">
        <v>1163</v>
      </c>
      <c r="V1098" s="260" t="s">
        <v>1551</v>
      </c>
      <c r="W1098" s="261">
        <v>43606.696840277778</v>
      </c>
      <c r="X1098" s="38" t="s">
        <v>1555</v>
      </c>
    </row>
    <row r="1099" spans="1:24" x14ac:dyDescent="0.3">
      <c r="A1099" s="2">
        <v>13655</v>
      </c>
      <c r="B1099" s="3" t="s">
        <v>1113</v>
      </c>
      <c r="C1099" s="5" t="s">
        <v>17</v>
      </c>
      <c r="D1099" s="25">
        <v>45</v>
      </c>
      <c r="E1099" s="26">
        <v>11</v>
      </c>
      <c r="F1099" s="16">
        <v>12</v>
      </c>
      <c r="G1099" s="22">
        <v>2084</v>
      </c>
      <c r="H1099" s="120">
        <v>25000</v>
      </c>
      <c r="I1099" s="6">
        <v>43454</v>
      </c>
      <c r="J1099" s="7">
        <v>61</v>
      </c>
      <c r="K1099" s="8">
        <v>2018</v>
      </c>
      <c r="L1099" s="6">
        <v>43536</v>
      </c>
      <c r="M1099" s="5"/>
      <c r="N1099" s="6">
        <v>43699</v>
      </c>
      <c r="O1099" s="3" t="s">
        <v>1348</v>
      </c>
      <c r="P1099" s="3" t="s">
        <v>1537</v>
      </c>
      <c r="Q1099" s="6">
        <v>43566</v>
      </c>
      <c r="R1099" s="46"/>
      <c r="S1099" s="46" t="s">
        <v>1380</v>
      </c>
      <c r="T1099" s="50" t="s">
        <v>1536</v>
      </c>
      <c r="U1099" s="21" t="s">
        <v>1163</v>
      </c>
      <c r="V1099" s="260" t="s">
        <v>1551</v>
      </c>
      <c r="W1099" s="261">
        <v>43606.696840277778</v>
      </c>
      <c r="X1099" s="38" t="s">
        <v>1555</v>
      </c>
    </row>
    <row r="1100" spans="1:24" x14ac:dyDescent="0.3">
      <c r="A1100" s="2">
        <v>17132</v>
      </c>
      <c r="B1100" s="3" t="s">
        <v>132</v>
      </c>
      <c r="C1100" s="5" t="s">
        <v>5</v>
      </c>
      <c r="D1100" s="25">
        <v>45</v>
      </c>
      <c r="E1100" s="26">
        <v>12</v>
      </c>
      <c r="F1100" s="16">
        <v>12</v>
      </c>
      <c r="G1100" s="22">
        <v>250</v>
      </c>
      <c r="H1100" s="120">
        <v>3000</v>
      </c>
      <c r="I1100" s="6">
        <v>43454</v>
      </c>
      <c r="J1100" s="7">
        <v>61</v>
      </c>
      <c r="K1100" s="8">
        <v>2018</v>
      </c>
      <c r="L1100" s="6">
        <v>43536</v>
      </c>
      <c r="M1100" s="5"/>
      <c r="N1100" s="6">
        <v>43699</v>
      </c>
      <c r="O1100" s="3" t="s">
        <v>1348</v>
      </c>
      <c r="P1100" s="3" t="s">
        <v>1537</v>
      </c>
      <c r="Q1100" s="6">
        <v>43566</v>
      </c>
      <c r="R1100" s="46"/>
      <c r="S1100" s="46" t="s">
        <v>1380</v>
      </c>
      <c r="T1100" s="50" t="s">
        <v>1536</v>
      </c>
      <c r="U1100" s="21" t="s">
        <v>1163</v>
      </c>
      <c r="V1100" s="260" t="s">
        <v>1551</v>
      </c>
      <c r="W1100" s="261">
        <v>43591.434733796297</v>
      </c>
      <c r="X1100" s="38" t="s">
        <v>1555</v>
      </c>
    </row>
    <row r="1101" spans="1:24" x14ac:dyDescent="0.3">
      <c r="A1101" s="2">
        <v>17299</v>
      </c>
      <c r="B1101" s="3" t="s">
        <v>1287</v>
      </c>
      <c r="C1101" s="5" t="s">
        <v>5</v>
      </c>
      <c r="D1101" s="25">
        <v>57</v>
      </c>
      <c r="E1101" s="26">
        <v>18</v>
      </c>
      <c r="F1101" s="16">
        <v>12</v>
      </c>
      <c r="G1101" s="22">
        <v>5</v>
      </c>
      <c r="H1101" s="120">
        <v>60</v>
      </c>
      <c r="I1101" s="6">
        <v>43454</v>
      </c>
      <c r="J1101" s="7">
        <v>61</v>
      </c>
      <c r="K1101" s="8">
        <v>2018</v>
      </c>
      <c r="L1101" s="6">
        <v>43536</v>
      </c>
      <c r="M1101" s="5"/>
      <c r="N1101" s="6">
        <v>43699</v>
      </c>
      <c r="O1101" s="3" t="s">
        <v>1850</v>
      </c>
      <c r="P1101" s="3" t="s">
        <v>1851</v>
      </c>
      <c r="Q1101" s="6">
        <v>43672</v>
      </c>
      <c r="R1101" s="46">
        <v>2</v>
      </c>
      <c r="S1101" s="46" t="s">
        <v>1953</v>
      </c>
      <c r="T1101" s="50" t="s">
        <v>2045</v>
      </c>
      <c r="U1101" s="21"/>
      <c r="V1101" s="260" t="s">
        <v>1551</v>
      </c>
      <c r="W1101" s="261">
        <v>43699.346180555556</v>
      </c>
      <c r="X1101" s="38" t="s">
        <v>1555</v>
      </c>
    </row>
    <row r="1102" spans="1:24" x14ac:dyDescent="0.3">
      <c r="A1102" s="2">
        <v>17454</v>
      </c>
      <c r="B1102" s="3" t="s">
        <v>1288</v>
      </c>
      <c r="C1102" s="5" t="s">
        <v>86</v>
      </c>
      <c r="D1102" s="25">
        <v>57</v>
      </c>
      <c r="E1102" s="26">
        <v>2</v>
      </c>
      <c r="F1102" s="16">
        <v>12</v>
      </c>
      <c r="G1102" s="22">
        <v>1250</v>
      </c>
      <c r="H1102" s="120">
        <v>15000</v>
      </c>
      <c r="I1102" s="6">
        <v>43454</v>
      </c>
      <c r="J1102" s="7">
        <v>61</v>
      </c>
      <c r="K1102" s="8">
        <v>2018</v>
      </c>
      <c r="L1102" s="6">
        <v>43536</v>
      </c>
      <c r="M1102" s="5"/>
      <c r="N1102" s="6">
        <v>43699</v>
      </c>
      <c r="O1102" s="3" t="s">
        <v>1348</v>
      </c>
      <c r="P1102" s="3" t="s">
        <v>1537</v>
      </c>
      <c r="Q1102" s="6">
        <v>43566</v>
      </c>
      <c r="R1102" s="46"/>
      <c r="S1102" s="46" t="s">
        <v>1380</v>
      </c>
      <c r="T1102" s="50" t="s">
        <v>1536</v>
      </c>
      <c r="U1102" s="21" t="s">
        <v>1163</v>
      </c>
      <c r="V1102" s="260" t="s">
        <v>1551</v>
      </c>
      <c r="W1102" s="261">
        <v>43591.434733796297</v>
      </c>
      <c r="X1102" s="38" t="s">
        <v>1555</v>
      </c>
    </row>
    <row r="1103" spans="1:24" x14ac:dyDescent="0.3">
      <c r="A1103" s="2">
        <v>23687</v>
      </c>
      <c r="B1103" s="3" t="s">
        <v>1115</v>
      </c>
      <c r="C1103" s="5" t="s">
        <v>86</v>
      </c>
      <c r="D1103" s="25">
        <v>57</v>
      </c>
      <c r="E1103" s="26">
        <v>16</v>
      </c>
      <c r="F1103" s="16">
        <v>12</v>
      </c>
      <c r="G1103" s="22">
        <v>3334</v>
      </c>
      <c r="H1103" s="120">
        <v>40000</v>
      </c>
      <c r="I1103" s="6">
        <v>43454</v>
      </c>
      <c r="J1103" s="7">
        <v>61</v>
      </c>
      <c r="K1103" s="8">
        <v>2018</v>
      </c>
      <c r="L1103" s="6">
        <v>43536</v>
      </c>
      <c r="M1103" s="5"/>
      <c r="N1103" s="6">
        <v>43699</v>
      </c>
      <c r="O1103" s="3" t="s">
        <v>1348</v>
      </c>
      <c r="P1103" s="3" t="s">
        <v>1537</v>
      </c>
      <c r="Q1103" s="6">
        <v>43566</v>
      </c>
      <c r="R1103" s="46"/>
      <c r="S1103" s="46" t="s">
        <v>1380</v>
      </c>
      <c r="T1103" s="50" t="s">
        <v>1536</v>
      </c>
      <c r="U1103" s="21" t="s">
        <v>1163</v>
      </c>
      <c r="V1103" s="260" t="s">
        <v>1551</v>
      </c>
      <c r="W1103" s="261">
        <v>43606.696840277778</v>
      </c>
      <c r="X1103" s="38" t="s">
        <v>1555</v>
      </c>
    </row>
    <row r="1104" spans="1:24" x14ac:dyDescent="0.3">
      <c r="A1104" s="2">
        <v>23692</v>
      </c>
      <c r="B1104" s="3" t="s">
        <v>1116</v>
      </c>
      <c r="C1104" s="5" t="s">
        <v>86</v>
      </c>
      <c r="D1104" s="25">
        <v>57</v>
      </c>
      <c r="E1104" s="26">
        <v>16</v>
      </c>
      <c r="F1104" s="16">
        <v>12</v>
      </c>
      <c r="G1104" s="22">
        <v>3334</v>
      </c>
      <c r="H1104" s="120">
        <v>40000</v>
      </c>
      <c r="I1104" s="6">
        <v>43454</v>
      </c>
      <c r="J1104" s="7">
        <v>61</v>
      </c>
      <c r="K1104" s="8">
        <v>2018</v>
      </c>
      <c r="L1104" s="6">
        <v>43536</v>
      </c>
      <c r="M1104" s="5"/>
      <c r="N1104" s="6">
        <v>43699</v>
      </c>
      <c r="O1104" s="3" t="s">
        <v>1348</v>
      </c>
      <c r="P1104" s="3" t="s">
        <v>1537</v>
      </c>
      <c r="Q1104" s="6">
        <v>43566</v>
      </c>
      <c r="R1104" s="46"/>
      <c r="S1104" s="46" t="s">
        <v>1380</v>
      </c>
      <c r="T1104" s="50" t="s">
        <v>1536</v>
      </c>
      <c r="U1104" s="21" t="s">
        <v>1163</v>
      </c>
      <c r="V1104" s="260" t="s">
        <v>1551</v>
      </c>
      <c r="W1104" s="261">
        <v>43606.696840277778</v>
      </c>
      <c r="X1104" s="38" t="s">
        <v>1555</v>
      </c>
    </row>
    <row r="1105" spans="1:24" x14ac:dyDescent="0.3">
      <c r="A1105" s="2">
        <v>23846</v>
      </c>
      <c r="B1105" s="3" t="s">
        <v>1117</v>
      </c>
      <c r="C1105" s="5" t="s">
        <v>86</v>
      </c>
      <c r="D1105" s="25">
        <v>57</v>
      </c>
      <c r="E1105" s="26">
        <v>16</v>
      </c>
      <c r="F1105" s="16">
        <v>12</v>
      </c>
      <c r="G1105" s="22">
        <v>2084</v>
      </c>
      <c r="H1105" s="120">
        <v>25000</v>
      </c>
      <c r="I1105" s="6">
        <v>43454</v>
      </c>
      <c r="J1105" s="7">
        <v>61</v>
      </c>
      <c r="K1105" s="8">
        <v>2018</v>
      </c>
      <c r="L1105" s="6">
        <v>43536</v>
      </c>
      <c r="M1105" s="5"/>
      <c r="N1105" s="6">
        <v>43699</v>
      </c>
      <c r="O1105" s="3" t="s">
        <v>1348</v>
      </c>
      <c r="P1105" s="3" t="s">
        <v>1537</v>
      </c>
      <c r="Q1105" s="6">
        <v>43566</v>
      </c>
      <c r="R1105" s="46"/>
      <c r="S1105" s="46" t="s">
        <v>1380</v>
      </c>
      <c r="T1105" s="50" t="s">
        <v>1536</v>
      </c>
      <c r="U1105" s="21" t="s">
        <v>1163</v>
      </c>
      <c r="V1105" s="260" t="s">
        <v>1551</v>
      </c>
      <c r="W1105" s="261">
        <v>43606.696840277778</v>
      </c>
      <c r="X1105" s="38" t="s">
        <v>1555</v>
      </c>
    </row>
    <row r="1106" spans="1:24" x14ac:dyDescent="0.3">
      <c r="A1106" s="2">
        <v>23862</v>
      </c>
      <c r="B1106" s="3" t="s">
        <v>1118</v>
      </c>
      <c r="C1106" s="5" t="s">
        <v>86</v>
      </c>
      <c r="D1106" s="25">
        <v>57</v>
      </c>
      <c r="E1106" s="26">
        <v>16</v>
      </c>
      <c r="F1106" s="16">
        <v>12</v>
      </c>
      <c r="G1106" s="22">
        <v>2084</v>
      </c>
      <c r="H1106" s="120">
        <v>25000</v>
      </c>
      <c r="I1106" s="6">
        <v>43454</v>
      </c>
      <c r="J1106" s="7">
        <v>61</v>
      </c>
      <c r="K1106" s="8">
        <v>2018</v>
      </c>
      <c r="L1106" s="6">
        <v>43536</v>
      </c>
      <c r="M1106" s="5"/>
      <c r="N1106" s="6">
        <v>43699</v>
      </c>
      <c r="O1106" s="3" t="s">
        <v>1348</v>
      </c>
      <c r="P1106" s="3" t="s">
        <v>1537</v>
      </c>
      <c r="Q1106" s="6">
        <v>43566</v>
      </c>
      <c r="R1106" s="46"/>
      <c r="S1106" s="46" t="s">
        <v>1380</v>
      </c>
      <c r="T1106" s="50" t="s">
        <v>1536</v>
      </c>
      <c r="U1106" s="21" t="s">
        <v>1163</v>
      </c>
      <c r="V1106" s="260" t="s">
        <v>1551</v>
      </c>
      <c r="W1106" s="261">
        <v>43606.696840277778</v>
      </c>
      <c r="X1106" s="38" t="s">
        <v>1555</v>
      </c>
    </row>
    <row r="1107" spans="1:24" x14ac:dyDescent="0.3">
      <c r="A1107" s="2">
        <v>23875</v>
      </c>
      <c r="B1107" s="3" t="s">
        <v>1119</v>
      </c>
      <c r="C1107" s="5" t="s">
        <v>86</v>
      </c>
      <c r="D1107" s="25">
        <v>57</v>
      </c>
      <c r="E1107" s="26">
        <v>16</v>
      </c>
      <c r="F1107" s="16">
        <v>12</v>
      </c>
      <c r="G1107" s="22">
        <v>2084</v>
      </c>
      <c r="H1107" s="120">
        <v>25000</v>
      </c>
      <c r="I1107" s="6">
        <v>43454</v>
      </c>
      <c r="J1107" s="7">
        <v>61</v>
      </c>
      <c r="K1107" s="8">
        <v>2018</v>
      </c>
      <c r="L1107" s="6">
        <v>43536</v>
      </c>
      <c r="M1107" s="5"/>
      <c r="N1107" s="6">
        <v>43699</v>
      </c>
      <c r="O1107" s="3" t="s">
        <v>1348</v>
      </c>
      <c r="P1107" s="3" t="s">
        <v>1537</v>
      </c>
      <c r="Q1107" s="6">
        <v>43566</v>
      </c>
      <c r="R1107" s="46"/>
      <c r="S1107" s="46" t="s">
        <v>1380</v>
      </c>
      <c r="T1107" s="50" t="s">
        <v>1536</v>
      </c>
      <c r="U1107" s="21" t="s">
        <v>1163</v>
      </c>
      <c r="V1107" s="260" t="s">
        <v>1551</v>
      </c>
      <c r="W1107" s="261">
        <v>43606.696840277778</v>
      </c>
      <c r="X1107" s="38" t="s">
        <v>1555</v>
      </c>
    </row>
    <row r="1108" spans="1:24" x14ac:dyDescent="0.3">
      <c r="A1108" s="2">
        <v>23986</v>
      </c>
      <c r="B1108" s="3" t="s">
        <v>1120</v>
      </c>
      <c r="C1108" s="5" t="s">
        <v>19</v>
      </c>
      <c r="D1108" s="25">
        <v>57</v>
      </c>
      <c r="E1108" s="26">
        <v>2</v>
      </c>
      <c r="F1108" s="16">
        <v>12</v>
      </c>
      <c r="G1108" s="22">
        <v>1250</v>
      </c>
      <c r="H1108" s="120">
        <v>15000</v>
      </c>
      <c r="I1108" s="6">
        <v>43454</v>
      </c>
      <c r="J1108" s="7">
        <v>61</v>
      </c>
      <c r="K1108" s="8">
        <v>2018</v>
      </c>
      <c r="L1108" s="6">
        <v>43536</v>
      </c>
      <c r="M1108" s="5"/>
      <c r="N1108" s="6">
        <v>43699</v>
      </c>
      <c r="O1108" s="3" t="s">
        <v>1348</v>
      </c>
      <c r="P1108" s="3" t="s">
        <v>1537</v>
      </c>
      <c r="Q1108" s="6">
        <v>43566</v>
      </c>
      <c r="R1108" s="46"/>
      <c r="S1108" s="46" t="s">
        <v>1380</v>
      </c>
      <c r="T1108" s="50" t="s">
        <v>1536</v>
      </c>
      <c r="U1108" s="21" t="s">
        <v>1163</v>
      </c>
      <c r="V1108" s="260" t="s">
        <v>1551</v>
      </c>
      <c r="W1108" s="261">
        <v>43591.434733796297</v>
      </c>
      <c r="X1108" s="38" t="s">
        <v>1555</v>
      </c>
    </row>
    <row r="1109" spans="1:24" x14ac:dyDescent="0.3">
      <c r="A1109" s="2">
        <v>23989</v>
      </c>
      <c r="B1109" s="3" t="s">
        <v>1121</v>
      </c>
      <c r="C1109" s="5" t="s">
        <v>19</v>
      </c>
      <c r="D1109" s="25">
        <v>57</v>
      </c>
      <c r="E1109" s="26">
        <v>2</v>
      </c>
      <c r="F1109" s="16">
        <v>12</v>
      </c>
      <c r="G1109" s="22">
        <v>1250</v>
      </c>
      <c r="H1109" s="120">
        <v>15000</v>
      </c>
      <c r="I1109" s="6">
        <v>43454</v>
      </c>
      <c r="J1109" s="7">
        <v>61</v>
      </c>
      <c r="K1109" s="8">
        <v>2018</v>
      </c>
      <c r="L1109" s="6">
        <v>43536</v>
      </c>
      <c r="M1109" s="5"/>
      <c r="N1109" s="6">
        <v>43699</v>
      </c>
      <c r="O1109" s="3" t="s">
        <v>1348</v>
      </c>
      <c r="P1109" s="3" t="s">
        <v>1537</v>
      </c>
      <c r="Q1109" s="6">
        <v>43566</v>
      </c>
      <c r="R1109" s="46"/>
      <c r="S1109" s="46" t="s">
        <v>1380</v>
      </c>
      <c r="T1109" s="50" t="s">
        <v>1536</v>
      </c>
      <c r="U1109" s="21" t="s">
        <v>1163</v>
      </c>
      <c r="V1109" s="260" t="s">
        <v>1551</v>
      </c>
      <c r="W1109" s="261">
        <v>43591.434733796297</v>
      </c>
      <c r="X1109" s="38" t="s">
        <v>1555</v>
      </c>
    </row>
    <row r="1110" spans="1:24" x14ac:dyDescent="0.3">
      <c r="A1110" s="2">
        <v>23993</v>
      </c>
      <c r="B1110" s="3" t="s">
        <v>1122</v>
      </c>
      <c r="C1110" s="5" t="s">
        <v>19</v>
      </c>
      <c r="D1110" s="25">
        <v>57</v>
      </c>
      <c r="E1110" s="26">
        <v>2</v>
      </c>
      <c r="F1110" s="16">
        <v>12</v>
      </c>
      <c r="G1110" s="22">
        <v>1250</v>
      </c>
      <c r="H1110" s="120">
        <v>15000</v>
      </c>
      <c r="I1110" s="6">
        <v>43454</v>
      </c>
      <c r="J1110" s="7">
        <v>61</v>
      </c>
      <c r="K1110" s="8">
        <v>2018</v>
      </c>
      <c r="L1110" s="6">
        <v>43536</v>
      </c>
      <c r="M1110" s="5"/>
      <c r="N1110" s="6">
        <v>43699</v>
      </c>
      <c r="O1110" s="3" t="s">
        <v>1348</v>
      </c>
      <c r="P1110" s="3" t="s">
        <v>1537</v>
      </c>
      <c r="Q1110" s="6">
        <v>43566</v>
      </c>
      <c r="R1110" s="46"/>
      <c r="S1110" s="46" t="s">
        <v>1380</v>
      </c>
      <c r="T1110" s="50" t="s">
        <v>1536</v>
      </c>
      <c r="U1110" s="21" t="s">
        <v>1163</v>
      </c>
      <c r="V1110" s="260" t="s">
        <v>1551</v>
      </c>
      <c r="W1110" s="261">
        <v>43606.696840277778</v>
      </c>
      <c r="X1110" s="38" t="s">
        <v>1555</v>
      </c>
    </row>
    <row r="1111" spans="1:24" x14ac:dyDescent="0.3">
      <c r="A1111" s="2">
        <v>23996</v>
      </c>
      <c r="B1111" s="3" t="s">
        <v>1123</v>
      </c>
      <c r="C1111" s="5" t="s">
        <v>19</v>
      </c>
      <c r="D1111" s="25">
        <v>57</v>
      </c>
      <c r="E1111" s="26">
        <v>2</v>
      </c>
      <c r="F1111" s="16">
        <v>12</v>
      </c>
      <c r="G1111" s="22">
        <v>1250</v>
      </c>
      <c r="H1111" s="120">
        <v>15000</v>
      </c>
      <c r="I1111" s="6">
        <v>43454</v>
      </c>
      <c r="J1111" s="7">
        <v>61</v>
      </c>
      <c r="K1111" s="8">
        <v>2018</v>
      </c>
      <c r="L1111" s="6">
        <v>43536</v>
      </c>
      <c r="M1111" s="5"/>
      <c r="N1111" s="6">
        <v>43699</v>
      </c>
      <c r="O1111" s="3" t="s">
        <v>1348</v>
      </c>
      <c r="P1111" s="3" t="s">
        <v>1537</v>
      </c>
      <c r="Q1111" s="6">
        <v>43566</v>
      </c>
      <c r="R1111" s="46"/>
      <c r="S1111" s="46" t="s">
        <v>1380</v>
      </c>
      <c r="T1111" s="50" t="s">
        <v>1536</v>
      </c>
      <c r="U1111" s="21" t="s">
        <v>1163</v>
      </c>
      <c r="V1111" s="260" t="s">
        <v>1551</v>
      </c>
      <c r="W1111" s="261">
        <v>43591.434733796297</v>
      </c>
      <c r="X1111" s="38" t="s">
        <v>1555</v>
      </c>
    </row>
    <row r="1112" spans="1:24" x14ac:dyDescent="0.3">
      <c r="A1112" s="2">
        <v>23996</v>
      </c>
      <c r="B1112" s="3" t="s">
        <v>1123</v>
      </c>
      <c r="C1112" s="5" t="s">
        <v>19</v>
      </c>
      <c r="D1112" s="25">
        <v>57</v>
      </c>
      <c r="E1112" s="26">
        <v>2</v>
      </c>
      <c r="F1112" s="16">
        <v>12</v>
      </c>
      <c r="G1112" s="22">
        <v>1250</v>
      </c>
      <c r="H1112" s="120">
        <v>15000</v>
      </c>
      <c r="I1112" s="6">
        <v>43454</v>
      </c>
      <c r="J1112" s="7">
        <v>93</v>
      </c>
      <c r="K1112" s="8">
        <v>2019</v>
      </c>
      <c r="L1112" s="6">
        <v>43922</v>
      </c>
      <c r="M1112" s="5"/>
      <c r="N1112" s="6">
        <v>43699</v>
      </c>
      <c r="O1112" s="3" t="s">
        <v>1546</v>
      </c>
      <c r="P1112" s="3" t="s">
        <v>1537</v>
      </c>
      <c r="Q1112" s="6">
        <v>43566</v>
      </c>
      <c r="R1112" s="46"/>
      <c r="S1112" s="46" t="s">
        <v>1380</v>
      </c>
      <c r="T1112" s="50" t="s">
        <v>1536</v>
      </c>
      <c r="U1112" s="21" t="s">
        <v>1560</v>
      </c>
      <c r="V1112" s="260" t="s">
        <v>1551</v>
      </c>
      <c r="W1112" s="261">
        <v>43591.434733796297</v>
      </c>
      <c r="X1112" s="38" t="s">
        <v>1555</v>
      </c>
    </row>
    <row r="1113" spans="1:24" x14ac:dyDescent="0.3">
      <c r="A1113" s="2">
        <v>24476</v>
      </c>
      <c r="B1113" s="3" t="s">
        <v>1124</v>
      </c>
      <c r="C1113" s="5" t="s">
        <v>19</v>
      </c>
      <c r="D1113" s="25">
        <v>57</v>
      </c>
      <c r="E1113" s="26">
        <v>2</v>
      </c>
      <c r="F1113" s="16">
        <v>12</v>
      </c>
      <c r="G1113" s="22">
        <v>1250</v>
      </c>
      <c r="H1113" s="120">
        <v>15000</v>
      </c>
      <c r="I1113" s="6">
        <v>43454</v>
      </c>
      <c r="J1113" s="7">
        <v>61</v>
      </c>
      <c r="K1113" s="8">
        <v>2018</v>
      </c>
      <c r="L1113" s="6">
        <v>43536</v>
      </c>
      <c r="M1113" s="5"/>
      <c r="N1113" s="6">
        <v>43699</v>
      </c>
      <c r="O1113" s="3" t="s">
        <v>1348</v>
      </c>
      <c r="P1113" s="3" t="s">
        <v>1537</v>
      </c>
      <c r="Q1113" s="6">
        <v>43566</v>
      </c>
      <c r="R1113" s="46"/>
      <c r="S1113" s="46" t="s">
        <v>1380</v>
      </c>
      <c r="T1113" s="50" t="s">
        <v>1536</v>
      </c>
      <c r="U1113" s="21" t="s">
        <v>1163</v>
      </c>
      <c r="V1113" s="260" t="s">
        <v>1551</v>
      </c>
      <c r="W1113" s="261">
        <v>43591.434733796297</v>
      </c>
      <c r="X1113" s="38" t="s">
        <v>1555</v>
      </c>
    </row>
    <row r="1114" spans="1:24" x14ac:dyDescent="0.3">
      <c r="A1114" s="2">
        <v>24477</v>
      </c>
      <c r="B1114" s="3" t="s">
        <v>1125</v>
      </c>
      <c r="C1114" s="5" t="s">
        <v>19</v>
      </c>
      <c r="D1114" s="25">
        <v>57</v>
      </c>
      <c r="E1114" s="26">
        <v>2</v>
      </c>
      <c r="F1114" s="16">
        <v>12</v>
      </c>
      <c r="G1114" s="22">
        <v>1250</v>
      </c>
      <c r="H1114" s="120">
        <v>15000</v>
      </c>
      <c r="I1114" s="6">
        <v>43454</v>
      </c>
      <c r="J1114" s="7">
        <v>61</v>
      </c>
      <c r="K1114" s="8">
        <v>2018</v>
      </c>
      <c r="L1114" s="6">
        <v>43536</v>
      </c>
      <c r="M1114" s="5"/>
      <c r="N1114" s="6">
        <v>43699</v>
      </c>
      <c r="O1114" s="3" t="s">
        <v>1348</v>
      </c>
      <c r="P1114" s="3" t="s">
        <v>1537</v>
      </c>
      <c r="Q1114" s="6">
        <v>43566</v>
      </c>
      <c r="R1114" s="46"/>
      <c r="S1114" s="46" t="s">
        <v>1380</v>
      </c>
      <c r="T1114" s="50" t="s">
        <v>1536</v>
      </c>
      <c r="U1114" s="21" t="s">
        <v>1163</v>
      </c>
      <c r="V1114" s="260" t="s">
        <v>1551</v>
      </c>
      <c r="W1114" s="261">
        <v>43591.434733796297</v>
      </c>
      <c r="X1114" s="38" t="s">
        <v>1555</v>
      </c>
    </row>
    <row r="1115" spans="1:24" x14ac:dyDescent="0.3">
      <c r="A1115" s="2">
        <v>25559</v>
      </c>
      <c r="B1115" s="3" t="s">
        <v>1126</v>
      </c>
      <c r="C1115" s="5" t="s">
        <v>86</v>
      </c>
      <c r="D1115" s="25">
        <v>57</v>
      </c>
      <c r="E1115" s="26">
        <v>2</v>
      </c>
      <c r="F1115" s="16">
        <v>12</v>
      </c>
      <c r="G1115" s="22">
        <v>1250</v>
      </c>
      <c r="H1115" s="120">
        <v>15000</v>
      </c>
      <c r="I1115" s="6">
        <v>43454</v>
      </c>
      <c r="J1115" s="7">
        <v>61</v>
      </c>
      <c r="K1115" s="8">
        <v>2018</v>
      </c>
      <c r="L1115" s="6">
        <v>43536</v>
      </c>
      <c r="M1115" s="5"/>
      <c r="N1115" s="6">
        <v>43699</v>
      </c>
      <c r="O1115" s="3" t="s">
        <v>1348</v>
      </c>
      <c r="P1115" s="3" t="s">
        <v>1537</v>
      </c>
      <c r="Q1115" s="6">
        <v>43566</v>
      </c>
      <c r="R1115" s="46"/>
      <c r="S1115" s="46" t="s">
        <v>1380</v>
      </c>
      <c r="T1115" s="50" t="s">
        <v>1536</v>
      </c>
      <c r="U1115" s="21" t="s">
        <v>1163</v>
      </c>
      <c r="V1115" s="260" t="s">
        <v>1551</v>
      </c>
      <c r="W1115" s="261">
        <v>43591.434733796297</v>
      </c>
      <c r="X1115" s="38" t="s">
        <v>1555</v>
      </c>
    </row>
    <row r="1116" spans="1:24" x14ac:dyDescent="0.3">
      <c r="A1116" s="2">
        <v>27137</v>
      </c>
      <c r="B1116" s="3" t="s">
        <v>1127</v>
      </c>
      <c r="C1116" s="5" t="s">
        <v>86</v>
      </c>
      <c r="D1116" s="25">
        <v>57</v>
      </c>
      <c r="E1116" s="26">
        <v>2</v>
      </c>
      <c r="F1116" s="16">
        <v>12</v>
      </c>
      <c r="G1116" s="22">
        <v>1250</v>
      </c>
      <c r="H1116" s="120">
        <v>15000</v>
      </c>
      <c r="I1116" s="6">
        <v>43454</v>
      </c>
      <c r="J1116" s="7">
        <v>61</v>
      </c>
      <c r="K1116" s="8">
        <v>2018</v>
      </c>
      <c r="L1116" s="6">
        <v>43536</v>
      </c>
      <c r="M1116" s="5"/>
      <c r="N1116" s="6">
        <v>43699</v>
      </c>
      <c r="O1116" s="3" t="s">
        <v>1348</v>
      </c>
      <c r="P1116" s="3" t="s">
        <v>1537</v>
      </c>
      <c r="Q1116" s="6">
        <v>43566</v>
      </c>
      <c r="R1116" s="46"/>
      <c r="S1116" s="46" t="s">
        <v>1380</v>
      </c>
      <c r="T1116" s="50" t="s">
        <v>1536</v>
      </c>
      <c r="U1116" s="21" t="s">
        <v>1163</v>
      </c>
      <c r="V1116" s="260" t="s">
        <v>1551</v>
      </c>
      <c r="W1116" s="261">
        <v>43591.434733796297</v>
      </c>
      <c r="X1116" s="38" t="s">
        <v>1555</v>
      </c>
    </row>
    <row r="1117" spans="1:24" x14ac:dyDescent="0.3">
      <c r="A1117" s="2">
        <v>27137</v>
      </c>
      <c r="B1117" s="3" t="s">
        <v>1127</v>
      </c>
      <c r="C1117" s="5" t="s">
        <v>86</v>
      </c>
      <c r="D1117" s="25">
        <v>57</v>
      </c>
      <c r="E1117" s="26">
        <v>2</v>
      </c>
      <c r="F1117" s="16">
        <v>12</v>
      </c>
      <c r="G1117" s="22">
        <v>1250</v>
      </c>
      <c r="H1117" s="120">
        <v>15000</v>
      </c>
      <c r="I1117" s="6">
        <v>43454</v>
      </c>
      <c r="J1117" s="7">
        <v>93</v>
      </c>
      <c r="K1117" s="8">
        <v>2019</v>
      </c>
      <c r="L1117" s="6">
        <v>43922</v>
      </c>
      <c r="M1117" s="5"/>
      <c r="N1117" s="6">
        <v>43699</v>
      </c>
      <c r="O1117" s="3" t="s">
        <v>1546</v>
      </c>
      <c r="P1117" s="3" t="s">
        <v>1537</v>
      </c>
      <c r="Q1117" s="6">
        <v>43566</v>
      </c>
      <c r="R1117" s="46"/>
      <c r="S1117" s="46" t="s">
        <v>1380</v>
      </c>
      <c r="T1117" s="50" t="s">
        <v>1536</v>
      </c>
      <c r="U1117" s="21" t="s">
        <v>1560</v>
      </c>
      <c r="V1117" s="260" t="s">
        <v>1551</v>
      </c>
      <c r="W1117" s="261">
        <v>43591.434733796297</v>
      </c>
      <c r="X1117" s="38" t="s">
        <v>1555</v>
      </c>
    </row>
    <row r="1118" spans="1:24" x14ac:dyDescent="0.3">
      <c r="A1118" s="2">
        <v>27138</v>
      </c>
      <c r="B1118" s="3" t="s">
        <v>1128</v>
      </c>
      <c r="C1118" s="5" t="s">
        <v>86</v>
      </c>
      <c r="D1118" s="25">
        <v>57</v>
      </c>
      <c r="E1118" s="26">
        <v>2</v>
      </c>
      <c r="F1118" s="16">
        <v>12</v>
      </c>
      <c r="G1118" s="22">
        <v>1250</v>
      </c>
      <c r="H1118" s="120">
        <v>15000</v>
      </c>
      <c r="I1118" s="6">
        <v>43454</v>
      </c>
      <c r="J1118" s="7">
        <v>61</v>
      </c>
      <c r="K1118" s="8">
        <v>2018</v>
      </c>
      <c r="L1118" s="6">
        <v>43536</v>
      </c>
      <c r="M1118" s="5"/>
      <c r="N1118" s="6">
        <v>43699</v>
      </c>
      <c r="O1118" s="3" t="s">
        <v>1348</v>
      </c>
      <c r="P1118" s="3" t="s">
        <v>1537</v>
      </c>
      <c r="Q1118" s="6">
        <v>43566</v>
      </c>
      <c r="R1118" s="46"/>
      <c r="S1118" s="46" t="s">
        <v>1380</v>
      </c>
      <c r="T1118" s="50" t="s">
        <v>1536</v>
      </c>
      <c r="U1118" s="21" t="s">
        <v>1163</v>
      </c>
      <c r="V1118" s="260" t="s">
        <v>1551</v>
      </c>
      <c r="W1118" s="261">
        <v>43591.434733796297</v>
      </c>
      <c r="X1118" s="38" t="s">
        <v>1555</v>
      </c>
    </row>
    <row r="1119" spans="1:24" x14ac:dyDescent="0.3">
      <c r="A1119" s="2">
        <v>27139</v>
      </c>
      <c r="B1119" s="3" t="s">
        <v>1129</v>
      </c>
      <c r="C1119" s="5" t="s">
        <v>86</v>
      </c>
      <c r="D1119" s="25">
        <v>57</v>
      </c>
      <c r="E1119" s="26">
        <v>2</v>
      </c>
      <c r="F1119" s="16">
        <v>12</v>
      </c>
      <c r="G1119" s="22">
        <v>1250</v>
      </c>
      <c r="H1119" s="120">
        <v>15000</v>
      </c>
      <c r="I1119" s="6">
        <v>43454</v>
      </c>
      <c r="J1119" s="7">
        <v>61</v>
      </c>
      <c r="K1119" s="8">
        <v>2018</v>
      </c>
      <c r="L1119" s="6">
        <v>43536</v>
      </c>
      <c r="M1119" s="5"/>
      <c r="N1119" s="6">
        <v>43699</v>
      </c>
      <c r="O1119" s="3" t="s">
        <v>1348</v>
      </c>
      <c r="P1119" s="3" t="s">
        <v>1537</v>
      </c>
      <c r="Q1119" s="6">
        <v>43566</v>
      </c>
      <c r="R1119" s="46"/>
      <c r="S1119" s="46" t="s">
        <v>1380</v>
      </c>
      <c r="T1119" s="50" t="s">
        <v>1536</v>
      </c>
      <c r="U1119" s="21" t="s">
        <v>1163</v>
      </c>
      <c r="V1119" s="260" t="s">
        <v>1551</v>
      </c>
      <c r="W1119" s="261">
        <v>43591.434733796297</v>
      </c>
      <c r="X1119" s="38" t="s">
        <v>1555</v>
      </c>
    </row>
    <row r="1120" spans="1:24" x14ac:dyDescent="0.3">
      <c r="A1120" s="2">
        <v>27140</v>
      </c>
      <c r="B1120" s="3" t="s">
        <v>1130</v>
      </c>
      <c r="C1120" s="5" t="s">
        <v>86</v>
      </c>
      <c r="D1120" s="25">
        <v>57</v>
      </c>
      <c r="E1120" s="26">
        <v>2</v>
      </c>
      <c r="F1120" s="16">
        <v>12</v>
      </c>
      <c r="G1120" s="22">
        <v>1250</v>
      </c>
      <c r="H1120" s="120">
        <v>15000</v>
      </c>
      <c r="I1120" s="6">
        <v>43454</v>
      </c>
      <c r="J1120" s="7">
        <v>61</v>
      </c>
      <c r="K1120" s="8">
        <v>2018</v>
      </c>
      <c r="L1120" s="6">
        <v>43536</v>
      </c>
      <c r="M1120" s="5"/>
      <c r="N1120" s="6">
        <v>43699</v>
      </c>
      <c r="O1120" s="3" t="s">
        <v>1348</v>
      </c>
      <c r="P1120" s="3" t="s">
        <v>1537</v>
      </c>
      <c r="Q1120" s="6">
        <v>43566</v>
      </c>
      <c r="R1120" s="46"/>
      <c r="S1120" s="46" t="s">
        <v>1380</v>
      </c>
      <c r="T1120" s="50" t="s">
        <v>1536</v>
      </c>
      <c r="U1120" s="21" t="s">
        <v>1163</v>
      </c>
      <c r="V1120" s="260" t="s">
        <v>1551</v>
      </c>
      <c r="W1120" s="261">
        <v>43591.434733796297</v>
      </c>
      <c r="X1120" s="38" t="s">
        <v>1555</v>
      </c>
    </row>
    <row r="1121" spans="1:24" x14ac:dyDescent="0.3">
      <c r="A1121" s="2">
        <v>29956</v>
      </c>
      <c r="B1121" s="3" t="s">
        <v>1131</v>
      </c>
      <c r="C1121" s="5" t="s">
        <v>86</v>
      </c>
      <c r="D1121" s="25">
        <v>57</v>
      </c>
      <c r="E1121" s="26">
        <v>15</v>
      </c>
      <c r="F1121" s="16">
        <v>12</v>
      </c>
      <c r="G1121" s="22">
        <v>1250</v>
      </c>
      <c r="H1121" s="120">
        <v>15000</v>
      </c>
      <c r="I1121" s="6">
        <v>43454</v>
      </c>
      <c r="J1121" s="7">
        <v>61</v>
      </c>
      <c r="K1121" s="8">
        <v>2018</v>
      </c>
      <c r="L1121" s="6">
        <v>43536</v>
      </c>
      <c r="M1121" s="5"/>
      <c r="N1121" s="6">
        <v>43699</v>
      </c>
      <c r="O1121" s="3" t="s">
        <v>1348</v>
      </c>
      <c r="P1121" s="3" t="s">
        <v>1537</v>
      </c>
      <c r="Q1121" s="6">
        <v>43566</v>
      </c>
      <c r="R1121" s="46"/>
      <c r="S1121" s="46" t="s">
        <v>1380</v>
      </c>
      <c r="T1121" s="50" t="s">
        <v>1536</v>
      </c>
      <c r="U1121" s="21" t="s">
        <v>1163</v>
      </c>
      <c r="V1121" s="260" t="s">
        <v>1551</v>
      </c>
      <c r="W1121" s="261">
        <v>43591.434733796297</v>
      </c>
      <c r="X1121" s="38" t="s">
        <v>1555</v>
      </c>
    </row>
    <row r="1122" spans="1:24" x14ac:dyDescent="0.3">
      <c r="A1122" s="2">
        <v>29959</v>
      </c>
      <c r="B1122" s="3" t="s">
        <v>1132</v>
      </c>
      <c r="C1122" s="5" t="s">
        <v>86</v>
      </c>
      <c r="D1122" s="25">
        <v>57</v>
      </c>
      <c r="E1122" s="26">
        <v>15</v>
      </c>
      <c r="F1122" s="16">
        <v>12</v>
      </c>
      <c r="G1122" s="22">
        <v>1250</v>
      </c>
      <c r="H1122" s="120">
        <v>15000</v>
      </c>
      <c r="I1122" s="6">
        <v>43454</v>
      </c>
      <c r="J1122" s="7">
        <v>61</v>
      </c>
      <c r="K1122" s="8">
        <v>2018</v>
      </c>
      <c r="L1122" s="6">
        <v>43536</v>
      </c>
      <c r="M1122" s="5"/>
      <c r="N1122" s="6">
        <v>43699</v>
      </c>
      <c r="O1122" s="3" t="s">
        <v>1348</v>
      </c>
      <c r="P1122" s="3" t="s">
        <v>1537</v>
      </c>
      <c r="Q1122" s="6">
        <v>43566</v>
      </c>
      <c r="R1122" s="46"/>
      <c r="S1122" s="46" t="s">
        <v>1380</v>
      </c>
      <c r="T1122" s="50" t="s">
        <v>1536</v>
      </c>
      <c r="U1122" s="21" t="s">
        <v>1163</v>
      </c>
      <c r="V1122" s="260" t="s">
        <v>1551</v>
      </c>
      <c r="W1122" s="261">
        <v>43591.434733796297</v>
      </c>
      <c r="X1122" s="38" t="s">
        <v>1555</v>
      </c>
    </row>
    <row r="1123" spans="1:24" x14ac:dyDescent="0.3">
      <c r="A1123" s="2">
        <v>29961</v>
      </c>
      <c r="B1123" s="3" t="s">
        <v>1133</v>
      </c>
      <c r="C1123" s="5" t="s">
        <v>86</v>
      </c>
      <c r="D1123" s="25">
        <v>57</v>
      </c>
      <c r="E1123" s="26">
        <v>15</v>
      </c>
      <c r="F1123" s="16">
        <v>12</v>
      </c>
      <c r="G1123" s="22">
        <v>1250</v>
      </c>
      <c r="H1123" s="120">
        <v>15000</v>
      </c>
      <c r="I1123" s="6">
        <v>43454</v>
      </c>
      <c r="J1123" s="7">
        <v>61</v>
      </c>
      <c r="K1123" s="8">
        <v>2018</v>
      </c>
      <c r="L1123" s="6">
        <v>43536</v>
      </c>
      <c r="M1123" s="5"/>
      <c r="N1123" s="6">
        <v>43699</v>
      </c>
      <c r="O1123" s="3" t="s">
        <v>1348</v>
      </c>
      <c r="P1123" s="3" t="s">
        <v>1537</v>
      </c>
      <c r="Q1123" s="6">
        <v>43566</v>
      </c>
      <c r="R1123" s="46"/>
      <c r="S1123" s="46" t="s">
        <v>1380</v>
      </c>
      <c r="T1123" s="50" t="s">
        <v>1536</v>
      </c>
      <c r="U1123" s="21" t="s">
        <v>1163</v>
      </c>
      <c r="V1123" s="260" t="s">
        <v>1551</v>
      </c>
      <c r="W1123" s="261">
        <v>43591.434733796297</v>
      </c>
      <c r="X1123" s="38" t="s">
        <v>1555</v>
      </c>
    </row>
    <row r="1124" spans="1:24" x14ac:dyDescent="0.3">
      <c r="A1124" s="2">
        <v>29962</v>
      </c>
      <c r="B1124" s="3" t="s">
        <v>1134</v>
      </c>
      <c r="C1124" s="5" t="s">
        <v>86</v>
      </c>
      <c r="D1124" s="25">
        <v>57</v>
      </c>
      <c r="E1124" s="26">
        <v>15</v>
      </c>
      <c r="F1124" s="16">
        <v>12</v>
      </c>
      <c r="G1124" s="22">
        <v>1250</v>
      </c>
      <c r="H1124" s="120">
        <v>15000</v>
      </c>
      <c r="I1124" s="6">
        <v>43454</v>
      </c>
      <c r="J1124" s="7">
        <v>61</v>
      </c>
      <c r="K1124" s="8">
        <v>2018</v>
      </c>
      <c r="L1124" s="6">
        <v>43536</v>
      </c>
      <c r="M1124" s="5"/>
      <c r="N1124" s="6">
        <v>43699</v>
      </c>
      <c r="O1124" s="3" t="s">
        <v>1348</v>
      </c>
      <c r="P1124" s="3" t="s">
        <v>1537</v>
      </c>
      <c r="Q1124" s="6">
        <v>43566</v>
      </c>
      <c r="R1124" s="46"/>
      <c r="S1124" s="46" t="s">
        <v>1380</v>
      </c>
      <c r="T1124" s="50" t="s">
        <v>1536</v>
      </c>
      <c r="U1124" s="21" t="s">
        <v>1163</v>
      </c>
      <c r="V1124" s="260" t="s">
        <v>1551</v>
      </c>
      <c r="W1124" s="261">
        <v>43591.434733796297</v>
      </c>
      <c r="X1124" s="38" t="s">
        <v>1555</v>
      </c>
    </row>
    <row r="1125" spans="1:24" x14ac:dyDescent="0.3">
      <c r="A1125" s="2">
        <v>29964</v>
      </c>
      <c r="B1125" s="3" t="s">
        <v>1135</v>
      </c>
      <c r="C1125" s="5" t="s">
        <v>86</v>
      </c>
      <c r="D1125" s="25">
        <v>57</v>
      </c>
      <c r="E1125" s="26">
        <v>15</v>
      </c>
      <c r="F1125" s="16">
        <v>12</v>
      </c>
      <c r="G1125" s="22">
        <v>1250</v>
      </c>
      <c r="H1125" s="120">
        <v>15000</v>
      </c>
      <c r="I1125" s="6">
        <v>43454</v>
      </c>
      <c r="J1125" s="7">
        <v>61</v>
      </c>
      <c r="K1125" s="8">
        <v>2018</v>
      </c>
      <c r="L1125" s="6">
        <v>43536</v>
      </c>
      <c r="M1125" s="5"/>
      <c r="N1125" s="6">
        <v>43699</v>
      </c>
      <c r="O1125" s="3" t="s">
        <v>1348</v>
      </c>
      <c r="P1125" s="3" t="s">
        <v>1537</v>
      </c>
      <c r="Q1125" s="6">
        <v>43566</v>
      </c>
      <c r="R1125" s="46"/>
      <c r="S1125" s="46" t="s">
        <v>1380</v>
      </c>
      <c r="T1125" s="50" t="s">
        <v>1536</v>
      </c>
      <c r="U1125" s="21" t="s">
        <v>1163</v>
      </c>
      <c r="V1125" s="260" t="s">
        <v>1551</v>
      </c>
      <c r="W1125" s="261">
        <v>43591.434733796297</v>
      </c>
      <c r="X1125" s="38" t="s">
        <v>1555</v>
      </c>
    </row>
    <row r="1126" spans="1:24" x14ac:dyDescent="0.3">
      <c r="A1126" s="2">
        <v>30165</v>
      </c>
      <c r="B1126" s="3" t="s">
        <v>1136</v>
      </c>
      <c r="C1126" s="5" t="s">
        <v>86</v>
      </c>
      <c r="D1126" s="25">
        <v>57</v>
      </c>
      <c r="E1126" s="26">
        <v>16</v>
      </c>
      <c r="F1126" s="16">
        <v>12</v>
      </c>
      <c r="G1126" s="22">
        <v>2084</v>
      </c>
      <c r="H1126" s="120">
        <v>25000</v>
      </c>
      <c r="I1126" s="6">
        <v>43454</v>
      </c>
      <c r="J1126" s="7">
        <v>61</v>
      </c>
      <c r="K1126" s="8">
        <v>2018</v>
      </c>
      <c r="L1126" s="6">
        <v>43536</v>
      </c>
      <c r="M1126" s="5"/>
      <c r="N1126" s="6">
        <v>43699</v>
      </c>
      <c r="O1126" s="3" t="s">
        <v>1348</v>
      </c>
      <c r="P1126" s="3" t="s">
        <v>1537</v>
      </c>
      <c r="Q1126" s="6">
        <v>43566</v>
      </c>
      <c r="R1126" s="46"/>
      <c r="S1126" s="46" t="s">
        <v>1380</v>
      </c>
      <c r="T1126" s="50" t="s">
        <v>1536</v>
      </c>
      <c r="U1126" s="21" t="s">
        <v>1163</v>
      </c>
      <c r="V1126" s="260" t="s">
        <v>1551</v>
      </c>
      <c r="W1126" s="261">
        <v>43606.696840277778</v>
      </c>
      <c r="X1126" s="38" t="s">
        <v>1555</v>
      </c>
    </row>
    <row r="1127" spans="1:24" x14ac:dyDescent="0.3">
      <c r="A1127" s="2">
        <v>32933</v>
      </c>
      <c r="B1127" s="3" t="s">
        <v>1137</v>
      </c>
      <c r="C1127" s="5" t="s">
        <v>86</v>
      </c>
      <c r="D1127" s="25">
        <v>57</v>
      </c>
      <c r="E1127" s="26">
        <v>16</v>
      </c>
      <c r="F1127" s="16">
        <v>12</v>
      </c>
      <c r="G1127" s="22">
        <v>2084</v>
      </c>
      <c r="H1127" s="120">
        <v>25000</v>
      </c>
      <c r="I1127" s="6">
        <v>43454</v>
      </c>
      <c r="J1127" s="7">
        <v>61</v>
      </c>
      <c r="K1127" s="8">
        <v>2018</v>
      </c>
      <c r="L1127" s="6">
        <v>43536</v>
      </c>
      <c r="M1127" s="5"/>
      <c r="N1127" s="6">
        <v>43699</v>
      </c>
      <c r="O1127" s="3" t="s">
        <v>1348</v>
      </c>
      <c r="P1127" s="3" t="s">
        <v>1537</v>
      </c>
      <c r="Q1127" s="6">
        <v>43566</v>
      </c>
      <c r="R1127" s="46"/>
      <c r="S1127" s="46" t="s">
        <v>1380</v>
      </c>
      <c r="T1127" s="50" t="s">
        <v>1536</v>
      </c>
      <c r="U1127" s="21" t="s">
        <v>1163</v>
      </c>
      <c r="V1127" s="260" t="s">
        <v>1551</v>
      </c>
      <c r="W1127" s="261">
        <v>43606.696840277778</v>
      </c>
      <c r="X1127" s="38" t="s">
        <v>1555</v>
      </c>
    </row>
    <row r="1128" spans="1:24" x14ac:dyDescent="0.3">
      <c r="A1128" s="2">
        <v>47447</v>
      </c>
      <c r="B1128" s="3" t="s">
        <v>1138</v>
      </c>
      <c r="C1128" s="5" t="s">
        <v>86</v>
      </c>
      <c r="D1128" s="25">
        <v>57</v>
      </c>
      <c r="E1128" s="26">
        <v>16</v>
      </c>
      <c r="F1128" s="16">
        <v>12</v>
      </c>
      <c r="G1128" s="22">
        <v>3334</v>
      </c>
      <c r="H1128" s="120">
        <v>40000</v>
      </c>
      <c r="I1128" s="6">
        <v>43454</v>
      </c>
      <c r="J1128" s="7">
        <v>61</v>
      </c>
      <c r="K1128" s="8">
        <v>2018</v>
      </c>
      <c r="L1128" s="6">
        <v>43536</v>
      </c>
      <c r="M1128" s="5"/>
      <c r="N1128" s="6">
        <v>43699</v>
      </c>
      <c r="O1128" s="3" t="s">
        <v>1348</v>
      </c>
      <c r="P1128" s="3" t="s">
        <v>1537</v>
      </c>
      <c r="Q1128" s="6">
        <v>43566</v>
      </c>
      <c r="R1128" s="46"/>
      <c r="S1128" s="46" t="s">
        <v>1380</v>
      </c>
      <c r="T1128" s="50" t="s">
        <v>1536</v>
      </c>
      <c r="U1128" s="21" t="s">
        <v>1163</v>
      </c>
      <c r="V1128" s="260" t="s">
        <v>1551</v>
      </c>
      <c r="W1128" s="261">
        <v>43606.696840277778</v>
      </c>
      <c r="X1128" s="38" t="s">
        <v>1555</v>
      </c>
    </row>
    <row r="1129" spans="1:24" x14ac:dyDescent="0.3">
      <c r="A1129" s="2">
        <v>51579</v>
      </c>
      <c r="B1129" s="3" t="s">
        <v>1204</v>
      </c>
      <c r="C1129" s="5" t="s">
        <v>3</v>
      </c>
      <c r="D1129" s="25">
        <v>45</v>
      </c>
      <c r="E1129" s="26">
        <v>12</v>
      </c>
      <c r="F1129" s="16">
        <v>12</v>
      </c>
      <c r="G1129" s="22">
        <v>250</v>
      </c>
      <c r="H1129" s="120">
        <v>3000</v>
      </c>
      <c r="I1129" s="6">
        <v>43454</v>
      </c>
      <c r="J1129" s="7">
        <v>61</v>
      </c>
      <c r="K1129" s="8">
        <v>2018</v>
      </c>
      <c r="L1129" s="6">
        <v>43536</v>
      </c>
      <c r="M1129" s="5"/>
      <c r="N1129" s="6">
        <v>43699</v>
      </c>
      <c r="O1129" s="3" t="s">
        <v>1348</v>
      </c>
      <c r="P1129" s="3" t="s">
        <v>1537</v>
      </c>
      <c r="Q1129" s="6">
        <v>43566</v>
      </c>
      <c r="R1129" s="46"/>
      <c r="S1129" s="46" t="s">
        <v>1380</v>
      </c>
      <c r="T1129" s="50" t="s">
        <v>1536</v>
      </c>
      <c r="U1129" s="21" t="s">
        <v>1163</v>
      </c>
      <c r="V1129" s="260" t="s">
        <v>1551</v>
      </c>
      <c r="W1129" s="261">
        <v>43591.434733796297</v>
      </c>
      <c r="X1129" s="38" t="s">
        <v>1555</v>
      </c>
    </row>
    <row r="1130" spans="1:24" x14ac:dyDescent="0.3">
      <c r="A1130" s="2">
        <v>63385</v>
      </c>
      <c r="B1130" s="3" t="s">
        <v>1139</v>
      </c>
      <c r="C1130" s="5" t="s">
        <v>86</v>
      </c>
      <c r="D1130" s="25">
        <v>57</v>
      </c>
      <c r="E1130" s="26">
        <v>17</v>
      </c>
      <c r="F1130" s="16">
        <v>12</v>
      </c>
      <c r="G1130" s="22">
        <v>3334</v>
      </c>
      <c r="H1130" s="120">
        <v>40000</v>
      </c>
      <c r="I1130" s="6">
        <v>43454</v>
      </c>
      <c r="J1130" s="7">
        <v>61</v>
      </c>
      <c r="K1130" s="8">
        <v>2018</v>
      </c>
      <c r="L1130" s="6">
        <v>43536</v>
      </c>
      <c r="M1130" s="5"/>
      <c r="N1130" s="6">
        <v>43699</v>
      </c>
      <c r="O1130" s="3" t="s">
        <v>1348</v>
      </c>
      <c r="P1130" s="3" t="s">
        <v>1537</v>
      </c>
      <c r="Q1130" s="6">
        <v>43566</v>
      </c>
      <c r="R1130" s="46"/>
      <c r="S1130" s="46" t="s">
        <v>1380</v>
      </c>
      <c r="T1130" s="50" t="s">
        <v>1536</v>
      </c>
      <c r="U1130" s="21" t="s">
        <v>1163</v>
      </c>
      <c r="V1130" s="260" t="s">
        <v>1551</v>
      </c>
      <c r="W1130" s="261">
        <v>43606.696840277778</v>
      </c>
      <c r="X1130" s="38" t="s">
        <v>1555</v>
      </c>
    </row>
    <row r="1131" spans="1:24" x14ac:dyDescent="0.3">
      <c r="A1131" s="2">
        <v>63591</v>
      </c>
      <c r="B1131" s="3" t="s">
        <v>1289</v>
      </c>
      <c r="C1131" s="5" t="s">
        <v>86</v>
      </c>
      <c r="D1131" s="25">
        <v>57</v>
      </c>
      <c r="E1131" s="26">
        <v>2</v>
      </c>
      <c r="F1131" s="16">
        <v>12</v>
      </c>
      <c r="G1131" s="22">
        <v>3750</v>
      </c>
      <c r="H1131" s="22">
        <v>45000</v>
      </c>
      <c r="I1131" s="6">
        <v>43454</v>
      </c>
      <c r="J1131" s="7">
        <v>61</v>
      </c>
      <c r="K1131" s="8">
        <v>2018</v>
      </c>
      <c r="L1131" s="6">
        <v>43536</v>
      </c>
      <c r="M1131" s="5"/>
      <c r="N1131" s="6">
        <v>43699</v>
      </c>
      <c r="O1131" s="3" t="s">
        <v>1348</v>
      </c>
      <c r="P1131" s="3" t="s">
        <v>1537</v>
      </c>
      <c r="Q1131" s="6">
        <v>43566</v>
      </c>
      <c r="R1131" s="46"/>
      <c r="S1131" s="46" t="s">
        <v>1380</v>
      </c>
      <c r="T1131" s="50" t="s">
        <v>1536</v>
      </c>
      <c r="U1131" s="21" t="s">
        <v>1163</v>
      </c>
      <c r="V1131" s="260" t="s">
        <v>1551</v>
      </c>
      <c r="W1131" s="261">
        <v>43591.434733796297</v>
      </c>
      <c r="X1131" s="38" t="s">
        <v>1555</v>
      </c>
    </row>
    <row r="1132" spans="1:24" x14ac:dyDescent="0.3">
      <c r="A1132" s="2">
        <v>70379</v>
      </c>
      <c r="B1132" s="3" t="s">
        <v>1140</v>
      </c>
      <c r="C1132" s="5" t="s">
        <v>182</v>
      </c>
      <c r="D1132" s="25">
        <v>57</v>
      </c>
      <c r="E1132" s="26">
        <v>17</v>
      </c>
      <c r="F1132" s="16">
        <v>12</v>
      </c>
      <c r="G1132" s="22">
        <v>417</v>
      </c>
      <c r="H1132" s="22">
        <v>5000</v>
      </c>
      <c r="I1132" s="6">
        <v>43454</v>
      </c>
      <c r="J1132" s="7">
        <v>61</v>
      </c>
      <c r="K1132" s="8">
        <v>2018</v>
      </c>
      <c r="L1132" s="6">
        <v>43536</v>
      </c>
      <c r="M1132" s="5"/>
      <c r="N1132" s="6">
        <v>43699</v>
      </c>
      <c r="O1132" s="3" t="s">
        <v>1348</v>
      </c>
      <c r="P1132" s="3" t="s">
        <v>1537</v>
      </c>
      <c r="Q1132" s="6">
        <v>43566</v>
      </c>
      <c r="R1132" s="46"/>
      <c r="S1132" s="46" t="s">
        <v>1380</v>
      </c>
      <c r="T1132" s="50" t="s">
        <v>1536</v>
      </c>
      <c r="U1132" s="21" t="s">
        <v>1163</v>
      </c>
      <c r="V1132" s="260" t="s">
        <v>1551</v>
      </c>
      <c r="W1132" s="261">
        <v>43606.696840277778</v>
      </c>
      <c r="X1132" s="38" t="s">
        <v>1555</v>
      </c>
    </row>
    <row r="1133" spans="1:24" x14ac:dyDescent="0.3">
      <c r="A1133" s="2">
        <v>75938</v>
      </c>
      <c r="B1133" s="3" t="s">
        <v>1141</v>
      </c>
      <c r="C1133" s="5" t="s">
        <v>86</v>
      </c>
      <c r="D1133" s="25">
        <v>57</v>
      </c>
      <c r="E1133" s="26">
        <v>15</v>
      </c>
      <c r="F1133" s="16">
        <v>12</v>
      </c>
      <c r="G1133" s="22">
        <v>1250</v>
      </c>
      <c r="H1133" s="22">
        <v>15000</v>
      </c>
      <c r="I1133" s="6">
        <v>43454</v>
      </c>
      <c r="J1133" s="7">
        <v>61</v>
      </c>
      <c r="K1133" s="8">
        <v>2018</v>
      </c>
      <c r="L1133" s="6">
        <v>43536</v>
      </c>
      <c r="M1133" s="5"/>
      <c r="N1133" s="6">
        <v>43699</v>
      </c>
      <c r="O1133" s="3" t="s">
        <v>1348</v>
      </c>
      <c r="P1133" s="3" t="s">
        <v>1537</v>
      </c>
      <c r="Q1133" s="6">
        <v>43566</v>
      </c>
      <c r="R1133" s="46"/>
      <c r="S1133" s="46" t="s">
        <v>1380</v>
      </c>
      <c r="T1133" s="50" t="s">
        <v>1536</v>
      </c>
      <c r="U1133" s="21" t="s">
        <v>1163</v>
      </c>
      <c r="V1133" s="260" t="s">
        <v>1551</v>
      </c>
      <c r="W1133" s="261">
        <v>43591.434733796297</v>
      </c>
      <c r="X1133" s="38" t="s">
        <v>1555</v>
      </c>
    </row>
    <row r="1134" spans="1:24" x14ac:dyDescent="0.3">
      <c r="A1134" s="2">
        <v>92842</v>
      </c>
      <c r="B1134" s="3" t="s">
        <v>1255</v>
      </c>
      <c r="C1134" s="5" t="s">
        <v>19</v>
      </c>
      <c r="D1134" s="25">
        <v>57</v>
      </c>
      <c r="E1134" s="26">
        <v>3</v>
      </c>
      <c r="F1134" s="16">
        <v>12</v>
      </c>
      <c r="G1134" s="22">
        <v>3</v>
      </c>
      <c r="H1134" s="22">
        <v>30</v>
      </c>
      <c r="I1134" s="6">
        <v>43454</v>
      </c>
      <c r="J1134" s="7">
        <v>61</v>
      </c>
      <c r="K1134" s="8">
        <v>2018</v>
      </c>
      <c r="L1134" s="6">
        <v>43536</v>
      </c>
      <c r="M1134" s="5"/>
      <c r="N1134" s="6">
        <v>43699</v>
      </c>
      <c r="O1134" s="3" t="s">
        <v>1348</v>
      </c>
      <c r="P1134" s="3" t="s">
        <v>1537</v>
      </c>
      <c r="Q1134" s="6">
        <v>43566</v>
      </c>
      <c r="R1134" s="46">
        <v>40</v>
      </c>
      <c r="S1134" s="46" t="s">
        <v>1953</v>
      </c>
      <c r="T1134" s="50" t="s">
        <v>1536</v>
      </c>
      <c r="U1134" s="21" t="s">
        <v>1163</v>
      </c>
      <c r="V1134" s="260" t="s">
        <v>1551</v>
      </c>
      <c r="W1134" s="261">
        <v>43699.441388888888</v>
      </c>
      <c r="X1134" s="38" t="s">
        <v>1555</v>
      </c>
    </row>
    <row r="1135" spans="1:24" x14ac:dyDescent="0.3">
      <c r="A1135" s="2">
        <v>92906</v>
      </c>
      <c r="B1135" s="3" t="s">
        <v>187</v>
      </c>
      <c r="C1135" s="5" t="s">
        <v>5</v>
      </c>
      <c r="D1135" s="25">
        <v>57</v>
      </c>
      <c r="E1135" s="26">
        <v>17</v>
      </c>
      <c r="F1135" s="16">
        <v>12</v>
      </c>
      <c r="G1135" s="22">
        <v>250</v>
      </c>
      <c r="H1135" s="22">
        <v>3000</v>
      </c>
      <c r="I1135" s="6">
        <v>43454</v>
      </c>
      <c r="J1135" s="7">
        <v>61</v>
      </c>
      <c r="K1135" s="8">
        <v>2018</v>
      </c>
      <c r="L1135" s="6">
        <v>43536</v>
      </c>
      <c r="M1135" s="5"/>
      <c r="N1135" s="6">
        <v>43699</v>
      </c>
      <c r="O1135" s="3" t="s">
        <v>1348</v>
      </c>
      <c r="P1135" s="3" t="s">
        <v>1537</v>
      </c>
      <c r="Q1135" s="6">
        <v>43566</v>
      </c>
      <c r="R1135" s="46"/>
      <c r="S1135" s="46" t="s">
        <v>1380</v>
      </c>
      <c r="T1135" s="50" t="s">
        <v>1536</v>
      </c>
      <c r="U1135" s="21" t="s">
        <v>1163</v>
      </c>
      <c r="V1135" s="260" t="s">
        <v>1551</v>
      </c>
      <c r="W1135" s="261">
        <v>43591.434733796297</v>
      </c>
      <c r="X1135" s="38" t="s">
        <v>1555</v>
      </c>
    </row>
    <row r="1136" spans="1:24" x14ac:dyDescent="0.3">
      <c r="A1136" s="2">
        <v>92906</v>
      </c>
      <c r="B1136" s="3" t="s">
        <v>187</v>
      </c>
      <c r="C1136" s="5" t="s">
        <v>5</v>
      </c>
      <c r="D1136" s="25">
        <v>57</v>
      </c>
      <c r="E1136" s="26">
        <v>17</v>
      </c>
      <c r="F1136" s="16">
        <v>12</v>
      </c>
      <c r="G1136" s="22">
        <v>250</v>
      </c>
      <c r="H1136" s="22">
        <v>3000</v>
      </c>
      <c r="I1136" s="6">
        <v>43454</v>
      </c>
      <c r="J1136" s="7">
        <v>93</v>
      </c>
      <c r="K1136" s="8">
        <v>2019</v>
      </c>
      <c r="L1136" s="6">
        <v>43922</v>
      </c>
      <c r="M1136" s="5"/>
      <c r="N1136" s="6">
        <v>43699</v>
      </c>
      <c r="O1136" s="3" t="s">
        <v>1546</v>
      </c>
      <c r="P1136" s="3" t="s">
        <v>1537</v>
      </c>
      <c r="Q1136" s="6">
        <v>43566</v>
      </c>
      <c r="R1136" s="46"/>
      <c r="S1136" s="46" t="s">
        <v>1380</v>
      </c>
      <c r="T1136" s="50" t="s">
        <v>1536</v>
      </c>
      <c r="U1136" s="21" t="s">
        <v>1522</v>
      </c>
      <c r="V1136" s="260" t="s">
        <v>1551</v>
      </c>
      <c r="W1136" s="261">
        <v>43591.434733796297</v>
      </c>
      <c r="X1136" s="38" t="s">
        <v>1555</v>
      </c>
    </row>
    <row r="1137" spans="1:24" x14ac:dyDescent="0.3">
      <c r="A1137" s="2">
        <v>92907</v>
      </c>
      <c r="B1137" s="3" t="s">
        <v>186</v>
      </c>
      <c r="C1137" s="5" t="s">
        <v>5</v>
      </c>
      <c r="D1137" s="25">
        <v>57</v>
      </c>
      <c r="E1137" s="26">
        <v>17</v>
      </c>
      <c r="F1137" s="16">
        <v>12</v>
      </c>
      <c r="G1137" s="22">
        <v>250</v>
      </c>
      <c r="H1137" s="126">
        <v>3000</v>
      </c>
      <c r="I1137" s="6">
        <v>43454</v>
      </c>
      <c r="J1137" s="7">
        <v>61</v>
      </c>
      <c r="K1137" s="8">
        <v>2018</v>
      </c>
      <c r="L1137" s="6">
        <v>43536</v>
      </c>
      <c r="M1137" s="5"/>
      <c r="N1137" s="6">
        <v>43699</v>
      </c>
      <c r="O1137" s="3" t="s">
        <v>1348</v>
      </c>
      <c r="P1137" s="3" t="s">
        <v>1537</v>
      </c>
      <c r="Q1137" s="6">
        <v>43566</v>
      </c>
      <c r="R1137" s="46"/>
      <c r="S1137" s="46" t="s">
        <v>1380</v>
      </c>
      <c r="T1137" s="50" t="s">
        <v>1536</v>
      </c>
      <c r="U1137" s="21" t="s">
        <v>1163</v>
      </c>
      <c r="V1137" s="260" t="s">
        <v>1551</v>
      </c>
      <c r="W1137" s="261">
        <v>43591.434733796297</v>
      </c>
      <c r="X1137" s="38" t="s">
        <v>1555</v>
      </c>
    </row>
    <row r="1138" spans="1:24" x14ac:dyDescent="0.3">
      <c r="A1138" s="2">
        <v>92908</v>
      </c>
      <c r="B1138" s="3" t="s">
        <v>185</v>
      </c>
      <c r="C1138" s="5" t="s">
        <v>5</v>
      </c>
      <c r="D1138" s="25">
        <v>57</v>
      </c>
      <c r="E1138" s="26">
        <v>17</v>
      </c>
      <c r="F1138" s="16">
        <v>12</v>
      </c>
      <c r="G1138" s="22">
        <v>250</v>
      </c>
      <c r="H1138" s="126">
        <v>3000</v>
      </c>
      <c r="I1138" s="6">
        <v>43454</v>
      </c>
      <c r="J1138" s="7">
        <v>61</v>
      </c>
      <c r="K1138" s="8">
        <v>2018</v>
      </c>
      <c r="L1138" s="6">
        <v>43536</v>
      </c>
      <c r="M1138" s="5"/>
      <c r="N1138" s="6">
        <v>43699</v>
      </c>
      <c r="O1138" s="3" t="s">
        <v>1348</v>
      </c>
      <c r="P1138" s="3" t="s">
        <v>1537</v>
      </c>
      <c r="Q1138" s="6">
        <v>43566</v>
      </c>
      <c r="R1138" s="46"/>
      <c r="S1138" s="46" t="s">
        <v>1380</v>
      </c>
      <c r="T1138" s="50" t="s">
        <v>1536</v>
      </c>
      <c r="U1138" s="21" t="s">
        <v>1163</v>
      </c>
      <c r="V1138" s="260" t="s">
        <v>1551</v>
      </c>
      <c r="W1138" s="261">
        <v>43591.434733796297</v>
      </c>
      <c r="X1138" s="38" t="s">
        <v>1555</v>
      </c>
    </row>
    <row r="1139" spans="1:24" x14ac:dyDescent="0.3">
      <c r="A1139" s="2">
        <v>93325</v>
      </c>
      <c r="B1139" s="3" t="s">
        <v>1142</v>
      </c>
      <c r="C1139" s="5" t="s">
        <v>86</v>
      </c>
      <c r="D1139" s="25">
        <v>57</v>
      </c>
      <c r="E1139" s="26">
        <v>2</v>
      </c>
      <c r="F1139" s="16">
        <v>12</v>
      </c>
      <c r="G1139" s="22">
        <v>1250</v>
      </c>
      <c r="H1139" s="126">
        <v>15000</v>
      </c>
      <c r="I1139" s="6">
        <v>43454</v>
      </c>
      <c r="J1139" s="7">
        <v>61</v>
      </c>
      <c r="K1139" s="8">
        <v>2018</v>
      </c>
      <c r="L1139" s="6">
        <v>43536</v>
      </c>
      <c r="M1139" s="5"/>
      <c r="N1139" s="6">
        <v>43699</v>
      </c>
      <c r="O1139" s="3" t="s">
        <v>1348</v>
      </c>
      <c r="P1139" s="3" t="s">
        <v>1537</v>
      </c>
      <c r="Q1139" s="6">
        <v>43566</v>
      </c>
      <c r="R1139" s="46"/>
      <c r="S1139" s="46" t="s">
        <v>1380</v>
      </c>
      <c r="T1139" s="50" t="s">
        <v>1536</v>
      </c>
      <c r="U1139" s="21" t="s">
        <v>1163</v>
      </c>
      <c r="V1139" s="260" t="s">
        <v>1551</v>
      </c>
      <c r="W1139" s="261">
        <v>43591.434733796297</v>
      </c>
      <c r="X1139" s="38" t="s">
        <v>1555</v>
      </c>
    </row>
    <row r="1140" spans="1:24" x14ac:dyDescent="0.3">
      <c r="A1140" s="2">
        <v>93327</v>
      </c>
      <c r="B1140" s="3" t="s">
        <v>1143</v>
      </c>
      <c r="C1140" s="5" t="s">
        <v>86</v>
      </c>
      <c r="D1140" s="25">
        <v>57</v>
      </c>
      <c r="E1140" s="26">
        <v>2</v>
      </c>
      <c r="F1140" s="16">
        <v>12</v>
      </c>
      <c r="G1140" s="22">
        <v>1250</v>
      </c>
      <c r="H1140" s="126">
        <v>15000</v>
      </c>
      <c r="I1140" s="6">
        <v>43454</v>
      </c>
      <c r="J1140" s="7">
        <v>61</v>
      </c>
      <c r="K1140" s="8">
        <v>2018</v>
      </c>
      <c r="L1140" s="6">
        <v>43536</v>
      </c>
      <c r="M1140" s="5"/>
      <c r="N1140" s="6">
        <v>43699</v>
      </c>
      <c r="O1140" s="3" t="s">
        <v>1348</v>
      </c>
      <c r="P1140" s="3" t="s">
        <v>1537</v>
      </c>
      <c r="Q1140" s="6">
        <v>43566</v>
      </c>
      <c r="R1140" s="46"/>
      <c r="S1140" s="46" t="s">
        <v>1380</v>
      </c>
      <c r="T1140" s="50" t="s">
        <v>1536</v>
      </c>
      <c r="U1140" s="21" t="s">
        <v>1163</v>
      </c>
      <c r="V1140" s="260" t="s">
        <v>1551</v>
      </c>
      <c r="W1140" s="261">
        <v>43591.434733796297</v>
      </c>
      <c r="X1140" s="38" t="s">
        <v>1555</v>
      </c>
    </row>
    <row r="1141" spans="1:24" x14ac:dyDescent="0.3">
      <c r="A1141" s="2">
        <v>93329</v>
      </c>
      <c r="B1141" s="3" t="s">
        <v>1144</v>
      </c>
      <c r="C1141" s="5" t="s">
        <v>86</v>
      </c>
      <c r="D1141" s="25">
        <v>57</v>
      </c>
      <c r="E1141" s="26">
        <v>2</v>
      </c>
      <c r="F1141" s="16">
        <v>12</v>
      </c>
      <c r="G1141" s="22">
        <v>1250</v>
      </c>
      <c r="H1141" s="126">
        <v>15000</v>
      </c>
      <c r="I1141" s="6">
        <v>43454</v>
      </c>
      <c r="J1141" s="7">
        <v>61</v>
      </c>
      <c r="K1141" s="8">
        <v>2018</v>
      </c>
      <c r="L1141" s="6">
        <v>43536</v>
      </c>
      <c r="M1141" s="5"/>
      <c r="N1141" s="6">
        <v>43699</v>
      </c>
      <c r="O1141" s="3" t="s">
        <v>1348</v>
      </c>
      <c r="P1141" s="3" t="s">
        <v>1537</v>
      </c>
      <c r="Q1141" s="6">
        <v>43566</v>
      </c>
      <c r="R1141" s="46"/>
      <c r="S1141" s="46" t="s">
        <v>1380</v>
      </c>
      <c r="T1141" s="50" t="s">
        <v>1536</v>
      </c>
      <c r="U1141" s="21" t="s">
        <v>1163</v>
      </c>
      <c r="V1141" s="260" t="s">
        <v>1551</v>
      </c>
      <c r="W1141" s="261">
        <v>43591.434733796297</v>
      </c>
      <c r="X1141" s="38" t="s">
        <v>1555</v>
      </c>
    </row>
    <row r="1142" spans="1:24" x14ac:dyDescent="0.3">
      <c r="A1142" s="2">
        <v>93332</v>
      </c>
      <c r="B1142" s="3" t="s">
        <v>1145</v>
      </c>
      <c r="C1142" s="5" t="s">
        <v>86</v>
      </c>
      <c r="D1142" s="25">
        <v>57</v>
      </c>
      <c r="E1142" s="26">
        <v>2</v>
      </c>
      <c r="F1142" s="16">
        <v>12</v>
      </c>
      <c r="G1142" s="22">
        <v>1250</v>
      </c>
      <c r="H1142" s="126">
        <v>15000</v>
      </c>
      <c r="I1142" s="6">
        <v>43454</v>
      </c>
      <c r="J1142" s="7">
        <v>61</v>
      </c>
      <c r="K1142" s="8">
        <v>2018</v>
      </c>
      <c r="L1142" s="6">
        <v>43536</v>
      </c>
      <c r="M1142" s="5"/>
      <c r="N1142" s="6">
        <v>43699</v>
      </c>
      <c r="O1142" s="3" t="s">
        <v>1348</v>
      </c>
      <c r="P1142" s="3" t="s">
        <v>1537</v>
      </c>
      <c r="Q1142" s="6">
        <v>43566</v>
      </c>
      <c r="R1142" s="46"/>
      <c r="S1142" s="46" t="s">
        <v>1380</v>
      </c>
      <c r="T1142" s="50" t="s">
        <v>1536</v>
      </c>
      <c r="U1142" s="21" t="s">
        <v>1163</v>
      </c>
      <c r="V1142" s="260" t="s">
        <v>1551</v>
      </c>
      <c r="W1142" s="261">
        <v>43591.434733796297</v>
      </c>
      <c r="X1142" s="38" t="s">
        <v>1555</v>
      </c>
    </row>
    <row r="1143" spans="1:24" x14ac:dyDescent="0.3">
      <c r="A1143" s="2">
        <v>93334</v>
      </c>
      <c r="B1143" s="3" t="s">
        <v>1146</v>
      </c>
      <c r="C1143" s="5" t="s">
        <v>86</v>
      </c>
      <c r="D1143" s="25">
        <v>57</v>
      </c>
      <c r="E1143" s="26">
        <v>2</v>
      </c>
      <c r="F1143" s="16">
        <v>12</v>
      </c>
      <c r="G1143" s="22">
        <v>1250</v>
      </c>
      <c r="H1143" s="126">
        <v>15000</v>
      </c>
      <c r="I1143" s="6">
        <v>43454</v>
      </c>
      <c r="J1143" s="7">
        <v>61</v>
      </c>
      <c r="K1143" s="8">
        <v>2018</v>
      </c>
      <c r="L1143" s="6">
        <v>43536</v>
      </c>
      <c r="M1143" s="5"/>
      <c r="N1143" s="6">
        <v>43699</v>
      </c>
      <c r="O1143" s="3" t="s">
        <v>1348</v>
      </c>
      <c r="P1143" s="3" t="s">
        <v>1537</v>
      </c>
      <c r="Q1143" s="6">
        <v>43566</v>
      </c>
      <c r="R1143" s="46"/>
      <c r="S1143" s="46" t="s">
        <v>1380</v>
      </c>
      <c r="T1143" s="50" t="s">
        <v>1536</v>
      </c>
      <c r="U1143" s="21" t="s">
        <v>1163</v>
      </c>
      <c r="V1143" s="260" t="s">
        <v>1551</v>
      </c>
      <c r="W1143" s="261">
        <v>43591.434733796297</v>
      </c>
      <c r="X1143" s="38" t="s">
        <v>1555</v>
      </c>
    </row>
    <row r="1144" spans="1:24" x14ac:dyDescent="0.3">
      <c r="A1144" s="2">
        <v>93335</v>
      </c>
      <c r="B1144" s="3" t="s">
        <v>1147</v>
      </c>
      <c r="C1144" s="5" t="s">
        <v>86</v>
      </c>
      <c r="D1144" s="25">
        <v>57</v>
      </c>
      <c r="E1144" s="26">
        <v>2</v>
      </c>
      <c r="F1144" s="16">
        <v>12</v>
      </c>
      <c r="G1144" s="22">
        <v>1250</v>
      </c>
      <c r="H1144" s="126">
        <v>15000</v>
      </c>
      <c r="I1144" s="6">
        <v>43454</v>
      </c>
      <c r="J1144" s="7">
        <v>61</v>
      </c>
      <c r="K1144" s="8">
        <v>2018</v>
      </c>
      <c r="L1144" s="6">
        <v>43536</v>
      </c>
      <c r="M1144" s="5"/>
      <c r="N1144" s="6">
        <v>43699</v>
      </c>
      <c r="O1144" s="3" t="s">
        <v>1348</v>
      </c>
      <c r="P1144" s="3" t="s">
        <v>1537</v>
      </c>
      <c r="Q1144" s="6">
        <v>43566</v>
      </c>
      <c r="R1144" s="46"/>
      <c r="S1144" s="46" t="s">
        <v>1380</v>
      </c>
      <c r="T1144" s="50" t="s">
        <v>1536</v>
      </c>
      <c r="U1144" s="21" t="s">
        <v>1163</v>
      </c>
      <c r="V1144" s="260" t="s">
        <v>1551</v>
      </c>
      <c r="W1144" s="261">
        <v>43591.434733796297</v>
      </c>
      <c r="X1144" s="38" t="s">
        <v>1555</v>
      </c>
    </row>
    <row r="1145" spans="1:24" x14ac:dyDescent="0.3">
      <c r="A1145" s="2">
        <v>93453</v>
      </c>
      <c r="B1145" s="3" t="s">
        <v>1148</v>
      </c>
      <c r="C1145" s="5" t="s">
        <v>86</v>
      </c>
      <c r="D1145" s="25">
        <v>57</v>
      </c>
      <c r="E1145" s="26">
        <v>2</v>
      </c>
      <c r="F1145" s="16">
        <v>12</v>
      </c>
      <c r="G1145" s="22">
        <v>1250</v>
      </c>
      <c r="H1145" s="126">
        <v>15000</v>
      </c>
      <c r="I1145" s="6">
        <v>43454</v>
      </c>
      <c r="J1145" s="7">
        <v>61</v>
      </c>
      <c r="K1145" s="8">
        <v>2018</v>
      </c>
      <c r="L1145" s="6">
        <v>43536</v>
      </c>
      <c r="M1145" s="5"/>
      <c r="N1145" s="6">
        <v>43699</v>
      </c>
      <c r="O1145" s="3" t="s">
        <v>1348</v>
      </c>
      <c r="P1145" s="3" t="s">
        <v>1537</v>
      </c>
      <c r="Q1145" s="6">
        <v>43566</v>
      </c>
      <c r="R1145" s="46"/>
      <c r="S1145" s="46" t="s">
        <v>1380</v>
      </c>
      <c r="T1145" s="50" t="s">
        <v>1536</v>
      </c>
      <c r="U1145" s="21" t="s">
        <v>1163</v>
      </c>
      <c r="V1145" s="260" t="s">
        <v>1551</v>
      </c>
      <c r="W1145" s="261">
        <v>43591.434733796297</v>
      </c>
      <c r="X1145" s="38" t="s">
        <v>1555</v>
      </c>
    </row>
    <row r="1146" spans="1:24" x14ac:dyDescent="0.3">
      <c r="A1146" s="2">
        <v>93454</v>
      </c>
      <c r="B1146" s="3" t="s">
        <v>1149</v>
      </c>
      <c r="C1146" s="5" t="s">
        <v>86</v>
      </c>
      <c r="D1146" s="25">
        <v>57</v>
      </c>
      <c r="E1146" s="26">
        <v>2</v>
      </c>
      <c r="F1146" s="16">
        <v>12</v>
      </c>
      <c r="G1146" s="22">
        <v>1250</v>
      </c>
      <c r="H1146" s="126">
        <v>15000</v>
      </c>
      <c r="I1146" s="6">
        <v>43454</v>
      </c>
      <c r="J1146" s="7">
        <v>61</v>
      </c>
      <c r="K1146" s="8">
        <v>2018</v>
      </c>
      <c r="L1146" s="6">
        <v>43536</v>
      </c>
      <c r="M1146" s="5"/>
      <c r="N1146" s="6">
        <v>43699</v>
      </c>
      <c r="O1146" s="3" t="s">
        <v>1348</v>
      </c>
      <c r="P1146" s="3" t="s">
        <v>1537</v>
      </c>
      <c r="Q1146" s="6">
        <v>43566</v>
      </c>
      <c r="R1146" s="46"/>
      <c r="S1146" s="46" t="s">
        <v>1380</v>
      </c>
      <c r="T1146" s="50" t="s">
        <v>1536</v>
      </c>
      <c r="U1146" s="21" t="s">
        <v>1163</v>
      </c>
      <c r="V1146" s="260" t="s">
        <v>1551</v>
      </c>
      <c r="W1146" s="261">
        <v>43591.434733796297</v>
      </c>
      <c r="X1146" s="38" t="s">
        <v>1555</v>
      </c>
    </row>
    <row r="1147" spans="1:24" x14ac:dyDescent="0.3">
      <c r="A1147" s="2">
        <v>93456</v>
      </c>
      <c r="B1147" s="3" t="s">
        <v>1150</v>
      </c>
      <c r="C1147" s="5" t="s">
        <v>86</v>
      </c>
      <c r="D1147" s="25">
        <v>57</v>
      </c>
      <c r="E1147" s="26">
        <v>2</v>
      </c>
      <c r="F1147" s="16">
        <v>12</v>
      </c>
      <c r="G1147" s="22">
        <v>1250</v>
      </c>
      <c r="H1147" s="126">
        <v>15000</v>
      </c>
      <c r="I1147" s="6">
        <v>43454</v>
      </c>
      <c r="J1147" s="7">
        <v>61</v>
      </c>
      <c r="K1147" s="8">
        <v>2018</v>
      </c>
      <c r="L1147" s="6">
        <v>43536</v>
      </c>
      <c r="M1147" s="5"/>
      <c r="N1147" s="6">
        <v>43699</v>
      </c>
      <c r="O1147" s="3" t="s">
        <v>1348</v>
      </c>
      <c r="P1147" s="3" t="s">
        <v>1537</v>
      </c>
      <c r="Q1147" s="6">
        <v>43566</v>
      </c>
      <c r="R1147" s="46"/>
      <c r="S1147" s="46" t="s">
        <v>1380</v>
      </c>
      <c r="T1147" s="50" t="s">
        <v>1536</v>
      </c>
      <c r="U1147" s="21" t="s">
        <v>1163</v>
      </c>
      <c r="V1147" s="260" t="s">
        <v>1551</v>
      </c>
      <c r="W1147" s="261">
        <v>43591.434733796297</v>
      </c>
      <c r="X1147" s="38" t="s">
        <v>1555</v>
      </c>
    </row>
    <row r="1148" spans="1:24" x14ac:dyDescent="0.3">
      <c r="A1148" s="2">
        <v>93461</v>
      </c>
      <c r="B1148" s="3" t="s">
        <v>1151</v>
      </c>
      <c r="C1148" s="5" t="s">
        <v>86</v>
      </c>
      <c r="D1148" s="25">
        <v>57</v>
      </c>
      <c r="E1148" s="26">
        <v>2</v>
      </c>
      <c r="F1148" s="16">
        <v>12</v>
      </c>
      <c r="G1148" s="22">
        <v>1250</v>
      </c>
      <c r="H1148" s="126">
        <v>15000</v>
      </c>
      <c r="I1148" s="6">
        <v>43454</v>
      </c>
      <c r="J1148" s="7">
        <v>61</v>
      </c>
      <c r="K1148" s="8">
        <v>2018</v>
      </c>
      <c r="L1148" s="6">
        <v>43536</v>
      </c>
      <c r="M1148" s="5"/>
      <c r="N1148" s="6">
        <v>43699</v>
      </c>
      <c r="O1148" s="3" t="s">
        <v>1348</v>
      </c>
      <c r="P1148" s="3" t="s">
        <v>1537</v>
      </c>
      <c r="Q1148" s="6">
        <v>43566</v>
      </c>
      <c r="R1148" s="46"/>
      <c r="S1148" s="46" t="s">
        <v>1380</v>
      </c>
      <c r="T1148" s="50" t="s">
        <v>1536</v>
      </c>
      <c r="U1148" s="21" t="s">
        <v>1163</v>
      </c>
      <c r="V1148" s="260" t="s">
        <v>1551</v>
      </c>
      <c r="W1148" s="261">
        <v>43591.434733796297</v>
      </c>
      <c r="X1148" s="38" t="s">
        <v>1555</v>
      </c>
    </row>
    <row r="1149" spans="1:24" x14ac:dyDescent="0.3">
      <c r="A1149" s="2">
        <v>93462</v>
      </c>
      <c r="B1149" s="3" t="s">
        <v>1152</v>
      </c>
      <c r="C1149" s="5" t="s">
        <v>86</v>
      </c>
      <c r="D1149" s="25">
        <v>57</v>
      </c>
      <c r="E1149" s="26">
        <v>2</v>
      </c>
      <c r="F1149" s="16">
        <v>12</v>
      </c>
      <c r="G1149" s="22">
        <v>1250</v>
      </c>
      <c r="H1149" s="126">
        <v>15000</v>
      </c>
      <c r="I1149" s="6">
        <v>43454</v>
      </c>
      <c r="J1149" s="7">
        <v>61</v>
      </c>
      <c r="K1149" s="8">
        <v>2018</v>
      </c>
      <c r="L1149" s="6">
        <v>43536</v>
      </c>
      <c r="M1149" s="5"/>
      <c r="N1149" s="6">
        <v>43699</v>
      </c>
      <c r="O1149" s="3" t="s">
        <v>1348</v>
      </c>
      <c r="P1149" s="3" t="s">
        <v>1537</v>
      </c>
      <c r="Q1149" s="6">
        <v>43566</v>
      </c>
      <c r="R1149" s="46"/>
      <c r="S1149" s="46" t="s">
        <v>1380</v>
      </c>
      <c r="T1149" s="50" t="s">
        <v>1536</v>
      </c>
      <c r="U1149" s="21" t="s">
        <v>1163</v>
      </c>
      <c r="V1149" s="260" t="s">
        <v>1551</v>
      </c>
      <c r="W1149" s="261">
        <v>43591.434733796297</v>
      </c>
      <c r="X1149" s="38" t="s">
        <v>1555</v>
      </c>
    </row>
    <row r="1150" spans="1:24" x14ac:dyDescent="0.3">
      <c r="A1150" s="2">
        <v>124261</v>
      </c>
      <c r="B1150" s="3" t="s">
        <v>1153</v>
      </c>
      <c r="C1150" s="5" t="s">
        <v>86</v>
      </c>
      <c r="D1150" s="25">
        <v>57</v>
      </c>
      <c r="E1150" s="26">
        <v>15</v>
      </c>
      <c r="F1150" s="16">
        <v>12</v>
      </c>
      <c r="G1150" s="22">
        <v>1250</v>
      </c>
      <c r="H1150" s="126">
        <v>15000</v>
      </c>
      <c r="I1150" s="6">
        <v>43454</v>
      </c>
      <c r="J1150" s="7">
        <v>61</v>
      </c>
      <c r="K1150" s="8">
        <v>2018</v>
      </c>
      <c r="L1150" s="6">
        <v>43536</v>
      </c>
      <c r="M1150" s="5"/>
      <c r="N1150" s="6">
        <v>43699</v>
      </c>
      <c r="O1150" s="3" t="s">
        <v>1348</v>
      </c>
      <c r="P1150" s="3" t="s">
        <v>1537</v>
      </c>
      <c r="Q1150" s="6">
        <v>43566</v>
      </c>
      <c r="R1150" s="46"/>
      <c r="S1150" s="46" t="s">
        <v>1380</v>
      </c>
      <c r="T1150" s="50" t="s">
        <v>1536</v>
      </c>
      <c r="U1150" s="21" t="s">
        <v>1163</v>
      </c>
      <c r="V1150" s="260" t="s">
        <v>1551</v>
      </c>
      <c r="W1150" s="261">
        <v>43591.434733796297</v>
      </c>
      <c r="X1150" s="38" t="s">
        <v>1555</v>
      </c>
    </row>
    <row r="1151" spans="1:24" x14ac:dyDescent="0.3">
      <c r="A1151" s="2">
        <v>130624</v>
      </c>
      <c r="B1151" s="3" t="s">
        <v>1230</v>
      </c>
      <c r="C1151" s="5" t="s">
        <v>5</v>
      </c>
      <c r="D1151" s="25">
        <v>57</v>
      </c>
      <c r="E1151" s="26">
        <v>17</v>
      </c>
      <c r="F1151" s="16">
        <v>12</v>
      </c>
      <c r="G1151" s="22">
        <v>1709</v>
      </c>
      <c r="H1151" s="126">
        <v>20500</v>
      </c>
      <c r="I1151" s="6">
        <v>43454</v>
      </c>
      <c r="J1151" s="7">
        <v>61</v>
      </c>
      <c r="K1151" s="8">
        <v>2018</v>
      </c>
      <c r="L1151" s="6">
        <v>43536</v>
      </c>
      <c r="M1151" s="5"/>
      <c r="N1151" s="6">
        <v>43699</v>
      </c>
      <c r="O1151" s="3" t="s">
        <v>1348</v>
      </c>
      <c r="P1151" s="3" t="s">
        <v>1537</v>
      </c>
      <c r="Q1151" s="6">
        <v>43566</v>
      </c>
      <c r="R1151" s="46"/>
      <c r="S1151" s="46" t="s">
        <v>1380</v>
      </c>
      <c r="T1151" s="50" t="s">
        <v>1536</v>
      </c>
      <c r="U1151" s="21" t="s">
        <v>1163</v>
      </c>
      <c r="V1151" s="260" t="s">
        <v>1551</v>
      </c>
      <c r="W1151" s="261">
        <v>43606.696840277778</v>
      </c>
      <c r="X1151" s="38" t="s">
        <v>1555</v>
      </c>
    </row>
    <row r="1152" spans="1:24" x14ac:dyDescent="0.3">
      <c r="A1152" s="2">
        <v>132303</v>
      </c>
      <c r="B1152" s="3" t="s">
        <v>1154</v>
      </c>
      <c r="C1152" s="5" t="s">
        <v>31</v>
      </c>
      <c r="D1152" s="25">
        <v>57</v>
      </c>
      <c r="E1152" s="26">
        <v>17</v>
      </c>
      <c r="F1152" s="16">
        <v>12</v>
      </c>
      <c r="G1152" s="22">
        <v>1250</v>
      </c>
      <c r="H1152" s="126">
        <v>15000</v>
      </c>
      <c r="I1152" s="6">
        <v>43454</v>
      </c>
      <c r="J1152" s="7">
        <v>61</v>
      </c>
      <c r="K1152" s="8">
        <v>2018</v>
      </c>
      <c r="L1152" s="6">
        <v>43536</v>
      </c>
      <c r="M1152" s="5"/>
      <c r="N1152" s="6">
        <v>43699</v>
      </c>
      <c r="O1152" s="3" t="s">
        <v>1348</v>
      </c>
      <c r="P1152" s="3" t="s">
        <v>1537</v>
      </c>
      <c r="Q1152" s="6">
        <v>43566</v>
      </c>
      <c r="R1152" s="46"/>
      <c r="S1152" s="46" t="s">
        <v>1380</v>
      </c>
      <c r="T1152" s="50" t="s">
        <v>1536</v>
      </c>
      <c r="U1152" s="21" t="s">
        <v>1163</v>
      </c>
      <c r="V1152" s="260" t="s">
        <v>1551</v>
      </c>
      <c r="W1152" s="261">
        <v>43591.434733796297</v>
      </c>
      <c r="X1152" s="38" t="s">
        <v>1555</v>
      </c>
    </row>
    <row r="1153" spans="1:24" x14ac:dyDescent="0.3">
      <c r="A1153" s="2">
        <v>133452</v>
      </c>
      <c r="B1153" s="3" t="s">
        <v>181</v>
      </c>
      <c r="C1153" s="5" t="s">
        <v>32</v>
      </c>
      <c r="D1153" s="25">
        <v>57</v>
      </c>
      <c r="E1153" s="26">
        <v>15</v>
      </c>
      <c r="F1153" s="16">
        <v>12</v>
      </c>
      <c r="G1153" s="22">
        <v>167</v>
      </c>
      <c r="H1153" s="126">
        <v>2000</v>
      </c>
      <c r="I1153" s="6">
        <v>43454</v>
      </c>
      <c r="J1153" s="7">
        <v>61</v>
      </c>
      <c r="K1153" s="8">
        <v>2018</v>
      </c>
      <c r="L1153" s="6">
        <v>43536</v>
      </c>
      <c r="M1153" s="5"/>
      <c r="N1153" s="6">
        <v>43699</v>
      </c>
      <c r="O1153" s="3" t="s">
        <v>1348</v>
      </c>
      <c r="P1153" s="3" t="s">
        <v>1537</v>
      </c>
      <c r="Q1153" s="6">
        <v>43566</v>
      </c>
      <c r="R1153" s="46">
        <v>58</v>
      </c>
      <c r="S1153" s="46" t="s">
        <v>1953</v>
      </c>
      <c r="T1153" s="50" t="s">
        <v>1536</v>
      </c>
      <c r="U1153" s="21" t="s">
        <v>1163</v>
      </c>
      <c r="V1153" s="260" t="s">
        <v>1551</v>
      </c>
      <c r="W1153" s="261">
        <v>43699.460127314815</v>
      </c>
      <c r="X1153" s="38" t="s">
        <v>1555</v>
      </c>
    </row>
    <row r="1154" spans="1:24" x14ac:dyDescent="0.3">
      <c r="A1154" s="2">
        <v>133843</v>
      </c>
      <c r="B1154" s="3" t="s">
        <v>1155</v>
      </c>
      <c r="C1154" s="5" t="s">
        <v>86</v>
      </c>
      <c r="D1154" s="25">
        <v>57</v>
      </c>
      <c r="E1154" s="26">
        <v>16</v>
      </c>
      <c r="F1154" s="16">
        <v>12</v>
      </c>
      <c r="G1154" s="22">
        <v>1667</v>
      </c>
      <c r="H1154" s="126">
        <v>20000</v>
      </c>
      <c r="I1154" s="6">
        <v>43454</v>
      </c>
      <c r="J1154" s="7">
        <v>61</v>
      </c>
      <c r="K1154" s="8">
        <v>2018</v>
      </c>
      <c r="L1154" s="6">
        <v>43536</v>
      </c>
      <c r="M1154" s="5"/>
      <c r="N1154" s="6">
        <v>43699</v>
      </c>
      <c r="O1154" s="3" t="s">
        <v>1348</v>
      </c>
      <c r="P1154" s="3" t="s">
        <v>1537</v>
      </c>
      <c r="Q1154" s="6">
        <v>43566</v>
      </c>
      <c r="R1154" s="46"/>
      <c r="S1154" s="46" t="s">
        <v>1380</v>
      </c>
      <c r="T1154" s="50" t="s">
        <v>1536</v>
      </c>
      <c r="U1154" s="21" t="s">
        <v>1163</v>
      </c>
      <c r="V1154" s="260" t="s">
        <v>1551</v>
      </c>
      <c r="W1154" s="261">
        <v>43606.696840277778</v>
      </c>
      <c r="X1154" s="38" t="s">
        <v>1555</v>
      </c>
    </row>
    <row r="1155" spans="1:24" x14ac:dyDescent="0.3">
      <c r="A1155" s="2">
        <v>133844</v>
      </c>
      <c r="B1155" s="3" t="s">
        <v>1156</v>
      </c>
      <c r="C1155" s="5" t="s">
        <v>86</v>
      </c>
      <c r="D1155" s="25">
        <v>57</v>
      </c>
      <c r="E1155" s="26">
        <v>16</v>
      </c>
      <c r="F1155" s="16">
        <v>12</v>
      </c>
      <c r="G1155" s="22">
        <v>1667</v>
      </c>
      <c r="H1155" s="126">
        <v>20000</v>
      </c>
      <c r="I1155" s="6">
        <v>43454</v>
      </c>
      <c r="J1155" s="7">
        <v>61</v>
      </c>
      <c r="K1155" s="8">
        <v>2018</v>
      </c>
      <c r="L1155" s="6">
        <v>43536</v>
      </c>
      <c r="M1155" s="5"/>
      <c r="N1155" s="6">
        <v>43699</v>
      </c>
      <c r="O1155" s="3" t="s">
        <v>1348</v>
      </c>
      <c r="P1155" s="3" t="s">
        <v>1537</v>
      </c>
      <c r="Q1155" s="6">
        <v>43566</v>
      </c>
      <c r="R1155" s="46"/>
      <c r="S1155" s="46" t="s">
        <v>1380</v>
      </c>
      <c r="T1155" s="50" t="s">
        <v>1536</v>
      </c>
      <c r="U1155" s="21" t="s">
        <v>1163</v>
      </c>
      <c r="V1155" s="260" t="s">
        <v>1551</v>
      </c>
      <c r="W1155" s="261">
        <v>43606.696840277778</v>
      </c>
      <c r="X1155" s="38" t="s">
        <v>1555</v>
      </c>
    </row>
    <row r="1156" spans="1:24" x14ac:dyDescent="0.3">
      <c r="A1156" s="2">
        <v>133845</v>
      </c>
      <c r="B1156" s="3" t="s">
        <v>1157</v>
      </c>
      <c r="C1156" s="5" t="s">
        <v>86</v>
      </c>
      <c r="D1156" s="25">
        <v>57</v>
      </c>
      <c r="E1156" s="26">
        <v>16</v>
      </c>
      <c r="F1156" s="16">
        <v>12</v>
      </c>
      <c r="G1156" s="22">
        <v>1667</v>
      </c>
      <c r="H1156" s="126">
        <v>20000</v>
      </c>
      <c r="I1156" s="6">
        <v>43454</v>
      </c>
      <c r="J1156" s="7">
        <v>61</v>
      </c>
      <c r="K1156" s="8">
        <v>2018</v>
      </c>
      <c r="L1156" s="6">
        <v>43536</v>
      </c>
      <c r="M1156" s="5"/>
      <c r="N1156" s="6">
        <v>43699</v>
      </c>
      <c r="O1156" s="3" t="s">
        <v>1348</v>
      </c>
      <c r="P1156" s="3" t="s">
        <v>1537</v>
      </c>
      <c r="Q1156" s="6">
        <v>43566</v>
      </c>
      <c r="R1156" s="46"/>
      <c r="S1156" s="46" t="s">
        <v>1380</v>
      </c>
      <c r="T1156" s="50" t="s">
        <v>1536</v>
      </c>
      <c r="U1156" s="21" t="s">
        <v>1163</v>
      </c>
      <c r="V1156" s="260" t="s">
        <v>1551</v>
      </c>
      <c r="W1156" s="261">
        <v>43606.696840277778</v>
      </c>
      <c r="X1156" s="38" t="s">
        <v>1555</v>
      </c>
    </row>
    <row r="1157" spans="1:24" x14ac:dyDescent="0.3">
      <c r="A1157" s="2">
        <v>133846</v>
      </c>
      <c r="B1157" s="3" t="s">
        <v>1158</v>
      </c>
      <c r="C1157" s="5" t="s">
        <v>86</v>
      </c>
      <c r="D1157" s="25">
        <v>57</v>
      </c>
      <c r="E1157" s="26">
        <v>16</v>
      </c>
      <c r="F1157" s="16">
        <v>12</v>
      </c>
      <c r="G1157" s="22">
        <v>1667</v>
      </c>
      <c r="H1157" s="126">
        <v>20000</v>
      </c>
      <c r="I1157" s="6">
        <v>43454</v>
      </c>
      <c r="J1157" s="7">
        <v>61</v>
      </c>
      <c r="K1157" s="8">
        <v>2018</v>
      </c>
      <c r="L1157" s="6">
        <v>43536</v>
      </c>
      <c r="M1157" s="5"/>
      <c r="N1157" s="6">
        <v>43699</v>
      </c>
      <c r="O1157" s="3" t="s">
        <v>1348</v>
      </c>
      <c r="P1157" s="3" t="s">
        <v>1537</v>
      </c>
      <c r="Q1157" s="6">
        <v>43566</v>
      </c>
      <c r="R1157" s="46"/>
      <c r="S1157" s="46" t="s">
        <v>1380</v>
      </c>
      <c r="T1157" s="50" t="s">
        <v>1536</v>
      </c>
      <c r="U1157" s="21" t="s">
        <v>1163</v>
      </c>
      <c r="V1157" s="260" t="s">
        <v>1551</v>
      </c>
      <c r="W1157" s="261">
        <v>43606.696840277778</v>
      </c>
      <c r="X1157" s="38" t="s">
        <v>1555</v>
      </c>
    </row>
    <row r="1158" spans="1:24" x14ac:dyDescent="0.3">
      <c r="A1158" s="2">
        <v>133847</v>
      </c>
      <c r="B1158" s="3" t="s">
        <v>1159</v>
      </c>
      <c r="C1158" s="5" t="s">
        <v>86</v>
      </c>
      <c r="D1158" s="25">
        <v>57</v>
      </c>
      <c r="E1158" s="26">
        <v>16</v>
      </c>
      <c r="F1158" s="16">
        <v>12</v>
      </c>
      <c r="G1158" s="22">
        <v>1667</v>
      </c>
      <c r="H1158" s="126">
        <v>20000</v>
      </c>
      <c r="I1158" s="6">
        <v>43454</v>
      </c>
      <c r="J1158" s="7">
        <v>61</v>
      </c>
      <c r="K1158" s="8">
        <v>2018</v>
      </c>
      <c r="L1158" s="6">
        <v>43536</v>
      </c>
      <c r="M1158" s="5"/>
      <c r="N1158" s="6">
        <v>43699</v>
      </c>
      <c r="O1158" s="3" t="s">
        <v>1348</v>
      </c>
      <c r="P1158" s="3" t="s">
        <v>1537</v>
      </c>
      <c r="Q1158" s="6">
        <v>43566</v>
      </c>
      <c r="R1158" s="46"/>
      <c r="S1158" s="46" t="s">
        <v>1380</v>
      </c>
      <c r="T1158" s="50" t="s">
        <v>1536</v>
      </c>
      <c r="U1158" s="21" t="s">
        <v>1163</v>
      </c>
      <c r="V1158" s="260" t="s">
        <v>1551</v>
      </c>
      <c r="W1158" s="261">
        <v>43606.696840277778</v>
      </c>
      <c r="X1158" s="38" t="s">
        <v>1555</v>
      </c>
    </row>
    <row r="1159" spans="1:24" x14ac:dyDescent="0.3">
      <c r="A1159" s="2">
        <v>133848</v>
      </c>
      <c r="B1159" s="3" t="s">
        <v>1160</v>
      </c>
      <c r="C1159" s="5" t="s">
        <v>86</v>
      </c>
      <c r="D1159" s="25">
        <v>57</v>
      </c>
      <c r="E1159" s="26">
        <v>16</v>
      </c>
      <c r="F1159" s="16">
        <v>12</v>
      </c>
      <c r="G1159" s="22">
        <v>1667</v>
      </c>
      <c r="H1159" s="126">
        <v>20000</v>
      </c>
      <c r="I1159" s="6">
        <v>43454</v>
      </c>
      <c r="J1159" s="7">
        <v>61</v>
      </c>
      <c r="K1159" s="8">
        <v>2018</v>
      </c>
      <c r="L1159" s="6">
        <v>43536</v>
      </c>
      <c r="M1159" s="5"/>
      <c r="N1159" s="6">
        <v>43699</v>
      </c>
      <c r="O1159" s="3" t="s">
        <v>1348</v>
      </c>
      <c r="P1159" s="3" t="s">
        <v>1537</v>
      </c>
      <c r="Q1159" s="6">
        <v>43566</v>
      </c>
      <c r="R1159" s="46"/>
      <c r="S1159" s="46" t="s">
        <v>1380</v>
      </c>
      <c r="T1159" s="50" t="s">
        <v>1536</v>
      </c>
      <c r="U1159" s="21" t="s">
        <v>1163</v>
      </c>
      <c r="V1159" s="260" t="s">
        <v>1551</v>
      </c>
      <c r="W1159" s="261">
        <v>43606.696840277778</v>
      </c>
      <c r="X1159" s="38" t="s">
        <v>1555</v>
      </c>
    </row>
    <row r="1160" spans="1:24" x14ac:dyDescent="0.3">
      <c r="A1160" s="2" t="s">
        <v>2086</v>
      </c>
      <c r="B1160" s="3" t="s">
        <v>1161</v>
      </c>
      <c r="C1160" s="5" t="s">
        <v>86</v>
      </c>
      <c r="D1160" s="25">
        <v>57</v>
      </c>
      <c r="E1160" s="26">
        <v>16</v>
      </c>
      <c r="F1160" s="16">
        <v>12</v>
      </c>
      <c r="G1160" s="22">
        <v>1667</v>
      </c>
      <c r="H1160" s="126">
        <v>20000</v>
      </c>
      <c r="I1160" s="6">
        <v>43454</v>
      </c>
      <c r="J1160" s="7">
        <v>61</v>
      </c>
      <c r="K1160" s="8">
        <v>2018</v>
      </c>
      <c r="L1160" s="6">
        <v>43536</v>
      </c>
      <c r="M1160" s="5"/>
      <c r="N1160" s="6">
        <v>43699</v>
      </c>
      <c r="O1160" s="3" t="s">
        <v>1348</v>
      </c>
      <c r="P1160" s="3" t="s">
        <v>1537</v>
      </c>
      <c r="Q1160" s="6">
        <v>43566</v>
      </c>
      <c r="R1160" s="46"/>
      <c r="S1160" s="46" t="s">
        <v>1380</v>
      </c>
      <c r="T1160" s="50" t="s">
        <v>1536</v>
      </c>
      <c r="U1160" s="21" t="s">
        <v>1163</v>
      </c>
      <c r="V1160" s="260" t="s">
        <v>1551</v>
      </c>
      <c r="W1160" s="261">
        <v>43606.696840277778</v>
      </c>
      <c r="X1160" s="38" t="s">
        <v>1555</v>
      </c>
    </row>
    <row r="1161" spans="1:24" x14ac:dyDescent="0.3">
      <c r="A1161" s="2">
        <v>133849</v>
      </c>
      <c r="B1161" s="3" t="s">
        <v>1161</v>
      </c>
      <c r="C1161" s="5" t="s">
        <v>86</v>
      </c>
      <c r="D1161" s="25">
        <v>57</v>
      </c>
      <c r="E1161" s="26">
        <v>16</v>
      </c>
      <c r="F1161" s="16">
        <v>12</v>
      </c>
      <c r="G1161" s="22">
        <v>1667</v>
      </c>
      <c r="H1161" s="126">
        <v>20000</v>
      </c>
      <c r="I1161" s="6">
        <v>43454</v>
      </c>
      <c r="J1161" s="7">
        <v>61</v>
      </c>
      <c r="K1161" s="8">
        <v>2018</v>
      </c>
      <c r="L1161" s="6">
        <v>43454</v>
      </c>
      <c r="M1161" s="5"/>
      <c r="N1161" s="6">
        <v>43699</v>
      </c>
      <c r="O1161" s="3" t="s">
        <v>1546</v>
      </c>
      <c r="P1161" s="3" t="s">
        <v>1537</v>
      </c>
      <c r="Q1161" s="6">
        <v>43566</v>
      </c>
      <c r="R1161" s="46"/>
      <c r="S1161" s="46" t="s">
        <v>1380</v>
      </c>
      <c r="T1161" s="50" t="s">
        <v>1536</v>
      </c>
      <c r="U1161" s="21" t="s">
        <v>1560</v>
      </c>
      <c r="V1161" s="260" t="s">
        <v>1551</v>
      </c>
      <c r="W1161" s="261">
        <v>43699.469618055555</v>
      </c>
      <c r="X1161" s="38" t="s">
        <v>1555</v>
      </c>
    </row>
    <row r="1162" spans="1:24" x14ac:dyDescent="0.3">
      <c r="A1162" s="2">
        <v>133850</v>
      </c>
      <c r="B1162" s="3" t="s">
        <v>1162</v>
      </c>
      <c r="C1162" s="5" t="s">
        <v>86</v>
      </c>
      <c r="D1162" s="25">
        <v>57</v>
      </c>
      <c r="E1162" s="26">
        <v>16</v>
      </c>
      <c r="F1162" s="16">
        <v>12</v>
      </c>
      <c r="G1162" s="22">
        <v>1667</v>
      </c>
      <c r="H1162" s="126">
        <v>20000</v>
      </c>
      <c r="I1162" s="6">
        <v>43454</v>
      </c>
      <c r="J1162" s="7">
        <v>61</v>
      </c>
      <c r="K1162" s="8">
        <v>2018</v>
      </c>
      <c r="L1162" s="6">
        <v>43536</v>
      </c>
      <c r="M1162" s="5"/>
      <c r="N1162" s="6">
        <v>43699</v>
      </c>
      <c r="O1162" s="3" t="s">
        <v>1348</v>
      </c>
      <c r="P1162" s="3" t="s">
        <v>1537</v>
      </c>
      <c r="Q1162" s="6">
        <v>43566</v>
      </c>
      <c r="R1162" s="46"/>
      <c r="S1162" s="46" t="s">
        <v>1380</v>
      </c>
      <c r="T1162" s="50" t="s">
        <v>1536</v>
      </c>
      <c r="U1162" s="21" t="s">
        <v>1163</v>
      </c>
      <c r="V1162" s="260" t="s">
        <v>1551</v>
      </c>
      <c r="W1162" s="261">
        <v>43606.696840277778</v>
      </c>
      <c r="X1162" s="38" t="s">
        <v>1555</v>
      </c>
    </row>
    <row r="1163" spans="1:24" x14ac:dyDescent="0.3">
      <c r="A1163" s="2">
        <v>130024</v>
      </c>
      <c r="B1163" s="3" t="s">
        <v>414</v>
      </c>
      <c r="C1163" s="5" t="s">
        <v>87</v>
      </c>
      <c r="D1163" s="25">
        <v>52</v>
      </c>
      <c r="E1163" s="26">
        <v>8</v>
      </c>
      <c r="F1163" s="16">
        <v>12</v>
      </c>
      <c r="G1163" s="22">
        <v>209</v>
      </c>
      <c r="H1163" s="22">
        <v>2500</v>
      </c>
      <c r="I1163" s="6">
        <v>43165</v>
      </c>
      <c r="J1163" s="7"/>
      <c r="K1163" s="8"/>
      <c r="L1163" s="6"/>
      <c r="M1163" s="5"/>
      <c r="N1163" s="6">
        <v>43699</v>
      </c>
      <c r="O1163" s="3" t="s">
        <v>1854</v>
      </c>
      <c r="P1163" s="3" t="s">
        <v>1855</v>
      </c>
      <c r="Q1163" s="6">
        <v>43657</v>
      </c>
      <c r="R1163" s="46"/>
      <c r="S1163" s="46" t="s">
        <v>1380</v>
      </c>
      <c r="T1163" s="50" t="s">
        <v>1910</v>
      </c>
      <c r="U1163" s="21" t="s">
        <v>1380</v>
      </c>
      <c r="V1163" s="260" t="s">
        <v>1551</v>
      </c>
      <c r="W1163" s="261">
        <v>43657.667361111111</v>
      </c>
      <c r="X1163" s="38" t="s">
        <v>1555</v>
      </c>
    </row>
    <row r="1164" spans="1:24" x14ac:dyDescent="0.3">
      <c r="A1164" s="2">
        <v>130024</v>
      </c>
      <c r="B1164" s="3" t="s">
        <v>414</v>
      </c>
      <c r="C1164" s="5" t="s">
        <v>87</v>
      </c>
      <c r="D1164" s="25">
        <v>52</v>
      </c>
      <c r="E1164" s="26">
        <v>8</v>
      </c>
      <c r="F1164" s="16">
        <v>12</v>
      </c>
      <c r="G1164" s="22">
        <v>209</v>
      </c>
      <c r="H1164" s="22">
        <v>2500</v>
      </c>
      <c r="I1164" s="6">
        <v>43165</v>
      </c>
      <c r="J1164" s="7"/>
      <c r="K1164" s="8"/>
      <c r="L1164" s="6"/>
      <c r="M1164" s="5"/>
      <c r="N1164" s="6">
        <v>43699</v>
      </c>
      <c r="O1164" s="3" t="s">
        <v>1854</v>
      </c>
      <c r="P1164" s="3" t="s">
        <v>1855</v>
      </c>
      <c r="Q1164" s="6">
        <v>43697</v>
      </c>
      <c r="R1164" s="46"/>
      <c r="S1164" s="46" t="s">
        <v>1380</v>
      </c>
      <c r="T1164" s="50" t="s">
        <v>1910</v>
      </c>
      <c r="U1164" s="21" t="s">
        <v>1380</v>
      </c>
      <c r="V1164" s="260" t="s">
        <v>1551</v>
      </c>
      <c r="W1164" s="261">
        <v>43657.667361111111</v>
      </c>
      <c r="X1164" s="38" t="s">
        <v>1555</v>
      </c>
    </row>
    <row r="1165" spans="1:24" x14ac:dyDescent="0.3">
      <c r="A1165" s="2">
        <v>9413</v>
      </c>
      <c r="B1165" s="3" t="s">
        <v>830</v>
      </c>
      <c r="C1165" s="5" t="s">
        <v>17</v>
      </c>
      <c r="D1165" s="25">
        <v>72</v>
      </c>
      <c r="E1165" s="26">
        <v>6</v>
      </c>
      <c r="F1165" s="16">
        <v>12</v>
      </c>
      <c r="G1165" s="22">
        <v>1834</v>
      </c>
      <c r="H1165" s="22">
        <v>22000</v>
      </c>
      <c r="I1165" s="6">
        <v>43593</v>
      </c>
      <c r="J1165" s="7">
        <v>176</v>
      </c>
      <c r="K1165" s="8">
        <v>2018</v>
      </c>
      <c r="L1165" s="6">
        <v>43700</v>
      </c>
      <c r="M1165" s="5"/>
      <c r="N1165" s="6">
        <v>43699</v>
      </c>
      <c r="O1165" s="3" t="s">
        <v>1363</v>
      </c>
      <c r="P1165" s="3" t="s">
        <v>2044</v>
      </c>
      <c r="Q1165" s="6">
        <v>43685</v>
      </c>
      <c r="R1165" s="46"/>
      <c r="S1165" s="46" t="s">
        <v>1380</v>
      </c>
      <c r="T1165" s="50" t="s">
        <v>2043</v>
      </c>
      <c r="U1165" s="21" t="s">
        <v>1380</v>
      </c>
      <c r="V1165" s="260" t="s">
        <v>1551</v>
      </c>
      <c r="W1165" s="261">
        <v>43686.485196759262</v>
      </c>
      <c r="X1165" s="38" t="s">
        <v>1555</v>
      </c>
    </row>
    <row r="1166" spans="1:24" x14ac:dyDescent="0.3">
      <c r="A1166" s="2">
        <v>9413</v>
      </c>
      <c r="B1166" s="3" t="s">
        <v>830</v>
      </c>
      <c r="C1166" s="5" t="s">
        <v>17</v>
      </c>
      <c r="D1166" s="25">
        <v>72</v>
      </c>
      <c r="E1166" s="26">
        <v>6</v>
      </c>
      <c r="F1166" s="16">
        <v>12</v>
      </c>
      <c r="G1166" s="22">
        <v>1834</v>
      </c>
      <c r="H1166" s="132">
        <v>22000</v>
      </c>
      <c r="I1166" s="6">
        <v>43593</v>
      </c>
      <c r="J1166" s="7">
        <v>176</v>
      </c>
      <c r="K1166" s="8">
        <v>2018</v>
      </c>
      <c r="L1166" s="6">
        <v>43700</v>
      </c>
      <c r="M1166" s="5"/>
      <c r="N1166" s="6">
        <v>43699</v>
      </c>
      <c r="O1166" s="3" t="s">
        <v>1363</v>
      </c>
      <c r="P1166" s="3" t="s">
        <v>2044</v>
      </c>
      <c r="Q1166" s="6">
        <v>43689</v>
      </c>
      <c r="R1166" s="46"/>
      <c r="S1166" s="46" t="s">
        <v>1380</v>
      </c>
      <c r="T1166" s="50" t="s">
        <v>1536</v>
      </c>
      <c r="U1166" s="21" t="s">
        <v>1380</v>
      </c>
      <c r="V1166" s="260" t="s">
        <v>1551</v>
      </c>
      <c r="W1166" s="261">
        <v>43686.485196759262</v>
      </c>
      <c r="X1166" s="38" t="s">
        <v>1555</v>
      </c>
    </row>
    <row r="1167" spans="1:24" x14ac:dyDescent="0.3">
      <c r="A1167" s="2">
        <v>134549</v>
      </c>
      <c r="B1167" s="3" t="s">
        <v>1988</v>
      </c>
      <c r="C1167" s="5" t="s">
        <v>1418</v>
      </c>
      <c r="D1167" s="25">
        <v>51</v>
      </c>
      <c r="E1167" s="26">
        <v>19</v>
      </c>
      <c r="F1167" s="16">
        <v>12</v>
      </c>
      <c r="G1167" s="22">
        <v>67</v>
      </c>
      <c r="H1167" s="22">
        <v>800</v>
      </c>
      <c r="I1167" s="6">
        <v>43607</v>
      </c>
      <c r="J1167" s="7"/>
      <c r="K1167" s="8"/>
      <c r="L1167" s="6"/>
      <c r="M1167" s="5"/>
      <c r="N1167" s="6">
        <v>43703</v>
      </c>
      <c r="O1167" s="3" t="s">
        <v>1989</v>
      </c>
      <c r="P1167" s="3" t="s">
        <v>1991</v>
      </c>
      <c r="Q1167" s="6">
        <v>43700</v>
      </c>
      <c r="R1167" s="46"/>
      <c r="S1167" s="46" t="s">
        <v>1380</v>
      </c>
      <c r="T1167" s="50" t="s">
        <v>2045</v>
      </c>
      <c r="U1167" s="21"/>
      <c r="V1167" s="260" t="s">
        <v>1551</v>
      </c>
      <c r="W1167" s="261">
        <v>43703.569849537038</v>
      </c>
      <c r="X1167" s="38" t="s">
        <v>1555</v>
      </c>
    </row>
    <row r="1168" spans="1:24" x14ac:dyDescent="0.3">
      <c r="A1168" s="2">
        <v>135224</v>
      </c>
      <c r="B1168" s="3" t="s">
        <v>1038</v>
      </c>
      <c r="C1168" s="5" t="s">
        <v>97</v>
      </c>
      <c r="D1168" s="25">
        <v>76</v>
      </c>
      <c r="E1168" s="26">
        <v>3</v>
      </c>
      <c r="F1168" s="16">
        <v>12</v>
      </c>
      <c r="G1168" s="22">
        <v>50</v>
      </c>
      <c r="H1168" s="138">
        <v>600</v>
      </c>
      <c r="I1168" s="6">
        <v>43278</v>
      </c>
      <c r="J1168" s="7">
        <v>190</v>
      </c>
      <c r="K1168" s="8">
        <v>2018</v>
      </c>
      <c r="L1168" s="6">
        <v>43726</v>
      </c>
      <c r="M1168" s="5"/>
      <c r="N1168" s="6">
        <v>43703</v>
      </c>
      <c r="O1168" s="3" t="s">
        <v>1637</v>
      </c>
      <c r="P1168" s="3" t="s">
        <v>2071</v>
      </c>
      <c r="Q1168" s="6">
        <v>43693</v>
      </c>
      <c r="R1168" s="46"/>
      <c r="S1168" s="46" t="s">
        <v>1380</v>
      </c>
      <c r="T1168" s="50" t="s">
        <v>2045</v>
      </c>
      <c r="U1168" s="21" t="s">
        <v>1560</v>
      </c>
      <c r="V1168" s="260" t="s">
        <v>1551</v>
      </c>
      <c r="W1168" s="261">
        <v>43703.591435185182</v>
      </c>
      <c r="X1168" s="38" t="s">
        <v>1555</v>
      </c>
    </row>
    <row r="1169" spans="1:24" x14ac:dyDescent="0.3">
      <c r="A1169" s="2">
        <v>27759</v>
      </c>
      <c r="B1169" s="3" t="s">
        <v>581</v>
      </c>
      <c r="C1169" s="5" t="s">
        <v>3</v>
      </c>
      <c r="D1169" s="25">
        <v>61</v>
      </c>
      <c r="E1169" s="26">
        <v>15</v>
      </c>
      <c r="F1169" s="16">
        <v>12</v>
      </c>
      <c r="G1169" s="22">
        <v>0</v>
      </c>
      <c r="H1169" s="151">
        <v>0</v>
      </c>
      <c r="I1169" s="6">
        <v>43418</v>
      </c>
      <c r="J1169" s="7">
        <v>20</v>
      </c>
      <c r="K1169" s="8">
        <v>2018</v>
      </c>
      <c r="L1169" s="6">
        <v>43486</v>
      </c>
      <c r="M1169" s="5"/>
      <c r="N1169" s="6">
        <v>43707</v>
      </c>
      <c r="O1169" s="3" t="s">
        <v>1341</v>
      </c>
      <c r="P1169" s="3" t="s">
        <v>1742</v>
      </c>
      <c r="Q1169" s="6">
        <v>43657</v>
      </c>
      <c r="R1169" s="46"/>
      <c r="S1169" s="46" t="s">
        <v>1380</v>
      </c>
      <c r="T1169" s="50" t="s">
        <v>1741</v>
      </c>
      <c r="U1169" s="21" t="s">
        <v>1380</v>
      </c>
      <c r="V1169" s="260" t="s">
        <v>1551</v>
      </c>
      <c r="W1169" s="261">
        <v>43675.358993055554</v>
      </c>
      <c r="X1169" s="38" t="s">
        <v>1555</v>
      </c>
    </row>
    <row r="1170" spans="1:24" x14ac:dyDescent="0.3">
      <c r="A1170" s="2">
        <v>78181</v>
      </c>
      <c r="B1170" s="3" t="s">
        <v>841</v>
      </c>
      <c r="C1170" s="5" t="s">
        <v>188</v>
      </c>
      <c r="D1170" s="25">
        <v>72</v>
      </c>
      <c r="E1170" s="26">
        <v>8</v>
      </c>
      <c r="F1170" s="16">
        <v>12</v>
      </c>
      <c r="G1170" s="22">
        <v>67</v>
      </c>
      <c r="H1170" s="22">
        <v>800</v>
      </c>
      <c r="I1170" s="6">
        <v>43353</v>
      </c>
      <c r="J1170" s="7"/>
      <c r="K1170" s="8"/>
      <c r="L1170" s="6"/>
      <c r="M1170" s="5"/>
      <c r="N1170" s="6">
        <v>43711</v>
      </c>
      <c r="O1170" s="3" t="s">
        <v>1315</v>
      </c>
      <c r="P1170" s="3" t="s">
        <v>1693</v>
      </c>
      <c r="Q1170" s="6">
        <v>43515</v>
      </c>
      <c r="R1170" s="46"/>
      <c r="S1170" s="46" t="s">
        <v>1380</v>
      </c>
      <c r="T1170" s="50" t="s">
        <v>1692</v>
      </c>
      <c r="U1170" s="21" t="s">
        <v>1380</v>
      </c>
      <c r="V1170" s="260" t="s">
        <v>1551</v>
      </c>
      <c r="W1170" s="261">
        <v>43606.696840277778</v>
      </c>
      <c r="X1170" s="38" t="s">
        <v>1555</v>
      </c>
    </row>
    <row r="1171" spans="1:24" x14ac:dyDescent="0.3">
      <c r="A1171" s="2">
        <v>127331</v>
      </c>
      <c r="B1171" s="3" t="s">
        <v>1375</v>
      </c>
      <c r="C1171" s="5" t="s">
        <v>14</v>
      </c>
      <c r="D1171" s="25">
        <v>72</v>
      </c>
      <c r="E1171" s="26">
        <v>8</v>
      </c>
      <c r="F1171" s="16">
        <v>12</v>
      </c>
      <c r="G1171" s="22">
        <v>475</v>
      </c>
      <c r="H1171" s="22">
        <v>5700</v>
      </c>
      <c r="I1171" s="6">
        <v>43353</v>
      </c>
      <c r="J1171" s="7"/>
      <c r="K1171" s="8"/>
      <c r="L1171" s="6"/>
      <c r="M1171" s="5"/>
      <c r="N1171" s="6">
        <v>43711</v>
      </c>
      <c r="O1171" s="3" t="s">
        <v>1315</v>
      </c>
      <c r="P1171" s="3" t="s">
        <v>1693</v>
      </c>
      <c r="Q1171" s="6">
        <v>43515</v>
      </c>
      <c r="R1171" s="46"/>
      <c r="S1171" s="46" t="s">
        <v>1380</v>
      </c>
      <c r="T1171" s="50" t="s">
        <v>1692</v>
      </c>
      <c r="U1171" s="21" t="s">
        <v>1380</v>
      </c>
      <c r="V1171" s="260" t="s">
        <v>1551</v>
      </c>
      <c r="W1171" s="261">
        <v>43591.434733796297</v>
      </c>
      <c r="X1171" s="38" t="s">
        <v>1555</v>
      </c>
    </row>
    <row r="1172" spans="1:24" x14ac:dyDescent="0.3">
      <c r="A1172" s="2">
        <v>12615</v>
      </c>
      <c r="B1172" s="3" t="s">
        <v>832</v>
      </c>
      <c r="C1172" s="5" t="s">
        <v>208</v>
      </c>
      <c r="D1172" s="25">
        <v>72</v>
      </c>
      <c r="E1172" s="26">
        <v>9</v>
      </c>
      <c r="F1172" s="16">
        <v>12</v>
      </c>
      <c r="G1172" s="22">
        <v>567</v>
      </c>
      <c r="H1172" s="22">
        <v>6800</v>
      </c>
      <c r="I1172" s="6">
        <v>43353</v>
      </c>
      <c r="J1172" s="7"/>
      <c r="K1172" s="8"/>
      <c r="L1172" s="6"/>
      <c r="M1172" s="5"/>
      <c r="N1172" s="6">
        <v>43711</v>
      </c>
      <c r="O1172" s="3" t="s">
        <v>1315</v>
      </c>
      <c r="P1172" s="3" t="s">
        <v>1693</v>
      </c>
      <c r="Q1172" s="6">
        <v>43515</v>
      </c>
      <c r="R1172" s="46"/>
      <c r="S1172" s="46" t="s">
        <v>1380</v>
      </c>
      <c r="T1172" s="50" t="s">
        <v>1692</v>
      </c>
      <c r="U1172" s="21" t="s">
        <v>1380</v>
      </c>
      <c r="V1172" s="260" t="s">
        <v>1551</v>
      </c>
      <c r="W1172" s="261">
        <v>43711.399641203701</v>
      </c>
      <c r="X1172" s="38" t="s">
        <v>1555</v>
      </c>
    </row>
    <row r="1173" spans="1:24" x14ac:dyDescent="0.3">
      <c r="A1173" s="2">
        <v>14199</v>
      </c>
      <c r="B1173" s="3" t="s">
        <v>838</v>
      </c>
      <c r="C1173" s="5" t="s">
        <v>208</v>
      </c>
      <c r="D1173" s="25">
        <v>72</v>
      </c>
      <c r="E1173" s="26">
        <v>9</v>
      </c>
      <c r="F1173" s="16">
        <v>12</v>
      </c>
      <c r="G1173" s="22">
        <v>334</v>
      </c>
      <c r="H1173" s="22">
        <v>4000</v>
      </c>
      <c r="I1173" s="6">
        <v>43353</v>
      </c>
      <c r="J1173" s="7"/>
      <c r="K1173" s="8"/>
      <c r="L1173" s="6"/>
      <c r="M1173" s="5"/>
      <c r="N1173" s="6">
        <v>43711</v>
      </c>
      <c r="O1173" s="3" t="s">
        <v>1315</v>
      </c>
      <c r="P1173" s="3" t="s">
        <v>1693</v>
      </c>
      <c r="Q1173" s="6">
        <v>43515</v>
      </c>
      <c r="R1173" s="46"/>
      <c r="S1173" s="46" t="s">
        <v>1380</v>
      </c>
      <c r="T1173" s="50" t="s">
        <v>1692</v>
      </c>
      <c r="U1173" s="21" t="s">
        <v>1380</v>
      </c>
      <c r="V1173" s="260" t="s">
        <v>1551</v>
      </c>
      <c r="W1173" s="261">
        <v>43606.696840277778</v>
      </c>
      <c r="X1173" s="38" t="s">
        <v>1555</v>
      </c>
    </row>
    <row r="1174" spans="1:24" x14ac:dyDescent="0.3">
      <c r="A1174" s="2">
        <v>12712</v>
      </c>
      <c r="B1174" s="3" t="s">
        <v>835</v>
      </c>
      <c r="C1174" s="5" t="s">
        <v>3</v>
      </c>
      <c r="D1174" s="25">
        <v>72</v>
      </c>
      <c r="E1174" s="26">
        <v>9</v>
      </c>
      <c r="F1174" s="16">
        <v>12</v>
      </c>
      <c r="G1174" s="22">
        <v>0</v>
      </c>
      <c r="H1174" s="22">
        <v>0</v>
      </c>
      <c r="I1174" s="6">
        <v>43353</v>
      </c>
      <c r="J1174" s="7"/>
      <c r="K1174" s="8"/>
      <c r="L1174" s="6"/>
      <c r="M1174" s="5"/>
      <c r="N1174" s="6">
        <v>43711</v>
      </c>
      <c r="O1174" s="3" t="s">
        <v>1315</v>
      </c>
      <c r="P1174" s="3" t="s">
        <v>1693</v>
      </c>
      <c r="Q1174" s="6">
        <v>43515</v>
      </c>
      <c r="R1174" s="46"/>
      <c r="S1174" s="46" t="s">
        <v>1380</v>
      </c>
      <c r="T1174" s="50" t="s">
        <v>1692</v>
      </c>
      <c r="U1174" s="21" t="s">
        <v>1380</v>
      </c>
      <c r="V1174" s="260" t="s">
        <v>1551</v>
      </c>
      <c r="W1174" s="261">
        <v>43711.402696759258</v>
      </c>
      <c r="X1174" s="38" t="s">
        <v>1555</v>
      </c>
    </row>
    <row r="1175" spans="1:24" x14ac:dyDescent="0.3">
      <c r="A1175" s="2">
        <v>91669</v>
      </c>
      <c r="B1175" s="3" t="s">
        <v>842</v>
      </c>
      <c r="C1175" s="5" t="s">
        <v>17</v>
      </c>
      <c r="D1175" s="25">
        <v>72</v>
      </c>
      <c r="E1175" s="26">
        <v>9</v>
      </c>
      <c r="F1175" s="16">
        <v>12</v>
      </c>
      <c r="G1175" s="22">
        <v>542</v>
      </c>
      <c r="H1175" s="22">
        <v>6500</v>
      </c>
      <c r="I1175" s="6">
        <v>43353</v>
      </c>
      <c r="J1175" s="7"/>
      <c r="K1175" s="8"/>
      <c r="L1175" s="6"/>
      <c r="M1175" s="5"/>
      <c r="N1175" s="6">
        <v>43711</v>
      </c>
      <c r="O1175" s="3" t="s">
        <v>1315</v>
      </c>
      <c r="P1175" s="3" t="s">
        <v>1693</v>
      </c>
      <c r="Q1175" s="6">
        <v>43515</v>
      </c>
      <c r="R1175" s="46"/>
      <c r="S1175" s="46" t="s">
        <v>1380</v>
      </c>
      <c r="T1175" s="50" t="s">
        <v>1692</v>
      </c>
      <c r="U1175" s="21" t="s">
        <v>1380</v>
      </c>
      <c r="V1175" s="260" t="s">
        <v>1551</v>
      </c>
      <c r="W1175" s="261">
        <v>43606.696840277778</v>
      </c>
      <c r="X1175" s="38" t="s">
        <v>1555</v>
      </c>
    </row>
    <row r="1176" spans="1:24" x14ac:dyDescent="0.3">
      <c r="A1176" s="2">
        <v>13905</v>
      </c>
      <c r="B1176" s="3" t="s">
        <v>836</v>
      </c>
      <c r="C1176" s="5" t="s">
        <v>14</v>
      </c>
      <c r="D1176" s="25">
        <v>72</v>
      </c>
      <c r="E1176" s="26">
        <v>10</v>
      </c>
      <c r="F1176" s="16">
        <v>12</v>
      </c>
      <c r="G1176" s="22">
        <v>725</v>
      </c>
      <c r="H1176" s="22">
        <v>8700</v>
      </c>
      <c r="I1176" s="6">
        <v>43353</v>
      </c>
      <c r="J1176" s="7"/>
      <c r="K1176" s="8"/>
      <c r="L1176" s="6"/>
      <c r="M1176" s="5"/>
      <c r="N1176" s="6">
        <v>43711</v>
      </c>
      <c r="O1176" s="3" t="s">
        <v>1315</v>
      </c>
      <c r="P1176" s="3" t="s">
        <v>1693</v>
      </c>
      <c r="Q1176" s="6">
        <v>43515</v>
      </c>
      <c r="R1176" s="46"/>
      <c r="S1176" s="46" t="s">
        <v>1380</v>
      </c>
      <c r="T1176" s="50" t="s">
        <v>1692</v>
      </c>
      <c r="U1176" s="21" t="s">
        <v>1380</v>
      </c>
      <c r="V1176" s="260" t="s">
        <v>1551</v>
      </c>
      <c r="W1176" s="261">
        <v>43591.434733796297</v>
      </c>
      <c r="X1176" s="38" t="s">
        <v>1555</v>
      </c>
    </row>
    <row r="1177" spans="1:24" x14ac:dyDescent="0.3">
      <c r="A1177" s="2">
        <v>102922</v>
      </c>
      <c r="B1177" s="3" t="s">
        <v>1469</v>
      </c>
      <c r="C1177" s="5" t="s">
        <v>14</v>
      </c>
      <c r="D1177" s="25">
        <v>72</v>
      </c>
      <c r="E1177" s="26">
        <v>10</v>
      </c>
      <c r="F1177" s="16">
        <v>12</v>
      </c>
      <c r="G1177" s="22">
        <v>4184</v>
      </c>
      <c r="H1177" s="22">
        <v>50200</v>
      </c>
      <c r="I1177" s="6">
        <v>43353</v>
      </c>
      <c r="J1177" s="7"/>
      <c r="K1177" s="8"/>
      <c r="L1177" s="6"/>
      <c r="M1177" s="5"/>
      <c r="N1177" s="6">
        <v>43711</v>
      </c>
      <c r="O1177" s="3" t="s">
        <v>1315</v>
      </c>
      <c r="P1177" s="3" t="s">
        <v>1693</v>
      </c>
      <c r="Q1177" s="6">
        <v>43515</v>
      </c>
      <c r="R1177" s="46"/>
      <c r="S1177" s="46" t="s">
        <v>1380</v>
      </c>
      <c r="T1177" s="50" t="s">
        <v>1692</v>
      </c>
      <c r="U1177" s="21" t="s">
        <v>1380</v>
      </c>
      <c r="V1177" s="260" t="s">
        <v>1551</v>
      </c>
      <c r="W1177" s="261">
        <v>43606.696840277778</v>
      </c>
      <c r="X1177" s="38" t="s">
        <v>1555</v>
      </c>
    </row>
    <row r="1178" spans="1:24" x14ac:dyDescent="0.3">
      <c r="A1178" s="2">
        <v>12708</v>
      </c>
      <c r="B1178" s="3" t="s">
        <v>834</v>
      </c>
      <c r="C1178" s="5" t="s">
        <v>3</v>
      </c>
      <c r="D1178" s="25">
        <v>62</v>
      </c>
      <c r="E1178" s="26">
        <v>27</v>
      </c>
      <c r="F1178" s="16">
        <v>12</v>
      </c>
      <c r="G1178" s="22">
        <v>0</v>
      </c>
      <c r="H1178" s="22">
        <v>0</v>
      </c>
      <c r="I1178" s="6">
        <v>43353</v>
      </c>
      <c r="J1178" s="7"/>
      <c r="K1178" s="8"/>
      <c r="L1178" s="6"/>
      <c r="M1178" s="5"/>
      <c r="N1178" s="6">
        <v>43711</v>
      </c>
      <c r="O1178" s="3" t="s">
        <v>1315</v>
      </c>
      <c r="P1178" s="3" t="s">
        <v>1693</v>
      </c>
      <c r="Q1178" s="6">
        <v>43515</v>
      </c>
      <c r="R1178" s="46"/>
      <c r="S1178" s="46" t="s">
        <v>1380</v>
      </c>
      <c r="T1178" s="50" t="s">
        <v>1692</v>
      </c>
      <c r="U1178" s="21" t="s">
        <v>1380</v>
      </c>
      <c r="V1178" s="260" t="s">
        <v>1551</v>
      </c>
      <c r="W1178" s="261">
        <v>43591.434733796297</v>
      </c>
      <c r="X1178" s="38" t="s">
        <v>1555</v>
      </c>
    </row>
    <row r="1179" spans="1:24" x14ac:dyDescent="0.3">
      <c r="A1179" s="2">
        <v>66786</v>
      </c>
      <c r="B1179" s="3" t="s">
        <v>840</v>
      </c>
      <c r="C1179" s="5" t="s">
        <v>209</v>
      </c>
      <c r="D1179" s="25">
        <v>72</v>
      </c>
      <c r="E1179" s="26">
        <v>9</v>
      </c>
      <c r="F1179" s="16">
        <v>12</v>
      </c>
      <c r="G1179" s="22">
        <v>209</v>
      </c>
      <c r="H1179" s="22">
        <v>2500</v>
      </c>
      <c r="I1179" s="6">
        <v>43353</v>
      </c>
      <c r="J1179" s="7"/>
      <c r="K1179" s="8"/>
      <c r="L1179" s="6"/>
      <c r="M1179" s="5"/>
      <c r="N1179" s="6">
        <v>43711</v>
      </c>
      <c r="O1179" s="3" t="s">
        <v>1315</v>
      </c>
      <c r="P1179" s="3" t="s">
        <v>1693</v>
      </c>
      <c r="Q1179" s="6">
        <v>43515</v>
      </c>
      <c r="R1179" s="46"/>
      <c r="S1179" s="46" t="s">
        <v>1380</v>
      </c>
      <c r="T1179" s="50" t="s">
        <v>1692</v>
      </c>
      <c r="U1179" s="21" t="s">
        <v>1380</v>
      </c>
      <c r="V1179" s="260" t="s">
        <v>1551</v>
      </c>
      <c r="W1179" s="261">
        <v>43606.696840277778</v>
      </c>
      <c r="X1179" s="38" t="s">
        <v>1555</v>
      </c>
    </row>
    <row r="1180" spans="1:24" x14ac:dyDescent="0.3">
      <c r="A1180" s="2">
        <v>56520</v>
      </c>
      <c r="B1180" s="3" t="s">
        <v>156</v>
      </c>
      <c r="C1180" s="5" t="s">
        <v>3</v>
      </c>
      <c r="D1180" s="25">
        <v>51</v>
      </c>
      <c r="E1180" s="26">
        <v>28</v>
      </c>
      <c r="F1180" s="16">
        <v>12</v>
      </c>
      <c r="G1180" s="22">
        <v>5</v>
      </c>
      <c r="H1180" s="167">
        <v>60</v>
      </c>
      <c r="I1180" s="6">
        <v>43353</v>
      </c>
      <c r="J1180" s="7">
        <v>10</v>
      </c>
      <c r="K1180" s="8">
        <v>2019</v>
      </c>
      <c r="L1180" s="6">
        <v>43850</v>
      </c>
      <c r="M1180" s="5"/>
      <c r="N1180" s="6">
        <v>43711</v>
      </c>
      <c r="O1180" s="3" t="s">
        <v>1710</v>
      </c>
      <c r="P1180" s="3" t="s">
        <v>1712</v>
      </c>
      <c r="Q1180" s="6">
        <v>43497</v>
      </c>
      <c r="R1180" s="46"/>
      <c r="S1180" s="46" t="s">
        <v>1380</v>
      </c>
      <c r="T1180" s="50" t="s">
        <v>1711</v>
      </c>
      <c r="U1180" s="21" t="s">
        <v>1560</v>
      </c>
      <c r="V1180" s="260" t="s">
        <v>1551</v>
      </c>
      <c r="W1180" s="261">
        <v>43685.701817129629</v>
      </c>
      <c r="X1180" s="38" t="s">
        <v>1555</v>
      </c>
    </row>
    <row r="1181" spans="1:24" x14ac:dyDescent="0.3">
      <c r="A1181" s="2">
        <v>56519</v>
      </c>
      <c r="B1181" s="3" t="s">
        <v>155</v>
      </c>
      <c r="C1181" s="5" t="s">
        <v>3</v>
      </c>
      <c r="D1181" s="25">
        <v>51</v>
      </c>
      <c r="E1181" s="26">
        <v>28</v>
      </c>
      <c r="F1181" s="16">
        <v>12</v>
      </c>
      <c r="G1181" s="22">
        <v>4</v>
      </c>
      <c r="H1181" s="167">
        <v>40</v>
      </c>
      <c r="I1181" s="6">
        <v>43353</v>
      </c>
      <c r="J1181" s="7">
        <v>10</v>
      </c>
      <c r="K1181" s="8">
        <v>2019</v>
      </c>
      <c r="L1181" s="6">
        <v>43850</v>
      </c>
      <c r="M1181" s="5"/>
      <c r="N1181" s="6">
        <v>43711</v>
      </c>
      <c r="O1181" s="3" t="s">
        <v>1702</v>
      </c>
      <c r="P1181" s="3" t="s">
        <v>1712</v>
      </c>
      <c r="Q1181" s="6">
        <v>43497</v>
      </c>
      <c r="R1181" s="46"/>
      <c r="S1181" s="46" t="s">
        <v>1380</v>
      </c>
      <c r="T1181" s="50" t="s">
        <v>1711</v>
      </c>
      <c r="U1181" s="21" t="s">
        <v>1560</v>
      </c>
      <c r="V1181" s="260" t="s">
        <v>1551</v>
      </c>
      <c r="W1181" s="261">
        <v>43711.433657407404</v>
      </c>
      <c r="X1181" s="38" t="s">
        <v>1555</v>
      </c>
    </row>
    <row r="1182" spans="1:24" x14ac:dyDescent="0.3">
      <c r="A1182" s="2">
        <v>56519</v>
      </c>
      <c r="B1182" s="3" t="s">
        <v>155</v>
      </c>
      <c r="C1182" s="5" t="s">
        <v>3</v>
      </c>
      <c r="D1182" s="25">
        <v>51</v>
      </c>
      <c r="E1182" s="26">
        <v>28</v>
      </c>
      <c r="F1182" s="16">
        <v>12</v>
      </c>
      <c r="G1182" s="22">
        <v>4</v>
      </c>
      <c r="H1182" s="167">
        <v>40</v>
      </c>
      <c r="I1182" s="6">
        <v>43353</v>
      </c>
      <c r="J1182" s="7">
        <v>10</v>
      </c>
      <c r="K1182" s="8">
        <v>2019</v>
      </c>
      <c r="L1182" s="6">
        <v>43850</v>
      </c>
      <c r="M1182" s="5"/>
      <c r="N1182" s="6">
        <v>43711</v>
      </c>
      <c r="O1182" s="3" t="s">
        <v>1702</v>
      </c>
      <c r="P1182" s="3" t="s">
        <v>1704</v>
      </c>
      <c r="Q1182" s="6">
        <v>43559</v>
      </c>
      <c r="R1182" s="46"/>
      <c r="S1182" s="46" t="s">
        <v>1380</v>
      </c>
      <c r="T1182" s="50" t="s">
        <v>1703</v>
      </c>
      <c r="U1182" s="21" t="s">
        <v>1560</v>
      </c>
      <c r="V1182" s="260" t="s">
        <v>1551</v>
      </c>
      <c r="W1182" s="261">
        <v>43711.433657407404</v>
      </c>
      <c r="X1182" s="38" t="s">
        <v>1555</v>
      </c>
    </row>
    <row r="1183" spans="1:24" x14ac:dyDescent="0.3">
      <c r="A1183" s="2">
        <v>56520</v>
      </c>
      <c r="B1183" s="3" t="s">
        <v>156</v>
      </c>
      <c r="C1183" s="5" t="s">
        <v>3</v>
      </c>
      <c r="D1183" s="25">
        <v>51</v>
      </c>
      <c r="E1183" s="26">
        <v>28</v>
      </c>
      <c r="F1183" s="16">
        <v>12</v>
      </c>
      <c r="G1183" s="22">
        <v>5</v>
      </c>
      <c r="H1183" s="167">
        <v>60</v>
      </c>
      <c r="I1183" s="6">
        <v>43353</v>
      </c>
      <c r="J1183" s="7">
        <v>10</v>
      </c>
      <c r="K1183" s="8">
        <v>2019</v>
      </c>
      <c r="L1183" s="6">
        <v>43850</v>
      </c>
      <c r="M1183" s="5"/>
      <c r="N1183" s="6">
        <v>43711</v>
      </c>
      <c r="O1183" s="3" t="s">
        <v>1710</v>
      </c>
      <c r="P1183" s="3" t="s">
        <v>1704</v>
      </c>
      <c r="Q1183" s="6">
        <v>43559</v>
      </c>
      <c r="R1183" s="46"/>
      <c r="S1183" s="46" t="s">
        <v>1380</v>
      </c>
      <c r="T1183" s="50" t="s">
        <v>1703</v>
      </c>
      <c r="U1183" s="21" t="s">
        <v>1560</v>
      </c>
      <c r="V1183" s="260" t="s">
        <v>1551</v>
      </c>
      <c r="W1183" s="261">
        <v>43711.430104166669</v>
      </c>
      <c r="X1183" s="38" t="s">
        <v>1555</v>
      </c>
    </row>
    <row r="1184" spans="1:24" x14ac:dyDescent="0.3">
      <c r="A1184" s="2">
        <v>50591</v>
      </c>
      <c r="B1184" s="3" t="s">
        <v>153</v>
      </c>
      <c r="C1184" s="5" t="s">
        <v>3</v>
      </c>
      <c r="D1184" s="25">
        <v>51</v>
      </c>
      <c r="E1184" s="26">
        <v>28</v>
      </c>
      <c r="F1184" s="16">
        <v>12</v>
      </c>
      <c r="G1184" s="22">
        <v>5</v>
      </c>
      <c r="H1184" s="167">
        <v>60</v>
      </c>
      <c r="I1184" s="6">
        <v>43353</v>
      </c>
      <c r="J1184" s="7">
        <v>10</v>
      </c>
      <c r="K1184" s="8">
        <v>2019</v>
      </c>
      <c r="L1184" s="6">
        <v>43850</v>
      </c>
      <c r="M1184" s="5"/>
      <c r="N1184" s="6">
        <v>43711</v>
      </c>
      <c r="O1184" s="3" t="s">
        <v>1710</v>
      </c>
      <c r="P1184" s="3" t="s">
        <v>1704</v>
      </c>
      <c r="Q1184" s="6">
        <v>43559</v>
      </c>
      <c r="R1184" s="46"/>
      <c r="S1184" s="46" t="s">
        <v>1380</v>
      </c>
      <c r="T1184" s="50" t="s">
        <v>1703</v>
      </c>
      <c r="U1184" s="21" t="s">
        <v>1560</v>
      </c>
      <c r="V1184" s="260" t="s">
        <v>1551</v>
      </c>
      <c r="W1184" s="261">
        <v>43685.700266203705</v>
      </c>
      <c r="X1184" s="38" t="s">
        <v>1555</v>
      </c>
    </row>
    <row r="1185" spans="1:24" x14ac:dyDescent="0.3">
      <c r="A1185" s="2">
        <v>134556</v>
      </c>
      <c r="B1185" s="3" t="s">
        <v>379</v>
      </c>
      <c r="C1185" s="5" t="s">
        <v>19</v>
      </c>
      <c r="D1185" s="25">
        <v>74</v>
      </c>
      <c r="E1185" s="26">
        <v>2</v>
      </c>
      <c r="F1185" s="16">
        <v>12</v>
      </c>
      <c r="G1185" s="22">
        <v>17</v>
      </c>
      <c r="H1185" s="167">
        <v>200</v>
      </c>
      <c r="I1185" s="6">
        <v>43353</v>
      </c>
      <c r="J1185" s="7">
        <v>10</v>
      </c>
      <c r="K1185" s="8">
        <v>2019</v>
      </c>
      <c r="L1185" s="6">
        <v>43850</v>
      </c>
      <c r="M1185" s="5"/>
      <c r="N1185" s="6">
        <v>43711</v>
      </c>
      <c r="O1185" s="3"/>
      <c r="P1185" s="3" t="s">
        <v>1704</v>
      </c>
      <c r="Q1185" s="6">
        <v>43559</v>
      </c>
      <c r="R1185" s="46"/>
      <c r="S1185" s="46" t="s">
        <v>1380</v>
      </c>
      <c r="T1185" s="50" t="s">
        <v>1703</v>
      </c>
      <c r="U1185" s="21" t="s">
        <v>1560</v>
      </c>
      <c r="V1185" s="260" t="s">
        <v>1551</v>
      </c>
      <c r="W1185" s="261">
        <v>43711.440775462965</v>
      </c>
      <c r="X1185" s="38" t="s">
        <v>1555</v>
      </c>
    </row>
    <row r="1186" spans="1:24" x14ac:dyDescent="0.3">
      <c r="A1186" s="2">
        <v>49033</v>
      </c>
      <c r="B1186" s="3" t="s">
        <v>154</v>
      </c>
      <c r="C1186" s="5" t="s">
        <v>3</v>
      </c>
      <c r="D1186" s="25">
        <v>51</v>
      </c>
      <c r="E1186" s="26">
        <v>28</v>
      </c>
      <c r="F1186" s="16">
        <v>12</v>
      </c>
      <c r="G1186" s="22">
        <v>6</v>
      </c>
      <c r="H1186" s="167">
        <v>70</v>
      </c>
      <c r="I1186" s="6">
        <v>43353</v>
      </c>
      <c r="J1186" s="7">
        <v>10</v>
      </c>
      <c r="K1186" s="8">
        <v>2019</v>
      </c>
      <c r="L1186" s="6">
        <v>43850</v>
      </c>
      <c r="M1186" s="5"/>
      <c r="N1186" s="6">
        <v>43711</v>
      </c>
      <c r="O1186" s="3"/>
      <c r="P1186" s="3" t="s">
        <v>1704</v>
      </c>
      <c r="Q1186" s="6">
        <v>43559</v>
      </c>
      <c r="R1186" s="46"/>
      <c r="S1186" s="46" t="s">
        <v>1380</v>
      </c>
      <c r="T1186" s="50" t="s">
        <v>1703</v>
      </c>
      <c r="U1186" s="21" t="s">
        <v>1560</v>
      </c>
      <c r="V1186" s="260" t="s">
        <v>1551</v>
      </c>
      <c r="W1186" s="261">
        <v>43711.450127314813</v>
      </c>
      <c r="X1186" s="38" t="s">
        <v>1555</v>
      </c>
    </row>
    <row r="1187" spans="1:24" x14ac:dyDescent="0.3">
      <c r="A1187" s="2">
        <v>17562</v>
      </c>
      <c r="B1187" s="3" t="s">
        <v>1445</v>
      </c>
      <c r="C1187" s="5" t="s">
        <v>3</v>
      </c>
      <c r="D1187" s="25">
        <v>83</v>
      </c>
      <c r="E1187" s="26">
        <v>8</v>
      </c>
      <c r="F1187" s="16">
        <v>12</v>
      </c>
      <c r="G1187" s="22">
        <v>0</v>
      </c>
      <c r="H1187" s="167">
        <v>0</v>
      </c>
      <c r="I1187" s="6">
        <v>43353</v>
      </c>
      <c r="J1187" s="7"/>
      <c r="K1187" s="8"/>
      <c r="L1187" s="6"/>
      <c r="M1187" s="5"/>
      <c r="N1187" s="6">
        <v>43711</v>
      </c>
      <c r="O1187" s="3" t="s">
        <v>1373</v>
      </c>
      <c r="P1187" s="3" t="s">
        <v>1721</v>
      </c>
      <c r="Q1187" s="6">
        <v>43500</v>
      </c>
      <c r="R1187" s="46"/>
      <c r="S1187" s="46" t="s">
        <v>1380</v>
      </c>
      <c r="T1187" s="50" t="s">
        <v>1720</v>
      </c>
      <c r="U1187" s="21" t="s">
        <v>1801</v>
      </c>
      <c r="V1187" s="260" t="s">
        <v>1551</v>
      </c>
      <c r="W1187" s="261">
        <v>43656.711273148147</v>
      </c>
      <c r="X1187" s="38" t="s">
        <v>1555</v>
      </c>
    </row>
    <row r="1188" spans="1:24" x14ac:dyDescent="0.3">
      <c r="A1188" s="2">
        <v>17562</v>
      </c>
      <c r="B1188" s="3" t="s">
        <v>1445</v>
      </c>
      <c r="C1188" s="5" t="s">
        <v>3</v>
      </c>
      <c r="D1188" s="25">
        <v>83</v>
      </c>
      <c r="E1188" s="26">
        <v>8</v>
      </c>
      <c r="F1188" s="16">
        <v>12</v>
      </c>
      <c r="G1188" s="22">
        <v>0</v>
      </c>
      <c r="H1188" s="167">
        <v>0</v>
      </c>
      <c r="I1188" s="6">
        <v>43353</v>
      </c>
      <c r="J1188" s="7">
        <v>16</v>
      </c>
      <c r="K1188" s="8">
        <v>2019</v>
      </c>
      <c r="L1188" s="6">
        <v>43859</v>
      </c>
      <c r="M1188" s="5"/>
      <c r="N1188" s="6">
        <v>43711</v>
      </c>
      <c r="O1188" s="3" t="s">
        <v>1373</v>
      </c>
      <c r="P1188" s="3" t="s">
        <v>1721</v>
      </c>
      <c r="Q1188" s="6">
        <v>43500</v>
      </c>
      <c r="R1188" s="46"/>
      <c r="S1188" s="46" t="s">
        <v>1380</v>
      </c>
      <c r="T1188" s="50" t="s">
        <v>1720</v>
      </c>
      <c r="U1188" s="21" t="s">
        <v>1560</v>
      </c>
      <c r="V1188" s="260" t="s">
        <v>1551</v>
      </c>
      <c r="W1188" s="261">
        <v>43656.711273148147</v>
      </c>
      <c r="X1188" s="38" t="s">
        <v>1555</v>
      </c>
    </row>
    <row r="1189" spans="1:24" x14ac:dyDescent="0.3">
      <c r="A1189" s="2">
        <v>59882</v>
      </c>
      <c r="B1189" s="3" t="s">
        <v>386</v>
      </c>
      <c r="C1189" s="5" t="s">
        <v>22</v>
      </c>
      <c r="D1189" s="25">
        <v>69</v>
      </c>
      <c r="E1189" s="26">
        <v>8</v>
      </c>
      <c r="F1189" s="16">
        <v>12</v>
      </c>
      <c r="G1189" s="22">
        <v>59</v>
      </c>
      <c r="H1189" s="22">
        <v>700</v>
      </c>
      <c r="I1189" s="6">
        <v>43319</v>
      </c>
      <c r="J1189" s="7">
        <v>194</v>
      </c>
      <c r="K1189" s="8">
        <v>2017</v>
      </c>
      <c r="L1189" s="6">
        <v>43417</v>
      </c>
      <c r="M1189" s="5"/>
      <c r="N1189" s="6">
        <v>43713</v>
      </c>
      <c r="O1189" s="3" t="s">
        <v>1347</v>
      </c>
      <c r="P1189" s="3" t="s">
        <v>1533</v>
      </c>
      <c r="Q1189" s="6">
        <v>43648</v>
      </c>
      <c r="R1189" s="46"/>
      <c r="S1189" s="46" t="s">
        <v>1380</v>
      </c>
      <c r="T1189" s="50" t="s">
        <v>1999</v>
      </c>
      <c r="U1189" s="21" t="s">
        <v>1535</v>
      </c>
      <c r="V1189" s="260" t="s">
        <v>1551</v>
      </c>
      <c r="W1189" s="261">
        <v>43685.344270833331</v>
      </c>
      <c r="X1189" s="38" t="s">
        <v>1555</v>
      </c>
    </row>
    <row r="1190" spans="1:24" x14ac:dyDescent="0.3">
      <c r="A1190" s="2">
        <v>15813</v>
      </c>
      <c r="B1190" s="3" t="s">
        <v>224</v>
      </c>
      <c r="C1190" s="5" t="s">
        <v>3</v>
      </c>
      <c r="D1190" s="25">
        <v>51</v>
      </c>
      <c r="E1190" s="26">
        <v>6</v>
      </c>
      <c r="F1190" s="16">
        <v>12</v>
      </c>
      <c r="G1190" s="22">
        <v>542</v>
      </c>
      <c r="H1190" s="22">
        <v>6500</v>
      </c>
      <c r="I1190" s="6">
        <v>43322</v>
      </c>
      <c r="J1190" s="7">
        <v>194</v>
      </c>
      <c r="K1190" s="8">
        <v>2017</v>
      </c>
      <c r="L1190" s="6">
        <v>43417</v>
      </c>
      <c r="M1190" s="5"/>
      <c r="N1190" s="6">
        <v>43713</v>
      </c>
      <c r="O1190" s="3" t="s">
        <v>1347</v>
      </c>
      <c r="P1190" s="3" t="s">
        <v>1526</v>
      </c>
      <c r="Q1190" s="6">
        <v>43657</v>
      </c>
      <c r="R1190" s="46">
        <v>3</v>
      </c>
      <c r="S1190" s="46" t="s">
        <v>1953</v>
      </c>
      <c r="T1190" s="50" t="s">
        <v>1573</v>
      </c>
      <c r="U1190" s="21"/>
      <c r="V1190" s="260" t="s">
        <v>1551</v>
      </c>
      <c r="W1190" s="261">
        <v>43683.657824074071</v>
      </c>
      <c r="X1190" s="38" t="s">
        <v>1555</v>
      </c>
    </row>
    <row r="1191" spans="1:24" x14ac:dyDescent="0.3">
      <c r="A1191" s="2">
        <v>12891</v>
      </c>
      <c r="B1191" s="3" t="s">
        <v>108</v>
      </c>
      <c r="C1191" s="5" t="s">
        <v>3</v>
      </c>
      <c r="D1191" s="25">
        <v>61</v>
      </c>
      <c r="E1191" s="26">
        <v>8</v>
      </c>
      <c r="F1191" s="16">
        <v>12</v>
      </c>
      <c r="G1191" s="22">
        <v>17</v>
      </c>
      <c r="H1191" s="22">
        <v>200</v>
      </c>
      <c r="I1191" s="6">
        <v>43677</v>
      </c>
      <c r="J1191" s="7">
        <v>228</v>
      </c>
      <c r="K1191" s="8">
        <v>2018</v>
      </c>
      <c r="L1191" s="6">
        <v>43787</v>
      </c>
      <c r="M1191" s="5"/>
      <c r="N1191" s="6">
        <v>43713</v>
      </c>
      <c r="O1191" s="3" t="s">
        <v>1660</v>
      </c>
      <c r="P1191" s="3" t="s">
        <v>1943</v>
      </c>
      <c r="Q1191" s="6">
        <v>43053</v>
      </c>
      <c r="R1191" s="46"/>
      <c r="S1191" s="46" t="s">
        <v>1380</v>
      </c>
      <c r="T1191" s="50" t="s">
        <v>1944</v>
      </c>
      <c r="U1191" s="21" t="s">
        <v>1560</v>
      </c>
      <c r="V1191" s="260" t="s">
        <v>1551</v>
      </c>
      <c r="W1191" s="261">
        <v>43684.623252314814</v>
      </c>
      <c r="X1191" s="38" t="s">
        <v>1555</v>
      </c>
    </row>
    <row r="1192" spans="1:24" x14ac:dyDescent="0.3">
      <c r="A1192" s="2">
        <v>12891</v>
      </c>
      <c r="B1192" s="3" t="s">
        <v>108</v>
      </c>
      <c r="C1192" s="5" t="s">
        <v>3</v>
      </c>
      <c r="D1192" s="25">
        <v>61</v>
      </c>
      <c r="E1192" s="26">
        <v>8</v>
      </c>
      <c r="F1192" s="16">
        <v>12</v>
      </c>
      <c r="G1192" s="22">
        <v>17</v>
      </c>
      <c r="H1192" s="22">
        <v>200</v>
      </c>
      <c r="I1192" s="6">
        <v>43677</v>
      </c>
      <c r="J1192" s="7">
        <v>228</v>
      </c>
      <c r="K1192" s="8">
        <v>2018</v>
      </c>
      <c r="L1192" s="6">
        <v>43787</v>
      </c>
      <c r="M1192" s="5"/>
      <c r="N1192" s="6">
        <v>43713</v>
      </c>
      <c r="O1192" s="3" t="s">
        <v>1660</v>
      </c>
      <c r="P1192" s="3" t="s">
        <v>1662</v>
      </c>
      <c r="Q1192" s="6">
        <v>43437</v>
      </c>
      <c r="R1192" s="46">
        <v>5</v>
      </c>
      <c r="S1192" s="46" t="s">
        <v>1380</v>
      </c>
      <c r="T1192" s="50" t="s">
        <v>1661</v>
      </c>
      <c r="U1192" s="21" t="s">
        <v>1560</v>
      </c>
      <c r="V1192" s="260" t="s">
        <v>1551</v>
      </c>
      <c r="W1192" s="261">
        <v>43713.384988425925</v>
      </c>
      <c r="X1192" s="38" t="s">
        <v>1555</v>
      </c>
    </row>
    <row r="1193" spans="1:24" x14ac:dyDescent="0.3">
      <c r="A1193" s="2">
        <v>98703</v>
      </c>
      <c r="B1193" s="3" t="s">
        <v>890</v>
      </c>
      <c r="C1193" s="5" t="s">
        <v>22</v>
      </c>
      <c r="D1193" s="25">
        <v>69</v>
      </c>
      <c r="E1193" s="26">
        <v>3</v>
      </c>
      <c r="F1193" s="16">
        <v>12</v>
      </c>
      <c r="G1193" s="22">
        <v>84</v>
      </c>
      <c r="H1193" s="22">
        <v>1000</v>
      </c>
      <c r="I1193" s="6">
        <v>43454</v>
      </c>
      <c r="J1193" s="7">
        <v>62</v>
      </c>
      <c r="K1193" s="8">
        <v>2018</v>
      </c>
      <c r="L1193" s="6">
        <v>43537</v>
      </c>
      <c r="M1193" s="5"/>
      <c r="N1193" s="6">
        <v>43713</v>
      </c>
      <c r="O1193" s="3" t="s">
        <v>1356</v>
      </c>
      <c r="P1193" s="3" t="s">
        <v>1985</v>
      </c>
      <c r="Q1193" s="6">
        <v>43186</v>
      </c>
      <c r="R1193" s="46">
        <v>1</v>
      </c>
      <c r="S1193" s="46" t="s">
        <v>1953</v>
      </c>
      <c r="T1193" s="50" t="s">
        <v>1986</v>
      </c>
      <c r="U1193" s="21" t="s">
        <v>1560</v>
      </c>
      <c r="V1193" s="260" t="s">
        <v>2063</v>
      </c>
      <c r="W1193" s="261">
        <v>43696.463877314818</v>
      </c>
      <c r="X1193" s="38" t="s">
        <v>1555</v>
      </c>
    </row>
    <row r="1194" spans="1:24" x14ac:dyDescent="0.3">
      <c r="A1194" s="2">
        <v>98703</v>
      </c>
      <c r="B1194" s="3" t="s">
        <v>890</v>
      </c>
      <c r="C1194" s="5" t="s">
        <v>22</v>
      </c>
      <c r="D1194" s="25">
        <v>69</v>
      </c>
      <c r="E1194" s="26">
        <v>3</v>
      </c>
      <c r="F1194" s="16">
        <v>12</v>
      </c>
      <c r="G1194" s="22">
        <v>84</v>
      </c>
      <c r="H1194" s="22">
        <v>1000</v>
      </c>
      <c r="I1194" s="6">
        <v>43454</v>
      </c>
      <c r="J1194" s="7">
        <v>62</v>
      </c>
      <c r="K1194" s="8">
        <v>2018</v>
      </c>
      <c r="L1194" s="6">
        <v>43537</v>
      </c>
      <c r="M1194" s="5"/>
      <c r="N1194" s="6">
        <v>43713</v>
      </c>
      <c r="O1194" s="3" t="s">
        <v>1356</v>
      </c>
      <c r="P1194" s="3" t="s">
        <v>1985</v>
      </c>
      <c r="Q1194" s="6">
        <v>43186</v>
      </c>
      <c r="R1194" s="46">
        <v>1</v>
      </c>
      <c r="S1194" s="46" t="s">
        <v>1953</v>
      </c>
      <c r="T1194" s="50" t="s">
        <v>1986</v>
      </c>
      <c r="U1194" s="21" t="s">
        <v>1560</v>
      </c>
      <c r="V1194" s="260" t="s">
        <v>1551</v>
      </c>
      <c r="W1194" s="261">
        <v>43713.449328703704</v>
      </c>
      <c r="X1194" s="38" t="s">
        <v>1555</v>
      </c>
    </row>
    <row r="1195" spans="1:24" x14ac:dyDescent="0.3">
      <c r="A1195" s="2">
        <v>98704</v>
      </c>
      <c r="B1195" s="3" t="s">
        <v>891</v>
      </c>
      <c r="C1195" s="5" t="s">
        <v>22</v>
      </c>
      <c r="D1195" s="25">
        <v>69</v>
      </c>
      <c r="E1195" s="26">
        <v>3</v>
      </c>
      <c r="F1195" s="16">
        <v>12</v>
      </c>
      <c r="G1195" s="22">
        <v>13</v>
      </c>
      <c r="H1195" s="22">
        <v>150</v>
      </c>
      <c r="I1195" s="6">
        <v>43454</v>
      </c>
      <c r="J1195" s="7">
        <v>62</v>
      </c>
      <c r="K1195" s="8">
        <v>2018</v>
      </c>
      <c r="L1195" s="6">
        <v>43537</v>
      </c>
      <c r="M1195" s="5"/>
      <c r="N1195" s="6">
        <v>43713</v>
      </c>
      <c r="O1195" s="3" t="s">
        <v>1356</v>
      </c>
      <c r="P1195" s="3" t="s">
        <v>1985</v>
      </c>
      <c r="Q1195" s="6">
        <v>43186</v>
      </c>
      <c r="R1195" s="46">
        <v>2</v>
      </c>
      <c r="S1195" s="46" t="s">
        <v>1953</v>
      </c>
      <c r="T1195" s="50" t="s">
        <v>1986</v>
      </c>
      <c r="U1195" s="21" t="s">
        <v>1560</v>
      </c>
      <c r="V1195" s="260" t="s">
        <v>2063</v>
      </c>
      <c r="W1195" s="261">
        <v>43696.463877314818</v>
      </c>
      <c r="X1195" s="38" t="s">
        <v>1555</v>
      </c>
    </row>
    <row r="1196" spans="1:24" x14ac:dyDescent="0.3">
      <c r="A1196" s="2">
        <v>58792</v>
      </c>
      <c r="B1196" s="3" t="s">
        <v>847</v>
      </c>
      <c r="C1196" s="5" t="s">
        <v>17</v>
      </c>
      <c r="D1196" s="25"/>
      <c r="E1196" s="26"/>
      <c r="F1196" s="16">
        <v>12</v>
      </c>
      <c r="G1196" s="22">
        <v>25</v>
      </c>
      <c r="H1196" s="22">
        <v>300</v>
      </c>
      <c r="I1196" s="6">
        <v>43356</v>
      </c>
      <c r="J1196" s="7"/>
      <c r="K1196" s="8"/>
      <c r="L1196" s="6"/>
      <c r="M1196" s="5"/>
      <c r="N1196" s="6">
        <v>43713</v>
      </c>
      <c r="O1196" s="3" t="s">
        <v>1369</v>
      </c>
      <c r="P1196" s="3" t="s">
        <v>2058</v>
      </c>
      <c r="Q1196" s="6">
        <v>43626</v>
      </c>
      <c r="R1196" s="46"/>
      <c r="S1196" s="46" t="s">
        <v>1380</v>
      </c>
      <c r="T1196" s="50" t="s">
        <v>1999</v>
      </c>
      <c r="U1196" s="21" t="s">
        <v>1380</v>
      </c>
      <c r="V1196" s="260" t="s">
        <v>1551</v>
      </c>
      <c r="W1196" s="261">
        <v>43591.434733796297</v>
      </c>
      <c r="X1196" s="38" t="s">
        <v>1555</v>
      </c>
    </row>
    <row r="1197" spans="1:24" x14ac:dyDescent="0.3">
      <c r="A1197" s="2">
        <v>72174</v>
      </c>
      <c r="B1197" s="3" t="s">
        <v>848</v>
      </c>
      <c r="C1197" s="5" t="s">
        <v>17</v>
      </c>
      <c r="D1197" s="25"/>
      <c r="E1197" s="26"/>
      <c r="F1197" s="16">
        <v>12</v>
      </c>
      <c r="G1197" s="22">
        <v>25</v>
      </c>
      <c r="H1197" s="22">
        <v>300</v>
      </c>
      <c r="I1197" s="6">
        <v>43356</v>
      </c>
      <c r="J1197" s="7"/>
      <c r="K1197" s="8"/>
      <c r="L1197" s="6"/>
      <c r="M1197" s="5"/>
      <c r="N1197" s="6">
        <v>43713</v>
      </c>
      <c r="O1197" s="3" t="s">
        <v>1369</v>
      </c>
      <c r="P1197" s="3" t="s">
        <v>2058</v>
      </c>
      <c r="Q1197" s="6">
        <v>43626</v>
      </c>
      <c r="R1197" s="46"/>
      <c r="S1197" s="46" t="s">
        <v>1380</v>
      </c>
      <c r="T1197" s="50" t="s">
        <v>1999</v>
      </c>
      <c r="U1197" s="21" t="s">
        <v>1380</v>
      </c>
      <c r="V1197" s="260" t="s">
        <v>1551</v>
      </c>
      <c r="W1197" s="261">
        <v>43591.434733796297</v>
      </c>
      <c r="X1197" s="38" t="s">
        <v>1555</v>
      </c>
    </row>
    <row r="1198" spans="1:24" x14ac:dyDescent="0.3">
      <c r="A1198" s="2">
        <v>77819</v>
      </c>
      <c r="B1198" s="3" t="s">
        <v>271</v>
      </c>
      <c r="C1198" s="5" t="s">
        <v>32</v>
      </c>
      <c r="D1198" s="25">
        <v>52</v>
      </c>
      <c r="E1198" s="26">
        <v>15</v>
      </c>
      <c r="F1198" s="16">
        <v>12</v>
      </c>
      <c r="G1198" s="22">
        <v>334</v>
      </c>
      <c r="H1198" s="22">
        <v>4000</v>
      </c>
      <c r="I1198" s="6">
        <v>43392</v>
      </c>
      <c r="J1198" s="7">
        <v>112</v>
      </c>
      <c r="K1198" s="8">
        <v>2019</v>
      </c>
      <c r="L1198" s="6">
        <v>43942</v>
      </c>
      <c r="M1198" s="5"/>
      <c r="N1198" s="6">
        <v>43713</v>
      </c>
      <c r="O1198" s="3" t="s">
        <v>1727</v>
      </c>
      <c r="P1198" s="3" t="s">
        <v>1756</v>
      </c>
      <c r="Q1198" s="6">
        <v>43588</v>
      </c>
      <c r="R1198" s="46"/>
      <c r="S1198" s="46" t="s">
        <v>1380</v>
      </c>
      <c r="T1198" s="50" t="s">
        <v>1755</v>
      </c>
      <c r="U1198" s="21" t="s">
        <v>1560</v>
      </c>
      <c r="V1198" s="260" t="s">
        <v>1551</v>
      </c>
      <c r="W1198" s="261">
        <v>43683.578946759262</v>
      </c>
      <c r="X1198" s="38" t="s">
        <v>1555</v>
      </c>
    </row>
    <row r="1199" spans="1:24" x14ac:dyDescent="0.3">
      <c r="A1199" s="2">
        <v>119407</v>
      </c>
      <c r="B1199" s="3" t="s">
        <v>844</v>
      </c>
      <c r="C1199" s="5" t="s">
        <v>97</v>
      </c>
      <c r="D1199" s="25">
        <v>72</v>
      </c>
      <c r="E1199" s="26">
        <v>10</v>
      </c>
      <c r="F1199" s="16">
        <v>12</v>
      </c>
      <c r="G1199" s="22">
        <v>392</v>
      </c>
      <c r="H1199" s="22">
        <v>4700</v>
      </c>
      <c r="I1199" s="6">
        <v>43353</v>
      </c>
      <c r="J1199" s="7"/>
      <c r="K1199" s="8"/>
      <c r="L1199" s="6"/>
      <c r="M1199" s="5"/>
      <c r="N1199" s="6">
        <v>43713</v>
      </c>
      <c r="O1199" s="3" t="s">
        <v>1315</v>
      </c>
      <c r="P1199" s="3" t="s">
        <v>1756</v>
      </c>
      <c r="Q1199" s="6">
        <v>43588</v>
      </c>
      <c r="R1199" s="46"/>
      <c r="S1199" s="46" t="s">
        <v>1380</v>
      </c>
      <c r="T1199" s="50" t="s">
        <v>1755</v>
      </c>
      <c r="U1199" s="21" t="s">
        <v>1380</v>
      </c>
      <c r="V1199" s="260" t="s">
        <v>1551</v>
      </c>
      <c r="W1199" s="261">
        <v>43606.696840277778</v>
      </c>
      <c r="X1199" s="38" t="s">
        <v>1555</v>
      </c>
    </row>
    <row r="1200" spans="1:24" x14ac:dyDescent="0.3">
      <c r="A1200" s="2">
        <v>119407</v>
      </c>
      <c r="B1200" s="3" t="s">
        <v>844</v>
      </c>
      <c r="C1200" s="5" t="s">
        <v>97</v>
      </c>
      <c r="D1200" s="25">
        <v>72</v>
      </c>
      <c r="E1200" s="26">
        <v>10</v>
      </c>
      <c r="F1200" s="16">
        <v>12</v>
      </c>
      <c r="G1200" s="22">
        <v>392</v>
      </c>
      <c r="H1200" s="22">
        <v>4700</v>
      </c>
      <c r="I1200" s="6">
        <v>43353</v>
      </c>
      <c r="J1200" s="7"/>
      <c r="K1200" s="8"/>
      <c r="L1200" s="6"/>
      <c r="M1200" s="5"/>
      <c r="N1200" s="6">
        <v>43713</v>
      </c>
      <c r="O1200" s="3" t="s">
        <v>1315</v>
      </c>
      <c r="P1200" s="3" t="s">
        <v>1756</v>
      </c>
      <c r="Q1200" s="6">
        <v>43588</v>
      </c>
      <c r="R1200" s="46"/>
      <c r="S1200" s="46" t="s">
        <v>1380</v>
      </c>
      <c r="T1200" s="50" t="s">
        <v>1755</v>
      </c>
      <c r="U1200" s="21" t="s">
        <v>1380</v>
      </c>
      <c r="V1200" s="260" t="s">
        <v>1551</v>
      </c>
      <c r="W1200" s="261">
        <v>43713.488564814812</v>
      </c>
      <c r="X1200" s="38" t="s">
        <v>1555</v>
      </c>
    </row>
    <row r="1201" spans="1:24" x14ac:dyDescent="0.3">
      <c r="A1201" s="2">
        <v>110578</v>
      </c>
      <c r="B1201" s="3" t="s">
        <v>843</v>
      </c>
      <c r="C1201" s="5" t="s">
        <v>1430</v>
      </c>
      <c r="D1201" s="25">
        <v>72</v>
      </c>
      <c r="E1201" s="26">
        <v>9</v>
      </c>
      <c r="F1201" s="16">
        <v>12</v>
      </c>
      <c r="G1201" s="22">
        <v>334</v>
      </c>
      <c r="H1201" s="22">
        <v>4000</v>
      </c>
      <c r="I1201" s="6">
        <v>43353</v>
      </c>
      <c r="J1201" s="7">
        <v>105</v>
      </c>
      <c r="K1201" s="8">
        <v>2019</v>
      </c>
      <c r="L1201" s="6">
        <v>43931</v>
      </c>
      <c r="M1201" s="5"/>
      <c r="N1201" s="6">
        <v>43713</v>
      </c>
      <c r="O1201" s="3" t="s">
        <v>1315</v>
      </c>
      <c r="P1201" s="3" t="s">
        <v>1756</v>
      </c>
      <c r="Q1201" s="6">
        <v>43588</v>
      </c>
      <c r="R1201" s="46"/>
      <c r="S1201" s="46" t="s">
        <v>1380</v>
      </c>
      <c r="T1201" s="50" t="s">
        <v>1755</v>
      </c>
      <c r="U1201" s="21" t="s">
        <v>1380</v>
      </c>
      <c r="V1201" s="260" t="s">
        <v>1551</v>
      </c>
      <c r="W1201" s="261">
        <v>43656.490474537037</v>
      </c>
      <c r="X1201" s="38" t="s">
        <v>1555</v>
      </c>
    </row>
    <row r="1202" spans="1:24" x14ac:dyDescent="0.3">
      <c r="A1202" s="2">
        <v>72174</v>
      </c>
      <c r="B1202" s="3" t="s">
        <v>848</v>
      </c>
      <c r="C1202" s="5" t="s">
        <v>17</v>
      </c>
      <c r="D1202" s="25"/>
      <c r="E1202" s="26"/>
      <c r="F1202" s="16">
        <v>12</v>
      </c>
      <c r="G1202" s="22">
        <v>25</v>
      </c>
      <c r="H1202" s="22">
        <v>300</v>
      </c>
      <c r="I1202" s="6">
        <v>43356</v>
      </c>
      <c r="J1202" s="7">
        <v>100</v>
      </c>
      <c r="K1202" s="8">
        <v>2019</v>
      </c>
      <c r="L1202" s="6">
        <v>43924</v>
      </c>
      <c r="M1202" s="5"/>
      <c r="N1202" s="6">
        <v>43713</v>
      </c>
      <c r="O1202" s="3" t="s">
        <v>1545</v>
      </c>
      <c r="P1202" s="3" t="s">
        <v>2058</v>
      </c>
      <c r="Q1202" s="6">
        <v>43626</v>
      </c>
      <c r="R1202" s="46"/>
      <c r="S1202" s="46" t="s">
        <v>1380</v>
      </c>
      <c r="T1202" s="50" t="s">
        <v>1999</v>
      </c>
      <c r="U1202" s="21" t="s">
        <v>1560</v>
      </c>
      <c r="V1202" s="260" t="s">
        <v>1551</v>
      </c>
      <c r="W1202" s="261">
        <v>43713.45417824074</v>
      </c>
      <c r="X1202" s="38" t="s">
        <v>1555</v>
      </c>
    </row>
    <row r="1203" spans="1:24" x14ac:dyDescent="0.3">
      <c r="A1203" s="2">
        <v>125641</v>
      </c>
      <c r="B1203" s="3" t="s">
        <v>1467</v>
      </c>
      <c r="C1203" s="5" t="s">
        <v>19</v>
      </c>
      <c r="D1203" s="25">
        <v>62</v>
      </c>
      <c r="E1203" s="26">
        <v>26</v>
      </c>
      <c r="F1203" s="16">
        <v>12</v>
      </c>
      <c r="G1203" s="22">
        <v>2075</v>
      </c>
      <c r="H1203" s="22">
        <v>24900</v>
      </c>
      <c r="I1203" s="6">
        <v>43593</v>
      </c>
      <c r="J1203" s="7">
        <v>170</v>
      </c>
      <c r="K1203" s="8">
        <v>2018</v>
      </c>
      <c r="L1203" s="6">
        <v>43691</v>
      </c>
      <c r="M1203" s="5"/>
      <c r="N1203" s="6">
        <v>43713</v>
      </c>
      <c r="O1203" s="3" t="s">
        <v>1607</v>
      </c>
      <c r="P1203" s="3" t="s">
        <v>2051</v>
      </c>
      <c r="Q1203" s="6">
        <v>43672</v>
      </c>
      <c r="R1203" s="46"/>
      <c r="S1203" s="46" t="s">
        <v>1380</v>
      </c>
      <c r="T1203" s="50" t="s">
        <v>1536</v>
      </c>
      <c r="U1203" s="21" t="s">
        <v>1560</v>
      </c>
      <c r="V1203" s="260" t="s">
        <v>1551</v>
      </c>
      <c r="W1203" s="261">
        <v>43692.545034722221</v>
      </c>
      <c r="X1203" s="38" t="s">
        <v>1555</v>
      </c>
    </row>
    <row r="1204" spans="1:24" x14ac:dyDescent="0.3">
      <c r="A1204" s="2">
        <v>125641</v>
      </c>
      <c r="B1204" s="3" t="s">
        <v>1467</v>
      </c>
      <c r="C1204" s="5" t="s">
        <v>19</v>
      </c>
      <c r="D1204" s="25">
        <v>62</v>
      </c>
      <c r="E1204" s="26">
        <v>26</v>
      </c>
      <c r="F1204" s="16">
        <v>12</v>
      </c>
      <c r="G1204" s="22">
        <v>2075</v>
      </c>
      <c r="H1204" s="22">
        <v>24900</v>
      </c>
      <c r="I1204" s="6">
        <v>43593</v>
      </c>
      <c r="J1204" s="7">
        <v>176</v>
      </c>
      <c r="K1204" s="8">
        <v>2019</v>
      </c>
      <c r="L1204" s="6">
        <v>44036</v>
      </c>
      <c r="M1204" s="5"/>
      <c r="N1204" s="6">
        <v>43713</v>
      </c>
      <c r="O1204" s="3" t="s">
        <v>2052</v>
      </c>
      <c r="P1204" s="3" t="s">
        <v>2051</v>
      </c>
      <c r="Q1204" s="6">
        <v>43672</v>
      </c>
      <c r="R1204" s="46"/>
      <c r="S1204" s="46" t="s">
        <v>1380</v>
      </c>
      <c r="T1204" s="50" t="s">
        <v>1536</v>
      </c>
      <c r="U1204" s="21" t="s">
        <v>1560</v>
      </c>
      <c r="V1204" s="260" t="s">
        <v>1551</v>
      </c>
      <c r="W1204" s="261">
        <v>43692.545034722221</v>
      </c>
      <c r="X1204" s="38" t="s">
        <v>1555</v>
      </c>
    </row>
    <row r="1205" spans="1:24" x14ac:dyDescent="0.3">
      <c r="A1205" s="2">
        <v>104832</v>
      </c>
      <c r="B1205" s="3" t="s">
        <v>1465</v>
      </c>
      <c r="C1205" s="5" t="s">
        <v>17</v>
      </c>
      <c r="D1205" s="25">
        <v>51</v>
      </c>
      <c r="E1205" s="26">
        <v>37</v>
      </c>
      <c r="F1205" s="16">
        <v>12</v>
      </c>
      <c r="G1205" s="22">
        <v>11</v>
      </c>
      <c r="H1205" s="22">
        <v>130</v>
      </c>
      <c r="I1205" s="6">
        <v>43593</v>
      </c>
      <c r="J1205" s="7">
        <v>176</v>
      </c>
      <c r="K1205" s="8">
        <v>2019</v>
      </c>
      <c r="L1205" s="6">
        <v>44037</v>
      </c>
      <c r="M1205" s="5"/>
      <c r="N1205" s="6">
        <v>43713</v>
      </c>
      <c r="O1205" s="3" t="s">
        <v>1607</v>
      </c>
      <c r="P1205" s="3" t="s">
        <v>2051</v>
      </c>
      <c r="Q1205" s="6">
        <v>43672</v>
      </c>
      <c r="R1205" s="46"/>
      <c r="S1205" s="46" t="s">
        <v>1380</v>
      </c>
      <c r="T1205" s="50" t="s">
        <v>1536</v>
      </c>
      <c r="U1205" s="21" t="s">
        <v>1522</v>
      </c>
      <c r="V1205" s="260" t="s">
        <v>1551</v>
      </c>
      <c r="W1205" s="261">
        <v>43686.637696759259</v>
      </c>
      <c r="X1205" s="38" t="s">
        <v>1555</v>
      </c>
    </row>
    <row r="1206" spans="1:24" x14ac:dyDescent="0.3">
      <c r="A1206" s="2">
        <v>48178</v>
      </c>
      <c r="B1206" s="3" t="s">
        <v>349</v>
      </c>
      <c r="C1206" s="5" t="s">
        <v>3</v>
      </c>
      <c r="D1206" s="25">
        <v>74</v>
      </c>
      <c r="E1206" s="26">
        <v>8</v>
      </c>
      <c r="F1206" s="16">
        <v>12</v>
      </c>
      <c r="G1206" s="22">
        <v>0</v>
      </c>
      <c r="H1206" s="175">
        <v>0</v>
      </c>
      <c r="I1206" s="6">
        <v>43353</v>
      </c>
      <c r="J1206" s="7">
        <v>129</v>
      </c>
      <c r="K1206" s="8">
        <v>2019</v>
      </c>
      <c r="L1206" s="6">
        <v>43959</v>
      </c>
      <c r="M1206" s="5"/>
      <c r="N1206" s="6">
        <v>43713</v>
      </c>
      <c r="O1206" s="3" t="s">
        <v>1333</v>
      </c>
      <c r="P1206" s="3" t="s">
        <v>1525</v>
      </c>
      <c r="Q1206" s="6">
        <v>43587</v>
      </c>
      <c r="R1206" s="46"/>
      <c r="S1206" s="46" t="s">
        <v>1380</v>
      </c>
      <c r="T1206" s="50" t="s">
        <v>1524</v>
      </c>
      <c r="U1206" s="21" t="s">
        <v>1522</v>
      </c>
      <c r="V1206" s="260" t="s">
        <v>1551</v>
      </c>
      <c r="W1206" s="261">
        <v>43685.623240740744</v>
      </c>
      <c r="X1206" s="38" t="s">
        <v>1555</v>
      </c>
    </row>
    <row r="1207" spans="1:24" x14ac:dyDescent="0.3">
      <c r="A1207" s="2">
        <v>58116</v>
      </c>
      <c r="B1207" s="3" t="s">
        <v>2120</v>
      </c>
      <c r="C1207" s="5" t="s">
        <v>3</v>
      </c>
      <c r="D1207" s="25">
        <v>70</v>
      </c>
      <c r="E1207" s="26">
        <v>38</v>
      </c>
      <c r="F1207" s="16">
        <v>12</v>
      </c>
      <c r="G1207" s="22">
        <v>0</v>
      </c>
      <c r="H1207" s="175"/>
      <c r="I1207" s="6"/>
      <c r="J1207" s="7"/>
      <c r="K1207" s="8"/>
      <c r="L1207" s="6"/>
      <c r="M1207" s="5"/>
      <c r="N1207" s="6">
        <v>43713</v>
      </c>
      <c r="O1207" s="3" t="s">
        <v>1361</v>
      </c>
      <c r="P1207" s="3" t="s">
        <v>1749</v>
      </c>
      <c r="Q1207" s="6">
        <v>43577</v>
      </c>
      <c r="R1207" s="46"/>
      <c r="S1207" s="46" t="s">
        <v>1380</v>
      </c>
      <c r="T1207" s="50" t="s">
        <v>1748</v>
      </c>
      <c r="U1207" s="21"/>
      <c r="V1207" s="260" t="s">
        <v>1551</v>
      </c>
      <c r="W1207" s="261">
        <v>43713.627870370372</v>
      </c>
      <c r="X1207" s="38" t="s">
        <v>1555</v>
      </c>
    </row>
    <row r="1208" spans="1:24" x14ac:dyDescent="0.3">
      <c r="A1208" s="2">
        <v>100383</v>
      </c>
      <c r="B1208" s="3" t="s">
        <v>2123</v>
      </c>
      <c r="C1208" s="5" t="s">
        <v>19</v>
      </c>
      <c r="D1208" s="25">
        <v>80</v>
      </c>
      <c r="E1208" s="26">
        <v>7</v>
      </c>
      <c r="F1208" s="16">
        <v>12</v>
      </c>
      <c r="G1208" s="22">
        <v>0</v>
      </c>
      <c r="H1208" s="22"/>
      <c r="I1208" s="6"/>
      <c r="J1208" s="7"/>
      <c r="K1208" s="8"/>
      <c r="L1208" s="6"/>
      <c r="M1208" s="5"/>
      <c r="N1208" s="6">
        <v>43713</v>
      </c>
      <c r="O1208" s="3" t="s">
        <v>1531</v>
      </c>
      <c r="P1208" s="3" t="s">
        <v>1666</v>
      </c>
      <c r="Q1208" s="6">
        <v>43430</v>
      </c>
      <c r="R1208" s="46"/>
      <c r="S1208" s="46" t="s">
        <v>1380</v>
      </c>
      <c r="T1208" s="50" t="s">
        <v>1665</v>
      </c>
      <c r="U1208" s="21"/>
      <c r="V1208" s="260"/>
      <c r="W1208" s="261"/>
      <c r="X1208" s="38" t="s">
        <v>1555</v>
      </c>
    </row>
    <row r="1209" spans="1:24" x14ac:dyDescent="0.3">
      <c r="A1209" s="2">
        <v>79635</v>
      </c>
      <c r="B1209" s="3" t="s">
        <v>168</v>
      </c>
      <c r="C1209" s="5" t="s">
        <v>3</v>
      </c>
      <c r="D1209" s="25">
        <v>55</v>
      </c>
      <c r="E1209" s="26">
        <v>57</v>
      </c>
      <c r="F1209" s="16">
        <v>12</v>
      </c>
      <c r="G1209" s="22">
        <v>0</v>
      </c>
      <c r="H1209" s="22">
        <v>0</v>
      </c>
      <c r="I1209" s="6">
        <v>43473</v>
      </c>
      <c r="J1209" s="7">
        <v>11</v>
      </c>
      <c r="K1209" s="8">
        <v>2018</v>
      </c>
      <c r="L1209" s="6">
        <v>43476</v>
      </c>
      <c r="M1209" s="5"/>
      <c r="N1209" s="6">
        <v>43713</v>
      </c>
      <c r="O1209" s="3" t="s">
        <v>1345</v>
      </c>
      <c r="P1209" s="3"/>
      <c r="Q1209" s="6" t="s">
        <v>1380</v>
      </c>
      <c r="R1209" s="46"/>
      <c r="S1209" s="46" t="s">
        <v>1380</v>
      </c>
      <c r="T1209" s="50" t="s">
        <v>1380</v>
      </c>
      <c r="U1209" s="21" t="s">
        <v>1522</v>
      </c>
      <c r="V1209" s="260" t="s">
        <v>1551</v>
      </c>
      <c r="W1209" s="261">
        <v>43621.690081018518</v>
      </c>
      <c r="X1209" s="38" t="s">
        <v>1555</v>
      </c>
    </row>
    <row r="1210" spans="1:24" x14ac:dyDescent="0.3">
      <c r="A1210" s="2">
        <v>12652</v>
      </c>
      <c r="B1210" s="3" t="s">
        <v>410</v>
      </c>
      <c r="C1210" s="5" t="s">
        <v>5</v>
      </c>
      <c r="D1210" s="25">
        <v>52</v>
      </c>
      <c r="E1210" s="26">
        <v>6</v>
      </c>
      <c r="F1210" s="16">
        <v>12</v>
      </c>
      <c r="G1210" s="22">
        <v>59</v>
      </c>
      <c r="H1210" s="22">
        <v>700</v>
      </c>
      <c r="I1210" s="6">
        <v>43165</v>
      </c>
      <c r="J1210" s="7">
        <v>177</v>
      </c>
      <c r="K1210" s="8">
        <v>2018</v>
      </c>
      <c r="L1210" s="6">
        <v>43703</v>
      </c>
      <c r="M1210" s="5"/>
      <c r="N1210" s="6">
        <v>43720</v>
      </c>
      <c r="O1210" s="3" t="s">
        <v>1854</v>
      </c>
      <c r="P1210" s="3" t="s">
        <v>1855</v>
      </c>
      <c r="Q1210" s="6">
        <v>43697</v>
      </c>
      <c r="R1210" s="46"/>
      <c r="S1210" s="46" t="s">
        <v>1380</v>
      </c>
      <c r="T1210" s="50" t="s">
        <v>1910</v>
      </c>
      <c r="U1210" s="21" t="s">
        <v>1380</v>
      </c>
      <c r="V1210" s="260" t="s">
        <v>1551</v>
      </c>
      <c r="W1210" s="261">
        <v>43720.40902777778</v>
      </c>
      <c r="X1210" s="38" t="s">
        <v>1555</v>
      </c>
    </row>
    <row r="1211" spans="1:24" x14ac:dyDescent="0.3">
      <c r="A1211" s="2">
        <v>12654</v>
      </c>
      <c r="B1211" s="3" t="s">
        <v>411</v>
      </c>
      <c r="C1211" s="5" t="s">
        <v>5</v>
      </c>
      <c r="D1211" s="25">
        <v>52</v>
      </c>
      <c r="E1211" s="26">
        <v>6</v>
      </c>
      <c r="F1211" s="16">
        <v>12</v>
      </c>
      <c r="G1211" s="22">
        <v>7500</v>
      </c>
      <c r="H1211" s="22">
        <v>90000</v>
      </c>
      <c r="I1211" s="6">
        <v>43165</v>
      </c>
      <c r="J1211" s="7">
        <v>177</v>
      </c>
      <c r="K1211" s="8">
        <v>2018</v>
      </c>
      <c r="L1211" s="6">
        <v>43703</v>
      </c>
      <c r="M1211" s="5"/>
      <c r="N1211" s="6">
        <v>43720</v>
      </c>
      <c r="O1211" s="3" t="s">
        <v>1854</v>
      </c>
      <c r="P1211" s="3" t="s">
        <v>1855</v>
      </c>
      <c r="Q1211" s="6">
        <v>43697</v>
      </c>
      <c r="R1211" s="46"/>
      <c r="S1211" s="46" t="s">
        <v>1380</v>
      </c>
      <c r="T1211" s="50" t="s">
        <v>1910</v>
      </c>
      <c r="U1211" s="21" t="s">
        <v>1380</v>
      </c>
      <c r="V1211" s="260" t="s">
        <v>1551</v>
      </c>
      <c r="W1211" s="261">
        <v>43699.561307870368</v>
      </c>
      <c r="X1211" s="38" t="s">
        <v>1555</v>
      </c>
    </row>
    <row r="1212" spans="1:24" x14ac:dyDescent="0.3">
      <c r="A1212" s="2">
        <v>12659</v>
      </c>
      <c r="B1212" s="3" t="s">
        <v>412</v>
      </c>
      <c r="C1212" s="5" t="s">
        <v>17</v>
      </c>
      <c r="D1212" s="25">
        <v>72</v>
      </c>
      <c r="E1212" s="26">
        <v>7</v>
      </c>
      <c r="F1212" s="16">
        <v>12</v>
      </c>
      <c r="G1212" s="22">
        <v>167</v>
      </c>
      <c r="H1212" s="22">
        <v>2000</v>
      </c>
      <c r="I1212" s="6">
        <v>43593</v>
      </c>
      <c r="J1212" s="7">
        <v>177</v>
      </c>
      <c r="K1212" s="8">
        <v>2018</v>
      </c>
      <c r="L1212" s="6">
        <v>43703</v>
      </c>
      <c r="M1212" s="5"/>
      <c r="N1212" s="6">
        <v>43720</v>
      </c>
      <c r="O1212" s="3" t="s">
        <v>1854</v>
      </c>
      <c r="P1212" s="3" t="s">
        <v>1855</v>
      </c>
      <c r="Q1212" s="6">
        <v>43697</v>
      </c>
      <c r="R1212" s="46"/>
      <c r="S1212" s="46" t="s">
        <v>1380</v>
      </c>
      <c r="T1212" s="50" t="s">
        <v>1910</v>
      </c>
      <c r="U1212" s="21" t="s">
        <v>1380</v>
      </c>
      <c r="V1212" s="260" t="s">
        <v>1551</v>
      </c>
      <c r="W1212" s="261">
        <v>43699.561307870368</v>
      </c>
      <c r="X1212" s="38" t="s">
        <v>1555</v>
      </c>
    </row>
    <row r="1213" spans="1:24" x14ac:dyDescent="0.3">
      <c r="A1213" s="2">
        <v>17115</v>
      </c>
      <c r="B1213" s="3" t="s">
        <v>413</v>
      </c>
      <c r="C1213" s="5" t="s">
        <v>5</v>
      </c>
      <c r="D1213" s="25">
        <v>79</v>
      </c>
      <c r="E1213" s="26">
        <v>1</v>
      </c>
      <c r="F1213" s="16">
        <v>12</v>
      </c>
      <c r="G1213" s="22">
        <v>584</v>
      </c>
      <c r="H1213" s="22">
        <v>7000</v>
      </c>
      <c r="I1213" s="6">
        <v>43165</v>
      </c>
      <c r="J1213" s="7">
        <v>177</v>
      </c>
      <c r="K1213" s="8">
        <v>2018</v>
      </c>
      <c r="L1213" s="6">
        <v>43703</v>
      </c>
      <c r="M1213" s="5"/>
      <c r="N1213" s="6">
        <v>43720</v>
      </c>
      <c r="O1213" s="3" t="s">
        <v>1854</v>
      </c>
      <c r="P1213" s="3" t="s">
        <v>1855</v>
      </c>
      <c r="Q1213" s="6">
        <v>43697</v>
      </c>
      <c r="R1213" s="46"/>
      <c r="S1213" s="46" t="s">
        <v>1380</v>
      </c>
      <c r="T1213" s="50" t="s">
        <v>1910</v>
      </c>
      <c r="U1213" s="21" t="s">
        <v>1380</v>
      </c>
      <c r="V1213" s="260" t="s">
        <v>1551</v>
      </c>
      <c r="W1213" s="261">
        <v>43699.561307870368</v>
      </c>
      <c r="X1213" s="38" t="s">
        <v>1555</v>
      </c>
    </row>
    <row r="1214" spans="1:24" x14ac:dyDescent="0.3">
      <c r="A1214" s="2">
        <v>130024</v>
      </c>
      <c r="B1214" s="3" t="s">
        <v>414</v>
      </c>
      <c r="C1214" s="5" t="s">
        <v>87</v>
      </c>
      <c r="D1214" s="25">
        <v>52</v>
      </c>
      <c r="E1214" s="26">
        <v>8</v>
      </c>
      <c r="F1214" s="16">
        <v>12</v>
      </c>
      <c r="G1214" s="22">
        <v>209</v>
      </c>
      <c r="H1214" s="191">
        <v>2500</v>
      </c>
      <c r="I1214" s="6">
        <v>43165</v>
      </c>
      <c r="J1214" s="7">
        <v>177</v>
      </c>
      <c r="K1214" s="8">
        <v>2018</v>
      </c>
      <c r="L1214" s="6">
        <v>43703</v>
      </c>
      <c r="M1214" s="5"/>
      <c r="N1214" s="6">
        <v>43720</v>
      </c>
      <c r="O1214" s="3" t="s">
        <v>1854</v>
      </c>
      <c r="P1214" s="3" t="s">
        <v>1855</v>
      </c>
      <c r="Q1214" s="6">
        <v>43697</v>
      </c>
      <c r="R1214" s="46"/>
      <c r="S1214" s="46" t="s">
        <v>1380</v>
      </c>
      <c r="T1214" s="50" t="s">
        <v>1910</v>
      </c>
      <c r="U1214" s="21" t="s">
        <v>1560</v>
      </c>
      <c r="V1214" s="260" t="s">
        <v>1551</v>
      </c>
      <c r="W1214" s="261">
        <v>43699.561307870368</v>
      </c>
      <c r="X1214" s="38" t="s">
        <v>1555</v>
      </c>
    </row>
    <row r="1215" spans="1:24" x14ac:dyDescent="0.3">
      <c r="A1215" s="2">
        <v>130024</v>
      </c>
      <c r="B1215" s="3" t="s">
        <v>414</v>
      </c>
      <c r="C1215" s="5" t="s">
        <v>87</v>
      </c>
      <c r="D1215" s="25">
        <v>52</v>
      </c>
      <c r="E1215" s="26">
        <v>8</v>
      </c>
      <c r="F1215" s="16">
        <v>12</v>
      </c>
      <c r="G1215" s="22">
        <v>250</v>
      </c>
      <c r="H1215" s="191">
        <v>3000</v>
      </c>
      <c r="I1215" s="6">
        <v>43593</v>
      </c>
      <c r="J1215" s="7">
        <v>177</v>
      </c>
      <c r="K1215" s="8">
        <v>2018</v>
      </c>
      <c r="L1215" s="6">
        <v>43703</v>
      </c>
      <c r="M1215" s="5"/>
      <c r="N1215" s="6">
        <v>43720</v>
      </c>
      <c r="O1215" s="3" t="s">
        <v>1854</v>
      </c>
      <c r="P1215" s="3" t="s">
        <v>1855</v>
      </c>
      <c r="Q1215" s="6">
        <v>43697</v>
      </c>
      <c r="R1215" s="46"/>
      <c r="S1215" s="46" t="s">
        <v>1380</v>
      </c>
      <c r="T1215" s="50" t="s">
        <v>1910</v>
      </c>
      <c r="U1215" s="21" t="s">
        <v>1560</v>
      </c>
      <c r="V1215" s="260" t="s">
        <v>1551</v>
      </c>
      <c r="W1215" s="261">
        <v>43699.561307870368</v>
      </c>
      <c r="X1215" s="38" t="s">
        <v>1555</v>
      </c>
    </row>
    <row r="1216" spans="1:24" x14ac:dyDescent="0.3">
      <c r="A1216" s="2">
        <v>64819</v>
      </c>
      <c r="B1216" s="3" t="s">
        <v>976</v>
      </c>
      <c r="C1216" s="5" t="s">
        <v>47</v>
      </c>
      <c r="D1216" s="25">
        <v>51</v>
      </c>
      <c r="E1216" s="26">
        <v>30</v>
      </c>
      <c r="F1216" s="16">
        <v>12</v>
      </c>
      <c r="G1216" s="22">
        <v>25</v>
      </c>
      <c r="H1216" s="22">
        <v>300</v>
      </c>
      <c r="I1216" s="6">
        <v>43216</v>
      </c>
      <c r="J1216" s="7">
        <v>109</v>
      </c>
      <c r="K1216" s="8">
        <v>2017</v>
      </c>
      <c r="L1216" s="6">
        <v>43656</v>
      </c>
      <c r="M1216" s="5"/>
      <c r="N1216" s="6">
        <v>43720</v>
      </c>
      <c r="O1216" s="3" t="s">
        <v>1366</v>
      </c>
      <c r="P1216" s="3" t="s">
        <v>1628</v>
      </c>
      <c r="Q1216" s="6">
        <v>43360</v>
      </c>
      <c r="R1216" s="46"/>
      <c r="S1216" s="46" t="s">
        <v>1380</v>
      </c>
      <c r="T1216" s="50" t="s">
        <v>1626</v>
      </c>
      <c r="U1216" s="21" t="s">
        <v>1380</v>
      </c>
      <c r="V1216" s="260" t="s">
        <v>1551</v>
      </c>
      <c r="W1216" s="261">
        <v>43591.434733796297</v>
      </c>
      <c r="X1216" s="38" t="s">
        <v>1555</v>
      </c>
    </row>
    <row r="1217" spans="1:24" x14ac:dyDescent="0.3">
      <c r="A1217" s="2">
        <v>64819</v>
      </c>
      <c r="B1217" s="3" t="s">
        <v>976</v>
      </c>
      <c r="C1217" s="5" t="s">
        <v>47</v>
      </c>
      <c r="D1217" s="25">
        <v>51</v>
      </c>
      <c r="E1217" s="26">
        <v>30</v>
      </c>
      <c r="F1217" s="16">
        <v>12</v>
      </c>
      <c r="G1217" s="22">
        <v>25</v>
      </c>
      <c r="H1217" s="22">
        <v>300</v>
      </c>
      <c r="I1217" s="6">
        <v>43216</v>
      </c>
      <c r="J1217" s="7">
        <v>186</v>
      </c>
      <c r="K1217" s="8">
        <v>2018</v>
      </c>
      <c r="L1217" s="6">
        <v>43712</v>
      </c>
      <c r="M1217" s="5"/>
      <c r="N1217" s="6">
        <v>43720</v>
      </c>
      <c r="O1217" s="3" t="s">
        <v>1366</v>
      </c>
      <c r="P1217" s="3" t="s">
        <v>1628</v>
      </c>
      <c r="Q1217" s="6">
        <v>43360</v>
      </c>
      <c r="R1217" s="46"/>
      <c r="S1217" s="46" t="s">
        <v>1380</v>
      </c>
      <c r="T1217" s="50" t="s">
        <v>1626</v>
      </c>
      <c r="U1217" s="21" t="s">
        <v>1560</v>
      </c>
      <c r="V1217" s="260" t="s">
        <v>1551</v>
      </c>
      <c r="W1217" s="261">
        <v>43591.434733796297</v>
      </c>
      <c r="X1217" s="38" t="s">
        <v>1555</v>
      </c>
    </row>
    <row r="1218" spans="1:24" x14ac:dyDescent="0.3">
      <c r="A1218" s="2">
        <v>80298</v>
      </c>
      <c r="B1218" s="3" t="s">
        <v>977</v>
      </c>
      <c r="C1218" s="5" t="s">
        <v>3</v>
      </c>
      <c r="D1218" s="25">
        <v>51</v>
      </c>
      <c r="E1218" s="26">
        <v>30</v>
      </c>
      <c r="F1218" s="16">
        <v>12</v>
      </c>
      <c r="G1218" s="22">
        <v>17</v>
      </c>
      <c r="H1218" s="22">
        <v>200</v>
      </c>
      <c r="I1218" s="6">
        <v>43216</v>
      </c>
      <c r="J1218" s="7">
        <v>109</v>
      </c>
      <c r="K1218" s="8">
        <v>2017</v>
      </c>
      <c r="L1218" s="6">
        <v>43291</v>
      </c>
      <c r="M1218" s="5"/>
      <c r="N1218" s="6">
        <v>43720</v>
      </c>
      <c r="O1218" s="3" t="s">
        <v>1366</v>
      </c>
      <c r="P1218" s="3" t="s">
        <v>1628</v>
      </c>
      <c r="Q1218" s="6">
        <v>43360</v>
      </c>
      <c r="R1218" s="46">
        <v>3</v>
      </c>
      <c r="S1218" s="46" t="s">
        <v>1380</v>
      </c>
      <c r="T1218" s="50" t="s">
        <v>1626</v>
      </c>
      <c r="U1218" s="21" t="s">
        <v>1380</v>
      </c>
      <c r="V1218" s="260" t="s">
        <v>1551</v>
      </c>
      <c r="W1218" s="261">
        <v>43720.427233796298</v>
      </c>
      <c r="X1218" s="38" t="s">
        <v>1555</v>
      </c>
    </row>
    <row r="1219" spans="1:24" x14ac:dyDescent="0.3">
      <c r="A1219" s="2">
        <v>133433</v>
      </c>
      <c r="B1219" s="3" t="s">
        <v>218</v>
      </c>
      <c r="C1219" s="5" t="s">
        <v>19</v>
      </c>
      <c r="D1219" s="25">
        <v>51</v>
      </c>
      <c r="E1219" s="26">
        <v>30</v>
      </c>
      <c r="F1219" s="16">
        <v>12</v>
      </c>
      <c r="G1219" s="22">
        <v>1</v>
      </c>
      <c r="H1219" s="22">
        <v>5</v>
      </c>
      <c r="I1219" s="6">
        <v>43216</v>
      </c>
      <c r="J1219" s="7">
        <v>109</v>
      </c>
      <c r="K1219" s="8">
        <v>2017</v>
      </c>
      <c r="L1219" s="6">
        <v>43282</v>
      </c>
      <c r="M1219" s="5"/>
      <c r="N1219" s="6">
        <v>43720</v>
      </c>
      <c r="O1219" s="3" t="s">
        <v>1366</v>
      </c>
      <c r="P1219" s="3" t="s">
        <v>1628</v>
      </c>
      <c r="Q1219" s="6">
        <v>43360</v>
      </c>
      <c r="R1219" s="46">
        <v>6</v>
      </c>
      <c r="S1219" s="46" t="s">
        <v>1953</v>
      </c>
      <c r="T1219" s="50" t="s">
        <v>1626</v>
      </c>
      <c r="U1219" s="21" t="s">
        <v>1380</v>
      </c>
      <c r="V1219" s="260" t="s">
        <v>1551</v>
      </c>
      <c r="W1219" s="261">
        <v>43606.696840277778</v>
      </c>
      <c r="X1219" s="38" t="s">
        <v>1555</v>
      </c>
    </row>
    <row r="1220" spans="1:24" x14ac:dyDescent="0.3">
      <c r="A1220" s="2">
        <v>64819</v>
      </c>
      <c r="B1220" s="3" t="s">
        <v>976</v>
      </c>
      <c r="C1220" s="5" t="s">
        <v>47</v>
      </c>
      <c r="D1220" s="25">
        <v>51</v>
      </c>
      <c r="E1220" s="26">
        <v>30</v>
      </c>
      <c r="F1220" s="16">
        <v>12</v>
      </c>
      <c r="G1220" s="22">
        <v>25</v>
      </c>
      <c r="H1220" s="22">
        <v>300</v>
      </c>
      <c r="I1220" s="6">
        <v>43216</v>
      </c>
      <c r="J1220" s="7">
        <v>186</v>
      </c>
      <c r="K1220" s="8">
        <v>2018</v>
      </c>
      <c r="L1220" s="6">
        <v>43712</v>
      </c>
      <c r="M1220" s="5"/>
      <c r="N1220" s="6">
        <v>43720</v>
      </c>
      <c r="O1220" s="3" t="s">
        <v>1366</v>
      </c>
      <c r="P1220" s="3" t="s">
        <v>1628</v>
      </c>
      <c r="Q1220" s="6">
        <v>43360</v>
      </c>
      <c r="R1220" s="46"/>
      <c r="S1220" s="46" t="s">
        <v>1380</v>
      </c>
      <c r="T1220" s="50" t="s">
        <v>1626</v>
      </c>
      <c r="U1220" s="21" t="s">
        <v>1560</v>
      </c>
      <c r="V1220" s="260" t="s">
        <v>1551</v>
      </c>
      <c r="W1220" s="261">
        <v>43720.426585648151</v>
      </c>
      <c r="X1220" s="38" t="s">
        <v>1555</v>
      </c>
    </row>
    <row r="1221" spans="1:24" x14ac:dyDescent="0.3">
      <c r="A1221" s="2">
        <v>64819</v>
      </c>
      <c r="B1221" s="3" t="s">
        <v>976</v>
      </c>
      <c r="C1221" s="5" t="s">
        <v>47</v>
      </c>
      <c r="D1221" s="25">
        <v>51</v>
      </c>
      <c r="E1221" s="26">
        <v>30</v>
      </c>
      <c r="F1221" s="16">
        <v>12</v>
      </c>
      <c r="G1221" s="22">
        <v>0</v>
      </c>
      <c r="H1221" s="22">
        <v>0</v>
      </c>
      <c r="I1221" s="6">
        <v>43607</v>
      </c>
      <c r="J1221" s="7">
        <v>186</v>
      </c>
      <c r="K1221" s="8">
        <v>2018</v>
      </c>
      <c r="L1221" s="6">
        <v>43712</v>
      </c>
      <c r="M1221" s="5"/>
      <c r="N1221" s="6">
        <v>43720</v>
      </c>
      <c r="O1221" s="3" t="s">
        <v>1366</v>
      </c>
      <c r="P1221" s="3" t="s">
        <v>2133</v>
      </c>
      <c r="Q1221" s="6">
        <v>43712</v>
      </c>
      <c r="R1221" s="46">
        <v>3</v>
      </c>
      <c r="S1221" s="46" t="s">
        <v>1380</v>
      </c>
      <c r="T1221" s="50" t="s">
        <v>2132</v>
      </c>
      <c r="U1221" s="21" t="s">
        <v>2134</v>
      </c>
      <c r="V1221" s="260" t="s">
        <v>1551</v>
      </c>
      <c r="W1221" s="261">
        <v>43720.449201388888</v>
      </c>
      <c r="X1221" s="38" t="s">
        <v>1555</v>
      </c>
    </row>
    <row r="1222" spans="1:24" x14ac:dyDescent="0.3">
      <c r="A1222" s="2">
        <v>58647</v>
      </c>
      <c r="B1222" s="3" t="s">
        <v>217</v>
      </c>
      <c r="C1222" s="5" t="s">
        <v>47</v>
      </c>
      <c r="D1222" s="25">
        <v>51</v>
      </c>
      <c r="E1222" s="26">
        <v>30</v>
      </c>
      <c r="F1222" s="16">
        <v>12</v>
      </c>
      <c r="G1222" s="22">
        <v>50</v>
      </c>
      <c r="H1222" s="191">
        <v>600</v>
      </c>
      <c r="I1222" s="6">
        <v>43216</v>
      </c>
      <c r="J1222" s="7">
        <v>109</v>
      </c>
      <c r="K1222" s="8">
        <v>2017</v>
      </c>
      <c r="L1222" s="6">
        <v>43291</v>
      </c>
      <c r="M1222" s="5"/>
      <c r="N1222" s="6">
        <v>43720</v>
      </c>
      <c r="O1222" s="3" t="s">
        <v>1366</v>
      </c>
      <c r="P1222" s="3" t="s">
        <v>1628</v>
      </c>
      <c r="Q1222" s="6">
        <v>43360</v>
      </c>
      <c r="R1222" s="46">
        <v>1</v>
      </c>
      <c r="S1222" s="46" t="s">
        <v>1953</v>
      </c>
      <c r="T1222" s="50" t="s">
        <v>1626</v>
      </c>
      <c r="U1222" s="21" t="s">
        <v>2135</v>
      </c>
      <c r="V1222" s="260" t="s">
        <v>1551</v>
      </c>
      <c r="W1222" s="261">
        <v>43720.424131944441</v>
      </c>
      <c r="X1222" s="38" t="s">
        <v>1555</v>
      </c>
    </row>
    <row r="1223" spans="1:24" x14ac:dyDescent="0.3">
      <c r="A1223" s="2">
        <v>26504</v>
      </c>
      <c r="B1223" s="3" t="s">
        <v>138</v>
      </c>
      <c r="C1223" s="5" t="s">
        <v>3</v>
      </c>
      <c r="D1223" s="25">
        <v>78</v>
      </c>
      <c r="E1223" s="26">
        <v>6</v>
      </c>
      <c r="F1223" s="16">
        <v>12</v>
      </c>
      <c r="G1223" s="22">
        <v>125</v>
      </c>
      <c r="H1223" s="22">
        <v>1500</v>
      </c>
      <c r="I1223" s="6">
        <v>43663</v>
      </c>
      <c r="J1223" s="7">
        <v>183</v>
      </c>
      <c r="K1223" s="8">
        <v>2017</v>
      </c>
      <c r="L1223" s="6">
        <v>43402</v>
      </c>
      <c r="M1223" s="5"/>
      <c r="N1223" s="6">
        <v>43720</v>
      </c>
      <c r="O1223" s="3" t="s">
        <v>1668</v>
      </c>
      <c r="P1223" s="3" t="s">
        <v>1670</v>
      </c>
      <c r="Q1223" s="6">
        <v>43445</v>
      </c>
      <c r="R1223" s="46"/>
      <c r="S1223" s="46" t="s">
        <v>1380</v>
      </c>
      <c r="T1223" s="50" t="s">
        <v>1669</v>
      </c>
      <c r="U1223" s="21" t="s">
        <v>1560</v>
      </c>
      <c r="V1223" s="260" t="s">
        <v>1551</v>
      </c>
      <c r="W1223" s="261">
        <v>43685.577430555553</v>
      </c>
      <c r="X1223" s="38" t="s">
        <v>1555</v>
      </c>
    </row>
    <row r="1224" spans="1:24" x14ac:dyDescent="0.3">
      <c r="A1224" s="2">
        <v>26506</v>
      </c>
      <c r="B1224" s="3" t="s">
        <v>718</v>
      </c>
      <c r="C1224" s="5" t="s">
        <v>3</v>
      </c>
      <c r="D1224" s="25">
        <v>78</v>
      </c>
      <c r="E1224" s="26">
        <v>6</v>
      </c>
      <c r="F1224" s="16">
        <v>12</v>
      </c>
      <c r="G1224" s="22">
        <v>125</v>
      </c>
      <c r="H1224" s="22">
        <v>1500</v>
      </c>
      <c r="I1224" s="6">
        <v>43663</v>
      </c>
      <c r="J1224" s="7">
        <v>183</v>
      </c>
      <c r="K1224" s="8">
        <v>2017</v>
      </c>
      <c r="L1224" s="6">
        <v>43402</v>
      </c>
      <c r="M1224" s="5"/>
      <c r="N1224" s="6">
        <v>43720</v>
      </c>
      <c r="O1224" s="3" t="s">
        <v>1668</v>
      </c>
      <c r="P1224" s="3" t="s">
        <v>1670</v>
      </c>
      <c r="Q1224" s="6">
        <v>43445</v>
      </c>
      <c r="R1224" s="46"/>
      <c r="S1224" s="46" t="s">
        <v>1380</v>
      </c>
      <c r="T1224" s="50" t="s">
        <v>1669</v>
      </c>
      <c r="U1224" s="21" t="s">
        <v>1560</v>
      </c>
      <c r="V1224" s="260" t="s">
        <v>1551</v>
      </c>
      <c r="W1224" s="261">
        <v>43685.580694444441</v>
      </c>
      <c r="X1224" s="38" t="s">
        <v>1555</v>
      </c>
    </row>
    <row r="1225" spans="1:24" x14ac:dyDescent="0.3">
      <c r="A1225" s="2">
        <v>13991</v>
      </c>
      <c r="B1225" s="3" t="s">
        <v>812</v>
      </c>
      <c r="C1225" s="5" t="s">
        <v>3</v>
      </c>
      <c r="D1225" s="25">
        <v>72</v>
      </c>
      <c r="E1225" s="26">
        <v>6</v>
      </c>
      <c r="F1225" s="16">
        <v>12</v>
      </c>
      <c r="G1225" s="22">
        <v>46</v>
      </c>
      <c r="H1225" s="198">
        <v>550</v>
      </c>
      <c r="I1225" s="6">
        <v>43593</v>
      </c>
      <c r="J1225" s="7">
        <v>164</v>
      </c>
      <c r="K1225" s="8">
        <v>2018</v>
      </c>
      <c r="L1225" s="6">
        <v>43683</v>
      </c>
      <c r="M1225" s="5"/>
      <c r="N1225" s="6">
        <v>43721</v>
      </c>
      <c r="O1225" s="3" t="s">
        <v>1602</v>
      </c>
      <c r="P1225" s="3" t="s">
        <v>1884</v>
      </c>
      <c r="Q1225" s="6">
        <v>43712</v>
      </c>
      <c r="R1225" s="46">
        <v>6</v>
      </c>
      <c r="S1225" s="46" t="s">
        <v>1380</v>
      </c>
      <c r="T1225" s="50" t="s">
        <v>1897</v>
      </c>
      <c r="U1225" s="21" t="s">
        <v>1560</v>
      </c>
      <c r="V1225" s="260" t="s">
        <v>1551</v>
      </c>
      <c r="W1225" s="261">
        <v>43713.645104166666</v>
      </c>
      <c r="X1225" s="38" t="s">
        <v>1555</v>
      </c>
    </row>
    <row r="1226" spans="1:24" x14ac:dyDescent="0.3">
      <c r="A1226" s="2">
        <v>13991</v>
      </c>
      <c r="B1226" s="3" t="s">
        <v>812</v>
      </c>
      <c r="C1226" s="5" t="s">
        <v>3</v>
      </c>
      <c r="D1226" s="25">
        <v>72</v>
      </c>
      <c r="E1226" s="26">
        <v>6</v>
      </c>
      <c r="F1226" s="16">
        <v>12</v>
      </c>
      <c r="G1226" s="22">
        <v>46</v>
      </c>
      <c r="H1226" s="22">
        <v>550</v>
      </c>
      <c r="I1226" s="6">
        <v>43593</v>
      </c>
      <c r="J1226" s="7">
        <v>164</v>
      </c>
      <c r="K1226" s="8">
        <v>2018</v>
      </c>
      <c r="L1226" s="6">
        <v>43683</v>
      </c>
      <c r="M1226" s="5"/>
      <c r="N1226" s="6">
        <v>43721</v>
      </c>
      <c r="O1226" s="3" t="s">
        <v>1602</v>
      </c>
      <c r="P1226" s="3" t="s">
        <v>1884</v>
      </c>
      <c r="Q1226" s="6">
        <v>43719</v>
      </c>
      <c r="R1226" s="46">
        <v>6</v>
      </c>
      <c r="S1226" s="46" t="s">
        <v>1380</v>
      </c>
      <c r="T1226" s="50" t="s">
        <v>2139</v>
      </c>
      <c r="U1226" s="21" t="s">
        <v>1560</v>
      </c>
      <c r="V1226" s="260" t="s">
        <v>1551</v>
      </c>
      <c r="W1226" s="261">
        <v>43721.586261574077</v>
      </c>
      <c r="X1226" s="38" t="s">
        <v>1555</v>
      </c>
    </row>
    <row r="1227" spans="1:24" x14ac:dyDescent="0.3">
      <c r="A1227" s="2">
        <v>14154</v>
      </c>
      <c r="B1227" s="3" t="s">
        <v>813</v>
      </c>
      <c r="C1227" s="5" t="s">
        <v>3</v>
      </c>
      <c r="D1227" s="25">
        <v>72</v>
      </c>
      <c r="E1227" s="26">
        <v>6</v>
      </c>
      <c r="F1227" s="16">
        <v>12</v>
      </c>
      <c r="G1227" s="22">
        <v>750</v>
      </c>
      <c r="H1227" s="22">
        <v>9000</v>
      </c>
      <c r="I1227" s="6">
        <v>43593</v>
      </c>
      <c r="J1227" s="7">
        <v>164</v>
      </c>
      <c r="K1227" s="8">
        <v>2018</v>
      </c>
      <c r="L1227" s="6">
        <v>43683</v>
      </c>
      <c r="M1227" s="5"/>
      <c r="N1227" s="6">
        <v>43721</v>
      </c>
      <c r="O1227" s="3" t="s">
        <v>1602</v>
      </c>
      <c r="P1227" s="3" t="s">
        <v>1884</v>
      </c>
      <c r="Q1227" s="6">
        <v>43719</v>
      </c>
      <c r="R1227" s="46"/>
      <c r="S1227" s="46" t="s">
        <v>1380</v>
      </c>
      <c r="T1227" s="50" t="s">
        <v>2139</v>
      </c>
      <c r="U1227" s="21" t="s">
        <v>1560</v>
      </c>
      <c r="V1227" s="260" t="s">
        <v>1551</v>
      </c>
      <c r="W1227" s="261">
        <v>43721.586261574077</v>
      </c>
      <c r="X1227" s="38" t="s">
        <v>1555</v>
      </c>
    </row>
    <row r="1228" spans="1:24" x14ac:dyDescent="0.3">
      <c r="A1228" s="2">
        <v>29296</v>
      </c>
      <c r="B1228" s="3" t="s">
        <v>815</v>
      </c>
      <c r="C1228" s="5" t="s">
        <v>5</v>
      </c>
      <c r="D1228" s="25">
        <v>72</v>
      </c>
      <c r="E1228" s="26">
        <v>7</v>
      </c>
      <c r="F1228" s="16">
        <v>12</v>
      </c>
      <c r="G1228" s="22">
        <v>13</v>
      </c>
      <c r="H1228" s="22">
        <v>150</v>
      </c>
      <c r="I1228" s="6">
        <v>43593</v>
      </c>
      <c r="J1228" s="7">
        <v>164</v>
      </c>
      <c r="K1228" s="8">
        <v>2018</v>
      </c>
      <c r="L1228" s="6">
        <v>43683</v>
      </c>
      <c r="M1228" s="5"/>
      <c r="N1228" s="6">
        <v>43721</v>
      </c>
      <c r="O1228" s="3" t="s">
        <v>1602</v>
      </c>
      <c r="P1228" s="3" t="s">
        <v>1884</v>
      </c>
      <c r="Q1228" s="6">
        <v>43719</v>
      </c>
      <c r="R1228" s="46"/>
      <c r="S1228" s="46" t="s">
        <v>1380</v>
      </c>
      <c r="T1228" s="50" t="s">
        <v>2139</v>
      </c>
      <c r="U1228" s="21" t="s">
        <v>1560</v>
      </c>
      <c r="V1228" s="260" t="s">
        <v>1551</v>
      </c>
      <c r="W1228" s="261">
        <v>43721.586261574077</v>
      </c>
      <c r="X1228" s="38" t="s">
        <v>1555</v>
      </c>
    </row>
    <row r="1229" spans="1:24" x14ac:dyDescent="0.3">
      <c r="A1229" s="2">
        <v>12754</v>
      </c>
      <c r="B1229" s="3" t="s">
        <v>810</v>
      </c>
      <c r="C1229" s="5" t="s">
        <v>5</v>
      </c>
      <c r="D1229" s="25">
        <v>72</v>
      </c>
      <c r="E1229" s="26">
        <v>6</v>
      </c>
      <c r="F1229" s="16">
        <v>12</v>
      </c>
      <c r="G1229" s="22">
        <v>84</v>
      </c>
      <c r="H1229" s="22">
        <v>1000</v>
      </c>
      <c r="I1229" s="6">
        <v>43593</v>
      </c>
      <c r="J1229" s="7">
        <v>164</v>
      </c>
      <c r="K1229" s="8">
        <v>2018</v>
      </c>
      <c r="L1229" s="6">
        <v>43683</v>
      </c>
      <c r="M1229" s="5"/>
      <c r="N1229" s="6">
        <v>43721</v>
      </c>
      <c r="O1229" s="3" t="s">
        <v>1602</v>
      </c>
      <c r="P1229" s="3" t="s">
        <v>1884</v>
      </c>
      <c r="Q1229" s="6">
        <v>43719</v>
      </c>
      <c r="R1229" s="46">
        <v>5</v>
      </c>
      <c r="S1229" s="46" t="s">
        <v>1380</v>
      </c>
      <c r="T1229" s="50" t="s">
        <v>2139</v>
      </c>
      <c r="U1229" s="21" t="s">
        <v>1560</v>
      </c>
      <c r="V1229" s="260" t="s">
        <v>1551</v>
      </c>
      <c r="W1229" s="261">
        <v>43721.586261574077</v>
      </c>
      <c r="X1229" s="38" t="s">
        <v>1555</v>
      </c>
    </row>
    <row r="1230" spans="1:24" x14ac:dyDescent="0.3">
      <c r="A1230" s="2">
        <v>131482</v>
      </c>
      <c r="B1230" s="3" t="s">
        <v>829</v>
      </c>
      <c r="C1230" s="5" t="s">
        <v>17</v>
      </c>
      <c r="D1230" s="25">
        <v>72</v>
      </c>
      <c r="E1230" s="26">
        <v>5</v>
      </c>
      <c r="F1230" s="16">
        <v>12</v>
      </c>
      <c r="G1230" s="22">
        <v>5</v>
      </c>
      <c r="H1230" s="22">
        <v>60</v>
      </c>
      <c r="I1230" s="6">
        <v>43593</v>
      </c>
      <c r="J1230" s="7">
        <v>164</v>
      </c>
      <c r="K1230" s="8">
        <v>2018</v>
      </c>
      <c r="L1230" s="6">
        <v>43683</v>
      </c>
      <c r="M1230" s="5"/>
      <c r="N1230" s="6">
        <v>43721</v>
      </c>
      <c r="O1230" s="3" t="s">
        <v>1602</v>
      </c>
      <c r="P1230" s="3" t="s">
        <v>1884</v>
      </c>
      <c r="Q1230" s="6">
        <v>43719</v>
      </c>
      <c r="R1230" s="46"/>
      <c r="S1230" s="46" t="s">
        <v>1380</v>
      </c>
      <c r="T1230" s="50" t="s">
        <v>2139</v>
      </c>
      <c r="U1230" s="21" t="s">
        <v>1560</v>
      </c>
      <c r="V1230" s="260" t="s">
        <v>1551</v>
      </c>
      <c r="W1230" s="261">
        <v>43721.586261574077</v>
      </c>
      <c r="X1230" s="38" t="s">
        <v>1555</v>
      </c>
    </row>
    <row r="1231" spans="1:24" x14ac:dyDescent="0.3">
      <c r="A1231" s="2">
        <v>81131</v>
      </c>
      <c r="B1231" s="3" t="s">
        <v>823</v>
      </c>
      <c r="C1231" s="5" t="s">
        <v>5</v>
      </c>
      <c r="D1231" s="25">
        <v>72</v>
      </c>
      <c r="E1231" s="26">
        <v>6</v>
      </c>
      <c r="F1231" s="16">
        <v>12</v>
      </c>
      <c r="G1231" s="22">
        <v>25</v>
      </c>
      <c r="H1231" s="22">
        <v>300</v>
      </c>
      <c r="I1231" s="6">
        <v>43593</v>
      </c>
      <c r="J1231" s="7">
        <v>164</v>
      </c>
      <c r="K1231" s="8">
        <v>2018</v>
      </c>
      <c r="L1231" s="6">
        <v>43683</v>
      </c>
      <c r="M1231" s="5"/>
      <c r="N1231" s="6">
        <v>43721</v>
      </c>
      <c r="O1231" s="3" t="s">
        <v>1602</v>
      </c>
      <c r="P1231" s="3" t="s">
        <v>1884</v>
      </c>
      <c r="Q1231" s="6">
        <v>43719</v>
      </c>
      <c r="R1231" s="46"/>
      <c r="S1231" s="46" t="s">
        <v>1380</v>
      </c>
      <c r="T1231" s="50" t="s">
        <v>2139</v>
      </c>
      <c r="U1231" s="21" t="s">
        <v>1560</v>
      </c>
      <c r="V1231" s="260" t="s">
        <v>1551</v>
      </c>
      <c r="W1231" s="261">
        <v>43721.586261574077</v>
      </c>
      <c r="X1231" s="38" t="s">
        <v>1555</v>
      </c>
    </row>
    <row r="1232" spans="1:24" x14ac:dyDescent="0.3">
      <c r="A1232" s="2">
        <v>27136</v>
      </c>
      <c r="B1232" s="3" t="s">
        <v>814</v>
      </c>
      <c r="C1232" s="5" t="s">
        <v>3</v>
      </c>
      <c r="D1232" s="25">
        <v>62</v>
      </c>
      <c r="E1232" s="26">
        <v>10</v>
      </c>
      <c r="F1232" s="16">
        <v>12</v>
      </c>
      <c r="G1232" s="22">
        <v>8334</v>
      </c>
      <c r="H1232" s="22">
        <v>100000</v>
      </c>
      <c r="I1232" s="6">
        <v>43593</v>
      </c>
      <c r="J1232" s="7">
        <v>164</v>
      </c>
      <c r="K1232" s="8">
        <v>2018</v>
      </c>
      <c r="L1232" s="6">
        <v>43683</v>
      </c>
      <c r="M1232" s="5"/>
      <c r="N1232" s="6">
        <v>43721</v>
      </c>
      <c r="O1232" s="3" t="s">
        <v>1602</v>
      </c>
      <c r="P1232" s="3" t="s">
        <v>1884</v>
      </c>
      <c r="Q1232" s="6">
        <v>43719</v>
      </c>
      <c r="R1232" s="46"/>
      <c r="S1232" s="46" t="s">
        <v>1380</v>
      </c>
      <c r="T1232" s="50" t="s">
        <v>2139</v>
      </c>
      <c r="U1232" s="21" t="s">
        <v>1560</v>
      </c>
      <c r="V1232" s="260" t="s">
        <v>1551</v>
      </c>
      <c r="W1232" s="261">
        <v>43721.586261574077</v>
      </c>
      <c r="X1232" s="38" t="s">
        <v>1555</v>
      </c>
    </row>
    <row r="1233" spans="1:24" x14ac:dyDescent="0.3">
      <c r="A1233" s="2">
        <v>64634</v>
      </c>
      <c r="B1233" s="3" t="s">
        <v>1433</v>
      </c>
      <c r="C1233" s="5" t="s">
        <v>3</v>
      </c>
      <c r="D1233" s="25">
        <v>83</v>
      </c>
      <c r="E1233" s="26">
        <v>10</v>
      </c>
      <c r="F1233" s="16">
        <v>12</v>
      </c>
      <c r="G1233" s="22">
        <v>13</v>
      </c>
      <c r="H1233" s="201">
        <v>150</v>
      </c>
      <c r="I1233" s="6">
        <v>43522</v>
      </c>
      <c r="J1233" s="7">
        <v>0</v>
      </c>
      <c r="K1233" s="8">
        <v>0</v>
      </c>
      <c r="L1233" s="6"/>
      <c r="M1233" s="5"/>
      <c r="N1233" s="6">
        <v>43726</v>
      </c>
      <c r="O1233" s="3" t="s">
        <v>1532</v>
      </c>
      <c r="P1233" s="3" t="s">
        <v>1842</v>
      </c>
      <c r="Q1233" s="6">
        <v>43651</v>
      </c>
      <c r="R1233" s="46">
        <v>35</v>
      </c>
      <c r="S1233" s="46" t="s">
        <v>1380</v>
      </c>
      <c r="T1233" s="50" t="s">
        <v>1895</v>
      </c>
      <c r="U1233" s="21" t="s">
        <v>2143</v>
      </c>
      <c r="V1233" s="260" t="s">
        <v>1551</v>
      </c>
      <c r="W1233" s="261">
        <v>43657.6483912037</v>
      </c>
      <c r="X1233" s="38" t="s">
        <v>1555</v>
      </c>
    </row>
    <row r="1234" spans="1:24" x14ac:dyDescent="0.3">
      <c r="A1234" s="2">
        <v>12820</v>
      </c>
      <c r="B1234" s="3" t="s">
        <v>1030</v>
      </c>
      <c r="C1234" s="5" t="s">
        <v>13</v>
      </c>
      <c r="D1234" s="25">
        <v>76</v>
      </c>
      <c r="E1234" s="26">
        <v>6</v>
      </c>
      <c r="F1234" s="16">
        <v>12</v>
      </c>
      <c r="G1234" s="22">
        <v>13</v>
      </c>
      <c r="H1234" s="22">
        <v>150</v>
      </c>
      <c r="I1234" s="6">
        <v>43607</v>
      </c>
      <c r="J1234" s="7">
        <v>190</v>
      </c>
      <c r="K1234" s="8">
        <v>2018</v>
      </c>
      <c r="L1234" s="6">
        <v>43726</v>
      </c>
      <c r="M1234" s="5"/>
      <c r="N1234" s="6">
        <v>43727</v>
      </c>
      <c r="O1234" s="3" t="s">
        <v>1637</v>
      </c>
      <c r="P1234" s="3" t="s">
        <v>2071</v>
      </c>
      <c r="Q1234" s="6">
        <v>43693</v>
      </c>
      <c r="R1234" s="46"/>
      <c r="S1234" s="46" t="s">
        <v>1380</v>
      </c>
      <c r="T1234" s="50" t="s">
        <v>2045</v>
      </c>
      <c r="U1234" s="21" t="s">
        <v>1560</v>
      </c>
      <c r="V1234" s="260" t="s">
        <v>1551</v>
      </c>
      <c r="W1234" s="261">
        <v>43727.543599537035</v>
      </c>
      <c r="X1234" s="38" t="s">
        <v>1555</v>
      </c>
    </row>
    <row r="1235" spans="1:24" x14ac:dyDescent="0.3">
      <c r="A1235" s="2">
        <v>64821</v>
      </c>
      <c r="B1235" s="3" t="s">
        <v>1034</v>
      </c>
      <c r="C1235" s="5" t="s">
        <v>15</v>
      </c>
      <c r="D1235" s="25">
        <v>76</v>
      </c>
      <c r="E1235" s="26">
        <v>9</v>
      </c>
      <c r="F1235" s="16">
        <v>12</v>
      </c>
      <c r="G1235" s="22">
        <v>4</v>
      </c>
      <c r="H1235" s="22">
        <v>40</v>
      </c>
      <c r="I1235" s="6">
        <v>43607</v>
      </c>
      <c r="J1235" s="7">
        <v>190</v>
      </c>
      <c r="K1235" s="8">
        <v>2018</v>
      </c>
      <c r="L1235" s="6">
        <v>43726</v>
      </c>
      <c r="M1235" s="5"/>
      <c r="N1235" s="6">
        <v>43727</v>
      </c>
      <c r="O1235" s="3" t="s">
        <v>1637</v>
      </c>
      <c r="P1235" s="3" t="s">
        <v>2071</v>
      </c>
      <c r="Q1235" s="6">
        <v>43693</v>
      </c>
      <c r="R1235" s="46"/>
      <c r="S1235" s="46" t="s">
        <v>1380</v>
      </c>
      <c r="T1235" s="50" t="s">
        <v>2045</v>
      </c>
      <c r="U1235" s="21" t="s">
        <v>1560</v>
      </c>
      <c r="V1235" s="260" t="s">
        <v>1551</v>
      </c>
      <c r="W1235" s="261">
        <v>43727.543599537035</v>
      </c>
      <c r="X1235" s="38" t="s">
        <v>1555</v>
      </c>
    </row>
    <row r="1236" spans="1:24" x14ac:dyDescent="0.3">
      <c r="A1236" s="2">
        <v>12847</v>
      </c>
      <c r="B1236" s="3" t="s">
        <v>207</v>
      </c>
      <c r="C1236" s="5" t="s">
        <v>3</v>
      </c>
      <c r="D1236" s="25">
        <v>76</v>
      </c>
      <c r="E1236" s="26">
        <v>11</v>
      </c>
      <c r="F1236" s="16">
        <v>12</v>
      </c>
      <c r="G1236" s="22">
        <v>250</v>
      </c>
      <c r="H1236" s="22">
        <v>3000</v>
      </c>
      <c r="I1236" s="6">
        <v>43607</v>
      </c>
      <c r="J1236" s="7">
        <v>190</v>
      </c>
      <c r="K1236" s="8">
        <v>2018</v>
      </c>
      <c r="L1236" s="6">
        <v>43726</v>
      </c>
      <c r="M1236" s="5"/>
      <c r="N1236" s="6">
        <v>43727</v>
      </c>
      <c r="O1236" s="3" t="s">
        <v>1637</v>
      </c>
      <c r="P1236" s="3" t="s">
        <v>2071</v>
      </c>
      <c r="Q1236" s="6">
        <v>43693</v>
      </c>
      <c r="R1236" s="46"/>
      <c r="S1236" s="46" t="s">
        <v>1380</v>
      </c>
      <c r="T1236" s="50" t="s">
        <v>2045</v>
      </c>
      <c r="U1236" s="21" t="s">
        <v>1560</v>
      </c>
      <c r="V1236" s="260" t="s">
        <v>1551</v>
      </c>
      <c r="W1236" s="261">
        <v>43727.543599537035</v>
      </c>
      <c r="X1236" s="38" t="s">
        <v>1555</v>
      </c>
    </row>
    <row r="1237" spans="1:24" x14ac:dyDescent="0.3">
      <c r="A1237" s="2">
        <v>135227</v>
      </c>
      <c r="B1237" s="3" t="s">
        <v>1041</v>
      </c>
      <c r="C1237" s="5" t="s">
        <v>15</v>
      </c>
      <c r="D1237" s="25">
        <v>76</v>
      </c>
      <c r="E1237" s="26">
        <v>10</v>
      </c>
      <c r="F1237" s="16">
        <v>12</v>
      </c>
      <c r="G1237" s="22">
        <v>50</v>
      </c>
      <c r="H1237" s="22">
        <v>600</v>
      </c>
      <c r="I1237" s="6">
        <v>43607</v>
      </c>
      <c r="J1237" s="7">
        <v>190</v>
      </c>
      <c r="K1237" s="8">
        <v>2018</v>
      </c>
      <c r="L1237" s="6">
        <v>43726</v>
      </c>
      <c r="M1237" s="5"/>
      <c r="N1237" s="6">
        <v>43727</v>
      </c>
      <c r="O1237" s="3" t="s">
        <v>1637</v>
      </c>
      <c r="P1237" s="3" t="s">
        <v>2071</v>
      </c>
      <c r="Q1237" s="6">
        <v>43693</v>
      </c>
      <c r="R1237" s="46"/>
      <c r="S1237" s="46" t="s">
        <v>1380</v>
      </c>
      <c r="T1237" s="50" t="s">
        <v>2045</v>
      </c>
      <c r="U1237" s="21" t="s">
        <v>1560</v>
      </c>
      <c r="V1237" s="260" t="s">
        <v>1551</v>
      </c>
      <c r="W1237" s="261">
        <v>43727.543599537035</v>
      </c>
      <c r="X1237" s="38" t="s">
        <v>1555</v>
      </c>
    </row>
    <row r="1238" spans="1:24" x14ac:dyDescent="0.3">
      <c r="A1238" s="2">
        <v>135226</v>
      </c>
      <c r="B1238" s="3" t="s">
        <v>1040</v>
      </c>
      <c r="C1238" s="5" t="s">
        <v>15</v>
      </c>
      <c r="D1238" s="25">
        <v>76</v>
      </c>
      <c r="E1238" s="26">
        <v>10</v>
      </c>
      <c r="F1238" s="16">
        <v>12</v>
      </c>
      <c r="G1238" s="22">
        <v>21</v>
      </c>
      <c r="H1238" s="22">
        <v>250</v>
      </c>
      <c r="I1238" s="6">
        <v>43607</v>
      </c>
      <c r="J1238" s="7">
        <v>190</v>
      </c>
      <c r="K1238" s="8">
        <v>2018</v>
      </c>
      <c r="L1238" s="6">
        <v>43726</v>
      </c>
      <c r="M1238" s="5"/>
      <c r="N1238" s="6">
        <v>43727</v>
      </c>
      <c r="O1238" s="3" t="s">
        <v>1637</v>
      </c>
      <c r="P1238" s="3" t="s">
        <v>2071</v>
      </c>
      <c r="Q1238" s="6">
        <v>43693</v>
      </c>
      <c r="R1238" s="46"/>
      <c r="S1238" s="46" t="s">
        <v>1380</v>
      </c>
      <c r="T1238" s="50" t="s">
        <v>2045</v>
      </c>
      <c r="U1238" s="21" t="s">
        <v>1560</v>
      </c>
      <c r="V1238" s="260" t="s">
        <v>1551</v>
      </c>
      <c r="W1238" s="261">
        <v>43727.543599537035</v>
      </c>
      <c r="X1238" s="38" t="s">
        <v>1555</v>
      </c>
    </row>
    <row r="1239" spans="1:24" x14ac:dyDescent="0.3">
      <c r="A1239" s="2">
        <v>135226</v>
      </c>
      <c r="B1239" s="3" t="s">
        <v>1040</v>
      </c>
      <c r="C1239" s="5" t="s">
        <v>15</v>
      </c>
      <c r="D1239" s="25">
        <v>76</v>
      </c>
      <c r="E1239" s="26">
        <v>10</v>
      </c>
      <c r="F1239" s="16">
        <v>12</v>
      </c>
      <c r="G1239" s="22">
        <v>21</v>
      </c>
      <c r="H1239" s="22">
        <v>250</v>
      </c>
      <c r="I1239" s="6">
        <v>43607</v>
      </c>
      <c r="J1239" s="7">
        <v>192</v>
      </c>
      <c r="K1239" s="8">
        <v>2019</v>
      </c>
      <c r="L1239" s="6">
        <v>44050</v>
      </c>
      <c r="M1239" s="5"/>
      <c r="N1239" s="6">
        <v>43727</v>
      </c>
      <c r="O1239" s="3" t="s">
        <v>1556</v>
      </c>
      <c r="P1239" s="3" t="s">
        <v>2071</v>
      </c>
      <c r="Q1239" s="6">
        <v>43693</v>
      </c>
      <c r="R1239" s="46"/>
      <c r="S1239" s="46" t="s">
        <v>1380</v>
      </c>
      <c r="T1239" s="50" t="s">
        <v>2045</v>
      </c>
      <c r="U1239" s="21" t="s">
        <v>1560</v>
      </c>
      <c r="V1239" s="260" t="s">
        <v>1551</v>
      </c>
      <c r="W1239" s="261">
        <v>43727.543599537035</v>
      </c>
      <c r="X1239" s="38" t="s">
        <v>1555</v>
      </c>
    </row>
    <row r="1240" spans="1:24" x14ac:dyDescent="0.3">
      <c r="A1240" s="2">
        <v>135225</v>
      </c>
      <c r="B1240" s="3" t="s">
        <v>1039</v>
      </c>
      <c r="C1240" s="5" t="s">
        <v>15</v>
      </c>
      <c r="D1240" s="25">
        <v>76</v>
      </c>
      <c r="E1240" s="26">
        <v>10</v>
      </c>
      <c r="F1240" s="16">
        <v>12</v>
      </c>
      <c r="G1240" s="22">
        <v>21</v>
      </c>
      <c r="H1240" s="22">
        <v>250</v>
      </c>
      <c r="I1240" s="6">
        <v>43607</v>
      </c>
      <c r="J1240" s="7">
        <v>190</v>
      </c>
      <c r="K1240" s="8">
        <v>2018</v>
      </c>
      <c r="L1240" s="6">
        <v>43726</v>
      </c>
      <c r="M1240" s="5"/>
      <c r="N1240" s="6">
        <v>43727</v>
      </c>
      <c r="O1240" s="3" t="s">
        <v>1637</v>
      </c>
      <c r="P1240" s="3" t="s">
        <v>2071</v>
      </c>
      <c r="Q1240" s="6">
        <v>43693</v>
      </c>
      <c r="R1240" s="46"/>
      <c r="S1240" s="46" t="s">
        <v>1380</v>
      </c>
      <c r="T1240" s="50" t="s">
        <v>2045</v>
      </c>
      <c r="U1240" s="21" t="s">
        <v>1560</v>
      </c>
      <c r="V1240" s="260" t="s">
        <v>1551</v>
      </c>
      <c r="W1240" s="261">
        <v>43727.543599537035</v>
      </c>
      <c r="X1240" s="38" t="s">
        <v>1555</v>
      </c>
    </row>
    <row r="1241" spans="1:24" x14ac:dyDescent="0.3">
      <c r="A1241" s="2">
        <v>77786</v>
      </c>
      <c r="B1241" s="3" t="s">
        <v>261</v>
      </c>
      <c r="C1241" s="5" t="s">
        <v>3</v>
      </c>
      <c r="D1241" s="25">
        <v>69</v>
      </c>
      <c r="E1241" s="26">
        <v>8</v>
      </c>
      <c r="F1241" s="16">
        <v>12</v>
      </c>
      <c r="G1241" s="22">
        <v>5</v>
      </c>
      <c r="H1241" s="22">
        <v>50</v>
      </c>
      <c r="I1241" s="6">
        <v>43641</v>
      </c>
      <c r="J1241" s="7"/>
      <c r="K1241" s="8"/>
      <c r="L1241" s="6"/>
      <c r="M1241" s="5"/>
      <c r="N1241" s="6">
        <v>43731</v>
      </c>
      <c r="O1241" s="3" t="s">
        <v>1326</v>
      </c>
      <c r="P1241" s="3" t="s">
        <v>2114</v>
      </c>
      <c r="Q1241" s="6">
        <v>43719</v>
      </c>
      <c r="R1241" s="46"/>
      <c r="S1241" s="46" t="s">
        <v>1380</v>
      </c>
      <c r="T1241" s="50" t="s">
        <v>2113</v>
      </c>
      <c r="U1241" s="21" t="s">
        <v>1380</v>
      </c>
      <c r="V1241" s="260" t="s">
        <v>1551</v>
      </c>
      <c r="W1241" s="261">
        <v>43656.427511574075</v>
      </c>
      <c r="X1241" s="38" t="s">
        <v>1555</v>
      </c>
    </row>
    <row r="1242" spans="1:24" x14ac:dyDescent="0.3">
      <c r="A1242" s="2">
        <v>77786</v>
      </c>
      <c r="B1242" s="3" t="s">
        <v>261</v>
      </c>
      <c r="C1242" s="5" t="s">
        <v>3</v>
      </c>
      <c r="D1242" s="25">
        <v>69</v>
      </c>
      <c r="E1242" s="26">
        <v>8</v>
      </c>
      <c r="F1242" s="16">
        <v>12</v>
      </c>
      <c r="G1242" s="22">
        <v>5</v>
      </c>
      <c r="H1242" s="22">
        <v>50</v>
      </c>
      <c r="I1242" s="6">
        <v>43641</v>
      </c>
      <c r="J1242" s="7"/>
      <c r="K1242" s="8"/>
      <c r="L1242" s="6"/>
      <c r="M1242" s="5"/>
      <c r="N1242" s="6">
        <v>43731</v>
      </c>
      <c r="O1242" s="3" t="s">
        <v>1326</v>
      </c>
      <c r="P1242" s="3" t="s">
        <v>2114</v>
      </c>
      <c r="Q1242" s="6">
        <v>43727</v>
      </c>
      <c r="R1242" s="46"/>
      <c r="S1242" s="46" t="s">
        <v>1380</v>
      </c>
      <c r="T1242" s="50" t="s">
        <v>2145</v>
      </c>
      <c r="U1242" s="21" t="s">
        <v>1380</v>
      </c>
      <c r="V1242" s="260" t="s">
        <v>1551</v>
      </c>
      <c r="W1242" s="261">
        <v>43731.532962962963</v>
      </c>
      <c r="X1242" s="38" t="s">
        <v>1555</v>
      </c>
    </row>
    <row r="1243" spans="1:24" x14ac:dyDescent="0.3">
      <c r="A1243" s="2">
        <v>57900</v>
      </c>
      <c r="B1243" s="3" t="s">
        <v>1082</v>
      </c>
      <c r="C1243" s="5" t="s">
        <v>15</v>
      </c>
      <c r="D1243" s="25">
        <v>76</v>
      </c>
      <c r="E1243" s="26">
        <v>8</v>
      </c>
      <c r="F1243" s="16">
        <v>12</v>
      </c>
      <c r="G1243" s="22">
        <v>2</v>
      </c>
      <c r="H1243" s="22">
        <v>20</v>
      </c>
      <c r="I1243" s="6">
        <v>43434</v>
      </c>
      <c r="J1243" s="7">
        <v>130</v>
      </c>
      <c r="K1243" s="8">
        <v>2019</v>
      </c>
      <c r="L1243" s="6">
        <v>43971</v>
      </c>
      <c r="M1243" s="5"/>
      <c r="N1243" s="6">
        <v>43731</v>
      </c>
      <c r="O1243" s="3" t="s">
        <v>1556</v>
      </c>
      <c r="P1243" s="3" t="s">
        <v>1557</v>
      </c>
      <c r="Q1243" s="6">
        <v>43634</v>
      </c>
      <c r="R1243" s="46">
        <v>23</v>
      </c>
      <c r="S1243" s="46" t="s">
        <v>1380</v>
      </c>
      <c r="T1243" s="50" t="s">
        <v>1932</v>
      </c>
      <c r="U1243" s="21" t="s">
        <v>1560</v>
      </c>
      <c r="V1243" s="260" t="s">
        <v>1551</v>
      </c>
      <c r="W1243" s="261">
        <v>43697.641388888886</v>
      </c>
      <c r="X1243" s="38" t="s">
        <v>1555</v>
      </c>
    </row>
    <row r="1244" spans="1:24" x14ac:dyDescent="0.3">
      <c r="A1244" s="2">
        <v>128288</v>
      </c>
      <c r="B1244" s="3" t="s">
        <v>1083</v>
      </c>
      <c r="C1244" s="5" t="s">
        <v>97</v>
      </c>
      <c r="D1244" s="25">
        <v>76</v>
      </c>
      <c r="E1244" s="26">
        <v>13</v>
      </c>
      <c r="F1244" s="16">
        <v>12</v>
      </c>
      <c r="G1244" s="22">
        <v>3</v>
      </c>
      <c r="H1244" s="22">
        <v>30</v>
      </c>
      <c r="I1244" s="6">
        <v>43434</v>
      </c>
      <c r="J1244" s="7">
        <v>130</v>
      </c>
      <c r="K1244" s="8">
        <v>2019</v>
      </c>
      <c r="L1244" s="6">
        <v>43971</v>
      </c>
      <c r="M1244" s="5"/>
      <c r="N1244" s="6">
        <v>43731</v>
      </c>
      <c r="O1244" s="3" t="s">
        <v>1556</v>
      </c>
      <c r="P1244" s="3" t="s">
        <v>1557</v>
      </c>
      <c r="Q1244" s="6">
        <v>43634</v>
      </c>
      <c r="R1244" s="46">
        <v>40</v>
      </c>
      <c r="S1244" s="46" t="s">
        <v>1380</v>
      </c>
      <c r="T1244" s="50" t="s">
        <v>1932</v>
      </c>
      <c r="U1244" s="21" t="s">
        <v>1560</v>
      </c>
      <c r="V1244" s="260" t="s">
        <v>1551</v>
      </c>
      <c r="W1244" s="261">
        <v>43697.641388888886</v>
      </c>
      <c r="X1244" s="38" t="s">
        <v>1555</v>
      </c>
    </row>
    <row r="1245" spans="1:24" x14ac:dyDescent="0.3">
      <c r="A1245" s="2">
        <v>109848</v>
      </c>
      <c r="B1245" s="3" t="s">
        <v>222</v>
      </c>
      <c r="C1245" s="5" t="s">
        <v>223</v>
      </c>
      <c r="D1245" s="25">
        <v>76</v>
      </c>
      <c r="E1245" s="26">
        <v>9</v>
      </c>
      <c r="F1245" s="16">
        <v>12</v>
      </c>
      <c r="G1245" s="22">
        <v>10</v>
      </c>
      <c r="H1245" s="22">
        <v>120</v>
      </c>
      <c r="I1245" s="6">
        <v>43434</v>
      </c>
      <c r="J1245" s="7">
        <v>130</v>
      </c>
      <c r="K1245" s="8">
        <v>2019</v>
      </c>
      <c r="L1245" s="6">
        <v>43971</v>
      </c>
      <c r="M1245" s="5"/>
      <c r="N1245" s="6">
        <v>43731</v>
      </c>
      <c r="O1245" s="3" t="s">
        <v>1556</v>
      </c>
      <c r="P1245" s="3" t="s">
        <v>1557</v>
      </c>
      <c r="Q1245" s="6">
        <v>43634</v>
      </c>
      <c r="R1245" s="46">
        <v>37</v>
      </c>
      <c r="S1245" s="46" t="s">
        <v>1380</v>
      </c>
      <c r="T1245" s="50" t="s">
        <v>1932</v>
      </c>
      <c r="U1245" s="21" t="s">
        <v>1560</v>
      </c>
      <c r="V1245" s="260" t="s">
        <v>1551</v>
      </c>
      <c r="W1245" s="261">
        <v>43697.641388888886</v>
      </c>
      <c r="X1245" s="38" t="s">
        <v>1555</v>
      </c>
    </row>
    <row r="1246" spans="1:24" x14ac:dyDescent="0.3">
      <c r="A1246" s="2">
        <v>54668</v>
      </c>
      <c r="B1246" s="3" t="s">
        <v>1479</v>
      </c>
      <c r="C1246" s="5" t="s">
        <v>15</v>
      </c>
      <c r="D1246" s="25">
        <v>76</v>
      </c>
      <c r="E1246" s="26">
        <v>9</v>
      </c>
      <c r="F1246" s="16">
        <v>12</v>
      </c>
      <c r="G1246" s="22">
        <v>14</v>
      </c>
      <c r="H1246" s="202">
        <v>160</v>
      </c>
      <c r="I1246" s="6">
        <v>43434</v>
      </c>
      <c r="J1246" s="7">
        <v>130</v>
      </c>
      <c r="K1246" s="8">
        <v>2019</v>
      </c>
      <c r="L1246" s="6">
        <v>43971</v>
      </c>
      <c r="M1246" s="5"/>
      <c r="N1246" s="6">
        <v>43732</v>
      </c>
      <c r="O1246" s="3" t="s">
        <v>1556</v>
      </c>
      <c r="P1246" s="3" t="s">
        <v>1557</v>
      </c>
      <c r="Q1246" s="6">
        <v>43634</v>
      </c>
      <c r="R1246" s="46">
        <v>20</v>
      </c>
      <c r="S1246" s="46" t="s">
        <v>1380</v>
      </c>
      <c r="T1246" s="50" t="s">
        <v>1932</v>
      </c>
      <c r="U1246" s="21" t="s">
        <v>1560</v>
      </c>
      <c r="V1246" s="260" t="s">
        <v>1551</v>
      </c>
      <c r="W1246" s="261">
        <v>43697.641388888886</v>
      </c>
      <c r="X1246" s="38" t="s">
        <v>1555</v>
      </c>
    </row>
    <row r="1247" spans="1:24" x14ac:dyDescent="0.3">
      <c r="A1247" s="2">
        <v>54668</v>
      </c>
      <c r="B1247" s="3" t="s">
        <v>1479</v>
      </c>
      <c r="C1247" s="5" t="s">
        <v>15</v>
      </c>
      <c r="D1247" s="25">
        <v>76</v>
      </c>
      <c r="E1247" s="26">
        <v>9</v>
      </c>
      <c r="F1247" s="16">
        <v>12</v>
      </c>
      <c r="G1247" s="22">
        <v>14</v>
      </c>
      <c r="H1247" s="202">
        <v>160</v>
      </c>
      <c r="I1247" s="6">
        <v>43434</v>
      </c>
      <c r="J1247" s="7">
        <v>130</v>
      </c>
      <c r="K1247" s="8">
        <v>2019</v>
      </c>
      <c r="L1247" s="6">
        <v>43971</v>
      </c>
      <c r="M1247" s="5"/>
      <c r="N1247" s="6">
        <v>43732</v>
      </c>
      <c r="O1247" s="3" t="s">
        <v>1556</v>
      </c>
      <c r="P1247" s="3" t="s">
        <v>1557</v>
      </c>
      <c r="Q1247" s="6">
        <v>43634</v>
      </c>
      <c r="R1247" s="46">
        <v>20</v>
      </c>
      <c r="S1247" s="46" t="s">
        <v>1380</v>
      </c>
      <c r="T1247" s="50" t="s">
        <v>1932</v>
      </c>
      <c r="U1247" s="21" t="s">
        <v>1560</v>
      </c>
      <c r="V1247" s="260" t="s">
        <v>1551</v>
      </c>
      <c r="W1247" s="261">
        <v>43732.316296296296</v>
      </c>
      <c r="X1247" s="38" t="s">
        <v>1555</v>
      </c>
    </row>
    <row r="1248" spans="1:24" x14ac:dyDescent="0.3">
      <c r="A1248" s="2">
        <v>93139</v>
      </c>
      <c r="B1248" s="3" t="s">
        <v>150</v>
      </c>
      <c r="C1248" s="5" t="s">
        <v>19</v>
      </c>
      <c r="D1248" s="25">
        <v>54</v>
      </c>
      <c r="E1248" s="26">
        <v>8</v>
      </c>
      <c r="F1248" s="16">
        <v>12</v>
      </c>
      <c r="G1248" s="22">
        <v>13</v>
      </c>
      <c r="H1248" s="202">
        <v>150</v>
      </c>
      <c r="I1248" s="6">
        <v>43434</v>
      </c>
      <c r="J1248" s="7">
        <v>130</v>
      </c>
      <c r="K1248" s="8">
        <v>2019</v>
      </c>
      <c r="L1248" s="6">
        <v>43971</v>
      </c>
      <c r="M1248" s="5"/>
      <c r="N1248" s="6">
        <v>43732</v>
      </c>
      <c r="O1248" s="3" t="s">
        <v>1556</v>
      </c>
      <c r="P1248" s="3" t="s">
        <v>1557</v>
      </c>
      <c r="Q1248" s="6">
        <v>43634</v>
      </c>
      <c r="R1248" s="46">
        <v>34</v>
      </c>
      <c r="S1248" s="46" t="s">
        <v>1380</v>
      </c>
      <c r="T1248" s="50" t="s">
        <v>1932</v>
      </c>
      <c r="U1248" s="21" t="s">
        <v>1560</v>
      </c>
      <c r="V1248" s="260" t="s">
        <v>1551</v>
      </c>
      <c r="W1248" s="261">
        <v>43697.641388888886</v>
      </c>
      <c r="X1248" s="38" t="s">
        <v>1555</v>
      </c>
    </row>
    <row r="1249" spans="1:24" x14ac:dyDescent="0.3">
      <c r="A1249" s="2">
        <v>136037</v>
      </c>
      <c r="B1249" s="3" t="s">
        <v>1084</v>
      </c>
      <c r="C1249" s="5" t="s">
        <v>97</v>
      </c>
      <c r="D1249" s="25">
        <v>76</v>
      </c>
      <c r="E1249" s="26">
        <v>3</v>
      </c>
      <c r="F1249" s="16">
        <v>12</v>
      </c>
      <c r="G1249" s="22">
        <v>9</v>
      </c>
      <c r="H1249" s="202">
        <v>100</v>
      </c>
      <c r="I1249" s="6">
        <v>43434</v>
      </c>
      <c r="J1249" s="7">
        <v>130</v>
      </c>
      <c r="K1249" s="8">
        <v>2019</v>
      </c>
      <c r="L1249" s="6">
        <v>43971</v>
      </c>
      <c r="M1249" s="5"/>
      <c r="N1249" s="6">
        <v>43732</v>
      </c>
      <c r="O1249" s="3" t="s">
        <v>1556</v>
      </c>
      <c r="P1249" s="3" t="s">
        <v>1557</v>
      </c>
      <c r="Q1249" s="6">
        <v>43634</v>
      </c>
      <c r="R1249" s="46">
        <v>41</v>
      </c>
      <c r="S1249" s="46" t="s">
        <v>1380</v>
      </c>
      <c r="T1249" s="50" t="s">
        <v>1932</v>
      </c>
      <c r="U1249" s="21" t="s">
        <v>1560</v>
      </c>
      <c r="V1249" s="260" t="s">
        <v>1551</v>
      </c>
      <c r="W1249" s="261">
        <v>43697.641388888886</v>
      </c>
      <c r="X1249" s="38" t="s">
        <v>1555</v>
      </c>
    </row>
    <row r="1250" spans="1:24" x14ac:dyDescent="0.3">
      <c r="A1250" s="2">
        <v>72052</v>
      </c>
      <c r="B1250" s="3" t="s">
        <v>1471</v>
      </c>
      <c r="C1250" s="5" t="s">
        <v>97</v>
      </c>
      <c r="D1250" s="25">
        <v>76</v>
      </c>
      <c r="E1250" s="26">
        <v>5</v>
      </c>
      <c r="F1250" s="16">
        <v>12</v>
      </c>
      <c r="G1250" s="22">
        <v>4</v>
      </c>
      <c r="H1250" s="22">
        <v>40</v>
      </c>
      <c r="I1250" s="6">
        <v>43434</v>
      </c>
      <c r="J1250" s="7">
        <v>130</v>
      </c>
      <c r="K1250" s="8">
        <v>2019</v>
      </c>
      <c r="L1250" s="6">
        <v>43971</v>
      </c>
      <c r="M1250" s="5"/>
      <c r="N1250" s="6">
        <v>43732</v>
      </c>
      <c r="O1250" s="3" t="s">
        <v>1556</v>
      </c>
      <c r="P1250" s="3" t="s">
        <v>1557</v>
      </c>
      <c r="Q1250" s="6">
        <v>43634</v>
      </c>
      <c r="R1250" s="46">
        <v>27</v>
      </c>
      <c r="S1250" s="46" t="s">
        <v>1380</v>
      </c>
      <c r="T1250" s="50" t="s">
        <v>1932</v>
      </c>
      <c r="U1250" s="21" t="s">
        <v>1560</v>
      </c>
      <c r="V1250" s="260" t="s">
        <v>1551</v>
      </c>
      <c r="W1250" s="261">
        <v>43697.641388888886</v>
      </c>
      <c r="X1250" s="38" t="s">
        <v>1555</v>
      </c>
    </row>
    <row r="1251" spans="1:24" x14ac:dyDescent="0.3">
      <c r="A1251" s="2">
        <v>13559</v>
      </c>
      <c r="B1251" s="3" t="s">
        <v>238</v>
      </c>
      <c r="C1251" s="5" t="s">
        <v>22</v>
      </c>
      <c r="D1251" s="25">
        <v>61</v>
      </c>
      <c r="E1251" s="26">
        <v>2</v>
      </c>
      <c r="F1251" s="16">
        <v>12</v>
      </c>
      <c r="G1251" s="22">
        <v>25</v>
      </c>
      <c r="H1251" s="22">
        <v>300</v>
      </c>
      <c r="I1251" s="6">
        <v>43641</v>
      </c>
      <c r="J1251" s="7">
        <v>204</v>
      </c>
      <c r="K1251" s="8">
        <v>2018</v>
      </c>
      <c r="L1251" s="6">
        <v>43746</v>
      </c>
      <c r="M1251" s="5"/>
      <c r="N1251" s="6">
        <v>43732</v>
      </c>
      <c r="O1251" s="3" t="s">
        <v>1326</v>
      </c>
      <c r="P1251" s="3" t="s">
        <v>1651</v>
      </c>
      <c r="Q1251" s="6">
        <v>43396</v>
      </c>
      <c r="R1251" s="46"/>
      <c r="S1251" s="46" t="s">
        <v>1380</v>
      </c>
      <c r="T1251" s="50" t="s">
        <v>1650</v>
      </c>
      <c r="U1251" s="21" t="s">
        <v>1380</v>
      </c>
      <c r="V1251" s="260" t="s">
        <v>1551</v>
      </c>
      <c r="W1251" s="261">
        <v>43713.674456018518</v>
      </c>
      <c r="X1251" s="38" t="s">
        <v>1555</v>
      </c>
    </row>
    <row r="1252" spans="1:24" x14ac:dyDescent="0.3">
      <c r="A1252" s="2">
        <v>136896</v>
      </c>
      <c r="B1252" s="3" t="s">
        <v>1830</v>
      </c>
      <c r="C1252" s="5" t="s">
        <v>17</v>
      </c>
      <c r="D1252" s="25">
        <v>55</v>
      </c>
      <c r="E1252" s="26">
        <v>66</v>
      </c>
      <c r="F1252" s="16">
        <v>12</v>
      </c>
      <c r="G1252" s="22">
        <v>84</v>
      </c>
      <c r="H1252" s="22">
        <v>1000</v>
      </c>
      <c r="I1252" s="6">
        <v>43591</v>
      </c>
      <c r="J1252" s="7"/>
      <c r="K1252" s="8"/>
      <c r="L1252" s="6"/>
      <c r="M1252" s="5"/>
      <c r="N1252" s="6">
        <v>43732</v>
      </c>
      <c r="O1252" s="3" t="s">
        <v>1345</v>
      </c>
      <c r="P1252" s="3" t="s">
        <v>1882</v>
      </c>
      <c r="Q1252" s="6">
        <v>43712</v>
      </c>
      <c r="R1252" s="46"/>
      <c r="S1252" s="46" t="s">
        <v>1380</v>
      </c>
      <c r="T1252" s="50" t="s">
        <v>1856</v>
      </c>
      <c r="U1252" s="21"/>
      <c r="V1252" s="260" t="s">
        <v>1551</v>
      </c>
      <c r="W1252" s="261">
        <v>43622.487500000003</v>
      </c>
      <c r="X1252" s="38" t="s">
        <v>1555</v>
      </c>
    </row>
    <row r="1253" spans="1:24" x14ac:dyDescent="0.3">
      <c r="A1253" s="2">
        <v>136895</v>
      </c>
      <c r="B1253" s="3" t="s">
        <v>1829</v>
      </c>
      <c r="C1253" s="5" t="s">
        <v>17</v>
      </c>
      <c r="D1253" s="25">
        <v>55</v>
      </c>
      <c r="E1253" s="26">
        <v>66</v>
      </c>
      <c r="F1253" s="16">
        <v>12</v>
      </c>
      <c r="G1253" s="22">
        <v>42</v>
      </c>
      <c r="H1253" s="22">
        <v>500</v>
      </c>
      <c r="I1253" s="6">
        <v>43591</v>
      </c>
      <c r="J1253" s="7"/>
      <c r="K1253" s="8"/>
      <c r="L1253" s="6"/>
      <c r="M1253" s="5"/>
      <c r="N1253" s="6">
        <v>43733</v>
      </c>
      <c r="O1253" s="3" t="s">
        <v>1345</v>
      </c>
      <c r="P1253" s="3" t="s">
        <v>1882</v>
      </c>
      <c r="Q1253" s="6">
        <v>43712</v>
      </c>
      <c r="R1253" s="46">
        <v>3</v>
      </c>
      <c r="S1253" s="46" t="s">
        <v>1380</v>
      </c>
      <c r="T1253" s="50" t="s">
        <v>2112</v>
      </c>
      <c r="U1253" s="21"/>
      <c r="V1253" s="260" t="s">
        <v>1551</v>
      </c>
      <c r="W1253" s="261">
        <v>43712.682974537034</v>
      </c>
      <c r="X1253" s="38" t="s">
        <v>1555</v>
      </c>
    </row>
    <row r="1254" spans="1:24" x14ac:dyDescent="0.3">
      <c r="A1254" s="2">
        <v>136895</v>
      </c>
      <c r="B1254" s="3" t="s">
        <v>1829</v>
      </c>
      <c r="C1254" s="5" t="s">
        <v>17</v>
      </c>
      <c r="D1254" s="25">
        <v>55</v>
      </c>
      <c r="E1254" s="26">
        <v>66</v>
      </c>
      <c r="F1254" s="16">
        <v>12</v>
      </c>
      <c r="G1254" s="22">
        <v>42</v>
      </c>
      <c r="H1254" s="22">
        <v>500</v>
      </c>
      <c r="I1254" s="6">
        <v>43591</v>
      </c>
      <c r="J1254" s="7"/>
      <c r="K1254" s="8"/>
      <c r="L1254" s="6"/>
      <c r="M1254" s="5"/>
      <c r="N1254" s="6">
        <v>43733</v>
      </c>
      <c r="O1254" s="3" t="s">
        <v>1345</v>
      </c>
      <c r="P1254" s="3" t="s">
        <v>1882</v>
      </c>
      <c r="Q1254" s="6">
        <v>43734</v>
      </c>
      <c r="R1254" s="46">
        <v>3</v>
      </c>
      <c r="S1254" s="46" t="s">
        <v>1380</v>
      </c>
      <c r="T1254" s="50" t="s">
        <v>1832</v>
      </c>
      <c r="U1254" s="21"/>
      <c r="V1254" s="260" t="s">
        <v>1551</v>
      </c>
      <c r="W1254" s="261">
        <v>43733.421817129631</v>
      </c>
      <c r="X1254" s="38" t="s">
        <v>1555</v>
      </c>
    </row>
    <row r="1255" spans="1:24" x14ac:dyDescent="0.3">
      <c r="A1255" s="2">
        <v>32534</v>
      </c>
      <c r="B1255" s="3" t="s">
        <v>30</v>
      </c>
      <c r="C1255" s="5" t="s">
        <v>3</v>
      </c>
      <c r="D1255" s="25">
        <v>51</v>
      </c>
      <c r="E1255" s="26">
        <v>7</v>
      </c>
      <c r="F1255" s="16">
        <v>12</v>
      </c>
      <c r="G1255" s="22">
        <v>67</v>
      </c>
      <c r="H1255" s="22">
        <v>800</v>
      </c>
      <c r="I1255" s="6">
        <v>43609</v>
      </c>
      <c r="J1255" s="7">
        <v>198</v>
      </c>
      <c r="K1255" s="8">
        <v>2018</v>
      </c>
      <c r="L1255" s="6">
        <v>43733</v>
      </c>
      <c r="M1255" s="5"/>
      <c r="N1255" s="6">
        <v>43733</v>
      </c>
      <c r="O1255" s="3" t="s">
        <v>1645</v>
      </c>
      <c r="P1255" s="3" t="s">
        <v>2155</v>
      </c>
      <c r="Q1255" s="6">
        <v>43732</v>
      </c>
      <c r="R1255" s="46">
        <v>2</v>
      </c>
      <c r="S1255" s="46" t="s">
        <v>1953</v>
      </c>
      <c r="T1255" s="50" t="s">
        <v>1932</v>
      </c>
      <c r="U1255" s="21" t="s">
        <v>1560</v>
      </c>
      <c r="V1255" s="260" t="s">
        <v>1551</v>
      </c>
      <c r="W1255" s="261">
        <v>43683.633275462962</v>
      </c>
      <c r="X1255" s="38" t="s">
        <v>1555</v>
      </c>
    </row>
    <row r="1256" spans="1:24" x14ac:dyDescent="0.3">
      <c r="A1256" s="2">
        <v>34801</v>
      </c>
      <c r="B1256" s="3" t="s">
        <v>28</v>
      </c>
      <c r="C1256" s="5" t="s">
        <v>3</v>
      </c>
      <c r="D1256" s="25">
        <v>51</v>
      </c>
      <c r="E1256" s="26">
        <v>7</v>
      </c>
      <c r="F1256" s="16">
        <v>12</v>
      </c>
      <c r="G1256" s="22">
        <v>417</v>
      </c>
      <c r="H1256" s="22">
        <v>5000</v>
      </c>
      <c r="I1256" s="6">
        <v>43609</v>
      </c>
      <c r="J1256" s="7">
        <v>198</v>
      </c>
      <c r="K1256" s="8">
        <v>2018</v>
      </c>
      <c r="L1256" s="6">
        <v>43733</v>
      </c>
      <c r="M1256" s="5"/>
      <c r="N1256" s="6">
        <v>43733</v>
      </c>
      <c r="O1256" s="3" t="s">
        <v>1645</v>
      </c>
      <c r="P1256" s="3" t="s">
        <v>2155</v>
      </c>
      <c r="Q1256" s="6">
        <v>43732</v>
      </c>
      <c r="R1256" s="46">
        <v>4</v>
      </c>
      <c r="S1256" s="46" t="s">
        <v>1953</v>
      </c>
      <c r="T1256" s="50" t="s">
        <v>1932</v>
      </c>
      <c r="U1256" s="21" t="s">
        <v>1560</v>
      </c>
      <c r="V1256" s="260" t="s">
        <v>1551</v>
      </c>
      <c r="W1256" s="261">
        <v>43733.688854166663</v>
      </c>
      <c r="X1256" s="38" t="s">
        <v>1555</v>
      </c>
    </row>
    <row r="1257" spans="1:24" x14ac:dyDescent="0.3">
      <c r="A1257" s="2">
        <v>24371</v>
      </c>
      <c r="B1257" s="3" t="s">
        <v>29</v>
      </c>
      <c r="C1257" s="5" t="s">
        <v>3</v>
      </c>
      <c r="D1257" s="25">
        <v>51</v>
      </c>
      <c r="E1257" s="26">
        <v>7</v>
      </c>
      <c r="F1257" s="16">
        <v>12</v>
      </c>
      <c r="G1257" s="22">
        <v>4167</v>
      </c>
      <c r="H1257" s="22">
        <v>50000</v>
      </c>
      <c r="I1257" s="6">
        <v>43609</v>
      </c>
      <c r="J1257" s="7">
        <v>198</v>
      </c>
      <c r="K1257" s="8">
        <v>2018</v>
      </c>
      <c r="L1257" s="6">
        <v>43733</v>
      </c>
      <c r="M1257" s="5"/>
      <c r="N1257" s="6">
        <v>43733</v>
      </c>
      <c r="O1257" s="3" t="s">
        <v>1645</v>
      </c>
      <c r="P1257" s="3" t="s">
        <v>2155</v>
      </c>
      <c r="Q1257" s="6">
        <v>43732</v>
      </c>
      <c r="R1257" s="46">
        <v>1</v>
      </c>
      <c r="S1257" s="46" t="s">
        <v>1953</v>
      </c>
      <c r="T1257" s="50" t="s">
        <v>1932</v>
      </c>
      <c r="U1257" s="21" t="s">
        <v>1560</v>
      </c>
      <c r="V1257" s="260" t="s">
        <v>1551</v>
      </c>
      <c r="W1257" s="261">
        <v>43733.689375000002</v>
      </c>
      <c r="X1257" s="38" t="s">
        <v>1555</v>
      </c>
    </row>
    <row r="1258" spans="1:24" x14ac:dyDescent="0.3">
      <c r="A1258" s="2">
        <v>64605</v>
      </c>
      <c r="B1258" s="3" t="s">
        <v>25</v>
      </c>
      <c r="C1258" s="5" t="s">
        <v>22</v>
      </c>
      <c r="D1258" s="25">
        <v>69</v>
      </c>
      <c r="E1258" s="26">
        <v>8</v>
      </c>
      <c r="F1258" s="16">
        <v>12</v>
      </c>
      <c r="G1258" s="22">
        <v>13</v>
      </c>
      <c r="H1258" s="22">
        <v>150</v>
      </c>
      <c r="I1258" s="6">
        <v>43641</v>
      </c>
      <c r="J1258" s="7">
        <v>204</v>
      </c>
      <c r="K1258" s="8">
        <v>2018</v>
      </c>
      <c r="L1258" s="6">
        <v>43746</v>
      </c>
      <c r="M1258" s="5"/>
      <c r="N1258" s="6">
        <v>43735</v>
      </c>
      <c r="O1258" s="3" t="s">
        <v>1326</v>
      </c>
      <c r="P1258" s="3" t="s">
        <v>2114</v>
      </c>
      <c r="Q1258" s="6">
        <v>43727</v>
      </c>
      <c r="R1258" s="46">
        <v>15</v>
      </c>
      <c r="S1258" s="46" t="s">
        <v>1380</v>
      </c>
      <c r="T1258" s="50" t="s">
        <v>2145</v>
      </c>
      <c r="U1258" s="21" t="s">
        <v>1380</v>
      </c>
      <c r="V1258" s="260" t="s">
        <v>1551</v>
      </c>
      <c r="W1258" s="261">
        <v>43732.471307870372</v>
      </c>
      <c r="X1258" s="38" t="s">
        <v>1555</v>
      </c>
    </row>
    <row r="1259" spans="1:24" x14ac:dyDescent="0.3">
      <c r="A1259" s="2">
        <v>136941</v>
      </c>
      <c r="B1259" s="3" t="s">
        <v>2088</v>
      </c>
      <c r="C1259" s="5" t="s">
        <v>32</v>
      </c>
      <c r="D1259" s="25">
        <v>57</v>
      </c>
      <c r="E1259" s="26">
        <v>2</v>
      </c>
      <c r="F1259" s="16">
        <v>12</v>
      </c>
      <c r="G1259" s="22">
        <v>184</v>
      </c>
      <c r="H1259" s="22">
        <v>2200</v>
      </c>
      <c r="I1259" s="6">
        <v>43454</v>
      </c>
      <c r="J1259" s="7">
        <v>175</v>
      </c>
      <c r="K1259" s="8">
        <v>2019</v>
      </c>
      <c r="L1259" s="6">
        <v>44035</v>
      </c>
      <c r="M1259" s="5"/>
      <c r="N1259" s="6">
        <v>43735</v>
      </c>
      <c r="O1259" s="3" t="s">
        <v>1869</v>
      </c>
      <c r="P1259" s="3" t="s">
        <v>1851</v>
      </c>
      <c r="Q1259" s="6">
        <v>43672</v>
      </c>
      <c r="R1259" s="46"/>
      <c r="S1259" s="46" t="s">
        <v>1380</v>
      </c>
      <c r="T1259" s="50" t="s">
        <v>2045</v>
      </c>
      <c r="U1259" s="21"/>
      <c r="V1259" s="260" t="s">
        <v>1551</v>
      </c>
      <c r="W1259" s="261">
        <v>43699.500694444447</v>
      </c>
      <c r="X1259" s="38" t="s">
        <v>1555</v>
      </c>
    </row>
    <row r="1260" spans="1:24" x14ac:dyDescent="0.3">
      <c r="A1260" s="2">
        <v>134373</v>
      </c>
      <c r="B1260" s="3" t="s">
        <v>747</v>
      </c>
      <c r="C1260" s="5" t="s">
        <v>17</v>
      </c>
      <c r="D1260" s="25">
        <v>55</v>
      </c>
      <c r="E1260" s="26">
        <v>66</v>
      </c>
      <c r="F1260" s="16">
        <v>12</v>
      </c>
      <c r="G1260" s="22">
        <v>4250</v>
      </c>
      <c r="H1260" s="22">
        <v>51000</v>
      </c>
      <c r="I1260" s="6">
        <v>43263</v>
      </c>
      <c r="J1260" s="7">
        <v>171</v>
      </c>
      <c r="K1260" s="8">
        <v>2018</v>
      </c>
      <c r="L1260" s="6">
        <v>43692</v>
      </c>
      <c r="M1260" s="5"/>
      <c r="N1260" s="6">
        <v>43738</v>
      </c>
      <c r="O1260" s="3" t="s">
        <v>1611</v>
      </c>
      <c r="P1260" s="3" t="s">
        <v>1882</v>
      </c>
      <c r="Q1260" s="6">
        <v>43734</v>
      </c>
      <c r="R1260" s="46"/>
      <c r="S1260" s="46" t="s">
        <v>1380</v>
      </c>
      <c r="T1260" s="50" t="s">
        <v>1832</v>
      </c>
      <c r="U1260" s="21" t="s">
        <v>1825</v>
      </c>
      <c r="V1260" s="260" t="s">
        <v>1551</v>
      </c>
      <c r="W1260" s="261">
        <v>43693.329861111109</v>
      </c>
      <c r="X1260" s="38" t="s">
        <v>1555</v>
      </c>
    </row>
    <row r="1261" spans="1:24" x14ac:dyDescent="0.3">
      <c r="A1261" s="2">
        <v>134373</v>
      </c>
      <c r="B1261" s="3" t="s">
        <v>747</v>
      </c>
      <c r="C1261" s="5" t="s">
        <v>17</v>
      </c>
      <c r="D1261" s="25">
        <v>55</v>
      </c>
      <c r="E1261" s="26">
        <v>66</v>
      </c>
      <c r="F1261" s="16">
        <v>12</v>
      </c>
      <c r="G1261" s="22">
        <v>4250</v>
      </c>
      <c r="H1261" s="22">
        <v>51000</v>
      </c>
      <c r="I1261" s="6">
        <v>43263</v>
      </c>
      <c r="J1261" s="7">
        <v>171</v>
      </c>
      <c r="K1261" s="8">
        <v>2018</v>
      </c>
      <c r="L1261" s="6">
        <v>43692</v>
      </c>
      <c r="M1261" s="5"/>
      <c r="N1261" s="6">
        <v>43738</v>
      </c>
      <c r="O1261" s="3" t="s">
        <v>1611</v>
      </c>
      <c r="P1261" s="3" t="s">
        <v>1882</v>
      </c>
      <c r="Q1261" s="6">
        <v>43734</v>
      </c>
      <c r="R1261" s="46"/>
      <c r="S1261" s="46" t="s">
        <v>1380</v>
      </c>
      <c r="T1261" s="50" t="s">
        <v>2160</v>
      </c>
      <c r="U1261" s="21" t="s">
        <v>1825</v>
      </c>
      <c r="V1261" s="260" t="s">
        <v>1551</v>
      </c>
      <c r="W1261" s="261">
        <v>43738.347314814811</v>
      </c>
      <c r="X1261" s="38" t="s">
        <v>1555</v>
      </c>
    </row>
    <row r="1262" spans="1:24" x14ac:dyDescent="0.3">
      <c r="A1262" s="2">
        <v>134548</v>
      </c>
      <c r="B1262" s="3" t="s">
        <v>898</v>
      </c>
      <c r="C1262" s="5" t="s">
        <v>1418</v>
      </c>
      <c r="D1262" s="25">
        <v>51</v>
      </c>
      <c r="E1262" s="26">
        <v>19</v>
      </c>
      <c r="F1262" s="16">
        <v>12</v>
      </c>
      <c r="G1262" s="22">
        <v>109</v>
      </c>
      <c r="H1262" s="22">
        <v>1300</v>
      </c>
      <c r="I1262" s="6">
        <v>43607</v>
      </c>
      <c r="J1262" s="7">
        <v>195</v>
      </c>
      <c r="K1262" s="8">
        <v>2018</v>
      </c>
      <c r="L1262" s="6">
        <v>43727</v>
      </c>
      <c r="M1262" s="5"/>
      <c r="N1262" s="6">
        <v>43738</v>
      </c>
      <c r="O1262" s="3" t="s">
        <v>1358</v>
      </c>
      <c r="P1262" s="3" t="s">
        <v>1991</v>
      </c>
      <c r="Q1262" s="6">
        <v>43700</v>
      </c>
      <c r="R1262" s="46"/>
      <c r="S1262" s="46" t="s">
        <v>1380</v>
      </c>
      <c r="T1262" s="50" t="s">
        <v>2045</v>
      </c>
      <c r="U1262" s="21" t="s">
        <v>1380</v>
      </c>
      <c r="V1262" s="260" t="s">
        <v>2063</v>
      </c>
      <c r="W1262" s="261">
        <v>43728.570983796293</v>
      </c>
      <c r="X1262" s="38" t="s">
        <v>1555</v>
      </c>
    </row>
    <row r="1263" spans="1:24" x14ac:dyDescent="0.3">
      <c r="A1263" s="2">
        <v>134542</v>
      </c>
      <c r="B1263" s="3" t="s">
        <v>895</v>
      </c>
      <c r="C1263" s="5" t="s">
        <v>1418</v>
      </c>
      <c r="D1263" s="25">
        <v>51</v>
      </c>
      <c r="E1263" s="26">
        <v>21</v>
      </c>
      <c r="F1263" s="16">
        <v>12</v>
      </c>
      <c r="G1263" s="22">
        <v>125</v>
      </c>
      <c r="H1263" s="22">
        <v>1500</v>
      </c>
      <c r="I1263" s="6">
        <v>43607</v>
      </c>
      <c r="J1263" s="7">
        <v>195</v>
      </c>
      <c r="K1263" s="8">
        <v>2018</v>
      </c>
      <c r="L1263" s="6">
        <v>43727</v>
      </c>
      <c r="M1263" s="5"/>
      <c r="N1263" s="6">
        <v>43738</v>
      </c>
      <c r="O1263" s="3" t="s">
        <v>1358</v>
      </c>
      <c r="P1263" s="3" t="s">
        <v>1991</v>
      </c>
      <c r="Q1263" s="6">
        <v>43700</v>
      </c>
      <c r="R1263" s="46"/>
      <c r="S1263" s="46" t="s">
        <v>1380</v>
      </c>
      <c r="T1263" s="50" t="s">
        <v>2045</v>
      </c>
      <c r="U1263" s="21" t="s">
        <v>1380</v>
      </c>
      <c r="V1263" s="260" t="s">
        <v>2063</v>
      </c>
      <c r="W1263" s="261">
        <v>43728.570983796293</v>
      </c>
      <c r="X1263" s="38" t="s">
        <v>1555</v>
      </c>
    </row>
    <row r="1264" spans="1:24" x14ac:dyDescent="0.3">
      <c r="A1264" s="2">
        <v>26506</v>
      </c>
      <c r="B1264" s="3" t="s">
        <v>718</v>
      </c>
      <c r="C1264" s="5" t="s">
        <v>3</v>
      </c>
      <c r="D1264" s="25">
        <v>78</v>
      </c>
      <c r="E1264" s="26">
        <v>6</v>
      </c>
      <c r="F1264" s="16">
        <v>12</v>
      </c>
      <c r="G1264" s="22">
        <v>125</v>
      </c>
      <c r="H1264" s="22">
        <v>1500</v>
      </c>
      <c r="I1264" s="6">
        <v>43663</v>
      </c>
      <c r="J1264" s="7">
        <v>234</v>
      </c>
      <c r="K1264" s="8">
        <v>2018</v>
      </c>
      <c r="L1264" s="6">
        <v>43798</v>
      </c>
      <c r="M1264" s="5"/>
      <c r="N1264" s="6">
        <v>43739</v>
      </c>
      <c r="O1264" s="3" t="s">
        <v>1668</v>
      </c>
      <c r="P1264" s="3" t="s">
        <v>2162</v>
      </c>
      <c r="Q1264" s="6" t="s">
        <v>1380</v>
      </c>
      <c r="R1264" s="46"/>
      <c r="S1264" s="46" t="s">
        <v>1380</v>
      </c>
      <c r="T1264" s="50" t="s">
        <v>1380</v>
      </c>
      <c r="U1264" s="21" t="s">
        <v>1560</v>
      </c>
      <c r="V1264" s="260" t="s">
        <v>1551</v>
      </c>
      <c r="W1264" s="261">
        <v>43720.483483796299</v>
      </c>
      <c r="X1264" s="38" t="s">
        <v>1555</v>
      </c>
    </row>
    <row r="1265" spans="1:24" x14ac:dyDescent="0.3">
      <c r="A1265" s="2">
        <v>26506</v>
      </c>
      <c r="B1265" s="3" t="s">
        <v>718</v>
      </c>
      <c r="C1265" s="5" t="s">
        <v>3</v>
      </c>
      <c r="D1265" s="25">
        <v>78</v>
      </c>
      <c r="E1265" s="26">
        <v>6</v>
      </c>
      <c r="F1265" s="16">
        <v>12</v>
      </c>
      <c r="G1265" s="22">
        <v>125</v>
      </c>
      <c r="H1265" s="22">
        <v>1500</v>
      </c>
      <c r="I1265" s="6">
        <v>43663</v>
      </c>
      <c r="J1265" s="7">
        <v>234</v>
      </c>
      <c r="K1265" s="8">
        <v>2018</v>
      </c>
      <c r="L1265" s="6">
        <v>43798</v>
      </c>
      <c r="M1265" s="5"/>
      <c r="N1265" s="6">
        <v>43739</v>
      </c>
      <c r="O1265" s="3" t="s">
        <v>1668</v>
      </c>
      <c r="P1265" s="3" t="s">
        <v>2162</v>
      </c>
      <c r="Q1265" s="6">
        <v>43739</v>
      </c>
      <c r="R1265" s="46"/>
      <c r="S1265" s="46" t="s">
        <v>1380</v>
      </c>
      <c r="T1265" s="50" t="s">
        <v>2163</v>
      </c>
      <c r="U1265" s="21" t="s">
        <v>1560</v>
      </c>
      <c r="V1265" s="260" t="s">
        <v>1551</v>
      </c>
      <c r="W1265" s="261">
        <v>43739.65048611111</v>
      </c>
      <c r="X1265" s="38" t="s">
        <v>1555</v>
      </c>
    </row>
    <row r="1266" spans="1:24" x14ac:dyDescent="0.3">
      <c r="A1266" s="2">
        <v>26504</v>
      </c>
      <c r="B1266" s="3" t="s">
        <v>138</v>
      </c>
      <c r="C1266" s="5" t="s">
        <v>3</v>
      </c>
      <c r="D1266" s="25">
        <v>78</v>
      </c>
      <c r="E1266" s="26">
        <v>6</v>
      </c>
      <c r="F1266" s="16">
        <v>12</v>
      </c>
      <c r="G1266" s="22">
        <v>125</v>
      </c>
      <c r="H1266" s="22">
        <v>1500</v>
      </c>
      <c r="I1266" s="6">
        <v>43663</v>
      </c>
      <c r="J1266" s="7">
        <v>234</v>
      </c>
      <c r="K1266" s="8">
        <v>2018</v>
      </c>
      <c r="L1266" s="6">
        <v>43798</v>
      </c>
      <c r="M1266" s="5"/>
      <c r="N1266" s="6">
        <v>43739</v>
      </c>
      <c r="O1266" s="3" t="s">
        <v>1668</v>
      </c>
      <c r="P1266" s="3" t="s">
        <v>2162</v>
      </c>
      <c r="Q1266" s="6">
        <v>43739</v>
      </c>
      <c r="R1266" s="46"/>
      <c r="S1266" s="46" t="s">
        <v>1380</v>
      </c>
      <c r="T1266" s="50" t="s">
        <v>2163</v>
      </c>
      <c r="U1266" s="21" t="s">
        <v>1560</v>
      </c>
      <c r="V1266" s="260" t="s">
        <v>1551</v>
      </c>
      <c r="W1266" s="261">
        <v>43720.483483796299</v>
      </c>
      <c r="X1266" s="38" t="s">
        <v>1555</v>
      </c>
    </row>
    <row r="1267" spans="1:24" x14ac:dyDescent="0.3">
      <c r="A1267" s="2">
        <v>14001</v>
      </c>
      <c r="B1267" s="3" t="s">
        <v>179</v>
      </c>
      <c r="C1267" s="5" t="s">
        <v>15</v>
      </c>
      <c r="D1267" s="25">
        <v>51</v>
      </c>
      <c r="E1267" s="26">
        <v>3</v>
      </c>
      <c r="F1267" s="16">
        <v>12</v>
      </c>
      <c r="G1267" s="22">
        <v>18</v>
      </c>
      <c r="H1267" s="210">
        <v>210</v>
      </c>
      <c r="I1267" s="6">
        <v>43322</v>
      </c>
      <c r="J1267" s="7">
        <v>47</v>
      </c>
      <c r="K1267" s="8">
        <v>2019</v>
      </c>
      <c r="L1267" s="6">
        <v>43878</v>
      </c>
      <c r="M1267" s="5"/>
      <c r="N1267" s="6">
        <v>43745</v>
      </c>
      <c r="O1267" s="3" t="s">
        <v>1548</v>
      </c>
      <c r="P1267" s="3" t="s">
        <v>1526</v>
      </c>
      <c r="Q1267" s="6">
        <v>43657</v>
      </c>
      <c r="R1267" s="46"/>
      <c r="S1267" s="46" t="s">
        <v>1380</v>
      </c>
      <c r="T1267" s="50" t="s">
        <v>1573</v>
      </c>
      <c r="U1267" s="21" t="s">
        <v>1560</v>
      </c>
      <c r="V1267" s="260" t="s">
        <v>1551</v>
      </c>
      <c r="W1267" s="261">
        <v>43683.654456018521</v>
      </c>
      <c r="X1267" s="38" t="s">
        <v>1555</v>
      </c>
    </row>
    <row r="1268" spans="1:24" x14ac:dyDescent="0.3">
      <c r="A1268" s="2">
        <v>14001</v>
      </c>
      <c r="B1268" s="3" t="s">
        <v>179</v>
      </c>
      <c r="C1268" s="5" t="s">
        <v>15</v>
      </c>
      <c r="D1268" s="25">
        <v>51</v>
      </c>
      <c r="E1268" s="26">
        <v>3</v>
      </c>
      <c r="F1268" s="16">
        <v>12</v>
      </c>
      <c r="G1268" s="22">
        <v>18</v>
      </c>
      <c r="H1268" s="210">
        <v>210</v>
      </c>
      <c r="I1268" s="6">
        <v>43322</v>
      </c>
      <c r="J1268" s="7">
        <v>47</v>
      </c>
      <c r="K1268" s="8">
        <v>2019</v>
      </c>
      <c r="L1268" s="6">
        <v>43878</v>
      </c>
      <c r="M1268" s="5"/>
      <c r="N1268" s="6">
        <v>43745</v>
      </c>
      <c r="O1268" s="3" t="s">
        <v>1548</v>
      </c>
      <c r="P1268" s="3" t="s">
        <v>1526</v>
      </c>
      <c r="Q1268" s="6">
        <v>43657</v>
      </c>
      <c r="R1268" s="46"/>
      <c r="S1268" s="46" t="s">
        <v>1380</v>
      </c>
      <c r="T1268" s="50" t="s">
        <v>1573</v>
      </c>
      <c r="U1268" s="21" t="s">
        <v>1560</v>
      </c>
      <c r="V1268" s="260" t="s">
        <v>1551</v>
      </c>
      <c r="W1268" s="261">
        <v>43745.44635416667</v>
      </c>
      <c r="X1268" s="38" t="s">
        <v>1555</v>
      </c>
    </row>
    <row r="1269" spans="1:24" x14ac:dyDescent="0.3">
      <c r="A1269" s="2">
        <v>64627</v>
      </c>
      <c r="B1269" s="3" t="s">
        <v>145</v>
      </c>
      <c r="C1269" s="5" t="s">
        <v>22</v>
      </c>
      <c r="D1269" s="25">
        <v>69</v>
      </c>
      <c r="E1269" s="26">
        <v>8</v>
      </c>
      <c r="F1269" s="16">
        <v>12</v>
      </c>
      <c r="G1269" s="22">
        <v>50</v>
      </c>
      <c r="H1269" s="22">
        <v>600</v>
      </c>
      <c r="I1269" s="6">
        <v>43641</v>
      </c>
      <c r="J1269" s="7">
        <v>204</v>
      </c>
      <c r="K1269" s="8">
        <v>2018</v>
      </c>
      <c r="L1269" s="6">
        <v>43746</v>
      </c>
      <c r="M1269" s="5"/>
      <c r="N1269" s="6">
        <v>43749</v>
      </c>
      <c r="O1269" s="3" t="s">
        <v>1326</v>
      </c>
      <c r="P1269" s="3" t="s">
        <v>2114</v>
      </c>
      <c r="Q1269" s="6">
        <v>43732</v>
      </c>
      <c r="R1269" s="46"/>
      <c r="S1269" s="46" t="s">
        <v>1380</v>
      </c>
      <c r="T1269" s="50" t="s">
        <v>2045</v>
      </c>
      <c r="U1269" s="21" t="s">
        <v>1380</v>
      </c>
      <c r="V1269" s="260" t="s">
        <v>1551</v>
      </c>
      <c r="W1269" s="261">
        <v>43747.488622685189</v>
      </c>
      <c r="X1269" s="38" t="s">
        <v>1555</v>
      </c>
    </row>
    <row r="1270" spans="1:24" x14ac:dyDescent="0.3">
      <c r="A1270" s="2">
        <v>64627</v>
      </c>
      <c r="B1270" s="3" t="s">
        <v>145</v>
      </c>
      <c r="C1270" s="5" t="s">
        <v>22</v>
      </c>
      <c r="D1270" s="25">
        <v>69</v>
      </c>
      <c r="E1270" s="26">
        <v>8</v>
      </c>
      <c r="F1270" s="16">
        <v>12</v>
      </c>
      <c r="G1270" s="22">
        <v>50</v>
      </c>
      <c r="H1270" s="22">
        <v>600</v>
      </c>
      <c r="I1270" s="6">
        <v>43641</v>
      </c>
      <c r="J1270" s="7">
        <v>204</v>
      </c>
      <c r="K1270" s="8">
        <v>2018</v>
      </c>
      <c r="L1270" s="6">
        <v>43746</v>
      </c>
      <c r="M1270" s="5"/>
      <c r="N1270" s="6">
        <v>43749</v>
      </c>
      <c r="O1270" s="3" t="s">
        <v>1326</v>
      </c>
      <c r="P1270" s="3" t="s">
        <v>2114</v>
      </c>
      <c r="Q1270" s="6">
        <v>43732</v>
      </c>
      <c r="R1270" s="46"/>
      <c r="S1270" s="46" t="s">
        <v>1380</v>
      </c>
      <c r="T1270" s="50" t="s">
        <v>2045</v>
      </c>
      <c r="U1270" s="21" t="s">
        <v>1380</v>
      </c>
      <c r="V1270" s="260" t="s">
        <v>2063</v>
      </c>
      <c r="W1270" s="261">
        <v>43749.55909722222</v>
      </c>
      <c r="X1270" s="38" t="s">
        <v>1555</v>
      </c>
    </row>
    <row r="1271" spans="1:24" x14ac:dyDescent="0.3">
      <c r="A1271" s="2">
        <v>59942</v>
      </c>
      <c r="B1271" s="3" t="s">
        <v>257</v>
      </c>
      <c r="C1271" s="5" t="s">
        <v>22</v>
      </c>
      <c r="D1271" s="25">
        <v>69</v>
      </c>
      <c r="E1271" s="26">
        <v>8</v>
      </c>
      <c r="F1271" s="16">
        <v>12</v>
      </c>
      <c r="G1271" s="22">
        <v>25</v>
      </c>
      <c r="H1271" s="211">
        <v>300</v>
      </c>
      <c r="I1271" s="6">
        <v>43641</v>
      </c>
      <c r="J1271" s="7">
        <v>204</v>
      </c>
      <c r="K1271" s="8">
        <v>2018</v>
      </c>
      <c r="L1271" s="6">
        <v>43746</v>
      </c>
      <c r="M1271" s="5"/>
      <c r="N1271" s="6">
        <v>43749</v>
      </c>
      <c r="O1271" s="3" t="s">
        <v>1326</v>
      </c>
      <c r="P1271" s="3" t="s">
        <v>2114</v>
      </c>
      <c r="Q1271" s="6">
        <v>43732</v>
      </c>
      <c r="R1271" s="46">
        <v>10</v>
      </c>
      <c r="S1271" s="46" t="s">
        <v>1380</v>
      </c>
      <c r="T1271" s="50" t="s">
        <v>2045</v>
      </c>
      <c r="U1271" s="21" t="s">
        <v>1862</v>
      </c>
      <c r="V1271" s="260" t="s">
        <v>1551</v>
      </c>
      <c r="W1271" s="261">
        <v>43747.488622685189</v>
      </c>
      <c r="X1271" s="38" t="s">
        <v>1555</v>
      </c>
    </row>
    <row r="1272" spans="1:24" x14ac:dyDescent="0.3">
      <c r="A1272" s="2">
        <v>64627</v>
      </c>
      <c r="B1272" s="3" t="s">
        <v>145</v>
      </c>
      <c r="C1272" s="5" t="s">
        <v>22</v>
      </c>
      <c r="D1272" s="25">
        <v>69</v>
      </c>
      <c r="E1272" s="26">
        <v>8</v>
      </c>
      <c r="F1272" s="16">
        <v>12</v>
      </c>
      <c r="G1272" s="22">
        <v>50</v>
      </c>
      <c r="H1272" s="22">
        <v>600</v>
      </c>
      <c r="I1272" s="6">
        <v>43641</v>
      </c>
      <c r="J1272" s="7">
        <v>204</v>
      </c>
      <c r="K1272" s="8">
        <v>2018</v>
      </c>
      <c r="L1272" s="6">
        <v>43746</v>
      </c>
      <c r="M1272" s="5"/>
      <c r="N1272" s="6">
        <v>43749</v>
      </c>
      <c r="O1272" s="3" t="s">
        <v>1326</v>
      </c>
      <c r="P1272" s="3" t="s">
        <v>2114</v>
      </c>
      <c r="Q1272" s="6">
        <v>43732</v>
      </c>
      <c r="R1272" s="46"/>
      <c r="S1272" s="46" t="s">
        <v>1380</v>
      </c>
      <c r="T1272" s="50" t="s">
        <v>2045</v>
      </c>
      <c r="U1272" s="21" t="s">
        <v>1380</v>
      </c>
      <c r="V1272" s="260" t="s">
        <v>2063</v>
      </c>
      <c r="W1272" s="261">
        <v>43749.562442129631</v>
      </c>
      <c r="X1272" s="38" t="s">
        <v>1555</v>
      </c>
    </row>
    <row r="1273" spans="1:24" x14ac:dyDescent="0.3">
      <c r="A1273" s="2">
        <v>64627</v>
      </c>
      <c r="B1273" s="3" t="s">
        <v>145</v>
      </c>
      <c r="C1273" s="5" t="s">
        <v>22</v>
      </c>
      <c r="D1273" s="25">
        <v>69</v>
      </c>
      <c r="E1273" s="26">
        <v>8</v>
      </c>
      <c r="F1273" s="16">
        <v>12</v>
      </c>
      <c r="G1273" s="22">
        <v>50</v>
      </c>
      <c r="H1273" s="22">
        <v>600</v>
      </c>
      <c r="I1273" s="6">
        <v>43641</v>
      </c>
      <c r="J1273" s="7">
        <v>204</v>
      </c>
      <c r="K1273" s="8">
        <v>2018</v>
      </c>
      <c r="L1273" s="6">
        <v>43746</v>
      </c>
      <c r="M1273" s="5"/>
      <c r="N1273" s="6">
        <v>43749</v>
      </c>
      <c r="O1273" s="3" t="s">
        <v>1326</v>
      </c>
      <c r="P1273" s="3" t="s">
        <v>2114</v>
      </c>
      <c r="Q1273" s="6">
        <v>43732</v>
      </c>
      <c r="R1273" s="46"/>
      <c r="S1273" s="46" t="s">
        <v>1380</v>
      </c>
      <c r="T1273" s="50" t="s">
        <v>2045</v>
      </c>
      <c r="U1273" s="21" t="s">
        <v>1380</v>
      </c>
      <c r="V1273" s="260" t="s">
        <v>1551</v>
      </c>
      <c r="W1273" s="261">
        <v>43749.623344907406</v>
      </c>
      <c r="X1273" s="38" t="s">
        <v>1555</v>
      </c>
    </row>
    <row r="1274" spans="1:24" x14ac:dyDescent="0.3">
      <c r="A1274" s="2">
        <v>122818</v>
      </c>
      <c r="B1274" s="3" t="s">
        <v>1257</v>
      </c>
      <c r="C1274" s="5" t="s">
        <v>1418</v>
      </c>
      <c r="D1274" s="25">
        <v>51</v>
      </c>
      <c r="E1274" s="26">
        <v>21</v>
      </c>
      <c r="F1274" s="16">
        <v>12</v>
      </c>
      <c r="G1274" s="22">
        <v>109</v>
      </c>
      <c r="H1274" s="22">
        <v>1300</v>
      </c>
      <c r="I1274" s="6">
        <v>43368</v>
      </c>
      <c r="J1274" s="7"/>
      <c r="K1274" s="8"/>
      <c r="L1274" s="6"/>
      <c r="M1274" s="5"/>
      <c r="N1274" s="6">
        <v>43753</v>
      </c>
      <c r="O1274" s="3" t="s">
        <v>1358</v>
      </c>
      <c r="P1274" s="3"/>
      <c r="Q1274" s="6" t="s">
        <v>1380</v>
      </c>
      <c r="R1274" s="46"/>
      <c r="S1274" s="46" t="s">
        <v>1380</v>
      </c>
      <c r="T1274" s="50" t="s">
        <v>1380</v>
      </c>
      <c r="U1274" s="21" t="s">
        <v>1984</v>
      </c>
      <c r="V1274" s="260" t="s">
        <v>1551</v>
      </c>
      <c r="W1274" s="261">
        <v>43713.393333333333</v>
      </c>
      <c r="X1274" s="38" t="s">
        <v>1555</v>
      </c>
    </row>
    <row r="1275" spans="1:24" x14ac:dyDescent="0.3">
      <c r="A1275" s="2">
        <v>125262</v>
      </c>
      <c r="B1275" s="3" t="s">
        <v>1256</v>
      </c>
      <c r="C1275" s="5" t="s">
        <v>1418</v>
      </c>
      <c r="D1275" s="25">
        <v>51</v>
      </c>
      <c r="E1275" s="26">
        <v>21</v>
      </c>
      <c r="F1275" s="16">
        <v>12</v>
      </c>
      <c r="G1275" s="22">
        <v>109</v>
      </c>
      <c r="H1275" s="22">
        <v>1300</v>
      </c>
      <c r="I1275" s="6">
        <v>43368</v>
      </c>
      <c r="J1275" s="7"/>
      <c r="K1275" s="8"/>
      <c r="L1275" s="6"/>
      <c r="M1275" s="5"/>
      <c r="N1275" s="6">
        <v>43753</v>
      </c>
      <c r="O1275" s="3" t="s">
        <v>1358</v>
      </c>
      <c r="P1275" s="3"/>
      <c r="Q1275" s="6" t="s">
        <v>1380</v>
      </c>
      <c r="R1275" s="46"/>
      <c r="S1275" s="46" t="s">
        <v>1380</v>
      </c>
      <c r="T1275" s="50" t="s">
        <v>1380</v>
      </c>
      <c r="U1275" s="21" t="s">
        <v>1984</v>
      </c>
      <c r="V1275" s="260" t="s">
        <v>1551</v>
      </c>
      <c r="W1275" s="261">
        <v>43713.393518518518</v>
      </c>
      <c r="X1275" s="38" t="s">
        <v>1555</v>
      </c>
    </row>
    <row r="1276" spans="1:24" x14ac:dyDescent="0.3">
      <c r="A1276" s="2">
        <v>32534</v>
      </c>
      <c r="B1276" s="3" t="s">
        <v>30</v>
      </c>
      <c r="C1276" s="5" t="s">
        <v>3</v>
      </c>
      <c r="D1276" s="25">
        <v>51</v>
      </c>
      <c r="E1276" s="26">
        <v>7</v>
      </c>
      <c r="F1276" s="16">
        <v>12</v>
      </c>
      <c r="G1276" s="22">
        <v>67</v>
      </c>
      <c r="H1276" s="22">
        <v>800</v>
      </c>
      <c r="I1276" s="6">
        <v>43609</v>
      </c>
      <c r="J1276" s="7">
        <v>198</v>
      </c>
      <c r="K1276" s="8">
        <v>2018</v>
      </c>
      <c r="L1276" s="6">
        <v>43733</v>
      </c>
      <c r="M1276" s="5"/>
      <c r="N1276" s="6">
        <v>43753</v>
      </c>
      <c r="O1276" s="3" t="s">
        <v>1645</v>
      </c>
      <c r="P1276" s="3" t="s">
        <v>2155</v>
      </c>
      <c r="Q1276" s="6">
        <v>43732</v>
      </c>
      <c r="R1276" s="46">
        <v>2</v>
      </c>
      <c r="S1276" s="46" t="s">
        <v>1953</v>
      </c>
      <c r="T1276" s="50" t="s">
        <v>1932</v>
      </c>
      <c r="U1276" s="21" t="s">
        <v>1560</v>
      </c>
      <c r="V1276" s="260" t="s">
        <v>1551</v>
      </c>
      <c r="W1276" s="261">
        <v>43734.405312499999</v>
      </c>
      <c r="X1276" s="38" t="s">
        <v>1555</v>
      </c>
    </row>
    <row r="1277" spans="1:24" x14ac:dyDescent="0.3">
      <c r="A1277" s="2">
        <v>32534</v>
      </c>
      <c r="B1277" s="3" t="s">
        <v>30</v>
      </c>
      <c r="C1277" s="5" t="s">
        <v>3</v>
      </c>
      <c r="D1277" s="25">
        <v>51</v>
      </c>
      <c r="E1277" s="26">
        <v>7</v>
      </c>
      <c r="F1277" s="16">
        <v>12</v>
      </c>
      <c r="G1277" s="22">
        <v>67</v>
      </c>
      <c r="H1277" s="22">
        <v>800</v>
      </c>
      <c r="I1277" s="6">
        <v>43609</v>
      </c>
      <c r="J1277" s="7">
        <v>198</v>
      </c>
      <c r="K1277" s="8">
        <v>2018</v>
      </c>
      <c r="L1277" s="6">
        <v>43733</v>
      </c>
      <c r="M1277" s="5"/>
      <c r="N1277" s="6">
        <v>43753</v>
      </c>
      <c r="O1277" s="3" t="s">
        <v>1645</v>
      </c>
      <c r="P1277" s="3" t="s">
        <v>2193</v>
      </c>
      <c r="Q1277" s="6">
        <v>43756</v>
      </c>
      <c r="R1277" s="46">
        <v>2</v>
      </c>
      <c r="S1277" s="46" t="s">
        <v>1380</v>
      </c>
      <c r="T1277" s="50" t="s">
        <v>2192</v>
      </c>
      <c r="U1277" s="21" t="s">
        <v>1560</v>
      </c>
      <c r="V1277" s="260" t="s">
        <v>1551</v>
      </c>
      <c r="W1277" s="261">
        <v>43734.405312499999</v>
      </c>
      <c r="X1277" s="38" t="s">
        <v>1555</v>
      </c>
    </row>
    <row r="1278" spans="1:24" x14ac:dyDescent="0.3">
      <c r="A1278" s="2">
        <v>34801</v>
      </c>
      <c r="B1278" s="3" t="s">
        <v>28</v>
      </c>
      <c r="C1278" s="5" t="s">
        <v>3</v>
      </c>
      <c r="D1278" s="25">
        <v>51</v>
      </c>
      <c r="E1278" s="26">
        <v>7</v>
      </c>
      <c r="F1278" s="16">
        <v>12</v>
      </c>
      <c r="G1278" s="22">
        <v>417</v>
      </c>
      <c r="H1278" s="212">
        <v>5000</v>
      </c>
      <c r="I1278" s="6">
        <v>43609</v>
      </c>
      <c r="J1278" s="7">
        <v>198</v>
      </c>
      <c r="K1278" s="8">
        <v>2018</v>
      </c>
      <c r="L1278" s="6">
        <v>43733</v>
      </c>
      <c r="M1278" s="5"/>
      <c r="N1278" s="6">
        <v>43754</v>
      </c>
      <c r="O1278" s="3" t="s">
        <v>1645</v>
      </c>
      <c r="P1278" s="3" t="s">
        <v>2193</v>
      </c>
      <c r="Q1278" s="6">
        <v>43756</v>
      </c>
      <c r="R1278" s="46">
        <v>4</v>
      </c>
      <c r="S1278" s="46" t="s">
        <v>1380</v>
      </c>
      <c r="T1278" s="50" t="s">
        <v>2192</v>
      </c>
      <c r="U1278" s="21" t="s">
        <v>1560</v>
      </c>
      <c r="V1278" s="260" t="s">
        <v>1551</v>
      </c>
      <c r="W1278" s="261">
        <v>43734.405312499999</v>
      </c>
      <c r="X1278" s="38" t="s">
        <v>1555</v>
      </c>
    </row>
    <row r="1279" spans="1:24" x14ac:dyDescent="0.3">
      <c r="A1279" s="2">
        <v>24371</v>
      </c>
      <c r="B1279" s="3" t="s">
        <v>29</v>
      </c>
      <c r="C1279" s="5" t="s">
        <v>3</v>
      </c>
      <c r="D1279" s="25">
        <v>51</v>
      </c>
      <c r="E1279" s="26">
        <v>7</v>
      </c>
      <c r="F1279" s="16">
        <v>12</v>
      </c>
      <c r="G1279" s="22">
        <v>4167</v>
      </c>
      <c r="H1279" s="212">
        <v>50000</v>
      </c>
      <c r="I1279" s="6">
        <v>43609</v>
      </c>
      <c r="J1279" s="7">
        <v>198</v>
      </c>
      <c r="K1279" s="8">
        <v>2018</v>
      </c>
      <c r="L1279" s="6">
        <v>43733</v>
      </c>
      <c r="M1279" s="5"/>
      <c r="N1279" s="6">
        <v>43754</v>
      </c>
      <c r="O1279" s="3" t="s">
        <v>1645</v>
      </c>
      <c r="P1279" s="3" t="s">
        <v>2193</v>
      </c>
      <c r="Q1279" s="6">
        <v>43756</v>
      </c>
      <c r="R1279" s="46">
        <v>1</v>
      </c>
      <c r="S1279" s="46" t="s">
        <v>1380</v>
      </c>
      <c r="T1279" s="50" t="s">
        <v>2192</v>
      </c>
      <c r="U1279" s="21" t="s">
        <v>1560</v>
      </c>
      <c r="V1279" s="260" t="s">
        <v>1551</v>
      </c>
      <c r="W1279" s="261">
        <v>43734.405312499999</v>
      </c>
      <c r="X1279" s="38" t="s">
        <v>1555</v>
      </c>
    </row>
    <row r="1280" spans="1:24" x14ac:dyDescent="0.3">
      <c r="A1280" s="2">
        <v>26282</v>
      </c>
      <c r="B1280" s="3" t="s">
        <v>79</v>
      </c>
      <c r="C1280" s="5" t="s">
        <v>3</v>
      </c>
      <c r="D1280" s="25">
        <v>51</v>
      </c>
      <c r="E1280" s="26">
        <v>26</v>
      </c>
      <c r="F1280" s="16">
        <v>12</v>
      </c>
      <c r="G1280" s="22">
        <v>1</v>
      </c>
      <c r="H1280" s="22">
        <v>9</v>
      </c>
      <c r="I1280" s="6">
        <v>43322</v>
      </c>
      <c r="J1280" s="7">
        <v>194</v>
      </c>
      <c r="K1280" s="8">
        <v>2017</v>
      </c>
      <c r="L1280" s="6">
        <v>43417</v>
      </c>
      <c r="M1280" s="5"/>
      <c r="N1280" s="6">
        <v>43754</v>
      </c>
      <c r="O1280" s="3" t="s">
        <v>1347</v>
      </c>
      <c r="P1280" s="3"/>
      <c r="Q1280" s="6" t="s">
        <v>1380</v>
      </c>
      <c r="R1280" s="46"/>
      <c r="S1280" s="46" t="s">
        <v>1380</v>
      </c>
      <c r="T1280" s="50" t="s">
        <v>1380</v>
      </c>
      <c r="U1280" s="21" t="s">
        <v>2194</v>
      </c>
      <c r="V1280" s="260" t="s">
        <v>1551</v>
      </c>
      <c r="W1280" s="261">
        <v>43683.658935185187</v>
      </c>
      <c r="X1280" s="38" t="s">
        <v>1555</v>
      </c>
    </row>
    <row r="1281" spans="1:24" x14ac:dyDescent="0.3">
      <c r="A1281" s="2">
        <v>34214</v>
      </c>
      <c r="B1281" s="3" t="s">
        <v>397</v>
      </c>
      <c r="C1281" s="5" t="s">
        <v>3</v>
      </c>
      <c r="D1281" s="25">
        <v>51</v>
      </c>
      <c r="E1281" s="26">
        <v>26</v>
      </c>
      <c r="F1281" s="16">
        <v>12</v>
      </c>
      <c r="G1281" s="22">
        <v>1</v>
      </c>
      <c r="H1281" s="22">
        <v>9</v>
      </c>
      <c r="I1281" s="6">
        <v>43322</v>
      </c>
      <c r="J1281" s="7">
        <v>194</v>
      </c>
      <c r="K1281" s="8">
        <v>2017</v>
      </c>
      <c r="L1281" s="6">
        <v>43417</v>
      </c>
      <c r="M1281" s="5"/>
      <c r="N1281" s="6">
        <v>43754</v>
      </c>
      <c r="O1281" s="3" t="s">
        <v>1347</v>
      </c>
      <c r="P1281" s="3"/>
      <c r="Q1281" s="6" t="s">
        <v>1380</v>
      </c>
      <c r="R1281" s="46"/>
      <c r="S1281" s="46" t="s">
        <v>1380</v>
      </c>
      <c r="T1281" s="50" t="s">
        <v>1380</v>
      </c>
      <c r="U1281" s="21" t="s">
        <v>2194</v>
      </c>
      <c r="V1281" s="260" t="s">
        <v>1551</v>
      </c>
      <c r="W1281" s="261">
        <v>43683.669363425928</v>
      </c>
      <c r="X1281" s="38" t="s">
        <v>1555</v>
      </c>
    </row>
    <row r="1282" spans="1:24" x14ac:dyDescent="0.3">
      <c r="A1282" s="2">
        <v>12763</v>
      </c>
      <c r="B1282" s="3" t="s">
        <v>382</v>
      </c>
      <c r="C1282" s="5" t="s">
        <v>80</v>
      </c>
      <c r="D1282" s="25">
        <v>51</v>
      </c>
      <c r="E1282" s="26">
        <v>3</v>
      </c>
      <c r="F1282" s="16">
        <v>12</v>
      </c>
      <c r="G1282" s="22">
        <v>167</v>
      </c>
      <c r="H1282" s="22">
        <v>2000</v>
      </c>
      <c r="I1282" s="6">
        <v>43319</v>
      </c>
      <c r="J1282" s="7">
        <v>194</v>
      </c>
      <c r="K1282" s="8">
        <v>2017</v>
      </c>
      <c r="L1282" s="6">
        <v>43417</v>
      </c>
      <c r="M1282" s="5"/>
      <c r="N1282" s="6">
        <v>43754</v>
      </c>
      <c r="O1282" s="3" t="s">
        <v>1347</v>
      </c>
      <c r="P1282" s="3"/>
      <c r="Q1282" s="6" t="s">
        <v>1380</v>
      </c>
      <c r="R1282" s="46"/>
      <c r="S1282" s="46" t="s">
        <v>1380</v>
      </c>
      <c r="T1282" s="50" t="s">
        <v>1380</v>
      </c>
      <c r="U1282" s="21" t="s">
        <v>2194</v>
      </c>
      <c r="V1282" s="260" t="s">
        <v>1551</v>
      </c>
      <c r="W1282" s="261">
        <v>43732.479074074072</v>
      </c>
      <c r="X1282" s="38" t="s">
        <v>1555</v>
      </c>
    </row>
    <row r="1283" spans="1:24" x14ac:dyDescent="0.3">
      <c r="A1283" s="2">
        <v>114297</v>
      </c>
      <c r="B1283" s="3" t="s">
        <v>399</v>
      </c>
      <c r="C1283" s="5" t="s">
        <v>3</v>
      </c>
      <c r="D1283" s="25">
        <v>51</v>
      </c>
      <c r="E1283" s="26">
        <v>17</v>
      </c>
      <c r="F1283" s="16">
        <v>12</v>
      </c>
      <c r="G1283" s="22">
        <v>179</v>
      </c>
      <c r="H1283" s="22">
        <v>2140</v>
      </c>
      <c r="I1283" s="6">
        <v>43322</v>
      </c>
      <c r="J1283" s="7">
        <v>194</v>
      </c>
      <c r="K1283" s="8">
        <v>2017</v>
      </c>
      <c r="L1283" s="6">
        <v>43417</v>
      </c>
      <c r="M1283" s="5"/>
      <c r="N1283" s="6">
        <v>43754</v>
      </c>
      <c r="O1283" s="3" t="s">
        <v>1347</v>
      </c>
      <c r="P1283" s="3"/>
      <c r="Q1283" s="6" t="s">
        <v>1380</v>
      </c>
      <c r="R1283" s="46"/>
      <c r="S1283" s="46" t="s">
        <v>1380</v>
      </c>
      <c r="T1283" s="50" t="s">
        <v>1380</v>
      </c>
      <c r="U1283" s="21" t="s">
        <v>2194</v>
      </c>
      <c r="V1283" s="260" t="s">
        <v>1551</v>
      </c>
      <c r="W1283" s="261">
        <v>43683.679791666669</v>
      </c>
      <c r="X1283" s="38" t="s">
        <v>1555</v>
      </c>
    </row>
    <row r="1284" spans="1:24" x14ac:dyDescent="0.3">
      <c r="A1284" s="2">
        <v>102277</v>
      </c>
      <c r="B1284" s="3" t="s">
        <v>404</v>
      </c>
      <c r="C1284" s="5" t="s">
        <v>3</v>
      </c>
      <c r="D1284" s="25">
        <v>61</v>
      </c>
      <c r="E1284" s="26">
        <v>3</v>
      </c>
      <c r="F1284" s="16">
        <v>12</v>
      </c>
      <c r="G1284" s="22">
        <v>15</v>
      </c>
      <c r="H1284" s="22">
        <v>180</v>
      </c>
      <c r="I1284" s="6">
        <v>43322</v>
      </c>
      <c r="J1284" s="7">
        <v>200</v>
      </c>
      <c r="K1284" s="8">
        <v>2017</v>
      </c>
      <c r="L1284" s="6">
        <v>43425</v>
      </c>
      <c r="M1284" s="5"/>
      <c r="N1284" s="6">
        <v>43754</v>
      </c>
      <c r="O1284" s="3" t="s">
        <v>1347</v>
      </c>
      <c r="P1284" s="3"/>
      <c r="Q1284" s="6" t="s">
        <v>1380</v>
      </c>
      <c r="R1284" s="46"/>
      <c r="S1284" s="46" t="s">
        <v>1380</v>
      </c>
      <c r="T1284" s="50" t="s">
        <v>1380</v>
      </c>
      <c r="U1284" s="21" t="s">
        <v>2194</v>
      </c>
      <c r="V1284" s="260" t="s">
        <v>1551</v>
      </c>
      <c r="W1284" s="261">
        <v>43683.692870370367</v>
      </c>
      <c r="X1284" s="38" t="s">
        <v>1555</v>
      </c>
    </row>
    <row r="1285" spans="1:24" x14ac:dyDescent="0.3">
      <c r="A1285" s="2">
        <v>64044</v>
      </c>
      <c r="B1285" s="3" t="s">
        <v>2131</v>
      </c>
      <c r="C1285" s="5" t="s">
        <v>1418</v>
      </c>
      <c r="D1285" s="25">
        <v>51</v>
      </c>
      <c r="E1285" s="26">
        <v>30</v>
      </c>
      <c r="F1285" s="16">
        <v>12</v>
      </c>
      <c r="G1285" s="22">
        <v>150</v>
      </c>
      <c r="H1285" s="212">
        <v>1800</v>
      </c>
      <c r="I1285" s="6">
        <v>43607</v>
      </c>
      <c r="J1285" s="7"/>
      <c r="K1285" s="8"/>
      <c r="L1285" s="6"/>
      <c r="M1285" s="5"/>
      <c r="N1285" s="6">
        <v>43754</v>
      </c>
      <c r="O1285" s="3" t="s">
        <v>1366</v>
      </c>
      <c r="P1285" s="3" t="s">
        <v>2133</v>
      </c>
      <c r="Q1285" s="6">
        <v>43712</v>
      </c>
      <c r="R1285" s="46"/>
      <c r="S1285" s="46" t="s">
        <v>1380</v>
      </c>
      <c r="T1285" s="50" t="s">
        <v>2132</v>
      </c>
      <c r="U1285" s="21" t="s">
        <v>2195</v>
      </c>
      <c r="V1285" s="260" t="s">
        <v>1551</v>
      </c>
      <c r="W1285" s="261">
        <v>43720.449201388888</v>
      </c>
      <c r="X1285" s="38" t="s">
        <v>1555</v>
      </c>
    </row>
    <row r="1286" spans="1:24" x14ac:dyDescent="0.3">
      <c r="A1286" s="2">
        <v>54680</v>
      </c>
      <c r="B1286" s="3" t="s">
        <v>2136</v>
      </c>
      <c r="C1286" s="5" t="s">
        <v>1418</v>
      </c>
      <c r="D1286" s="25">
        <v>51</v>
      </c>
      <c r="E1286" s="26">
        <v>30</v>
      </c>
      <c r="F1286" s="16">
        <v>12</v>
      </c>
      <c r="G1286" s="22">
        <v>77</v>
      </c>
      <c r="H1286" s="212">
        <v>920</v>
      </c>
      <c r="I1286" s="6">
        <v>43612</v>
      </c>
      <c r="J1286" s="7"/>
      <c r="K1286" s="8"/>
      <c r="L1286" s="6"/>
      <c r="M1286" s="5"/>
      <c r="N1286" s="6">
        <v>43754</v>
      </c>
      <c r="O1286" s="3" t="s">
        <v>1532</v>
      </c>
      <c r="P1286" s="3" t="s">
        <v>2133</v>
      </c>
      <c r="Q1286" s="6">
        <v>43712</v>
      </c>
      <c r="R1286" s="46"/>
      <c r="S1286" s="46" t="s">
        <v>1380</v>
      </c>
      <c r="T1286" s="50" t="s">
        <v>2132</v>
      </c>
      <c r="U1286" s="21" t="s">
        <v>2195</v>
      </c>
      <c r="V1286" s="260" t="s">
        <v>1551</v>
      </c>
      <c r="W1286" s="261">
        <v>43720.457141203704</v>
      </c>
      <c r="X1286" s="38" t="s">
        <v>1555</v>
      </c>
    </row>
    <row r="1287" spans="1:24" x14ac:dyDescent="0.3">
      <c r="A1287" s="2">
        <v>80298</v>
      </c>
      <c r="B1287" s="3" t="s">
        <v>977</v>
      </c>
      <c r="C1287" s="5" t="s">
        <v>3</v>
      </c>
      <c r="D1287" s="25">
        <v>51</v>
      </c>
      <c r="E1287" s="26">
        <v>30</v>
      </c>
      <c r="F1287" s="16">
        <v>12</v>
      </c>
      <c r="G1287" s="22">
        <v>17</v>
      </c>
      <c r="H1287" s="212">
        <v>200</v>
      </c>
      <c r="I1287" s="6">
        <v>43216</v>
      </c>
      <c r="J1287" s="7">
        <v>186</v>
      </c>
      <c r="K1287" s="8">
        <v>2018</v>
      </c>
      <c r="L1287" s="6">
        <v>43712</v>
      </c>
      <c r="M1287" s="5"/>
      <c r="N1287" s="6">
        <v>43754</v>
      </c>
      <c r="O1287" s="3" t="s">
        <v>1366</v>
      </c>
      <c r="P1287" s="3" t="s">
        <v>1628</v>
      </c>
      <c r="Q1287" s="6">
        <v>43360</v>
      </c>
      <c r="R1287" s="46">
        <v>3</v>
      </c>
      <c r="S1287" s="46" t="s">
        <v>1380</v>
      </c>
      <c r="T1287" s="50" t="s">
        <v>1626</v>
      </c>
      <c r="U1287" s="21" t="s">
        <v>2195</v>
      </c>
      <c r="V1287" s="260" t="s">
        <v>1551</v>
      </c>
      <c r="W1287" s="261">
        <v>43720.427731481483</v>
      </c>
      <c r="X1287" s="38" t="s">
        <v>1555</v>
      </c>
    </row>
    <row r="1288" spans="1:24" x14ac:dyDescent="0.3">
      <c r="A1288" s="2">
        <v>49254</v>
      </c>
      <c r="B1288" s="3" t="s">
        <v>939</v>
      </c>
      <c r="C1288" s="5" t="s">
        <v>47</v>
      </c>
      <c r="D1288" s="25">
        <v>72</v>
      </c>
      <c r="E1288" s="26">
        <v>7</v>
      </c>
      <c r="F1288" s="16">
        <v>12</v>
      </c>
      <c r="G1288" s="22">
        <v>0</v>
      </c>
      <c r="H1288" s="212">
        <v>0</v>
      </c>
      <c r="I1288" s="6">
        <v>43677</v>
      </c>
      <c r="J1288" s="7">
        <v>157</v>
      </c>
      <c r="K1288" s="8">
        <v>2018</v>
      </c>
      <c r="L1288" s="6">
        <v>43677</v>
      </c>
      <c r="M1288" s="5"/>
      <c r="N1288" s="6">
        <v>43754</v>
      </c>
      <c r="O1288" s="3" t="s">
        <v>1593</v>
      </c>
      <c r="P1288" s="3" t="s">
        <v>1595</v>
      </c>
      <c r="Q1288" s="6">
        <v>43557</v>
      </c>
      <c r="R1288" s="46"/>
      <c r="S1288" s="46" t="s">
        <v>1380</v>
      </c>
      <c r="T1288" s="50" t="s">
        <v>1594</v>
      </c>
      <c r="U1288" s="21" t="s">
        <v>1560</v>
      </c>
      <c r="V1288" s="260" t="s">
        <v>1551</v>
      </c>
      <c r="W1288" s="261">
        <v>43686.456273148149</v>
      </c>
      <c r="X1288" s="38" t="s">
        <v>1555</v>
      </c>
    </row>
    <row r="1289" spans="1:24" x14ac:dyDescent="0.3">
      <c r="A1289" s="2">
        <v>133433</v>
      </c>
      <c r="B1289" s="3" t="s">
        <v>218</v>
      </c>
      <c r="C1289" s="5" t="s">
        <v>19</v>
      </c>
      <c r="D1289" s="25">
        <v>51</v>
      </c>
      <c r="E1289" s="26">
        <v>30</v>
      </c>
      <c r="F1289" s="16">
        <v>12</v>
      </c>
      <c r="G1289" s="22">
        <v>1</v>
      </c>
      <c r="H1289" s="22">
        <v>5</v>
      </c>
      <c r="I1289" s="6">
        <v>43216</v>
      </c>
      <c r="J1289" s="7">
        <v>109</v>
      </c>
      <c r="K1289" s="8">
        <v>2017</v>
      </c>
      <c r="L1289" s="6">
        <v>43282</v>
      </c>
      <c r="M1289" s="5"/>
      <c r="N1289" s="6">
        <v>43755</v>
      </c>
      <c r="O1289" s="3" t="s">
        <v>1366</v>
      </c>
      <c r="P1289" s="3" t="s">
        <v>1628</v>
      </c>
      <c r="Q1289" s="6">
        <v>43360</v>
      </c>
      <c r="R1289" s="46">
        <v>6</v>
      </c>
      <c r="S1289" s="46" t="s">
        <v>1953</v>
      </c>
      <c r="T1289" s="50" t="s">
        <v>1626</v>
      </c>
      <c r="U1289" s="21" t="s">
        <v>1380</v>
      </c>
      <c r="V1289" s="260" t="s">
        <v>1551</v>
      </c>
      <c r="W1289" s="261">
        <v>43720.431689814817</v>
      </c>
      <c r="X1289" s="38" t="s">
        <v>1555</v>
      </c>
    </row>
    <row r="1290" spans="1:24" x14ac:dyDescent="0.3">
      <c r="A1290" s="2">
        <v>12616</v>
      </c>
      <c r="B1290" s="3" t="s">
        <v>975</v>
      </c>
      <c r="C1290" s="5" t="s">
        <v>182</v>
      </c>
      <c r="D1290" s="25">
        <v>57</v>
      </c>
      <c r="E1290" s="26">
        <v>19</v>
      </c>
      <c r="F1290" s="16">
        <v>12</v>
      </c>
      <c r="G1290" s="22">
        <v>5000</v>
      </c>
      <c r="H1290" s="22">
        <v>60000</v>
      </c>
      <c r="I1290" s="6">
        <v>43640</v>
      </c>
      <c r="J1290" s="7">
        <v>206</v>
      </c>
      <c r="K1290" s="8">
        <v>2018</v>
      </c>
      <c r="L1290" s="6">
        <v>43752</v>
      </c>
      <c r="M1290" s="5"/>
      <c r="N1290" s="6">
        <v>43755</v>
      </c>
      <c r="O1290" s="3" t="s">
        <v>1558</v>
      </c>
      <c r="P1290" s="3" t="s">
        <v>1955</v>
      </c>
      <c r="Q1290" s="6">
        <v>43677</v>
      </c>
      <c r="R1290" s="46"/>
      <c r="S1290" s="46" t="s">
        <v>1380</v>
      </c>
      <c r="T1290" s="50" t="s">
        <v>1887</v>
      </c>
      <c r="U1290" s="21" t="s">
        <v>1560</v>
      </c>
      <c r="V1290" s="260" t="s">
        <v>2063</v>
      </c>
      <c r="W1290" s="261">
        <v>43753.399768518517</v>
      </c>
      <c r="X1290" s="38" t="s">
        <v>1555</v>
      </c>
    </row>
    <row r="1291" spans="1:24" x14ac:dyDescent="0.3">
      <c r="A1291" s="2">
        <v>16571</v>
      </c>
      <c r="B1291" s="3" t="s">
        <v>746</v>
      </c>
      <c r="C1291" s="5" t="s">
        <v>14</v>
      </c>
      <c r="D1291" s="25">
        <v>48</v>
      </c>
      <c r="E1291" s="26">
        <v>24</v>
      </c>
      <c r="F1291" s="16">
        <v>12</v>
      </c>
      <c r="G1291" s="22">
        <v>317</v>
      </c>
      <c r="H1291" s="22">
        <v>3800</v>
      </c>
      <c r="I1291" s="6">
        <v>43663</v>
      </c>
      <c r="J1291" s="7">
        <v>235</v>
      </c>
      <c r="K1291" s="8">
        <v>2018</v>
      </c>
      <c r="L1291" s="6">
        <v>43798</v>
      </c>
      <c r="M1291" s="5"/>
      <c r="N1291" s="6">
        <v>43755</v>
      </c>
      <c r="O1291" s="3" t="s">
        <v>1672</v>
      </c>
      <c r="P1291" s="3" t="s">
        <v>2199</v>
      </c>
      <c r="Q1291" s="6" t="s">
        <v>1380</v>
      </c>
      <c r="R1291" s="46"/>
      <c r="S1291" s="46" t="s">
        <v>1380</v>
      </c>
      <c r="T1291" s="50" t="s">
        <v>1380</v>
      </c>
      <c r="U1291" s="21" t="s">
        <v>1560</v>
      </c>
      <c r="V1291" s="260" t="s">
        <v>2196</v>
      </c>
      <c r="W1291" s="261">
        <v>43755.453379629631</v>
      </c>
      <c r="X1291" s="38" t="s">
        <v>1555</v>
      </c>
    </row>
    <row r="1292" spans="1:24" x14ac:dyDescent="0.3">
      <c r="A1292" s="2">
        <v>16571</v>
      </c>
      <c r="B1292" s="3" t="s">
        <v>746</v>
      </c>
      <c r="C1292" s="5" t="s">
        <v>14</v>
      </c>
      <c r="D1292" s="25">
        <v>48</v>
      </c>
      <c r="E1292" s="26">
        <v>24</v>
      </c>
      <c r="F1292" s="16">
        <v>12</v>
      </c>
      <c r="G1292" s="22">
        <v>317</v>
      </c>
      <c r="H1292" s="22">
        <v>3800</v>
      </c>
      <c r="I1292" s="6">
        <v>43663</v>
      </c>
      <c r="J1292" s="7">
        <v>235</v>
      </c>
      <c r="K1292" s="8">
        <v>2018</v>
      </c>
      <c r="L1292" s="6">
        <v>43798</v>
      </c>
      <c r="M1292" s="5"/>
      <c r="N1292" s="6">
        <v>43755</v>
      </c>
      <c r="O1292" s="3" t="s">
        <v>1672</v>
      </c>
      <c r="P1292" s="3" t="s">
        <v>2199</v>
      </c>
      <c r="Q1292" s="6">
        <v>43735</v>
      </c>
      <c r="R1292" s="46"/>
      <c r="S1292" s="46" t="s">
        <v>1380</v>
      </c>
      <c r="T1292" s="50" t="s">
        <v>2045</v>
      </c>
      <c r="U1292" s="21" t="s">
        <v>1560</v>
      </c>
      <c r="V1292" s="260" t="s">
        <v>2196</v>
      </c>
      <c r="W1292" s="261">
        <v>43755.461331018516</v>
      </c>
      <c r="X1292" s="38" t="s">
        <v>1555</v>
      </c>
    </row>
    <row r="1293" spans="1:24" x14ac:dyDescent="0.3">
      <c r="A1293" s="2">
        <v>105489</v>
      </c>
      <c r="B1293" s="3" t="s">
        <v>1414</v>
      </c>
      <c r="C1293" s="5" t="s">
        <v>15</v>
      </c>
      <c r="D1293" s="25">
        <v>76</v>
      </c>
      <c r="E1293" s="26">
        <v>9</v>
      </c>
      <c r="F1293" s="16">
        <v>12</v>
      </c>
      <c r="G1293" s="22">
        <v>5</v>
      </c>
      <c r="H1293" s="213">
        <v>50</v>
      </c>
      <c r="I1293" s="6">
        <v>43522</v>
      </c>
      <c r="J1293" s="7">
        <v>117</v>
      </c>
      <c r="K1293" s="8">
        <v>2018</v>
      </c>
      <c r="L1293" s="6">
        <v>43628</v>
      </c>
      <c r="M1293" s="5"/>
      <c r="N1293" s="6">
        <v>43756</v>
      </c>
      <c r="O1293" s="3" t="s">
        <v>1582</v>
      </c>
      <c r="P1293" s="3" t="s">
        <v>2071</v>
      </c>
      <c r="Q1293" s="6">
        <v>43693</v>
      </c>
      <c r="R1293" s="46"/>
      <c r="S1293" s="46" t="s">
        <v>1380</v>
      </c>
      <c r="T1293" s="50" t="s">
        <v>2045</v>
      </c>
      <c r="U1293" s="21"/>
      <c r="V1293" s="260" t="s">
        <v>1551</v>
      </c>
      <c r="W1293" s="261">
        <v>43656.711273148147</v>
      </c>
      <c r="X1293" s="38" t="s">
        <v>1555</v>
      </c>
    </row>
    <row r="1294" spans="1:24" x14ac:dyDescent="0.3">
      <c r="A1294" s="2">
        <v>80300</v>
      </c>
      <c r="B1294" s="3" t="s">
        <v>377</v>
      </c>
      <c r="C1294" s="5" t="s">
        <v>3</v>
      </c>
      <c r="D1294" s="25">
        <v>74</v>
      </c>
      <c r="E1294" s="26">
        <v>10</v>
      </c>
      <c r="F1294" s="16">
        <v>12</v>
      </c>
      <c r="G1294" s="22">
        <v>13</v>
      </c>
      <c r="H1294" s="22">
        <v>150</v>
      </c>
      <c r="I1294" s="6">
        <v>43607</v>
      </c>
      <c r="J1294" s="7">
        <v>189</v>
      </c>
      <c r="K1294" s="8">
        <v>2018</v>
      </c>
      <c r="L1294" s="6">
        <v>43724</v>
      </c>
      <c r="M1294" s="5"/>
      <c r="N1294" s="6">
        <v>43760</v>
      </c>
      <c r="O1294" s="3" t="s">
        <v>1633</v>
      </c>
      <c r="P1294" s="3" t="s">
        <v>2021</v>
      </c>
      <c r="Q1294" s="6">
        <v>43726</v>
      </c>
      <c r="R1294" s="46"/>
      <c r="S1294" s="46" t="s">
        <v>1380</v>
      </c>
      <c r="T1294" s="50" t="s">
        <v>2151</v>
      </c>
      <c r="U1294" s="21" t="s">
        <v>1560</v>
      </c>
      <c r="V1294" s="260" t="s">
        <v>1551</v>
      </c>
      <c r="W1294" s="261">
        <v>43732.401539351849</v>
      </c>
      <c r="X1294" s="38" t="s">
        <v>1555</v>
      </c>
    </row>
    <row r="1295" spans="1:24" x14ac:dyDescent="0.3">
      <c r="A1295" s="2">
        <v>16363</v>
      </c>
      <c r="B1295" s="3" t="s">
        <v>346</v>
      </c>
      <c r="C1295" s="5" t="s">
        <v>3</v>
      </c>
      <c r="D1295" s="25">
        <v>74</v>
      </c>
      <c r="E1295" s="26">
        <v>8</v>
      </c>
      <c r="F1295" s="16">
        <v>12</v>
      </c>
      <c r="G1295" s="22">
        <v>13</v>
      </c>
      <c r="H1295" s="22">
        <v>150</v>
      </c>
      <c r="I1295" s="6">
        <v>43353</v>
      </c>
      <c r="J1295" s="7">
        <v>189</v>
      </c>
      <c r="K1295" s="8">
        <v>2018</v>
      </c>
      <c r="L1295" s="6">
        <v>43724</v>
      </c>
      <c r="M1295" s="5"/>
      <c r="N1295" s="6">
        <v>43760</v>
      </c>
      <c r="O1295" s="3" t="s">
        <v>1633</v>
      </c>
      <c r="P1295" s="3" t="s">
        <v>2021</v>
      </c>
      <c r="Q1295" s="6">
        <v>43726</v>
      </c>
      <c r="R1295" s="46"/>
      <c r="S1295" s="46" t="s">
        <v>1380</v>
      </c>
      <c r="T1295" s="50" t="s">
        <v>2151</v>
      </c>
      <c r="U1295" s="21" t="s">
        <v>1560</v>
      </c>
      <c r="V1295" s="260" t="s">
        <v>1551</v>
      </c>
      <c r="W1295" s="261">
        <v>43732.401539351849</v>
      </c>
      <c r="X1295" s="38" t="s">
        <v>1555</v>
      </c>
    </row>
    <row r="1296" spans="1:24" x14ac:dyDescent="0.3">
      <c r="A1296" s="2">
        <v>16365</v>
      </c>
      <c r="B1296" s="3" t="s">
        <v>347</v>
      </c>
      <c r="C1296" s="5" t="s">
        <v>3</v>
      </c>
      <c r="D1296" s="25">
        <v>74</v>
      </c>
      <c r="E1296" s="26">
        <v>8</v>
      </c>
      <c r="F1296" s="16">
        <v>12</v>
      </c>
      <c r="G1296" s="22">
        <v>25</v>
      </c>
      <c r="H1296" s="22">
        <v>300</v>
      </c>
      <c r="I1296" s="6">
        <v>43353</v>
      </c>
      <c r="J1296" s="7">
        <v>189</v>
      </c>
      <c r="K1296" s="8">
        <v>2018</v>
      </c>
      <c r="L1296" s="6">
        <v>43724</v>
      </c>
      <c r="M1296" s="5"/>
      <c r="N1296" s="6">
        <v>43760</v>
      </c>
      <c r="O1296" s="3" t="s">
        <v>1633</v>
      </c>
      <c r="P1296" s="3" t="s">
        <v>2021</v>
      </c>
      <c r="Q1296" s="6">
        <v>43726</v>
      </c>
      <c r="R1296" s="46"/>
      <c r="S1296" s="46" t="s">
        <v>1380</v>
      </c>
      <c r="T1296" s="50" t="s">
        <v>2151</v>
      </c>
      <c r="U1296" s="21" t="s">
        <v>1560</v>
      </c>
      <c r="V1296" s="260" t="s">
        <v>1551</v>
      </c>
      <c r="W1296" s="261">
        <v>43732.401539351849</v>
      </c>
      <c r="X1296" s="38" t="s">
        <v>1555</v>
      </c>
    </row>
    <row r="1297" spans="1:24" x14ac:dyDescent="0.3">
      <c r="A1297" s="2">
        <v>67939</v>
      </c>
      <c r="B1297" s="3" t="s">
        <v>2034</v>
      </c>
      <c r="C1297" s="5" t="s">
        <v>27</v>
      </c>
      <c r="D1297" s="25">
        <v>51</v>
      </c>
      <c r="E1297" s="26">
        <v>28</v>
      </c>
      <c r="F1297" s="16">
        <v>12</v>
      </c>
      <c r="G1297" s="22">
        <v>34</v>
      </c>
      <c r="H1297" s="22">
        <v>400</v>
      </c>
      <c r="I1297" s="6">
        <v>43607</v>
      </c>
      <c r="J1297" s="7"/>
      <c r="K1297" s="8"/>
      <c r="L1297" s="6"/>
      <c r="M1297" s="5"/>
      <c r="N1297" s="6">
        <v>43760</v>
      </c>
      <c r="O1297" s="3" t="s">
        <v>2035</v>
      </c>
      <c r="P1297" s="3" t="s">
        <v>2021</v>
      </c>
      <c r="Q1297" s="6">
        <v>43726</v>
      </c>
      <c r="R1297" s="46"/>
      <c r="S1297" s="46" t="s">
        <v>1380</v>
      </c>
      <c r="T1297" s="50" t="s">
        <v>2151</v>
      </c>
      <c r="U1297" s="21"/>
      <c r="V1297" s="260" t="s">
        <v>1551</v>
      </c>
      <c r="W1297" s="261">
        <v>43732.401539351849</v>
      </c>
      <c r="X1297" s="38" t="s">
        <v>1555</v>
      </c>
    </row>
    <row r="1298" spans="1:24" x14ac:dyDescent="0.3">
      <c r="A1298" s="2">
        <v>58706</v>
      </c>
      <c r="B1298" s="3" t="s">
        <v>366</v>
      </c>
      <c r="C1298" s="5" t="s">
        <v>3</v>
      </c>
      <c r="D1298" s="25">
        <v>74</v>
      </c>
      <c r="E1298" s="26">
        <v>3</v>
      </c>
      <c r="F1298" s="16">
        <v>12</v>
      </c>
      <c r="G1298" s="22">
        <v>17</v>
      </c>
      <c r="H1298" s="22">
        <v>200</v>
      </c>
      <c r="I1298" s="6">
        <v>43607</v>
      </c>
      <c r="J1298" s="7">
        <v>189</v>
      </c>
      <c r="K1298" s="8">
        <v>2018</v>
      </c>
      <c r="L1298" s="6">
        <v>43724</v>
      </c>
      <c r="M1298" s="5"/>
      <c r="N1298" s="6">
        <v>43760</v>
      </c>
      <c r="O1298" s="3" t="s">
        <v>1633</v>
      </c>
      <c r="P1298" s="3" t="s">
        <v>2021</v>
      </c>
      <c r="Q1298" s="6">
        <v>43726</v>
      </c>
      <c r="R1298" s="46"/>
      <c r="S1298" s="46" t="s">
        <v>1380</v>
      </c>
      <c r="T1298" s="50"/>
      <c r="U1298" s="21" t="s">
        <v>1560</v>
      </c>
      <c r="V1298" s="260" t="s">
        <v>1551</v>
      </c>
      <c r="W1298" s="261">
        <v>43732.402199074073</v>
      </c>
      <c r="X1298" s="38" t="s">
        <v>1555</v>
      </c>
    </row>
    <row r="1299" spans="1:24" x14ac:dyDescent="0.3">
      <c r="A1299" s="2">
        <v>74911</v>
      </c>
      <c r="B1299" s="3" t="s">
        <v>358</v>
      </c>
      <c r="C1299" s="5" t="s">
        <v>3</v>
      </c>
      <c r="D1299" s="25">
        <v>74</v>
      </c>
      <c r="E1299" s="26">
        <v>3</v>
      </c>
      <c r="F1299" s="16">
        <v>12</v>
      </c>
      <c r="G1299" s="22">
        <v>9</v>
      </c>
      <c r="H1299" s="22">
        <v>100</v>
      </c>
      <c r="I1299" s="6">
        <v>43607</v>
      </c>
      <c r="J1299" s="7">
        <v>189</v>
      </c>
      <c r="K1299" s="8">
        <v>2018</v>
      </c>
      <c r="L1299" s="6">
        <v>43724</v>
      </c>
      <c r="M1299" s="5"/>
      <c r="N1299" s="6">
        <v>43760</v>
      </c>
      <c r="O1299" s="3" t="s">
        <v>1633</v>
      </c>
      <c r="P1299" s="3" t="s">
        <v>2021</v>
      </c>
      <c r="Q1299" s="6">
        <v>43726</v>
      </c>
      <c r="R1299" s="46"/>
      <c r="S1299" s="46" t="s">
        <v>1380</v>
      </c>
      <c r="T1299" s="50" t="s">
        <v>2151</v>
      </c>
      <c r="U1299" s="21" t="s">
        <v>1560</v>
      </c>
      <c r="V1299" s="260" t="s">
        <v>1551</v>
      </c>
      <c r="W1299" s="261">
        <v>43732.401539351849</v>
      </c>
      <c r="X1299" s="38" t="s">
        <v>1555</v>
      </c>
    </row>
    <row r="1300" spans="1:24" x14ac:dyDescent="0.3">
      <c r="A1300" s="2">
        <v>114853</v>
      </c>
      <c r="B1300" s="3" t="s">
        <v>364</v>
      </c>
      <c r="C1300" s="5" t="s">
        <v>3</v>
      </c>
      <c r="D1300" s="25">
        <v>74</v>
      </c>
      <c r="E1300" s="26">
        <v>3</v>
      </c>
      <c r="F1300" s="16">
        <v>12</v>
      </c>
      <c r="G1300" s="22">
        <v>5</v>
      </c>
      <c r="H1300" s="22">
        <v>50</v>
      </c>
      <c r="I1300" s="6">
        <v>43607</v>
      </c>
      <c r="J1300" s="7">
        <v>189</v>
      </c>
      <c r="K1300" s="8">
        <v>2018</v>
      </c>
      <c r="L1300" s="6">
        <v>43724</v>
      </c>
      <c r="M1300" s="5"/>
      <c r="N1300" s="6">
        <v>43760</v>
      </c>
      <c r="O1300" s="3" t="s">
        <v>1633</v>
      </c>
      <c r="P1300" s="3" t="s">
        <v>2021</v>
      </c>
      <c r="Q1300" s="6">
        <v>43726</v>
      </c>
      <c r="R1300" s="46"/>
      <c r="S1300" s="46" t="s">
        <v>1380</v>
      </c>
      <c r="T1300" s="50" t="s">
        <v>2151</v>
      </c>
      <c r="U1300" s="21" t="s">
        <v>1560</v>
      </c>
      <c r="V1300" s="260" t="s">
        <v>1551</v>
      </c>
      <c r="W1300" s="261">
        <v>43732.401539351849</v>
      </c>
      <c r="X1300" s="38" t="s">
        <v>1555</v>
      </c>
    </row>
    <row r="1301" spans="1:24" x14ac:dyDescent="0.3">
      <c r="A1301" s="2">
        <v>114852</v>
      </c>
      <c r="B1301" s="3" t="s">
        <v>363</v>
      </c>
      <c r="C1301" s="5" t="s">
        <v>3</v>
      </c>
      <c r="D1301" s="25">
        <v>74</v>
      </c>
      <c r="E1301" s="26">
        <v>3</v>
      </c>
      <c r="F1301" s="16">
        <v>12</v>
      </c>
      <c r="G1301" s="22">
        <v>0</v>
      </c>
      <c r="H1301" s="22">
        <v>0</v>
      </c>
      <c r="I1301" s="6">
        <v>43607</v>
      </c>
      <c r="J1301" s="7">
        <v>189</v>
      </c>
      <c r="K1301" s="8">
        <v>2018</v>
      </c>
      <c r="L1301" s="6">
        <v>43724</v>
      </c>
      <c r="M1301" s="5"/>
      <c r="N1301" s="6">
        <v>43762</v>
      </c>
      <c r="O1301" s="3" t="s">
        <v>1633</v>
      </c>
      <c r="P1301" s="3" t="s">
        <v>2021</v>
      </c>
      <c r="Q1301" s="6">
        <v>43726</v>
      </c>
      <c r="R1301" s="46"/>
      <c r="S1301" s="46" t="s">
        <v>1380</v>
      </c>
      <c r="T1301" s="50" t="s">
        <v>2151</v>
      </c>
      <c r="U1301" s="21" t="s">
        <v>1560</v>
      </c>
      <c r="V1301" s="260" t="s">
        <v>1551</v>
      </c>
      <c r="W1301" s="261">
        <v>43732.401539351849</v>
      </c>
      <c r="X1301" s="38" t="s">
        <v>1555</v>
      </c>
    </row>
    <row r="1302" spans="1:24" x14ac:dyDescent="0.3">
      <c r="A1302" s="2">
        <v>64625</v>
      </c>
      <c r="B1302" s="3" t="s">
        <v>142</v>
      </c>
      <c r="C1302" s="5" t="s">
        <v>22</v>
      </c>
      <c r="D1302" s="25">
        <v>69</v>
      </c>
      <c r="E1302" s="26">
        <v>8</v>
      </c>
      <c r="F1302" s="16">
        <v>12</v>
      </c>
      <c r="G1302" s="22">
        <v>34</v>
      </c>
      <c r="H1302" s="221">
        <v>400</v>
      </c>
      <c r="I1302" s="6">
        <v>43641</v>
      </c>
      <c r="J1302" s="7">
        <v>204</v>
      </c>
      <c r="K1302" s="8">
        <v>2018</v>
      </c>
      <c r="L1302" s="6">
        <v>43746</v>
      </c>
      <c r="M1302" s="5"/>
      <c r="N1302" s="6">
        <v>43763</v>
      </c>
      <c r="O1302" s="3" t="s">
        <v>1326</v>
      </c>
      <c r="P1302" s="3" t="s">
        <v>2114</v>
      </c>
      <c r="Q1302" s="6">
        <v>43732</v>
      </c>
      <c r="R1302" s="46"/>
      <c r="S1302" s="46" t="s">
        <v>1380</v>
      </c>
      <c r="T1302" s="50" t="s">
        <v>2045</v>
      </c>
      <c r="U1302" s="21" t="s">
        <v>1380</v>
      </c>
      <c r="V1302" s="260" t="s">
        <v>2206</v>
      </c>
      <c r="W1302" s="261">
        <v>43763.581921296296</v>
      </c>
      <c r="X1302" s="38" t="s">
        <v>1555</v>
      </c>
    </row>
    <row r="1303" spans="1:24" x14ac:dyDescent="0.3">
      <c r="A1303" s="2">
        <v>44398</v>
      </c>
      <c r="B1303" s="3" t="s">
        <v>990</v>
      </c>
      <c r="C1303" s="5" t="s">
        <v>22</v>
      </c>
      <c r="D1303" s="25">
        <v>61</v>
      </c>
      <c r="E1303" s="26">
        <v>3</v>
      </c>
      <c r="F1303" s="16">
        <v>12</v>
      </c>
      <c r="G1303" s="22">
        <v>125</v>
      </c>
      <c r="H1303" s="22">
        <v>1500</v>
      </c>
      <c r="I1303" s="6">
        <v>43322</v>
      </c>
      <c r="J1303" s="7">
        <v>246</v>
      </c>
      <c r="K1303" s="8">
        <v>2018</v>
      </c>
      <c r="L1303" s="6">
        <v>43819</v>
      </c>
      <c r="M1303" s="5"/>
      <c r="N1303" s="6">
        <v>43763</v>
      </c>
      <c r="O1303" s="3" t="s">
        <v>1686</v>
      </c>
      <c r="P1303" s="3" t="s">
        <v>1688</v>
      </c>
      <c r="Q1303" s="6">
        <v>43462</v>
      </c>
      <c r="R1303" s="46"/>
      <c r="S1303" s="46" t="s">
        <v>1380</v>
      </c>
      <c r="T1303" s="50" t="s">
        <v>1687</v>
      </c>
      <c r="U1303" s="21" t="s">
        <v>1560</v>
      </c>
      <c r="V1303" s="260" t="s">
        <v>1551</v>
      </c>
      <c r="W1303" s="261">
        <v>43685.424004629633</v>
      </c>
      <c r="X1303" s="38" t="s">
        <v>1555</v>
      </c>
    </row>
    <row r="1304" spans="1:24" x14ac:dyDescent="0.3">
      <c r="A1304" s="2">
        <v>61046</v>
      </c>
      <c r="B1304" s="3" t="s">
        <v>85</v>
      </c>
      <c r="C1304" s="5" t="s">
        <v>22</v>
      </c>
      <c r="D1304" s="25">
        <v>69</v>
      </c>
      <c r="E1304" s="26">
        <v>3</v>
      </c>
      <c r="F1304" s="16">
        <v>12</v>
      </c>
      <c r="G1304" s="22">
        <v>9</v>
      </c>
      <c r="H1304" s="229">
        <v>100</v>
      </c>
      <c r="I1304" s="6">
        <v>43641</v>
      </c>
      <c r="J1304" s="7">
        <v>204</v>
      </c>
      <c r="K1304" s="8">
        <v>2018</v>
      </c>
      <c r="L1304" s="6">
        <v>43746</v>
      </c>
      <c r="M1304" s="5"/>
      <c r="N1304" s="6">
        <v>43767</v>
      </c>
      <c r="O1304" s="3" t="s">
        <v>1326</v>
      </c>
      <c r="P1304" s="3" t="s">
        <v>1651</v>
      </c>
      <c r="Q1304" s="6">
        <v>43396</v>
      </c>
      <c r="R1304" s="46"/>
      <c r="S1304" s="46" t="s">
        <v>1380</v>
      </c>
      <c r="T1304" s="50" t="s">
        <v>1650</v>
      </c>
      <c r="U1304" s="21" t="s">
        <v>1380</v>
      </c>
      <c r="V1304" s="260" t="s">
        <v>1551</v>
      </c>
      <c r="W1304" s="261">
        <v>43747.488622685189</v>
      </c>
      <c r="X1304" s="38" t="s">
        <v>1555</v>
      </c>
    </row>
    <row r="1305" spans="1:24" x14ac:dyDescent="0.3">
      <c r="A1305" s="2">
        <v>61046</v>
      </c>
      <c r="B1305" s="3" t="s">
        <v>85</v>
      </c>
      <c r="C1305" s="5" t="s">
        <v>22</v>
      </c>
      <c r="D1305" s="25">
        <v>69</v>
      </c>
      <c r="E1305" s="26">
        <v>3</v>
      </c>
      <c r="F1305" s="16">
        <v>12</v>
      </c>
      <c r="G1305" s="22">
        <v>9</v>
      </c>
      <c r="H1305" s="229">
        <v>100</v>
      </c>
      <c r="I1305" s="6">
        <v>43641</v>
      </c>
      <c r="J1305" s="7">
        <v>204</v>
      </c>
      <c r="K1305" s="8">
        <v>2018</v>
      </c>
      <c r="L1305" s="6">
        <v>43746</v>
      </c>
      <c r="M1305" s="5"/>
      <c r="N1305" s="6">
        <v>43767</v>
      </c>
      <c r="O1305" s="3" t="s">
        <v>1326</v>
      </c>
      <c r="P1305" s="3" t="s">
        <v>2114</v>
      </c>
      <c r="Q1305" s="6">
        <v>43732</v>
      </c>
      <c r="R1305" s="46"/>
      <c r="S1305" s="46" t="s">
        <v>1380</v>
      </c>
      <c r="T1305" s="50" t="s">
        <v>2045</v>
      </c>
      <c r="U1305" s="21" t="s">
        <v>1380</v>
      </c>
      <c r="V1305" s="260" t="s">
        <v>1551</v>
      </c>
      <c r="W1305" s="261">
        <v>43747.488622685189</v>
      </c>
      <c r="X1305" s="38" t="s">
        <v>1555</v>
      </c>
    </row>
    <row r="1306" spans="1:24" x14ac:dyDescent="0.3">
      <c r="A1306" s="2">
        <v>64607</v>
      </c>
      <c r="B1306" s="3" t="s">
        <v>82</v>
      </c>
      <c r="C1306" s="5" t="s">
        <v>22</v>
      </c>
      <c r="D1306" s="25">
        <v>69</v>
      </c>
      <c r="E1306" s="26">
        <v>3</v>
      </c>
      <c r="F1306" s="16">
        <v>12</v>
      </c>
      <c r="G1306" s="22">
        <v>17</v>
      </c>
      <c r="H1306" s="229">
        <v>200</v>
      </c>
      <c r="I1306" s="6">
        <v>43641</v>
      </c>
      <c r="J1306" s="7">
        <v>204</v>
      </c>
      <c r="K1306" s="8">
        <v>2018</v>
      </c>
      <c r="L1306" s="6">
        <v>43746</v>
      </c>
      <c r="M1306" s="5"/>
      <c r="N1306" s="6">
        <v>43767</v>
      </c>
      <c r="O1306" s="3" t="s">
        <v>1326</v>
      </c>
      <c r="P1306" s="3" t="s">
        <v>2114</v>
      </c>
      <c r="Q1306" s="6">
        <v>43732</v>
      </c>
      <c r="R1306" s="46">
        <v>17</v>
      </c>
      <c r="S1306" s="46" t="s">
        <v>1380</v>
      </c>
      <c r="T1306" s="50" t="s">
        <v>2045</v>
      </c>
      <c r="U1306" s="21" t="s">
        <v>1380</v>
      </c>
      <c r="V1306" s="260" t="s">
        <v>1551</v>
      </c>
      <c r="W1306" s="261">
        <v>43747.488622685189</v>
      </c>
      <c r="X1306" s="38" t="s">
        <v>1555</v>
      </c>
    </row>
    <row r="1307" spans="1:24" x14ac:dyDescent="0.3">
      <c r="A1307" s="2">
        <v>64609</v>
      </c>
      <c r="B1307" s="3" t="s">
        <v>83</v>
      </c>
      <c r="C1307" s="5" t="s">
        <v>22</v>
      </c>
      <c r="D1307" s="25">
        <v>69</v>
      </c>
      <c r="E1307" s="26">
        <v>3</v>
      </c>
      <c r="F1307" s="16">
        <v>12</v>
      </c>
      <c r="G1307" s="22">
        <v>9</v>
      </c>
      <c r="H1307" s="229">
        <v>100</v>
      </c>
      <c r="I1307" s="6">
        <v>43641</v>
      </c>
      <c r="J1307" s="7">
        <v>204</v>
      </c>
      <c r="K1307" s="8">
        <v>2018</v>
      </c>
      <c r="L1307" s="6">
        <v>43746</v>
      </c>
      <c r="M1307" s="5"/>
      <c r="N1307" s="6">
        <v>43767</v>
      </c>
      <c r="O1307" s="3" t="s">
        <v>1326</v>
      </c>
      <c r="P1307" s="3" t="s">
        <v>2114</v>
      </c>
      <c r="Q1307" s="6">
        <v>43732</v>
      </c>
      <c r="R1307" s="46">
        <v>18</v>
      </c>
      <c r="S1307" s="46" t="s">
        <v>1380</v>
      </c>
      <c r="T1307" s="50" t="s">
        <v>2045</v>
      </c>
      <c r="U1307" s="21" t="s">
        <v>1380</v>
      </c>
      <c r="V1307" s="260" t="s">
        <v>1551</v>
      </c>
      <c r="W1307" s="261">
        <v>43747.488622685189</v>
      </c>
      <c r="X1307" s="38" t="s">
        <v>1555</v>
      </c>
    </row>
    <row r="1308" spans="1:24" x14ac:dyDescent="0.3">
      <c r="A1308" s="2">
        <v>35256</v>
      </c>
      <c r="B1308" s="3" t="s">
        <v>256</v>
      </c>
      <c r="C1308" s="5" t="s">
        <v>22</v>
      </c>
      <c r="D1308" s="25">
        <v>69</v>
      </c>
      <c r="E1308" s="26">
        <v>3</v>
      </c>
      <c r="F1308" s="16">
        <v>12</v>
      </c>
      <c r="G1308" s="22">
        <v>21</v>
      </c>
      <c r="H1308" s="229">
        <v>250</v>
      </c>
      <c r="I1308" s="6">
        <v>43641</v>
      </c>
      <c r="J1308" s="7">
        <v>204</v>
      </c>
      <c r="K1308" s="8">
        <v>2018</v>
      </c>
      <c r="L1308" s="6">
        <v>43746</v>
      </c>
      <c r="M1308" s="5"/>
      <c r="N1308" s="6">
        <v>43767</v>
      </c>
      <c r="O1308" s="3" t="s">
        <v>1326</v>
      </c>
      <c r="P1308" s="3" t="s">
        <v>2114</v>
      </c>
      <c r="Q1308" s="6">
        <v>43732</v>
      </c>
      <c r="R1308" s="46">
        <v>7</v>
      </c>
      <c r="S1308" s="46" t="s">
        <v>1380</v>
      </c>
      <c r="T1308" s="50" t="s">
        <v>2045</v>
      </c>
      <c r="U1308" s="21" t="s">
        <v>1380</v>
      </c>
      <c r="V1308" s="260" t="s">
        <v>1551</v>
      </c>
      <c r="W1308" s="261">
        <v>43747.488622685189</v>
      </c>
      <c r="X1308" s="38" t="s">
        <v>1555</v>
      </c>
    </row>
    <row r="1309" spans="1:24" x14ac:dyDescent="0.3">
      <c r="A1309" s="2">
        <v>64604</v>
      </c>
      <c r="B1309" s="3" t="s">
        <v>24</v>
      </c>
      <c r="C1309" s="5" t="s">
        <v>22</v>
      </c>
      <c r="D1309" s="25">
        <v>69</v>
      </c>
      <c r="E1309" s="26">
        <v>8</v>
      </c>
      <c r="F1309" s="16">
        <v>12</v>
      </c>
      <c r="G1309" s="22">
        <v>25</v>
      </c>
      <c r="H1309" s="229">
        <v>300</v>
      </c>
      <c r="I1309" s="6">
        <v>43641</v>
      </c>
      <c r="J1309" s="7">
        <v>204</v>
      </c>
      <c r="K1309" s="8">
        <v>2018</v>
      </c>
      <c r="L1309" s="6">
        <v>43746</v>
      </c>
      <c r="M1309" s="5"/>
      <c r="N1309" s="6">
        <v>43767</v>
      </c>
      <c r="O1309" s="3" t="s">
        <v>1326</v>
      </c>
      <c r="P1309" s="3" t="s">
        <v>2114</v>
      </c>
      <c r="Q1309" s="6">
        <v>43732</v>
      </c>
      <c r="R1309" s="46">
        <v>14</v>
      </c>
      <c r="S1309" s="46" t="s">
        <v>1380</v>
      </c>
      <c r="T1309" s="50" t="s">
        <v>2045</v>
      </c>
      <c r="U1309" s="21" t="s">
        <v>1380</v>
      </c>
      <c r="V1309" s="260" t="s">
        <v>1551</v>
      </c>
      <c r="W1309" s="261">
        <v>43747.488622685189</v>
      </c>
      <c r="X1309" s="38" t="s">
        <v>1555</v>
      </c>
    </row>
    <row r="1310" spans="1:24" x14ac:dyDescent="0.3">
      <c r="A1310" s="2">
        <v>64817</v>
      </c>
      <c r="B1310" s="3" t="s">
        <v>146</v>
      </c>
      <c r="C1310" s="5" t="s">
        <v>22</v>
      </c>
      <c r="D1310" s="25">
        <v>69</v>
      </c>
      <c r="E1310" s="26">
        <v>8</v>
      </c>
      <c r="F1310" s="16">
        <v>12</v>
      </c>
      <c r="G1310" s="22">
        <v>17</v>
      </c>
      <c r="H1310" s="229">
        <v>200</v>
      </c>
      <c r="I1310" s="6">
        <v>43641</v>
      </c>
      <c r="J1310" s="7">
        <v>204</v>
      </c>
      <c r="K1310" s="8">
        <v>2018</v>
      </c>
      <c r="L1310" s="6">
        <v>43746</v>
      </c>
      <c r="M1310" s="5"/>
      <c r="N1310" s="6">
        <v>43767</v>
      </c>
      <c r="O1310" s="3" t="s">
        <v>1326</v>
      </c>
      <c r="P1310" s="3" t="s">
        <v>2114</v>
      </c>
      <c r="Q1310" s="6">
        <v>43732</v>
      </c>
      <c r="R1310" s="46"/>
      <c r="S1310" s="46" t="s">
        <v>1380</v>
      </c>
      <c r="T1310" s="50" t="s">
        <v>2045</v>
      </c>
      <c r="U1310" s="21" t="s">
        <v>1380</v>
      </c>
      <c r="V1310" s="260" t="s">
        <v>1551</v>
      </c>
      <c r="W1310" s="261">
        <v>43747.488622685189</v>
      </c>
      <c r="X1310" s="38" t="s">
        <v>1555</v>
      </c>
    </row>
    <row r="1311" spans="1:24" x14ac:dyDescent="0.3">
      <c r="A1311" s="2">
        <v>64861</v>
      </c>
      <c r="B1311" s="3" t="s">
        <v>144</v>
      </c>
      <c r="C1311" s="5" t="s">
        <v>22</v>
      </c>
      <c r="D1311" s="25">
        <v>69</v>
      </c>
      <c r="E1311" s="26">
        <v>8</v>
      </c>
      <c r="F1311" s="16">
        <v>12</v>
      </c>
      <c r="G1311" s="22">
        <v>35</v>
      </c>
      <c r="H1311" s="229">
        <v>420</v>
      </c>
      <c r="I1311" s="6">
        <v>43641</v>
      </c>
      <c r="J1311" s="7">
        <v>204</v>
      </c>
      <c r="K1311" s="8">
        <v>2018</v>
      </c>
      <c r="L1311" s="6">
        <v>43746</v>
      </c>
      <c r="M1311" s="5"/>
      <c r="N1311" s="6">
        <v>43767</v>
      </c>
      <c r="O1311" s="3" t="s">
        <v>1326</v>
      </c>
      <c r="P1311" s="3" t="s">
        <v>2114</v>
      </c>
      <c r="Q1311" s="6">
        <v>43732</v>
      </c>
      <c r="R1311" s="46"/>
      <c r="S1311" s="46" t="s">
        <v>1380</v>
      </c>
      <c r="T1311" s="50" t="s">
        <v>2045</v>
      </c>
      <c r="U1311" s="21" t="s">
        <v>1380</v>
      </c>
      <c r="V1311" s="260" t="s">
        <v>1551</v>
      </c>
      <c r="W1311" s="261">
        <v>43747.488622685189</v>
      </c>
      <c r="X1311" s="38" t="s">
        <v>1555</v>
      </c>
    </row>
    <row r="1312" spans="1:24" x14ac:dyDescent="0.3">
      <c r="A1312" s="2">
        <v>59882</v>
      </c>
      <c r="B1312" s="3" t="s">
        <v>386</v>
      </c>
      <c r="C1312" s="5" t="s">
        <v>22</v>
      </c>
      <c r="D1312" s="25">
        <v>69</v>
      </c>
      <c r="E1312" s="26">
        <v>8</v>
      </c>
      <c r="F1312" s="16">
        <v>12</v>
      </c>
      <c r="G1312" s="22">
        <v>59</v>
      </c>
      <c r="H1312" s="229">
        <v>700</v>
      </c>
      <c r="I1312" s="6">
        <v>43319</v>
      </c>
      <c r="J1312" s="7">
        <v>194</v>
      </c>
      <c r="K1312" s="8">
        <v>2017</v>
      </c>
      <c r="L1312" s="6">
        <v>43417</v>
      </c>
      <c r="M1312" s="5"/>
      <c r="N1312" s="6">
        <v>43767</v>
      </c>
      <c r="O1312" s="3" t="s">
        <v>1347</v>
      </c>
      <c r="P1312" s="3" t="s">
        <v>2114</v>
      </c>
      <c r="Q1312" s="6">
        <v>43732</v>
      </c>
      <c r="R1312" s="46">
        <v>10</v>
      </c>
      <c r="S1312" s="46" t="s">
        <v>1380</v>
      </c>
      <c r="T1312" s="50" t="s">
        <v>2045</v>
      </c>
      <c r="U1312" s="21" t="s">
        <v>1535</v>
      </c>
      <c r="V1312" s="260" t="s">
        <v>1551</v>
      </c>
      <c r="W1312" s="261">
        <v>43742.381550925929</v>
      </c>
      <c r="X1312" s="38" t="s">
        <v>1555</v>
      </c>
    </row>
    <row r="1313" spans="1:24" x14ac:dyDescent="0.3">
      <c r="A1313" s="2">
        <v>64860</v>
      </c>
      <c r="B1313" s="3" t="s">
        <v>260</v>
      </c>
      <c r="C1313" s="5" t="s">
        <v>22</v>
      </c>
      <c r="D1313" s="25">
        <v>69</v>
      </c>
      <c r="E1313" s="26">
        <v>8</v>
      </c>
      <c r="F1313" s="16">
        <v>12</v>
      </c>
      <c r="G1313" s="22">
        <v>25</v>
      </c>
      <c r="H1313" s="229">
        <v>300</v>
      </c>
      <c r="I1313" s="6">
        <v>43641</v>
      </c>
      <c r="J1313" s="7">
        <v>204</v>
      </c>
      <c r="K1313" s="8">
        <v>2018</v>
      </c>
      <c r="L1313" s="6">
        <v>43746</v>
      </c>
      <c r="M1313" s="5"/>
      <c r="N1313" s="6">
        <v>43767</v>
      </c>
      <c r="O1313" s="3" t="s">
        <v>1326</v>
      </c>
      <c r="P1313" s="3" t="s">
        <v>2114</v>
      </c>
      <c r="Q1313" s="6">
        <v>43732</v>
      </c>
      <c r="R1313" s="46"/>
      <c r="S1313" s="46" t="s">
        <v>1380</v>
      </c>
      <c r="T1313" s="50" t="s">
        <v>2045</v>
      </c>
      <c r="U1313" s="21" t="s">
        <v>1380</v>
      </c>
      <c r="V1313" s="260" t="s">
        <v>1551</v>
      </c>
      <c r="W1313" s="261">
        <v>43747.488622685189</v>
      </c>
      <c r="X1313" s="38" t="s">
        <v>1555</v>
      </c>
    </row>
    <row r="1314" spans="1:24" x14ac:dyDescent="0.3">
      <c r="A1314" s="2">
        <v>124980</v>
      </c>
      <c r="B1314" s="3" t="s">
        <v>1105</v>
      </c>
      <c r="C1314" s="5" t="s">
        <v>47</v>
      </c>
      <c r="D1314" s="25">
        <v>55</v>
      </c>
      <c r="E1314" s="26">
        <v>19</v>
      </c>
      <c r="F1314" s="16">
        <v>12</v>
      </c>
      <c r="G1314" s="22">
        <v>17</v>
      </c>
      <c r="H1314" s="22">
        <v>200</v>
      </c>
      <c r="I1314" s="6">
        <v>43454</v>
      </c>
      <c r="J1314" s="7">
        <v>78</v>
      </c>
      <c r="K1314" s="8">
        <v>2018</v>
      </c>
      <c r="L1314" s="6">
        <v>43549</v>
      </c>
      <c r="M1314" s="5"/>
      <c r="N1314" s="6">
        <v>43767</v>
      </c>
      <c r="O1314" s="3" t="s">
        <v>1540</v>
      </c>
      <c r="P1314" s="3" t="s">
        <v>1534</v>
      </c>
      <c r="Q1314" s="6">
        <v>43634</v>
      </c>
      <c r="R1314" s="46"/>
      <c r="S1314" s="46" t="s">
        <v>1380</v>
      </c>
      <c r="T1314" s="50" t="s">
        <v>1815</v>
      </c>
      <c r="U1314" s="21" t="s">
        <v>1560</v>
      </c>
      <c r="V1314" s="260" t="s">
        <v>1551</v>
      </c>
      <c r="W1314" s="261">
        <v>43767.392881944441</v>
      </c>
      <c r="X1314" s="38" t="s">
        <v>1555</v>
      </c>
    </row>
    <row r="1315" spans="1:24" x14ac:dyDescent="0.3">
      <c r="A1315" s="2">
        <v>119595</v>
      </c>
      <c r="B1315" s="3" t="s">
        <v>828</v>
      </c>
      <c r="C1315" s="5" t="s">
        <v>19</v>
      </c>
      <c r="D1315" s="25">
        <v>62</v>
      </c>
      <c r="E1315" s="26">
        <v>26</v>
      </c>
      <c r="F1315" s="16">
        <v>12</v>
      </c>
      <c r="G1315" s="22">
        <v>28</v>
      </c>
      <c r="H1315" s="22">
        <v>330</v>
      </c>
      <c r="I1315" s="6">
        <v>43593</v>
      </c>
      <c r="J1315" s="7">
        <v>164</v>
      </c>
      <c r="K1315" s="8">
        <v>2018</v>
      </c>
      <c r="L1315" s="6">
        <v>43683</v>
      </c>
      <c r="M1315" s="5">
        <v>4200</v>
      </c>
      <c r="N1315" s="6">
        <v>43774</v>
      </c>
      <c r="O1315" s="3" t="s">
        <v>1602</v>
      </c>
      <c r="P1315" s="3" t="s">
        <v>1884</v>
      </c>
      <c r="Q1315" s="6">
        <v>43719</v>
      </c>
      <c r="R1315" s="46"/>
      <c r="S1315" s="46" t="s">
        <v>1380</v>
      </c>
      <c r="T1315" s="50" t="s">
        <v>2139</v>
      </c>
      <c r="U1315" s="21" t="s">
        <v>1560</v>
      </c>
      <c r="V1315" s="260" t="s">
        <v>1551</v>
      </c>
      <c r="W1315" s="261">
        <v>43721.586261574077</v>
      </c>
      <c r="X1315" s="38" t="s">
        <v>1555</v>
      </c>
    </row>
    <row r="1316" spans="1:24" x14ac:dyDescent="0.3">
      <c r="A1316" s="2">
        <v>119595</v>
      </c>
      <c r="B1316" s="3" t="s">
        <v>828</v>
      </c>
      <c r="C1316" s="5" t="s">
        <v>19</v>
      </c>
      <c r="D1316" s="25">
        <v>62</v>
      </c>
      <c r="E1316" s="26">
        <v>26</v>
      </c>
      <c r="F1316" s="16">
        <v>12</v>
      </c>
      <c r="G1316" s="22">
        <v>28</v>
      </c>
      <c r="H1316" s="22">
        <v>330</v>
      </c>
      <c r="I1316" s="6">
        <v>43593</v>
      </c>
      <c r="J1316" s="7">
        <v>220</v>
      </c>
      <c r="K1316" s="8">
        <v>2019</v>
      </c>
      <c r="L1316" s="6">
        <v>44082</v>
      </c>
      <c r="M1316" s="5">
        <v>0</v>
      </c>
      <c r="N1316" s="6">
        <v>43774</v>
      </c>
      <c r="O1316" s="3" t="s">
        <v>1883</v>
      </c>
      <c r="P1316" s="3" t="s">
        <v>1884</v>
      </c>
      <c r="Q1316" s="6">
        <v>43719</v>
      </c>
      <c r="R1316" s="46"/>
      <c r="S1316" s="46" t="s">
        <v>1380</v>
      </c>
      <c r="T1316" s="50" t="s">
        <v>2139</v>
      </c>
      <c r="U1316" s="21" t="s">
        <v>1560</v>
      </c>
      <c r="V1316" s="260" t="s">
        <v>1551</v>
      </c>
      <c r="W1316" s="261">
        <v>43774.369768518518</v>
      </c>
      <c r="X1316" s="38" t="s">
        <v>1555</v>
      </c>
    </row>
    <row r="1317" spans="1:24" x14ac:dyDescent="0.3">
      <c r="A1317" s="2">
        <v>30772</v>
      </c>
      <c r="B1317" s="3" t="s">
        <v>816</v>
      </c>
      <c r="C1317" s="5" t="s">
        <v>3</v>
      </c>
      <c r="D1317" s="25">
        <v>72</v>
      </c>
      <c r="E1317" s="26">
        <v>5</v>
      </c>
      <c r="F1317" s="16">
        <v>12</v>
      </c>
      <c r="G1317" s="22">
        <v>0</v>
      </c>
      <c r="H1317" s="22">
        <v>0</v>
      </c>
      <c r="I1317" s="6">
        <v>43593</v>
      </c>
      <c r="J1317" s="7">
        <v>220</v>
      </c>
      <c r="K1317" s="8">
        <v>2019</v>
      </c>
      <c r="L1317" s="6">
        <v>44082</v>
      </c>
      <c r="M1317" s="5">
        <v>0</v>
      </c>
      <c r="N1317" s="6">
        <v>43774</v>
      </c>
      <c r="O1317" s="3" t="s">
        <v>1602</v>
      </c>
      <c r="P1317" s="3" t="s">
        <v>1884</v>
      </c>
      <c r="Q1317" s="6">
        <v>43719</v>
      </c>
      <c r="R1317" s="46"/>
      <c r="S1317" s="46" t="s">
        <v>1380</v>
      </c>
      <c r="T1317" s="50" t="s">
        <v>2139</v>
      </c>
      <c r="U1317" s="21" t="s">
        <v>1522</v>
      </c>
      <c r="V1317" s="260" t="s">
        <v>1551</v>
      </c>
      <c r="W1317" s="261">
        <v>43686.679606481484</v>
      </c>
      <c r="X1317" s="38" t="s">
        <v>1555</v>
      </c>
    </row>
    <row r="1318" spans="1:24" x14ac:dyDescent="0.3">
      <c r="A1318" s="2">
        <v>30772</v>
      </c>
      <c r="B1318" s="3" t="s">
        <v>816</v>
      </c>
      <c r="C1318" s="5" t="s">
        <v>3</v>
      </c>
      <c r="D1318" s="25">
        <v>72</v>
      </c>
      <c r="E1318" s="26">
        <v>5</v>
      </c>
      <c r="F1318" s="16">
        <v>12</v>
      </c>
      <c r="G1318" s="22">
        <v>0</v>
      </c>
      <c r="H1318" s="22">
        <v>0</v>
      </c>
      <c r="I1318" s="6">
        <v>43593</v>
      </c>
      <c r="J1318" s="7">
        <v>220</v>
      </c>
      <c r="K1318" s="8">
        <v>2019</v>
      </c>
      <c r="L1318" s="6">
        <v>44082</v>
      </c>
      <c r="M1318" s="5">
        <v>0</v>
      </c>
      <c r="N1318" s="6">
        <v>43774</v>
      </c>
      <c r="O1318" s="3" t="s">
        <v>1602</v>
      </c>
      <c r="P1318" s="3" t="s">
        <v>1884</v>
      </c>
      <c r="Q1318" s="6">
        <v>43719</v>
      </c>
      <c r="R1318" s="46"/>
      <c r="S1318" s="46" t="s">
        <v>1380</v>
      </c>
      <c r="T1318" s="50" t="s">
        <v>2139</v>
      </c>
      <c r="U1318" s="21" t="s">
        <v>1522</v>
      </c>
      <c r="V1318" s="260" t="s">
        <v>1551</v>
      </c>
      <c r="W1318" s="261">
        <v>43686.679606481484</v>
      </c>
      <c r="X1318" s="38" t="s">
        <v>1555</v>
      </c>
    </row>
    <row r="1319" spans="1:24" x14ac:dyDescent="0.3">
      <c r="A1319" s="2">
        <v>12675</v>
      </c>
      <c r="B1319" s="3" t="s">
        <v>808</v>
      </c>
      <c r="C1319" s="5" t="s">
        <v>3</v>
      </c>
      <c r="D1319" s="25">
        <v>72</v>
      </c>
      <c r="E1319" s="26">
        <v>5</v>
      </c>
      <c r="F1319" s="16">
        <v>12</v>
      </c>
      <c r="G1319" s="22">
        <v>0</v>
      </c>
      <c r="H1319" s="22">
        <v>0</v>
      </c>
      <c r="I1319" s="6">
        <v>43593</v>
      </c>
      <c r="J1319" s="7">
        <v>220</v>
      </c>
      <c r="K1319" s="8">
        <v>2019</v>
      </c>
      <c r="L1319" s="6">
        <v>44082</v>
      </c>
      <c r="M1319" s="5">
        <v>0</v>
      </c>
      <c r="N1319" s="6">
        <v>43774</v>
      </c>
      <c r="O1319" s="3" t="s">
        <v>1602</v>
      </c>
      <c r="P1319" s="3" t="s">
        <v>1884</v>
      </c>
      <c r="Q1319" s="6">
        <v>43719</v>
      </c>
      <c r="R1319" s="46"/>
      <c r="S1319" s="46" t="s">
        <v>1380</v>
      </c>
      <c r="T1319" s="50" t="s">
        <v>2139</v>
      </c>
      <c r="U1319" s="21" t="s">
        <v>1522</v>
      </c>
      <c r="V1319" s="260" t="s">
        <v>1551</v>
      </c>
      <c r="W1319" s="261">
        <v>43686.661006944443</v>
      </c>
      <c r="X1319" s="38" t="s">
        <v>1555</v>
      </c>
    </row>
    <row r="1320" spans="1:24" x14ac:dyDescent="0.3">
      <c r="A1320" s="2">
        <v>12657</v>
      </c>
      <c r="B1320" s="3" t="s">
        <v>806</v>
      </c>
      <c r="C1320" s="5" t="s">
        <v>5</v>
      </c>
      <c r="D1320" s="25">
        <v>81</v>
      </c>
      <c r="E1320" s="26">
        <v>9</v>
      </c>
      <c r="F1320" s="16">
        <v>12</v>
      </c>
      <c r="G1320" s="22">
        <v>0</v>
      </c>
      <c r="H1320" s="22">
        <v>0</v>
      </c>
      <c r="I1320" s="6">
        <v>43593</v>
      </c>
      <c r="J1320" s="7">
        <v>220</v>
      </c>
      <c r="K1320" s="8">
        <v>2019</v>
      </c>
      <c r="L1320" s="6">
        <v>44082</v>
      </c>
      <c r="M1320" s="5">
        <v>0</v>
      </c>
      <c r="N1320" s="6">
        <v>43774</v>
      </c>
      <c r="O1320" s="3" t="s">
        <v>1545</v>
      </c>
      <c r="P1320" s="3" t="s">
        <v>1884</v>
      </c>
      <c r="Q1320" s="6">
        <v>43719</v>
      </c>
      <c r="R1320" s="46"/>
      <c r="S1320" s="46" t="s">
        <v>1380</v>
      </c>
      <c r="T1320" s="50" t="s">
        <v>2139</v>
      </c>
      <c r="U1320" s="21" t="s">
        <v>1522</v>
      </c>
      <c r="V1320" s="260" t="s">
        <v>1551</v>
      </c>
      <c r="W1320" s="261">
        <v>43686.656423611108</v>
      </c>
      <c r="X1320" s="38" t="s">
        <v>1555</v>
      </c>
    </row>
    <row r="1321" spans="1:24" x14ac:dyDescent="0.3">
      <c r="A1321" s="2">
        <v>135088</v>
      </c>
      <c r="B1321" s="3" t="s">
        <v>1827</v>
      </c>
      <c r="C1321" s="5" t="s">
        <v>17</v>
      </c>
      <c r="D1321" s="25">
        <v>55</v>
      </c>
      <c r="E1321" s="26">
        <v>66</v>
      </c>
      <c r="F1321" s="16">
        <v>12</v>
      </c>
      <c r="G1321" s="22">
        <v>42</v>
      </c>
      <c r="H1321" s="22">
        <v>500</v>
      </c>
      <c r="I1321" s="6">
        <v>43591</v>
      </c>
      <c r="J1321" s="7"/>
      <c r="K1321" s="8"/>
      <c r="L1321" s="6"/>
      <c r="M1321" s="5">
        <v>0</v>
      </c>
      <c r="N1321" s="6">
        <v>43774</v>
      </c>
      <c r="O1321" s="3" t="s">
        <v>1345</v>
      </c>
      <c r="P1321" s="3" t="s">
        <v>1882</v>
      </c>
      <c r="Q1321" s="6">
        <v>43734</v>
      </c>
      <c r="R1321" s="46"/>
      <c r="S1321" s="46" t="s">
        <v>1380</v>
      </c>
      <c r="T1321" s="50" t="s">
        <v>2160</v>
      </c>
      <c r="U1321" s="21" t="s">
        <v>1828</v>
      </c>
      <c r="V1321" s="260" t="s">
        <v>1551</v>
      </c>
      <c r="W1321" s="261">
        <v>43622.451481481483</v>
      </c>
      <c r="X1321" s="38" t="s">
        <v>1555</v>
      </c>
    </row>
    <row r="1322" spans="1:24" x14ac:dyDescent="0.3">
      <c r="A1322" s="2">
        <v>135088</v>
      </c>
      <c r="B1322" s="3" t="s">
        <v>1827</v>
      </c>
      <c r="C1322" s="5" t="s">
        <v>17</v>
      </c>
      <c r="D1322" s="25">
        <v>55</v>
      </c>
      <c r="E1322" s="26">
        <v>66</v>
      </c>
      <c r="F1322" s="16">
        <v>12</v>
      </c>
      <c r="G1322" s="22">
        <v>42</v>
      </c>
      <c r="H1322" s="22">
        <v>500</v>
      </c>
      <c r="I1322" s="6">
        <v>43591</v>
      </c>
      <c r="J1322" s="7">
        <v>234</v>
      </c>
      <c r="K1322" s="8">
        <v>2019</v>
      </c>
      <c r="L1322" s="6">
        <v>44095</v>
      </c>
      <c r="M1322" s="5">
        <v>0</v>
      </c>
      <c r="N1322" s="6">
        <v>43774</v>
      </c>
      <c r="O1322" s="3" t="s">
        <v>1881</v>
      </c>
      <c r="P1322" s="3" t="s">
        <v>1882</v>
      </c>
      <c r="Q1322" s="6">
        <v>43734</v>
      </c>
      <c r="R1322" s="46"/>
      <c r="S1322" s="46" t="s">
        <v>1380</v>
      </c>
      <c r="T1322" s="50" t="s">
        <v>2160</v>
      </c>
      <c r="U1322" s="21" t="s">
        <v>1828</v>
      </c>
      <c r="V1322" s="260" t="s">
        <v>1551</v>
      </c>
      <c r="W1322" s="261">
        <v>43774.376168981478</v>
      </c>
      <c r="X1322" s="38" t="s">
        <v>1555</v>
      </c>
    </row>
    <row r="1323" spans="1:24" x14ac:dyDescent="0.3">
      <c r="A1323" s="2">
        <v>100362</v>
      </c>
      <c r="B1323" s="3" t="s">
        <v>387</v>
      </c>
      <c r="C1323" s="5" t="s">
        <v>80</v>
      </c>
      <c r="D1323" s="25"/>
      <c r="E1323" s="26"/>
      <c r="F1323" s="16">
        <v>12</v>
      </c>
      <c r="G1323" s="22">
        <v>0</v>
      </c>
      <c r="H1323" s="22">
        <v>1500</v>
      </c>
      <c r="I1323" s="6">
        <v>43762</v>
      </c>
      <c r="J1323" s="7">
        <v>47</v>
      </c>
      <c r="K1323" s="8">
        <v>2019</v>
      </c>
      <c r="L1323" s="6">
        <v>43513</v>
      </c>
      <c r="M1323" s="5">
        <v>0</v>
      </c>
      <c r="N1323" s="6">
        <v>43774</v>
      </c>
      <c r="O1323" s="3" t="s">
        <v>1347</v>
      </c>
      <c r="P1323" s="3" t="s">
        <v>1526</v>
      </c>
      <c r="Q1323" s="6">
        <v>43657</v>
      </c>
      <c r="R1323" s="46"/>
      <c r="S1323" s="46" t="s">
        <v>1380</v>
      </c>
      <c r="T1323" s="50" t="s">
        <v>1573</v>
      </c>
      <c r="U1323" s="21" t="s">
        <v>1380</v>
      </c>
      <c r="V1323" s="260" t="s">
        <v>2063</v>
      </c>
      <c r="W1323" s="261">
        <v>43773.605185185188</v>
      </c>
      <c r="X1323" s="38" t="s">
        <v>1555</v>
      </c>
    </row>
    <row r="1324" spans="1:24" x14ac:dyDescent="0.3">
      <c r="A1324" s="2">
        <v>10359</v>
      </c>
      <c r="B1324" s="3" t="s">
        <v>1417</v>
      </c>
      <c r="C1324" s="5" t="s">
        <v>18</v>
      </c>
      <c r="D1324" s="25">
        <v>71</v>
      </c>
      <c r="E1324" s="26">
        <v>7</v>
      </c>
      <c r="F1324" s="16">
        <v>12</v>
      </c>
      <c r="G1324" s="22">
        <v>313</v>
      </c>
      <c r="H1324" s="22">
        <v>3750</v>
      </c>
      <c r="I1324" s="6">
        <v>43740</v>
      </c>
      <c r="J1324" s="7">
        <v>151</v>
      </c>
      <c r="K1324" s="8">
        <v>2018</v>
      </c>
      <c r="L1324" s="6">
        <v>43670</v>
      </c>
      <c r="M1324" s="5">
        <v>0</v>
      </c>
      <c r="N1324" s="6">
        <v>43781</v>
      </c>
      <c r="O1324" s="3" t="s">
        <v>1586</v>
      </c>
      <c r="P1324" s="3" t="s">
        <v>2243</v>
      </c>
      <c r="Q1324" s="6" t="s">
        <v>1380</v>
      </c>
      <c r="R1324" s="46"/>
      <c r="S1324" s="46" t="s">
        <v>1380</v>
      </c>
      <c r="T1324" s="50" t="s">
        <v>1380</v>
      </c>
      <c r="U1324" s="21"/>
      <c r="V1324" s="260" t="s">
        <v>1551</v>
      </c>
      <c r="W1324" s="261">
        <v>43781.581435185188</v>
      </c>
      <c r="X1324" s="38" t="s">
        <v>1555</v>
      </c>
    </row>
    <row r="1325" spans="1:24" x14ac:dyDescent="0.3">
      <c r="A1325" s="2">
        <v>10359</v>
      </c>
      <c r="B1325" s="3" t="s">
        <v>1417</v>
      </c>
      <c r="C1325" s="5" t="s">
        <v>18</v>
      </c>
      <c r="D1325" s="25">
        <v>71</v>
      </c>
      <c r="E1325" s="26">
        <v>7</v>
      </c>
      <c r="F1325" s="16">
        <v>12</v>
      </c>
      <c r="G1325" s="22">
        <v>313</v>
      </c>
      <c r="H1325" s="22">
        <v>3750</v>
      </c>
      <c r="I1325" s="6">
        <v>43740</v>
      </c>
      <c r="J1325" s="7">
        <v>151</v>
      </c>
      <c r="K1325" s="8">
        <v>2018</v>
      </c>
      <c r="L1325" s="6">
        <v>43670</v>
      </c>
      <c r="M1325" s="5">
        <v>0</v>
      </c>
      <c r="N1325" s="6">
        <v>43781</v>
      </c>
      <c r="O1325" s="3" t="s">
        <v>1586</v>
      </c>
      <c r="P1325" s="3" t="s">
        <v>2243</v>
      </c>
      <c r="Q1325" s="6" t="s">
        <v>1380</v>
      </c>
      <c r="R1325" s="46"/>
      <c r="S1325" s="46" t="s">
        <v>1380</v>
      </c>
      <c r="T1325" s="50" t="s">
        <v>1380</v>
      </c>
      <c r="U1325" s="21"/>
      <c r="V1325" s="260" t="s">
        <v>1551</v>
      </c>
      <c r="W1325" s="261">
        <v>43781.581435185188</v>
      </c>
      <c r="X1325" s="38" t="s">
        <v>1555</v>
      </c>
    </row>
    <row r="1326" spans="1:24" x14ac:dyDescent="0.3">
      <c r="A1326" s="2">
        <v>10359</v>
      </c>
      <c r="B1326" s="3" t="s">
        <v>1417</v>
      </c>
      <c r="C1326" s="5" t="s">
        <v>18</v>
      </c>
      <c r="D1326" s="25">
        <v>71</v>
      </c>
      <c r="E1326" s="26">
        <v>7</v>
      </c>
      <c r="F1326" s="16">
        <v>12</v>
      </c>
      <c r="G1326" s="22">
        <v>313</v>
      </c>
      <c r="H1326" s="22">
        <v>3750</v>
      </c>
      <c r="I1326" s="6">
        <v>43740</v>
      </c>
      <c r="J1326" s="7">
        <v>151</v>
      </c>
      <c r="K1326" s="8">
        <v>2018</v>
      </c>
      <c r="L1326" s="6">
        <v>43670</v>
      </c>
      <c r="M1326" s="5">
        <v>0</v>
      </c>
      <c r="N1326" s="6">
        <v>43781</v>
      </c>
      <c r="O1326" s="3" t="s">
        <v>1586</v>
      </c>
      <c r="P1326" s="3" t="s">
        <v>2243</v>
      </c>
      <c r="Q1326" s="6" t="s">
        <v>1380</v>
      </c>
      <c r="R1326" s="46"/>
      <c r="S1326" s="46" t="s">
        <v>1380</v>
      </c>
      <c r="T1326" s="50" t="s">
        <v>1380</v>
      </c>
      <c r="U1326" s="21"/>
      <c r="V1326" s="260" t="s">
        <v>1551</v>
      </c>
      <c r="W1326" s="261">
        <v>43781.58388888889</v>
      </c>
      <c r="X1326" s="38" t="s">
        <v>1555</v>
      </c>
    </row>
    <row r="1327" spans="1:24" x14ac:dyDescent="0.3">
      <c r="A1327" s="2">
        <v>10359</v>
      </c>
      <c r="B1327" s="3" t="s">
        <v>1417</v>
      </c>
      <c r="C1327" s="5" t="s">
        <v>18</v>
      </c>
      <c r="D1327" s="25">
        <v>71</v>
      </c>
      <c r="E1327" s="26">
        <v>7</v>
      </c>
      <c r="F1327" s="16">
        <v>12</v>
      </c>
      <c r="G1327" s="22">
        <v>313</v>
      </c>
      <c r="H1327" s="22">
        <v>3750</v>
      </c>
      <c r="I1327" s="6">
        <v>43740</v>
      </c>
      <c r="J1327" s="7">
        <v>151</v>
      </c>
      <c r="K1327" s="8">
        <v>2018</v>
      </c>
      <c r="L1327" s="6">
        <v>43670</v>
      </c>
      <c r="M1327" s="5">
        <v>0</v>
      </c>
      <c r="N1327" s="6">
        <v>43781</v>
      </c>
      <c r="O1327" s="3" t="s">
        <v>1586</v>
      </c>
      <c r="P1327" s="3" t="s">
        <v>2243</v>
      </c>
      <c r="Q1327" s="6" t="s">
        <v>1380</v>
      </c>
      <c r="R1327" s="46"/>
      <c r="S1327" s="46" t="s">
        <v>1380</v>
      </c>
      <c r="T1327" s="50" t="s">
        <v>1380</v>
      </c>
      <c r="U1327" s="21"/>
      <c r="V1327" s="260" t="s">
        <v>1551</v>
      </c>
      <c r="W1327" s="261">
        <v>43781.58388888889</v>
      </c>
      <c r="X1327" s="38" t="s">
        <v>1555</v>
      </c>
    </row>
    <row r="1328" spans="1:24" x14ac:dyDescent="0.3">
      <c r="A1328" s="2">
        <v>10359</v>
      </c>
      <c r="B1328" s="3" t="s">
        <v>1417</v>
      </c>
      <c r="C1328" s="5" t="s">
        <v>18</v>
      </c>
      <c r="D1328" s="25">
        <v>71</v>
      </c>
      <c r="E1328" s="26">
        <v>7</v>
      </c>
      <c r="F1328" s="16">
        <v>12</v>
      </c>
      <c r="G1328" s="22">
        <v>313</v>
      </c>
      <c r="H1328" s="22">
        <v>3750</v>
      </c>
      <c r="I1328" s="6">
        <v>43740</v>
      </c>
      <c r="J1328" s="7">
        <v>151</v>
      </c>
      <c r="K1328" s="8">
        <v>2018</v>
      </c>
      <c r="L1328" s="6">
        <v>43670</v>
      </c>
      <c r="M1328" s="5">
        <v>0</v>
      </c>
      <c r="N1328" s="6">
        <v>43781</v>
      </c>
      <c r="O1328" s="3" t="s">
        <v>1586</v>
      </c>
      <c r="P1328" s="3" t="s">
        <v>2243</v>
      </c>
      <c r="Q1328" s="6" t="s">
        <v>1380</v>
      </c>
      <c r="R1328" s="46"/>
      <c r="S1328" s="46" t="s">
        <v>1380</v>
      </c>
      <c r="T1328" s="50" t="s">
        <v>1380</v>
      </c>
      <c r="U1328" s="21"/>
      <c r="V1328" s="260" t="s">
        <v>1551</v>
      </c>
      <c r="W1328" s="261">
        <v>43781.58388888889</v>
      </c>
      <c r="X1328" s="38" t="s">
        <v>1555</v>
      </c>
    </row>
    <row r="1329" spans="1:24" x14ac:dyDescent="0.3">
      <c r="A1329" s="2">
        <v>10359</v>
      </c>
      <c r="B1329" s="3" t="s">
        <v>1417</v>
      </c>
      <c r="C1329" s="5" t="s">
        <v>18</v>
      </c>
      <c r="D1329" s="25">
        <v>71</v>
      </c>
      <c r="E1329" s="26">
        <v>7</v>
      </c>
      <c r="F1329" s="16">
        <v>12</v>
      </c>
      <c r="G1329" s="22">
        <v>313</v>
      </c>
      <c r="H1329" s="22">
        <v>3750</v>
      </c>
      <c r="I1329" s="6">
        <v>43740</v>
      </c>
      <c r="J1329" s="7">
        <v>151</v>
      </c>
      <c r="K1329" s="8">
        <v>2018</v>
      </c>
      <c r="L1329" s="6">
        <v>43670</v>
      </c>
      <c r="M1329" s="5">
        <v>0</v>
      </c>
      <c r="N1329" s="6">
        <v>43781</v>
      </c>
      <c r="O1329" s="3" t="s">
        <v>1586</v>
      </c>
      <c r="P1329" s="3" t="s">
        <v>2243</v>
      </c>
      <c r="Q1329" s="6" t="s">
        <v>1380</v>
      </c>
      <c r="R1329" s="46"/>
      <c r="S1329" s="46" t="s">
        <v>1380</v>
      </c>
      <c r="T1329" s="50" t="s">
        <v>1380</v>
      </c>
      <c r="U1329" s="21"/>
      <c r="V1329" s="260" t="s">
        <v>1551</v>
      </c>
      <c r="W1329" s="261">
        <v>43781.58388888889</v>
      </c>
      <c r="X1329" s="38" t="s">
        <v>1555</v>
      </c>
    </row>
    <row r="1330" spans="1:24" x14ac:dyDescent="0.3">
      <c r="A1330" s="2">
        <v>10359</v>
      </c>
      <c r="B1330" s="3" t="s">
        <v>1417</v>
      </c>
      <c r="C1330" s="5" t="s">
        <v>18</v>
      </c>
      <c r="D1330" s="25">
        <v>71</v>
      </c>
      <c r="E1330" s="26">
        <v>7</v>
      </c>
      <c r="F1330" s="16">
        <v>12</v>
      </c>
      <c r="G1330" s="22">
        <v>313</v>
      </c>
      <c r="H1330" s="22">
        <v>3750</v>
      </c>
      <c r="I1330" s="6">
        <v>43740</v>
      </c>
      <c r="J1330" s="7">
        <v>151</v>
      </c>
      <c r="K1330" s="8">
        <v>2018</v>
      </c>
      <c r="L1330" s="6">
        <v>43670</v>
      </c>
      <c r="M1330" s="5">
        <v>0</v>
      </c>
      <c r="N1330" s="6">
        <v>43781</v>
      </c>
      <c r="O1330" s="3" t="s">
        <v>1586</v>
      </c>
      <c r="P1330" s="3" t="s">
        <v>2243</v>
      </c>
      <c r="Q1330" s="6" t="s">
        <v>1380</v>
      </c>
      <c r="R1330" s="46"/>
      <c r="S1330" s="46" t="s">
        <v>1380</v>
      </c>
      <c r="T1330" s="50" t="s">
        <v>1380</v>
      </c>
      <c r="U1330" s="21"/>
      <c r="V1330" s="260" t="s">
        <v>1551</v>
      </c>
      <c r="W1330" s="261">
        <v>43781.58388888889</v>
      </c>
      <c r="X1330" s="38" t="s">
        <v>1555</v>
      </c>
    </row>
    <row r="1331" spans="1:24" x14ac:dyDescent="0.3">
      <c r="A1331" s="2">
        <v>10359</v>
      </c>
      <c r="B1331" s="3" t="s">
        <v>1417</v>
      </c>
      <c r="C1331" s="5" t="s">
        <v>18</v>
      </c>
      <c r="D1331" s="25">
        <v>71</v>
      </c>
      <c r="E1331" s="26">
        <v>7</v>
      </c>
      <c r="F1331" s="16">
        <v>12</v>
      </c>
      <c r="G1331" s="22">
        <v>313</v>
      </c>
      <c r="H1331" s="22">
        <v>3750</v>
      </c>
      <c r="I1331" s="6">
        <v>43740</v>
      </c>
      <c r="J1331" s="7">
        <v>151</v>
      </c>
      <c r="K1331" s="8">
        <v>2018</v>
      </c>
      <c r="L1331" s="6">
        <v>43670</v>
      </c>
      <c r="M1331" s="5">
        <v>0</v>
      </c>
      <c r="N1331" s="6">
        <v>43781</v>
      </c>
      <c r="O1331" s="3" t="s">
        <v>1586</v>
      </c>
      <c r="P1331" s="3" t="s">
        <v>2243</v>
      </c>
      <c r="Q1331" s="6" t="s">
        <v>1380</v>
      </c>
      <c r="R1331" s="46"/>
      <c r="S1331" s="46" t="s">
        <v>1380</v>
      </c>
      <c r="T1331" s="50" t="s">
        <v>1380</v>
      </c>
      <c r="U1331" s="21"/>
      <c r="V1331" s="260" t="s">
        <v>1551</v>
      </c>
      <c r="W1331" s="261">
        <v>43781.58388888889</v>
      </c>
      <c r="X1331" s="38" t="s">
        <v>1555</v>
      </c>
    </row>
    <row r="1332" spans="1:24" x14ac:dyDescent="0.3">
      <c r="A1332" s="2">
        <v>10359</v>
      </c>
      <c r="B1332" s="3" t="s">
        <v>1417</v>
      </c>
      <c r="C1332" s="5" t="s">
        <v>18</v>
      </c>
      <c r="D1332" s="25">
        <v>71</v>
      </c>
      <c r="E1332" s="26">
        <v>7</v>
      </c>
      <c r="F1332" s="16">
        <v>12</v>
      </c>
      <c r="G1332" s="22">
        <v>313</v>
      </c>
      <c r="H1332" s="22">
        <v>3750</v>
      </c>
      <c r="I1332" s="6">
        <v>43740</v>
      </c>
      <c r="J1332" s="7">
        <v>151</v>
      </c>
      <c r="K1332" s="8">
        <v>2018</v>
      </c>
      <c r="L1332" s="6">
        <v>43670</v>
      </c>
      <c r="M1332" s="5">
        <v>0</v>
      </c>
      <c r="N1332" s="6">
        <v>43781</v>
      </c>
      <c r="O1332" s="3" t="s">
        <v>1586</v>
      </c>
      <c r="P1332" s="3" t="s">
        <v>2243</v>
      </c>
      <c r="Q1332" s="6" t="s">
        <v>1380</v>
      </c>
      <c r="R1332" s="46"/>
      <c r="S1332" s="46" t="s">
        <v>1380</v>
      </c>
      <c r="T1332" s="50" t="s">
        <v>1380</v>
      </c>
      <c r="U1332" s="21"/>
      <c r="V1332" s="260" t="s">
        <v>1551</v>
      </c>
      <c r="W1332" s="261">
        <v>43781.58388888889</v>
      </c>
      <c r="X1332" s="38" t="s">
        <v>1555</v>
      </c>
    </row>
    <row r="1333" spans="1:24" x14ac:dyDescent="0.3">
      <c r="A1333" s="2">
        <v>10359</v>
      </c>
      <c r="B1333" s="3" t="s">
        <v>1417</v>
      </c>
      <c r="C1333" s="5" t="s">
        <v>18</v>
      </c>
      <c r="D1333" s="25">
        <v>71</v>
      </c>
      <c r="E1333" s="26">
        <v>7</v>
      </c>
      <c r="F1333" s="16">
        <v>12</v>
      </c>
      <c r="G1333" s="22">
        <v>313</v>
      </c>
      <c r="H1333" s="22">
        <v>3750</v>
      </c>
      <c r="I1333" s="6">
        <v>43740</v>
      </c>
      <c r="J1333" s="7">
        <v>151</v>
      </c>
      <c r="K1333" s="8">
        <v>2018</v>
      </c>
      <c r="L1333" s="6">
        <v>43670</v>
      </c>
      <c r="M1333" s="5">
        <v>0</v>
      </c>
      <c r="N1333" s="6">
        <v>43781</v>
      </c>
      <c r="O1333" s="3" t="s">
        <v>1586</v>
      </c>
      <c r="P1333" s="3" t="s">
        <v>2243</v>
      </c>
      <c r="Q1333" s="6" t="s">
        <v>1380</v>
      </c>
      <c r="R1333" s="46"/>
      <c r="S1333" s="46" t="s">
        <v>1380</v>
      </c>
      <c r="T1333" s="50" t="s">
        <v>1380</v>
      </c>
      <c r="U1333" s="21"/>
      <c r="V1333" s="260" t="s">
        <v>1551</v>
      </c>
      <c r="W1333" s="261">
        <v>43781.58388888889</v>
      </c>
      <c r="X1333" s="38" t="s">
        <v>1555</v>
      </c>
    </row>
    <row r="1334" spans="1:24" x14ac:dyDescent="0.3">
      <c r="A1334" s="2">
        <v>10359</v>
      </c>
      <c r="B1334" s="3" t="s">
        <v>1417</v>
      </c>
      <c r="C1334" s="5" t="s">
        <v>18</v>
      </c>
      <c r="D1334" s="25">
        <v>71</v>
      </c>
      <c r="E1334" s="26">
        <v>7</v>
      </c>
      <c r="F1334" s="16">
        <v>12</v>
      </c>
      <c r="G1334" s="22">
        <v>313</v>
      </c>
      <c r="H1334" s="22">
        <v>3750</v>
      </c>
      <c r="I1334" s="6">
        <v>43740</v>
      </c>
      <c r="J1334" s="7">
        <v>151</v>
      </c>
      <c r="K1334" s="8">
        <v>2018</v>
      </c>
      <c r="L1334" s="6">
        <v>43670</v>
      </c>
      <c r="M1334" s="5">
        <v>0</v>
      </c>
      <c r="N1334" s="6">
        <v>43781</v>
      </c>
      <c r="O1334" s="3" t="s">
        <v>1586</v>
      </c>
      <c r="P1334" s="3" t="s">
        <v>2243</v>
      </c>
      <c r="Q1334" s="6" t="s">
        <v>1380</v>
      </c>
      <c r="R1334" s="46"/>
      <c r="S1334" s="46" t="s">
        <v>1380</v>
      </c>
      <c r="T1334" s="50" t="s">
        <v>1380</v>
      </c>
      <c r="U1334" s="21"/>
      <c r="V1334" s="260" t="s">
        <v>1551</v>
      </c>
      <c r="W1334" s="261">
        <v>43781.58388888889</v>
      </c>
      <c r="X1334" s="38" t="s">
        <v>1555</v>
      </c>
    </row>
    <row r="1335" spans="1:24" x14ac:dyDescent="0.3">
      <c r="A1335" s="2">
        <v>10359</v>
      </c>
      <c r="B1335" s="3" t="s">
        <v>1417</v>
      </c>
      <c r="C1335" s="5" t="s">
        <v>18</v>
      </c>
      <c r="D1335" s="25">
        <v>71</v>
      </c>
      <c r="E1335" s="26">
        <v>7</v>
      </c>
      <c r="F1335" s="16">
        <v>12</v>
      </c>
      <c r="G1335" s="22">
        <v>313</v>
      </c>
      <c r="H1335" s="22">
        <v>3750</v>
      </c>
      <c r="I1335" s="6">
        <v>43740</v>
      </c>
      <c r="J1335" s="7">
        <v>151</v>
      </c>
      <c r="K1335" s="8">
        <v>2018</v>
      </c>
      <c r="L1335" s="6">
        <v>43670</v>
      </c>
      <c r="M1335" s="5">
        <v>0</v>
      </c>
      <c r="N1335" s="6">
        <v>43781</v>
      </c>
      <c r="O1335" s="3" t="s">
        <v>1586</v>
      </c>
      <c r="P1335" s="3" t="s">
        <v>2243</v>
      </c>
      <c r="Q1335" s="6" t="s">
        <v>1380</v>
      </c>
      <c r="R1335" s="46"/>
      <c r="S1335" s="46" t="s">
        <v>1380</v>
      </c>
      <c r="T1335" s="50" t="s">
        <v>1380</v>
      </c>
      <c r="U1335" s="21"/>
      <c r="V1335" s="260" t="s">
        <v>1551</v>
      </c>
      <c r="W1335" s="261">
        <v>43781.58388888889</v>
      </c>
      <c r="X1335" s="38" t="s">
        <v>1555</v>
      </c>
    </row>
    <row r="1336" spans="1:24" x14ac:dyDescent="0.3">
      <c r="A1336" s="2">
        <v>10359</v>
      </c>
      <c r="B1336" s="3" t="s">
        <v>1417</v>
      </c>
      <c r="C1336" s="5" t="s">
        <v>18</v>
      </c>
      <c r="D1336" s="25">
        <v>71</v>
      </c>
      <c r="E1336" s="26">
        <v>7</v>
      </c>
      <c r="F1336" s="16">
        <v>12</v>
      </c>
      <c r="G1336" s="22">
        <v>313</v>
      </c>
      <c r="H1336" s="22">
        <v>3750</v>
      </c>
      <c r="I1336" s="6">
        <v>43740</v>
      </c>
      <c r="J1336" s="7">
        <v>151</v>
      </c>
      <c r="K1336" s="8">
        <v>2018</v>
      </c>
      <c r="L1336" s="6">
        <v>43670</v>
      </c>
      <c r="M1336" s="5">
        <v>0</v>
      </c>
      <c r="N1336" s="6">
        <v>43781</v>
      </c>
      <c r="O1336" s="3" t="s">
        <v>1586</v>
      </c>
      <c r="P1336" s="3" t="s">
        <v>2243</v>
      </c>
      <c r="Q1336" s="6" t="s">
        <v>1380</v>
      </c>
      <c r="R1336" s="46"/>
      <c r="S1336" s="46" t="s">
        <v>1380</v>
      </c>
      <c r="T1336" s="50" t="s">
        <v>1380</v>
      </c>
      <c r="U1336" s="21"/>
      <c r="V1336" s="260" t="s">
        <v>1551</v>
      </c>
      <c r="W1336" s="261">
        <v>43781.58388888889</v>
      </c>
      <c r="X1336" s="38" t="s">
        <v>1555</v>
      </c>
    </row>
    <row r="1337" spans="1:24" x14ac:dyDescent="0.3">
      <c r="A1337" s="2">
        <v>10359</v>
      </c>
      <c r="B1337" s="3" t="s">
        <v>1417</v>
      </c>
      <c r="C1337" s="5" t="s">
        <v>18</v>
      </c>
      <c r="D1337" s="25">
        <v>71</v>
      </c>
      <c r="E1337" s="26">
        <v>7</v>
      </c>
      <c r="F1337" s="16">
        <v>12</v>
      </c>
      <c r="G1337" s="22">
        <v>313</v>
      </c>
      <c r="H1337" s="22">
        <v>3750</v>
      </c>
      <c r="I1337" s="6">
        <v>43740</v>
      </c>
      <c r="J1337" s="7">
        <v>151</v>
      </c>
      <c r="K1337" s="8">
        <v>2018</v>
      </c>
      <c r="L1337" s="6">
        <v>43670</v>
      </c>
      <c r="M1337" s="5">
        <v>0</v>
      </c>
      <c r="N1337" s="6">
        <v>43781</v>
      </c>
      <c r="O1337" s="3" t="s">
        <v>1586</v>
      </c>
      <c r="P1337" s="3" t="s">
        <v>2243</v>
      </c>
      <c r="Q1337" s="6" t="s">
        <v>1380</v>
      </c>
      <c r="R1337" s="46"/>
      <c r="S1337" s="46" t="s">
        <v>1380</v>
      </c>
      <c r="T1337" s="50" t="s">
        <v>1380</v>
      </c>
      <c r="U1337" s="21"/>
      <c r="V1337" s="260" t="s">
        <v>1551</v>
      </c>
      <c r="W1337" s="261">
        <v>43781.58388888889</v>
      </c>
      <c r="X1337" s="38" t="s">
        <v>1555</v>
      </c>
    </row>
    <row r="1338" spans="1:24" x14ac:dyDescent="0.3">
      <c r="A1338" s="2">
        <v>10359</v>
      </c>
      <c r="B1338" s="3" t="s">
        <v>1417</v>
      </c>
      <c r="C1338" s="5" t="s">
        <v>18</v>
      </c>
      <c r="D1338" s="25">
        <v>71</v>
      </c>
      <c r="E1338" s="26">
        <v>7</v>
      </c>
      <c r="F1338" s="16">
        <v>12</v>
      </c>
      <c r="G1338" s="22">
        <v>313</v>
      </c>
      <c r="H1338" s="22">
        <v>3750</v>
      </c>
      <c r="I1338" s="6">
        <v>43740</v>
      </c>
      <c r="J1338" s="7">
        <v>151</v>
      </c>
      <c r="K1338" s="8">
        <v>2018</v>
      </c>
      <c r="L1338" s="6">
        <v>43670</v>
      </c>
      <c r="M1338" s="5">
        <v>0</v>
      </c>
      <c r="N1338" s="6">
        <v>43781</v>
      </c>
      <c r="O1338" s="3" t="s">
        <v>1586</v>
      </c>
      <c r="P1338" s="3" t="s">
        <v>2243</v>
      </c>
      <c r="Q1338" s="6" t="s">
        <v>1380</v>
      </c>
      <c r="R1338" s="46"/>
      <c r="S1338" s="46" t="s">
        <v>1380</v>
      </c>
      <c r="T1338" s="50" t="s">
        <v>1380</v>
      </c>
      <c r="U1338" s="21"/>
      <c r="V1338" s="260" t="s">
        <v>1551</v>
      </c>
      <c r="W1338" s="261">
        <v>43781.58388888889</v>
      </c>
      <c r="X1338" s="38" t="s">
        <v>1555</v>
      </c>
    </row>
    <row r="1339" spans="1:24" x14ac:dyDescent="0.3">
      <c r="A1339" s="2">
        <v>10359</v>
      </c>
      <c r="B1339" s="3" t="s">
        <v>1417</v>
      </c>
      <c r="C1339" s="5" t="s">
        <v>18</v>
      </c>
      <c r="D1339" s="25">
        <v>71</v>
      </c>
      <c r="E1339" s="26">
        <v>7</v>
      </c>
      <c r="F1339" s="16">
        <v>12</v>
      </c>
      <c r="G1339" s="22">
        <v>313</v>
      </c>
      <c r="H1339" s="22">
        <v>3750</v>
      </c>
      <c r="I1339" s="6">
        <v>43740</v>
      </c>
      <c r="J1339" s="7">
        <v>151</v>
      </c>
      <c r="K1339" s="8">
        <v>2018</v>
      </c>
      <c r="L1339" s="6">
        <v>43670</v>
      </c>
      <c r="M1339" s="5">
        <v>0</v>
      </c>
      <c r="N1339" s="6">
        <v>43781</v>
      </c>
      <c r="O1339" s="3" t="s">
        <v>1586</v>
      </c>
      <c r="P1339" s="3" t="s">
        <v>2243</v>
      </c>
      <c r="Q1339" s="6" t="s">
        <v>1380</v>
      </c>
      <c r="R1339" s="46"/>
      <c r="S1339" s="46" t="s">
        <v>1380</v>
      </c>
      <c r="T1339" s="50" t="s">
        <v>1380</v>
      </c>
      <c r="U1339" s="21"/>
      <c r="V1339" s="260" t="s">
        <v>1551</v>
      </c>
      <c r="W1339" s="261">
        <v>43781.58388888889</v>
      </c>
      <c r="X1339" s="38" t="s">
        <v>1555</v>
      </c>
    </row>
    <row r="1340" spans="1:24" x14ac:dyDescent="0.3">
      <c r="A1340" s="2">
        <v>10359</v>
      </c>
      <c r="B1340" s="3" t="s">
        <v>1417</v>
      </c>
      <c r="C1340" s="5" t="s">
        <v>18</v>
      </c>
      <c r="D1340" s="25">
        <v>71</v>
      </c>
      <c r="E1340" s="26">
        <v>7</v>
      </c>
      <c r="F1340" s="16">
        <v>12</v>
      </c>
      <c r="G1340" s="22">
        <v>313</v>
      </c>
      <c r="H1340" s="22">
        <v>3750</v>
      </c>
      <c r="I1340" s="6">
        <v>43740</v>
      </c>
      <c r="J1340" s="7">
        <v>151</v>
      </c>
      <c r="K1340" s="8">
        <v>2018</v>
      </c>
      <c r="L1340" s="6">
        <v>43670</v>
      </c>
      <c r="M1340" s="5">
        <v>0</v>
      </c>
      <c r="N1340" s="6">
        <v>43781</v>
      </c>
      <c r="O1340" s="3" t="s">
        <v>1586</v>
      </c>
      <c r="P1340" s="3" t="s">
        <v>2243</v>
      </c>
      <c r="Q1340" s="6" t="s">
        <v>1380</v>
      </c>
      <c r="R1340" s="46"/>
      <c r="S1340" s="46" t="s">
        <v>1380</v>
      </c>
      <c r="T1340" s="50" t="s">
        <v>1380</v>
      </c>
      <c r="U1340" s="21"/>
      <c r="V1340" s="260" t="s">
        <v>1551</v>
      </c>
      <c r="W1340" s="261">
        <v>43781.58388888889</v>
      </c>
      <c r="X1340" s="38" t="s">
        <v>1555</v>
      </c>
    </row>
    <row r="1341" spans="1:24" x14ac:dyDescent="0.3">
      <c r="A1341" s="2">
        <v>10359</v>
      </c>
      <c r="B1341" s="3" t="s">
        <v>1417</v>
      </c>
      <c r="C1341" s="5" t="s">
        <v>18</v>
      </c>
      <c r="D1341" s="25">
        <v>71</v>
      </c>
      <c r="E1341" s="26">
        <v>7</v>
      </c>
      <c r="F1341" s="16">
        <v>12</v>
      </c>
      <c r="G1341" s="22">
        <v>313</v>
      </c>
      <c r="H1341" s="22">
        <v>3750</v>
      </c>
      <c r="I1341" s="6">
        <v>43740</v>
      </c>
      <c r="J1341" s="7">
        <v>151</v>
      </c>
      <c r="K1341" s="8">
        <v>2018</v>
      </c>
      <c r="L1341" s="6">
        <v>43670</v>
      </c>
      <c r="M1341" s="5">
        <v>0</v>
      </c>
      <c r="N1341" s="6">
        <v>43781</v>
      </c>
      <c r="O1341" s="3" t="s">
        <v>1586</v>
      </c>
      <c r="P1341" s="3" t="s">
        <v>2243</v>
      </c>
      <c r="Q1341" s="6" t="s">
        <v>1380</v>
      </c>
      <c r="R1341" s="46"/>
      <c r="S1341" s="46" t="s">
        <v>1380</v>
      </c>
      <c r="T1341" s="50" t="s">
        <v>1380</v>
      </c>
      <c r="U1341" s="21"/>
      <c r="V1341" s="260" t="s">
        <v>1551</v>
      </c>
      <c r="W1341" s="261">
        <v>43781.58388888889</v>
      </c>
      <c r="X1341" s="38" t="s">
        <v>1555</v>
      </c>
    </row>
    <row r="1342" spans="1:24" x14ac:dyDescent="0.3">
      <c r="A1342" s="2">
        <v>10359</v>
      </c>
      <c r="B1342" s="3" t="s">
        <v>1417</v>
      </c>
      <c r="C1342" s="5" t="s">
        <v>18</v>
      </c>
      <c r="D1342" s="25">
        <v>71</v>
      </c>
      <c r="E1342" s="26">
        <v>7</v>
      </c>
      <c r="F1342" s="16">
        <v>12</v>
      </c>
      <c r="G1342" s="22">
        <v>313</v>
      </c>
      <c r="H1342" s="22">
        <v>3750</v>
      </c>
      <c r="I1342" s="6">
        <v>43740</v>
      </c>
      <c r="J1342" s="7">
        <v>151</v>
      </c>
      <c r="K1342" s="8">
        <v>2018</v>
      </c>
      <c r="L1342" s="6">
        <v>43670</v>
      </c>
      <c r="M1342" s="5">
        <v>0</v>
      </c>
      <c r="N1342" s="6">
        <v>43781</v>
      </c>
      <c r="O1342" s="3" t="s">
        <v>1586</v>
      </c>
      <c r="P1342" s="3" t="s">
        <v>2243</v>
      </c>
      <c r="Q1342" s="6" t="s">
        <v>1380</v>
      </c>
      <c r="R1342" s="46"/>
      <c r="S1342" s="46" t="s">
        <v>1380</v>
      </c>
      <c r="T1342" s="50" t="s">
        <v>1380</v>
      </c>
      <c r="U1342" s="21"/>
      <c r="V1342" s="260" t="s">
        <v>1551</v>
      </c>
      <c r="W1342" s="261">
        <v>43781.58388888889</v>
      </c>
      <c r="X1342" s="38" t="s">
        <v>1555</v>
      </c>
    </row>
    <row r="1343" spans="1:24" x14ac:dyDescent="0.3">
      <c r="A1343" s="2">
        <v>10359</v>
      </c>
      <c r="B1343" s="3" t="s">
        <v>1417</v>
      </c>
      <c r="C1343" s="5" t="s">
        <v>18</v>
      </c>
      <c r="D1343" s="25">
        <v>71</v>
      </c>
      <c r="E1343" s="26">
        <v>7</v>
      </c>
      <c r="F1343" s="16">
        <v>12</v>
      </c>
      <c r="G1343" s="22">
        <v>313</v>
      </c>
      <c r="H1343" s="22">
        <v>3750</v>
      </c>
      <c r="I1343" s="6">
        <v>43740</v>
      </c>
      <c r="J1343" s="7">
        <v>151</v>
      </c>
      <c r="K1343" s="8">
        <v>2018</v>
      </c>
      <c r="L1343" s="6">
        <v>43670</v>
      </c>
      <c r="M1343" s="5">
        <v>0</v>
      </c>
      <c r="N1343" s="6">
        <v>43781</v>
      </c>
      <c r="O1343" s="3" t="s">
        <v>1586</v>
      </c>
      <c r="P1343" s="3" t="s">
        <v>2243</v>
      </c>
      <c r="Q1343" s="6" t="s">
        <v>1380</v>
      </c>
      <c r="R1343" s="46"/>
      <c r="S1343" s="46" t="s">
        <v>1380</v>
      </c>
      <c r="T1343" s="50" t="s">
        <v>1380</v>
      </c>
      <c r="U1343" s="21"/>
      <c r="V1343" s="260" t="s">
        <v>1551</v>
      </c>
      <c r="W1343" s="261">
        <v>43781.58388888889</v>
      </c>
      <c r="X1343" s="38" t="s">
        <v>1555</v>
      </c>
    </row>
    <row r="1344" spans="1:24" x14ac:dyDescent="0.3">
      <c r="A1344" s="2">
        <v>10359</v>
      </c>
      <c r="B1344" s="3" t="s">
        <v>1417</v>
      </c>
      <c r="C1344" s="5" t="s">
        <v>18</v>
      </c>
      <c r="D1344" s="25">
        <v>71</v>
      </c>
      <c r="E1344" s="26">
        <v>7</v>
      </c>
      <c r="F1344" s="16">
        <v>12</v>
      </c>
      <c r="G1344" s="22">
        <v>313</v>
      </c>
      <c r="H1344" s="22">
        <v>3750</v>
      </c>
      <c r="I1344" s="6">
        <v>43740</v>
      </c>
      <c r="J1344" s="7">
        <v>151</v>
      </c>
      <c r="K1344" s="8">
        <v>2018</v>
      </c>
      <c r="L1344" s="6">
        <v>43670</v>
      </c>
      <c r="M1344" s="5">
        <v>0</v>
      </c>
      <c r="N1344" s="6">
        <v>43781</v>
      </c>
      <c r="O1344" s="3" t="s">
        <v>1586</v>
      </c>
      <c r="P1344" s="3" t="s">
        <v>2243</v>
      </c>
      <c r="Q1344" s="6" t="s">
        <v>1380</v>
      </c>
      <c r="R1344" s="46"/>
      <c r="S1344" s="46" t="s">
        <v>1380</v>
      </c>
      <c r="T1344" s="50" t="s">
        <v>1380</v>
      </c>
      <c r="U1344" s="21"/>
      <c r="V1344" s="260" t="s">
        <v>1551</v>
      </c>
      <c r="W1344" s="261">
        <v>43781.58388888889</v>
      </c>
      <c r="X1344" s="38" t="s">
        <v>1555</v>
      </c>
    </row>
    <row r="1345" spans="1:24" x14ac:dyDescent="0.3">
      <c r="A1345" s="2">
        <v>10359</v>
      </c>
      <c r="B1345" s="3" t="s">
        <v>1417</v>
      </c>
      <c r="C1345" s="5" t="s">
        <v>18</v>
      </c>
      <c r="D1345" s="25">
        <v>71</v>
      </c>
      <c r="E1345" s="26">
        <v>7</v>
      </c>
      <c r="F1345" s="16">
        <v>12</v>
      </c>
      <c r="G1345" s="22">
        <v>313</v>
      </c>
      <c r="H1345" s="22">
        <v>3750</v>
      </c>
      <c r="I1345" s="6">
        <v>43740</v>
      </c>
      <c r="J1345" s="7">
        <v>151</v>
      </c>
      <c r="K1345" s="8">
        <v>2018</v>
      </c>
      <c r="L1345" s="6">
        <v>43670</v>
      </c>
      <c r="M1345" s="5">
        <v>0</v>
      </c>
      <c r="N1345" s="6">
        <v>43781</v>
      </c>
      <c r="O1345" s="3" t="s">
        <v>1586</v>
      </c>
      <c r="P1345" s="3" t="s">
        <v>2243</v>
      </c>
      <c r="Q1345" s="6" t="s">
        <v>1380</v>
      </c>
      <c r="R1345" s="46"/>
      <c r="S1345" s="46" t="s">
        <v>1380</v>
      </c>
      <c r="T1345" s="50" t="s">
        <v>1380</v>
      </c>
      <c r="U1345" s="21"/>
      <c r="V1345" s="260" t="s">
        <v>1551</v>
      </c>
      <c r="W1345" s="261">
        <v>43781.58388888889</v>
      </c>
      <c r="X1345" s="38" t="s">
        <v>1555</v>
      </c>
    </row>
    <row r="1346" spans="1:24" x14ac:dyDescent="0.3">
      <c r="A1346" s="2">
        <v>10359</v>
      </c>
      <c r="B1346" s="3" t="s">
        <v>1417</v>
      </c>
      <c r="C1346" s="5" t="s">
        <v>18</v>
      </c>
      <c r="D1346" s="25">
        <v>71</v>
      </c>
      <c r="E1346" s="26">
        <v>7</v>
      </c>
      <c r="F1346" s="16">
        <v>12</v>
      </c>
      <c r="G1346" s="22">
        <v>313</v>
      </c>
      <c r="H1346" s="22">
        <v>3750</v>
      </c>
      <c r="I1346" s="6">
        <v>43740</v>
      </c>
      <c r="J1346" s="7">
        <v>151</v>
      </c>
      <c r="K1346" s="8">
        <v>2018</v>
      </c>
      <c r="L1346" s="6">
        <v>43670</v>
      </c>
      <c r="M1346" s="5">
        <v>0</v>
      </c>
      <c r="N1346" s="6">
        <v>43781</v>
      </c>
      <c r="O1346" s="3" t="s">
        <v>1586</v>
      </c>
      <c r="P1346" s="3" t="s">
        <v>2243</v>
      </c>
      <c r="Q1346" s="6" t="s">
        <v>1380</v>
      </c>
      <c r="R1346" s="46"/>
      <c r="S1346" s="46" t="s">
        <v>1380</v>
      </c>
      <c r="T1346" s="50" t="s">
        <v>1380</v>
      </c>
      <c r="U1346" s="21"/>
      <c r="V1346" s="260" t="s">
        <v>1551</v>
      </c>
      <c r="W1346" s="261">
        <v>43781.58388888889</v>
      </c>
      <c r="X1346" s="38" t="s">
        <v>1555</v>
      </c>
    </row>
    <row r="1347" spans="1:24" x14ac:dyDescent="0.3">
      <c r="A1347" s="2">
        <v>10359</v>
      </c>
      <c r="B1347" s="3" t="s">
        <v>1417</v>
      </c>
      <c r="C1347" s="5" t="s">
        <v>18</v>
      </c>
      <c r="D1347" s="25">
        <v>71</v>
      </c>
      <c r="E1347" s="26">
        <v>7</v>
      </c>
      <c r="F1347" s="16">
        <v>12</v>
      </c>
      <c r="G1347" s="22">
        <v>313</v>
      </c>
      <c r="H1347" s="22">
        <v>3750</v>
      </c>
      <c r="I1347" s="6">
        <v>43740</v>
      </c>
      <c r="J1347" s="7">
        <v>151</v>
      </c>
      <c r="K1347" s="8">
        <v>2018</v>
      </c>
      <c r="L1347" s="6">
        <v>43670</v>
      </c>
      <c r="M1347" s="5">
        <v>0</v>
      </c>
      <c r="N1347" s="6">
        <v>43781</v>
      </c>
      <c r="O1347" s="3" t="s">
        <v>1586</v>
      </c>
      <c r="P1347" s="3" t="s">
        <v>2243</v>
      </c>
      <c r="Q1347" s="6" t="s">
        <v>1380</v>
      </c>
      <c r="R1347" s="46"/>
      <c r="S1347" s="46" t="s">
        <v>1380</v>
      </c>
      <c r="T1347" s="50" t="s">
        <v>1380</v>
      </c>
      <c r="U1347" s="21"/>
      <c r="V1347" s="260" t="s">
        <v>1551</v>
      </c>
      <c r="W1347" s="261">
        <v>43781.58388888889</v>
      </c>
      <c r="X1347" s="38" t="s">
        <v>1555</v>
      </c>
    </row>
    <row r="1348" spans="1:24" x14ac:dyDescent="0.3">
      <c r="A1348" s="2">
        <v>10359</v>
      </c>
      <c r="B1348" s="3" t="s">
        <v>1417</v>
      </c>
      <c r="C1348" s="5" t="s">
        <v>18</v>
      </c>
      <c r="D1348" s="25">
        <v>71</v>
      </c>
      <c r="E1348" s="26">
        <v>7</v>
      </c>
      <c r="F1348" s="16">
        <v>12</v>
      </c>
      <c r="G1348" s="22">
        <v>313</v>
      </c>
      <c r="H1348" s="242">
        <v>3750</v>
      </c>
      <c r="I1348" s="6">
        <v>43740</v>
      </c>
      <c r="J1348" s="7">
        <v>151</v>
      </c>
      <c r="K1348" s="8">
        <v>2018</v>
      </c>
      <c r="L1348" s="6">
        <v>43670</v>
      </c>
      <c r="M1348" s="5">
        <v>0</v>
      </c>
      <c r="N1348" s="6">
        <v>43781</v>
      </c>
      <c r="O1348" s="3" t="s">
        <v>1586</v>
      </c>
      <c r="P1348" s="3" t="s">
        <v>2243</v>
      </c>
      <c r="Q1348" s="6" t="s">
        <v>1380</v>
      </c>
      <c r="R1348" s="46"/>
      <c r="S1348" s="46" t="s">
        <v>1380</v>
      </c>
      <c r="T1348" s="50" t="s">
        <v>1380</v>
      </c>
      <c r="U1348" s="21"/>
      <c r="V1348" s="260" t="s">
        <v>1551</v>
      </c>
      <c r="W1348" s="261">
        <v>43781.58388888889</v>
      </c>
      <c r="X1348" s="38" t="s">
        <v>1555</v>
      </c>
    </row>
    <row r="1349" spans="1:24" x14ac:dyDescent="0.3">
      <c r="A1349" s="2">
        <v>10359</v>
      </c>
      <c r="B1349" s="3" t="s">
        <v>1417</v>
      </c>
      <c r="C1349" s="5" t="s">
        <v>18</v>
      </c>
      <c r="D1349" s="25">
        <v>71</v>
      </c>
      <c r="E1349" s="26">
        <v>7</v>
      </c>
      <c r="F1349" s="16">
        <v>12</v>
      </c>
      <c r="G1349" s="22">
        <v>313</v>
      </c>
      <c r="H1349" s="242">
        <v>3750</v>
      </c>
      <c r="I1349" s="6">
        <v>43740</v>
      </c>
      <c r="J1349" s="7">
        <v>151</v>
      </c>
      <c r="K1349" s="8">
        <v>2018</v>
      </c>
      <c r="L1349" s="6">
        <v>43670</v>
      </c>
      <c r="M1349" s="5">
        <v>0</v>
      </c>
      <c r="N1349" s="6">
        <v>43781</v>
      </c>
      <c r="O1349" s="3" t="s">
        <v>1586</v>
      </c>
      <c r="P1349" s="3" t="s">
        <v>2243</v>
      </c>
      <c r="Q1349" s="6" t="s">
        <v>1380</v>
      </c>
      <c r="R1349" s="46"/>
      <c r="S1349" s="46" t="s">
        <v>1380</v>
      </c>
      <c r="T1349" s="50" t="s">
        <v>1380</v>
      </c>
      <c r="U1349" s="21"/>
      <c r="V1349" s="260" t="s">
        <v>1551</v>
      </c>
      <c r="W1349" s="261">
        <v>43781.58388888889</v>
      </c>
      <c r="X1349" s="38" t="s">
        <v>1555</v>
      </c>
    </row>
    <row r="1350" spans="1:24" x14ac:dyDescent="0.3">
      <c r="A1350" s="2">
        <v>10359</v>
      </c>
      <c r="B1350" s="3" t="s">
        <v>1417</v>
      </c>
      <c r="C1350" s="5" t="s">
        <v>18</v>
      </c>
      <c r="D1350" s="25">
        <v>71</v>
      </c>
      <c r="E1350" s="26">
        <v>7</v>
      </c>
      <c r="F1350" s="16">
        <v>12</v>
      </c>
      <c r="G1350" s="22">
        <v>313</v>
      </c>
      <c r="H1350" s="242">
        <v>3750</v>
      </c>
      <c r="I1350" s="6">
        <v>43740</v>
      </c>
      <c r="J1350" s="7">
        <v>151</v>
      </c>
      <c r="K1350" s="8">
        <v>2018</v>
      </c>
      <c r="L1350" s="6">
        <v>43670</v>
      </c>
      <c r="M1350" s="5">
        <v>0</v>
      </c>
      <c r="N1350" s="6">
        <v>43781</v>
      </c>
      <c r="O1350" s="3" t="s">
        <v>1586</v>
      </c>
      <c r="P1350" s="3" t="s">
        <v>2243</v>
      </c>
      <c r="Q1350" s="6" t="s">
        <v>1380</v>
      </c>
      <c r="R1350" s="46"/>
      <c r="S1350" s="46" t="s">
        <v>1380</v>
      </c>
      <c r="T1350" s="50" t="s">
        <v>1380</v>
      </c>
      <c r="U1350" s="21"/>
      <c r="V1350" s="260" t="s">
        <v>1551</v>
      </c>
      <c r="W1350" s="261">
        <v>43781.58388888889</v>
      </c>
      <c r="X1350" s="38" t="s">
        <v>1555</v>
      </c>
    </row>
    <row r="1351" spans="1:24" x14ac:dyDescent="0.3">
      <c r="A1351" s="2">
        <v>10359</v>
      </c>
      <c r="B1351" s="3" t="s">
        <v>1417</v>
      </c>
      <c r="C1351" s="5" t="s">
        <v>18</v>
      </c>
      <c r="D1351" s="25">
        <v>71</v>
      </c>
      <c r="E1351" s="26">
        <v>7</v>
      </c>
      <c r="F1351" s="16">
        <v>12</v>
      </c>
      <c r="G1351" s="22">
        <v>313</v>
      </c>
      <c r="H1351" s="242">
        <v>3750</v>
      </c>
      <c r="I1351" s="6">
        <v>43740</v>
      </c>
      <c r="J1351" s="7">
        <v>151</v>
      </c>
      <c r="K1351" s="8">
        <v>2018</v>
      </c>
      <c r="L1351" s="6">
        <v>43670</v>
      </c>
      <c r="M1351" s="5">
        <v>0</v>
      </c>
      <c r="N1351" s="6">
        <v>43781</v>
      </c>
      <c r="O1351" s="3" t="s">
        <v>1586</v>
      </c>
      <c r="P1351" s="3" t="s">
        <v>2243</v>
      </c>
      <c r="Q1351" s="6" t="s">
        <v>1380</v>
      </c>
      <c r="R1351" s="46"/>
      <c r="S1351" s="46" t="s">
        <v>1380</v>
      </c>
      <c r="T1351" s="50" t="s">
        <v>1380</v>
      </c>
      <c r="U1351" s="21"/>
      <c r="V1351" s="260" t="s">
        <v>1551</v>
      </c>
      <c r="W1351" s="261">
        <v>43781.58388888889</v>
      </c>
      <c r="X1351" s="38" t="s">
        <v>1555</v>
      </c>
    </row>
    <row r="1352" spans="1:24" x14ac:dyDescent="0.3">
      <c r="A1352" s="2">
        <v>10359</v>
      </c>
      <c r="B1352" s="3" t="s">
        <v>1417</v>
      </c>
      <c r="C1352" s="5" t="s">
        <v>18</v>
      </c>
      <c r="D1352" s="25">
        <v>71</v>
      </c>
      <c r="E1352" s="26">
        <v>7</v>
      </c>
      <c r="F1352" s="16">
        <v>12</v>
      </c>
      <c r="G1352" s="22">
        <v>313</v>
      </c>
      <c r="H1352" s="242">
        <v>3750</v>
      </c>
      <c r="I1352" s="6">
        <v>43740</v>
      </c>
      <c r="J1352" s="7">
        <v>151</v>
      </c>
      <c r="K1352" s="8">
        <v>2018</v>
      </c>
      <c r="L1352" s="6">
        <v>43670</v>
      </c>
      <c r="M1352" s="5">
        <v>0</v>
      </c>
      <c r="N1352" s="6">
        <v>43781</v>
      </c>
      <c r="O1352" s="3" t="s">
        <v>1586</v>
      </c>
      <c r="P1352" s="3" t="s">
        <v>2243</v>
      </c>
      <c r="Q1352" s="6" t="s">
        <v>1380</v>
      </c>
      <c r="R1352" s="46"/>
      <c r="S1352" s="46" t="s">
        <v>1380</v>
      </c>
      <c r="T1352" s="50" t="s">
        <v>1380</v>
      </c>
      <c r="U1352" s="21"/>
      <c r="V1352" s="260" t="s">
        <v>1551</v>
      </c>
      <c r="W1352" s="261">
        <v>43781.58388888889</v>
      </c>
      <c r="X1352" s="38" t="s">
        <v>1555</v>
      </c>
    </row>
    <row r="1353" spans="1:24" x14ac:dyDescent="0.3">
      <c r="A1353" s="2">
        <v>10359</v>
      </c>
      <c r="B1353" s="3" t="s">
        <v>1417</v>
      </c>
      <c r="C1353" s="5" t="s">
        <v>18</v>
      </c>
      <c r="D1353" s="25">
        <v>71</v>
      </c>
      <c r="E1353" s="26">
        <v>7</v>
      </c>
      <c r="F1353" s="16">
        <v>12</v>
      </c>
      <c r="G1353" s="22">
        <v>313</v>
      </c>
      <c r="H1353" s="242">
        <v>3750</v>
      </c>
      <c r="I1353" s="6">
        <v>43740</v>
      </c>
      <c r="J1353" s="7">
        <v>151</v>
      </c>
      <c r="K1353" s="8">
        <v>2018</v>
      </c>
      <c r="L1353" s="6">
        <v>43670</v>
      </c>
      <c r="M1353" s="5">
        <v>0</v>
      </c>
      <c r="N1353" s="6">
        <v>43781</v>
      </c>
      <c r="O1353" s="3" t="s">
        <v>1586</v>
      </c>
      <c r="P1353" s="3" t="s">
        <v>2243</v>
      </c>
      <c r="Q1353" s="6" t="s">
        <v>1380</v>
      </c>
      <c r="R1353" s="46"/>
      <c r="S1353" s="46" t="s">
        <v>1380</v>
      </c>
      <c r="T1353" s="50" t="s">
        <v>1380</v>
      </c>
      <c r="U1353" s="21"/>
      <c r="V1353" s="260" t="s">
        <v>1551</v>
      </c>
      <c r="W1353" s="261">
        <v>43781.58388888889</v>
      </c>
      <c r="X1353" s="38" t="s">
        <v>1555</v>
      </c>
    </row>
    <row r="1354" spans="1:24" x14ac:dyDescent="0.3">
      <c r="A1354" s="2">
        <v>10359</v>
      </c>
      <c r="B1354" s="3" t="s">
        <v>1417</v>
      </c>
      <c r="C1354" s="5" t="s">
        <v>18</v>
      </c>
      <c r="D1354" s="25">
        <v>71</v>
      </c>
      <c r="E1354" s="26">
        <v>7</v>
      </c>
      <c r="F1354" s="16">
        <v>12</v>
      </c>
      <c r="G1354" s="22">
        <v>313</v>
      </c>
      <c r="H1354" s="242">
        <v>3750</v>
      </c>
      <c r="I1354" s="6">
        <v>43740</v>
      </c>
      <c r="J1354" s="7">
        <v>151</v>
      </c>
      <c r="K1354" s="8">
        <v>2018</v>
      </c>
      <c r="L1354" s="6">
        <v>43670</v>
      </c>
      <c r="M1354" s="5">
        <v>0</v>
      </c>
      <c r="N1354" s="6">
        <v>43781</v>
      </c>
      <c r="O1354" s="3" t="s">
        <v>1586</v>
      </c>
      <c r="P1354" s="3" t="s">
        <v>2243</v>
      </c>
      <c r="Q1354" s="6" t="s">
        <v>1380</v>
      </c>
      <c r="R1354" s="46"/>
      <c r="S1354" s="46" t="s">
        <v>1380</v>
      </c>
      <c r="T1354" s="50" t="s">
        <v>1380</v>
      </c>
      <c r="U1354" s="21"/>
      <c r="V1354" s="260" t="s">
        <v>1551</v>
      </c>
      <c r="W1354" s="261">
        <v>43781.58388888889</v>
      </c>
      <c r="X1354" s="38" t="s">
        <v>1555</v>
      </c>
    </row>
    <row r="1355" spans="1:24" x14ac:dyDescent="0.3">
      <c r="A1355" s="2">
        <v>10359</v>
      </c>
      <c r="B1355" s="3" t="s">
        <v>1417</v>
      </c>
      <c r="C1355" s="5" t="s">
        <v>18</v>
      </c>
      <c r="D1355" s="25">
        <v>71</v>
      </c>
      <c r="E1355" s="26">
        <v>7</v>
      </c>
      <c r="F1355" s="16">
        <v>12</v>
      </c>
      <c r="G1355" s="22">
        <v>313</v>
      </c>
      <c r="H1355" s="22">
        <v>3750</v>
      </c>
      <c r="I1355" s="6">
        <v>43740</v>
      </c>
      <c r="J1355" s="7">
        <v>151</v>
      </c>
      <c r="K1355" s="8">
        <v>2018</v>
      </c>
      <c r="L1355" s="6">
        <v>43670</v>
      </c>
      <c r="M1355" s="5">
        <v>0</v>
      </c>
      <c r="N1355" s="6">
        <v>43782</v>
      </c>
      <c r="O1355" s="3" t="s">
        <v>1586</v>
      </c>
      <c r="P1355" s="3" t="s">
        <v>2243</v>
      </c>
      <c r="Q1355" s="6">
        <v>43776</v>
      </c>
      <c r="R1355" s="46"/>
      <c r="S1355" s="46" t="s">
        <v>1380</v>
      </c>
      <c r="T1355" s="50" t="s">
        <v>2245</v>
      </c>
      <c r="U1355" s="21"/>
      <c r="V1355" s="260" t="s">
        <v>1551</v>
      </c>
      <c r="W1355" s="261">
        <v>43782.628958333335</v>
      </c>
      <c r="X1355" s="38" t="s">
        <v>1555</v>
      </c>
    </row>
    <row r="1356" spans="1:24" x14ac:dyDescent="0.3">
      <c r="A1356" s="2">
        <v>32534</v>
      </c>
      <c r="B1356" s="3" t="s">
        <v>30</v>
      </c>
      <c r="C1356" s="5" t="s">
        <v>3</v>
      </c>
      <c r="D1356" s="25">
        <v>51</v>
      </c>
      <c r="E1356" s="26">
        <v>7</v>
      </c>
      <c r="F1356" s="16">
        <v>12</v>
      </c>
      <c r="G1356" s="22">
        <v>67</v>
      </c>
      <c r="H1356" s="22">
        <v>800</v>
      </c>
      <c r="I1356" s="6">
        <v>43609</v>
      </c>
      <c r="J1356" s="7">
        <v>198</v>
      </c>
      <c r="K1356" s="8">
        <v>2018</v>
      </c>
      <c r="L1356" s="6">
        <v>43733</v>
      </c>
      <c r="M1356" s="5">
        <v>-2700</v>
      </c>
      <c r="N1356" s="6">
        <v>43782</v>
      </c>
      <c r="O1356" s="3" t="s">
        <v>1645</v>
      </c>
      <c r="P1356" s="3" t="s">
        <v>2193</v>
      </c>
      <c r="Q1356" s="6">
        <v>43777</v>
      </c>
      <c r="R1356" s="46">
        <v>2</v>
      </c>
      <c r="S1356" s="46" t="s">
        <v>1380</v>
      </c>
      <c r="T1356" s="50" t="s">
        <v>2248</v>
      </c>
      <c r="U1356" s="21" t="s">
        <v>1560</v>
      </c>
      <c r="V1356" s="260" t="s">
        <v>1551</v>
      </c>
      <c r="W1356" s="261">
        <v>43782.633703703701</v>
      </c>
      <c r="X1356" s="38" t="s">
        <v>1555</v>
      </c>
    </row>
    <row r="1357" spans="1:24" x14ac:dyDescent="0.3">
      <c r="A1357" s="2">
        <v>24371</v>
      </c>
      <c r="B1357" s="3" t="s">
        <v>29</v>
      </c>
      <c r="C1357" s="5" t="s">
        <v>3</v>
      </c>
      <c r="D1357" s="25">
        <v>51</v>
      </c>
      <c r="E1357" s="26">
        <v>7</v>
      </c>
      <c r="F1357" s="16">
        <v>12</v>
      </c>
      <c r="G1357" s="22">
        <v>4167</v>
      </c>
      <c r="H1357" s="22">
        <v>50000</v>
      </c>
      <c r="I1357" s="6">
        <v>43609</v>
      </c>
      <c r="J1357" s="7">
        <v>198</v>
      </c>
      <c r="K1357" s="8">
        <v>2018</v>
      </c>
      <c r="L1357" s="6">
        <v>43733</v>
      </c>
      <c r="M1357" s="5">
        <v>9500</v>
      </c>
      <c r="N1357" s="6">
        <v>43782</v>
      </c>
      <c r="O1357" s="3" t="s">
        <v>1645</v>
      </c>
      <c r="P1357" s="3" t="s">
        <v>2193</v>
      </c>
      <c r="Q1357" s="6">
        <v>43777</v>
      </c>
      <c r="R1357" s="46">
        <v>1</v>
      </c>
      <c r="S1357" s="46" t="s">
        <v>1380</v>
      </c>
      <c r="T1357" s="50" t="s">
        <v>2248</v>
      </c>
      <c r="U1357" s="21" t="s">
        <v>1560</v>
      </c>
      <c r="V1357" s="260" t="s">
        <v>1551</v>
      </c>
      <c r="W1357" s="261">
        <v>43782.633703703701</v>
      </c>
      <c r="X1357" s="38" t="s">
        <v>1555</v>
      </c>
    </row>
    <row r="1358" spans="1:24" x14ac:dyDescent="0.3">
      <c r="A1358" s="2">
        <v>24371</v>
      </c>
      <c r="B1358" s="3" t="s">
        <v>29</v>
      </c>
      <c r="C1358" s="5" t="s">
        <v>3</v>
      </c>
      <c r="D1358" s="25">
        <v>51</v>
      </c>
      <c r="E1358" s="26">
        <v>7</v>
      </c>
      <c r="F1358" s="16">
        <v>12</v>
      </c>
      <c r="G1358" s="22">
        <v>4167</v>
      </c>
      <c r="H1358" s="22">
        <v>50000</v>
      </c>
      <c r="I1358" s="6">
        <v>43609</v>
      </c>
      <c r="J1358" s="7">
        <v>198</v>
      </c>
      <c r="K1358" s="8">
        <v>2018</v>
      </c>
      <c r="L1358" s="6">
        <v>43733</v>
      </c>
      <c r="M1358" s="5">
        <v>9500</v>
      </c>
      <c r="N1358" s="6">
        <v>43789</v>
      </c>
      <c r="O1358" s="3" t="s">
        <v>1645</v>
      </c>
      <c r="P1358" s="3" t="s">
        <v>2193</v>
      </c>
      <c r="Q1358" s="6">
        <v>43777</v>
      </c>
      <c r="R1358" s="46">
        <v>1</v>
      </c>
      <c r="S1358" s="46" t="s">
        <v>1380</v>
      </c>
      <c r="T1358" s="50" t="s">
        <v>2248</v>
      </c>
      <c r="U1358" s="21" t="s">
        <v>1560</v>
      </c>
      <c r="V1358" s="260" t="s">
        <v>1551</v>
      </c>
      <c r="W1358" s="261">
        <v>43782.633703703701</v>
      </c>
      <c r="X1358" s="38" t="s">
        <v>1555</v>
      </c>
    </row>
    <row r="1359" spans="1:24" x14ac:dyDescent="0.3">
      <c r="A1359" s="2">
        <v>24371</v>
      </c>
      <c r="B1359" s="3" t="s">
        <v>29</v>
      </c>
      <c r="C1359" s="5" t="s">
        <v>3</v>
      </c>
      <c r="D1359" s="25">
        <v>51</v>
      </c>
      <c r="E1359" s="26">
        <v>7</v>
      </c>
      <c r="F1359" s="16">
        <v>12</v>
      </c>
      <c r="G1359" s="22">
        <v>4167</v>
      </c>
      <c r="H1359" s="22">
        <v>50000</v>
      </c>
      <c r="I1359" s="6">
        <v>43609</v>
      </c>
      <c r="J1359" s="7">
        <v>198</v>
      </c>
      <c r="K1359" s="8">
        <v>2018</v>
      </c>
      <c r="L1359" s="6">
        <v>43733</v>
      </c>
      <c r="M1359" s="5">
        <v>9500</v>
      </c>
      <c r="N1359" s="6">
        <v>43789</v>
      </c>
      <c r="O1359" s="3" t="s">
        <v>1645</v>
      </c>
      <c r="P1359" s="3" t="s">
        <v>2193</v>
      </c>
      <c r="Q1359" s="6">
        <v>43777</v>
      </c>
      <c r="R1359" s="46">
        <v>1</v>
      </c>
      <c r="S1359" s="46" t="s">
        <v>1380</v>
      </c>
      <c r="T1359" s="50" t="s">
        <v>2248</v>
      </c>
      <c r="U1359" s="21" t="s">
        <v>1560</v>
      </c>
      <c r="V1359" s="260" t="s">
        <v>1551</v>
      </c>
      <c r="W1359" s="261">
        <v>43782.633703703701</v>
      </c>
      <c r="X1359" s="38" t="s">
        <v>1555</v>
      </c>
    </row>
    <row r="1360" spans="1:24" x14ac:dyDescent="0.3">
      <c r="A1360" s="2">
        <v>34801</v>
      </c>
      <c r="B1360" s="3" t="s">
        <v>28</v>
      </c>
      <c r="C1360" s="5" t="s">
        <v>3</v>
      </c>
      <c r="D1360" s="25">
        <v>51</v>
      </c>
      <c r="E1360" s="26">
        <v>7</v>
      </c>
      <c r="F1360" s="16">
        <v>12</v>
      </c>
      <c r="G1360" s="22">
        <v>417</v>
      </c>
      <c r="H1360" s="22">
        <v>5000</v>
      </c>
      <c r="I1360" s="6">
        <v>43609</v>
      </c>
      <c r="J1360" s="7">
        <v>198</v>
      </c>
      <c r="K1360" s="8">
        <v>2018</v>
      </c>
      <c r="L1360" s="6">
        <v>43733</v>
      </c>
      <c r="M1360" s="5">
        <v>2000</v>
      </c>
      <c r="N1360" s="6">
        <v>43808</v>
      </c>
      <c r="O1360" s="3" t="s">
        <v>1645</v>
      </c>
      <c r="P1360" s="3" t="s">
        <v>2193</v>
      </c>
      <c r="Q1360" s="6">
        <v>43777</v>
      </c>
      <c r="R1360" s="46">
        <v>3</v>
      </c>
      <c r="S1360" s="46" t="s">
        <v>1380</v>
      </c>
      <c r="T1360" s="50" t="s">
        <v>2248</v>
      </c>
      <c r="U1360" s="21" t="s">
        <v>1560</v>
      </c>
      <c r="V1360" s="260" t="s">
        <v>1551</v>
      </c>
      <c r="W1360" s="261">
        <v>43782.633703703701</v>
      </c>
      <c r="X1360" s="38" t="s">
        <v>1555</v>
      </c>
    </row>
    <row r="1361" spans="1:24" x14ac:dyDescent="0.3">
      <c r="A1361" s="2">
        <v>88735</v>
      </c>
      <c r="B1361" s="3" t="s">
        <v>124</v>
      </c>
      <c r="C1361" s="5" t="s">
        <v>3</v>
      </c>
      <c r="D1361" s="25">
        <v>55</v>
      </c>
      <c r="E1361" s="26">
        <v>26</v>
      </c>
      <c r="F1361" s="16">
        <v>12</v>
      </c>
      <c r="G1361" s="22">
        <v>9</v>
      </c>
      <c r="H1361" s="22">
        <v>100</v>
      </c>
      <c r="I1361" s="6">
        <v>43762</v>
      </c>
      <c r="J1361" s="7"/>
      <c r="K1361" s="8"/>
      <c r="L1361" s="6"/>
      <c r="M1361" s="5">
        <v>0</v>
      </c>
      <c r="N1361" s="6">
        <v>43808</v>
      </c>
      <c r="O1361" s="3" t="s">
        <v>1336</v>
      </c>
      <c r="P1361" s="3" t="s">
        <v>1697</v>
      </c>
      <c r="Q1361" s="6">
        <v>43487</v>
      </c>
      <c r="R1361" s="46"/>
      <c r="S1361" s="46" t="s">
        <v>1380</v>
      </c>
      <c r="T1361" s="50" t="s">
        <v>1696</v>
      </c>
      <c r="U1361" s="21" t="s">
        <v>1380</v>
      </c>
      <c r="V1361" s="260" t="s">
        <v>2063</v>
      </c>
      <c r="W1361" s="261">
        <v>43769.64539351852</v>
      </c>
      <c r="X1361" s="38" t="s">
        <v>1555</v>
      </c>
    </row>
    <row r="1362" spans="1:24" x14ac:dyDescent="0.3">
      <c r="A1362" s="2">
        <v>134546</v>
      </c>
      <c r="B1362" s="3" t="s">
        <v>189</v>
      </c>
      <c r="C1362" s="5" t="s">
        <v>1418</v>
      </c>
      <c r="D1362" s="25">
        <v>51</v>
      </c>
      <c r="E1362" s="26">
        <v>19</v>
      </c>
      <c r="F1362" s="16">
        <v>12</v>
      </c>
      <c r="G1362" s="22">
        <v>42</v>
      </c>
      <c r="H1362" s="22">
        <v>500</v>
      </c>
      <c r="I1362" s="6">
        <v>43607</v>
      </c>
      <c r="J1362" s="7">
        <v>195</v>
      </c>
      <c r="K1362" s="8">
        <v>2018</v>
      </c>
      <c r="L1362" s="6">
        <v>43727</v>
      </c>
      <c r="M1362" s="5">
        <v>-50</v>
      </c>
      <c r="N1362" s="6">
        <v>43808</v>
      </c>
      <c r="O1362" s="3" t="s">
        <v>1358</v>
      </c>
      <c r="P1362" s="3" t="s">
        <v>1991</v>
      </c>
      <c r="Q1362" s="6">
        <v>43700</v>
      </c>
      <c r="R1362" s="46"/>
      <c r="S1362" s="46" t="s">
        <v>1380</v>
      </c>
      <c r="T1362" s="50" t="s">
        <v>2045</v>
      </c>
      <c r="U1362" s="21" t="s">
        <v>1380</v>
      </c>
      <c r="V1362" s="260" t="s">
        <v>2063</v>
      </c>
      <c r="W1362" s="261">
        <v>43728.570983796293</v>
      </c>
      <c r="X1362" s="38" t="s">
        <v>1555</v>
      </c>
    </row>
    <row r="1363" spans="1:24" x14ac:dyDescent="0.3">
      <c r="A1363" s="2">
        <v>134547</v>
      </c>
      <c r="B1363" s="3" t="s">
        <v>897</v>
      </c>
      <c r="C1363" s="5" t="s">
        <v>1418</v>
      </c>
      <c r="D1363" s="25">
        <v>51</v>
      </c>
      <c r="E1363" s="26">
        <v>19</v>
      </c>
      <c r="F1363" s="16">
        <v>12</v>
      </c>
      <c r="G1363" s="22">
        <v>100</v>
      </c>
      <c r="H1363" s="22">
        <v>1200</v>
      </c>
      <c r="I1363" s="6">
        <v>43607</v>
      </c>
      <c r="J1363" s="7">
        <v>195</v>
      </c>
      <c r="K1363" s="8">
        <v>2018</v>
      </c>
      <c r="L1363" s="6">
        <v>43727</v>
      </c>
      <c r="M1363" s="5">
        <v>400</v>
      </c>
      <c r="N1363" s="6">
        <v>43808</v>
      </c>
      <c r="O1363" s="3" t="s">
        <v>1358</v>
      </c>
      <c r="P1363" s="3" t="s">
        <v>1991</v>
      </c>
      <c r="Q1363" s="6">
        <v>43700</v>
      </c>
      <c r="R1363" s="46"/>
      <c r="S1363" s="46" t="s">
        <v>1380</v>
      </c>
      <c r="T1363" s="50" t="s">
        <v>2045</v>
      </c>
      <c r="U1363" s="21" t="s">
        <v>1380</v>
      </c>
      <c r="V1363" s="260" t="s">
        <v>2063</v>
      </c>
      <c r="W1363" s="261">
        <v>43728.570983796293</v>
      </c>
      <c r="X1363" s="38" t="s">
        <v>1555</v>
      </c>
    </row>
    <row r="1364" spans="1:24" x14ac:dyDescent="0.3">
      <c r="A1364" s="2">
        <v>134247</v>
      </c>
      <c r="B1364" s="3" t="s">
        <v>1419</v>
      </c>
      <c r="C1364" s="5" t="s">
        <v>1420</v>
      </c>
      <c r="D1364" s="25">
        <v>51</v>
      </c>
      <c r="E1364" s="26">
        <v>2</v>
      </c>
      <c r="F1364" s="16">
        <v>12</v>
      </c>
      <c r="G1364" s="22">
        <v>30</v>
      </c>
      <c r="H1364" s="22">
        <v>350</v>
      </c>
      <c r="I1364" s="6">
        <v>43641</v>
      </c>
      <c r="J1364" s="7">
        <v>214</v>
      </c>
      <c r="K1364" s="8">
        <v>2018</v>
      </c>
      <c r="L1364" s="6">
        <v>43762</v>
      </c>
      <c r="M1364" s="5">
        <v>-810</v>
      </c>
      <c r="N1364" s="6">
        <v>43808</v>
      </c>
      <c r="O1364" s="3" t="s">
        <v>4590</v>
      </c>
      <c r="P1364" s="3" t="s">
        <v>2251</v>
      </c>
      <c r="Q1364" s="6">
        <v>43775</v>
      </c>
      <c r="R1364" s="46"/>
      <c r="S1364" s="46" t="s">
        <v>1380</v>
      </c>
      <c r="T1364" s="50" t="s">
        <v>2045</v>
      </c>
      <c r="U1364" s="21" t="s">
        <v>1560</v>
      </c>
      <c r="V1364" s="260" t="s">
        <v>1551</v>
      </c>
      <c r="W1364" s="261">
        <v>43782.661504629628</v>
      </c>
      <c r="X1364" s="38" t="s">
        <v>1555</v>
      </c>
    </row>
    <row r="1365" spans="1:24" x14ac:dyDescent="0.3">
      <c r="A1365" s="2">
        <v>118515</v>
      </c>
      <c r="B1365" s="3" t="s">
        <v>1261</v>
      </c>
      <c r="C1365" s="5" t="s">
        <v>1418</v>
      </c>
      <c r="D1365" s="25">
        <v>51</v>
      </c>
      <c r="E1365" s="26">
        <v>21</v>
      </c>
      <c r="F1365" s="16">
        <v>12</v>
      </c>
      <c r="G1365" s="22">
        <v>17</v>
      </c>
      <c r="H1365" s="22">
        <v>200</v>
      </c>
      <c r="I1365" s="6">
        <v>43607</v>
      </c>
      <c r="J1365" s="7">
        <v>195</v>
      </c>
      <c r="K1365" s="8">
        <v>2018</v>
      </c>
      <c r="L1365" s="6">
        <v>43727</v>
      </c>
      <c r="M1365" s="5">
        <v>200</v>
      </c>
      <c r="N1365" s="6">
        <v>43808</v>
      </c>
      <c r="O1365" s="3" t="s">
        <v>1358</v>
      </c>
      <c r="P1365" s="3" t="s">
        <v>1991</v>
      </c>
      <c r="Q1365" s="6">
        <v>43700</v>
      </c>
      <c r="R1365" s="46"/>
      <c r="S1365" s="46" t="s">
        <v>1380</v>
      </c>
      <c r="T1365" s="50" t="s">
        <v>2045</v>
      </c>
      <c r="U1365" s="21" t="s">
        <v>1380</v>
      </c>
      <c r="V1365" s="260" t="s">
        <v>2063</v>
      </c>
      <c r="W1365" s="261">
        <v>43728.570983796293</v>
      </c>
      <c r="X1365" s="38" t="s">
        <v>1555</v>
      </c>
    </row>
    <row r="1366" spans="1:24" x14ac:dyDescent="0.3">
      <c r="A1366" s="2">
        <v>118577</v>
      </c>
      <c r="B1366" s="3" t="s">
        <v>1260</v>
      </c>
      <c r="C1366" s="5" t="s">
        <v>1418</v>
      </c>
      <c r="D1366" s="25">
        <v>51</v>
      </c>
      <c r="E1366" s="26">
        <v>21</v>
      </c>
      <c r="F1366" s="16">
        <v>12</v>
      </c>
      <c r="G1366" s="22">
        <v>42</v>
      </c>
      <c r="H1366" s="22">
        <v>500</v>
      </c>
      <c r="I1366" s="6">
        <v>43607</v>
      </c>
      <c r="J1366" s="7">
        <v>195</v>
      </c>
      <c r="K1366" s="8">
        <v>2018</v>
      </c>
      <c r="L1366" s="6">
        <v>43727</v>
      </c>
      <c r="M1366" s="5">
        <v>500</v>
      </c>
      <c r="N1366" s="6">
        <v>43808</v>
      </c>
      <c r="O1366" s="3" t="s">
        <v>1358</v>
      </c>
      <c r="P1366" s="3" t="s">
        <v>1991</v>
      </c>
      <c r="Q1366" s="6">
        <v>43700</v>
      </c>
      <c r="R1366" s="46"/>
      <c r="S1366" s="46" t="s">
        <v>1380</v>
      </c>
      <c r="T1366" s="50" t="s">
        <v>2045</v>
      </c>
      <c r="U1366" s="21" t="s">
        <v>1380</v>
      </c>
      <c r="V1366" s="260" t="s">
        <v>2063</v>
      </c>
      <c r="W1366" s="261">
        <v>43728.570983796293</v>
      </c>
      <c r="X1366" s="38" t="s">
        <v>1555</v>
      </c>
    </row>
    <row r="1367" spans="1:24" x14ac:dyDescent="0.3">
      <c r="A1367" s="2">
        <v>115781</v>
      </c>
      <c r="B1367" s="3" t="s">
        <v>453</v>
      </c>
      <c r="C1367" s="5" t="s">
        <v>17</v>
      </c>
      <c r="D1367" s="25">
        <v>55</v>
      </c>
      <c r="E1367" s="26">
        <v>64</v>
      </c>
      <c r="F1367" s="16">
        <v>12</v>
      </c>
      <c r="G1367" s="22">
        <v>0</v>
      </c>
      <c r="H1367" s="22">
        <v>0</v>
      </c>
      <c r="I1367" s="6">
        <v>43762</v>
      </c>
      <c r="J1367" s="7">
        <v>2</v>
      </c>
      <c r="K1367" s="8">
        <v>2018</v>
      </c>
      <c r="L1367" s="6">
        <v>43831</v>
      </c>
      <c r="M1367" s="5">
        <v>0</v>
      </c>
      <c r="N1367" s="6">
        <v>43808</v>
      </c>
      <c r="O1367" s="3" t="s">
        <v>1336</v>
      </c>
      <c r="P1367" s="3" t="s">
        <v>1697</v>
      </c>
      <c r="Q1367" s="6">
        <v>43487</v>
      </c>
      <c r="R1367" s="46"/>
      <c r="S1367" s="46" t="s">
        <v>1380</v>
      </c>
      <c r="T1367" s="50" t="s">
        <v>1696</v>
      </c>
      <c r="U1367" s="21" t="s">
        <v>1380</v>
      </c>
      <c r="V1367" s="260" t="s">
        <v>2063</v>
      </c>
      <c r="W1367" s="261">
        <v>43769.65662037037</v>
      </c>
      <c r="X1367" s="38" t="s">
        <v>1555</v>
      </c>
    </row>
    <row r="1368" spans="1:24" x14ac:dyDescent="0.3">
      <c r="A1368" s="2">
        <v>54550</v>
      </c>
      <c r="B1368" s="3" t="s">
        <v>991</v>
      </c>
      <c r="C1368" s="5" t="s">
        <v>22</v>
      </c>
      <c r="D1368" s="25">
        <v>61</v>
      </c>
      <c r="E1368" s="26">
        <v>3</v>
      </c>
      <c r="F1368" s="16">
        <v>12</v>
      </c>
      <c r="G1368" s="22">
        <v>42</v>
      </c>
      <c r="H1368" s="22">
        <v>500</v>
      </c>
      <c r="I1368" s="6">
        <v>43322</v>
      </c>
      <c r="J1368" s="7">
        <v>175</v>
      </c>
      <c r="K1368" s="8">
        <v>2017</v>
      </c>
      <c r="L1368" s="6">
        <v>43383</v>
      </c>
      <c r="M1368" s="5">
        <v>0</v>
      </c>
      <c r="N1368" s="6">
        <v>43808</v>
      </c>
      <c r="O1368" s="3" t="s">
        <v>1368</v>
      </c>
      <c r="P1368" s="3" t="s">
        <v>2013</v>
      </c>
      <c r="Q1368" s="6">
        <v>43711</v>
      </c>
      <c r="R1368" s="46">
        <v>7</v>
      </c>
      <c r="S1368" s="46" t="s">
        <v>1380</v>
      </c>
      <c r="T1368" s="50" t="s">
        <v>1932</v>
      </c>
      <c r="U1368" s="21" t="s">
        <v>1834</v>
      </c>
      <c r="V1368" s="260" t="s">
        <v>1551</v>
      </c>
      <c r="W1368" s="261">
        <v>43713.328333333331</v>
      </c>
      <c r="X1368" s="38" t="s">
        <v>1555</v>
      </c>
    </row>
    <row r="1369" spans="1:24" x14ac:dyDescent="0.3">
      <c r="A1369" s="2">
        <v>111336</v>
      </c>
      <c r="B1369" s="3" t="s">
        <v>243</v>
      </c>
      <c r="C1369" s="5" t="s">
        <v>22</v>
      </c>
      <c r="D1369" s="25">
        <v>61</v>
      </c>
      <c r="E1369" s="26">
        <v>3</v>
      </c>
      <c r="F1369" s="16">
        <v>12</v>
      </c>
      <c r="G1369" s="22">
        <v>30</v>
      </c>
      <c r="H1369" s="22">
        <v>350</v>
      </c>
      <c r="I1369" s="6">
        <v>43322</v>
      </c>
      <c r="J1369" s="7">
        <v>175</v>
      </c>
      <c r="K1369" s="8">
        <v>2017</v>
      </c>
      <c r="L1369" s="6">
        <v>43383</v>
      </c>
      <c r="M1369" s="5">
        <v>0</v>
      </c>
      <c r="N1369" s="6">
        <v>43808</v>
      </c>
      <c r="O1369" s="3" t="s">
        <v>1368</v>
      </c>
      <c r="P1369" s="3" t="s">
        <v>2013</v>
      </c>
      <c r="Q1369" s="6">
        <v>43711</v>
      </c>
      <c r="R1369" s="46">
        <v>26</v>
      </c>
      <c r="S1369" s="46" t="s">
        <v>1953</v>
      </c>
      <c r="T1369" s="50" t="s">
        <v>1932</v>
      </c>
      <c r="U1369" s="21" t="s">
        <v>1834</v>
      </c>
      <c r="V1369" s="260" t="s">
        <v>1551</v>
      </c>
      <c r="W1369" s="261">
        <v>43713.328333333331</v>
      </c>
      <c r="X1369" s="38" t="s">
        <v>1555</v>
      </c>
    </row>
    <row r="1370" spans="1:24" x14ac:dyDescent="0.3">
      <c r="A1370" s="2">
        <v>111336</v>
      </c>
      <c r="B1370" s="3" t="s">
        <v>243</v>
      </c>
      <c r="C1370" s="5" t="s">
        <v>22</v>
      </c>
      <c r="D1370" s="25">
        <v>61</v>
      </c>
      <c r="E1370" s="26">
        <v>3</v>
      </c>
      <c r="F1370" s="16">
        <v>12</v>
      </c>
      <c r="G1370" s="22">
        <v>30</v>
      </c>
      <c r="H1370" s="22">
        <v>350</v>
      </c>
      <c r="I1370" s="6">
        <v>43322</v>
      </c>
      <c r="J1370" s="7">
        <v>175</v>
      </c>
      <c r="K1370" s="8">
        <v>2017</v>
      </c>
      <c r="L1370" s="6">
        <v>43383</v>
      </c>
      <c r="M1370" s="5">
        <v>0</v>
      </c>
      <c r="N1370" s="6">
        <v>43808</v>
      </c>
      <c r="O1370" s="3" t="s">
        <v>1368</v>
      </c>
      <c r="P1370" s="3" t="s">
        <v>2013</v>
      </c>
      <c r="Q1370" s="6">
        <v>43711</v>
      </c>
      <c r="R1370" s="46">
        <v>26</v>
      </c>
      <c r="S1370" s="46" t="s">
        <v>1953</v>
      </c>
      <c r="T1370" s="50" t="s">
        <v>1932</v>
      </c>
      <c r="U1370" s="21" t="s">
        <v>1834</v>
      </c>
      <c r="V1370" s="260" t="s">
        <v>1551</v>
      </c>
      <c r="W1370" s="261">
        <v>43713.328333333331</v>
      </c>
      <c r="X1370" s="38" t="s">
        <v>1555</v>
      </c>
    </row>
    <row r="1371" spans="1:24" x14ac:dyDescent="0.3">
      <c r="A1371" s="2">
        <v>111336</v>
      </c>
      <c r="B1371" s="3" t="s">
        <v>243</v>
      </c>
      <c r="C1371" s="5" t="s">
        <v>22</v>
      </c>
      <c r="D1371" s="25">
        <v>61</v>
      </c>
      <c r="E1371" s="26">
        <v>3</v>
      </c>
      <c r="F1371" s="16">
        <v>12</v>
      </c>
      <c r="G1371" s="22">
        <v>30</v>
      </c>
      <c r="H1371" s="22">
        <v>350</v>
      </c>
      <c r="I1371" s="6">
        <v>43322</v>
      </c>
      <c r="J1371" s="7">
        <v>175</v>
      </c>
      <c r="K1371" s="8">
        <v>2017</v>
      </c>
      <c r="L1371" s="6">
        <v>43383</v>
      </c>
      <c r="M1371" s="5">
        <v>0</v>
      </c>
      <c r="N1371" s="6">
        <v>43808</v>
      </c>
      <c r="O1371" s="3" t="s">
        <v>1368</v>
      </c>
      <c r="P1371" s="3" t="s">
        <v>2013</v>
      </c>
      <c r="Q1371" s="6">
        <v>43711</v>
      </c>
      <c r="R1371" s="46">
        <v>26</v>
      </c>
      <c r="S1371" s="46" t="s">
        <v>1953</v>
      </c>
      <c r="T1371" s="50" t="s">
        <v>1932</v>
      </c>
      <c r="U1371" s="21" t="s">
        <v>1834</v>
      </c>
      <c r="V1371" s="260" t="s">
        <v>1551</v>
      </c>
      <c r="W1371" s="261">
        <v>43713.328333333331</v>
      </c>
      <c r="X1371" s="38" t="s">
        <v>1555</v>
      </c>
    </row>
    <row r="1372" spans="1:24" x14ac:dyDescent="0.3">
      <c r="A1372" s="2">
        <v>111336</v>
      </c>
      <c r="B1372" s="3" t="s">
        <v>243</v>
      </c>
      <c r="C1372" s="5" t="s">
        <v>22</v>
      </c>
      <c r="D1372" s="25">
        <v>61</v>
      </c>
      <c r="E1372" s="26">
        <v>3</v>
      </c>
      <c r="F1372" s="16">
        <v>12</v>
      </c>
      <c r="G1372" s="22">
        <v>30</v>
      </c>
      <c r="H1372" s="22">
        <v>350</v>
      </c>
      <c r="I1372" s="6">
        <v>43322</v>
      </c>
      <c r="J1372" s="7">
        <v>175</v>
      </c>
      <c r="K1372" s="8">
        <v>2017</v>
      </c>
      <c r="L1372" s="6">
        <v>43383</v>
      </c>
      <c r="M1372" s="5">
        <v>0</v>
      </c>
      <c r="N1372" s="6">
        <v>43809</v>
      </c>
      <c r="O1372" s="3" t="s">
        <v>1368</v>
      </c>
      <c r="P1372" s="3" t="s">
        <v>2013</v>
      </c>
      <c r="Q1372" s="6">
        <v>43711</v>
      </c>
      <c r="R1372" s="46">
        <v>26</v>
      </c>
      <c r="S1372" s="46" t="s">
        <v>1953</v>
      </c>
      <c r="T1372" s="50" t="s">
        <v>1932</v>
      </c>
      <c r="U1372" s="21" t="s">
        <v>1834</v>
      </c>
      <c r="V1372" s="260" t="s">
        <v>1551</v>
      </c>
      <c r="W1372" s="261">
        <v>43713.328333333331</v>
      </c>
      <c r="X1372" s="38" t="s">
        <v>1555</v>
      </c>
    </row>
    <row r="1373" spans="1:24" x14ac:dyDescent="0.3">
      <c r="A1373" s="2">
        <v>111336</v>
      </c>
      <c r="B1373" s="3" t="s">
        <v>243</v>
      </c>
      <c r="C1373" s="5" t="s">
        <v>22</v>
      </c>
      <c r="D1373" s="25">
        <v>61</v>
      </c>
      <c r="E1373" s="26">
        <v>3</v>
      </c>
      <c r="F1373" s="16">
        <v>12</v>
      </c>
      <c r="G1373" s="22">
        <v>30</v>
      </c>
      <c r="H1373" s="22">
        <v>350</v>
      </c>
      <c r="I1373" s="6">
        <v>43322</v>
      </c>
      <c r="J1373" s="7">
        <v>175</v>
      </c>
      <c r="K1373" s="8">
        <v>2017</v>
      </c>
      <c r="L1373" s="6">
        <v>43383</v>
      </c>
      <c r="M1373" s="5">
        <v>0</v>
      </c>
      <c r="N1373" s="6">
        <v>43809</v>
      </c>
      <c r="O1373" s="3" t="s">
        <v>1368</v>
      </c>
      <c r="P1373" s="3" t="s">
        <v>2013</v>
      </c>
      <c r="Q1373" s="6">
        <v>43711</v>
      </c>
      <c r="R1373" s="46">
        <v>26</v>
      </c>
      <c r="S1373" s="46" t="s">
        <v>1953</v>
      </c>
      <c r="T1373" s="50" t="s">
        <v>1932</v>
      </c>
      <c r="U1373" s="21" t="s">
        <v>1834</v>
      </c>
      <c r="V1373" s="260" t="s">
        <v>1551</v>
      </c>
      <c r="W1373" s="261">
        <v>43713.328333333331</v>
      </c>
      <c r="X1373" s="38" t="s">
        <v>1555</v>
      </c>
    </row>
    <row r="1374" spans="1:24" x14ac:dyDescent="0.3">
      <c r="A1374" s="2">
        <v>111336</v>
      </c>
      <c r="B1374" s="3" t="s">
        <v>243</v>
      </c>
      <c r="C1374" s="5" t="s">
        <v>22</v>
      </c>
      <c r="D1374" s="25">
        <v>61</v>
      </c>
      <c r="E1374" s="26">
        <v>3</v>
      </c>
      <c r="F1374" s="16">
        <v>12</v>
      </c>
      <c r="G1374" s="22">
        <v>30</v>
      </c>
      <c r="H1374" s="22">
        <v>350</v>
      </c>
      <c r="I1374" s="6">
        <v>43322</v>
      </c>
      <c r="J1374" s="7">
        <v>175</v>
      </c>
      <c r="K1374" s="8">
        <v>2017</v>
      </c>
      <c r="L1374" s="6">
        <v>43383</v>
      </c>
      <c r="M1374" s="5">
        <v>0</v>
      </c>
      <c r="N1374" s="6">
        <v>43809</v>
      </c>
      <c r="O1374" s="3" t="s">
        <v>1368</v>
      </c>
      <c r="P1374" s="3" t="s">
        <v>2013</v>
      </c>
      <c r="Q1374" s="6">
        <v>43711</v>
      </c>
      <c r="R1374" s="46">
        <v>26</v>
      </c>
      <c r="S1374" s="46" t="s">
        <v>1953</v>
      </c>
      <c r="T1374" s="50" t="s">
        <v>1932</v>
      </c>
      <c r="U1374" s="21" t="s">
        <v>1834</v>
      </c>
      <c r="V1374" s="260" t="s">
        <v>1551</v>
      </c>
      <c r="W1374" s="261">
        <v>43713.328333333331</v>
      </c>
      <c r="X1374" s="38" t="s">
        <v>1555</v>
      </c>
    </row>
    <row r="1375" spans="1:24" x14ac:dyDescent="0.3">
      <c r="A1375" s="2">
        <v>111336</v>
      </c>
      <c r="B1375" s="3" t="s">
        <v>243</v>
      </c>
      <c r="C1375" s="5" t="s">
        <v>22</v>
      </c>
      <c r="D1375" s="25">
        <v>61</v>
      </c>
      <c r="E1375" s="26">
        <v>3</v>
      </c>
      <c r="F1375" s="16">
        <v>12</v>
      </c>
      <c r="G1375" s="22">
        <v>30</v>
      </c>
      <c r="H1375" s="22">
        <v>350</v>
      </c>
      <c r="I1375" s="6">
        <v>43322</v>
      </c>
      <c r="J1375" s="7">
        <v>175</v>
      </c>
      <c r="K1375" s="8">
        <v>2017</v>
      </c>
      <c r="L1375" s="6">
        <v>43383</v>
      </c>
      <c r="M1375" s="5">
        <v>0</v>
      </c>
      <c r="N1375" s="6">
        <v>43809</v>
      </c>
      <c r="O1375" s="3" t="s">
        <v>1368</v>
      </c>
      <c r="P1375" s="3" t="s">
        <v>2013</v>
      </c>
      <c r="Q1375" s="6">
        <v>43711</v>
      </c>
      <c r="R1375" s="46"/>
      <c r="S1375" s="46" t="s">
        <v>1380</v>
      </c>
      <c r="T1375" s="50" t="s">
        <v>1932</v>
      </c>
      <c r="U1375" s="21" t="s">
        <v>1834</v>
      </c>
      <c r="V1375" s="260" t="s">
        <v>1551</v>
      </c>
      <c r="W1375" s="261">
        <v>43713.328333333331</v>
      </c>
      <c r="X1375" s="38" t="s">
        <v>1555</v>
      </c>
    </row>
    <row r="1376" spans="1:24" x14ac:dyDescent="0.3">
      <c r="A1376" s="2">
        <v>77557</v>
      </c>
      <c r="B1376" s="3" t="s">
        <v>360</v>
      </c>
      <c r="C1376" s="5" t="s">
        <v>3</v>
      </c>
      <c r="D1376" s="25">
        <v>74</v>
      </c>
      <c r="E1376" s="26">
        <v>3</v>
      </c>
      <c r="F1376" s="16">
        <v>12</v>
      </c>
      <c r="G1376" s="22">
        <v>0</v>
      </c>
      <c r="H1376" s="22">
        <v>0</v>
      </c>
      <c r="I1376" s="6">
        <v>43607</v>
      </c>
      <c r="J1376" s="7">
        <v>189</v>
      </c>
      <c r="K1376" s="8">
        <v>2018</v>
      </c>
      <c r="L1376" s="6">
        <v>43724</v>
      </c>
      <c r="M1376" s="5">
        <v>-430</v>
      </c>
      <c r="N1376" s="6">
        <v>43809</v>
      </c>
      <c r="O1376" s="3" t="s">
        <v>1633</v>
      </c>
      <c r="P1376" s="3" t="s">
        <v>2021</v>
      </c>
      <c r="Q1376" s="6">
        <v>43726</v>
      </c>
      <c r="R1376" s="46"/>
      <c r="S1376" s="46" t="s">
        <v>1380</v>
      </c>
      <c r="T1376" s="50" t="s">
        <v>2151</v>
      </c>
      <c r="U1376" s="21" t="s">
        <v>1560</v>
      </c>
      <c r="V1376" s="260" t="s">
        <v>1551</v>
      </c>
      <c r="W1376" s="261">
        <v>43732.401539351849</v>
      </c>
      <c r="X1376" s="38" t="s">
        <v>1555</v>
      </c>
    </row>
    <row r="1377" spans="1:24" x14ac:dyDescent="0.3">
      <c r="A1377" s="2">
        <v>74909</v>
      </c>
      <c r="B1377" s="3" t="s">
        <v>357</v>
      </c>
      <c r="C1377" s="5" t="s">
        <v>3</v>
      </c>
      <c r="D1377" s="25">
        <v>74</v>
      </c>
      <c r="E1377" s="26">
        <v>3</v>
      </c>
      <c r="F1377" s="16">
        <v>12</v>
      </c>
      <c r="G1377" s="22">
        <v>0</v>
      </c>
      <c r="H1377" s="22">
        <v>0</v>
      </c>
      <c r="I1377" s="6">
        <v>43353</v>
      </c>
      <c r="J1377" s="7">
        <v>189</v>
      </c>
      <c r="K1377" s="8">
        <v>2018</v>
      </c>
      <c r="L1377" s="6">
        <v>43724</v>
      </c>
      <c r="M1377" s="5">
        <v>-200</v>
      </c>
      <c r="N1377" s="6">
        <v>43809</v>
      </c>
      <c r="O1377" s="3" t="s">
        <v>1633</v>
      </c>
      <c r="P1377" s="3" t="s">
        <v>2021</v>
      </c>
      <c r="Q1377" s="6">
        <v>43726</v>
      </c>
      <c r="R1377" s="46"/>
      <c r="S1377" s="46" t="s">
        <v>1380</v>
      </c>
      <c r="T1377" s="50" t="s">
        <v>2151</v>
      </c>
      <c r="U1377" s="21" t="s">
        <v>1560</v>
      </c>
      <c r="V1377" s="260" t="s">
        <v>1551</v>
      </c>
      <c r="W1377" s="261">
        <v>43732.401539351849</v>
      </c>
      <c r="X1377" s="38" t="s">
        <v>1555</v>
      </c>
    </row>
    <row r="1378" spans="1:24" x14ac:dyDescent="0.3">
      <c r="A1378" s="2">
        <v>77554</v>
      </c>
      <c r="B1378" s="3" t="s">
        <v>359</v>
      </c>
      <c r="C1378" s="5" t="s">
        <v>3</v>
      </c>
      <c r="D1378" s="25">
        <v>74</v>
      </c>
      <c r="E1378" s="26">
        <v>3</v>
      </c>
      <c r="F1378" s="16">
        <v>12</v>
      </c>
      <c r="G1378" s="22">
        <v>0</v>
      </c>
      <c r="H1378" s="22">
        <v>0</v>
      </c>
      <c r="I1378" s="6">
        <v>43607</v>
      </c>
      <c r="J1378" s="7">
        <v>189</v>
      </c>
      <c r="K1378" s="8">
        <v>2018</v>
      </c>
      <c r="L1378" s="6">
        <v>43724</v>
      </c>
      <c r="M1378" s="5">
        <v>0</v>
      </c>
      <c r="N1378" s="6">
        <v>43809</v>
      </c>
      <c r="O1378" s="3" t="s">
        <v>1633</v>
      </c>
      <c r="P1378" s="3" t="s">
        <v>2021</v>
      </c>
      <c r="Q1378" s="6">
        <v>43726</v>
      </c>
      <c r="R1378" s="46"/>
      <c r="S1378" s="46" t="s">
        <v>1380</v>
      </c>
      <c r="T1378" s="50" t="s">
        <v>2151</v>
      </c>
      <c r="U1378" s="21" t="s">
        <v>1560</v>
      </c>
      <c r="V1378" s="260" t="s">
        <v>1551</v>
      </c>
      <c r="W1378" s="261">
        <v>43732.401539351849</v>
      </c>
      <c r="X1378" s="38" t="s">
        <v>1555</v>
      </c>
    </row>
    <row r="1379" spans="1:24" x14ac:dyDescent="0.3">
      <c r="A1379" s="2">
        <v>82185</v>
      </c>
      <c r="B1379" s="3" t="s">
        <v>361</v>
      </c>
      <c r="C1379" s="5" t="s">
        <v>3</v>
      </c>
      <c r="D1379" s="25">
        <v>74</v>
      </c>
      <c r="E1379" s="26">
        <v>3</v>
      </c>
      <c r="F1379" s="16">
        <v>12</v>
      </c>
      <c r="G1379" s="22">
        <v>0</v>
      </c>
      <c r="H1379" s="22">
        <v>0</v>
      </c>
      <c r="I1379" s="6">
        <v>43607</v>
      </c>
      <c r="J1379" s="7">
        <v>189</v>
      </c>
      <c r="K1379" s="8">
        <v>2018</v>
      </c>
      <c r="L1379" s="6">
        <v>43724</v>
      </c>
      <c r="M1379" s="5">
        <v>-19</v>
      </c>
      <c r="N1379" s="6">
        <v>43809</v>
      </c>
      <c r="O1379" s="3" t="s">
        <v>1633</v>
      </c>
      <c r="P1379" s="3" t="s">
        <v>2021</v>
      </c>
      <c r="Q1379" s="6">
        <v>43726</v>
      </c>
      <c r="R1379" s="46"/>
      <c r="S1379" s="46" t="s">
        <v>1380</v>
      </c>
      <c r="T1379" s="50" t="s">
        <v>2151</v>
      </c>
      <c r="U1379" s="21" t="s">
        <v>1560</v>
      </c>
      <c r="V1379" s="260" t="s">
        <v>1551</v>
      </c>
      <c r="W1379" s="261">
        <v>43732.401539351849</v>
      </c>
      <c r="X1379" s="38" t="s">
        <v>1555</v>
      </c>
    </row>
    <row r="1380" spans="1:24" x14ac:dyDescent="0.3">
      <c r="A1380" s="2">
        <v>122305</v>
      </c>
      <c r="B1380" s="3" t="s">
        <v>114</v>
      </c>
      <c r="C1380" s="5" t="s">
        <v>17</v>
      </c>
      <c r="D1380" s="25">
        <v>83</v>
      </c>
      <c r="E1380" s="26">
        <v>4</v>
      </c>
      <c r="F1380" s="16">
        <v>12</v>
      </c>
      <c r="G1380" s="22">
        <v>0</v>
      </c>
      <c r="H1380" s="22">
        <v>0</v>
      </c>
      <c r="I1380" s="6">
        <v>43762</v>
      </c>
      <c r="J1380" s="7">
        <v>16</v>
      </c>
      <c r="K1380" s="8">
        <v>2019</v>
      </c>
      <c r="L1380" s="6">
        <v>43859</v>
      </c>
      <c r="M1380" s="5">
        <v>-310</v>
      </c>
      <c r="N1380" s="6">
        <v>43815</v>
      </c>
      <c r="O1380" s="3" t="s">
        <v>1373</v>
      </c>
      <c r="P1380" s="3" t="s">
        <v>1739</v>
      </c>
      <c r="Q1380" s="6">
        <v>43539</v>
      </c>
      <c r="R1380" s="46"/>
      <c r="S1380" s="46" t="s">
        <v>1380</v>
      </c>
      <c r="T1380" s="50" t="s">
        <v>1738</v>
      </c>
      <c r="U1380" s="21" t="s">
        <v>1560</v>
      </c>
      <c r="V1380" s="260" t="s">
        <v>2063</v>
      </c>
      <c r="W1380" s="261">
        <v>43773.49114583333</v>
      </c>
      <c r="X1380" s="38" t="s">
        <v>1555</v>
      </c>
    </row>
    <row r="1381" spans="1:24" x14ac:dyDescent="0.3">
      <c r="A1381" s="2">
        <v>56520</v>
      </c>
      <c r="B1381" s="3" t="s">
        <v>156</v>
      </c>
      <c r="C1381" s="5" t="s">
        <v>3</v>
      </c>
      <c r="D1381" s="25">
        <v>51</v>
      </c>
      <c r="E1381" s="26">
        <v>28</v>
      </c>
      <c r="F1381" s="16">
        <v>12</v>
      </c>
      <c r="G1381" s="22">
        <v>0</v>
      </c>
      <c r="H1381" s="22">
        <v>0</v>
      </c>
      <c r="I1381" s="6">
        <v>43763</v>
      </c>
      <c r="J1381" s="7">
        <v>8</v>
      </c>
      <c r="K1381" s="8">
        <v>2019</v>
      </c>
      <c r="L1381" s="6">
        <v>43845</v>
      </c>
      <c r="M1381" s="5">
        <v>-7</v>
      </c>
      <c r="N1381" s="6">
        <v>43815</v>
      </c>
      <c r="O1381" s="3" t="s">
        <v>1702</v>
      </c>
      <c r="P1381" s="3" t="s">
        <v>1712</v>
      </c>
      <c r="Q1381" s="6">
        <v>43497</v>
      </c>
      <c r="R1381" s="46"/>
      <c r="S1381" s="46" t="s">
        <v>1380</v>
      </c>
      <c r="T1381" s="50" t="s">
        <v>1711</v>
      </c>
      <c r="U1381" s="21" t="s">
        <v>1560</v>
      </c>
      <c r="V1381" s="260" t="s">
        <v>2063</v>
      </c>
      <c r="W1381" s="261">
        <v>43769.676712962966</v>
      </c>
      <c r="X1381" s="38" t="s">
        <v>1555</v>
      </c>
    </row>
    <row r="1382" spans="1:24" x14ac:dyDescent="0.3">
      <c r="A1382" s="2">
        <v>16528</v>
      </c>
      <c r="B1382" s="3" t="s">
        <v>2007</v>
      </c>
      <c r="C1382" s="5" t="s">
        <v>3</v>
      </c>
      <c r="D1382" s="25">
        <v>73</v>
      </c>
      <c r="E1382" s="26">
        <v>4</v>
      </c>
      <c r="F1382" s="16">
        <v>12</v>
      </c>
      <c r="G1382" s="22">
        <v>113</v>
      </c>
      <c r="H1382" s="22">
        <v>1350</v>
      </c>
      <c r="I1382" s="6">
        <v>43742</v>
      </c>
      <c r="J1382" s="7">
        <v>9</v>
      </c>
      <c r="K1382" s="8">
        <v>2019</v>
      </c>
      <c r="L1382" s="6">
        <v>43850</v>
      </c>
      <c r="M1382" s="5">
        <v>-81</v>
      </c>
      <c r="N1382" s="6">
        <v>43815</v>
      </c>
      <c r="O1382" s="3" t="s">
        <v>1706</v>
      </c>
      <c r="P1382" s="3" t="s">
        <v>2325</v>
      </c>
      <c r="Q1382" s="6">
        <v>43810</v>
      </c>
      <c r="R1382" s="46"/>
      <c r="S1382" s="46" t="s">
        <v>1380</v>
      </c>
      <c r="T1382" s="50" t="s">
        <v>1897</v>
      </c>
      <c r="U1382" s="21" t="s">
        <v>1560</v>
      </c>
      <c r="V1382" s="260" t="s">
        <v>1551</v>
      </c>
      <c r="W1382" s="261">
        <v>43815.61409722222</v>
      </c>
      <c r="X1382" s="38" t="s">
        <v>1555</v>
      </c>
    </row>
    <row r="1383" spans="1:24" x14ac:dyDescent="0.3">
      <c r="A1383" s="2">
        <v>112156</v>
      </c>
      <c r="B1383" s="3" t="s">
        <v>229</v>
      </c>
      <c r="C1383" s="5" t="s">
        <v>17</v>
      </c>
      <c r="D1383" s="25">
        <v>55</v>
      </c>
      <c r="E1383" s="26">
        <v>37</v>
      </c>
      <c r="F1383" s="16">
        <v>12</v>
      </c>
      <c r="G1383" s="22">
        <v>9</v>
      </c>
      <c r="H1383" s="22">
        <v>100</v>
      </c>
      <c r="I1383" s="6">
        <v>43454</v>
      </c>
      <c r="J1383" s="7"/>
      <c r="K1383" s="8"/>
      <c r="L1383" s="6"/>
      <c r="M1383" s="5">
        <v>0</v>
      </c>
      <c r="N1383" s="6">
        <v>43816</v>
      </c>
      <c r="O1383" s="3" t="s">
        <v>1540</v>
      </c>
      <c r="P1383" s="3" t="s">
        <v>1534</v>
      </c>
      <c r="Q1383" s="6">
        <v>43634</v>
      </c>
      <c r="R1383" s="46"/>
      <c r="S1383" s="46" t="s">
        <v>1380</v>
      </c>
      <c r="T1383" s="50" t="s">
        <v>1815</v>
      </c>
      <c r="U1383" s="21" t="s">
        <v>1560</v>
      </c>
      <c r="V1383" s="260" t="s">
        <v>1551</v>
      </c>
      <c r="W1383" s="261">
        <v>43682.693657407406</v>
      </c>
      <c r="X1383" s="38" t="s">
        <v>1555</v>
      </c>
    </row>
    <row r="1384" spans="1:24" x14ac:dyDescent="0.3">
      <c r="A1384" s="2">
        <v>114297</v>
      </c>
      <c r="B1384" s="3" t="s">
        <v>399</v>
      </c>
      <c r="C1384" s="5" t="s">
        <v>3</v>
      </c>
      <c r="D1384" s="25">
        <v>51</v>
      </c>
      <c r="E1384" s="26">
        <v>17</v>
      </c>
      <c r="F1384" s="16">
        <v>12</v>
      </c>
      <c r="G1384" s="22">
        <v>0</v>
      </c>
      <c r="H1384" s="22">
        <v>0</v>
      </c>
      <c r="I1384" s="6">
        <v>43733</v>
      </c>
      <c r="J1384" s="7">
        <v>194</v>
      </c>
      <c r="K1384" s="8">
        <v>2017</v>
      </c>
      <c r="L1384" s="6">
        <v>43417</v>
      </c>
      <c r="M1384" s="5">
        <v>0</v>
      </c>
      <c r="N1384" s="6">
        <v>43826</v>
      </c>
      <c r="O1384" s="3" t="s">
        <v>1347</v>
      </c>
      <c r="P1384" s="3" t="s">
        <v>2336</v>
      </c>
      <c r="Q1384" s="6">
        <v>43818</v>
      </c>
      <c r="R1384" s="46"/>
      <c r="S1384" s="46" t="s">
        <v>1380</v>
      </c>
      <c r="T1384" s="50" t="s">
        <v>2337</v>
      </c>
      <c r="U1384" s="21" t="s">
        <v>2194</v>
      </c>
      <c r="V1384" s="260" t="s">
        <v>1551</v>
      </c>
      <c r="W1384" s="261">
        <v>43826.667650462965</v>
      </c>
      <c r="X1384" s="38" t="s">
        <v>1555</v>
      </c>
    </row>
    <row r="1385" spans="1:24" x14ac:dyDescent="0.3">
      <c r="A1385" s="2">
        <v>122818</v>
      </c>
      <c r="B1385" s="3" t="s">
        <v>2215</v>
      </c>
      <c r="C1385" s="5" t="s">
        <v>1418</v>
      </c>
      <c r="D1385" s="25">
        <v>51</v>
      </c>
      <c r="E1385" s="26">
        <v>21</v>
      </c>
      <c r="F1385" s="16">
        <v>12</v>
      </c>
      <c r="G1385" s="22">
        <v>417</v>
      </c>
      <c r="H1385" s="22">
        <v>5000</v>
      </c>
      <c r="I1385" s="6">
        <v>43733</v>
      </c>
      <c r="J1385" s="7"/>
      <c r="K1385" s="8"/>
      <c r="L1385" s="6"/>
      <c r="M1385" s="5">
        <v>0</v>
      </c>
      <c r="N1385" s="6">
        <v>43826</v>
      </c>
      <c r="O1385" s="3">
        <v>0</v>
      </c>
      <c r="P1385" s="3" t="s">
        <v>2336</v>
      </c>
      <c r="Q1385" s="6">
        <v>43818</v>
      </c>
      <c r="R1385" s="46"/>
      <c r="S1385" s="46" t="s">
        <v>1380</v>
      </c>
      <c r="T1385" s="50" t="s">
        <v>2337</v>
      </c>
      <c r="U1385" s="21"/>
      <c r="V1385" s="260" t="s">
        <v>2063</v>
      </c>
      <c r="W1385" s="261">
        <v>43768.663240740738</v>
      </c>
      <c r="X1385" s="38" t="s">
        <v>1555</v>
      </c>
    </row>
    <row r="1386" spans="1:24" x14ac:dyDescent="0.3">
      <c r="A1386" s="2">
        <v>125262</v>
      </c>
      <c r="B1386" s="3" t="s">
        <v>2216</v>
      </c>
      <c r="C1386" s="5" t="s">
        <v>1418</v>
      </c>
      <c r="D1386" s="25">
        <v>51</v>
      </c>
      <c r="E1386" s="26">
        <v>21</v>
      </c>
      <c r="F1386" s="16">
        <v>12</v>
      </c>
      <c r="G1386" s="22">
        <v>417</v>
      </c>
      <c r="H1386" s="22">
        <v>5000</v>
      </c>
      <c r="I1386" s="6">
        <v>43733</v>
      </c>
      <c r="J1386" s="7"/>
      <c r="K1386" s="8"/>
      <c r="L1386" s="6"/>
      <c r="M1386" s="5">
        <v>0</v>
      </c>
      <c r="N1386" s="6">
        <v>43826</v>
      </c>
      <c r="O1386" s="3">
        <v>0</v>
      </c>
      <c r="P1386" s="3" t="s">
        <v>2336</v>
      </c>
      <c r="Q1386" s="6">
        <v>43818</v>
      </c>
      <c r="R1386" s="46"/>
      <c r="S1386" s="46" t="s">
        <v>1380</v>
      </c>
      <c r="T1386" s="50" t="s">
        <v>2337</v>
      </c>
      <c r="U1386" s="21"/>
      <c r="V1386" s="260" t="s">
        <v>2063</v>
      </c>
      <c r="W1386" s="261">
        <v>43768.663622685184</v>
      </c>
      <c r="X1386" s="38" t="s">
        <v>1555</v>
      </c>
    </row>
    <row r="1387" spans="1:24" x14ac:dyDescent="0.3">
      <c r="A1387" s="2">
        <v>134543</v>
      </c>
      <c r="B1387" s="3" t="s">
        <v>194</v>
      </c>
      <c r="C1387" s="5" t="s">
        <v>1418</v>
      </c>
      <c r="D1387" s="25">
        <v>51</v>
      </c>
      <c r="E1387" s="26">
        <v>21</v>
      </c>
      <c r="F1387" s="16">
        <v>12</v>
      </c>
      <c r="G1387" s="22">
        <v>334</v>
      </c>
      <c r="H1387" s="22">
        <v>4000</v>
      </c>
      <c r="I1387" s="6">
        <v>43733</v>
      </c>
      <c r="J1387" s="7">
        <v>195</v>
      </c>
      <c r="K1387" s="8">
        <v>2018</v>
      </c>
      <c r="L1387" s="6">
        <v>43727</v>
      </c>
      <c r="M1387" s="5">
        <v>-1506</v>
      </c>
      <c r="N1387" s="6">
        <v>43826</v>
      </c>
      <c r="O1387" s="3" t="s">
        <v>1358</v>
      </c>
      <c r="P1387" s="3" t="s">
        <v>2336</v>
      </c>
      <c r="Q1387" s="6">
        <v>43818</v>
      </c>
      <c r="R1387" s="46"/>
      <c r="S1387" s="46" t="s">
        <v>1380</v>
      </c>
      <c r="T1387" s="50" t="s">
        <v>2337</v>
      </c>
      <c r="U1387" s="21" t="s">
        <v>2190</v>
      </c>
      <c r="V1387" s="260" t="s">
        <v>2063</v>
      </c>
      <c r="W1387" s="261">
        <v>43768.707685185182</v>
      </c>
      <c r="X1387" s="38" t="s">
        <v>1555</v>
      </c>
    </row>
    <row r="1388" spans="1:24" x14ac:dyDescent="0.3">
      <c r="A1388" s="2">
        <v>102277</v>
      </c>
      <c r="B1388" s="3" t="s">
        <v>404</v>
      </c>
      <c r="C1388" s="5" t="s">
        <v>3</v>
      </c>
      <c r="D1388" s="25">
        <v>61</v>
      </c>
      <c r="E1388" s="26">
        <v>3</v>
      </c>
      <c r="F1388" s="16">
        <v>12</v>
      </c>
      <c r="G1388" s="22">
        <v>15</v>
      </c>
      <c r="H1388" s="22">
        <v>180</v>
      </c>
      <c r="I1388" s="6">
        <v>43733</v>
      </c>
      <c r="J1388" s="7">
        <v>200</v>
      </c>
      <c r="K1388" s="8">
        <v>2017</v>
      </c>
      <c r="L1388" s="6">
        <v>43425</v>
      </c>
      <c r="M1388" s="5">
        <v>0</v>
      </c>
      <c r="N1388" s="6">
        <v>43826</v>
      </c>
      <c r="O1388" s="3" t="s">
        <v>1347</v>
      </c>
      <c r="P1388" s="3" t="s">
        <v>2336</v>
      </c>
      <c r="Q1388" s="6">
        <v>43818</v>
      </c>
      <c r="R1388" s="46"/>
      <c r="S1388" s="46" t="s">
        <v>1380</v>
      </c>
      <c r="T1388" s="50" t="s">
        <v>2337</v>
      </c>
      <c r="U1388" s="21" t="s">
        <v>2194</v>
      </c>
      <c r="V1388" s="260" t="s">
        <v>2063</v>
      </c>
      <c r="W1388" s="261">
        <v>43768.623414351852</v>
      </c>
      <c r="X1388" s="38" t="s">
        <v>1555</v>
      </c>
    </row>
    <row r="1389" spans="1:24" x14ac:dyDescent="0.3">
      <c r="A1389" s="2">
        <v>26282</v>
      </c>
      <c r="B1389" s="3" t="s">
        <v>79</v>
      </c>
      <c r="C1389" s="5" t="s">
        <v>3</v>
      </c>
      <c r="D1389" s="25">
        <v>51</v>
      </c>
      <c r="E1389" s="26">
        <v>26</v>
      </c>
      <c r="F1389" s="16">
        <v>12</v>
      </c>
      <c r="G1389" s="22">
        <v>1</v>
      </c>
      <c r="H1389" s="22">
        <v>9</v>
      </c>
      <c r="I1389" s="6">
        <v>43733</v>
      </c>
      <c r="J1389" s="7">
        <v>194</v>
      </c>
      <c r="K1389" s="8">
        <v>2017</v>
      </c>
      <c r="L1389" s="6">
        <v>43417</v>
      </c>
      <c r="M1389" s="5">
        <v>0</v>
      </c>
      <c r="N1389" s="6">
        <v>43846</v>
      </c>
      <c r="O1389" s="3" t="s">
        <v>1347</v>
      </c>
      <c r="P1389" s="3" t="s">
        <v>2336</v>
      </c>
      <c r="Q1389" s="6">
        <v>43818</v>
      </c>
      <c r="R1389" s="46"/>
      <c r="S1389" s="46" t="s">
        <v>1380</v>
      </c>
      <c r="T1389" s="50" t="s">
        <v>2337</v>
      </c>
      <c r="U1389" s="21" t="s">
        <v>2194</v>
      </c>
      <c r="V1389" s="260" t="s">
        <v>2063</v>
      </c>
      <c r="W1389" s="261">
        <v>43768.623414351852</v>
      </c>
      <c r="X1389" s="38" t="s">
        <v>1555</v>
      </c>
    </row>
    <row r="1390" spans="1:24" x14ac:dyDescent="0.3">
      <c r="A1390" s="2">
        <v>34214</v>
      </c>
      <c r="B1390" s="3" t="s">
        <v>397</v>
      </c>
      <c r="C1390" s="5" t="s">
        <v>3</v>
      </c>
      <c r="D1390" s="25">
        <v>51</v>
      </c>
      <c r="E1390" s="26">
        <v>26</v>
      </c>
      <c r="F1390" s="16">
        <v>12</v>
      </c>
      <c r="G1390" s="22">
        <v>1</v>
      </c>
      <c r="H1390" s="22">
        <v>9</v>
      </c>
      <c r="I1390" s="6">
        <v>43733</v>
      </c>
      <c r="J1390" s="7">
        <v>194</v>
      </c>
      <c r="K1390" s="8">
        <v>2017</v>
      </c>
      <c r="L1390" s="6">
        <v>43417</v>
      </c>
      <c r="M1390" s="5">
        <v>0</v>
      </c>
      <c r="N1390" s="6">
        <v>43846</v>
      </c>
      <c r="O1390" s="3" t="s">
        <v>1347</v>
      </c>
      <c r="P1390" s="3" t="s">
        <v>2336</v>
      </c>
      <c r="Q1390" s="6">
        <v>43818</v>
      </c>
      <c r="R1390" s="46"/>
      <c r="S1390" s="46" t="s">
        <v>1380</v>
      </c>
      <c r="T1390" s="50" t="s">
        <v>2337</v>
      </c>
      <c r="U1390" s="21" t="s">
        <v>2194</v>
      </c>
      <c r="V1390" s="260" t="s">
        <v>2063</v>
      </c>
      <c r="W1390" s="261">
        <v>43768.623414351852</v>
      </c>
      <c r="X1390" s="38" t="s">
        <v>1555</v>
      </c>
    </row>
    <row r="1391" spans="1:24" x14ac:dyDescent="0.3">
      <c r="A1391" s="2">
        <v>12763</v>
      </c>
      <c r="B1391" s="3" t="s">
        <v>382</v>
      </c>
      <c r="C1391" s="5" t="s">
        <v>80</v>
      </c>
      <c r="D1391" s="25">
        <v>51</v>
      </c>
      <c r="E1391" s="26">
        <v>3</v>
      </c>
      <c r="F1391" s="16">
        <v>12</v>
      </c>
      <c r="G1391" s="22">
        <v>167</v>
      </c>
      <c r="H1391" s="22">
        <v>2000</v>
      </c>
      <c r="I1391" s="6">
        <v>43733</v>
      </c>
      <c r="J1391" s="7">
        <v>194</v>
      </c>
      <c r="K1391" s="8">
        <v>2017</v>
      </c>
      <c r="L1391" s="6">
        <v>43417</v>
      </c>
      <c r="M1391" s="5">
        <v>0</v>
      </c>
      <c r="N1391" s="6">
        <v>43846</v>
      </c>
      <c r="O1391" s="3" t="s">
        <v>1347</v>
      </c>
      <c r="P1391" s="3" t="s">
        <v>2336</v>
      </c>
      <c r="Q1391" s="6">
        <v>43818</v>
      </c>
      <c r="R1391" s="46"/>
      <c r="S1391" s="46" t="s">
        <v>1380</v>
      </c>
      <c r="T1391" s="50" t="s">
        <v>2337</v>
      </c>
      <c r="U1391" s="21" t="s">
        <v>2194</v>
      </c>
      <c r="V1391" s="260" t="s">
        <v>2063</v>
      </c>
      <c r="W1391" s="261">
        <v>43768.623414351852</v>
      </c>
      <c r="X1391" s="38" t="s">
        <v>1555</v>
      </c>
    </row>
    <row r="1392" spans="1:24" x14ac:dyDescent="0.3">
      <c r="A1392" s="2">
        <v>134556</v>
      </c>
      <c r="B1392" s="3" t="s">
        <v>379</v>
      </c>
      <c r="C1392" s="5" t="s">
        <v>19</v>
      </c>
      <c r="D1392" s="25">
        <v>74</v>
      </c>
      <c r="E1392" s="26">
        <v>2</v>
      </c>
      <c r="F1392" s="16">
        <v>12</v>
      </c>
      <c r="G1392" s="22">
        <v>7</v>
      </c>
      <c r="H1392" s="22">
        <v>80</v>
      </c>
      <c r="I1392" s="6">
        <v>43763</v>
      </c>
      <c r="J1392" s="7">
        <v>8</v>
      </c>
      <c r="K1392" s="8">
        <v>2019</v>
      </c>
      <c r="L1392" s="6">
        <v>43845</v>
      </c>
      <c r="M1392" s="5">
        <v>100</v>
      </c>
      <c r="N1392" s="6">
        <v>43846</v>
      </c>
      <c r="O1392" s="3" t="s">
        <v>1702</v>
      </c>
      <c r="P1392" s="3" t="s">
        <v>1712</v>
      </c>
      <c r="Q1392" s="6">
        <v>43497</v>
      </c>
      <c r="R1392" s="46"/>
      <c r="S1392" s="46" t="s">
        <v>1380</v>
      </c>
      <c r="T1392" s="50" t="s">
        <v>1711</v>
      </c>
      <c r="U1392" s="21" t="s">
        <v>1560</v>
      </c>
      <c r="V1392" s="260" t="s">
        <v>2063</v>
      </c>
      <c r="W1392" s="261">
        <v>43846.371921296297</v>
      </c>
      <c r="X1392" s="38" t="s">
        <v>1555</v>
      </c>
    </row>
    <row r="1393" spans="1:24" x14ac:dyDescent="0.3">
      <c r="A1393" s="2">
        <v>50591</v>
      </c>
      <c r="B1393" s="3" t="s">
        <v>153</v>
      </c>
      <c r="C1393" s="5" t="s">
        <v>3</v>
      </c>
      <c r="D1393" s="25">
        <v>51</v>
      </c>
      <c r="E1393" s="26">
        <v>28</v>
      </c>
      <c r="F1393" s="16">
        <v>12</v>
      </c>
      <c r="G1393" s="22">
        <v>5</v>
      </c>
      <c r="H1393" s="22">
        <v>50</v>
      </c>
      <c r="I1393" s="6">
        <v>43763</v>
      </c>
      <c r="J1393" s="7">
        <v>8</v>
      </c>
      <c r="K1393" s="8">
        <v>2019</v>
      </c>
      <c r="L1393" s="6">
        <v>43845</v>
      </c>
      <c r="M1393" s="5">
        <v>30</v>
      </c>
      <c r="N1393" s="6">
        <v>43846</v>
      </c>
      <c r="O1393" s="3" t="s">
        <v>1702</v>
      </c>
      <c r="P1393" s="3" t="s">
        <v>1712</v>
      </c>
      <c r="Q1393" s="6">
        <v>43497</v>
      </c>
      <c r="R1393" s="46"/>
      <c r="S1393" s="46" t="s">
        <v>1380</v>
      </c>
      <c r="T1393" s="50" t="s">
        <v>1711</v>
      </c>
      <c r="U1393" s="21" t="s">
        <v>1560</v>
      </c>
      <c r="V1393" s="260" t="s">
        <v>2063</v>
      </c>
      <c r="W1393" s="261">
        <v>43846.371921296297</v>
      </c>
      <c r="X1393" s="38" t="s">
        <v>1555</v>
      </c>
    </row>
    <row r="1394" spans="1:24" x14ac:dyDescent="0.3">
      <c r="A1394" s="2">
        <v>50591</v>
      </c>
      <c r="B1394" s="3" t="s">
        <v>153</v>
      </c>
      <c r="C1394" s="5" t="s">
        <v>3</v>
      </c>
      <c r="D1394" s="25">
        <v>51</v>
      </c>
      <c r="E1394" s="26">
        <v>28</v>
      </c>
      <c r="F1394" s="16">
        <v>12</v>
      </c>
      <c r="G1394" s="22">
        <v>5</v>
      </c>
      <c r="H1394" s="22">
        <v>50</v>
      </c>
      <c r="I1394" s="6">
        <v>43763</v>
      </c>
      <c r="J1394" s="7">
        <v>10</v>
      </c>
      <c r="K1394" s="8">
        <v>2019</v>
      </c>
      <c r="L1394" s="6">
        <v>43850</v>
      </c>
      <c r="M1394" s="5">
        <v>46</v>
      </c>
      <c r="N1394" s="6">
        <v>43846</v>
      </c>
      <c r="O1394" s="3" t="s">
        <v>1710</v>
      </c>
      <c r="P1394" s="3" t="s">
        <v>1712</v>
      </c>
      <c r="Q1394" s="6">
        <v>43497</v>
      </c>
      <c r="R1394" s="46"/>
      <c r="S1394" s="46" t="s">
        <v>1380</v>
      </c>
      <c r="T1394" s="50" t="s">
        <v>1711</v>
      </c>
      <c r="U1394" s="21" t="s">
        <v>1560</v>
      </c>
      <c r="V1394" s="260" t="s">
        <v>2063</v>
      </c>
      <c r="W1394" s="261">
        <v>43846.371921296297</v>
      </c>
      <c r="X1394" s="38" t="s">
        <v>1555</v>
      </c>
    </row>
    <row r="1395" spans="1:24" x14ac:dyDescent="0.3">
      <c r="A1395" s="2">
        <v>63382</v>
      </c>
      <c r="B1395" s="3" t="s">
        <v>2214</v>
      </c>
      <c r="C1395" s="5" t="s">
        <v>87</v>
      </c>
      <c r="D1395" s="25">
        <v>51</v>
      </c>
      <c r="E1395" s="26">
        <v>33</v>
      </c>
      <c r="F1395" s="16">
        <v>12</v>
      </c>
      <c r="G1395" s="22">
        <v>0</v>
      </c>
      <c r="H1395" s="22">
        <v>0</v>
      </c>
      <c r="I1395" s="6">
        <v>43733</v>
      </c>
      <c r="J1395" s="7"/>
      <c r="K1395" s="8"/>
      <c r="L1395" s="6"/>
      <c r="M1395" s="5">
        <v>0</v>
      </c>
      <c r="N1395" s="6">
        <v>43846</v>
      </c>
      <c r="O1395" s="3">
        <v>0</v>
      </c>
      <c r="P1395" s="3" t="s">
        <v>2336</v>
      </c>
      <c r="Q1395" s="6">
        <v>43818</v>
      </c>
      <c r="R1395" s="46"/>
      <c r="S1395" s="46" t="s">
        <v>1380</v>
      </c>
      <c r="T1395" s="50" t="s">
        <v>2337</v>
      </c>
      <c r="U1395" s="21"/>
      <c r="V1395" s="260" t="s">
        <v>2063</v>
      </c>
      <c r="W1395" s="261">
        <v>43768.643078703702</v>
      </c>
      <c r="X1395" s="38" t="s">
        <v>1555</v>
      </c>
    </row>
    <row r="1396" spans="1:24" x14ac:dyDescent="0.3">
      <c r="A1396" s="2">
        <v>134545</v>
      </c>
      <c r="B1396" s="3" t="s">
        <v>896</v>
      </c>
      <c r="C1396" s="5" t="s">
        <v>1418</v>
      </c>
      <c r="D1396" s="25">
        <v>51</v>
      </c>
      <c r="E1396" s="26">
        <v>19</v>
      </c>
      <c r="F1396" s="16">
        <v>12</v>
      </c>
      <c r="G1396" s="22">
        <v>84</v>
      </c>
      <c r="H1396" s="22">
        <v>1000</v>
      </c>
      <c r="I1396" s="6">
        <v>43733</v>
      </c>
      <c r="J1396" s="7">
        <v>195</v>
      </c>
      <c r="K1396" s="8">
        <v>2018</v>
      </c>
      <c r="L1396" s="6">
        <v>43727</v>
      </c>
      <c r="M1396" s="5">
        <v>200</v>
      </c>
      <c r="N1396" s="6">
        <v>43846</v>
      </c>
      <c r="O1396" s="3" t="s">
        <v>1358</v>
      </c>
      <c r="P1396" s="3" t="s">
        <v>2336</v>
      </c>
      <c r="Q1396" s="6">
        <v>43818</v>
      </c>
      <c r="R1396" s="46"/>
      <c r="S1396" s="46" t="s">
        <v>1380</v>
      </c>
      <c r="T1396" s="50" t="s">
        <v>2337</v>
      </c>
      <c r="U1396" s="21" t="s">
        <v>2190</v>
      </c>
      <c r="V1396" s="260" t="s">
        <v>2063</v>
      </c>
      <c r="W1396" s="261">
        <v>43768.707685185182</v>
      </c>
      <c r="X1396" s="38" t="s">
        <v>1555</v>
      </c>
    </row>
    <row r="1397" spans="1:24" x14ac:dyDescent="0.3">
      <c r="A1397" s="2">
        <v>15813</v>
      </c>
      <c r="B1397" s="3" t="s">
        <v>224</v>
      </c>
      <c r="C1397" s="5" t="s">
        <v>3</v>
      </c>
      <c r="D1397" s="25">
        <v>51</v>
      </c>
      <c r="E1397" s="26">
        <v>6</v>
      </c>
      <c r="F1397" s="16">
        <v>12</v>
      </c>
      <c r="G1397" s="22">
        <v>542</v>
      </c>
      <c r="H1397" s="22">
        <v>6500</v>
      </c>
      <c r="I1397" s="6">
        <v>43733</v>
      </c>
      <c r="J1397" s="7">
        <v>194</v>
      </c>
      <c r="K1397" s="8">
        <v>2017</v>
      </c>
      <c r="L1397" s="6">
        <v>43417</v>
      </c>
      <c r="M1397" s="5">
        <v>0</v>
      </c>
      <c r="N1397" s="6">
        <v>43846</v>
      </c>
      <c r="O1397" s="3" t="s">
        <v>1347</v>
      </c>
      <c r="P1397" s="3" t="s">
        <v>2336</v>
      </c>
      <c r="Q1397" s="6">
        <v>43818</v>
      </c>
      <c r="R1397" s="46"/>
      <c r="S1397" s="46" t="s">
        <v>1380</v>
      </c>
      <c r="T1397" s="50" t="s">
        <v>2337</v>
      </c>
      <c r="U1397" s="21" t="s">
        <v>2194</v>
      </c>
      <c r="V1397" s="260" t="s">
        <v>2063</v>
      </c>
      <c r="W1397" s="261">
        <v>43768.623414351852</v>
      </c>
      <c r="X1397" s="38" t="s">
        <v>1555</v>
      </c>
    </row>
    <row r="1398" spans="1:24" x14ac:dyDescent="0.3">
      <c r="A1398" s="2">
        <v>134544</v>
      </c>
      <c r="B1398" s="3" t="s">
        <v>206</v>
      </c>
      <c r="C1398" s="5" t="s">
        <v>1418</v>
      </c>
      <c r="D1398" s="25">
        <v>51</v>
      </c>
      <c r="E1398" s="26">
        <v>21</v>
      </c>
      <c r="F1398" s="16">
        <v>12</v>
      </c>
      <c r="G1398" s="22">
        <v>417</v>
      </c>
      <c r="H1398" s="22">
        <v>5000</v>
      </c>
      <c r="I1398" s="6">
        <v>43733</v>
      </c>
      <c r="J1398" s="7">
        <v>195</v>
      </c>
      <c r="K1398" s="8">
        <v>2018</v>
      </c>
      <c r="L1398" s="6">
        <v>43727</v>
      </c>
      <c r="M1398" s="5">
        <v>500</v>
      </c>
      <c r="N1398" s="6">
        <v>43846</v>
      </c>
      <c r="O1398" s="3" t="s">
        <v>1641</v>
      </c>
      <c r="P1398" s="3" t="s">
        <v>2336</v>
      </c>
      <c r="Q1398" s="6">
        <v>43818</v>
      </c>
      <c r="R1398" s="46"/>
      <c r="S1398" s="46" t="s">
        <v>1380</v>
      </c>
      <c r="T1398" s="50" t="s">
        <v>2337</v>
      </c>
      <c r="U1398" s="21" t="s">
        <v>2190</v>
      </c>
      <c r="V1398" s="260" t="s">
        <v>1551</v>
      </c>
      <c r="W1398" s="261">
        <v>43846.444884259261</v>
      </c>
      <c r="X1398" s="38" t="s">
        <v>1555</v>
      </c>
    </row>
    <row r="1399" spans="1:24" x14ac:dyDescent="0.3">
      <c r="A1399" s="2">
        <v>13178</v>
      </c>
      <c r="B1399" s="3" t="s">
        <v>2218</v>
      </c>
      <c r="C1399" s="5" t="s">
        <v>3</v>
      </c>
      <c r="D1399" s="25">
        <v>67</v>
      </c>
      <c r="E1399" s="26">
        <v>9</v>
      </c>
      <c r="F1399" s="16">
        <v>12</v>
      </c>
      <c r="G1399" s="22">
        <v>0</v>
      </c>
      <c r="H1399" s="22">
        <v>0</v>
      </c>
      <c r="I1399" s="6">
        <v>43733</v>
      </c>
      <c r="J1399" s="7"/>
      <c r="K1399" s="8"/>
      <c r="L1399" s="6"/>
      <c r="M1399" s="5">
        <v>0</v>
      </c>
      <c r="N1399" s="6">
        <v>43847</v>
      </c>
      <c r="O1399" s="3" t="s">
        <v>1532</v>
      </c>
      <c r="P1399" s="3" t="s">
        <v>2342</v>
      </c>
      <c r="Q1399" s="6">
        <v>43850</v>
      </c>
      <c r="R1399" s="46"/>
      <c r="S1399" s="46" t="s">
        <v>1380</v>
      </c>
      <c r="T1399" s="50" t="s">
        <v>1832</v>
      </c>
      <c r="U1399" s="21"/>
      <c r="V1399" s="260" t="s">
        <v>1551</v>
      </c>
      <c r="W1399" s="261">
        <v>43847.586377314816</v>
      </c>
      <c r="X1399" s="38" t="s">
        <v>1555</v>
      </c>
    </row>
    <row r="1400" spans="1:24" x14ac:dyDescent="0.3">
      <c r="A1400" s="2">
        <v>13178</v>
      </c>
      <c r="B1400" s="3" t="s">
        <v>2218</v>
      </c>
      <c r="C1400" s="5" t="s">
        <v>3</v>
      </c>
      <c r="D1400" s="25">
        <v>67</v>
      </c>
      <c r="E1400" s="26">
        <v>9</v>
      </c>
      <c r="F1400" s="16">
        <v>12</v>
      </c>
      <c r="G1400" s="22">
        <v>0</v>
      </c>
      <c r="H1400" s="22">
        <v>0</v>
      </c>
      <c r="I1400" s="6">
        <v>43733</v>
      </c>
      <c r="J1400" s="7">
        <v>9</v>
      </c>
      <c r="K1400" s="8">
        <v>2020</v>
      </c>
      <c r="L1400" s="6">
        <v>44210</v>
      </c>
      <c r="M1400" s="5">
        <v>0</v>
      </c>
      <c r="N1400" s="6">
        <v>43847</v>
      </c>
      <c r="O1400" s="3" t="s">
        <v>1960</v>
      </c>
      <c r="P1400" s="3" t="s">
        <v>2342</v>
      </c>
      <c r="Q1400" s="6">
        <v>43850</v>
      </c>
      <c r="R1400" s="46"/>
      <c r="S1400" s="46" t="s">
        <v>1380</v>
      </c>
      <c r="T1400" s="50" t="s">
        <v>1832</v>
      </c>
      <c r="U1400" s="21" t="s">
        <v>1560</v>
      </c>
      <c r="V1400" s="260" t="s">
        <v>1551</v>
      </c>
      <c r="W1400" s="261">
        <v>43847.591446759259</v>
      </c>
      <c r="X1400" s="38" t="s">
        <v>1555</v>
      </c>
    </row>
    <row r="1401" spans="1:24" x14ac:dyDescent="0.3">
      <c r="A1401" s="2">
        <v>29293</v>
      </c>
      <c r="B1401" s="3" t="s">
        <v>2219</v>
      </c>
      <c r="C1401" s="5" t="s">
        <v>3</v>
      </c>
      <c r="D1401" s="25">
        <v>67</v>
      </c>
      <c r="E1401" s="26">
        <v>9</v>
      </c>
      <c r="F1401" s="16">
        <v>12</v>
      </c>
      <c r="G1401" s="22">
        <v>0</v>
      </c>
      <c r="H1401" s="22">
        <v>0</v>
      </c>
      <c r="I1401" s="6">
        <v>43733</v>
      </c>
      <c r="J1401" s="7"/>
      <c r="K1401" s="8"/>
      <c r="L1401" s="6"/>
      <c r="M1401" s="5">
        <v>0</v>
      </c>
      <c r="N1401" s="6">
        <v>43847</v>
      </c>
      <c r="O1401" s="3" t="s">
        <v>1532</v>
      </c>
      <c r="P1401" s="3" t="s">
        <v>2342</v>
      </c>
      <c r="Q1401" s="6">
        <v>43850</v>
      </c>
      <c r="R1401" s="46"/>
      <c r="S1401" s="46" t="s">
        <v>1380</v>
      </c>
      <c r="T1401" s="50" t="s">
        <v>1832</v>
      </c>
      <c r="U1401" s="21"/>
      <c r="V1401" s="260" t="s">
        <v>2063</v>
      </c>
      <c r="W1401" s="261">
        <v>43769.377152777779</v>
      </c>
      <c r="X1401" s="38" t="s">
        <v>1555</v>
      </c>
    </row>
    <row r="1402" spans="1:24" x14ac:dyDescent="0.3">
      <c r="A1402" s="2">
        <v>13179</v>
      </c>
      <c r="B1402" s="3" t="s">
        <v>2220</v>
      </c>
      <c r="C1402" s="5" t="s">
        <v>3</v>
      </c>
      <c r="D1402" s="25">
        <v>67</v>
      </c>
      <c r="E1402" s="26">
        <v>9</v>
      </c>
      <c r="F1402" s="16">
        <v>12</v>
      </c>
      <c r="G1402" s="22">
        <v>0</v>
      </c>
      <c r="H1402" s="22">
        <v>0</v>
      </c>
      <c r="I1402" s="6">
        <v>43733</v>
      </c>
      <c r="J1402" s="7"/>
      <c r="K1402" s="8"/>
      <c r="L1402" s="6"/>
      <c r="M1402" s="5">
        <v>0</v>
      </c>
      <c r="N1402" s="6">
        <v>43847</v>
      </c>
      <c r="O1402" s="3" t="s">
        <v>1532</v>
      </c>
      <c r="P1402" s="3" t="s">
        <v>2342</v>
      </c>
      <c r="Q1402" s="6">
        <v>43850</v>
      </c>
      <c r="R1402" s="46"/>
      <c r="S1402" s="46" t="s">
        <v>1380</v>
      </c>
      <c r="T1402" s="50" t="s">
        <v>1832</v>
      </c>
      <c r="U1402" s="21"/>
      <c r="V1402" s="260" t="s">
        <v>1551</v>
      </c>
      <c r="W1402" s="261">
        <v>43847.599907407406</v>
      </c>
      <c r="X1402" s="38" t="s">
        <v>1555</v>
      </c>
    </row>
    <row r="1403" spans="1:24" x14ac:dyDescent="0.3">
      <c r="A1403" s="2">
        <v>134568</v>
      </c>
      <c r="B1403" s="3" t="s">
        <v>2234</v>
      </c>
      <c r="C1403" s="5" t="s">
        <v>3</v>
      </c>
      <c r="D1403" s="25">
        <v>67</v>
      </c>
      <c r="E1403" s="26">
        <v>9</v>
      </c>
      <c r="F1403" s="16">
        <v>12</v>
      </c>
      <c r="G1403" s="22">
        <v>834</v>
      </c>
      <c r="H1403" s="22">
        <v>10000</v>
      </c>
      <c r="I1403" s="6">
        <v>43733</v>
      </c>
      <c r="J1403" s="7"/>
      <c r="K1403" s="8"/>
      <c r="L1403" s="6"/>
      <c r="M1403" s="5">
        <v>0</v>
      </c>
      <c r="N1403" s="6">
        <v>43847</v>
      </c>
      <c r="O1403" s="3" t="s">
        <v>1532</v>
      </c>
      <c r="P1403" s="3" t="s">
        <v>2342</v>
      </c>
      <c r="Q1403" s="6">
        <v>43850</v>
      </c>
      <c r="R1403" s="46"/>
      <c r="S1403" s="46" t="s">
        <v>1380</v>
      </c>
      <c r="T1403" s="50" t="s">
        <v>1832</v>
      </c>
      <c r="U1403" s="21"/>
      <c r="V1403" s="260" t="s">
        <v>2063</v>
      </c>
      <c r="W1403" s="261">
        <v>43769.467129629629</v>
      </c>
      <c r="X1403" s="38" t="s">
        <v>1555</v>
      </c>
    </row>
    <row r="1404" spans="1:24" x14ac:dyDescent="0.3">
      <c r="A1404" s="2">
        <v>134567</v>
      </c>
      <c r="B1404" s="3" t="s">
        <v>2233</v>
      </c>
      <c r="C1404" s="5" t="s">
        <v>3</v>
      </c>
      <c r="D1404" s="25">
        <v>67</v>
      </c>
      <c r="E1404" s="26">
        <v>9</v>
      </c>
      <c r="F1404" s="16">
        <v>12</v>
      </c>
      <c r="G1404" s="22">
        <v>834</v>
      </c>
      <c r="H1404" s="22">
        <v>10000</v>
      </c>
      <c r="I1404" s="6">
        <v>43733</v>
      </c>
      <c r="J1404" s="7"/>
      <c r="K1404" s="8"/>
      <c r="L1404" s="6"/>
      <c r="M1404" s="5">
        <v>0</v>
      </c>
      <c r="N1404" s="6">
        <v>43847</v>
      </c>
      <c r="O1404" s="3" t="s">
        <v>1532</v>
      </c>
      <c r="P1404" s="3" t="s">
        <v>2342</v>
      </c>
      <c r="Q1404" s="6">
        <v>43850</v>
      </c>
      <c r="R1404" s="46"/>
      <c r="S1404" s="46" t="s">
        <v>1380</v>
      </c>
      <c r="T1404" s="50" t="s">
        <v>1832</v>
      </c>
      <c r="U1404" s="21"/>
      <c r="V1404" s="260" t="s">
        <v>2063</v>
      </c>
      <c r="W1404" s="261">
        <v>43769.466678240744</v>
      </c>
      <c r="X1404" s="38" t="s">
        <v>1555</v>
      </c>
    </row>
    <row r="1405" spans="1:24" x14ac:dyDescent="0.3">
      <c r="A1405" s="2">
        <v>132231</v>
      </c>
      <c r="B1405" s="3" t="s">
        <v>55</v>
      </c>
      <c r="C1405" s="5" t="s">
        <v>47</v>
      </c>
      <c r="D1405" s="25">
        <v>55</v>
      </c>
      <c r="E1405" s="26">
        <v>19</v>
      </c>
      <c r="F1405" s="16">
        <v>12</v>
      </c>
      <c r="G1405" s="22">
        <v>125</v>
      </c>
      <c r="H1405" s="22">
        <v>1500</v>
      </c>
      <c r="I1405" s="6">
        <v>43733</v>
      </c>
      <c r="J1405" s="7">
        <v>78</v>
      </c>
      <c r="K1405" s="8">
        <v>2018</v>
      </c>
      <c r="L1405" s="6">
        <v>43549</v>
      </c>
      <c r="M1405" s="5">
        <v>0</v>
      </c>
      <c r="N1405" s="6">
        <v>43847</v>
      </c>
      <c r="O1405" s="3" t="s">
        <v>1960</v>
      </c>
      <c r="P1405" s="3" t="s">
        <v>2342</v>
      </c>
      <c r="Q1405" s="6">
        <v>43850</v>
      </c>
      <c r="R1405" s="46"/>
      <c r="S1405" s="46" t="s">
        <v>1380</v>
      </c>
      <c r="T1405" s="50" t="s">
        <v>1832</v>
      </c>
      <c r="U1405" s="21" t="s">
        <v>1560</v>
      </c>
      <c r="V1405" s="260" t="s">
        <v>2063</v>
      </c>
      <c r="W1405" s="261">
        <v>43769.465949074074</v>
      </c>
      <c r="X1405" s="38" t="s">
        <v>1555</v>
      </c>
    </row>
    <row r="1406" spans="1:24" x14ac:dyDescent="0.3">
      <c r="A1406" s="2">
        <v>113634</v>
      </c>
      <c r="B1406" s="3" t="s">
        <v>2232</v>
      </c>
      <c r="C1406" s="5" t="s">
        <v>17</v>
      </c>
      <c r="D1406" s="25">
        <v>55</v>
      </c>
      <c r="E1406" s="26">
        <v>31</v>
      </c>
      <c r="F1406" s="16">
        <v>12</v>
      </c>
      <c r="G1406" s="22">
        <v>5</v>
      </c>
      <c r="H1406" s="22">
        <v>50</v>
      </c>
      <c r="I1406" s="6">
        <v>43733</v>
      </c>
      <c r="J1406" s="7"/>
      <c r="K1406" s="8"/>
      <c r="L1406" s="6"/>
      <c r="M1406" s="5">
        <v>0</v>
      </c>
      <c r="N1406" s="6">
        <v>43847</v>
      </c>
      <c r="O1406" s="3" t="s">
        <v>1532</v>
      </c>
      <c r="P1406" s="3" t="s">
        <v>2342</v>
      </c>
      <c r="Q1406" s="6">
        <v>43850</v>
      </c>
      <c r="R1406" s="46"/>
      <c r="S1406" s="46" t="s">
        <v>1380</v>
      </c>
      <c r="T1406" s="50" t="s">
        <v>1832</v>
      </c>
      <c r="U1406" s="21"/>
      <c r="V1406" s="260" t="s">
        <v>2063</v>
      </c>
      <c r="W1406" s="261">
        <v>43769.46503472222</v>
      </c>
      <c r="X1406" s="38" t="s">
        <v>1555</v>
      </c>
    </row>
    <row r="1407" spans="1:24" x14ac:dyDescent="0.3">
      <c r="A1407" s="2">
        <v>15267</v>
      </c>
      <c r="B1407" s="3" t="s">
        <v>466</v>
      </c>
      <c r="C1407" s="5" t="s">
        <v>3</v>
      </c>
      <c r="D1407" s="25">
        <v>55</v>
      </c>
      <c r="E1407" s="26">
        <v>34</v>
      </c>
      <c r="F1407" s="16">
        <v>12</v>
      </c>
      <c r="G1407" s="22">
        <v>17</v>
      </c>
      <c r="H1407" s="22">
        <v>200</v>
      </c>
      <c r="I1407" s="6">
        <v>43733</v>
      </c>
      <c r="J1407" s="7">
        <v>10</v>
      </c>
      <c r="K1407" s="8">
        <v>2017</v>
      </c>
      <c r="L1407" s="6">
        <v>43137</v>
      </c>
      <c r="M1407" s="5">
        <v>0</v>
      </c>
      <c r="N1407" s="6">
        <v>43847</v>
      </c>
      <c r="O1407" s="3" t="s">
        <v>1316</v>
      </c>
      <c r="P1407" s="3" t="s">
        <v>2342</v>
      </c>
      <c r="Q1407" s="6">
        <v>43850</v>
      </c>
      <c r="R1407" s="46"/>
      <c r="S1407" s="46" t="s">
        <v>1380</v>
      </c>
      <c r="T1407" s="50" t="s">
        <v>1832</v>
      </c>
      <c r="U1407" s="21" t="s">
        <v>1812</v>
      </c>
      <c r="V1407" s="260" t="s">
        <v>1551</v>
      </c>
      <c r="W1407" s="261">
        <v>43847.603831018518</v>
      </c>
      <c r="X1407" s="38" t="s">
        <v>1555</v>
      </c>
    </row>
    <row r="1408" spans="1:24" x14ac:dyDescent="0.3">
      <c r="A1408" s="2">
        <v>101891</v>
      </c>
      <c r="B1408" s="3" t="s">
        <v>2224</v>
      </c>
      <c r="C1408" s="5" t="s">
        <v>3</v>
      </c>
      <c r="D1408" s="25">
        <v>55</v>
      </c>
      <c r="E1408" s="26">
        <v>24</v>
      </c>
      <c r="F1408" s="16">
        <v>12</v>
      </c>
      <c r="G1408" s="22">
        <v>5</v>
      </c>
      <c r="H1408" s="22">
        <v>50</v>
      </c>
      <c r="I1408" s="6">
        <v>43733</v>
      </c>
      <c r="J1408" s="7"/>
      <c r="K1408" s="8"/>
      <c r="L1408" s="6"/>
      <c r="M1408" s="5">
        <v>0</v>
      </c>
      <c r="N1408" s="6">
        <v>43847</v>
      </c>
      <c r="O1408" s="3" t="s">
        <v>1532</v>
      </c>
      <c r="P1408" s="3" t="s">
        <v>2342</v>
      </c>
      <c r="Q1408" s="6">
        <v>43850</v>
      </c>
      <c r="R1408" s="46"/>
      <c r="S1408" s="46" t="s">
        <v>1380</v>
      </c>
      <c r="T1408" s="50" t="s">
        <v>1832</v>
      </c>
      <c r="U1408" s="21"/>
      <c r="V1408" s="260" t="s">
        <v>2063</v>
      </c>
      <c r="W1408" s="261">
        <v>43769.464571759258</v>
      </c>
      <c r="X1408" s="38" t="s">
        <v>1555</v>
      </c>
    </row>
    <row r="1409" spans="1:24" x14ac:dyDescent="0.3">
      <c r="A1409" s="2">
        <v>54144</v>
      </c>
      <c r="B1409" s="3" t="s">
        <v>2227</v>
      </c>
      <c r="C1409" s="5" t="s">
        <v>3</v>
      </c>
      <c r="D1409" s="25">
        <v>55</v>
      </c>
      <c r="E1409" s="26">
        <v>32</v>
      </c>
      <c r="F1409" s="16">
        <v>12</v>
      </c>
      <c r="G1409" s="22">
        <v>42</v>
      </c>
      <c r="H1409" s="22">
        <v>500</v>
      </c>
      <c r="I1409" s="6">
        <v>43733</v>
      </c>
      <c r="J1409" s="7"/>
      <c r="K1409" s="8"/>
      <c r="L1409" s="6"/>
      <c r="M1409" s="5">
        <v>0</v>
      </c>
      <c r="N1409" s="6">
        <v>43847</v>
      </c>
      <c r="O1409" s="3" t="s">
        <v>1532</v>
      </c>
      <c r="P1409" s="3" t="s">
        <v>2342</v>
      </c>
      <c r="Q1409" s="6">
        <v>43850</v>
      </c>
      <c r="R1409" s="46"/>
      <c r="S1409" s="46" t="s">
        <v>1380</v>
      </c>
      <c r="T1409" s="50" t="s">
        <v>1832</v>
      </c>
      <c r="U1409" s="21"/>
      <c r="V1409" s="260" t="s">
        <v>2063</v>
      </c>
      <c r="W1409" s="261">
        <v>43769.464571759258</v>
      </c>
      <c r="X1409" s="38" t="s">
        <v>1555</v>
      </c>
    </row>
    <row r="1410" spans="1:24" x14ac:dyDescent="0.3">
      <c r="A1410" s="2">
        <v>54019</v>
      </c>
      <c r="B1410" s="3" t="s">
        <v>210</v>
      </c>
      <c r="C1410" s="5" t="s">
        <v>3</v>
      </c>
      <c r="D1410" s="25">
        <v>61</v>
      </c>
      <c r="E1410" s="26">
        <v>8</v>
      </c>
      <c r="F1410" s="16">
        <v>12</v>
      </c>
      <c r="G1410" s="22">
        <v>17</v>
      </c>
      <c r="H1410" s="22">
        <v>200</v>
      </c>
      <c r="I1410" s="6">
        <v>43733</v>
      </c>
      <c r="J1410" s="7">
        <v>78</v>
      </c>
      <c r="K1410" s="8">
        <v>2018</v>
      </c>
      <c r="L1410" s="6">
        <v>43549</v>
      </c>
      <c r="M1410" s="5">
        <v>0</v>
      </c>
      <c r="N1410" s="6">
        <v>43847</v>
      </c>
      <c r="O1410" s="3" t="s">
        <v>1316</v>
      </c>
      <c r="P1410" s="3" t="s">
        <v>2342</v>
      </c>
      <c r="Q1410" s="6">
        <v>43850</v>
      </c>
      <c r="R1410" s="46"/>
      <c r="S1410" s="46" t="s">
        <v>1380</v>
      </c>
      <c r="T1410" s="50" t="s">
        <v>1832</v>
      </c>
      <c r="U1410" s="21" t="s">
        <v>1110</v>
      </c>
      <c r="V1410" s="260" t="s">
        <v>2063</v>
      </c>
      <c r="W1410" s="261">
        <v>43769.464571759258</v>
      </c>
      <c r="X1410" s="38" t="s">
        <v>1555</v>
      </c>
    </row>
    <row r="1411" spans="1:24" x14ac:dyDescent="0.3">
      <c r="A1411" s="2">
        <v>15656</v>
      </c>
      <c r="B1411" s="3" t="s">
        <v>2228</v>
      </c>
      <c r="C1411" s="5" t="s">
        <v>3</v>
      </c>
      <c r="D1411" s="25">
        <v>55</v>
      </c>
      <c r="E1411" s="26">
        <v>35</v>
      </c>
      <c r="F1411" s="16">
        <v>12</v>
      </c>
      <c r="G1411" s="22">
        <v>9</v>
      </c>
      <c r="H1411" s="22">
        <v>100</v>
      </c>
      <c r="I1411" s="6">
        <v>43733</v>
      </c>
      <c r="J1411" s="7"/>
      <c r="K1411" s="8"/>
      <c r="L1411" s="6"/>
      <c r="M1411" s="5">
        <v>0</v>
      </c>
      <c r="N1411" s="6">
        <v>43847</v>
      </c>
      <c r="O1411" s="3" t="s">
        <v>1532</v>
      </c>
      <c r="P1411" s="3" t="s">
        <v>2342</v>
      </c>
      <c r="Q1411" s="6">
        <v>43850</v>
      </c>
      <c r="R1411" s="46"/>
      <c r="S1411" s="46" t="s">
        <v>1380</v>
      </c>
      <c r="T1411" s="50" t="s">
        <v>1832</v>
      </c>
      <c r="U1411" s="21"/>
      <c r="V1411" s="260" t="s">
        <v>2063</v>
      </c>
      <c r="W1411" s="261">
        <v>43769.464571759258</v>
      </c>
      <c r="X1411" s="38" t="s">
        <v>1555</v>
      </c>
    </row>
    <row r="1412" spans="1:24" x14ac:dyDescent="0.3">
      <c r="A1412" s="2">
        <v>15668</v>
      </c>
      <c r="B1412" s="3" t="s">
        <v>660</v>
      </c>
      <c r="C1412" s="5" t="s">
        <v>3</v>
      </c>
      <c r="D1412" s="25">
        <v>55</v>
      </c>
      <c r="E1412" s="26">
        <v>35</v>
      </c>
      <c r="F1412" s="16">
        <v>12</v>
      </c>
      <c r="G1412" s="22">
        <v>6</v>
      </c>
      <c r="H1412" s="22">
        <v>70</v>
      </c>
      <c r="I1412" s="6">
        <v>43733</v>
      </c>
      <c r="J1412" s="7">
        <v>58</v>
      </c>
      <c r="K1412" s="8">
        <v>2018</v>
      </c>
      <c r="L1412" s="6">
        <v>43532</v>
      </c>
      <c r="M1412" s="5">
        <v>0</v>
      </c>
      <c r="N1412" s="6">
        <v>43847</v>
      </c>
      <c r="O1412" s="3" t="s">
        <v>1540</v>
      </c>
      <c r="P1412" s="3" t="s">
        <v>2342</v>
      </c>
      <c r="Q1412" s="6">
        <v>43850</v>
      </c>
      <c r="R1412" s="46"/>
      <c r="S1412" s="46" t="s">
        <v>1380</v>
      </c>
      <c r="T1412" s="50" t="s">
        <v>1832</v>
      </c>
      <c r="U1412" s="21" t="s">
        <v>1093</v>
      </c>
      <c r="V1412" s="260" t="s">
        <v>2063</v>
      </c>
      <c r="W1412" s="261">
        <v>43769.464571759258</v>
      </c>
      <c r="X1412" s="38" t="s">
        <v>1555</v>
      </c>
    </row>
    <row r="1413" spans="1:24" x14ac:dyDescent="0.3">
      <c r="A1413" s="2">
        <v>15672</v>
      </c>
      <c r="B1413" s="3" t="s">
        <v>661</v>
      </c>
      <c r="C1413" s="5" t="s">
        <v>3</v>
      </c>
      <c r="D1413" s="25">
        <v>55</v>
      </c>
      <c r="E1413" s="26">
        <v>35</v>
      </c>
      <c r="F1413" s="16">
        <v>12</v>
      </c>
      <c r="G1413" s="22">
        <v>5</v>
      </c>
      <c r="H1413" s="22">
        <v>50</v>
      </c>
      <c r="I1413" s="6">
        <v>43733</v>
      </c>
      <c r="J1413" s="7">
        <v>58</v>
      </c>
      <c r="K1413" s="8">
        <v>2018</v>
      </c>
      <c r="L1413" s="6">
        <v>43532</v>
      </c>
      <c r="M1413" s="5">
        <v>0</v>
      </c>
      <c r="N1413" s="6">
        <v>43847</v>
      </c>
      <c r="O1413" s="3" t="s">
        <v>1540</v>
      </c>
      <c r="P1413" s="3" t="s">
        <v>2342</v>
      </c>
      <c r="Q1413" s="6">
        <v>43850</v>
      </c>
      <c r="R1413" s="46"/>
      <c r="S1413" s="46" t="s">
        <v>1380</v>
      </c>
      <c r="T1413" s="50" t="s">
        <v>1832</v>
      </c>
      <c r="U1413" s="21" t="s">
        <v>1093</v>
      </c>
      <c r="V1413" s="260" t="s">
        <v>2063</v>
      </c>
      <c r="W1413" s="261">
        <v>43769.464571759258</v>
      </c>
      <c r="X1413" s="38" t="s">
        <v>1555</v>
      </c>
    </row>
    <row r="1414" spans="1:24" x14ac:dyDescent="0.3">
      <c r="A1414" s="2">
        <v>105419</v>
      </c>
      <c r="B1414" s="3" t="s">
        <v>2230</v>
      </c>
      <c r="C1414" s="5" t="s">
        <v>3</v>
      </c>
      <c r="D1414" s="25">
        <v>55</v>
      </c>
      <c r="E1414" s="26">
        <v>32</v>
      </c>
      <c r="F1414" s="16">
        <v>12</v>
      </c>
      <c r="G1414" s="22">
        <v>0</v>
      </c>
      <c r="H1414" s="22">
        <v>0</v>
      </c>
      <c r="I1414" s="6">
        <v>43733</v>
      </c>
      <c r="J1414" s="7">
        <v>9</v>
      </c>
      <c r="K1414" s="8">
        <v>2020</v>
      </c>
      <c r="L1414" s="6">
        <v>44210</v>
      </c>
      <c r="M1414" s="5">
        <v>0</v>
      </c>
      <c r="N1414" s="6">
        <v>43847</v>
      </c>
      <c r="O1414" s="3" t="s">
        <v>1532</v>
      </c>
      <c r="P1414" s="3" t="s">
        <v>2342</v>
      </c>
      <c r="Q1414" s="6">
        <v>43850</v>
      </c>
      <c r="R1414" s="46"/>
      <c r="S1414" s="46" t="s">
        <v>1380</v>
      </c>
      <c r="T1414" s="50" t="s">
        <v>1832</v>
      </c>
      <c r="U1414" s="21"/>
      <c r="V1414" s="260" t="s">
        <v>2063</v>
      </c>
      <c r="W1414" s="261">
        <v>43769.410104166665</v>
      </c>
      <c r="X1414" s="38" t="s">
        <v>1555</v>
      </c>
    </row>
    <row r="1415" spans="1:24" x14ac:dyDescent="0.3">
      <c r="A1415" s="2">
        <v>99787</v>
      </c>
      <c r="B1415" s="3" t="s">
        <v>2225</v>
      </c>
      <c r="C1415" s="5" t="s">
        <v>3</v>
      </c>
      <c r="D1415" s="25">
        <v>55</v>
      </c>
      <c r="E1415" s="26">
        <v>32</v>
      </c>
      <c r="F1415" s="16">
        <v>12</v>
      </c>
      <c r="G1415" s="22">
        <v>5</v>
      </c>
      <c r="H1415" s="22">
        <v>50</v>
      </c>
      <c r="I1415" s="6">
        <v>43733</v>
      </c>
      <c r="J1415" s="7"/>
      <c r="K1415" s="8"/>
      <c r="L1415" s="6"/>
      <c r="M1415" s="5">
        <v>0</v>
      </c>
      <c r="N1415" s="6">
        <v>43850</v>
      </c>
      <c r="O1415" s="3" t="s">
        <v>1532</v>
      </c>
      <c r="P1415" s="3" t="s">
        <v>2342</v>
      </c>
      <c r="Q1415" s="6">
        <v>43850</v>
      </c>
      <c r="R1415" s="46"/>
      <c r="S1415" s="46" t="s">
        <v>1380</v>
      </c>
      <c r="T1415" s="50" t="s">
        <v>1832</v>
      </c>
      <c r="U1415" s="21"/>
      <c r="V1415" s="260" t="s">
        <v>2063</v>
      </c>
      <c r="W1415" s="261">
        <v>43769.464571759258</v>
      </c>
      <c r="X1415" s="38" t="s">
        <v>1555</v>
      </c>
    </row>
    <row r="1416" spans="1:24" x14ac:dyDescent="0.3">
      <c r="A1416" s="2">
        <v>120995</v>
      </c>
      <c r="B1416" s="3" t="s">
        <v>135</v>
      </c>
      <c r="C1416" s="5" t="s">
        <v>47</v>
      </c>
      <c r="D1416" s="25">
        <v>55</v>
      </c>
      <c r="E1416" s="26">
        <v>32</v>
      </c>
      <c r="F1416" s="16">
        <v>12</v>
      </c>
      <c r="G1416" s="22">
        <v>9</v>
      </c>
      <c r="H1416" s="22">
        <v>100</v>
      </c>
      <c r="I1416" s="6">
        <v>43733</v>
      </c>
      <c r="J1416" s="7">
        <v>10</v>
      </c>
      <c r="K1416" s="8">
        <v>2017</v>
      </c>
      <c r="L1416" s="6">
        <v>43137</v>
      </c>
      <c r="M1416" s="5">
        <v>0</v>
      </c>
      <c r="N1416" s="6">
        <v>43850</v>
      </c>
      <c r="O1416" s="3" t="s">
        <v>1316</v>
      </c>
      <c r="P1416" s="3" t="s">
        <v>2342</v>
      </c>
      <c r="Q1416" s="6">
        <v>43850</v>
      </c>
      <c r="R1416" s="46"/>
      <c r="S1416" s="46" t="s">
        <v>1380</v>
      </c>
      <c r="T1416" s="50" t="s">
        <v>1832</v>
      </c>
      <c r="U1416" s="21"/>
      <c r="V1416" s="260" t="s">
        <v>2063</v>
      </c>
      <c r="W1416" s="261">
        <v>43769.465578703705</v>
      </c>
      <c r="X1416" s="38" t="s">
        <v>1555</v>
      </c>
    </row>
    <row r="1417" spans="1:24" x14ac:dyDescent="0.3">
      <c r="A1417" s="2">
        <v>86030</v>
      </c>
      <c r="B1417" s="3" t="s">
        <v>2226</v>
      </c>
      <c r="C1417" s="5" t="s">
        <v>3</v>
      </c>
      <c r="D1417" s="25">
        <v>55</v>
      </c>
      <c r="E1417" s="26">
        <v>49</v>
      </c>
      <c r="F1417" s="16">
        <v>12</v>
      </c>
      <c r="G1417" s="22">
        <v>13</v>
      </c>
      <c r="H1417" s="22">
        <v>150</v>
      </c>
      <c r="I1417" s="6">
        <v>43733</v>
      </c>
      <c r="J1417" s="7"/>
      <c r="K1417" s="8"/>
      <c r="L1417" s="6"/>
      <c r="M1417" s="5">
        <v>0</v>
      </c>
      <c r="N1417" s="6">
        <v>43850</v>
      </c>
      <c r="O1417" s="3" t="s">
        <v>1532</v>
      </c>
      <c r="P1417" s="3" t="s">
        <v>2342</v>
      </c>
      <c r="Q1417" s="6">
        <v>43850</v>
      </c>
      <c r="R1417" s="46"/>
      <c r="S1417" s="46" t="s">
        <v>1380</v>
      </c>
      <c r="T1417" s="50" t="s">
        <v>1832</v>
      </c>
      <c r="U1417" s="21"/>
      <c r="V1417" s="260" t="s">
        <v>2063</v>
      </c>
      <c r="W1417" s="261">
        <v>43769.464571759258</v>
      </c>
      <c r="X1417" s="38" t="s">
        <v>1555</v>
      </c>
    </row>
    <row r="1418" spans="1:24" x14ac:dyDescent="0.3">
      <c r="A1418" s="2">
        <v>106546</v>
      </c>
      <c r="B1418" s="3" t="s">
        <v>2221</v>
      </c>
      <c r="C1418" s="5" t="s">
        <v>3</v>
      </c>
      <c r="D1418" s="25">
        <v>67</v>
      </c>
      <c r="E1418" s="26">
        <v>9</v>
      </c>
      <c r="F1418" s="16">
        <v>12</v>
      </c>
      <c r="G1418" s="22">
        <v>250</v>
      </c>
      <c r="H1418" s="22">
        <v>3000</v>
      </c>
      <c r="I1418" s="6">
        <v>43733</v>
      </c>
      <c r="J1418" s="7"/>
      <c r="K1418" s="8"/>
      <c r="L1418" s="6"/>
      <c r="M1418" s="5">
        <v>0</v>
      </c>
      <c r="N1418" s="6">
        <v>43850</v>
      </c>
      <c r="O1418" s="3" t="s">
        <v>1532</v>
      </c>
      <c r="P1418" s="3" t="s">
        <v>2342</v>
      </c>
      <c r="Q1418" s="6">
        <v>43850</v>
      </c>
      <c r="R1418" s="46"/>
      <c r="S1418" s="46" t="s">
        <v>1380</v>
      </c>
      <c r="T1418" s="50" t="s">
        <v>1832</v>
      </c>
      <c r="U1418" s="21"/>
      <c r="V1418" s="260" t="s">
        <v>2063</v>
      </c>
      <c r="W1418" s="261">
        <v>43769.464571759258</v>
      </c>
      <c r="X1418" s="38" t="s">
        <v>1555</v>
      </c>
    </row>
    <row r="1419" spans="1:24" x14ac:dyDescent="0.3">
      <c r="A1419" s="2">
        <v>136910</v>
      </c>
      <c r="B1419" s="3" t="s">
        <v>2235</v>
      </c>
      <c r="C1419" s="5" t="s">
        <v>47</v>
      </c>
      <c r="D1419" s="25">
        <v>55</v>
      </c>
      <c r="E1419" s="26">
        <v>19</v>
      </c>
      <c r="F1419" s="16">
        <v>12</v>
      </c>
      <c r="G1419" s="22">
        <v>167</v>
      </c>
      <c r="H1419" s="22">
        <v>2000</v>
      </c>
      <c r="I1419" s="6">
        <v>43733</v>
      </c>
      <c r="J1419" s="7"/>
      <c r="K1419" s="8"/>
      <c r="L1419" s="6"/>
      <c r="M1419" s="5">
        <v>0</v>
      </c>
      <c r="N1419" s="6">
        <v>43852</v>
      </c>
      <c r="O1419" s="3" t="s">
        <v>1532</v>
      </c>
      <c r="P1419" s="3" t="s">
        <v>2342</v>
      </c>
      <c r="Q1419" s="6">
        <v>43850</v>
      </c>
      <c r="R1419" s="46"/>
      <c r="S1419" s="46" t="s">
        <v>1380</v>
      </c>
      <c r="T1419" s="50" t="s">
        <v>2349</v>
      </c>
      <c r="U1419" s="21"/>
      <c r="V1419" s="260" t="s">
        <v>2063</v>
      </c>
      <c r="W1419" s="261">
        <v>43769.467615740738</v>
      </c>
      <c r="X1419" s="38" t="s">
        <v>1555</v>
      </c>
    </row>
    <row r="1420" spans="1:24" x14ac:dyDescent="0.3">
      <c r="A1420" s="2">
        <v>136910</v>
      </c>
      <c r="B1420" s="3" t="s">
        <v>2235</v>
      </c>
      <c r="C1420" s="5" t="s">
        <v>47</v>
      </c>
      <c r="D1420" s="25">
        <v>55</v>
      </c>
      <c r="E1420" s="26">
        <v>19</v>
      </c>
      <c r="F1420" s="16">
        <v>12</v>
      </c>
      <c r="G1420" s="22">
        <v>167</v>
      </c>
      <c r="H1420" s="22">
        <v>2000</v>
      </c>
      <c r="I1420" s="6">
        <v>43733</v>
      </c>
      <c r="J1420" s="7">
        <v>9</v>
      </c>
      <c r="K1420" s="8">
        <v>2020</v>
      </c>
      <c r="L1420" s="6">
        <v>44215</v>
      </c>
      <c r="M1420" s="5">
        <v>2000</v>
      </c>
      <c r="N1420" s="6">
        <v>43852</v>
      </c>
      <c r="O1420" s="3" t="s">
        <v>1960</v>
      </c>
      <c r="P1420" s="3" t="s">
        <v>2342</v>
      </c>
      <c r="Q1420" s="6">
        <v>43850</v>
      </c>
      <c r="R1420" s="46"/>
      <c r="S1420" s="46" t="s">
        <v>1380</v>
      </c>
      <c r="T1420" s="50" t="s">
        <v>2349</v>
      </c>
      <c r="U1420" s="21" t="s">
        <v>1560</v>
      </c>
      <c r="V1420" s="260" t="s">
        <v>2063</v>
      </c>
      <c r="W1420" s="261">
        <v>43769.467615740738</v>
      </c>
      <c r="X1420" s="38" t="s">
        <v>1555</v>
      </c>
    </row>
    <row r="1421" spans="1:24" x14ac:dyDescent="0.3">
      <c r="A1421" s="2">
        <v>136911</v>
      </c>
      <c r="B1421" s="3" t="s">
        <v>2236</v>
      </c>
      <c r="C1421" s="5" t="s">
        <v>47</v>
      </c>
      <c r="D1421" s="25">
        <v>55</v>
      </c>
      <c r="E1421" s="26">
        <v>19</v>
      </c>
      <c r="F1421" s="16">
        <v>12</v>
      </c>
      <c r="G1421" s="22">
        <v>209</v>
      </c>
      <c r="H1421" s="252">
        <v>2500</v>
      </c>
      <c r="I1421" s="6">
        <v>43733</v>
      </c>
      <c r="J1421" s="7"/>
      <c r="K1421" s="8"/>
      <c r="L1421" s="6"/>
      <c r="M1421" s="5">
        <v>0</v>
      </c>
      <c r="N1421" s="6">
        <v>43852</v>
      </c>
      <c r="O1421" s="3" t="s">
        <v>1532</v>
      </c>
      <c r="P1421" s="3" t="s">
        <v>2342</v>
      </c>
      <c r="Q1421" s="6">
        <v>43850</v>
      </c>
      <c r="R1421" s="46"/>
      <c r="S1421" s="46" t="s">
        <v>1380</v>
      </c>
      <c r="T1421" s="50" t="s">
        <v>2349</v>
      </c>
      <c r="U1421" s="21"/>
      <c r="V1421" s="260" t="s">
        <v>2063</v>
      </c>
      <c r="W1421" s="261">
        <v>43769.46806712963</v>
      </c>
      <c r="X1421" s="38" t="s">
        <v>1555</v>
      </c>
    </row>
    <row r="1422" spans="1:24" x14ac:dyDescent="0.3">
      <c r="A1422" s="2">
        <v>136896</v>
      </c>
      <c r="B1422" s="3" t="s">
        <v>1830</v>
      </c>
      <c r="C1422" s="5" t="s">
        <v>17</v>
      </c>
      <c r="D1422" s="25">
        <v>55</v>
      </c>
      <c r="E1422" s="26">
        <v>66</v>
      </c>
      <c r="F1422" s="16">
        <v>12</v>
      </c>
      <c r="G1422" s="22">
        <v>84</v>
      </c>
      <c r="H1422" s="22">
        <v>1000</v>
      </c>
      <c r="I1422" s="6">
        <v>43591</v>
      </c>
      <c r="J1422" s="7"/>
      <c r="K1422" s="8"/>
      <c r="L1422" s="6"/>
      <c r="M1422" s="5">
        <v>0</v>
      </c>
      <c r="N1422" s="6">
        <v>43852</v>
      </c>
      <c r="O1422" s="3" t="s">
        <v>1345</v>
      </c>
      <c r="P1422" s="3" t="s">
        <v>2350</v>
      </c>
      <c r="Q1422" s="6" t="s">
        <v>1380</v>
      </c>
      <c r="R1422" s="46"/>
      <c r="S1422" s="46" t="s">
        <v>1380</v>
      </c>
      <c r="T1422" s="50" t="s">
        <v>1856</v>
      </c>
      <c r="U1422" s="21" t="s">
        <v>2154</v>
      </c>
      <c r="V1422" s="260" t="s">
        <v>1551</v>
      </c>
      <c r="W1422" s="261">
        <v>43733.423703703702</v>
      </c>
      <c r="X1422" s="38" t="s">
        <v>1555</v>
      </c>
    </row>
    <row r="1423" spans="1:24" x14ac:dyDescent="0.3">
      <c r="A1423" s="2">
        <v>136896</v>
      </c>
      <c r="B1423" s="3" t="s">
        <v>1830</v>
      </c>
      <c r="C1423" s="5" t="s">
        <v>17</v>
      </c>
      <c r="D1423" s="25">
        <v>55</v>
      </c>
      <c r="E1423" s="26">
        <v>66</v>
      </c>
      <c r="F1423" s="16">
        <v>12</v>
      </c>
      <c r="G1423" s="22">
        <v>84</v>
      </c>
      <c r="H1423" s="22">
        <v>1000</v>
      </c>
      <c r="I1423" s="6">
        <v>43591</v>
      </c>
      <c r="J1423" s="7"/>
      <c r="K1423" s="8"/>
      <c r="L1423" s="6"/>
      <c r="M1423" s="5">
        <v>0</v>
      </c>
      <c r="N1423" s="6">
        <v>43852</v>
      </c>
      <c r="O1423" s="3" t="s">
        <v>1345</v>
      </c>
      <c r="P1423" s="3" t="s">
        <v>2350</v>
      </c>
      <c r="Q1423" s="6">
        <v>43853</v>
      </c>
      <c r="R1423" s="46"/>
      <c r="S1423" s="46" t="s">
        <v>1380</v>
      </c>
      <c r="T1423" s="50" t="s">
        <v>1856</v>
      </c>
      <c r="U1423" s="21" t="s">
        <v>2154</v>
      </c>
      <c r="V1423" s="260" t="s">
        <v>1551</v>
      </c>
      <c r="W1423" s="261">
        <v>43852.555752314816</v>
      </c>
      <c r="X1423" s="38" t="s">
        <v>1555</v>
      </c>
    </row>
    <row r="1424" spans="1:24" x14ac:dyDescent="0.3">
      <c r="A1424" s="2">
        <v>133021</v>
      </c>
      <c r="B1424" s="3" t="s">
        <v>855</v>
      </c>
      <c r="C1424" s="5" t="s">
        <v>3</v>
      </c>
      <c r="D1424" s="25"/>
      <c r="E1424" s="26"/>
      <c r="F1424" s="16">
        <v>12</v>
      </c>
      <c r="G1424" s="22">
        <v>167</v>
      </c>
      <c r="H1424" s="22">
        <v>2000</v>
      </c>
      <c r="I1424" s="6">
        <v>43752</v>
      </c>
      <c r="J1424" s="7">
        <v>13</v>
      </c>
      <c r="K1424" s="8">
        <v>2019</v>
      </c>
      <c r="L1424" s="6">
        <v>43853</v>
      </c>
      <c r="M1424" s="5">
        <v>5000</v>
      </c>
      <c r="N1424" s="6">
        <v>43853</v>
      </c>
      <c r="O1424" s="3" t="s">
        <v>1545</v>
      </c>
      <c r="P1424" s="3" t="s">
        <v>2354</v>
      </c>
      <c r="Q1424" s="6">
        <v>44182</v>
      </c>
      <c r="R1424" s="46"/>
      <c r="S1424" s="46" t="s">
        <v>1380</v>
      </c>
      <c r="T1424" s="50" t="s">
        <v>2355</v>
      </c>
      <c r="U1424" s="21" t="s">
        <v>1560</v>
      </c>
      <c r="V1424" s="260" t="s">
        <v>1551</v>
      </c>
      <c r="W1424" s="261">
        <v>43853.448101851849</v>
      </c>
      <c r="X1424" s="38" t="s">
        <v>1555</v>
      </c>
    </row>
    <row r="1425" spans="1:24" x14ac:dyDescent="0.3">
      <c r="A1425" s="2">
        <v>87465</v>
      </c>
      <c r="B1425" s="3" t="s">
        <v>824</v>
      </c>
      <c r="C1425" s="5" t="s">
        <v>17</v>
      </c>
      <c r="D1425" s="25">
        <v>72</v>
      </c>
      <c r="E1425" s="26">
        <v>7</v>
      </c>
      <c r="F1425" s="16">
        <v>12</v>
      </c>
      <c r="G1425" s="22">
        <v>125</v>
      </c>
      <c r="H1425" s="22">
        <v>1500</v>
      </c>
      <c r="I1425" s="6">
        <v>43752</v>
      </c>
      <c r="J1425" s="7">
        <v>13</v>
      </c>
      <c r="K1425" s="8">
        <v>2019</v>
      </c>
      <c r="L1425" s="6">
        <v>43853</v>
      </c>
      <c r="M1425" s="5">
        <v>1295</v>
      </c>
      <c r="N1425" s="6">
        <v>43853</v>
      </c>
      <c r="O1425" s="3" t="s">
        <v>1545</v>
      </c>
      <c r="P1425" s="3" t="s">
        <v>2354</v>
      </c>
      <c r="Q1425" s="6">
        <v>44182</v>
      </c>
      <c r="R1425" s="46"/>
      <c r="S1425" s="46" t="s">
        <v>1380</v>
      </c>
      <c r="T1425" s="50" t="s">
        <v>2355</v>
      </c>
      <c r="U1425" s="21" t="s">
        <v>1560</v>
      </c>
      <c r="V1425" s="260" t="s">
        <v>2063</v>
      </c>
      <c r="W1425" s="261">
        <v>43769.623101851852</v>
      </c>
      <c r="X1425" s="38" t="s">
        <v>1555</v>
      </c>
    </row>
    <row r="1426" spans="1:24" x14ac:dyDescent="0.3">
      <c r="A1426" s="2">
        <v>12806</v>
      </c>
      <c r="B1426" s="3" t="s">
        <v>1494</v>
      </c>
      <c r="C1426" s="5" t="s">
        <v>15</v>
      </c>
      <c r="D1426" s="25">
        <v>76</v>
      </c>
      <c r="E1426" s="26">
        <v>16</v>
      </c>
      <c r="F1426" s="16">
        <v>12</v>
      </c>
      <c r="G1426" s="22">
        <v>5</v>
      </c>
      <c r="H1426" s="22">
        <v>50</v>
      </c>
      <c r="I1426" s="6">
        <v>43733</v>
      </c>
      <c r="J1426" s="7">
        <v>34</v>
      </c>
      <c r="K1426" s="8">
        <v>2018</v>
      </c>
      <c r="L1426" s="6">
        <v>43515</v>
      </c>
      <c r="M1426" s="5">
        <v>0</v>
      </c>
      <c r="N1426" s="6">
        <v>43858</v>
      </c>
      <c r="O1426" s="3" t="s">
        <v>1556</v>
      </c>
      <c r="P1426" s="3" t="s">
        <v>2358</v>
      </c>
      <c r="Q1426" s="6" t="s">
        <v>1380</v>
      </c>
      <c r="R1426" s="46"/>
      <c r="S1426" s="46" t="s">
        <v>1380</v>
      </c>
      <c r="T1426" s="50" t="s">
        <v>1380</v>
      </c>
      <c r="U1426" s="21" t="s">
        <v>1856</v>
      </c>
      <c r="V1426" s="260" t="s">
        <v>2063</v>
      </c>
      <c r="W1426" s="261">
        <v>43795.660914351851</v>
      </c>
      <c r="X1426" s="38" t="s">
        <v>1555</v>
      </c>
    </row>
    <row r="1427" spans="1:24" x14ac:dyDescent="0.3">
      <c r="A1427" s="2">
        <v>12806</v>
      </c>
      <c r="B1427" s="3" t="s">
        <v>1494</v>
      </c>
      <c r="C1427" s="5" t="s">
        <v>15</v>
      </c>
      <c r="D1427" s="25">
        <v>76</v>
      </c>
      <c r="E1427" s="26">
        <v>16</v>
      </c>
      <c r="F1427" s="16">
        <v>12</v>
      </c>
      <c r="G1427" s="22">
        <v>5</v>
      </c>
      <c r="H1427" s="22">
        <v>50</v>
      </c>
      <c r="I1427" s="6">
        <v>43733</v>
      </c>
      <c r="J1427" s="7">
        <v>34</v>
      </c>
      <c r="K1427" s="8">
        <v>2018</v>
      </c>
      <c r="L1427" s="6">
        <v>43515</v>
      </c>
      <c r="M1427" s="5">
        <v>0</v>
      </c>
      <c r="N1427" s="6">
        <v>43858</v>
      </c>
      <c r="O1427" s="3" t="s">
        <v>1556</v>
      </c>
      <c r="P1427" s="3" t="s">
        <v>2358</v>
      </c>
      <c r="Q1427" s="6">
        <v>43853</v>
      </c>
      <c r="R1427" s="46"/>
      <c r="S1427" s="46" t="s">
        <v>1380</v>
      </c>
      <c r="T1427" s="50" t="s">
        <v>1897</v>
      </c>
      <c r="U1427" s="21" t="s">
        <v>1856</v>
      </c>
      <c r="V1427" s="260" t="s">
        <v>1551</v>
      </c>
      <c r="W1427" s="261">
        <v>43858.44027777778</v>
      </c>
      <c r="X1427" s="38" t="s">
        <v>1555</v>
      </c>
    </row>
    <row r="1428" spans="1:24" x14ac:dyDescent="0.3">
      <c r="A1428" s="2">
        <v>14784</v>
      </c>
      <c r="B1428" s="3" t="s">
        <v>2223</v>
      </c>
      <c r="C1428" s="5" t="s">
        <v>3</v>
      </c>
      <c r="D1428" s="25">
        <v>55</v>
      </c>
      <c r="E1428" s="26">
        <v>32</v>
      </c>
      <c r="F1428" s="16">
        <v>12</v>
      </c>
      <c r="G1428" s="22">
        <v>9</v>
      </c>
      <c r="H1428" s="22">
        <v>100</v>
      </c>
      <c r="I1428" s="6">
        <v>43733</v>
      </c>
      <c r="J1428" s="7"/>
      <c r="K1428" s="8"/>
      <c r="L1428" s="6"/>
      <c r="M1428" s="5">
        <v>0</v>
      </c>
      <c r="N1428" s="6">
        <v>43858</v>
      </c>
      <c r="O1428" s="3" t="s">
        <v>1532</v>
      </c>
      <c r="P1428" s="3" t="s">
        <v>2342</v>
      </c>
      <c r="Q1428" s="6">
        <v>43850</v>
      </c>
      <c r="R1428" s="46"/>
      <c r="S1428" s="46" t="s">
        <v>1380</v>
      </c>
      <c r="T1428" s="50" t="s">
        <v>2349</v>
      </c>
      <c r="U1428" s="21"/>
      <c r="V1428" s="260" t="s">
        <v>2063</v>
      </c>
      <c r="W1428" s="261">
        <v>43769.464571759258</v>
      </c>
      <c r="X1428" s="38" t="s">
        <v>1555</v>
      </c>
    </row>
    <row r="1429" spans="1:24" x14ac:dyDescent="0.3">
      <c r="A1429" s="2">
        <v>60889</v>
      </c>
      <c r="B1429" s="3" t="s">
        <v>136</v>
      </c>
      <c r="C1429" s="5" t="s">
        <v>22</v>
      </c>
      <c r="D1429" s="25">
        <v>55</v>
      </c>
      <c r="E1429" s="26">
        <v>32</v>
      </c>
      <c r="F1429" s="16">
        <v>12</v>
      </c>
      <c r="G1429" s="22">
        <v>59</v>
      </c>
      <c r="H1429" s="22">
        <v>700</v>
      </c>
      <c r="I1429" s="6">
        <v>43733</v>
      </c>
      <c r="J1429" s="7">
        <v>78</v>
      </c>
      <c r="K1429" s="8">
        <v>2018</v>
      </c>
      <c r="L1429" s="6">
        <v>43549</v>
      </c>
      <c r="M1429" s="5">
        <v>0</v>
      </c>
      <c r="N1429" s="6">
        <v>43858</v>
      </c>
      <c r="O1429" s="3" t="s">
        <v>1808</v>
      </c>
      <c r="P1429" s="3" t="s">
        <v>2342</v>
      </c>
      <c r="Q1429" s="6">
        <v>43850</v>
      </c>
      <c r="R1429" s="46"/>
      <c r="S1429" s="46" t="s">
        <v>1380</v>
      </c>
      <c r="T1429" s="50" t="s">
        <v>2349</v>
      </c>
      <c r="U1429" s="21" t="s">
        <v>1812</v>
      </c>
      <c r="V1429" s="260" t="s">
        <v>2063</v>
      </c>
      <c r="W1429" s="261">
        <v>43769.464571759258</v>
      </c>
      <c r="X1429" s="38" t="s">
        <v>1555</v>
      </c>
    </row>
    <row r="1430" spans="1:24" x14ac:dyDescent="0.3">
      <c r="A1430" s="2">
        <v>133301</v>
      </c>
      <c r="B1430" s="3" t="s">
        <v>1169</v>
      </c>
      <c r="C1430" s="5" t="s">
        <v>3</v>
      </c>
      <c r="D1430" s="25">
        <v>55</v>
      </c>
      <c r="E1430" s="26">
        <v>27</v>
      </c>
      <c r="F1430" s="16">
        <v>12</v>
      </c>
      <c r="G1430" s="22">
        <v>542</v>
      </c>
      <c r="H1430" s="22">
        <v>6500</v>
      </c>
      <c r="I1430" s="6">
        <v>43733</v>
      </c>
      <c r="J1430" s="7">
        <v>11</v>
      </c>
      <c r="K1430" s="8">
        <v>2018</v>
      </c>
      <c r="L1430" s="6">
        <v>43476</v>
      </c>
      <c r="M1430" s="5">
        <v>0</v>
      </c>
      <c r="N1430" s="6">
        <v>43858</v>
      </c>
      <c r="O1430" s="3" t="s">
        <v>1806</v>
      </c>
      <c r="P1430" s="3" t="s">
        <v>2342</v>
      </c>
      <c r="Q1430" s="6">
        <v>43850</v>
      </c>
      <c r="R1430" s="46"/>
      <c r="S1430" s="46" t="s">
        <v>1380</v>
      </c>
      <c r="T1430" s="50" t="s">
        <v>2349</v>
      </c>
      <c r="U1430" s="21" t="s">
        <v>1380</v>
      </c>
      <c r="V1430" s="260" t="s">
        <v>2063</v>
      </c>
      <c r="W1430" s="261">
        <v>43769.466261574074</v>
      </c>
      <c r="X1430" s="38" t="s">
        <v>1555</v>
      </c>
    </row>
    <row r="1431" spans="1:24" x14ac:dyDescent="0.3">
      <c r="A1431" s="2">
        <v>78181</v>
      </c>
      <c r="B1431" s="3" t="s">
        <v>841</v>
      </c>
      <c r="C1431" s="5" t="s">
        <v>188</v>
      </c>
      <c r="D1431" s="25">
        <v>72</v>
      </c>
      <c r="E1431" s="26">
        <v>8</v>
      </c>
      <c r="F1431" s="16">
        <v>12</v>
      </c>
      <c r="G1431" s="22">
        <v>34</v>
      </c>
      <c r="H1431" s="22">
        <v>400</v>
      </c>
      <c r="I1431" s="6">
        <v>43754</v>
      </c>
      <c r="J1431" s="7">
        <v>1</v>
      </c>
      <c r="K1431" s="8">
        <v>2019</v>
      </c>
      <c r="L1431" s="6">
        <v>43832</v>
      </c>
      <c r="M1431" s="5">
        <v>800</v>
      </c>
      <c r="N1431" s="6">
        <v>43859</v>
      </c>
      <c r="O1431" s="3" t="s">
        <v>1315</v>
      </c>
      <c r="P1431" s="3" t="s">
        <v>3254</v>
      </c>
      <c r="Q1431" s="6" t="s">
        <v>1380</v>
      </c>
      <c r="R1431" s="46"/>
      <c r="S1431" s="46" t="s">
        <v>1380</v>
      </c>
      <c r="T1431" s="50" t="s">
        <v>1380</v>
      </c>
      <c r="U1431" s="21" t="s">
        <v>1560</v>
      </c>
      <c r="V1431" s="260" t="s">
        <v>2063</v>
      </c>
      <c r="W1431" s="261">
        <v>43846.371921296297</v>
      </c>
      <c r="X1431" s="38" t="s">
        <v>1555</v>
      </c>
    </row>
    <row r="1432" spans="1:24" x14ac:dyDescent="0.3">
      <c r="A1432" s="2">
        <v>78181</v>
      </c>
      <c r="B1432" s="3" t="s">
        <v>841</v>
      </c>
      <c r="C1432" s="5" t="s">
        <v>188</v>
      </c>
      <c r="D1432" s="25">
        <v>72</v>
      </c>
      <c r="E1432" s="26">
        <v>8</v>
      </c>
      <c r="F1432" s="16">
        <v>12</v>
      </c>
      <c r="G1432" s="22">
        <v>34</v>
      </c>
      <c r="H1432" s="22">
        <v>400</v>
      </c>
      <c r="I1432" s="6">
        <v>43754</v>
      </c>
      <c r="J1432" s="7">
        <v>1</v>
      </c>
      <c r="K1432" s="8">
        <v>2019</v>
      </c>
      <c r="L1432" s="6">
        <v>43832</v>
      </c>
      <c r="M1432" s="5">
        <v>800</v>
      </c>
      <c r="N1432" s="6">
        <v>43859</v>
      </c>
      <c r="O1432" s="3" t="s">
        <v>1315</v>
      </c>
      <c r="P1432" s="3" t="s">
        <v>3254</v>
      </c>
      <c r="Q1432" s="6">
        <v>43853</v>
      </c>
      <c r="R1432" s="46"/>
      <c r="S1432" s="46" t="s">
        <v>1380</v>
      </c>
      <c r="T1432" s="50" t="s">
        <v>1897</v>
      </c>
      <c r="U1432" s="21" t="s">
        <v>1560</v>
      </c>
      <c r="V1432" s="260" t="s">
        <v>1551</v>
      </c>
      <c r="W1432" s="261">
        <v>43859.399212962962</v>
      </c>
      <c r="X1432" s="38" t="s">
        <v>1555</v>
      </c>
    </row>
    <row r="1433" spans="1:24" x14ac:dyDescent="0.3">
      <c r="A1433" s="2">
        <v>64610</v>
      </c>
      <c r="B1433" s="3" t="s">
        <v>345</v>
      </c>
      <c r="C1433" s="5" t="s">
        <v>3</v>
      </c>
      <c r="D1433" s="25">
        <v>69</v>
      </c>
      <c r="E1433" s="26">
        <v>1</v>
      </c>
      <c r="F1433" s="16">
        <v>12</v>
      </c>
      <c r="G1433" s="22">
        <v>84</v>
      </c>
      <c r="H1433" s="22">
        <v>1000</v>
      </c>
      <c r="I1433" s="6">
        <v>43762</v>
      </c>
      <c r="J1433" s="7">
        <v>60</v>
      </c>
      <c r="K1433" s="8">
        <v>2019</v>
      </c>
      <c r="L1433" s="6">
        <v>43885</v>
      </c>
      <c r="M1433" s="5">
        <v>0</v>
      </c>
      <c r="N1433" s="6">
        <v>43859</v>
      </c>
      <c r="O1433" s="3" t="s">
        <v>1371</v>
      </c>
      <c r="P1433" s="3" t="s">
        <v>3256</v>
      </c>
      <c r="Q1433" s="6" t="s">
        <v>1380</v>
      </c>
      <c r="R1433" s="46"/>
      <c r="S1433" s="46" t="s">
        <v>1380</v>
      </c>
      <c r="T1433" s="50" t="s">
        <v>1380</v>
      </c>
      <c r="U1433" s="21" t="s">
        <v>1560</v>
      </c>
      <c r="V1433" s="260" t="s">
        <v>2063</v>
      </c>
      <c r="W1433" s="261">
        <v>43773.49722222222</v>
      </c>
      <c r="X1433" s="38" t="s">
        <v>1555</v>
      </c>
    </row>
    <row r="1434" spans="1:24" x14ac:dyDescent="0.3">
      <c r="A1434" s="2">
        <v>64610</v>
      </c>
      <c r="B1434" s="3" t="s">
        <v>345</v>
      </c>
      <c r="C1434" s="5" t="s">
        <v>3</v>
      </c>
      <c r="D1434" s="25">
        <v>69</v>
      </c>
      <c r="E1434" s="26">
        <v>1</v>
      </c>
      <c r="F1434" s="16">
        <v>12</v>
      </c>
      <c r="G1434" s="22">
        <v>84</v>
      </c>
      <c r="H1434" s="22">
        <v>1000</v>
      </c>
      <c r="I1434" s="6">
        <v>43762</v>
      </c>
      <c r="J1434" s="7">
        <v>60</v>
      </c>
      <c r="K1434" s="8">
        <v>2019</v>
      </c>
      <c r="L1434" s="6">
        <v>43885</v>
      </c>
      <c r="M1434" s="5">
        <v>0</v>
      </c>
      <c r="N1434" s="6">
        <v>43859</v>
      </c>
      <c r="O1434" s="3" t="s">
        <v>1371</v>
      </c>
      <c r="P1434" s="3" t="s">
        <v>3256</v>
      </c>
      <c r="Q1434" s="6" t="s">
        <v>1380</v>
      </c>
      <c r="R1434" s="46"/>
      <c r="S1434" s="46" t="s">
        <v>1380</v>
      </c>
      <c r="T1434" s="50" t="s">
        <v>1380</v>
      </c>
      <c r="U1434" s="21" t="s">
        <v>1560</v>
      </c>
      <c r="V1434" s="260" t="s">
        <v>2063</v>
      </c>
      <c r="W1434" s="261">
        <v>43773.49722222222</v>
      </c>
      <c r="X1434" s="38" t="s">
        <v>1555</v>
      </c>
    </row>
    <row r="1435" spans="1:24" x14ac:dyDescent="0.3">
      <c r="A1435" s="2">
        <v>64610</v>
      </c>
      <c r="B1435" s="3" t="s">
        <v>345</v>
      </c>
      <c r="C1435" s="5" t="s">
        <v>3</v>
      </c>
      <c r="D1435" s="25">
        <v>69</v>
      </c>
      <c r="E1435" s="26">
        <v>1</v>
      </c>
      <c r="F1435" s="16">
        <v>12</v>
      </c>
      <c r="G1435" s="22">
        <v>84</v>
      </c>
      <c r="H1435" s="22">
        <v>1000</v>
      </c>
      <c r="I1435" s="6">
        <v>43762</v>
      </c>
      <c r="J1435" s="7">
        <v>60</v>
      </c>
      <c r="K1435" s="8">
        <v>2019</v>
      </c>
      <c r="L1435" s="6">
        <v>43885</v>
      </c>
      <c r="M1435" s="5">
        <v>0</v>
      </c>
      <c r="N1435" s="6">
        <v>43859</v>
      </c>
      <c r="O1435" s="3" t="s">
        <v>1371</v>
      </c>
      <c r="P1435" s="3" t="s">
        <v>3256</v>
      </c>
      <c r="Q1435" s="6">
        <v>43866</v>
      </c>
      <c r="R1435" s="46"/>
      <c r="S1435" s="46" t="s">
        <v>1380</v>
      </c>
      <c r="T1435" s="50" t="s">
        <v>1832</v>
      </c>
      <c r="U1435" s="21" t="s">
        <v>1560</v>
      </c>
      <c r="V1435" s="260" t="s">
        <v>1551</v>
      </c>
      <c r="W1435" s="261">
        <v>43859.639374999999</v>
      </c>
      <c r="X1435" s="38" t="s">
        <v>1555</v>
      </c>
    </row>
    <row r="1436" spans="1:24" x14ac:dyDescent="0.3">
      <c r="A1436" s="2">
        <v>20135</v>
      </c>
      <c r="B1436" s="3" t="s">
        <v>343</v>
      </c>
      <c r="C1436" s="5" t="s">
        <v>3</v>
      </c>
      <c r="D1436" s="25">
        <v>69</v>
      </c>
      <c r="E1436" s="26">
        <v>1</v>
      </c>
      <c r="F1436" s="16">
        <v>12</v>
      </c>
      <c r="G1436" s="22">
        <v>84</v>
      </c>
      <c r="H1436" s="22">
        <v>1000</v>
      </c>
      <c r="I1436" s="6">
        <v>43762</v>
      </c>
      <c r="J1436" s="7">
        <v>60</v>
      </c>
      <c r="K1436" s="8">
        <v>2019</v>
      </c>
      <c r="L1436" s="6">
        <v>43885</v>
      </c>
      <c r="M1436" s="5">
        <v>-161</v>
      </c>
      <c r="N1436" s="6">
        <v>43859</v>
      </c>
      <c r="O1436" s="3" t="s">
        <v>1727</v>
      </c>
      <c r="P1436" s="3" t="s">
        <v>3256</v>
      </c>
      <c r="Q1436" s="6">
        <v>43866</v>
      </c>
      <c r="R1436" s="46"/>
      <c r="S1436" s="46" t="s">
        <v>1380</v>
      </c>
      <c r="T1436" s="50" t="s">
        <v>1832</v>
      </c>
      <c r="U1436" s="21" t="s">
        <v>1560</v>
      </c>
      <c r="V1436" s="260" t="s">
        <v>1551</v>
      </c>
      <c r="W1436" s="261">
        <v>43859.642060185186</v>
      </c>
      <c r="X1436" s="38" t="s">
        <v>1555</v>
      </c>
    </row>
    <row r="1437" spans="1:24" x14ac:dyDescent="0.3">
      <c r="A1437" s="2">
        <v>12685</v>
      </c>
      <c r="B1437" s="3" t="s">
        <v>833</v>
      </c>
      <c r="C1437" s="5" t="s">
        <v>14</v>
      </c>
      <c r="D1437" s="25">
        <v>72</v>
      </c>
      <c r="E1437" s="26">
        <v>10</v>
      </c>
      <c r="F1437" s="16">
        <v>12</v>
      </c>
      <c r="G1437" s="22">
        <v>1667</v>
      </c>
      <c r="H1437" s="22">
        <v>20000</v>
      </c>
      <c r="I1437" s="6">
        <v>43754</v>
      </c>
      <c r="J1437" s="7">
        <v>1</v>
      </c>
      <c r="K1437" s="8">
        <v>2019</v>
      </c>
      <c r="L1437" s="6">
        <v>43851</v>
      </c>
      <c r="M1437" s="5">
        <v>30000</v>
      </c>
      <c r="N1437" s="6">
        <v>43860</v>
      </c>
      <c r="O1437" s="3" t="s">
        <v>1315</v>
      </c>
      <c r="P1437" s="3" t="s">
        <v>3254</v>
      </c>
      <c r="Q1437" s="6">
        <v>43853</v>
      </c>
      <c r="R1437" s="46"/>
      <c r="S1437" s="46" t="s">
        <v>1380</v>
      </c>
      <c r="T1437" s="50" t="s">
        <v>1897</v>
      </c>
      <c r="U1437" s="21" t="s">
        <v>1560</v>
      </c>
      <c r="V1437" s="260" t="s">
        <v>1551</v>
      </c>
      <c r="W1437" s="261">
        <v>43852.407395833332</v>
      </c>
      <c r="X1437" s="38" t="s">
        <v>1555</v>
      </c>
    </row>
    <row r="1438" spans="1:24" x14ac:dyDescent="0.3">
      <c r="A1438" s="2">
        <v>127331</v>
      </c>
      <c r="B1438" s="3" t="s">
        <v>1375</v>
      </c>
      <c r="C1438" s="5" t="s">
        <v>14</v>
      </c>
      <c r="D1438" s="25">
        <v>72</v>
      </c>
      <c r="E1438" s="26">
        <v>8</v>
      </c>
      <c r="F1438" s="16">
        <v>12</v>
      </c>
      <c r="G1438" s="22">
        <v>234</v>
      </c>
      <c r="H1438" s="22">
        <v>2800</v>
      </c>
      <c r="I1438" s="6">
        <v>43754</v>
      </c>
      <c r="J1438" s="7">
        <v>1</v>
      </c>
      <c r="K1438" s="8">
        <v>2019</v>
      </c>
      <c r="L1438" s="6">
        <v>43832</v>
      </c>
      <c r="M1438" s="5">
        <v>5200</v>
      </c>
      <c r="N1438" s="6">
        <v>43860</v>
      </c>
      <c r="O1438" s="3" t="s">
        <v>1315</v>
      </c>
      <c r="P1438" s="3" t="s">
        <v>3254</v>
      </c>
      <c r="Q1438" s="6">
        <v>43853</v>
      </c>
      <c r="R1438" s="46"/>
      <c r="S1438" s="46" t="s">
        <v>1380</v>
      </c>
      <c r="T1438" s="50" t="s">
        <v>1897</v>
      </c>
      <c r="U1438" s="21" t="s">
        <v>1560</v>
      </c>
      <c r="V1438" s="260" t="s">
        <v>2063</v>
      </c>
      <c r="W1438" s="261">
        <v>43846.371921296297</v>
      </c>
      <c r="X1438" s="38" t="s">
        <v>1555</v>
      </c>
    </row>
    <row r="1439" spans="1:24" x14ac:dyDescent="0.3">
      <c r="A1439" s="2">
        <v>102922</v>
      </c>
      <c r="B1439" s="3" t="s">
        <v>1469</v>
      </c>
      <c r="C1439" s="5" t="s">
        <v>14</v>
      </c>
      <c r="D1439" s="25">
        <v>72</v>
      </c>
      <c r="E1439" s="26">
        <v>10</v>
      </c>
      <c r="F1439" s="16">
        <v>12</v>
      </c>
      <c r="G1439" s="22">
        <v>2917</v>
      </c>
      <c r="H1439" s="22">
        <v>35000</v>
      </c>
      <c r="I1439" s="6">
        <v>43754</v>
      </c>
      <c r="J1439" s="7">
        <v>1</v>
      </c>
      <c r="K1439" s="8">
        <v>2019</v>
      </c>
      <c r="L1439" s="6">
        <v>43832</v>
      </c>
      <c r="M1439" s="5">
        <v>0</v>
      </c>
      <c r="N1439" s="6">
        <v>43860</v>
      </c>
      <c r="O1439" s="3" t="s">
        <v>1315</v>
      </c>
      <c r="P1439" s="3" t="s">
        <v>3254</v>
      </c>
      <c r="Q1439" s="6">
        <v>43853</v>
      </c>
      <c r="R1439" s="46"/>
      <c r="S1439" s="46" t="s">
        <v>1380</v>
      </c>
      <c r="T1439" s="50" t="s">
        <v>1897</v>
      </c>
      <c r="U1439" s="21" t="s">
        <v>1560</v>
      </c>
      <c r="V1439" s="260" t="s">
        <v>2063</v>
      </c>
      <c r="W1439" s="261">
        <v>43846.371921296297</v>
      </c>
      <c r="X1439" s="38" t="s">
        <v>1555</v>
      </c>
    </row>
    <row r="1440" spans="1:24" x14ac:dyDescent="0.3">
      <c r="A1440" s="2">
        <v>13905</v>
      </c>
      <c r="B1440" s="3" t="s">
        <v>836</v>
      </c>
      <c r="C1440" s="5" t="s">
        <v>14</v>
      </c>
      <c r="D1440" s="25">
        <v>72</v>
      </c>
      <c r="E1440" s="26">
        <v>10</v>
      </c>
      <c r="F1440" s="16">
        <v>12</v>
      </c>
      <c r="G1440" s="22">
        <v>167</v>
      </c>
      <c r="H1440" s="22">
        <v>2000</v>
      </c>
      <c r="I1440" s="6">
        <v>43754</v>
      </c>
      <c r="J1440" s="7">
        <v>1</v>
      </c>
      <c r="K1440" s="8">
        <v>2019</v>
      </c>
      <c r="L1440" s="6">
        <v>43832</v>
      </c>
      <c r="M1440" s="5">
        <v>8200</v>
      </c>
      <c r="N1440" s="6">
        <v>43860</v>
      </c>
      <c r="O1440" s="3" t="s">
        <v>1315</v>
      </c>
      <c r="P1440" s="3" t="s">
        <v>3254</v>
      </c>
      <c r="Q1440" s="6">
        <v>43853</v>
      </c>
      <c r="R1440" s="46"/>
      <c r="S1440" s="46" t="s">
        <v>1380</v>
      </c>
      <c r="T1440" s="50" t="s">
        <v>1897</v>
      </c>
      <c r="U1440" s="21" t="s">
        <v>1560</v>
      </c>
      <c r="V1440" s="260" t="s">
        <v>2063</v>
      </c>
      <c r="W1440" s="261">
        <v>43846.371921296297</v>
      </c>
      <c r="X1440" s="38" t="s">
        <v>1555</v>
      </c>
    </row>
    <row r="1441" spans="1:24" x14ac:dyDescent="0.3">
      <c r="A1441" s="2">
        <v>91669</v>
      </c>
      <c r="B1441" s="3" t="s">
        <v>842</v>
      </c>
      <c r="C1441" s="5" t="s">
        <v>17</v>
      </c>
      <c r="D1441" s="25">
        <v>72</v>
      </c>
      <c r="E1441" s="26">
        <v>9</v>
      </c>
      <c r="F1441" s="16">
        <v>12</v>
      </c>
      <c r="G1441" s="22">
        <v>542</v>
      </c>
      <c r="H1441" s="22">
        <v>6500</v>
      </c>
      <c r="I1441" s="6">
        <v>43754</v>
      </c>
      <c r="J1441" s="7">
        <v>1</v>
      </c>
      <c r="K1441" s="8">
        <v>2019</v>
      </c>
      <c r="L1441" s="6">
        <v>43832</v>
      </c>
      <c r="M1441" s="5">
        <v>0</v>
      </c>
      <c r="N1441" s="6">
        <v>43860</v>
      </c>
      <c r="O1441" s="3" t="s">
        <v>1315</v>
      </c>
      <c r="P1441" s="3" t="s">
        <v>3254</v>
      </c>
      <c r="Q1441" s="6">
        <v>43853</v>
      </c>
      <c r="R1441" s="46"/>
      <c r="S1441" s="46" t="s">
        <v>1380</v>
      </c>
      <c r="T1441" s="50" t="s">
        <v>1897</v>
      </c>
      <c r="U1441" s="21" t="s">
        <v>1560</v>
      </c>
      <c r="V1441" s="260" t="s">
        <v>2063</v>
      </c>
      <c r="W1441" s="261">
        <v>43846.371921296297</v>
      </c>
      <c r="X1441" s="38" t="s">
        <v>1555</v>
      </c>
    </row>
    <row r="1442" spans="1:24" x14ac:dyDescent="0.3">
      <c r="A1442" s="2">
        <v>106128</v>
      </c>
      <c r="B1442" s="3" t="s">
        <v>448</v>
      </c>
      <c r="C1442" s="5" t="s">
        <v>3</v>
      </c>
      <c r="D1442" s="25">
        <v>50</v>
      </c>
      <c r="E1442" s="26">
        <v>2</v>
      </c>
      <c r="F1442" s="16">
        <v>12</v>
      </c>
      <c r="G1442" s="22">
        <v>13</v>
      </c>
      <c r="H1442" s="22">
        <v>150</v>
      </c>
      <c r="I1442" s="6">
        <v>43762</v>
      </c>
      <c r="J1442" s="7">
        <v>2</v>
      </c>
      <c r="K1442" s="8">
        <v>2019</v>
      </c>
      <c r="L1442" s="6">
        <v>43831</v>
      </c>
      <c r="M1442" s="5">
        <v>0</v>
      </c>
      <c r="N1442" s="6">
        <v>43861</v>
      </c>
      <c r="O1442" s="3" t="s">
        <v>1695</v>
      </c>
      <c r="P1442" s="3" t="s">
        <v>3319</v>
      </c>
      <c r="Q1442" s="6">
        <v>43860</v>
      </c>
      <c r="R1442" s="46"/>
      <c r="S1442" s="46" t="s">
        <v>1380</v>
      </c>
      <c r="T1442" s="50" t="s">
        <v>3321</v>
      </c>
      <c r="U1442" s="21" t="s">
        <v>1560</v>
      </c>
      <c r="V1442" s="260" t="s">
        <v>1551</v>
      </c>
      <c r="W1442" s="261">
        <v>43861.694016203706</v>
      </c>
      <c r="X1442" s="38" t="s">
        <v>1555</v>
      </c>
    </row>
    <row r="1443" spans="1:24" x14ac:dyDescent="0.3">
      <c r="A1443" s="2">
        <v>102820</v>
      </c>
      <c r="B1443" s="3" t="s">
        <v>444</v>
      </c>
      <c r="C1443" s="5" t="s">
        <v>3</v>
      </c>
      <c r="D1443" s="25">
        <v>55</v>
      </c>
      <c r="E1443" s="26">
        <v>26</v>
      </c>
      <c r="F1443" s="16">
        <v>12</v>
      </c>
      <c r="G1443" s="22">
        <v>0</v>
      </c>
      <c r="H1443" s="22">
        <v>0</v>
      </c>
      <c r="I1443" s="6">
        <v>43762</v>
      </c>
      <c r="J1443" s="7">
        <v>2</v>
      </c>
      <c r="K1443" s="8">
        <v>2019</v>
      </c>
      <c r="L1443" s="6">
        <v>43831</v>
      </c>
      <c r="M1443" s="5">
        <v>15</v>
      </c>
      <c r="N1443" s="6">
        <v>43861</v>
      </c>
      <c r="O1443" s="3" t="s">
        <v>1695</v>
      </c>
      <c r="P1443" s="3" t="s">
        <v>3319</v>
      </c>
      <c r="Q1443" s="6">
        <v>43860</v>
      </c>
      <c r="R1443" s="46"/>
      <c r="S1443" s="46" t="s">
        <v>1380</v>
      </c>
      <c r="T1443" s="50" t="s">
        <v>3321</v>
      </c>
      <c r="U1443" s="21" t="s">
        <v>1560</v>
      </c>
      <c r="V1443" s="260" t="s">
        <v>2063</v>
      </c>
      <c r="W1443" s="261">
        <v>43832.353125000001</v>
      </c>
      <c r="X1443" s="38" t="s">
        <v>1555</v>
      </c>
    </row>
    <row r="1444" spans="1:24" x14ac:dyDescent="0.3">
      <c r="A1444" s="2">
        <v>120477</v>
      </c>
      <c r="B1444" s="3" t="s">
        <v>456</v>
      </c>
      <c r="C1444" s="5" t="s">
        <v>3</v>
      </c>
      <c r="D1444" s="25">
        <v>55</v>
      </c>
      <c r="E1444" s="26">
        <v>63</v>
      </c>
      <c r="F1444" s="16">
        <v>12</v>
      </c>
      <c r="G1444" s="22">
        <v>0</v>
      </c>
      <c r="H1444" s="22">
        <v>0</v>
      </c>
      <c r="I1444" s="6">
        <v>43762</v>
      </c>
      <c r="J1444" s="7">
        <v>2</v>
      </c>
      <c r="K1444" s="8">
        <v>2019</v>
      </c>
      <c r="L1444" s="6">
        <v>43831</v>
      </c>
      <c r="M1444" s="5">
        <v>120</v>
      </c>
      <c r="N1444" s="6">
        <v>43861</v>
      </c>
      <c r="O1444" s="3" t="s">
        <v>1695</v>
      </c>
      <c r="P1444" s="3" t="s">
        <v>3319</v>
      </c>
      <c r="Q1444" s="6">
        <v>43860</v>
      </c>
      <c r="R1444" s="46"/>
      <c r="S1444" s="46" t="s">
        <v>1380</v>
      </c>
      <c r="T1444" s="50" t="s">
        <v>3321</v>
      </c>
      <c r="U1444" s="21" t="s">
        <v>1560</v>
      </c>
      <c r="V1444" s="260" t="s">
        <v>2063</v>
      </c>
      <c r="W1444" s="261">
        <v>43832.353125000001</v>
      </c>
      <c r="X1444" s="38" t="s">
        <v>1555</v>
      </c>
    </row>
    <row r="1445" spans="1:24" x14ac:dyDescent="0.3">
      <c r="A1445" s="2">
        <v>86118</v>
      </c>
      <c r="B1445" s="3" t="s">
        <v>429</v>
      </c>
      <c r="C1445" s="5" t="s">
        <v>3</v>
      </c>
      <c r="D1445" s="25">
        <v>55</v>
      </c>
      <c r="E1445" s="26">
        <v>55</v>
      </c>
      <c r="F1445" s="16">
        <v>12</v>
      </c>
      <c r="G1445" s="22">
        <v>9</v>
      </c>
      <c r="H1445" s="22">
        <v>100</v>
      </c>
      <c r="I1445" s="6">
        <v>43762</v>
      </c>
      <c r="J1445" s="7">
        <v>2</v>
      </c>
      <c r="K1445" s="8">
        <v>2019</v>
      </c>
      <c r="L1445" s="6">
        <v>43831</v>
      </c>
      <c r="M1445" s="5">
        <v>0</v>
      </c>
      <c r="N1445" s="6">
        <v>43861</v>
      </c>
      <c r="O1445" s="3" t="s">
        <v>1336</v>
      </c>
      <c r="P1445" s="3" t="s">
        <v>3319</v>
      </c>
      <c r="Q1445" s="6">
        <v>43860</v>
      </c>
      <c r="R1445" s="46"/>
      <c r="S1445" s="46" t="s">
        <v>1380</v>
      </c>
      <c r="T1445" s="50" t="s">
        <v>3321</v>
      </c>
      <c r="U1445" s="21" t="s">
        <v>1380</v>
      </c>
      <c r="V1445" s="260" t="s">
        <v>2063</v>
      </c>
      <c r="W1445" s="261">
        <v>43832.353125000001</v>
      </c>
      <c r="X1445" s="38" t="s">
        <v>1555</v>
      </c>
    </row>
    <row r="1446" spans="1:24" x14ac:dyDescent="0.3">
      <c r="A1446" s="2">
        <v>136898</v>
      </c>
      <c r="B1446" s="3" t="s">
        <v>3324</v>
      </c>
      <c r="C1446" s="5" t="s">
        <v>17</v>
      </c>
      <c r="D1446" s="25">
        <v>55</v>
      </c>
      <c r="E1446" s="26">
        <v>49</v>
      </c>
      <c r="F1446" s="16">
        <v>12</v>
      </c>
      <c r="G1446" s="22">
        <v>17</v>
      </c>
      <c r="H1446" s="22">
        <v>200</v>
      </c>
      <c r="I1446" s="6">
        <v>43762</v>
      </c>
      <c r="J1446" s="7"/>
      <c r="K1446" s="8"/>
      <c r="L1446" s="6"/>
      <c r="M1446" s="5">
        <v>0</v>
      </c>
      <c r="N1446" s="6">
        <v>43861</v>
      </c>
      <c r="O1446" s="3" t="s">
        <v>1532</v>
      </c>
      <c r="P1446" s="3" t="s">
        <v>3319</v>
      </c>
      <c r="Q1446" s="6">
        <v>43860</v>
      </c>
      <c r="R1446" s="46"/>
      <c r="S1446" s="46" t="s">
        <v>1380</v>
      </c>
      <c r="T1446" s="50" t="s">
        <v>3321</v>
      </c>
      <c r="U1446" s="21"/>
      <c r="V1446" s="260" t="s">
        <v>1551</v>
      </c>
      <c r="W1446" s="261">
        <v>43861.697824074072</v>
      </c>
      <c r="X1446" s="38" t="s">
        <v>1555</v>
      </c>
    </row>
    <row r="1447" spans="1:24" x14ac:dyDescent="0.3">
      <c r="A1447" s="2">
        <v>15167</v>
      </c>
      <c r="B1447" s="3" t="s">
        <v>421</v>
      </c>
      <c r="C1447" s="5" t="s">
        <v>3</v>
      </c>
      <c r="D1447" s="25">
        <v>55</v>
      </c>
      <c r="E1447" s="26">
        <v>49</v>
      </c>
      <c r="F1447" s="16">
        <v>12</v>
      </c>
      <c r="G1447" s="22">
        <v>84</v>
      </c>
      <c r="H1447" s="22">
        <v>1000</v>
      </c>
      <c r="I1447" s="6">
        <v>43762</v>
      </c>
      <c r="J1447" s="7">
        <v>2</v>
      </c>
      <c r="K1447" s="8">
        <v>2019</v>
      </c>
      <c r="L1447" s="6">
        <v>43831</v>
      </c>
      <c r="M1447" s="5">
        <v>560</v>
      </c>
      <c r="N1447" s="6">
        <v>43864</v>
      </c>
      <c r="O1447" s="3" t="s">
        <v>1695</v>
      </c>
      <c r="P1447" s="3" t="s">
        <v>3319</v>
      </c>
      <c r="Q1447" s="6">
        <v>43860</v>
      </c>
      <c r="R1447" s="46"/>
      <c r="S1447" s="46" t="s">
        <v>1380</v>
      </c>
      <c r="T1447" s="50" t="s">
        <v>3321</v>
      </c>
      <c r="U1447" s="21" t="s">
        <v>1560</v>
      </c>
      <c r="V1447" s="260" t="s">
        <v>2063</v>
      </c>
      <c r="W1447" s="261">
        <v>43832.353125000001</v>
      </c>
      <c r="X1447" s="38" t="s">
        <v>1555</v>
      </c>
    </row>
    <row r="1448" spans="1:24" x14ac:dyDescent="0.3">
      <c r="A1448" s="2">
        <v>115781</v>
      </c>
      <c r="B1448" s="3" t="s">
        <v>453</v>
      </c>
      <c r="C1448" s="5" t="s">
        <v>17</v>
      </c>
      <c r="D1448" s="25">
        <v>55</v>
      </c>
      <c r="E1448" s="26">
        <v>64</v>
      </c>
      <c r="F1448" s="16">
        <v>12</v>
      </c>
      <c r="G1448" s="22">
        <v>0</v>
      </c>
      <c r="H1448" s="22">
        <v>0</v>
      </c>
      <c r="I1448" s="6">
        <v>43762</v>
      </c>
      <c r="J1448" s="7">
        <v>2</v>
      </c>
      <c r="K1448" s="8">
        <v>2019</v>
      </c>
      <c r="L1448" s="6">
        <v>43831</v>
      </c>
      <c r="M1448" s="5">
        <v>0</v>
      </c>
      <c r="N1448" s="6">
        <v>43864</v>
      </c>
      <c r="O1448" s="3" t="s">
        <v>1695</v>
      </c>
      <c r="P1448" s="3" t="s">
        <v>3319</v>
      </c>
      <c r="Q1448" s="6">
        <v>43860</v>
      </c>
      <c r="R1448" s="46"/>
      <c r="S1448" s="46" t="s">
        <v>1380</v>
      </c>
      <c r="T1448" s="50" t="s">
        <v>3321</v>
      </c>
      <c r="U1448" s="21" t="s">
        <v>1560</v>
      </c>
      <c r="V1448" s="260" t="s">
        <v>1551</v>
      </c>
      <c r="W1448" s="261">
        <v>43808.682592592595</v>
      </c>
      <c r="X1448" s="38" t="s">
        <v>1555</v>
      </c>
    </row>
    <row r="1449" spans="1:24" x14ac:dyDescent="0.3">
      <c r="A1449" s="2">
        <v>115781</v>
      </c>
      <c r="B1449" s="3" t="s">
        <v>453</v>
      </c>
      <c r="C1449" s="5" t="s">
        <v>17</v>
      </c>
      <c r="D1449" s="25">
        <v>55</v>
      </c>
      <c r="E1449" s="26">
        <v>64</v>
      </c>
      <c r="F1449" s="16">
        <v>12</v>
      </c>
      <c r="G1449" s="22">
        <v>0</v>
      </c>
      <c r="H1449" s="22">
        <v>0</v>
      </c>
      <c r="I1449" s="6">
        <v>43762</v>
      </c>
      <c r="J1449" s="7">
        <v>2</v>
      </c>
      <c r="K1449" s="8">
        <v>2019</v>
      </c>
      <c r="L1449" s="6">
        <v>43831</v>
      </c>
      <c r="M1449" s="5">
        <v>0</v>
      </c>
      <c r="N1449" s="6">
        <v>43864</v>
      </c>
      <c r="O1449" s="3" t="s">
        <v>1695</v>
      </c>
      <c r="P1449" s="3" t="s">
        <v>3319</v>
      </c>
      <c r="Q1449" s="6">
        <v>43860</v>
      </c>
      <c r="R1449" s="46"/>
      <c r="S1449" s="46" t="s">
        <v>1380</v>
      </c>
      <c r="T1449" s="50" t="s">
        <v>3321</v>
      </c>
      <c r="U1449" s="21" t="s">
        <v>1560</v>
      </c>
      <c r="V1449" s="260" t="s">
        <v>1551</v>
      </c>
      <c r="W1449" s="261">
        <v>43808.682592592595</v>
      </c>
      <c r="X1449" s="38" t="s">
        <v>1555</v>
      </c>
    </row>
    <row r="1450" spans="1:24" x14ac:dyDescent="0.3">
      <c r="A1450" s="2">
        <v>108441</v>
      </c>
      <c r="B1450" s="3" t="s">
        <v>449</v>
      </c>
      <c r="C1450" s="5" t="s">
        <v>3</v>
      </c>
      <c r="D1450" s="25">
        <v>55</v>
      </c>
      <c r="E1450" s="26">
        <v>65</v>
      </c>
      <c r="F1450" s="16">
        <v>12</v>
      </c>
      <c r="G1450" s="22">
        <v>0</v>
      </c>
      <c r="H1450" s="22">
        <v>0</v>
      </c>
      <c r="I1450" s="6">
        <v>43762</v>
      </c>
      <c r="J1450" s="7">
        <v>2</v>
      </c>
      <c r="K1450" s="8">
        <v>2019</v>
      </c>
      <c r="L1450" s="6">
        <v>43831</v>
      </c>
      <c r="M1450" s="5">
        <v>80</v>
      </c>
      <c r="N1450" s="6">
        <v>43864</v>
      </c>
      <c r="O1450" s="3" t="s">
        <v>1695</v>
      </c>
      <c r="P1450" s="3" t="s">
        <v>3319</v>
      </c>
      <c r="Q1450" s="6">
        <v>43860</v>
      </c>
      <c r="R1450" s="46"/>
      <c r="S1450" s="46" t="s">
        <v>1380</v>
      </c>
      <c r="T1450" s="50" t="s">
        <v>3321</v>
      </c>
      <c r="U1450" s="21" t="s">
        <v>1560</v>
      </c>
      <c r="V1450" s="260" t="s">
        <v>2063</v>
      </c>
      <c r="W1450" s="261">
        <v>43769.65662037037</v>
      </c>
      <c r="X1450" s="38" t="s">
        <v>1555</v>
      </c>
    </row>
    <row r="1451" spans="1:24" x14ac:dyDescent="0.3">
      <c r="A1451" s="2">
        <v>10867</v>
      </c>
      <c r="B1451" s="3" t="s">
        <v>1179</v>
      </c>
      <c r="C1451" s="5" t="s">
        <v>5</v>
      </c>
      <c r="D1451" s="25">
        <v>71</v>
      </c>
      <c r="E1451" s="26">
        <v>20</v>
      </c>
      <c r="F1451" s="16">
        <v>12</v>
      </c>
      <c r="G1451" s="22">
        <v>3750</v>
      </c>
      <c r="H1451" s="22">
        <v>45000</v>
      </c>
      <c r="I1451" s="6">
        <v>43742</v>
      </c>
      <c r="J1451" s="7">
        <v>22</v>
      </c>
      <c r="K1451" s="8">
        <v>2019</v>
      </c>
      <c r="L1451" s="6">
        <v>43864</v>
      </c>
      <c r="M1451" s="5">
        <v>31000</v>
      </c>
      <c r="N1451" s="6">
        <v>43865</v>
      </c>
      <c r="O1451" s="3" t="s">
        <v>1871</v>
      </c>
      <c r="P1451" s="3" t="s">
        <v>1873</v>
      </c>
      <c r="Q1451" s="6">
        <v>43559</v>
      </c>
      <c r="R1451" s="46">
        <v>1</v>
      </c>
      <c r="S1451" s="46" t="s">
        <v>1380</v>
      </c>
      <c r="T1451" s="50" t="s">
        <v>1872</v>
      </c>
      <c r="U1451" s="21" t="s">
        <v>1560</v>
      </c>
      <c r="V1451" s="260" t="s">
        <v>1551</v>
      </c>
      <c r="W1451" s="261">
        <v>43865.319791666669</v>
      </c>
      <c r="X1451" s="38" t="s">
        <v>1555</v>
      </c>
    </row>
    <row r="1452" spans="1:24" x14ac:dyDescent="0.3">
      <c r="A1452" s="2">
        <v>17562</v>
      </c>
      <c r="B1452" s="3" t="s">
        <v>1445</v>
      </c>
      <c r="C1452" s="5" t="s">
        <v>3</v>
      </c>
      <c r="D1452" s="25">
        <v>83</v>
      </c>
      <c r="E1452" s="26">
        <v>8</v>
      </c>
      <c r="F1452" s="16">
        <v>12</v>
      </c>
      <c r="G1452" s="22">
        <v>17</v>
      </c>
      <c r="H1452" s="22">
        <v>200</v>
      </c>
      <c r="I1452" s="6">
        <v>43762</v>
      </c>
      <c r="J1452" s="7">
        <v>16</v>
      </c>
      <c r="K1452" s="8">
        <v>2019</v>
      </c>
      <c r="L1452" s="6">
        <v>43859</v>
      </c>
      <c r="M1452" s="5">
        <v>0</v>
      </c>
      <c r="N1452" s="6">
        <v>43865</v>
      </c>
      <c r="O1452" s="3" t="s">
        <v>1373</v>
      </c>
      <c r="P1452" s="3" t="s">
        <v>1721</v>
      </c>
      <c r="Q1452" s="6">
        <v>43500</v>
      </c>
      <c r="R1452" s="46"/>
      <c r="S1452" s="46" t="s">
        <v>1380</v>
      </c>
      <c r="T1452" s="50" t="s">
        <v>1720</v>
      </c>
      <c r="U1452" s="21" t="s">
        <v>1560</v>
      </c>
      <c r="V1452" s="260" t="s">
        <v>2063</v>
      </c>
      <c r="W1452" s="261">
        <v>43773.49114583333</v>
      </c>
      <c r="X1452" s="38" t="s">
        <v>1555</v>
      </c>
    </row>
    <row r="1453" spans="1:24" x14ac:dyDescent="0.3">
      <c r="A1453" s="2">
        <v>17562</v>
      </c>
      <c r="B1453" s="3" t="s">
        <v>1445</v>
      </c>
      <c r="C1453" s="5" t="s">
        <v>3</v>
      </c>
      <c r="D1453" s="25">
        <v>83</v>
      </c>
      <c r="E1453" s="26">
        <v>8</v>
      </c>
      <c r="F1453" s="16">
        <v>12</v>
      </c>
      <c r="G1453" s="22">
        <v>17</v>
      </c>
      <c r="H1453" s="22">
        <v>200</v>
      </c>
      <c r="I1453" s="6">
        <v>43762</v>
      </c>
      <c r="J1453" s="7">
        <v>16</v>
      </c>
      <c r="K1453" s="8">
        <v>2019</v>
      </c>
      <c r="L1453" s="6">
        <v>43859</v>
      </c>
      <c r="M1453" s="5">
        <v>0</v>
      </c>
      <c r="N1453" s="6">
        <v>43865</v>
      </c>
      <c r="O1453" s="3" t="s">
        <v>1373</v>
      </c>
      <c r="P1453" s="3" t="s">
        <v>3332</v>
      </c>
      <c r="Q1453" s="6">
        <v>43866</v>
      </c>
      <c r="R1453" s="46">
        <v>9</v>
      </c>
      <c r="S1453" s="46" t="s">
        <v>1380</v>
      </c>
      <c r="T1453" s="50" t="s">
        <v>3331</v>
      </c>
      <c r="U1453" s="21" t="s">
        <v>1560</v>
      </c>
      <c r="V1453" s="260" t="s">
        <v>1551</v>
      </c>
      <c r="W1453" s="261">
        <v>43865.578125</v>
      </c>
      <c r="X1453" s="38" t="s">
        <v>1555</v>
      </c>
    </row>
    <row r="1454" spans="1:24" x14ac:dyDescent="0.3">
      <c r="A1454" s="2">
        <v>40251</v>
      </c>
      <c r="B1454" s="3" t="s">
        <v>1057</v>
      </c>
      <c r="C1454" s="5" t="s">
        <v>3</v>
      </c>
      <c r="D1454" s="25">
        <v>83</v>
      </c>
      <c r="E1454" s="26">
        <v>4</v>
      </c>
      <c r="F1454" s="16">
        <v>12</v>
      </c>
      <c r="G1454" s="22">
        <v>50</v>
      </c>
      <c r="H1454" s="22">
        <v>600</v>
      </c>
      <c r="I1454" s="6">
        <v>43762</v>
      </c>
      <c r="J1454" s="7">
        <v>70</v>
      </c>
      <c r="K1454" s="8">
        <v>2019</v>
      </c>
      <c r="L1454" s="6">
        <v>43889</v>
      </c>
      <c r="M1454" s="5">
        <v>0</v>
      </c>
      <c r="N1454" s="6">
        <v>43865</v>
      </c>
      <c r="O1454" s="3" t="s">
        <v>1371</v>
      </c>
      <c r="P1454" s="3" t="s">
        <v>3330</v>
      </c>
      <c r="Q1454" s="6">
        <v>43875</v>
      </c>
      <c r="R1454" s="46">
        <v>17</v>
      </c>
      <c r="S1454" s="46" t="s">
        <v>1380</v>
      </c>
      <c r="T1454" s="50" t="s">
        <v>3329</v>
      </c>
      <c r="U1454" s="21" t="s">
        <v>1560</v>
      </c>
      <c r="V1454" s="260" t="s">
        <v>2063</v>
      </c>
      <c r="W1454" s="261">
        <v>43773.580092592594</v>
      </c>
      <c r="X1454" s="38" t="s">
        <v>1555</v>
      </c>
    </row>
    <row r="1455" spans="1:24" x14ac:dyDescent="0.3">
      <c r="A1455" s="2">
        <v>77380</v>
      </c>
      <c r="B1455" s="3" t="s">
        <v>850</v>
      </c>
      <c r="C1455" s="5" t="s">
        <v>17</v>
      </c>
      <c r="D1455" s="25"/>
      <c r="E1455" s="26"/>
      <c r="F1455" s="16">
        <v>12</v>
      </c>
      <c r="G1455" s="22">
        <v>25</v>
      </c>
      <c r="H1455" s="22">
        <v>300</v>
      </c>
      <c r="I1455" s="6">
        <v>43356</v>
      </c>
      <c r="J1455" s="7">
        <v>131</v>
      </c>
      <c r="K1455" s="8">
        <v>2019</v>
      </c>
      <c r="L1455" s="6">
        <v>43965</v>
      </c>
      <c r="M1455" s="5">
        <v>0</v>
      </c>
      <c r="N1455" s="6">
        <v>43866</v>
      </c>
      <c r="O1455" s="3" t="s">
        <v>1369</v>
      </c>
      <c r="P1455" s="3" t="s">
        <v>1527</v>
      </c>
      <c r="Q1455" s="6">
        <v>43635</v>
      </c>
      <c r="R1455" s="46"/>
      <c r="S1455" s="46" t="s">
        <v>1380</v>
      </c>
      <c r="T1455" s="50" t="s">
        <v>1949</v>
      </c>
      <c r="U1455" s="21" t="s">
        <v>1528</v>
      </c>
      <c r="V1455" s="260" t="s">
        <v>1551</v>
      </c>
      <c r="W1455" s="261">
        <v>43678.405844907407</v>
      </c>
      <c r="X1455" s="38" t="s">
        <v>1555</v>
      </c>
    </row>
    <row r="1456" spans="1:24" x14ac:dyDescent="0.3">
      <c r="A1456" s="2">
        <v>88718</v>
      </c>
      <c r="B1456" s="3" t="s">
        <v>115</v>
      </c>
      <c r="C1456" s="5" t="s">
        <v>3</v>
      </c>
      <c r="D1456" s="25">
        <v>55</v>
      </c>
      <c r="E1456" s="26">
        <v>26</v>
      </c>
      <c r="F1456" s="16">
        <v>12</v>
      </c>
      <c r="G1456" s="22">
        <v>17</v>
      </c>
      <c r="H1456" s="22">
        <v>200</v>
      </c>
      <c r="I1456" s="6">
        <v>43762</v>
      </c>
      <c r="J1456" s="7">
        <v>2</v>
      </c>
      <c r="K1456" s="8">
        <v>2019</v>
      </c>
      <c r="L1456" s="6">
        <v>43831</v>
      </c>
      <c r="M1456" s="5">
        <v>72</v>
      </c>
      <c r="N1456" s="6">
        <v>43867</v>
      </c>
      <c r="O1456" s="3" t="s">
        <v>1695</v>
      </c>
      <c r="P1456" s="3" t="s">
        <v>3319</v>
      </c>
      <c r="Q1456" s="6">
        <v>43860</v>
      </c>
      <c r="R1456" s="46"/>
      <c r="S1456" s="46" t="s">
        <v>1380</v>
      </c>
      <c r="T1456" s="50" t="s">
        <v>3321</v>
      </c>
      <c r="U1456" s="21" t="s">
        <v>1560</v>
      </c>
      <c r="V1456" s="260" t="s">
        <v>2063</v>
      </c>
      <c r="W1456" s="261">
        <v>43832.353125000001</v>
      </c>
      <c r="X1456" s="38" t="s">
        <v>1555</v>
      </c>
    </row>
    <row r="1457" spans="1:24" x14ac:dyDescent="0.3">
      <c r="A1457" s="2">
        <v>88719</v>
      </c>
      <c r="B1457" s="3" t="s">
        <v>116</v>
      </c>
      <c r="C1457" s="5" t="s">
        <v>3</v>
      </c>
      <c r="D1457" s="25">
        <v>55</v>
      </c>
      <c r="E1457" s="26">
        <v>26</v>
      </c>
      <c r="F1457" s="16">
        <v>12</v>
      </c>
      <c r="G1457" s="22">
        <v>9</v>
      </c>
      <c r="H1457" s="22">
        <v>100</v>
      </c>
      <c r="I1457" s="6">
        <v>43762</v>
      </c>
      <c r="J1457" s="7">
        <v>2</v>
      </c>
      <c r="K1457" s="8">
        <v>2019</v>
      </c>
      <c r="L1457" s="6">
        <v>43831</v>
      </c>
      <c r="M1457" s="5">
        <v>45</v>
      </c>
      <c r="N1457" s="6">
        <v>43867</v>
      </c>
      <c r="O1457" s="3" t="s">
        <v>1695</v>
      </c>
      <c r="P1457" s="3" t="s">
        <v>3319</v>
      </c>
      <c r="Q1457" s="6">
        <v>43860</v>
      </c>
      <c r="R1457" s="46"/>
      <c r="S1457" s="46" t="s">
        <v>1380</v>
      </c>
      <c r="T1457" s="50" t="s">
        <v>3321</v>
      </c>
      <c r="U1457" s="21" t="s">
        <v>1560</v>
      </c>
      <c r="V1457" s="260" t="s">
        <v>1551</v>
      </c>
      <c r="W1457" s="261">
        <v>43867.333657407406</v>
      </c>
      <c r="X1457" s="38" t="s">
        <v>1555</v>
      </c>
    </row>
    <row r="1458" spans="1:24" x14ac:dyDescent="0.3">
      <c r="A1458" s="2">
        <v>110888</v>
      </c>
      <c r="B1458" s="3" t="s">
        <v>451</v>
      </c>
      <c r="C1458" s="5" t="s">
        <v>3</v>
      </c>
      <c r="D1458" s="25">
        <v>55</v>
      </c>
      <c r="E1458" s="26">
        <v>26</v>
      </c>
      <c r="F1458" s="16">
        <v>12</v>
      </c>
      <c r="G1458" s="22">
        <v>0</v>
      </c>
      <c r="H1458" s="22">
        <v>0</v>
      </c>
      <c r="I1458" s="6">
        <v>43762</v>
      </c>
      <c r="J1458" s="7">
        <v>2</v>
      </c>
      <c r="K1458" s="8">
        <v>2019</v>
      </c>
      <c r="L1458" s="6">
        <v>43831</v>
      </c>
      <c r="M1458" s="5">
        <v>7</v>
      </c>
      <c r="N1458" s="6">
        <v>43867</v>
      </c>
      <c r="O1458" s="3" t="s">
        <v>1695</v>
      </c>
      <c r="P1458" s="3" t="s">
        <v>3319</v>
      </c>
      <c r="Q1458" s="6">
        <v>43860</v>
      </c>
      <c r="R1458" s="46"/>
      <c r="S1458" s="46" t="s">
        <v>1380</v>
      </c>
      <c r="T1458" s="50" t="s">
        <v>3321</v>
      </c>
      <c r="U1458" s="21" t="s">
        <v>1560</v>
      </c>
      <c r="V1458" s="260" t="s">
        <v>1551</v>
      </c>
      <c r="W1458" s="261">
        <v>43867.334074074075</v>
      </c>
      <c r="X1458" s="38" t="s">
        <v>1555</v>
      </c>
    </row>
    <row r="1459" spans="1:24" x14ac:dyDescent="0.3">
      <c r="A1459" s="2">
        <v>82732</v>
      </c>
      <c r="B1459" s="3" t="s">
        <v>427</v>
      </c>
      <c r="C1459" s="5" t="s">
        <v>3</v>
      </c>
      <c r="D1459" s="25">
        <v>55</v>
      </c>
      <c r="E1459" s="26">
        <v>54</v>
      </c>
      <c r="F1459" s="16">
        <v>12</v>
      </c>
      <c r="G1459" s="22">
        <v>42</v>
      </c>
      <c r="H1459" s="22">
        <v>500</v>
      </c>
      <c r="I1459" s="6">
        <v>43762</v>
      </c>
      <c r="J1459" s="7">
        <v>2</v>
      </c>
      <c r="K1459" s="8">
        <v>2019</v>
      </c>
      <c r="L1459" s="6">
        <v>43831</v>
      </c>
      <c r="M1459" s="5">
        <v>130</v>
      </c>
      <c r="N1459" s="6">
        <v>43867</v>
      </c>
      <c r="O1459" s="3" t="s">
        <v>1695</v>
      </c>
      <c r="P1459" s="3" t="s">
        <v>3319</v>
      </c>
      <c r="Q1459" s="6">
        <v>43860</v>
      </c>
      <c r="R1459" s="46"/>
      <c r="S1459" s="46" t="s">
        <v>1380</v>
      </c>
      <c r="T1459" s="50" t="s">
        <v>3321</v>
      </c>
      <c r="U1459" s="21" t="s">
        <v>1560</v>
      </c>
      <c r="V1459" s="260" t="s">
        <v>2063</v>
      </c>
      <c r="W1459" s="261">
        <v>43832.353125000001</v>
      </c>
      <c r="X1459" s="38" t="s">
        <v>1555</v>
      </c>
    </row>
    <row r="1460" spans="1:24" x14ac:dyDescent="0.3">
      <c r="A1460" s="2">
        <v>133812</v>
      </c>
      <c r="B1460" s="3" t="s">
        <v>458</v>
      </c>
      <c r="C1460" s="5" t="s">
        <v>17</v>
      </c>
      <c r="D1460" s="25">
        <v>55</v>
      </c>
      <c r="E1460" s="26">
        <v>55</v>
      </c>
      <c r="F1460" s="16">
        <v>12</v>
      </c>
      <c r="G1460" s="22">
        <v>25</v>
      </c>
      <c r="H1460" s="22">
        <v>300</v>
      </c>
      <c r="I1460" s="6">
        <v>43762</v>
      </c>
      <c r="J1460" s="7">
        <v>2</v>
      </c>
      <c r="K1460" s="8">
        <v>2019</v>
      </c>
      <c r="L1460" s="6">
        <v>43831</v>
      </c>
      <c r="M1460" s="5">
        <v>10</v>
      </c>
      <c r="N1460" s="6">
        <v>43867</v>
      </c>
      <c r="O1460" s="3" t="s">
        <v>1695</v>
      </c>
      <c r="P1460" s="3" t="s">
        <v>3319</v>
      </c>
      <c r="Q1460" s="6">
        <v>43860</v>
      </c>
      <c r="R1460" s="46"/>
      <c r="S1460" s="46" t="s">
        <v>1380</v>
      </c>
      <c r="T1460" s="50" t="s">
        <v>3321</v>
      </c>
      <c r="U1460" s="21" t="s">
        <v>1560</v>
      </c>
      <c r="V1460" s="260" t="s">
        <v>2063</v>
      </c>
      <c r="W1460" s="261">
        <v>43832.353125000001</v>
      </c>
      <c r="X1460" s="38" t="s">
        <v>1555</v>
      </c>
    </row>
    <row r="1461" spans="1:24" x14ac:dyDescent="0.3">
      <c r="A1461" s="2">
        <v>59069</v>
      </c>
      <c r="B1461" s="3" t="s">
        <v>215</v>
      </c>
      <c r="C1461" s="5" t="s">
        <v>3</v>
      </c>
      <c r="D1461" s="25">
        <v>61</v>
      </c>
      <c r="E1461" s="26">
        <v>8</v>
      </c>
      <c r="F1461" s="16">
        <v>12</v>
      </c>
      <c r="G1461" s="22">
        <v>0</v>
      </c>
      <c r="H1461" s="22">
        <v>0</v>
      </c>
      <c r="I1461" s="6">
        <v>43677</v>
      </c>
      <c r="J1461" s="7">
        <v>228</v>
      </c>
      <c r="K1461" s="8">
        <v>2018</v>
      </c>
      <c r="L1461" s="6">
        <v>43787</v>
      </c>
      <c r="M1461" s="5">
        <v>70</v>
      </c>
      <c r="N1461" s="6">
        <v>43868</v>
      </c>
      <c r="O1461" s="3" t="s">
        <v>1660</v>
      </c>
      <c r="P1461" s="3" t="s">
        <v>1662</v>
      </c>
      <c r="Q1461" s="6">
        <v>43437</v>
      </c>
      <c r="R1461" s="46"/>
      <c r="S1461" s="46" t="s">
        <v>1380</v>
      </c>
      <c r="T1461" s="50" t="s">
        <v>1661</v>
      </c>
      <c r="U1461" s="21" t="s">
        <v>1560</v>
      </c>
      <c r="V1461" s="260" t="s">
        <v>1551</v>
      </c>
      <c r="W1461" s="261">
        <v>43684.662638888891</v>
      </c>
      <c r="X1461" s="38" t="s">
        <v>1555</v>
      </c>
    </row>
    <row r="1462" spans="1:24" x14ac:dyDescent="0.3">
      <c r="A1462" s="2">
        <v>134246</v>
      </c>
      <c r="B1462" s="3" t="s">
        <v>2005</v>
      </c>
      <c r="C1462" s="5" t="s">
        <v>1420</v>
      </c>
      <c r="D1462" s="25">
        <v>51</v>
      </c>
      <c r="E1462" s="26">
        <v>2</v>
      </c>
      <c r="F1462" s="16">
        <v>12</v>
      </c>
      <c r="G1462" s="22">
        <v>292</v>
      </c>
      <c r="H1462" s="22">
        <v>3500</v>
      </c>
      <c r="I1462" s="6">
        <v>43752</v>
      </c>
      <c r="J1462" s="7">
        <v>6</v>
      </c>
      <c r="K1462" s="8">
        <v>2019</v>
      </c>
      <c r="L1462" s="6">
        <v>43837</v>
      </c>
      <c r="M1462" s="5">
        <v>-700</v>
      </c>
      <c r="N1462" s="6">
        <v>43868</v>
      </c>
      <c r="O1462" s="3" t="s">
        <v>4589</v>
      </c>
      <c r="P1462" s="3" t="s">
        <v>3341</v>
      </c>
      <c r="Q1462" s="6" t="s">
        <v>1380</v>
      </c>
      <c r="R1462" s="46"/>
      <c r="S1462" s="46" t="s">
        <v>1380</v>
      </c>
      <c r="T1462" s="50" t="s">
        <v>1380</v>
      </c>
      <c r="U1462" s="21" t="s">
        <v>1560</v>
      </c>
      <c r="V1462" s="260" t="s">
        <v>2063</v>
      </c>
      <c r="W1462" s="261">
        <v>43846.371921296297</v>
      </c>
      <c r="X1462" s="38" t="s">
        <v>1555</v>
      </c>
    </row>
    <row r="1463" spans="1:24" x14ac:dyDescent="0.3">
      <c r="A1463" s="2">
        <v>134246</v>
      </c>
      <c r="B1463" s="3" t="s">
        <v>2005</v>
      </c>
      <c r="C1463" s="5" t="s">
        <v>1420</v>
      </c>
      <c r="D1463" s="25">
        <v>51</v>
      </c>
      <c r="E1463" s="26">
        <v>2</v>
      </c>
      <c r="F1463" s="16">
        <v>12</v>
      </c>
      <c r="G1463" s="22">
        <v>292</v>
      </c>
      <c r="H1463" s="22">
        <v>3500</v>
      </c>
      <c r="I1463" s="6">
        <v>43752</v>
      </c>
      <c r="J1463" s="7">
        <v>6</v>
      </c>
      <c r="K1463" s="8">
        <v>2019</v>
      </c>
      <c r="L1463" s="6">
        <v>43837</v>
      </c>
      <c r="M1463" s="5">
        <v>-700</v>
      </c>
      <c r="N1463" s="6">
        <v>43868</v>
      </c>
      <c r="O1463" s="3" t="s">
        <v>4589</v>
      </c>
      <c r="P1463" s="3" t="s">
        <v>3341</v>
      </c>
      <c r="Q1463" s="6">
        <v>43867</v>
      </c>
      <c r="R1463" s="46"/>
      <c r="S1463" s="46" t="s">
        <v>1380</v>
      </c>
      <c r="T1463" s="50" t="s">
        <v>1536</v>
      </c>
      <c r="U1463" s="21" t="s">
        <v>1560</v>
      </c>
      <c r="V1463" s="260" t="s">
        <v>1551</v>
      </c>
      <c r="W1463" s="261">
        <v>43868.661782407406</v>
      </c>
      <c r="X1463" s="38" t="s">
        <v>1555</v>
      </c>
    </row>
    <row r="1464" spans="1:24" x14ac:dyDescent="0.3">
      <c r="A1464" s="2">
        <v>134246</v>
      </c>
      <c r="B1464" s="3" t="s">
        <v>2005</v>
      </c>
      <c r="C1464" s="5" t="s">
        <v>1420</v>
      </c>
      <c r="D1464" s="25">
        <v>51</v>
      </c>
      <c r="E1464" s="26">
        <v>2</v>
      </c>
      <c r="F1464" s="16">
        <v>12</v>
      </c>
      <c r="G1464" s="22">
        <v>292</v>
      </c>
      <c r="H1464" s="22">
        <v>3500</v>
      </c>
      <c r="I1464" s="6">
        <v>43752</v>
      </c>
      <c r="J1464" s="7">
        <v>6</v>
      </c>
      <c r="K1464" s="8">
        <v>2019</v>
      </c>
      <c r="L1464" s="6">
        <v>43837</v>
      </c>
      <c r="M1464" s="5">
        <v>-700</v>
      </c>
      <c r="N1464" s="6">
        <v>43868</v>
      </c>
      <c r="O1464" s="3" t="s">
        <v>4589</v>
      </c>
      <c r="P1464" s="3" t="s">
        <v>3341</v>
      </c>
      <c r="Q1464" s="6">
        <v>43867</v>
      </c>
      <c r="R1464" s="46"/>
      <c r="S1464" s="46" t="s">
        <v>1380</v>
      </c>
      <c r="T1464" s="50" t="s">
        <v>1536</v>
      </c>
      <c r="U1464" s="21" t="s">
        <v>1560</v>
      </c>
      <c r="V1464" s="260" t="s">
        <v>1551</v>
      </c>
      <c r="W1464" s="261">
        <v>43868.661782407406</v>
      </c>
      <c r="X1464" s="38" t="s">
        <v>1555</v>
      </c>
    </row>
    <row r="1465" spans="1:24" x14ac:dyDescent="0.3">
      <c r="A1465" s="2">
        <v>134246</v>
      </c>
      <c r="B1465" s="3" t="s">
        <v>2005</v>
      </c>
      <c r="C1465" s="5" t="s">
        <v>1420</v>
      </c>
      <c r="D1465" s="25">
        <v>51</v>
      </c>
      <c r="E1465" s="26">
        <v>2</v>
      </c>
      <c r="F1465" s="16">
        <v>12</v>
      </c>
      <c r="G1465" s="22">
        <v>292</v>
      </c>
      <c r="H1465" s="22">
        <v>3500</v>
      </c>
      <c r="I1465" s="6">
        <v>43752</v>
      </c>
      <c r="J1465" s="7">
        <v>6</v>
      </c>
      <c r="K1465" s="8">
        <v>2019</v>
      </c>
      <c r="L1465" s="6">
        <v>43837</v>
      </c>
      <c r="M1465" s="5">
        <v>-700</v>
      </c>
      <c r="N1465" s="6">
        <v>43868</v>
      </c>
      <c r="O1465" s="3" t="s">
        <v>4592</v>
      </c>
      <c r="P1465" s="3" t="s">
        <v>3341</v>
      </c>
      <c r="Q1465" s="6">
        <v>43867</v>
      </c>
      <c r="R1465" s="46"/>
      <c r="S1465" s="46" t="s">
        <v>1380</v>
      </c>
      <c r="T1465" s="50" t="s">
        <v>1536</v>
      </c>
      <c r="U1465" s="21" t="s">
        <v>1560</v>
      </c>
      <c r="V1465" s="260" t="s">
        <v>1551</v>
      </c>
      <c r="W1465" s="261">
        <v>43868.661782407406</v>
      </c>
      <c r="X1465" s="38" t="s">
        <v>1555</v>
      </c>
    </row>
    <row r="1466" spans="1:24" x14ac:dyDescent="0.3">
      <c r="A1466" s="2">
        <v>119810</v>
      </c>
      <c r="B1466" s="3" t="s">
        <v>1171</v>
      </c>
      <c r="C1466" s="5" t="s">
        <v>3</v>
      </c>
      <c r="D1466" s="25">
        <v>55</v>
      </c>
      <c r="E1466" s="26">
        <v>52</v>
      </c>
      <c r="F1466" s="16">
        <v>12</v>
      </c>
      <c r="G1466" s="22">
        <v>9</v>
      </c>
      <c r="H1466" s="22">
        <v>100</v>
      </c>
      <c r="I1466" s="6">
        <v>43762</v>
      </c>
      <c r="J1466" s="7">
        <v>2</v>
      </c>
      <c r="K1466" s="8">
        <v>2019</v>
      </c>
      <c r="L1466" s="6">
        <v>43831</v>
      </c>
      <c r="M1466" s="5">
        <v>0</v>
      </c>
      <c r="N1466" s="6">
        <v>43868</v>
      </c>
      <c r="O1466" s="3" t="s">
        <v>1695</v>
      </c>
      <c r="P1466" s="3" t="s">
        <v>3319</v>
      </c>
      <c r="Q1466" s="6">
        <v>43860</v>
      </c>
      <c r="R1466" s="46"/>
      <c r="S1466" s="46" t="s">
        <v>1380</v>
      </c>
      <c r="T1466" s="50" t="s">
        <v>3321</v>
      </c>
      <c r="U1466" s="21" t="s">
        <v>1560</v>
      </c>
      <c r="V1466" s="260" t="s">
        <v>2063</v>
      </c>
      <c r="W1466" s="261">
        <v>43832.353125000001</v>
      </c>
      <c r="X1466" s="38" t="s">
        <v>1555</v>
      </c>
    </row>
    <row r="1467" spans="1:24" x14ac:dyDescent="0.3">
      <c r="A1467" s="2">
        <v>119811</v>
      </c>
      <c r="B1467" s="3" t="s">
        <v>1167</v>
      </c>
      <c r="C1467" s="5" t="s">
        <v>3</v>
      </c>
      <c r="D1467" s="25">
        <v>55</v>
      </c>
      <c r="E1467" s="26">
        <v>52</v>
      </c>
      <c r="F1467" s="16">
        <v>12</v>
      </c>
      <c r="G1467" s="22">
        <v>50</v>
      </c>
      <c r="H1467" s="22">
        <v>600</v>
      </c>
      <c r="I1467" s="6">
        <v>43762</v>
      </c>
      <c r="J1467" s="7">
        <v>2</v>
      </c>
      <c r="K1467" s="8">
        <v>2019</v>
      </c>
      <c r="L1467" s="6">
        <v>43831</v>
      </c>
      <c r="M1467" s="5">
        <v>-90</v>
      </c>
      <c r="N1467" s="6">
        <v>43868</v>
      </c>
      <c r="O1467" s="3" t="s">
        <v>1695</v>
      </c>
      <c r="P1467" s="3" t="s">
        <v>3319</v>
      </c>
      <c r="Q1467" s="6">
        <v>43860</v>
      </c>
      <c r="R1467" s="46"/>
      <c r="S1467" s="46" t="s">
        <v>1380</v>
      </c>
      <c r="T1467" s="50" t="s">
        <v>3321</v>
      </c>
      <c r="U1467" s="21" t="s">
        <v>1560</v>
      </c>
      <c r="V1467" s="260" t="s">
        <v>2063</v>
      </c>
      <c r="W1467" s="261">
        <v>43832.353125000001</v>
      </c>
      <c r="X1467" s="38" t="s">
        <v>1555</v>
      </c>
    </row>
    <row r="1468" spans="1:24" x14ac:dyDescent="0.3">
      <c r="A1468" s="2">
        <v>30171</v>
      </c>
      <c r="B1468" s="3" t="s">
        <v>1478</v>
      </c>
      <c r="C1468" s="5" t="s">
        <v>15</v>
      </c>
      <c r="D1468" s="25">
        <v>76</v>
      </c>
      <c r="E1468" s="26">
        <v>9</v>
      </c>
      <c r="F1468" s="16">
        <v>12</v>
      </c>
      <c r="G1468" s="22">
        <v>3</v>
      </c>
      <c r="H1468" s="22">
        <v>30</v>
      </c>
      <c r="I1468" s="6">
        <v>43733</v>
      </c>
      <c r="J1468" s="7">
        <v>34</v>
      </c>
      <c r="K1468" s="8">
        <v>2018</v>
      </c>
      <c r="L1468" s="6">
        <v>43515</v>
      </c>
      <c r="M1468" s="5">
        <v>0</v>
      </c>
      <c r="N1468" s="6">
        <v>43868</v>
      </c>
      <c r="O1468" s="3" t="s">
        <v>1556</v>
      </c>
      <c r="P1468" s="3" t="s">
        <v>2358</v>
      </c>
      <c r="Q1468" s="6">
        <v>43864</v>
      </c>
      <c r="R1468" s="46">
        <v>3</v>
      </c>
      <c r="S1468" s="46" t="s">
        <v>1380</v>
      </c>
      <c r="T1468" s="50" t="s">
        <v>3334</v>
      </c>
      <c r="U1468" s="21" t="s">
        <v>1856</v>
      </c>
      <c r="V1468" s="260" t="s">
        <v>1551</v>
      </c>
      <c r="W1468" s="261">
        <v>43865.678541666668</v>
      </c>
      <c r="X1468" s="38" t="s">
        <v>1555</v>
      </c>
    </row>
    <row r="1469" spans="1:24" x14ac:dyDescent="0.3">
      <c r="A1469" s="2">
        <v>88726</v>
      </c>
      <c r="B1469" s="3" t="s">
        <v>117</v>
      </c>
      <c r="C1469" s="5" t="s">
        <v>3</v>
      </c>
      <c r="D1469" s="25">
        <v>55</v>
      </c>
      <c r="E1469" s="26">
        <v>26</v>
      </c>
      <c r="F1469" s="16">
        <v>12</v>
      </c>
      <c r="G1469" s="22">
        <v>14</v>
      </c>
      <c r="H1469" s="22">
        <v>160</v>
      </c>
      <c r="I1469" s="6">
        <v>43762</v>
      </c>
      <c r="J1469" s="7">
        <v>2</v>
      </c>
      <c r="K1469" s="8">
        <v>2019</v>
      </c>
      <c r="L1469" s="6">
        <v>43831</v>
      </c>
      <c r="M1469" s="5">
        <v>100</v>
      </c>
      <c r="N1469" s="6">
        <v>43873</v>
      </c>
      <c r="O1469" s="3" t="s">
        <v>1695</v>
      </c>
      <c r="P1469" s="3" t="s">
        <v>3319</v>
      </c>
      <c r="Q1469" s="6">
        <v>43860</v>
      </c>
      <c r="R1469" s="46"/>
      <c r="S1469" s="46" t="s">
        <v>1380</v>
      </c>
      <c r="T1469" s="50" t="s">
        <v>3321</v>
      </c>
      <c r="U1469" s="21" t="s">
        <v>1560</v>
      </c>
      <c r="V1469" s="260" t="s">
        <v>2063</v>
      </c>
      <c r="W1469" s="261">
        <v>43832.353125000001</v>
      </c>
      <c r="X1469" s="38" t="s">
        <v>1555</v>
      </c>
    </row>
    <row r="1470" spans="1:24" x14ac:dyDescent="0.3">
      <c r="A1470" s="2">
        <v>88727</v>
      </c>
      <c r="B1470" s="3" t="s">
        <v>118</v>
      </c>
      <c r="C1470" s="5" t="s">
        <v>3</v>
      </c>
      <c r="D1470" s="25">
        <v>55</v>
      </c>
      <c r="E1470" s="26">
        <v>26</v>
      </c>
      <c r="F1470" s="16">
        <v>12</v>
      </c>
      <c r="G1470" s="22">
        <v>17</v>
      </c>
      <c r="H1470" s="22">
        <v>200</v>
      </c>
      <c r="I1470" s="6">
        <v>43762</v>
      </c>
      <c r="J1470" s="7">
        <v>2</v>
      </c>
      <c r="K1470" s="8">
        <v>2019</v>
      </c>
      <c r="L1470" s="6">
        <v>43831</v>
      </c>
      <c r="M1470" s="5">
        <v>200</v>
      </c>
      <c r="N1470" s="6">
        <v>43873</v>
      </c>
      <c r="O1470" s="3" t="s">
        <v>1695</v>
      </c>
      <c r="P1470" s="3" t="s">
        <v>3319</v>
      </c>
      <c r="Q1470" s="6">
        <v>43860</v>
      </c>
      <c r="R1470" s="46"/>
      <c r="S1470" s="46" t="s">
        <v>1380</v>
      </c>
      <c r="T1470" s="50" t="s">
        <v>3321</v>
      </c>
      <c r="U1470" s="21" t="s">
        <v>1560</v>
      </c>
      <c r="V1470" s="260" t="s">
        <v>2063</v>
      </c>
      <c r="W1470" s="261">
        <v>43832.353125000001</v>
      </c>
      <c r="X1470" s="38" t="s">
        <v>1555</v>
      </c>
    </row>
    <row r="1471" spans="1:24" x14ac:dyDescent="0.3">
      <c r="A1471" s="2">
        <v>88728</v>
      </c>
      <c r="B1471" s="3" t="s">
        <v>430</v>
      </c>
      <c r="C1471" s="5" t="s">
        <v>3</v>
      </c>
      <c r="D1471" s="25">
        <v>55</v>
      </c>
      <c r="E1471" s="26">
        <v>26</v>
      </c>
      <c r="F1471" s="16">
        <v>12</v>
      </c>
      <c r="G1471" s="22">
        <v>13</v>
      </c>
      <c r="H1471" s="22">
        <v>150</v>
      </c>
      <c r="I1471" s="6">
        <v>43762</v>
      </c>
      <c r="J1471" s="7">
        <v>2</v>
      </c>
      <c r="K1471" s="8">
        <v>2019</v>
      </c>
      <c r="L1471" s="6">
        <v>43831</v>
      </c>
      <c r="M1471" s="5">
        <v>-242</v>
      </c>
      <c r="N1471" s="6">
        <v>43873</v>
      </c>
      <c r="O1471" s="3" t="s">
        <v>1695</v>
      </c>
      <c r="P1471" s="3" t="s">
        <v>3319</v>
      </c>
      <c r="Q1471" s="6">
        <v>43860</v>
      </c>
      <c r="R1471" s="46"/>
      <c r="S1471" s="46" t="s">
        <v>1380</v>
      </c>
      <c r="T1471" s="50" t="s">
        <v>3321</v>
      </c>
      <c r="U1471" s="21" t="s">
        <v>1560</v>
      </c>
      <c r="V1471" s="260" t="s">
        <v>2063</v>
      </c>
      <c r="W1471" s="261">
        <v>43832.353125000001</v>
      </c>
      <c r="X1471" s="38" t="s">
        <v>1555</v>
      </c>
    </row>
    <row r="1472" spans="1:24" x14ac:dyDescent="0.3">
      <c r="A1472" s="2">
        <v>88729</v>
      </c>
      <c r="B1472" s="3" t="s">
        <v>119</v>
      </c>
      <c r="C1472" s="5" t="s">
        <v>3</v>
      </c>
      <c r="D1472" s="25">
        <v>55</v>
      </c>
      <c r="E1472" s="26">
        <v>26</v>
      </c>
      <c r="F1472" s="16">
        <v>12</v>
      </c>
      <c r="G1472" s="22">
        <v>9</v>
      </c>
      <c r="H1472" s="22">
        <v>100</v>
      </c>
      <c r="I1472" s="6">
        <v>43762</v>
      </c>
      <c r="J1472" s="7">
        <v>2</v>
      </c>
      <c r="K1472" s="8">
        <v>2019</v>
      </c>
      <c r="L1472" s="6">
        <v>43831</v>
      </c>
      <c r="M1472" s="5">
        <v>92</v>
      </c>
      <c r="N1472" s="6">
        <v>43873</v>
      </c>
      <c r="O1472" s="3" t="s">
        <v>1695</v>
      </c>
      <c r="P1472" s="3" t="s">
        <v>3319</v>
      </c>
      <c r="Q1472" s="6">
        <v>43860</v>
      </c>
      <c r="R1472" s="46"/>
      <c r="S1472" s="46" t="s">
        <v>1380</v>
      </c>
      <c r="T1472" s="50" t="s">
        <v>3321</v>
      </c>
      <c r="U1472" s="21" t="s">
        <v>1560</v>
      </c>
      <c r="V1472" s="260" t="s">
        <v>2063</v>
      </c>
      <c r="W1472" s="261">
        <v>43832.353125000001</v>
      </c>
      <c r="X1472" s="38" t="s">
        <v>1555</v>
      </c>
    </row>
    <row r="1473" spans="1:24" x14ac:dyDescent="0.3">
      <c r="A1473" s="2">
        <v>88730</v>
      </c>
      <c r="B1473" s="3" t="s">
        <v>431</v>
      </c>
      <c r="C1473" s="5" t="s">
        <v>3</v>
      </c>
      <c r="D1473" s="25">
        <v>55</v>
      </c>
      <c r="E1473" s="26">
        <v>26</v>
      </c>
      <c r="F1473" s="16">
        <v>12</v>
      </c>
      <c r="G1473" s="22">
        <v>5</v>
      </c>
      <c r="H1473" s="22">
        <v>50</v>
      </c>
      <c r="I1473" s="6">
        <v>43762</v>
      </c>
      <c r="J1473" s="7">
        <v>2</v>
      </c>
      <c r="K1473" s="8">
        <v>2019</v>
      </c>
      <c r="L1473" s="6">
        <v>43831</v>
      </c>
      <c r="M1473" s="5">
        <v>0</v>
      </c>
      <c r="N1473" s="6">
        <v>43873</v>
      </c>
      <c r="O1473" s="3" t="s">
        <v>1695</v>
      </c>
      <c r="P1473" s="3" t="s">
        <v>3319</v>
      </c>
      <c r="Q1473" s="6">
        <v>43860</v>
      </c>
      <c r="R1473" s="46"/>
      <c r="S1473" s="46" t="s">
        <v>1380</v>
      </c>
      <c r="T1473" s="50" t="s">
        <v>3321</v>
      </c>
      <c r="U1473" s="21" t="s">
        <v>1560</v>
      </c>
      <c r="V1473" s="260" t="s">
        <v>2063</v>
      </c>
      <c r="W1473" s="261">
        <v>43832.353125000001</v>
      </c>
      <c r="X1473" s="38" t="s">
        <v>1555</v>
      </c>
    </row>
    <row r="1474" spans="1:24" x14ac:dyDescent="0.3">
      <c r="A1474" s="2">
        <v>88740</v>
      </c>
      <c r="B1474" s="3" t="s">
        <v>433</v>
      </c>
      <c r="C1474" s="5" t="s">
        <v>3</v>
      </c>
      <c r="D1474" s="25">
        <v>55</v>
      </c>
      <c r="E1474" s="26">
        <v>26</v>
      </c>
      <c r="F1474" s="16">
        <v>12</v>
      </c>
      <c r="G1474" s="22">
        <v>9</v>
      </c>
      <c r="H1474" s="22">
        <v>100</v>
      </c>
      <c r="I1474" s="6">
        <v>43762</v>
      </c>
      <c r="J1474" s="7">
        <v>2</v>
      </c>
      <c r="K1474" s="8">
        <v>2019</v>
      </c>
      <c r="L1474" s="6">
        <v>43831</v>
      </c>
      <c r="M1474" s="5">
        <v>0</v>
      </c>
      <c r="N1474" s="6">
        <v>43873</v>
      </c>
      <c r="O1474" s="3" t="s">
        <v>1695</v>
      </c>
      <c r="P1474" s="3" t="s">
        <v>3319</v>
      </c>
      <c r="Q1474" s="6">
        <v>43860</v>
      </c>
      <c r="R1474" s="46"/>
      <c r="S1474" s="46" t="s">
        <v>1380</v>
      </c>
      <c r="T1474" s="50" t="s">
        <v>3321</v>
      </c>
      <c r="U1474" s="21" t="s">
        <v>1560</v>
      </c>
      <c r="V1474" s="260" t="s">
        <v>2063</v>
      </c>
      <c r="W1474" s="261">
        <v>43832.353125000001</v>
      </c>
      <c r="X1474" s="38" t="s">
        <v>1555</v>
      </c>
    </row>
    <row r="1475" spans="1:24" x14ac:dyDescent="0.3">
      <c r="A1475" s="2">
        <v>88746</v>
      </c>
      <c r="B1475" s="3" t="s">
        <v>120</v>
      </c>
      <c r="C1475" s="5" t="s">
        <v>3</v>
      </c>
      <c r="D1475" s="25">
        <v>55</v>
      </c>
      <c r="E1475" s="26">
        <v>26</v>
      </c>
      <c r="F1475" s="16">
        <v>12</v>
      </c>
      <c r="G1475" s="22">
        <v>3</v>
      </c>
      <c r="H1475" s="22">
        <v>30</v>
      </c>
      <c r="I1475" s="6">
        <v>43762</v>
      </c>
      <c r="J1475" s="7">
        <v>2</v>
      </c>
      <c r="K1475" s="8">
        <v>2019</v>
      </c>
      <c r="L1475" s="6">
        <v>43831</v>
      </c>
      <c r="M1475" s="5">
        <v>0</v>
      </c>
      <c r="N1475" s="6">
        <v>43873</v>
      </c>
      <c r="O1475" s="3" t="s">
        <v>1695</v>
      </c>
      <c r="P1475" s="3" t="s">
        <v>3319</v>
      </c>
      <c r="Q1475" s="6">
        <v>43860</v>
      </c>
      <c r="R1475" s="46"/>
      <c r="S1475" s="46" t="s">
        <v>1380</v>
      </c>
      <c r="T1475" s="50" t="s">
        <v>3321</v>
      </c>
      <c r="U1475" s="21" t="s">
        <v>1560</v>
      </c>
      <c r="V1475" s="260" t="s">
        <v>2063</v>
      </c>
      <c r="W1475" s="261">
        <v>43832.353125000001</v>
      </c>
      <c r="X1475" s="38" t="s">
        <v>1555</v>
      </c>
    </row>
    <row r="1476" spans="1:24" x14ac:dyDescent="0.3">
      <c r="A1476" s="2">
        <v>88747</v>
      </c>
      <c r="B1476" s="3" t="s">
        <v>121</v>
      </c>
      <c r="C1476" s="5" t="s">
        <v>3</v>
      </c>
      <c r="D1476" s="25">
        <v>55</v>
      </c>
      <c r="E1476" s="26">
        <v>26</v>
      </c>
      <c r="F1476" s="16">
        <v>12</v>
      </c>
      <c r="G1476" s="22">
        <v>2</v>
      </c>
      <c r="H1476" s="22">
        <v>15</v>
      </c>
      <c r="I1476" s="6">
        <v>43762</v>
      </c>
      <c r="J1476" s="7">
        <v>2</v>
      </c>
      <c r="K1476" s="8">
        <v>2019</v>
      </c>
      <c r="L1476" s="6">
        <v>43831</v>
      </c>
      <c r="M1476" s="5">
        <v>7</v>
      </c>
      <c r="N1476" s="6">
        <v>43873</v>
      </c>
      <c r="O1476" s="3" t="s">
        <v>1695</v>
      </c>
      <c r="P1476" s="3" t="s">
        <v>3319</v>
      </c>
      <c r="Q1476" s="6">
        <v>43860</v>
      </c>
      <c r="R1476" s="46"/>
      <c r="S1476" s="46" t="s">
        <v>1380</v>
      </c>
      <c r="T1476" s="50" t="s">
        <v>3321</v>
      </c>
      <c r="U1476" s="21" t="s">
        <v>1560</v>
      </c>
      <c r="V1476" s="260" t="s">
        <v>2063</v>
      </c>
      <c r="W1476" s="261">
        <v>43832.353125000001</v>
      </c>
      <c r="X1476" s="38" t="s">
        <v>1555</v>
      </c>
    </row>
    <row r="1477" spans="1:24" x14ac:dyDescent="0.3">
      <c r="A1477" s="2">
        <v>88732</v>
      </c>
      <c r="B1477" s="3" t="s">
        <v>432</v>
      </c>
      <c r="C1477" s="5" t="s">
        <v>3</v>
      </c>
      <c r="D1477" s="25">
        <v>55</v>
      </c>
      <c r="E1477" s="26">
        <v>26</v>
      </c>
      <c r="F1477" s="16">
        <v>12</v>
      </c>
      <c r="G1477" s="22">
        <v>11</v>
      </c>
      <c r="H1477" s="22">
        <v>130</v>
      </c>
      <c r="I1477" s="6">
        <v>43762</v>
      </c>
      <c r="J1477" s="7">
        <v>2</v>
      </c>
      <c r="K1477" s="8">
        <v>2019</v>
      </c>
      <c r="L1477" s="6">
        <v>43831</v>
      </c>
      <c r="M1477" s="5">
        <v>40</v>
      </c>
      <c r="N1477" s="6">
        <v>43873</v>
      </c>
      <c r="O1477" s="3" t="s">
        <v>1695</v>
      </c>
      <c r="P1477" s="3" t="s">
        <v>3319</v>
      </c>
      <c r="Q1477" s="6">
        <v>43860</v>
      </c>
      <c r="R1477" s="46"/>
      <c r="S1477" s="46" t="s">
        <v>1380</v>
      </c>
      <c r="T1477" s="50" t="s">
        <v>3321</v>
      </c>
      <c r="U1477" s="21" t="s">
        <v>1560</v>
      </c>
      <c r="V1477" s="260" t="s">
        <v>2063</v>
      </c>
      <c r="W1477" s="261">
        <v>43832.353125000001</v>
      </c>
      <c r="X1477" s="38" t="s">
        <v>1555</v>
      </c>
    </row>
    <row r="1478" spans="1:24" x14ac:dyDescent="0.3">
      <c r="A1478" s="2">
        <v>88733</v>
      </c>
      <c r="B1478" s="3" t="s">
        <v>122</v>
      </c>
      <c r="C1478" s="5" t="s">
        <v>3</v>
      </c>
      <c r="D1478" s="25">
        <v>55</v>
      </c>
      <c r="E1478" s="26">
        <v>26</v>
      </c>
      <c r="F1478" s="16">
        <v>12</v>
      </c>
      <c r="G1478" s="22">
        <v>6</v>
      </c>
      <c r="H1478" s="22">
        <v>70</v>
      </c>
      <c r="I1478" s="6">
        <v>43762</v>
      </c>
      <c r="J1478" s="7">
        <v>2</v>
      </c>
      <c r="K1478" s="8">
        <v>2019</v>
      </c>
      <c r="L1478" s="6">
        <v>43831</v>
      </c>
      <c r="M1478" s="5">
        <v>15</v>
      </c>
      <c r="N1478" s="6">
        <v>43873</v>
      </c>
      <c r="O1478" s="3" t="s">
        <v>1695</v>
      </c>
      <c r="P1478" s="3" t="s">
        <v>3319</v>
      </c>
      <c r="Q1478" s="6">
        <v>43860</v>
      </c>
      <c r="R1478" s="46"/>
      <c r="S1478" s="46" t="s">
        <v>1380</v>
      </c>
      <c r="T1478" s="50" t="s">
        <v>3321</v>
      </c>
      <c r="U1478" s="21" t="s">
        <v>1560</v>
      </c>
      <c r="V1478" s="260" t="s">
        <v>2063</v>
      </c>
      <c r="W1478" s="261">
        <v>43832.353125000001</v>
      </c>
      <c r="X1478" s="38" t="s">
        <v>1555</v>
      </c>
    </row>
    <row r="1479" spans="1:24" x14ac:dyDescent="0.3">
      <c r="A1479" s="2">
        <v>88734</v>
      </c>
      <c r="B1479" s="3" t="s">
        <v>123</v>
      </c>
      <c r="C1479" s="5" t="s">
        <v>3</v>
      </c>
      <c r="D1479" s="25">
        <v>55</v>
      </c>
      <c r="E1479" s="26">
        <v>26</v>
      </c>
      <c r="F1479" s="16">
        <v>12</v>
      </c>
      <c r="G1479" s="22">
        <v>9</v>
      </c>
      <c r="H1479" s="22">
        <v>100</v>
      </c>
      <c r="I1479" s="6">
        <v>43762</v>
      </c>
      <c r="J1479" s="7">
        <v>2</v>
      </c>
      <c r="K1479" s="8">
        <v>2019</v>
      </c>
      <c r="L1479" s="6">
        <v>43831</v>
      </c>
      <c r="M1479" s="5">
        <v>20</v>
      </c>
      <c r="N1479" s="6">
        <v>43873</v>
      </c>
      <c r="O1479" s="3" t="s">
        <v>1695</v>
      </c>
      <c r="P1479" s="3" t="s">
        <v>3319</v>
      </c>
      <c r="Q1479" s="6">
        <v>43860</v>
      </c>
      <c r="R1479" s="46"/>
      <c r="S1479" s="46" t="s">
        <v>1380</v>
      </c>
      <c r="T1479" s="50" t="s">
        <v>3321</v>
      </c>
      <c r="U1479" s="21" t="s">
        <v>1560</v>
      </c>
      <c r="V1479" s="260" t="s">
        <v>2063</v>
      </c>
      <c r="W1479" s="261">
        <v>43832.353125000001</v>
      </c>
      <c r="X1479" s="38" t="s">
        <v>1555</v>
      </c>
    </row>
    <row r="1480" spans="1:24" x14ac:dyDescent="0.3">
      <c r="A1480" s="2">
        <v>88734</v>
      </c>
      <c r="B1480" s="3" t="s">
        <v>123</v>
      </c>
      <c r="C1480" s="5" t="s">
        <v>3</v>
      </c>
      <c r="D1480" s="25">
        <v>55</v>
      </c>
      <c r="E1480" s="26">
        <v>26</v>
      </c>
      <c r="F1480" s="16">
        <v>12</v>
      </c>
      <c r="G1480" s="22">
        <v>9</v>
      </c>
      <c r="H1480" s="22">
        <v>100</v>
      </c>
      <c r="I1480" s="6">
        <v>43762</v>
      </c>
      <c r="J1480" s="7">
        <v>17</v>
      </c>
      <c r="K1480" s="8">
        <v>2020</v>
      </c>
      <c r="L1480" s="6">
        <v>44225</v>
      </c>
      <c r="M1480" s="5">
        <v>100</v>
      </c>
      <c r="N1480" s="6">
        <v>43873</v>
      </c>
      <c r="O1480" s="3" t="s">
        <v>3320</v>
      </c>
      <c r="P1480" s="3" t="s">
        <v>3319</v>
      </c>
      <c r="Q1480" s="6">
        <v>43860</v>
      </c>
      <c r="R1480" s="46"/>
      <c r="S1480" s="46" t="s">
        <v>1380</v>
      </c>
      <c r="T1480" s="50" t="s">
        <v>3321</v>
      </c>
      <c r="U1480" s="21" t="s">
        <v>1560</v>
      </c>
      <c r="V1480" s="260" t="s">
        <v>1551</v>
      </c>
      <c r="W1480" s="261">
        <v>43873.352766203701</v>
      </c>
      <c r="X1480" s="38" t="s">
        <v>1555</v>
      </c>
    </row>
    <row r="1481" spans="1:24" x14ac:dyDescent="0.3">
      <c r="A1481" s="2">
        <v>88734</v>
      </c>
      <c r="B1481" s="3" t="s">
        <v>123</v>
      </c>
      <c r="C1481" s="5" t="s">
        <v>3</v>
      </c>
      <c r="D1481" s="25">
        <v>55</v>
      </c>
      <c r="E1481" s="26">
        <v>26</v>
      </c>
      <c r="F1481" s="16">
        <v>12</v>
      </c>
      <c r="G1481" s="22">
        <v>9</v>
      </c>
      <c r="H1481" s="22">
        <v>100</v>
      </c>
      <c r="I1481" s="6">
        <v>43762</v>
      </c>
      <c r="J1481" s="7">
        <v>17</v>
      </c>
      <c r="K1481" s="8">
        <v>2020</v>
      </c>
      <c r="L1481" s="6">
        <v>44225</v>
      </c>
      <c r="M1481" s="5">
        <v>100</v>
      </c>
      <c r="N1481" s="6">
        <v>43873</v>
      </c>
      <c r="O1481" s="3" t="s">
        <v>3320</v>
      </c>
      <c r="P1481" s="3" t="s">
        <v>3319</v>
      </c>
      <c r="Q1481" s="6">
        <v>43860</v>
      </c>
      <c r="R1481" s="46"/>
      <c r="S1481" s="46" t="s">
        <v>1380</v>
      </c>
      <c r="T1481" s="50" t="s">
        <v>3321</v>
      </c>
      <c r="U1481" s="21" t="s">
        <v>1560</v>
      </c>
      <c r="V1481" s="260" t="s">
        <v>1551</v>
      </c>
      <c r="W1481" s="261">
        <v>43873.352766203701</v>
      </c>
      <c r="X1481" s="38" t="s">
        <v>1555</v>
      </c>
    </row>
    <row r="1482" spans="1:24" x14ac:dyDescent="0.3">
      <c r="A1482" s="2">
        <v>88734</v>
      </c>
      <c r="B1482" s="3" t="s">
        <v>123</v>
      </c>
      <c r="C1482" s="5" t="s">
        <v>3</v>
      </c>
      <c r="D1482" s="25">
        <v>55</v>
      </c>
      <c r="E1482" s="26">
        <v>26</v>
      </c>
      <c r="F1482" s="16">
        <v>12</v>
      </c>
      <c r="G1482" s="22">
        <v>9</v>
      </c>
      <c r="H1482" s="22">
        <v>100</v>
      </c>
      <c r="I1482" s="6">
        <v>43762</v>
      </c>
      <c r="J1482" s="7">
        <v>17</v>
      </c>
      <c r="K1482" s="8">
        <v>2020</v>
      </c>
      <c r="L1482" s="6">
        <v>44225</v>
      </c>
      <c r="M1482" s="5">
        <v>100</v>
      </c>
      <c r="N1482" s="6">
        <v>43873</v>
      </c>
      <c r="O1482" s="3" t="s">
        <v>3320</v>
      </c>
      <c r="P1482" s="3" t="s">
        <v>3319</v>
      </c>
      <c r="Q1482" s="6">
        <v>43860</v>
      </c>
      <c r="R1482" s="46"/>
      <c r="S1482" s="46" t="s">
        <v>1380</v>
      </c>
      <c r="T1482" s="50" t="s">
        <v>3321</v>
      </c>
      <c r="U1482" s="21" t="s">
        <v>1560</v>
      </c>
      <c r="V1482" s="260" t="s">
        <v>1551</v>
      </c>
      <c r="W1482" s="261">
        <v>43873.352766203701</v>
      </c>
      <c r="X1482" s="38" t="s">
        <v>1555</v>
      </c>
    </row>
    <row r="1483" spans="1:24" x14ac:dyDescent="0.3">
      <c r="A1483" s="2">
        <v>88735</v>
      </c>
      <c r="B1483" s="3" t="s">
        <v>124</v>
      </c>
      <c r="C1483" s="5" t="s">
        <v>3</v>
      </c>
      <c r="D1483" s="25">
        <v>55</v>
      </c>
      <c r="E1483" s="26">
        <v>26</v>
      </c>
      <c r="F1483" s="16">
        <v>12</v>
      </c>
      <c r="G1483" s="22">
        <v>9</v>
      </c>
      <c r="H1483" s="22">
        <v>100</v>
      </c>
      <c r="I1483" s="6">
        <v>43762</v>
      </c>
      <c r="J1483" s="7">
        <v>2</v>
      </c>
      <c r="K1483" s="8">
        <v>2019</v>
      </c>
      <c r="L1483" s="6">
        <v>43831</v>
      </c>
      <c r="M1483" s="5">
        <v>50</v>
      </c>
      <c r="N1483" s="6">
        <v>43873</v>
      </c>
      <c r="O1483" s="3" t="s">
        <v>1695</v>
      </c>
      <c r="P1483" s="3" t="s">
        <v>3319</v>
      </c>
      <c r="Q1483" s="6">
        <v>43860</v>
      </c>
      <c r="R1483" s="46"/>
      <c r="S1483" s="46" t="s">
        <v>1380</v>
      </c>
      <c r="T1483" s="50" t="s">
        <v>3321</v>
      </c>
      <c r="U1483" s="21" t="s">
        <v>1560</v>
      </c>
      <c r="V1483" s="260" t="s">
        <v>2063</v>
      </c>
      <c r="W1483" s="261">
        <v>43832.353125000001</v>
      </c>
      <c r="X1483" s="38" t="s">
        <v>1555</v>
      </c>
    </row>
    <row r="1484" spans="1:24" x14ac:dyDescent="0.3">
      <c r="A1484" s="2">
        <v>88744</v>
      </c>
      <c r="B1484" s="3" t="s">
        <v>125</v>
      </c>
      <c r="C1484" s="5" t="s">
        <v>3</v>
      </c>
      <c r="D1484" s="25">
        <v>55</v>
      </c>
      <c r="E1484" s="26">
        <v>26</v>
      </c>
      <c r="F1484" s="16">
        <v>12</v>
      </c>
      <c r="G1484" s="22">
        <v>3</v>
      </c>
      <c r="H1484" s="22">
        <v>30</v>
      </c>
      <c r="I1484" s="6">
        <v>43762</v>
      </c>
      <c r="J1484" s="7">
        <v>2</v>
      </c>
      <c r="K1484" s="8">
        <v>2019</v>
      </c>
      <c r="L1484" s="6">
        <v>43831</v>
      </c>
      <c r="M1484" s="5">
        <v>25</v>
      </c>
      <c r="N1484" s="6">
        <v>43873</v>
      </c>
      <c r="O1484" s="3" t="s">
        <v>1695</v>
      </c>
      <c r="P1484" s="3" t="s">
        <v>3319</v>
      </c>
      <c r="Q1484" s="6">
        <v>43860</v>
      </c>
      <c r="R1484" s="46"/>
      <c r="S1484" s="46" t="s">
        <v>1380</v>
      </c>
      <c r="T1484" s="50" t="s">
        <v>3321</v>
      </c>
      <c r="U1484" s="21" t="s">
        <v>1560</v>
      </c>
      <c r="V1484" s="260" t="s">
        <v>2063</v>
      </c>
      <c r="W1484" s="261">
        <v>43832.353125000001</v>
      </c>
      <c r="X1484" s="38" t="s">
        <v>1555</v>
      </c>
    </row>
    <row r="1485" spans="1:24" x14ac:dyDescent="0.3">
      <c r="A1485" s="2">
        <v>88745</v>
      </c>
      <c r="B1485" s="3" t="s">
        <v>436</v>
      </c>
      <c r="C1485" s="5" t="s">
        <v>3</v>
      </c>
      <c r="D1485" s="25">
        <v>55</v>
      </c>
      <c r="E1485" s="26">
        <v>26</v>
      </c>
      <c r="F1485" s="16">
        <v>12</v>
      </c>
      <c r="G1485" s="22">
        <v>5</v>
      </c>
      <c r="H1485" s="22">
        <v>50</v>
      </c>
      <c r="I1485" s="6">
        <v>43762</v>
      </c>
      <c r="J1485" s="7">
        <v>2</v>
      </c>
      <c r="K1485" s="8">
        <v>2019</v>
      </c>
      <c r="L1485" s="6">
        <v>43831</v>
      </c>
      <c r="M1485" s="5">
        <v>-13</v>
      </c>
      <c r="N1485" s="6">
        <v>43873</v>
      </c>
      <c r="O1485" s="3" t="s">
        <v>1695</v>
      </c>
      <c r="P1485" s="3" t="s">
        <v>3319</v>
      </c>
      <c r="Q1485" s="6">
        <v>43860</v>
      </c>
      <c r="R1485" s="46"/>
      <c r="S1485" s="46" t="s">
        <v>1380</v>
      </c>
      <c r="T1485" s="50" t="s">
        <v>3321</v>
      </c>
      <c r="U1485" s="21" t="s">
        <v>1560</v>
      </c>
      <c r="V1485" s="260" t="s">
        <v>2063</v>
      </c>
      <c r="W1485" s="261">
        <v>43832.353125000001</v>
      </c>
      <c r="X1485" s="38" t="s">
        <v>1555</v>
      </c>
    </row>
    <row r="1486" spans="1:24" x14ac:dyDescent="0.3">
      <c r="A1486" s="2">
        <v>110771</v>
      </c>
      <c r="B1486" s="3" t="s">
        <v>450</v>
      </c>
      <c r="C1486" s="5" t="s">
        <v>3</v>
      </c>
      <c r="D1486" s="25">
        <v>55</v>
      </c>
      <c r="E1486" s="26">
        <v>26</v>
      </c>
      <c r="F1486" s="16">
        <v>12</v>
      </c>
      <c r="G1486" s="22">
        <v>9</v>
      </c>
      <c r="H1486" s="22">
        <v>100</v>
      </c>
      <c r="I1486" s="6">
        <v>43762</v>
      </c>
      <c r="J1486" s="7">
        <v>2</v>
      </c>
      <c r="K1486" s="8">
        <v>2019</v>
      </c>
      <c r="L1486" s="6">
        <v>43831</v>
      </c>
      <c r="M1486" s="5">
        <v>80</v>
      </c>
      <c r="N1486" s="6">
        <v>43873</v>
      </c>
      <c r="O1486" s="3" t="s">
        <v>1695</v>
      </c>
      <c r="P1486" s="3" t="s">
        <v>3319</v>
      </c>
      <c r="Q1486" s="6">
        <v>43860</v>
      </c>
      <c r="R1486" s="46"/>
      <c r="S1486" s="46" t="s">
        <v>1380</v>
      </c>
      <c r="T1486" s="50" t="s">
        <v>3321</v>
      </c>
      <c r="U1486" s="21" t="s">
        <v>1560</v>
      </c>
      <c r="V1486" s="260" t="s">
        <v>2063</v>
      </c>
      <c r="W1486" s="261">
        <v>43832.353125000001</v>
      </c>
      <c r="X1486" s="38" t="s">
        <v>1555</v>
      </c>
    </row>
    <row r="1487" spans="1:24" x14ac:dyDescent="0.3">
      <c r="A1487" s="2">
        <v>102819</v>
      </c>
      <c r="B1487" s="3" t="s">
        <v>443</v>
      </c>
      <c r="C1487" s="5" t="s">
        <v>3</v>
      </c>
      <c r="D1487" s="25">
        <v>55</v>
      </c>
      <c r="E1487" s="26">
        <v>26</v>
      </c>
      <c r="F1487" s="16">
        <v>12</v>
      </c>
      <c r="G1487" s="22">
        <v>1</v>
      </c>
      <c r="H1487" s="22">
        <v>11</v>
      </c>
      <c r="I1487" s="6">
        <v>43762</v>
      </c>
      <c r="J1487" s="7">
        <v>2</v>
      </c>
      <c r="K1487" s="8">
        <v>2019</v>
      </c>
      <c r="L1487" s="6">
        <v>43831</v>
      </c>
      <c r="M1487" s="5">
        <v>10</v>
      </c>
      <c r="N1487" s="6">
        <v>43873</v>
      </c>
      <c r="O1487" s="3" t="s">
        <v>1695</v>
      </c>
      <c r="P1487" s="3" t="s">
        <v>3319</v>
      </c>
      <c r="Q1487" s="6">
        <v>43860</v>
      </c>
      <c r="R1487" s="46"/>
      <c r="S1487" s="46" t="s">
        <v>1380</v>
      </c>
      <c r="T1487" s="50" t="s">
        <v>3321</v>
      </c>
      <c r="U1487" s="21" t="s">
        <v>1560</v>
      </c>
      <c r="V1487" s="260" t="s">
        <v>2063</v>
      </c>
      <c r="W1487" s="261">
        <v>43832.353125000001</v>
      </c>
      <c r="X1487" s="38" t="s">
        <v>1555</v>
      </c>
    </row>
    <row r="1488" spans="1:24" x14ac:dyDescent="0.3">
      <c r="A1488" s="2">
        <v>129961</v>
      </c>
      <c r="B1488" s="3" t="s">
        <v>127</v>
      </c>
      <c r="C1488" s="5" t="s">
        <v>3</v>
      </c>
      <c r="D1488" s="25">
        <v>55</v>
      </c>
      <c r="E1488" s="26">
        <v>26</v>
      </c>
      <c r="F1488" s="16">
        <v>12</v>
      </c>
      <c r="G1488" s="22">
        <v>1</v>
      </c>
      <c r="H1488" s="22">
        <v>5</v>
      </c>
      <c r="I1488" s="6">
        <v>43762</v>
      </c>
      <c r="J1488" s="7">
        <v>2</v>
      </c>
      <c r="K1488" s="8">
        <v>2019</v>
      </c>
      <c r="L1488" s="6">
        <v>43831</v>
      </c>
      <c r="M1488" s="5">
        <v>0</v>
      </c>
      <c r="N1488" s="6">
        <v>43873</v>
      </c>
      <c r="O1488" s="3" t="s">
        <v>1695</v>
      </c>
      <c r="P1488" s="3" t="s">
        <v>3319</v>
      </c>
      <c r="Q1488" s="6">
        <v>43860</v>
      </c>
      <c r="R1488" s="46"/>
      <c r="S1488" s="46" t="s">
        <v>1380</v>
      </c>
      <c r="T1488" s="50" t="s">
        <v>3321</v>
      </c>
      <c r="U1488" s="21" t="s">
        <v>1560</v>
      </c>
      <c r="V1488" s="260" t="s">
        <v>2063</v>
      </c>
      <c r="W1488" s="261">
        <v>43832.353125000001</v>
      </c>
      <c r="X1488" s="38" t="s">
        <v>1555</v>
      </c>
    </row>
    <row r="1489" spans="1:24" x14ac:dyDescent="0.3">
      <c r="A1489" s="2">
        <v>123146</v>
      </c>
      <c r="B1489" s="3" t="s">
        <v>96</v>
      </c>
      <c r="C1489" s="5" t="s">
        <v>80</v>
      </c>
      <c r="D1489" s="25">
        <v>51</v>
      </c>
      <c r="E1489" s="26">
        <v>4</v>
      </c>
      <c r="F1489" s="16">
        <v>12</v>
      </c>
      <c r="G1489" s="22">
        <v>500</v>
      </c>
      <c r="H1489" s="265">
        <v>6000</v>
      </c>
      <c r="I1489" s="6">
        <v>43875</v>
      </c>
      <c r="J1489" s="7">
        <v>154</v>
      </c>
      <c r="K1489" s="8">
        <v>2019</v>
      </c>
      <c r="L1489" s="6">
        <v>44005</v>
      </c>
      <c r="M1489" s="5">
        <v>-30</v>
      </c>
      <c r="N1489" s="6">
        <v>43875</v>
      </c>
      <c r="O1489" s="3" t="s">
        <v>1347</v>
      </c>
      <c r="P1489" s="3" t="s">
        <v>1773</v>
      </c>
      <c r="Q1489" s="6">
        <v>43656</v>
      </c>
      <c r="R1489" s="46"/>
      <c r="S1489" s="46" t="s">
        <v>1380</v>
      </c>
      <c r="T1489" s="50" t="s">
        <v>1832</v>
      </c>
      <c r="U1489" s="21" t="s">
        <v>1560</v>
      </c>
      <c r="V1489" s="266" t="s">
        <v>1551</v>
      </c>
      <c r="W1489" s="267">
        <v>43662.337488425925</v>
      </c>
      <c r="X1489" s="38" t="s">
        <v>1555</v>
      </c>
    </row>
    <row r="1490" spans="1:24" x14ac:dyDescent="0.3">
      <c r="A1490" s="2">
        <v>126076</v>
      </c>
      <c r="B1490" s="3" t="s">
        <v>167</v>
      </c>
      <c r="C1490" s="5" t="s">
        <v>17</v>
      </c>
      <c r="D1490" s="25">
        <v>55</v>
      </c>
      <c r="E1490" s="26">
        <v>57</v>
      </c>
      <c r="F1490" s="16">
        <v>12</v>
      </c>
      <c r="G1490" s="22">
        <v>42</v>
      </c>
      <c r="H1490" s="22">
        <v>500</v>
      </c>
      <c r="I1490" s="6">
        <v>43762</v>
      </c>
      <c r="J1490" s="7">
        <v>2</v>
      </c>
      <c r="K1490" s="8">
        <v>2019</v>
      </c>
      <c r="L1490" s="6">
        <v>43831</v>
      </c>
      <c r="M1490" s="5">
        <v>500</v>
      </c>
      <c r="N1490" s="6">
        <v>43875</v>
      </c>
      <c r="O1490" s="3" t="s">
        <v>1695</v>
      </c>
      <c r="P1490" s="3" t="s">
        <v>3319</v>
      </c>
      <c r="Q1490" s="6">
        <v>43874</v>
      </c>
      <c r="R1490" s="46"/>
      <c r="S1490" s="46" t="s">
        <v>1380</v>
      </c>
      <c r="T1490" s="50" t="s">
        <v>3357</v>
      </c>
      <c r="U1490" s="21" t="s">
        <v>1560</v>
      </c>
      <c r="V1490" s="260" t="s">
        <v>2063</v>
      </c>
      <c r="W1490" s="261">
        <v>43832.353125000001</v>
      </c>
      <c r="X1490" s="38" t="s">
        <v>1555</v>
      </c>
    </row>
    <row r="1491" spans="1:24" x14ac:dyDescent="0.3">
      <c r="A1491" s="2">
        <v>13059</v>
      </c>
      <c r="B1491" s="3" t="s">
        <v>169</v>
      </c>
      <c r="C1491" s="5" t="s">
        <v>3</v>
      </c>
      <c r="D1491" s="25">
        <v>55</v>
      </c>
      <c r="E1491" s="26">
        <v>52</v>
      </c>
      <c r="F1491" s="16">
        <v>12</v>
      </c>
      <c r="G1491" s="22">
        <v>42</v>
      </c>
      <c r="H1491" s="22">
        <v>500</v>
      </c>
      <c r="I1491" s="6">
        <v>43762</v>
      </c>
      <c r="J1491" s="7">
        <v>2</v>
      </c>
      <c r="K1491" s="8">
        <v>2019</v>
      </c>
      <c r="L1491" s="6">
        <v>43831</v>
      </c>
      <c r="M1491" s="5">
        <v>300</v>
      </c>
      <c r="N1491" s="6">
        <v>43875</v>
      </c>
      <c r="O1491" s="3" t="s">
        <v>1695</v>
      </c>
      <c r="P1491" s="3" t="s">
        <v>3319</v>
      </c>
      <c r="Q1491" s="6">
        <v>43874</v>
      </c>
      <c r="R1491" s="46"/>
      <c r="S1491" s="46" t="s">
        <v>1380</v>
      </c>
      <c r="T1491" s="50" t="s">
        <v>3357</v>
      </c>
      <c r="U1491" s="21" t="s">
        <v>1560</v>
      </c>
      <c r="V1491" s="260" t="s">
        <v>2063</v>
      </c>
      <c r="W1491" s="261">
        <v>43832.353125000001</v>
      </c>
      <c r="X1491" s="38" t="s">
        <v>1555</v>
      </c>
    </row>
    <row r="1492" spans="1:24" x14ac:dyDescent="0.3">
      <c r="A1492" s="2">
        <v>13060</v>
      </c>
      <c r="B1492" s="3" t="s">
        <v>170</v>
      </c>
      <c r="C1492" s="5" t="s">
        <v>3</v>
      </c>
      <c r="D1492" s="25">
        <v>55</v>
      </c>
      <c r="E1492" s="26">
        <v>52</v>
      </c>
      <c r="F1492" s="16">
        <v>12</v>
      </c>
      <c r="G1492" s="22">
        <v>50</v>
      </c>
      <c r="H1492" s="22">
        <v>600</v>
      </c>
      <c r="I1492" s="6">
        <v>43762</v>
      </c>
      <c r="J1492" s="7">
        <v>2</v>
      </c>
      <c r="K1492" s="8">
        <v>2019</v>
      </c>
      <c r="L1492" s="6">
        <v>43831</v>
      </c>
      <c r="M1492" s="5">
        <v>0</v>
      </c>
      <c r="N1492" s="6">
        <v>43875</v>
      </c>
      <c r="O1492" s="3" t="s">
        <v>1695</v>
      </c>
      <c r="P1492" s="3" t="s">
        <v>3319</v>
      </c>
      <c r="Q1492" s="6">
        <v>43874</v>
      </c>
      <c r="R1492" s="46"/>
      <c r="S1492" s="46" t="s">
        <v>1380</v>
      </c>
      <c r="T1492" s="50" t="s">
        <v>3357</v>
      </c>
      <c r="U1492" s="21" t="s">
        <v>1560</v>
      </c>
      <c r="V1492" s="260" t="s">
        <v>2063</v>
      </c>
      <c r="W1492" s="261">
        <v>43832.353125000001</v>
      </c>
      <c r="X1492" s="38" t="s">
        <v>1555</v>
      </c>
    </row>
    <row r="1493" spans="1:24" x14ac:dyDescent="0.3">
      <c r="A1493" s="2">
        <v>127664</v>
      </c>
      <c r="B1493" s="3" t="s">
        <v>1969</v>
      </c>
      <c r="C1493" s="5" t="s">
        <v>87</v>
      </c>
      <c r="D1493" s="25">
        <v>71</v>
      </c>
      <c r="E1493" s="26">
        <v>34</v>
      </c>
      <c r="F1493" s="16">
        <v>12</v>
      </c>
      <c r="G1493" s="22">
        <v>667</v>
      </c>
      <c r="H1493" s="22">
        <v>8000</v>
      </c>
      <c r="I1493" s="6">
        <v>43742</v>
      </c>
      <c r="J1493" s="7">
        <v>209</v>
      </c>
      <c r="K1493" s="8">
        <v>2018</v>
      </c>
      <c r="L1493" s="6">
        <v>43754</v>
      </c>
      <c r="M1493" s="5">
        <v>476</v>
      </c>
      <c r="N1493" s="6">
        <v>43878</v>
      </c>
      <c r="O1493" s="3" t="s">
        <v>1653</v>
      </c>
      <c r="P1493" s="3" t="s">
        <v>3366</v>
      </c>
      <c r="Q1493" s="6" t="s">
        <v>1380</v>
      </c>
      <c r="R1493" s="46"/>
      <c r="S1493" s="46" t="s">
        <v>1380</v>
      </c>
      <c r="T1493" s="50" t="s">
        <v>1380</v>
      </c>
      <c r="U1493" s="21" t="s">
        <v>1560</v>
      </c>
      <c r="V1493" s="260" t="s">
        <v>1551</v>
      </c>
      <c r="W1493" s="261">
        <v>43878.628333333334</v>
      </c>
      <c r="X1493" s="38" t="s">
        <v>1555</v>
      </c>
    </row>
    <row r="1494" spans="1:24" x14ac:dyDescent="0.3">
      <c r="A1494" s="2">
        <v>127664</v>
      </c>
      <c r="B1494" s="3" t="s">
        <v>1969</v>
      </c>
      <c r="C1494" s="5" t="s">
        <v>87</v>
      </c>
      <c r="D1494" s="25">
        <v>71</v>
      </c>
      <c r="E1494" s="26">
        <v>34</v>
      </c>
      <c r="F1494" s="16">
        <v>12</v>
      </c>
      <c r="G1494" s="22">
        <v>667</v>
      </c>
      <c r="H1494" s="22">
        <v>8000</v>
      </c>
      <c r="I1494" s="6">
        <v>43742</v>
      </c>
      <c r="J1494" s="7">
        <v>209</v>
      </c>
      <c r="K1494" s="8">
        <v>2018</v>
      </c>
      <c r="L1494" s="6">
        <v>43754</v>
      </c>
      <c r="M1494" s="5">
        <v>476</v>
      </c>
      <c r="N1494" s="6">
        <v>43878</v>
      </c>
      <c r="O1494" s="3" t="s">
        <v>1653</v>
      </c>
      <c r="P1494" s="3" t="s">
        <v>3366</v>
      </c>
      <c r="Q1494" s="6">
        <v>43872</v>
      </c>
      <c r="R1494" s="46"/>
      <c r="S1494" s="46" t="s">
        <v>1380</v>
      </c>
      <c r="T1494" s="50" t="s">
        <v>1897</v>
      </c>
      <c r="U1494" s="21" t="s">
        <v>1560</v>
      </c>
      <c r="V1494" s="260" t="s">
        <v>1551</v>
      </c>
      <c r="W1494" s="261">
        <v>43878.629479166666</v>
      </c>
      <c r="X1494" s="38" t="s">
        <v>1555</v>
      </c>
    </row>
    <row r="1495" spans="1:24" x14ac:dyDescent="0.3">
      <c r="A1495" s="2">
        <v>127664</v>
      </c>
      <c r="B1495" s="3" t="s">
        <v>1969</v>
      </c>
      <c r="C1495" s="5" t="s">
        <v>87</v>
      </c>
      <c r="D1495" s="25">
        <v>71</v>
      </c>
      <c r="E1495" s="26">
        <v>34</v>
      </c>
      <c r="F1495" s="16">
        <v>12</v>
      </c>
      <c r="G1495" s="22">
        <v>667</v>
      </c>
      <c r="H1495" s="22">
        <v>8000</v>
      </c>
      <c r="I1495" s="6">
        <v>43742</v>
      </c>
      <c r="J1495" s="7">
        <v>209</v>
      </c>
      <c r="K1495" s="8">
        <v>2018</v>
      </c>
      <c r="L1495" s="6">
        <v>43754</v>
      </c>
      <c r="M1495" s="5">
        <v>476</v>
      </c>
      <c r="N1495" s="6">
        <v>43878</v>
      </c>
      <c r="O1495" s="3" t="s">
        <v>1653</v>
      </c>
      <c r="P1495" s="3" t="s">
        <v>3366</v>
      </c>
      <c r="Q1495" s="6">
        <v>43872</v>
      </c>
      <c r="R1495" s="46"/>
      <c r="S1495" s="46" t="s">
        <v>1380</v>
      </c>
      <c r="T1495" s="50" t="s">
        <v>1897</v>
      </c>
      <c r="U1495" s="21" t="s">
        <v>1560</v>
      </c>
      <c r="V1495" s="260" t="s">
        <v>1551</v>
      </c>
      <c r="W1495" s="261">
        <v>43878.629479166666</v>
      </c>
      <c r="X1495" s="38" t="s">
        <v>1555</v>
      </c>
    </row>
    <row r="1496" spans="1:24" x14ac:dyDescent="0.3">
      <c r="A1496" s="2">
        <v>10412</v>
      </c>
      <c r="B1496" s="3" t="s">
        <v>760</v>
      </c>
      <c r="C1496" s="5" t="s">
        <v>18</v>
      </c>
      <c r="D1496" s="25">
        <v>71</v>
      </c>
      <c r="E1496" s="26">
        <v>24</v>
      </c>
      <c r="F1496" s="16">
        <v>12</v>
      </c>
      <c r="G1496" s="22">
        <v>125</v>
      </c>
      <c r="H1496" s="22">
        <v>1500</v>
      </c>
      <c r="I1496" s="6">
        <v>43742</v>
      </c>
      <c r="J1496" s="7">
        <v>209</v>
      </c>
      <c r="K1496" s="8">
        <v>2018</v>
      </c>
      <c r="L1496" s="6">
        <v>43754</v>
      </c>
      <c r="M1496" s="5">
        <v>590</v>
      </c>
      <c r="N1496" s="6">
        <v>43878</v>
      </c>
      <c r="O1496" s="3" t="s">
        <v>1653</v>
      </c>
      <c r="P1496" s="3" t="s">
        <v>3366</v>
      </c>
      <c r="Q1496" s="6">
        <v>43872</v>
      </c>
      <c r="R1496" s="46"/>
      <c r="S1496" s="46" t="s">
        <v>1380</v>
      </c>
      <c r="T1496" s="50" t="s">
        <v>1897</v>
      </c>
      <c r="U1496" s="21" t="s">
        <v>1560</v>
      </c>
      <c r="V1496" s="260" t="s">
        <v>2063</v>
      </c>
      <c r="W1496" s="261">
        <v>43769.567384259259</v>
      </c>
      <c r="X1496" s="38" t="s">
        <v>1555</v>
      </c>
    </row>
    <row r="1497" spans="1:24" x14ac:dyDescent="0.3">
      <c r="A1497" s="2">
        <v>116751</v>
      </c>
      <c r="B1497" s="3" t="s">
        <v>1077</v>
      </c>
      <c r="C1497" s="5" t="s">
        <v>22</v>
      </c>
      <c r="D1497" s="25">
        <v>69</v>
      </c>
      <c r="E1497" s="26">
        <v>2</v>
      </c>
      <c r="F1497" s="16">
        <v>12</v>
      </c>
      <c r="G1497" s="22">
        <v>9</v>
      </c>
      <c r="H1497" s="22">
        <v>100</v>
      </c>
      <c r="I1497" s="6">
        <v>43762</v>
      </c>
      <c r="J1497" s="7">
        <v>60</v>
      </c>
      <c r="K1497" s="8">
        <v>2019</v>
      </c>
      <c r="L1497" s="6">
        <v>43885</v>
      </c>
      <c r="M1497" s="5">
        <v>300</v>
      </c>
      <c r="N1497" s="6">
        <v>43888</v>
      </c>
      <c r="O1497" s="3" t="s">
        <v>1727</v>
      </c>
      <c r="P1497" s="3" t="s">
        <v>3256</v>
      </c>
      <c r="Q1497" s="6">
        <v>43866</v>
      </c>
      <c r="R1497" s="46"/>
      <c r="S1497" s="46" t="s">
        <v>1380</v>
      </c>
      <c r="T1497" s="50" t="s">
        <v>1832</v>
      </c>
      <c r="U1497" s="21" t="s">
        <v>1560</v>
      </c>
      <c r="V1497" s="260" t="s">
        <v>1551</v>
      </c>
      <c r="W1497" s="261">
        <v>43888.567060185182</v>
      </c>
      <c r="X1497" s="38" t="s">
        <v>1555</v>
      </c>
    </row>
    <row r="1498" spans="1:24" x14ac:dyDescent="0.3">
      <c r="A1498" s="2">
        <v>116754</v>
      </c>
      <c r="B1498" s="3" t="s">
        <v>1078</v>
      </c>
      <c r="C1498" s="5" t="s">
        <v>22</v>
      </c>
      <c r="D1498" s="25">
        <v>69</v>
      </c>
      <c r="E1498" s="26">
        <v>2</v>
      </c>
      <c r="F1498" s="16">
        <v>12</v>
      </c>
      <c r="G1498" s="22">
        <v>9</v>
      </c>
      <c r="H1498" s="22">
        <v>100</v>
      </c>
      <c r="I1498" s="6">
        <v>43762</v>
      </c>
      <c r="J1498" s="7">
        <v>60</v>
      </c>
      <c r="K1498" s="8">
        <v>2019</v>
      </c>
      <c r="L1498" s="6">
        <v>43885</v>
      </c>
      <c r="M1498" s="5">
        <v>600</v>
      </c>
      <c r="N1498" s="6">
        <v>43888</v>
      </c>
      <c r="O1498" s="3" t="s">
        <v>1727</v>
      </c>
      <c r="P1498" s="3" t="s">
        <v>3256</v>
      </c>
      <c r="Q1498" s="6">
        <v>43866</v>
      </c>
      <c r="R1498" s="46"/>
      <c r="S1498" s="46" t="s">
        <v>1380</v>
      </c>
      <c r="T1498" s="50" t="s">
        <v>1832</v>
      </c>
      <c r="U1498" s="21" t="s">
        <v>1560</v>
      </c>
      <c r="V1498" s="260" t="s">
        <v>1551</v>
      </c>
      <c r="W1498" s="261">
        <v>43888.460185185184</v>
      </c>
      <c r="X1498" s="38" t="s">
        <v>1555</v>
      </c>
    </row>
    <row r="1499" spans="1:24" x14ac:dyDescent="0.3">
      <c r="A1499" s="2">
        <v>64253</v>
      </c>
      <c r="B1499" s="3" t="s">
        <v>344</v>
      </c>
      <c r="C1499" s="5" t="s">
        <v>22</v>
      </c>
      <c r="D1499" s="25">
        <v>69</v>
      </c>
      <c r="E1499" s="26">
        <v>17</v>
      </c>
      <c r="F1499" s="16">
        <v>12</v>
      </c>
      <c r="G1499" s="22">
        <v>167</v>
      </c>
      <c r="H1499" s="22">
        <v>2000</v>
      </c>
      <c r="I1499" s="6">
        <v>43762</v>
      </c>
      <c r="J1499" s="7">
        <v>60</v>
      </c>
      <c r="K1499" s="8">
        <v>2019</v>
      </c>
      <c r="L1499" s="6">
        <v>43885</v>
      </c>
      <c r="M1499" s="5">
        <v>1300</v>
      </c>
      <c r="N1499" s="6">
        <v>43888</v>
      </c>
      <c r="O1499" s="3" t="s">
        <v>1727</v>
      </c>
      <c r="P1499" s="3" t="s">
        <v>3256</v>
      </c>
      <c r="Q1499" s="6">
        <v>43866</v>
      </c>
      <c r="R1499" s="46"/>
      <c r="S1499" s="46" t="s">
        <v>1380</v>
      </c>
      <c r="T1499" s="50" t="s">
        <v>1832</v>
      </c>
      <c r="U1499" s="21" t="s">
        <v>1560</v>
      </c>
      <c r="V1499" s="260" t="s">
        <v>1551</v>
      </c>
      <c r="W1499" s="261">
        <v>43888.460185185184</v>
      </c>
      <c r="X1499" s="38" t="s">
        <v>1555</v>
      </c>
    </row>
    <row r="1500" spans="1:24" x14ac:dyDescent="0.3">
      <c r="A1500" s="2">
        <v>10867</v>
      </c>
      <c r="B1500" s="3" t="s">
        <v>1179</v>
      </c>
      <c r="C1500" s="5" t="s">
        <v>5</v>
      </c>
      <c r="D1500" s="25">
        <v>71</v>
      </c>
      <c r="E1500" s="26">
        <v>20</v>
      </c>
      <c r="F1500" s="16">
        <v>12</v>
      </c>
      <c r="G1500" s="22">
        <v>3750</v>
      </c>
      <c r="H1500" s="22">
        <v>45000</v>
      </c>
      <c r="I1500" s="6">
        <v>43742</v>
      </c>
      <c r="J1500" s="7">
        <v>22</v>
      </c>
      <c r="K1500" s="8">
        <v>2019</v>
      </c>
      <c r="L1500" s="6">
        <v>43864</v>
      </c>
      <c r="M1500" s="5">
        <v>31000</v>
      </c>
      <c r="N1500" s="6">
        <v>43888</v>
      </c>
      <c r="O1500" s="3" t="s">
        <v>1871</v>
      </c>
      <c r="P1500" s="3" t="s">
        <v>3393</v>
      </c>
      <c r="Q1500" s="6">
        <v>43879</v>
      </c>
      <c r="R1500" s="46">
        <v>1</v>
      </c>
      <c r="S1500" s="46" t="s">
        <v>1380</v>
      </c>
      <c r="T1500" s="50" t="s">
        <v>1897</v>
      </c>
      <c r="U1500" s="21" t="s">
        <v>1560</v>
      </c>
      <c r="V1500" s="260" t="s">
        <v>1551</v>
      </c>
      <c r="W1500" s="261">
        <v>43879.669537037036</v>
      </c>
      <c r="X1500" s="38" t="s">
        <v>1555</v>
      </c>
    </row>
    <row r="1501" spans="1:24" x14ac:dyDescent="0.3">
      <c r="A1501" s="2">
        <v>10867</v>
      </c>
      <c r="B1501" s="3" t="s">
        <v>1179</v>
      </c>
      <c r="C1501" s="5" t="s">
        <v>5</v>
      </c>
      <c r="D1501" s="25">
        <v>71</v>
      </c>
      <c r="E1501" s="26">
        <v>20</v>
      </c>
      <c r="F1501" s="16">
        <v>12</v>
      </c>
      <c r="G1501" s="22">
        <v>3750</v>
      </c>
      <c r="H1501" s="22">
        <v>45000</v>
      </c>
      <c r="I1501" s="6">
        <v>43742</v>
      </c>
      <c r="J1501" s="7">
        <v>22</v>
      </c>
      <c r="K1501" s="8">
        <v>2019</v>
      </c>
      <c r="L1501" s="6">
        <v>43864</v>
      </c>
      <c r="M1501" s="5">
        <v>31000</v>
      </c>
      <c r="N1501" s="6">
        <v>43888</v>
      </c>
      <c r="O1501" s="3" t="s">
        <v>1871</v>
      </c>
      <c r="P1501" s="3" t="s">
        <v>3393</v>
      </c>
      <c r="Q1501" s="6">
        <v>43888</v>
      </c>
      <c r="R1501" s="46">
        <v>1</v>
      </c>
      <c r="S1501" s="46" t="s">
        <v>1380</v>
      </c>
      <c r="T1501" s="50" t="s">
        <v>2045</v>
      </c>
      <c r="U1501" s="21" t="s">
        <v>1560</v>
      </c>
      <c r="V1501" s="260" t="s">
        <v>1551</v>
      </c>
      <c r="W1501" s="261">
        <v>43888.570555555554</v>
      </c>
      <c r="X1501" s="38" t="s">
        <v>1555</v>
      </c>
    </row>
    <row r="1502" spans="1:24" x14ac:dyDescent="0.3">
      <c r="A1502" s="2">
        <v>13558</v>
      </c>
      <c r="B1502" s="3" t="s">
        <v>241</v>
      </c>
      <c r="C1502" s="5" t="s">
        <v>22</v>
      </c>
      <c r="D1502" s="25">
        <v>61</v>
      </c>
      <c r="E1502" s="26">
        <v>2</v>
      </c>
      <c r="F1502" s="16">
        <v>12</v>
      </c>
      <c r="G1502" s="22">
        <v>9</v>
      </c>
      <c r="H1502" s="22">
        <v>100</v>
      </c>
      <c r="I1502" s="6">
        <v>43641</v>
      </c>
      <c r="J1502" s="7">
        <v>204</v>
      </c>
      <c r="K1502" s="8">
        <v>2018</v>
      </c>
      <c r="L1502" s="6">
        <v>43746</v>
      </c>
      <c r="M1502" s="5">
        <v>74</v>
      </c>
      <c r="N1502" s="6">
        <v>43892</v>
      </c>
      <c r="O1502" s="3" t="s">
        <v>1326</v>
      </c>
      <c r="P1502" s="3" t="s">
        <v>3340</v>
      </c>
      <c r="Q1502" s="6">
        <v>43899</v>
      </c>
      <c r="R1502" s="46">
        <v>1</v>
      </c>
      <c r="S1502" s="46" t="s">
        <v>1380</v>
      </c>
      <c r="T1502" s="50" t="s">
        <v>3423</v>
      </c>
      <c r="U1502" s="21" t="s">
        <v>1380</v>
      </c>
      <c r="V1502" s="260" t="s">
        <v>1551</v>
      </c>
      <c r="W1502" s="261">
        <v>43892.597858796296</v>
      </c>
      <c r="X1502" s="38" t="s">
        <v>1555</v>
      </c>
    </row>
    <row r="1503" spans="1:24" x14ac:dyDescent="0.3">
      <c r="A1503" s="2">
        <v>13559</v>
      </c>
      <c r="B1503" s="3" t="s">
        <v>238</v>
      </c>
      <c r="C1503" s="5" t="s">
        <v>22</v>
      </c>
      <c r="D1503" s="25">
        <v>61</v>
      </c>
      <c r="E1503" s="26">
        <v>2</v>
      </c>
      <c r="F1503" s="16">
        <v>12</v>
      </c>
      <c r="G1503" s="22">
        <v>25</v>
      </c>
      <c r="H1503" s="22">
        <v>300</v>
      </c>
      <c r="I1503" s="6">
        <v>43641</v>
      </c>
      <c r="J1503" s="7">
        <v>204</v>
      </c>
      <c r="K1503" s="8">
        <v>2018</v>
      </c>
      <c r="L1503" s="6">
        <v>43746</v>
      </c>
      <c r="M1503" s="5">
        <v>279</v>
      </c>
      <c r="N1503" s="6">
        <v>43892</v>
      </c>
      <c r="O1503" s="3" t="s">
        <v>1326</v>
      </c>
      <c r="P1503" s="3" t="s">
        <v>3340</v>
      </c>
      <c r="Q1503" s="6">
        <v>43899</v>
      </c>
      <c r="R1503" s="46">
        <v>2</v>
      </c>
      <c r="S1503" s="46" t="s">
        <v>1380</v>
      </c>
      <c r="T1503" s="50" t="s">
        <v>3423</v>
      </c>
      <c r="U1503" s="21" t="s">
        <v>1380</v>
      </c>
      <c r="V1503" s="260" t="s">
        <v>1551</v>
      </c>
      <c r="W1503" s="261">
        <v>43892.597858796296</v>
      </c>
      <c r="X1503" s="38" t="s">
        <v>1555</v>
      </c>
    </row>
    <row r="1504" spans="1:24" x14ac:dyDescent="0.3">
      <c r="A1504" s="2">
        <v>13562</v>
      </c>
      <c r="B1504" s="3" t="s">
        <v>255</v>
      </c>
      <c r="C1504" s="5" t="s">
        <v>22</v>
      </c>
      <c r="D1504" s="25">
        <v>61</v>
      </c>
      <c r="E1504" s="26">
        <v>2</v>
      </c>
      <c r="F1504" s="16">
        <v>12</v>
      </c>
      <c r="G1504" s="22">
        <v>67</v>
      </c>
      <c r="H1504" s="22">
        <v>800</v>
      </c>
      <c r="I1504" s="6">
        <v>43641</v>
      </c>
      <c r="J1504" s="7">
        <v>204</v>
      </c>
      <c r="K1504" s="8">
        <v>2018</v>
      </c>
      <c r="L1504" s="6">
        <v>43746</v>
      </c>
      <c r="M1504" s="5">
        <v>320</v>
      </c>
      <c r="N1504" s="6">
        <v>43892</v>
      </c>
      <c r="O1504" s="3" t="s">
        <v>1326</v>
      </c>
      <c r="P1504" s="3" t="s">
        <v>3340</v>
      </c>
      <c r="Q1504" s="6">
        <v>43899</v>
      </c>
      <c r="R1504" s="46">
        <v>5</v>
      </c>
      <c r="S1504" s="46" t="s">
        <v>1380</v>
      </c>
      <c r="T1504" s="50" t="s">
        <v>3423</v>
      </c>
      <c r="U1504" s="21" t="s">
        <v>1380</v>
      </c>
      <c r="V1504" s="260" t="s">
        <v>1551</v>
      </c>
      <c r="W1504" s="261">
        <v>43892.597858796296</v>
      </c>
      <c r="X1504" s="38" t="s">
        <v>1555</v>
      </c>
    </row>
    <row r="1505" spans="1:24" x14ac:dyDescent="0.3">
      <c r="A1505" s="2">
        <v>13560</v>
      </c>
      <c r="B1505" s="3" t="s">
        <v>239</v>
      </c>
      <c r="C1505" s="5" t="s">
        <v>22</v>
      </c>
      <c r="D1505" s="25">
        <v>61</v>
      </c>
      <c r="E1505" s="26">
        <v>2</v>
      </c>
      <c r="F1505" s="16">
        <v>12</v>
      </c>
      <c r="G1505" s="22">
        <v>5</v>
      </c>
      <c r="H1505" s="22">
        <v>50</v>
      </c>
      <c r="I1505" s="6">
        <v>43641</v>
      </c>
      <c r="J1505" s="7">
        <v>204</v>
      </c>
      <c r="K1505" s="8">
        <v>2018</v>
      </c>
      <c r="L1505" s="6">
        <v>43746</v>
      </c>
      <c r="M1505" s="5">
        <v>50</v>
      </c>
      <c r="N1505" s="6">
        <v>43892</v>
      </c>
      <c r="O1505" s="3" t="s">
        <v>1326</v>
      </c>
      <c r="P1505" s="3" t="s">
        <v>3340</v>
      </c>
      <c r="Q1505" s="6">
        <v>43899</v>
      </c>
      <c r="R1505" s="46">
        <v>3</v>
      </c>
      <c r="S1505" s="46" t="s">
        <v>1380</v>
      </c>
      <c r="T1505" s="50" t="s">
        <v>3423</v>
      </c>
      <c r="U1505" s="21" t="s">
        <v>1380</v>
      </c>
      <c r="V1505" s="260" t="s">
        <v>1551</v>
      </c>
      <c r="W1505" s="261">
        <v>43892.597858796296</v>
      </c>
      <c r="X1505" s="38" t="s">
        <v>1555</v>
      </c>
    </row>
    <row r="1506" spans="1:24" x14ac:dyDescent="0.3">
      <c r="A1506" s="2">
        <v>2769</v>
      </c>
      <c r="B1506" s="3" t="s">
        <v>460</v>
      </c>
      <c r="C1506" s="5" t="s">
        <v>3</v>
      </c>
      <c r="D1506" s="25">
        <v>55</v>
      </c>
      <c r="E1506" s="26">
        <v>7</v>
      </c>
      <c r="F1506" s="16">
        <v>12</v>
      </c>
      <c r="G1506" s="22">
        <v>0</v>
      </c>
      <c r="H1506" s="22">
        <v>0</v>
      </c>
      <c r="I1506" s="6">
        <v>43847</v>
      </c>
      <c r="J1506" s="7">
        <v>78</v>
      </c>
      <c r="K1506" s="8">
        <v>2018</v>
      </c>
      <c r="L1506" s="6">
        <v>43549</v>
      </c>
      <c r="M1506" s="5">
        <v>0</v>
      </c>
      <c r="N1506" s="6">
        <v>43893</v>
      </c>
      <c r="O1506" s="3" t="s">
        <v>1316</v>
      </c>
      <c r="P1506" s="3" t="s">
        <v>1518</v>
      </c>
      <c r="Q1506" s="6">
        <v>43629</v>
      </c>
      <c r="R1506" s="46">
        <v>1</v>
      </c>
      <c r="S1506" s="46" t="s">
        <v>1380</v>
      </c>
      <c r="T1506" s="50" t="s">
        <v>1832</v>
      </c>
      <c r="U1506" s="21"/>
      <c r="V1506" s="260" t="s">
        <v>2063</v>
      </c>
      <c r="W1506" s="261">
        <v>43850.392094907409</v>
      </c>
      <c r="X1506" s="38" t="s">
        <v>1555</v>
      </c>
    </row>
    <row r="1507" spans="1:24" x14ac:dyDescent="0.3">
      <c r="A1507" s="2">
        <v>11072</v>
      </c>
      <c r="B1507" s="3" t="s">
        <v>2569</v>
      </c>
      <c r="C1507" s="5" t="s">
        <v>3</v>
      </c>
      <c r="D1507" s="25">
        <v>45</v>
      </c>
      <c r="E1507" s="26">
        <v>12</v>
      </c>
      <c r="F1507" s="16">
        <v>12</v>
      </c>
      <c r="G1507" s="22">
        <v>0</v>
      </c>
      <c r="H1507" s="22"/>
      <c r="I1507" s="6"/>
      <c r="J1507" s="7"/>
      <c r="K1507" s="8"/>
      <c r="L1507" s="6"/>
      <c r="M1507" s="5">
        <v>0</v>
      </c>
      <c r="N1507" s="6">
        <v>43893</v>
      </c>
      <c r="O1507" s="3" t="s">
        <v>1380</v>
      </c>
      <c r="P1507" s="3"/>
      <c r="Q1507" s="6" t="s">
        <v>1380</v>
      </c>
      <c r="R1507" s="46"/>
      <c r="S1507" s="46" t="s">
        <v>1380</v>
      </c>
      <c r="T1507" s="50" t="s">
        <v>1380</v>
      </c>
      <c r="U1507" s="21"/>
      <c r="V1507" s="260"/>
      <c r="W1507" s="261"/>
      <c r="X1507" s="38" t="s">
        <v>1555</v>
      </c>
    </row>
    <row r="1508" spans="1:24" x14ac:dyDescent="0.3">
      <c r="A1508" s="2">
        <v>11109</v>
      </c>
      <c r="B1508" s="3" t="s">
        <v>2568</v>
      </c>
      <c r="C1508" s="5" t="s">
        <v>87</v>
      </c>
      <c r="D1508" s="25">
        <v>45</v>
      </c>
      <c r="E1508" s="26">
        <v>12</v>
      </c>
      <c r="F1508" s="16">
        <v>12</v>
      </c>
      <c r="G1508" s="22">
        <v>0</v>
      </c>
      <c r="H1508" s="22"/>
      <c r="I1508" s="6"/>
      <c r="J1508" s="7">
        <v>0</v>
      </c>
      <c r="K1508" s="8">
        <v>0</v>
      </c>
      <c r="L1508" s="6">
        <v>0</v>
      </c>
      <c r="M1508" s="5">
        <v>0</v>
      </c>
      <c r="N1508" s="6">
        <v>43893</v>
      </c>
      <c r="O1508" s="3" t="s">
        <v>1380</v>
      </c>
      <c r="P1508" s="3"/>
      <c r="Q1508" s="6" t="s">
        <v>1380</v>
      </c>
      <c r="R1508" s="46"/>
      <c r="S1508" s="46" t="s">
        <v>1380</v>
      </c>
      <c r="T1508" s="50" t="s">
        <v>1380</v>
      </c>
      <c r="U1508" s="21"/>
      <c r="V1508" s="260"/>
      <c r="W1508" s="261"/>
      <c r="X1508" s="38" t="s">
        <v>1555</v>
      </c>
    </row>
    <row r="1509" spans="1:24" x14ac:dyDescent="0.3">
      <c r="A1509" s="2">
        <v>11109</v>
      </c>
      <c r="B1509" s="3" t="s">
        <v>2568</v>
      </c>
      <c r="C1509" s="5" t="s">
        <v>87</v>
      </c>
      <c r="D1509" s="25">
        <v>45</v>
      </c>
      <c r="E1509" s="26">
        <v>12</v>
      </c>
      <c r="F1509" s="16">
        <v>12</v>
      </c>
      <c r="G1509" s="22">
        <v>84</v>
      </c>
      <c r="H1509" s="22">
        <v>1000</v>
      </c>
      <c r="I1509" s="6"/>
      <c r="J1509" s="7"/>
      <c r="K1509" s="8"/>
      <c r="L1509" s="6"/>
      <c r="M1509" s="5">
        <v>0</v>
      </c>
      <c r="N1509" s="6">
        <v>43893</v>
      </c>
      <c r="O1509" s="3" t="s">
        <v>1380</v>
      </c>
      <c r="P1509" s="3"/>
      <c r="Q1509" s="6" t="s">
        <v>1380</v>
      </c>
      <c r="R1509" s="46"/>
      <c r="S1509" s="46" t="s">
        <v>1380</v>
      </c>
      <c r="T1509" s="50" t="s">
        <v>1380</v>
      </c>
      <c r="U1509" s="21"/>
      <c r="V1509" s="260"/>
      <c r="W1509" s="261"/>
      <c r="X1509" s="38" t="s">
        <v>1555</v>
      </c>
    </row>
    <row r="1510" spans="1:24" x14ac:dyDescent="0.3">
      <c r="A1510" s="2">
        <v>11116</v>
      </c>
      <c r="B1510" s="3" t="s">
        <v>3427</v>
      </c>
      <c r="C1510" s="5" t="s">
        <v>87</v>
      </c>
      <c r="D1510" s="25">
        <v>45</v>
      </c>
      <c r="E1510" s="26">
        <v>12</v>
      </c>
      <c r="F1510" s="16">
        <v>12</v>
      </c>
      <c r="G1510" s="22">
        <v>0</v>
      </c>
      <c r="H1510" s="22">
        <v>0</v>
      </c>
      <c r="I1510" s="6"/>
      <c r="J1510" s="7"/>
      <c r="K1510" s="8"/>
      <c r="L1510" s="6"/>
      <c r="M1510" s="5">
        <v>0</v>
      </c>
      <c r="N1510" s="6">
        <v>43893</v>
      </c>
      <c r="O1510" s="3" t="s">
        <v>1380</v>
      </c>
      <c r="P1510" s="3"/>
      <c r="Q1510" s="6" t="s">
        <v>1380</v>
      </c>
      <c r="R1510" s="46"/>
      <c r="S1510" s="46" t="s">
        <v>1380</v>
      </c>
      <c r="T1510" s="50" t="s">
        <v>1380</v>
      </c>
      <c r="U1510" s="21"/>
      <c r="V1510" s="260"/>
      <c r="W1510" s="261"/>
      <c r="X1510" s="38" t="s">
        <v>1555</v>
      </c>
    </row>
    <row r="1511" spans="1:24" x14ac:dyDescent="0.3">
      <c r="A1511" s="2">
        <v>11590</v>
      </c>
      <c r="B1511" s="3" t="s">
        <v>2548</v>
      </c>
      <c r="C1511" s="5" t="s">
        <v>3</v>
      </c>
      <c r="D1511" s="25">
        <v>45</v>
      </c>
      <c r="E1511" s="26">
        <v>10</v>
      </c>
      <c r="F1511" s="16">
        <v>12</v>
      </c>
      <c r="G1511" s="22">
        <v>417</v>
      </c>
      <c r="H1511" s="22">
        <v>5000</v>
      </c>
      <c r="I1511" s="6"/>
      <c r="J1511" s="7"/>
      <c r="K1511" s="8"/>
      <c r="L1511" s="6"/>
      <c r="M1511" s="5">
        <v>0</v>
      </c>
      <c r="N1511" s="6">
        <v>43893</v>
      </c>
      <c r="O1511" s="3" t="s">
        <v>1380</v>
      </c>
      <c r="P1511" s="3"/>
      <c r="Q1511" s="6" t="s">
        <v>1380</v>
      </c>
      <c r="R1511" s="46"/>
      <c r="S1511" s="46" t="s">
        <v>1380</v>
      </c>
      <c r="T1511" s="50" t="s">
        <v>1380</v>
      </c>
      <c r="U1511" s="21"/>
      <c r="V1511" s="260"/>
      <c r="W1511" s="261"/>
      <c r="X1511" s="38" t="s">
        <v>1555</v>
      </c>
    </row>
    <row r="1512" spans="1:24" x14ac:dyDescent="0.3">
      <c r="A1512" s="2">
        <v>11857</v>
      </c>
      <c r="B1512" s="3" t="s">
        <v>2559</v>
      </c>
      <c r="C1512" s="5" t="s">
        <v>17</v>
      </c>
      <c r="D1512" s="25">
        <v>45</v>
      </c>
      <c r="E1512" s="26">
        <v>11</v>
      </c>
      <c r="F1512" s="16">
        <v>12</v>
      </c>
      <c r="G1512" s="22">
        <v>834</v>
      </c>
      <c r="H1512" s="22">
        <v>10000</v>
      </c>
      <c r="I1512" s="6"/>
      <c r="J1512" s="7"/>
      <c r="K1512" s="8"/>
      <c r="L1512" s="6"/>
      <c r="M1512" s="5">
        <v>0</v>
      </c>
      <c r="N1512" s="6">
        <v>43893</v>
      </c>
      <c r="O1512" s="3" t="s">
        <v>1380</v>
      </c>
      <c r="P1512" s="3"/>
      <c r="Q1512" s="6" t="s">
        <v>1380</v>
      </c>
      <c r="R1512" s="46"/>
      <c r="S1512" s="46" t="s">
        <v>1380</v>
      </c>
      <c r="T1512" s="50" t="s">
        <v>1380</v>
      </c>
      <c r="U1512" s="21"/>
      <c r="V1512" s="260"/>
      <c r="W1512" s="261"/>
      <c r="X1512" s="38" t="s">
        <v>1555</v>
      </c>
    </row>
    <row r="1513" spans="1:24" x14ac:dyDescent="0.3">
      <c r="A1513" s="2">
        <v>12018</v>
      </c>
      <c r="B1513" s="3" t="s">
        <v>2564</v>
      </c>
      <c r="C1513" s="5" t="s">
        <v>17</v>
      </c>
      <c r="D1513" s="25">
        <v>45</v>
      </c>
      <c r="E1513" s="26">
        <v>11</v>
      </c>
      <c r="F1513" s="16">
        <v>12</v>
      </c>
      <c r="G1513" s="22">
        <v>67</v>
      </c>
      <c r="H1513" s="22">
        <v>800</v>
      </c>
      <c r="I1513" s="6"/>
      <c r="J1513" s="7"/>
      <c r="K1513" s="8"/>
      <c r="L1513" s="6"/>
      <c r="M1513" s="5">
        <v>0</v>
      </c>
      <c r="N1513" s="6">
        <v>43893</v>
      </c>
      <c r="O1513" s="3" t="s">
        <v>1380</v>
      </c>
      <c r="P1513" s="3"/>
      <c r="Q1513" s="6" t="s">
        <v>1380</v>
      </c>
      <c r="R1513" s="46"/>
      <c r="S1513" s="46" t="s">
        <v>1380</v>
      </c>
      <c r="T1513" s="50" t="s">
        <v>1380</v>
      </c>
      <c r="U1513" s="21"/>
      <c r="V1513" s="260"/>
      <c r="W1513" s="261"/>
      <c r="X1513" s="38" t="s">
        <v>1555</v>
      </c>
    </row>
    <row r="1514" spans="1:24" x14ac:dyDescent="0.3">
      <c r="A1514" s="2">
        <v>12613</v>
      </c>
      <c r="B1514" s="3" t="s">
        <v>2560</v>
      </c>
      <c r="C1514" s="5" t="s">
        <v>17</v>
      </c>
      <c r="D1514" s="25">
        <v>45</v>
      </c>
      <c r="E1514" s="26">
        <v>11</v>
      </c>
      <c r="F1514" s="16">
        <v>12</v>
      </c>
      <c r="G1514" s="22">
        <v>2917</v>
      </c>
      <c r="H1514" s="22">
        <v>35000</v>
      </c>
      <c r="I1514" s="6"/>
      <c r="J1514" s="7"/>
      <c r="K1514" s="8"/>
      <c r="L1514" s="6"/>
      <c r="M1514" s="5">
        <v>0</v>
      </c>
      <c r="N1514" s="6">
        <v>43893</v>
      </c>
      <c r="O1514" s="3" t="s">
        <v>1380</v>
      </c>
      <c r="P1514" s="3"/>
      <c r="Q1514" s="6" t="s">
        <v>1380</v>
      </c>
      <c r="R1514" s="46"/>
      <c r="S1514" s="46" t="s">
        <v>1380</v>
      </c>
      <c r="T1514" s="50" t="s">
        <v>1380</v>
      </c>
      <c r="U1514" s="21"/>
      <c r="V1514" s="260"/>
      <c r="W1514" s="261"/>
      <c r="X1514" s="38" t="s">
        <v>1555</v>
      </c>
    </row>
    <row r="1515" spans="1:24" x14ac:dyDescent="0.3">
      <c r="A1515" s="2">
        <v>12614</v>
      </c>
      <c r="B1515" s="3" t="s">
        <v>2561</v>
      </c>
      <c r="C1515" s="5" t="s">
        <v>17</v>
      </c>
      <c r="D1515" s="25">
        <v>45</v>
      </c>
      <c r="E1515" s="26">
        <v>11</v>
      </c>
      <c r="F1515" s="16">
        <v>12</v>
      </c>
      <c r="G1515" s="22">
        <v>1834</v>
      </c>
      <c r="H1515" s="22">
        <v>22000</v>
      </c>
      <c r="I1515" s="6"/>
      <c r="J1515" s="7"/>
      <c r="K1515" s="8"/>
      <c r="L1515" s="6"/>
      <c r="M1515" s="5">
        <v>0</v>
      </c>
      <c r="N1515" s="6">
        <v>43893</v>
      </c>
      <c r="O1515" s="3" t="s">
        <v>1380</v>
      </c>
      <c r="P1515" s="3"/>
      <c r="Q1515" s="6" t="s">
        <v>1380</v>
      </c>
      <c r="R1515" s="46"/>
      <c r="S1515" s="46" t="s">
        <v>1380</v>
      </c>
      <c r="T1515" s="50" t="s">
        <v>1380</v>
      </c>
      <c r="U1515" s="21"/>
      <c r="V1515" s="260"/>
      <c r="W1515" s="261"/>
      <c r="X1515" s="38" t="s">
        <v>1555</v>
      </c>
    </row>
    <row r="1516" spans="1:24" x14ac:dyDescent="0.3">
      <c r="A1516" s="2">
        <v>13091</v>
      </c>
      <c r="B1516" s="3" t="s">
        <v>2576</v>
      </c>
      <c r="C1516" s="5" t="s">
        <v>86</v>
      </c>
      <c r="D1516" s="25">
        <v>45</v>
      </c>
      <c r="E1516" s="26">
        <v>14</v>
      </c>
      <c r="F1516" s="16">
        <v>12</v>
      </c>
      <c r="G1516" s="22">
        <v>500</v>
      </c>
      <c r="H1516" s="22">
        <v>6000</v>
      </c>
      <c r="I1516" s="6"/>
      <c r="J1516" s="7"/>
      <c r="K1516" s="8"/>
      <c r="L1516" s="6"/>
      <c r="M1516" s="5">
        <v>0</v>
      </c>
      <c r="N1516" s="6">
        <v>43893</v>
      </c>
      <c r="O1516" s="3" t="s">
        <v>1380</v>
      </c>
      <c r="P1516" s="3"/>
      <c r="Q1516" s="6" t="s">
        <v>1380</v>
      </c>
      <c r="R1516" s="46"/>
      <c r="S1516" s="46" t="s">
        <v>1380</v>
      </c>
      <c r="T1516" s="50" t="s">
        <v>1380</v>
      </c>
      <c r="U1516" s="21"/>
      <c r="V1516" s="260"/>
      <c r="W1516" s="261"/>
      <c r="X1516" s="38" t="s">
        <v>1555</v>
      </c>
    </row>
    <row r="1517" spans="1:24" x14ac:dyDescent="0.3">
      <c r="A1517" s="2">
        <v>46420</v>
      </c>
      <c r="B1517" s="3" t="s">
        <v>2583</v>
      </c>
      <c r="C1517" s="5" t="s">
        <v>3</v>
      </c>
      <c r="D1517" s="25">
        <v>45</v>
      </c>
      <c r="E1517" s="26">
        <v>16</v>
      </c>
      <c r="F1517" s="16">
        <v>12</v>
      </c>
      <c r="G1517" s="22">
        <v>250</v>
      </c>
      <c r="H1517" s="22">
        <v>3000</v>
      </c>
      <c r="I1517" s="6"/>
      <c r="J1517" s="7"/>
      <c r="K1517" s="8"/>
      <c r="L1517" s="6"/>
      <c r="M1517" s="5">
        <v>0</v>
      </c>
      <c r="N1517" s="6">
        <v>43893</v>
      </c>
      <c r="O1517" s="3" t="s">
        <v>1380</v>
      </c>
      <c r="P1517" s="3"/>
      <c r="Q1517" s="6" t="s">
        <v>1380</v>
      </c>
      <c r="R1517" s="46"/>
      <c r="S1517" s="46" t="s">
        <v>1380</v>
      </c>
      <c r="T1517" s="50" t="s">
        <v>1380</v>
      </c>
      <c r="U1517" s="21"/>
      <c r="V1517" s="260"/>
      <c r="W1517" s="261"/>
      <c r="X1517" s="38" t="s">
        <v>1555</v>
      </c>
    </row>
    <row r="1518" spans="1:24" x14ac:dyDescent="0.3">
      <c r="A1518" s="2">
        <v>48901</v>
      </c>
      <c r="B1518" s="3" t="s">
        <v>2529</v>
      </c>
      <c r="C1518" s="5" t="s">
        <v>3</v>
      </c>
      <c r="D1518" s="25">
        <v>45</v>
      </c>
      <c r="E1518" s="26">
        <v>9</v>
      </c>
      <c r="F1518" s="16">
        <v>12</v>
      </c>
      <c r="G1518" s="22">
        <v>0</v>
      </c>
      <c r="H1518" s="22"/>
      <c r="I1518" s="6"/>
      <c r="J1518" s="7"/>
      <c r="K1518" s="8"/>
      <c r="L1518" s="6"/>
      <c r="M1518" s="5">
        <v>0</v>
      </c>
      <c r="N1518" s="6">
        <v>43893</v>
      </c>
      <c r="O1518" s="3" t="s">
        <v>1380</v>
      </c>
      <c r="P1518" s="3"/>
      <c r="Q1518" s="6" t="s">
        <v>1380</v>
      </c>
      <c r="R1518" s="46"/>
      <c r="S1518" s="46" t="s">
        <v>1380</v>
      </c>
      <c r="T1518" s="50" t="s">
        <v>1380</v>
      </c>
      <c r="U1518" s="21"/>
      <c r="V1518" s="260"/>
      <c r="W1518" s="261"/>
      <c r="X1518" s="38" t="s">
        <v>1555</v>
      </c>
    </row>
    <row r="1519" spans="1:24" x14ac:dyDescent="0.3">
      <c r="A1519" s="2">
        <v>13768</v>
      </c>
      <c r="B1519" s="3" t="s">
        <v>2554</v>
      </c>
      <c r="C1519" s="5" t="s">
        <v>3</v>
      </c>
      <c r="D1519" s="25">
        <v>45</v>
      </c>
      <c r="E1519" s="26">
        <v>11</v>
      </c>
      <c r="F1519" s="16">
        <v>12</v>
      </c>
      <c r="G1519" s="22">
        <v>834</v>
      </c>
      <c r="H1519" s="22">
        <v>10000</v>
      </c>
      <c r="I1519" s="6"/>
      <c r="J1519" s="7"/>
      <c r="K1519" s="8"/>
      <c r="L1519" s="6"/>
      <c r="M1519" s="5">
        <v>0</v>
      </c>
      <c r="N1519" s="6">
        <v>43893</v>
      </c>
      <c r="O1519" s="3" t="s">
        <v>1380</v>
      </c>
      <c r="P1519" s="3"/>
      <c r="Q1519" s="6" t="s">
        <v>1380</v>
      </c>
      <c r="R1519" s="46"/>
      <c r="S1519" s="46" t="s">
        <v>1380</v>
      </c>
      <c r="T1519" s="50" t="s">
        <v>1380</v>
      </c>
      <c r="U1519" s="21"/>
      <c r="V1519" s="260"/>
      <c r="W1519" s="261"/>
      <c r="X1519" s="38" t="s">
        <v>1555</v>
      </c>
    </row>
    <row r="1520" spans="1:24" x14ac:dyDescent="0.3">
      <c r="A1520" s="2">
        <v>77755</v>
      </c>
      <c r="B1520" s="3" t="s">
        <v>2547</v>
      </c>
      <c r="C1520" s="5" t="s">
        <v>3</v>
      </c>
      <c r="D1520" s="25">
        <v>45</v>
      </c>
      <c r="E1520" s="26">
        <v>10</v>
      </c>
      <c r="F1520" s="16">
        <v>12</v>
      </c>
      <c r="G1520" s="22">
        <v>417</v>
      </c>
      <c r="H1520" s="22">
        <v>5000</v>
      </c>
      <c r="I1520" s="6"/>
      <c r="J1520" s="7"/>
      <c r="K1520" s="8"/>
      <c r="L1520" s="6"/>
      <c r="M1520" s="5">
        <v>0</v>
      </c>
      <c r="N1520" s="6">
        <v>43893</v>
      </c>
      <c r="O1520" s="3" t="s">
        <v>1380</v>
      </c>
      <c r="P1520" s="3"/>
      <c r="Q1520" s="6" t="s">
        <v>1380</v>
      </c>
      <c r="R1520" s="46"/>
      <c r="S1520" s="46" t="s">
        <v>1380</v>
      </c>
      <c r="T1520" s="50" t="s">
        <v>1380</v>
      </c>
      <c r="U1520" s="21"/>
      <c r="V1520" s="260"/>
      <c r="W1520" s="261"/>
      <c r="X1520" s="38" t="s">
        <v>1555</v>
      </c>
    </row>
    <row r="1521" spans="1:24" x14ac:dyDescent="0.3">
      <c r="A1521" s="2">
        <v>109163</v>
      </c>
      <c r="B1521" s="3" t="s">
        <v>2566</v>
      </c>
      <c r="C1521" s="5" t="s">
        <v>17</v>
      </c>
      <c r="D1521" s="25">
        <v>45</v>
      </c>
      <c r="E1521" s="26">
        <v>11</v>
      </c>
      <c r="F1521" s="16">
        <v>12</v>
      </c>
      <c r="G1521" s="22">
        <v>84</v>
      </c>
      <c r="H1521" s="22">
        <v>1000</v>
      </c>
      <c r="I1521" s="6"/>
      <c r="J1521" s="7"/>
      <c r="K1521" s="8"/>
      <c r="L1521" s="6"/>
      <c r="M1521" s="5">
        <v>0</v>
      </c>
      <c r="N1521" s="6">
        <v>43893</v>
      </c>
      <c r="O1521" s="3" t="s">
        <v>1380</v>
      </c>
      <c r="P1521" s="3"/>
      <c r="Q1521" s="6" t="s">
        <v>1380</v>
      </c>
      <c r="R1521" s="46"/>
      <c r="S1521" s="46" t="s">
        <v>1380</v>
      </c>
      <c r="T1521" s="50" t="s">
        <v>1380</v>
      </c>
      <c r="U1521" s="21"/>
      <c r="V1521" s="260"/>
      <c r="W1521" s="261"/>
      <c r="X1521" s="38" t="s">
        <v>1555</v>
      </c>
    </row>
    <row r="1522" spans="1:24" x14ac:dyDescent="0.3">
      <c r="A1522" s="2">
        <v>115765</v>
      </c>
      <c r="B1522" s="3" t="s">
        <v>2932</v>
      </c>
      <c r="C1522" s="5" t="s">
        <v>87</v>
      </c>
      <c r="D1522" s="25">
        <v>45</v>
      </c>
      <c r="E1522" s="26">
        <v>18</v>
      </c>
      <c r="F1522" s="16">
        <v>12</v>
      </c>
      <c r="G1522" s="22">
        <v>167</v>
      </c>
      <c r="H1522" s="22">
        <v>2000</v>
      </c>
      <c r="I1522" s="6"/>
      <c r="J1522" s="7"/>
      <c r="K1522" s="8"/>
      <c r="L1522" s="6"/>
      <c r="M1522" s="5">
        <v>0</v>
      </c>
      <c r="N1522" s="6">
        <v>43893</v>
      </c>
      <c r="O1522" s="3" t="s">
        <v>1380</v>
      </c>
      <c r="P1522" s="3"/>
      <c r="Q1522" s="6" t="s">
        <v>1380</v>
      </c>
      <c r="R1522" s="46"/>
      <c r="S1522" s="46" t="s">
        <v>1380</v>
      </c>
      <c r="T1522" s="50" t="s">
        <v>1380</v>
      </c>
      <c r="U1522" s="21"/>
      <c r="V1522" s="260"/>
      <c r="W1522" s="261"/>
      <c r="X1522" s="38" t="s">
        <v>1555</v>
      </c>
    </row>
    <row r="1523" spans="1:24" x14ac:dyDescent="0.3">
      <c r="A1523" s="2">
        <v>132296</v>
      </c>
      <c r="B1523" s="3" t="s">
        <v>2581</v>
      </c>
      <c r="C1523" s="5" t="s">
        <v>19</v>
      </c>
      <c r="D1523" s="25">
        <v>45</v>
      </c>
      <c r="E1523" s="26">
        <v>14</v>
      </c>
      <c r="F1523" s="16">
        <v>12</v>
      </c>
      <c r="G1523" s="22">
        <v>834</v>
      </c>
      <c r="H1523" s="22">
        <v>10000</v>
      </c>
      <c r="I1523" s="6"/>
      <c r="J1523" s="7"/>
      <c r="K1523" s="8"/>
      <c r="L1523" s="6"/>
      <c r="M1523" s="5">
        <v>0</v>
      </c>
      <c r="N1523" s="6">
        <v>43893</v>
      </c>
      <c r="O1523" s="3" t="s">
        <v>1380</v>
      </c>
      <c r="P1523" s="3"/>
      <c r="Q1523" s="6" t="s">
        <v>1380</v>
      </c>
      <c r="R1523" s="46"/>
      <c r="S1523" s="46" t="s">
        <v>1380</v>
      </c>
      <c r="T1523" s="50" t="s">
        <v>1380</v>
      </c>
      <c r="U1523" s="21"/>
      <c r="V1523" s="260"/>
      <c r="W1523" s="261"/>
      <c r="X1523" s="38" t="s">
        <v>1555</v>
      </c>
    </row>
    <row r="1524" spans="1:24" x14ac:dyDescent="0.3">
      <c r="A1524" s="2">
        <v>132297</v>
      </c>
      <c r="B1524" s="3" t="s">
        <v>2582</v>
      </c>
      <c r="C1524" s="5" t="s">
        <v>19</v>
      </c>
      <c r="D1524" s="25">
        <v>45</v>
      </c>
      <c r="E1524" s="26">
        <v>14</v>
      </c>
      <c r="F1524" s="16">
        <v>12</v>
      </c>
      <c r="G1524" s="22">
        <v>1834</v>
      </c>
      <c r="H1524" s="22">
        <v>22000</v>
      </c>
      <c r="I1524" s="6"/>
      <c r="J1524" s="7"/>
      <c r="K1524" s="8"/>
      <c r="L1524" s="6"/>
      <c r="M1524" s="5">
        <v>0</v>
      </c>
      <c r="N1524" s="6">
        <v>43893</v>
      </c>
      <c r="O1524" s="3" t="s">
        <v>1380</v>
      </c>
      <c r="P1524" s="3"/>
      <c r="Q1524" s="6" t="s">
        <v>1380</v>
      </c>
      <c r="R1524" s="46"/>
      <c r="S1524" s="46" t="s">
        <v>1380</v>
      </c>
      <c r="T1524" s="50" t="s">
        <v>1380</v>
      </c>
      <c r="U1524" s="21"/>
      <c r="V1524" s="260"/>
      <c r="W1524" s="261"/>
      <c r="X1524" s="38" t="s">
        <v>1555</v>
      </c>
    </row>
    <row r="1525" spans="1:24" x14ac:dyDescent="0.3">
      <c r="A1525" s="2">
        <v>138459</v>
      </c>
      <c r="B1525" s="3" t="s">
        <v>3411</v>
      </c>
      <c r="C1525" s="5" t="s">
        <v>17</v>
      </c>
      <c r="D1525" s="25">
        <v>45</v>
      </c>
      <c r="E1525" s="26">
        <v>10</v>
      </c>
      <c r="F1525" s="16">
        <v>12</v>
      </c>
      <c r="G1525" s="22">
        <v>2500</v>
      </c>
      <c r="H1525" s="22">
        <v>30000</v>
      </c>
      <c r="I1525" s="6"/>
      <c r="J1525" s="7"/>
      <c r="K1525" s="8"/>
      <c r="L1525" s="6"/>
      <c r="M1525" s="5">
        <v>0</v>
      </c>
      <c r="N1525" s="6">
        <v>43893</v>
      </c>
      <c r="O1525" s="3" t="s">
        <v>1380</v>
      </c>
      <c r="P1525" s="3"/>
      <c r="Q1525" s="6" t="s">
        <v>1380</v>
      </c>
      <c r="R1525" s="46"/>
      <c r="S1525" s="46" t="s">
        <v>1380</v>
      </c>
      <c r="T1525" s="50" t="s">
        <v>1380</v>
      </c>
      <c r="U1525" s="21"/>
      <c r="V1525" s="260"/>
      <c r="W1525" s="261"/>
      <c r="X1525" s="38" t="s">
        <v>1555</v>
      </c>
    </row>
    <row r="1526" spans="1:24" x14ac:dyDescent="0.3">
      <c r="A1526" s="2">
        <v>135703</v>
      </c>
      <c r="B1526" s="3" t="s">
        <v>3145</v>
      </c>
      <c r="C1526" s="5" t="s">
        <v>17</v>
      </c>
      <c r="D1526" s="25">
        <v>45</v>
      </c>
      <c r="E1526" s="26">
        <v>9</v>
      </c>
      <c r="F1526" s="16">
        <v>12</v>
      </c>
      <c r="G1526" s="22">
        <v>1484</v>
      </c>
      <c r="H1526" s="22">
        <v>17800</v>
      </c>
      <c r="I1526" s="6"/>
      <c r="J1526" s="7"/>
      <c r="K1526" s="8"/>
      <c r="L1526" s="6"/>
      <c r="M1526" s="5">
        <v>0</v>
      </c>
      <c r="N1526" s="6">
        <v>43893</v>
      </c>
      <c r="O1526" s="3" t="s">
        <v>1380</v>
      </c>
      <c r="P1526" s="3"/>
      <c r="Q1526" s="6" t="s">
        <v>1380</v>
      </c>
      <c r="R1526" s="46"/>
      <c r="S1526" s="46" t="s">
        <v>1380</v>
      </c>
      <c r="T1526" s="50" t="s">
        <v>1380</v>
      </c>
      <c r="U1526" s="21"/>
      <c r="V1526" s="260"/>
      <c r="W1526" s="261"/>
      <c r="X1526" s="38" t="s">
        <v>1555</v>
      </c>
    </row>
    <row r="1527" spans="1:24" x14ac:dyDescent="0.3">
      <c r="A1527" s="2">
        <v>138460</v>
      </c>
      <c r="B1527" s="3" t="s">
        <v>3412</v>
      </c>
      <c r="C1527" s="5" t="s">
        <v>17</v>
      </c>
      <c r="D1527" s="25">
        <v>45</v>
      </c>
      <c r="E1527" s="26">
        <v>10</v>
      </c>
      <c r="F1527" s="16">
        <v>12</v>
      </c>
      <c r="G1527" s="22">
        <v>1500</v>
      </c>
      <c r="H1527" s="22">
        <v>18000</v>
      </c>
      <c r="I1527" s="6"/>
      <c r="J1527" s="7"/>
      <c r="K1527" s="8"/>
      <c r="L1527" s="6"/>
      <c r="M1527" s="5">
        <v>0</v>
      </c>
      <c r="N1527" s="6">
        <v>43893</v>
      </c>
      <c r="O1527" s="3" t="s">
        <v>1380</v>
      </c>
      <c r="P1527" s="3"/>
      <c r="Q1527" s="6" t="s">
        <v>1380</v>
      </c>
      <c r="R1527" s="46"/>
      <c r="S1527" s="46" t="s">
        <v>1380</v>
      </c>
      <c r="T1527" s="50" t="s">
        <v>1380</v>
      </c>
      <c r="U1527" s="21"/>
      <c r="V1527" s="260"/>
      <c r="W1527" s="261"/>
      <c r="X1527" s="38" t="s">
        <v>1555</v>
      </c>
    </row>
    <row r="1528" spans="1:24" x14ac:dyDescent="0.3">
      <c r="A1528" s="2">
        <v>138465</v>
      </c>
      <c r="B1528" s="3" t="s">
        <v>3428</v>
      </c>
      <c r="C1528" s="5" t="s">
        <v>17</v>
      </c>
      <c r="D1528" s="25">
        <v>45</v>
      </c>
      <c r="E1528" s="26">
        <v>9</v>
      </c>
      <c r="F1528" s="16">
        <v>12</v>
      </c>
      <c r="G1528" s="22">
        <v>750</v>
      </c>
      <c r="H1528" s="22">
        <v>9000</v>
      </c>
      <c r="I1528" s="6"/>
      <c r="J1528" s="7"/>
      <c r="K1528" s="8"/>
      <c r="L1528" s="6"/>
      <c r="M1528" s="5">
        <v>0</v>
      </c>
      <c r="N1528" s="6">
        <v>43893</v>
      </c>
      <c r="O1528" s="3" t="s">
        <v>1380</v>
      </c>
      <c r="P1528" s="3"/>
      <c r="Q1528" s="6" t="s">
        <v>1380</v>
      </c>
      <c r="R1528" s="46"/>
      <c r="S1528" s="46" t="s">
        <v>1380</v>
      </c>
      <c r="T1528" s="50" t="s">
        <v>1380</v>
      </c>
      <c r="U1528" s="21"/>
      <c r="V1528" s="260"/>
      <c r="W1528" s="261"/>
      <c r="X1528" s="38" t="s">
        <v>1555</v>
      </c>
    </row>
    <row r="1529" spans="1:24" x14ac:dyDescent="0.3">
      <c r="A1529" s="2">
        <v>114430</v>
      </c>
      <c r="B1529" s="3" t="s">
        <v>1262</v>
      </c>
      <c r="C1529" s="5" t="s">
        <v>17</v>
      </c>
      <c r="D1529" s="25">
        <v>62</v>
      </c>
      <c r="E1529" s="26">
        <v>25</v>
      </c>
      <c r="F1529" s="16">
        <v>12</v>
      </c>
      <c r="G1529" s="22">
        <v>25</v>
      </c>
      <c r="H1529" s="22">
        <v>300</v>
      </c>
      <c r="I1529" s="6">
        <v>43563</v>
      </c>
      <c r="J1529" s="7">
        <v>167</v>
      </c>
      <c r="K1529" s="8">
        <v>2019</v>
      </c>
      <c r="L1529" s="6">
        <v>44032</v>
      </c>
      <c r="M1529" s="5">
        <v>200</v>
      </c>
      <c r="N1529" s="6">
        <v>43895</v>
      </c>
      <c r="O1529" s="3" t="s">
        <v>1362</v>
      </c>
      <c r="P1529" s="3" t="s">
        <v>1903</v>
      </c>
      <c r="Q1529" s="6">
        <v>43668</v>
      </c>
      <c r="R1529" s="46"/>
      <c r="S1529" s="46" t="s">
        <v>1380</v>
      </c>
      <c r="T1529" s="50" t="s">
        <v>2045</v>
      </c>
      <c r="U1529" s="21" t="s">
        <v>1560</v>
      </c>
      <c r="V1529" s="260" t="s">
        <v>1551</v>
      </c>
      <c r="W1529" s="261">
        <v>43699.3440162037</v>
      </c>
      <c r="X1529" s="38" t="s">
        <v>1555</v>
      </c>
    </row>
    <row r="1530" spans="1:24" x14ac:dyDescent="0.3">
      <c r="A1530" s="2">
        <v>17136</v>
      </c>
      <c r="B1530" s="3" t="s">
        <v>1114</v>
      </c>
      <c r="C1530" s="5" t="s">
        <v>87</v>
      </c>
      <c r="D1530" s="25">
        <v>45</v>
      </c>
      <c r="E1530" s="26">
        <v>12</v>
      </c>
      <c r="F1530" s="16">
        <v>12</v>
      </c>
      <c r="G1530" s="22">
        <v>250</v>
      </c>
      <c r="H1530" s="22">
        <v>3000</v>
      </c>
      <c r="I1530" s="6">
        <v>43454</v>
      </c>
      <c r="J1530" s="7">
        <v>175</v>
      </c>
      <c r="K1530" s="8">
        <v>2019</v>
      </c>
      <c r="L1530" s="6">
        <v>44035</v>
      </c>
      <c r="M1530" s="5">
        <v>2000</v>
      </c>
      <c r="N1530" s="6">
        <v>43895</v>
      </c>
      <c r="O1530" s="3" t="s">
        <v>1850</v>
      </c>
      <c r="P1530" s="3" t="s">
        <v>1851</v>
      </c>
      <c r="Q1530" s="6">
        <v>43672</v>
      </c>
      <c r="R1530" s="46"/>
      <c r="S1530" s="46" t="s">
        <v>1380</v>
      </c>
      <c r="T1530" s="50" t="s">
        <v>2045</v>
      </c>
      <c r="U1530" s="21" t="s">
        <v>1560</v>
      </c>
      <c r="V1530" s="260" t="s">
        <v>1551</v>
      </c>
      <c r="W1530" s="261">
        <v>43699.346180555556</v>
      </c>
      <c r="X1530" s="38" t="s">
        <v>1555</v>
      </c>
    </row>
    <row r="1531" spans="1:24" x14ac:dyDescent="0.3">
      <c r="A1531" s="2">
        <v>17136</v>
      </c>
      <c r="B1531" s="3" t="s">
        <v>1114</v>
      </c>
      <c r="C1531" s="5" t="s">
        <v>87</v>
      </c>
      <c r="D1531" s="25">
        <v>45</v>
      </c>
      <c r="E1531" s="26">
        <v>12</v>
      </c>
      <c r="F1531" s="16">
        <v>12</v>
      </c>
      <c r="G1531" s="22">
        <v>250</v>
      </c>
      <c r="H1531" s="22">
        <v>3000</v>
      </c>
      <c r="I1531" s="6">
        <v>43454</v>
      </c>
      <c r="J1531" s="7">
        <v>175</v>
      </c>
      <c r="K1531" s="8">
        <v>2019</v>
      </c>
      <c r="L1531" s="6">
        <v>44035</v>
      </c>
      <c r="M1531" s="5">
        <v>2000</v>
      </c>
      <c r="N1531" s="6">
        <v>43895</v>
      </c>
      <c r="O1531" s="3" t="s">
        <v>1850</v>
      </c>
      <c r="P1531" s="3" t="s">
        <v>1851</v>
      </c>
      <c r="Q1531" s="6">
        <v>43672</v>
      </c>
      <c r="R1531" s="46"/>
      <c r="S1531" s="46" t="s">
        <v>1380</v>
      </c>
      <c r="T1531" s="50" t="s">
        <v>2045</v>
      </c>
      <c r="U1531" s="21" t="s">
        <v>1560</v>
      </c>
      <c r="V1531" s="260" t="s">
        <v>1551</v>
      </c>
      <c r="W1531" s="261">
        <v>43699.346180555556</v>
      </c>
      <c r="X1531" s="38" t="s">
        <v>1555</v>
      </c>
    </row>
    <row r="1532" spans="1:24" x14ac:dyDescent="0.3">
      <c r="A1532" s="2">
        <v>17136</v>
      </c>
      <c r="B1532" s="3" t="s">
        <v>1114</v>
      </c>
      <c r="C1532" s="5" t="s">
        <v>87</v>
      </c>
      <c r="D1532" s="25">
        <v>45</v>
      </c>
      <c r="E1532" s="26">
        <v>12</v>
      </c>
      <c r="F1532" s="16">
        <v>12</v>
      </c>
      <c r="G1532" s="22">
        <v>250</v>
      </c>
      <c r="H1532" s="22">
        <v>3000</v>
      </c>
      <c r="I1532" s="6">
        <v>43454</v>
      </c>
      <c r="J1532" s="7">
        <v>175</v>
      </c>
      <c r="K1532" s="8">
        <v>2019</v>
      </c>
      <c r="L1532" s="6">
        <v>44035</v>
      </c>
      <c r="M1532" s="5">
        <v>2000</v>
      </c>
      <c r="N1532" s="6">
        <v>43895</v>
      </c>
      <c r="O1532" s="3" t="s">
        <v>1850</v>
      </c>
      <c r="P1532" s="3" t="s">
        <v>1851</v>
      </c>
      <c r="Q1532" s="6">
        <v>43672</v>
      </c>
      <c r="R1532" s="46"/>
      <c r="S1532" s="46" t="s">
        <v>1380</v>
      </c>
      <c r="T1532" s="50" t="s">
        <v>2045</v>
      </c>
      <c r="U1532" s="21" t="s">
        <v>1560</v>
      </c>
      <c r="V1532" s="260" t="s">
        <v>1551</v>
      </c>
      <c r="W1532" s="261">
        <v>43699.346180555556</v>
      </c>
      <c r="X1532" s="38" t="s">
        <v>1555</v>
      </c>
    </row>
    <row r="1533" spans="1:24" x14ac:dyDescent="0.3">
      <c r="A1533" s="2">
        <v>17299</v>
      </c>
      <c r="B1533" s="3" t="s">
        <v>1287</v>
      </c>
      <c r="C1533" s="5" t="s">
        <v>5</v>
      </c>
      <c r="D1533" s="25">
        <v>57</v>
      </c>
      <c r="E1533" s="26">
        <v>18</v>
      </c>
      <c r="F1533" s="16">
        <v>12</v>
      </c>
      <c r="G1533" s="22">
        <v>5</v>
      </c>
      <c r="H1533" s="22">
        <v>60</v>
      </c>
      <c r="I1533" s="6">
        <v>43454</v>
      </c>
      <c r="J1533" s="7">
        <v>61</v>
      </c>
      <c r="K1533" s="8">
        <v>2018</v>
      </c>
      <c r="L1533" s="6">
        <v>43536</v>
      </c>
      <c r="M1533" s="5">
        <v>0</v>
      </c>
      <c r="N1533" s="6">
        <v>43895</v>
      </c>
      <c r="O1533" s="3" t="s">
        <v>1850</v>
      </c>
      <c r="P1533" s="3" t="s">
        <v>1851</v>
      </c>
      <c r="Q1533" s="6">
        <v>43672</v>
      </c>
      <c r="R1533" s="46">
        <v>2</v>
      </c>
      <c r="S1533" s="46" t="s">
        <v>1953</v>
      </c>
      <c r="T1533" s="50" t="s">
        <v>2045</v>
      </c>
      <c r="U1533" s="21"/>
      <c r="V1533" s="260" t="s">
        <v>1551</v>
      </c>
      <c r="W1533" s="261">
        <v>43699.401967592596</v>
      </c>
      <c r="X1533" s="38" t="s">
        <v>1555</v>
      </c>
    </row>
    <row r="1534" spans="1:24" x14ac:dyDescent="0.3">
      <c r="A1534" s="2">
        <v>17362</v>
      </c>
      <c r="B1534" s="3" t="s">
        <v>885</v>
      </c>
      <c r="C1534" s="5" t="s">
        <v>86</v>
      </c>
      <c r="D1534" s="25">
        <v>57</v>
      </c>
      <c r="E1534" s="26">
        <v>15</v>
      </c>
      <c r="F1534" s="16">
        <v>12</v>
      </c>
      <c r="G1534" s="22">
        <v>750</v>
      </c>
      <c r="H1534" s="22">
        <v>9000</v>
      </c>
      <c r="I1534" s="6">
        <v>43593</v>
      </c>
      <c r="J1534" s="7">
        <v>175</v>
      </c>
      <c r="K1534" s="8">
        <v>2019</v>
      </c>
      <c r="L1534" s="6">
        <v>44035</v>
      </c>
      <c r="M1534" s="5">
        <v>1300</v>
      </c>
      <c r="N1534" s="6">
        <v>43895</v>
      </c>
      <c r="O1534" s="3" t="s">
        <v>1850</v>
      </c>
      <c r="P1534" s="3" t="s">
        <v>1851</v>
      </c>
      <c r="Q1534" s="6">
        <v>43672</v>
      </c>
      <c r="R1534" s="46"/>
      <c r="S1534" s="46" t="s">
        <v>1380</v>
      </c>
      <c r="T1534" s="50" t="s">
        <v>2045</v>
      </c>
      <c r="U1534" s="21" t="s">
        <v>1560</v>
      </c>
      <c r="V1534" s="260" t="s">
        <v>1551</v>
      </c>
      <c r="W1534" s="261">
        <v>43699.366041666668</v>
      </c>
      <c r="X1534" s="38" t="s">
        <v>1555</v>
      </c>
    </row>
    <row r="1535" spans="1:24" x14ac:dyDescent="0.3">
      <c r="A1535" s="2">
        <v>17370</v>
      </c>
      <c r="B1535" s="3" t="s">
        <v>886</v>
      </c>
      <c r="C1535" s="5" t="s">
        <v>86</v>
      </c>
      <c r="D1535" s="25">
        <v>57</v>
      </c>
      <c r="E1535" s="26">
        <v>15</v>
      </c>
      <c r="F1535" s="16">
        <v>12</v>
      </c>
      <c r="G1535" s="22">
        <v>750</v>
      </c>
      <c r="H1535" s="22">
        <v>9000</v>
      </c>
      <c r="I1535" s="6">
        <v>43593</v>
      </c>
      <c r="J1535" s="7">
        <v>175</v>
      </c>
      <c r="K1535" s="8">
        <v>2019</v>
      </c>
      <c r="L1535" s="6">
        <v>44035</v>
      </c>
      <c r="M1535" s="5">
        <v>3000</v>
      </c>
      <c r="N1535" s="6">
        <v>43895</v>
      </c>
      <c r="O1535" s="3" t="s">
        <v>1850</v>
      </c>
      <c r="P1535" s="3" t="s">
        <v>1851</v>
      </c>
      <c r="Q1535" s="6">
        <v>43672</v>
      </c>
      <c r="R1535" s="46"/>
      <c r="S1535" s="46" t="s">
        <v>1380</v>
      </c>
      <c r="T1535" s="50" t="s">
        <v>2045</v>
      </c>
      <c r="U1535" s="21" t="s">
        <v>1560</v>
      </c>
      <c r="V1535" s="260" t="s">
        <v>1551</v>
      </c>
      <c r="W1535" s="261">
        <v>43699.366678240738</v>
      </c>
      <c r="X1535" s="38" t="s">
        <v>1555</v>
      </c>
    </row>
    <row r="1536" spans="1:24" x14ac:dyDescent="0.3">
      <c r="A1536" s="2">
        <v>17371</v>
      </c>
      <c r="B1536" s="3" t="s">
        <v>887</v>
      </c>
      <c r="C1536" s="5" t="s">
        <v>86</v>
      </c>
      <c r="D1536" s="25">
        <v>57</v>
      </c>
      <c r="E1536" s="26">
        <v>15</v>
      </c>
      <c r="F1536" s="16">
        <v>12</v>
      </c>
      <c r="G1536" s="22">
        <v>750</v>
      </c>
      <c r="H1536" s="22">
        <v>9000</v>
      </c>
      <c r="I1536" s="6">
        <v>43593</v>
      </c>
      <c r="J1536" s="7">
        <v>175</v>
      </c>
      <c r="K1536" s="8">
        <v>2019</v>
      </c>
      <c r="L1536" s="6">
        <v>44035</v>
      </c>
      <c r="M1536" s="5">
        <v>3000</v>
      </c>
      <c r="N1536" s="6">
        <v>43895</v>
      </c>
      <c r="O1536" s="3" t="s">
        <v>1850</v>
      </c>
      <c r="P1536" s="3" t="s">
        <v>1851</v>
      </c>
      <c r="Q1536" s="6">
        <v>43672</v>
      </c>
      <c r="R1536" s="46"/>
      <c r="S1536" s="46" t="s">
        <v>1380</v>
      </c>
      <c r="T1536" s="50" t="s">
        <v>2045</v>
      </c>
      <c r="U1536" s="21" t="s">
        <v>1560</v>
      </c>
      <c r="V1536" s="260" t="s">
        <v>1551</v>
      </c>
      <c r="W1536" s="261">
        <v>43699.366678240738</v>
      </c>
      <c r="X1536" s="38" t="s">
        <v>1555</v>
      </c>
    </row>
    <row r="1537" spans="1:24" x14ac:dyDescent="0.3">
      <c r="A1537" s="2">
        <v>32927</v>
      </c>
      <c r="B1537" s="3" t="s">
        <v>888</v>
      </c>
      <c r="C1537" s="5" t="s">
        <v>86</v>
      </c>
      <c r="D1537" s="25">
        <v>57</v>
      </c>
      <c r="E1537" s="26">
        <v>15</v>
      </c>
      <c r="F1537" s="16">
        <v>12</v>
      </c>
      <c r="G1537" s="22">
        <v>750</v>
      </c>
      <c r="H1537" s="22">
        <v>9000</v>
      </c>
      <c r="I1537" s="6">
        <v>43593</v>
      </c>
      <c r="J1537" s="7">
        <v>175</v>
      </c>
      <c r="K1537" s="8">
        <v>2019</v>
      </c>
      <c r="L1537" s="6">
        <v>44035</v>
      </c>
      <c r="M1537" s="5">
        <v>3000</v>
      </c>
      <c r="N1537" s="6">
        <v>43895</v>
      </c>
      <c r="O1537" s="3" t="s">
        <v>1850</v>
      </c>
      <c r="P1537" s="3" t="s">
        <v>1851</v>
      </c>
      <c r="Q1537" s="6">
        <v>43672</v>
      </c>
      <c r="R1537" s="46"/>
      <c r="S1537" s="46" t="s">
        <v>1380</v>
      </c>
      <c r="T1537" s="50" t="s">
        <v>2045</v>
      </c>
      <c r="U1537" s="21" t="s">
        <v>1560</v>
      </c>
      <c r="V1537" s="260" t="s">
        <v>1551</v>
      </c>
      <c r="W1537" s="261">
        <v>43699.366678240738</v>
      </c>
      <c r="X1537" s="38" t="s">
        <v>1555</v>
      </c>
    </row>
    <row r="1538" spans="1:24" x14ac:dyDescent="0.3">
      <c r="A1538" s="2">
        <v>136941</v>
      </c>
      <c r="B1538" s="3" t="s">
        <v>2088</v>
      </c>
      <c r="C1538" s="5" t="s">
        <v>32</v>
      </c>
      <c r="D1538" s="25">
        <v>57</v>
      </c>
      <c r="E1538" s="26">
        <v>2</v>
      </c>
      <c r="F1538" s="16">
        <v>12</v>
      </c>
      <c r="G1538" s="22">
        <v>184</v>
      </c>
      <c r="H1538" s="22">
        <v>2200</v>
      </c>
      <c r="I1538" s="6">
        <v>43454</v>
      </c>
      <c r="J1538" s="7">
        <v>175</v>
      </c>
      <c r="K1538" s="8">
        <v>2019</v>
      </c>
      <c r="L1538" s="6">
        <v>44035</v>
      </c>
      <c r="M1538" s="5">
        <v>2200</v>
      </c>
      <c r="N1538" s="6">
        <v>43895</v>
      </c>
      <c r="O1538" s="3" t="s">
        <v>1869</v>
      </c>
      <c r="P1538" s="3" t="s">
        <v>1851</v>
      </c>
      <c r="Q1538" s="6">
        <v>43672</v>
      </c>
      <c r="R1538" s="46"/>
      <c r="S1538" s="46" t="s">
        <v>1380</v>
      </c>
      <c r="T1538" s="50" t="s">
        <v>2045</v>
      </c>
      <c r="U1538" s="21"/>
      <c r="V1538" s="260" t="s">
        <v>1551</v>
      </c>
      <c r="W1538" s="261">
        <v>43699.500694444447</v>
      </c>
      <c r="X1538" s="38" t="s">
        <v>1555</v>
      </c>
    </row>
    <row r="1539" spans="1:24" x14ac:dyDescent="0.3">
      <c r="A1539" s="2">
        <v>125641</v>
      </c>
      <c r="B1539" s="3" t="s">
        <v>1467</v>
      </c>
      <c r="C1539" s="5" t="s">
        <v>19</v>
      </c>
      <c r="D1539" s="25">
        <v>62</v>
      </c>
      <c r="E1539" s="26">
        <v>26</v>
      </c>
      <c r="F1539" s="16">
        <v>12</v>
      </c>
      <c r="G1539" s="22">
        <v>2075</v>
      </c>
      <c r="H1539" s="269">
        <v>24900</v>
      </c>
      <c r="I1539" s="6">
        <v>43593</v>
      </c>
      <c r="J1539" s="7">
        <v>176</v>
      </c>
      <c r="K1539" s="8">
        <v>2019</v>
      </c>
      <c r="L1539" s="6">
        <v>44037</v>
      </c>
      <c r="M1539" s="5">
        <v>10900</v>
      </c>
      <c r="N1539" s="6">
        <v>43895</v>
      </c>
      <c r="O1539" s="3" t="s">
        <v>2052</v>
      </c>
      <c r="P1539" s="3" t="s">
        <v>2051</v>
      </c>
      <c r="Q1539" s="6">
        <v>43672</v>
      </c>
      <c r="R1539" s="46"/>
      <c r="S1539" s="46" t="s">
        <v>1380</v>
      </c>
      <c r="T1539" s="50" t="s">
        <v>1536</v>
      </c>
      <c r="U1539" s="21" t="s">
        <v>1560</v>
      </c>
      <c r="V1539" s="270" t="s">
        <v>1551</v>
      </c>
      <c r="W1539" s="271">
        <v>43788.416180555556</v>
      </c>
      <c r="X1539" s="38" t="s">
        <v>1555</v>
      </c>
    </row>
    <row r="1540" spans="1:24" x14ac:dyDescent="0.3">
      <c r="A1540" s="2">
        <v>58977</v>
      </c>
      <c r="B1540" s="3" t="s">
        <v>1463</v>
      </c>
      <c r="C1540" s="5" t="s">
        <v>3</v>
      </c>
      <c r="D1540" s="25">
        <v>51</v>
      </c>
      <c r="E1540" s="26">
        <v>37</v>
      </c>
      <c r="F1540" s="16">
        <v>12</v>
      </c>
      <c r="G1540" s="22">
        <v>7</v>
      </c>
      <c r="H1540" s="22">
        <v>80</v>
      </c>
      <c r="I1540" s="6">
        <v>43215</v>
      </c>
      <c r="J1540" s="7">
        <v>176</v>
      </c>
      <c r="K1540" s="8">
        <v>2019</v>
      </c>
      <c r="L1540" s="6">
        <v>43670</v>
      </c>
      <c r="M1540" s="5">
        <v>80</v>
      </c>
      <c r="N1540" s="6">
        <v>43895</v>
      </c>
      <c r="O1540" s="3" t="s">
        <v>2052</v>
      </c>
      <c r="P1540" s="3" t="s">
        <v>2051</v>
      </c>
      <c r="Q1540" s="6">
        <v>43672</v>
      </c>
      <c r="R1540" s="46"/>
      <c r="S1540" s="46" t="s">
        <v>1380</v>
      </c>
      <c r="T1540" s="50" t="s">
        <v>1536</v>
      </c>
      <c r="U1540" s="21" t="s">
        <v>1522</v>
      </c>
      <c r="V1540" s="260" t="s">
        <v>1551</v>
      </c>
      <c r="W1540" s="261">
        <v>43686.643506944441</v>
      </c>
      <c r="X1540" s="38" t="s">
        <v>1555</v>
      </c>
    </row>
    <row r="1541" spans="1:24" x14ac:dyDescent="0.3">
      <c r="A1541" s="2">
        <v>58977</v>
      </c>
      <c r="B1541" s="3" t="s">
        <v>1463</v>
      </c>
      <c r="C1541" s="5" t="s">
        <v>3</v>
      </c>
      <c r="D1541" s="25">
        <v>51</v>
      </c>
      <c r="E1541" s="26">
        <v>37</v>
      </c>
      <c r="F1541" s="16">
        <v>12</v>
      </c>
      <c r="G1541" s="22">
        <v>0</v>
      </c>
      <c r="H1541" s="22">
        <v>0</v>
      </c>
      <c r="I1541" s="6">
        <v>43895</v>
      </c>
      <c r="J1541" s="7">
        <v>176</v>
      </c>
      <c r="K1541" s="8">
        <v>2019</v>
      </c>
      <c r="L1541" s="6">
        <v>43670</v>
      </c>
      <c r="M1541" s="5">
        <v>80</v>
      </c>
      <c r="N1541" s="6">
        <v>43895</v>
      </c>
      <c r="O1541" s="3" t="s">
        <v>2052</v>
      </c>
      <c r="P1541" s="3" t="s">
        <v>2051</v>
      </c>
      <c r="Q1541" s="6">
        <v>43672</v>
      </c>
      <c r="R1541" s="46"/>
      <c r="S1541" s="46" t="s">
        <v>1380</v>
      </c>
      <c r="T1541" s="50" t="s">
        <v>1536</v>
      </c>
      <c r="U1541" s="21" t="s">
        <v>1522</v>
      </c>
      <c r="V1541" s="260" t="s">
        <v>1551</v>
      </c>
      <c r="W1541" s="261">
        <v>43686.643506944441</v>
      </c>
      <c r="X1541" s="38" t="s">
        <v>1555</v>
      </c>
    </row>
    <row r="1542" spans="1:24" x14ac:dyDescent="0.3">
      <c r="A1542" s="2">
        <v>58977</v>
      </c>
      <c r="B1542" s="3" t="s">
        <v>1463</v>
      </c>
      <c r="C1542" s="5" t="s">
        <v>3</v>
      </c>
      <c r="D1542" s="25">
        <v>51</v>
      </c>
      <c r="E1542" s="26">
        <v>37</v>
      </c>
      <c r="F1542" s="16">
        <v>12</v>
      </c>
      <c r="G1542" s="22">
        <v>0</v>
      </c>
      <c r="H1542" s="22">
        <v>0</v>
      </c>
      <c r="I1542" s="6">
        <v>43895</v>
      </c>
      <c r="J1542" s="7">
        <v>176</v>
      </c>
      <c r="K1542" s="8">
        <v>2019</v>
      </c>
      <c r="L1542" s="6">
        <v>43670</v>
      </c>
      <c r="M1542" s="5">
        <v>80</v>
      </c>
      <c r="N1542" s="6">
        <v>43895</v>
      </c>
      <c r="O1542" s="3" t="s">
        <v>2052</v>
      </c>
      <c r="P1542" s="3" t="s">
        <v>2051</v>
      </c>
      <c r="Q1542" s="6">
        <v>43672</v>
      </c>
      <c r="R1542" s="46"/>
      <c r="S1542" s="46" t="s">
        <v>1380</v>
      </c>
      <c r="T1542" s="50" t="s">
        <v>1536</v>
      </c>
      <c r="U1542" s="21" t="s">
        <v>1522</v>
      </c>
      <c r="V1542" s="260" t="s">
        <v>1551</v>
      </c>
      <c r="W1542" s="261">
        <v>43686.643506944441</v>
      </c>
      <c r="X1542" s="38" t="s">
        <v>1555</v>
      </c>
    </row>
    <row r="1543" spans="1:24" x14ac:dyDescent="0.3">
      <c r="A1543" s="2">
        <v>104832</v>
      </c>
      <c r="B1543" s="3" t="s">
        <v>1465</v>
      </c>
      <c r="C1543" s="5" t="s">
        <v>17</v>
      </c>
      <c r="D1543" s="25">
        <v>51</v>
      </c>
      <c r="E1543" s="26">
        <v>37</v>
      </c>
      <c r="F1543" s="16">
        <v>12</v>
      </c>
      <c r="G1543" s="22">
        <v>11</v>
      </c>
      <c r="H1543" s="22">
        <v>130</v>
      </c>
      <c r="I1543" s="6">
        <v>43593</v>
      </c>
      <c r="J1543" s="7">
        <v>176</v>
      </c>
      <c r="K1543" s="8">
        <v>2019</v>
      </c>
      <c r="L1543" s="6">
        <v>44037</v>
      </c>
      <c r="M1543" s="5">
        <v>0</v>
      </c>
      <c r="N1543" s="6">
        <v>43895</v>
      </c>
      <c r="O1543" s="3" t="s">
        <v>1607</v>
      </c>
      <c r="P1543" s="3" t="s">
        <v>2051</v>
      </c>
      <c r="Q1543" s="6">
        <v>43672</v>
      </c>
      <c r="R1543" s="46"/>
      <c r="S1543" s="46" t="s">
        <v>1380</v>
      </c>
      <c r="T1543" s="50" t="s">
        <v>1536</v>
      </c>
      <c r="U1543" s="21" t="s">
        <v>1522</v>
      </c>
      <c r="V1543" s="260" t="s">
        <v>1551</v>
      </c>
      <c r="W1543" s="261">
        <v>43713.499062499999</v>
      </c>
      <c r="X1543" s="38" t="s">
        <v>1555</v>
      </c>
    </row>
    <row r="1544" spans="1:24" x14ac:dyDescent="0.3">
      <c r="A1544" s="2">
        <v>130695</v>
      </c>
      <c r="B1544" s="3" t="s">
        <v>1290</v>
      </c>
      <c r="C1544" s="5" t="s">
        <v>87</v>
      </c>
      <c r="D1544" s="25">
        <v>62</v>
      </c>
      <c r="E1544" s="26">
        <v>26</v>
      </c>
      <c r="F1544" s="16">
        <v>12</v>
      </c>
      <c r="G1544" s="22">
        <v>417</v>
      </c>
      <c r="H1544" s="22">
        <v>5000</v>
      </c>
      <c r="I1544" s="6">
        <v>43752</v>
      </c>
      <c r="J1544" s="7">
        <v>75</v>
      </c>
      <c r="K1544" s="8">
        <v>2019</v>
      </c>
      <c r="L1544" s="6">
        <v>43896</v>
      </c>
      <c r="M1544" s="5">
        <v>7500</v>
      </c>
      <c r="N1544" s="6">
        <v>43896</v>
      </c>
      <c r="O1544" s="3" t="s">
        <v>1547</v>
      </c>
      <c r="P1544" s="3" t="s">
        <v>3437</v>
      </c>
      <c r="Q1544" s="6">
        <v>43836</v>
      </c>
      <c r="R1544" s="46"/>
      <c r="S1544" s="46" t="s">
        <v>1380</v>
      </c>
      <c r="T1544" s="50" t="s">
        <v>3439</v>
      </c>
      <c r="U1544" s="21" t="s">
        <v>1560</v>
      </c>
      <c r="V1544" s="260" t="s">
        <v>1551</v>
      </c>
      <c r="W1544" s="261">
        <v>43896.354108796295</v>
      </c>
      <c r="X1544" s="38" t="s">
        <v>1555</v>
      </c>
    </row>
    <row r="1545" spans="1:24" x14ac:dyDescent="0.3">
      <c r="A1545" s="2">
        <v>59018</v>
      </c>
      <c r="B1545" s="3" t="s">
        <v>84</v>
      </c>
      <c r="C1545" s="5" t="s">
        <v>22</v>
      </c>
      <c r="D1545" s="25">
        <v>69</v>
      </c>
      <c r="E1545" s="26">
        <v>3</v>
      </c>
      <c r="F1545" s="16">
        <v>12</v>
      </c>
      <c r="G1545" s="22">
        <v>25</v>
      </c>
      <c r="H1545" s="22">
        <v>300</v>
      </c>
      <c r="I1545" s="6">
        <v>43641</v>
      </c>
      <c r="J1545" s="7">
        <v>204</v>
      </c>
      <c r="K1545" s="8">
        <v>2018</v>
      </c>
      <c r="L1545" s="6">
        <v>43746</v>
      </c>
      <c r="M1545" s="5">
        <v>200</v>
      </c>
      <c r="N1545" s="6">
        <v>43899</v>
      </c>
      <c r="O1545" s="3" t="s">
        <v>1326</v>
      </c>
      <c r="P1545" s="3" t="s">
        <v>3340</v>
      </c>
      <c r="Q1545" s="6">
        <v>43899</v>
      </c>
      <c r="R1545" s="46">
        <v>7</v>
      </c>
      <c r="S1545" s="46" t="s">
        <v>1380</v>
      </c>
      <c r="T1545" s="50" t="s">
        <v>3423</v>
      </c>
      <c r="U1545" s="21" t="s">
        <v>1380</v>
      </c>
      <c r="V1545" s="260" t="s">
        <v>1551</v>
      </c>
      <c r="W1545" s="261">
        <v>43892.597858796296</v>
      </c>
      <c r="X1545" s="38" t="s">
        <v>1555</v>
      </c>
    </row>
    <row r="1546" spans="1:24" x14ac:dyDescent="0.3">
      <c r="A1546" s="2">
        <v>14737</v>
      </c>
      <c r="B1546" s="3" t="s">
        <v>225</v>
      </c>
      <c r="C1546" s="5" t="s">
        <v>11</v>
      </c>
      <c r="D1546" s="25">
        <v>76</v>
      </c>
      <c r="E1546" s="26">
        <v>5</v>
      </c>
      <c r="F1546" s="16">
        <v>12</v>
      </c>
      <c r="G1546" s="22">
        <v>3</v>
      </c>
      <c r="H1546" s="22">
        <v>30</v>
      </c>
      <c r="I1546" s="6">
        <v>43546</v>
      </c>
      <c r="J1546" s="7">
        <v>159</v>
      </c>
      <c r="K1546" s="8">
        <v>2019</v>
      </c>
      <c r="L1546" s="6">
        <v>44015</v>
      </c>
      <c r="M1546" s="5">
        <v>20</v>
      </c>
      <c r="N1546" s="6">
        <v>43900</v>
      </c>
      <c r="O1546" s="3" t="s">
        <v>1858</v>
      </c>
      <c r="P1546" s="3" t="s">
        <v>1860</v>
      </c>
      <c r="Q1546" s="6">
        <v>43656</v>
      </c>
      <c r="R1546" s="46">
        <v>1</v>
      </c>
      <c r="S1546" s="46" t="s">
        <v>1380</v>
      </c>
      <c r="T1546" s="50" t="s">
        <v>2045</v>
      </c>
      <c r="U1546" s="21" t="s">
        <v>1560</v>
      </c>
      <c r="V1546" s="260" t="s">
        <v>1551</v>
      </c>
      <c r="W1546" s="261">
        <v>43699.332106481481</v>
      </c>
      <c r="X1546" s="38" t="s">
        <v>1555</v>
      </c>
    </row>
    <row r="1547" spans="1:24" x14ac:dyDescent="0.3">
      <c r="A1547" s="2">
        <v>20760</v>
      </c>
      <c r="B1547" s="3" t="s">
        <v>980</v>
      </c>
      <c r="C1547" s="5" t="s">
        <v>11</v>
      </c>
      <c r="D1547" s="25">
        <v>76</v>
      </c>
      <c r="E1547" s="26">
        <v>5</v>
      </c>
      <c r="F1547" s="16">
        <v>12</v>
      </c>
      <c r="G1547" s="22">
        <v>17</v>
      </c>
      <c r="H1547" s="22">
        <v>200</v>
      </c>
      <c r="I1547" s="6">
        <v>43546</v>
      </c>
      <c r="J1547" s="7">
        <v>159</v>
      </c>
      <c r="K1547" s="8">
        <v>2019</v>
      </c>
      <c r="L1547" s="6">
        <v>44015</v>
      </c>
      <c r="M1547" s="5">
        <v>155</v>
      </c>
      <c r="N1547" s="6">
        <v>43900</v>
      </c>
      <c r="O1547" s="3" t="s">
        <v>1858</v>
      </c>
      <c r="P1547" s="3" t="s">
        <v>1860</v>
      </c>
      <c r="Q1547" s="6">
        <v>43656</v>
      </c>
      <c r="R1547" s="46">
        <v>2</v>
      </c>
      <c r="S1547" s="46" t="s">
        <v>1380</v>
      </c>
      <c r="T1547" s="50" t="s">
        <v>2045</v>
      </c>
      <c r="U1547" s="21" t="s">
        <v>1560</v>
      </c>
      <c r="V1547" s="260" t="s">
        <v>1551</v>
      </c>
      <c r="W1547" s="261">
        <v>43699.332106481481</v>
      </c>
      <c r="X1547" s="38" t="s">
        <v>1555</v>
      </c>
    </row>
    <row r="1548" spans="1:24" x14ac:dyDescent="0.3">
      <c r="A1548" s="2">
        <v>20763</v>
      </c>
      <c r="B1548" s="3" t="s">
        <v>981</v>
      </c>
      <c r="C1548" s="5" t="s">
        <v>11</v>
      </c>
      <c r="D1548" s="25">
        <v>76</v>
      </c>
      <c r="E1548" s="26">
        <v>5</v>
      </c>
      <c r="F1548" s="16">
        <v>12</v>
      </c>
      <c r="G1548" s="22">
        <v>5</v>
      </c>
      <c r="H1548" s="22">
        <v>50</v>
      </c>
      <c r="I1548" s="6">
        <v>43546</v>
      </c>
      <c r="J1548" s="7">
        <v>159</v>
      </c>
      <c r="K1548" s="8">
        <v>2019</v>
      </c>
      <c r="L1548" s="6">
        <v>44015</v>
      </c>
      <c r="M1548" s="5">
        <v>60</v>
      </c>
      <c r="N1548" s="6">
        <v>43900</v>
      </c>
      <c r="O1548" s="3" t="s">
        <v>1858</v>
      </c>
      <c r="P1548" s="3" t="s">
        <v>1860</v>
      </c>
      <c r="Q1548" s="6">
        <v>43656</v>
      </c>
      <c r="R1548" s="46">
        <v>3</v>
      </c>
      <c r="S1548" s="46" t="s">
        <v>1380</v>
      </c>
      <c r="T1548" s="50" t="s">
        <v>2045</v>
      </c>
      <c r="U1548" s="21" t="s">
        <v>1560</v>
      </c>
      <c r="V1548" s="260" t="s">
        <v>1551</v>
      </c>
      <c r="W1548" s="261">
        <v>43699.332106481481</v>
      </c>
      <c r="X1548" s="38" t="s">
        <v>1555</v>
      </c>
    </row>
    <row r="1549" spans="1:24" x14ac:dyDescent="0.3">
      <c r="A1549" s="2">
        <v>23778</v>
      </c>
      <c r="B1549" s="3" t="s">
        <v>212</v>
      </c>
      <c r="C1549" s="5" t="s">
        <v>11</v>
      </c>
      <c r="D1549" s="25">
        <v>76</v>
      </c>
      <c r="E1549" s="26">
        <v>16</v>
      </c>
      <c r="F1549" s="16">
        <v>12</v>
      </c>
      <c r="G1549" s="22">
        <v>17</v>
      </c>
      <c r="H1549" s="22">
        <v>200</v>
      </c>
      <c r="I1549" s="6">
        <v>43546</v>
      </c>
      <c r="J1549" s="7">
        <v>159</v>
      </c>
      <c r="K1549" s="8">
        <v>2019</v>
      </c>
      <c r="L1549" s="6">
        <v>44015</v>
      </c>
      <c r="M1549" s="5">
        <v>100</v>
      </c>
      <c r="N1549" s="6">
        <v>43900</v>
      </c>
      <c r="O1549" s="3" t="s">
        <v>1858</v>
      </c>
      <c r="P1549" s="3" t="s">
        <v>1860</v>
      </c>
      <c r="Q1549" s="6">
        <v>43656</v>
      </c>
      <c r="R1549" s="46">
        <v>4</v>
      </c>
      <c r="S1549" s="46" t="s">
        <v>1380</v>
      </c>
      <c r="T1549" s="50" t="s">
        <v>2045</v>
      </c>
      <c r="U1549" s="21" t="s">
        <v>1560</v>
      </c>
      <c r="V1549" s="260" t="s">
        <v>1551</v>
      </c>
      <c r="W1549" s="261">
        <v>43699.332106481481</v>
      </c>
      <c r="X1549" s="38" t="s">
        <v>1555</v>
      </c>
    </row>
    <row r="1550" spans="1:24" x14ac:dyDescent="0.3">
      <c r="A1550" s="2">
        <v>69229</v>
      </c>
      <c r="B1550" s="3" t="s">
        <v>982</v>
      </c>
      <c r="C1550" s="5" t="s">
        <v>11</v>
      </c>
      <c r="D1550" s="25">
        <v>76</v>
      </c>
      <c r="E1550" s="26">
        <v>5</v>
      </c>
      <c r="F1550" s="16">
        <v>12</v>
      </c>
      <c r="G1550" s="22">
        <v>17</v>
      </c>
      <c r="H1550" s="22">
        <v>200</v>
      </c>
      <c r="I1550" s="6">
        <v>43546</v>
      </c>
      <c r="J1550" s="7">
        <v>159</v>
      </c>
      <c r="K1550" s="8">
        <v>2019</v>
      </c>
      <c r="L1550" s="6">
        <v>44015</v>
      </c>
      <c r="M1550" s="5">
        <v>40</v>
      </c>
      <c r="N1550" s="6">
        <v>43900</v>
      </c>
      <c r="O1550" s="3" t="s">
        <v>1858</v>
      </c>
      <c r="P1550" s="3" t="s">
        <v>1860</v>
      </c>
      <c r="Q1550" s="6">
        <v>43656</v>
      </c>
      <c r="R1550" s="46">
        <v>6</v>
      </c>
      <c r="S1550" s="46" t="s">
        <v>1380</v>
      </c>
      <c r="T1550" s="50" t="s">
        <v>2045</v>
      </c>
      <c r="U1550" s="21" t="s">
        <v>1560</v>
      </c>
      <c r="V1550" s="260" t="s">
        <v>1551</v>
      </c>
      <c r="W1550" s="261">
        <v>43699.332106481481</v>
      </c>
      <c r="X1550" s="38" t="s">
        <v>1555</v>
      </c>
    </row>
    <row r="1551" spans="1:24" x14ac:dyDescent="0.3">
      <c r="A1551" s="2">
        <v>87586</v>
      </c>
      <c r="B1551" s="3" t="s">
        <v>226</v>
      </c>
      <c r="C1551" s="5" t="s">
        <v>11</v>
      </c>
      <c r="D1551" s="25">
        <v>76</v>
      </c>
      <c r="E1551" s="26">
        <v>5</v>
      </c>
      <c r="F1551" s="16">
        <v>12</v>
      </c>
      <c r="G1551" s="22">
        <v>3</v>
      </c>
      <c r="H1551" s="22">
        <v>30</v>
      </c>
      <c r="I1551" s="6">
        <v>43546</v>
      </c>
      <c r="J1551" s="7">
        <v>159</v>
      </c>
      <c r="K1551" s="8">
        <v>2019</v>
      </c>
      <c r="L1551" s="6">
        <v>44015</v>
      </c>
      <c r="M1551" s="5">
        <v>0</v>
      </c>
      <c r="N1551" s="6">
        <v>43900</v>
      </c>
      <c r="O1551" s="3" t="s">
        <v>1858</v>
      </c>
      <c r="P1551" s="3" t="s">
        <v>1860</v>
      </c>
      <c r="Q1551" s="6">
        <v>43656</v>
      </c>
      <c r="R1551" s="46">
        <v>8</v>
      </c>
      <c r="S1551" s="46" t="s">
        <v>1380</v>
      </c>
      <c r="T1551" s="50" t="s">
        <v>2045</v>
      </c>
      <c r="U1551" s="21" t="s">
        <v>1560</v>
      </c>
      <c r="V1551" s="260" t="s">
        <v>1551</v>
      </c>
      <c r="W1551" s="261">
        <v>43699.332106481481</v>
      </c>
      <c r="X1551" s="38" t="s">
        <v>1555</v>
      </c>
    </row>
    <row r="1552" spans="1:24" x14ac:dyDescent="0.3">
      <c r="A1552" s="2">
        <v>138551</v>
      </c>
      <c r="B1552" s="3" t="s">
        <v>3448</v>
      </c>
      <c r="C1552" s="5" t="s">
        <v>17</v>
      </c>
      <c r="D1552" s="25">
        <v>55</v>
      </c>
      <c r="E1552" s="26">
        <v>66</v>
      </c>
      <c r="F1552" s="16">
        <v>12</v>
      </c>
      <c r="G1552" s="22">
        <v>0</v>
      </c>
      <c r="H1552" s="22"/>
      <c r="I1552" s="6">
        <v>43831</v>
      </c>
      <c r="J1552" s="7"/>
      <c r="K1552" s="8"/>
      <c r="L1552" s="6"/>
      <c r="M1552" s="5"/>
      <c r="N1552" s="6">
        <v>43901</v>
      </c>
      <c r="O1552" s="3"/>
      <c r="P1552" s="3" t="s">
        <v>3449</v>
      </c>
      <c r="Q1552" s="6">
        <v>43888</v>
      </c>
      <c r="R1552" s="46"/>
      <c r="S1552" s="46" t="s">
        <v>1380</v>
      </c>
      <c r="T1552" s="50" t="s">
        <v>3439</v>
      </c>
      <c r="U1552" s="21"/>
      <c r="V1552" s="260" t="s">
        <v>1551</v>
      </c>
      <c r="W1552" s="261">
        <v>43901.318703703706</v>
      </c>
      <c r="X1552" s="38" t="s">
        <v>1555</v>
      </c>
    </row>
    <row r="1553" spans="1:24" x14ac:dyDescent="0.3">
      <c r="A1553" s="2">
        <v>138554</v>
      </c>
      <c r="B1553" s="3" t="s">
        <v>3453</v>
      </c>
      <c r="C1553" s="5" t="s">
        <v>17</v>
      </c>
      <c r="D1553" s="25">
        <v>55</v>
      </c>
      <c r="E1553" s="26">
        <v>49</v>
      </c>
      <c r="F1553" s="16">
        <v>12</v>
      </c>
      <c r="G1553" s="22">
        <v>59</v>
      </c>
      <c r="H1553" s="22">
        <v>700</v>
      </c>
      <c r="I1553" s="6">
        <v>43746</v>
      </c>
      <c r="J1553" s="7"/>
      <c r="K1553" s="8"/>
      <c r="L1553" s="6"/>
      <c r="M1553" s="5">
        <v>0</v>
      </c>
      <c r="N1553" s="6">
        <v>43902</v>
      </c>
      <c r="O1553" s="3"/>
      <c r="P1553" s="3" t="s">
        <v>3449</v>
      </c>
      <c r="Q1553" s="6">
        <v>43888</v>
      </c>
      <c r="R1553" s="46"/>
      <c r="S1553" s="46" t="s">
        <v>1380</v>
      </c>
      <c r="T1553" s="50" t="s">
        <v>3439</v>
      </c>
      <c r="U1553" s="21"/>
      <c r="V1553" s="260" t="s">
        <v>1551</v>
      </c>
      <c r="W1553" s="261">
        <v>43902.326018518521</v>
      </c>
      <c r="X1553" s="38" t="s">
        <v>1555</v>
      </c>
    </row>
    <row r="1554" spans="1:24" x14ac:dyDescent="0.3">
      <c r="A1554" s="2">
        <v>138552</v>
      </c>
      <c r="B1554" s="3" t="s">
        <v>3454</v>
      </c>
      <c r="C1554" s="5" t="s">
        <v>17</v>
      </c>
      <c r="D1554" s="25">
        <v>55</v>
      </c>
      <c r="E1554" s="26">
        <v>49</v>
      </c>
      <c r="F1554" s="16">
        <v>12</v>
      </c>
      <c r="G1554" s="22">
        <v>42</v>
      </c>
      <c r="H1554" s="22">
        <v>500</v>
      </c>
      <c r="I1554" s="6">
        <v>43746</v>
      </c>
      <c r="J1554" s="7"/>
      <c r="K1554" s="8"/>
      <c r="L1554" s="6"/>
      <c r="M1554" s="5">
        <v>0</v>
      </c>
      <c r="N1554" s="6">
        <v>43902</v>
      </c>
      <c r="O1554" s="3" t="s">
        <v>1531</v>
      </c>
      <c r="P1554" s="3" t="s">
        <v>3449</v>
      </c>
      <c r="Q1554" s="6">
        <v>43888</v>
      </c>
      <c r="R1554" s="46"/>
      <c r="S1554" s="46" t="s">
        <v>1380</v>
      </c>
      <c r="T1554" s="50" t="s">
        <v>3439</v>
      </c>
      <c r="U1554" s="21"/>
      <c r="V1554" s="260" t="s">
        <v>1551</v>
      </c>
      <c r="W1554" s="261">
        <v>43902.328067129631</v>
      </c>
      <c r="X1554" s="38" t="s">
        <v>1555</v>
      </c>
    </row>
    <row r="1555" spans="1:24" x14ac:dyDescent="0.3">
      <c r="A1555" s="2">
        <v>138553</v>
      </c>
      <c r="B1555" s="3" t="s">
        <v>3455</v>
      </c>
      <c r="C1555" s="5" t="s">
        <v>17</v>
      </c>
      <c r="D1555" s="25">
        <v>55</v>
      </c>
      <c r="E1555" s="26">
        <v>49</v>
      </c>
      <c r="F1555" s="16">
        <v>12</v>
      </c>
      <c r="G1555" s="22">
        <v>42</v>
      </c>
      <c r="H1555" s="22">
        <v>500</v>
      </c>
      <c r="I1555" s="6">
        <v>43746</v>
      </c>
      <c r="J1555" s="7"/>
      <c r="K1555" s="8"/>
      <c r="L1555" s="6"/>
      <c r="M1555" s="5">
        <v>0</v>
      </c>
      <c r="N1555" s="6">
        <v>43902</v>
      </c>
      <c r="O1555" s="3" t="s">
        <v>1380</v>
      </c>
      <c r="P1555" s="3"/>
      <c r="Q1555" s="6" t="s">
        <v>1380</v>
      </c>
      <c r="R1555" s="46"/>
      <c r="S1555" s="46" t="s">
        <v>1380</v>
      </c>
      <c r="T1555" s="50" t="s">
        <v>1380</v>
      </c>
      <c r="U1555" s="21"/>
      <c r="V1555" s="260"/>
      <c r="W1555" s="261"/>
      <c r="X1555" s="38" t="s">
        <v>1555</v>
      </c>
    </row>
    <row r="1556" spans="1:24" x14ac:dyDescent="0.3">
      <c r="A1556" s="2">
        <v>138553</v>
      </c>
      <c r="B1556" s="3" t="s">
        <v>3455</v>
      </c>
      <c r="C1556" s="5" t="s">
        <v>17</v>
      </c>
      <c r="D1556" s="25">
        <v>55</v>
      </c>
      <c r="E1556" s="26">
        <v>49</v>
      </c>
      <c r="F1556" s="16">
        <v>12</v>
      </c>
      <c r="G1556" s="22">
        <v>42</v>
      </c>
      <c r="H1556" s="22">
        <v>500</v>
      </c>
      <c r="I1556" s="6">
        <v>43746</v>
      </c>
      <c r="J1556" s="7"/>
      <c r="K1556" s="8"/>
      <c r="L1556" s="6"/>
      <c r="M1556" s="5">
        <v>0</v>
      </c>
      <c r="N1556" s="6">
        <v>43902</v>
      </c>
      <c r="O1556" s="3" t="s">
        <v>1380</v>
      </c>
      <c r="P1556" s="3"/>
      <c r="Q1556" s="6" t="s">
        <v>1380</v>
      </c>
      <c r="R1556" s="46"/>
      <c r="S1556" s="46" t="s">
        <v>1380</v>
      </c>
      <c r="T1556" s="50" t="s">
        <v>1380</v>
      </c>
      <c r="U1556" s="21"/>
      <c r="V1556" s="260"/>
      <c r="W1556" s="261"/>
      <c r="X1556" s="38" t="s">
        <v>1555</v>
      </c>
    </row>
    <row r="1557" spans="1:24" x14ac:dyDescent="0.3">
      <c r="A1557" s="2">
        <v>138553</v>
      </c>
      <c r="B1557" s="3" t="s">
        <v>3455</v>
      </c>
      <c r="C1557" s="5" t="s">
        <v>17</v>
      </c>
      <c r="D1557" s="25">
        <v>55</v>
      </c>
      <c r="E1557" s="26">
        <v>49</v>
      </c>
      <c r="F1557" s="16">
        <v>12</v>
      </c>
      <c r="G1557" s="22">
        <v>42</v>
      </c>
      <c r="H1557" s="22">
        <v>500</v>
      </c>
      <c r="I1557" s="6">
        <v>43746</v>
      </c>
      <c r="J1557" s="7"/>
      <c r="K1557" s="8"/>
      <c r="L1557" s="6"/>
      <c r="M1557" s="5">
        <v>0</v>
      </c>
      <c r="N1557" s="6">
        <v>43902</v>
      </c>
      <c r="O1557" s="3" t="s">
        <v>1380</v>
      </c>
      <c r="P1557" s="3"/>
      <c r="Q1557" s="6" t="s">
        <v>1380</v>
      </c>
      <c r="R1557" s="46"/>
      <c r="S1557" s="46" t="s">
        <v>1380</v>
      </c>
      <c r="T1557" s="50" t="s">
        <v>1380</v>
      </c>
      <c r="U1557" s="21"/>
      <c r="V1557" s="260"/>
      <c r="W1557" s="261"/>
      <c r="X1557" s="38" t="s">
        <v>1555</v>
      </c>
    </row>
    <row r="1558" spans="1:24" x14ac:dyDescent="0.3">
      <c r="A1558" s="2">
        <v>138553</v>
      </c>
      <c r="B1558" s="3" t="s">
        <v>3455</v>
      </c>
      <c r="C1558" s="5" t="s">
        <v>17</v>
      </c>
      <c r="D1558" s="25">
        <v>55</v>
      </c>
      <c r="E1558" s="26">
        <v>49</v>
      </c>
      <c r="F1558" s="16">
        <v>12</v>
      </c>
      <c r="G1558" s="22">
        <v>42</v>
      </c>
      <c r="H1558" s="22">
        <v>500</v>
      </c>
      <c r="I1558" s="6">
        <v>43746</v>
      </c>
      <c r="J1558" s="7"/>
      <c r="K1558" s="8"/>
      <c r="L1558" s="6"/>
      <c r="M1558" s="5">
        <v>0</v>
      </c>
      <c r="N1558" s="6">
        <v>43902</v>
      </c>
      <c r="O1558" s="3" t="s">
        <v>1380</v>
      </c>
      <c r="P1558" s="3"/>
      <c r="Q1558" s="6" t="s">
        <v>1380</v>
      </c>
      <c r="R1558" s="46"/>
      <c r="S1558" s="46" t="s">
        <v>1380</v>
      </c>
      <c r="T1558" s="50" t="s">
        <v>1380</v>
      </c>
      <c r="U1558" s="21"/>
      <c r="V1558" s="260"/>
      <c r="W1558" s="261"/>
      <c r="X1558" s="38" t="s">
        <v>1555</v>
      </c>
    </row>
    <row r="1559" spans="1:24" x14ac:dyDescent="0.3">
      <c r="A1559" s="2">
        <v>138553</v>
      </c>
      <c r="B1559" s="3" t="s">
        <v>3455</v>
      </c>
      <c r="C1559" s="5" t="s">
        <v>17</v>
      </c>
      <c r="D1559" s="25">
        <v>55</v>
      </c>
      <c r="E1559" s="26">
        <v>49</v>
      </c>
      <c r="F1559" s="16">
        <v>12</v>
      </c>
      <c r="G1559" s="22">
        <v>42</v>
      </c>
      <c r="H1559" s="22">
        <v>500</v>
      </c>
      <c r="I1559" s="6">
        <v>43746</v>
      </c>
      <c r="J1559" s="7"/>
      <c r="K1559" s="8"/>
      <c r="L1559" s="6"/>
      <c r="M1559" s="5">
        <v>0</v>
      </c>
      <c r="N1559" s="6">
        <v>43902</v>
      </c>
      <c r="O1559" s="3" t="s">
        <v>1531</v>
      </c>
      <c r="P1559" s="3" t="s">
        <v>3449</v>
      </c>
      <c r="Q1559" s="6">
        <v>43888</v>
      </c>
      <c r="R1559" s="46"/>
      <c r="S1559" s="46" t="s">
        <v>1380</v>
      </c>
      <c r="T1559" s="50" t="s">
        <v>3439</v>
      </c>
      <c r="U1559" s="21"/>
      <c r="V1559" s="260"/>
      <c r="W1559" s="261"/>
      <c r="X1559" s="38" t="s">
        <v>1555</v>
      </c>
    </row>
    <row r="1560" spans="1:24" x14ac:dyDescent="0.3">
      <c r="A1560" s="2">
        <v>14662</v>
      </c>
      <c r="B1560" s="3" t="s">
        <v>384</v>
      </c>
      <c r="C1560" s="5" t="s">
        <v>80</v>
      </c>
      <c r="D1560" s="25">
        <v>51</v>
      </c>
      <c r="E1560" s="26">
        <v>3</v>
      </c>
      <c r="F1560" s="16">
        <v>12</v>
      </c>
      <c r="G1560" s="22">
        <v>717</v>
      </c>
      <c r="H1560" s="22">
        <v>8600</v>
      </c>
      <c r="I1560" s="6">
        <v>43762</v>
      </c>
      <c r="J1560" s="7">
        <v>47</v>
      </c>
      <c r="K1560" s="8">
        <v>2019</v>
      </c>
      <c r="L1560" s="6">
        <v>43878</v>
      </c>
      <c r="M1560" s="5">
        <v>-3200</v>
      </c>
      <c r="N1560" s="6">
        <v>43903</v>
      </c>
      <c r="O1560" s="3" t="s">
        <v>1548</v>
      </c>
      <c r="P1560" s="3" t="s">
        <v>3333</v>
      </c>
      <c r="Q1560" s="6">
        <v>43892</v>
      </c>
      <c r="R1560" s="46">
        <v>2</v>
      </c>
      <c r="S1560" s="46" t="s">
        <v>1380</v>
      </c>
      <c r="T1560" s="50" t="s">
        <v>3429</v>
      </c>
      <c r="U1560" s="21" t="s">
        <v>1560</v>
      </c>
      <c r="V1560" s="260" t="s">
        <v>1551</v>
      </c>
      <c r="W1560" s="261">
        <v>43894.365914351853</v>
      </c>
      <c r="X1560" s="38" t="s">
        <v>1555</v>
      </c>
    </row>
    <row r="1561" spans="1:24" x14ac:dyDescent="0.3">
      <c r="A1561" s="2">
        <v>14662</v>
      </c>
      <c r="B1561" s="3" t="s">
        <v>384</v>
      </c>
      <c r="C1561" s="5" t="s">
        <v>80</v>
      </c>
      <c r="D1561" s="25">
        <v>51</v>
      </c>
      <c r="E1561" s="26">
        <v>3</v>
      </c>
      <c r="F1561" s="16">
        <v>12</v>
      </c>
      <c r="G1561" s="22">
        <v>717</v>
      </c>
      <c r="H1561" s="22">
        <v>8600</v>
      </c>
      <c r="I1561" s="6">
        <v>43762</v>
      </c>
      <c r="J1561" s="7">
        <v>47</v>
      </c>
      <c r="K1561" s="8">
        <v>2019</v>
      </c>
      <c r="L1561" s="6">
        <v>43878</v>
      </c>
      <c r="M1561" s="5">
        <v>-3200</v>
      </c>
      <c r="N1561" s="6">
        <v>43903</v>
      </c>
      <c r="O1561" s="3" t="s">
        <v>1548</v>
      </c>
      <c r="P1561" s="3" t="s">
        <v>3333</v>
      </c>
      <c r="Q1561" s="6">
        <v>43892</v>
      </c>
      <c r="R1561" s="46">
        <v>2</v>
      </c>
      <c r="S1561" s="46" t="s">
        <v>1380</v>
      </c>
      <c r="T1561" s="50" t="s">
        <v>3429</v>
      </c>
      <c r="U1561" s="21" t="s">
        <v>1560</v>
      </c>
      <c r="V1561" s="260" t="s">
        <v>1551</v>
      </c>
      <c r="W1561" s="261">
        <v>43894.365914351853</v>
      </c>
      <c r="X1561" s="38" t="s">
        <v>1555</v>
      </c>
    </row>
    <row r="1562" spans="1:24" x14ac:dyDescent="0.3">
      <c r="A1562" s="2">
        <v>14662</v>
      </c>
      <c r="B1562" s="3" t="s">
        <v>384</v>
      </c>
      <c r="C1562" s="5" t="s">
        <v>80</v>
      </c>
      <c r="D1562" s="25">
        <v>51</v>
      </c>
      <c r="E1562" s="26">
        <v>3</v>
      </c>
      <c r="F1562" s="16">
        <v>12</v>
      </c>
      <c r="G1562" s="22">
        <v>717</v>
      </c>
      <c r="H1562" s="22">
        <v>8600</v>
      </c>
      <c r="I1562" s="6">
        <v>43762</v>
      </c>
      <c r="J1562" s="7">
        <v>47</v>
      </c>
      <c r="K1562" s="8">
        <v>2019</v>
      </c>
      <c r="L1562" s="6">
        <v>43878</v>
      </c>
      <c r="M1562" s="5">
        <v>-3200</v>
      </c>
      <c r="N1562" s="6">
        <v>43903</v>
      </c>
      <c r="O1562" s="3" t="s">
        <v>1548</v>
      </c>
      <c r="P1562" s="3" t="s">
        <v>3333</v>
      </c>
      <c r="Q1562" s="6">
        <v>43892</v>
      </c>
      <c r="R1562" s="46">
        <v>2</v>
      </c>
      <c r="S1562" s="46" t="s">
        <v>1380</v>
      </c>
      <c r="T1562" s="50" t="s">
        <v>3429</v>
      </c>
      <c r="U1562" s="21" t="s">
        <v>1560</v>
      </c>
      <c r="V1562" s="260" t="s">
        <v>1551</v>
      </c>
      <c r="W1562" s="261">
        <v>43903.499398148146</v>
      </c>
      <c r="X1562" s="38" t="s">
        <v>1555</v>
      </c>
    </row>
    <row r="1563" spans="1:24" x14ac:dyDescent="0.3">
      <c r="A1563" s="2">
        <v>122305</v>
      </c>
      <c r="B1563" s="3" t="s">
        <v>114</v>
      </c>
      <c r="C1563" s="5" t="s">
        <v>17</v>
      </c>
      <c r="D1563" s="25">
        <v>83</v>
      </c>
      <c r="E1563" s="26">
        <v>4</v>
      </c>
      <c r="F1563" s="16">
        <v>12</v>
      </c>
      <c r="G1563" s="22">
        <v>167</v>
      </c>
      <c r="H1563" s="22">
        <v>2000</v>
      </c>
      <c r="I1563" s="6">
        <v>43762</v>
      </c>
      <c r="J1563" s="7">
        <v>70</v>
      </c>
      <c r="K1563" s="8">
        <v>2019</v>
      </c>
      <c r="L1563" s="6">
        <v>43889</v>
      </c>
      <c r="M1563" s="5">
        <v>1370</v>
      </c>
      <c r="N1563" s="6">
        <v>43903</v>
      </c>
      <c r="O1563" s="3" t="s">
        <v>1371</v>
      </c>
      <c r="P1563" s="3" t="s">
        <v>3330</v>
      </c>
      <c r="Q1563" s="6">
        <v>43908</v>
      </c>
      <c r="R1563" s="46">
        <v>24</v>
      </c>
      <c r="S1563" s="46" t="s">
        <v>1380</v>
      </c>
      <c r="T1563" s="50" t="s">
        <v>3464</v>
      </c>
      <c r="U1563" s="21" t="s">
        <v>1560</v>
      </c>
      <c r="V1563" s="260" t="s">
        <v>1551</v>
      </c>
      <c r="W1563" s="261">
        <v>43892.312106481484</v>
      </c>
      <c r="X1563" s="38" t="s">
        <v>1555</v>
      </c>
    </row>
    <row r="1564" spans="1:24" x14ac:dyDescent="0.3">
      <c r="A1564" s="2">
        <v>40251</v>
      </c>
      <c r="B1564" s="3" t="s">
        <v>1057</v>
      </c>
      <c r="C1564" s="5" t="s">
        <v>3</v>
      </c>
      <c r="D1564" s="25">
        <v>83</v>
      </c>
      <c r="E1564" s="26">
        <v>4</v>
      </c>
      <c r="F1564" s="16">
        <v>12</v>
      </c>
      <c r="G1564" s="22">
        <v>50</v>
      </c>
      <c r="H1564" s="22">
        <v>600</v>
      </c>
      <c r="I1564" s="6">
        <v>43762</v>
      </c>
      <c r="J1564" s="7">
        <v>70</v>
      </c>
      <c r="K1564" s="8">
        <v>2019</v>
      </c>
      <c r="L1564" s="6">
        <v>43889</v>
      </c>
      <c r="M1564" s="5">
        <v>0</v>
      </c>
      <c r="N1564" s="6">
        <v>43903</v>
      </c>
      <c r="O1564" s="3" t="s">
        <v>1371</v>
      </c>
      <c r="P1564" s="3" t="s">
        <v>3330</v>
      </c>
      <c r="Q1564" s="6">
        <v>43908</v>
      </c>
      <c r="R1564" s="46">
        <v>17</v>
      </c>
      <c r="S1564" s="46" t="s">
        <v>1380</v>
      </c>
      <c r="T1564" s="50" t="s">
        <v>3464</v>
      </c>
      <c r="U1564" s="21" t="s">
        <v>1560</v>
      </c>
      <c r="V1564" s="260" t="s">
        <v>1551</v>
      </c>
      <c r="W1564" s="261">
        <v>43903.561631944445</v>
      </c>
      <c r="X1564" s="38" t="s">
        <v>1555</v>
      </c>
    </row>
    <row r="1565" spans="1:24" x14ac:dyDescent="0.3">
      <c r="A1565" s="2">
        <v>102000</v>
      </c>
      <c r="B1565" s="3" t="s">
        <v>403</v>
      </c>
      <c r="C1565" s="5" t="s">
        <v>1418</v>
      </c>
      <c r="D1565" s="25">
        <v>51</v>
      </c>
      <c r="E1565" s="26">
        <v>7</v>
      </c>
      <c r="F1565" s="16">
        <v>12</v>
      </c>
      <c r="G1565" s="22">
        <v>84</v>
      </c>
      <c r="H1565" s="22">
        <v>1000</v>
      </c>
      <c r="I1565" s="6">
        <v>43762</v>
      </c>
      <c r="J1565" s="7">
        <v>47</v>
      </c>
      <c r="K1565" s="8">
        <v>2019</v>
      </c>
      <c r="L1565" s="6">
        <v>43878</v>
      </c>
      <c r="M1565" s="5">
        <v>-1000</v>
      </c>
      <c r="N1565" s="6">
        <v>43903</v>
      </c>
      <c r="O1565" s="3" t="s">
        <v>1548</v>
      </c>
      <c r="P1565" s="3" t="s">
        <v>3333</v>
      </c>
      <c r="Q1565" s="6">
        <v>43896</v>
      </c>
      <c r="R1565" s="46"/>
      <c r="S1565" s="46" t="s">
        <v>1380</v>
      </c>
      <c r="T1565" s="50" t="s">
        <v>1897</v>
      </c>
      <c r="U1565" s="21" t="s">
        <v>1560</v>
      </c>
      <c r="V1565" s="260" t="s">
        <v>1551</v>
      </c>
      <c r="W1565" s="261">
        <v>43903.564756944441</v>
      </c>
      <c r="X1565" s="38" t="s">
        <v>1555</v>
      </c>
    </row>
    <row r="1566" spans="1:24" x14ac:dyDescent="0.3">
      <c r="A1566" s="2">
        <v>100802</v>
      </c>
      <c r="B1566" s="3" t="s">
        <v>1054</v>
      </c>
      <c r="C1566" s="5" t="s">
        <v>13</v>
      </c>
      <c r="D1566" s="25">
        <v>61</v>
      </c>
      <c r="E1566" s="26">
        <v>9</v>
      </c>
      <c r="F1566" s="16">
        <v>12</v>
      </c>
      <c r="G1566" s="22">
        <v>100</v>
      </c>
      <c r="H1566" s="22">
        <v>1200</v>
      </c>
      <c r="I1566" s="6">
        <v>43762</v>
      </c>
      <c r="J1566" s="7">
        <v>70</v>
      </c>
      <c r="K1566" s="8">
        <v>2019</v>
      </c>
      <c r="L1566" s="6">
        <v>43889</v>
      </c>
      <c r="M1566" s="5">
        <v>580</v>
      </c>
      <c r="N1566" s="6">
        <v>43903</v>
      </c>
      <c r="O1566" s="3" t="s">
        <v>1371</v>
      </c>
      <c r="P1566" s="3" t="s">
        <v>3330</v>
      </c>
      <c r="Q1566" s="6">
        <v>43908</v>
      </c>
      <c r="R1566" s="46">
        <v>19</v>
      </c>
      <c r="S1566" s="46" t="s">
        <v>1380</v>
      </c>
      <c r="T1566" s="50" t="s">
        <v>3464</v>
      </c>
      <c r="U1566" s="21" t="s">
        <v>1560</v>
      </c>
      <c r="V1566" s="260" t="s">
        <v>1551</v>
      </c>
      <c r="W1566" s="261">
        <v>43903.561631944445</v>
      </c>
      <c r="X1566" s="38" t="s">
        <v>1555</v>
      </c>
    </row>
    <row r="1567" spans="1:24" x14ac:dyDescent="0.3">
      <c r="A1567" s="2">
        <v>100802</v>
      </c>
      <c r="B1567" s="3" t="s">
        <v>1054</v>
      </c>
      <c r="C1567" s="5" t="s">
        <v>13</v>
      </c>
      <c r="D1567" s="25">
        <v>61</v>
      </c>
      <c r="E1567" s="26">
        <v>9</v>
      </c>
      <c r="F1567" s="16">
        <v>12</v>
      </c>
      <c r="G1567" s="22">
        <v>100</v>
      </c>
      <c r="H1567" s="22">
        <v>1200</v>
      </c>
      <c r="I1567" s="6">
        <v>43762</v>
      </c>
      <c r="J1567" s="7">
        <v>55</v>
      </c>
      <c r="K1567" s="8">
        <v>2020</v>
      </c>
      <c r="L1567" s="6">
        <v>44267</v>
      </c>
      <c r="M1567" s="5">
        <v>1200</v>
      </c>
      <c r="N1567" s="6">
        <v>43903</v>
      </c>
      <c r="O1567" s="3" t="s">
        <v>1371</v>
      </c>
      <c r="P1567" s="3" t="s">
        <v>3330</v>
      </c>
      <c r="Q1567" s="6">
        <v>43908</v>
      </c>
      <c r="R1567" s="46">
        <v>19</v>
      </c>
      <c r="S1567" s="46" t="s">
        <v>1380</v>
      </c>
      <c r="T1567" s="50" t="s">
        <v>3464</v>
      </c>
      <c r="U1567" s="21" t="s">
        <v>1560</v>
      </c>
      <c r="V1567" s="260" t="s">
        <v>1551</v>
      </c>
      <c r="W1567" s="261">
        <v>43903.561631944445</v>
      </c>
      <c r="X1567" s="38" t="s">
        <v>1555</v>
      </c>
    </row>
    <row r="1568" spans="1:24" x14ac:dyDescent="0.3">
      <c r="A1568" s="2">
        <v>100802</v>
      </c>
      <c r="B1568" s="3" t="s">
        <v>1054</v>
      </c>
      <c r="C1568" s="5" t="s">
        <v>13</v>
      </c>
      <c r="D1568" s="25">
        <v>61</v>
      </c>
      <c r="E1568" s="26">
        <v>9</v>
      </c>
      <c r="F1568" s="16">
        <v>12</v>
      </c>
      <c r="G1568" s="22">
        <v>100</v>
      </c>
      <c r="H1568" s="22">
        <v>1200</v>
      </c>
      <c r="I1568" s="6">
        <v>43762</v>
      </c>
      <c r="J1568" s="7">
        <v>55</v>
      </c>
      <c r="K1568" s="8">
        <v>2020</v>
      </c>
      <c r="L1568" s="6">
        <v>44267</v>
      </c>
      <c r="M1568" s="5">
        <v>1200</v>
      </c>
      <c r="N1568" s="6">
        <v>43903</v>
      </c>
      <c r="O1568" s="3" t="s">
        <v>1371</v>
      </c>
      <c r="P1568" s="3" t="s">
        <v>3330</v>
      </c>
      <c r="Q1568" s="6">
        <v>43908</v>
      </c>
      <c r="R1568" s="46">
        <v>19</v>
      </c>
      <c r="S1568" s="46" t="s">
        <v>1380</v>
      </c>
      <c r="T1568" s="50" t="s">
        <v>3464</v>
      </c>
      <c r="U1568" s="21" t="s">
        <v>1560</v>
      </c>
      <c r="V1568" s="260" t="s">
        <v>1551</v>
      </c>
      <c r="W1568" s="261">
        <v>43903.561631944445</v>
      </c>
      <c r="X1568" s="38" t="s">
        <v>1555</v>
      </c>
    </row>
    <row r="1569" spans="1:24" x14ac:dyDescent="0.3">
      <c r="A1569" s="2">
        <v>13116</v>
      </c>
      <c r="B1569" s="3" t="s">
        <v>1066</v>
      </c>
      <c r="C1569" s="5" t="s">
        <v>3</v>
      </c>
      <c r="D1569" s="25">
        <v>61</v>
      </c>
      <c r="E1569" s="26">
        <v>15</v>
      </c>
      <c r="F1569" s="16">
        <v>12</v>
      </c>
      <c r="G1569" s="22">
        <v>5</v>
      </c>
      <c r="H1569" s="22">
        <v>60</v>
      </c>
      <c r="I1569" s="6">
        <v>43418</v>
      </c>
      <c r="J1569" s="7">
        <v>156</v>
      </c>
      <c r="K1569" s="8">
        <v>2019</v>
      </c>
      <c r="L1569" s="6">
        <v>44012</v>
      </c>
      <c r="M1569" s="5">
        <v>60</v>
      </c>
      <c r="N1569" s="6">
        <v>43906</v>
      </c>
      <c r="O1569" s="3" t="s">
        <v>1660</v>
      </c>
      <c r="P1569" s="3" t="s">
        <v>1853</v>
      </c>
      <c r="Q1569" s="6">
        <v>43668</v>
      </c>
      <c r="R1569" s="46"/>
      <c r="S1569" s="46" t="s">
        <v>1380</v>
      </c>
      <c r="T1569" s="50" t="s">
        <v>1939</v>
      </c>
      <c r="U1569" s="21" t="s">
        <v>1560</v>
      </c>
      <c r="V1569" s="260" t="s">
        <v>2063</v>
      </c>
      <c r="W1569" s="261">
        <v>43790.494641203702</v>
      </c>
      <c r="X1569" s="38" t="s">
        <v>1555</v>
      </c>
    </row>
    <row r="1570" spans="1:24" x14ac:dyDescent="0.3">
      <c r="A1570" s="2">
        <v>13125</v>
      </c>
      <c r="B1570" s="3" t="s">
        <v>565</v>
      </c>
      <c r="C1570" s="5" t="s">
        <v>3</v>
      </c>
      <c r="D1570" s="25">
        <v>61</v>
      </c>
      <c r="E1570" s="26">
        <v>15</v>
      </c>
      <c r="F1570" s="16">
        <v>12</v>
      </c>
      <c r="G1570" s="22">
        <v>0</v>
      </c>
      <c r="H1570" s="22">
        <v>0</v>
      </c>
      <c r="I1570" s="6">
        <v>43418</v>
      </c>
      <c r="J1570" s="7">
        <v>156</v>
      </c>
      <c r="K1570" s="8">
        <v>2019</v>
      </c>
      <c r="L1570" s="6">
        <v>44024</v>
      </c>
      <c r="M1570" s="5">
        <v>0</v>
      </c>
      <c r="N1570" s="6">
        <v>43906</v>
      </c>
      <c r="O1570" s="3" t="s">
        <v>1660</v>
      </c>
      <c r="P1570" s="3" t="s">
        <v>1742</v>
      </c>
      <c r="Q1570" s="6">
        <v>43657</v>
      </c>
      <c r="R1570" s="46"/>
      <c r="S1570" s="46" t="s">
        <v>1380</v>
      </c>
      <c r="T1570" s="50" t="s">
        <v>1741</v>
      </c>
      <c r="U1570" s="21" t="s">
        <v>1938</v>
      </c>
      <c r="V1570" s="260" t="s">
        <v>2063</v>
      </c>
      <c r="W1570" s="261">
        <v>43789.422106481485</v>
      </c>
      <c r="X1570" s="38" t="s">
        <v>1555</v>
      </c>
    </row>
    <row r="1571" spans="1:24" x14ac:dyDescent="0.3">
      <c r="A1571" s="2">
        <v>13175</v>
      </c>
      <c r="B1571" s="3" t="s">
        <v>570</v>
      </c>
      <c r="C1571" s="5" t="s">
        <v>3</v>
      </c>
      <c r="D1571" s="25">
        <v>61</v>
      </c>
      <c r="E1571" s="26">
        <v>14</v>
      </c>
      <c r="F1571" s="16">
        <v>12</v>
      </c>
      <c r="G1571" s="22">
        <v>36</v>
      </c>
      <c r="H1571" s="22">
        <v>430</v>
      </c>
      <c r="I1571" s="6">
        <v>43418</v>
      </c>
      <c r="J1571" s="7">
        <v>156</v>
      </c>
      <c r="K1571" s="8">
        <v>2019</v>
      </c>
      <c r="L1571" s="6">
        <v>44012</v>
      </c>
      <c r="M1571" s="5">
        <v>-100</v>
      </c>
      <c r="N1571" s="6">
        <v>43906</v>
      </c>
      <c r="O1571" s="3" t="s">
        <v>1660</v>
      </c>
      <c r="P1571" s="3" t="s">
        <v>1853</v>
      </c>
      <c r="Q1571" s="6">
        <v>43668</v>
      </c>
      <c r="R1571" s="46"/>
      <c r="S1571" s="46" t="s">
        <v>1380</v>
      </c>
      <c r="T1571" s="50" t="s">
        <v>1939</v>
      </c>
      <c r="U1571" s="21" t="s">
        <v>1560</v>
      </c>
      <c r="V1571" s="260" t="s">
        <v>2063</v>
      </c>
      <c r="W1571" s="261">
        <v>43790.494641203702</v>
      </c>
      <c r="X1571" s="38" t="s">
        <v>1555</v>
      </c>
    </row>
    <row r="1572" spans="1:24" x14ac:dyDescent="0.3">
      <c r="A1572" s="2">
        <v>13563</v>
      </c>
      <c r="B1572" s="3" t="s">
        <v>575</v>
      </c>
      <c r="C1572" s="5" t="s">
        <v>3</v>
      </c>
      <c r="D1572" s="25">
        <v>61</v>
      </c>
      <c r="E1572" s="26">
        <v>15</v>
      </c>
      <c r="F1572" s="16">
        <v>12</v>
      </c>
      <c r="G1572" s="22">
        <v>42</v>
      </c>
      <c r="H1572" s="22">
        <v>500</v>
      </c>
      <c r="I1572" s="6">
        <v>43418</v>
      </c>
      <c r="J1572" s="7">
        <v>156</v>
      </c>
      <c r="K1572" s="8">
        <v>2019</v>
      </c>
      <c r="L1572" s="6">
        <v>44012</v>
      </c>
      <c r="M1572" s="5">
        <v>100</v>
      </c>
      <c r="N1572" s="6">
        <v>43906</v>
      </c>
      <c r="O1572" s="3" t="s">
        <v>1660</v>
      </c>
      <c r="P1572" s="3" t="s">
        <v>1853</v>
      </c>
      <c r="Q1572" s="6">
        <v>43668</v>
      </c>
      <c r="R1572" s="46"/>
      <c r="S1572" s="46" t="s">
        <v>1380</v>
      </c>
      <c r="T1572" s="50" t="s">
        <v>1939</v>
      </c>
      <c r="U1572" s="21" t="s">
        <v>1560</v>
      </c>
      <c r="V1572" s="260" t="s">
        <v>2063</v>
      </c>
      <c r="W1572" s="261">
        <v>43790.494641203702</v>
      </c>
      <c r="X1572" s="38" t="s">
        <v>1555</v>
      </c>
    </row>
    <row r="1573" spans="1:24" x14ac:dyDescent="0.3">
      <c r="A1573" s="2">
        <v>28305</v>
      </c>
      <c r="B1573" s="3" t="s">
        <v>583</v>
      </c>
      <c r="C1573" s="5" t="s">
        <v>3</v>
      </c>
      <c r="D1573" s="25">
        <v>61</v>
      </c>
      <c r="E1573" s="26">
        <v>8</v>
      </c>
      <c r="F1573" s="16">
        <v>12</v>
      </c>
      <c r="G1573" s="22"/>
      <c r="H1573" s="22"/>
      <c r="I1573" s="6"/>
      <c r="J1573" s="7"/>
      <c r="K1573" s="8"/>
      <c r="L1573" s="6"/>
      <c r="M1573" s="5">
        <v>0</v>
      </c>
      <c r="N1573" s="6">
        <v>43906</v>
      </c>
      <c r="O1573" s="3"/>
      <c r="P1573" s="3"/>
      <c r="Q1573" s="6"/>
      <c r="R1573" s="46"/>
      <c r="S1573" s="46"/>
      <c r="T1573" s="50"/>
      <c r="U1573" s="21"/>
      <c r="V1573" s="260"/>
      <c r="W1573" s="261"/>
      <c r="X1573" s="38" t="s">
        <v>1555</v>
      </c>
    </row>
    <row r="1574" spans="1:24" x14ac:dyDescent="0.3">
      <c r="A1574" s="2">
        <v>28307</v>
      </c>
      <c r="B1574" s="3" t="s">
        <v>585</v>
      </c>
      <c r="C1574" s="5" t="s">
        <v>3</v>
      </c>
      <c r="D1574" s="25">
        <v>61</v>
      </c>
      <c r="E1574" s="26">
        <v>8</v>
      </c>
      <c r="F1574" s="16">
        <v>12</v>
      </c>
      <c r="G1574" s="22">
        <v>0</v>
      </c>
      <c r="H1574" s="22">
        <v>0</v>
      </c>
      <c r="I1574" s="6">
        <v>43418</v>
      </c>
      <c r="J1574" s="7">
        <v>156</v>
      </c>
      <c r="K1574" s="8">
        <v>2019</v>
      </c>
      <c r="L1574" s="6">
        <v>44012</v>
      </c>
      <c r="M1574" s="5">
        <v>0</v>
      </c>
      <c r="N1574" s="6">
        <v>43906</v>
      </c>
      <c r="O1574" s="3" t="s">
        <v>1660</v>
      </c>
      <c r="P1574" s="3" t="s">
        <v>1853</v>
      </c>
      <c r="Q1574" s="6">
        <v>43668</v>
      </c>
      <c r="R1574" s="46"/>
      <c r="S1574" s="46" t="s">
        <v>1380</v>
      </c>
      <c r="T1574" s="50" t="s">
        <v>1939</v>
      </c>
      <c r="U1574" s="21" t="s">
        <v>1380</v>
      </c>
      <c r="V1574" s="260" t="s">
        <v>2063</v>
      </c>
      <c r="W1574" s="261">
        <v>43790.494641203702</v>
      </c>
      <c r="X1574" s="38" t="s">
        <v>1555</v>
      </c>
    </row>
    <row r="1575" spans="1:24" x14ac:dyDescent="0.3">
      <c r="A1575" s="2">
        <v>104667</v>
      </c>
      <c r="B1575" s="3" t="s">
        <v>634</v>
      </c>
      <c r="C1575" s="5" t="s">
        <v>3</v>
      </c>
      <c r="D1575" s="25">
        <v>61</v>
      </c>
      <c r="E1575" s="26">
        <v>15</v>
      </c>
      <c r="F1575" s="16">
        <v>12</v>
      </c>
      <c r="G1575" s="22">
        <v>17</v>
      </c>
      <c r="H1575" s="22">
        <v>200</v>
      </c>
      <c r="I1575" s="6">
        <v>43418</v>
      </c>
      <c r="J1575" s="7">
        <v>156</v>
      </c>
      <c r="K1575" s="8">
        <v>2019</v>
      </c>
      <c r="L1575" s="6">
        <v>44012</v>
      </c>
      <c r="M1575" s="5">
        <v>0</v>
      </c>
      <c r="N1575" s="6">
        <v>43906</v>
      </c>
      <c r="O1575" s="3" t="s">
        <v>1660</v>
      </c>
      <c r="P1575" s="3" t="s">
        <v>1853</v>
      </c>
      <c r="Q1575" s="6">
        <v>43668</v>
      </c>
      <c r="R1575" s="46"/>
      <c r="S1575" s="46" t="s">
        <v>1380</v>
      </c>
      <c r="T1575" s="50" t="s">
        <v>1939</v>
      </c>
      <c r="U1575" s="21" t="s">
        <v>1380</v>
      </c>
      <c r="V1575" s="260" t="s">
        <v>2063</v>
      </c>
      <c r="W1575" s="261">
        <v>43790.494641203702</v>
      </c>
      <c r="X1575" s="38" t="s">
        <v>1555</v>
      </c>
    </row>
    <row r="1576" spans="1:24" x14ac:dyDescent="0.3">
      <c r="A1576" s="2">
        <v>132623</v>
      </c>
      <c r="B1576" s="3" t="s">
        <v>247</v>
      </c>
      <c r="C1576" s="5" t="s">
        <v>17</v>
      </c>
      <c r="D1576" s="25">
        <v>51</v>
      </c>
      <c r="E1576" s="26">
        <v>35</v>
      </c>
      <c r="F1576" s="16">
        <v>12</v>
      </c>
      <c r="G1576" s="22">
        <v>9</v>
      </c>
      <c r="H1576" s="22">
        <v>100</v>
      </c>
      <c r="I1576" s="6">
        <v>43762</v>
      </c>
      <c r="J1576" s="7">
        <v>47</v>
      </c>
      <c r="K1576" s="8">
        <v>2019</v>
      </c>
      <c r="L1576" s="6">
        <v>43878</v>
      </c>
      <c r="M1576" s="5">
        <v>45</v>
      </c>
      <c r="N1576" s="6">
        <v>43906</v>
      </c>
      <c r="O1576" s="3" t="s">
        <v>1548</v>
      </c>
      <c r="P1576" s="3" t="s">
        <v>3333</v>
      </c>
      <c r="Q1576" s="6">
        <v>43896</v>
      </c>
      <c r="R1576" s="46">
        <v>29</v>
      </c>
      <c r="S1576" s="46" t="s">
        <v>1380</v>
      </c>
      <c r="T1576" s="50" t="s">
        <v>1897</v>
      </c>
      <c r="U1576" s="21" t="s">
        <v>1560</v>
      </c>
      <c r="V1576" s="260" t="s">
        <v>1551</v>
      </c>
      <c r="W1576" s="261">
        <v>43903.564756944441</v>
      </c>
      <c r="X1576" s="38" t="s">
        <v>1555</v>
      </c>
    </row>
    <row r="1577" spans="1:24" x14ac:dyDescent="0.3">
      <c r="A1577" s="2">
        <v>77819</v>
      </c>
      <c r="B1577" s="3" t="s">
        <v>271</v>
      </c>
      <c r="C1577" s="5" t="s">
        <v>32</v>
      </c>
      <c r="D1577" s="25">
        <v>52</v>
      </c>
      <c r="E1577" s="26">
        <v>15</v>
      </c>
      <c r="F1577" s="16">
        <v>12</v>
      </c>
      <c r="G1577" s="22">
        <v>334</v>
      </c>
      <c r="H1577" s="22">
        <v>4000</v>
      </c>
      <c r="I1577" s="6">
        <v>43818</v>
      </c>
      <c r="J1577" s="7">
        <v>112</v>
      </c>
      <c r="K1577" s="8">
        <v>2019</v>
      </c>
      <c r="L1577" s="6">
        <v>43942</v>
      </c>
      <c r="M1577" s="5">
        <v>2700</v>
      </c>
      <c r="N1577" s="6">
        <v>43908</v>
      </c>
      <c r="O1577" s="3" t="s">
        <v>2316</v>
      </c>
      <c r="P1577" s="3" t="s">
        <v>3391</v>
      </c>
      <c r="Q1577" s="6">
        <v>43914</v>
      </c>
      <c r="R1577" s="46">
        <v>1</v>
      </c>
      <c r="S1577" s="46" t="s">
        <v>1380</v>
      </c>
      <c r="T1577" s="50" t="s">
        <v>1832</v>
      </c>
      <c r="U1577" s="21" t="s">
        <v>1560</v>
      </c>
      <c r="V1577" s="260" t="s">
        <v>1551</v>
      </c>
      <c r="W1577" s="261">
        <v>43908.631840277776</v>
      </c>
      <c r="X1577" s="38" t="s">
        <v>1555</v>
      </c>
    </row>
    <row r="1578" spans="1:24" x14ac:dyDescent="0.3">
      <c r="A1578" s="2">
        <v>77819</v>
      </c>
      <c r="B1578" s="3" t="s">
        <v>271</v>
      </c>
      <c r="C1578" s="5" t="s">
        <v>32</v>
      </c>
      <c r="D1578" s="25">
        <v>52</v>
      </c>
      <c r="E1578" s="26">
        <v>15</v>
      </c>
      <c r="F1578" s="16">
        <v>12</v>
      </c>
      <c r="G1578" s="22">
        <v>334</v>
      </c>
      <c r="H1578" s="22">
        <v>4000</v>
      </c>
      <c r="I1578" s="6">
        <v>43818</v>
      </c>
      <c r="J1578" s="7">
        <v>112</v>
      </c>
      <c r="K1578" s="8">
        <v>2019</v>
      </c>
      <c r="L1578" s="6">
        <v>43942</v>
      </c>
      <c r="M1578" s="5">
        <v>2700</v>
      </c>
      <c r="N1578" s="6">
        <v>43908</v>
      </c>
      <c r="O1578" s="3" t="s">
        <v>2316</v>
      </c>
      <c r="P1578" s="3" t="s">
        <v>3391</v>
      </c>
      <c r="Q1578" s="6">
        <v>43914</v>
      </c>
      <c r="R1578" s="46">
        <v>1</v>
      </c>
      <c r="S1578" s="46" t="s">
        <v>1380</v>
      </c>
      <c r="T1578" s="50" t="s">
        <v>1832</v>
      </c>
      <c r="U1578" s="21" t="s">
        <v>1560</v>
      </c>
      <c r="V1578" s="260" t="s">
        <v>1551</v>
      </c>
      <c r="W1578" s="261">
        <v>43908.631840277776</v>
      </c>
      <c r="X1578" s="38" t="s">
        <v>1555</v>
      </c>
    </row>
    <row r="1579" spans="1:24" x14ac:dyDescent="0.3">
      <c r="A1579" s="2">
        <v>77819</v>
      </c>
      <c r="B1579" s="3" t="s">
        <v>271</v>
      </c>
      <c r="C1579" s="5" t="s">
        <v>32</v>
      </c>
      <c r="D1579" s="25">
        <v>52</v>
      </c>
      <c r="E1579" s="26">
        <v>15</v>
      </c>
      <c r="F1579" s="16">
        <v>12</v>
      </c>
      <c r="G1579" s="22">
        <v>334</v>
      </c>
      <c r="H1579" s="22">
        <v>4000</v>
      </c>
      <c r="I1579" s="6">
        <v>43818</v>
      </c>
      <c r="J1579" s="7">
        <v>112</v>
      </c>
      <c r="K1579" s="8">
        <v>2019</v>
      </c>
      <c r="L1579" s="6">
        <v>43942</v>
      </c>
      <c r="M1579" s="5">
        <v>2700</v>
      </c>
      <c r="N1579" s="6">
        <v>43908</v>
      </c>
      <c r="O1579" s="3" t="s">
        <v>2316</v>
      </c>
      <c r="P1579" s="3" t="s">
        <v>3391</v>
      </c>
      <c r="Q1579" s="6">
        <v>43914</v>
      </c>
      <c r="R1579" s="46">
        <v>1</v>
      </c>
      <c r="S1579" s="46" t="s">
        <v>1380</v>
      </c>
      <c r="T1579" s="50" t="s">
        <v>1832</v>
      </c>
      <c r="U1579" s="21" t="s">
        <v>1560</v>
      </c>
      <c r="V1579" s="260" t="s">
        <v>1551</v>
      </c>
      <c r="W1579" s="261">
        <v>43908.63385416667</v>
      </c>
      <c r="X1579" s="38" t="s">
        <v>1555</v>
      </c>
    </row>
    <row r="1580" spans="1:24" x14ac:dyDescent="0.3">
      <c r="A1580" s="2">
        <v>112109</v>
      </c>
      <c r="B1580" s="3" t="s">
        <v>252</v>
      </c>
      <c r="C1580" s="5" t="s">
        <v>14</v>
      </c>
      <c r="D1580" s="25">
        <v>72</v>
      </c>
      <c r="E1580" s="26">
        <v>8</v>
      </c>
      <c r="F1580" s="16">
        <v>12</v>
      </c>
      <c r="G1580" s="22">
        <v>1500</v>
      </c>
      <c r="H1580" s="272">
        <v>18000</v>
      </c>
      <c r="I1580" s="6">
        <v>43937</v>
      </c>
      <c r="J1580" s="7">
        <v>110</v>
      </c>
      <c r="K1580" s="8">
        <v>2019</v>
      </c>
      <c r="L1580" s="6">
        <v>43941</v>
      </c>
      <c r="M1580" s="5">
        <v>160</v>
      </c>
      <c r="N1580" s="6">
        <v>43937</v>
      </c>
      <c r="O1580" s="3" t="s">
        <v>1758</v>
      </c>
      <c r="P1580" s="3" t="s">
        <v>1760</v>
      </c>
      <c r="Q1580" s="6">
        <v>43581</v>
      </c>
      <c r="R1580" s="46"/>
      <c r="S1580" s="46" t="s">
        <v>1380</v>
      </c>
      <c r="T1580" s="50" t="s">
        <v>1759</v>
      </c>
      <c r="U1580" s="21" t="s">
        <v>1560</v>
      </c>
      <c r="V1580" s="273" t="s">
        <v>2063</v>
      </c>
      <c r="W1580" s="274">
        <v>43818.614178240743</v>
      </c>
      <c r="X1580" s="38" t="s">
        <v>1555</v>
      </c>
    </row>
    <row r="1581" spans="1:24" x14ac:dyDescent="0.3">
      <c r="A1581" s="2">
        <v>12824</v>
      </c>
      <c r="B1581" s="3" t="s">
        <v>7</v>
      </c>
      <c r="C1581" s="5" t="s">
        <v>3</v>
      </c>
      <c r="D1581" s="25">
        <v>61</v>
      </c>
      <c r="E1581" s="26">
        <v>8</v>
      </c>
      <c r="F1581" s="16">
        <v>12</v>
      </c>
      <c r="G1581" s="22">
        <v>9</v>
      </c>
      <c r="H1581" s="22">
        <v>100</v>
      </c>
      <c r="I1581" s="6">
        <v>43677</v>
      </c>
      <c r="J1581" s="7">
        <v>228</v>
      </c>
      <c r="K1581" s="8">
        <v>2018</v>
      </c>
      <c r="L1581" s="6">
        <v>43787</v>
      </c>
      <c r="M1581" s="5">
        <v>100</v>
      </c>
      <c r="N1581" s="6">
        <v>43945</v>
      </c>
      <c r="O1581" s="3" t="s">
        <v>1660</v>
      </c>
      <c r="P1581" s="3" t="s">
        <v>3258</v>
      </c>
      <c r="Q1581" s="6">
        <v>43893</v>
      </c>
      <c r="R1581" s="46">
        <v>3</v>
      </c>
      <c r="S1581" s="46" t="s">
        <v>1380</v>
      </c>
      <c r="T1581" s="50" t="s">
        <v>3363</v>
      </c>
      <c r="U1581" s="21" t="s">
        <v>1560</v>
      </c>
      <c r="V1581" s="260" t="s">
        <v>1551</v>
      </c>
      <c r="W1581" s="261">
        <v>43875.344780092593</v>
      </c>
      <c r="X1581" s="38" t="s">
        <v>1555</v>
      </c>
    </row>
    <row r="1582" spans="1:24" x14ac:dyDescent="0.3">
      <c r="A1582" s="2">
        <v>12824</v>
      </c>
      <c r="B1582" s="3" t="s">
        <v>7</v>
      </c>
      <c r="C1582" s="5" t="s">
        <v>3</v>
      </c>
      <c r="D1582" s="25">
        <v>61</v>
      </c>
      <c r="E1582" s="26">
        <v>8</v>
      </c>
      <c r="F1582" s="16">
        <v>12</v>
      </c>
      <c r="G1582" s="22">
        <v>9</v>
      </c>
      <c r="H1582" s="22">
        <v>100</v>
      </c>
      <c r="I1582" s="6">
        <v>43677</v>
      </c>
      <c r="J1582" s="7">
        <v>228</v>
      </c>
      <c r="K1582" s="8">
        <v>2018</v>
      </c>
      <c r="L1582" s="6">
        <v>43787</v>
      </c>
      <c r="M1582" s="5">
        <v>100</v>
      </c>
      <c r="N1582" s="6">
        <v>43945</v>
      </c>
      <c r="O1582" s="3" t="s">
        <v>1660</v>
      </c>
      <c r="P1582" s="3" t="s">
        <v>3258</v>
      </c>
      <c r="Q1582" s="6">
        <v>43893</v>
      </c>
      <c r="R1582" s="46">
        <v>3</v>
      </c>
      <c r="S1582" s="46" t="s">
        <v>1380</v>
      </c>
      <c r="T1582" s="50" t="s">
        <v>3363</v>
      </c>
      <c r="U1582" s="21" t="s">
        <v>1560</v>
      </c>
      <c r="V1582" s="260" t="s">
        <v>1551</v>
      </c>
      <c r="W1582" s="261">
        <v>43875.344780092593</v>
      </c>
      <c r="X1582" s="38" t="s">
        <v>1555</v>
      </c>
    </row>
    <row r="1583" spans="1:24" x14ac:dyDescent="0.3">
      <c r="A1583" s="2">
        <v>12821</v>
      </c>
      <c r="B1583" s="3" t="s">
        <v>8</v>
      </c>
      <c r="C1583" s="5" t="s">
        <v>3</v>
      </c>
      <c r="D1583" s="25">
        <v>61</v>
      </c>
      <c r="E1583" s="26">
        <v>8</v>
      </c>
      <c r="F1583" s="16">
        <v>12</v>
      </c>
      <c r="G1583" s="22">
        <v>5</v>
      </c>
      <c r="H1583" s="22">
        <v>50</v>
      </c>
      <c r="I1583" s="6">
        <v>43677</v>
      </c>
      <c r="J1583" s="7">
        <v>228</v>
      </c>
      <c r="K1583" s="8">
        <v>2018</v>
      </c>
      <c r="L1583" s="6">
        <v>43787</v>
      </c>
      <c r="M1583" s="5">
        <v>50</v>
      </c>
      <c r="N1583" s="6">
        <v>43945</v>
      </c>
      <c r="O1583" s="3" t="s">
        <v>1660</v>
      </c>
      <c r="P1583" s="3" t="s">
        <v>3258</v>
      </c>
      <c r="Q1583" s="6">
        <v>43893</v>
      </c>
      <c r="R1583" s="46">
        <v>2</v>
      </c>
      <c r="S1583" s="46" t="s">
        <v>1380</v>
      </c>
      <c r="T1583" s="50" t="s">
        <v>3363</v>
      </c>
      <c r="U1583" s="21" t="s">
        <v>1560</v>
      </c>
      <c r="V1583" s="260" t="s">
        <v>1551</v>
      </c>
      <c r="W1583" s="261">
        <v>43875.344780092593</v>
      </c>
      <c r="X1583" s="38" t="s">
        <v>1555</v>
      </c>
    </row>
    <row r="1584" spans="1:24" x14ac:dyDescent="0.3">
      <c r="A1584" s="2">
        <v>12821</v>
      </c>
      <c r="B1584" s="3" t="s">
        <v>8</v>
      </c>
      <c r="C1584" s="5" t="s">
        <v>3</v>
      </c>
      <c r="D1584" s="25">
        <v>61</v>
      </c>
      <c r="E1584" s="26">
        <v>8</v>
      </c>
      <c r="F1584" s="16">
        <v>12</v>
      </c>
      <c r="G1584" s="22">
        <v>5</v>
      </c>
      <c r="H1584" s="22">
        <v>50</v>
      </c>
      <c r="I1584" s="6">
        <v>43677</v>
      </c>
      <c r="J1584" s="7">
        <v>87</v>
      </c>
      <c r="K1584" s="8">
        <v>2020</v>
      </c>
      <c r="L1584" s="6">
        <v>44286</v>
      </c>
      <c r="M1584" s="5">
        <v>50</v>
      </c>
      <c r="N1584" s="6">
        <v>43945</v>
      </c>
      <c r="O1584" s="3" t="s">
        <v>1960</v>
      </c>
      <c r="P1584" s="3" t="s">
        <v>3258</v>
      </c>
      <c r="Q1584" s="6">
        <v>43893</v>
      </c>
      <c r="R1584" s="46">
        <v>2</v>
      </c>
      <c r="S1584" s="46" t="s">
        <v>1380</v>
      </c>
      <c r="T1584" s="50" t="s">
        <v>3363</v>
      </c>
      <c r="U1584" s="21" t="s">
        <v>1560</v>
      </c>
      <c r="V1584" s="260" t="s">
        <v>1551</v>
      </c>
      <c r="W1584" s="261">
        <v>43945.500231481485</v>
      </c>
      <c r="X1584" s="38" t="s">
        <v>1555</v>
      </c>
    </row>
    <row r="1585" spans="1:24" x14ac:dyDescent="0.3">
      <c r="A1585" s="2">
        <v>35331</v>
      </c>
      <c r="B1585" s="3" t="s">
        <v>2680</v>
      </c>
      <c r="C1585" s="5" t="s">
        <v>33</v>
      </c>
      <c r="D1585" s="25">
        <v>54</v>
      </c>
      <c r="E1585" s="26">
        <v>4</v>
      </c>
      <c r="F1585" s="16">
        <v>12</v>
      </c>
      <c r="G1585" s="22">
        <v>0</v>
      </c>
      <c r="H1585" s="22"/>
      <c r="I1585" s="6"/>
      <c r="J1585" s="7"/>
      <c r="K1585" s="8"/>
      <c r="L1585" s="6"/>
      <c r="M1585" s="5">
        <v>0</v>
      </c>
      <c r="N1585" s="6">
        <v>43945</v>
      </c>
      <c r="O1585" s="3" t="s">
        <v>1531</v>
      </c>
      <c r="P1585" s="3" t="s">
        <v>2092</v>
      </c>
      <c r="Q1585" s="6">
        <v>43669</v>
      </c>
      <c r="R1585" s="46"/>
      <c r="S1585" s="46" t="s">
        <v>1380</v>
      </c>
      <c r="T1585" s="50" t="s">
        <v>1803</v>
      </c>
      <c r="U1585" s="21"/>
      <c r="V1585" s="260" t="s">
        <v>1551</v>
      </c>
      <c r="W1585" s="261">
        <v>43945.568391203706</v>
      </c>
      <c r="X1585" s="38" t="s">
        <v>1555</v>
      </c>
    </row>
    <row r="1586" spans="1:24" x14ac:dyDescent="0.3">
      <c r="A1586" s="2">
        <v>106914</v>
      </c>
      <c r="B1586" s="3" t="s">
        <v>2717</v>
      </c>
      <c r="C1586" s="5" t="s">
        <v>3</v>
      </c>
      <c r="D1586" s="25">
        <v>54</v>
      </c>
      <c r="E1586" s="26">
        <v>4</v>
      </c>
      <c r="F1586" s="16">
        <v>12</v>
      </c>
      <c r="G1586" s="22">
        <v>0</v>
      </c>
      <c r="H1586" s="22"/>
      <c r="I1586" s="6"/>
      <c r="J1586" s="7"/>
      <c r="K1586" s="8"/>
      <c r="L1586" s="6"/>
      <c r="M1586" s="5">
        <v>0</v>
      </c>
      <c r="N1586" s="6">
        <v>43945</v>
      </c>
      <c r="O1586" s="3" t="s">
        <v>1531</v>
      </c>
      <c r="P1586" s="3" t="s">
        <v>2092</v>
      </c>
      <c r="Q1586" s="6">
        <v>43669</v>
      </c>
      <c r="R1586" s="46"/>
      <c r="S1586" s="46" t="s">
        <v>1380</v>
      </c>
      <c r="T1586" s="50" t="s">
        <v>1803</v>
      </c>
      <c r="U1586" s="21"/>
      <c r="V1586" s="260" t="s">
        <v>1551</v>
      </c>
      <c r="W1586" s="261">
        <v>43945.571504629632</v>
      </c>
      <c r="X1586" s="38" t="s">
        <v>1555</v>
      </c>
    </row>
    <row r="1587" spans="1:24" x14ac:dyDescent="0.3">
      <c r="A1587" s="2">
        <v>106916</v>
      </c>
      <c r="B1587" s="3" t="s">
        <v>2718</v>
      </c>
      <c r="C1587" s="5" t="s">
        <v>3</v>
      </c>
      <c r="D1587" s="25">
        <v>54</v>
      </c>
      <c r="E1587" s="26">
        <v>4</v>
      </c>
      <c r="F1587" s="16">
        <v>12</v>
      </c>
      <c r="G1587" s="22">
        <v>0</v>
      </c>
      <c r="H1587" s="22"/>
      <c r="I1587" s="6"/>
      <c r="J1587" s="7"/>
      <c r="K1587" s="8"/>
      <c r="L1587" s="6"/>
      <c r="M1587" s="5"/>
      <c r="N1587" s="6">
        <v>43945</v>
      </c>
      <c r="O1587" s="3" t="s">
        <v>1531</v>
      </c>
      <c r="P1587" s="3" t="s">
        <v>2092</v>
      </c>
      <c r="Q1587" s="6">
        <v>43669</v>
      </c>
      <c r="R1587" s="46"/>
      <c r="S1587" s="46" t="s">
        <v>1380</v>
      </c>
      <c r="T1587" s="50" t="s">
        <v>1803</v>
      </c>
      <c r="U1587" s="21"/>
      <c r="V1587" s="260" t="s">
        <v>1551</v>
      </c>
      <c r="W1587" s="261">
        <v>43945.573206018518</v>
      </c>
      <c r="X1587" s="38" t="s">
        <v>1555</v>
      </c>
    </row>
    <row r="1588" spans="1:24" x14ac:dyDescent="0.3">
      <c r="A1588" s="2">
        <v>106917</v>
      </c>
      <c r="B1588" s="3" t="s">
        <v>2719</v>
      </c>
      <c r="C1588" s="5" t="s">
        <v>3</v>
      </c>
      <c r="D1588" s="25">
        <v>54</v>
      </c>
      <c r="E1588" s="26">
        <v>4</v>
      </c>
      <c r="F1588" s="16">
        <v>12</v>
      </c>
      <c r="G1588" s="22">
        <v>0</v>
      </c>
      <c r="H1588" s="22"/>
      <c r="I1588" s="6"/>
      <c r="J1588" s="7"/>
      <c r="K1588" s="8"/>
      <c r="L1588" s="6"/>
      <c r="M1588" s="5"/>
      <c r="N1588" s="6">
        <v>43945</v>
      </c>
      <c r="O1588" s="3" t="s">
        <v>1531</v>
      </c>
      <c r="P1588" s="3" t="s">
        <v>2092</v>
      </c>
      <c r="Q1588" s="6">
        <v>43669</v>
      </c>
      <c r="R1588" s="46"/>
      <c r="S1588" s="46" t="s">
        <v>1380</v>
      </c>
      <c r="T1588" s="50" t="s">
        <v>1803</v>
      </c>
      <c r="U1588" s="21"/>
      <c r="V1588" s="260" t="s">
        <v>1551</v>
      </c>
      <c r="W1588" s="261">
        <v>43945.574201388888</v>
      </c>
      <c r="X1588" s="38" t="s">
        <v>1555</v>
      </c>
    </row>
    <row r="1589" spans="1:24" x14ac:dyDescent="0.3">
      <c r="A1589" s="2">
        <v>106918</v>
      </c>
      <c r="B1589" s="3" t="s">
        <v>2720</v>
      </c>
      <c r="C1589" s="5" t="s">
        <v>3</v>
      </c>
      <c r="D1589" s="25">
        <v>54</v>
      </c>
      <c r="E1589" s="26">
        <v>4</v>
      </c>
      <c r="F1589" s="16">
        <v>12</v>
      </c>
      <c r="G1589" s="22">
        <v>0</v>
      </c>
      <c r="H1589" s="22"/>
      <c r="I1589" s="6"/>
      <c r="J1589" s="7"/>
      <c r="K1589" s="8"/>
      <c r="L1589" s="6"/>
      <c r="M1589" s="5">
        <v>0</v>
      </c>
      <c r="N1589" s="6">
        <v>43945</v>
      </c>
      <c r="O1589" s="3" t="s">
        <v>2091</v>
      </c>
      <c r="P1589" s="3" t="s">
        <v>2092</v>
      </c>
      <c r="Q1589" s="6">
        <v>43669</v>
      </c>
      <c r="R1589" s="46"/>
      <c r="S1589" s="46" t="s">
        <v>1380</v>
      </c>
      <c r="T1589" s="50" t="s">
        <v>1803</v>
      </c>
      <c r="U1589" s="21"/>
      <c r="V1589" s="260" t="s">
        <v>1551</v>
      </c>
      <c r="W1589" s="261">
        <v>43945.57644675926</v>
      </c>
      <c r="X1589" s="38" t="s">
        <v>1555</v>
      </c>
    </row>
    <row r="1590" spans="1:24" x14ac:dyDescent="0.3">
      <c r="A1590" s="2">
        <v>106919</v>
      </c>
      <c r="B1590" s="3" t="s">
        <v>2721</v>
      </c>
      <c r="C1590" s="5" t="s">
        <v>3</v>
      </c>
      <c r="D1590" s="25">
        <v>54</v>
      </c>
      <c r="E1590" s="26">
        <v>4</v>
      </c>
      <c r="F1590" s="16">
        <v>12</v>
      </c>
      <c r="G1590" s="22">
        <v>0</v>
      </c>
      <c r="H1590" s="22"/>
      <c r="I1590" s="6"/>
      <c r="J1590" s="7"/>
      <c r="K1590" s="8"/>
      <c r="L1590" s="6"/>
      <c r="M1590" s="5">
        <v>0</v>
      </c>
      <c r="N1590" s="6">
        <v>43945</v>
      </c>
      <c r="O1590" s="3" t="s">
        <v>1531</v>
      </c>
      <c r="P1590" s="3" t="s">
        <v>2092</v>
      </c>
      <c r="Q1590" s="6">
        <v>43669</v>
      </c>
      <c r="R1590" s="46"/>
      <c r="S1590" s="46" t="s">
        <v>1380</v>
      </c>
      <c r="T1590" s="50" t="s">
        <v>1803</v>
      </c>
      <c r="U1590" s="21"/>
      <c r="V1590" s="260" t="s">
        <v>1551</v>
      </c>
      <c r="W1590" s="261">
        <v>43945.581793981481</v>
      </c>
      <c r="X1590" s="38" t="s">
        <v>1555</v>
      </c>
    </row>
    <row r="1591" spans="1:24" x14ac:dyDescent="0.3">
      <c r="A1591" s="2">
        <v>106919</v>
      </c>
      <c r="B1591" s="3" t="s">
        <v>2721</v>
      </c>
      <c r="C1591" s="5" t="s">
        <v>3</v>
      </c>
      <c r="D1591" s="25">
        <v>54</v>
      </c>
      <c r="E1591" s="26">
        <v>4</v>
      </c>
      <c r="F1591" s="16">
        <v>12</v>
      </c>
      <c r="G1591" s="22">
        <v>0</v>
      </c>
      <c r="H1591" s="22"/>
      <c r="I1591" s="6"/>
      <c r="J1591" s="7">
        <v>151</v>
      </c>
      <c r="K1591" s="8">
        <v>2019</v>
      </c>
      <c r="L1591" s="6">
        <v>43998</v>
      </c>
      <c r="M1591" s="5">
        <v>0</v>
      </c>
      <c r="N1591" s="6">
        <v>43945</v>
      </c>
      <c r="O1591" s="3" t="s">
        <v>2091</v>
      </c>
      <c r="P1591" s="3" t="s">
        <v>2092</v>
      </c>
      <c r="Q1591" s="6">
        <v>43669</v>
      </c>
      <c r="R1591" s="46"/>
      <c r="S1591" s="46" t="s">
        <v>1380</v>
      </c>
      <c r="T1591" s="50" t="s">
        <v>1803</v>
      </c>
      <c r="U1591" s="21" t="s">
        <v>1560</v>
      </c>
      <c r="V1591" s="260" t="s">
        <v>1551</v>
      </c>
      <c r="W1591" s="261">
        <v>43945.585196759261</v>
      </c>
      <c r="X1591" s="38" t="s">
        <v>1555</v>
      </c>
    </row>
    <row r="1592" spans="1:24" x14ac:dyDescent="0.3">
      <c r="A1592" s="2">
        <v>130572</v>
      </c>
      <c r="B1592" s="3" t="s">
        <v>2723</v>
      </c>
      <c r="C1592" s="5" t="s">
        <v>33</v>
      </c>
      <c r="D1592" s="25">
        <v>54</v>
      </c>
      <c r="E1592" s="26">
        <v>4</v>
      </c>
      <c r="F1592" s="16">
        <v>12</v>
      </c>
      <c r="G1592" s="22">
        <v>0</v>
      </c>
      <c r="H1592" s="22"/>
      <c r="I1592" s="6"/>
      <c r="J1592" s="7"/>
      <c r="K1592" s="8"/>
      <c r="L1592" s="6"/>
      <c r="M1592" s="5">
        <v>0</v>
      </c>
      <c r="N1592" s="6">
        <v>43945</v>
      </c>
      <c r="O1592" s="3" t="s">
        <v>1380</v>
      </c>
      <c r="P1592" s="3"/>
      <c r="Q1592" s="6" t="s">
        <v>1380</v>
      </c>
      <c r="R1592" s="46"/>
      <c r="S1592" s="46" t="s">
        <v>1380</v>
      </c>
      <c r="T1592" s="50" t="s">
        <v>1380</v>
      </c>
      <c r="U1592" s="21"/>
      <c r="V1592" s="260" t="s">
        <v>1551</v>
      </c>
      <c r="W1592" s="261">
        <v>43945.589988425927</v>
      </c>
      <c r="X1592" s="38" t="s">
        <v>1555</v>
      </c>
    </row>
    <row r="1593" spans="1:24" x14ac:dyDescent="0.3">
      <c r="A1593" s="2">
        <v>130572</v>
      </c>
      <c r="B1593" s="3" t="s">
        <v>2723</v>
      </c>
      <c r="C1593" s="5" t="s">
        <v>33</v>
      </c>
      <c r="D1593" s="25">
        <v>54</v>
      </c>
      <c r="E1593" s="26">
        <v>4</v>
      </c>
      <c r="F1593" s="16">
        <v>12</v>
      </c>
      <c r="G1593" s="22">
        <v>0</v>
      </c>
      <c r="H1593" s="22"/>
      <c r="I1593" s="6"/>
      <c r="J1593" s="7"/>
      <c r="K1593" s="8"/>
      <c r="L1593" s="6"/>
      <c r="M1593" s="5">
        <v>0</v>
      </c>
      <c r="N1593" s="6">
        <v>43945</v>
      </c>
      <c r="O1593" s="3" t="s">
        <v>1531</v>
      </c>
      <c r="P1593" s="3" t="s">
        <v>2092</v>
      </c>
      <c r="Q1593" s="6">
        <v>43669</v>
      </c>
      <c r="R1593" s="46"/>
      <c r="S1593" s="46" t="s">
        <v>1380</v>
      </c>
      <c r="T1593" s="50" t="s">
        <v>1803</v>
      </c>
      <c r="U1593" s="21"/>
      <c r="V1593" s="260" t="s">
        <v>1551</v>
      </c>
      <c r="W1593" s="261">
        <v>43945.589988425927</v>
      </c>
      <c r="X1593" s="38" t="s">
        <v>1555</v>
      </c>
    </row>
    <row r="1594" spans="1:24" x14ac:dyDescent="0.3">
      <c r="A1594" s="2">
        <v>135012</v>
      </c>
      <c r="B1594" s="3" t="s">
        <v>3520</v>
      </c>
      <c r="C1594" s="5" t="s">
        <v>33</v>
      </c>
      <c r="D1594" s="25">
        <v>54</v>
      </c>
      <c r="E1594" s="26">
        <v>4</v>
      </c>
      <c r="F1594" s="16">
        <v>12</v>
      </c>
      <c r="G1594" s="22">
        <v>0</v>
      </c>
      <c r="H1594" s="22"/>
      <c r="I1594" s="6"/>
      <c r="J1594" s="7"/>
      <c r="K1594" s="8"/>
      <c r="L1594" s="6"/>
      <c r="M1594" s="5">
        <v>0</v>
      </c>
      <c r="N1594" s="6">
        <v>43945</v>
      </c>
      <c r="O1594" s="3" t="s">
        <v>1531</v>
      </c>
      <c r="P1594" s="3" t="s">
        <v>2092</v>
      </c>
      <c r="Q1594" s="6">
        <v>43669</v>
      </c>
      <c r="R1594" s="46"/>
      <c r="S1594" s="46" t="s">
        <v>1380</v>
      </c>
      <c r="T1594" s="50" t="s">
        <v>1803</v>
      </c>
      <c r="U1594" s="21"/>
      <c r="V1594" s="260"/>
      <c r="W1594" s="261"/>
      <c r="X1594" s="38" t="s">
        <v>1555</v>
      </c>
    </row>
    <row r="1595" spans="1:24" x14ac:dyDescent="0.3">
      <c r="A1595" s="2">
        <v>135013</v>
      </c>
      <c r="B1595" s="3" t="s">
        <v>3521</v>
      </c>
      <c r="C1595" s="5" t="s">
        <v>33</v>
      </c>
      <c r="D1595" s="25">
        <v>54</v>
      </c>
      <c r="E1595" s="26">
        <v>4</v>
      </c>
      <c r="F1595" s="16">
        <v>12</v>
      </c>
      <c r="G1595" s="22">
        <v>0</v>
      </c>
      <c r="H1595" s="22"/>
      <c r="I1595" s="6"/>
      <c r="J1595" s="7"/>
      <c r="K1595" s="8"/>
      <c r="L1595" s="6"/>
      <c r="M1595" s="5">
        <v>0</v>
      </c>
      <c r="N1595" s="6">
        <v>43945</v>
      </c>
      <c r="O1595" s="3" t="s">
        <v>1531</v>
      </c>
      <c r="P1595" s="3" t="s">
        <v>2092</v>
      </c>
      <c r="Q1595" s="6">
        <v>43669</v>
      </c>
      <c r="R1595" s="46"/>
      <c r="S1595" s="46" t="s">
        <v>1380</v>
      </c>
      <c r="T1595" s="50" t="s">
        <v>1803</v>
      </c>
      <c r="U1595" s="21"/>
      <c r="V1595" s="260"/>
      <c r="W1595" s="261"/>
      <c r="X1595" s="38" t="s">
        <v>1555</v>
      </c>
    </row>
    <row r="1596" spans="1:24" x14ac:dyDescent="0.3">
      <c r="A1596" s="2">
        <v>135014</v>
      </c>
      <c r="B1596" s="3" t="s">
        <v>3522</v>
      </c>
      <c r="C1596" s="5" t="s">
        <v>33</v>
      </c>
      <c r="D1596" s="25">
        <v>54</v>
      </c>
      <c r="E1596" s="26">
        <v>4</v>
      </c>
      <c r="F1596" s="16">
        <v>12</v>
      </c>
      <c r="G1596" s="22">
        <v>0</v>
      </c>
      <c r="H1596" s="22"/>
      <c r="I1596" s="6"/>
      <c r="J1596" s="7"/>
      <c r="K1596" s="8"/>
      <c r="L1596" s="6"/>
      <c r="M1596" s="5">
        <v>0</v>
      </c>
      <c r="N1596" s="6">
        <v>43945</v>
      </c>
      <c r="O1596" s="3" t="s">
        <v>1531</v>
      </c>
      <c r="P1596" s="3" t="s">
        <v>2092</v>
      </c>
      <c r="Q1596" s="6">
        <v>43669</v>
      </c>
      <c r="R1596" s="46"/>
      <c r="S1596" s="46" t="s">
        <v>1380</v>
      </c>
      <c r="T1596" s="50" t="s">
        <v>1803</v>
      </c>
      <c r="U1596" s="21"/>
      <c r="V1596" s="260"/>
      <c r="W1596" s="261"/>
      <c r="X1596" s="38" t="s">
        <v>1555</v>
      </c>
    </row>
    <row r="1597" spans="1:24" x14ac:dyDescent="0.3">
      <c r="A1597" s="2">
        <v>135016</v>
      </c>
      <c r="B1597" s="3" t="s">
        <v>3523</v>
      </c>
      <c r="C1597" s="5" t="s">
        <v>33</v>
      </c>
      <c r="D1597" s="25">
        <v>54</v>
      </c>
      <c r="E1597" s="26">
        <v>4</v>
      </c>
      <c r="F1597" s="16">
        <v>12</v>
      </c>
      <c r="G1597" s="22">
        <v>0</v>
      </c>
      <c r="H1597" s="22"/>
      <c r="I1597" s="6"/>
      <c r="J1597" s="7"/>
      <c r="K1597" s="8"/>
      <c r="L1597" s="6"/>
      <c r="M1597" s="5">
        <v>0</v>
      </c>
      <c r="N1597" s="6">
        <v>43945</v>
      </c>
      <c r="O1597" s="3" t="s">
        <v>1531</v>
      </c>
      <c r="P1597" s="3" t="s">
        <v>2092</v>
      </c>
      <c r="Q1597" s="6">
        <v>43669</v>
      </c>
      <c r="R1597" s="46"/>
      <c r="S1597" s="46" t="s">
        <v>1380</v>
      </c>
      <c r="T1597" s="50" t="s">
        <v>1803</v>
      </c>
      <c r="U1597" s="21"/>
      <c r="V1597" s="260" t="s">
        <v>1551</v>
      </c>
      <c r="W1597" s="261">
        <v>43945.613263888888</v>
      </c>
      <c r="X1597" s="38" t="s">
        <v>1555</v>
      </c>
    </row>
    <row r="1598" spans="1:24" x14ac:dyDescent="0.3">
      <c r="A1598" s="2">
        <v>20144</v>
      </c>
      <c r="B1598" s="3" t="s">
        <v>35</v>
      </c>
      <c r="C1598" s="5" t="s">
        <v>3</v>
      </c>
      <c r="D1598" s="25">
        <v>70</v>
      </c>
      <c r="E1598" s="26">
        <v>31</v>
      </c>
      <c r="F1598" s="16">
        <v>12</v>
      </c>
      <c r="G1598" s="22">
        <v>67</v>
      </c>
      <c r="H1598" s="22">
        <v>800</v>
      </c>
      <c r="I1598" s="6">
        <v>43762</v>
      </c>
      <c r="J1598" s="7">
        <v>70</v>
      </c>
      <c r="K1598" s="8">
        <v>2019</v>
      </c>
      <c r="L1598" s="6">
        <v>43889</v>
      </c>
      <c r="M1598" s="5">
        <v>-20</v>
      </c>
      <c r="N1598" s="6">
        <v>43945</v>
      </c>
      <c r="O1598" s="3" t="s">
        <v>1371</v>
      </c>
      <c r="P1598" s="3" t="s">
        <v>3330</v>
      </c>
      <c r="Q1598" s="6">
        <v>43908</v>
      </c>
      <c r="R1598" s="46"/>
      <c r="S1598" s="46" t="s">
        <v>1380</v>
      </c>
      <c r="T1598" s="50" t="s">
        <v>3464</v>
      </c>
      <c r="U1598" s="21" t="s">
        <v>1560</v>
      </c>
      <c r="V1598" s="260" t="s">
        <v>1551</v>
      </c>
      <c r="W1598" s="261">
        <v>43892.312106481484</v>
      </c>
      <c r="X1598" s="38" t="s">
        <v>1555</v>
      </c>
    </row>
    <row r="1599" spans="1:24" x14ac:dyDescent="0.3">
      <c r="A1599" s="2">
        <v>58116</v>
      </c>
      <c r="B1599" s="3" t="s">
        <v>2120</v>
      </c>
      <c r="C1599" s="5" t="s">
        <v>3</v>
      </c>
      <c r="D1599" s="25">
        <v>70</v>
      </c>
      <c r="E1599" s="26">
        <v>38</v>
      </c>
      <c r="F1599" s="16">
        <v>12</v>
      </c>
      <c r="G1599" s="22">
        <v>0</v>
      </c>
      <c r="H1599" s="22"/>
      <c r="I1599" s="6"/>
      <c r="J1599" s="7">
        <v>90</v>
      </c>
      <c r="K1599" s="8">
        <v>2019</v>
      </c>
      <c r="L1599" s="6">
        <v>43916</v>
      </c>
      <c r="M1599" s="5">
        <v>0</v>
      </c>
      <c r="N1599" s="6">
        <v>43945</v>
      </c>
      <c r="O1599" s="3" t="s">
        <v>1361</v>
      </c>
      <c r="P1599" s="3" t="s">
        <v>3524</v>
      </c>
      <c r="Q1599" s="6" t="s">
        <v>1380</v>
      </c>
      <c r="R1599" s="46"/>
      <c r="S1599" s="46" t="s">
        <v>1380</v>
      </c>
      <c r="T1599" s="50" t="s">
        <v>1380</v>
      </c>
      <c r="U1599" s="21" t="s">
        <v>1560</v>
      </c>
      <c r="V1599" s="260" t="s">
        <v>1551</v>
      </c>
      <c r="W1599" s="261">
        <v>43713.628171296295</v>
      </c>
      <c r="X1599" s="38" t="s">
        <v>1555</v>
      </c>
    </row>
    <row r="1600" spans="1:24" x14ac:dyDescent="0.3">
      <c r="A1600" s="2">
        <v>58116</v>
      </c>
      <c r="B1600" s="3" t="s">
        <v>2120</v>
      </c>
      <c r="C1600" s="5" t="s">
        <v>3</v>
      </c>
      <c r="D1600" s="25">
        <v>70</v>
      </c>
      <c r="E1600" s="26">
        <v>38</v>
      </c>
      <c r="F1600" s="16">
        <v>12</v>
      </c>
      <c r="G1600" s="22">
        <v>0</v>
      </c>
      <c r="H1600" s="22"/>
      <c r="I1600" s="6"/>
      <c r="J1600" s="7">
        <v>90</v>
      </c>
      <c r="K1600" s="8">
        <v>2019</v>
      </c>
      <c r="L1600" s="6">
        <v>43916</v>
      </c>
      <c r="M1600" s="5">
        <v>0</v>
      </c>
      <c r="N1600" s="6">
        <v>43945</v>
      </c>
      <c r="O1600" s="3" t="s">
        <v>1361</v>
      </c>
      <c r="P1600" s="3" t="s">
        <v>3524</v>
      </c>
      <c r="Q1600" s="6">
        <v>43945</v>
      </c>
      <c r="R1600" s="46"/>
      <c r="S1600" s="46" t="s">
        <v>1380</v>
      </c>
      <c r="T1600" s="50" t="s">
        <v>2275</v>
      </c>
      <c r="U1600" s="21" t="s">
        <v>1560</v>
      </c>
      <c r="V1600" s="260" t="s">
        <v>1551</v>
      </c>
      <c r="W1600" s="261">
        <v>43945.619699074072</v>
      </c>
      <c r="X1600" s="38" t="s">
        <v>1555</v>
      </c>
    </row>
    <row r="1601" spans="1:24" x14ac:dyDescent="0.3">
      <c r="A1601" s="2">
        <v>115282</v>
      </c>
      <c r="B1601" s="3" t="s">
        <v>272</v>
      </c>
      <c r="C1601" s="5" t="s">
        <v>32</v>
      </c>
      <c r="D1601" s="25">
        <v>73</v>
      </c>
      <c r="E1601" s="26">
        <v>10</v>
      </c>
      <c r="F1601" s="16">
        <v>12</v>
      </c>
      <c r="G1601" s="22">
        <v>42</v>
      </c>
      <c r="H1601" s="22">
        <v>500</v>
      </c>
      <c r="I1601" s="6">
        <v>43818</v>
      </c>
      <c r="J1601" s="7">
        <v>8</v>
      </c>
      <c r="K1601" s="8">
        <v>2018</v>
      </c>
      <c r="L1601" s="6">
        <v>43473</v>
      </c>
      <c r="M1601" s="5">
        <v>0</v>
      </c>
      <c r="N1601" s="6">
        <v>43945</v>
      </c>
      <c r="O1601" s="3" t="s">
        <v>1967</v>
      </c>
      <c r="P1601" s="3" t="s">
        <v>3391</v>
      </c>
      <c r="Q1601" s="6">
        <v>43914</v>
      </c>
      <c r="R1601" s="46">
        <v>2</v>
      </c>
      <c r="S1601" s="46" t="s">
        <v>1380</v>
      </c>
      <c r="T1601" s="50" t="s">
        <v>1832</v>
      </c>
      <c r="U1601" s="21" t="s">
        <v>1560</v>
      </c>
      <c r="V1601" s="260" t="s">
        <v>1551</v>
      </c>
      <c r="W1601" s="261">
        <v>43908.631840277776</v>
      </c>
      <c r="X1601" s="38" t="s">
        <v>1555</v>
      </c>
    </row>
    <row r="1602" spans="1:24" x14ac:dyDescent="0.3">
      <c r="A1602" s="2">
        <v>10719</v>
      </c>
      <c r="B1602" s="3" t="s">
        <v>1044</v>
      </c>
      <c r="C1602" s="5" t="s">
        <v>5</v>
      </c>
      <c r="D1602" s="25">
        <v>71</v>
      </c>
      <c r="E1602" s="26">
        <v>26</v>
      </c>
      <c r="F1602" s="16">
        <v>12</v>
      </c>
      <c r="G1602" s="22">
        <v>5000</v>
      </c>
      <c r="H1602" s="22">
        <v>60000</v>
      </c>
      <c r="I1602" s="6">
        <v>43803</v>
      </c>
      <c r="J1602" s="7">
        <v>81</v>
      </c>
      <c r="K1602" s="8">
        <v>2019</v>
      </c>
      <c r="L1602" s="6">
        <v>43908</v>
      </c>
      <c r="M1602" s="5">
        <v>0</v>
      </c>
      <c r="N1602" s="6">
        <v>43945</v>
      </c>
      <c r="O1602" s="3" t="s">
        <v>1744</v>
      </c>
      <c r="P1602" s="3" t="s">
        <v>3388</v>
      </c>
      <c r="Q1602" s="6">
        <v>43859</v>
      </c>
      <c r="R1602" s="46"/>
      <c r="S1602" s="46" t="s">
        <v>1380</v>
      </c>
      <c r="T1602" s="50" t="s">
        <v>3387</v>
      </c>
      <c r="U1602" s="21" t="s">
        <v>1560</v>
      </c>
      <c r="V1602" s="260" t="s">
        <v>1551</v>
      </c>
      <c r="W1602" s="261">
        <v>43908.457175925927</v>
      </c>
      <c r="X1602" s="38" t="s">
        <v>1555</v>
      </c>
    </row>
    <row r="1603" spans="1:24" x14ac:dyDescent="0.3">
      <c r="A1603" s="2">
        <v>10719</v>
      </c>
      <c r="B1603" s="3" t="s">
        <v>1044</v>
      </c>
      <c r="C1603" s="5" t="s">
        <v>5</v>
      </c>
      <c r="D1603" s="25">
        <v>71</v>
      </c>
      <c r="E1603" s="26">
        <v>26</v>
      </c>
      <c r="F1603" s="16">
        <v>12</v>
      </c>
      <c r="G1603" s="22">
        <v>5000</v>
      </c>
      <c r="H1603" s="22">
        <v>60000</v>
      </c>
      <c r="I1603" s="6">
        <v>43803</v>
      </c>
      <c r="J1603" s="7">
        <v>81</v>
      </c>
      <c r="K1603" s="8">
        <v>2019</v>
      </c>
      <c r="L1603" s="6">
        <v>43908</v>
      </c>
      <c r="M1603" s="5">
        <v>0</v>
      </c>
      <c r="N1603" s="6">
        <v>43945</v>
      </c>
      <c r="O1603" s="3" t="s">
        <v>1744</v>
      </c>
      <c r="P1603" s="3" t="s">
        <v>3388</v>
      </c>
      <c r="Q1603" s="6">
        <v>43927</v>
      </c>
      <c r="R1603" s="46"/>
      <c r="S1603" s="46" t="s">
        <v>1380</v>
      </c>
      <c r="T1603" s="50" t="s">
        <v>2275</v>
      </c>
      <c r="U1603" s="21" t="s">
        <v>1560</v>
      </c>
      <c r="V1603" s="260" t="s">
        <v>1551</v>
      </c>
      <c r="W1603" s="261">
        <v>43945.632025462961</v>
      </c>
      <c r="X1603" s="38" t="s">
        <v>1555</v>
      </c>
    </row>
    <row r="1604" spans="1:24" x14ac:dyDescent="0.3">
      <c r="A1604" s="2">
        <v>26215</v>
      </c>
      <c r="B1604" s="3" t="s">
        <v>92</v>
      </c>
      <c r="C1604" s="5" t="s">
        <v>3</v>
      </c>
      <c r="D1604" s="25">
        <v>74</v>
      </c>
      <c r="E1604" s="26">
        <v>9</v>
      </c>
      <c r="F1604" s="16">
        <v>12</v>
      </c>
      <c r="G1604" s="22">
        <v>17</v>
      </c>
      <c r="H1604" s="22">
        <v>200</v>
      </c>
      <c r="I1604" s="6">
        <v>43763</v>
      </c>
      <c r="J1604" s="7">
        <v>10</v>
      </c>
      <c r="K1604" s="8">
        <v>2019</v>
      </c>
      <c r="L1604" s="6">
        <v>43850</v>
      </c>
      <c r="M1604" s="5">
        <v>50</v>
      </c>
      <c r="N1604" s="6">
        <v>43945</v>
      </c>
      <c r="O1604" s="3" t="s">
        <v>1710</v>
      </c>
      <c r="P1604" s="3" t="s">
        <v>3365</v>
      </c>
      <c r="Q1604" s="6">
        <v>43892</v>
      </c>
      <c r="R1604" s="46"/>
      <c r="S1604" s="46" t="s">
        <v>1380</v>
      </c>
      <c r="T1604" s="50" t="s">
        <v>3364</v>
      </c>
      <c r="U1604" s="21" t="s">
        <v>1560</v>
      </c>
      <c r="V1604" s="260" t="s">
        <v>1551</v>
      </c>
      <c r="W1604" s="261">
        <v>43852.407395833332</v>
      </c>
      <c r="X1604" s="38" t="s">
        <v>1555</v>
      </c>
    </row>
    <row r="1605" spans="1:24" x14ac:dyDescent="0.3">
      <c r="A1605" s="2">
        <v>26215</v>
      </c>
      <c r="B1605" s="3" t="s">
        <v>92</v>
      </c>
      <c r="C1605" s="5" t="s">
        <v>3</v>
      </c>
      <c r="D1605" s="25">
        <v>74</v>
      </c>
      <c r="E1605" s="26">
        <v>9</v>
      </c>
      <c r="F1605" s="16">
        <v>12</v>
      </c>
      <c r="G1605" s="22">
        <v>17</v>
      </c>
      <c r="H1605" s="22">
        <v>200</v>
      </c>
      <c r="I1605" s="6">
        <v>43763</v>
      </c>
      <c r="J1605" s="7">
        <v>10</v>
      </c>
      <c r="K1605" s="8">
        <v>2019</v>
      </c>
      <c r="L1605" s="6">
        <v>43850</v>
      </c>
      <c r="M1605" s="5">
        <v>50</v>
      </c>
      <c r="N1605" s="6">
        <v>43945</v>
      </c>
      <c r="O1605" s="3" t="s">
        <v>1710</v>
      </c>
      <c r="P1605" s="3" t="s">
        <v>3365</v>
      </c>
      <c r="Q1605" s="6">
        <v>43892</v>
      </c>
      <c r="R1605" s="46"/>
      <c r="S1605" s="46" t="s">
        <v>1380</v>
      </c>
      <c r="T1605" s="50" t="s">
        <v>3364</v>
      </c>
      <c r="U1605" s="21" t="s">
        <v>1560</v>
      </c>
      <c r="V1605" s="260" t="s">
        <v>1551</v>
      </c>
      <c r="W1605" s="261">
        <v>43945.633773148147</v>
      </c>
      <c r="X1605" s="38" t="s">
        <v>1555</v>
      </c>
    </row>
    <row r="1606" spans="1:24" x14ac:dyDescent="0.3">
      <c r="A1606" s="2">
        <v>42566</v>
      </c>
      <c r="B1606" s="3" t="s">
        <v>151</v>
      </c>
      <c r="C1606" s="5" t="s">
        <v>17</v>
      </c>
      <c r="D1606" s="25">
        <v>51</v>
      </c>
      <c r="E1606" s="26">
        <v>28</v>
      </c>
      <c r="F1606" s="16">
        <v>12</v>
      </c>
      <c r="G1606" s="22">
        <v>5</v>
      </c>
      <c r="H1606" s="22">
        <v>60</v>
      </c>
      <c r="I1606" s="6">
        <v>43763</v>
      </c>
      <c r="J1606" s="7">
        <v>8</v>
      </c>
      <c r="K1606" s="8">
        <v>2019</v>
      </c>
      <c r="L1606" s="6">
        <v>43889</v>
      </c>
      <c r="M1606" s="5">
        <v>0</v>
      </c>
      <c r="N1606" s="6">
        <v>43945</v>
      </c>
      <c r="O1606" s="3"/>
      <c r="P1606" s="3" t="s">
        <v>3365</v>
      </c>
      <c r="Q1606" s="6">
        <v>43892</v>
      </c>
      <c r="R1606" s="46">
        <v>3</v>
      </c>
      <c r="S1606" s="46" t="s">
        <v>1380</v>
      </c>
      <c r="T1606" s="50" t="s">
        <v>3364</v>
      </c>
      <c r="U1606" s="21" t="s">
        <v>1560</v>
      </c>
      <c r="V1606" s="260" t="s">
        <v>1551</v>
      </c>
      <c r="W1606" s="261">
        <v>43892.312106481484</v>
      </c>
      <c r="X1606" s="38" t="s">
        <v>1555</v>
      </c>
    </row>
    <row r="1607" spans="1:24" x14ac:dyDescent="0.3">
      <c r="A1607" s="2">
        <v>49033</v>
      </c>
      <c r="B1607" s="3" t="s">
        <v>154</v>
      </c>
      <c r="C1607" s="5" t="s">
        <v>3</v>
      </c>
      <c r="D1607" s="25">
        <v>51</v>
      </c>
      <c r="E1607" s="26">
        <v>28</v>
      </c>
      <c r="F1607" s="16">
        <v>12</v>
      </c>
      <c r="G1607" s="22">
        <v>9</v>
      </c>
      <c r="H1607" s="22">
        <v>100</v>
      </c>
      <c r="I1607" s="6">
        <v>43763</v>
      </c>
      <c r="J1607" s="7">
        <v>8</v>
      </c>
      <c r="K1607" s="8">
        <v>2019</v>
      </c>
      <c r="L1607" s="6">
        <v>43889</v>
      </c>
      <c r="M1607" s="5">
        <v>0</v>
      </c>
      <c r="N1607" s="6">
        <v>43945</v>
      </c>
      <c r="O1607" s="3" t="s">
        <v>1702</v>
      </c>
      <c r="P1607" s="3" t="s">
        <v>3365</v>
      </c>
      <c r="Q1607" s="6">
        <v>43892</v>
      </c>
      <c r="R1607" s="46">
        <v>4</v>
      </c>
      <c r="S1607" s="46" t="s">
        <v>1380</v>
      </c>
      <c r="T1607" s="50" t="s">
        <v>3364</v>
      </c>
      <c r="U1607" s="21" t="s">
        <v>1560</v>
      </c>
      <c r="V1607" s="260" t="s">
        <v>1551</v>
      </c>
      <c r="W1607" s="261">
        <v>43945.386238425926</v>
      </c>
      <c r="X1607" s="38" t="s">
        <v>1555</v>
      </c>
    </row>
    <row r="1608" spans="1:24" x14ac:dyDescent="0.3">
      <c r="A1608" s="2">
        <v>50591</v>
      </c>
      <c r="B1608" s="3" t="s">
        <v>153</v>
      </c>
      <c r="C1608" s="5" t="s">
        <v>3</v>
      </c>
      <c r="D1608" s="25">
        <v>51</v>
      </c>
      <c r="E1608" s="26">
        <v>28</v>
      </c>
      <c r="F1608" s="16">
        <v>12</v>
      </c>
      <c r="G1608" s="22">
        <v>5</v>
      </c>
      <c r="H1608" s="22">
        <v>50</v>
      </c>
      <c r="I1608" s="6">
        <v>43763</v>
      </c>
      <c r="J1608" s="7">
        <v>10</v>
      </c>
      <c r="K1608" s="8">
        <v>2019</v>
      </c>
      <c r="L1608" s="6">
        <v>43850</v>
      </c>
      <c r="M1608" s="5">
        <v>46</v>
      </c>
      <c r="N1608" s="6">
        <v>43945</v>
      </c>
      <c r="O1608" s="3" t="s">
        <v>1710</v>
      </c>
      <c r="P1608" s="3" t="s">
        <v>3365</v>
      </c>
      <c r="Q1608" s="6">
        <v>43892</v>
      </c>
      <c r="R1608" s="46"/>
      <c r="S1608" s="46" t="s">
        <v>1380</v>
      </c>
      <c r="T1608" s="50" t="s">
        <v>3364</v>
      </c>
      <c r="U1608" s="21" t="s">
        <v>1560</v>
      </c>
      <c r="V1608" s="260" t="s">
        <v>1551</v>
      </c>
      <c r="W1608" s="261">
        <v>43852.407395833332</v>
      </c>
      <c r="X1608" s="38" t="s">
        <v>1555</v>
      </c>
    </row>
    <row r="1609" spans="1:24" x14ac:dyDescent="0.3">
      <c r="A1609" s="2">
        <v>56519</v>
      </c>
      <c r="B1609" s="3" t="s">
        <v>155</v>
      </c>
      <c r="C1609" s="5" t="s">
        <v>3</v>
      </c>
      <c r="D1609" s="25">
        <v>51</v>
      </c>
      <c r="E1609" s="26">
        <v>28</v>
      </c>
      <c r="F1609" s="16">
        <v>12</v>
      </c>
      <c r="G1609" s="22">
        <v>7</v>
      </c>
      <c r="H1609" s="22">
        <v>80</v>
      </c>
      <c r="I1609" s="6">
        <v>43763</v>
      </c>
      <c r="J1609" s="7">
        <v>8</v>
      </c>
      <c r="K1609" s="8">
        <v>2019</v>
      </c>
      <c r="L1609" s="6">
        <v>43845</v>
      </c>
      <c r="M1609" s="5">
        <v>4</v>
      </c>
      <c r="N1609" s="6">
        <v>43945</v>
      </c>
      <c r="O1609" s="3" t="s">
        <v>1702</v>
      </c>
      <c r="P1609" s="3" t="s">
        <v>3365</v>
      </c>
      <c r="Q1609" s="6">
        <v>43892</v>
      </c>
      <c r="R1609" s="46">
        <v>6</v>
      </c>
      <c r="S1609" s="46" t="s">
        <v>1380</v>
      </c>
      <c r="T1609" s="50" t="s">
        <v>3364</v>
      </c>
      <c r="U1609" s="21" t="s">
        <v>1560</v>
      </c>
      <c r="V1609" s="260" t="s">
        <v>1551</v>
      </c>
      <c r="W1609" s="261">
        <v>43945.386238425926</v>
      </c>
      <c r="X1609" s="38" t="s">
        <v>1555</v>
      </c>
    </row>
    <row r="1610" spans="1:24" x14ac:dyDescent="0.3">
      <c r="A1610" s="2">
        <v>56520</v>
      </c>
      <c r="B1610" s="3" t="s">
        <v>156</v>
      </c>
      <c r="C1610" s="5" t="s">
        <v>3</v>
      </c>
      <c r="D1610" s="25">
        <v>51</v>
      </c>
      <c r="E1610" s="26">
        <v>28</v>
      </c>
      <c r="F1610" s="16">
        <v>12</v>
      </c>
      <c r="G1610" s="22">
        <v>0</v>
      </c>
      <c r="H1610" s="22">
        <v>0</v>
      </c>
      <c r="I1610" s="6">
        <v>43763</v>
      </c>
      <c r="J1610" s="7">
        <v>10</v>
      </c>
      <c r="K1610" s="8">
        <v>2019</v>
      </c>
      <c r="L1610" s="6">
        <v>43850</v>
      </c>
      <c r="M1610" s="5">
        <v>40</v>
      </c>
      <c r="N1610" s="6">
        <v>43945</v>
      </c>
      <c r="O1610" s="3" t="s">
        <v>1710</v>
      </c>
      <c r="P1610" s="3" t="s">
        <v>3365</v>
      </c>
      <c r="Q1610" s="6">
        <v>43892</v>
      </c>
      <c r="R1610" s="46">
        <v>7</v>
      </c>
      <c r="S1610" s="46" t="s">
        <v>1380</v>
      </c>
      <c r="T1610" s="50" t="s">
        <v>3364</v>
      </c>
      <c r="U1610" s="21" t="s">
        <v>1560</v>
      </c>
      <c r="V1610" s="260" t="s">
        <v>1551</v>
      </c>
      <c r="W1610" s="261">
        <v>43879.345300925925</v>
      </c>
      <c r="X1610" s="38" t="s">
        <v>1555</v>
      </c>
    </row>
    <row r="1611" spans="1:24" x14ac:dyDescent="0.3">
      <c r="A1611" s="2">
        <v>56520</v>
      </c>
      <c r="B1611" s="3" t="s">
        <v>156</v>
      </c>
      <c r="C1611" s="5" t="s">
        <v>3</v>
      </c>
      <c r="D1611" s="25">
        <v>51</v>
      </c>
      <c r="E1611" s="26">
        <v>28</v>
      </c>
      <c r="F1611" s="16">
        <v>12</v>
      </c>
      <c r="G1611" s="22">
        <v>0</v>
      </c>
      <c r="H1611" s="22">
        <v>0</v>
      </c>
      <c r="I1611" s="6">
        <v>43763</v>
      </c>
      <c r="J1611" s="7">
        <v>86</v>
      </c>
      <c r="K1611" s="8">
        <v>2020</v>
      </c>
      <c r="L1611" s="6">
        <v>44285</v>
      </c>
      <c r="M1611" s="5">
        <v>0</v>
      </c>
      <c r="N1611" s="6">
        <v>43945</v>
      </c>
      <c r="O1611" s="3" t="s">
        <v>1702</v>
      </c>
      <c r="P1611" s="3" t="s">
        <v>3365</v>
      </c>
      <c r="Q1611" s="6">
        <v>43892</v>
      </c>
      <c r="R1611" s="46">
        <v>7</v>
      </c>
      <c r="S1611" s="46" t="s">
        <v>1380</v>
      </c>
      <c r="T1611" s="50" t="s">
        <v>3364</v>
      </c>
      <c r="U1611" s="21" t="s">
        <v>1560</v>
      </c>
      <c r="V1611" s="260" t="s">
        <v>1551</v>
      </c>
      <c r="W1611" s="261">
        <v>43879.345300925925</v>
      </c>
      <c r="X1611" s="38" t="s">
        <v>1555</v>
      </c>
    </row>
    <row r="1612" spans="1:24" x14ac:dyDescent="0.3">
      <c r="A1612" s="2">
        <v>74907</v>
      </c>
      <c r="B1612" s="3" t="s">
        <v>250</v>
      </c>
      <c r="C1612" s="5" t="s">
        <v>3</v>
      </c>
      <c r="D1612" s="25">
        <v>74</v>
      </c>
      <c r="E1612" s="26">
        <v>3</v>
      </c>
      <c r="F1612" s="16">
        <v>12</v>
      </c>
      <c r="G1612" s="22">
        <v>25</v>
      </c>
      <c r="H1612" s="275">
        <v>300</v>
      </c>
      <c r="I1612" s="6">
        <v>43763</v>
      </c>
      <c r="J1612" s="7">
        <v>8</v>
      </c>
      <c r="K1612" s="8">
        <v>2019</v>
      </c>
      <c r="L1612" s="6">
        <v>43845</v>
      </c>
      <c r="M1612" s="5">
        <v>0</v>
      </c>
      <c r="N1612" s="6">
        <v>43945</v>
      </c>
      <c r="O1612" s="3" t="s">
        <v>1702</v>
      </c>
      <c r="P1612" s="3" t="s">
        <v>3365</v>
      </c>
      <c r="Q1612" s="6">
        <v>43892</v>
      </c>
      <c r="R1612" s="46"/>
      <c r="S1612" s="46" t="s">
        <v>1380</v>
      </c>
      <c r="T1612" s="50" t="s">
        <v>3364</v>
      </c>
      <c r="U1612" s="21" t="s">
        <v>1560</v>
      </c>
      <c r="V1612" s="276" t="s">
        <v>2063</v>
      </c>
      <c r="W1612" s="277">
        <v>43846.371921296297</v>
      </c>
      <c r="X1612" s="38" t="s">
        <v>1555</v>
      </c>
    </row>
    <row r="1613" spans="1:24" x14ac:dyDescent="0.3">
      <c r="A1613" s="2">
        <v>74907</v>
      </c>
      <c r="B1613" s="3" t="s">
        <v>250</v>
      </c>
      <c r="C1613" s="5" t="s">
        <v>3</v>
      </c>
      <c r="D1613" s="25">
        <v>74</v>
      </c>
      <c r="E1613" s="26">
        <v>3</v>
      </c>
      <c r="F1613" s="16">
        <v>12</v>
      </c>
      <c r="G1613" s="22">
        <v>25</v>
      </c>
      <c r="H1613" s="22">
        <v>300</v>
      </c>
      <c r="I1613" s="6">
        <v>43763</v>
      </c>
      <c r="J1613" s="7">
        <v>86</v>
      </c>
      <c r="K1613" s="8">
        <v>2020</v>
      </c>
      <c r="L1613" s="6">
        <v>44285</v>
      </c>
      <c r="M1613" s="5">
        <v>300</v>
      </c>
      <c r="N1613" s="6">
        <v>43945</v>
      </c>
      <c r="O1613" s="3" t="s">
        <v>1702</v>
      </c>
      <c r="P1613" s="3" t="s">
        <v>3365</v>
      </c>
      <c r="Q1613" s="6">
        <v>43892</v>
      </c>
      <c r="R1613" s="46"/>
      <c r="S1613" s="46" t="s">
        <v>1380</v>
      </c>
      <c r="T1613" s="50" t="s">
        <v>3364</v>
      </c>
      <c r="U1613" s="21" t="s">
        <v>1560</v>
      </c>
      <c r="V1613" s="260" t="s">
        <v>2063</v>
      </c>
      <c r="W1613" s="261">
        <v>43846.371921296297</v>
      </c>
      <c r="X1613" s="38" t="s">
        <v>1555</v>
      </c>
    </row>
    <row r="1614" spans="1:24" x14ac:dyDescent="0.3">
      <c r="A1614" s="2">
        <v>74908</v>
      </c>
      <c r="B1614" s="3" t="s">
        <v>248</v>
      </c>
      <c r="C1614" s="5" t="s">
        <v>3</v>
      </c>
      <c r="D1614" s="25">
        <v>74</v>
      </c>
      <c r="E1614" s="26">
        <v>3</v>
      </c>
      <c r="F1614" s="16">
        <v>12</v>
      </c>
      <c r="G1614" s="22">
        <v>17</v>
      </c>
      <c r="H1614" s="22">
        <v>200</v>
      </c>
      <c r="I1614" s="6">
        <v>43763</v>
      </c>
      <c r="J1614" s="7">
        <v>8</v>
      </c>
      <c r="K1614" s="8">
        <v>2019</v>
      </c>
      <c r="L1614" s="6">
        <v>43845</v>
      </c>
      <c r="M1614" s="5">
        <v>-470</v>
      </c>
      <c r="N1614" s="6">
        <v>43945</v>
      </c>
      <c r="O1614" s="3"/>
      <c r="P1614" s="3" t="s">
        <v>3365</v>
      </c>
      <c r="Q1614" s="6">
        <v>43892</v>
      </c>
      <c r="R1614" s="46"/>
      <c r="S1614" s="46" t="s">
        <v>1380</v>
      </c>
      <c r="T1614" s="50" t="s">
        <v>3364</v>
      </c>
      <c r="U1614" s="21" t="s">
        <v>1560</v>
      </c>
      <c r="V1614" s="260" t="s">
        <v>2063</v>
      </c>
      <c r="W1614" s="261">
        <v>43846.371921296297</v>
      </c>
      <c r="X1614" s="38" t="s">
        <v>1555</v>
      </c>
    </row>
    <row r="1615" spans="1:24" x14ac:dyDescent="0.3">
      <c r="A1615" s="2">
        <v>76583</v>
      </c>
      <c r="B1615" s="3" t="s">
        <v>93</v>
      </c>
      <c r="C1615" s="5" t="s">
        <v>3</v>
      </c>
      <c r="D1615" s="25">
        <v>74</v>
      </c>
      <c r="E1615" s="26">
        <v>9</v>
      </c>
      <c r="F1615" s="16">
        <v>12</v>
      </c>
      <c r="G1615" s="22">
        <v>17</v>
      </c>
      <c r="H1615" s="22">
        <v>200</v>
      </c>
      <c r="I1615" s="6">
        <v>43763</v>
      </c>
      <c r="J1615" s="7">
        <v>10</v>
      </c>
      <c r="K1615" s="8">
        <v>2019</v>
      </c>
      <c r="L1615" s="6">
        <v>43850</v>
      </c>
      <c r="M1615" s="5">
        <v>210</v>
      </c>
      <c r="N1615" s="6">
        <v>43945</v>
      </c>
      <c r="O1615" s="3" t="s">
        <v>1710</v>
      </c>
      <c r="P1615" s="3" t="s">
        <v>3365</v>
      </c>
      <c r="Q1615" s="6">
        <v>43892</v>
      </c>
      <c r="R1615" s="46"/>
      <c r="S1615" s="46" t="s">
        <v>1380</v>
      </c>
      <c r="T1615" s="50" t="s">
        <v>3364</v>
      </c>
      <c r="U1615" s="21" t="s">
        <v>1560</v>
      </c>
      <c r="V1615" s="260" t="s">
        <v>1551</v>
      </c>
      <c r="W1615" s="261">
        <v>43852.407395833332</v>
      </c>
      <c r="X1615" s="38" t="s">
        <v>1555</v>
      </c>
    </row>
    <row r="1616" spans="1:24" x14ac:dyDescent="0.3">
      <c r="A1616" s="2">
        <v>76583</v>
      </c>
      <c r="B1616" s="3" t="s">
        <v>93</v>
      </c>
      <c r="C1616" s="5" t="s">
        <v>3</v>
      </c>
      <c r="D1616" s="25">
        <v>74</v>
      </c>
      <c r="E1616" s="26">
        <v>9</v>
      </c>
      <c r="F1616" s="16">
        <v>12</v>
      </c>
      <c r="G1616" s="22">
        <v>17</v>
      </c>
      <c r="H1616" s="22">
        <v>200</v>
      </c>
      <c r="I1616" s="6">
        <v>43763</v>
      </c>
      <c r="J1616" s="7">
        <v>86</v>
      </c>
      <c r="K1616" s="8">
        <v>2020</v>
      </c>
      <c r="L1616" s="6">
        <v>44285</v>
      </c>
      <c r="M1616" s="5">
        <v>200</v>
      </c>
      <c r="N1616" s="6">
        <v>43945</v>
      </c>
      <c r="O1616" s="3" t="s">
        <v>1702</v>
      </c>
      <c r="P1616" s="3" t="s">
        <v>3365</v>
      </c>
      <c r="Q1616" s="6">
        <v>43892</v>
      </c>
      <c r="R1616" s="46"/>
      <c r="S1616" s="46" t="s">
        <v>1380</v>
      </c>
      <c r="T1616" s="50" t="s">
        <v>3364</v>
      </c>
      <c r="U1616" s="21" t="s">
        <v>1560</v>
      </c>
      <c r="V1616" s="260" t="s">
        <v>1551</v>
      </c>
      <c r="W1616" s="261">
        <v>43852.407395833332</v>
      </c>
      <c r="X1616" s="38" t="s">
        <v>1555</v>
      </c>
    </row>
    <row r="1617" spans="1:24" x14ac:dyDescent="0.3">
      <c r="A1617" s="2">
        <v>77556</v>
      </c>
      <c r="B1617" s="3" t="s">
        <v>249</v>
      </c>
      <c r="C1617" s="5" t="s">
        <v>3</v>
      </c>
      <c r="D1617" s="25">
        <v>74</v>
      </c>
      <c r="E1617" s="26">
        <v>3</v>
      </c>
      <c r="F1617" s="16">
        <v>12</v>
      </c>
      <c r="G1617" s="22">
        <v>25</v>
      </c>
      <c r="H1617" s="22">
        <v>300</v>
      </c>
      <c r="I1617" s="6">
        <v>43763</v>
      </c>
      <c r="J1617" s="7">
        <v>8</v>
      </c>
      <c r="K1617" s="8">
        <v>2019</v>
      </c>
      <c r="L1617" s="6">
        <v>43845</v>
      </c>
      <c r="M1617" s="5">
        <v>0</v>
      </c>
      <c r="N1617" s="6">
        <v>43945</v>
      </c>
      <c r="O1617" s="3"/>
      <c r="P1617" s="3" t="s">
        <v>3365</v>
      </c>
      <c r="Q1617" s="6">
        <v>43892</v>
      </c>
      <c r="R1617" s="46">
        <v>13</v>
      </c>
      <c r="S1617" s="46" t="s">
        <v>1380</v>
      </c>
      <c r="T1617" s="50" t="s">
        <v>3364</v>
      </c>
      <c r="U1617" s="21" t="s">
        <v>1560</v>
      </c>
      <c r="V1617" s="260" t="s">
        <v>1551</v>
      </c>
      <c r="W1617" s="261">
        <v>43881.573449074072</v>
      </c>
      <c r="X1617" s="38" t="s">
        <v>1555</v>
      </c>
    </row>
    <row r="1618" spans="1:24" x14ac:dyDescent="0.3">
      <c r="A1618" s="2">
        <v>77562</v>
      </c>
      <c r="B1618" s="3" t="s">
        <v>211</v>
      </c>
      <c r="C1618" s="5" t="s">
        <v>3</v>
      </c>
      <c r="D1618" s="25">
        <v>74</v>
      </c>
      <c r="E1618" s="26">
        <v>2</v>
      </c>
      <c r="F1618" s="16">
        <v>12</v>
      </c>
      <c r="G1618" s="22">
        <v>1667</v>
      </c>
      <c r="H1618" s="22">
        <v>20000</v>
      </c>
      <c r="I1618" s="6">
        <v>43763</v>
      </c>
      <c r="J1618" s="7">
        <v>8</v>
      </c>
      <c r="K1618" s="8">
        <v>2019</v>
      </c>
      <c r="L1618" s="6">
        <v>43845</v>
      </c>
      <c r="M1618" s="5">
        <v>-950</v>
      </c>
      <c r="N1618" s="6">
        <v>43945</v>
      </c>
      <c r="O1618" s="3"/>
      <c r="P1618" s="3" t="s">
        <v>3365</v>
      </c>
      <c r="Q1618" s="6">
        <v>43892</v>
      </c>
      <c r="R1618" s="46"/>
      <c r="S1618" s="46" t="s">
        <v>1380</v>
      </c>
      <c r="T1618" s="50" t="s">
        <v>3364</v>
      </c>
      <c r="U1618" s="21" t="s">
        <v>1935</v>
      </c>
      <c r="V1618" s="260" t="s">
        <v>2063</v>
      </c>
      <c r="W1618" s="261">
        <v>43846.371921296297</v>
      </c>
      <c r="X1618" s="38" t="s">
        <v>1555</v>
      </c>
    </row>
    <row r="1619" spans="1:24" x14ac:dyDescent="0.3">
      <c r="A1619" s="2">
        <v>78307</v>
      </c>
      <c r="B1619" s="3" t="s">
        <v>152</v>
      </c>
      <c r="C1619" s="5" t="s">
        <v>3</v>
      </c>
      <c r="D1619" s="25">
        <v>51</v>
      </c>
      <c r="E1619" s="26">
        <v>28</v>
      </c>
      <c r="F1619" s="16">
        <v>12</v>
      </c>
      <c r="G1619" s="22">
        <v>2</v>
      </c>
      <c r="H1619" s="22">
        <v>20</v>
      </c>
      <c r="I1619" s="6">
        <v>43763</v>
      </c>
      <c r="J1619" s="7">
        <v>8</v>
      </c>
      <c r="K1619" s="8">
        <v>2019</v>
      </c>
      <c r="L1619" s="6">
        <v>43889</v>
      </c>
      <c r="M1619" s="5">
        <v>13</v>
      </c>
      <c r="N1619" s="6">
        <v>43945</v>
      </c>
      <c r="O1619" s="3"/>
      <c r="P1619" s="3" t="s">
        <v>3365</v>
      </c>
      <c r="Q1619" s="6">
        <v>43892</v>
      </c>
      <c r="R1619" s="46"/>
      <c r="S1619" s="46" t="s">
        <v>1380</v>
      </c>
      <c r="T1619" s="50" t="s">
        <v>3364</v>
      </c>
      <c r="U1619" s="21" t="s">
        <v>1560</v>
      </c>
      <c r="V1619" s="260" t="s">
        <v>1551</v>
      </c>
      <c r="W1619" s="261">
        <v>43945.678981481484</v>
      </c>
      <c r="X1619" s="38" t="s">
        <v>1555</v>
      </c>
    </row>
    <row r="1620" spans="1:24" x14ac:dyDescent="0.3">
      <c r="A1620" s="2">
        <v>98359</v>
      </c>
      <c r="B1620" s="3" t="s">
        <v>2173</v>
      </c>
      <c r="C1620" s="5" t="s">
        <v>19</v>
      </c>
      <c r="D1620" s="25">
        <v>70</v>
      </c>
      <c r="E1620" s="26">
        <v>47</v>
      </c>
      <c r="F1620" s="16">
        <v>12</v>
      </c>
      <c r="G1620" s="22">
        <v>20</v>
      </c>
      <c r="H1620" s="22">
        <v>240</v>
      </c>
      <c r="I1620" s="6">
        <v>43762</v>
      </c>
      <c r="J1620" s="7">
        <v>10</v>
      </c>
      <c r="K1620" s="8">
        <v>2019</v>
      </c>
      <c r="L1620" s="6">
        <v>43850</v>
      </c>
      <c r="M1620" s="5">
        <v>59</v>
      </c>
      <c r="N1620" s="6">
        <v>43945</v>
      </c>
      <c r="O1620" s="3" t="s">
        <v>1710</v>
      </c>
      <c r="P1620" s="3" t="s">
        <v>3365</v>
      </c>
      <c r="Q1620" s="6">
        <v>43892</v>
      </c>
      <c r="R1620" s="46"/>
      <c r="S1620" s="46" t="s">
        <v>1380</v>
      </c>
      <c r="T1620" s="50" t="s">
        <v>3364</v>
      </c>
      <c r="U1620" s="21" t="s">
        <v>1560</v>
      </c>
      <c r="V1620" s="260" t="s">
        <v>1551</v>
      </c>
      <c r="W1620" s="261">
        <v>43852.407395833332</v>
      </c>
      <c r="X1620" s="38" t="s">
        <v>1555</v>
      </c>
    </row>
    <row r="1621" spans="1:24" x14ac:dyDescent="0.3">
      <c r="A1621" s="2">
        <v>109944</v>
      </c>
      <c r="B1621" s="3" t="s">
        <v>90</v>
      </c>
      <c r="C1621" s="5" t="s">
        <v>3</v>
      </c>
      <c r="D1621" s="25">
        <v>74</v>
      </c>
      <c r="E1621" s="26">
        <v>8</v>
      </c>
      <c r="F1621" s="16">
        <v>12</v>
      </c>
      <c r="G1621" s="22">
        <v>100</v>
      </c>
      <c r="H1621" s="22">
        <v>1200</v>
      </c>
      <c r="I1621" s="6">
        <v>43762</v>
      </c>
      <c r="J1621" s="7">
        <v>10</v>
      </c>
      <c r="K1621" s="8">
        <v>2019</v>
      </c>
      <c r="L1621" s="6">
        <v>43850</v>
      </c>
      <c r="M1621" s="5">
        <v>338</v>
      </c>
      <c r="N1621" s="6">
        <v>43945</v>
      </c>
      <c r="O1621" s="3" t="s">
        <v>1710</v>
      </c>
      <c r="P1621" s="3" t="s">
        <v>3365</v>
      </c>
      <c r="Q1621" s="6">
        <v>43892</v>
      </c>
      <c r="R1621" s="46"/>
      <c r="S1621" s="46" t="s">
        <v>1380</v>
      </c>
      <c r="T1621" s="50" t="s">
        <v>3364</v>
      </c>
      <c r="U1621" s="21" t="s">
        <v>1560</v>
      </c>
      <c r="V1621" s="260" t="s">
        <v>1551</v>
      </c>
      <c r="W1621" s="261">
        <v>43852.407395833332</v>
      </c>
      <c r="X1621" s="38" t="s">
        <v>1555</v>
      </c>
    </row>
    <row r="1622" spans="1:24" x14ac:dyDescent="0.3">
      <c r="A1622" s="2">
        <v>118427</v>
      </c>
      <c r="B1622" s="3" t="s">
        <v>373</v>
      </c>
      <c r="C1622" s="5" t="s">
        <v>47</v>
      </c>
      <c r="D1622" s="25">
        <v>74</v>
      </c>
      <c r="E1622" s="26">
        <v>2</v>
      </c>
      <c r="F1622" s="16">
        <v>12</v>
      </c>
      <c r="G1622" s="22">
        <v>1084</v>
      </c>
      <c r="H1622" s="22">
        <v>13000</v>
      </c>
      <c r="I1622" s="6">
        <v>43763</v>
      </c>
      <c r="J1622" s="7">
        <v>8</v>
      </c>
      <c r="K1622" s="8">
        <v>2019</v>
      </c>
      <c r="L1622" s="6">
        <v>43845</v>
      </c>
      <c r="M1622" s="5">
        <v>-1000</v>
      </c>
      <c r="N1622" s="6">
        <v>43945</v>
      </c>
      <c r="O1622" s="3" t="s">
        <v>1702</v>
      </c>
      <c r="P1622" s="3" t="s">
        <v>3365</v>
      </c>
      <c r="Q1622" s="6">
        <v>43892</v>
      </c>
      <c r="R1622" s="46"/>
      <c r="S1622" s="46" t="s">
        <v>1380</v>
      </c>
      <c r="T1622" s="50" t="s">
        <v>3364</v>
      </c>
      <c r="U1622" s="21" t="s">
        <v>1560</v>
      </c>
      <c r="V1622" s="260" t="s">
        <v>2063</v>
      </c>
      <c r="W1622" s="261">
        <v>43846.371921296297</v>
      </c>
      <c r="X1622" s="38" t="s">
        <v>1555</v>
      </c>
    </row>
    <row r="1623" spans="1:24" x14ac:dyDescent="0.3">
      <c r="A1623" s="2">
        <v>134556</v>
      </c>
      <c r="B1623" s="3" t="s">
        <v>379</v>
      </c>
      <c r="C1623" s="5" t="s">
        <v>19</v>
      </c>
      <c r="D1623" s="25">
        <v>74</v>
      </c>
      <c r="E1623" s="26">
        <v>2</v>
      </c>
      <c r="F1623" s="16">
        <v>12</v>
      </c>
      <c r="G1623" s="22">
        <v>7</v>
      </c>
      <c r="H1623" s="22">
        <v>80</v>
      </c>
      <c r="I1623" s="6">
        <v>43763</v>
      </c>
      <c r="J1623" s="7">
        <v>10</v>
      </c>
      <c r="K1623" s="8">
        <v>2019</v>
      </c>
      <c r="L1623" s="6">
        <v>43850</v>
      </c>
      <c r="M1623" s="5">
        <v>82</v>
      </c>
      <c r="N1623" s="6">
        <v>43945</v>
      </c>
      <c r="O1623" s="3" t="s">
        <v>1710</v>
      </c>
      <c r="P1623" s="3" t="s">
        <v>3365</v>
      </c>
      <c r="Q1623" s="6">
        <v>43892</v>
      </c>
      <c r="R1623" s="46"/>
      <c r="S1623" s="46" t="s">
        <v>1380</v>
      </c>
      <c r="T1623" s="50" t="s">
        <v>3364</v>
      </c>
      <c r="U1623" s="21" t="s">
        <v>1560</v>
      </c>
      <c r="V1623" s="260" t="s">
        <v>1551</v>
      </c>
      <c r="W1623" s="261">
        <v>43852.407395833332</v>
      </c>
      <c r="X1623" s="38" t="s">
        <v>1555</v>
      </c>
    </row>
    <row r="1624" spans="1:24" x14ac:dyDescent="0.3">
      <c r="A1624" s="2">
        <v>12813</v>
      </c>
      <c r="B1624" s="3" t="s">
        <v>9</v>
      </c>
      <c r="C1624" s="5" t="s">
        <v>3</v>
      </c>
      <c r="D1624" s="25">
        <v>61</v>
      </c>
      <c r="E1624" s="26">
        <v>8</v>
      </c>
      <c r="F1624" s="16">
        <v>12</v>
      </c>
      <c r="G1624" s="22">
        <v>7</v>
      </c>
      <c r="H1624" s="22">
        <v>80</v>
      </c>
      <c r="I1624" s="6">
        <v>43677</v>
      </c>
      <c r="J1624" s="7">
        <v>228</v>
      </c>
      <c r="K1624" s="8">
        <v>2018</v>
      </c>
      <c r="L1624" s="6">
        <v>43787</v>
      </c>
      <c r="M1624" s="5">
        <v>80</v>
      </c>
      <c r="N1624" s="6">
        <v>43945</v>
      </c>
      <c r="O1624" s="3" t="s">
        <v>1660</v>
      </c>
      <c r="P1624" s="3" t="s">
        <v>3258</v>
      </c>
      <c r="Q1624" s="6">
        <v>43893</v>
      </c>
      <c r="R1624" s="46">
        <v>1</v>
      </c>
      <c r="S1624" s="46" t="s">
        <v>1380</v>
      </c>
      <c r="T1624" s="50" t="s">
        <v>3363</v>
      </c>
      <c r="U1624" s="21" t="s">
        <v>1560</v>
      </c>
      <c r="V1624" s="260" t="s">
        <v>1551</v>
      </c>
      <c r="W1624" s="261">
        <v>43875.344780092593</v>
      </c>
      <c r="X1624" s="38" t="s">
        <v>1555</v>
      </c>
    </row>
    <row r="1625" spans="1:24" x14ac:dyDescent="0.3">
      <c r="A1625" s="2">
        <v>12884</v>
      </c>
      <c r="B1625" s="3" t="s">
        <v>109</v>
      </c>
      <c r="C1625" s="5" t="s">
        <v>3</v>
      </c>
      <c r="D1625" s="25">
        <v>61</v>
      </c>
      <c r="E1625" s="26">
        <v>8</v>
      </c>
      <c r="F1625" s="16">
        <v>12</v>
      </c>
      <c r="G1625" s="22">
        <v>34</v>
      </c>
      <c r="H1625" s="22">
        <v>400</v>
      </c>
      <c r="I1625" s="6">
        <v>43677</v>
      </c>
      <c r="J1625" s="7">
        <v>228</v>
      </c>
      <c r="K1625" s="8">
        <v>2018</v>
      </c>
      <c r="L1625" s="6">
        <v>43787</v>
      </c>
      <c r="M1625" s="5">
        <v>300</v>
      </c>
      <c r="N1625" s="6">
        <v>43945</v>
      </c>
      <c r="O1625" s="3" t="s">
        <v>1660</v>
      </c>
      <c r="P1625" s="3" t="s">
        <v>3258</v>
      </c>
      <c r="Q1625" s="6">
        <v>43893</v>
      </c>
      <c r="R1625" s="46">
        <v>4</v>
      </c>
      <c r="S1625" s="46" t="s">
        <v>1380</v>
      </c>
      <c r="T1625" s="50" t="s">
        <v>3363</v>
      </c>
      <c r="U1625" s="21" t="s">
        <v>1560</v>
      </c>
      <c r="V1625" s="260" t="s">
        <v>1551</v>
      </c>
      <c r="W1625" s="261">
        <v>43875.344780092593</v>
      </c>
      <c r="X1625" s="38" t="s">
        <v>1555</v>
      </c>
    </row>
    <row r="1626" spans="1:24" x14ac:dyDescent="0.3">
      <c r="A1626" s="2">
        <v>12891</v>
      </c>
      <c r="B1626" s="3" t="s">
        <v>108</v>
      </c>
      <c r="C1626" s="5" t="s">
        <v>3</v>
      </c>
      <c r="D1626" s="25">
        <v>61</v>
      </c>
      <c r="E1626" s="26">
        <v>8</v>
      </c>
      <c r="F1626" s="16">
        <v>12</v>
      </c>
      <c r="G1626" s="22">
        <v>17</v>
      </c>
      <c r="H1626" s="22">
        <v>200</v>
      </c>
      <c r="I1626" s="6">
        <v>43677</v>
      </c>
      <c r="J1626" s="7">
        <v>228</v>
      </c>
      <c r="K1626" s="8">
        <v>2018</v>
      </c>
      <c r="L1626" s="6">
        <v>43787</v>
      </c>
      <c r="M1626" s="5">
        <v>0</v>
      </c>
      <c r="N1626" s="6">
        <v>43945</v>
      </c>
      <c r="O1626" s="3" t="s">
        <v>1660</v>
      </c>
      <c r="P1626" s="3" t="s">
        <v>3258</v>
      </c>
      <c r="Q1626" s="6">
        <v>43893</v>
      </c>
      <c r="R1626" s="46">
        <v>5</v>
      </c>
      <c r="S1626" s="46" t="s">
        <v>1380</v>
      </c>
      <c r="T1626" s="50" t="s">
        <v>3363</v>
      </c>
      <c r="U1626" s="21" t="s">
        <v>1560</v>
      </c>
      <c r="V1626" s="260" t="s">
        <v>1551</v>
      </c>
      <c r="W1626" s="261">
        <v>43875.344780092593</v>
      </c>
      <c r="X1626" s="38" t="s">
        <v>1555</v>
      </c>
    </row>
    <row r="1627" spans="1:24" x14ac:dyDescent="0.3">
      <c r="A1627" s="2">
        <v>13092</v>
      </c>
      <c r="B1627" s="3" t="s">
        <v>77</v>
      </c>
      <c r="C1627" s="5" t="s">
        <v>3</v>
      </c>
      <c r="D1627" s="25">
        <v>61</v>
      </c>
      <c r="E1627" s="26">
        <v>11</v>
      </c>
      <c r="F1627" s="16">
        <v>12</v>
      </c>
      <c r="G1627" s="22">
        <v>13</v>
      </c>
      <c r="H1627" s="22">
        <v>150</v>
      </c>
      <c r="I1627" s="6">
        <v>43677</v>
      </c>
      <c r="J1627" s="7">
        <v>228</v>
      </c>
      <c r="K1627" s="8">
        <v>2018</v>
      </c>
      <c r="L1627" s="6">
        <v>43787</v>
      </c>
      <c r="M1627" s="5">
        <v>0</v>
      </c>
      <c r="N1627" s="6">
        <v>43945</v>
      </c>
      <c r="O1627" s="3" t="s">
        <v>1660</v>
      </c>
      <c r="P1627" s="3" t="s">
        <v>3258</v>
      </c>
      <c r="Q1627" s="6">
        <v>43893</v>
      </c>
      <c r="R1627" s="46">
        <v>7</v>
      </c>
      <c r="S1627" s="46" t="s">
        <v>1380</v>
      </c>
      <c r="T1627" s="50" t="s">
        <v>3363</v>
      </c>
      <c r="U1627" s="21" t="s">
        <v>1560</v>
      </c>
      <c r="V1627" s="260" t="s">
        <v>1551</v>
      </c>
      <c r="W1627" s="261">
        <v>43875.344780092593</v>
      </c>
      <c r="X1627" s="38" t="s">
        <v>1555</v>
      </c>
    </row>
    <row r="1628" spans="1:24" x14ac:dyDescent="0.3">
      <c r="A1628" s="2">
        <v>13092</v>
      </c>
      <c r="B1628" s="3" t="s">
        <v>77</v>
      </c>
      <c r="C1628" s="5" t="s">
        <v>3</v>
      </c>
      <c r="D1628" s="25">
        <v>61</v>
      </c>
      <c r="E1628" s="26">
        <v>11</v>
      </c>
      <c r="F1628" s="16">
        <v>12</v>
      </c>
      <c r="G1628" s="22">
        <v>13</v>
      </c>
      <c r="H1628" s="22">
        <v>150</v>
      </c>
      <c r="I1628" s="6">
        <v>43677</v>
      </c>
      <c r="J1628" s="7">
        <v>87</v>
      </c>
      <c r="K1628" s="8">
        <v>2020</v>
      </c>
      <c r="L1628" s="6">
        <v>44286</v>
      </c>
      <c r="M1628" s="5">
        <v>150</v>
      </c>
      <c r="N1628" s="6">
        <v>43945</v>
      </c>
      <c r="O1628" s="3" t="s">
        <v>1960</v>
      </c>
      <c r="P1628" s="3" t="s">
        <v>3258</v>
      </c>
      <c r="Q1628" s="6">
        <v>43893</v>
      </c>
      <c r="R1628" s="46">
        <v>7</v>
      </c>
      <c r="S1628" s="46" t="s">
        <v>1380</v>
      </c>
      <c r="T1628" s="50" t="s">
        <v>3363</v>
      </c>
      <c r="U1628" s="21" t="s">
        <v>1560</v>
      </c>
      <c r="V1628" s="260" t="s">
        <v>1551</v>
      </c>
      <c r="W1628" s="261">
        <v>43875.344780092593</v>
      </c>
      <c r="X1628" s="38" t="s">
        <v>1555</v>
      </c>
    </row>
    <row r="1629" spans="1:24" x14ac:dyDescent="0.3">
      <c r="A1629" s="2">
        <v>13117</v>
      </c>
      <c r="B1629" s="3" t="s">
        <v>537</v>
      </c>
      <c r="C1629" s="5" t="s">
        <v>3</v>
      </c>
      <c r="D1629" s="25">
        <v>61</v>
      </c>
      <c r="E1629" s="26">
        <v>15</v>
      </c>
      <c r="F1629" s="16">
        <v>12</v>
      </c>
      <c r="G1629" s="22">
        <v>9</v>
      </c>
      <c r="H1629" s="22">
        <v>100</v>
      </c>
      <c r="I1629" s="6">
        <v>43677</v>
      </c>
      <c r="J1629" s="7">
        <v>228</v>
      </c>
      <c r="K1629" s="8">
        <v>2018</v>
      </c>
      <c r="L1629" s="6">
        <v>43787</v>
      </c>
      <c r="M1629" s="5">
        <v>80</v>
      </c>
      <c r="N1629" s="6">
        <v>43945</v>
      </c>
      <c r="O1629" s="3" t="s">
        <v>1660</v>
      </c>
      <c r="P1629" s="3" t="s">
        <v>3258</v>
      </c>
      <c r="Q1629" s="6">
        <v>43893</v>
      </c>
      <c r="R1629" s="46"/>
      <c r="S1629" s="46" t="s">
        <v>1380</v>
      </c>
      <c r="T1629" s="50" t="s">
        <v>3363</v>
      </c>
      <c r="U1629" s="21" t="s">
        <v>1560</v>
      </c>
      <c r="V1629" s="260" t="s">
        <v>1551</v>
      </c>
      <c r="W1629" s="261">
        <v>43788.350671296299</v>
      </c>
      <c r="X1629" s="38" t="s">
        <v>1555</v>
      </c>
    </row>
    <row r="1630" spans="1:24" x14ac:dyDescent="0.3">
      <c r="A1630" s="2">
        <v>15066</v>
      </c>
      <c r="B1630" s="3" t="s">
        <v>203</v>
      </c>
      <c r="C1630" s="5" t="s">
        <v>3</v>
      </c>
      <c r="D1630" s="25">
        <v>61</v>
      </c>
      <c r="E1630" s="26">
        <v>15</v>
      </c>
      <c r="F1630" s="16">
        <v>12</v>
      </c>
      <c r="G1630" s="22">
        <v>17</v>
      </c>
      <c r="H1630" s="22">
        <v>200</v>
      </c>
      <c r="I1630" s="6">
        <v>43677</v>
      </c>
      <c r="J1630" s="7">
        <v>228</v>
      </c>
      <c r="K1630" s="8">
        <v>2018</v>
      </c>
      <c r="L1630" s="6">
        <v>43787</v>
      </c>
      <c r="M1630" s="5">
        <v>60</v>
      </c>
      <c r="N1630" s="6">
        <v>43945</v>
      </c>
      <c r="O1630" s="3" t="s">
        <v>1660</v>
      </c>
      <c r="P1630" s="3" t="s">
        <v>3258</v>
      </c>
      <c r="Q1630" s="6">
        <v>43893</v>
      </c>
      <c r="R1630" s="46">
        <v>10</v>
      </c>
      <c r="S1630" s="46" t="s">
        <v>1380</v>
      </c>
      <c r="T1630" s="50" t="s">
        <v>3363</v>
      </c>
      <c r="U1630" s="21" t="s">
        <v>1560</v>
      </c>
      <c r="V1630" s="260" t="s">
        <v>1551</v>
      </c>
      <c r="W1630" s="261">
        <v>43875.344780092593</v>
      </c>
      <c r="X1630" s="38" t="s">
        <v>1555</v>
      </c>
    </row>
    <row r="1631" spans="1:24" x14ac:dyDescent="0.3">
      <c r="A1631" s="2">
        <v>15761</v>
      </c>
      <c r="B1631" s="3" t="s">
        <v>105</v>
      </c>
      <c r="C1631" s="5" t="s">
        <v>3</v>
      </c>
      <c r="D1631" s="25">
        <v>61</v>
      </c>
      <c r="E1631" s="26">
        <v>8</v>
      </c>
      <c r="F1631" s="16">
        <v>12</v>
      </c>
      <c r="G1631" s="22">
        <v>0</v>
      </c>
      <c r="H1631" s="22">
        <v>0</v>
      </c>
      <c r="I1631" s="6">
        <v>43677</v>
      </c>
      <c r="J1631" s="7">
        <v>228</v>
      </c>
      <c r="K1631" s="8">
        <v>2018</v>
      </c>
      <c r="L1631" s="6">
        <v>43787</v>
      </c>
      <c r="M1631" s="5">
        <v>150</v>
      </c>
      <c r="N1631" s="6">
        <v>43945</v>
      </c>
      <c r="O1631" s="3" t="s">
        <v>1660</v>
      </c>
      <c r="P1631" s="3" t="s">
        <v>3258</v>
      </c>
      <c r="Q1631" s="6">
        <v>43893</v>
      </c>
      <c r="R1631" s="46">
        <v>11</v>
      </c>
      <c r="S1631" s="46" t="s">
        <v>1380</v>
      </c>
      <c r="T1631" s="50" t="s">
        <v>3363</v>
      </c>
      <c r="U1631" s="21" t="s">
        <v>1560</v>
      </c>
      <c r="V1631" s="260" t="s">
        <v>1551</v>
      </c>
      <c r="W1631" s="261">
        <v>43875.344780092593</v>
      </c>
      <c r="X1631" s="38" t="s">
        <v>1555</v>
      </c>
    </row>
    <row r="1632" spans="1:24" x14ac:dyDescent="0.3">
      <c r="A1632" s="2">
        <v>24500</v>
      </c>
      <c r="B1632" s="3" t="s">
        <v>538</v>
      </c>
      <c r="C1632" s="5" t="s">
        <v>3</v>
      </c>
      <c r="D1632" s="25">
        <v>61</v>
      </c>
      <c r="E1632" s="26">
        <v>14</v>
      </c>
      <c r="F1632" s="16">
        <v>12</v>
      </c>
      <c r="G1632" s="22">
        <v>25</v>
      </c>
      <c r="H1632" s="22">
        <v>300</v>
      </c>
      <c r="I1632" s="6">
        <v>43307</v>
      </c>
      <c r="J1632" s="7">
        <v>228</v>
      </c>
      <c r="K1632" s="8">
        <v>2018</v>
      </c>
      <c r="L1632" s="6">
        <v>43787</v>
      </c>
      <c r="M1632" s="5">
        <v>200</v>
      </c>
      <c r="N1632" s="6">
        <v>43948</v>
      </c>
      <c r="O1632" s="3" t="s">
        <v>1660</v>
      </c>
      <c r="P1632" s="3" t="s">
        <v>3258</v>
      </c>
      <c r="Q1632" s="6">
        <v>43893</v>
      </c>
      <c r="R1632" s="46"/>
      <c r="S1632" s="46" t="s">
        <v>1380</v>
      </c>
      <c r="T1632" s="50" t="s">
        <v>3363</v>
      </c>
      <c r="U1632" s="21" t="s">
        <v>1560</v>
      </c>
      <c r="V1632" s="260" t="s">
        <v>1551</v>
      </c>
      <c r="W1632" s="261">
        <v>43945.687592592592</v>
      </c>
      <c r="X1632" s="38" t="s">
        <v>1555</v>
      </c>
    </row>
    <row r="1633" spans="1:24" x14ac:dyDescent="0.3">
      <c r="A1633" s="2">
        <v>25523</v>
      </c>
      <c r="B1633" s="3" t="s">
        <v>539</v>
      </c>
      <c r="C1633" s="5" t="s">
        <v>3</v>
      </c>
      <c r="D1633" s="25">
        <v>61</v>
      </c>
      <c r="E1633" s="26">
        <v>8</v>
      </c>
      <c r="F1633" s="16">
        <v>12</v>
      </c>
      <c r="G1633" s="22">
        <v>17</v>
      </c>
      <c r="H1633" s="22">
        <v>200</v>
      </c>
      <c r="I1633" s="6">
        <v>43677</v>
      </c>
      <c r="J1633" s="7">
        <v>228</v>
      </c>
      <c r="K1633" s="8">
        <v>2018</v>
      </c>
      <c r="L1633" s="6">
        <v>43787</v>
      </c>
      <c r="M1633" s="5">
        <v>-42</v>
      </c>
      <c r="N1633" s="6">
        <v>43948</v>
      </c>
      <c r="O1633" s="3" t="s">
        <v>1660</v>
      </c>
      <c r="P1633" s="3" t="s">
        <v>3258</v>
      </c>
      <c r="Q1633" s="6">
        <v>43893</v>
      </c>
      <c r="R1633" s="46">
        <v>15</v>
      </c>
      <c r="S1633" s="46" t="s">
        <v>1380</v>
      </c>
      <c r="T1633" s="50" t="s">
        <v>3363</v>
      </c>
      <c r="U1633" s="21" t="s">
        <v>1560</v>
      </c>
      <c r="V1633" s="260" t="s">
        <v>1551</v>
      </c>
      <c r="W1633" s="261">
        <v>43875.344780092593</v>
      </c>
      <c r="X1633" s="38" t="s">
        <v>1555</v>
      </c>
    </row>
    <row r="1634" spans="1:24" x14ac:dyDescent="0.3">
      <c r="A1634" s="2">
        <v>25630</v>
      </c>
      <c r="B1634" s="3" t="s">
        <v>540</v>
      </c>
      <c r="C1634" s="5" t="s">
        <v>3</v>
      </c>
      <c r="D1634" s="25">
        <v>61</v>
      </c>
      <c r="E1634" s="26">
        <v>15</v>
      </c>
      <c r="F1634" s="16">
        <v>12</v>
      </c>
      <c r="G1634" s="22">
        <v>9</v>
      </c>
      <c r="H1634" s="22">
        <v>100</v>
      </c>
      <c r="I1634" s="6">
        <v>43677</v>
      </c>
      <c r="J1634" s="7">
        <v>228</v>
      </c>
      <c r="K1634" s="8">
        <v>2018</v>
      </c>
      <c r="L1634" s="6">
        <v>43787</v>
      </c>
      <c r="M1634" s="5">
        <v>94</v>
      </c>
      <c r="N1634" s="6">
        <v>43948</v>
      </c>
      <c r="O1634" s="3" t="s">
        <v>1660</v>
      </c>
      <c r="P1634" s="3" t="s">
        <v>3258</v>
      </c>
      <c r="Q1634" s="6">
        <v>43893</v>
      </c>
      <c r="R1634" s="46">
        <v>16</v>
      </c>
      <c r="S1634" s="46" t="s">
        <v>1380</v>
      </c>
      <c r="T1634" s="50" t="s">
        <v>3363</v>
      </c>
      <c r="U1634" s="21" t="s">
        <v>1560</v>
      </c>
      <c r="V1634" s="260" t="s">
        <v>1551</v>
      </c>
      <c r="W1634" s="261">
        <v>43875.344780092593</v>
      </c>
      <c r="X1634" s="38" t="s">
        <v>1555</v>
      </c>
    </row>
    <row r="1635" spans="1:24" x14ac:dyDescent="0.3">
      <c r="A1635" s="2">
        <v>28184</v>
      </c>
      <c r="B1635" s="3" t="s">
        <v>10</v>
      </c>
      <c r="C1635" s="5" t="s">
        <v>3</v>
      </c>
      <c r="D1635" s="25">
        <v>61</v>
      </c>
      <c r="E1635" s="26">
        <v>8</v>
      </c>
      <c r="F1635" s="16">
        <v>12</v>
      </c>
      <c r="G1635" s="22">
        <v>13</v>
      </c>
      <c r="H1635" s="22">
        <v>150</v>
      </c>
      <c r="I1635" s="6">
        <v>43677</v>
      </c>
      <c r="J1635" s="7">
        <v>228</v>
      </c>
      <c r="K1635" s="8">
        <v>2018</v>
      </c>
      <c r="L1635" s="6">
        <v>43787</v>
      </c>
      <c r="M1635" s="5">
        <v>0</v>
      </c>
      <c r="N1635" s="6">
        <v>43948</v>
      </c>
      <c r="O1635" s="3" t="s">
        <v>1660</v>
      </c>
      <c r="P1635" s="3" t="s">
        <v>3258</v>
      </c>
      <c r="Q1635" s="6">
        <v>43893</v>
      </c>
      <c r="R1635" s="46">
        <v>8</v>
      </c>
      <c r="S1635" s="46" t="s">
        <v>1380</v>
      </c>
      <c r="T1635" s="50" t="s">
        <v>3363</v>
      </c>
      <c r="U1635" s="21" t="s">
        <v>1560</v>
      </c>
      <c r="V1635" s="260" t="s">
        <v>1551</v>
      </c>
      <c r="W1635" s="261">
        <v>43875.344780092593</v>
      </c>
      <c r="X1635" s="38" t="s">
        <v>1555</v>
      </c>
    </row>
    <row r="1636" spans="1:24" x14ac:dyDescent="0.3">
      <c r="A1636" s="2">
        <v>29435</v>
      </c>
      <c r="B1636" s="3" t="s">
        <v>542</v>
      </c>
      <c r="C1636" s="5" t="s">
        <v>3</v>
      </c>
      <c r="D1636" s="25">
        <v>51</v>
      </c>
      <c r="E1636" s="26">
        <v>36</v>
      </c>
      <c r="F1636" s="16">
        <v>12</v>
      </c>
      <c r="G1636" s="22">
        <v>3</v>
      </c>
      <c r="H1636" s="22">
        <v>30</v>
      </c>
      <c r="I1636" s="6">
        <v>43677</v>
      </c>
      <c r="J1636" s="7">
        <v>228</v>
      </c>
      <c r="K1636" s="8">
        <v>2018</v>
      </c>
      <c r="L1636" s="6">
        <v>43787</v>
      </c>
      <c r="M1636" s="5">
        <v>28</v>
      </c>
      <c r="N1636" s="6">
        <v>43948</v>
      </c>
      <c r="O1636" s="3" t="s">
        <v>1660</v>
      </c>
      <c r="P1636" s="3" t="s">
        <v>3258</v>
      </c>
      <c r="Q1636" s="6">
        <v>43893</v>
      </c>
      <c r="R1636" s="46">
        <v>19</v>
      </c>
      <c r="S1636" s="46" t="s">
        <v>1380</v>
      </c>
      <c r="T1636" s="50" t="s">
        <v>3363</v>
      </c>
      <c r="U1636" s="21" t="s">
        <v>1560</v>
      </c>
      <c r="V1636" s="260" t="s">
        <v>1551</v>
      </c>
      <c r="W1636" s="261">
        <v>43875.443877314814</v>
      </c>
      <c r="X1636" s="38" t="s">
        <v>1555</v>
      </c>
    </row>
    <row r="1637" spans="1:24" x14ac:dyDescent="0.3">
      <c r="A1637" s="2">
        <v>35227</v>
      </c>
      <c r="B1637" s="3" t="s">
        <v>172</v>
      </c>
      <c r="C1637" s="5" t="s">
        <v>3</v>
      </c>
      <c r="D1637" s="25">
        <v>61</v>
      </c>
      <c r="E1637" s="26">
        <v>8</v>
      </c>
      <c r="F1637" s="16">
        <v>12</v>
      </c>
      <c r="G1637" s="22">
        <v>13</v>
      </c>
      <c r="H1637" s="22">
        <v>150</v>
      </c>
      <c r="I1637" s="6">
        <v>43677</v>
      </c>
      <c r="J1637" s="7">
        <v>228</v>
      </c>
      <c r="K1637" s="8">
        <v>2018</v>
      </c>
      <c r="L1637" s="6">
        <v>43787</v>
      </c>
      <c r="M1637" s="5">
        <v>60</v>
      </c>
      <c r="N1637" s="6">
        <v>43948</v>
      </c>
      <c r="O1637" s="3" t="s">
        <v>1660</v>
      </c>
      <c r="P1637" s="3" t="s">
        <v>3258</v>
      </c>
      <c r="Q1637" s="6">
        <v>43893</v>
      </c>
      <c r="R1637" s="46">
        <v>22</v>
      </c>
      <c r="S1637" s="46" t="s">
        <v>1380</v>
      </c>
      <c r="T1637" s="50" t="s">
        <v>3363</v>
      </c>
      <c r="U1637" s="21" t="s">
        <v>1560</v>
      </c>
      <c r="V1637" s="260" t="s">
        <v>1551</v>
      </c>
      <c r="W1637" s="261">
        <v>43875.344780092593</v>
      </c>
      <c r="X1637" s="38" t="s">
        <v>1555</v>
      </c>
    </row>
    <row r="1638" spans="1:24" x14ac:dyDescent="0.3">
      <c r="A1638" s="2">
        <v>42854</v>
      </c>
      <c r="B1638" s="3" t="s">
        <v>1992</v>
      </c>
      <c r="C1638" s="5" t="s">
        <v>3</v>
      </c>
      <c r="D1638" s="25">
        <v>49</v>
      </c>
      <c r="E1638" s="26">
        <v>8</v>
      </c>
      <c r="F1638" s="16">
        <v>12</v>
      </c>
      <c r="G1638" s="22">
        <v>42</v>
      </c>
      <c r="H1638" s="22">
        <v>500</v>
      </c>
      <c r="I1638" s="6">
        <v>43677</v>
      </c>
      <c r="J1638" s="7"/>
      <c r="K1638" s="8"/>
      <c r="L1638" s="6"/>
      <c r="M1638" s="5">
        <v>0</v>
      </c>
      <c r="N1638" s="6">
        <v>43948</v>
      </c>
      <c r="O1638" s="3" t="s">
        <v>1532</v>
      </c>
      <c r="P1638" s="3" t="s">
        <v>3258</v>
      </c>
      <c r="Q1638" s="6">
        <v>43893</v>
      </c>
      <c r="R1638" s="46">
        <v>25</v>
      </c>
      <c r="S1638" s="46" t="s">
        <v>1380</v>
      </c>
      <c r="T1638" s="50" t="s">
        <v>3363</v>
      </c>
      <c r="U1638" s="21"/>
      <c r="V1638" s="260" t="s">
        <v>1551</v>
      </c>
      <c r="W1638" s="261">
        <v>43880.623252314814</v>
      </c>
      <c r="X1638" s="38" t="s">
        <v>1555</v>
      </c>
    </row>
    <row r="1639" spans="1:24" x14ac:dyDescent="0.3">
      <c r="A1639" s="2">
        <v>53446</v>
      </c>
      <c r="B1639" s="3" t="s">
        <v>543</v>
      </c>
      <c r="C1639" s="5" t="s">
        <v>80</v>
      </c>
      <c r="D1639" s="25">
        <v>51</v>
      </c>
      <c r="E1639" s="26">
        <v>19</v>
      </c>
      <c r="F1639" s="16">
        <v>12</v>
      </c>
      <c r="G1639" s="22">
        <v>119</v>
      </c>
      <c r="H1639" s="22">
        <v>1420</v>
      </c>
      <c r="I1639" s="6">
        <v>43677</v>
      </c>
      <c r="J1639" s="7">
        <v>228</v>
      </c>
      <c r="K1639" s="8">
        <v>2018</v>
      </c>
      <c r="L1639" s="6">
        <v>43787</v>
      </c>
      <c r="M1639" s="5">
        <v>510</v>
      </c>
      <c r="N1639" s="6">
        <v>43948</v>
      </c>
      <c r="O1639" s="3" t="s">
        <v>1660</v>
      </c>
      <c r="P1639" s="3" t="s">
        <v>3258</v>
      </c>
      <c r="Q1639" s="6">
        <v>43893</v>
      </c>
      <c r="R1639" s="46">
        <v>26</v>
      </c>
      <c r="S1639" s="46" t="s">
        <v>1380</v>
      </c>
      <c r="T1639" s="50" t="s">
        <v>3363</v>
      </c>
      <c r="U1639" s="21" t="s">
        <v>1560</v>
      </c>
      <c r="V1639" s="260" t="s">
        <v>1551</v>
      </c>
      <c r="W1639" s="261">
        <v>43875.344780092593</v>
      </c>
      <c r="X1639" s="38" t="s">
        <v>1555</v>
      </c>
    </row>
    <row r="1640" spans="1:24" x14ac:dyDescent="0.3">
      <c r="A1640" s="2">
        <v>53446</v>
      </c>
      <c r="B1640" s="3" t="s">
        <v>543</v>
      </c>
      <c r="C1640" s="5" t="s">
        <v>80</v>
      </c>
      <c r="D1640" s="25">
        <v>51</v>
      </c>
      <c r="E1640" s="26">
        <v>19</v>
      </c>
      <c r="F1640" s="16">
        <v>12</v>
      </c>
      <c r="G1640" s="22">
        <v>119</v>
      </c>
      <c r="H1640" s="22">
        <v>1420</v>
      </c>
      <c r="I1640" s="6">
        <v>43677</v>
      </c>
      <c r="J1640" s="7">
        <v>87</v>
      </c>
      <c r="K1640" s="8">
        <v>2020</v>
      </c>
      <c r="L1640" s="6">
        <v>44286</v>
      </c>
      <c r="M1640" s="5">
        <v>770</v>
      </c>
      <c r="N1640" s="6">
        <v>43948</v>
      </c>
      <c r="O1640" s="3" t="s">
        <v>1960</v>
      </c>
      <c r="P1640" s="3" t="s">
        <v>3258</v>
      </c>
      <c r="Q1640" s="6">
        <v>43893</v>
      </c>
      <c r="R1640" s="46">
        <v>26</v>
      </c>
      <c r="S1640" s="46" t="s">
        <v>1380</v>
      </c>
      <c r="T1640" s="50" t="s">
        <v>3363</v>
      </c>
      <c r="U1640" s="21" t="s">
        <v>1560</v>
      </c>
      <c r="V1640" s="260" t="s">
        <v>1551</v>
      </c>
      <c r="W1640" s="261">
        <v>43948.359814814816</v>
      </c>
      <c r="X1640" s="38" t="s">
        <v>1555</v>
      </c>
    </row>
    <row r="1641" spans="1:24" x14ac:dyDescent="0.3">
      <c r="A1641" s="2">
        <v>54586</v>
      </c>
      <c r="B1641" s="3" t="s">
        <v>104</v>
      </c>
      <c r="C1641" s="5" t="s">
        <v>3</v>
      </c>
      <c r="D1641" s="25">
        <v>61</v>
      </c>
      <c r="E1641" s="26">
        <v>2</v>
      </c>
      <c r="F1641" s="16">
        <v>12</v>
      </c>
      <c r="G1641" s="22">
        <v>1</v>
      </c>
      <c r="H1641" s="22">
        <v>10</v>
      </c>
      <c r="I1641" s="6">
        <v>43307</v>
      </c>
      <c r="J1641" s="7">
        <v>228</v>
      </c>
      <c r="K1641" s="8">
        <v>2018</v>
      </c>
      <c r="L1641" s="6">
        <v>43787</v>
      </c>
      <c r="M1641" s="5">
        <v>10</v>
      </c>
      <c r="N1641" s="6">
        <v>43948</v>
      </c>
      <c r="O1641" s="3" t="s">
        <v>1660</v>
      </c>
      <c r="P1641" s="3" t="s">
        <v>3258</v>
      </c>
      <c r="Q1641" s="6">
        <v>43893</v>
      </c>
      <c r="R1641" s="46">
        <v>28</v>
      </c>
      <c r="S1641" s="46" t="s">
        <v>1380</v>
      </c>
      <c r="T1641" s="50" t="s">
        <v>3363</v>
      </c>
      <c r="U1641" s="21" t="s">
        <v>1560</v>
      </c>
      <c r="V1641" s="260" t="s">
        <v>1551</v>
      </c>
      <c r="W1641" s="261">
        <v>43875.344780092593</v>
      </c>
      <c r="X1641" s="38" t="s">
        <v>1555</v>
      </c>
    </row>
    <row r="1642" spans="1:24" x14ac:dyDescent="0.3">
      <c r="A1642" s="2">
        <v>54587</v>
      </c>
      <c r="B1642" s="3" t="s">
        <v>107</v>
      </c>
      <c r="C1642" s="5" t="s">
        <v>3</v>
      </c>
      <c r="D1642" s="25">
        <v>61</v>
      </c>
      <c r="E1642" s="26">
        <v>2</v>
      </c>
      <c r="F1642" s="16">
        <v>12</v>
      </c>
      <c r="G1642" s="22">
        <v>5</v>
      </c>
      <c r="H1642" s="22">
        <v>60</v>
      </c>
      <c r="I1642" s="6">
        <v>43677</v>
      </c>
      <c r="J1642" s="7">
        <v>228</v>
      </c>
      <c r="K1642" s="8">
        <v>2018</v>
      </c>
      <c r="L1642" s="6">
        <v>43787</v>
      </c>
      <c r="M1642" s="5">
        <v>40</v>
      </c>
      <c r="N1642" s="6">
        <v>43948</v>
      </c>
      <c r="O1642" s="3" t="s">
        <v>1660</v>
      </c>
      <c r="P1642" s="3" t="s">
        <v>3258</v>
      </c>
      <c r="Q1642" s="6">
        <v>43893</v>
      </c>
      <c r="R1642" s="46">
        <v>29</v>
      </c>
      <c r="S1642" s="46" t="s">
        <v>1380</v>
      </c>
      <c r="T1642" s="50" t="s">
        <v>3363</v>
      </c>
      <c r="U1642" s="21" t="s">
        <v>1560</v>
      </c>
      <c r="V1642" s="260" t="s">
        <v>1551</v>
      </c>
      <c r="W1642" s="261">
        <v>43875.344780092593</v>
      </c>
      <c r="X1642" s="38" t="s">
        <v>1555</v>
      </c>
    </row>
    <row r="1643" spans="1:24" x14ac:dyDescent="0.3">
      <c r="A1643" s="2">
        <v>57598</v>
      </c>
      <c r="B1643" s="3" t="s">
        <v>544</v>
      </c>
      <c r="C1643" s="5" t="s">
        <v>80</v>
      </c>
      <c r="D1643" s="25">
        <v>51</v>
      </c>
      <c r="E1643" s="26">
        <v>19</v>
      </c>
      <c r="F1643" s="16">
        <v>12</v>
      </c>
      <c r="G1643" s="22">
        <v>105</v>
      </c>
      <c r="H1643" s="22">
        <v>1250</v>
      </c>
      <c r="I1643" s="6">
        <v>43677</v>
      </c>
      <c r="J1643" s="7">
        <v>228</v>
      </c>
      <c r="K1643" s="8">
        <v>2018</v>
      </c>
      <c r="L1643" s="6">
        <v>43787</v>
      </c>
      <c r="M1643" s="5">
        <v>550</v>
      </c>
      <c r="N1643" s="6">
        <v>43948</v>
      </c>
      <c r="O1643" s="3" t="s">
        <v>1660</v>
      </c>
      <c r="P1643" s="3" t="s">
        <v>3258</v>
      </c>
      <c r="Q1643" s="6">
        <v>43893</v>
      </c>
      <c r="R1643" s="46">
        <v>30</v>
      </c>
      <c r="S1643" s="46" t="s">
        <v>1380</v>
      </c>
      <c r="T1643" s="50" t="s">
        <v>3363</v>
      </c>
      <c r="U1643" s="21" t="s">
        <v>1771</v>
      </c>
      <c r="V1643" s="260" t="s">
        <v>1551</v>
      </c>
      <c r="W1643" s="261">
        <v>43875.344780092593</v>
      </c>
      <c r="X1643" s="38" t="s">
        <v>1555</v>
      </c>
    </row>
    <row r="1644" spans="1:24" x14ac:dyDescent="0.3">
      <c r="A1644" s="2">
        <v>59069</v>
      </c>
      <c r="B1644" s="3" t="s">
        <v>215</v>
      </c>
      <c r="C1644" s="5" t="s">
        <v>3</v>
      </c>
      <c r="D1644" s="25">
        <v>61</v>
      </c>
      <c r="E1644" s="26">
        <v>8</v>
      </c>
      <c r="F1644" s="16">
        <v>12</v>
      </c>
      <c r="G1644" s="22">
        <v>0</v>
      </c>
      <c r="H1644" s="22">
        <v>0</v>
      </c>
      <c r="I1644" s="6">
        <v>43677</v>
      </c>
      <c r="J1644" s="7">
        <v>228</v>
      </c>
      <c r="K1644" s="8">
        <v>2018</v>
      </c>
      <c r="L1644" s="6">
        <v>43787</v>
      </c>
      <c r="M1644" s="5">
        <v>70</v>
      </c>
      <c r="N1644" s="6">
        <v>43948</v>
      </c>
      <c r="O1644" s="3" t="s">
        <v>1660</v>
      </c>
      <c r="P1644" s="3" t="s">
        <v>3258</v>
      </c>
      <c r="Q1644" s="6">
        <v>43893</v>
      </c>
      <c r="R1644" s="46"/>
      <c r="S1644" s="46" t="s">
        <v>1380</v>
      </c>
      <c r="T1644" s="50" t="s">
        <v>3363</v>
      </c>
      <c r="U1644" s="21" t="s">
        <v>1560</v>
      </c>
      <c r="V1644" s="260" t="s">
        <v>2063</v>
      </c>
      <c r="W1644" s="261">
        <v>43943.557083333333</v>
      </c>
      <c r="X1644" s="38" t="s">
        <v>1555</v>
      </c>
    </row>
    <row r="1645" spans="1:24" x14ac:dyDescent="0.3">
      <c r="A1645" s="2">
        <v>59097</v>
      </c>
      <c r="B1645" s="3" t="s">
        <v>545</v>
      </c>
      <c r="C1645" s="5" t="s">
        <v>22</v>
      </c>
      <c r="D1645" s="25">
        <v>61</v>
      </c>
      <c r="E1645" s="26">
        <v>8</v>
      </c>
      <c r="F1645" s="16">
        <v>12</v>
      </c>
      <c r="G1645" s="22">
        <v>9</v>
      </c>
      <c r="H1645" s="22">
        <v>100</v>
      </c>
      <c r="I1645" s="6">
        <v>43677</v>
      </c>
      <c r="J1645" s="7">
        <v>228</v>
      </c>
      <c r="K1645" s="8">
        <v>2018</v>
      </c>
      <c r="L1645" s="6">
        <v>43787</v>
      </c>
      <c r="M1645" s="5">
        <v>40</v>
      </c>
      <c r="N1645" s="6">
        <v>43948</v>
      </c>
      <c r="O1645" s="3" t="s">
        <v>1660</v>
      </c>
      <c r="P1645" s="3" t="s">
        <v>3258</v>
      </c>
      <c r="Q1645" s="6">
        <v>43893</v>
      </c>
      <c r="R1645" s="46">
        <v>33</v>
      </c>
      <c r="S1645" s="46" t="s">
        <v>1380</v>
      </c>
      <c r="T1645" s="50" t="s">
        <v>3363</v>
      </c>
      <c r="U1645" s="21" t="s">
        <v>1560</v>
      </c>
      <c r="V1645" s="260" t="s">
        <v>1551</v>
      </c>
      <c r="W1645" s="261">
        <v>43875.344780092593</v>
      </c>
      <c r="X1645" s="38" t="s">
        <v>1555</v>
      </c>
    </row>
    <row r="1646" spans="1:24" x14ac:dyDescent="0.3">
      <c r="A1646" s="2">
        <v>60116</v>
      </c>
      <c r="B1646" s="3" t="s">
        <v>242</v>
      </c>
      <c r="C1646" s="5" t="s">
        <v>3</v>
      </c>
      <c r="D1646" s="25">
        <v>61</v>
      </c>
      <c r="E1646" s="26">
        <v>3</v>
      </c>
      <c r="F1646" s="16">
        <v>12</v>
      </c>
      <c r="G1646" s="22">
        <v>13</v>
      </c>
      <c r="H1646" s="22">
        <v>150</v>
      </c>
      <c r="I1646" s="6">
        <v>43677</v>
      </c>
      <c r="J1646" s="7">
        <v>228</v>
      </c>
      <c r="K1646" s="8">
        <v>2018</v>
      </c>
      <c r="L1646" s="6">
        <v>43787</v>
      </c>
      <c r="M1646" s="5">
        <v>200</v>
      </c>
      <c r="N1646" s="6">
        <v>43948</v>
      </c>
      <c r="O1646" s="3" t="s">
        <v>1660</v>
      </c>
      <c r="P1646" s="3" t="s">
        <v>3258</v>
      </c>
      <c r="Q1646" s="6">
        <v>43893</v>
      </c>
      <c r="R1646" s="46">
        <v>35</v>
      </c>
      <c r="S1646" s="46" t="s">
        <v>1380</v>
      </c>
      <c r="T1646" s="50" t="s">
        <v>3363</v>
      </c>
      <c r="U1646" s="21" t="s">
        <v>1560</v>
      </c>
      <c r="V1646" s="260" t="s">
        <v>1551</v>
      </c>
      <c r="W1646" s="261">
        <v>43875.344780092593</v>
      </c>
      <c r="X1646" s="38" t="s">
        <v>1555</v>
      </c>
    </row>
    <row r="1647" spans="1:24" x14ac:dyDescent="0.3">
      <c r="A1647" s="2">
        <v>64636</v>
      </c>
      <c r="B1647" s="3" t="s">
        <v>175</v>
      </c>
      <c r="C1647" s="5" t="s">
        <v>3</v>
      </c>
      <c r="D1647" s="25">
        <v>61</v>
      </c>
      <c r="E1647" s="26">
        <v>8</v>
      </c>
      <c r="F1647" s="16">
        <v>12</v>
      </c>
      <c r="G1647" s="22">
        <v>9</v>
      </c>
      <c r="H1647" s="22">
        <v>100</v>
      </c>
      <c r="I1647" s="6">
        <v>43677</v>
      </c>
      <c r="J1647" s="7">
        <v>228</v>
      </c>
      <c r="K1647" s="8">
        <v>2018</v>
      </c>
      <c r="L1647" s="6">
        <v>43787</v>
      </c>
      <c r="M1647" s="5">
        <v>0</v>
      </c>
      <c r="N1647" s="6">
        <v>43948</v>
      </c>
      <c r="O1647" s="3" t="s">
        <v>1660</v>
      </c>
      <c r="P1647" s="3" t="s">
        <v>3258</v>
      </c>
      <c r="Q1647" s="6">
        <v>43893</v>
      </c>
      <c r="R1647" s="46">
        <v>38</v>
      </c>
      <c r="S1647" s="46" t="s">
        <v>1380</v>
      </c>
      <c r="T1647" s="50" t="s">
        <v>3363</v>
      </c>
      <c r="U1647" s="21" t="s">
        <v>1560</v>
      </c>
      <c r="V1647" s="260" t="s">
        <v>1551</v>
      </c>
      <c r="W1647" s="261">
        <v>43875.344780092593</v>
      </c>
      <c r="X1647" s="38" t="s">
        <v>1555</v>
      </c>
    </row>
    <row r="1648" spans="1:24" x14ac:dyDescent="0.3">
      <c r="A1648" s="2">
        <v>64647</v>
      </c>
      <c r="B1648" s="3" t="s">
        <v>214</v>
      </c>
      <c r="C1648" s="5" t="s">
        <v>3</v>
      </c>
      <c r="D1648" s="25">
        <v>61</v>
      </c>
      <c r="E1648" s="26">
        <v>8</v>
      </c>
      <c r="F1648" s="16">
        <v>12</v>
      </c>
      <c r="G1648" s="22">
        <v>4</v>
      </c>
      <c r="H1648" s="22">
        <v>40</v>
      </c>
      <c r="I1648" s="6">
        <v>43677</v>
      </c>
      <c r="J1648" s="7">
        <v>228</v>
      </c>
      <c r="K1648" s="8">
        <v>2018</v>
      </c>
      <c r="L1648" s="6">
        <v>43787</v>
      </c>
      <c r="M1648" s="5">
        <v>10</v>
      </c>
      <c r="N1648" s="6">
        <v>43948</v>
      </c>
      <c r="O1648" s="3" t="s">
        <v>1660</v>
      </c>
      <c r="P1648" s="3" t="s">
        <v>3258</v>
      </c>
      <c r="Q1648" s="6">
        <v>43893</v>
      </c>
      <c r="R1648" s="46">
        <v>39</v>
      </c>
      <c r="S1648" s="46" t="s">
        <v>1380</v>
      </c>
      <c r="T1648" s="50" t="s">
        <v>3363</v>
      </c>
      <c r="U1648" s="21" t="s">
        <v>1560</v>
      </c>
      <c r="V1648" s="260" t="s">
        <v>1551</v>
      </c>
      <c r="W1648" s="261">
        <v>43875.344780092593</v>
      </c>
      <c r="X1648" s="38" t="s">
        <v>1555</v>
      </c>
    </row>
    <row r="1649" spans="1:24" x14ac:dyDescent="0.3">
      <c r="A1649" s="2">
        <v>138055</v>
      </c>
      <c r="B1649" s="3" t="s">
        <v>1996</v>
      </c>
      <c r="C1649" s="5" t="s">
        <v>3</v>
      </c>
      <c r="D1649" s="25">
        <v>61</v>
      </c>
      <c r="E1649" s="26">
        <v>11</v>
      </c>
      <c r="F1649" s="16">
        <v>12</v>
      </c>
      <c r="G1649" s="22">
        <v>50</v>
      </c>
      <c r="H1649" s="22">
        <v>600</v>
      </c>
      <c r="I1649" s="6">
        <v>43677</v>
      </c>
      <c r="J1649" s="7"/>
      <c r="K1649" s="8"/>
      <c r="L1649" s="6"/>
      <c r="M1649" s="5">
        <v>0</v>
      </c>
      <c r="N1649" s="6">
        <v>43948</v>
      </c>
      <c r="O1649" s="3" t="s">
        <v>1532</v>
      </c>
      <c r="P1649" s="3" t="s">
        <v>3258</v>
      </c>
      <c r="Q1649" s="6">
        <v>43893</v>
      </c>
      <c r="R1649" s="46"/>
      <c r="S1649" s="46" t="s">
        <v>1380</v>
      </c>
      <c r="T1649" s="50" t="s">
        <v>3363</v>
      </c>
      <c r="U1649" s="21"/>
      <c r="V1649" s="260" t="s">
        <v>1551</v>
      </c>
      <c r="W1649" s="261">
        <v>43684.701516203706</v>
      </c>
      <c r="X1649" s="38" t="s">
        <v>1555</v>
      </c>
    </row>
    <row r="1650" spans="1:24" x14ac:dyDescent="0.3">
      <c r="A1650" s="2">
        <v>70967</v>
      </c>
      <c r="B1650" s="3" t="s">
        <v>81</v>
      </c>
      <c r="C1650" s="5" t="s">
        <v>3</v>
      </c>
      <c r="D1650" s="25">
        <v>61</v>
      </c>
      <c r="E1650" s="26">
        <v>3</v>
      </c>
      <c r="F1650" s="16">
        <v>12</v>
      </c>
      <c r="G1650" s="22">
        <v>17</v>
      </c>
      <c r="H1650" s="22">
        <v>200</v>
      </c>
      <c r="I1650" s="6">
        <v>43677</v>
      </c>
      <c r="J1650" s="7">
        <v>228</v>
      </c>
      <c r="K1650" s="8">
        <v>2018</v>
      </c>
      <c r="L1650" s="6">
        <v>43787</v>
      </c>
      <c r="M1650" s="5">
        <v>34</v>
      </c>
      <c r="N1650" s="6">
        <v>43948</v>
      </c>
      <c r="O1650" s="3" t="s">
        <v>1660</v>
      </c>
      <c r="P1650" s="3" t="s">
        <v>3258</v>
      </c>
      <c r="Q1650" s="6">
        <v>43893</v>
      </c>
      <c r="R1650" s="46">
        <v>40</v>
      </c>
      <c r="S1650" s="46" t="s">
        <v>1380</v>
      </c>
      <c r="T1650" s="50" t="s">
        <v>3363</v>
      </c>
      <c r="U1650" s="21" t="s">
        <v>1560</v>
      </c>
      <c r="V1650" s="260" t="s">
        <v>1551</v>
      </c>
      <c r="W1650" s="261">
        <v>43875.344780092593</v>
      </c>
      <c r="X1650" s="38" t="s">
        <v>1555</v>
      </c>
    </row>
    <row r="1651" spans="1:24" x14ac:dyDescent="0.3">
      <c r="A1651" s="2">
        <v>70967</v>
      </c>
      <c r="B1651" s="3" t="s">
        <v>81</v>
      </c>
      <c r="C1651" s="5" t="s">
        <v>3</v>
      </c>
      <c r="D1651" s="25">
        <v>61</v>
      </c>
      <c r="E1651" s="26">
        <v>3</v>
      </c>
      <c r="F1651" s="16">
        <v>12</v>
      </c>
      <c r="G1651" s="22">
        <v>17</v>
      </c>
      <c r="H1651" s="22">
        <v>200</v>
      </c>
      <c r="I1651" s="6">
        <v>43677</v>
      </c>
      <c r="J1651" s="7">
        <v>87</v>
      </c>
      <c r="K1651" s="8">
        <v>2020</v>
      </c>
      <c r="L1651" s="6">
        <v>44286</v>
      </c>
      <c r="M1651" s="5">
        <v>115</v>
      </c>
      <c r="N1651" s="6">
        <v>43948</v>
      </c>
      <c r="O1651" s="3" t="s">
        <v>1960</v>
      </c>
      <c r="P1651" s="3" t="s">
        <v>3258</v>
      </c>
      <c r="Q1651" s="6">
        <v>43893</v>
      </c>
      <c r="R1651" s="46">
        <v>40</v>
      </c>
      <c r="S1651" s="46" t="s">
        <v>1380</v>
      </c>
      <c r="T1651" s="50" t="s">
        <v>3363</v>
      </c>
      <c r="U1651" s="21" t="s">
        <v>1560</v>
      </c>
      <c r="V1651" s="260" t="s">
        <v>1551</v>
      </c>
      <c r="W1651" s="261">
        <v>43948.393310185187</v>
      </c>
      <c r="X1651" s="38" t="s">
        <v>1555</v>
      </c>
    </row>
    <row r="1652" spans="1:24" x14ac:dyDescent="0.3">
      <c r="A1652" s="2">
        <v>74979</v>
      </c>
      <c r="B1652" s="3" t="s">
        <v>177</v>
      </c>
      <c r="C1652" s="5" t="s">
        <v>3</v>
      </c>
      <c r="D1652" s="25">
        <v>61</v>
      </c>
      <c r="E1652" s="26">
        <v>8</v>
      </c>
      <c r="F1652" s="16">
        <v>12</v>
      </c>
      <c r="G1652" s="22">
        <v>13</v>
      </c>
      <c r="H1652" s="22">
        <v>150</v>
      </c>
      <c r="I1652" s="6">
        <v>43677</v>
      </c>
      <c r="J1652" s="7">
        <v>228</v>
      </c>
      <c r="K1652" s="8">
        <v>2018</v>
      </c>
      <c r="L1652" s="6">
        <v>43787</v>
      </c>
      <c r="M1652" s="5">
        <v>20</v>
      </c>
      <c r="N1652" s="6">
        <v>43948</v>
      </c>
      <c r="O1652" s="3" t="s">
        <v>1660</v>
      </c>
      <c r="P1652" s="3" t="s">
        <v>3258</v>
      </c>
      <c r="Q1652" s="6">
        <v>43893</v>
      </c>
      <c r="R1652" s="46">
        <v>42</v>
      </c>
      <c r="S1652" s="46" t="s">
        <v>1380</v>
      </c>
      <c r="T1652" s="50" t="s">
        <v>3363</v>
      </c>
      <c r="U1652" s="21" t="s">
        <v>1560</v>
      </c>
      <c r="V1652" s="260" t="s">
        <v>1551</v>
      </c>
      <c r="W1652" s="261">
        <v>43875.344780092593</v>
      </c>
      <c r="X1652" s="38" t="s">
        <v>1555</v>
      </c>
    </row>
    <row r="1653" spans="1:24" x14ac:dyDescent="0.3">
      <c r="A1653" s="2">
        <v>80385</v>
      </c>
      <c r="B1653" s="3" t="s">
        <v>100</v>
      </c>
      <c r="C1653" s="5" t="s">
        <v>20</v>
      </c>
      <c r="D1653" s="25">
        <v>61</v>
      </c>
      <c r="E1653" s="26">
        <v>15</v>
      </c>
      <c r="F1653" s="16">
        <v>12</v>
      </c>
      <c r="G1653" s="22">
        <v>3</v>
      </c>
      <c r="H1653" s="22">
        <v>30</v>
      </c>
      <c r="I1653" s="6">
        <v>43677</v>
      </c>
      <c r="J1653" s="7">
        <v>228</v>
      </c>
      <c r="K1653" s="8">
        <v>2018</v>
      </c>
      <c r="L1653" s="6">
        <v>43787</v>
      </c>
      <c r="M1653" s="5">
        <v>20</v>
      </c>
      <c r="N1653" s="6">
        <v>43948</v>
      </c>
      <c r="O1653" s="3" t="s">
        <v>1660</v>
      </c>
      <c r="P1653" s="3" t="s">
        <v>3258</v>
      </c>
      <c r="Q1653" s="6">
        <v>43893</v>
      </c>
      <c r="R1653" s="46">
        <v>43</v>
      </c>
      <c r="S1653" s="46" t="s">
        <v>1380</v>
      </c>
      <c r="T1653" s="50" t="s">
        <v>3363</v>
      </c>
      <c r="U1653" s="21" t="s">
        <v>1560</v>
      </c>
      <c r="V1653" s="260" t="s">
        <v>1551</v>
      </c>
      <c r="W1653" s="261">
        <v>43875.344780092593</v>
      </c>
      <c r="X1653" s="38" t="s">
        <v>1555</v>
      </c>
    </row>
    <row r="1654" spans="1:24" x14ac:dyDescent="0.3">
      <c r="A1654" s="2">
        <v>80385</v>
      </c>
      <c r="B1654" s="3" t="s">
        <v>100</v>
      </c>
      <c r="C1654" s="5" t="s">
        <v>20</v>
      </c>
      <c r="D1654" s="25">
        <v>61</v>
      </c>
      <c r="E1654" s="26">
        <v>15</v>
      </c>
      <c r="F1654" s="16">
        <v>12</v>
      </c>
      <c r="G1654" s="22">
        <v>3</v>
      </c>
      <c r="H1654" s="22">
        <v>30</v>
      </c>
      <c r="I1654" s="6">
        <v>43677</v>
      </c>
      <c r="J1654" s="7">
        <v>87</v>
      </c>
      <c r="K1654" s="8">
        <v>2020</v>
      </c>
      <c r="L1654" s="6">
        <v>44286</v>
      </c>
      <c r="M1654" s="5">
        <v>30</v>
      </c>
      <c r="N1654" s="6">
        <v>43948</v>
      </c>
      <c r="O1654" s="3" t="s">
        <v>1960</v>
      </c>
      <c r="P1654" s="3" t="s">
        <v>3258</v>
      </c>
      <c r="Q1654" s="6">
        <v>43893</v>
      </c>
      <c r="R1654" s="46">
        <v>43</v>
      </c>
      <c r="S1654" s="46" t="s">
        <v>1380</v>
      </c>
      <c r="T1654" s="50" t="s">
        <v>3363</v>
      </c>
      <c r="U1654" s="21" t="s">
        <v>1560</v>
      </c>
      <c r="V1654" s="260" t="s">
        <v>1551</v>
      </c>
      <c r="W1654" s="261">
        <v>43948.395671296297</v>
      </c>
      <c r="X1654" s="38" t="s">
        <v>1555</v>
      </c>
    </row>
    <row r="1655" spans="1:24" x14ac:dyDescent="0.3">
      <c r="A1655" s="2">
        <v>80390</v>
      </c>
      <c r="B1655" s="3" t="s">
        <v>244</v>
      </c>
      <c r="C1655" s="5" t="s">
        <v>3</v>
      </c>
      <c r="D1655" s="25">
        <v>61</v>
      </c>
      <c r="E1655" s="26">
        <v>15</v>
      </c>
      <c r="F1655" s="16">
        <v>12</v>
      </c>
      <c r="G1655" s="22">
        <v>9</v>
      </c>
      <c r="H1655" s="22">
        <v>100</v>
      </c>
      <c r="I1655" s="6">
        <v>43677</v>
      </c>
      <c r="J1655" s="7">
        <v>228</v>
      </c>
      <c r="K1655" s="8">
        <v>2018</v>
      </c>
      <c r="L1655" s="6">
        <v>43787</v>
      </c>
      <c r="M1655" s="5">
        <v>100</v>
      </c>
      <c r="N1655" s="6">
        <v>43948</v>
      </c>
      <c r="O1655" s="3" t="s">
        <v>1660</v>
      </c>
      <c r="P1655" s="3" t="s">
        <v>3258</v>
      </c>
      <c r="Q1655" s="6">
        <v>43893</v>
      </c>
      <c r="R1655" s="46">
        <v>44</v>
      </c>
      <c r="S1655" s="46" t="s">
        <v>1380</v>
      </c>
      <c r="T1655" s="50" t="s">
        <v>3363</v>
      </c>
      <c r="U1655" s="21" t="s">
        <v>1560</v>
      </c>
      <c r="V1655" s="260" t="s">
        <v>1551</v>
      </c>
      <c r="W1655" s="261">
        <v>43875.344780092593</v>
      </c>
      <c r="X1655" s="38" t="s">
        <v>1555</v>
      </c>
    </row>
    <row r="1656" spans="1:24" x14ac:dyDescent="0.3">
      <c r="A1656" s="2">
        <v>81566</v>
      </c>
      <c r="B1656" s="3" t="s">
        <v>199</v>
      </c>
      <c r="C1656" s="5" t="s">
        <v>27</v>
      </c>
      <c r="D1656" s="25">
        <v>61</v>
      </c>
      <c r="E1656" s="26">
        <v>15</v>
      </c>
      <c r="F1656" s="16">
        <v>12</v>
      </c>
      <c r="G1656" s="22">
        <v>38</v>
      </c>
      <c r="H1656" s="22">
        <v>450</v>
      </c>
      <c r="I1656" s="6">
        <v>43677</v>
      </c>
      <c r="J1656" s="7">
        <v>228</v>
      </c>
      <c r="K1656" s="8">
        <v>2018</v>
      </c>
      <c r="L1656" s="6">
        <v>43787</v>
      </c>
      <c r="M1656" s="5">
        <v>190</v>
      </c>
      <c r="N1656" s="6">
        <v>43948</v>
      </c>
      <c r="O1656" s="3" t="s">
        <v>1660</v>
      </c>
      <c r="P1656" s="3" t="s">
        <v>3258</v>
      </c>
      <c r="Q1656" s="6">
        <v>43893</v>
      </c>
      <c r="R1656" s="46">
        <v>46</v>
      </c>
      <c r="S1656" s="46" t="s">
        <v>1380</v>
      </c>
      <c r="T1656" s="50" t="s">
        <v>3363</v>
      </c>
      <c r="U1656" s="21" t="s">
        <v>1560</v>
      </c>
      <c r="V1656" s="260" t="s">
        <v>1551</v>
      </c>
      <c r="W1656" s="261">
        <v>43875.344780092593</v>
      </c>
      <c r="X1656" s="38" t="s">
        <v>1555</v>
      </c>
    </row>
    <row r="1657" spans="1:24" x14ac:dyDescent="0.3">
      <c r="A1657" s="2">
        <v>81807</v>
      </c>
      <c r="B1657" s="3" t="s">
        <v>205</v>
      </c>
      <c r="C1657" s="5" t="s">
        <v>3</v>
      </c>
      <c r="D1657" s="25">
        <v>61</v>
      </c>
      <c r="E1657" s="26">
        <v>15</v>
      </c>
      <c r="F1657" s="16">
        <v>12</v>
      </c>
      <c r="G1657" s="22">
        <v>3</v>
      </c>
      <c r="H1657" s="22">
        <v>30</v>
      </c>
      <c r="I1657" s="6">
        <v>43677</v>
      </c>
      <c r="J1657" s="7">
        <v>228</v>
      </c>
      <c r="K1657" s="8">
        <v>2018</v>
      </c>
      <c r="L1657" s="6">
        <v>43787</v>
      </c>
      <c r="M1657" s="5">
        <v>30</v>
      </c>
      <c r="N1657" s="6">
        <v>43948</v>
      </c>
      <c r="O1657" s="3" t="s">
        <v>1660</v>
      </c>
      <c r="P1657" s="3" t="s">
        <v>3258</v>
      </c>
      <c r="Q1657" s="6">
        <v>43893</v>
      </c>
      <c r="R1657" s="46">
        <v>47</v>
      </c>
      <c r="S1657" s="46" t="s">
        <v>1380</v>
      </c>
      <c r="T1657" s="50" t="s">
        <v>3363</v>
      </c>
      <c r="U1657" s="21" t="s">
        <v>1560</v>
      </c>
      <c r="V1657" s="260" t="s">
        <v>1551</v>
      </c>
      <c r="W1657" s="261">
        <v>43875.344780092593</v>
      </c>
      <c r="X1657" s="38" t="s">
        <v>1555</v>
      </c>
    </row>
    <row r="1658" spans="1:24" x14ac:dyDescent="0.3">
      <c r="A1658" s="2">
        <v>81808</v>
      </c>
      <c r="B1658" s="3" t="s">
        <v>197</v>
      </c>
      <c r="C1658" s="5" t="s">
        <v>3</v>
      </c>
      <c r="D1658" s="25">
        <v>61</v>
      </c>
      <c r="E1658" s="26">
        <v>15</v>
      </c>
      <c r="F1658" s="16">
        <v>12</v>
      </c>
      <c r="G1658" s="22">
        <v>3</v>
      </c>
      <c r="H1658" s="22">
        <v>30</v>
      </c>
      <c r="I1658" s="6">
        <v>43677</v>
      </c>
      <c r="J1658" s="7">
        <v>228</v>
      </c>
      <c r="K1658" s="8">
        <v>2018</v>
      </c>
      <c r="L1658" s="6">
        <v>43787</v>
      </c>
      <c r="M1658" s="5">
        <v>20</v>
      </c>
      <c r="N1658" s="6">
        <v>43948</v>
      </c>
      <c r="O1658" s="3" t="s">
        <v>1660</v>
      </c>
      <c r="P1658" s="3" t="s">
        <v>3258</v>
      </c>
      <c r="Q1658" s="6">
        <v>43893</v>
      </c>
      <c r="R1658" s="46"/>
      <c r="S1658" s="46" t="s">
        <v>1380</v>
      </c>
      <c r="T1658" s="50" t="s">
        <v>3363</v>
      </c>
      <c r="U1658" s="21" t="s">
        <v>1560</v>
      </c>
      <c r="V1658" s="260" t="s">
        <v>1551</v>
      </c>
      <c r="W1658" s="261">
        <v>43788.350671296299</v>
      </c>
      <c r="X1658" s="38" t="s">
        <v>1555</v>
      </c>
    </row>
    <row r="1659" spans="1:24" x14ac:dyDescent="0.3">
      <c r="A1659" s="2">
        <v>95209</v>
      </c>
      <c r="B1659" s="3" t="s">
        <v>245</v>
      </c>
      <c r="C1659" s="5" t="s">
        <v>3</v>
      </c>
      <c r="D1659" s="25">
        <v>61</v>
      </c>
      <c r="E1659" s="26">
        <v>15</v>
      </c>
      <c r="F1659" s="16">
        <v>12</v>
      </c>
      <c r="G1659" s="22">
        <v>13</v>
      </c>
      <c r="H1659" s="22">
        <v>150</v>
      </c>
      <c r="I1659" s="6">
        <v>43677</v>
      </c>
      <c r="J1659" s="7">
        <v>228</v>
      </c>
      <c r="K1659" s="8">
        <v>2018</v>
      </c>
      <c r="L1659" s="6">
        <v>43787</v>
      </c>
      <c r="M1659" s="5">
        <v>250</v>
      </c>
      <c r="N1659" s="6">
        <v>43948</v>
      </c>
      <c r="O1659" s="3" t="s">
        <v>1660</v>
      </c>
      <c r="P1659" s="3" t="s">
        <v>3258</v>
      </c>
      <c r="Q1659" s="6">
        <v>43893</v>
      </c>
      <c r="R1659" s="46">
        <v>52</v>
      </c>
      <c r="S1659" s="46" t="s">
        <v>1380</v>
      </c>
      <c r="T1659" s="50" t="s">
        <v>3363</v>
      </c>
      <c r="U1659" s="21" t="s">
        <v>1560</v>
      </c>
      <c r="V1659" s="260" t="s">
        <v>1551</v>
      </c>
      <c r="W1659" s="261">
        <v>43875.344780092593</v>
      </c>
      <c r="X1659" s="38" t="s">
        <v>1555</v>
      </c>
    </row>
    <row r="1660" spans="1:24" x14ac:dyDescent="0.3">
      <c r="A1660" s="2">
        <v>102588</v>
      </c>
      <c r="B1660" s="3" t="s">
        <v>158</v>
      </c>
      <c r="C1660" s="5" t="s">
        <v>3</v>
      </c>
      <c r="D1660" s="25">
        <v>61</v>
      </c>
      <c r="E1660" s="26">
        <v>11</v>
      </c>
      <c r="F1660" s="16">
        <v>12</v>
      </c>
      <c r="G1660" s="22">
        <v>0</v>
      </c>
      <c r="H1660" s="22">
        <v>0</v>
      </c>
      <c r="I1660" s="6">
        <v>43677</v>
      </c>
      <c r="J1660" s="7">
        <v>228</v>
      </c>
      <c r="K1660" s="8">
        <v>2018</v>
      </c>
      <c r="L1660" s="6">
        <v>43787</v>
      </c>
      <c r="M1660" s="5">
        <v>80</v>
      </c>
      <c r="N1660" s="6">
        <v>43948</v>
      </c>
      <c r="O1660" s="3" t="s">
        <v>1660</v>
      </c>
      <c r="P1660" s="3" t="s">
        <v>3258</v>
      </c>
      <c r="Q1660" s="6">
        <v>43893</v>
      </c>
      <c r="R1660" s="46">
        <v>54</v>
      </c>
      <c r="S1660" s="46" t="s">
        <v>1380</v>
      </c>
      <c r="T1660" s="50" t="s">
        <v>3363</v>
      </c>
      <c r="U1660" s="21" t="s">
        <v>1560</v>
      </c>
      <c r="V1660" s="260" t="s">
        <v>1551</v>
      </c>
      <c r="W1660" s="261">
        <v>43875.344780092593</v>
      </c>
      <c r="X1660" s="38" t="s">
        <v>1555</v>
      </c>
    </row>
    <row r="1661" spans="1:24" x14ac:dyDescent="0.3">
      <c r="A1661" s="2">
        <v>102832</v>
      </c>
      <c r="B1661" s="3" t="s">
        <v>1994</v>
      </c>
      <c r="C1661" s="5" t="s">
        <v>3</v>
      </c>
      <c r="D1661" s="25">
        <v>51</v>
      </c>
      <c r="E1661" s="26">
        <v>42</v>
      </c>
      <c r="F1661" s="16">
        <v>12</v>
      </c>
      <c r="G1661" s="22">
        <v>9</v>
      </c>
      <c r="H1661" s="22">
        <v>100</v>
      </c>
      <c r="I1661" s="6">
        <v>43677</v>
      </c>
      <c r="J1661" s="7"/>
      <c r="K1661" s="8"/>
      <c r="L1661" s="6"/>
      <c r="M1661" s="5">
        <v>0</v>
      </c>
      <c r="N1661" s="6">
        <v>43948</v>
      </c>
      <c r="O1661" s="3" t="s">
        <v>1532</v>
      </c>
      <c r="P1661" s="3" t="s">
        <v>3258</v>
      </c>
      <c r="Q1661" s="6">
        <v>43893</v>
      </c>
      <c r="R1661" s="46">
        <v>55</v>
      </c>
      <c r="S1661" s="46" t="s">
        <v>1380</v>
      </c>
      <c r="T1661" s="50" t="s">
        <v>3363</v>
      </c>
      <c r="U1661" s="21"/>
      <c r="V1661" s="260" t="s">
        <v>1551</v>
      </c>
      <c r="W1661" s="261">
        <v>43875.344780092593</v>
      </c>
      <c r="X1661" s="38" t="s">
        <v>1555</v>
      </c>
    </row>
    <row r="1662" spans="1:24" x14ac:dyDescent="0.3">
      <c r="A1662" s="2">
        <v>108711</v>
      </c>
      <c r="B1662" s="3" t="s">
        <v>133</v>
      </c>
      <c r="C1662" s="5" t="s">
        <v>17</v>
      </c>
      <c r="D1662" s="25">
        <v>61</v>
      </c>
      <c r="E1662" s="26">
        <v>10</v>
      </c>
      <c r="F1662" s="16">
        <v>12</v>
      </c>
      <c r="G1662" s="22">
        <v>25</v>
      </c>
      <c r="H1662" s="22">
        <v>300</v>
      </c>
      <c r="I1662" s="6">
        <v>43677</v>
      </c>
      <c r="J1662" s="7">
        <v>228</v>
      </c>
      <c r="K1662" s="8">
        <v>2018</v>
      </c>
      <c r="L1662" s="6">
        <v>43787</v>
      </c>
      <c r="M1662" s="5">
        <v>33</v>
      </c>
      <c r="N1662" s="6">
        <v>43948</v>
      </c>
      <c r="O1662" s="3" t="s">
        <v>1660</v>
      </c>
      <c r="P1662" s="3" t="s">
        <v>3258</v>
      </c>
      <c r="Q1662" s="6">
        <v>43893</v>
      </c>
      <c r="R1662" s="46">
        <v>60</v>
      </c>
      <c r="S1662" s="46" t="s">
        <v>1380</v>
      </c>
      <c r="T1662" s="50" t="s">
        <v>3363</v>
      </c>
      <c r="U1662" s="21" t="s">
        <v>1560</v>
      </c>
      <c r="V1662" s="260" t="s">
        <v>1551</v>
      </c>
      <c r="W1662" s="261">
        <v>43875.344780092593</v>
      </c>
      <c r="X1662" s="38" t="s">
        <v>1555</v>
      </c>
    </row>
    <row r="1663" spans="1:24" x14ac:dyDescent="0.3">
      <c r="A1663" s="2">
        <v>113846</v>
      </c>
      <c r="B1663" s="3" t="s">
        <v>548</v>
      </c>
      <c r="C1663" s="5" t="s">
        <v>80</v>
      </c>
      <c r="D1663" s="25">
        <v>51</v>
      </c>
      <c r="E1663" s="26">
        <v>19</v>
      </c>
      <c r="F1663" s="16">
        <v>12</v>
      </c>
      <c r="G1663" s="22">
        <v>59</v>
      </c>
      <c r="H1663" s="22">
        <v>700</v>
      </c>
      <c r="I1663" s="6">
        <v>43677</v>
      </c>
      <c r="J1663" s="7">
        <v>228</v>
      </c>
      <c r="K1663" s="8">
        <v>2018</v>
      </c>
      <c r="L1663" s="6">
        <v>43787</v>
      </c>
      <c r="M1663" s="5">
        <v>300</v>
      </c>
      <c r="N1663" s="6">
        <v>43948</v>
      </c>
      <c r="O1663" s="3" t="s">
        <v>1660</v>
      </c>
      <c r="P1663" s="3" t="s">
        <v>3258</v>
      </c>
      <c r="Q1663" s="6">
        <v>43893</v>
      </c>
      <c r="R1663" s="46">
        <v>61</v>
      </c>
      <c r="S1663" s="46" t="s">
        <v>1380</v>
      </c>
      <c r="T1663" s="50" t="s">
        <v>3363</v>
      </c>
      <c r="U1663" s="21" t="s">
        <v>1560</v>
      </c>
      <c r="V1663" s="260" t="s">
        <v>1551</v>
      </c>
      <c r="W1663" s="261">
        <v>43875.485347222224</v>
      </c>
      <c r="X1663" s="38" t="s">
        <v>1555</v>
      </c>
    </row>
    <row r="1664" spans="1:24" x14ac:dyDescent="0.3">
      <c r="A1664" s="2">
        <v>125173</v>
      </c>
      <c r="B1664" s="3" t="s">
        <v>173</v>
      </c>
      <c r="C1664" s="5" t="s">
        <v>17</v>
      </c>
      <c r="D1664" s="25">
        <v>61</v>
      </c>
      <c r="E1664" s="26">
        <v>8</v>
      </c>
      <c r="F1664" s="16">
        <v>12</v>
      </c>
      <c r="G1664" s="22">
        <v>9</v>
      </c>
      <c r="H1664" s="22">
        <v>100</v>
      </c>
      <c r="I1664" s="6">
        <v>43677</v>
      </c>
      <c r="J1664" s="7">
        <v>228</v>
      </c>
      <c r="K1664" s="8">
        <v>2018</v>
      </c>
      <c r="L1664" s="6">
        <v>43787</v>
      </c>
      <c r="M1664" s="5">
        <v>60</v>
      </c>
      <c r="N1664" s="6">
        <v>43948</v>
      </c>
      <c r="O1664" s="3" t="s">
        <v>1660</v>
      </c>
      <c r="P1664" s="3" t="s">
        <v>3258</v>
      </c>
      <c r="Q1664" s="6">
        <v>43893</v>
      </c>
      <c r="R1664" s="46">
        <v>67</v>
      </c>
      <c r="S1664" s="46" t="s">
        <v>1380</v>
      </c>
      <c r="T1664" s="50" t="s">
        <v>3363</v>
      </c>
      <c r="U1664" s="21" t="s">
        <v>1560</v>
      </c>
      <c r="V1664" s="260" t="s">
        <v>1551</v>
      </c>
      <c r="W1664" s="261">
        <v>43875.344780092593</v>
      </c>
      <c r="X1664" s="38" t="s">
        <v>1555</v>
      </c>
    </row>
    <row r="1665" spans="1:24" x14ac:dyDescent="0.3">
      <c r="A1665" s="2">
        <v>135300</v>
      </c>
      <c r="B1665" s="3" t="s">
        <v>103</v>
      </c>
      <c r="C1665" s="5" t="s">
        <v>3</v>
      </c>
      <c r="D1665" s="25">
        <v>61</v>
      </c>
      <c r="E1665" s="26">
        <v>8</v>
      </c>
      <c r="F1665" s="16">
        <v>12</v>
      </c>
      <c r="G1665" s="22">
        <v>5</v>
      </c>
      <c r="H1665" s="22">
        <v>50</v>
      </c>
      <c r="I1665" s="6">
        <v>43677</v>
      </c>
      <c r="J1665" s="7">
        <v>228</v>
      </c>
      <c r="K1665" s="8">
        <v>2018</v>
      </c>
      <c r="L1665" s="6">
        <v>43787</v>
      </c>
      <c r="M1665" s="5">
        <v>110</v>
      </c>
      <c r="N1665" s="6">
        <v>43948</v>
      </c>
      <c r="O1665" s="3" t="s">
        <v>1660</v>
      </c>
      <c r="P1665" s="3" t="s">
        <v>3258</v>
      </c>
      <c r="Q1665" s="6">
        <v>43893</v>
      </c>
      <c r="R1665" s="46">
        <v>77</v>
      </c>
      <c r="S1665" s="46" t="s">
        <v>1380</v>
      </c>
      <c r="T1665" s="50" t="s">
        <v>3363</v>
      </c>
      <c r="U1665" s="21" t="s">
        <v>1560</v>
      </c>
      <c r="V1665" s="260" t="s">
        <v>1551</v>
      </c>
      <c r="W1665" s="261">
        <v>43875.344780092593</v>
      </c>
      <c r="X1665" s="38" t="s">
        <v>1555</v>
      </c>
    </row>
    <row r="1666" spans="1:24" x14ac:dyDescent="0.3">
      <c r="A1666" s="2">
        <v>135301</v>
      </c>
      <c r="B1666" s="3" t="s">
        <v>101</v>
      </c>
      <c r="C1666" s="5" t="s">
        <v>3</v>
      </c>
      <c r="D1666" s="25">
        <v>61</v>
      </c>
      <c r="E1666" s="26">
        <v>8</v>
      </c>
      <c r="F1666" s="16">
        <v>12</v>
      </c>
      <c r="G1666" s="22">
        <v>34</v>
      </c>
      <c r="H1666" s="22">
        <v>400</v>
      </c>
      <c r="I1666" s="6">
        <v>43677</v>
      </c>
      <c r="J1666" s="7">
        <v>228</v>
      </c>
      <c r="K1666" s="8">
        <v>2018</v>
      </c>
      <c r="L1666" s="6">
        <v>43787</v>
      </c>
      <c r="M1666" s="5">
        <v>0</v>
      </c>
      <c r="N1666" s="6">
        <v>43948</v>
      </c>
      <c r="O1666" s="3" t="s">
        <v>1660</v>
      </c>
      <c r="P1666" s="3" t="s">
        <v>3258</v>
      </c>
      <c r="Q1666" s="6">
        <v>43893</v>
      </c>
      <c r="R1666" s="46">
        <v>78</v>
      </c>
      <c r="S1666" s="46" t="s">
        <v>1380</v>
      </c>
      <c r="T1666" s="50" t="s">
        <v>3363</v>
      </c>
      <c r="U1666" s="21" t="s">
        <v>1560</v>
      </c>
      <c r="V1666" s="260" t="s">
        <v>1551</v>
      </c>
      <c r="W1666" s="261">
        <v>43875.344780092593</v>
      </c>
      <c r="X1666" s="38" t="s">
        <v>1555</v>
      </c>
    </row>
    <row r="1667" spans="1:24" x14ac:dyDescent="0.3">
      <c r="A1667" s="2">
        <v>135302</v>
      </c>
      <c r="B1667" s="3" t="s">
        <v>106</v>
      </c>
      <c r="C1667" s="5" t="s">
        <v>3</v>
      </c>
      <c r="D1667" s="25">
        <v>61</v>
      </c>
      <c r="E1667" s="26">
        <v>8</v>
      </c>
      <c r="F1667" s="16">
        <v>12</v>
      </c>
      <c r="G1667" s="22">
        <v>9</v>
      </c>
      <c r="H1667" s="22">
        <v>100</v>
      </c>
      <c r="I1667" s="6">
        <v>43677</v>
      </c>
      <c r="J1667" s="7">
        <v>228</v>
      </c>
      <c r="K1667" s="8">
        <v>2018</v>
      </c>
      <c r="L1667" s="6">
        <v>43787</v>
      </c>
      <c r="M1667" s="5">
        <v>0</v>
      </c>
      <c r="N1667" s="6">
        <v>43948</v>
      </c>
      <c r="O1667" s="3" t="s">
        <v>1660</v>
      </c>
      <c r="P1667" s="3" t="s">
        <v>3258</v>
      </c>
      <c r="Q1667" s="6">
        <v>43893</v>
      </c>
      <c r="R1667" s="46">
        <v>79</v>
      </c>
      <c r="S1667" s="46" t="s">
        <v>1380</v>
      </c>
      <c r="T1667" s="50" t="s">
        <v>3363</v>
      </c>
      <c r="U1667" s="21" t="s">
        <v>1560</v>
      </c>
      <c r="V1667" s="260" t="s">
        <v>1551</v>
      </c>
      <c r="W1667" s="261">
        <v>43875.344780092593</v>
      </c>
      <c r="X1667" s="38" t="s">
        <v>1555</v>
      </c>
    </row>
    <row r="1668" spans="1:24" x14ac:dyDescent="0.3">
      <c r="A1668" s="2">
        <v>81455</v>
      </c>
      <c r="B1668" s="3" t="s">
        <v>1485</v>
      </c>
      <c r="C1668" s="5" t="s">
        <v>3</v>
      </c>
      <c r="D1668" s="25">
        <v>83</v>
      </c>
      <c r="E1668" s="26">
        <v>4</v>
      </c>
      <c r="F1668" s="16">
        <v>12</v>
      </c>
      <c r="G1668" s="22">
        <v>67</v>
      </c>
      <c r="H1668" s="22">
        <v>800</v>
      </c>
      <c r="I1668" s="6">
        <v>43762</v>
      </c>
      <c r="J1668" s="7">
        <v>16</v>
      </c>
      <c r="K1668" s="8">
        <v>2019</v>
      </c>
      <c r="L1668" s="6">
        <v>43859</v>
      </c>
      <c r="M1668" s="5">
        <v>-306</v>
      </c>
      <c r="N1668" s="6">
        <v>43948</v>
      </c>
      <c r="O1668" s="3" t="s">
        <v>1373</v>
      </c>
      <c r="P1668" s="3" t="s">
        <v>3332</v>
      </c>
      <c r="Q1668" s="6">
        <v>43866</v>
      </c>
      <c r="R1668" s="46">
        <v>15</v>
      </c>
      <c r="S1668" s="46" t="s">
        <v>1380</v>
      </c>
      <c r="T1668" s="50" t="s">
        <v>3331</v>
      </c>
      <c r="U1668" s="21" t="s">
        <v>1560</v>
      </c>
      <c r="V1668" s="260" t="s">
        <v>1551</v>
      </c>
      <c r="W1668" s="261">
        <v>43865.569189814814</v>
      </c>
      <c r="X1668" s="38" t="s">
        <v>1555</v>
      </c>
    </row>
    <row r="1669" spans="1:24" x14ac:dyDescent="0.3">
      <c r="A1669" s="2">
        <v>81455</v>
      </c>
      <c r="B1669" s="3" t="s">
        <v>1485</v>
      </c>
      <c r="C1669" s="5" t="s">
        <v>3</v>
      </c>
      <c r="D1669" s="25">
        <v>83</v>
      </c>
      <c r="E1669" s="26">
        <v>4</v>
      </c>
      <c r="F1669" s="16">
        <v>12</v>
      </c>
      <c r="G1669" s="22">
        <v>67</v>
      </c>
      <c r="H1669" s="22">
        <v>800</v>
      </c>
      <c r="I1669" s="6">
        <v>43762</v>
      </c>
      <c r="J1669" s="7">
        <v>16</v>
      </c>
      <c r="K1669" s="8">
        <v>2019</v>
      </c>
      <c r="L1669" s="6">
        <v>43859</v>
      </c>
      <c r="M1669" s="5">
        <v>-306</v>
      </c>
      <c r="N1669" s="6">
        <v>43948</v>
      </c>
      <c r="O1669" s="3" t="s">
        <v>1373</v>
      </c>
      <c r="P1669" s="3" t="s">
        <v>3332</v>
      </c>
      <c r="Q1669" s="6">
        <v>43935</v>
      </c>
      <c r="R1669" s="46">
        <v>15</v>
      </c>
      <c r="S1669" s="46" t="s">
        <v>1380</v>
      </c>
      <c r="T1669" s="50" t="s">
        <v>3531</v>
      </c>
      <c r="U1669" s="21" t="s">
        <v>1560</v>
      </c>
      <c r="V1669" s="260" t="s">
        <v>1551</v>
      </c>
      <c r="W1669" s="261">
        <v>43948.414953703701</v>
      </c>
      <c r="X1669" s="38" t="s">
        <v>1555</v>
      </c>
    </row>
    <row r="1670" spans="1:24" x14ac:dyDescent="0.3">
      <c r="A1670" s="2">
        <v>12853</v>
      </c>
      <c r="B1670" s="3" t="s">
        <v>1480</v>
      </c>
      <c r="C1670" s="5" t="s">
        <v>3</v>
      </c>
      <c r="D1670" s="25">
        <v>76</v>
      </c>
      <c r="E1670" s="26">
        <v>11</v>
      </c>
      <c r="F1670" s="16">
        <v>12</v>
      </c>
      <c r="G1670" s="22">
        <v>42</v>
      </c>
      <c r="H1670" s="22">
        <v>500</v>
      </c>
      <c r="I1670" s="6">
        <v>43762</v>
      </c>
      <c r="J1670" s="7">
        <v>16</v>
      </c>
      <c r="K1670" s="8">
        <v>2019</v>
      </c>
      <c r="L1670" s="6">
        <v>43859</v>
      </c>
      <c r="M1670" s="5">
        <v>-50</v>
      </c>
      <c r="N1670" s="6">
        <v>43948</v>
      </c>
      <c r="O1670" s="3" t="s">
        <v>1373</v>
      </c>
      <c r="P1670" s="3" t="s">
        <v>3332</v>
      </c>
      <c r="Q1670" s="6">
        <v>43935</v>
      </c>
      <c r="R1670" s="46">
        <v>1</v>
      </c>
      <c r="S1670" s="46" t="s">
        <v>1380</v>
      </c>
      <c r="T1670" s="50" t="s">
        <v>3531</v>
      </c>
      <c r="U1670" s="21" t="s">
        <v>1560</v>
      </c>
      <c r="V1670" s="260" t="s">
        <v>1551</v>
      </c>
      <c r="W1670" s="261">
        <v>43948.414953703701</v>
      </c>
      <c r="X1670" s="38" t="s">
        <v>1555</v>
      </c>
    </row>
    <row r="1671" spans="1:24" x14ac:dyDescent="0.3">
      <c r="A1671" s="2">
        <v>12856</v>
      </c>
      <c r="B1671" s="3" t="s">
        <v>1554</v>
      </c>
      <c r="C1671" s="5" t="s">
        <v>3</v>
      </c>
      <c r="D1671" s="25">
        <v>76</v>
      </c>
      <c r="E1671" s="26">
        <v>11</v>
      </c>
      <c r="F1671" s="16">
        <v>12</v>
      </c>
      <c r="G1671" s="22">
        <v>375</v>
      </c>
      <c r="H1671" s="22">
        <v>4500</v>
      </c>
      <c r="I1671" s="6">
        <v>43762</v>
      </c>
      <c r="J1671" s="7">
        <v>16</v>
      </c>
      <c r="K1671" s="8">
        <v>2019</v>
      </c>
      <c r="L1671" s="6">
        <v>43859</v>
      </c>
      <c r="M1671" s="5">
        <v>1000</v>
      </c>
      <c r="N1671" s="6">
        <v>43948</v>
      </c>
      <c r="O1671" s="3" t="s">
        <v>1373</v>
      </c>
      <c r="P1671" s="3" t="s">
        <v>3332</v>
      </c>
      <c r="Q1671" s="6">
        <v>43935</v>
      </c>
      <c r="R1671" s="46">
        <v>3</v>
      </c>
      <c r="S1671" s="46" t="s">
        <v>1380</v>
      </c>
      <c r="T1671" s="50" t="s">
        <v>3531</v>
      </c>
      <c r="U1671" s="21" t="s">
        <v>1560</v>
      </c>
      <c r="V1671" s="260" t="s">
        <v>1551</v>
      </c>
      <c r="W1671" s="261">
        <v>43948.414953703701</v>
      </c>
      <c r="X1671" s="38" t="s">
        <v>1555</v>
      </c>
    </row>
    <row r="1672" spans="1:24" x14ac:dyDescent="0.3">
      <c r="A1672" s="2">
        <v>13186</v>
      </c>
      <c r="B1672" s="3" t="s">
        <v>1470</v>
      </c>
      <c r="C1672" s="5" t="s">
        <v>14</v>
      </c>
      <c r="D1672" s="25">
        <v>74</v>
      </c>
      <c r="E1672" s="26">
        <v>4</v>
      </c>
      <c r="F1672" s="16">
        <v>12</v>
      </c>
      <c r="G1672" s="22">
        <v>17</v>
      </c>
      <c r="H1672" s="22">
        <v>200</v>
      </c>
      <c r="I1672" s="6">
        <v>43762</v>
      </c>
      <c r="J1672" s="7">
        <v>16</v>
      </c>
      <c r="K1672" s="8">
        <v>2019</v>
      </c>
      <c r="L1672" s="6">
        <v>43859</v>
      </c>
      <c r="M1672" s="5">
        <v>0</v>
      </c>
      <c r="N1672" s="6">
        <v>43948</v>
      </c>
      <c r="O1672" s="3" t="s">
        <v>1373</v>
      </c>
      <c r="P1672" s="3" t="s">
        <v>3332</v>
      </c>
      <c r="Q1672" s="6">
        <v>43935</v>
      </c>
      <c r="R1672" s="46">
        <v>5</v>
      </c>
      <c r="S1672" s="46" t="s">
        <v>1380</v>
      </c>
      <c r="T1672" s="50" t="s">
        <v>3531</v>
      </c>
      <c r="U1672" s="21" t="s">
        <v>1560</v>
      </c>
      <c r="V1672" s="260" t="s">
        <v>1551</v>
      </c>
      <c r="W1672" s="261">
        <v>43948.414953703701</v>
      </c>
      <c r="X1672" s="38" t="s">
        <v>1555</v>
      </c>
    </row>
    <row r="1673" spans="1:24" x14ac:dyDescent="0.3">
      <c r="A1673" s="2">
        <v>17562</v>
      </c>
      <c r="B1673" s="3" t="s">
        <v>1445</v>
      </c>
      <c r="C1673" s="5" t="s">
        <v>3</v>
      </c>
      <c r="D1673" s="25">
        <v>83</v>
      </c>
      <c r="E1673" s="26">
        <v>8</v>
      </c>
      <c r="F1673" s="16">
        <v>12</v>
      </c>
      <c r="G1673" s="22">
        <v>17</v>
      </c>
      <c r="H1673" s="22">
        <v>200</v>
      </c>
      <c r="I1673" s="6">
        <v>43762</v>
      </c>
      <c r="J1673" s="7">
        <v>16</v>
      </c>
      <c r="K1673" s="8">
        <v>2019</v>
      </c>
      <c r="L1673" s="6">
        <v>43859</v>
      </c>
      <c r="M1673" s="5">
        <v>0</v>
      </c>
      <c r="N1673" s="6">
        <v>43948</v>
      </c>
      <c r="O1673" s="3" t="s">
        <v>1373</v>
      </c>
      <c r="P1673" s="3" t="s">
        <v>3332</v>
      </c>
      <c r="Q1673" s="6">
        <v>43935</v>
      </c>
      <c r="R1673" s="46">
        <v>9</v>
      </c>
      <c r="S1673" s="46" t="s">
        <v>1380</v>
      </c>
      <c r="T1673" s="50" t="s">
        <v>3531</v>
      </c>
      <c r="U1673" s="21" t="s">
        <v>1560</v>
      </c>
      <c r="V1673" s="260" t="s">
        <v>1551</v>
      </c>
      <c r="W1673" s="261">
        <v>43948.414953703701</v>
      </c>
      <c r="X1673" s="38" t="s">
        <v>1555</v>
      </c>
    </row>
    <row r="1674" spans="1:24" x14ac:dyDescent="0.3">
      <c r="A1674" s="2">
        <v>11448</v>
      </c>
      <c r="B1674" s="3" t="s">
        <v>794</v>
      </c>
      <c r="C1674" s="5" t="s">
        <v>14</v>
      </c>
      <c r="D1674" s="25">
        <v>45</v>
      </c>
      <c r="E1674" s="26">
        <v>9</v>
      </c>
      <c r="F1674" s="16">
        <v>12</v>
      </c>
      <c r="G1674" s="22">
        <v>125</v>
      </c>
      <c r="H1674" s="22">
        <v>1500</v>
      </c>
      <c r="I1674" s="6">
        <v>43818</v>
      </c>
      <c r="J1674" s="7">
        <v>93</v>
      </c>
      <c r="K1674" s="8">
        <v>2019</v>
      </c>
      <c r="L1674" s="6">
        <v>43922</v>
      </c>
      <c r="M1674" s="5">
        <v>1700</v>
      </c>
      <c r="N1674" s="6">
        <v>43948</v>
      </c>
      <c r="O1674" s="3" t="s">
        <v>1546</v>
      </c>
      <c r="P1674" s="3" t="s">
        <v>3475</v>
      </c>
      <c r="Q1674" s="6">
        <v>43906</v>
      </c>
      <c r="R1674" s="46"/>
      <c r="S1674" s="46" t="s">
        <v>1380</v>
      </c>
      <c r="T1674" s="50" t="s">
        <v>3476</v>
      </c>
      <c r="U1674" s="21" t="s">
        <v>1560</v>
      </c>
      <c r="V1674" s="260" t="s">
        <v>2063</v>
      </c>
      <c r="W1674" s="261">
        <v>43929.631331018521</v>
      </c>
      <c r="X1674" s="38" t="s">
        <v>1555</v>
      </c>
    </row>
    <row r="1675" spans="1:24" x14ac:dyDescent="0.3">
      <c r="A1675" s="2">
        <v>11448</v>
      </c>
      <c r="B1675" s="3" t="s">
        <v>794</v>
      </c>
      <c r="C1675" s="5" t="s">
        <v>14</v>
      </c>
      <c r="D1675" s="25">
        <v>45</v>
      </c>
      <c r="E1675" s="26">
        <v>9</v>
      </c>
      <c r="F1675" s="16">
        <v>12</v>
      </c>
      <c r="G1675" s="22">
        <v>125</v>
      </c>
      <c r="H1675" s="22">
        <v>1500</v>
      </c>
      <c r="I1675" s="6">
        <v>43818</v>
      </c>
      <c r="J1675" s="7">
        <v>93</v>
      </c>
      <c r="K1675" s="8">
        <v>2019</v>
      </c>
      <c r="L1675" s="6">
        <v>43922</v>
      </c>
      <c r="M1675" s="5">
        <v>1700</v>
      </c>
      <c r="N1675" s="6">
        <v>43948</v>
      </c>
      <c r="O1675" s="3" t="s">
        <v>1546</v>
      </c>
      <c r="P1675" s="3" t="s">
        <v>3475</v>
      </c>
      <c r="Q1675" s="6">
        <v>43938</v>
      </c>
      <c r="R1675" s="46"/>
      <c r="S1675" s="46" t="s">
        <v>1380</v>
      </c>
      <c r="T1675" s="50" t="s">
        <v>1897</v>
      </c>
      <c r="U1675" s="21" t="s">
        <v>1560</v>
      </c>
      <c r="V1675" s="260" t="s">
        <v>2063</v>
      </c>
      <c r="W1675" s="261">
        <v>43929.631331018521</v>
      </c>
      <c r="X1675" s="38" t="s">
        <v>1555</v>
      </c>
    </row>
    <row r="1676" spans="1:24" x14ac:dyDescent="0.3">
      <c r="A1676" s="2">
        <v>11448</v>
      </c>
      <c r="B1676" s="3" t="s">
        <v>794</v>
      </c>
      <c r="C1676" s="5" t="s">
        <v>14</v>
      </c>
      <c r="D1676" s="25">
        <v>45</v>
      </c>
      <c r="E1676" s="26">
        <v>9</v>
      </c>
      <c r="F1676" s="16">
        <v>12</v>
      </c>
      <c r="G1676" s="22">
        <v>125</v>
      </c>
      <c r="H1676" s="22">
        <v>1500</v>
      </c>
      <c r="I1676" s="6">
        <v>43818</v>
      </c>
      <c r="J1676" s="7">
        <v>99</v>
      </c>
      <c r="K1676" s="8">
        <v>2020</v>
      </c>
      <c r="L1676" s="6">
        <v>44309</v>
      </c>
      <c r="M1676" s="5">
        <v>1500</v>
      </c>
      <c r="N1676" s="6">
        <v>43948</v>
      </c>
      <c r="O1676" s="3" t="s">
        <v>1546</v>
      </c>
      <c r="P1676" s="3" t="s">
        <v>3475</v>
      </c>
      <c r="Q1676" s="6">
        <v>43938</v>
      </c>
      <c r="R1676" s="46"/>
      <c r="S1676" s="46" t="s">
        <v>1380</v>
      </c>
      <c r="T1676" s="50" t="s">
        <v>1897</v>
      </c>
      <c r="U1676" s="21" t="s">
        <v>1560</v>
      </c>
      <c r="V1676" s="260" t="s">
        <v>1551</v>
      </c>
      <c r="W1676" s="261">
        <v>43948.422824074078</v>
      </c>
      <c r="X1676" s="38" t="s">
        <v>1555</v>
      </c>
    </row>
    <row r="1677" spans="1:24" x14ac:dyDescent="0.3">
      <c r="A1677" s="2">
        <v>13655</v>
      </c>
      <c r="B1677" s="3" t="s">
        <v>1113</v>
      </c>
      <c r="C1677" s="5" t="s">
        <v>17</v>
      </c>
      <c r="D1677" s="25">
        <v>45</v>
      </c>
      <c r="E1677" s="26">
        <v>11</v>
      </c>
      <c r="F1677" s="16">
        <v>12</v>
      </c>
      <c r="G1677" s="22">
        <v>1167</v>
      </c>
      <c r="H1677" s="22">
        <v>14000</v>
      </c>
      <c r="I1677" s="6">
        <v>43818</v>
      </c>
      <c r="J1677" s="7">
        <v>93</v>
      </c>
      <c r="K1677" s="8">
        <v>2019</v>
      </c>
      <c r="L1677" s="6">
        <v>43922</v>
      </c>
      <c r="M1677" s="5">
        <v>10000</v>
      </c>
      <c r="N1677" s="6">
        <v>43948</v>
      </c>
      <c r="O1677" s="3" t="s">
        <v>1546</v>
      </c>
      <c r="P1677" s="3" t="s">
        <v>3475</v>
      </c>
      <c r="Q1677" s="6">
        <v>43938</v>
      </c>
      <c r="R1677" s="46"/>
      <c r="S1677" s="46" t="s">
        <v>1380</v>
      </c>
      <c r="T1677" s="50" t="s">
        <v>1897</v>
      </c>
      <c r="U1677" s="21" t="s">
        <v>1560</v>
      </c>
      <c r="V1677" s="260" t="s">
        <v>2063</v>
      </c>
      <c r="W1677" s="261">
        <v>43929.631331018521</v>
      </c>
      <c r="X1677" s="38" t="s">
        <v>1555</v>
      </c>
    </row>
    <row r="1678" spans="1:24" x14ac:dyDescent="0.3">
      <c r="A1678" s="2">
        <v>17132</v>
      </c>
      <c r="B1678" s="3" t="s">
        <v>132</v>
      </c>
      <c r="C1678" s="5" t="s">
        <v>5</v>
      </c>
      <c r="D1678" s="25">
        <v>45</v>
      </c>
      <c r="E1678" s="26">
        <v>12</v>
      </c>
      <c r="F1678" s="16">
        <v>12</v>
      </c>
      <c r="G1678" s="22">
        <v>84</v>
      </c>
      <c r="H1678" s="22">
        <v>1000</v>
      </c>
      <c r="I1678" s="6">
        <v>43818</v>
      </c>
      <c r="J1678" s="7">
        <v>93</v>
      </c>
      <c r="K1678" s="8">
        <v>2019</v>
      </c>
      <c r="L1678" s="6">
        <v>43922</v>
      </c>
      <c r="M1678" s="5">
        <v>1800</v>
      </c>
      <c r="N1678" s="6">
        <v>43948</v>
      </c>
      <c r="O1678" s="3" t="s">
        <v>1546</v>
      </c>
      <c r="P1678" s="3" t="s">
        <v>3475</v>
      </c>
      <c r="Q1678" s="6">
        <v>43938</v>
      </c>
      <c r="R1678" s="46"/>
      <c r="S1678" s="46" t="s">
        <v>1380</v>
      </c>
      <c r="T1678" s="50" t="s">
        <v>1897</v>
      </c>
      <c r="U1678" s="21" t="s">
        <v>1560</v>
      </c>
      <c r="V1678" s="260" t="s">
        <v>2063</v>
      </c>
      <c r="W1678" s="261">
        <v>43929.631331018521</v>
      </c>
      <c r="X1678" s="38" t="s">
        <v>1555</v>
      </c>
    </row>
    <row r="1679" spans="1:24" x14ac:dyDescent="0.3">
      <c r="A1679" s="2">
        <v>17454</v>
      </c>
      <c r="B1679" s="3" t="s">
        <v>1288</v>
      </c>
      <c r="C1679" s="5" t="s">
        <v>86</v>
      </c>
      <c r="D1679" s="25">
        <v>57</v>
      </c>
      <c r="E1679" s="26">
        <v>2</v>
      </c>
      <c r="F1679" s="16">
        <v>12</v>
      </c>
      <c r="G1679" s="22">
        <v>1000</v>
      </c>
      <c r="H1679" s="22">
        <v>12000</v>
      </c>
      <c r="I1679" s="6">
        <v>43818</v>
      </c>
      <c r="J1679" s="7">
        <v>93</v>
      </c>
      <c r="K1679" s="8">
        <v>2019</v>
      </c>
      <c r="L1679" s="6">
        <v>43922</v>
      </c>
      <c r="M1679" s="5">
        <v>5000</v>
      </c>
      <c r="N1679" s="6">
        <v>43948</v>
      </c>
      <c r="O1679" s="3" t="s">
        <v>1546</v>
      </c>
      <c r="P1679" s="3" t="s">
        <v>3475</v>
      </c>
      <c r="Q1679" s="6">
        <v>43938</v>
      </c>
      <c r="R1679" s="46"/>
      <c r="S1679" s="46" t="s">
        <v>1380</v>
      </c>
      <c r="T1679" s="50" t="s">
        <v>1897</v>
      </c>
      <c r="U1679" s="21" t="s">
        <v>1560</v>
      </c>
      <c r="V1679" s="260" t="s">
        <v>2063</v>
      </c>
      <c r="W1679" s="261">
        <v>43929.631331018521</v>
      </c>
      <c r="X1679" s="38" t="s">
        <v>1555</v>
      </c>
    </row>
    <row r="1680" spans="1:24" x14ac:dyDescent="0.3">
      <c r="A1680" s="2">
        <v>23846</v>
      </c>
      <c r="B1680" s="3" t="s">
        <v>1117</v>
      </c>
      <c r="C1680" s="5" t="s">
        <v>86</v>
      </c>
      <c r="D1680" s="25">
        <v>57</v>
      </c>
      <c r="E1680" s="26">
        <v>16</v>
      </c>
      <c r="F1680" s="16">
        <v>12</v>
      </c>
      <c r="G1680" s="22">
        <v>2084</v>
      </c>
      <c r="H1680" s="22">
        <v>25000</v>
      </c>
      <c r="I1680" s="6">
        <v>43818</v>
      </c>
      <c r="J1680" s="7">
        <v>93</v>
      </c>
      <c r="K1680" s="8">
        <v>2019</v>
      </c>
      <c r="L1680" s="6">
        <v>43922</v>
      </c>
      <c r="M1680" s="5">
        <v>9000</v>
      </c>
      <c r="N1680" s="6">
        <v>43948</v>
      </c>
      <c r="O1680" s="3" t="s">
        <v>1546</v>
      </c>
      <c r="P1680" s="3" t="s">
        <v>3475</v>
      </c>
      <c r="Q1680" s="6">
        <v>43938</v>
      </c>
      <c r="R1680" s="46"/>
      <c r="S1680" s="46" t="s">
        <v>1380</v>
      </c>
      <c r="T1680" s="50" t="s">
        <v>1897</v>
      </c>
      <c r="U1680" s="21" t="s">
        <v>1560</v>
      </c>
      <c r="V1680" s="260" t="s">
        <v>2063</v>
      </c>
      <c r="W1680" s="261">
        <v>43929.631331018521</v>
      </c>
      <c r="X1680" s="38" t="s">
        <v>1555</v>
      </c>
    </row>
    <row r="1681" spans="1:24" x14ac:dyDescent="0.3">
      <c r="A1681" s="2">
        <v>23862</v>
      </c>
      <c r="B1681" s="3" t="s">
        <v>1118</v>
      </c>
      <c r="C1681" s="5" t="s">
        <v>86</v>
      </c>
      <c r="D1681" s="25">
        <v>57</v>
      </c>
      <c r="E1681" s="26">
        <v>16</v>
      </c>
      <c r="F1681" s="16">
        <v>12</v>
      </c>
      <c r="G1681" s="22">
        <v>2084</v>
      </c>
      <c r="H1681" s="22">
        <v>25000</v>
      </c>
      <c r="I1681" s="6">
        <v>43818</v>
      </c>
      <c r="J1681" s="7">
        <v>93</v>
      </c>
      <c r="K1681" s="8">
        <v>2019</v>
      </c>
      <c r="L1681" s="6">
        <v>43922</v>
      </c>
      <c r="M1681" s="5">
        <v>13300</v>
      </c>
      <c r="N1681" s="6">
        <v>43948</v>
      </c>
      <c r="O1681" s="3" t="s">
        <v>1546</v>
      </c>
      <c r="P1681" s="3" t="s">
        <v>3475</v>
      </c>
      <c r="Q1681" s="6">
        <v>43938</v>
      </c>
      <c r="R1681" s="46"/>
      <c r="S1681" s="46" t="s">
        <v>1380</v>
      </c>
      <c r="T1681" s="50" t="s">
        <v>1897</v>
      </c>
      <c r="U1681" s="21" t="s">
        <v>1560</v>
      </c>
      <c r="V1681" s="260" t="s">
        <v>2063</v>
      </c>
      <c r="W1681" s="261">
        <v>43929.631331018521</v>
      </c>
      <c r="X1681" s="38" t="s">
        <v>1555</v>
      </c>
    </row>
    <row r="1682" spans="1:24" x14ac:dyDescent="0.3">
      <c r="A1682" s="2">
        <v>23875</v>
      </c>
      <c r="B1682" s="3" t="s">
        <v>1119</v>
      </c>
      <c r="C1682" s="5" t="s">
        <v>86</v>
      </c>
      <c r="D1682" s="25">
        <v>57</v>
      </c>
      <c r="E1682" s="26">
        <v>16</v>
      </c>
      <c r="F1682" s="16">
        <v>12</v>
      </c>
      <c r="G1682" s="22">
        <v>2084</v>
      </c>
      <c r="H1682" s="22">
        <v>25000</v>
      </c>
      <c r="I1682" s="6">
        <v>43818</v>
      </c>
      <c r="J1682" s="7">
        <v>93</v>
      </c>
      <c r="K1682" s="8">
        <v>2019</v>
      </c>
      <c r="L1682" s="6">
        <v>43922</v>
      </c>
      <c r="M1682" s="5">
        <v>13500</v>
      </c>
      <c r="N1682" s="6">
        <v>43948</v>
      </c>
      <c r="O1682" s="3" t="s">
        <v>1546</v>
      </c>
      <c r="P1682" s="3" t="s">
        <v>3475</v>
      </c>
      <c r="Q1682" s="6">
        <v>43938</v>
      </c>
      <c r="R1682" s="46"/>
      <c r="S1682" s="46" t="s">
        <v>1380</v>
      </c>
      <c r="T1682" s="50" t="s">
        <v>1897</v>
      </c>
      <c r="U1682" s="21" t="s">
        <v>1560</v>
      </c>
      <c r="V1682" s="260" t="s">
        <v>2063</v>
      </c>
      <c r="W1682" s="261">
        <v>43929.631331018521</v>
      </c>
      <c r="X1682" s="38" t="s">
        <v>1555</v>
      </c>
    </row>
    <row r="1683" spans="1:24" x14ac:dyDescent="0.3">
      <c r="A1683" s="2">
        <v>30165</v>
      </c>
      <c r="B1683" s="3" t="s">
        <v>1136</v>
      </c>
      <c r="C1683" s="5" t="s">
        <v>86</v>
      </c>
      <c r="D1683" s="25">
        <v>57</v>
      </c>
      <c r="E1683" s="26">
        <v>16</v>
      </c>
      <c r="F1683" s="16">
        <v>12</v>
      </c>
      <c r="G1683" s="22">
        <v>2084</v>
      </c>
      <c r="H1683" s="22">
        <v>25000</v>
      </c>
      <c r="I1683" s="6">
        <v>43818</v>
      </c>
      <c r="J1683" s="7">
        <v>93</v>
      </c>
      <c r="K1683" s="8">
        <v>2019</v>
      </c>
      <c r="L1683" s="6">
        <v>43922</v>
      </c>
      <c r="M1683" s="5">
        <v>6000</v>
      </c>
      <c r="N1683" s="6">
        <v>43948</v>
      </c>
      <c r="O1683" s="3" t="s">
        <v>1546</v>
      </c>
      <c r="P1683" s="3" t="s">
        <v>3475</v>
      </c>
      <c r="Q1683" s="6">
        <v>43938</v>
      </c>
      <c r="R1683" s="46"/>
      <c r="S1683" s="46" t="s">
        <v>1380</v>
      </c>
      <c r="T1683" s="50" t="s">
        <v>1897</v>
      </c>
      <c r="U1683" s="21" t="s">
        <v>1560</v>
      </c>
      <c r="V1683" s="260" t="s">
        <v>2063</v>
      </c>
      <c r="W1683" s="261">
        <v>43929.631331018521</v>
      </c>
      <c r="X1683" s="38" t="s">
        <v>1555</v>
      </c>
    </row>
    <row r="1684" spans="1:24" x14ac:dyDescent="0.3">
      <c r="A1684" s="2">
        <v>32933</v>
      </c>
      <c r="B1684" s="3" t="s">
        <v>1137</v>
      </c>
      <c r="C1684" s="5" t="s">
        <v>86</v>
      </c>
      <c r="D1684" s="25">
        <v>57</v>
      </c>
      <c r="E1684" s="26">
        <v>16</v>
      </c>
      <c r="F1684" s="16">
        <v>12</v>
      </c>
      <c r="G1684" s="22">
        <v>2084</v>
      </c>
      <c r="H1684" s="22">
        <v>25000</v>
      </c>
      <c r="I1684" s="6">
        <v>43818</v>
      </c>
      <c r="J1684" s="7">
        <v>93</v>
      </c>
      <c r="K1684" s="8">
        <v>2019</v>
      </c>
      <c r="L1684" s="6">
        <v>43922</v>
      </c>
      <c r="M1684" s="5">
        <v>9000</v>
      </c>
      <c r="N1684" s="6">
        <v>43948</v>
      </c>
      <c r="O1684" s="3" t="s">
        <v>1546</v>
      </c>
      <c r="P1684" s="3" t="s">
        <v>3475</v>
      </c>
      <c r="Q1684" s="6">
        <v>43938</v>
      </c>
      <c r="R1684" s="46"/>
      <c r="S1684" s="46" t="s">
        <v>1380</v>
      </c>
      <c r="T1684" s="50" t="s">
        <v>1897</v>
      </c>
      <c r="U1684" s="21" t="s">
        <v>1560</v>
      </c>
      <c r="V1684" s="260" t="s">
        <v>2063</v>
      </c>
      <c r="W1684" s="261">
        <v>43929.631331018521</v>
      </c>
      <c r="X1684" s="38" t="s">
        <v>1555</v>
      </c>
    </row>
    <row r="1685" spans="1:24" x14ac:dyDescent="0.3">
      <c r="A1685" s="2">
        <v>51579</v>
      </c>
      <c r="B1685" s="3" t="s">
        <v>1204</v>
      </c>
      <c r="C1685" s="5" t="s">
        <v>3</v>
      </c>
      <c r="D1685" s="25">
        <v>45</v>
      </c>
      <c r="E1685" s="26">
        <v>12</v>
      </c>
      <c r="F1685" s="16">
        <v>12</v>
      </c>
      <c r="G1685" s="22">
        <v>125</v>
      </c>
      <c r="H1685" s="22">
        <v>1500</v>
      </c>
      <c r="I1685" s="6">
        <v>43818</v>
      </c>
      <c r="J1685" s="7">
        <v>93</v>
      </c>
      <c r="K1685" s="8">
        <v>2019</v>
      </c>
      <c r="L1685" s="6">
        <v>43922</v>
      </c>
      <c r="M1685" s="5">
        <v>1560</v>
      </c>
      <c r="N1685" s="6">
        <v>43948</v>
      </c>
      <c r="O1685" s="3" t="s">
        <v>1546</v>
      </c>
      <c r="P1685" s="3" t="s">
        <v>3475</v>
      </c>
      <c r="Q1685" s="6">
        <v>43938</v>
      </c>
      <c r="R1685" s="46"/>
      <c r="S1685" s="46" t="s">
        <v>1380</v>
      </c>
      <c r="T1685" s="50" t="s">
        <v>1897</v>
      </c>
      <c r="U1685" s="21" t="s">
        <v>1560</v>
      </c>
      <c r="V1685" s="260" t="s">
        <v>2063</v>
      </c>
      <c r="W1685" s="261">
        <v>43929.631331018521</v>
      </c>
      <c r="X1685" s="38" t="s">
        <v>1555</v>
      </c>
    </row>
    <row r="1686" spans="1:24" x14ac:dyDescent="0.3">
      <c r="A1686" s="2">
        <v>63385</v>
      </c>
      <c r="B1686" s="3" t="s">
        <v>1139</v>
      </c>
      <c r="C1686" s="5" t="s">
        <v>86</v>
      </c>
      <c r="D1686" s="25">
        <v>57</v>
      </c>
      <c r="E1686" s="26">
        <v>17</v>
      </c>
      <c r="F1686" s="16">
        <v>12</v>
      </c>
      <c r="G1686" s="22">
        <v>5000</v>
      </c>
      <c r="H1686" s="22">
        <v>60000</v>
      </c>
      <c r="I1686" s="6">
        <v>43818</v>
      </c>
      <c r="J1686" s="7">
        <v>93</v>
      </c>
      <c r="K1686" s="8">
        <v>2019</v>
      </c>
      <c r="L1686" s="6">
        <v>43922</v>
      </c>
      <c r="M1686" s="5">
        <v>-4000</v>
      </c>
      <c r="N1686" s="6">
        <v>43948</v>
      </c>
      <c r="O1686" s="3" t="s">
        <v>1546</v>
      </c>
      <c r="P1686" s="3" t="s">
        <v>3475</v>
      </c>
      <c r="Q1686" s="6">
        <v>43938</v>
      </c>
      <c r="R1686" s="46"/>
      <c r="S1686" s="46" t="s">
        <v>1380</v>
      </c>
      <c r="T1686" s="50" t="s">
        <v>1897</v>
      </c>
      <c r="U1686" s="21" t="s">
        <v>1560</v>
      </c>
      <c r="V1686" s="260" t="s">
        <v>2063</v>
      </c>
      <c r="W1686" s="261">
        <v>43929.631331018521</v>
      </c>
      <c r="X1686" s="38" t="s">
        <v>1555</v>
      </c>
    </row>
    <row r="1687" spans="1:24" x14ac:dyDescent="0.3">
      <c r="A1687" s="2">
        <v>63591</v>
      </c>
      <c r="B1687" s="3" t="s">
        <v>1289</v>
      </c>
      <c r="C1687" s="5" t="s">
        <v>86</v>
      </c>
      <c r="D1687" s="25">
        <v>57</v>
      </c>
      <c r="E1687" s="26">
        <v>2</v>
      </c>
      <c r="F1687" s="16">
        <v>12</v>
      </c>
      <c r="G1687" s="22">
        <v>1000</v>
      </c>
      <c r="H1687" s="22">
        <v>12000</v>
      </c>
      <c r="I1687" s="6">
        <v>43818</v>
      </c>
      <c r="J1687" s="7">
        <v>93</v>
      </c>
      <c r="K1687" s="8">
        <v>2019</v>
      </c>
      <c r="L1687" s="6">
        <v>43922</v>
      </c>
      <c r="M1687" s="5">
        <v>45000</v>
      </c>
      <c r="N1687" s="6">
        <v>43948</v>
      </c>
      <c r="O1687" s="3" t="s">
        <v>1546</v>
      </c>
      <c r="P1687" s="3" t="s">
        <v>3475</v>
      </c>
      <c r="Q1687" s="6">
        <v>43938</v>
      </c>
      <c r="R1687" s="46"/>
      <c r="S1687" s="46" t="s">
        <v>1380</v>
      </c>
      <c r="T1687" s="50" t="s">
        <v>1897</v>
      </c>
      <c r="U1687" s="21" t="s">
        <v>1560</v>
      </c>
      <c r="V1687" s="260" t="s">
        <v>2063</v>
      </c>
      <c r="W1687" s="261">
        <v>43929.631331018521</v>
      </c>
      <c r="X1687" s="38" t="s">
        <v>1555</v>
      </c>
    </row>
    <row r="1688" spans="1:24" x14ac:dyDescent="0.3">
      <c r="A1688" s="2">
        <v>70379</v>
      </c>
      <c r="B1688" s="3" t="s">
        <v>1140</v>
      </c>
      <c r="C1688" s="5" t="s">
        <v>182</v>
      </c>
      <c r="D1688" s="25">
        <v>57</v>
      </c>
      <c r="E1688" s="26">
        <v>17</v>
      </c>
      <c r="F1688" s="16">
        <v>12</v>
      </c>
      <c r="G1688" s="22">
        <v>125</v>
      </c>
      <c r="H1688" s="22">
        <v>1500</v>
      </c>
      <c r="I1688" s="6">
        <v>43818</v>
      </c>
      <c r="J1688" s="7">
        <v>93</v>
      </c>
      <c r="K1688" s="8">
        <v>2019</v>
      </c>
      <c r="L1688" s="6">
        <v>43922</v>
      </c>
      <c r="M1688" s="5">
        <v>500</v>
      </c>
      <c r="N1688" s="6">
        <v>43948</v>
      </c>
      <c r="O1688" s="3" t="s">
        <v>1546</v>
      </c>
      <c r="P1688" s="3" t="s">
        <v>3475</v>
      </c>
      <c r="Q1688" s="6">
        <v>43938</v>
      </c>
      <c r="R1688" s="46"/>
      <c r="S1688" s="46" t="s">
        <v>1380</v>
      </c>
      <c r="T1688" s="50" t="s">
        <v>1897</v>
      </c>
      <c r="U1688" s="21" t="s">
        <v>1560</v>
      </c>
      <c r="V1688" s="260" t="s">
        <v>2063</v>
      </c>
      <c r="W1688" s="261">
        <v>43929.631331018521</v>
      </c>
      <c r="X1688" s="38" t="s">
        <v>1555</v>
      </c>
    </row>
    <row r="1689" spans="1:24" x14ac:dyDescent="0.3">
      <c r="A1689" s="2">
        <v>93453</v>
      </c>
      <c r="B1689" s="3" t="s">
        <v>1148</v>
      </c>
      <c r="C1689" s="5" t="s">
        <v>86</v>
      </c>
      <c r="D1689" s="25">
        <v>57</v>
      </c>
      <c r="E1689" s="26">
        <v>2</v>
      </c>
      <c r="F1689" s="16">
        <v>12</v>
      </c>
      <c r="G1689" s="22">
        <v>1167</v>
      </c>
      <c r="H1689" s="22">
        <v>14000</v>
      </c>
      <c r="I1689" s="6">
        <v>43818</v>
      </c>
      <c r="J1689" s="7">
        <v>93</v>
      </c>
      <c r="K1689" s="8">
        <v>2019</v>
      </c>
      <c r="L1689" s="6">
        <v>43922</v>
      </c>
      <c r="M1689" s="5">
        <v>10500</v>
      </c>
      <c r="N1689" s="6">
        <v>43948</v>
      </c>
      <c r="O1689" s="3" t="s">
        <v>1546</v>
      </c>
      <c r="P1689" s="3" t="s">
        <v>3475</v>
      </c>
      <c r="Q1689" s="6">
        <v>43938</v>
      </c>
      <c r="R1689" s="46"/>
      <c r="S1689" s="46" t="s">
        <v>1380</v>
      </c>
      <c r="T1689" s="50" t="s">
        <v>1897</v>
      </c>
      <c r="U1689" s="21" t="s">
        <v>1560</v>
      </c>
      <c r="V1689" s="260" t="s">
        <v>2063</v>
      </c>
      <c r="W1689" s="261">
        <v>43929.631331018521</v>
      </c>
      <c r="X1689" s="38" t="s">
        <v>1555</v>
      </c>
    </row>
    <row r="1690" spans="1:24" x14ac:dyDescent="0.3">
      <c r="A1690" s="2">
        <v>93454</v>
      </c>
      <c r="B1690" s="3" t="s">
        <v>1149</v>
      </c>
      <c r="C1690" s="5" t="s">
        <v>86</v>
      </c>
      <c r="D1690" s="25">
        <v>57</v>
      </c>
      <c r="E1690" s="26">
        <v>2</v>
      </c>
      <c r="F1690" s="16">
        <v>12</v>
      </c>
      <c r="G1690" s="22">
        <v>1167</v>
      </c>
      <c r="H1690" s="22">
        <v>14000</v>
      </c>
      <c r="I1690" s="6">
        <v>43818</v>
      </c>
      <c r="J1690" s="7">
        <v>93</v>
      </c>
      <c r="K1690" s="8">
        <v>2019</v>
      </c>
      <c r="L1690" s="6">
        <v>43922</v>
      </c>
      <c r="M1690" s="5">
        <v>11500</v>
      </c>
      <c r="N1690" s="6">
        <v>43948</v>
      </c>
      <c r="O1690" s="3" t="s">
        <v>1546</v>
      </c>
      <c r="P1690" s="3" t="s">
        <v>3475</v>
      </c>
      <c r="Q1690" s="6">
        <v>43938</v>
      </c>
      <c r="R1690" s="46"/>
      <c r="S1690" s="46" t="s">
        <v>1380</v>
      </c>
      <c r="T1690" s="50" t="s">
        <v>1897</v>
      </c>
      <c r="U1690" s="21" t="s">
        <v>1560</v>
      </c>
      <c r="V1690" s="260" t="s">
        <v>2063</v>
      </c>
      <c r="W1690" s="261">
        <v>43929.631331018521</v>
      </c>
      <c r="X1690" s="38" t="s">
        <v>1555</v>
      </c>
    </row>
    <row r="1691" spans="1:24" x14ac:dyDescent="0.3">
      <c r="A1691" s="2">
        <v>93456</v>
      </c>
      <c r="B1691" s="3" t="s">
        <v>1150</v>
      </c>
      <c r="C1691" s="5" t="s">
        <v>86</v>
      </c>
      <c r="D1691" s="25">
        <v>57</v>
      </c>
      <c r="E1691" s="26">
        <v>2</v>
      </c>
      <c r="F1691" s="16">
        <v>12</v>
      </c>
      <c r="G1691" s="22">
        <v>1167</v>
      </c>
      <c r="H1691" s="22">
        <v>14000</v>
      </c>
      <c r="I1691" s="6">
        <v>43818</v>
      </c>
      <c r="J1691" s="7">
        <v>93</v>
      </c>
      <c r="K1691" s="8">
        <v>2019</v>
      </c>
      <c r="L1691" s="6">
        <v>43922</v>
      </c>
      <c r="M1691" s="5">
        <v>10500</v>
      </c>
      <c r="N1691" s="6">
        <v>43948</v>
      </c>
      <c r="O1691" s="3" t="s">
        <v>1546</v>
      </c>
      <c r="P1691" s="3" t="s">
        <v>3475</v>
      </c>
      <c r="Q1691" s="6">
        <v>43938</v>
      </c>
      <c r="R1691" s="46"/>
      <c r="S1691" s="46" t="s">
        <v>1380</v>
      </c>
      <c r="T1691" s="50" t="s">
        <v>1897</v>
      </c>
      <c r="U1691" s="21" t="s">
        <v>1560</v>
      </c>
      <c r="V1691" s="260" t="s">
        <v>2063</v>
      </c>
      <c r="W1691" s="261">
        <v>43929.631331018521</v>
      </c>
      <c r="X1691" s="38" t="s">
        <v>1555</v>
      </c>
    </row>
    <row r="1692" spans="1:24" x14ac:dyDescent="0.3">
      <c r="A1692" s="2">
        <v>93461</v>
      </c>
      <c r="B1692" s="3" t="s">
        <v>1151</v>
      </c>
      <c r="C1692" s="5" t="s">
        <v>86</v>
      </c>
      <c r="D1692" s="25">
        <v>57</v>
      </c>
      <c r="E1692" s="26">
        <v>2</v>
      </c>
      <c r="F1692" s="16">
        <v>12</v>
      </c>
      <c r="G1692" s="22">
        <v>1167</v>
      </c>
      <c r="H1692" s="22">
        <v>14000</v>
      </c>
      <c r="I1692" s="6">
        <v>43818</v>
      </c>
      <c r="J1692" s="7">
        <v>93</v>
      </c>
      <c r="K1692" s="8">
        <v>2019</v>
      </c>
      <c r="L1692" s="6">
        <v>43922</v>
      </c>
      <c r="M1692" s="5">
        <v>10000</v>
      </c>
      <c r="N1692" s="6">
        <v>43948</v>
      </c>
      <c r="O1692" s="3" t="s">
        <v>1546</v>
      </c>
      <c r="P1692" s="3" t="s">
        <v>3475</v>
      </c>
      <c r="Q1692" s="6">
        <v>43938</v>
      </c>
      <c r="R1692" s="46"/>
      <c r="S1692" s="46" t="s">
        <v>1380</v>
      </c>
      <c r="T1692" s="50" t="s">
        <v>1897</v>
      </c>
      <c r="U1692" s="21" t="s">
        <v>1560</v>
      </c>
      <c r="V1692" s="260" t="s">
        <v>2063</v>
      </c>
      <c r="W1692" s="261">
        <v>43929.631331018521</v>
      </c>
      <c r="X1692" s="38" t="s">
        <v>1555</v>
      </c>
    </row>
    <row r="1693" spans="1:24" x14ac:dyDescent="0.3">
      <c r="A1693" s="2">
        <v>93462</v>
      </c>
      <c r="B1693" s="3" t="s">
        <v>1152</v>
      </c>
      <c r="C1693" s="5" t="s">
        <v>86</v>
      </c>
      <c r="D1693" s="25">
        <v>57</v>
      </c>
      <c r="E1693" s="26">
        <v>2</v>
      </c>
      <c r="F1693" s="16">
        <v>12</v>
      </c>
      <c r="G1693" s="22">
        <v>1167</v>
      </c>
      <c r="H1693" s="22">
        <v>14000</v>
      </c>
      <c r="I1693" s="6">
        <v>43818</v>
      </c>
      <c r="J1693" s="7">
        <v>93</v>
      </c>
      <c r="K1693" s="8">
        <v>2019</v>
      </c>
      <c r="L1693" s="6">
        <v>43922</v>
      </c>
      <c r="M1693" s="5">
        <v>12000</v>
      </c>
      <c r="N1693" s="6">
        <v>43948</v>
      </c>
      <c r="O1693" s="3" t="s">
        <v>1546</v>
      </c>
      <c r="P1693" s="3" t="s">
        <v>3475</v>
      </c>
      <c r="Q1693" s="6">
        <v>43938</v>
      </c>
      <c r="R1693" s="46"/>
      <c r="S1693" s="46" t="s">
        <v>1380</v>
      </c>
      <c r="T1693" s="50" t="s">
        <v>1897</v>
      </c>
      <c r="U1693" s="21" t="s">
        <v>1560</v>
      </c>
      <c r="V1693" s="260" t="s">
        <v>2063</v>
      </c>
      <c r="W1693" s="261">
        <v>43929.631331018521</v>
      </c>
      <c r="X1693" s="38" t="s">
        <v>1555</v>
      </c>
    </row>
    <row r="1694" spans="1:24" x14ac:dyDescent="0.3">
      <c r="A1694" s="2">
        <v>130624</v>
      </c>
      <c r="B1694" s="3" t="s">
        <v>1230</v>
      </c>
      <c r="C1694" s="5" t="s">
        <v>5</v>
      </c>
      <c r="D1694" s="25">
        <v>57</v>
      </c>
      <c r="E1694" s="26">
        <v>17</v>
      </c>
      <c r="F1694" s="16">
        <v>12</v>
      </c>
      <c r="G1694" s="22">
        <v>2667</v>
      </c>
      <c r="H1694" s="22">
        <v>32000</v>
      </c>
      <c r="I1694" s="6">
        <v>43818</v>
      </c>
      <c r="J1694" s="7">
        <v>93</v>
      </c>
      <c r="K1694" s="8">
        <v>2019</v>
      </c>
      <c r="L1694" s="6">
        <v>43922</v>
      </c>
      <c r="M1694" s="5">
        <v>-2050</v>
      </c>
      <c r="N1694" s="6">
        <v>43948</v>
      </c>
      <c r="O1694" s="3" t="s">
        <v>1546</v>
      </c>
      <c r="P1694" s="3" t="s">
        <v>3475</v>
      </c>
      <c r="Q1694" s="6">
        <v>43938</v>
      </c>
      <c r="R1694" s="46"/>
      <c r="S1694" s="46" t="s">
        <v>1380</v>
      </c>
      <c r="T1694" s="50" t="s">
        <v>1897</v>
      </c>
      <c r="U1694" s="21" t="s">
        <v>1560</v>
      </c>
      <c r="V1694" s="260" t="s">
        <v>1551</v>
      </c>
      <c r="W1694" s="261">
        <v>43948.422824074078</v>
      </c>
      <c r="X1694" s="38" t="s">
        <v>1555</v>
      </c>
    </row>
    <row r="1695" spans="1:24" x14ac:dyDescent="0.3">
      <c r="A1695" s="2">
        <v>132303</v>
      </c>
      <c r="B1695" s="3" t="s">
        <v>1154</v>
      </c>
      <c r="C1695" s="5" t="s">
        <v>31</v>
      </c>
      <c r="D1695" s="25">
        <v>57</v>
      </c>
      <c r="E1695" s="26">
        <v>17</v>
      </c>
      <c r="F1695" s="16">
        <v>12</v>
      </c>
      <c r="G1695" s="22">
        <v>2084</v>
      </c>
      <c r="H1695" s="22">
        <v>25000</v>
      </c>
      <c r="I1695" s="6">
        <v>43818</v>
      </c>
      <c r="J1695" s="7">
        <v>93</v>
      </c>
      <c r="K1695" s="8">
        <v>2019</v>
      </c>
      <c r="L1695" s="6">
        <v>43922</v>
      </c>
      <c r="M1695" s="5">
        <v>-1500</v>
      </c>
      <c r="N1695" s="6">
        <v>43948</v>
      </c>
      <c r="O1695" s="3" t="s">
        <v>1546</v>
      </c>
      <c r="P1695" s="3" t="s">
        <v>3475</v>
      </c>
      <c r="Q1695" s="6">
        <v>43938</v>
      </c>
      <c r="R1695" s="46"/>
      <c r="S1695" s="46" t="s">
        <v>1380</v>
      </c>
      <c r="T1695" s="50" t="s">
        <v>1897</v>
      </c>
      <c r="U1695" s="21" t="s">
        <v>1560</v>
      </c>
      <c r="V1695" s="260" t="s">
        <v>1551</v>
      </c>
      <c r="W1695" s="261">
        <v>43948.422824074078</v>
      </c>
      <c r="X1695" s="38" t="s">
        <v>1555</v>
      </c>
    </row>
    <row r="1696" spans="1:24" x14ac:dyDescent="0.3">
      <c r="A1696" s="2">
        <v>133843</v>
      </c>
      <c r="B1696" s="3" t="s">
        <v>1155</v>
      </c>
      <c r="C1696" s="5" t="s">
        <v>86</v>
      </c>
      <c r="D1696" s="25">
        <v>57</v>
      </c>
      <c r="E1696" s="26">
        <v>16</v>
      </c>
      <c r="F1696" s="16">
        <v>12</v>
      </c>
      <c r="G1696" s="22">
        <v>2084</v>
      </c>
      <c r="H1696" s="22">
        <v>25000</v>
      </c>
      <c r="I1696" s="6">
        <v>43818</v>
      </c>
      <c r="J1696" s="7">
        <v>93</v>
      </c>
      <c r="K1696" s="8">
        <v>2019</v>
      </c>
      <c r="L1696" s="6">
        <v>43922</v>
      </c>
      <c r="M1696" s="5">
        <v>12000</v>
      </c>
      <c r="N1696" s="6">
        <v>43948</v>
      </c>
      <c r="O1696" s="3" t="s">
        <v>1546</v>
      </c>
      <c r="P1696" s="3" t="s">
        <v>3475</v>
      </c>
      <c r="Q1696" s="6">
        <v>43938</v>
      </c>
      <c r="R1696" s="46"/>
      <c r="S1696" s="46" t="s">
        <v>1380</v>
      </c>
      <c r="T1696" s="50" t="s">
        <v>1897</v>
      </c>
      <c r="U1696" s="21" t="s">
        <v>1560</v>
      </c>
      <c r="V1696" s="260" t="s">
        <v>2063</v>
      </c>
      <c r="W1696" s="261">
        <v>43929.631331018521</v>
      </c>
      <c r="X1696" s="38" t="s">
        <v>1555</v>
      </c>
    </row>
    <row r="1697" spans="1:24" x14ac:dyDescent="0.3">
      <c r="A1697" s="2">
        <v>133844</v>
      </c>
      <c r="B1697" s="3" t="s">
        <v>1156</v>
      </c>
      <c r="C1697" s="5" t="s">
        <v>86</v>
      </c>
      <c r="D1697" s="25">
        <v>57</v>
      </c>
      <c r="E1697" s="26">
        <v>16</v>
      </c>
      <c r="F1697" s="16">
        <v>12</v>
      </c>
      <c r="G1697" s="22">
        <v>2084</v>
      </c>
      <c r="H1697" s="22">
        <v>25000</v>
      </c>
      <c r="I1697" s="6">
        <v>43818</v>
      </c>
      <c r="J1697" s="7">
        <v>93</v>
      </c>
      <c r="K1697" s="8">
        <v>2019</v>
      </c>
      <c r="L1697" s="6">
        <v>43922</v>
      </c>
      <c r="M1697" s="5">
        <v>7000</v>
      </c>
      <c r="N1697" s="6">
        <v>43948</v>
      </c>
      <c r="O1697" s="3" t="s">
        <v>1546</v>
      </c>
      <c r="P1697" s="3" t="s">
        <v>3475</v>
      </c>
      <c r="Q1697" s="6">
        <v>43938</v>
      </c>
      <c r="R1697" s="46"/>
      <c r="S1697" s="46" t="s">
        <v>1380</v>
      </c>
      <c r="T1697" s="50" t="s">
        <v>1897</v>
      </c>
      <c r="U1697" s="21" t="s">
        <v>1560</v>
      </c>
      <c r="V1697" s="260" t="s">
        <v>2063</v>
      </c>
      <c r="W1697" s="261">
        <v>43929.631331018521</v>
      </c>
      <c r="X1697" s="38" t="s">
        <v>1555</v>
      </c>
    </row>
    <row r="1698" spans="1:24" x14ac:dyDescent="0.3">
      <c r="A1698" s="2">
        <v>133845</v>
      </c>
      <c r="B1698" s="3" t="s">
        <v>1157</v>
      </c>
      <c r="C1698" s="5" t="s">
        <v>86</v>
      </c>
      <c r="D1698" s="25">
        <v>57</v>
      </c>
      <c r="E1698" s="26">
        <v>16</v>
      </c>
      <c r="F1698" s="16">
        <v>12</v>
      </c>
      <c r="G1698" s="22">
        <v>2084</v>
      </c>
      <c r="H1698" s="22">
        <v>25000</v>
      </c>
      <c r="I1698" s="6">
        <v>43818</v>
      </c>
      <c r="J1698" s="7">
        <v>93</v>
      </c>
      <c r="K1698" s="8">
        <v>2019</v>
      </c>
      <c r="L1698" s="6">
        <v>43922</v>
      </c>
      <c r="M1698" s="5">
        <v>12000</v>
      </c>
      <c r="N1698" s="6">
        <v>43948</v>
      </c>
      <c r="O1698" s="3" t="s">
        <v>1546</v>
      </c>
      <c r="P1698" s="3" t="s">
        <v>3475</v>
      </c>
      <c r="Q1698" s="6">
        <v>43938</v>
      </c>
      <c r="R1698" s="46"/>
      <c r="S1698" s="46" t="s">
        <v>1380</v>
      </c>
      <c r="T1698" s="50" t="s">
        <v>1897</v>
      </c>
      <c r="U1698" s="21" t="s">
        <v>1560</v>
      </c>
      <c r="V1698" s="260" t="s">
        <v>2063</v>
      </c>
      <c r="W1698" s="261">
        <v>43929.631331018521</v>
      </c>
      <c r="X1698" s="38" t="s">
        <v>1555</v>
      </c>
    </row>
    <row r="1699" spans="1:24" x14ac:dyDescent="0.3">
      <c r="A1699" s="2">
        <v>133846</v>
      </c>
      <c r="B1699" s="3" t="s">
        <v>1158</v>
      </c>
      <c r="C1699" s="5" t="s">
        <v>86</v>
      </c>
      <c r="D1699" s="25">
        <v>57</v>
      </c>
      <c r="E1699" s="26">
        <v>16</v>
      </c>
      <c r="F1699" s="16">
        <v>12</v>
      </c>
      <c r="G1699" s="22">
        <v>2084</v>
      </c>
      <c r="H1699" s="22">
        <v>25000</v>
      </c>
      <c r="I1699" s="6">
        <v>43818</v>
      </c>
      <c r="J1699" s="7">
        <v>93</v>
      </c>
      <c r="K1699" s="8">
        <v>2019</v>
      </c>
      <c r="L1699" s="6">
        <v>43922</v>
      </c>
      <c r="M1699" s="5">
        <v>20000</v>
      </c>
      <c r="N1699" s="6">
        <v>43948</v>
      </c>
      <c r="O1699" s="3" t="s">
        <v>1546</v>
      </c>
      <c r="P1699" s="3" t="s">
        <v>3475</v>
      </c>
      <c r="Q1699" s="6">
        <v>43938</v>
      </c>
      <c r="R1699" s="46"/>
      <c r="S1699" s="46" t="s">
        <v>1380</v>
      </c>
      <c r="T1699" s="50" t="s">
        <v>1897</v>
      </c>
      <c r="U1699" s="21" t="s">
        <v>1560</v>
      </c>
      <c r="V1699" s="260" t="s">
        <v>2063</v>
      </c>
      <c r="W1699" s="261">
        <v>43929.631331018521</v>
      </c>
      <c r="X1699" s="38" t="s">
        <v>1555</v>
      </c>
    </row>
    <row r="1700" spans="1:24" x14ac:dyDescent="0.3">
      <c r="A1700" s="2">
        <v>133847</v>
      </c>
      <c r="B1700" s="3" t="s">
        <v>1159</v>
      </c>
      <c r="C1700" s="5" t="s">
        <v>86</v>
      </c>
      <c r="D1700" s="25">
        <v>57</v>
      </c>
      <c r="E1700" s="26">
        <v>16</v>
      </c>
      <c r="F1700" s="16">
        <v>12</v>
      </c>
      <c r="G1700" s="22">
        <v>2084</v>
      </c>
      <c r="H1700" s="22">
        <v>25000</v>
      </c>
      <c r="I1700" s="6">
        <v>43818</v>
      </c>
      <c r="J1700" s="7">
        <v>93</v>
      </c>
      <c r="K1700" s="8">
        <v>2019</v>
      </c>
      <c r="L1700" s="6">
        <v>43922</v>
      </c>
      <c r="M1700" s="5">
        <v>12000</v>
      </c>
      <c r="N1700" s="6">
        <v>43948</v>
      </c>
      <c r="O1700" s="3" t="s">
        <v>1546</v>
      </c>
      <c r="P1700" s="3" t="s">
        <v>3475</v>
      </c>
      <c r="Q1700" s="6">
        <v>43938</v>
      </c>
      <c r="R1700" s="46"/>
      <c r="S1700" s="46" t="s">
        <v>1380</v>
      </c>
      <c r="T1700" s="50" t="s">
        <v>1897</v>
      </c>
      <c r="U1700" s="21" t="s">
        <v>1560</v>
      </c>
      <c r="V1700" s="260" t="s">
        <v>2063</v>
      </c>
      <c r="W1700" s="261">
        <v>43929.631331018521</v>
      </c>
      <c r="X1700" s="38" t="s">
        <v>1555</v>
      </c>
    </row>
    <row r="1701" spans="1:24" x14ac:dyDescent="0.3">
      <c r="A1701" s="2">
        <v>133848</v>
      </c>
      <c r="B1701" s="3" t="s">
        <v>1160</v>
      </c>
      <c r="C1701" s="5" t="s">
        <v>86</v>
      </c>
      <c r="D1701" s="25">
        <v>57</v>
      </c>
      <c r="E1701" s="26">
        <v>16</v>
      </c>
      <c r="F1701" s="16">
        <v>12</v>
      </c>
      <c r="G1701" s="22">
        <v>2084</v>
      </c>
      <c r="H1701" s="22">
        <v>25000</v>
      </c>
      <c r="I1701" s="6">
        <v>43818</v>
      </c>
      <c r="J1701" s="7">
        <v>93</v>
      </c>
      <c r="K1701" s="8">
        <v>2019</v>
      </c>
      <c r="L1701" s="6">
        <v>43922</v>
      </c>
      <c r="M1701" s="5">
        <v>12000</v>
      </c>
      <c r="N1701" s="6">
        <v>43948</v>
      </c>
      <c r="O1701" s="3" t="s">
        <v>1546</v>
      </c>
      <c r="P1701" s="3" t="s">
        <v>3475</v>
      </c>
      <c r="Q1701" s="6">
        <v>43938</v>
      </c>
      <c r="R1701" s="46"/>
      <c r="S1701" s="46" t="s">
        <v>1380</v>
      </c>
      <c r="T1701" s="50" t="s">
        <v>1897</v>
      </c>
      <c r="U1701" s="21" t="s">
        <v>1560</v>
      </c>
      <c r="V1701" s="260" t="s">
        <v>2063</v>
      </c>
      <c r="W1701" s="261">
        <v>43929.631331018521</v>
      </c>
      <c r="X1701" s="38" t="s">
        <v>1555</v>
      </c>
    </row>
    <row r="1702" spans="1:24" x14ac:dyDescent="0.3">
      <c r="A1702" s="2">
        <v>133849</v>
      </c>
      <c r="B1702" s="3" t="s">
        <v>1161</v>
      </c>
      <c r="C1702" s="5" t="s">
        <v>86</v>
      </c>
      <c r="D1702" s="25">
        <v>57</v>
      </c>
      <c r="E1702" s="26">
        <v>16</v>
      </c>
      <c r="F1702" s="16">
        <v>12</v>
      </c>
      <c r="G1702" s="22">
        <v>2084</v>
      </c>
      <c r="H1702" s="22">
        <v>25000</v>
      </c>
      <c r="I1702" s="6">
        <v>43818</v>
      </c>
      <c r="J1702" s="7">
        <v>93</v>
      </c>
      <c r="K1702" s="8">
        <v>2019</v>
      </c>
      <c r="L1702" s="6">
        <v>43922</v>
      </c>
      <c r="M1702" s="5">
        <v>8000</v>
      </c>
      <c r="N1702" s="6">
        <v>43948</v>
      </c>
      <c r="O1702" s="3" t="s">
        <v>1546</v>
      </c>
      <c r="P1702" s="3" t="s">
        <v>3475</v>
      </c>
      <c r="Q1702" s="6">
        <v>43938</v>
      </c>
      <c r="R1702" s="46"/>
      <c r="S1702" s="46" t="s">
        <v>1380</v>
      </c>
      <c r="T1702" s="50" t="s">
        <v>1897</v>
      </c>
      <c r="U1702" s="21" t="s">
        <v>1560</v>
      </c>
      <c r="V1702" s="260" t="s">
        <v>2063</v>
      </c>
      <c r="W1702" s="261">
        <v>43929.631331018521</v>
      </c>
      <c r="X1702" s="38" t="s">
        <v>1555</v>
      </c>
    </row>
    <row r="1703" spans="1:24" x14ac:dyDescent="0.3">
      <c r="A1703" s="2">
        <v>133850</v>
      </c>
      <c r="B1703" s="3" t="s">
        <v>1162</v>
      </c>
      <c r="C1703" s="5" t="s">
        <v>86</v>
      </c>
      <c r="D1703" s="25">
        <v>57</v>
      </c>
      <c r="E1703" s="26">
        <v>16</v>
      </c>
      <c r="F1703" s="16">
        <v>12</v>
      </c>
      <c r="G1703" s="22">
        <v>2084</v>
      </c>
      <c r="H1703" s="22">
        <v>25000</v>
      </c>
      <c r="I1703" s="6">
        <v>43818</v>
      </c>
      <c r="J1703" s="7">
        <v>93</v>
      </c>
      <c r="K1703" s="8">
        <v>2019</v>
      </c>
      <c r="L1703" s="6">
        <v>43922</v>
      </c>
      <c r="M1703" s="5">
        <v>12000</v>
      </c>
      <c r="N1703" s="6">
        <v>43948</v>
      </c>
      <c r="O1703" s="3" t="s">
        <v>1546</v>
      </c>
      <c r="P1703" s="3" t="s">
        <v>3475</v>
      </c>
      <c r="Q1703" s="6">
        <v>43938</v>
      </c>
      <c r="R1703" s="46"/>
      <c r="S1703" s="46" t="s">
        <v>1380</v>
      </c>
      <c r="T1703" s="50" t="s">
        <v>1897</v>
      </c>
      <c r="U1703" s="21" t="s">
        <v>1560</v>
      </c>
      <c r="V1703" s="260" t="s">
        <v>2063</v>
      </c>
      <c r="W1703" s="261">
        <v>43929.631331018521</v>
      </c>
      <c r="X1703" s="38" t="s">
        <v>1555</v>
      </c>
    </row>
    <row r="1704" spans="1:24" x14ac:dyDescent="0.3">
      <c r="A1704" s="2">
        <v>12623</v>
      </c>
      <c r="B1704" s="3" t="s">
        <v>1111</v>
      </c>
      <c r="C1704" s="5" t="s">
        <v>86</v>
      </c>
      <c r="D1704" s="25">
        <v>57</v>
      </c>
      <c r="E1704" s="26">
        <v>16</v>
      </c>
      <c r="F1704" s="16">
        <v>12</v>
      </c>
      <c r="G1704" s="22">
        <v>3334</v>
      </c>
      <c r="H1704" s="22">
        <v>40000</v>
      </c>
      <c r="I1704" s="6">
        <v>43818</v>
      </c>
      <c r="J1704" s="7">
        <v>93</v>
      </c>
      <c r="K1704" s="8">
        <v>2019</v>
      </c>
      <c r="L1704" s="6">
        <v>43922</v>
      </c>
      <c r="M1704" s="5">
        <v>0</v>
      </c>
      <c r="N1704" s="6">
        <v>43949</v>
      </c>
      <c r="O1704" s="3" t="s">
        <v>1546</v>
      </c>
      <c r="P1704" s="3" t="s">
        <v>3475</v>
      </c>
      <c r="Q1704" s="6">
        <v>43938</v>
      </c>
      <c r="R1704" s="46"/>
      <c r="S1704" s="46" t="s">
        <v>1380</v>
      </c>
      <c r="T1704" s="50" t="s">
        <v>1897</v>
      </c>
      <c r="U1704" s="21" t="s">
        <v>1560</v>
      </c>
      <c r="V1704" s="260" t="s">
        <v>2063</v>
      </c>
      <c r="W1704" s="261">
        <v>43929.631331018521</v>
      </c>
      <c r="X1704" s="38" t="s">
        <v>1555</v>
      </c>
    </row>
    <row r="1705" spans="1:24" x14ac:dyDescent="0.3">
      <c r="A1705" s="2">
        <v>12635</v>
      </c>
      <c r="B1705" s="3" t="s">
        <v>1112</v>
      </c>
      <c r="C1705" s="5" t="s">
        <v>86</v>
      </c>
      <c r="D1705" s="25">
        <v>57</v>
      </c>
      <c r="E1705" s="26">
        <v>16</v>
      </c>
      <c r="F1705" s="16">
        <v>12</v>
      </c>
      <c r="G1705" s="22">
        <v>2084</v>
      </c>
      <c r="H1705" s="22">
        <v>25000</v>
      </c>
      <c r="I1705" s="6">
        <v>43818</v>
      </c>
      <c r="J1705" s="7">
        <v>93</v>
      </c>
      <c r="K1705" s="8">
        <v>2019</v>
      </c>
      <c r="L1705" s="6">
        <v>43922</v>
      </c>
      <c r="M1705" s="5">
        <v>18000</v>
      </c>
      <c r="N1705" s="6">
        <v>43949</v>
      </c>
      <c r="O1705" s="3" t="s">
        <v>1546</v>
      </c>
      <c r="P1705" s="3" t="s">
        <v>3475</v>
      </c>
      <c r="Q1705" s="6">
        <v>43938</v>
      </c>
      <c r="R1705" s="46"/>
      <c r="S1705" s="46" t="s">
        <v>1380</v>
      </c>
      <c r="T1705" s="50" t="s">
        <v>1897</v>
      </c>
      <c r="U1705" s="21" t="s">
        <v>1560</v>
      </c>
      <c r="V1705" s="260" t="s">
        <v>2063</v>
      </c>
      <c r="W1705" s="261">
        <v>43929.631331018521</v>
      </c>
      <c r="X1705" s="38" t="s">
        <v>1555</v>
      </c>
    </row>
    <row r="1706" spans="1:24" x14ac:dyDescent="0.3">
      <c r="A1706" s="2">
        <v>23687</v>
      </c>
      <c r="B1706" s="3" t="s">
        <v>1115</v>
      </c>
      <c r="C1706" s="5" t="s">
        <v>86</v>
      </c>
      <c r="D1706" s="25">
        <v>57</v>
      </c>
      <c r="E1706" s="26">
        <v>16</v>
      </c>
      <c r="F1706" s="16">
        <v>12</v>
      </c>
      <c r="G1706" s="22">
        <v>2084</v>
      </c>
      <c r="H1706" s="22">
        <v>25000</v>
      </c>
      <c r="I1706" s="6">
        <v>43818</v>
      </c>
      <c r="J1706" s="7">
        <v>93</v>
      </c>
      <c r="K1706" s="8">
        <v>2019</v>
      </c>
      <c r="L1706" s="6">
        <v>43922</v>
      </c>
      <c r="M1706" s="5">
        <v>15000</v>
      </c>
      <c r="N1706" s="6">
        <v>43949</v>
      </c>
      <c r="O1706" s="3" t="s">
        <v>1546</v>
      </c>
      <c r="P1706" s="3" t="s">
        <v>3475</v>
      </c>
      <c r="Q1706" s="6">
        <v>43938</v>
      </c>
      <c r="R1706" s="46"/>
      <c r="S1706" s="46" t="s">
        <v>1380</v>
      </c>
      <c r="T1706" s="50" t="s">
        <v>1897</v>
      </c>
      <c r="U1706" s="21" t="s">
        <v>1560</v>
      </c>
      <c r="V1706" s="260" t="s">
        <v>2063</v>
      </c>
      <c r="W1706" s="261">
        <v>43929.631331018521</v>
      </c>
      <c r="X1706" s="38" t="s">
        <v>1555</v>
      </c>
    </row>
    <row r="1707" spans="1:24" x14ac:dyDescent="0.3">
      <c r="A1707" s="2">
        <v>23692</v>
      </c>
      <c r="B1707" s="3" t="s">
        <v>1116</v>
      </c>
      <c r="C1707" s="5" t="s">
        <v>86</v>
      </c>
      <c r="D1707" s="25">
        <v>57</v>
      </c>
      <c r="E1707" s="26">
        <v>16</v>
      </c>
      <c r="F1707" s="16">
        <v>12</v>
      </c>
      <c r="G1707" s="22">
        <v>2084</v>
      </c>
      <c r="H1707" s="22">
        <v>25000</v>
      </c>
      <c r="I1707" s="6">
        <v>43818</v>
      </c>
      <c r="J1707" s="7">
        <v>93</v>
      </c>
      <c r="K1707" s="8">
        <v>2019</v>
      </c>
      <c r="L1707" s="6">
        <v>43922</v>
      </c>
      <c r="M1707" s="5">
        <v>15000</v>
      </c>
      <c r="N1707" s="6">
        <v>43949</v>
      </c>
      <c r="O1707" s="3" t="s">
        <v>1546</v>
      </c>
      <c r="P1707" s="3" t="s">
        <v>3475</v>
      </c>
      <c r="Q1707" s="6">
        <v>43938</v>
      </c>
      <c r="R1707" s="46"/>
      <c r="S1707" s="46" t="s">
        <v>1380</v>
      </c>
      <c r="T1707" s="50" t="s">
        <v>1897</v>
      </c>
      <c r="U1707" s="21" t="s">
        <v>1560</v>
      </c>
      <c r="V1707" s="260" t="s">
        <v>2063</v>
      </c>
      <c r="W1707" s="261">
        <v>43929.631331018521</v>
      </c>
      <c r="X1707" s="38" t="s">
        <v>1555</v>
      </c>
    </row>
    <row r="1708" spans="1:24" x14ac:dyDescent="0.3">
      <c r="A1708" s="2">
        <v>47447</v>
      </c>
      <c r="B1708" s="3" t="s">
        <v>1138</v>
      </c>
      <c r="C1708" s="5" t="s">
        <v>86</v>
      </c>
      <c r="D1708" s="25">
        <v>57</v>
      </c>
      <c r="E1708" s="26">
        <v>16</v>
      </c>
      <c r="F1708" s="16">
        <v>12</v>
      </c>
      <c r="G1708" s="22">
        <v>2084</v>
      </c>
      <c r="H1708" s="22">
        <v>25000</v>
      </c>
      <c r="I1708" s="6">
        <v>43818</v>
      </c>
      <c r="J1708" s="7">
        <v>93</v>
      </c>
      <c r="K1708" s="8">
        <v>2019</v>
      </c>
      <c r="L1708" s="6">
        <v>43922</v>
      </c>
      <c r="M1708" s="5">
        <v>15000</v>
      </c>
      <c r="N1708" s="6">
        <v>43949</v>
      </c>
      <c r="O1708" s="3" t="s">
        <v>1546</v>
      </c>
      <c r="P1708" s="3" t="s">
        <v>3475</v>
      </c>
      <c r="Q1708" s="6">
        <v>43938</v>
      </c>
      <c r="R1708" s="46"/>
      <c r="S1708" s="46" t="s">
        <v>1380</v>
      </c>
      <c r="T1708" s="50" t="s">
        <v>1897</v>
      </c>
      <c r="U1708" s="21" t="s">
        <v>1560</v>
      </c>
      <c r="V1708" s="260" t="s">
        <v>2063</v>
      </c>
      <c r="W1708" s="261">
        <v>43929.631331018521</v>
      </c>
      <c r="X1708" s="38" t="s">
        <v>1555</v>
      </c>
    </row>
    <row r="1709" spans="1:24" x14ac:dyDescent="0.3">
      <c r="A1709" s="2">
        <v>13064</v>
      </c>
      <c r="B1709" s="3" t="s">
        <v>1065</v>
      </c>
      <c r="C1709" s="5" t="s">
        <v>19</v>
      </c>
      <c r="D1709" s="25">
        <v>61</v>
      </c>
      <c r="E1709" s="26">
        <v>9</v>
      </c>
      <c r="F1709" s="16">
        <v>12</v>
      </c>
      <c r="G1709" s="22">
        <v>500</v>
      </c>
      <c r="H1709" s="22">
        <v>6000</v>
      </c>
      <c r="I1709" s="6">
        <v>43762</v>
      </c>
      <c r="J1709" s="7">
        <v>76</v>
      </c>
      <c r="K1709" s="8">
        <v>2019</v>
      </c>
      <c r="L1709" s="6">
        <v>43899</v>
      </c>
      <c r="M1709" s="5">
        <v>-1196</v>
      </c>
      <c r="N1709" s="6">
        <v>43949</v>
      </c>
      <c r="O1709" s="3" t="s">
        <v>1660</v>
      </c>
      <c r="P1709" s="3" t="s">
        <v>3371</v>
      </c>
      <c r="Q1709" s="6">
        <v>43875</v>
      </c>
      <c r="R1709" s="46">
        <v>11</v>
      </c>
      <c r="S1709" s="46" t="s">
        <v>1380</v>
      </c>
      <c r="T1709" s="50" t="s">
        <v>1887</v>
      </c>
      <c r="U1709" s="21" t="s">
        <v>1560</v>
      </c>
      <c r="V1709" s="260" t="s">
        <v>1551</v>
      </c>
      <c r="W1709" s="261">
        <v>43899.31863425926</v>
      </c>
      <c r="X1709" s="38" t="s">
        <v>1555</v>
      </c>
    </row>
    <row r="1710" spans="1:24" x14ac:dyDescent="0.3">
      <c r="A1710" s="2">
        <v>13064</v>
      </c>
      <c r="B1710" s="3" t="s">
        <v>1065</v>
      </c>
      <c r="C1710" s="5" t="s">
        <v>19</v>
      </c>
      <c r="D1710" s="25">
        <v>61</v>
      </c>
      <c r="E1710" s="26">
        <v>9</v>
      </c>
      <c r="F1710" s="16">
        <v>12</v>
      </c>
      <c r="G1710" s="22">
        <v>500</v>
      </c>
      <c r="H1710" s="22">
        <v>6000</v>
      </c>
      <c r="I1710" s="6">
        <v>43762</v>
      </c>
      <c r="J1710" s="7">
        <v>76</v>
      </c>
      <c r="K1710" s="8">
        <v>2019</v>
      </c>
      <c r="L1710" s="6">
        <v>43899</v>
      </c>
      <c r="M1710" s="5">
        <v>-1196</v>
      </c>
      <c r="N1710" s="6">
        <v>43949</v>
      </c>
      <c r="O1710" s="3" t="s">
        <v>1660</v>
      </c>
      <c r="P1710" s="3" t="s">
        <v>3371</v>
      </c>
      <c r="Q1710" s="6">
        <v>43956</v>
      </c>
      <c r="R1710" s="46">
        <v>11</v>
      </c>
      <c r="S1710" s="46" t="s">
        <v>1380</v>
      </c>
      <c r="T1710" s="50" t="s">
        <v>1832</v>
      </c>
      <c r="U1710" s="21" t="s">
        <v>1560</v>
      </c>
      <c r="V1710" s="260" t="s">
        <v>1551</v>
      </c>
      <c r="W1710" s="261">
        <v>43899.31863425926</v>
      </c>
      <c r="X1710" s="38" t="s">
        <v>1555</v>
      </c>
    </row>
    <row r="1711" spans="1:24" x14ac:dyDescent="0.3">
      <c r="A1711" s="2">
        <v>13120</v>
      </c>
      <c r="B1711" s="3" t="s">
        <v>564</v>
      </c>
      <c r="C1711" s="5" t="s">
        <v>3</v>
      </c>
      <c r="D1711" s="25">
        <v>61</v>
      </c>
      <c r="E1711" s="26">
        <v>15</v>
      </c>
      <c r="F1711" s="16">
        <v>12</v>
      </c>
      <c r="G1711" s="22">
        <v>9</v>
      </c>
      <c r="H1711" s="22">
        <v>100</v>
      </c>
      <c r="I1711" s="6">
        <v>43762</v>
      </c>
      <c r="J1711" s="7">
        <v>76</v>
      </c>
      <c r="K1711" s="8">
        <v>2019</v>
      </c>
      <c r="L1711" s="6">
        <v>43899</v>
      </c>
      <c r="M1711" s="5">
        <v>30</v>
      </c>
      <c r="N1711" s="6">
        <v>43949</v>
      </c>
      <c r="O1711" s="3" t="s">
        <v>1660</v>
      </c>
      <c r="P1711" s="3" t="s">
        <v>3371</v>
      </c>
      <c r="Q1711" s="6">
        <v>43956</v>
      </c>
      <c r="R1711" s="46">
        <v>16</v>
      </c>
      <c r="S1711" s="46" t="s">
        <v>1380</v>
      </c>
      <c r="T1711" s="50" t="s">
        <v>1832</v>
      </c>
      <c r="U1711" s="21" t="s">
        <v>1560</v>
      </c>
      <c r="V1711" s="260" t="s">
        <v>1551</v>
      </c>
      <c r="W1711" s="261">
        <v>43949.588125000002</v>
      </c>
      <c r="X1711" s="38" t="s">
        <v>1555</v>
      </c>
    </row>
    <row r="1712" spans="1:24" x14ac:dyDescent="0.3">
      <c r="A1712" s="2">
        <v>13161</v>
      </c>
      <c r="B1712" s="3" t="s">
        <v>567</v>
      </c>
      <c r="C1712" s="5" t="s">
        <v>3</v>
      </c>
      <c r="D1712" s="25">
        <v>61</v>
      </c>
      <c r="E1712" s="26">
        <v>14</v>
      </c>
      <c r="F1712" s="16">
        <v>12</v>
      </c>
      <c r="G1712" s="22">
        <v>42</v>
      </c>
      <c r="H1712" s="22">
        <v>500</v>
      </c>
      <c r="I1712" s="6">
        <v>43762</v>
      </c>
      <c r="J1712" s="7">
        <v>76</v>
      </c>
      <c r="K1712" s="8">
        <v>2019</v>
      </c>
      <c r="L1712" s="6">
        <v>43899</v>
      </c>
      <c r="M1712" s="5">
        <v>360</v>
      </c>
      <c r="N1712" s="6">
        <v>43949</v>
      </c>
      <c r="O1712" s="3" t="s">
        <v>1660</v>
      </c>
      <c r="P1712" s="3" t="s">
        <v>3371</v>
      </c>
      <c r="Q1712" s="6">
        <v>43956</v>
      </c>
      <c r="R1712" s="46">
        <v>18</v>
      </c>
      <c r="S1712" s="46" t="s">
        <v>1380</v>
      </c>
      <c r="T1712" s="50" t="s">
        <v>1832</v>
      </c>
      <c r="U1712" s="21" t="s">
        <v>1560</v>
      </c>
      <c r="V1712" s="260" t="s">
        <v>1551</v>
      </c>
      <c r="W1712" s="261">
        <v>43949.588125000002</v>
      </c>
      <c r="X1712" s="38" t="s">
        <v>1555</v>
      </c>
    </row>
    <row r="1713" spans="1:24" x14ac:dyDescent="0.3">
      <c r="A1713" s="2">
        <v>13165</v>
      </c>
      <c r="B1713" s="3" t="s">
        <v>568</v>
      </c>
      <c r="C1713" s="5" t="s">
        <v>3</v>
      </c>
      <c r="D1713" s="25">
        <v>61</v>
      </c>
      <c r="E1713" s="26">
        <v>14</v>
      </c>
      <c r="F1713" s="16">
        <v>12</v>
      </c>
      <c r="G1713" s="22">
        <v>109</v>
      </c>
      <c r="H1713" s="22">
        <v>1300</v>
      </c>
      <c r="I1713" s="6">
        <v>43762</v>
      </c>
      <c r="J1713" s="7">
        <v>76</v>
      </c>
      <c r="K1713" s="8">
        <v>2019</v>
      </c>
      <c r="L1713" s="6">
        <v>43899</v>
      </c>
      <c r="M1713" s="5">
        <v>750</v>
      </c>
      <c r="N1713" s="6">
        <v>43949</v>
      </c>
      <c r="O1713" s="3" t="s">
        <v>1660</v>
      </c>
      <c r="P1713" s="3" t="s">
        <v>3371</v>
      </c>
      <c r="Q1713" s="6">
        <v>43956</v>
      </c>
      <c r="R1713" s="46">
        <v>19</v>
      </c>
      <c r="S1713" s="46" t="s">
        <v>1380</v>
      </c>
      <c r="T1713" s="50" t="s">
        <v>1832</v>
      </c>
      <c r="U1713" s="21" t="s">
        <v>1560</v>
      </c>
      <c r="V1713" s="260" t="s">
        <v>1551</v>
      </c>
      <c r="W1713" s="261">
        <v>43949.588125000002</v>
      </c>
      <c r="X1713" s="38" t="s">
        <v>1555</v>
      </c>
    </row>
    <row r="1714" spans="1:24" x14ac:dyDescent="0.3">
      <c r="A1714" s="2">
        <v>13192</v>
      </c>
      <c r="B1714" s="3" t="s">
        <v>572</v>
      </c>
      <c r="C1714" s="5" t="s">
        <v>3</v>
      </c>
      <c r="D1714" s="25">
        <v>51</v>
      </c>
      <c r="E1714" s="26">
        <v>35</v>
      </c>
      <c r="F1714" s="16">
        <v>12</v>
      </c>
      <c r="G1714" s="22">
        <v>9</v>
      </c>
      <c r="H1714" s="285">
        <v>100</v>
      </c>
      <c r="I1714" s="6">
        <v>43762</v>
      </c>
      <c r="J1714" s="7">
        <v>76</v>
      </c>
      <c r="K1714" s="8">
        <v>2019</v>
      </c>
      <c r="L1714" s="6">
        <v>43899</v>
      </c>
      <c r="M1714" s="5">
        <v>80</v>
      </c>
      <c r="N1714" s="6">
        <v>43949</v>
      </c>
      <c r="O1714" s="3" t="s">
        <v>1660</v>
      </c>
      <c r="P1714" s="3" t="s">
        <v>3371</v>
      </c>
      <c r="Q1714" s="6">
        <v>43956</v>
      </c>
      <c r="R1714" s="46">
        <v>21</v>
      </c>
      <c r="S1714" s="46" t="s">
        <v>1380</v>
      </c>
      <c r="T1714" s="50" t="s">
        <v>1832</v>
      </c>
      <c r="U1714" s="21" t="s">
        <v>1560</v>
      </c>
      <c r="V1714" s="286" t="s">
        <v>1551</v>
      </c>
      <c r="W1714" s="287">
        <v>43949.588125000002</v>
      </c>
      <c r="X1714" s="38" t="s">
        <v>1555</v>
      </c>
    </row>
    <row r="1715" spans="1:24" x14ac:dyDescent="0.3">
      <c r="A1715" s="2">
        <v>15051</v>
      </c>
      <c r="B1715" s="3" t="s">
        <v>195</v>
      </c>
      <c r="C1715" s="5" t="s">
        <v>3</v>
      </c>
      <c r="D1715" s="25">
        <v>61</v>
      </c>
      <c r="E1715" s="26">
        <v>11</v>
      </c>
      <c r="F1715" s="16">
        <v>12</v>
      </c>
      <c r="G1715" s="22">
        <v>9</v>
      </c>
      <c r="H1715" s="22">
        <v>100</v>
      </c>
      <c r="I1715" s="6">
        <v>43762</v>
      </c>
      <c r="J1715" s="7">
        <v>76</v>
      </c>
      <c r="K1715" s="8">
        <v>2019</v>
      </c>
      <c r="L1715" s="6">
        <v>43899</v>
      </c>
      <c r="M1715" s="5">
        <v>50</v>
      </c>
      <c r="N1715" s="6">
        <v>43949</v>
      </c>
      <c r="O1715" s="3" t="s">
        <v>1660</v>
      </c>
      <c r="P1715" s="3" t="s">
        <v>3371</v>
      </c>
      <c r="Q1715" s="6">
        <v>43956</v>
      </c>
      <c r="R1715" s="46">
        <v>24</v>
      </c>
      <c r="S1715" s="46" t="s">
        <v>1380</v>
      </c>
      <c r="T1715" s="50" t="s">
        <v>1832</v>
      </c>
      <c r="U1715" s="21" t="s">
        <v>1380</v>
      </c>
      <c r="V1715" s="260" t="s">
        <v>1551</v>
      </c>
      <c r="W1715" s="261">
        <v>43949.588125000002</v>
      </c>
      <c r="X1715" s="38" t="s">
        <v>1555</v>
      </c>
    </row>
    <row r="1716" spans="1:24" x14ac:dyDescent="0.3">
      <c r="A1716" s="2">
        <v>15085</v>
      </c>
      <c r="B1716" s="3" t="s">
        <v>577</v>
      </c>
      <c r="C1716" s="5" t="s">
        <v>3</v>
      </c>
      <c r="D1716" s="25">
        <v>61</v>
      </c>
      <c r="E1716" s="26">
        <v>15</v>
      </c>
      <c r="F1716" s="16">
        <v>12</v>
      </c>
      <c r="G1716" s="22">
        <v>11</v>
      </c>
      <c r="H1716" s="22">
        <v>130</v>
      </c>
      <c r="I1716" s="6">
        <v>43418</v>
      </c>
      <c r="J1716" s="7">
        <v>76</v>
      </c>
      <c r="K1716" s="8">
        <v>2019</v>
      </c>
      <c r="L1716" s="6">
        <v>43899</v>
      </c>
      <c r="M1716" s="5">
        <v>130</v>
      </c>
      <c r="N1716" s="6">
        <v>43949</v>
      </c>
      <c r="O1716" s="3" t="s">
        <v>1660</v>
      </c>
      <c r="P1716" s="3" t="s">
        <v>3371</v>
      </c>
      <c r="Q1716" s="6">
        <v>43956</v>
      </c>
      <c r="R1716" s="46">
        <v>26</v>
      </c>
      <c r="S1716" s="46" t="s">
        <v>1380</v>
      </c>
      <c r="T1716" s="50" t="s">
        <v>1832</v>
      </c>
      <c r="U1716" s="21" t="s">
        <v>1560</v>
      </c>
      <c r="V1716" s="260" t="s">
        <v>1551</v>
      </c>
      <c r="W1716" s="261">
        <v>43949.588125000002</v>
      </c>
      <c r="X1716" s="38" t="s">
        <v>1555</v>
      </c>
    </row>
    <row r="1717" spans="1:24" x14ac:dyDescent="0.3">
      <c r="A1717" s="2">
        <v>16956</v>
      </c>
      <c r="B1717" s="3" t="s">
        <v>579</v>
      </c>
      <c r="C1717" s="5" t="s">
        <v>3</v>
      </c>
      <c r="D1717" s="25">
        <v>61</v>
      </c>
      <c r="E1717" s="26">
        <v>8</v>
      </c>
      <c r="F1717" s="16">
        <v>12</v>
      </c>
      <c r="G1717" s="22">
        <v>17</v>
      </c>
      <c r="H1717" s="22">
        <v>200</v>
      </c>
      <c r="I1717" s="6">
        <v>43762</v>
      </c>
      <c r="J1717" s="7">
        <v>76</v>
      </c>
      <c r="K1717" s="8">
        <v>2019</v>
      </c>
      <c r="L1717" s="6">
        <v>43899</v>
      </c>
      <c r="M1717" s="5">
        <v>200</v>
      </c>
      <c r="N1717" s="6">
        <v>43949</v>
      </c>
      <c r="O1717" s="3" t="s">
        <v>1660</v>
      </c>
      <c r="P1717" s="3" t="s">
        <v>3371</v>
      </c>
      <c r="Q1717" s="6">
        <v>43956</v>
      </c>
      <c r="R1717" s="46">
        <v>28</v>
      </c>
      <c r="S1717" s="46" t="s">
        <v>1380</v>
      </c>
      <c r="T1717" s="50" t="s">
        <v>1832</v>
      </c>
      <c r="U1717" s="21" t="s">
        <v>1560</v>
      </c>
      <c r="V1717" s="260" t="s">
        <v>1551</v>
      </c>
      <c r="W1717" s="261">
        <v>43949.588125000002</v>
      </c>
      <c r="X1717" s="38" t="s">
        <v>1555</v>
      </c>
    </row>
    <row r="1718" spans="1:24" x14ac:dyDescent="0.3">
      <c r="A1718" s="2">
        <v>16978</v>
      </c>
      <c r="B1718" s="3" t="s">
        <v>580</v>
      </c>
      <c r="C1718" s="5" t="s">
        <v>3</v>
      </c>
      <c r="D1718" s="25">
        <v>61</v>
      </c>
      <c r="E1718" s="26">
        <v>8</v>
      </c>
      <c r="F1718" s="16">
        <v>12</v>
      </c>
      <c r="G1718" s="22">
        <v>34</v>
      </c>
      <c r="H1718" s="22">
        <v>400</v>
      </c>
      <c r="I1718" s="6">
        <v>43762</v>
      </c>
      <c r="J1718" s="7">
        <v>76</v>
      </c>
      <c r="K1718" s="8">
        <v>2019</v>
      </c>
      <c r="L1718" s="6">
        <v>43899</v>
      </c>
      <c r="M1718" s="5">
        <v>150</v>
      </c>
      <c r="N1718" s="6">
        <v>43949</v>
      </c>
      <c r="O1718" s="3" t="s">
        <v>1660</v>
      </c>
      <c r="P1718" s="3" t="s">
        <v>3371</v>
      </c>
      <c r="Q1718" s="6">
        <v>43956</v>
      </c>
      <c r="R1718" s="46">
        <v>29</v>
      </c>
      <c r="S1718" s="46" t="s">
        <v>1380</v>
      </c>
      <c r="T1718" s="50" t="s">
        <v>1832</v>
      </c>
      <c r="U1718" s="21" t="s">
        <v>1560</v>
      </c>
      <c r="V1718" s="260" t="s">
        <v>1551</v>
      </c>
      <c r="W1718" s="261">
        <v>43949.588125000002</v>
      </c>
      <c r="X1718" s="38" t="s">
        <v>1555</v>
      </c>
    </row>
    <row r="1719" spans="1:24" x14ac:dyDescent="0.3">
      <c r="A1719" s="2">
        <v>27760</v>
      </c>
      <c r="B1719" s="3" t="s">
        <v>582</v>
      </c>
      <c r="C1719" s="5" t="s">
        <v>3</v>
      </c>
      <c r="D1719" s="25">
        <v>61</v>
      </c>
      <c r="E1719" s="26">
        <v>15</v>
      </c>
      <c r="F1719" s="16">
        <v>12</v>
      </c>
      <c r="G1719" s="22">
        <v>5</v>
      </c>
      <c r="H1719" s="22">
        <v>50</v>
      </c>
      <c r="I1719" s="6">
        <v>43762</v>
      </c>
      <c r="J1719" s="7">
        <v>76</v>
      </c>
      <c r="K1719" s="8">
        <v>2019</v>
      </c>
      <c r="L1719" s="6">
        <v>43899</v>
      </c>
      <c r="M1719" s="5">
        <v>20</v>
      </c>
      <c r="N1719" s="6">
        <v>43949</v>
      </c>
      <c r="O1719" s="3" t="s">
        <v>1660</v>
      </c>
      <c r="P1719" s="3" t="s">
        <v>3371</v>
      </c>
      <c r="Q1719" s="6">
        <v>43956</v>
      </c>
      <c r="R1719" s="46">
        <v>30</v>
      </c>
      <c r="S1719" s="46" t="s">
        <v>1380</v>
      </c>
      <c r="T1719" s="50" t="s">
        <v>1832</v>
      </c>
      <c r="U1719" s="21" t="s">
        <v>1560</v>
      </c>
      <c r="V1719" s="260" t="s">
        <v>1551</v>
      </c>
      <c r="W1719" s="261">
        <v>43949.588125000002</v>
      </c>
      <c r="X1719" s="38" t="s">
        <v>1555</v>
      </c>
    </row>
    <row r="1720" spans="1:24" x14ac:dyDescent="0.3">
      <c r="A1720" s="2">
        <v>35224</v>
      </c>
      <c r="B1720" s="3" t="s">
        <v>589</v>
      </c>
      <c r="C1720" s="5" t="s">
        <v>3</v>
      </c>
      <c r="D1720" s="25">
        <v>61</v>
      </c>
      <c r="E1720" s="26">
        <v>15</v>
      </c>
      <c r="F1720" s="16">
        <v>12</v>
      </c>
      <c r="G1720" s="22">
        <v>3</v>
      </c>
      <c r="H1720" s="22">
        <v>30</v>
      </c>
      <c r="I1720" s="6">
        <v>43762</v>
      </c>
      <c r="J1720" s="7">
        <v>76</v>
      </c>
      <c r="K1720" s="8">
        <v>2019</v>
      </c>
      <c r="L1720" s="6">
        <v>43899</v>
      </c>
      <c r="M1720" s="5">
        <v>40</v>
      </c>
      <c r="N1720" s="6">
        <v>43949</v>
      </c>
      <c r="O1720" s="3" t="s">
        <v>1660</v>
      </c>
      <c r="P1720" s="3" t="s">
        <v>3371</v>
      </c>
      <c r="Q1720" s="6">
        <v>43956</v>
      </c>
      <c r="R1720" s="46">
        <v>35</v>
      </c>
      <c r="S1720" s="46" t="s">
        <v>1380</v>
      </c>
      <c r="T1720" s="50" t="s">
        <v>1832</v>
      </c>
      <c r="U1720" s="21" t="s">
        <v>1560</v>
      </c>
      <c r="V1720" s="260" t="s">
        <v>1551</v>
      </c>
      <c r="W1720" s="261">
        <v>43949.588125000002</v>
      </c>
      <c r="X1720" s="38" t="s">
        <v>1555</v>
      </c>
    </row>
    <row r="1721" spans="1:24" x14ac:dyDescent="0.3">
      <c r="A1721" s="2">
        <v>63031</v>
      </c>
      <c r="B1721" s="3" t="s">
        <v>598</v>
      </c>
      <c r="C1721" s="5" t="s">
        <v>3</v>
      </c>
      <c r="D1721" s="25">
        <v>61</v>
      </c>
      <c r="E1721" s="26">
        <v>11</v>
      </c>
      <c r="F1721" s="16">
        <v>12</v>
      </c>
      <c r="G1721" s="22">
        <v>167</v>
      </c>
      <c r="H1721" s="22">
        <v>2000</v>
      </c>
      <c r="I1721" s="6">
        <v>43762</v>
      </c>
      <c r="J1721" s="7">
        <v>76</v>
      </c>
      <c r="K1721" s="8">
        <v>2019</v>
      </c>
      <c r="L1721" s="6">
        <v>43899</v>
      </c>
      <c r="M1721" s="5">
        <v>850</v>
      </c>
      <c r="N1721" s="6">
        <v>43949</v>
      </c>
      <c r="O1721" s="3" t="s">
        <v>1660</v>
      </c>
      <c r="P1721" s="3" t="s">
        <v>3371</v>
      </c>
      <c r="Q1721" s="6">
        <v>43956</v>
      </c>
      <c r="R1721" s="46">
        <v>65</v>
      </c>
      <c r="S1721" s="46" t="s">
        <v>1380</v>
      </c>
      <c r="T1721" s="50" t="s">
        <v>1832</v>
      </c>
      <c r="U1721" s="21" t="s">
        <v>1560</v>
      </c>
      <c r="V1721" s="260" t="s">
        <v>1551</v>
      </c>
      <c r="W1721" s="261">
        <v>43949.588125000002</v>
      </c>
      <c r="X1721" s="38" t="s">
        <v>1555</v>
      </c>
    </row>
    <row r="1722" spans="1:24" x14ac:dyDescent="0.3">
      <c r="A1722" s="2">
        <v>63031</v>
      </c>
      <c r="B1722" s="3" t="s">
        <v>598</v>
      </c>
      <c r="C1722" s="5" t="s">
        <v>3</v>
      </c>
      <c r="D1722" s="25">
        <v>61</v>
      </c>
      <c r="E1722" s="26">
        <v>11</v>
      </c>
      <c r="F1722" s="16">
        <v>12</v>
      </c>
      <c r="G1722" s="22">
        <v>167</v>
      </c>
      <c r="H1722" s="22">
        <v>2000</v>
      </c>
      <c r="I1722" s="6">
        <v>43762</v>
      </c>
      <c r="J1722" s="7">
        <v>101</v>
      </c>
      <c r="K1722" s="8">
        <v>2020</v>
      </c>
      <c r="L1722" s="6">
        <v>44313</v>
      </c>
      <c r="M1722" s="5">
        <v>2000</v>
      </c>
      <c r="N1722" s="6">
        <v>43949</v>
      </c>
      <c r="O1722" s="3" t="s">
        <v>1660</v>
      </c>
      <c r="P1722" s="3" t="s">
        <v>3371</v>
      </c>
      <c r="Q1722" s="6">
        <v>43956</v>
      </c>
      <c r="R1722" s="46">
        <v>65</v>
      </c>
      <c r="S1722" s="46" t="s">
        <v>1380</v>
      </c>
      <c r="T1722" s="50" t="s">
        <v>1832</v>
      </c>
      <c r="U1722" s="21" t="s">
        <v>1560</v>
      </c>
      <c r="V1722" s="260" t="s">
        <v>1551</v>
      </c>
      <c r="W1722" s="261">
        <v>43949.588125000002</v>
      </c>
      <c r="X1722" s="38" t="s">
        <v>1555</v>
      </c>
    </row>
    <row r="1723" spans="1:24" x14ac:dyDescent="0.3">
      <c r="A1723" s="2">
        <v>77109</v>
      </c>
      <c r="B1723" s="3" t="s">
        <v>603</v>
      </c>
      <c r="C1723" s="5" t="s">
        <v>3</v>
      </c>
      <c r="D1723" s="25">
        <v>61</v>
      </c>
      <c r="E1723" s="26">
        <v>8</v>
      </c>
      <c r="F1723" s="16">
        <v>12</v>
      </c>
      <c r="G1723" s="22">
        <v>5</v>
      </c>
      <c r="H1723" s="22">
        <v>50</v>
      </c>
      <c r="I1723" s="6">
        <v>43762</v>
      </c>
      <c r="J1723" s="7">
        <v>76</v>
      </c>
      <c r="K1723" s="8">
        <v>2019</v>
      </c>
      <c r="L1723" s="6">
        <v>43899</v>
      </c>
      <c r="M1723" s="5">
        <v>0</v>
      </c>
      <c r="N1723" s="6">
        <v>43949</v>
      </c>
      <c r="O1723" s="3" t="s">
        <v>1660</v>
      </c>
      <c r="P1723" s="3" t="s">
        <v>3371</v>
      </c>
      <c r="Q1723" s="6">
        <v>43956</v>
      </c>
      <c r="R1723" s="46">
        <v>71</v>
      </c>
      <c r="S1723" s="46" t="s">
        <v>1380</v>
      </c>
      <c r="T1723" s="50" t="s">
        <v>1832</v>
      </c>
      <c r="U1723" s="21" t="s">
        <v>1942</v>
      </c>
      <c r="V1723" s="260" t="s">
        <v>1551</v>
      </c>
      <c r="W1723" s="261">
        <v>43949.588125000002</v>
      </c>
      <c r="X1723" s="38" t="s">
        <v>1555</v>
      </c>
    </row>
    <row r="1724" spans="1:24" x14ac:dyDescent="0.3">
      <c r="A1724" s="2">
        <v>77110</v>
      </c>
      <c r="B1724" s="3" t="s">
        <v>604</v>
      </c>
      <c r="C1724" s="5" t="s">
        <v>3</v>
      </c>
      <c r="D1724" s="25">
        <v>61</v>
      </c>
      <c r="E1724" s="26">
        <v>8</v>
      </c>
      <c r="F1724" s="16">
        <v>12</v>
      </c>
      <c r="G1724" s="22">
        <v>5</v>
      </c>
      <c r="H1724" s="22">
        <v>50</v>
      </c>
      <c r="I1724" s="6">
        <v>43762</v>
      </c>
      <c r="J1724" s="7">
        <v>76</v>
      </c>
      <c r="K1724" s="8">
        <v>2019</v>
      </c>
      <c r="L1724" s="6">
        <v>43899</v>
      </c>
      <c r="M1724" s="5">
        <v>0</v>
      </c>
      <c r="N1724" s="6">
        <v>43949</v>
      </c>
      <c r="O1724" s="3" t="s">
        <v>1660</v>
      </c>
      <c r="P1724" s="3" t="s">
        <v>3371</v>
      </c>
      <c r="Q1724" s="6">
        <v>43956</v>
      </c>
      <c r="R1724" s="46">
        <v>72</v>
      </c>
      <c r="S1724" s="46" t="s">
        <v>1380</v>
      </c>
      <c r="T1724" s="50" t="s">
        <v>1832</v>
      </c>
      <c r="U1724" s="21" t="s">
        <v>1942</v>
      </c>
      <c r="V1724" s="260" t="s">
        <v>1551</v>
      </c>
      <c r="W1724" s="261">
        <v>43949.588125000002</v>
      </c>
      <c r="X1724" s="38" t="s">
        <v>1555</v>
      </c>
    </row>
    <row r="1725" spans="1:24" x14ac:dyDescent="0.3">
      <c r="A1725" s="2">
        <v>77110</v>
      </c>
      <c r="B1725" s="3" t="s">
        <v>604</v>
      </c>
      <c r="C1725" s="5" t="s">
        <v>3</v>
      </c>
      <c r="D1725" s="25">
        <v>61</v>
      </c>
      <c r="E1725" s="26">
        <v>8</v>
      </c>
      <c r="F1725" s="16">
        <v>12</v>
      </c>
      <c r="G1725" s="22">
        <v>5</v>
      </c>
      <c r="H1725" s="22">
        <v>50</v>
      </c>
      <c r="I1725" s="6">
        <v>43762</v>
      </c>
      <c r="J1725" s="7">
        <v>76</v>
      </c>
      <c r="K1725" s="8">
        <v>2019</v>
      </c>
      <c r="L1725" s="6">
        <v>43899</v>
      </c>
      <c r="M1725" s="5">
        <v>0</v>
      </c>
      <c r="N1725" s="6">
        <v>43949</v>
      </c>
      <c r="O1725" s="3" t="s">
        <v>1660</v>
      </c>
      <c r="P1725" s="3" t="s">
        <v>3371</v>
      </c>
      <c r="Q1725" s="6">
        <v>43956</v>
      </c>
      <c r="R1725" s="46">
        <v>72</v>
      </c>
      <c r="S1725" s="46" t="s">
        <v>1380</v>
      </c>
      <c r="T1725" s="50" t="s">
        <v>1832</v>
      </c>
      <c r="U1725" s="21" t="s">
        <v>1942</v>
      </c>
      <c r="V1725" s="260" t="s">
        <v>1551</v>
      </c>
      <c r="W1725" s="261">
        <v>43949.588125000002</v>
      </c>
      <c r="X1725" s="38" t="s">
        <v>1555</v>
      </c>
    </row>
    <row r="1726" spans="1:24" x14ac:dyDescent="0.3">
      <c r="A1726" s="2">
        <v>82452</v>
      </c>
      <c r="B1726" s="3" t="s">
        <v>45</v>
      </c>
      <c r="C1726" s="5" t="s">
        <v>3</v>
      </c>
      <c r="D1726" s="25">
        <v>61</v>
      </c>
      <c r="E1726" s="26">
        <v>8</v>
      </c>
      <c r="F1726" s="16">
        <v>12</v>
      </c>
      <c r="G1726" s="22">
        <v>42</v>
      </c>
      <c r="H1726" s="22">
        <v>500</v>
      </c>
      <c r="I1726" s="6">
        <v>43762</v>
      </c>
      <c r="J1726" s="7">
        <v>76</v>
      </c>
      <c r="K1726" s="8">
        <v>2019</v>
      </c>
      <c r="L1726" s="6">
        <v>43899</v>
      </c>
      <c r="M1726" s="5">
        <v>200</v>
      </c>
      <c r="N1726" s="6">
        <v>43949</v>
      </c>
      <c r="O1726" s="3" t="s">
        <v>1660</v>
      </c>
      <c r="P1726" s="3" t="s">
        <v>3371</v>
      </c>
      <c r="Q1726" s="6">
        <v>43956</v>
      </c>
      <c r="R1726" s="46">
        <v>76</v>
      </c>
      <c r="S1726" s="46" t="s">
        <v>1380</v>
      </c>
      <c r="T1726" s="50" t="s">
        <v>1832</v>
      </c>
      <c r="U1726" s="21" t="s">
        <v>1380</v>
      </c>
      <c r="V1726" s="260" t="s">
        <v>1551</v>
      </c>
      <c r="W1726" s="261">
        <v>43949.588125000002</v>
      </c>
      <c r="X1726" s="38" t="s">
        <v>1555</v>
      </c>
    </row>
    <row r="1727" spans="1:24" x14ac:dyDescent="0.3">
      <c r="A1727" s="2">
        <v>111524</v>
      </c>
      <c r="B1727" s="3" t="s">
        <v>636</v>
      </c>
      <c r="C1727" s="5" t="s">
        <v>3</v>
      </c>
      <c r="D1727" s="25">
        <v>61</v>
      </c>
      <c r="E1727" s="26">
        <v>14</v>
      </c>
      <c r="F1727" s="16">
        <v>12</v>
      </c>
      <c r="G1727" s="22">
        <v>50</v>
      </c>
      <c r="H1727" s="22">
        <v>600</v>
      </c>
      <c r="I1727" s="6">
        <v>43762</v>
      </c>
      <c r="J1727" s="7">
        <v>76</v>
      </c>
      <c r="K1727" s="8">
        <v>2019</v>
      </c>
      <c r="L1727" s="6">
        <v>43899</v>
      </c>
      <c r="M1727" s="5">
        <v>0</v>
      </c>
      <c r="N1727" s="6">
        <v>43949</v>
      </c>
      <c r="O1727" s="3" t="s">
        <v>1660</v>
      </c>
      <c r="P1727" s="3" t="s">
        <v>3371</v>
      </c>
      <c r="Q1727" s="6">
        <v>43956</v>
      </c>
      <c r="R1727" s="46"/>
      <c r="S1727" s="46" t="s">
        <v>1380</v>
      </c>
      <c r="T1727" s="50" t="s">
        <v>1832</v>
      </c>
      <c r="U1727" s="21"/>
      <c r="V1727" s="260" t="s">
        <v>1551</v>
      </c>
      <c r="W1727" s="261">
        <v>43899.31863425926</v>
      </c>
      <c r="X1727" s="38" t="s">
        <v>1555</v>
      </c>
    </row>
    <row r="1728" spans="1:24" x14ac:dyDescent="0.3">
      <c r="A1728" s="2">
        <v>113611</v>
      </c>
      <c r="B1728" s="3" t="s">
        <v>641</v>
      </c>
      <c r="C1728" s="5" t="s">
        <v>3</v>
      </c>
      <c r="D1728" s="25">
        <v>51</v>
      </c>
      <c r="E1728" s="26">
        <v>37</v>
      </c>
      <c r="F1728" s="16">
        <v>12</v>
      </c>
      <c r="G1728" s="22">
        <v>67</v>
      </c>
      <c r="H1728" s="22">
        <v>800</v>
      </c>
      <c r="I1728" s="6">
        <v>43762</v>
      </c>
      <c r="J1728" s="7">
        <v>76</v>
      </c>
      <c r="K1728" s="8">
        <v>2019</v>
      </c>
      <c r="L1728" s="6">
        <v>43899</v>
      </c>
      <c r="M1728" s="5">
        <v>775</v>
      </c>
      <c r="N1728" s="6">
        <v>43949</v>
      </c>
      <c r="O1728" s="3" t="s">
        <v>1660</v>
      </c>
      <c r="P1728" s="3" t="s">
        <v>3371</v>
      </c>
      <c r="Q1728" s="6">
        <v>43956</v>
      </c>
      <c r="R1728" s="46">
        <v>107</v>
      </c>
      <c r="S1728" s="46" t="s">
        <v>1380</v>
      </c>
      <c r="T1728" s="50" t="s">
        <v>1832</v>
      </c>
      <c r="U1728" s="21" t="s">
        <v>1560</v>
      </c>
      <c r="V1728" s="260" t="s">
        <v>1551</v>
      </c>
      <c r="W1728" s="261">
        <v>43949.588125000002</v>
      </c>
      <c r="X1728" s="38" t="s">
        <v>1555</v>
      </c>
    </row>
    <row r="1729" spans="1:24" x14ac:dyDescent="0.3">
      <c r="A1729" s="2">
        <v>23986</v>
      </c>
      <c r="B1729" s="3" t="s">
        <v>1120</v>
      </c>
      <c r="C1729" s="5" t="s">
        <v>19</v>
      </c>
      <c r="D1729" s="25">
        <v>57</v>
      </c>
      <c r="E1729" s="26">
        <v>2</v>
      </c>
      <c r="F1729" s="16">
        <v>12</v>
      </c>
      <c r="G1729" s="22">
        <v>834</v>
      </c>
      <c r="H1729" s="22">
        <v>10000</v>
      </c>
      <c r="I1729" s="6">
        <v>43818</v>
      </c>
      <c r="J1729" s="7">
        <v>93</v>
      </c>
      <c r="K1729" s="8">
        <v>2019</v>
      </c>
      <c r="L1729" s="6">
        <v>43922</v>
      </c>
      <c r="M1729" s="5">
        <v>15000</v>
      </c>
      <c r="N1729" s="6">
        <v>43949</v>
      </c>
      <c r="O1729" s="3" t="s">
        <v>1546</v>
      </c>
      <c r="P1729" s="3" t="s">
        <v>3475</v>
      </c>
      <c r="Q1729" s="6">
        <v>43938</v>
      </c>
      <c r="R1729" s="46"/>
      <c r="S1729" s="46" t="s">
        <v>1380</v>
      </c>
      <c r="T1729" s="50" t="s">
        <v>1897</v>
      </c>
      <c r="U1729" s="21" t="s">
        <v>1560</v>
      </c>
      <c r="V1729" s="260" t="s">
        <v>2063</v>
      </c>
      <c r="W1729" s="261">
        <v>43929.631331018521</v>
      </c>
      <c r="X1729" s="38" t="s">
        <v>1555</v>
      </c>
    </row>
    <row r="1730" spans="1:24" x14ac:dyDescent="0.3">
      <c r="A1730" s="2">
        <v>23986</v>
      </c>
      <c r="B1730" s="3" t="s">
        <v>1120</v>
      </c>
      <c r="C1730" s="5" t="s">
        <v>19</v>
      </c>
      <c r="D1730" s="25">
        <v>57</v>
      </c>
      <c r="E1730" s="26">
        <v>2</v>
      </c>
      <c r="F1730" s="16">
        <v>12</v>
      </c>
      <c r="G1730" s="22">
        <v>834</v>
      </c>
      <c r="H1730" s="22">
        <v>10000</v>
      </c>
      <c r="I1730" s="6">
        <v>43818</v>
      </c>
      <c r="J1730" s="7">
        <v>93</v>
      </c>
      <c r="K1730" s="8">
        <v>2019</v>
      </c>
      <c r="L1730" s="6">
        <v>43922</v>
      </c>
      <c r="M1730" s="5">
        <v>15000</v>
      </c>
      <c r="N1730" s="6">
        <v>43949</v>
      </c>
      <c r="O1730" s="3" t="s">
        <v>1546</v>
      </c>
      <c r="P1730" s="3" t="s">
        <v>3475</v>
      </c>
      <c r="Q1730" s="6">
        <v>43938</v>
      </c>
      <c r="R1730" s="46"/>
      <c r="S1730" s="46" t="s">
        <v>1380</v>
      </c>
      <c r="T1730" s="50" t="s">
        <v>1897</v>
      </c>
      <c r="U1730" s="21" t="s">
        <v>1560</v>
      </c>
      <c r="V1730" s="260" t="s">
        <v>2063</v>
      </c>
      <c r="W1730" s="261">
        <v>43929.631331018521</v>
      </c>
      <c r="X1730" s="38" t="s">
        <v>1555</v>
      </c>
    </row>
    <row r="1731" spans="1:24" x14ac:dyDescent="0.3">
      <c r="A1731" s="2">
        <v>24476</v>
      </c>
      <c r="B1731" s="3" t="s">
        <v>1124</v>
      </c>
      <c r="C1731" s="5" t="s">
        <v>19</v>
      </c>
      <c r="D1731" s="25">
        <v>57</v>
      </c>
      <c r="E1731" s="26">
        <v>2</v>
      </c>
      <c r="F1731" s="16">
        <v>12</v>
      </c>
      <c r="G1731" s="22">
        <v>834</v>
      </c>
      <c r="H1731" s="22">
        <v>10000</v>
      </c>
      <c r="I1731" s="6">
        <v>43818</v>
      </c>
      <c r="J1731" s="7">
        <v>93</v>
      </c>
      <c r="K1731" s="8">
        <v>2019</v>
      </c>
      <c r="L1731" s="6">
        <v>43922</v>
      </c>
      <c r="M1731" s="5">
        <v>15000</v>
      </c>
      <c r="N1731" s="6">
        <v>43949</v>
      </c>
      <c r="O1731" s="3" t="s">
        <v>1546</v>
      </c>
      <c r="P1731" s="3" t="s">
        <v>3475</v>
      </c>
      <c r="Q1731" s="6">
        <v>43938</v>
      </c>
      <c r="R1731" s="46"/>
      <c r="S1731" s="46" t="s">
        <v>1380</v>
      </c>
      <c r="T1731" s="50" t="s">
        <v>1897</v>
      </c>
      <c r="U1731" s="21" t="s">
        <v>1560</v>
      </c>
      <c r="V1731" s="260" t="s">
        <v>2063</v>
      </c>
      <c r="W1731" s="261">
        <v>43929.631331018521</v>
      </c>
      <c r="X1731" s="38" t="s">
        <v>1555</v>
      </c>
    </row>
    <row r="1732" spans="1:24" x14ac:dyDescent="0.3">
      <c r="A1732" s="2">
        <v>23989</v>
      </c>
      <c r="B1732" s="3" t="s">
        <v>1121</v>
      </c>
      <c r="C1732" s="5" t="s">
        <v>19</v>
      </c>
      <c r="D1732" s="25">
        <v>57</v>
      </c>
      <c r="E1732" s="26">
        <v>2</v>
      </c>
      <c r="F1732" s="16">
        <v>12</v>
      </c>
      <c r="G1732" s="22">
        <v>834</v>
      </c>
      <c r="H1732" s="22">
        <v>10000</v>
      </c>
      <c r="I1732" s="6">
        <v>43818</v>
      </c>
      <c r="J1732" s="7">
        <v>93</v>
      </c>
      <c r="K1732" s="8">
        <v>2019</v>
      </c>
      <c r="L1732" s="6">
        <v>43922</v>
      </c>
      <c r="M1732" s="5">
        <v>15000</v>
      </c>
      <c r="N1732" s="6">
        <v>43949</v>
      </c>
      <c r="O1732" s="3" t="s">
        <v>1546</v>
      </c>
      <c r="P1732" s="3" t="s">
        <v>3475</v>
      </c>
      <c r="Q1732" s="6">
        <v>43938</v>
      </c>
      <c r="R1732" s="46"/>
      <c r="S1732" s="46" t="s">
        <v>1380</v>
      </c>
      <c r="T1732" s="50" t="s">
        <v>1897</v>
      </c>
      <c r="U1732" s="21" t="s">
        <v>1560</v>
      </c>
      <c r="V1732" s="260" t="s">
        <v>1551</v>
      </c>
      <c r="W1732" s="261">
        <v>43949.621493055558</v>
      </c>
      <c r="X1732" s="38" t="s">
        <v>1555</v>
      </c>
    </row>
    <row r="1733" spans="1:24" x14ac:dyDescent="0.3">
      <c r="A1733" s="2">
        <v>23993</v>
      </c>
      <c r="B1733" s="3" t="s">
        <v>1122</v>
      </c>
      <c r="C1733" s="5" t="s">
        <v>19</v>
      </c>
      <c r="D1733" s="25">
        <v>57</v>
      </c>
      <c r="E1733" s="26">
        <v>2</v>
      </c>
      <c r="F1733" s="16">
        <v>12</v>
      </c>
      <c r="G1733" s="22">
        <v>834</v>
      </c>
      <c r="H1733" s="22">
        <v>10000</v>
      </c>
      <c r="I1733" s="6">
        <v>43818</v>
      </c>
      <c r="J1733" s="7">
        <v>93</v>
      </c>
      <c r="K1733" s="8">
        <v>2019</v>
      </c>
      <c r="L1733" s="6">
        <v>43922</v>
      </c>
      <c r="M1733" s="5">
        <v>14950</v>
      </c>
      <c r="N1733" s="6">
        <v>43949</v>
      </c>
      <c r="O1733" s="3" t="s">
        <v>1546</v>
      </c>
      <c r="P1733" s="3" t="s">
        <v>3475</v>
      </c>
      <c r="Q1733" s="6">
        <v>43938</v>
      </c>
      <c r="R1733" s="46"/>
      <c r="S1733" s="46" t="s">
        <v>1380</v>
      </c>
      <c r="T1733" s="50" t="s">
        <v>1897</v>
      </c>
      <c r="U1733" s="21" t="s">
        <v>1560</v>
      </c>
      <c r="V1733" s="260" t="s">
        <v>1551</v>
      </c>
      <c r="W1733" s="261">
        <v>43949.629525462966</v>
      </c>
      <c r="X1733" s="38" t="s">
        <v>1555</v>
      </c>
    </row>
    <row r="1734" spans="1:24" x14ac:dyDescent="0.3">
      <c r="A1734" s="2">
        <v>24477</v>
      </c>
      <c r="B1734" s="3" t="s">
        <v>1125</v>
      </c>
      <c r="C1734" s="5" t="s">
        <v>19</v>
      </c>
      <c r="D1734" s="25">
        <v>57</v>
      </c>
      <c r="E1734" s="26">
        <v>2</v>
      </c>
      <c r="F1734" s="16">
        <v>12</v>
      </c>
      <c r="G1734" s="22">
        <v>834</v>
      </c>
      <c r="H1734" s="22">
        <v>10000</v>
      </c>
      <c r="I1734" s="6">
        <v>43818</v>
      </c>
      <c r="J1734" s="7">
        <v>93</v>
      </c>
      <c r="K1734" s="8">
        <v>2019</v>
      </c>
      <c r="L1734" s="6">
        <v>43922</v>
      </c>
      <c r="M1734" s="5">
        <v>15000</v>
      </c>
      <c r="N1734" s="6">
        <v>43949</v>
      </c>
      <c r="O1734" s="3" t="s">
        <v>1546</v>
      </c>
      <c r="P1734" s="3" t="s">
        <v>3475</v>
      </c>
      <c r="Q1734" s="6">
        <v>43938</v>
      </c>
      <c r="R1734" s="46"/>
      <c r="S1734" s="46" t="s">
        <v>1380</v>
      </c>
      <c r="T1734" s="50" t="s">
        <v>1897</v>
      </c>
      <c r="U1734" s="21" t="s">
        <v>1560</v>
      </c>
      <c r="V1734" s="260" t="s">
        <v>2063</v>
      </c>
      <c r="W1734" s="261">
        <v>43929.631331018521</v>
      </c>
      <c r="X1734" s="38" t="s">
        <v>1555</v>
      </c>
    </row>
    <row r="1735" spans="1:24" x14ac:dyDescent="0.3">
      <c r="A1735" s="2">
        <v>24477</v>
      </c>
      <c r="B1735" s="3" t="s">
        <v>1125</v>
      </c>
      <c r="C1735" s="5" t="s">
        <v>19</v>
      </c>
      <c r="D1735" s="25">
        <v>57</v>
      </c>
      <c r="E1735" s="26">
        <v>2</v>
      </c>
      <c r="F1735" s="16">
        <v>12</v>
      </c>
      <c r="G1735" s="22">
        <v>834</v>
      </c>
      <c r="H1735" s="22">
        <v>10000</v>
      </c>
      <c r="I1735" s="6">
        <v>43818</v>
      </c>
      <c r="J1735" s="7">
        <v>99</v>
      </c>
      <c r="K1735" s="8">
        <v>2020</v>
      </c>
      <c r="L1735" s="6">
        <v>44309</v>
      </c>
      <c r="M1735" s="5">
        <v>10000</v>
      </c>
      <c r="N1735" s="6">
        <v>43949</v>
      </c>
      <c r="O1735" s="3" t="s">
        <v>1546</v>
      </c>
      <c r="P1735" s="3" t="s">
        <v>3475</v>
      </c>
      <c r="Q1735" s="6">
        <v>43938</v>
      </c>
      <c r="R1735" s="46"/>
      <c r="S1735" s="46" t="s">
        <v>1380</v>
      </c>
      <c r="T1735" s="50" t="s">
        <v>1897</v>
      </c>
      <c r="U1735" s="21" t="s">
        <v>1560</v>
      </c>
      <c r="V1735" s="260" t="s">
        <v>1551</v>
      </c>
      <c r="W1735" s="261">
        <v>43949.63553240741</v>
      </c>
      <c r="X1735" s="38" t="s">
        <v>1555</v>
      </c>
    </row>
    <row r="1736" spans="1:24" x14ac:dyDescent="0.3">
      <c r="A1736" s="2">
        <v>23996</v>
      </c>
      <c r="B1736" s="3" t="s">
        <v>1123</v>
      </c>
      <c r="C1736" s="5" t="s">
        <v>19</v>
      </c>
      <c r="D1736" s="25">
        <v>57</v>
      </c>
      <c r="E1736" s="26">
        <v>2</v>
      </c>
      <c r="F1736" s="16">
        <v>12</v>
      </c>
      <c r="G1736" s="22">
        <v>834</v>
      </c>
      <c r="H1736" s="22">
        <v>10000</v>
      </c>
      <c r="I1736" s="6">
        <v>43818</v>
      </c>
      <c r="J1736" s="7">
        <v>93</v>
      </c>
      <c r="K1736" s="8">
        <v>2019</v>
      </c>
      <c r="L1736" s="6">
        <v>43922</v>
      </c>
      <c r="M1736" s="5">
        <v>15000</v>
      </c>
      <c r="N1736" s="6">
        <v>43949</v>
      </c>
      <c r="O1736" s="3" t="s">
        <v>1546</v>
      </c>
      <c r="P1736" s="3" t="s">
        <v>3475</v>
      </c>
      <c r="Q1736" s="6">
        <v>43938</v>
      </c>
      <c r="R1736" s="46"/>
      <c r="S1736" s="46" t="s">
        <v>1380</v>
      </c>
      <c r="T1736" s="50" t="s">
        <v>1897</v>
      </c>
      <c r="U1736" s="21" t="s">
        <v>1560</v>
      </c>
      <c r="V1736" s="260" t="s">
        <v>2063</v>
      </c>
      <c r="W1736" s="261">
        <v>43929.631331018521</v>
      </c>
      <c r="X1736" s="38" t="s">
        <v>1555</v>
      </c>
    </row>
    <row r="1737" spans="1:24" x14ac:dyDescent="0.3">
      <c r="A1737" s="2">
        <v>93325</v>
      </c>
      <c r="B1737" s="3" t="s">
        <v>1142</v>
      </c>
      <c r="C1737" s="5" t="s">
        <v>86</v>
      </c>
      <c r="D1737" s="25">
        <v>57</v>
      </c>
      <c r="E1737" s="26">
        <v>2</v>
      </c>
      <c r="F1737" s="16">
        <v>12</v>
      </c>
      <c r="G1737" s="22">
        <v>834</v>
      </c>
      <c r="H1737" s="22">
        <v>10000</v>
      </c>
      <c r="I1737" s="6">
        <v>43818</v>
      </c>
      <c r="J1737" s="7">
        <v>93</v>
      </c>
      <c r="K1737" s="8">
        <v>2019</v>
      </c>
      <c r="L1737" s="6">
        <v>43922</v>
      </c>
      <c r="M1737" s="5">
        <v>15000</v>
      </c>
      <c r="N1737" s="6">
        <v>43949</v>
      </c>
      <c r="O1737" s="3" t="s">
        <v>1546</v>
      </c>
      <c r="P1737" s="3" t="s">
        <v>3475</v>
      </c>
      <c r="Q1737" s="6">
        <v>43938</v>
      </c>
      <c r="R1737" s="46"/>
      <c r="S1737" s="46" t="s">
        <v>1380</v>
      </c>
      <c r="T1737" s="50" t="s">
        <v>1897</v>
      </c>
      <c r="U1737" s="21" t="s">
        <v>1560</v>
      </c>
      <c r="V1737" s="260" t="s">
        <v>2063</v>
      </c>
      <c r="W1737" s="261">
        <v>43929.631331018521</v>
      </c>
      <c r="X1737" s="38" t="s">
        <v>1555</v>
      </c>
    </row>
    <row r="1738" spans="1:24" x14ac:dyDescent="0.3">
      <c r="A1738" s="2">
        <v>93327</v>
      </c>
      <c r="B1738" s="3" t="s">
        <v>1143</v>
      </c>
      <c r="C1738" s="5" t="s">
        <v>86</v>
      </c>
      <c r="D1738" s="25">
        <v>57</v>
      </c>
      <c r="E1738" s="26">
        <v>2</v>
      </c>
      <c r="F1738" s="16">
        <v>12</v>
      </c>
      <c r="G1738" s="22">
        <v>834</v>
      </c>
      <c r="H1738" s="22">
        <v>10000</v>
      </c>
      <c r="I1738" s="6">
        <v>43818</v>
      </c>
      <c r="J1738" s="7">
        <v>93</v>
      </c>
      <c r="K1738" s="8">
        <v>2019</v>
      </c>
      <c r="L1738" s="6">
        <v>43922</v>
      </c>
      <c r="M1738" s="5">
        <v>15000</v>
      </c>
      <c r="N1738" s="6">
        <v>43949</v>
      </c>
      <c r="O1738" s="3" t="s">
        <v>1546</v>
      </c>
      <c r="P1738" s="3" t="s">
        <v>3475</v>
      </c>
      <c r="Q1738" s="6">
        <v>43938</v>
      </c>
      <c r="R1738" s="46"/>
      <c r="S1738" s="46" t="s">
        <v>1380</v>
      </c>
      <c r="T1738" s="50" t="s">
        <v>1897</v>
      </c>
      <c r="U1738" s="21" t="s">
        <v>1560</v>
      </c>
      <c r="V1738" s="260" t="s">
        <v>2063</v>
      </c>
      <c r="W1738" s="261">
        <v>43929.631331018521</v>
      </c>
      <c r="X1738" s="38" t="s">
        <v>1555</v>
      </c>
    </row>
    <row r="1739" spans="1:24" x14ac:dyDescent="0.3">
      <c r="A1739" s="2">
        <v>93327</v>
      </c>
      <c r="B1739" s="3" t="s">
        <v>1143</v>
      </c>
      <c r="C1739" s="5" t="s">
        <v>86</v>
      </c>
      <c r="D1739" s="25">
        <v>57</v>
      </c>
      <c r="E1739" s="26">
        <v>2</v>
      </c>
      <c r="F1739" s="16">
        <v>12</v>
      </c>
      <c r="G1739" s="22">
        <v>834</v>
      </c>
      <c r="H1739" s="22">
        <v>10000</v>
      </c>
      <c r="I1739" s="6">
        <v>43818</v>
      </c>
      <c r="J1739" s="7">
        <v>99</v>
      </c>
      <c r="K1739" s="8">
        <v>2020</v>
      </c>
      <c r="L1739" s="6">
        <v>44309</v>
      </c>
      <c r="M1739" s="5">
        <v>10000</v>
      </c>
      <c r="N1739" s="6">
        <v>43949</v>
      </c>
      <c r="O1739" s="3" t="s">
        <v>1546</v>
      </c>
      <c r="P1739" s="3" t="s">
        <v>3475</v>
      </c>
      <c r="Q1739" s="6">
        <v>43938</v>
      </c>
      <c r="R1739" s="46"/>
      <c r="S1739" s="46" t="s">
        <v>1380</v>
      </c>
      <c r="T1739" s="50" t="s">
        <v>1897</v>
      </c>
      <c r="U1739" s="21" t="s">
        <v>1560</v>
      </c>
      <c r="V1739" s="260" t="s">
        <v>1551</v>
      </c>
      <c r="W1739" s="261">
        <v>43949.637199074074</v>
      </c>
      <c r="X1739" s="38" t="s">
        <v>1555</v>
      </c>
    </row>
    <row r="1740" spans="1:24" x14ac:dyDescent="0.3">
      <c r="A1740" s="2">
        <v>93329</v>
      </c>
      <c r="B1740" s="3" t="s">
        <v>1144</v>
      </c>
      <c r="C1740" s="5" t="s">
        <v>86</v>
      </c>
      <c r="D1740" s="25">
        <v>57</v>
      </c>
      <c r="E1740" s="26">
        <v>2</v>
      </c>
      <c r="F1740" s="16">
        <v>12</v>
      </c>
      <c r="G1740" s="22">
        <v>834</v>
      </c>
      <c r="H1740" s="22">
        <v>10000</v>
      </c>
      <c r="I1740" s="6">
        <v>43818</v>
      </c>
      <c r="J1740" s="7">
        <v>93</v>
      </c>
      <c r="K1740" s="8">
        <v>2019</v>
      </c>
      <c r="L1740" s="6">
        <v>43922</v>
      </c>
      <c r="M1740" s="5">
        <v>15000</v>
      </c>
      <c r="N1740" s="6">
        <v>43949</v>
      </c>
      <c r="O1740" s="3" t="s">
        <v>1546</v>
      </c>
      <c r="P1740" s="3" t="s">
        <v>3475</v>
      </c>
      <c r="Q1740" s="6">
        <v>43938</v>
      </c>
      <c r="R1740" s="46"/>
      <c r="S1740" s="46" t="s">
        <v>1380</v>
      </c>
      <c r="T1740" s="50" t="s">
        <v>1897</v>
      </c>
      <c r="U1740" s="21" t="s">
        <v>1560</v>
      </c>
      <c r="V1740" s="260" t="s">
        <v>2063</v>
      </c>
      <c r="W1740" s="261">
        <v>43929.631331018521</v>
      </c>
      <c r="X1740" s="38" t="s">
        <v>1555</v>
      </c>
    </row>
    <row r="1741" spans="1:24" x14ac:dyDescent="0.3">
      <c r="A1741" s="2">
        <v>93332</v>
      </c>
      <c r="B1741" s="3" t="s">
        <v>1145</v>
      </c>
      <c r="C1741" s="5" t="s">
        <v>86</v>
      </c>
      <c r="D1741" s="25">
        <v>57</v>
      </c>
      <c r="E1741" s="26">
        <v>2</v>
      </c>
      <c r="F1741" s="16">
        <v>12</v>
      </c>
      <c r="G1741" s="22">
        <v>834</v>
      </c>
      <c r="H1741" s="22">
        <v>10000</v>
      </c>
      <c r="I1741" s="6">
        <v>43818</v>
      </c>
      <c r="J1741" s="7">
        <v>93</v>
      </c>
      <c r="K1741" s="8">
        <v>2019</v>
      </c>
      <c r="L1741" s="6">
        <v>43922</v>
      </c>
      <c r="M1741" s="5">
        <v>15000</v>
      </c>
      <c r="N1741" s="6">
        <v>43949</v>
      </c>
      <c r="O1741" s="3" t="s">
        <v>1546</v>
      </c>
      <c r="P1741" s="3" t="s">
        <v>3475</v>
      </c>
      <c r="Q1741" s="6">
        <v>43938</v>
      </c>
      <c r="R1741" s="46"/>
      <c r="S1741" s="46" t="s">
        <v>1380</v>
      </c>
      <c r="T1741" s="50" t="s">
        <v>1897</v>
      </c>
      <c r="U1741" s="21" t="s">
        <v>1560</v>
      </c>
      <c r="V1741" s="260" t="s">
        <v>2063</v>
      </c>
      <c r="W1741" s="261">
        <v>43929.631331018521</v>
      </c>
      <c r="X1741" s="38" t="s">
        <v>1555</v>
      </c>
    </row>
    <row r="1742" spans="1:24" x14ac:dyDescent="0.3">
      <c r="A1742" s="2">
        <v>93334</v>
      </c>
      <c r="B1742" s="3" t="s">
        <v>1146</v>
      </c>
      <c r="C1742" s="5" t="s">
        <v>86</v>
      </c>
      <c r="D1742" s="25">
        <v>57</v>
      </c>
      <c r="E1742" s="26">
        <v>2</v>
      </c>
      <c r="F1742" s="16">
        <v>12</v>
      </c>
      <c r="G1742" s="22">
        <v>834</v>
      </c>
      <c r="H1742" s="22">
        <v>10000</v>
      </c>
      <c r="I1742" s="6">
        <v>43818</v>
      </c>
      <c r="J1742" s="7">
        <v>93</v>
      </c>
      <c r="K1742" s="8">
        <v>2019</v>
      </c>
      <c r="L1742" s="6">
        <v>43922</v>
      </c>
      <c r="M1742" s="5">
        <v>15000</v>
      </c>
      <c r="N1742" s="6">
        <v>43949</v>
      </c>
      <c r="O1742" s="3" t="s">
        <v>1546</v>
      </c>
      <c r="P1742" s="3" t="s">
        <v>3475</v>
      </c>
      <c r="Q1742" s="6">
        <v>43938</v>
      </c>
      <c r="R1742" s="46"/>
      <c r="S1742" s="46" t="s">
        <v>1380</v>
      </c>
      <c r="T1742" s="50" t="s">
        <v>1897</v>
      </c>
      <c r="U1742" s="21" t="s">
        <v>1560</v>
      </c>
      <c r="V1742" s="260" t="s">
        <v>2063</v>
      </c>
      <c r="W1742" s="261">
        <v>43929.631331018521</v>
      </c>
      <c r="X1742" s="38" t="s">
        <v>1555</v>
      </c>
    </row>
    <row r="1743" spans="1:24" x14ac:dyDescent="0.3">
      <c r="A1743" s="2">
        <v>93335</v>
      </c>
      <c r="B1743" s="3" t="s">
        <v>1147</v>
      </c>
      <c r="C1743" s="5" t="s">
        <v>86</v>
      </c>
      <c r="D1743" s="25">
        <v>57</v>
      </c>
      <c r="E1743" s="26">
        <v>2</v>
      </c>
      <c r="F1743" s="16">
        <v>12</v>
      </c>
      <c r="G1743" s="22">
        <v>834</v>
      </c>
      <c r="H1743" s="22">
        <v>10000</v>
      </c>
      <c r="I1743" s="6">
        <v>43818</v>
      </c>
      <c r="J1743" s="7">
        <v>93</v>
      </c>
      <c r="K1743" s="8">
        <v>2019</v>
      </c>
      <c r="L1743" s="6">
        <v>43922</v>
      </c>
      <c r="M1743" s="5">
        <v>15000</v>
      </c>
      <c r="N1743" s="6">
        <v>43949</v>
      </c>
      <c r="O1743" s="3" t="s">
        <v>1546</v>
      </c>
      <c r="P1743" s="3" t="s">
        <v>3475</v>
      </c>
      <c r="Q1743" s="6">
        <v>43938</v>
      </c>
      <c r="R1743" s="46"/>
      <c r="S1743" s="46" t="s">
        <v>1380</v>
      </c>
      <c r="T1743" s="50" t="s">
        <v>1897</v>
      </c>
      <c r="U1743" s="21" t="s">
        <v>1560</v>
      </c>
      <c r="V1743" s="260" t="s">
        <v>2063</v>
      </c>
      <c r="W1743" s="261">
        <v>43929.631331018521</v>
      </c>
      <c r="X1743" s="38" t="s">
        <v>1555</v>
      </c>
    </row>
    <row r="1744" spans="1:24" x14ac:dyDescent="0.3">
      <c r="A1744" s="2">
        <v>27138</v>
      </c>
      <c r="B1744" s="3" t="s">
        <v>1128</v>
      </c>
      <c r="C1744" s="5" t="s">
        <v>86</v>
      </c>
      <c r="D1744" s="25">
        <v>57</v>
      </c>
      <c r="E1744" s="26">
        <v>2</v>
      </c>
      <c r="F1744" s="16">
        <v>12</v>
      </c>
      <c r="G1744" s="22">
        <v>834</v>
      </c>
      <c r="H1744" s="22">
        <v>10000</v>
      </c>
      <c r="I1744" s="6">
        <v>43818</v>
      </c>
      <c r="J1744" s="7">
        <v>93</v>
      </c>
      <c r="K1744" s="8">
        <v>2019</v>
      </c>
      <c r="L1744" s="6">
        <v>43922</v>
      </c>
      <c r="M1744" s="5">
        <v>1000</v>
      </c>
      <c r="N1744" s="6">
        <v>43949</v>
      </c>
      <c r="O1744" s="3" t="s">
        <v>1546</v>
      </c>
      <c r="P1744" s="3" t="s">
        <v>3475</v>
      </c>
      <c r="Q1744" s="6">
        <v>43938</v>
      </c>
      <c r="R1744" s="46"/>
      <c r="S1744" s="46" t="s">
        <v>1380</v>
      </c>
      <c r="T1744" s="50" t="s">
        <v>1897</v>
      </c>
      <c r="U1744" s="21" t="s">
        <v>1560</v>
      </c>
      <c r="V1744" s="260" t="s">
        <v>2063</v>
      </c>
      <c r="W1744" s="261">
        <v>43929.631331018521</v>
      </c>
      <c r="X1744" s="38" t="s">
        <v>1555</v>
      </c>
    </row>
    <row r="1745" spans="1:24" x14ac:dyDescent="0.3">
      <c r="A1745" s="2">
        <v>25559</v>
      </c>
      <c r="B1745" s="3" t="s">
        <v>1126</v>
      </c>
      <c r="C1745" s="5" t="s">
        <v>86</v>
      </c>
      <c r="D1745" s="25">
        <v>57</v>
      </c>
      <c r="E1745" s="26">
        <v>2</v>
      </c>
      <c r="F1745" s="16">
        <v>12</v>
      </c>
      <c r="G1745" s="22">
        <v>834</v>
      </c>
      <c r="H1745" s="22">
        <v>10000</v>
      </c>
      <c r="I1745" s="6">
        <v>43818</v>
      </c>
      <c r="J1745" s="7">
        <v>93</v>
      </c>
      <c r="K1745" s="8">
        <v>2019</v>
      </c>
      <c r="L1745" s="6">
        <v>43922</v>
      </c>
      <c r="M1745" s="5">
        <v>1000</v>
      </c>
      <c r="N1745" s="6">
        <v>43949</v>
      </c>
      <c r="O1745" s="3" t="s">
        <v>1546</v>
      </c>
      <c r="P1745" s="3" t="s">
        <v>3475</v>
      </c>
      <c r="Q1745" s="6">
        <v>43938</v>
      </c>
      <c r="R1745" s="46"/>
      <c r="S1745" s="46" t="s">
        <v>1380</v>
      </c>
      <c r="T1745" s="50" t="s">
        <v>1897</v>
      </c>
      <c r="U1745" s="21" t="s">
        <v>1560</v>
      </c>
      <c r="V1745" s="260" t="s">
        <v>2063</v>
      </c>
      <c r="W1745" s="261">
        <v>43929.631331018521</v>
      </c>
      <c r="X1745" s="38" t="s">
        <v>1555</v>
      </c>
    </row>
    <row r="1746" spans="1:24" x14ac:dyDescent="0.3">
      <c r="A1746" s="2">
        <v>27140</v>
      </c>
      <c r="B1746" s="3" t="s">
        <v>1130</v>
      </c>
      <c r="C1746" s="5" t="s">
        <v>86</v>
      </c>
      <c r="D1746" s="25">
        <v>57</v>
      </c>
      <c r="E1746" s="26">
        <v>2</v>
      </c>
      <c r="F1746" s="16">
        <v>12</v>
      </c>
      <c r="G1746" s="22">
        <v>834</v>
      </c>
      <c r="H1746" s="22">
        <v>10000</v>
      </c>
      <c r="I1746" s="6">
        <v>43818</v>
      </c>
      <c r="J1746" s="7">
        <v>93</v>
      </c>
      <c r="K1746" s="8">
        <v>2019</v>
      </c>
      <c r="L1746" s="6">
        <v>43922</v>
      </c>
      <c r="M1746" s="5">
        <v>1000</v>
      </c>
      <c r="N1746" s="6">
        <v>43949</v>
      </c>
      <c r="O1746" s="3" t="s">
        <v>1546</v>
      </c>
      <c r="P1746" s="3" t="s">
        <v>3475</v>
      </c>
      <c r="Q1746" s="6">
        <v>43938</v>
      </c>
      <c r="R1746" s="46"/>
      <c r="S1746" s="46" t="s">
        <v>1380</v>
      </c>
      <c r="T1746" s="50" t="s">
        <v>1897</v>
      </c>
      <c r="U1746" s="21" t="s">
        <v>1560</v>
      </c>
      <c r="V1746" s="260" t="s">
        <v>2063</v>
      </c>
      <c r="W1746" s="261">
        <v>43929.631331018521</v>
      </c>
      <c r="X1746" s="38" t="s">
        <v>1555</v>
      </c>
    </row>
    <row r="1747" spans="1:24" x14ac:dyDescent="0.3">
      <c r="A1747" s="2">
        <v>27137</v>
      </c>
      <c r="B1747" s="3" t="s">
        <v>1127</v>
      </c>
      <c r="C1747" s="5" t="s">
        <v>86</v>
      </c>
      <c r="D1747" s="25">
        <v>57</v>
      </c>
      <c r="E1747" s="26">
        <v>2</v>
      </c>
      <c r="F1747" s="16">
        <v>12</v>
      </c>
      <c r="G1747" s="22">
        <v>834</v>
      </c>
      <c r="H1747" s="22">
        <v>10000</v>
      </c>
      <c r="I1747" s="6">
        <v>43818</v>
      </c>
      <c r="J1747" s="7">
        <v>93</v>
      </c>
      <c r="K1747" s="8">
        <v>2019</v>
      </c>
      <c r="L1747" s="6">
        <v>43922</v>
      </c>
      <c r="M1747" s="5">
        <v>1000</v>
      </c>
      <c r="N1747" s="6">
        <v>43949</v>
      </c>
      <c r="O1747" s="3" t="s">
        <v>1546</v>
      </c>
      <c r="P1747" s="3" t="s">
        <v>3475</v>
      </c>
      <c r="Q1747" s="6">
        <v>43938</v>
      </c>
      <c r="R1747" s="46"/>
      <c r="S1747" s="46" t="s">
        <v>1380</v>
      </c>
      <c r="T1747" s="50" t="s">
        <v>1897</v>
      </c>
      <c r="U1747" s="21" t="s">
        <v>1560</v>
      </c>
      <c r="V1747" s="260" t="s">
        <v>2063</v>
      </c>
      <c r="W1747" s="261">
        <v>43929.631331018521</v>
      </c>
      <c r="X1747" s="38" t="s">
        <v>1555</v>
      </c>
    </row>
    <row r="1748" spans="1:24" x14ac:dyDescent="0.3">
      <c r="A1748" s="2">
        <v>27139</v>
      </c>
      <c r="B1748" s="3" t="s">
        <v>1129</v>
      </c>
      <c r="C1748" s="5" t="s">
        <v>86</v>
      </c>
      <c r="D1748" s="25">
        <v>57</v>
      </c>
      <c r="E1748" s="26">
        <v>2</v>
      </c>
      <c r="F1748" s="16">
        <v>12</v>
      </c>
      <c r="G1748" s="22">
        <v>834</v>
      </c>
      <c r="H1748" s="22">
        <v>10000</v>
      </c>
      <c r="I1748" s="6">
        <v>43818</v>
      </c>
      <c r="J1748" s="7">
        <v>93</v>
      </c>
      <c r="K1748" s="8">
        <v>2019</v>
      </c>
      <c r="L1748" s="6">
        <v>43922</v>
      </c>
      <c r="M1748" s="5">
        <v>1000</v>
      </c>
      <c r="N1748" s="6">
        <v>43949</v>
      </c>
      <c r="O1748" s="3" t="s">
        <v>1546</v>
      </c>
      <c r="P1748" s="3" t="s">
        <v>3475</v>
      </c>
      <c r="Q1748" s="6">
        <v>43938</v>
      </c>
      <c r="R1748" s="46"/>
      <c r="S1748" s="46" t="s">
        <v>1380</v>
      </c>
      <c r="T1748" s="50" t="s">
        <v>1897</v>
      </c>
      <c r="U1748" s="21" t="s">
        <v>1560</v>
      </c>
      <c r="V1748" s="260" t="s">
        <v>2063</v>
      </c>
      <c r="W1748" s="261">
        <v>43929.631331018521</v>
      </c>
      <c r="X1748" s="38" t="s">
        <v>1555</v>
      </c>
    </row>
    <row r="1749" spans="1:24" x14ac:dyDescent="0.3">
      <c r="A1749" s="2">
        <v>29956</v>
      </c>
      <c r="B1749" s="3" t="s">
        <v>1131</v>
      </c>
      <c r="C1749" s="5" t="s">
        <v>86</v>
      </c>
      <c r="D1749" s="25">
        <v>57</v>
      </c>
      <c r="E1749" s="26">
        <v>15</v>
      </c>
      <c r="F1749" s="16">
        <v>12</v>
      </c>
      <c r="G1749" s="22">
        <v>834</v>
      </c>
      <c r="H1749" s="22">
        <v>10000</v>
      </c>
      <c r="I1749" s="6">
        <v>43818</v>
      </c>
      <c r="J1749" s="7">
        <v>93</v>
      </c>
      <c r="K1749" s="8">
        <v>2019</v>
      </c>
      <c r="L1749" s="6">
        <v>43922</v>
      </c>
      <c r="M1749" s="5">
        <v>15000</v>
      </c>
      <c r="N1749" s="6">
        <v>43955</v>
      </c>
      <c r="O1749" s="3" t="s">
        <v>1546</v>
      </c>
      <c r="P1749" s="3" t="s">
        <v>3475</v>
      </c>
      <c r="Q1749" s="6">
        <v>43938</v>
      </c>
      <c r="R1749" s="46"/>
      <c r="S1749" s="46" t="s">
        <v>1380</v>
      </c>
      <c r="T1749" s="50" t="s">
        <v>1897</v>
      </c>
      <c r="U1749" s="21" t="s">
        <v>1560</v>
      </c>
      <c r="V1749" s="260" t="s">
        <v>2063</v>
      </c>
      <c r="W1749" s="261">
        <v>43929.631331018521</v>
      </c>
      <c r="X1749" s="38" t="s">
        <v>1555</v>
      </c>
    </row>
    <row r="1750" spans="1:24" x14ac:dyDescent="0.3">
      <c r="A1750" s="2">
        <v>29959</v>
      </c>
      <c r="B1750" s="3" t="s">
        <v>1132</v>
      </c>
      <c r="C1750" s="5" t="s">
        <v>86</v>
      </c>
      <c r="D1750" s="25">
        <v>57</v>
      </c>
      <c r="E1750" s="26">
        <v>15</v>
      </c>
      <c r="F1750" s="16">
        <v>12</v>
      </c>
      <c r="G1750" s="22">
        <v>834</v>
      </c>
      <c r="H1750" s="22">
        <v>10000</v>
      </c>
      <c r="I1750" s="6">
        <v>43818</v>
      </c>
      <c r="J1750" s="7">
        <v>93</v>
      </c>
      <c r="K1750" s="8">
        <v>2019</v>
      </c>
      <c r="L1750" s="6">
        <v>43922</v>
      </c>
      <c r="M1750" s="5">
        <v>10000</v>
      </c>
      <c r="N1750" s="6">
        <v>43955</v>
      </c>
      <c r="O1750" s="3" t="s">
        <v>1546</v>
      </c>
      <c r="P1750" s="3" t="s">
        <v>3475</v>
      </c>
      <c r="Q1750" s="6">
        <v>43938</v>
      </c>
      <c r="R1750" s="46"/>
      <c r="S1750" s="46" t="s">
        <v>1380</v>
      </c>
      <c r="T1750" s="50" t="s">
        <v>1897</v>
      </c>
      <c r="U1750" s="21" t="s">
        <v>1560</v>
      </c>
      <c r="V1750" s="260" t="s">
        <v>2063</v>
      </c>
      <c r="W1750" s="261">
        <v>43929.631331018521</v>
      </c>
      <c r="X1750" s="38" t="s">
        <v>1555</v>
      </c>
    </row>
    <row r="1751" spans="1:24" x14ac:dyDescent="0.3">
      <c r="A1751" s="2">
        <v>29961</v>
      </c>
      <c r="B1751" s="3" t="s">
        <v>1133</v>
      </c>
      <c r="C1751" s="5" t="s">
        <v>86</v>
      </c>
      <c r="D1751" s="25">
        <v>57</v>
      </c>
      <c r="E1751" s="26">
        <v>15</v>
      </c>
      <c r="F1751" s="16">
        <v>12</v>
      </c>
      <c r="G1751" s="22">
        <v>834</v>
      </c>
      <c r="H1751" s="22">
        <v>10000</v>
      </c>
      <c r="I1751" s="6">
        <v>43818</v>
      </c>
      <c r="J1751" s="7">
        <v>93</v>
      </c>
      <c r="K1751" s="8">
        <v>2019</v>
      </c>
      <c r="L1751" s="6">
        <v>43922</v>
      </c>
      <c r="M1751" s="5">
        <v>10000</v>
      </c>
      <c r="N1751" s="6">
        <v>43955</v>
      </c>
      <c r="O1751" s="3" t="s">
        <v>1546</v>
      </c>
      <c r="P1751" s="3" t="s">
        <v>3475</v>
      </c>
      <c r="Q1751" s="6">
        <v>43938</v>
      </c>
      <c r="R1751" s="46"/>
      <c r="S1751" s="46" t="s">
        <v>1380</v>
      </c>
      <c r="T1751" s="50" t="s">
        <v>1897</v>
      </c>
      <c r="U1751" s="21" t="s">
        <v>1560</v>
      </c>
      <c r="V1751" s="260" t="s">
        <v>2063</v>
      </c>
      <c r="W1751" s="261">
        <v>43929.631331018521</v>
      </c>
      <c r="X1751" s="38" t="s">
        <v>1555</v>
      </c>
    </row>
    <row r="1752" spans="1:24" x14ac:dyDescent="0.3">
      <c r="A1752" s="2">
        <v>29962</v>
      </c>
      <c r="B1752" s="3" t="s">
        <v>1134</v>
      </c>
      <c r="C1752" s="5" t="s">
        <v>86</v>
      </c>
      <c r="D1752" s="25">
        <v>57</v>
      </c>
      <c r="E1752" s="26">
        <v>15</v>
      </c>
      <c r="F1752" s="16">
        <v>12</v>
      </c>
      <c r="G1752" s="22">
        <v>834</v>
      </c>
      <c r="H1752" s="22">
        <v>10000</v>
      </c>
      <c r="I1752" s="6">
        <v>43818</v>
      </c>
      <c r="J1752" s="7">
        <v>93</v>
      </c>
      <c r="K1752" s="8">
        <v>2019</v>
      </c>
      <c r="L1752" s="6">
        <v>43922</v>
      </c>
      <c r="M1752" s="5">
        <v>15000</v>
      </c>
      <c r="N1752" s="6">
        <v>43955</v>
      </c>
      <c r="O1752" s="3" t="s">
        <v>1546</v>
      </c>
      <c r="P1752" s="3" t="s">
        <v>3475</v>
      </c>
      <c r="Q1752" s="6">
        <v>43938</v>
      </c>
      <c r="R1752" s="46"/>
      <c r="S1752" s="46" t="s">
        <v>1380</v>
      </c>
      <c r="T1752" s="50" t="s">
        <v>1897</v>
      </c>
      <c r="U1752" s="21" t="s">
        <v>1560</v>
      </c>
      <c r="V1752" s="260" t="s">
        <v>2063</v>
      </c>
      <c r="W1752" s="261">
        <v>43929.631331018521</v>
      </c>
      <c r="X1752" s="38" t="s">
        <v>1555</v>
      </c>
    </row>
    <row r="1753" spans="1:24" x14ac:dyDescent="0.3">
      <c r="A1753" s="2">
        <v>29964</v>
      </c>
      <c r="B1753" s="3" t="s">
        <v>1135</v>
      </c>
      <c r="C1753" s="5" t="s">
        <v>86</v>
      </c>
      <c r="D1753" s="25">
        <v>57</v>
      </c>
      <c r="E1753" s="26">
        <v>15</v>
      </c>
      <c r="F1753" s="16">
        <v>12</v>
      </c>
      <c r="G1753" s="22">
        <v>834</v>
      </c>
      <c r="H1753" s="22">
        <v>10000</v>
      </c>
      <c r="I1753" s="6">
        <v>43818</v>
      </c>
      <c r="J1753" s="7">
        <v>93</v>
      </c>
      <c r="K1753" s="8">
        <v>2019</v>
      </c>
      <c r="L1753" s="6">
        <v>43922</v>
      </c>
      <c r="M1753" s="5">
        <v>15000</v>
      </c>
      <c r="N1753" s="6">
        <v>43955</v>
      </c>
      <c r="O1753" s="3" t="s">
        <v>1546</v>
      </c>
      <c r="P1753" s="3" t="s">
        <v>3475</v>
      </c>
      <c r="Q1753" s="6">
        <v>43938</v>
      </c>
      <c r="R1753" s="46"/>
      <c r="S1753" s="46" t="s">
        <v>1380</v>
      </c>
      <c r="T1753" s="50" t="s">
        <v>1897</v>
      </c>
      <c r="U1753" s="21" t="s">
        <v>1560</v>
      </c>
      <c r="V1753" s="260" t="s">
        <v>2063</v>
      </c>
      <c r="W1753" s="261">
        <v>43929.631331018521</v>
      </c>
      <c r="X1753" s="38" t="s">
        <v>1555</v>
      </c>
    </row>
    <row r="1754" spans="1:24" x14ac:dyDescent="0.3">
      <c r="A1754" s="2">
        <v>75938</v>
      </c>
      <c r="B1754" s="3" t="s">
        <v>1141</v>
      </c>
      <c r="C1754" s="5" t="s">
        <v>86</v>
      </c>
      <c r="D1754" s="25">
        <v>57</v>
      </c>
      <c r="E1754" s="26">
        <v>15</v>
      </c>
      <c r="F1754" s="16">
        <v>12</v>
      </c>
      <c r="G1754" s="22">
        <v>834</v>
      </c>
      <c r="H1754" s="22">
        <v>10000</v>
      </c>
      <c r="I1754" s="6">
        <v>43818</v>
      </c>
      <c r="J1754" s="7">
        <v>93</v>
      </c>
      <c r="K1754" s="8">
        <v>2019</v>
      </c>
      <c r="L1754" s="6">
        <v>43922</v>
      </c>
      <c r="M1754" s="5">
        <v>15000</v>
      </c>
      <c r="N1754" s="6">
        <v>43955</v>
      </c>
      <c r="O1754" s="3" t="s">
        <v>1546</v>
      </c>
      <c r="P1754" s="3" t="s">
        <v>3475</v>
      </c>
      <c r="Q1754" s="6">
        <v>43938</v>
      </c>
      <c r="R1754" s="46"/>
      <c r="S1754" s="46" t="s">
        <v>1380</v>
      </c>
      <c r="T1754" s="50" t="s">
        <v>1897</v>
      </c>
      <c r="U1754" s="21" t="s">
        <v>1560</v>
      </c>
      <c r="V1754" s="260" t="s">
        <v>2063</v>
      </c>
      <c r="W1754" s="261">
        <v>43929.631331018521</v>
      </c>
      <c r="X1754" s="38" t="s">
        <v>1555</v>
      </c>
    </row>
    <row r="1755" spans="1:24" x14ac:dyDescent="0.3">
      <c r="A1755" s="2">
        <v>124261</v>
      </c>
      <c r="B1755" s="3" t="s">
        <v>1153</v>
      </c>
      <c r="C1755" s="5" t="s">
        <v>86</v>
      </c>
      <c r="D1755" s="25">
        <v>57</v>
      </c>
      <c r="E1755" s="26">
        <v>15</v>
      </c>
      <c r="F1755" s="16">
        <v>12</v>
      </c>
      <c r="G1755" s="22">
        <v>834</v>
      </c>
      <c r="H1755" s="22">
        <v>10000</v>
      </c>
      <c r="I1755" s="6">
        <v>43818</v>
      </c>
      <c r="J1755" s="7">
        <v>93</v>
      </c>
      <c r="K1755" s="8">
        <v>2019</v>
      </c>
      <c r="L1755" s="6">
        <v>43922</v>
      </c>
      <c r="M1755" s="5">
        <v>10000</v>
      </c>
      <c r="N1755" s="6">
        <v>43955</v>
      </c>
      <c r="O1755" s="3" t="s">
        <v>1546</v>
      </c>
      <c r="P1755" s="3" t="s">
        <v>3475</v>
      </c>
      <c r="Q1755" s="6">
        <v>43938</v>
      </c>
      <c r="R1755" s="46"/>
      <c r="S1755" s="46" t="s">
        <v>1380</v>
      </c>
      <c r="T1755" s="50" t="s">
        <v>1897</v>
      </c>
      <c r="U1755" s="21" t="s">
        <v>1560</v>
      </c>
      <c r="V1755" s="260" t="s">
        <v>2063</v>
      </c>
      <c r="W1755" s="261">
        <v>43929.631331018521</v>
      </c>
      <c r="X1755" s="38" t="s">
        <v>1555</v>
      </c>
    </row>
    <row r="1756" spans="1:24" x14ac:dyDescent="0.3">
      <c r="A1756" s="2">
        <v>92907</v>
      </c>
      <c r="B1756" s="3" t="s">
        <v>186</v>
      </c>
      <c r="C1756" s="5" t="s">
        <v>5</v>
      </c>
      <c r="D1756" s="25">
        <v>57</v>
      </c>
      <c r="E1756" s="26">
        <v>17</v>
      </c>
      <c r="F1756" s="16">
        <v>12</v>
      </c>
      <c r="G1756" s="22">
        <v>250</v>
      </c>
      <c r="H1756" s="22">
        <v>3000</v>
      </c>
      <c r="I1756" s="6">
        <v>43818</v>
      </c>
      <c r="J1756" s="7">
        <v>93</v>
      </c>
      <c r="K1756" s="8">
        <v>2019</v>
      </c>
      <c r="L1756" s="6">
        <v>43922</v>
      </c>
      <c r="M1756" s="5">
        <v>0</v>
      </c>
      <c r="N1756" s="6">
        <v>43955</v>
      </c>
      <c r="O1756" s="3" t="s">
        <v>1546</v>
      </c>
      <c r="P1756" s="3" t="s">
        <v>3475</v>
      </c>
      <c r="Q1756" s="6">
        <v>43938</v>
      </c>
      <c r="R1756" s="46"/>
      <c r="S1756" s="46" t="s">
        <v>1380</v>
      </c>
      <c r="T1756" s="50" t="s">
        <v>1897</v>
      </c>
      <c r="U1756" s="21" t="s">
        <v>1560</v>
      </c>
      <c r="V1756" s="260" t="s">
        <v>2063</v>
      </c>
      <c r="W1756" s="261">
        <v>43929.631331018521</v>
      </c>
      <c r="X1756" s="38" t="s">
        <v>1555</v>
      </c>
    </row>
    <row r="1757" spans="1:24" x14ac:dyDescent="0.3">
      <c r="A1757" s="2">
        <v>92908</v>
      </c>
      <c r="B1757" s="3" t="s">
        <v>185</v>
      </c>
      <c r="C1757" s="5" t="s">
        <v>5</v>
      </c>
      <c r="D1757" s="25">
        <v>57</v>
      </c>
      <c r="E1757" s="26">
        <v>17</v>
      </c>
      <c r="F1757" s="16">
        <v>12</v>
      </c>
      <c r="G1757" s="22">
        <v>250</v>
      </c>
      <c r="H1757" s="22">
        <v>3000</v>
      </c>
      <c r="I1757" s="6">
        <v>43818</v>
      </c>
      <c r="J1757" s="7">
        <v>93</v>
      </c>
      <c r="K1757" s="8">
        <v>2019</v>
      </c>
      <c r="L1757" s="6">
        <v>43922</v>
      </c>
      <c r="M1757" s="5">
        <v>0</v>
      </c>
      <c r="N1757" s="6">
        <v>43955</v>
      </c>
      <c r="O1757" s="3" t="s">
        <v>1546</v>
      </c>
      <c r="P1757" s="3" t="s">
        <v>3475</v>
      </c>
      <c r="Q1757" s="6">
        <v>43938</v>
      </c>
      <c r="R1757" s="46"/>
      <c r="S1757" s="46" t="s">
        <v>1380</v>
      </c>
      <c r="T1757" s="50" t="s">
        <v>1897</v>
      </c>
      <c r="U1757" s="21" t="s">
        <v>1560</v>
      </c>
      <c r="V1757" s="260" t="s">
        <v>2063</v>
      </c>
      <c r="W1757" s="261">
        <v>43929.631331018521</v>
      </c>
      <c r="X1757" s="38" t="s">
        <v>1555</v>
      </c>
    </row>
    <row r="1758" spans="1:24" x14ac:dyDescent="0.3">
      <c r="A1758" s="2">
        <v>10302</v>
      </c>
      <c r="B1758" s="3" t="s">
        <v>183</v>
      </c>
      <c r="C1758" s="5" t="s">
        <v>182</v>
      </c>
      <c r="D1758" s="25">
        <v>57</v>
      </c>
      <c r="E1758" s="26">
        <v>19</v>
      </c>
      <c r="F1758" s="16">
        <v>12</v>
      </c>
      <c r="G1758" s="22">
        <v>250</v>
      </c>
      <c r="H1758" s="22">
        <v>3000</v>
      </c>
      <c r="I1758" s="6">
        <v>43818</v>
      </c>
      <c r="J1758" s="7">
        <v>93</v>
      </c>
      <c r="K1758" s="8">
        <v>2019</v>
      </c>
      <c r="L1758" s="6">
        <v>43922</v>
      </c>
      <c r="M1758" s="5">
        <v>0</v>
      </c>
      <c r="N1758" s="6">
        <v>43955</v>
      </c>
      <c r="O1758" s="3" t="s">
        <v>1546</v>
      </c>
      <c r="P1758" s="3" t="s">
        <v>3475</v>
      </c>
      <c r="Q1758" s="6">
        <v>43938</v>
      </c>
      <c r="R1758" s="46"/>
      <c r="S1758" s="46" t="s">
        <v>1380</v>
      </c>
      <c r="T1758" s="50" t="s">
        <v>1897</v>
      </c>
      <c r="U1758" s="21" t="s">
        <v>1560</v>
      </c>
      <c r="V1758" s="260" t="s">
        <v>2063</v>
      </c>
      <c r="W1758" s="261">
        <v>43929.631331018521</v>
      </c>
      <c r="X1758" s="38" t="s">
        <v>1555</v>
      </c>
    </row>
    <row r="1759" spans="1:24" x14ac:dyDescent="0.3">
      <c r="A1759" s="2">
        <v>37528</v>
      </c>
      <c r="B1759" s="3" t="s">
        <v>2212</v>
      </c>
      <c r="C1759" s="5" t="s">
        <v>3</v>
      </c>
      <c r="D1759" s="25">
        <v>67</v>
      </c>
      <c r="E1759" s="26">
        <v>1</v>
      </c>
      <c r="F1759" s="16">
        <v>12</v>
      </c>
      <c r="G1759" s="22">
        <v>84</v>
      </c>
      <c r="H1759" s="22">
        <v>1000</v>
      </c>
      <c r="I1759" s="6">
        <v>43733</v>
      </c>
      <c r="J1759" s="7"/>
      <c r="K1759" s="8"/>
      <c r="L1759" s="6"/>
      <c r="M1759" s="5">
        <v>0</v>
      </c>
      <c r="N1759" s="6">
        <v>43956</v>
      </c>
      <c r="O1759" s="3">
        <v>0</v>
      </c>
      <c r="P1759" s="3" t="s">
        <v>3372</v>
      </c>
      <c r="Q1759" s="6">
        <v>43959</v>
      </c>
      <c r="R1759" s="46"/>
      <c r="S1759" s="46" t="s">
        <v>1380</v>
      </c>
      <c r="T1759" s="50" t="s">
        <v>1832</v>
      </c>
      <c r="U1759" s="21"/>
      <c r="V1759" s="260" t="s">
        <v>2063</v>
      </c>
      <c r="W1759" s="261">
        <v>43768.623414351852</v>
      </c>
      <c r="X1759" s="38" t="s">
        <v>1555</v>
      </c>
    </row>
    <row r="1760" spans="1:24" x14ac:dyDescent="0.3">
      <c r="A1760" s="2">
        <v>37528</v>
      </c>
      <c r="B1760" s="3" t="s">
        <v>2212</v>
      </c>
      <c r="C1760" s="5" t="s">
        <v>3</v>
      </c>
      <c r="D1760" s="25">
        <v>67</v>
      </c>
      <c r="E1760" s="26">
        <v>1</v>
      </c>
      <c r="F1760" s="16">
        <v>12</v>
      </c>
      <c r="G1760" s="22">
        <v>84</v>
      </c>
      <c r="H1760" s="22">
        <v>1000</v>
      </c>
      <c r="I1760" s="6">
        <v>43733</v>
      </c>
      <c r="J1760" s="7"/>
      <c r="K1760" s="8"/>
      <c r="L1760" s="6"/>
      <c r="M1760" s="5">
        <v>0</v>
      </c>
      <c r="N1760" s="6">
        <v>43956</v>
      </c>
      <c r="O1760" s="3">
        <v>0</v>
      </c>
      <c r="P1760" s="3" t="s">
        <v>3372</v>
      </c>
      <c r="Q1760" s="6">
        <v>43959</v>
      </c>
      <c r="R1760" s="46"/>
      <c r="S1760" s="46" t="s">
        <v>1380</v>
      </c>
      <c r="T1760" s="50" t="s">
        <v>1832</v>
      </c>
      <c r="U1760" s="21"/>
      <c r="V1760" s="260" t="s">
        <v>1551</v>
      </c>
      <c r="W1760" s="261">
        <v>43956.40425925926</v>
      </c>
      <c r="X1760" s="38" t="s">
        <v>1555</v>
      </c>
    </row>
    <row r="1761" spans="1:24" x14ac:dyDescent="0.3">
      <c r="A1761" s="2">
        <v>13221</v>
      </c>
      <c r="B1761" s="3" t="s">
        <v>2211</v>
      </c>
      <c r="C1761" s="5" t="s">
        <v>3</v>
      </c>
      <c r="D1761" s="25">
        <v>67</v>
      </c>
      <c r="E1761" s="26">
        <v>1</v>
      </c>
      <c r="F1761" s="16">
        <v>12</v>
      </c>
      <c r="G1761" s="22">
        <v>167</v>
      </c>
      <c r="H1761" s="22">
        <v>2000</v>
      </c>
      <c r="I1761" s="6">
        <v>43733</v>
      </c>
      <c r="J1761" s="7"/>
      <c r="K1761" s="8"/>
      <c r="L1761" s="6"/>
      <c r="M1761" s="5">
        <v>0</v>
      </c>
      <c r="N1761" s="6">
        <v>43956</v>
      </c>
      <c r="O1761" s="3" t="s">
        <v>1869</v>
      </c>
      <c r="P1761" s="3" t="s">
        <v>3372</v>
      </c>
      <c r="Q1761" s="6">
        <v>43959</v>
      </c>
      <c r="R1761" s="46">
        <v>1</v>
      </c>
      <c r="S1761" s="46" t="s">
        <v>1380</v>
      </c>
      <c r="T1761" s="50" t="s">
        <v>1832</v>
      </c>
      <c r="U1761" s="21"/>
      <c r="V1761" s="260" t="s">
        <v>1551</v>
      </c>
      <c r="W1761" s="261">
        <v>43955.484444444446</v>
      </c>
      <c r="X1761" s="38" t="s">
        <v>1555</v>
      </c>
    </row>
    <row r="1762" spans="1:24" x14ac:dyDescent="0.3">
      <c r="A1762" s="2">
        <v>13222</v>
      </c>
      <c r="B1762" s="3" t="s">
        <v>2210</v>
      </c>
      <c r="C1762" s="5" t="s">
        <v>3</v>
      </c>
      <c r="D1762" s="25">
        <v>67</v>
      </c>
      <c r="E1762" s="26">
        <v>1</v>
      </c>
      <c r="F1762" s="16">
        <v>12</v>
      </c>
      <c r="G1762" s="22">
        <v>25</v>
      </c>
      <c r="H1762" s="22">
        <v>300</v>
      </c>
      <c r="I1762" s="6">
        <v>43733</v>
      </c>
      <c r="J1762" s="7"/>
      <c r="K1762" s="8"/>
      <c r="L1762" s="6"/>
      <c r="M1762" s="5">
        <v>0</v>
      </c>
      <c r="N1762" s="6">
        <v>43956</v>
      </c>
      <c r="O1762" s="3" t="s">
        <v>1869</v>
      </c>
      <c r="P1762" s="3" t="s">
        <v>3372</v>
      </c>
      <c r="Q1762" s="6">
        <v>43959</v>
      </c>
      <c r="R1762" s="46">
        <v>2</v>
      </c>
      <c r="S1762" s="46" t="s">
        <v>1380</v>
      </c>
      <c r="T1762" s="50" t="s">
        <v>1832</v>
      </c>
      <c r="U1762" s="21"/>
      <c r="V1762" s="260" t="s">
        <v>1551</v>
      </c>
      <c r="W1762" s="261">
        <v>43955.484444444446</v>
      </c>
      <c r="X1762" s="38" t="s">
        <v>1555</v>
      </c>
    </row>
    <row r="1763" spans="1:24" x14ac:dyDescent="0.3">
      <c r="A1763" s="2">
        <v>88856</v>
      </c>
      <c r="B1763" s="3" t="s">
        <v>23</v>
      </c>
      <c r="C1763" s="5" t="s">
        <v>22</v>
      </c>
      <c r="D1763" s="25">
        <v>69</v>
      </c>
      <c r="E1763" s="26">
        <v>2</v>
      </c>
      <c r="F1763" s="16">
        <v>12</v>
      </c>
      <c r="G1763" s="22">
        <v>42</v>
      </c>
      <c r="H1763" s="22">
        <v>500</v>
      </c>
      <c r="I1763" s="6">
        <v>43733</v>
      </c>
      <c r="J1763" s="7">
        <v>175</v>
      </c>
      <c r="K1763" s="8">
        <v>2017</v>
      </c>
      <c r="L1763" s="6">
        <v>43383</v>
      </c>
      <c r="M1763" s="5">
        <v>0</v>
      </c>
      <c r="N1763" s="6">
        <v>43957</v>
      </c>
      <c r="O1763" s="3" t="s">
        <v>1368</v>
      </c>
      <c r="P1763" s="3" t="s">
        <v>3372</v>
      </c>
      <c r="Q1763" s="6">
        <v>43959</v>
      </c>
      <c r="R1763" s="46"/>
      <c r="S1763" s="46" t="s">
        <v>1380</v>
      </c>
      <c r="T1763" s="50" t="s">
        <v>1832</v>
      </c>
      <c r="U1763" s="21" t="s">
        <v>1834</v>
      </c>
      <c r="V1763" s="260" t="s">
        <v>2063</v>
      </c>
      <c r="W1763" s="261">
        <v>43769.358761574076</v>
      </c>
      <c r="X1763" s="38" t="s">
        <v>1555</v>
      </c>
    </row>
    <row r="1764" spans="1:24" x14ac:dyDescent="0.3">
      <c r="A1764" s="2">
        <v>13063</v>
      </c>
      <c r="B1764" s="3" t="s">
        <v>1064</v>
      </c>
      <c r="C1764" s="5" t="s">
        <v>13</v>
      </c>
      <c r="D1764" s="25">
        <v>61</v>
      </c>
      <c r="E1764" s="26">
        <v>9</v>
      </c>
      <c r="F1764" s="16">
        <v>12</v>
      </c>
      <c r="G1764" s="22">
        <v>125</v>
      </c>
      <c r="H1764" s="22">
        <v>1500</v>
      </c>
      <c r="I1764" s="6">
        <v>43762</v>
      </c>
      <c r="J1764" s="7">
        <v>76</v>
      </c>
      <c r="K1764" s="8">
        <v>2019</v>
      </c>
      <c r="L1764" s="6">
        <v>43899</v>
      </c>
      <c r="M1764" s="5">
        <v>250</v>
      </c>
      <c r="N1764" s="6">
        <v>43957</v>
      </c>
      <c r="O1764" s="3" t="s">
        <v>1660</v>
      </c>
      <c r="P1764" s="3" t="s">
        <v>3371</v>
      </c>
      <c r="Q1764" s="6">
        <v>43956</v>
      </c>
      <c r="R1764" s="46">
        <v>10</v>
      </c>
      <c r="S1764" s="46" t="s">
        <v>1380</v>
      </c>
      <c r="T1764" s="50" t="s">
        <v>1832</v>
      </c>
      <c r="U1764" s="21" t="s">
        <v>1560</v>
      </c>
      <c r="V1764" s="260" t="s">
        <v>1551</v>
      </c>
      <c r="W1764" s="261">
        <v>43949.588125000002</v>
      </c>
      <c r="X1764" s="38" t="s">
        <v>1555</v>
      </c>
    </row>
    <row r="1765" spans="1:24" x14ac:dyDescent="0.3">
      <c r="A1765" s="2">
        <v>12886</v>
      </c>
      <c r="B1765" s="3" t="s">
        <v>554</v>
      </c>
      <c r="C1765" s="5" t="s">
        <v>3</v>
      </c>
      <c r="D1765" s="25">
        <v>61</v>
      </c>
      <c r="E1765" s="26">
        <v>8</v>
      </c>
      <c r="F1765" s="16">
        <v>12</v>
      </c>
      <c r="G1765" s="22">
        <v>42</v>
      </c>
      <c r="H1765" s="22">
        <v>500</v>
      </c>
      <c r="I1765" s="6">
        <v>43762</v>
      </c>
      <c r="J1765" s="7">
        <v>76</v>
      </c>
      <c r="K1765" s="8">
        <v>2019</v>
      </c>
      <c r="L1765" s="6">
        <v>43899</v>
      </c>
      <c r="M1765" s="5">
        <v>250</v>
      </c>
      <c r="N1765" s="6">
        <v>43957</v>
      </c>
      <c r="O1765" s="3" t="s">
        <v>1660</v>
      </c>
      <c r="P1765" s="3" t="s">
        <v>3371</v>
      </c>
      <c r="Q1765" s="6">
        <v>43956</v>
      </c>
      <c r="R1765" s="46">
        <v>4</v>
      </c>
      <c r="S1765" s="46" t="s">
        <v>1380</v>
      </c>
      <c r="T1765" s="50" t="s">
        <v>1832</v>
      </c>
      <c r="U1765" s="21" t="s">
        <v>1560</v>
      </c>
      <c r="V1765" s="260" t="s">
        <v>1551</v>
      </c>
      <c r="W1765" s="261">
        <v>43949.588125000002</v>
      </c>
      <c r="X1765" s="38" t="s">
        <v>1555</v>
      </c>
    </row>
    <row r="1766" spans="1:24" x14ac:dyDescent="0.3">
      <c r="A1766" s="2">
        <v>12894</v>
      </c>
      <c r="B1766" s="3" t="s">
        <v>555</v>
      </c>
      <c r="C1766" s="5" t="s">
        <v>3</v>
      </c>
      <c r="D1766" s="25">
        <v>61</v>
      </c>
      <c r="E1766" s="26">
        <v>8</v>
      </c>
      <c r="F1766" s="16">
        <v>12</v>
      </c>
      <c r="G1766" s="22">
        <v>334</v>
      </c>
      <c r="H1766" s="22">
        <v>4000</v>
      </c>
      <c r="I1766" s="6">
        <v>43762</v>
      </c>
      <c r="J1766" s="7">
        <v>76</v>
      </c>
      <c r="K1766" s="8">
        <v>2019</v>
      </c>
      <c r="L1766" s="6">
        <v>43899</v>
      </c>
      <c r="M1766" s="5">
        <v>-220</v>
      </c>
      <c r="N1766" s="6">
        <v>43957</v>
      </c>
      <c r="O1766" s="3" t="s">
        <v>1660</v>
      </c>
      <c r="P1766" s="3" t="s">
        <v>3371</v>
      </c>
      <c r="Q1766" s="6">
        <v>43956</v>
      </c>
      <c r="R1766" s="46">
        <v>5</v>
      </c>
      <c r="S1766" s="46" t="s">
        <v>1380</v>
      </c>
      <c r="T1766" s="50" t="s">
        <v>1832</v>
      </c>
      <c r="U1766" s="21" t="s">
        <v>1560</v>
      </c>
      <c r="V1766" s="260" t="s">
        <v>1551</v>
      </c>
      <c r="W1766" s="261">
        <v>43949.588125000002</v>
      </c>
      <c r="X1766" s="38" t="s">
        <v>1555</v>
      </c>
    </row>
    <row r="1767" spans="1:24" x14ac:dyDescent="0.3">
      <c r="A1767" s="2">
        <v>12881</v>
      </c>
      <c r="B1767" s="3" t="s">
        <v>553</v>
      </c>
      <c r="C1767" s="5" t="s">
        <v>3</v>
      </c>
      <c r="D1767" s="25">
        <v>61</v>
      </c>
      <c r="E1767" s="26">
        <v>8</v>
      </c>
      <c r="F1767" s="16">
        <v>12</v>
      </c>
      <c r="G1767" s="22">
        <v>34</v>
      </c>
      <c r="H1767" s="22">
        <v>400</v>
      </c>
      <c r="I1767" s="6">
        <v>43762</v>
      </c>
      <c r="J1767" s="7">
        <v>76</v>
      </c>
      <c r="K1767" s="8">
        <v>2019</v>
      </c>
      <c r="L1767" s="6">
        <v>43899</v>
      </c>
      <c r="M1767" s="5">
        <v>40</v>
      </c>
      <c r="N1767" s="6">
        <v>43957</v>
      </c>
      <c r="O1767" s="3" t="s">
        <v>1660</v>
      </c>
      <c r="P1767" s="3" t="s">
        <v>3371</v>
      </c>
      <c r="Q1767" s="6">
        <v>43956</v>
      </c>
      <c r="R1767" s="46">
        <v>3</v>
      </c>
      <c r="S1767" s="46" t="s">
        <v>1380</v>
      </c>
      <c r="T1767" s="50" t="s">
        <v>1832</v>
      </c>
      <c r="U1767" s="21" t="s">
        <v>1560</v>
      </c>
      <c r="V1767" s="260" t="s">
        <v>1551</v>
      </c>
      <c r="W1767" s="261">
        <v>43949.588125000002</v>
      </c>
      <c r="X1767" s="38" t="s">
        <v>1555</v>
      </c>
    </row>
    <row r="1768" spans="1:24" x14ac:dyDescent="0.3">
      <c r="A1768" s="2">
        <v>119407</v>
      </c>
      <c r="B1768" s="3" t="s">
        <v>844</v>
      </c>
      <c r="C1768" s="5" t="s">
        <v>97</v>
      </c>
      <c r="D1768" s="25">
        <v>72</v>
      </c>
      <c r="E1768" s="26">
        <v>10</v>
      </c>
      <c r="F1768" s="16">
        <v>12</v>
      </c>
      <c r="G1768" s="22">
        <v>50</v>
      </c>
      <c r="H1768" s="22">
        <v>600</v>
      </c>
      <c r="I1768" s="6">
        <v>43818</v>
      </c>
      <c r="J1768" s="7">
        <v>105</v>
      </c>
      <c r="K1768" s="8">
        <v>2019</v>
      </c>
      <c r="L1768" s="6">
        <v>43931</v>
      </c>
      <c r="M1768" s="5">
        <v>2910</v>
      </c>
      <c r="N1768" s="6">
        <v>43957</v>
      </c>
      <c r="O1768" s="3" t="s">
        <v>1754</v>
      </c>
      <c r="P1768" s="3" t="s">
        <v>3477</v>
      </c>
      <c r="Q1768" s="6">
        <v>43962</v>
      </c>
      <c r="R1768" s="46"/>
      <c r="S1768" s="46" t="s">
        <v>1380</v>
      </c>
      <c r="T1768" s="50" t="s">
        <v>3562</v>
      </c>
      <c r="U1768" s="21" t="s">
        <v>1560</v>
      </c>
      <c r="V1768" s="260" t="s">
        <v>1551</v>
      </c>
      <c r="W1768" s="261">
        <v>43957.548657407409</v>
      </c>
      <c r="X1768" s="38" t="s">
        <v>1555</v>
      </c>
    </row>
    <row r="1769" spans="1:24" x14ac:dyDescent="0.3">
      <c r="A1769" s="2">
        <v>119407</v>
      </c>
      <c r="B1769" s="3" t="s">
        <v>844</v>
      </c>
      <c r="C1769" s="5" t="s">
        <v>97</v>
      </c>
      <c r="D1769" s="25">
        <v>72</v>
      </c>
      <c r="E1769" s="26">
        <v>10</v>
      </c>
      <c r="F1769" s="16">
        <v>12</v>
      </c>
      <c r="G1769" s="22">
        <v>50</v>
      </c>
      <c r="H1769" s="22">
        <v>600</v>
      </c>
      <c r="I1769" s="6">
        <v>43818</v>
      </c>
      <c r="J1769" s="7">
        <v>105</v>
      </c>
      <c r="K1769" s="8">
        <v>2019</v>
      </c>
      <c r="L1769" s="6">
        <v>43931</v>
      </c>
      <c r="M1769" s="5">
        <v>2910</v>
      </c>
      <c r="N1769" s="6">
        <v>43957</v>
      </c>
      <c r="O1769" s="3" t="s">
        <v>1754</v>
      </c>
      <c r="P1769" s="3" t="s">
        <v>3477</v>
      </c>
      <c r="Q1769" s="6">
        <v>43962</v>
      </c>
      <c r="R1769" s="46"/>
      <c r="S1769" s="46" t="s">
        <v>1380</v>
      </c>
      <c r="T1769" s="50" t="s">
        <v>3562</v>
      </c>
      <c r="U1769" s="21" t="s">
        <v>1560</v>
      </c>
      <c r="V1769" s="260" t="s">
        <v>1551</v>
      </c>
      <c r="W1769" s="261">
        <v>43957.548657407409</v>
      </c>
      <c r="X1769" s="38" t="s">
        <v>1555</v>
      </c>
    </row>
    <row r="1770" spans="1:24" x14ac:dyDescent="0.3">
      <c r="A1770" s="2">
        <v>64626</v>
      </c>
      <c r="B1770" s="3" t="s">
        <v>143</v>
      </c>
      <c r="C1770" s="5" t="s">
        <v>22</v>
      </c>
      <c r="D1770" s="25">
        <v>69</v>
      </c>
      <c r="E1770" s="26">
        <v>8</v>
      </c>
      <c r="F1770" s="16">
        <v>12</v>
      </c>
      <c r="G1770" s="22">
        <v>125</v>
      </c>
      <c r="H1770" s="22">
        <v>1500</v>
      </c>
      <c r="I1770" s="6">
        <v>43733</v>
      </c>
      <c r="J1770" s="7">
        <v>175</v>
      </c>
      <c r="K1770" s="8">
        <v>2017</v>
      </c>
      <c r="L1770" s="6">
        <v>43383</v>
      </c>
      <c r="M1770" s="5">
        <v>0</v>
      </c>
      <c r="N1770" s="6">
        <v>43957</v>
      </c>
      <c r="O1770" s="3" t="s">
        <v>1368</v>
      </c>
      <c r="P1770" s="3" t="s">
        <v>3372</v>
      </c>
      <c r="Q1770" s="6">
        <v>43959</v>
      </c>
      <c r="R1770" s="46"/>
      <c r="S1770" s="46" t="s">
        <v>1380</v>
      </c>
      <c r="T1770" s="50" t="s">
        <v>1832</v>
      </c>
      <c r="U1770" s="21" t="s">
        <v>1834</v>
      </c>
      <c r="V1770" s="260" t="s">
        <v>2063</v>
      </c>
      <c r="W1770" s="261">
        <v>43769.358761574076</v>
      </c>
      <c r="X1770" s="38" t="s">
        <v>1555</v>
      </c>
    </row>
    <row r="1771" spans="1:24" x14ac:dyDescent="0.3">
      <c r="A1771" s="2">
        <v>87348</v>
      </c>
      <c r="B1771" s="3" t="s">
        <v>998</v>
      </c>
      <c r="C1771" s="5" t="s">
        <v>22</v>
      </c>
      <c r="D1771" s="25">
        <v>51</v>
      </c>
      <c r="E1771" s="26">
        <v>13</v>
      </c>
      <c r="F1771" s="16">
        <v>12</v>
      </c>
      <c r="G1771" s="22">
        <v>42</v>
      </c>
      <c r="H1771" s="22">
        <v>500</v>
      </c>
      <c r="I1771" s="6">
        <v>43733</v>
      </c>
      <c r="J1771" s="7">
        <v>175</v>
      </c>
      <c r="K1771" s="8">
        <v>2017</v>
      </c>
      <c r="L1771" s="6">
        <v>43383</v>
      </c>
      <c r="M1771" s="5">
        <v>0</v>
      </c>
      <c r="N1771" s="6">
        <v>43957</v>
      </c>
      <c r="O1771" s="3" t="s">
        <v>1368</v>
      </c>
      <c r="P1771" s="3" t="s">
        <v>3372</v>
      </c>
      <c r="Q1771" s="6">
        <v>43959</v>
      </c>
      <c r="R1771" s="46"/>
      <c r="S1771" s="46" t="s">
        <v>1380</v>
      </c>
      <c r="T1771" s="50" t="s">
        <v>1832</v>
      </c>
      <c r="U1771" s="21" t="s">
        <v>1380</v>
      </c>
      <c r="V1771" s="260" t="s">
        <v>2063</v>
      </c>
      <c r="W1771" s="261">
        <v>43769.358761574076</v>
      </c>
      <c r="X1771" s="38" t="s">
        <v>1555</v>
      </c>
    </row>
    <row r="1772" spans="1:24" x14ac:dyDescent="0.3">
      <c r="A1772" s="2">
        <v>60517</v>
      </c>
      <c r="B1772" s="3" t="s">
        <v>993</v>
      </c>
      <c r="C1772" s="5" t="s">
        <v>22</v>
      </c>
      <c r="D1772" s="25">
        <v>51</v>
      </c>
      <c r="E1772" s="26">
        <v>13</v>
      </c>
      <c r="F1772" s="16">
        <v>12</v>
      </c>
      <c r="G1772" s="22">
        <v>17</v>
      </c>
      <c r="H1772" s="22">
        <v>200</v>
      </c>
      <c r="I1772" s="6">
        <v>43733</v>
      </c>
      <c r="J1772" s="7">
        <v>175</v>
      </c>
      <c r="K1772" s="8">
        <v>2017</v>
      </c>
      <c r="L1772" s="6">
        <v>43383</v>
      </c>
      <c r="M1772" s="5">
        <v>0</v>
      </c>
      <c r="N1772" s="6">
        <v>43957</v>
      </c>
      <c r="O1772" s="3" t="s">
        <v>1368</v>
      </c>
      <c r="P1772" s="3" t="s">
        <v>3372</v>
      </c>
      <c r="Q1772" s="6">
        <v>43959</v>
      </c>
      <c r="R1772" s="46"/>
      <c r="S1772" s="46" t="s">
        <v>1380</v>
      </c>
      <c r="T1772" s="50" t="s">
        <v>1832</v>
      </c>
      <c r="U1772" s="21" t="s">
        <v>1380</v>
      </c>
      <c r="V1772" s="260" t="s">
        <v>2063</v>
      </c>
      <c r="W1772" s="261">
        <v>43769.358761574076</v>
      </c>
      <c r="X1772" s="38" t="s">
        <v>1555</v>
      </c>
    </row>
    <row r="1773" spans="1:24" x14ac:dyDescent="0.3">
      <c r="A1773" s="2">
        <v>95121</v>
      </c>
      <c r="B1773" s="3" t="s">
        <v>611</v>
      </c>
      <c r="C1773" s="5" t="s">
        <v>3</v>
      </c>
      <c r="D1773" s="25">
        <v>61</v>
      </c>
      <c r="E1773" s="26">
        <v>8</v>
      </c>
      <c r="F1773" s="16">
        <v>12</v>
      </c>
      <c r="G1773" s="22">
        <v>25</v>
      </c>
      <c r="H1773" s="22">
        <v>300</v>
      </c>
      <c r="I1773" s="6">
        <v>43762</v>
      </c>
      <c r="J1773" s="7">
        <v>76</v>
      </c>
      <c r="K1773" s="8">
        <v>2019</v>
      </c>
      <c r="L1773" s="6">
        <v>43899</v>
      </c>
      <c r="M1773" s="5">
        <v>0</v>
      </c>
      <c r="N1773" s="6">
        <v>43957</v>
      </c>
      <c r="O1773" s="3" t="s">
        <v>1660</v>
      </c>
      <c r="P1773" s="3" t="s">
        <v>3371</v>
      </c>
      <c r="Q1773" s="6">
        <v>43956</v>
      </c>
      <c r="R1773" s="46">
        <v>83</v>
      </c>
      <c r="S1773" s="46" t="s">
        <v>1380</v>
      </c>
      <c r="T1773" s="50" t="s">
        <v>1832</v>
      </c>
      <c r="U1773" s="21" t="s">
        <v>1942</v>
      </c>
      <c r="V1773" s="260" t="s">
        <v>1551</v>
      </c>
      <c r="W1773" s="261">
        <v>43949.588125000002</v>
      </c>
      <c r="X1773" s="38" t="s">
        <v>1555</v>
      </c>
    </row>
    <row r="1774" spans="1:24" x14ac:dyDescent="0.3">
      <c r="A1774" s="2">
        <v>12950</v>
      </c>
      <c r="B1774" s="3" t="s">
        <v>558</v>
      </c>
      <c r="C1774" s="5" t="s">
        <v>3</v>
      </c>
      <c r="D1774" s="25">
        <v>61</v>
      </c>
      <c r="E1774" s="26">
        <v>8</v>
      </c>
      <c r="F1774" s="16">
        <v>12</v>
      </c>
      <c r="G1774" s="22">
        <v>17</v>
      </c>
      <c r="H1774" s="22">
        <v>200</v>
      </c>
      <c r="I1774" s="6">
        <v>43762</v>
      </c>
      <c r="J1774" s="7">
        <v>76</v>
      </c>
      <c r="K1774" s="8">
        <v>2019</v>
      </c>
      <c r="L1774" s="6">
        <v>43899</v>
      </c>
      <c r="M1774" s="5">
        <v>200</v>
      </c>
      <c r="N1774" s="6">
        <v>43957</v>
      </c>
      <c r="O1774" s="3" t="s">
        <v>1660</v>
      </c>
      <c r="P1774" s="3" t="s">
        <v>3371</v>
      </c>
      <c r="Q1774" s="6">
        <v>43956</v>
      </c>
      <c r="R1774" s="46">
        <v>8</v>
      </c>
      <c r="S1774" s="46" t="s">
        <v>1380</v>
      </c>
      <c r="T1774" s="50" t="s">
        <v>1832</v>
      </c>
      <c r="U1774" s="21" t="s">
        <v>1560</v>
      </c>
      <c r="V1774" s="260" t="s">
        <v>1551</v>
      </c>
      <c r="W1774" s="261">
        <v>43949.588125000002</v>
      </c>
      <c r="X1774" s="38" t="s">
        <v>1555</v>
      </c>
    </row>
    <row r="1775" spans="1:24" x14ac:dyDescent="0.3">
      <c r="A1775" s="2">
        <v>12948</v>
      </c>
      <c r="B1775" s="3" t="s">
        <v>557</v>
      </c>
      <c r="C1775" s="5" t="s">
        <v>3</v>
      </c>
      <c r="D1775" s="25">
        <v>61</v>
      </c>
      <c r="E1775" s="26">
        <v>8</v>
      </c>
      <c r="F1775" s="16">
        <v>12</v>
      </c>
      <c r="G1775" s="22">
        <v>5</v>
      </c>
      <c r="H1775" s="22">
        <v>50</v>
      </c>
      <c r="I1775" s="6">
        <v>43762</v>
      </c>
      <c r="J1775" s="7">
        <v>76</v>
      </c>
      <c r="K1775" s="8">
        <v>2019</v>
      </c>
      <c r="L1775" s="6">
        <v>43899</v>
      </c>
      <c r="M1775" s="5">
        <v>50</v>
      </c>
      <c r="N1775" s="6">
        <v>43957</v>
      </c>
      <c r="O1775" s="3" t="s">
        <v>1660</v>
      </c>
      <c r="P1775" s="3" t="s">
        <v>3371</v>
      </c>
      <c r="Q1775" s="6">
        <v>43956</v>
      </c>
      <c r="R1775" s="46">
        <v>7</v>
      </c>
      <c r="S1775" s="46" t="s">
        <v>1380</v>
      </c>
      <c r="T1775" s="50" t="s">
        <v>1832</v>
      </c>
      <c r="U1775" s="21" t="s">
        <v>1560</v>
      </c>
      <c r="V1775" s="260" t="s">
        <v>1551</v>
      </c>
      <c r="W1775" s="261">
        <v>43949.588125000002</v>
      </c>
      <c r="X1775" s="38" t="s">
        <v>1555</v>
      </c>
    </row>
    <row r="1776" spans="1:24" x14ac:dyDescent="0.3">
      <c r="A1776" s="2">
        <v>12956</v>
      </c>
      <c r="B1776" s="3" t="s">
        <v>559</v>
      </c>
      <c r="C1776" s="5" t="s">
        <v>3</v>
      </c>
      <c r="D1776" s="25">
        <v>61</v>
      </c>
      <c r="E1776" s="26">
        <v>8</v>
      </c>
      <c r="F1776" s="16">
        <v>12</v>
      </c>
      <c r="G1776" s="22">
        <v>417</v>
      </c>
      <c r="H1776" s="22">
        <v>5000</v>
      </c>
      <c r="I1776" s="6">
        <v>43762</v>
      </c>
      <c r="J1776" s="7">
        <v>76</v>
      </c>
      <c r="K1776" s="8">
        <v>2019</v>
      </c>
      <c r="L1776" s="6">
        <v>43899</v>
      </c>
      <c r="M1776" s="5">
        <v>200</v>
      </c>
      <c r="N1776" s="6">
        <v>43957</v>
      </c>
      <c r="O1776" s="3" t="s">
        <v>1660</v>
      </c>
      <c r="P1776" s="3" t="s">
        <v>3371</v>
      </c>
      <c r="Q1776" s="6">
        <v>43956</v>
      </c>
      <c r="R1776" s="46">
        <v>9</v>
      </c>
      <c r="S1776" s="46" t="s">
        <v>1380</v>
      </c>
      <c r="T1776" s="50" t="s">
        <v>1832</v>
      </c>
      <c r="U1776" s="21" t="s">
        <v>1560</v>
      </c>
      <c r="V1776" s="260" t="s">
        <v>1551</v>
      </c>
      <c r="W1776" s="261">
        <v>43949.588125000002</v>
      </c>
      <c r="X1776" s="38" t="s">
        <v>1555</v>
      </c>
    </row>
    <row r="1777" spans="1:24" x14ac:dyDescent="0.3">
      <c r="A1777" s="2">
        <v>12956</v>
      </c>
      <c r="B1777" s="3" t="s">
        <v>559</v>
      </c>
      <c r="C1777" s="5" t="s">
        <v>3</v>
      </c>
      <c r="D1777" s="25">
        <v>61</v>
      </c>
      <c r="E1777" s="26">
        <v>8</v>
      </c>
      <c r="F1777" s="16">
        <v>12</v>
      </c>
      <c r="G1777" s="22">
        <v>417</v>
      </c>
      <c r="H1777" s="22">
        <v>5000</v>
      </c>
      <c r="I1777" s="6">
        <v>43762</v>
      </c>
      <c r="J1777" s="7">
        <v>101</v>
      </c>
      <c r="K1777" s="8">
        <v>2020</v>
      </c>
      <c r="L1777" s="6">
        <v>44313</v>
      </c>
      <c r="M1777" s="5">
        <v>5000</v>
      </c>
      <c r="N1777" s="6">
        <v>43957</v>
      </c>
      <c r="O1777" s="3" t="s">
        <v>1660</v>
      </c>
      <c r="P1777" s="3" t="s">
        <v>3371</v>
      </c>
      <c r="Q1777" s="6">
        <v>43956</v>
      </c>
      <c r="R1777" s="46">
        <v>9</v>
      </c>
      <c r="S1777" s="46" t="s">
        <v>1380</v>
      </c>
      <c r="T1777" s="50" t="s">
        <v>1832</v>
      </c>
      <c r="U1777" s="21" t="s">
        <v>1560</v>
      </c>
      <c r="V1777" s="260" t="s">
        <v>1551</v>
      </c>
      <c r="W1777" s="261">
        <v>43949.588125000002</v>
      </c>
      <c r="X1777" s="38" t="s">
        <v>1555</v>
      </c>
    </row>
    <row r="1778" spans="1:24" x14ac:dyDescent="0.3">
      <c r="A1778" s="2">
        <v>61201</v>
      </c>
      <c r="B1778" s="3" t="s">
        <v>596</v>
      </c>
      <c r="C1778" s="5" t="s">
        <v>3</v>
      </c>
      <c r="D1778" s="25">
        <v>61</v>
      </c>
      <c r="E1778" s="26">
        <v>8</v>
      </c>
      <c r="F1778" s="16">
        <v>12</v>
      </c>
      <c r="G1778" s="22">
        <v>209</v>
      </c>
      <c r="H1778" s="22">
        <v>2500</v>
      </c>
      <c r="I1778" s="6">
        <v>43762</v>
      </c>
      <c r="J1778" s="7">
        <v>76</v>
      </c>
      <c r="K1778" s="8">
        <v>2019</v>
      </c>
      <c r="L1778" s="6">
        <v>43899</v>
      </c>
      <c r="M1778" s="5">
        <v>-240</v>
      </c>
      <c r="N1778" s="6">
        <v>43957</v>
      </c>
      <c r="O1778" s="3" t="s">
        <v>1660</v>
      </c>
      <c r="P1778" s="3" t="s">
        <v>3371</v>
      </c>
      <c r="Q1778" s="6">
        <v>43956</v>
      </c>
      <c r="R1778" s="46">
        <v>63</v>
      </c>
      <c r="S1778" s="46" t="s">
        <v>1380</v>
      </c>
      <c r="T1778" s="50" t="s">
        <v>1832</v>
      </c>
      <c r="U1778" s="21" t="s">
        <v>1560</v>
      </c>
      <c r="V1778" s="260" t="s">
        <v>1551</v>
      </c>
      <c r="W1778" s="261">
        <v>43949.588125000002</v>
      </c>
      <c r="X1778" s="38" t="s">
        <v>1555</v>
      </c>
    </row>
    <row r="1779" spans="1:24" x14ac:dyDescent="0.3">
      <c r="A1779" s="2">
        <v>52994</v>
      </c>
      <c r="B1779" s="3" t="s">
        <v>174</v>
      </c>
      <c r="C1779" s="5" t="s">
        <v>3</v>
      </c>
      <c r="D1779" s="25">
        <v>61</v>
      </c>
      <c r="E1779" s="26">
        <v>8</v>
      </c>
      <c r="F1779" s="16">
        <v>12</v>
      </c>
      <c r="G1779" s="22">
        <v>3</v>
      </c>
      <c r="H1779" s="22">
        <v>30</v>
      </c>
      <c r="I1779" s="6">
        <v>43762</v>
      </c>
      <c r="J1779" s="7">
        <v>76</v>
      </c>
      <c r="K1779" s="8">
        <v>2019</v>
      </c>
      <c r="L1779" s="6">
        <v>43899</v>
      </c>
      <c r="M1779" s="5">
        <v>50</v>
      </c>
      <c r="N1779" s="6">
        <v>43957</v>
      </c>
      <c r="O1779" s="3" t="s">
        <v>1660</v>
      </c>
      <c r="P1779" s="3" t="s">
        <v>3371</v>
      </c>
      <c r="Q1779" s="6">
        <v>43956</v>
      </c>
      <c r="R1779" s="46">
        <v>39</v>
      </c>
      <c r="S1779" s="46" t="s">
        <v>1380</v>
      </c>
      <c r="T1779" s="50" t="s">
        <v>1832</v>
      </c>
      <c r="U1779" s="21" t="s">
        <v>1380</v>
      </c>
      <c r="V1779" s="260" t="s">
        <v>1551</v>
      </c>
      <c r="W1779" s="261">
        <v>43949.588125000002</v>
      </c>
      <c r="X1779" s="38" t="s">
        <v>1555</v>
      </c>
    </row>
    <row r="1780" spans="1:24" x14ac:dyDescent="0.3">
      <c r="A1780" s="2">
        <v>65173</v>
      </c>
      <c r="B1780" s="3" t="s">
        <v>198</v>
      </c>
      <c r="C1780" s="5" t="s">
        <v>3</v>
      </c>
      <c r="D1780" s="25">
        <v>61</v>
      </c>
      <c r="E1780" s="26">
        <v>15</v>
      </c>
      <c r="F1780" s="16">
        <v>12</v>
      </c>
      <c r="G1780" s="22">
        <v>17</v>
      </c>
      <c r="H1780" s="22">
        <v>200</v>
      </c>
      <c r="I1780" s="6">
        <v>43762</v>
      </c>
      <c r="J1780" s="7">
        <v>76</v>
      </c>
      <c r="K1780" s="8">
        <v>2019</v>
      </c>
      <c r="L1780" s="6">
        <v>43899</v>
      </c>
      <c r="M1780" s="5">
        <v>50</v>
      </c>
      <c r="N1780" s="6">
        <v>43957</v>
      </c>
      <c r="O1780" s="3" t="s">
        <v>1660</v>
      </c>
      <c r="P1780" s="3" t="s">
        <v>3371</v>
      </c>
      <c r="Q1780" s="6">
        <v>43956</v>
      </c>
      <c r="R1780" s="46">
        <v>67</v>
      </c>
      <c r="S1780" s="46" t="s">
        <v>1380</v>
      </c>
      <c r="T1780" s="50" t="s">
        <v>1832</v>
      </c>
      <c r="U1780" s="21" t="s">
        <v>1560</v>
      </c>
      <c r="V1780" s="260" t="s">
        <v>1551</v>
      </c>
      <c r="W1780" s="261">
        <v>43949.588125000002</v>
      </c>
      <c r="X1780" s="38" t="s">
        <v>1555</v>
      </c>
    </row>
    <row r="1781" spans="1:24" x14ac:dyDescent="0.3">
      <c r="A1781" s="2">
        <v>81563</v>
      </c>
      <c r="B1781" s="3" t="s">
        <v>200</v>
      </c>
      <c r="C1781" s="5" t="s">
        <v>27</v>
      </c>
      <c r="D1781" s="25">
        <v>61</v>
      </c>
      <c r="E1781" s="26">
        <v>15</v>
      </c>
      <c r="F1781" s="16">
        <v>12</v>
      </c>
      <c r="G1781" s="22">
        <v>5</v>
      </c>
      <c r="H1781" s="22">
        <v>50</v>
      </c>
      <c r="I1781" s="6">
        <v>43762</v>
      </c>
      <c r="J1781" s="7">
        <v>76</v>
      </c>
      <c r="K1781" s="8">
        <v>2019</v>
      </c>
      <c r="L1781" s="6">
        <v>43899</v>
      </c>
      <c r="M1781" s="5">
        <v>50</v>
      </c>
      <c r="N1781" s="6">
        <v>43957</v>
      </c>
      <c r="O1781" s="3" t="s">
        <v>1660</v>
      </c>
      <c r="P1781" s="3" t="s">
        <v>3371</v>
      </c>
      <c r="Q1781" s="6">
        <v>43956</v>
      </c>
      <c r="R1781" s="46">
        <v>73</v>
      </c>
      <c r="S1781" s="46" t="s">
        <v>1380</v>
      </c>
      <c r="T1781" s="50" t="s">
        <v>1832</v>
      </c>
      <c r="U1781" s="21" t="s">
        <v>1380</v>
      </c>
      <c r="V1781" s="260" t="s">
        <v>1551</v>
      </c>
      <c r="W1781" s="261">
        <v>43949.588125000002</v>
      </c>
      <c r="X1781" s="38" t="s">
        <v>1555</v>
      </c>
    </row>
    <row r="1782" spans="1:24" x14ac:dyDescent="0.3">
      <c r="A1782" s="2">
        <v>81564</v>
      </c>
      <c r="B1782" s="3" t="s">
        <v>201</v>
      </c>
      <c r="C1782" s="5" t="s">
        <v>27</v>
      </c>
      <c r="D1782" s="25">
        <v>61</v>
      </c>
      <c r="E1782" s="26">
        <v>15</v>
      </c>
      <c r="F1782" s="16">
        <v>12</v>
      </c>
      <c r="G1782" s="22">
        <v>5</v>
      </c>
      <c r="H1782" s="22">
        <v>50</v>
      </c>
      <c r="I1782" s="6">
        <v>43762</v>
      </c>
      <c r="J1782" s="7">
        <v>76</v>
      </c>
      <c r="K1782" s="8">
        <v>2019</v>
      </c>
      <c r="L1782" s="6">
        <v>43899</v>
      </c>
      <c r="M1782" s="5">
        <v>50</v>
      </c>
      <c r="N1782" s="6">
        <v>43957</v>
      </c>
      <c r="O1782" s="3" t="s">
        <v>1660</v>
      </c>
      <c r="P1782" s="3" t="s">
        <v>3371</v>
      </c>
      <c r="Q1782" s="6">
        <v>43956</v>
      </c>
      <c r="R1782" s="46">
        <v>74</v>
      </c>
      <c r="S1782" s="46" t="s">
        <v>1380</v>
      </c>
      <c r="T1782" s="50" t="s">
        <v>1832</v>
      </c>
      <c r="U1782" s="21" t="s">
        <v>1380</v>
      </c>
      <c r="V1782" s="260" t="s">
        <v>1551</v>
      </c>
      <c r="W1782" s="261">
        <v>43949.588125000002</v>
      </c>
      <c r="X1782" s="38" t="s">
        <v>1555</v>
      </c>
    </row>
    <row r="1783" spans="1:24" x14ac:dyDescent="0.3">
      <c r="A1783" s="2">
        <v>81565</v>
      </c>
      <c r="B1783" s="3" t="s">
        <v>202</v>
      </c>
      <c r="C1783" s="5" t="s">
        <v>27</v>
      </c>
      <c r="D1783" s="25">
        <v>61</v>
      </c>
      <c r="E1783" s="26">
        <v>15</v>
      </c>
      <c r="F1783" s="16">
        <v>12</v>
      </c>
      <c r="G1783" s="22">
        <v>5</v>
      </c>
      <c r="H1783" s="22">
        <v>50</v>
      </c>
      <c r="I1783" s="6">
        <v>43762</v>
      </c>
      <c r="J1783" s="7">
        <v>76</v>
      </c>
      <c r="K1783" s="8">
        <v>2019</v>
      </c>
      <c r="L1783" s="6">
        <v>43899</v>
      </c>
      <c r="M1783" s="5">
        <v>10</v>
      </c>
      <c r="N1783" s="6">
        <v>43957</v>
      </c>
      <c r="O1783" s="3" t="s">
        <v>1660</v>
      </c>
      <c r="P1783" s="3" t="s">
        <v>3371</v>
      </c>
      <c r="Q1783" s="6">
        <v>43956</v>
      </c>
      <c r="R1783" s="46">
        <v>75</v>
      </c>
      <c r="S1783" s="46" t="s">
        <v>1380</v>
      </c>
      <c r="T1783" s="50" t="s">
        <v>1832</v>
      </c>
      <c r="U1783" s="21" t="s">
        <v>1380</v>
      </c>
      <c r="V1783" s="260" t="s">
        <v>1551</v>
      </c>
      <c r="W1783" s="261">
        <v>43949.588125000002</v>
      </c>
      <c r="X1783" s="38" t="s">
        <v>1555</v>
      </c>
    </row>
    <row r="1784" spans="1:24" x14ac:dyDescent="0.3">
      <c r="A1784" s="2">
        <v>110578</v>
      </c>
      <c r="B1784" s="3" t="s">
        <v>843</v>
      </c>
      <c r="C1784" s="5" t="s">
        <v>1430</v>
      </c>
      <c r="D1784" s="25">
        <v>72</v>
      </c>
      <c r="E1784" s="26">
        <v>9</v>
      </c>
      <c r="F1784" s="16">
        <v>12</v>
      </c>
      <c r="G1784" s="22">
        <v>84</v>
      </c>
      <c r="H1784" s="22">
        <v>1000</v>
      </c>
      <c r="I1784" s="6">
        <v>43818</v>
      </c>
      <c r="J1784" s="7">
        <v>105</v>
      </c>
      <c r="K1784" s="8">
        <v>2019</v>
      </c>
      <c r="L1784" s="6">
        <v>43931</v>
      </c>
      <c r="M1784" s="5">
        <v>0</v>
      </c>
      <c r="N1784" s="6">
        <v>43957</v>
      </c>
      <c r="O1784" s="3" t="s">
        <v>1315</v>
      </c>
      <c r="P1784" s="3" t="s">
        <v>3477</v>
      </c>
      <c r="Q1784" s="6">
        <v>43962</v>
      </c>
      <c r="R1784" s="46">
        <v>3</v>
      </c>
      <c r="S1784" s="46" t="s">
        <v>1380</v>
      </c>
      <c r="T1784" s="50" t="s">
        <v>3562</v>
      </c>
      <c r="U1784" s="21" t="s">
        <v>1380</v>
      </c>
      <c r="V1784" s="260" t="s">
        <v>1551</v>
      </c>
      <c r="W1784" s="261">
        <v>43957.445289351854</v>
      </c>
      <c r="X1784" s="38" t="s">
        <v>1555</v>
      </c>
    </row>
    <row r="1785" spans="1:24" x14ac:dyDescent="0.3">
      <c r="A1785" s="2">
        <v>13517</v>
      </c>
      <c r="B1785" s="3" t="s">
        <v>573</v>
      </c>
      <c r="C1785" s="5" t="s">
        <v>3</v>
      </c>
      <c r="D1785" s="25">
        <v>61</v>
      </c>
      <c r="E1785" s="26">
        <v>8</v>
      </c>
      <c r="F1785" s="16">
        <v>12</v>
      </c>
      <c r="G1785" s="22">
        <v>9</v>
      </c>
      <c r="H1785" s="22">
        <v>100</v>
      </c>
      <c r="I1785" s="6">
        <v>43762</v>
      </c>
      <c r="J1785" s="7">
        <v>76</v>
      </c>
      <c r="K1785" s="8">
        <v>2019</v>
      </c>
      <c r="L1785" s="6">
        <v>43899</v>
      </c>
      <c r="M1785" s="5">
        <v>30</v>
      </c>
      <c r="N1785" s="6">
        <v>43958</v>
      </c>
      <c r="O1785" s="3" t="s">
        <v>1660</v>
      </c>
      <c r="P1785" s="3" t="s">
        <v>3371</v>
      </c>
      <c r="Q1785" s="6">
        <v>43956</v>
      </c>
      <c r="R1785" s="46">
        <v>22</v>
      </c>
      <c r="S1785" s="46" t="s">
        <v>1380</v>
      </c>
      <c r="T1785" s="50" t="s">
        <v>1832</v>
      </c>
      <c r="U1785" s="21" t="s">
        <v>1560</v>
      </c>
      <c r="V1785" s="260" t="s">
        <v>1551</v>
      </c>
      <c r="W1785" s="261">
        <v>43949.588125000002</v>
      </c>
      <c r="X1785" s="38" t="s">
        <v>1555</v>
      </c>
    </row>
    <row r="1786" spans="1:24" x14ac:dyDescent="0.3">
      <c r="A1786" s="2">
        <v>13518</v>
      </c>
      <c r="B1786" s="3" t="s">
        <v>574</v>
      </c>
      <c r="C1786" s="5" t="s">
        <v>3</v>
      </c>
      <c r="D1786" s="25">
        <v>61</v>
      </c>
      <c r="E1786" s="26">
        <v>8</v>
      </c>
      <c r="F1786" s="16">
        <v>12</v>
      </c>
      <c r="G1786" s="22">
        <v>34</v>
      </c>
      <c r="H1786" s="22">
        <v>400</v>
      </c>
      <c r="I1786" s="6">
        <v>43762</v>
      </c>
      <c r="J1786" s="7">
        <v>76</v>
      </c>
      <c r="K1786" s="8">
        <v>2019</v>
      </c>
      <c r="L1786" s="6">
        <v>43899</v>
      </c>
      <c r="M1786" s="5">
        <v>90</v>
      </c>
      <c r="N1786" s="6">
        <v>43958</v>
      </c>
      <c r="O1786" s="3" t="s">
        <v>1660</v>
      </c>
      <c r="P1786" s="3" t="s">
        <v>3371</v>
      </c>
      <c r="Q1786" s="6">
        <v>43956</v>
      </c>
      <c r="R1786" s="46">
        <v>23</v>
      </c>
      <c r="S1786" s="46" t="s">
        <v>1380</v>
      </c>
      <c r="T1786" s="50" t="s">
        <v>1832</v>
      </c>
      <c r="U1786" s="21" t="s">
        <v>1560</v>
      </c>
      <c r="V1786" s="260" t="s">
        <v>1551</v>
      </c>
      <c r="W1786" s="261">
        <v>43949.588125000002</v>
      </c>
      <c r="X1786" s="38" t="s">
        <v>1555</v>
      </c>
    </row>
    <row r="1787" spans="1:24" x14ac:dyDescent="0.3">
      <c r="A1787" s="2">
        <v>13095</v>
      </c>
      <c r="B1787" s="3" t="s">
        <v>562</v>
      </c>
      <c r="C1787" s="5" t="s">
        <v>3</v>
      </c>
      <c r="D1787" s="25">
        <v>61</v>
      </c>
      <c r="E1787" s="26">
        <v>8</v>
      </c>
      <c r="F1787" s="16">
        <v>12</v>
      </c>
      <c r="G1787" s="22">
        <v>34</v>
      </c>
      <c r="H1787" s="22">
        <v>400</v>
      </c>
      <c r="I1787" s="6">
        <v>43762</v>
      </c>
      <c r="J1787" s="7">
        <v>76</v>
      </c>
      <c r="K1787" s="8">
        <v>2019</v>
      </c>
      <c r="L1787" s="6">
        <v>43899</v>
      </c>
      <c r="M1787" s="5">
        <v>-86</v>
      </c>
      <c r="N1787" s="6">
        <v>43958</v>
      </c>
      <c r="O1787" s="3" t="s">
        <v>1660</v>
      </c>
      <c r="P1787" s="3" t="s">
        <v>3371</v>
      </c>
      <c r="Q1787" s="6">
        <v>43956</v>
      </c>
      <c r="R1787" s="46">
        <v>14</v>
      </c>
      <c r="S1787" s="46" t="s">
        <v>1380</v>
      </c>
      <c r="T1787" s="50" t="s">
        <v>1832</v>
      </c>
      <c r="U1787" s="21" t="s">
        <v>1560</v>
      </c>
      <c r="V1787" s="260" t="s">
        <v>1551</v>
      </c>
      <c r="W1787" s="261">
        <v>43949.588125000002</v>
      </c>
      <c r="X1787" s="38" t="s">
        <v>1555</v>
      </c>
    </row>
    <row r="1788" spans="1:24" x14ac:dyDescent="0.3">
      <c r="A1788" s="2">
        <v>13556</v>
      </c>
      <c r="B1788" s="3" t="s">
        <v>237</v>
      </c>
      <c r="C1788" s="5" t="s">
        <v>22</v>
      </c>
      <c r="D1788" s="25">
        <v>61</v>
      </c>
      <c r="E1788" s="26">
        <v>3</v>
      </c>
      <c r="F1788" s="16">
        <v>12</v>
      </c>
      <c r="G1788" s="22">
        <v>5</v>
      </c>
      <c r="H1788" s="22">
        <v>60</v>
      </c>
      <c r="I1788" s="6">
        <v>43733</v>
      </c>
      <c r="J1788" s="7">
        <v>175</v>
      </c>
      <c r="K1788" s="8">
        <v>2017</v>
      </c>
      <c r="L1788" s="6">
        <v>43383</v>
      </c>
      <c r="M1788" s="5">
        <v>0</v>
      </c>
      <c r="N1788" s="6">
        <v>43958</v>
      </c>
      <c r="O1788" s="3" t="s">
        <v>1368</v>
      </c>
      <c r="P1788" s="3" t="s">
        <v>3372</v>
      </c>
      <c r="Q1788" s="6">
        <v>43959</v>
      </c>
      <c r="R1788" s="46"/>
      <c r="S1788" s="46" t="s">
        <v>1380</v>
      </c>
      <c r="T1788" s="50" t="s">
        <v>1832</v>
      </c>
      <c r="U1788" s="21" t="s">
        <v>1834</v>
      </c>
      <c r="V1788" s="260" t="s">
        <v>2063</v>
      </c>
      <c r="W1788" s="261">
        <v>43769.358761574076</v>
      </c>
      <c r="X1788" s="38" t="s">
        <v>1555</v>
      </c>
    </row>
    <row r="1789" spans="1:24" x14ac:dyDescent="0.3">
      <c r="A1789" s="2">
        <v>102276</v>
      </c>
      <c r="B1789" s="3" t="s">
        <v>1002</v>
      </c>
      <c r="C1789" s="5" t="s">
        <v>22</v>
      </c>
      <c r="D1789" s="25">
        <v>61</v>
      </c>
      <c r="E1789" s="26">
        <v>3</v>
      </c>
      <c r="F1789" s="16">
        <v>12</v>
      </c>
      <c r="G1789" s="22">
        <v>21</v>
      </c>
      <c r="H1789" s="22">
        <v>250</v>
      </c>
      <c r="I1789" s="6">
        <v>43718</v>
      </c>
      <c r="J1789" s="7">
        <v>246</v>
      </c>
      <c r="K1789" s="8">
        <v>2018</v>
      </c>
      <c r="L1789" s="6">
        <v>43819</v>
      </c>
      <c r="M1789" s="5">
        <v>-50</v>
      </c>
      <c r="N1789" s="6">
        <v>43958</v>
      </c>
      <c r="O1789" s="3" t="s">
        <v>1686</v>
      </c>
      <c r="P1789" s="3" t="s">
        <v>3372</v>
      </c>
      <c r="Q1789" s="6">
        <v>43959</v>
      </c>
      <c r="R1789" s="46"/>
      <c r="S1789" s="46" t="s">
        <v>1380</v>
      </c>
      <c r="T1789" s="50" t="s">
        <v>1832</v>
      </c>
      <c r="U1789" s="21" t="s">
        <v>1560</v>
      </c>
      <c r="V1789" s="260" t="s">
        <v>1551</v>
      </c>
      <c r="W1789" s="261">
        <v>43825.657083333332</v>
      </c>
      <c r="X1789" s="38" t="s">
        <v>1555</v>
      </c>
    </row>
    <row r="1790" spans="1:24" x14ac:dyDescent="0.3">
      <c r="A1790" s="2">
        <v>102279</v>
      </c>
      <c r="B1790" s="3" t="s">
        <v>1003</v>
      </c>
      <c r="C1790" s="5" t="s">
        <v>22</v>
      </c>
      <c r="D1790" s="25">
        <v>61</v>
      </c>
      <c r="E1790" s="26">
        <v>3</v>
      </c>
      <c r="F1790" s="16">
        <v>12</v>
      </c>
      <c r="G1790" s="22">
        <v>13</v>
      </c>
      <c r="H1790" s="22">
        <v>150</v>
      </c>
      <c r="I1790" s="6">
        <v>43718</v>
      </c>
      <c r="J1790" s="7">
        <v>246</v>
      </c>
      <c r="K1790" s="8">
        <v>2018</v>
      </c>
      <c r="L1790" s="6">
        <v>43819</v>
      </c>
      <c r="M1790" s="5">
        <v>250</v>
      </c>
      <c r="N1790" s="6">
        <v>43958</v>
      </c>
      <c r="O1790" s="3" t="s">
        <v>1686</v>
      </c>
      <c r="P1790" s="3" t="s">
        <v>3372</v>
      </c>
      <c r="Q1790" s="6">
        <v>43959</v>
      </c>
      <c r="R1790" s="46"/>
      <c r="S1790" s="46" t="s">
        <v>1380</v>
      </c>
      <c r="T1790" s="50" t="s">
        <v>1832</v>
      </c>
      <c r="U1790" s="21" t="s">
        <v>1560</v>
      </c>
      <c r="V1790" s="260" t="s">
        <v>1551</v>
      </c>
      <c r="W1790" s="261">
        <v>43958.33221064815</v>
      </c>
      <c r="X1790" s="38" t="s">
        <v>1555</v>
      </c>
    </row>
    <row r="1791" spans="1:24" x14ac:dyDescent="0.3">
      <c r="A1791" s="2">
        <v>102279</v>
      </c>
      <c r="B1791" s="3" t="s">
        <v>1003</v>
      </c>
      <c r="C1791" s="5" t="s">
        <v>22</v>
      </c>
      <c r="D1791" s="25">
        <v>61</v>
      </c>
      <c r="E1791" s="26">
        <v>3</v>
      </c>
      <c r="F1791" s="16">
        <v>12</v>
      </c>
      <c r="G1791" s="22">
        <v>13</v>
      </c>
      <c r="H1791" s="22">
        <v>150</v>
      </c>
      <c r="I1791" s="6">
        <v>43718</v>
      </c>
      <c r="J1791" s="7">
        <v>104</v>
      </c>
      <c r="K1791" s="8">
        <v>2020</v>
      </c>
      <c r="L1791" s="6">
        <v>44319</v>
      </c>
      <c r="M1791" s="5">
        <v>150</v>
      </c>
      <c r="N1791" s="6">
        <v>43958</v>
      </c>
      <c r="O1791" s="3" t="s">
        <v>1371</v>
      </c>
      <c r="P1791" s="3" t="s">
        <v>3372</v>
      </c>
      <c r="Q1791" s="6">
        <v>43959</v>
      </c>
      <c r="R1791" s="46"/>
      <c r="S1791" s="46" t="s">
        <v>1380</v>
      </c>
      <c r="T1791" s="50" t="s">
        <v>1832</v>
      </c>
      <c r="U1791" s="21" t="s">
        <v>1560</v>
      </c>
      <c r="V1791" s="260" t="s">
        <v>1551</v>
      </c>
      <c r="W1791" s="261">
        <v>43958.33221064815</v>
      </c>
      <c r="X1791" s="38" t="s">
        <v>1555</v>
      </c>
    </row>
    <row r="1792" spans="1:24" x14ac:dyDescent="0.3">
      <c r="A1792" s="2">
        <v>101867</v>
      </c>
      <c r="B1792" s="3" t="s">
        <v>1001</v>
      </c>
      <c r="C1792" s="5" t="s">
        <v>22</v>
      </c>
      <c r="D1792" s="25">
        <v>61</v>
      </c>
      <c r="E1792" s="26">
        <v>3</v>
      </c>
      <c r="F1792" s="16">
        <v>12</v>
      </c>
      <c r="G1792" s="22">
        <v>13</v>
      </c>
      <c r="H1792" s="22">
        <v>150</v>
      </c>
      <c r="I1792" s="6">
        <v>43718</v>
      </c>
      <c r="J1792" s="7">
        <v>246</v>
      </c>
      <c r="K1792" s="8">
        <v>2018</v>
      </c>
      <c r="L1792" s="6">
        <v>43819</v>
      </c>
      <c r="M1792" s="5">
        <v>350</v>
      </c>
      <c r="N1792" s="6">
        <v>43958</v>
      </c>
      <c r="O1792" s="3" t="s">
        <v>1686</v>
      </c>
      <c r="P1792" s="3" t="s">
        <v>3372</v>
      </c>
      <c r="Q1792" s="6">
        <v>43959</v>
      </c>
      <c r="R1792" s="46"/>
      <c r="S1792" s="46" t="s">
        <v>1380</v>
      </c>
      <c r="T1792" s="50" t="s">
        <v>1832</v>
      </c>
      <c r="U1792" s="21" t="s">
        <v>1560</v>
      </c>
      <c r="V1792" s="260" t="s">
        <v>1551</v>
      </c>
      <c r="W1792" s="261">
        <v>43825.657083333332</v>
      </c>
      <c r="X1792" s="38" t="s">
        <v>1555</v>
      </c>
    </row>
    <row r="1793" spans="1:24" x14ac:dyDescent="0.3">
      <c r="A1793" s="2">
        <v>101868</v>
      </c>
      <c r="B1793" s="3" t="s">
        <v>236</v>
      </c>
      <c r="C1793" s="5" t="s">
        <v>3</v>
      </c>
      <c r="D1793" s="25">
        <v>61</v>
      </c>
      <c r="E1793" s="26">
        <v>3</v>
      </c>
      <c r="F1793" s="16">
        <v>12</v>
      </c>
      <c r="G1793" s="22">
        <v>13</v>
      </c>
      <c r="H1793" s="22">
        <v>150</v>
      </c>
      <c r="I1793" s="6">
        <v>43718</v>
      </c>
      <c r="J1793" s="7">
        <v>246</v>
      </c>
      <c r="K1793" s="8">
        <v>2018</v>
      </c>
      <c r="L1793" s="6">
        <v>43819</v>
      </c>
      <c r="M1793" s="5">
        <v>-1200</v>
      </c>
      <c r="N1793" s="6">
        <v>43958</v>
      </c>
      <c r="O1793" s="3" t="s">
        <v>1686</v>
      </c>
      <c r="P1793" s="3" t="s">
        <v>3372</v>
      </c>
      <c r="Q1793" s="6">
        <v>43959</v>
      </c>
      <c r="R1793" s="46"/>
      <c r="S1793" s="46" t="s">
        <v>1380</v>
      </c>
      <c r="T1793" s="50" t="s">
        <v>1832</v>
      </c>
      <c r="U1793" s="21" t="s">
        <v>1560</v>
      </c>
      <c r="V1793" s="260" t="s">
        <v>1551</v>
      </c>
      <c r="W1793" s="261">
        <v>43825.657083333332</v>
      </c>
      <c r="X1793" s="38" t="s">
        <v>1555</v>
      </c>
    </row>
    <row r="1794" spans="1:24" x14ac:dyDescent="0.3">
      <c r="A1794" s="2">
        <v>54552</v>
      </c>
      <c r="B1794" s="3" t="s">
        <v>992</v>
      </c>
      <c r="C1794" s="5" t="s">
        <v>22</v>
      </c>
      <c r="D1794" s="25">
        <v>61</v>
      </c>
      <c r="E1794" s="26">
        <v>3</v>
      </c>
      <c r="F1794" s="16">
        <v>12</v>
      </c>
      <c r="G1794" s="22">
        <v>50</v>
      </c>
      <c r="H1794" s="22">
        <v>600</v>
      </c>
      <c r="I1794" s="6">
        <v>43718</v>
      </c>
      <c r="J1794" s="7">
        <v>246</v>
      </c>
      <c r="K1794" s="8">
        <v>2018</v>
      </c>
      <c r="L1794" s="6">
        <v>43819</v>
      </c>
      <c r="M1794" s="5">
        <v>8</v>
      </c>
      <c r="N1794" s="6">
        <v>43958</v>
      </c>
      <c r="O1794" s="3" t="s">
        <v>1686</v>
      </c>
      <c r="P1794" s="3" t="s">
        <v>3372</v>
      </c>
      <c r="Q1794" s="6">
        <v>43959</v>
      </c>
      <c r="R1794" s="46"/>
      <c r="S1794" s="46" t="s">
        <v>1380</v>
      </c>
      <c r="T1794" s="50" t="s">
        <v>1832</v>
      </c>
      <c r="U1794" s="21" t="s">
        <v>1560</v>
      </c>
      <c r="V1794" s="260" t="s">
        <v>1551</v>
      </c>
      <c r="W1794" s="261">
        <v>43825.657083333332</v>
      </c>
      <c r="X1794" s="38" t="s">
        <v>1555</v>
      </c>
    </row>
    <row r="1795" spans="1:24" x14ac:dyDescent="0.3">
      <c r="A1795" s="2">
        <v>44398</v>
      </c>
      <c r="B1795" s="3" t="s">
        <v>990</v>
      </c>
      <c r="C1795" s="5" t="s">
        <v>22</v>
      </c>
      <c r="D1795" s="25">
        <v>61</v>
      </c>
      <c r="E1795" s="26">
        <v>3</v>
      </c>
      <c r="F1795" s="16">
        <v>12</v>
      </c>
      <c r="G1795" s="22">
        <v>167</v>
      </c>
      <c r="H1795" s="22">
        <v>2000</v>
      </c>
      <c r="I1795" s="6">
        <v>43718</v>
      </c>
      <c r="J1795" s="7">
        <v>246</v>
      </c>
      <c r="K1795" s="8">
        <v>2018</v>
      </c>
      <c r="L1795" s="6">
        <v>43819</v>
      </c>
      <c r="M1795" s="5">
        <v>-600</v>
      </c>
      <c r="N1795" s="6">
        <v>43958</v>
      </c>
      <c r="O1795" s="3" t="s">
        <v>1686</v>
      </c>
      <c r="P1795" s="3" t="s">
        <v>3372</v>
      </c>
      <c r="Q1795" s="6">
        <v>43959</v>
      </c>
      <c r="R1795" s="46"/>
      <c r="S1795" s="46" t="s">
        <v>1380</v>
      </c>
      <c r="T1795" s="50" t="s">
        <v>1832</v>
      </c>
      <c r="U1795" s="21" t="s">
        <v>1560</v>
      </c>
      <c r="V1795" s="260" t="s">
        <v>1551</v>
      </c>
      <c r="W1795" s="261">
        <v>43825.657083333332</v>
      </c>
      <c r="X1795" s="38" t="s">
        <v>1555</v>
      </c>
    </row>
    <row r="1796" spans="1:24" x14ac:dyDescent="0.3">
      <c r="A1796" s="2">
        <v>66168</v>
      </c>
      <c r="B1796" s="3" t="s">
        <v>994</v>
      </c>
      <c r="C1796" s="5" t="s">
        <v>22</v>
      </c>
      <c r="D1796" s="25">
        <v>69</v>
      </c>
      <c r="E1796" s="26">
        <v>17</v>
      </c>
      <c r="F1796" s="16">
        <v>12</v>
      </c>
      <c r="G1796" s="22">
        <v>92</v>
      </c>
      <c r="H1796" s="22">
        <v>1100</v>
      </c>
      <c r="I1796" s="6">
        <v>43718</v>
      </c>
      <c r="J1796" s="7">
        <v>246</v>
      </c>
      <c r="K1796" s="8">
        <v>2018</v>
      </c>
      <c r="L1796" s="6">
        <v>43819</v>
      </c>
      <c r="M1796" s="5">
        <v>-340</v>
      </c>
      <c r="N1796" s="6">
        <v>43958</v>
      </c>
      <c r="O1796" s="3" t="s">
        <v>1686</v>
      </c>
      <c r="P1796" s="3" t="s">
        <v>3372</v>
      </c>
      <c r="Q1796" s="6">
        <v>43959</v>
      </c>
      <c r="R1796" s="46"/>
      <c r="S1796" s="46" t="s">
        <v>1380</v>
      </c>
      <c r="T1796" s="50" t="s">
        <v>1832</v>
      </c>
      <c r="U1796" s="21" t="s">
        <v>1560</v>
      </c>
      <c r="V1796" s="260" t="s">
        <v>1551</v>
      </c>
      <c r="W1796" s="261">
        <v>43955.484444444446</v>
      </c>
      <c r="X1796" s="38" t="s">
        <v>1555</v>
      </c>
    </row>
    <row r="1797" spans="1:24" x14ac:dyDescent="0.3">
      <c r="A1797" s="2">
        <v>28308</v>
      </c>
      <c r="B1797" s="3" t="s">
        <v>586</v>
      </c>
      <c r="C1797" s="5" t="s">
        <v>3</v>
      </c>
      <c r="D1797" s="25">
        <v>61</v>
      </c>
      <c r="E1797" s="26">
        <v>8</v>
      </c>
      <c r="F1797" s="16">
        <v>12</v>
      </c>
      <c r="G1797" s="22">
        <v>9</v>
      </c>
      <c r="H1797" s="22">
        <v>100</v>
      </c>
      <c r="I1797" s="6">
        <v>43762</v>
      </c>
      <c r="J1797" s="7">
        <v>76</v>
      </c>
      <c r="K1797" s="8">
        <v>2019</v>
      </c>
      <c r="L1797" s="6">
        <v>43899</v>
      </c>
      <c r="M1797" s="5">
        <v>50</v>
      </c>
      <c r="N1797" s="6">
        <v>43958</v>
      </c>
      <c r="O1797" s="3" t="s">
        <v>1660</v>
      </c>
      <c r="P1797" s="3" t="s">
        <v>3371</v>
      </c>
      <c r="Q1797" s="6">
        <v>43956</v>
      </c>
      <c r="R1797" s="46">
        <v>33</v>
      </c>
      <c r="S1797" s="46" t="s">
        <v>1380</v>
      </c>
      <c r="T1797" s="50" t="s">
        <v>1832</v>
      </c>
      <c r="U1797" s="21" t="s">
        <v>1560</v>
      </c>
      <c r="V1797" s="260" t="s">
        <v>1551</v>
      </c>
      <c r="W1797" s="261">
        <v>43949.588125000002</v>
      </c>
      <c r="X1797" s="38" t="s">
        <v>1555</v>
      </c>
    </row>
    <row r="1798" spans="1:24" x14ac:dyDescent="0.3">
      <c r="A1798" s="2">
        <v>28306</v>
      </c>
      <c r="B1798" s="3" t="s">
        <v>584</v>
      </c>
      <c r="C1798" s="5" t="s">
        <v>3</v>
      </c>
      <c r="D1798" s="25">
        <v>61</v>
      </c>
      <c r="E1798" s="26">
        <v>8</v>
      </c>
      <c r="F1798" s="16">
        <v>12</v>
      </c>
      <c r="G1798" s="22">
        <v>7</v>
      </c>
      <c r="H1798" s="22">
        <v>80</v>
      </c>
      <c r="I1798" s="6">
        <v>43762</v>
      </c>
      <c r="J1798" s="7">
        <v>76</v>
      </c>
      <c r="K1798" s="8">
        <v>2019</v>
      </c>
      <c r="L1798" s="6">
        <v>43899</v>
      </c>
      <c r="M1798" s="5">
        <v>50</v>
      </c>
      <c r="N1798" s="6">
        <v>43958</v>
      </c>
      <c r="O1798" s="3" t="s">
        <v>1660</v>
      </c>
      <c r="P1798" s="3" t="s">
        <v>3371</v>
      </c>
      <c r="Q1798" s="6">
        <v>43956</v>
      </c>
      <c r="R1798" s="46">
        <v>32</v>
      </c>
      <c r="S1798" s="46" t="s">
        <v>1380</v>
      </c>
      <c r="T1798" s="50" t="s">
        <v>1832</v>
      </c>
      <c r="U1798" s="21" t="s">
        <v>1560</v>
      </c>
      <c r="V1798" s="260" t="s">
        <v>1551</v>
      </c>
      <c r="W1798" s="261">
        <v>43949.588125000002</v>
      </c>
      <c r="X1798" s="38" t="s">
        <v>1555</v>
      </c>
    </row>
    <row r="1799" spans="1:24" x14ac:dyDescent="0.3">
      <c r="A1799" s="2">
        <v>13072</v>
      </c>
      <c r="B1799" s="3" t="s">
        <v>560</v>
      </c>
      <c r="C1799" s="5" t="s">
        <v>3</v>
      </c>
      <c r="D1799" s="25">
        <v>61</v>
      </c>
      <c r="E1799" s="26">
        <v>8</v>
      </c>
      <c r="F1799" s="16">
        <v>12</v>
      </c>
      <c r="G1799" s="22">
        <v>334</v>
      </c>
      <c r="H1799" s="22">
        <v>4000</v>
      </c>
      <c r="I1799" s="6">
        <v>43762</v>
      </c>
      <c r="J1799" s="7">
        <v>76</v>
      </c>
      <c r="K1799" s="8">
        <v>2019</v>
      </c>
      <c r="L1799" s="6">
        <v>43899</v>
      </c>
      <c r="M1799" s="5">
        <v>-300</v>
      </c>
      <c r="N1799" s="6">
        <v>43958</v>
      </c>
      <c r="O1799" s="3" t="s">
        <v>1660</v>
      </c>
      <c r="P1799" s="3" t="s">
        <v>3371</v>
      </c>
      <c r="Q1799" s="6">
        <v>43956</v>
      </c>
      <c r="R1799" s="46">
        <v>12</v>
      </c>
      <c r="S1799" s="46" t="s">
        <v>1380</v>
      </c>
      <c r="T1799" s="50" t="s">
        <v>1832</v>
      </c>
      <c r="U1799" s="21" t="s">
        <v>1560</v>
      </c>
      <c r="V1799" s="260" t="s">
        <v>1551</v>
      </c>
      <c r="W1799" s="261">
        <v>43949.588125000002</v>
      </c>
      <c r="X1799" s="38" t="s">
        <v>1555</v>
      </c>
    </row>
    <row r="1800" spans="1:24" x14ac:dyDescent="0.3">
      <c r="A1800" s="2">
        <v>12652</v>
      </c>
      <c r="B1800" s="3" t="s">
        <v>410</v>
      </c>
      <c r="C1800" s="5" t="s">
        <v>5</v>
      </c>
      <c r="D1800" s="25">
        <v>52</v>
      </c>
      <c r="E1800" s="26">
        <v>6</v>
      </c>
      <c r="F1800" s="16">
        <v>12</v>
      </c>
      <c r="G1800" s="22">
        <v>584</v>
      </c>
      <c r="H1800" s="22">
        <v>7000</v>
      </c>
      <c r="I1800" s="6">
        <v>43593</v>
      </c>
      <c r="J1800" s="7">
        <v>189</v>
      </c>
      <c r="K1800" s="8">
        <v>2019</v>
      </c>
      <c r="L1800" s="6">
        <v>44048</v>
      </c>
      <c r="M1800" s="5">
        <v>5100</v>
      </c>
      <c r="N1800" s="6">
        <v>43962</v>
      </c>
      <c r="O1800" s="3" t="s">
        <v>1854</v>
      </c>
      <c r="P1800" s="3" t="s">
        <v>1855</v>
      </c>
      <c r="Q1800" s="6">
        <v>43697</v>
      </c>
      <c r="R1800" s="46"/>
      <c r="S1800" s="46" t="s">
        <v>1380</v>
      </c>
      <c r="T1800" s="50" t="s">
        <v>1910</v>
      </c>
      <c r="U1800" s="21" t="s">
        <v>1560</v>
      </c>
      <c r="V1800" s="260" t="s">
        <v>1551</v>
      </c>
      <c r="W1800" s="261">
        <v>43720.410578703704</v>
      </c>
      <c r="X1800" s="38" t="s">
        <v>1555</v>
      </c>
    </row>
    <row r="1801" spans="1:24" x14ac:dyDescent="0.3">
      <c r="A1801" s="2">
        <v>12654</v>
      </c>
      <c r="B1801" s="3" t="s">
        <v>411</v>
      </c>
      <c r="C1801" s="5" t="s">
        <v>5</v>
      </c>
      <c r="D1801" s="25">
        <v>52</v>
      </c>
      <c r="E1801" s="26">
        <v>6</v>
      </c>
      <c r="F1801" s="16">
        <v>12</v>
      </c>
      <c r="G1801" s="22">
        <v>6250</v>
      </c>
      <c r="H1801" s="22">
        <v>75000</v>
      </c>
      <c r="I1801" s="6">
        <v>43593</v>
      </c>
      <c r="J1801" s="7">
        <v>189</v>
      </c>
      <c r="K1801" s="8">
        <v>2019</v>
      </c>
      <c r="L1801" s="6">
        <v>44048</v>
      </c>
      <c r="M1801" s="5">
        <v>15000</v>
      </c>
      <c r="N1801" s="6">
        <v>43962</v>
      </c>
      <c r="O1801" s="3" t="s">
        <v>1854</v>
      </c>
      <c r="P1801" s="3" t="s">
        <v>1855</v>
      </c>
      <c r="Q1801" s="6">
        <v>43697</v>
      </c>
      <c r="R1801" s="46"/>
      <c r="S1801" s="46" t="s">
        <v>1380</v>
      </c>
      <c r="T1801" s="50" t="s">
        <v>1910</v>
      </c>
      <c r="U1801" s="21" t="s">
        <v>1560</v>
      </c>
      <c r="V1801" s="260" t="s">
        <v>1551</v>
      </c>
      <c r="W1801" s="261">
        <v>43720.41333333333</v>
      </c>
      <c r="X1801" s="38" t="s">
        <v>1555</v>
      </c>
    </row>
    <row r="1802" spans="1:24" x14ac:dyDescent="0.3">
      <c r="A1802" s="2">
        <v>12659</v>
      </c>
      <c r="B1802" s="3" t="s">
        <v>412</v>
      </c>
      <c r="C1802" s="5" t="s">
        <v>17</v>
      </c>
      <c r="D1802" s="25">
        <v>72</v>
      </c>
      <c r="E1802" s="26">
        <v>7</v>
      </c>
      <c r="F1802" s="16">
        <v>12</v>
      </c>
      <c r="G1802" s="22">
        <v>167</v>
      </c>
      <c r="H1802" s="22">
        <v>2000</v>
      </c>
      <c r="I1802" s="6">
        <v>43593</v>
      </c>
      <c r="J1802" s="7">
        <v>189</v>
      </c>
      <c r="K1802" s="8">
        <v>2019</v>
      </c>
      <c r="L1802" s="6">
        <v>44048</v>
      </c>
      <c r="M1802" s="5">
        <v>200</v>
      </c>
      <c r="N1802" s="6">
        <v>43962</v>
      </c>
      <c r="O1802" s="3" t="s">
        <v>1854</v>
      </c>
      <c r="P1802" s="3" t="s">
        <v>1855</v>
      </c>
      <c r="Q1802" s="6">
        <v>43697</v>
      </c>
      <c r="R1802" s="46"/>
      <c r="S1802" s="46" t="s">
        <v>1380</v>
      </c>
      <c r="T1802" s="50" t="s">
        <v>1910</v>
      </c>
      <c r="U1802" s="21" t="s">
        <v>1560</v>
      </c>
      <c r="V1802" s="260" t="s">
        <v>1551</v>
      </c>
      <c r="W1802" s="261">
        <v>43720.414317129631</v>
      </c>
      <c r="X1802" s="38" t="s">
        <v>1555</v>
      </c>
    </row>
    <row r="1803" spans="1:24" x14ac:dyDescent="0.3">
      <c r="A1803" s="2">
        <v>17115</v>
      </c>
      <c r="B1803" s="3" t="s">
        <v>413</v>
      </c>
      <c r="C1803" s="5" t="s">
        <v>5</v>
      </c>
      <c r="D1803" s="25">
        <v>79</v>
      </c>
      <c r="E1803" s="26">
        <v>1</v>
      </c>
      <c r="F1803" s="16">
        <v>12</v>
      </c>
      <c r="G1803" s="22">
        <v>667</v>
      </c>
      <c r="H1803" s="22">
        <v>8000</v>
      </c>
      <c r="I1803" s="6">
        <v>43593</v>
      </c>
      <c r="J1803" s="7">
        <v>189</v>
      </c>
      <c r="K1803" s="8">
        <v>2019</v>
      </c>
      <c r="L1803" s="6">
        <v>44048</v>
      </c>
      <c r="M1803" s="5">
        <v>3400</v>
      </c>
      <c r="N1803" s="6">
        <v>43962</v>
      </c>
      <c r="O1803" s="3" t="s">
        <v>1854</v>
      </c>
      <c r="P1803" s="3" t="s">
        <v>1855</v>
      </c>
      <c r="Q1803" s="6">
        <v>43697</v>
      </c>
      <c r="R1803" s="46"/>
      <c r="S1803" s="46" t="s">
        <v>1380</v>
      </c>
      <c r="T1803" s="50" t="s">
        <v>1910</v>
      </c>
      <c r="U1803" s="21" t="s">
        <v>1560</v>
      </c>
      <c r="V1803" s="260" t="s">
        <v>1551</v>
      </c>
      <c r="W1803" s="261">
        <v>43720.415196759262</v>
      </c>
      <c r="X1803" s="38" t="s">
        <v>1555</v>
      </c>
    </row>
    <row r="1804" spans="1:24" x14ac:dyDescent="0.3">
      <c r="A1804" s="2">
        <v>130024</v>
      </c>
      <c r="B1804" s="3" t="s">
        <v>414</v>
      </c>
      <c r="C1804" s="5" t="s">
        <v>87</v>
      </c>
      <c r="D1804" s="25">
        <v>52</v>
      </c>
      <c r="E1804" s="26">
        <v>8</v>
      </c>
      <c r="F1804" s="16">
        <v>12</v>
      </c>
      <c r="G1804" s="22">
        <v>250</v>
      </c>
      <c r="H1804" s="22">
        <v>3000</v>
      </c>
      <c r="I1804" s="6">
        <v>43593</v>
      </c>
      <c r="J1804" s="7">
        <v>189</v>
      </c>
      <c r="K1804" s="8">
        <v>2019</v>
      </c>
      <c r="L1804" s="6">
        <v>44048</v>
      </c>
      <c r="M1804" s="5">
        <v>0</v>
      </c>
      <c r="N1804" s="6">
        <v>43962</v>
      </c>
      <c r="O1804" s="3" t="s">
        <v>1854</v>
      </c>
      <c r="P1804" s="3" t="s">
        <v>1855</v>
      </c>
      <c r="Q1804" s="6">
        <v>43697</v>
      </c>
      <c r="R1804" s="46"/>
      <c r="S1804" s="46" t="s">
        <v>1380</v>
      </c>
      <c r="T1804" s="50" t="s">
        <v>1910</v>
      </c>
      <c r="U1804" s="21" t="s">
        <v>1560</v>
      </c>
      <c r="V1804" s="260" t="s">
        <v>1551</v>
      </c>
      <c r="W1804" s="261">
        <v>43720.416504629633</v>
      </c>
      <c r="X1804" s="38" t="s">
        <v>1555</v>
      </c>
    </row>
    <row r="1805" spans="1:24" x14ac:dyDescent="0.3">
      <c r="A1805" s="2">
        <v>9413</v>
      </c>
      <c r="B1805" s="3" t="s">
        <v>830</v>
      </c>
      <c r="C1805" s="5" t="s">
        <v>17</v>
      </c>
      <c r="D1805" s="25">
        <v>72</v>
      </c>
      <c r="E1805" s="26">
        <v>6</v>
      </c>
      <c r="F1805" s="16">
        <v>12</v>
      </c>
      <c r="G1805" s="22">
        <v>1834</v>
      </c>
      <c r="H1805" s="22">
        <v>22000</v>
      </c>
      <c r="I1805" s="6">
        <v>43593</v>
      </c>
      <c r="J1805" s="7">
        <v>194</v>
      </c>
      <c r="K1805" s="8">
        <v>2019</v>
      </c>
      <c r="L1805" s="6">
        <v>44054</v>
      </c>
      <c r="M1805" s="5">
        <v>22000</v>
      </c>
      <c r="N1805" s="6">
        <v>43962</v>
      </c>
      <c r="O1805" s="3" t="s">
        <v>1619</v>
      </c>
      <c r="P1805" s="3" t="s">
        <v>2044</v>
      </c>
      <c r="Q1805" s="6">
        <v>43689</v>
      </c>
      <c r="R1805" s="46"/>
      <c r="S1805" s="46" t="s">
        <v>1380</v>
      </c>
      <c r="T1805" s="50" t="s">
        <v>1536</v>
      </c>
      <c r="U1805" s="21" t="s">
        <v>1560</v>
      </c>
      <c r="V1805" s="260" t="s">
        <v>1551</v>
      </c>
      <c r="W1805" s="261">
        <v>43788.416180555556</v>
      </c>
      <c r="X1805" s="38" t="s">
        <v>1555</v>
      </c>
    </row>
    <row r="1806" spans="1:24" x14ac:dyDescent="0.3">
      <c r="A1806" s="2">
        <v>12812</v>
      </c>
      <c r="B1806" s="3" t="s">
        <v>1397</v>
      </c>
      <c r="C1806" s="5" t="s">
        <v>3</v>
      </c>
      <c r="D1806" s="25">
        <v>76</v>
      </c>
      <c r="E1806" s="26">
        <v>11</v>
      </c>
      <c r="F1806" s="16">
        <v>12</v>
      </c>
      <c r="G1806" s="22">
        <v>4</v>
      </c>
      <c r="H1806" s="22">
        <v>40</v>
      </c>
      <c r="I1806" s="6">
        <v>43521</v>
      </c>
      <c r="J1806" s="7">
        <v>192</v>
      </c>
      <c r="K1806" s="8">
        <v>2019</v>
      </c>
      <c r="L1806" s="6">
        <v>44050</v>
      </c>
      <c r="M1806" s="5">
        <v>10</v>
      </c>
      <c r="N1806" s="6">
        <v>43964</v>
      </c>
      <c r="O1806" s="3" t="s">
        <v>1556</v>
      </c>
      <c r="P1806" s="3" t="s">
        <v>2071</v>
      </c>
      <c r="Q1806" s="6">
        <v>43693</v>
      </c>
      <c r="R1806" s="46"/>
      <c r="S1806" s="46" t="s">
        <v>1380</v>
      </c>
      <c r="T1806" s="50" t="s">
        <v>2045</v>
      </c>
      <c r="U1806" s="21" t="s">
        <v>1560</v>
      </c>
      <c r="V1806" s="260" t="s">
        <v>1551</v>
      </c>
      <c r="W1806" s="261">
        <v>43697.706967592596</v>
      </c>
      <c r="X1806" s="38" t="s">
        <v>1555</v>
      </c>
    </row>
    <row r="1807" spans="1:24" x14ac:dyDescent="0.3">
      <c r="A1807" s="2">
        <v>12812</v>
      </c>
      <c r="B1807" s="3" t="s">
        <v>1397</v>
      </c>
      <c r="C1807" s="5" t="s">
        <v>3</v>
      </c>
      <c r="D1807" s="25">
        <v>76</v>
      </c>
      <c r="E1807" s="26">
        <v>11</v>
      </c>
      <c r="F1807" s="16">
        <v>12</v>
      </c>
      <c r="G1807" s="22">
        <v>4</v>
      </c>
      <c r="H1807" s="22">
        <v>40</v>
      </c>
      <c r="I1807" s="6">
        <v>43963</v>
      </c>
      <c r="J1807" s="7">
        <v>192</v>
      </c>
      <c r="K1807" s="8">
        <v>2019</v>
      </c>
      <c r="L1807" s="6">
        <v>44050</v>
      </c>
      <c r="M1807" s="5">
        <v>10</v>
      </c>
      <c r="N1807" s="6">
        <v>43964</v>
      </c>
      <c r="O1807" s="3" t="s">
        <v>1556</v>
      </c>
      <c r="P1807" s="3" t="s">
        <v>2071</v>
      </c>
      <c r="Q1807" s="6">
        <v>43693</v>
      </c>
      <c r="R1807" s="46"/>
      <c r="S1807" s="46" t="s">
        <v>1380</v>
      </c>
      <c r="T1807" s="50" t="s">
        <v>2045</v>
      </c>
      <c r="U1807" s="21" t="s">
        <v>1560</v>
      </c>
      <c r="V1807" s="260" t="s">
        <v>1551</v>
      </c>
      <c r="W1807" s="261">
        <v>43697.706967592596</v>
      </c>
      <c r="X1807" s="38" t="s">
        <v>1555</v>
      </c>
    </row>
    <row r="1808" spans="1:24" x14ac:dyDescent="0.3">
      <c r="A1808" s="2">
        <v>12847</v>
      </c>
      <c r="B1808" s="3" t="s">
        <v>207</v>
      </c>
      <c r="C1808" s="5" t="s">
        <v>3</v>
      </c>
      <c r="D1808" s="25">
        <v>76</v>
      </c>
      <c r="E1808" s="26">
        <v>11</v>
      </c>
      <c r="F1808" s="16">
        <v>12</v>
      </c>
      <c r="G1808" s="22">
        <v>250</v>
      </c>
      <c r="H1808" s="22">
        <v>3000</v>
      </c>
      <c r="I1808" s="6">
        <v>43607</v>
      </c>
      <c r="J1808" s="7">
        <v>192</v>
      </c>
      <c r="K1808" s="8">
        <v>2019</v>
      </c>
      <c r="L1808" s="6">
        <v>44050</v>
      </c>
      <c r="M1808" s="5">
        <v>3000</v>
      </c>
      <c r="N1808" s="6">
        <v>43964</v>
      </c>
      <c r="O1808" s="3" t="s">
        <v>1556</v>
      </c>
      <c r="P1808" s="3" t="s">
        <v>2071</v>
      </c>
      <c r="Q1808" s="6">
        <v>43693</v>
      </c>
      <c r="R1808" s="46"/>
      <c r="S1808" s="46" t="s">
        <v>1380</v>
      </c>
      <c r="T1808" s="50" t="s">
        <v>2045</v>
      </c>
      <c r="U1808" s="21" t="s">
        <v>1560</v>
      </c>
      <c r="V1808" s="260" t="s">
        <v>1551</v>
      </c>
      <c r="W1808" s="261">
        <v>43727.545173611114</v>
      </c>
      <c r="X1808" s="38" t="s">
        <v>1555</v>
      </c>
    </row>
    <row r="1809" spans="1:24" x14ac:dyDescent="0.3">
      <c r="A1809" s="2">
        <v>12857</v>
      </c>
      <c r="B1809" s="3" t="s">
        <v>1394</v>
      </c>
      <c r="C1809" s="5" t="s">
        <v>3</v>
      </c>
      <c r="D1809" s="25">
        <v>76</v>
      </c>
      <c r="E1809" s="26">
        <v>11</v>
      </c>
      <c r="F1809" s="16">
        <v>12</v>
      </c>
      <c r="G1809" s="22">
        <v>25</v>
      </c>
      <c r="H1809" s="22">
        <v>300</v>
      </c>
      <c r="I1809" s="6">
        <v>43522</v>
      </c>
      <c r="J1809" s="7">
        <v>192</v>
      </c>
      <c r="K1809" s="8">
        <v>2019</v>
      </c>
      <c r="L1809" s="6">
        <v>44050</v>
      </c>
      <c r="M1809" s="5">
        <v>200</v>
      </c>
      <c r="N1809" s="6">
        <v>43964</v>
      </c>
      <c r="O1809" s="3" t="s">
        <v>1556</v>
      </c>
      <c r="P1809" s="3" t="s">
        <v>2071</v>
      </c>
      <c r="Q1809" s="6">
        <v>43693</v>
      </c>
      <c r="R1809" s="46">
        <v>2</v>
      </c>
      <c r="S1809" s="46" t="s">
        <v>1380</v>
      </c>
      <c r="T1809" s="50" t="s">
        <v>2045</v>
      </c>
      <c r="U1809" s="21" t="s">
        <v>1560</v>
      </c>
      <c r="V1809" s="260" t="s">
        <v>1551</v>
      </c>
      <c r="W1809" s="261">
        <v>43697.706319444442</v>
      </c>
      <c r="X1809" s="38" t="s">
        <v>1555</v>
      </c>
    </row>
    <row r="1810" spans="1:24" x14ac:dyDescent="0.3">
      <c r="A1810" s="2">
        <v>12877</v>
      </c>
      <c r="B1810" s="3" t="s">
        <v>1415</v>
      </c>
      <c r="C1810" s="5" t="s">
        <v>15</v>
      </c>
      <c r="D1810" s="25">
        <v>76</v>
      </c>
      <c r="E1810" s="26">
        <v>10</v>
      </c>
      <c r="F1810" s="16">
        <v>12</v>
      </c>
      <c r="G1810" s="22">
        <v>17</v>
      </c>
      <c r="H1810" s="22">
        <v>200</v>
      </c>
      <c r="I1810" s="6">
        <v>43519</v>
      </c>
      <c r="J1810" s="7">
        <v>192</v>
      </c>
      <c r="K1810" s="8">
        <v>2019</v>
      </c>
      <c r="L1810" s="6">
        <v>44050</v>
      </c>
      <c r="M1810" s="5">
        <v>0</v>
      </c>
      <c r="N1810" s="6">
        <v>43964</v>
      </c>
      <c r="O1810" s="3" t="s">
        <v>1556</v>
      </c>
      <c r="P1810" s="3" t="s">
        <v>2071</v>
      </c>
      <c r="Q1810" s="6">
        <v>43693</v>
      </c>
      <c r="R1810" s="46"/>
      <c r="S1810" s="46" t="s">
        <v>1380</v>
      </c>
      <c r="T1810" s="50" t="s">
        <v>2045</v>
      </c>
      <c r="U1810" s="21" t="s">
        <v>1560</v>
      </c>
      <c r="V1810" s="260" t="s">
        <v>1551</v>
      </c>
      <c r="W1810" s="261">
        <v>43697.701631944445</v>
      </c>
      <c r="X1810" s="38" t="s">
        <v>1555</v>
      </c>
    </row>
    <row r="1811" spans="1:24" x14ac:dyDescent="0.3">
      <c r="A1811" s="2">
        <v>13066</v>
      </c>
      <c r="B1811" s="3" t="s">
        <v>1398</v>
      </c>
      <c r="C1811" s="5" t="s">
        <v>86</v>
      </c>
      <c r="D1811" s="25">
        <v>83</v>
      </c>
      <c r="E1811" s="26">
        <v>2</v>
      </c>
      <c r="F1811" s="16">
        <v>12</v>
      </c>
      <c r="G1811" s="22">
        <v>25</v>
      </c>
      <c r="H1811" s="22">
        <v>300</v>
      </c>
      <c r="I1811" s="6">
        <v>43522</v>
      </c>
      <c r="J1811" s="7">
        <v>192</v>
      </c>
      <c r="K1811" s="8">
        <v>2019</v>
      </c>
      <c r="L1811" s="6">
        <v>44050</v>
      </c>
      <c r="M1811" s="5">
        <v>800</v>
      </c>
      <c r="N1811" s="6">
        <v>43964</v>
      </c>
      <c r="O1811" s="3" t="s">
        <v>1556</v>
      </c>
      <c r="P1811" s="3" t="s">
        <v>2071</v>
      </c>
      <c r="Q1811" s="6">
        <v>43693</v>
      </c>
      <c r="R1811" s="46"/>
      <c r="S1811" s="46" t="s">
        <v>1380</v>
      </c>
      <c r="T1811" s="50" t="s">
        <v>2045</v>
      </c>
      <c r="U1811" s="21" t="s">
        <v>1560</v>
      </c>
      <c r="V1811" s="260" t="s">
        <v>1551</v>
      </c>
      <c r="W1811" s="261">
        <v>43698.391018518516</v>
      </c>
      <c r="X1811" s="38" t="s">
        <v>1555</v>
      </c>
    </row>
    <row r="1812" spans="1:24" x14ac:dyDescent="0.3">
      <c r="A1812" s="2">
        <v>13087</v>
      </c>
      <c r="B1812" s="3" t="s">
        <v>1401</v>
      </c>
      <c r="C1812" s="5" t="s">
        <v>86</v>
      </c>
      <c r="D1812" s="25">
        <v>83</v>
      </c>
      <c r="E1812" s="26">
        <v>2</v>
      </c>
      <c r="F1812" s="16">
        <v>12</v>
      </c>
      <c r="G1812" s="22">
        <v>25</v>
      </c>
      <c r="H1812" s="22">
        <v>300</v>
      </c>
      <c r="I1812" s="6">
        <v>43522</v>
      </c>
      <c r="J1812" s="7">
        <v>192</v>
      </c>
      <c r="K1812" s="8">
        <v>2019</v>
      </c>
      <c r="L1812" s="6">
        <v>44050</v>
      </c>
      <c r="M1812" s="5">
        <v>300</v>
      </c>
      <c r="N1812" s="6">
        <v>43964</v>
      </c>
      <c r="O1812" s="3" t="s">
        <v>1556</v>
      </c>
      <c r="P1812" s="3" t="s">
        <v>2071</v>
      </c>
      <c r="Q1812" s="6">
        <v>43693</v>
      </c>
      <c r="R1812" s="46"/>
      <c r="S1812" s="46" t="s">
        <v>1380</v>
      </c>
      <c r="T1812" s="50" t="s">
        <v>2045</v>
      </c>
      <c r="U1812" s="21" t="s">
        <v>1560</v>
      </c>
      <c r="V1812" s="260" t="s">
        <v>1551</v>
      </c>
      <c r="W1812" s="261">
        <v>43698.395694444444</v>
      </c>
      <c r="X1812" s="38" t="s">
        <v>1555</v>
      </c>
    </row>
    <row r="1813" spans="1:24" x14ac:dyDescent="0.3">
      <c r="A1813" s="2">
        <v>13088</v>
      </c>
      <c r="B1813" s="3" t="s">
        <v>1399</v>
      </c>
      <c r="C1813" s="5" t="s">
        <v>86</v>
      </c>
      <c r="D1813" s="25">
        <v>83</v>
      </c>
      <c r="E1813" s="26">
        <v>2</v>
      </c>
      <c r="F1813" s="16">
        <v>12</v>
      </c>
      <c r="G1813" s="22">
        <v>25</v>
      </c>
      <c r="H1813" s="22">
        <v>300</v>
      </c>
      <c r="I1813" s="6">
        <v>43522</v>
      </c>
      <c r="J1813" s="7">
        <v>192</v>
      </c>
      <c r="K1813" s="8">
        <v>2019</v>
      </c>
      <c r="L1813" s="6">
        <v>44050</v>
      </c>
      <c r="M1813" s="5">
        <v>300</v>
      </c>
      <c r="N1813" s="6">
        <v>43964</v>
      </c>
      <c r="O1813" s="3" t="s">
        <v>1556</v>
      </c>
      <c r="P1813" s="3" t="s">
        <v>2071</v>
      </c>
      <c r="Q1813" s="6">
        <v>43693</v>
      </c>
      <c r="R1813" s="46"/>
      <c r="S1813" s="46" t="s">
        <v>1380</v>
      </c>
      <c r="T1813" s="50" t="s">
        <v>2045</v>
      </c>
      <c r="U1813" s="21" t="s">
        <v>1560</v>
      </c>
      <c r="V1813" s="260" t="s">
        <v>1551</v>
      </c>
      <c r="W1813" s="261">
        <v>43698.396319444444</v>
      </c>
      <c r="X1813" s="38" t="s">
        <v>1555</v>
      </c>
    </row>
    <row r="1814" spans="1:24" x14ac:dyDescent="0.3">
      <c r="A1814" s="2">
        <v>13101</v>
      </c>
      <c r="B1814" s="3" t="s">
        <v>1431</v>
      </c>
      <c r="C1814" s="5" t="s">
        <v>86</v>
      </c>
      <c r="D1814" s="25">
        <v>83</v>
      </c>
      <c r="E1814" s="26">
        <v>2</v>
      </c>
      <c r="F1814" s="16">
        <v>12</v>
      </c>
      <c r="G1814" s="22">
        <v>17</v>
      </c>
      <c r="H1814" s="22">
        <v>200</v>
      </c>
      <c r="I1814" s="6">
        <v>43522</v>
      </c>
      <c r="J1814" s="7">
        <v>192</v>
      </c>
      <c r="K1814" s="8">
        <v>2019</v>
      </c>
      <c r="L1814" s="6">
        <v>44050</v>
      </c>
      <c r="M1814" s="5">
        <v>120</v>
      </c>
      <c r="N1814" s="6">
        <v>43964</v>
      </c>
      <c r="O1814" s="3" t="s">
        <v>1556</v>
      </c>
      <c r="P1814" s="3" t="s">
        <v>2071</v>
      </c>
      <c r="Q1814" s="6">
        <v>43693</v>
      </c>
      <c r="R1814" s="46"/>
      <c r="S1814" s="46" t="s">
        <v>1380</v>
      </c>
      <c r="T1814" s="50" t="s">
        <v>2045</v>
      </c>
      <c r="U1814" s="21" t="s">
        <v>1560</v>
      </c>
      <c r="V1814" s="260" t="s">
        <v>1551</v>
      </c>
      <c r="W1814" s="261">
        <v>43698.396956018521</v>
      </c>
      <c r="X1814" s="38" t="s">
        <v>1555</v>
      </c>
    </row>
    <row r="1815" spans="1:24" x14ac:dyDescent="0.3">
      <c r="A1815" s="2">
        <v>13218</v>
      </c>
      <c r="B1815" s="3" t="s">
        <v>1402</v>
      </c>
      <c r="C1815" s="5" t="s">
        <v>86</v>
      </c>
      <c r="D1815" s="25">
        <v>83</v>
      </c>
      <c r="E1815" s="26">
        <v>2</v>
      </c>
      <c r="F1815" s="16">
        <v>12</v>
      </c>
      <c r="G1815" s="22">
        <v>42</v>
      </c>
      <c r="H1815" s="22">
        <v>500</v>
      </c>
      <c r="I1815" s="6">
        <v>43522</v>
      </c>
      <c r="J1815" s="7">
        <v>192</v>
      </c>
      <c r="K1815" s="8">
        <v>2019</v>
      </c>
      <c r="L1815" s="6">
        <v>44050</v>
      </c>
      <c r="M1815" s="5">
        <v>500</v>
      </c>
      <c r="N1815" s="6">
        <v>43964</v>
      </c>
      <c r="O1815" s="3" t="s">
        <v>1556</v>
      </c>
      <c r="P1815" s="3" t="s">
        <v>2071</v>
      </c>
      <c r="Q1815" s="6">
        <v>43693</v>
      </c>
      <c r="R1815" s="46">
        <v>18</v>
      </c>
      <c r="S1815" s="46" t="s">
        <v>1380</v>
      </c>
      <c r="T1815" s="50" t="s">
        <v>2045</v>
      </c>
      <c r="U1815" s="21" t="s">
        <v>1560</v>
      </c>
      <c r="V1815" s="260" t="s">
        <v>1551</v>
      </c>
      <c r="W1815" s="261">
        <v>43698.397743055553</v>
      </c>
      <c r="X1815" s="38" t="s">
        <v>1555</v>
      </c>
    </row>
    <row r="1816" spans="1:24" x14ac:dyDescent="0.3">
      <c r="A1816" s="2">
        <v>17662</v>
      </c>
      <c r="B1816" s="3" t="s">
        <v>856</v>
      </c>
      <c r="C1816" s="5" t="s">
        <v>86</v>
      </c>
      <c r="D1816" s="25">
        <v>83</v>
      </c>
      <c r="E1816" s="26">
        <v>2</v>
      </c>
      <c r="F1816" s="16">
        <v>12</v>
      </c>
      <c r="G1816" s="22">
        <v>34</v>
      </c>
      <c r="H1816" s="22">
        <v>400</v>
      </c>
      <c r="I1816" s="6">
        <v>43522</v>
      </c>
      <c r="J1816" s="7">
        <v>192</v>
      </c>
      <c r="K1816" s="8">
        <v>2019</v>
      </c>
      <c r="L1816" s="6">
        <v>44050</v>
      </c>
      <c r="M1816" s="5">
        <v>400</v>
      </c>
      <c r="N1816" s="6">
        <v>43964</v>
      </c>
      <c r="O1816" s="3" t="s">
        <v>1556</v>
      </c>
      <c r="P1816" s="3" t="s">
        <v>2071</v>
      </c>
      <c r="Q1816" s="6">
        <v>43693</v>
      </c>
      <c r="R1816" s="46"/>
      <c r="S1816" s="46" t="s">
        <v>1380</v>
      </c>
      <c r="T1816" s="50" t="s">
        <v>2045</v>
      </c>
      <c r="U1816" s="21" t="s">
        <v>1560</v>
      </c>
      <c r="V1816" s="260" t="s">
        <v>1551</v>
      </c>
      <c r="W1816" s="261">
        <v>43698.398368055554</v>
      </c>
      <c r="X1816" s="38" t="s">
        <v>1555</v>
      </c>
    </row>
    <row r="1817" spans="1:24" x14ac:dyDescent="0.3">
      <c r="A1817" s="2">
        <v>17663</v>
      </c>
      <c r="B1817" s="3" t="s">
        <v>1432</v>
      </c>
      <c r="C1817" s="5" t="s">
        <v>86</v>
      </c>
      <c r="D1817" s="25">
        <v>83</v>
      </c>
      <c r="E1817" s="26">
        <v>2</v>
      </c>
      <c r="F1817" s="16">
        <v>12</v>
      </c>
      <c r="G1817" s="22">
        <v>34</v>
      </c>
      <c r="H1817" s="22">
        <v>400</v>
      </c>
      <c r="I1817" s="6">
        <v>43522</v>
      </c>
      <c r="J1817" s="7">
        <v>192</v>
      </c>
      <c r="K1817" s="8">
        <v>2019</v>
      </c>
      <c r="L1817" s="6">
        <v>44050</v>
      </c>
      <c r="M1817" s="5">
        <v>400</v>
      </c>
      <c r="N1817" s="6">
        <v>43964</v>
      </c>
      <c r="O1817" s="3" t="s">
        <v>1556</v>
      </c>
      <c r="P1817" s="3" t="s">
        <v>2071</v>
      </c>
      <c r="Q1817" s="6">
        <v>43693</v>
      </c>
      <c r="R1817" s="46"/>
      <c r="S1817" s="46" t="s">
        <v>1380</v>
      </c>
      <c r="T1817" s="50" t="s">
        <v>2045</v>
      </c>
      <c r="U1817" s="21" t="s">
        <v>1560</v>
      </c>
      <c r="V1817" s="260" t="s">
        <v>1551</v>
      </c>
      <c r="W1817" s="261">
        <v>43698.399027777778</v>
      </c>
      <c r="X1817" s="38" t="s">
        <v>1555</v>
      </c>
    </row>
    <row r="1818" spans="1:24" x14ac:dyDescent="0.3">
      <c r="A1818" s="2">
        <v>17696</v>
      </c>
      <c r="B1818" s="3" t="s">
        <v>1403</v>
      </c>
      <c r="C1818" s="5" t="s">
        <v>86</v>
      </c>
      <c r="D1818" s="25">
        <v>83</v>
      </c>
      <c r="E1818" s="26">
        <v>2</v>
      </c>
      <c r="F1818" s="16">
        <v>12</v>
      </c>
      <c r="G1818" s="22">
        <v>17</v>
      </c>
      <c r="H1818" s="22">
        <v>200</v>
      </c>
      <c r="I1818" s="6">
        <v>43522</v>
      </c>
      <c r="J1818" s="7">
        <v>192</v>
      </c>
      <c r="K1818" s="8">
        <v>2019</v>
      </c>
      <c r="L1818" s="6">
        <v>44050</v>
      </c>
      <c r="M1818" s="5">
        <v>200</v>
      </c>
      <c r="N1818" s="6">
        <v>43964</v>
      </c>
      <c r="O1818" s="3" t="s">
        <v>1556</v>
      </c>
      <c r="P1818" s="3" t="s">
        <v>2071</v>
      </c>
      <c r="Q1818" s="6">
        <v>43693</v>
      </c>
      <c r="R1818" s="46"/>
      <c r="S1818" s="46" t="s">
        <v>1380</v>
      </c>
      <c r="T1818" s="50" t="s">
        <v>2045</v>
      </c>
      <c r="U1818" s="21" t="s">
        <v>1560</v>
      </c>
      <c r="V1818" s="260" t="s">
        <v>1551</v>
      </c>
      <c r="W1818" s="261">
        <v>43698.399710648147</v>
      </c>
      <c r="X1818" s="38" t="s">
        <v>1555</v>
      </c>
    </row>
    <row r="1819" spans="1:24" x14ac:dyDescent="0.3">
      <c r="A1819" s="2">
        <v>17698</v>
      </c>
      <c r="B1819" s="3" t="s">
        <v>857</v>
      </c>
      <c r="C1819" s="5" t="s">
        <v>86</v>
      </c>
      <c r="D1819" s="25">
        <v>83</v>
      </c>
      <c r="E1819" s="26">
        <v>2</v>
      </c>
      <c r="F1819" s="16">
        <v>12</v>
      </c>
      <c r="G1819" s="22">
        <v>44</v>
      </c>
      <c r="H1819" s="22">
        <v>520</v>
      </c>
      <c r="I1819" s="6">
        <v>43522</v>
      </c>
      <c r="J1819" s="7">
        <v>192</v>
      </c>
      <c r="K1819" s="8">
        <v>2019</v>
      </c>
      <c r="L1819" s="6">
        <v>44050</v>
      </c>
      <c r="M1819" s="5">
        <v>520</v>
      </c>
      <c r="N1819" s="6">
        <v>43964</v>
      </c>
      <c r="O1819" s="3" t="s">
        <v>1556</v>
      </c>
      <c r="P1819" s="3" t="s">
        <v>2071</v>
      </c>
      <c r="Q1819" s="6">
        <v>43693</v>
      </c>
      <c r="R1819" s="46"/>
      <c r="S1819" s="46" t="s">
        <v>1380</v>
      </c>
      <c r="T1819" s="50" t="s">
        <v>2045</v>
      </c>
      <c r="U1819" s="21" t="s">
        <v>1560</v>
      </c>
      <c r="V1819" s="260" t="s">
        <v>1551</v>
      </c>
      <c r="W1819" s="261">
        <v>43698.400740740741</v>
      </c>
      <c r="X1819" s="38" t="s">
        <v>1555</v>
      </c>
    </row>
    <row r="1820" spans="1:24" x14ac:dyDescent="0.3">
      <c r="A1820" s="2">
        <v>24204</v>
      </c>
      <c r="B1820" s="3" t="s">
        <v>1395</v>
      </c>
      <c r="C1820" s="5" t="s">
        <v>3</v>
      </c>
      <c r="D1820" s="25">
        <v>76</v>
      </c>
      <c r="E1820" s="26">
        <v>11</v>
      </c>
      <c r="F1820" s="16">
        <v>12</v>
      </c>
      <c r="G1820" s="22">
        <v>34</v>
      </c>
      <c r="H1820" s="22">
        <v>400</v>
      </c>
      <c r="I1820" s="6">
        <v>43522</v>
      </c>
      <c r="J1820" s="7">
        <v>192</v>
      </c>
      <c r="K1820" s="8">
        <v>2019</v>
      </c>
      <c r="L1820" s="6">
        <v>44050</v>
      </c>
      <c r="M1820" s="5">
        <v>100</v>
      </c>
      <c r="N1820" s="6">
        <v>43964</v>
      </c>
      <c r="O1820" s="3" t="s">
        <v>1556</v>
      </c>
      <c r="P1820" s="3" t="s">
        <v>2071</v>
      </c>
      <c r="Q1820" s="6">
        <v>43693</v>
      </c>
      <c r="R1820" s="46"/>
      <c r="S1820" s="46" t="s">
        <v>1380</v>
      </c>
      <c r="T1820" s="50" t="s">
        <v>2045</v>
      </c>
      <c r="U1820" s="21" t="s">
        <v>1560</v>
      </c>
      <c r="V1820" s="260" t="s">
        <v>1551</v>
      </c>
      <c r="W1820" s="261">
        <v>43697.705601851849</v>
      </c>
      <c r="X1820" s="38" t="s">
        <v>1555</v>
      </c>
    </row>
    <row r="1821" spans="1:24" x14ac:dyDescent="0.3">
      <c r="A1821" s="2">
        <v>27479</v>
      </c>
      <c r="B1821" s="3" t="s">
        <v>1411</v>
      </c>
      <c r="C1821" s="5" t="s">
        <v>97</v>
      </c>
      <c r="D1821" s="25">
        <v>76</v>
      </c>
      <c r="E1821" s="26">
        <v>5</v>
      </c>
      <c r="F1821" s="16">
        <v>12</v>
      </c>
      <c r="G1821" s="22">
        <v>25</v>
      </c>
      <c r="H1821" s="22">
        <v>300</v>
      </c>
      <c r="I1821" s="6">
        <v>43522</v>
      </c>
      <c r="J1821" s="7">
        <v>192</v>
      </c>
      <c r="K1821" s="8">
        <v>2019</v>
      </c>
      <c r="L1821" s="6">
        <v>44050</v>
      </c>
      <c r="M1821" s="5">
        <v>208</v>
      </c>
      <c r="N1821" s="6">
        <v>43964</v>
      </c>
      <c r="O1821" s="3" t="s">
        <v>1556</v>
      </c>
      <c r="P1821" s="3" t="s">
        <v>2071</v>
      </c>
      <c r="Q1821" s="6">
        <v>43693</v>
      </c>
      <c r="R1821" s="46">
        <v>5</v>
      </c>
      <c r="S1821" s="46" t="s">
        <v>1380</v>
      </c>
      <c r="T1821" s="50" t="s">
        <v>2045</v>
      </c>
      <c r="U1821" s="21" t="s">
        <v>1560</v>
      </c>
      <c r="V1821" s="260" t="s">
        <v>1551</v>
      </c>
      <c r="W1821" s="261">
        <v>43697.696550925924</v>
      </c>
      <c r="X1821" s="38" t="s">
        <v>1555</v>
      </c>
    </row>
    <row r="1822" spans="1:24" x14ac:dyDescent="0.3">
      <c r="A1822" s="2">
        <v>32487</v>
      </c>
      <c r="B1822" s="3" t="s">
        <v>1032</v>
      </c>
      <c r="C1822" s="5" t="s">
        <v>97</v>
      </c>
      <c r="D1822" s="25">
        <v>76</v>
      </c>
      <c r="E1822" s="26">
        <v>9</v>
      </c>
      <c r="F1822" s="16">
        <v>12</v>
      </c>
      <c r="G1822" s="22">
        <v>5</v>
      </c>
      <c r="H1822" s="22">
        <v>50</v>
      </c>
      <c r="I1822" s="6">
        <v>43607</v>
      </c>
      <c r="J1822" s="7">
        <v>192</v>
      </c>
      <c r="K1822" s="8">
        <v>2019</v>
      </c>
      <c r="L1822" s="6">
        <v>44050</v>
      </c>
      <c r="M1822" s="5">
        <v>50</v>
      </c>
      <c r="N1822" s="6">
        <v>43964</v>
      </c>
      <c r="O1822" s="3" t="s">
        <v>1556</v>
      </c>
      <c r="P1822" s="3" t="s">
        <v>2071</v>
      </c>
      <c r="Q1822" s="6">
        <v>43693</v>
      </c>
      <c r="R1822" s="46"/>
      <c r="S1822" s="46" t="s">
        <v>1380</v>
      </c>
      <c r="T1822" s="50" t="s">
        <v>2045</v>
      </c>
      <c r="U1822" s="21" t="s">
        <v>1560</v>
      </c>
      <c r="V1822" s="260" t="s">
        <v>1551</v>
      </c>
      <c r="W1822" s="261">
        <v>43949.629525462966</v>
      </c>
      <c r="X1822" s="38" t="s">
        <v>1555</v>
      </c>
    </row>
    <row r="1823" spans="1:24" x14ac:dyDescent="0.3">
      <c r="A1823" s="2">
        <v>35550</v>
      </c>
      <c r="B1823" s="3" t="s">
        <v>1400</v>
      </c>
      <c r="C1823" s="5" t="s">
        <v>86</v>
      </c>
      <c r="D1823" s="25">
        <v>83</v>
      </c>
      <c r="E1823" s="26">
        <v>2</v>
      </c>
      <c r="F1823" s="16">
        <v>12</v>
      </c>
      <c r="G1823" s="22">
        <v>25</v>
      </c>
      <c r="H1823" s="22">
        <v>300</v>
      </c>
      <c r="I1823" s="6">
        <v>43522</v>
      </c>
      <c r="J1823" s="7">
        <v>192</v>
      </c>
      <c r="K1823" s="8">
        <v>2019</v>
      </c>
      <c r="L1823" s="6">
        <v>44050</v>
      </c>
      <c r="M1823" s="5">
        <v>300</v>
      </c>
      <c r="N1823" s="6">
        <v>43964</v>
      </c>
      <c r="O1823" s="3" t="s">
        <v>1556</v>
      </c>
      <c r="P1823" s="3" t="s">
        <v>2071</v>
      </c>
      <c r="Q1823" s="6">
        <v>43693</v>
      </c>
      <c r="R1823" s="46"/>
      <c r="S1823" s="46" t="s">
        <v>1380</v>
      </c>
      <c r="T1823" s="50" t="s">
        <v>2045</v>
      </c>
      <c r="U1823" s="21" t="s">
        <v>1560</v>
      </c>
      <c r="V1823" s="260" t="s">
        <v>1551</v>
      </c>
      <c r="W1823" s="261">
        <v>43698.401342592595</v>
      </c>
      <c r="X1823" s="38" t="s">
        <v>1555</v>
      </c>
    </row>
    <row r="1824" spans="1:24" x14ac:dyDescent="0.3">
      <c r="A1824" s="2">
        <v>35554</v>
      </c>
      <c r="B1824" s="3" t="s">
        <v>1404</v>
      </c>
      <c r="C1824" s="5" t="s">
        <v>86</v>
      </c>
      <c r="D1824" s="25">
        <v>83</v>
      </c>
      <c r="E1824" s="26">
        <v>2</v>
      </c>
      <c r="F1824" s="16">
        <v>12</v>
      </c>
      <c r="G1824" s="22">
        <v>17</v>
      </c>
      <c r="H1824" s="22">
        <v>200</v>
      </c>
      <c r="I1824" s="6">
        <v>43522</v>
      </c>
      <c r="J1824" s="7">
        <v>192</v>
      </c>
      <c r="K1824" s="8">
        <v>2019</v>
      </c>
      <c r="L1824" s="6">
        <v>44050</v>
      </c>
      <c r="M1824" s="5">
        <v>200</v>
      </c>
      <c r="N1824" s="6">
        <v>43964</v>
      </c>
      <c r="O1824" s="3" t="s">
        <v>1556</v>
      </c>
      <c r="P1824" s="3" t="s">
        <v>2071</v>
      </c>
      <c r="Q1824" s="6">
        <v>43693</v>
      </c>
      <c r="R1824" s="46"/>
      <c r="S1824" s="46" t="s">
        <v>1380</v>
      </c>
      <c r="T1824" s="50" t="s">
        <v>2045</v>
      </c>
      <c r="U1824" s="21" t="s">
        <v>1560</v>
      </c>
      <c r="V1824" s="260" t="s">
        <v>1551</v>
      </c>
      <c r="W1824" s="261">
        <v>43698.414444444446</v>
      </c>
      <c r="X1824" s="38" t="s">
        <v>1555</v>
      </c>
    </row>
    <row r="1825" spans="1:24" x14ac:dyDescent="0.3">
      <c r="A1825" s="2">
        <v>35555</v>
      </c>
      <c r="B1825" s="3" t="s">
        <v>1405</v>
      </c>
      <c r="C1825" s="5" t="s">
        <v>86</v>
      </c>
      <c r="D1825" s="25">
        <v>83</v>
      </c>
      <c r="E1825" s="26">
        <v>2</v>
      </c>
      <c r="F1825" s="16">
        <v>12</v>
      </c>
      <c r="G1825" s="22">
        <v>17</v>
      </c>
      <c r="H1825" s="22">
        <v>200</v>
      </c>
      <c r="I1825" s="6">
        <v>43522</v>
      </c>
      <c r="J1825" s="7">
        <v>192</v>
      </c>
      <c r="K1825" s="8">
        <v>2019</v>
      </c>
      <c r="L1825" s="6">
        <v>44050</v>
      </c>
      <c r="M1825" s="5">
        <v>200</v>
      </c>
      <c r="N1825" s="6">
        <v>43964</v>
      </c>
      <c r="O1825" s="3" t="s">
        <v>1556</v>
      </c>
      <c r="P1825" s="3" t="s">
        <v>2071</v>
      </c>
      <c r="Q1825" s="6">
        <v>43693</v>
      </c>
      <c r="R1825" s="46"/>
      <c r="S1825" s="46" t="s">
        <v>1380</v>
      </c>
      <c r="T1825" s="50" t="s">
        <v>2045</v>
      </c>
      <c r="U1825" s="21" t="s">
        <v>1560</v>
      </c>
      <c r="V1825" s="260" t="s">
        <v>1551</v>
      </c>
      <c r="W1825" s="261">
        <v>43698.415567129632</v>
      </c>
      <c r="X1825" s="38" t="s">
        <v>1555</v>
      </c>
    </row>
    <row r="1826" spans="1:24" x14ac:dyDescent="0.3">
      <c r="A1826" s="2">
        <v>36011</v>
      </c>
      <c r="B1826" s="3" t="s">
        <v>1412</v>
      </c>
      <c r="C1826" s="5" t="s">
        <v>15</v>
      </c>
      <c r="D1826" s="25">
        <v>76</v>
      </c>
      <c r="E1826" s="26">
        <v>9</v>
      </c>
      <c r="F1826" s="16">
        <v>12</v>
      </c>
      <c r="G1826" s="22">
        <v>2</v>
      </c>
      <c r="H1826" s="22">
        <v>20</v>
      </c>
      <c r="I1826" s="6">
        <v>43522</v>
      </c>
      <c r="J1826" s="7">
        <v>192</v>
      </c>
      <c r="K1826" s="8">
        <v>2019</v>
      </c>
      <c r="L1826" s="6">
        <v>44050</v>
      </c>
      <c r="M1826" s="5">
        <v>20</v>
      </c>
      <c r="N1826" s="6">
        <v>43964</v>
      </c>
      <c r="O1826" s="3" t="s">
        <v>1556</v>
      </c>
      <c r="P1826" s="3" t="s">
        <v>2071</v>
      </c>
      <c r="Q1826" s="6">
        <v>43693</v>
      </c>
      <c r="R1826" s="46"/>
      <c r="S1826" s="46" t="s">
        <v>1380</v>
      </c>
      <c r="T1826" s="50" t="s">
        <v>2045</v>
      </c>
      <c r="U1826" s="21" t="s">
        <v>1560</v>
      </c>
      <c r="V1826" s="260" t="s">
        <v>1551</v>
      </c>
      <c r="W1826" s="261">
        <v>43697.699062500003</v>
      </c>
      <c r="X1826" s="38" t="s">
        <v>1555</v>
      </c>
    </row>
    <row r="1827" spans="1:24" x14ac:dyDescent="0.3">
      <c r="A1827" s="2">
        <v>64821</v>
      </c>
      <c r="B1827" s="3" t="s">
        <v>1034</v>
      </c>
      <c r="C1827" s="5" t="s">
        <v>15</v>
      </c>
      <c r="D1827" s="25">
        <v>76</v>
      </c>
      <c r="E1827" s="26">
        <v>9</v>
      </c>
      <c r="F1827" s="16">
        <v>12</v>
      </c>
      <c r="G1827" s="22">
        <v>4</v>
      </c>
      <c r="H1827" s="22">
        <v>40</v>
      </c>
      <c r="I1827" s="6">
        <v>43607</v>
      </c>
      <c r="J1827" s="7">
        <v>192</v>
      </c>
      <c r="K1827" s="8">
        <v>2019</v>
      </c>
      <c r="L1827" s="6">
        <v>44050</v>
      </c>
      <c r="M1827" s="5">
        <v>40</v>
      </c>
      <c r="N1827" s="6">
        <v>43964</v>
      </c>
      <c r="O1827" s="3" t="s">
        <v>1556</v>
      </c>
      <c r="P1827" s="3" t="s">
        <v>2071</v>
      </c>
      <c r="Q1827" s="6">
        <v>43693</v>
      </c>
      <c r="R1827" s="46"/>
      <c r="S1827" s="46" t="s">
        <v>1380</v>
      </c>
      <c r="T1827" s="50" t="s">
        <v>2045</v>
      </c>
      <c r="U1827" s="21" t="s">
        <v>1560</v>
      </c>
      <c r="V1827" s="260" t="s">
        <v>1551</v>
      </c>
      <c r="W1827" s="261">
        <v>43727.544849537036</v>
      </c>
      <c r="X1827" s="38" t="s">
        <v>1555</v>
      </c>
    </row>
    <row r="1828" spans="1:24" x14ac:dyDescent="0.3">
      <c r="A1828" s="2">
        <v>64822</v>
      </c>
      <c r="B1828" s="3" t="s">
        <v>1413</v>
      </c>
      <c r="C1828" s="5" t="s">
        <v>15</v>
      </c>
      <c r="D1828" s="25">
        <v>76</v>
      </c>
      <c r="E1828" s="26">
        <v>9</v>
      </c>
      <c r="F1828" s="16">
        <v>12</v>
      </c>
      <c r="G1828" s="22">
        <v>2</v>
      </c>
      <c r="H1828" s="22">
        <v>20</v>
      </c>
      <c r="I1828" s="6">
        <v>43522</v>
      </c>
      <c r="J1828" s="7">
        <v>192</v>
      </c>
      <c r="K1828" s="8">
        <v>2019</v>
      </c>
      <c r="L1828" s="6">
        <v>44050</v>
      </c>
      <c r="M1828" s="5">
        <v>10</v>
      </c>
      <c r="N1828" s="6">
        <v>43964</v>
      </c>
      <c r="O1828" s="3" t="s">
        <v>1556</v>
      </c>
      <c r="P1828" s="3" t="s">
        <v>2071</v>
      </c>
      <c r="Q1828" s="6">
        <v>43693</v>
      </c>
      <c r="R1828" s="46"/>
      <c r="S1828" s="46" t="s">
        <v>1380</v>
      </c>
      <c r="T1828" s="50" t="s">
        <v>2045</v>
      </c>
      <c r="U1828" s="21" t="s">
        <v>1560</v>
      </c>
      <c r="V1828" s="260" t="s">
        <v>1551</v>
      </c>
      <c r="W1828" s="261">
        <v>43697.699513888889</v>
      </c>
      <c r="X1828" s="38" t="s">
        <v>1555</v>
      </c>
    </row>
    <row r="1829" spans="1:24" x14ac:dyDescent="0.3">
      <c r="A1829" s="2">
        <v>88838</v>
      </c>
      <c r="B1829" s="3" t="s">
        <v>1410</v>
      </c>
      <c r="C1829" s="5" t="s">
        <v>86</v>
      </c>
      <c r="D1829" s="25">
        <v>83</v>
      </c>
      <c r="E1829" s="26">
        <v>2</v>
      </c>
      <c r="F1829" s="16">
        <v>12</v>
      </c>
      <c r="G1829" s="22">
        <v>125</v>
      </c>
      <c r="H1829" s="22">
        <v>1500</v>
      </c>
      <c r="I1829" s="6">
        <v>43522</v>
      </c>
      <c r="J1829" s="7">
        <v>192</v>
      </c>
      <c r="K1829" s="8">
        <v>2019</v>
      </c>
      <c r="L1829" s="6">
        <v>44050</v>
      </c>
      <c r="M1829" s="5">
        <v>600</v>
      </c>
      <c r="N1829" s="6">
        <v>43964</v>
      </c>
      <c r="O1829" s="3" t="s">
        <v>1556</v>
      </c>
      <c r="P1829" s="3" t="s">
        <v>2071</v>
      </c>
      <c r="Q1829" s="6">
        <v>43693</v>
      </c>
      <c r="R1829" s="46"/>
      <c r="S1829" s="46" t="s">
        <v>1380</v>
      </c>
      <c r="T1829" s="50" t="s">
        <v>2045</v>
      </c>
      <c r="U1829" s="21" t="s">
        <v>1560</v>
      </c>
      <c r="V1829" s="260" t="s">
        <v>1551</v>
      </c>
      <c r="W1829" s="261">
        <v>43698.417222222219</v>
      </c>
      <c r="X1829" s="38" t="s">
        <v>1555</v>
      </c>
    </row>
    <row r="1830" spans="1:24" x14ac:dyDescent="0.3">
      <c r="A1830" s="2">
        <v>88839</v>
      </c>
      <c r="B1830" s="3" t="s">
        <v>1416</v>
      </c>
      <c r="C1830" s="5" t="s">
        <v>15</v>
      </c>
      <c r="D1830" s="25">
        <v>76</v>
      </c>
      <c r="E1830" s="26">
        <v>13</v>
      </c>
      <c r="F1830" s="16">
        <v>12</v>
      </c>
      <c r="G1830" s="22">
        <v>5</v>
      </c>
      <c r="H1830" s="22">
        <v>50</v>
      </c>
      <c r="I1830" s="6">
        <v>43522</v>
      </c>
      <c r="J1830" s="7">
        <v>192</v>
      </c>
      <c r="K1830" s="8">
        <v>2019</v>
      </c>
      <c r="L1830" s="6">
        <v>44050</v>
      </c>
      <c r="M1830" s="5">
        <v>20</v>
      </c>
      <c r="N1830" s="6">
        <v>43964</v>
      </c>
      <c r="O1830" s="3" t="s">
        <v>1556</v>
      </c>
      <c r="P1830" s="3" t="s">
        <v>2071</v>
      </c>
      <c r="Q1830" s="6">
        <v>43693</v>
      </c>
      <c r="R1830" s="46"/>
      <c r="S1830" s="46" t="s">
        <v>1380</v>
      </c>
      <c r="T1830" s="50" t="s">
        <v>2045</v>
      </c>
      <c r="U1830" s="21" t="s">
        <v>1560</v>
      </c>
      <c r="V1830" s="260" t="s">
        <v>1551</v>
      </c>
      <c r="W1830" s="261">
        <v>43698.366203703707</v>
      </c>
      <c r="X1830" s="38" t="s">
        <v>1555</v>
      </c>
    </row>
    <row r="1831" spans="1:24" x14ac:dyDescent="0.3">
      <c r="A1831" s="2">
        <v>94627</v>
      </c>
      <c r="B1831" s="3" t="s">
        <v>1406</v>
      </c>
      <c r="C1831" s="5" t="s">
        <v>86</v>
      </c>
      <c r="D1831" s="25">
        <v>83</v>
      </c>
      <c r="E1831" s="26">
        <v>2</v>
      </c>
      <c r="F1831" s="16">
        <v>12</v>
      </c>
      <c r="G1831" s="22">
        <v>42</v>
      </c>
      <c r="H1831" s="22">
        <v>500</v>
      </c>
      <c r="I1831" s="6">
        <v>43522</v>
      </c>
      <c r="J1831" s="7">
        <v>192</v>
      </c>
      <c r="K1831" s="8">
        <v>2019</v>
      </c>
      <c r="L1831" s="6">
        <v>44050</v>
      </c>
      <c r="M1831" s="5">
        <v>500</v>
      </c>
      <c r="N1831" s="6">
        <v>43964</v>
      </c>
      <c r="O1831" s="3" t="s">
        <v>1556</v>
      </c>
      <c r="P1831" s="3" t="s">
        <v>2071</v>
      </c>
      <c r="Q1831" s="6">
        <v>43693</v>
      </c>
      <c r="R1831" s="46"/>
      <c r="S1831" s="46" t="s">
        <v>1380</v>
      </c>
      <c r="T1831" s="50" t="s">
        <v>2045</v>
      </c>
      <c r="U1831" s="21" t="s">
        <v>1560</v>
      </c>
      <c r="V1831" s="260" t="s">
        <v>1551</v>
      </c>
      <c r="W1831" s="261">
        <v>43698.420405092591</v>
      </c>
      <c r="X1831" s="38" t="s">
        <v>1555</v>
      </c>
    </row>
    <row r="1832" spans="1:24" x14ac:dyDescent="0.3">
      <c r="A1832" s="2">
        <v>105489</v>
      </c>
      <c r="B1832" s="3" t="s">
        <v>1414</v>
      </c>
      <c r="C1832" s="5" t="s">
        <v>15</v>
      </c>
      <c r="D1832" s="25">
        <v>76</v>
      </c>
      <c r="E1832" s="26">
        <v>9</v>
      </c>
      <c r="F1832" s="16">
        <v>12</v>
      </c>
      <c r="G1832" s="22">
        <v>5</v>
      </c>
      <c r="H1832" s="22">
        <v>50</v>
      </c>
      <c r="I1832" s="6">
        <v>43522</v>
      </c>
      <c r="J1832" s="7">
        <v>192</v>
      </c>
      <c r="K1832" s="8">
        <v>2019</v>
      </c>
      <c r="L1832" s="6">
        <v>44050</v>
      </c>
      <c r="M1832" s="5">
        <v>50</v>
      </c>
      <c r="N1832" s="6">
        <v>43964</v>
      </c>
      <c r="O1832" s="3" t="s">
        <v>1556</v>
      </c>
      <c r="P1832" s="3" t="s">
        <v>2071</v>
      </c>
      <c r="Q1832" s="6">
        <v>43693</v>
      </c>
      <c r="R1832" s="46"/>
      <c r="S1832" s="46" t="s">
        <v>1380</v>
      </c>
      <c r="T1832" s="50" t="s">
        <v>2045</v>
      </c>
      <c r="U1832" s="21" t="s">
        <v>1560</v>
      </c>
      <c r="V1832" s="260" t="s">
        <v>1551</v>
      </c>
      <c r="W1832" s="261">
        <v>43756.447754629633</v>
      </c>
      <c r="X1832" s="38" t="s">
        <v>1555</v>
      </c>
    </row>
    <row r="1833" spans="1:24" x14ac:dyDescent="0.3">
      <c r="A1833" s="2">
        <v>128287</v>
      </c>
      <c r="B1833" s="3" t="s">
        <v>1484</v>
      </c>
      <c r="C1833" s="5" t="s">
        <v>15</v>
      </c>
      <c r="D1833" s="25">
        <v>76</v>
      </c>
      <c r="E1833" s="26">
        <v>16</v>
      </c>
      <c r="F1833" s="16">
        <v>12</v>
      </c>
      <c r="G1833" s="22">
        <v>59</v>
      </c>
      <c r="H1833" s="22">
        <v>700</v>
      </c>
      <c r="I1833" s="6">
        <v>43434</v>
      </c>
      <c r="J1833" s="7">
        <v>192</v>
      </c>
      <c r="K1833" s="8">
        <v>2019</v>
      </c>
      <c r="L1833" s="6">
        <v>44050</v>
      </c>
      <c r="M1833" s="5">
        <v>210</v>
      </c>
      <c r="N1833" s="6">
        <v>43964</v>
      </c>
      <c r="O1833" s="3" t="s">
        <v>1556</v>
      </c>
      <c r="P1833" s="3" t="s">
        <v>2071</v>
      </c>
      <c r="Q1833" s="6">
        <v>43693</v>
      </c>
      <c r="R1833" s="46">
        <v>39</v>
      </c>
      <c r="S1833" s="46" t="s">
        <v>1380</v>
      </c>
      <c r="T1833" s="50" t="s">
        <v>2045</v>
      </c>
      <c r="U1833" s="21" t="s">
        <v>1560</v>
      </c>
      <c r="V1833" s="260" t="s">
        <v>1551</v>
      </c>
      <c r="W1833" s="261">
        <v>43697.646851851852</v>
      </c>
      <c r="X1833" s="38" t="s">
        <v>1555</v>
      </c>
    </row>
    <row r="1834" spans="1:24" x14ac:dyDescent="0.3">
      <c r="A1834" s="2">
        <v>135224</v>
      </c>
      <c r="B1834" s="3" t="s">
        <v>1038</v>
      </c>
      <c r="C1834" s="5" t="s">
        <v>97</v>
      </c>
      <c r="D1834" s="25">
        <v>76</v>
      </c>
      <c r="E1834" s="26">
        <v>3</v>
      </c>
      <c r="F1834" s="16">
        <v>12</v>
      </c>
      <c r="G1834" s="22">
        <v>50</v>
      </c>
      <c r="H1834" s="22">
        <v>600</v>
      </c>
      <c r="I1834" s="6">
        <v>43278</v>
      </c>
      <c r="J1834" s="7">
        <v>192</v>
      </c>
      <c r="K1834" s="8">
        <v>2019</v>
      </c>
      <c r="L1834" s="6">
        <v>44050</v>
      </c>
      <c r="M1834" s="5">
        <v>220</v>
      </c>
      <c r="N1834" s="6">
        <v>43964</v>
      </c>
      <c r="O1834" s="3" t="s">
        <v>1556</v>
      </c>
      <c r="P1834" s="3" t="s">
        <v>2071</v>
      </c>
      <c r="Q1834" s="6">
        <v>43693</v>
      </c>
      <c r="R1834" s="46"/>
      <c r="S1834" s="46" t="s">
        <v>1380</v>
      </c>
      <c r="T1834" s="50" t="s">
        <v>2045</v>
      </c>
      <c r="U1834" s="21" t="s">
        <v>1560</v>
      </c>
      <c r="V1834" s="260" t="s">
        <v>1551</v>
      </c>
      <c r="W1834" s="261">
        <v>43703.593576388892</v>
      </c>
      <c r="X1834" s="38" t="s">
        <v>1555</v>
      </c>
    </row>
    <row r="1835" spans="1:24" x14ac:dyDescent="0.3">
      <c r="A1835" s="2">
        <v>135225</v>
      </c>
      <c r="B1835" s="3" t="s">
        <v>1039</v>
      </c>
      <c r="C1835" s="5" t="s">
        <v>15</v>
      </c>
      <c r="D1835" s="25">
        <v>76</v>
      </c>
      <c r="E1835" s="26">
        <v>10</v>
      </c>
      <c r="F1835" s="16">
        <v>12</v>
      </c>
      <c r="G1835" s="22">
        <v>21</v>
      </c>
      <c r="H1835" s="22">
        <v>250</v>
      </c>
      <c r="I1835" s="6">
        <v>43607</v>
      </c>
      <c r="J1835" s="7">
        <v>192</v>
      </c>
      <c r="K1835" s="8">
        <v>2019</v>
      </c>
      <c r="L1835" s="6">
        <v>44050</v>
      </c>
      <c r="M1835" s="5">
        <v>250</v>
      </c>
      <c r="N1835" s="6">
        <v>43964</v>
      </c>
      <c r="O1835" s="3" t="s">
        <v>1556</v>
      </c>
      <c r="P1835" s="3" t="s">
        <v>2071</v>
      </c>
      <c r="Q1835" s="6">
        <v>43693</v>
      </c>
      <c r="R1835" s="46"/>
      <c r="S1835" s="46" t="s">
        <v>1380</v>
      </c>
      <c r="T1835" s="50" t="s">
        <v>2045</v>
      </c>
      <c r="U1835" s="21" t="s">
        <v>1560</v>
      </c>
      <c r="V1835" s="260" t="s">
        <v>1551</v>
      </c>
      <c r="W1835" s="261">
        <v>43727.546215277776</v>
      </c>
      <c r="X1835" s="38" t="s">
        <v>1555</v>
      </c>
    </row>
    <row r="1836" spans="1:24" x14ac:dyDescent="0.3">
      <c r="A1836" s="2">
        <v>135226</v>
      </c>
      <c r="B1836" s="3" t="s">
        <v>1040</v>
      </c>
      <c r="C1836" s="5" t="s">
        <v>15</v>
      </c>
      <c r="D1836" s="25">
        <v>76</v>
      </c>
      <c r="E1836" s="26">
        <v>10</v>
      </c>
      <c r="F1836" s="16">
        <v>12</v>
      </c>
      <c r="G1836" s="22">
        <v>21</v>
      </c>
      <c r="H1836" s="22">
        <v>250</v>
      </c>
      <c r="I1836" s="6">
        <v>43607</v>
      </c>
      <c r="J1836" s="7">
        <v>192</v>
      </c>
      <c r="K1836" s="8">
        <v>2019</v>
      </c>
      <c r="L1836" s="6">
        <v>44050</v>
      </c>
      <c r="M1836" s="5">
        <v>250</v>
      </c>
      <c r="N1836" s="6">
        <v>43964</v>
      </c>
      <c r="O1836" s="3" t="s">
        <v>1556</v>
      </c>
      <c r="P1836" s="3" t="s">
        <v>2071</v>
      </c>
      <c r="Q1836" s="6">
        <v>43693</v>
      </c>
      <c r="R1836" s="46"/>
      <c r="S1836" s="46" t="s">
        <v>1380</v>
      </c>
      <c r="T1836" s="50" t="s">
        <v>2045</v>
      </c>
      <c r="U1836" s="21" t="s">
        <v>1560</v>
      </c>
      <c r="V1836" s="260" t="s">
        <v>1551</v>
      </c>
      <c r="W1836" s="261">
        <v>43727.546215277776</v>
      </c>
      <c r="X1836" s="38" t="s">
        <v>1555</v>
      </c>
    </row>
    <row r="1837" spans="1:24" x14ac:dyDescent="0.3">
      <c r="A1837" s="2">
        <v>135227</v>
      </c>
      <c r="B1837" s="3" t="s">
        <v>1041</v>
      </c>
      <c r="C1837" s="5" t="s">
        <v>15</v>
      </c>
      <c r="D1837" s="25">
        <v>76</v>
      </c>
      <c r="E1837" s="26">
        <v>10</v>
      </c>
      <c r="F1837" s="16">
        <v>12</v>
      </c>
      <c r="G1837" s="22">
        <v>50</v>
      </c>
      <c r="H1837" s="22">
        <v>600</v>
      </c>
      <c r="I1837" s="6">
        <v>43607</v>
      </c>
      <c r="J1837" s="7">
        <v>192</v>
      </c>
      <c r="K1837" s="8">
        <v>2019</v>
      </c>
      <c r="L1837" s="6">
        <v>44050</v>
      </c>
      <c r="M1837" s="5">
        <v>430</v>
      </c>
      <c r="N1837" s="6">
        <v>43964</v>
      </c>
      <c r="O1837" s="3" t="s">
        <v>1556</v>
      </c>
      <c r="P1837" s="3" t="s">
        <v>2071</v>
      </c>
      <c r="Q1837" s="6">
        <v>43693</v>
      </c>
      <c r="R1837" s="46"/>
      <c r="S1837" s="46" t="s">
        <v>1380</v>
      </c>
      <c r="T1837" s="50" t="s">
        <v>2045</v>
      </c>
      <c r="U1837" s="21" t="s">
        <v>1560</v>
      </c>
      <c r="V1837" s="260" t="s">
        <v>1551</v>
      </c>
      <c r="W1837" s="261">
        <v>43727.545624999999</v>
      </c>
      <c r="X1837" s="38" t="s">
        <v>1555</v>
      </c>
    </row>
    <row r="1838" spans="1:24" x14ac:dyDescent="0.3">
      <c r="A1838" s="2">
        <v>135238</v>
      </c>
      <c r="B1838" s="3" t="s">
        <v>1042</v>
      </c>
      <c r="C1838" s="5" t="s">
        <v>97</v>
      </c>
      <c r="D1838" s="25">
        <v>76</v>
      </c>
      <c r="E1838" s="26">
        <v>3</v>
      </c>
      <c r="F1838" s="16">
        <v>12</v>
      </c>
      <c r="G1838" s="22">
        <v>84</v>
      </c>
      <c r="H1838" s="22">
        <v>1000</v>
      </c>
      <c r="I1838" s="6">
        <v>43607</v>
      </c>
      <c r="J1838" s="7">
        <v>192</v>
      </c>
      <c r="K1838" s="8">
        <v>2019</v>
      </c>
      <c r="L1838" s="6">
        <v>44050</v>
      </c>
      <c r="M1838" s="5">
        <v>310</v>
      </c>
      <c r="N1838" s="6">
        <v>43964</v>
      </c>
      <c r="O1838" s="3" t="s">
        <v>1556</v>
      </c>
      <c r="P1838" s="3" t="s">
        <v>2071</v>
      </c>
      <c r="Q1838" s="6">
        <v>43693</v>
      </c>
      <c r="R1838" s="46"/>
      <c r="S1838" s="46" t="s">
        <v>1380</v>
      </c>
      <c r="T1838" s="50" t="s">
        <v>2045</v>
      </c>
      <c r="U1838" s="21" t="s">
        <v>1560</v>
      </c>
      <c r="V1838" s="260" t="s">
        <v>1551</v>
      </c>
      <c r="W1838" s="261">
        <v>43697.693796296298</v>
      </c>
      <c r="X1838" s="38" t="s">
        <v>1555</v>
      </c>
    </row>
    <row r="1839" spans="1:24" x14ac:dyDescent="0.3">
      <c r="A1839" s="2">
        <v>28093</v>
      </c>
      <c r="B1839" s="3" t="s">
        <v>235</v>
      </c>
      <c r="C1839" s="5" t="s">
        <v>3</v>
      </c>
      <c r="D1839" s="25">
        <v>51</v>
      </c>
      <c r="E1839" s="26">
        <v>11</v>
      </c>
      <c r="F1839" s="16">
        <v>12</v>
      </c>
      <c r="G1839" s="22">
        <v>9</v>
      </c>
      <c r="H1839" s="22">
        <v>100</v>
      </c>
      <c r="I1839" s="6">
        <v>43522</v>
      </c>
      <c r="J1839" s="7">
        <v>193</v>
      </c>
      <c r="K1839" s="8">
        <v>2019</v>
      </c>
      <c r="L1839" s="6">
        <v>44051</v>
      </c>
      <c r="M1839" s="5">
        <v>55</v>
      </c>
      <c r="N1839" s="6">
        <v>43964</v>
      </c>
      <c r="O1839" s="3" t="s">
        <v>1886</v>
      </c>
      <c r="P1839" s="3" t="s">
        <v>1888</v>
      </c>
      <c r="Q1839" s="6">
        <v>43341</v>
      </c>
      <c r="R1839" s="46">
        <v>9</v>
      </c>
      <c r="S1839" s="46" t="s">
        <v>1380</v>
      </c>
      <c r="T1839" s="50" t="s">
        <v>1944</v>
      </c>
      <c r="U1839" s="21" t="s">
        <v>1560</v>
      </c>
      <c r="V1839" s="260" t="s">
        <v>1551</v>
      </c>
      <c r="W1839" s="261">
        <v>43788.416180555556</v>
      </c>
      <c r="X1839" s="38" t="s">
        <v>1555</v>
      </c>
    </row>
    <row r="1840" spans="1:24" x14ac:dyDescent="0.3">
      <c r="A1840" s="2">
        <v>105293</v>
      </c>
      <c r="B1840" s="3" t="s">
        <v>1427</v>
      </c>
      <c r="C1840" s="5" t="s">
        <v>3</v>
      </c>
      <c r="D1840" s="25">
        <v>51</v>
      </c>
      <c r="E1840" s="26">
        <v>11</v>
      </c>
      <c r="F1840" s="16">
        <v>12</v>
      </c>
      <c r="G1840" s="22">
        <v>113</v>
      </c>
      <c r="H1840" s="22">
        <v>1350</v>
      </c>
      <c r="I1840" s="6"/>
      <c r="J1840" s="7">
        <v>193</v>
      </c>
      <c r="K1840" s="8">
        <v>2019</v>
      </c>
      <c r="L1840" s="6">
        <v>44051</v>
      </c>
      <c r="M1840" s="5">
        <v>0</v>
      </c>
      <c r="N1840" s="6">
        <v>43964</v>
      </c>
      <c r="O1840" s="3" t="s">
        <v>1886</v>
      </c>
      <c r="P1840" s="3" t="s">
        <v>1888</v>
      </c>
      <c r="Q1840" s="6">
        <v>43341</v>
      </c>
      <c r="R1840" s="46"/>
      <c r="S1840" s="46" t="s">
        <v>1380</v>
      </c>
      <c r="T1840" s="50" t="s">
        <v>1944</v>
      </c>
      <c r="U1840" s="21" t="s">
        <v>1560</v>
      </c>
      <c r="V1840" s="260" t="s">
        <v>1551</v>
      </c>
      <c r="W1840" s="261">
        <v>43788.416180555556</v>
      </c>
      <c r="X1840" s="38" t="s">
        <v>1555</v>
      </c>
    </row>
    <row r="1841" spans="1:24" x14ac:dyDescent="0.3">
      <c r="A1841" s="2">
        <v>136273</v>
      </c>
      <c r="B1841" s="3" t="s">
        <v>1428</v>
      </c>
      <c r="C1841" s="5" t="s">
        <v>17</v>
      </c>
      <c r="D1841" s="25">
        <v>51</v>
      </c>
      <c r="E1841" s="26">
        <v>11</v>
      </c>
      <c r="F1841" s="16">
        <v>12</v>
      </c>
      <c r="G1841" s="22">
        <v>167</v>
      </c>
      <c r="H1841" s="22">
        <v>2000</v>
      </c>
      <c r="I1841" s="6">
        <v>43522</v>
      </c>
      <c r="J1841" s="7">
        <v>193</v>
      </c>
      <c r="K1841" s="8">
        <v>2019</v>
      </c>
      <c r="L1841" s="6">
        <v>44051</v>
      </c>
      <c r="M1841" s="5">
        <v>1000</v>
      </c>
      <c r="N1841" s="6">
        <v>43964</v>
      </c>
      <c r="O1841" s="3" t="s">
        <v>1886</v>
      </c>
      <c r="P1841" s="3" t="s">
        <v>1888</v>
      </c>
      <c r="Q1841" s="6">
        <v>43341</v>
      </c>
      <c r="R1841" s="46"/>
      <c r="S1841" s="46" t="s">
        <v>1380</v>
      </c>
      <c r="T1841" s="50" t="s">
        <v>1944</v>
      </c>
      <c r="U1841" s="21" t="s">
        <v>1560</v>
      </c>
      <c r="V1841" s="260" t="s">
        <v>1551</v>
      </c>
      <c r="W1841" s="261">
        <v>43788.416180555556</v>
      </c>
      <c r="X1841" s="38" t="s">
        <v>1555</v>
      </c>
    </row>
    <row r="1842" spans="1:24" x14ac:dyDescent="0.3">
      <c r="A1842" s="2">
        <v>136554</v>
      </c>
      <c r="B1842" s="3" t="s">
        <v>1845</v>
      </c>
      <c r="C1842" s="5" t="s">
        <v>3</v>
      </c>
      <c r="D1842" s="25">
        <v>51</v>
      </c>
      <c r="E1842" s="26">
        <v>9</v>
      </c>
      <c r="F1842" s="16">
        <v>12</v>
      </c>
      <c r="G1842" s="22">
        <v>50</v>
      </c>
      <c r="H1842" s="22">
        <v>600</v>
      </c>
      <c r="I1842" s="6">
        <v>43522</v>
      </c>
      <c r="J1842" s="7">
        <v>193</v>
      </c>
      <c r="K1842" s="8">
        <v>2019</v>
      </c>
      <c r="L1842" s="6">
        <v>44051</v>
      </c>
      <c r="M1842" s="5">
        <v>0</v>
      </c>
      <c r="N1842" s="6">
        <v>43964</v>
      </c>
      <c r="O1842" s="3" t="s">
        <v>1886</v>
      </c>
      <c r="P1842" s="3" t="s">
        <v>1888</v>
      </c>
      <c r="Q1842" s="6">
        <v>43341</v>
      </c>
      <c r="R1842" s="46"/>
      <c r="S1842" s="46" t="s">
        <v>1380</v>
      </c>
      <c r="T1842" s="50" t="s">
        <v>1944</v>
      </c>
      <c r="U1842" s="21" t="s">
        <v>1560</v>
      </c>
      <c r="V1842" s="260" t="s">
        <v>1551</v>
      </c>
      <c r="W1842" s="261">
        <v>43788.416180555556</v>
      </c>
      <c r="X1842" s="38" t="s">
        <v>1555</v>
      </c>
    </row>
    <row r="1843" spans="1:24" x14ac:dyDescent="0.3">
      <c r="A1843" s="2">
        <v>136555</v>
      </c>
      <c r="B1843" s="3" t="s">
        <v>1847</v>
      </c>
      <c r="C1843" s="5" t="s">
        <v>3</v>
      </c>
      <c r="D1843" s="25">
        <v>51</v>
      </c>
      <c r="E1843" s="26">
        <v>9</v>
      </c>
      <c r="F1843" s="16">
        <v>12</v>
      </c>
      <c r="G1843" s="22">
        <v>142</v>
      </c>
      <c r="H1843" s="22">
        <v>1700</v>
      </c>
      <c r="I1843" s="6">
        <v>43522</v>
      </c>
      <c r="J1843" s="7">
        <v>193</v>
      </c>
      <c r="K1843" s="8">
        <v>2019</v>
      </c>
      <c r="L1843" s="6">
        <v>44051</v>
      </c>
      <c r="M1843" s="5">
        <v>400</v>
      </c>
      <c r="N1843" s="6">
        <v>43964</v>
      </c>
      <c r="O1843" s="3" t="s">
        <v>1886</v>
      </c>
      <c r="P1843" s="3" t="s">
        <v>1888</v>
      </c>
      <c r="Q1843" s="6">
        <v>43341</v>
      </c>
      <c r="R1843" s="46"/>
      <c r="S1843" s="46" t="s">
        <v>1380</v>
      </c>
      <c r="T1843" s="50" t="s">
        <v>1944</v>
      </c>
      <c r="U1843" s="21" t="s">
        <v>1560</v>
      </c>
      <c r="V1843" s="260" t="s">
        <v>1551</v>
      </c>
      <c r="W1843" s="261">
        <v>43788.416180555556</v>
      </c>
      <c r="X1843" s="38" t="s">
        <v>1555</v>
      </c>
    </row>
    <row r="1844" spans="1:24" x14ac:dyDescent="0.3">
      <c r="A1844" s="2">
        <v>12754</v>
      </c>
      <c r="B1844" s="3" t="s">
        <v>810</v>
      </c>
      <c r="C1844" s="5" t="s">
        <v>5</v>
      </c>
      <c r="D1844" s="25">
        <v>72</v>
      </c>
      <c r="E1844" s="26">
        <v>6</v>
      </c>
      <c r="F1844" s="16">
        <v>12</v>
      </c>
      <c r="G1844" s="22">
        <v>84</v>
      </c>
      <c r="H1844" s="22">
        <v>1000</v>
      </c>
      <c r="I1844" s="6">
        <v>43593</v>
      </c>
      <c r="J1844" s="7">
        <v>220</v>
      </c>
      <c r="K1844" s="8">
        <v>2019</v>
      </c>
      <c r="L1844" s="6">
        <v>44082</v>
      </c>
      <c r="M1844" s="5">
        <v>700</v>
      </c>
      <c r="N1844" s="6">
        <v>43965</v>
      </c>
      <c r="O1844" s="3" t="s">
        <v>1883</v>
      </c>
      <c r="P1844" s="3" t="s">
        <v>1884</v>
      </c>
      <c r="Q1844" s="6">
        <v>43749</v>
      </c>
      <c r="R1844" s="46">
        <v>5</v>
      </c>
      <c r="S1844" s="46" t="s">
        <v>1380</v>
      </c>
      <c r="T1844" s="50" t="s">
        <v>1803</v>
      </c>
      <c r="U1844" s="21" t="s">
        <v>1560</v>
      </c>
      <c r="V1844" s="260" t="s">
        <v>1551</v>
      </c>
      <c r="W1844" s="261">
        <v>43774.373576388891</v>
      </c>
      <c r="X1844" s="38" t="s">
        <v>1555</v>
      </c>
    </row>
    <row r="1845" spans="1:24" x14ac:dyDescent="0.3">
      <c r="A1845" s="2">
        <v>13991</v>
      </c>
      <c r="B1845" s="3" t="s">
        <v>812</v>
      </c>
      <c r="C1845" s="5" t="s">
        <v>3</v>
      </c>
      <c r="D1845" s="25">
        <v>72</v>
      </c>
      <c r="E1845" s="26">
        <v>6</v>
      </c>
      <c r="F1845" s="16">
        <v>12</v>
      </c>
      <c r="G1845" s="22">
        <v>46</v>
      </c>
      <c r="H1845" s="22">
        <v>550</v>
      </c>
      <c r="I1845" s="6">
        <v>43593</v>
      </c>
      <c r="J1845" s="7">
        <v>220</v>
      </c>
      <c r="K1845" s="8">
        <v>2019</v>
      </c>
      <c r="L1845" s="6">
        <v>44082</v>
      </c>
      <c r="M1845" s="5">
        <v>200</v>
      </c>
      <c r="N1845" s="6">
        <v>43965</v>
      </c>
      <c r="O1845" s="3" t="s">
        <v>1883</v>
      </c>
      <c r="P1845" s="3" t="s">
        <v>1884</v>
      </c>
      <c r="Q1845" s="6">
        <v>43749</v>
      </c>
      <c r="R1845" s="46">
        <v>6</v>
      </c>
      <c r="S1845" s="46" t="s">
        <v>1380</v>
      </c>
      <c r="T1845" s="50" t="s">
        <v>1803</v>
      </c>
      <c r="U1845" s="21" t="s">
        <v>1560</v>
      </c>
      <c r="V1845" s="260" t="s">
        <v>1551</v>
      </c>
      <c r="W1845" s="261">
        <v>43774.373576388891</v>
      </c>
      <c r="X1845" s="38" t="s">
        <v>1555</v>
      </c>
    </row>
    <row r="1846" spans="1:24" x14ac:dyDescent="0.3">
      <c r="A1846" s="2">
        <v>14154</v>
      </c>
      <c r="B1846" s="3" t="s">
        <v>813</v>
      </c>
      <c r="C1846" s="5" t="s">
        <v>3</v>
      </c>
      <c r="D1846" s="25">
        <v>72</v>
      </c>
      <c r="E1846" s="26">
        <v>6</v>
      </c>
      <c r="F1846" s="16">
        <v>12</v>
      </c>
      <c r="G1846" s="22">
        <v>750</v>
      </c>
      <c r="H1846" s="22">
        <v>9000</v>
      </c>
      <c r="I1846" s="6">
        <v>43593</v>
      </c>
      <c r="J1846" s="7">
        <v>220</v>
      </c>
      <c r="K1846" s="8">
        <v>2019</v>
      </c>
      <c r="L1846" s="6">
        <v>44082</v>
      </c>
      <c r="M1846" s="5">
        <v>0</v>
      </c>
      <c r="N1846" s="6">
        <v>43965</v>
      </c>
      <c r="O1846" s="3" t="s">
        <v>1883</v>
      </c>
      <c r="P1846" s="3" t="s">
        <v>1884</v>
      </c>
      <c r="Q1846" s="6">
        <v>43749</v>
      </c>
      <c r="R1846" s="46"/>
      <c r="S1846" s="46" t="s">
        <v>1380</v>
      </c>
      <c r="T1846" s="50" t="s">
        <v>1803</v>
      </c>
      <c r="U1846" s="21" t="s">
        <v>1560</v>
      </c>
      <c r="V1846" s="260" t="s">
        <v>1551</v>
      </c>
      <c r="W1846" s="261">
        <v>43774.373576388891</v>
      </c>
      <c r="X1846" s="38" t="s">
        <v>1555</v>
      </c>
    </row>
    <row r="1847" spans="1:24" x14ac:dyDescent="0.3">
      <c r="A1847" s="2">
        <v>27136</v>
      </c>
      <c r="B1847" s="3" t="s">
        <v>814</v>
      </c>
      <c r="C1847" s="5" t="s">
        <v>3</v>
      </c>
      <c r="D1847" s="25">
        <v>62</v>
      </c>
      <c r="E1847" s="26">
        <v>10</v>
      </c>
      <c r="F1847" s="16">
        <v>12</v>
      </c>
      <c r="G1847" s="22">
        <v>8334</v>
      </c>
      <c r="H1847" s="22">
        <v>100000</v>
      </c>
      <c r="I1847" s="6">
        <v>43593</v>
      </c>
      <c r="J1847" s="7">
        <v>220</v>
      </c>
      <c r="K1847" s="8">
        <v>2019</v>
      </c>
      <c r="L1847" s="6">
        <v>44082</v>
      </c>
      <c r="M1847" s="5">
        <v>0</v>
      </c>
      <c r="N1847" s="6">
        <v>43965</v>
      </c>
      <c r="O1847" s="3" t="s">
        <v>1883</v>
      </c>
      <c r="P1847" s="3" t="s">
        <v>1884</v>
      </c>
      <c r="Q1847" s="6">
        <v>43749</v>
      </c>
      <c r="R1847" s="46"/>
      <c r="S1847" s="46" t="s">
        <v>1380</v>
      </c>
      <c r="T1847" s="50" t="s">
        <v>1803</v>
      </c>
      <c r="U1847" s="21" t="s">
        <v>1560</v>
      </c>
      <c r="V1847" s="260" t="s">
        <v>1551</v>
      </c>
      <c r="W1847" s="261">
        <v>43774.373576388891</v>
      </c>
      <c r="X1847" s="38" t="s">
        <v>1555</v>
      </c>
    </row>
    <row r="1848" spans="1:24" x14ac:dyDescent="0.3">
      <c r="A1848" s="2">
        <v>29296</v>
      </c>
      <c r="B1848" s="3" t="s">
        <v>815</v>
      </c>
      <c r="C1848" s="5" t="s">
        <v>5</v>
      </c>
      <c r="D1848" s="25">
        <v>72</v>
      </c>
      <c r="E1848" s="26">
        <v>7</v>
      </c>
      <c r="F1848" s="16">
        <v>12</v>
      </c>
      <c r="G1848" s="22">
        <v>13</v>
      </c>
      <c r="H1848" s="22">
        <v>150</v>
      </c>
      <c r="I1848" s="6">
        <v>43593</v>
      </c>
      <c r="J1848" s="7">
        <v>220</v>
      </c>
      <c r="K1848" s="8">
        <v>2019</v>
      </c>
      <c r="L1848" s="6">
        <v>44082</v>
      </c>
      <c r="M1848" s="5">
        <v>0</v>
      </c>
      <c r="N1848" s="6">
        <v>43965</v>
      </c>
      <c r="O1848" s="3" t="s">
        <v>1883</v>
      </c>
      <c r="P1848" s="3" t="s">
        <v>1884</v>
      </c>
      <c r="Q1848" s="6">
        <v>43749</v>
      </c>
      <c r="R1848" s="46"/>
      <c r="S1848" s="46" t="s">
        <v>1380</v>
      </c>
      <c r="T1848" s="50" t="s">
        <v>1803</v>
      </c>
      <c r="U1848" s="21" t="s">
        <v>1560</v>
      </c>
      <c r="V1848" s="260" t="s">
        <v>1551</v>
      </c>
      <c r="W1848" s="261">
        <v>43774.373576388891</v>
      </c>
      <c r="X1848" s="38" t="s">
        <v>1555</v>
      </c>
    </row>
    <row r="1849" spans="1:24" x14ac:dyDescent="0.3">
      <c r="A1849" s="2">
        <v>81131</v>
      </c>
      <c r="B1849" s="3" t="s">
        <v>823</v>
      </c>
      <c r="C1849" s="5" t="s">
        <v>5</v>
      </c>
      <c r="D1849" s="25">
        <v>72</v>
      </c>
      <c r="E1849" s="26">
        <v>6</v>
      </c>
      <c r="F1849" s="16">
        <v>12</v>
      </c>
      <c r="G1849" s="22">
        <v>25</v>
      </c>
      <c r="H1849" s="22">
        <v>300</v>
      </c>
      <c r="I1849" s="6">
        <v>43593</v>
      </c>
      <c r="J1849" s="7">
        <v>220</v>
      </c>
      <c r="K1849" s="8">
        <v>2019</v>
      </c>
      <c r="L1849" s="6">
        <v>44082</v>
      </c>
      <c r="M1849" s="5">
        <v>300</v>
      </c>
      <c r="N1849" s="6">
        <v>43965</v>
      </c>
      <c r="O1849" s="3" t="s">
        <v>1883</v>
      </c>
      <c r="P1849" s="3" t="s">
        <v>1884</v>
      </c>
      <c r="Q1849" s="6">
        <v>43749</v>
      </c>
      <c r="R1849" s="46"/>
      <c r="S1849" s="46" t="s">
        <v>1380</v>
      </c>
      <c r="T1849" s="50" t="s">
        <v>1803</v>
      </c>
      <c r="U1849" s="21" t="s">
        <v>1560</v>
      </c>
      <c r="V1849" s="260" t="s">
        <v>1551</v>
      </c>
      <c r="W1849" s="261">
        <v>43774.373576388891</v>
      </c>
      <c r="X1849" s="38" t="s">
        <v>1555</v>
      </c>
    </row>
    <row r="1850" spans="1:24" x14ac:dyDescent="0.3">
      <c r="A1850" s="2">
        <v>119595</v>
      </c>
      <c r="B1850" s="3" t="s">
        <v>828</v>
      </c>
      <c r="C1850" s="5" t="s">
        <v>19</v>
      </c>
      <c r="D1850" s="25">
        <v>62</v>
      </c>
      <c r="E1850" s="26">
        <v>26</v>
      </c>
      <c r="F1850" s="16">
        <v>12</v>
      </c>
      <c r="G1850" s="22">
        <v>28</v>
      </c>
      <c r="H1850" s="22">
        <v>330</v>
      </c>
      <c r="I1850" s="6">
        <v>43593</v>
      </c>
      <c r="J1850" s="7">
        <v>220</v>
      </c>
      <c r="K1850" s="8">
        <v>2019</v>
      </c>
      <c r="L1850" s="6">
        <v>44082</v>
      </c>
      <c r="M1850" s="5">
        <v>330</v>
      </c>
      <c r="N1850" s="6">
        <v>43965</v>
      </c>
      <c r="O1850" s="3" t="s">
        <v>1883</v>
      </c>
      <c r="P1850" s="3" t="s">
        <v>1884</v>
      </c>
      <c r="Q1850" s="6">
        <v>43749</v>
      </c>
      <c r="R1850" s="46"/>
      <c r="S1850" s="46" t="s">
        <v>1380</v>
      </c>
      <c r="T1850" s="50" t="s">
        <v>1803</v>
      </c>
      <c r="U1850" s="21" t="s">
        <v>1560</v>
      </c>
      <c r="V1850" s="260" t="s">
        <v>1551</v>
      </c>
      <c r="W1850" s="261">
        <v>43774.373576388891</v>
      </c>
      <c r="X1850" s="38" t="s">
        <v>1555</v>
      </c>
    </row>
    <row r="1851" spans="1:24" x14ac:dyDescent="0.3">
      <c r="A1851" s="2">
        <v>131482</v>
      </c>
      <c r="B1851" s="3" t="s">
        <v>829</v>
      </c>
      <c r="C1851" s="5" t="s">
        <v>17</v>
      </c>
      <c r="D1851" s="25">
        <v>72</v>
      </c>
      <c r="E1851" s="26">
        <v>5</v>
      </c>
      <c r="F1851" s="16">
        <v>12</v>
      </c>
      <c r="G1851" s="22">
        <v>5</v>
      </c>
      <c r="H1851" s="22">
        <v>60</v>
      </c>
      <c r="I1851" s="6">
        <v>43593</v>
      </c>
      <c r="J1851" s="7">
        <v>220</v>
      </c>
      <c r="K1851" s="8">
        <v>2019</v>
      </c>
      <c r="L1851" s="6">
        <v>44082</v>
      </c>
      <c r="M1851" s="5">
        <v>60</v>
      </c>
      <c r="N1851" s="6">
        <v>43965</v>
      </c>
      <c r="O1851" s="3" t="s">
        <v>1883</v>
      </c>
      <c r="P1851" s="3" t="s">
        <v>1884</v>
      </c>
      <c r="Q1851" s="6">
        <v>43749</v>
      </c>
      <c r="R1851" s="46"/>
      <c r="S1851" s="46" t="s">
        <v>1380</v>
      </c>
      <c r="T1851" s="50" t="s">
        <v>1803</v>
      </c>
      <c r="U1851" s="21" t="s">
        <v>1560</v>
      </c>
      <c r="V1851" s="260" t="s">
        <v>1551</v>
      </c>
      <c r="W1851" s="261">
        <v>43774.373576388891</v>
      </c>
      <c r="X1851" s="38" t="s">
        <v>1555</v>
      </c>
    </row>
    <row r="1852" spans="1:24" x14ac:dyDescent="0.3">
      <c r="A1852" s="2">
        <v>27287</v>
      </c>
      <c r="B1852" s="3" t="s">
        <v>988</v>
      </c>
      <c r="C1852" s="5" t="s">
        <v>22</v>
      </c>
      <c r="D1852" s="25">
        <v>51</v>
      </c>
      <c r="E1852" s="26">
        <v>13</v>
      </c>
      <c r="F1852" s="16">
        <v>12</v>
      </c>
      <c r="G1852" s="22">
        <v>21</v>
      </c>
      <c r="H1852" s="22">
        <v>250</v>
      </c>
      <c r="I1852" s="6">
        <v>43322</v>
      </c>
      <c r="J1852" s="7">
        <v>198</v>
      </c>
      <c r="K1852" s="8">
        <v>2019</v>
      </c>
      <c r="L1852" s="6">
        <v>44058</v>
      </c>
      <c r="M1852" s="5">
        <v>-100</v>
      </c>
      <c r="N1852" s="6">
        <v>43965</v>
      </c>
      <c r="O1852" s="3" t="s">
        <v>2014</v>
      </c>
      <c r="P1852" s="3" t="s">
        <v>2013</v>
      </c>
      <c r="Q1852" s="6">
        <v>43711</v>
      </c>
      <c r="R1852" s="46">
        <v>3</v>
      </c>
      <c r="S1852" s="46" t="s">
        <v>1380</v>
      </c>
      <c r="T1852" s="50" t="s">
        <v>1932</v>
      </c>
      <c r="U1852" s="21" t="s">
        <v>1560</v>
      </c>
      <c r="V1852" s="260" t="s">
        <v>1551</v>
      </c>
      <c r="W1852" s="261">
        <v>43788.416180555556</v>
      </c>
      <c r="X1852" s="38" t="s">
        <v>1555</v>
      </c>
    </row>
    <row r="1853" spans="1:24" x14ac:dyDescent="0.3">
      <c r="A1853" s="2">
        <v>54550</v>
      </c>
      <c r="B1853" s="3" t="s">
        <v>991</v>
      </c>
      <c r="C1853" s="5" t="s">
        <v>22</v>
      </c>
      <c r="D1853" s="25">
        <v>61</v>
      </c>
      <c r="E1853" s="26">
        <v>3</v>
      </c>
      <c r="F1853" s="16">
        <v>12</v>
      </c>
      <c r="G1853" s="22">
        <v>42</v>
      </c>
      <c r="H1853" s="22">
        <v>500</v>
      </c>
      <c r="I1853" s="6">
        <v>43322</v>
      </c>
      <c r="J1853" s="7">
        <v>198</v>
      </c>
      <c r="K1853" s="8">
        <v>2019</v>
      </c>
      <c r="L1853" s="6">
        <v>44058</v>
      </c>
      <c r="M1853" s="5">
        <v>400</v>
      </c>
      <c r="N1853" s="6">
        <v>43965</v>
      </c>
      <c r="O1853" s="3" t="s">
        <v>2014</v>
      </c>
      <c r="P1853" s="3" t="s">
        <v>2013</v>
      </c>
      <c r="Q1853" s="6">
        <v>43711</v>
      </c>
      <c r="R1853" s="46">
        <v>7</v>
      </c>
      <c r="S1853" s="46" t="s">
        <v>1380</v>
      </c>
      <c r="T1853" s="50" t="s">
        <v>1932</v>
      </c>
      <c r="U1853" s="21" t="s">
        <v>1560</v>
      </c>
      <c r="V1853" s="260" t="s">
        <v>1551</v>
      </c>
      <c r="W1853" s="261">
        <v>43808.683275462965</v>
      </c>
      <c r="X1853" s="38" t="s">
        <v>1555</v>
      </c>
    </row>
    <row r="1854" spans="1:24" x14ac:dyDescent="0.3">
      <c r="A1854" s="2">
        <v>111336</v>
      </c>
      <c r="B1854" s="3" t="s">
        <v>243</v>
      </c>
      <c r="C1854" s="5" t="s">
        <v>22</v>
      </c>
      <c r="D1854" s="25">
        <v>61</v>
      </c>
      <c r="E1854" s="26">
        <v>3</v>
      </c>
      <c r="F1854" s="16">
        <v>12</v>
      </c>
      <c r="G1854" s="22">
        <v>30</v>
      </c>
      <c r="H1854" s="22">
        <v>350</v>
      </c>
      <c r="I1854" s="6">
        <v>43322</v>
      </c>
      <c r="J1854" s="7">
        <v>198</v>
      </c>
      <c r="K1854" s="8">
        <v>2019</v>
      </c>
      <c r="L1854" s="6">
        <v>44058</v>
      </c>
      <c r="M1854" s="5">
        <v>290</v>
      </c>
      <c r="N1854" s="6">
        <v>43965</v>
      </c>
      <c r="O1854" s="3" t="s">
        <v>2014</v>
      </c>
      <c r="P1854" s="3" t="s">
        <v>2013</v>
      </c>
      <c r="Q1854" s="6">
        <v>43711</v>
      </c>
      <c r="R1854" s="46"/>
      <c r="S1854" s="46" t="s">
        <v>1380</v>
      </c>
      <c r="T1854" s="50" t="s">
        <v>1932</v>
      </c>
      <c r="U1854" s="21" t="s">
        <v>1560</v>
      </c>
      <c r="V1854" s="260" t="s">
        <v>1551</v>
      </c>
      <c r="W1854" s="261">
        <v>43809.355416666665</v>
      </c>
      <c r="X1854" s="38" t="s">
        <v>1555</v>
      </c>
    </row>
    <row r="1855" spans="1:24" x14ac:dyDescent="0.3">
      <c r="A1855" s="2">
        <v>111336</v>
      </c>
      <c r="B1855" s="3" t="s">
        <v>243</v>
      </c>
      <c r="C1855" s="5" t="s">
        <v>22</v>
      </c>
      <c r="D1855" s="25">
        <v>61</v>
      </c>
      <c r="E1855" s="26">
        <v>3</v>
      </c>
      <c r="F1855" s="16">
        <v>12</v>
      </c>
      <c r="G1855" s="22">
        <v>30</v>
      </c>
      <c r="H1855" s="22">
        <v>350</v>
      </c>
      <c r="I1855" s="6">
        <v>43963</v>
      </c>
      <c r="J1855" s="7">
        <v>198</v>
      </c>
      <c r="K1855" s="8">
        <v>2019</v>
      </c>
      <c r="L1855" s="6">
        <v>44058</v>
      </c>
      <c r="M1855" s="5">
        <v>290</v>
      </c>
      <c r="N1855" s="6">
        <v>43965</v>
      </c>
      <c r="O1855" s="3" t="s">
        <v>2014</v>
      </c>
      <c r="P1855" s="3" t="s">
        <v>2013</v>
      </c>
      <c r="Q1855" s="6">
        <v>43711</v>
      </c>
      <c r="R1855" s="46"/>
      <c r="S1855" s="46" t="s">
        <v>1380</v>
      </c>
      <c r="T1855" s="50" t="s">
        <v>1932</v>
      </c>
      <c r="U1855" s="21" t="s">
        <v>1560</v>
      </c>
      <c r="V1855" s="260" t="s">
        <v>1551</v>
      </c>
      <c r="W1855" s="261">
        <v>43809.355416666665</v>
      </c>
      <c r="X1855" s="38" t="s">
        <v>1555</v>
      </c>
    </row>
    <row r="1856" spans="1:24" x14ac:dyDescent="0.3">
      <c r="A1856" s="2">
        <v>115060</v>
      </c>
      <c r="B1856" s="3" t="s">
        <v>88</v>
      </c>
      <c r="C1856" s="5" t="s">
        <v>17</v>
      </c>
      <c r="D1856" s="25">
        <v>69</v>
      </c>
      <c r="E1856" s="26">
        <v>11</v>
      </c>
      <c r="F1856" s="16">
        <v>12</v>
      </c>
      <c r="G1856" s="22">
        <v>5</v>
      </c>
      <c r="H1856" s="22">
        <v>50</v>
      </c>
      <c r="I1856" s="6">
        <v>43322</v>
      </c>
      <c r="J1856" s="7">
        <v>198</v>
      </c>
      <c r="K1856" s="8">
        <v>2019</v>
      </c>
      <c r="L1856" s="6">
        <v>44058</v>
      </c>
      <c r="M1856" s="5">
        <v>20</v>
      </c>
      <c r="N1856" s="6">
        <v>43965</v>
      </c>
      <c r="O1856" s="3" t="s">
        <v>2014</v>
      </c>
      <c r="P1856" s="3" t="s">
        <v>2013</v>
      </c>
      <c r="Q1856" s="6">
        <v>43711</v>
      </c>
      <c r="R1856" s="46">
        <v>28</v>
      </c>
      <c r="S1856" s="46" t="s">
        <v>1380</v>
      </c>
      <c r="T1856" s="50" t="s">
        <v>1932</v>
      </c>
      <c r="U1856" s="21" t="s">
        <v>1560</v>
      </c>
      <c r="V1856" s="260" t="s">
        <v>1551</v>
      </c>
      <c r="W1856" s="261">
        <v>43788.416180555556</v>
      </c>
      <c r="X1856" s="38" t="s">
        <v>1555</v>
      </c>
    </row>
    <row r="1857" spans="1:24" x14ac:dyDescent="0.3">
      <c r="A1857" s="2">
        <v>132232</v>
      </c>
      <c r="B1857" s="3" t="s">
        <v>149</v>
      </c>
      <c r="C1857" s="5" t="s">
        <v>22</v>
      </c>
      <c r="D1857" s="25">
        <v>51</v>
      </c>
      <c r="E1857" s="26">
        <v>13</v>
      </c>
      <c r="F1857" s="16">
        <v>12</v>
      </c>
      <c r="G1857" s="22">
        <v>5</v>
      </c>
      <c r="H1857" s="22">
        <v>50</v>
      </c>
      <c r="I1857" s="6">
        <v>43322</v>
      </c>
      <c r="J1857" s="7">
        <v>198</v>
      </c>
      <c r="K1857" s="8">
        <v>2019</v>
      </c>
      <c r="L1857" s="6">
        <v>44058</v>
      </c>
      <c r="M1857" s="5">
        <v>50</v>
      </c>
      <c r="N1857" s="6">
        <v>43965</v>
      </c>
      <c r="O1857" s="3" t="s">
        <v>2014</v>
      </c>
      <c r="P1857" s="3" t="s">
        <v>2013</v>
      </c>
      <c r="Q1857" s="6">
        <v>43711</v>
      </c>
      <c r="R1857" s="46">
        <v>32</v>
      </c>
      <c r="S1857" s="46" t="s">
        <v>1380</v>
      </c>
      <c r="T1857" s="50" t="s">
        <v>1932</v>
      </c>
      <c r="U1857" s="21" t="s">
        <v>1560</v>
      </c>
      <c r="V1857" s="260" t="s">
        <v>1551</v>
      </c>
      <c r="W1857" s="261">
        <v>43788.416180555556</v>
      </c>
      <c r="X1857" s="38" t="s">
        <v>1555</v>
      </c>
    </row>
    <row r="1858" spans="1:24" x14ac:dyDescent="0.3">
      <c r="A1858" s="2">
        <v>12616</v>
      </c>
      <c r="B1858" s="3" t="s">
        <v>975</v>
      </c>
      <c r="C1858" s="5" t="s">
        <v>182</v>
      </c>
      <c r="D1858" s="25">
        <v>57</v>
      </c>
      <c r="E1858" s="26">
        <v>19</v>
      </c>
      <c r="F1858" s="16">
        <v>12</v>
      </c>
      <c r="G1858" s="22">
        <v>5000</v>
      </c>
      <c r="H1858" s="22">
        <v>60000</v>
      </c>
      <c r="I1858" s="6">
        <v>43969</v>
      </c>
      <c r="J1858" s="7">
        <v>221</v>
      </c>
      <c r="K1858" s="8">
        <v>2019</v>
      </c>
      <c r="L1858" s="6">
        <v>44083</v>
      </c>
      <c r="M1858" s="5">
        <v>52800</v>
      </c>
      <c r="N1858" s="6">
        <v>43969</v>
      </c>
      <c r="O1858" s="3" t="s">
        <v>1954</v>
      </c>
      <c r="P1858" s="3" t="s">
        <v>1955</v>
      </c>
      <c r="Q1858" s="6">
        <v>43732</v>
      </c>
      <c r="R1858" s="46"/>
      <c r="S1858" s="46" t="s">
        <v>1380</v>
      </c>
      <c r="T1858" s="50" t="s">
        <v>1932</v>
      </c>
      <c r="U1858" s="21" t="s">
        <v>1560</v>
      </c>
      <c r="V1858" s="260" t="s">
        <v>1551</v>
      </c>
      <c r="W1858" s="261">
        <v>43969.572453703702</v>
      </c>
      <c r="X1858" s="38" t="s">
        <v>1555</v>
      </c>
    </row>
    <row r="1859" spans="1:24" x14ac:dyDescent="0.3">
      <c r="A1859" s="2">
        <v>16571</v>
      </c>
      <c r="B1859" s="3" t="s">
        <v>746</v>
      </c>
      <c r="C1859" s="5" t="s">
        <v>14</v>
      </c>
      <c r="D1859" s="25">
        <v>48</v>
      </c>
      <c r="E1859" s="26">
        <v>24</v>
      </c>
      <c r="F1859" s="16">
        <v>12</v>
      </c>
      <c r="G1859" s="22">
        <v>317</v>
      </c>
      <c r="H1859" s="22">
        <v>3800</v>
      </c>
      <c r="I1859" s="6">
        <v>43969</v>
      </c>
      <c r="J1859" s="7">
        <v>236</v>
      </c>
      <c r="K1859" s="8">
        <v>2019</v>
      </c>
      <c r="L1859" s="6">
        <v>44099</v>
      </c>
      <c r="M1859" s="5">
        <v>2300</v>
      </c>
      <c r="N1859" s="6">
        <v>43969</v>
      </c>
      <c r="O1859" s="3" t="s">
        <v>1672</v>
      </c>
      <c r="P1859" s="3" t="s">
        <v>2199</v>
      </c>
      <c r="Q1859" s="6">
        <v>43735</v>
      </c>
      <c r="R1859" s="46"/>
      <c r="S1859" s="46" t="s">
        <v>1380</v>
      </c>
      <c r="T1859" s="50" t="s">
        <v>2045</v>
      </c>
      <c r="U1859" s="21" t="s">
        <v>1560</v>
      </c>
      <c r="V1859" s="260" t="s">
        <v>2196</v>
      </c>
      <c r="W1859" s="261">
        <v>43755.467442129629</v>
      </c>
      <c r="X1859" s="38" t="s">
        <v>1555</v>
      </c>
    </row>
    <row r="1860" spans="1:24" x14ac:dyDescent="0.3">
      <c r="A1860" s="2">
        <v>83837</v>
      </c>
      <c r="B1860" s="3" t="s">
        <v>1206</v>
      </c>
      <c r="C1860" s="5" t="s">
        <v>87</v>
      </c>
      <c r="D1860" s="25"/>
      <c r="E1860" s="26"/>
      <c r="F1860" s="16">
        <v>12</v>
      </c>
      <c r="G1860" s="22">
        <v>0</v>
      </c>
      <c r="H1860" s="22">
        <v>0</v>
      </c>
      <c r="I1860" s="6">
        <v>43406</v>
      </c>
      <c r="J1860" s="7">
        <v>145</v>
      </c>
      <c r="K1860" s="8">
        <v>2019</v>
      </c>
      <c r="L1860" s="6">
        <v>43992</v>
      </c>
      <c r="M1860" s="5">
        <v>0</v>
      </c>
      <c r="N1860" s="6">
        <v>43970</v>
      </c>
      <c r="O1860" s="3" t="s">
        <v>1372</v>
      </c>
      <c r="P1860" s="3" t="s">
        <v>1518</v>
      </c>
      <c r="Q1860" s="6">
        <v>43629</v>
      </c>
      <c r="R1860" s="46"/>
      <c r="S1860" s="46" t="s">
        <v>1380</v>
      </c>
      <c r="T1860" s="50" t="s">
        <v>1832</v>
      </c>
      <c r="U1860" s="21" t="s">
        <v>1522</v>
      </c>
      <c r="V1860" s="260" t="s">
        <v>1551</v>
      </c>
      <c r="W1860" s="261">
        <v>43686.443449074075</v>
      </c>
      <c r="X1860" s="38" t="s">
        <v>1555</v>
      </c>
    </row>
    <row r="1861" spans="1:24" x14ac:dyDescent="0.3">
      <c r="A1861" s="2">
        <v>83838</v>
      </c>
      <c r="B1861" s="3" t="s">
        <v>1205</v>
      </c>
      <c r="C1861" s="5" t="s">
        <v>87</v>
      </c>
      <c r="D1861" s="25">
        <v>54</v>
      </c>
      <c r="E1861" s="26">
        <v>4</v>
      </c>
      <c r="F1861" s="16">
        <v>12</v>
      </c>
      <c r="G1861" s="22">
        <v>2667</v>
      </c>
      <c r="H1861" s="22">
        <v>32000</v>
      </c>
      <c r="I1861" s="6">
        <v>43406</v>
      </c>
      <c r="J1861" s="7">
        <v>145</v>
      </c>
      <c r="K1861" s="8">
        <v>2019</v>
      </c>
      <c r="L1861" s="6">
        <v>43992</v>
      </c>
      <c r="M1861" s="5">
        <v>7600</v>
      </c>
      <c r="N1861" s="6">
        <v>43970</v>
      </c>
      <c r="O1861" s="3" t="s">
        <v>1543</v>
      </c>
      <c r="P1861" s="3" t="s">
        <v>1518</v>
      </c>
      <c r="Q1861" s="6">
        <v>43629</v>
      </c>
      <c r="R1861" s="46">
        <v>2</v>
      </c>
      <c r="S1861" s="46" t="s">
        <v>1380</v>
      </c>
      <c r="T1861" s="50" t="s">
        <v>1832</v>
      </c>
      <c r="U1861" s="21" t="s">
        <v>1560</v>
      </c>
      <c r="V1861" s="260" t="s">
        <v>1551</v>
      </c>
      <c r="W1861" s="261">
        <v>43686.442511574074</v>
      </c>
      <c r="X1861" s="38" t="s">
        <v>1555</v>
      </c>
    </row>
    <row r="1862" spans="1:24" x14ac:dyDescent="0.3">
      <c r="A1862" s="2">
        <v>83839</v>
      </c>
      <c r="B1862" s="3" t="s">
        <v>1207</v>
      </c>
      <c r="C1862" s="5" t="s">
        <v>87</v>
      </c>
      <c r="D1862" s="25">
        <v>54</v>
      </c>
      <c r="E1862" s="26">
        <v>4</v>
      </c>
      <c r="F1862" s="16">
        <v>12</v>
      </c>
      <c r="G1862" s="22">
        <v>1000</v>
      </c>
      <c r="H1862" s="22">
        <v>12000</v>
      </c>
      <c r="I1862" s="6">
        <v>43406</v>
      </c>
      <c r="J1862" s="7">
        <v>145</v>
      </c>
      <c r="K1862" s="8">
        <v>2019</v>
      </c>
      <c r="L1862" s="6">
        <v>43992</v>
      </c>
      <c r="M1862" s="5">
        <v>5000</v>
      </c>
      <c r="N1862" s="6">
        <v>43970</v>
      </c>
      <c r="O1862" s="3" t="s">
        <v>1543</v>
      </c>
      <c r="P1862" s="3" t="s">
        <v>1518</v>
      </c>
      <c r="Q1862" s="6">
        <v>43629</v>
      </c>
      <c r="R1862" s="46"/>
      <c r="S1862" s="46" t="s">
        <v>1380</v>
      </c>
      <c r="T1862" s="50" t="s">
        <v>1832</v>
      </c>
      <c r="U1862" s="21" t="s">
        <v>1560</v>
      </c>
      <c r="V1862" s="260" t="s">
        <v>1551</v>
      </c>
      <c r="W1862" s="261">
        <v>43686.444050925929</v>
      </c>
      <c r="X1862" s="38" t="s">
        <v>1555</v>
      </c>
    </row>
    <row r="1863" spans="1:24" x14ac:dyDescent="0.3">
      <c r="A1863" s="2">
        <v>96516</v>
      </c>
      <c r="B1863" s="3" t="s">
        <v>2181</v>
      </c>
      <c r="C1863" s="5" t="s">
        <v>33</v>
      </c>
      <c r="D1863" s="25">
        <v>54</v>
      </c>
      <c r="E1863" s="26">
        <v>4</v>
      </c>
      <c r="F1863" s="16">
        <v>12</v>
      </c>
      <c r="G1863" s="22">
        <v>175</v>
      </c>
      <c r="H1863" s="22">
        <v>2100</v>
      </c>
      <c r="I1863" s="6">
        <v>43406</v>
      </c>
      <c r="J1863" s="7">
        <v>145</v>
      </c>
      <c r="K1863" s="8">
        <v>2019</v>
      </c>
      <c r="L1863" s="6">
        <v>43992</v>
      </c>
      <c r="M1863" s="5">
        <v>726</v>
      </c>
      <c r="N1863" s="6">
        <v>43970</v>
      </c>
      <c r="O1863" s="3" t="s">
        <v>1543</v>
      </c>
      <c r="P1863" s="3" t="s">
        <v>1518</v>
      </c>
      <c r="Q1863" s="6">
        <v>43629</v>
      </c>
      <c r="R1863" s="46"/>
      <c r="S1863" s="46" t="s">
        <v>1380</v>
      </c>
      <c r="T1863" s="50" t="s">
        <v>1832</v>
      </c>
      <c r="U1863" s="21" t="s">
        <v>1560</v>
      </c>
      <c r="V1863" s="260" t="s">
        <v>1551</v>
      </c>
      <c r="W1863" s="261">
        <v>43745.483356481483</v>
      </c>
      <c r="X1863" s="38" t="s">
        <v>1555</v>
      </c>
    </row>
    <row r="1864" spans="1:24" x14ac:dyDescent="0.3">
      <c r="A1864" s="2">
        <v>98080</v>
      </c>
      <c r="B1864" s="3" t="s">
        <v>1208</v>
      </c>
      <c r="C1864" s="5" t="s">
        <v>33</v>
      </c>
      <c r="D1864" s="25">
        <v>54</v>
      </c>
      <c r="E1864" s="26">
        <v>19</v>
      </c>
      <c r="F1864" s="16">
        <v>12</v>
      </c>
      <c r="G1864" s="22">
        <v>134</v>
      </c>
      <c r="H1864" s="22">
        <v>1600</v>
      </c>
      <c r="I1864" s="6">
        <v>43406</v>
      </c>
      <c r="J1864" s="7">
        <v>145</v>
      </c>
      <c r="K1864" s="8">
        <v>2019</v>
      </c>
      <c r="L1864" s="6">
        <v>43992</v>
      </c>
      <c r="M1864" s="5">
        <v>162</v>
      </c>
      <c r="N1864" s="6">
        <v>43970</v>
      </c>
      <c r="O1864" s="3" t="s">
        <v>1543</v>
      </c>
      <c r="P1864" s="3" t="s">
        <v>1518</v>
      </c>
      <c r="Q1864" s="6">
        <v>43629</v>
      </c>
      <c r="R1864" s="46"/>
      <c r="S1864" s="46" t="s">
        <v>1380</v>
      </c>
      <c r="T1864" s="50" t="s">
        <v>1832</v>
      </c>
      <c r="U1864" s="21" t="s">
        <v>1560</v>
      </c>
      <c r="V1864" s="260" t="s">
        <v>1551</v>
      </c>
      <c r="W1864" s="261">
        <v>43686.445173611108</v>
      </c>
      <c r="X1864" s="38" t="s">
        <v>1555</v>
      </c>
    </row>
    <row r="1865" spans="1:24" x14ac:dyDescent="0.3">
      <c r="A1865" s="2">
        <v>118515</v>
      </c>
      <c r="B1865" s="3" t="s">
        <v>1261</v>
      </c>
      <c r="C1865" s="5" t="s">
        <v>1418</v>
      </c>
      <c r="D1865" s="25">
        <v>51</v>
      </c>
      <c r="E1865" s="26">
        <v>21</v>
      </c>
      <c r="F1865" s="16">
        <v>12</v>
      </c>
      <c r="G1865" s="22">
        <v>17</v>
      </c>
      <c r="H1865" s="22">
        <v>200</v>
      </c>
      <c r="I1865" s="6">
        <v>43607</v>
      </c>
      <c r="J1865" s="7">
        <v>199</v>
      </c>
      <c r="K1865" s="8">
        <v>2019</v>
      </c>
      <c r="L1865" s="6">
        <v>44058</v>
      </c>
      <c r="M1865" s="5">
        <v>200</v>
      </c>
      <c r="N1865" s="6">
        <v>43971</v>
      </c>
      <c r="O1865" s="3" t="s">
        <v>1990</v>
      </c>
      <c r="P1865" s="3" t="s">
        <v>1991</v>
      </c>
      <c r="Q1865" s="6">
        <v>43700</v>
      </c>
      <c r="R1865" s="46"/>
      <c r="S1865" s="46" t="s">
        <v>1380</v>
      </c>
      <c r="T1865" s="50" t="s">
        <v>2045</v>
      </c>
      <c r="U1865" s="21" t="s">
        <v>1560</v>
      </c>
      <c r="V1865" s="260" t="s">
        <v>1551</v>
      </c>
      <c r="W1865" s="261">
        <v>43808.68109953704</v>
      </c>
      <c r="X1865" s="38" t="s">
        <v>1555</v>
      </c>
    </row>
    <row r="1866" spans="1:24" x14ac:dyDescent="0.3">
      <c r="A1866" s="2">
        <v>118577</v>
      </c>
      <c r="B1866" s="3" t="s">
        <v>1260</v>
      </c>
      <c r="C1866" s="5" t="s">
        <v>1418</v>
      </c>
      <c r="D1866" s="25">
        <v>51</v>
      </c>
      <c r="E1866" s="26">
        <v>21</v>
      </c>
      <c r="F1866" s="16">
        <v>12</v>
      </c>
      <c r="G1866" s="22">
        <v>42</v>
      </c>
      <c r="H1866" s="22">
        <v>500</v>
      </c>
      <c r="I1866" s="6">
        <v>43607</v>
      </c>
      <c r="J1866" s="7">
        <v>199</v>
      </c>
      <c r="K1866" s="8">
        <v>2019</v>
      </c>
      <c r="L1866" s="6">
        <v>44058</v>
      </c>
      <c r="M1866" s="5">
        <v>500</v>
      </c>
      <c r="N1866" s="6">
        <v>43971</v>
      </c>
      <c r="O1866" s="3" t="s">
        <v>1990</v>
      </c>
      <c r="P1866" s="3" t="s">
        <v>1991</v>
      </c>
      <c r="Q1866" s="6">
        <v>43700</v>
      </c>
      <c r="R1866" s="46"/>
      <c r="S1866" s="46" t="s">
        <v>1380</v>
      </c>
      <c r="T1866" s="50" t="s">
        <v>2045</v>
      </c>
      <c r="U1866" s="21" t="s">
        <v>1560</v>
      </c>
      <c r="V1866" s="260" t="s">
        <v>1551</v>
      </c>
      <c r="W1866" s="261">
        <v>43808.681712962964</v>
      </c>
      <c r="X1866" s="38" t="s">
        <v>1555</v>
      </c>
    </row>
    <row r="1867" spans="1:24" x14ac:dyDescent="0.3">
      <c r="A1867" s="2">
        <v>134542</v>
      </c>
      <c r="B1867" s="3" t="s">
        <v>895</v>
      </c>
      <c r="C1867" s="5" t="s">
        <v>1418</v>
      </c>
      <c r="D1867" s="25">
        <v>51</v>
      </c>
      <c r="E1867" s="26">
        <v>21</v>
      </c>
      <c r="F1867" s="16">
        <v>12</v>
      </c>
      <c r="G1867" s="22">
        <v>125</v>
      </c>
      <c r="H1867" s="22">
        <v>1500</v>
      </c>
      <c r="I1867" s="6">
        <v>43607</v>
      </c>
      <c r="J1867" s="7">
        <v>199</v>
      </c>
      <c r="K1867" s="8">
        <v>2019</v>
      </c>
      <c r="L1867" s="6">
        <v>44058</v>
      </c>
      <c r="M1867" s="5">
        <v>1500</v>
      </c>
      <c r="N1867" s="6">
        <v>43971</v>
      </c>
      <c r="O1867" s="3" t="s">
        <v>1990</v>
      </c>
      <c r="P1867" s="3" t="s">
        <v>1991</v>
      </c>
      <c r="Q1867" s="6">
        <v>43700</v>
      </c>
      <c r="R1867" s="46"/>
      <c r="S1867" s="46" t="s">
        <v>1380</v>
      </c>
      <c r="T1867" s="50" t="s">
        <v>2045</v>
      </c>
      <c r="U1867" s="21" t="s">
        <v>1560</v>
      </c>
      <c r="V1867" s="260" t="s">
        <v>1551</v>
      </c>
      <c r="W1867" s="261">
        <v>43788.416180555556</v>
      </c>
      <c r="X1867" s="38" t="s">
        <v>1555</v>
      </c>
    </row>
    <row r="1868" spans="1:24" x14ac:dyDescent="0.3">
      <c r="A1868" s="2">
        <v>134546</v>
      </c>
      <c r="B1868" s="3" t="s">
        <v>189</v>
      </c>
      <c r="C1868" s="5" t="s">
        <v>1418</v>
      </c>
      <c r="D1868" s="25">
        <v>51</v>
      </c>
      <c r="E1868" s="26">
        <v>19</v>
      </c>
      <c r="F1868" s="16">
        <v>12</v>
      </c>
      <c r="G1868" s="22">
        <v>42</v>
      </c>
      <c r="H1868" s="22">
        <v>500</v>
      </c>
      <c r="I1868" s="6">
        <v>43607</v>
      </c>
      <c r="J1868" s="7">
        <v>199</v>
      </c>
      <c r="K1868" s="8">
        <v>2019</v>
      </c>
      <c r="L1868" s="6">
        <v>44058</v>
      </c>
      <c r="M1868" s="5">
        <v>500</v>
      </c>
      <c r="N1868" s="6">
        <v>43971</v>
      </c>
      <c r="O1868" s="3" t="s">
        <v>1990</v>
      </c>
      <c r="P1868" s="3" t="s">
        <v>1991</v>
      </c>
      <c r="Q1868" s="6">
        <v>43700</v>
      </c>
      <c r="R1868" s="46"/>
      <c r="S1868" s="46" t="s">
        <v>1380</v>
      </c>
      <c r="T1868" s="50" t="s">
        <v>2045</v>
      </c>
      <c r="U1868" s="21" t="s">
        <v>1560</v>
      </c>
      <c r="V1868" s="260" t="s">
        <v>1551</v>
      </c>
      <c r="W1868" s="261">
        <v>43808.679201388892</v>
      </c>
      <c r="X1868" s="38" t="s">
        <v>1555</v>
      </c>
    </row>
    <row r="1869" spans="1:24" x14ac:dyDescent="0.3">
      <c r="A1869" s="2">
        <v>134547</v>
      </c>
      <c r="B1869" s="3" t="s">
        <v>897</v>
      </c>
      <c r="C1869" s="5" t="s">
        <v>1418</v>
      </c>
      <c r="D1869" s="25">
        <v>51</v>
      </c>
      <c r="E1869" s="26">
        <v>19</v>
      </c>
      <c r="F1869" s="16">
        <v>12</v>
      </c>
      <c r="G1869" s="22">
        <v>100</v>
      </c>
      <c r="H1869" s="22">
        <v>1200</v>
      </c>
      <c r="I1869" s="6">
        <v>43607</v>
      </c>
      <c r="J1869" s="7">
        <v>199</v>
      </c>
      <c r="K1869" s="8">
        <v>2019</v>
      </c>
      <c r="L1869" s="6">
        <v>44058</v>
      </c>
      <c r="M1869" s="5">
        <v>1200</v>
      </c>
      <c r="N1869" s="6">
        <v>43971</v>
      </c>
      <c r="O1869" s="3" t="s">
        <v>1990</v>
      </c>
      <c r="P1869" s="3" t="s">
        <v>1991</v>
      </c>
      <c r="Q1869" s="6">
        <v>43700</v>
      </c>
      <c r="R1869" s="46"/>
      <c r="S1869" s="46" t="s">
        <v>1380</v>
      </c>
      <c r="T1869" s="50" t="s">
        <v>2045</v>
      </c>
      <c r="U1869" s="21" t="s">
        <v>1560</v>
      </c>
      <c r="V1869" s="260" t="s">
        <v>1551</v>
      </c>
      <c r="W1869" s="261">
        <v>43808.680046296293</v>
      </c>
      <c r="X1869" s="38" t="s">
        <v>1555</v>
      </c>
    </row>
    <row r="1870" spans="1:24" x14ac:dyDescent="0.3">
      <c r="A1870" s="2">
        <v>134548</v>
      </c>
      <c r="B1870" s="3" t="s">
        <v>898</v>
      </c>
      <c r="C1870" s="5" t="s">
        <v>1418</v>
      </c>
      <c r="D1870" s="25">
        <v>51</v>
      </c>
      <c r="E1870" s="26">
        <v>19</v>
      </c>
      <c r="F1870" s="16">
        <v>12</v>
      </c>
      <c r="G1870" s="22">
        <v>109</v>
      </c>
      <c r="H1870" s="22">
        <v>1300</v>
      </c>
      <c r="I1870" s="6">
        <v>43607</v>
      </c>
      <c r="J1870" s="7">
        <v>199</v>
      </c>
      <c r="K1870" s="8">
        <v>2019</v>
      </c>
      <c r="L1870" s="6">
        <v>44058</v>
      </c>
      <c r="M1870" s="5">
        <v>550</v>
      </c>
      <c r="N1870" s="6">
        <v>43971</v>
      </c>
      <c r="O1870" s="3" t="s">
        <v>1990</v>
      </c>
      <c r="P1870" s="3" t="s">
        <v>1991</v>
      </c>
      <c r="Q1870" s="6">
        <v>43700</v>
      </c>
      <c r="R1870" s="46"/>
      <c r="S1870" s="46" t="s">
        <v>1380</v>
      </c>
      <c r="T1870" s="50" t="s">
        <v>2045</v>
      </c>
      <c r="U1870" s="21" t="s">
        <v>1560</v>
      </c>
      <c r="V1870" s="260" t="s">
        <v>1551</v>
      </c>
      <c r="W1870" s="261">
        <v>43788.416180555556</v>
      </c>
      <c r="X1870" s="38" t="s">
        <v>1555</v>
      </c>
    </row>
    <row r="1871" spans="1:24" x14ac:dyDescent="0.3">
      <c r="A1871" s="2">
        <v>134549</v>
      </c>
      <c r="B1871" s="3" t="s">
        <v>1988</v>
      </c>
      <c r="C1871" s="5" t="s">
        <v>1418</v>
      </c>
      <c r="D1871" s="25">
        <v>51</v>
      </c>
      <c r="E1871" s="26">
        <v>19</v>
      </c>
      <c r="F1871" s="16">
        <v>12</v>
      </c>
      <c r="G1871" s="22">
        <v>67</v>
      </c>
      <c r="H1871" s="22">
        <v>800</v>
      </c>
      <c r="I1871" s="6">
        <v>43607</v>
      </c>
      <c r="J1871" s="7">
        <v>199</v>
      </c>
      <c r="K1871" s="8">
        <v>2019</v>
      </c>
      <c r="L1871" s="6">
        <v>44058</v>
      </c>
      <c r="M1871" s="5">
        <v>300</v>
      </c>
      <c r="N1871" s="6">
        <v>43971</v>
      </c>
      <c r="O1871" s="3" t="s">
        <v>1990</v>
      </c>
      <c r="P1871" s="3" t="s">
        <v>1991</v>
      </c>
      <c r="Q1871" s="6">
        <v>43700</v>
      </c>
      <c r="R1871" s="46"/>
      <c r="S1871" s="46" t="s">
        <v>1380</v>
      </c>
      <c r="T1871" s="50" t="s">
        <v>2045</v>
      </c>
      <c r="U1871" s="21" t="s">
        <v>1560</v>
      </c>
      <c r="V1871" s="260" t="s">
        <v>1551</v>
      </c>
      <c r="W1871" s="261">
        <v>43788.416180555556</v>
      </c>
      <c r="X1871" s="38" t="s">
        <v>1555</v>
      </c>
    </row>
    <row r="1872" spans="1:24" x14ac:dyDescent="0.3">
      <c r="A1872" s="2">
        <v>35256</v>
      </c>
      <c r="B1872" s="3" t="s">
        <v>256</v>
      </c>
      <c r="C1872" s="5" t="s">
        <v>22</v>
      </c>
      <c r="D1872" s="25">
        <v>69</v>
      </c>
      <c r="E1872" s="26">
        <v>3</v>
      </c>
      <c r="F1872" s="16">
        <v>12</v>
      </c>
      <c r="G1872" s="22">
        <v>21</v>
      </c>
      <c r="H1872" s="22">
        <v>250</v>
      </c>
      <c r="I1872" s="6">
        <v>43641</v>
      </c>
      <c r="J1872" s="7">
        <v>233</v>
      </c>
      <c r="K1872" s="8">
        <v>2019</v>
      </c>
      <c r="L1872" s="6">
        <v>44095</v>
      </c>
      <c r="M1872" s="5">
        <v>168</v>
      </c>
      <c r="N1872" s="6">
        <v>43971</v>
      </c>
      <c r="O1872" s="3" t="s">
        <v>1649</v>
      </c>
      <c r="P1872" s="3" t="s">
        <v>2114</v>
      </c>
      <c r="Q1872" s="6">
        <v>43732</v>
      </c>
      <c r="R1872" s="46">
        <v>7</v>
      </c>
      <c r="S1872" s="46" t="s">
        <v>1380</v>
      </c>
      <c r="T1872" s="50" t="s">
        <v>2045</v>
      </c>
      <c r="U1872" s="21" t="s">
        <v>1560</v>
      </c>
      <c r="V1872" s="260" t="s">
        <v>1551</v>
      </c>
      <c r="W1872" s="261">
        <v>43767.38517361111</v>
      </c>
      <c r="X1872" s="38" t="s">
        <v>1555</v>
      </c>
    </row>
    <row r="1873" spans="1:24" x14ac:dyDescent="0.3">
      <c r="A1873" s="2">
        <v>59882</v>
      </c>
      <c r="B1873" s="3" t="s">
        <v>386</v>
      </c>
      <c r="C1873" s="5" t="s">
        <v>22</v>
      </c>
      <c r="D1873" s="25">
        <v>69</v>
      </c>
      <c r="E1873" s="26">
        <v>8</v>
      </c>
      <c r="F1873" s="16">
        <v>12</v>
      </c>
      <c r="G1873" s="22">
        <v>59</v>
      </c>
      <c r="H1873" s="22">
        <v>700</v>
      </c>
      <c r="I1873" s="6">
        <v>43319</v>
      </c>
      <c r="J1873" s="7">
        <v>233</v>
      </c>
      <c r="K1873" s="8">
        <v>2019</v>
      </c>
      <c r="L1873" s="6">
        <v>44095</v>
      </c>
      <c r="M1873" s="5">
        <v>-300</v>
      </c>
      <c r="N1873" s="6">
        <v>43971</v>
      </c>
      <c r="O1873" s="3" t="s">
        <v>1649</v>
      </c>
      <c r="P1873" s="3" t="s">
        <v>2114</v>
      </c>
      <c r="Q1873" s="6">
        <v>43732</v>
      </c>
      <c r="R1873" s="46">
        <v>10</v>
      </c>
      <c r="S1873" s="46" t="s">
        <v>1380</v>
      </c>
      <c r="T1873" s="50" t="s">
        <v>2045</v>
      </c>
      <c r="U1873" s="21" t="s">
        <v>1560</v>
      </c>
      <c r="V1873" s="260" t="s">
        <v>1551</v>
      </c>
      <c r="W1873" s="261">
        <v>43767.388194444444</v>
      </c>
      <c r="X1873" s="38" t="s">
        <v>1555</v>
      </c>
    </row>
    <row r="1874" spans="1:24" x14ac:dyDescent="0.3">
      <c r="A1874" s="2">
        <v>59942</v>
      </c>
      <c r="B1874" s="3" t="s">
        <v>257</v>
      </c>
      <c r="C1874" s="5" t="s">
        <v>22</v>
      </c>
      <c r="D1874" s="25">
        <v>69</v>
      </c>
      <c r="E1874" s="26">
        <v>8</v>
      </c>
      <c r="F1874" s="16">
        <v>12</v>
      </c>
      <c r="G1874" s="22">
        <v>25</v>
      </c>
      <c r="H1874" s="22">
        <v>300</v>
      </c>
      <c r="I1874" s="6">
        <v>43641</v>
      </c>
      <c r="J1874" s="7">
        <v>233</v>
      </c>
      <c r="K1874" s="8">
        <v>2019</v>
      </c>
      <c r="L1874" s="6">
        <v>44095</v>
      </c>
      <c r="M1874" s="5">
        <v>0</v>
      </c>
      <c r="N1874" s="6">
        <v>43971</v>
      </c>
      <c r="O1874" s="3" t="s">
        <v>1649</v>
      </c>
      <c r="P1874" s="3" t="s">
        <v>2114</v>
      </c>
      <c r="Q1874" s="6">
        <v>43732</v>
      </c>
      <c r="R1874" s="46">
        <v>10</v>
      </c>
      <c r="S1874" s="46" t="s">
        <v>1380</v>
      </c>
      <c r="T1874" s="50" t="s">
        <v>2045</v>
      </c>
      <c r="U1874" s="21" t="s">
        <v>1560</v>
      </c>
      <c r="V1874" s="260" t="s">
        <v>2206</v>
      </c>
      <c r="W1874" s="261">
        <v>43762.649421296293</v>
      </c>
      <c r="X1874" s="38" t="s">
        <v>1555</v>
      </c>
    </row>
    <row r="1875" spans="1:24" x14ac:dyDescent="0.3">
      <c r="A1875" s="2">
        <v>61046</v>
      </c>
      <c r="B1875" s="3" t="s">
        <v>85</v>
      </c>
      <c r="C1875" s="5" t="s">
        <v>22</v>
      </c>
      <c r="D1875" s="25">
        <v>69</v>
      </c>
      <c r="E1875" s="26">
        <v>3</v>
      </c>
      <c r="F1875" s="16">
        <v>12</v>
      </c>
      <c r="G1875" s="22">
        <v>9</v>
      </c>
      <c r="H1875" s="22">
        <v>100</v>
      </c>
      <c r="I1875" s="6">
        <v>43641</v>
      </c>
      <c r="J1875" s="7">
        <v>233</v>
      </c>
      <c r="K1875" s="8">
        <v>2019</v>
      </c>
      <c r="L1875" s="6">
        <v>44095</v>
      </c>
      <c r="M1875" s="5">
        <v>100</v>
      </c>
      <c r="N1875" s="6">
        <v>43971</v>
      </c>
      <c r="O1875" s="3" t="s">
        <v>1649</v>
      </c>
      <c r="P1875" s="3" t="s">
        <v>2114</v>
      </c>
      <c r="Q1875" s="6">
        <v>43732</v>
      </c>
      <c r="R1875" s="46"/>
      <c r="S1875" s="46" t="s">
        <v>1380</v>
      </c>
      <c r="T1875" s="50" t="s">
        <v>2045</v>
      </c>
      <c r="U1875" s="21" t="s">
        <v>1560</v>
      </c>
      <c r="V1875" s="260" t="s">
        <v>1551</v>
      </c>
      <c r="W1875" s="261">
        <v>43767.382615740738</v>
      </c>
      <c r="X1875" s="38" t="s">
        <v>1555</v>
      </c>
    </row>
    <row r="1876" spans="1:24" x14ac:dyDescent="0.3">
      <c r="A1876" s="2">
        <v>64603</v>
      </c>
      <c r="B1876" s="3" t="s">
        <v>258</v>
      </c>
      <c r="C1876" s="5" t="s">
        <v>22</v>
      </c>
      <c r="D1876" s="25"/>
      <c r="E1876" s="26"/>
      <c r="F1876" s="16">
        <v>12</v>
      </c>
      <c r="G1876" s="22">
        <v>0</v>
      </c>
      <c r="H1876" s="22">
        <v>0</v>
      </c>
      <c r="I1876" s="6">
        <v>43278</v>
      </c>
      <c r="J1876" s="7"/>
      <c r="K1876" s="8"/>
      <c r="L1876" s="6"/>
      <c r="M1876" s="5">
        <v>0</v>
      </c>
      <c r="N1876" s="6">
        <v>43971</v>
      </c>
      <c r="O1876" s="3" t="s">
        <v>1326</v>
      </c>
      <c r="P1876" s="3"/>
      <c r="Q1876" s="6" t="s">
        <v>1380</v>
      </c>
      <c r="R1876" s="46"/>
      <c r="S1876" s="46" t="s">
        <v>1380</v>
      </c>
      <c r="T1876" s="50" t="s">
        <v>1380</v>
      </c>
      <c r="U1876" s="21" t="s">
        <v>1380</v>
      </c>
      <c r="V1876" s="260" t="s">
        <v>1551</v>
      </c>
      <c r="W1876" s="261">
        <v>43591.434733796297</v>
      </c>
      <c r="X1876" s="38" t="s">
        <v>1555</v>
      </c>
    </row>
    <row r="1877" spans="1:24" x14ac:dyDescent="0.3">
      <c r="A1877" s="2">
        <v>64604</v>
      </c>
      <c r="B1877" s="3" t="s">
        <v>24</v>
      </c>
      <c r="C1877" s="5" t="s">
        <v>22</v>
      </c>
      <c r="D1877" s="25">
        <v>69</v>
      </c>
      <c r="E1877" s="26">
        <v>8</v>
      </c>
      <c r="F1877" s="16">
        <v>12</v>
      </c>
      <c r="G1877" s="22">
        <v>25</v>
      </c>
      <c r="H1877" s="22">
        <v>300</v>
      </c>
      <c r="I1877" s="6">
        <v>43641</v>
      </c>
      <c r="J1877" s="7">
        <v>233</v>
      </c>
      <c r="K1877" s="8">
        <v>2019</v>
      </c>
      <c r="L1877" s="6">
        <v>44095</v>
      </c>
      <c r="M1877" s="5">
        <v>0</v>
      </c>
      <c r="N1877" s="6">
        <v>43971</v>
      </c>
      <c r="O1877" s="3" t="s">
        <v>1649</v>
      </c>
      <c r="P1877" s="3" t="s">
        <v>2114</v>
      </c>
      <c r="Q1877" s="6">
        <v>43732</v>
      </c>
      <c r="R1877" s="46">
        <v>14</v>
      </c>
      <c r="S1877" s="46" t="s">
        <v>1380</v>
      </c>
      <c r="T1877" s="50" t="s">
        <v>2045</v>
      </c>
      <c r="U1877" s="21" t="s">
        <v>1560</v>
      </c>
      <c r="V1877" s="260" t="s">
        <v>1551</v>
      </c>
      <c r="W1877" s="261">
        <v>43767.385752314818</v>
      </c>
      <c r="X1877" s="38" t="s">
        <v>1555</v>
      </c>
    </row>
    <row r="1878" spans="1:24" x14ac:dyDescent="0.3">
      <c r="A1878" s="2">
        <v>64605</v>
      </c>
      <c r="B1878" s="3" t="s">
        <v>25</v>
      </c>
      <c r="C1878" s="5" t="s">
        <v>22</v>
      </c>
      <c r="D1878" s="25">
        <v>69</v>
      </c>
      <c r="E1878" s="26">
        <v>8</v>
      </c>
      <c r="F1878" s="16">
        <v>12</v>
      </c>
      <c r="G1878" s="22">
        <v>13</v>
      </c>
      <c r="H1878" s="22">
        <v>150</v>
      </c>
      <c r="I1878" s="6">
        <v>43641</v>
      </c>
      <c r="J1878" s="7">
        <v>233</v>
      </c>
      <c r="K1878" s="8">
        <v>2019</v>
      </c>
      <c r="L1878" s="6">
        <v>44095</v>
      </c>
      <c r="M1878" s="5">
        <v>0</v>
      </c>
      <c r="N1878" s="6">
        <v>43971</v>
      </c>
      <c r="O1878" s="3" t="s">
        <v>1649</v>
      </c>
      <c r="P1878" s="3" t="s">
        <v>2114</v>
      </c>
      <c r="Q1878" s="6">
        <v>43732</v>
      </c>
      <c r="R1878" s="46">
        <v>15</v>
      </c>
      <c r="S1878" s="46" t="s">
        <v>1380</v>
      </c>
      <c r="T1878" s="50" t="s">
        <v>2045</v>
      </c>
      <c r="U1878" s="21" t="s">
        <v>1560</v>
      </c>
      <c r="V1878" s="260" t="s">
        <v>1551</v>
      </c>
      <c r="W1878" s="261">
        <v>43742.381550925929</v>
      </c>
      <c r="X1878" s="38" t="s">
        <v>1555</v>
      </c>
    </row>
    <row r="1879" spans="1:24" x14ac:dyDescent="0.3">
      <c r="A1879" s="2">
        <v>64606</v>
      </c>
      <c r="B1879" s="3" t="s">
        <v>259</v>
      </c>
      <c r="C1879" s="5" t="s">
        <v>22</v>
      </c>
      <c r="D1879" s="25"/>
      <c r="E1879" s="26"/>
      <c r="F1879" s="16">
        <v>12</v>
      </c>
      <c r="G1879" s="22">
        <v>4</v>
      </c>
      <c r="H1879" s="22">
        <v>40</v>
      </c>
      <c r="I1879" s="6">
        <v>43278</v>
      </c>
      <c r="J1879" s="7"/>
      <c r="K1879" s="8"/>
      <c r="L1879" s="6"/>
      <c r="M1879" s="5">
        <v>0</v>
      </c>
      <c r="N1879" s="6">
        <v>43971</v>
      </c>
      <c r="O1879" s="3" t="s">
        <v>1326</v>
      </c>
      <c r="P1879" s="3"/>
      <c r="Q1879" s="6" t="s">
        <v>1380</v>
      </c>
      <c r="R1879" s="46"/>
      <c r="S1879" s="46" t="s">
        <v>1380</v>
      </c>
      <c r="T1879" s="50" t="s">
        <v>1380</v>
      </c>
      <c r="U1879" s="21" t="s">
        <v>1522</v>
      </c>
      <c r="V1879" s="260" t="s">
        <v>1551</v>
      </c>
      <c r="W1879" s="261">
        <v>43684.502233796295</v>
      </c>
      <c r="X1879" s="38" t="s">
        <v>1555</v>
      </c>
    </row>
    <row r="1880" spans="1:24" x14ac:dyDescent="0.3">
      <c r="A1880" s="2">
        <v>64607</v>
      </c>
      <c r="B1880" s="3" t="s">
        <v>82</v>
      </c>
      <c r="C1880" s="5" t="s">
        <v>22</v>
      </c>
      <c r="D1880" s="25">
        <v>69</v>
      </c>
      <c r="E1880" s="26">
        <v>3</v>
      </c>
      <c r="F1880" s="16">
        <v>12</v>
      </c>
      <c r="G1880" s="22">
        <v>17</v>
      </c>
      <c r="H1880" s="22">
        <v>200</v>
      </c>
      <c r="I1880" s="6">
        <v>43641</v>
      </c>
      <c r="J1880" s="7">
        <v>233</v>
      </c>
      <c r="K1880" s="8">
        <v>2019</v>
      </c>
      <c r="L1880" s="6">
        <v>44095</v>
      </c>
      <c r="M1880" s="5">
        <v>-223</v>
      </c>
      <c r="N1880" s="6">
        <v>43971</v>
      </c>
      <c r="O1880" s="3" t="s">
        <v>1649</v>
      </c>
      <c r="P1880" s="3" t="s">
        <v>2114</v>
      </c>
      <c r="Q1880" s="6">
        <v>43732</v>
      </c>
      <c r="R1880" s="46">
        <v>17</v>
      </c>
      <c r="S1880" s="46" t="s">
        <v>1380</v>
      </c>
      <c r="T1880" s="50" t="s">
        <v>2045</v>
      </c>
      <c r="U1880" s="21" t="s">
        <v>1560</v>
      </c>
      <c r="V1880" s="260" t="s">
        <v>1551</v>
      </c>
      <c r="W1880" s="261">
        <v>43767.383194444446</v>
      </c>
      <c r="X1880" s="38" t="s">
        <v>1555</v>
      </c>
    </row>
    <row r="1881" spans="1:24" x14ac:dyDescent="0.3">
      <c r="A1881" s="2">
        <v>64609</v>
      </c>
      <c r="B1881" s="3" t="s">
        <v>83</v>
      </c>
      <c r="C1881" s="5" t="s">
        <v>22</v>
      </c>
      <c r="D1881" s="25">
        <v>69</v>
      </c>
      <c r="E1881" s="26">
        <v>3</v>
      </c>
      <c r="F1881" s="16">
        <v>12</v>
      </c>
      <c r="G1881" s="22">
        <v>9</v>
      </c>
      <c r="H1881" s="22">
        <v>100</v>
      </c>
      <c r="I1881" s="6">
        <v>43641</v>
      </c>
      <c r="J1881" s="7">
        <v>233</v>
      </c>
      <c r="K1881" s="8">
        <v>2019</v>
      </c>
      <c r="L1881" s="6">
        <v>44095</v>
      </c>
      <c r="M1881" s="5">
        <v>100</v>
      </c>
      <c r="N1881" s="6">
        <v>43971</v>
      </c>
      <c r="O1881" s="3" t="s">
        <v>1649</v>
      </c>
      <c r="P1881" s="3" t="s">
        <v>2114</v>
      </c>
      <c r="Q1881" s="6">
        <v>43732</v>
      </c>
      <c r="R1881" s="46">
        <v>18</v>
      </c>
      <c r="S1881" s="46" t="s">
        <v>1380</v>
      </c>
      <c r="T1881" s="50" t="s">
        <v>2045</v>
      </c>
      <c r="U1881" s="21" t="s">
        <v>1560</v>
      </c>
      <c r="V1881" s="260" t="s">
        <v>1551</v>
      </c>
      <c r="W1881" s="261">
        <v>43767.384155092594</v>
      </c>
      <c r="X1881" s="38" t="s">
        <v>1555</v>
      </c>
    </row>
    <row r="1882" spans="1:24" x14ac:dyDescent="0.3">
      <c r="A1882" s="2">
        <v>64625</v>
      </c>
      <c r="B1882" s="3" t="s">
        <v>142</v>
      </c>
      <c r="C1882" s="5" t="s">
        <v>22</v>
      </c>
      <c r="D1882" s="25">
        <v>69</v>
      </c>
      <c r="E1882" s="26">
        <v>8</v>
      </c>
      <c r="F1882" s="16">
        <v>12</v>
      </c>
      <c r="G1882" s="22">
        <v>34</v>
      </c>
      <c r="H1882" s="22">
        <v>400</v>
      </c>
      <c r="I1882" s="6">
        <v>43641</v>
      </c>
      <c r="J1882" s="7">
        <v>233</v>
      </c>
      <c r="K1882" s="8">
        <v>2019</v>
      </c>
      <c r="L1882" s="6">
        <v>44095</v>
      </c>
      <c r="M1882" s="5">
        <v>0</v>
      </c>
      <c r="N1882" s="6">
        <v>43971</v>
      </c>
      <c r="O1882" s="3" t="s">
        <v>1649</v>
      </c>
      <c r="P1882" s="3" t="s">
        <v>2114</v>
      </c>
      <c r="Q1882" s="6">
        <v>43732</v>
      </c>
      <c r="R1882" s="46"/>
      <c r="S1882" s="46" t="s">
        <v>1380</v>
      </c>
      <c r="T1882" s="50" t="s">
        <v>2045</v>
      </c>
      <c r="U1882" s="21" t="s">
        <v>1560</v>
      </c>
      <c r="V1882" s="260" t="s">
        <v>2206</v>
      </c>
      <c r="W1882" s="261">
        <v>43763.588113425925</v>
      </c>
      <c r="X1882" s="38" t="s">
        <v>1555</v>
      </c>
    </row>
    <row r="1883" spans="1:24" x14ac:dyDescent="0.3">
      <c r="A1883" s="2">
        <v>64627</v>
      </c>
      <c r="B1883" s="3" t="s">
        <v>145</v>
      </c>
      <c r="C1883" s="5" t="s">
        <v>22</v>
      </c>
      <c r="D1883" s="25">
        <v>69</v>
      </c>
      <c r="E1883" s="26">
        <v>8</v>
      </c>
      <c r="F1883" s="16">
        <v>12</v>
      </c>
      <c r="G1883" s="22">
        <v>50</v>
      </c>
      <c r="H1883" s="22">
        <v>600</v>
      </c>
      <c r="I1883" s="6">
        <v>43641</v>
      </c>
      <c r="J1883" s="7">
        <v>233</v>
      </c>
      <c r="K1883" s="8">
        <v>2019</v>
      </c>
      <c r="L1883" s="6">
        <v>44095</v>
      </c>
      <c r="M1883" s="5">
        <v>3</v>
      </c>
      <c r="N1883" s="6">
        <v>43971</v>
      </c>
      <c r="O1883" s="3" t="s">
        <v>1649</v>
      </c>
      <c r="P1883" s="3" t="s">
        <v>2114</v>
      </c>
      <c r="Q1883" s="6">
        <v>43732</v>
      </c>
      <c r="R1883" s="46"/>
      <c r="S1883" s="46" t="s">
        <v>1380</v>
      </c>
      <c r="T1883" s="50" t="s">
        <v>2045</v>
      </c>
      <c r="U1883" s="21" t="s">
        <v>1560</v>
      </c>
      <c r="V1883" s="260" t="s">
        <v>2063</v>
      </c>
      <c r="W1883" s="261">
        <v>43749.653055555558</v>
      </c>
      <c r="X1883" s="38" t="s">
        <v>1555</v>
      </c>
    </row>
    <row r="1884" spans="1:24" x14ac:dyDescent="0.3">
      <c r="A1884" s="2">
        <v>64817</v>
      </c>
      <c r="B1884" s="3" t="s">
        <v>146</v>
      </c>
      <c r="C1884" s="5" t="s">
        <v>22</v>
      </c>
      <c r="D1884" s="25">
        <v>69</v>
      </c>
      <c r="E1884" s="26">
        <v>8</v>
      </c>
      <c r="F1884" s="16">
        <v>12</v>
      </c>
      <c r="G1884" s="22">
        <v>17</v>
      </c>
      <c r="H1884" s="22">
        <v>200</v>
      </c>
      <c r="I1884" s="6">
        <v>43641</v>
      </c>
      <c r="J1884" s="7">
        <v>233</v>
      </c>
      <c r="K1884" s="8">
        <v>2019</v>
      </c>
      <c r="L1884" s="6">
        <v>44095</v>
      </c>
      <c r="M1884" s="5">
        <v>130</v>
      </c>
      <c r="N1884" s="6">
        <v>43971</v>
      </c>
      <c r="O1884" s="3" t="s">
        <v>1649</v>
      </c>
      <c r="P1884" s="3" t="s">
        <v>2114</v>
      </c>
      <c r="Q1884" s="6">
        <v>43732</v>
      </c>
      <c r="R1884" s="46"/>
      <c r="S1884" s="46" t="s">
        <v>1380</v>
      </c>
      <c r="T1884" s="50" t="s">
        <v>2045</v>
      </c>
      <c r="U1884" s="21" t="s">
        <v>1560</v>
      </c>
      <c r="V1884" s="260" t="s">
        <v>1551</v>
      </c>
      <c r="W1884" s="261">
        <v>43767.387592592589</v>
      </c>
      <c r="X1884" s="38" t="s">
        <v>1555</v>
      </c>
    </row>
    <row r="1885" spans="1:24" x14ac:dyDescent="0.3">
      <c r="A1885" s="2">
        <v>64860</v>
      </c>
      <c r="B1885" s="3" t="s">
        <v>260</v>
      </c>
      <c r="C1885" s="5" t="s">
        <v>22</v>
      </c>
      <c r="D1885" s="25">
        <v>69</v>
      </c>
      <c r="E1885" s="26">
        <v>8</v>
      </c>
      <c r="F1885" s="16">
        <v>12</v>
      </c>
      <c r="G1885" s="22">
        <v>25</v>
      </c>
      <c r="H1885" s="22">
        <v>300</v>
      </c>
      <c r="I1885" s="6">
        <v>43641</v>
      </c>
      <c r="J1885" s="7">
        <v>233</v>
      </c>
      <c r="K1885" s="8">
        <v>2019</v>
      </c>
      <c r="L1885" s="6">
        <v>44095</v>
      </c>
      <c r="M1885" s="5">
        <v>250</v>
      </c>
      <c r="N1885" s="6">
        <v>43971</v>
      </c>
      <c r="O1885" s="3" t="s">
        <v>1649</v>
      </c>
      <c r="P1885" s="3" t="s">
        <v>2114</v>
      </c>
      <c r="Q1885" s="6">
        <v>43732</v>
      </c>
      <c r="R1885" s="46"/>
      <c r="S1885" s="46" t="s">
        <v>1380</v>
      </c>
      <c r="T1885" s="50" t="s">
        <v>2045</v>
      </c>
      <c r="U1885" s="21" t="s">
        <v>1560</v>
      </c>
      <c r="V1885" s="260" t="s">
        <v>1551</v>
      </c>
      <c r="W1885" s="261">
        <v>43767.388773148145</v>
      </c>
      <c r="X1885" s="38" t="s">
        <v>1555</v>
      </c>
    </row>
    <row r="1886" spans="1:24" x14ac:dyDescent="0.3">
      <c r="A1886" s="2">
        <v>64861</v>
      </c>
      <c r="B1886" s="3" t="s">
        <v>144</v>
      </c>
      <c r="C1886" s="5" t="s">
        <v>22</v>
      </c>
      <c r="D1886" s="25">
        <v>69</v>
      </c>
      <c r="E1886" s="26">
        <v>8</v>
      </c>
      <c r="F1886" s="16">
        <v>12</v>
      </c>
      <c r="G1886" s="22">
        <v>35</v>
      </c>
      <c r="H1886" s="22">
        <v>420</v>
      </c>
      <c r="I1886" s="6">
        <v>43641</v>
      </c>
      <c r="J1886" s="7">
        <v>233</v>
      </c>
      <c r="K1886" s="8">
        <v>2019</v>
      </c>
      <c r="L1886" s="6">
        <v>44095</v>
      </c>
      <c r="M1886" s="5">
        <v>150</v>
      </c>
      <c r="N1886" s="6">
        <v>43971</v>
      </c>
      <c r="O1886" s="3" t="s">
        <v>1649</v>
      </c>
      <c r="P1886" s="3" t="s">
        <v>2114</v>
      </c>
      <c r="Q1886" s="6">
        <v>43732</v>
      </c>
      <c r="R1886" s="46"/>
      <c r="S1886" s="46" t="s">
        <v>1380</v>
      </c>
      <c r="T1886" s="50" t="s">
        <v>2045</v>
      </c>
      <c r="U1886" s="21" t="s">
        <v>1560</v>
      </c>
      <c r="V1886" s="260" t="s">
        <v>1551</v>
      </c>
      <c r="W1886" s="261">
        <v>43767.387962962966</v>
      </c>
      <c r="X1886" s="38" t="s">
        <v>1555</v>
      </c>
    </row>
    <row r="1887" spans="1:24" x14ac:dyDescent="0.3">
      <c r="A1887" s="2">
        <v>77786</v>
      </c>
      <c r="B1887" s="3" t="s">
        <v>261</v>
      </c>
      <c r="C1887" s="5" t="s">
        <v>3</v>
      </c>
      <c r="D1887" s="25">
        <v>69</v>
      </c>
      <c r="E1887" s="26">
        <v>8</v>
      </c>
      <c r="F1887" s="16">
        <v>12</v>
      </c>
      <c r="G1887" s="22">
        <v>5</v>
      </c>
      <c r="H1887" s="22">
        <v>50</v>
      </c>
      <c r="I1887" s="6">
        <v>43641</v>
      </c>
      <c r="J1887" s="7">
        <v>233</v>
      </c>
      <c r="K1887" s="8">
        <v>2019</v>
      </c>
      <c r="L1887" s="6">
        <v>44095</v>
      </c>
      <c r="M1887" s="5">
        <v>50</v>
      </c>
      <c r="N1887" s="6">
        <v>43971</v>
      </c>
      <c r="O1887" s="3" t="s">
        <v>1649</v>
      </c>
      <c r="P1887" s="3" t="s">
        <v>2114</v>
      </c>
      <c r="Q1887" s="6">
        <v>43732</v>
      </c>
      <c r="R1887" s="46"/>
      <c r="S1887" s="46" t="s">
        <v>1380</v>
      </c>
      <c r="T1887" s="50" t="s">
        <v>2045</v>
      </c>
      <c r="U1887" s="21" t="s">
        <v>1560</v>
      </c>
      <c r="V1887" s="260" t="s">
        <v>1551</v>
      </c>
      <c r="W1887" s="261">
        <v>43742.381550925929</v>
      </c>
      <c r="X1887" s="38" t="s">
        <v>1555</v>
      </c>
    </row>
    <row r="1888" spans="1:24" x14ac:dyDescent="0.3">
      <c r="A1888" s="2">
        <v>134373</v>
      </c>
      <c r="B1888" s="3" t="s">
        <v>747</v>
      </c>
      <c r="C1888" s="5" t="s">
        <v>17</v>
      </c>
      <c r="D1888" s="25">
        <v>55</v>
      </c>
      <c r="E1888" s="26">
        <v>66</v>
      </c>
      <c r="F1888" s="16">
        <v>12</v>
      </c>
      <c r="G1888" s="22">
        <v>4250</v>
      </c>
      <c r="H1888" s="22">
        <v>51000</v>
      </c>
      <c r="I1888" s="6">
        <v>43263</v>
      </c>
      <c r="J1888" s="7">
        <v>234</v>
      </c>
      <c r="K1888" s="8">
        <v>2019</v>
      </c>
      <c r="L1888" s="6">
        <v>44095</v>
      </c>
      <c r="M1888" s="5">
        <v>51000</v>
      </c>
      <c r="N1888" s="6">
        <v>43971</v>
      </c>
      <c r="O1888" s="3" t="s">
        <v>1881</v>
      </c>
      <c r="P1888" s="3" t="s">
        <v>1882</v>
      </c>
      <c r="Q1888" s="6">
        <v>43734</v>
      </c>
      <c r="R1888" s="46"/>
      <c r="S1888" s="46" t="s">
        <v>1380</v>
      </c>
      <c r="T1888" s="50" t="s">
        <v>2160</v>
      </c>
      <c r="U1888" s="21" t="s">
        <v>1560</v>
      </c>
      <c r="V1888" s="260" t="s">
        <v>1551</v>
      </c>
      <c r="W1888" s="261">
        <v>43738.355497685188</v>
      </c>
      <c r="X1888" s="38" t="s">
        <v>1555</v>
      </c>
    </row>
    <row r="1889" spans="1:24" x14ac:dyDescent="0.3">
      <c r="A1889" s="2">
        <v>135088</v>
      </c>
      <c r="B1889" s="3" t="s">
        <v>1827</v>
      </c>
      <c r="C1889" s="5" t="s">
        <v>17</v>
      </c>
      <c r="D1889" s="25">
        <v>55</v>
      </c>
      <c r="E1889" s="26">
        <v>66</v>
      </c>
      <c r="F1889" s="16">
        <v>12</v>
      </c>
      <c r="G1889" s="22">
        <v>42</v>
      </c>
      <c r="H1889" s="22">
        <v>500</v>
      </c>
      <c r="I1889" s="6">
        <v>43591</v>
      </c>
      <c r="J1889" s="7">
        <v>234</v>
      </c>
      <c r="K1889" s="8">
        <v>2019</v>
      </c>
      <c r="L1889" s="6">
        <v>44095</v>
      </c>
      <c r="M1889" s="5">
        <v>500</v>
      </c>
      <c r="N1889" s="6">
        <v>43971</v>
      </c>
      <c r="O1889" s="3" t="s">
        <v>1881</v>
      </c>
      <c r="P1889" s="3" t="s">
        <v>1882</v>
      </c>
      <c r="Q1889" s="6">
        <v>43734</v>
      </c>
      <c r="R1889" s="46"/>
      <c r="S1889" s="46" t="s">
        <v>1380</v>
      </c>
      <c r="T1889" s="50" t="s">
        <v>2160</v>
      </c>
      <c r="U1889" s="21" t="s">
        <v>1828</v>
      </c>
      <c r="V1889" s="260" t="s">
        <v>1551</v>
      </c>
      <c r="W1889" s="261">
        <v>43774.37636574074</v>
      </c>
      <c r="X1889" s="38" t="s">
        <v>1555</v>
      </c>
    </row>
    <row r="1890" spans="1:24" x14ac:dyDescent="0.3">
      <c r="A1890" s="2">
        <v>136895</v>
      </c>
      <c r="B1890" s="3" t="s">
        <v>1829</v>
      </c>
      <c r="C1890" s="5" t="s">
        <v>17</v>
      </c>
      <c r="D1890" s="25">
        <v>55</v>
      </c>
      <c r="E1890" s="26">
        <v>66</v>
      </c>
      <c r="F1890" s="16">
        <v>12</v>
      </c>
      <c r="G1890" s="22">
        <v>42</v>
      </c>
      <c r="H1890" s="22">
        <v>500</v>
      </c>
      <c r="I1890" s="6">
        <v>43591</v>
      </c>
      <c r="J1890" s="7">
        <v>234</v>
      </c>
      <c r="K1890" s="8">
        <v>2019</v>
      </c>
      <c r="L1890" s="6">
        <v>44095</v>
      </c>
      <c r="M1890" s="5">
        <v>-25</v>
      </c>
      <c r="N1890" s="6">
        <v>43971</v>
      </c>
      <c r="O1890" s="3" t="s">
        <v>1881</v>
      </c>
      <c r="P1890" s="3" t="s">
        <v>1882</v>
      </c>
      <c r="Q1890" s="6">
        <v>43734</v>
      </c>
      <c r="R1890" s="46">
        <v>3</v>
      </c>
      <c r="S1890" s="46" t="s">
        <v>1380</v>
      </c>
      <c r="T1890" s="50" t="s">
        <v>2160</v>
      </c>
      <c r="U1890" s="21" t="s">
        <v>1560</v>
      </c>
      <c r="V1890" s="260" t="s">
        <v>1551</v>
      </c>
      <c r="W1890" s="261">
        <v>43733.422812500001</v>
      </c>
      <c r="X1890" s="38" t="s">
        <v>1555</v>
      </c>
    </row>
    <row r="1891" spans="1:24" x14ac:dyDescent="0.3">
      <c r="A1891" s="2">
        <v>26504</v>
      </c>
      <c r="B1891" s="3" t="s">
        <v>138</v>
      </c>
      <c r="C1891" s="5" t="s">
        <v>3</v>
      </c>
      <c r="D1891" s="25">
        <v>78</v>
      </c>
      <c r="E1891" s="26">
        <v>6</v>
      </c>
      <c r="F1891" s="16">
        <v>12</v>
      </c>
      <c r="G1891" s="22">
        <v>125</v>
      </c>
      <c r="H1891" s="22">
        <v>1500</v>
      </c>
      <c r="I1891" s="6">
        <v>43663</v>
      </c>
      <c r="J1891" s="7">
        <v>239</v>
      </c>
      <c r="K1891" s="8">
        <v>2019</v>
      </c>
      <c r="L1891" s="6">
        <v>44103</v>
      </c>
      <c r="M1891" s="5">
        <v>650</v>
      </c>
      <c r="N1891" s="6">
        <v>43971</v>
      </c>
      <c r="O1891" s="3" t="s">
        <v>1668</v>
      </c>
      <c r="P1891" s="3" t="s">
        <v>2162</v>
      </c>
      <c r="Q1891" s="6">
        <v>43739</v>
      </c>
      <c r="R1891" s="46"/>
      <c r="S1891" s="46" t="s">
        <v>1380</v>
      </c>
      <c r="T1891" s="50" t="s">
        <v>2163</v>
      </c>
      <c r="U1891" s="21" t="s">
        <v>1560</v>
      </c>
      <c r="V1891" s="260" t="s">
        <v>1551</v>
      </c>
      <c r="W1891" s="261">
        <v>43739.65179398148</v>
      </c>
      <c r="X1891" s="38" t="s">
        <v>1555</v>
      </c>
    </row>
    <row r="1892" spans="1:24" x14ac:dyDescent="0.3">
      <c r="A1892" s="2">
        <v>26506</v>
      </c>
      <c r="B1892" s="3" t="s">
        <v>718</v>
      </c>
      <c r="C1892" s="5" t="s">
        <v>3</v>
      </c>
      <c r="D1892" s="25">
        <v>78</v>
      </c>
      <c r="E1892" s="26">
        <v>6</v>
      </c>
      <c r="F1892" s="16">
        <v>12</v>
      </c>
      <c r="G1892" s="22">
        <v>125</v>
      </c>
      <c r="H1892" s="22">
        <v>1500</v>
      </c>
      <c r="I1892" s="6">
        <v>43663</v>
      </c>
      <c r="J1892" s="7">
        <v>239</v>
      </c>
      <c r="K1892" s="8">
        <v>2019</v>
      </c>
      <c r="L1892" s="6">
        <v>44103</v>
      </c>
      <c r="M1892" s="5">
        <v>650</v>
      </c>
      <c r="N1892" s="6">
        <v>43971</v>
      </c>
      <c r="O1892" s="3" t="s">
        <v>1668</v>
      </c>
      <c r="P1892" s="3" t="s">
        <v>2162</v>
      </c>
      <c r="Q1892" s="6">
        <v>43739</v>
      </c>
      <c r="R1892" s="46"/>
      <c r="S1892" s="46" t="s">
        <v>1380</v>
      </c>
      <c r="T1892" s="50" t="s">
        <v>2163</v>
      </c>
      <c r="U1892" s="21" t="s">
        <v>1560</v>
      </c>
      <c r="V1892" s="260" t="s">
        <v>1551</v>
      </c>
      <c r="W1892" s="261">
        <v>43739.651319444441</v>
      </c>
      <c r="X1892" s="38" t="s">
        <v>1555</v>
      </c>
    </row>
    <row r="1893" spans="1:24" x14ac:dyDescent="0.3">
      <c r="A1893" s="2">
        <v>77823</v>
      </c>
      <c r="B1893" s="3" t="s">
        <v>819</v>
      </c>
      <c r="C1893" s="5" t="s">
        <v>3</v>
      </c>
      <c r="D1893" s="25">
        <v>72</v>
      </c>
      <c r="E1893" s="26">
        <v>5</v>
      </c>
      <c r="F1893" s="16">
        <v>12</v>
      </c>
      <c r="G1893" s="22">
        <v>9</v>
      </c>
      <c r="H1893" s="22">
        <v>100</v>
      </c>
      <c r="I1893" s="6">
        <v>43833</v>
      </c>
      <c r="J1893" s="7">
        <v>131</v>
      </c>
      <c r="K1893" s="8">
        <v>2019</v>
      </c>
      <c r="L1893" s="6">
        <v>43965</v>
      </c>
      <c r="M1893" s="5">
        <v>400</v>
      </c>
      <c r="N1893" s="6">
        <v>43973</v>
      </c>
      <c r="O1893" s="3" t="s">
        <v>1545</v>
      </c>
      <c r="P1893" s="3" t="s">
        <v>3560</v>
      </c>
      <c r="Q1893" s="6">
        <v>43903</v>
      </c>
      <c r="R1893" s="46"/>
      <c r="S1893" s="46" t="s">
        <v>1380</v>
      </c>
      <c r="T1893" s="50" t="s">
        <v>3561</v>
      </c>
      <c r="U1893" s="21" t="s">
        <v>1560</v>
      </c>
      <c r="V1893" s="260" t="s">
        <v>1551</v>
      </c>
      <c r="W1893" s="261">
        <v>43965.314456018517</v>
      </c>
      <c r="X1893" s="38" t="s">
        <v>1555</v>
      </c>
    </row>
    <row r="1894" spans="1:24" x14ac:dyDescent="0.3">
      <c r="A1894" s="2">
        <v>77823</v>
      </c>
      <c r="B1894" s="3" t="s">
        <v>819</v>
      </c>
      <c r="C1894" s="5" t="s">
        <v>3</v>
      </c>
      <c r="D1894" s="25">
        <v>72</v>
      </c>
      <c r="E1894" s="26">
        <v>5</v>
      </c>
      <c r="F1894" s="16">
        <v>12</v>
      </c>
      <c r="G1894" s="22">
        <v>9</v>
      </c>
      <c r="H1894" s="22">
        <v>100</v>
      </c>
      <c r="I1894" s="6">
        <v>43833</v>
      </c>
      <c r="J1894" s="7">
        <v>131</v>
      </c>
      <c r="K1894" s="8">
        <v>2019</v>
      </c>
      <c r="L1894" s="6">
        <v>43965</v>
      </c>
      <c r="M1894" s="5">
        <v>400</v>
      </c>
      <c r="N1894" s="6">
        <v>43973</v>
      </c>
      <c r="O1894" s="3" t="s">
        <v>1545</v>
      </c>
      <c r="P1894" s="3" t="s">
        <v>3560</v>
      </c>
      <c r="Q1894" s="6">
        <v>44343</v>
      </c>
      <c r="R1894" s="46"/>
      <c r="S1894" s="46" t="s">
        <v>1380</v>
      </c>
      <c r="T1894" s="50" t="s">
        <v>1832</v>
      </c>
      <c r="U1894" s="21" t="s">
        <v>1560</v>
      </c>
      <c r="V1894" s="260" t="s">
        <v>1551</v>
      </c>
      <c r="W1894" s="261">
        <v>43973.383229166669</v>
      </c>
      <c r="X1894" s="38" t="s">
        <v>1555</v>
      </c>
    </row>
    <row r="1895" spans="1:24" x14ac:dyDescent="0.3">
      <c r="A1895" s="2">
        <v>15272</v>
      </c>
      <c r="B1895" s="3" t="s">
        <v>468</v>
      </c>
      <c r="C1895" s="5" t="s">
        <v>3</v>
      </c>
      <c r="D1895" s="25">
        <v>55</v>
      </c>
      <c r="E1895" s="26">
        <v>34</v>
      </c>
      <c r="F1895" s="16">
        <v>12</v>
      </c>
      <c r="G1895" s="22">
        <v>13</v>
      </c>
      <c r="H1895" s="302">
        <v>150</v>
      </c>
      <c r="I1895" s="6">
        <v>43069</v>
      </c>
      <c r="J1895" s="7">
        <v>10</v>
      </c>
      <c r="K1895" s="8">
        <v>2017</v>
      </c>
      <c r="L1895" s="6">
        <v>43137</v>
      </c>
      <c r="M1895" s="5">
        <v>0</v>
      </c>
      <c r="N1895" s="6">
        <v>43977</v>
      </c>
      <c r="O1895" s="3" t="s">
        <v>1316</v>
      </c>
      <c r="P1895" s="3" t="s">
        <v>1810</v>
      </c>
      <c r="Q1895" s="6">
        <v>43199</v>
      </c>
      <c r="R1895" s="46">
        <v>11</v>
      </c>
      <c r="S1895" s="46" t="s">
        <v>1380</v>
      </c>
      <c r="T1895" s="50" t="s">
        <v>1809</v>
      </c>
      <c r="U1895" s="21" t="s">
        <v>1814</v>
      </c>
      <c r="V1895" s="303" t="s">
        <v>2063</v>
      </c>
      <c r="W1895" s="304">
        <v>43733.355995370373</v>
      </c>
      <c r="X1895" s="38" t="s">
        <v>1555</v>
      </c>
    </row>
    <row r="1896" spans="1:24" x14ac:dyDescent="0.3">
      <c r="A1896" s="2">
        <v>13180</v>
      </c>
      <c r="B1896" s="3" t="s">
        <v>336</v>
      </c>
      <c r="C1896" s="5" t="s">
        <v>3</v>
      </c>
      <c r="D1896" s="25">
        <v>51</v>
      </c>
      <c r="E1896" s="26">
        <v>12</v>
      </c>
      <c r="F1896" s="16">
        <v>12</v>
      </c>
      <c r="G1896" s="22">
        <v>67</v>
      </c>
      <c r="H1896" s="22">
        <v>800</v>
      </c>
      <c r="I1896" s="6">
        <v>43875</v>
      </c>
      <c r="J1896" s="7">
        <v>155</v>
      </c>
      <c r="K1896" s="8">
        <v>2019</v>
      </c>
      <c r="L1896" s="6">
        <v>44008</v>
      </c>
      <c r="M1896" s="5">
        <v>0</v>
      </c>
      <c r="N1896" s="6">
        <v>43997</v>
      </c>
      <c r="O1896" s="3" t="s">
        <v>1542</v>
      </c>
      <c r="P1896" s="3" t="s">
        <v>3599</v>
      </c>
      <c r="Q1896" s="6" t="s">
        <v>1380</v>
      </c>
      <c r="R1896" s="46"/>
      <c r="S1896" s="46" t="s">
        <v>1380</v>
      </c>
      <c r="T1896" s="50" t="s">
        <v>1380</v>
      </c>
      <c r="U1896" s="21" t="s">
        <v>1560</v>
      </c>
      <c r="V1896" s="260" t="s">
        <v>2063</v>
      </c>
      <c r="W1896" s="261">
        <v>43875.478368055556</v>
      </c>
      <c r="X1896" s="38" t="s">
        <v>1555</v>
      </c>
    </row>
    <row r="1897" spans="1:24" x14ac:dyDescent="0.3">
      <c r="A1897" s="2">
        <v>13180</v>
      </c>
      <c r="B1897" s="3" t="s">
        <v>336</v>
      </c>
      <c r="C1897" s="5" t="s">
        <v>3</v>
      </c>
      <c r="D1897" s="25">
        <v>51</v>
      </c>
      <c r="E1897" s="26">
        <v>12</v>
      </c>
      <c r="F1897" s="16">
        <v>12</v>
      </c>
      <c r="G1897" s="22">
        <v>67</v>
      </c>
      <c r="H1897" s="22">
        <v>800</v>
      </c>
      <c r="I1897" s="6">
        <v>43875</v>
      </c>
      <c r="J1897" s="7">
        <v>155</v>
      </c>
      <c r="K1897" s="8">
        <v>2019</v>
      </c>
      <c r="L1897" s="6">
        <v>44008</v>
      </c>
      <c r="M1897" s="5">
        <v>0</v>
      </c>
      <c r="N1897" s="6">
        <v>43997</v>
      </c>
      <c r="O1897" s="3" t="s">
        <v>1542</v>
      </c>
      <c r="P1897" s="3" t="s">
        <v>3599</v>
      </c>
      <c r="Q1897" s="6">
        <v>43987</v>
      </c>
      <c r="R1897" s="46"/>
      <c r="S1897" s="46" t="s">
        <v>1380</v>
      </c>
      <c r="T1897" s="50" t="s">
        <v>3601</v>
      </c>
      <c r="U1897" s="21" t="s">
        <v>1560</v>
      </c>
      <c r="V1897" s="260" t="s">
        <v>1551</v>
      </c>
      <c r="W1897" s="261">
        <v>43997.592534722222</v>
      </c>
      <c r="X1897" s="38" t="s">
        <v>1555</v>
      </c>
    </row>
    <row r="1898" spans="1:24" x14ac:dyDescent="0.3">
      <c r="A1898" s="2">
        <v>17704</v>
      </c>
      <c r="B1898" s="3" t="s">
        <v>339</v>
      </c>
      <c r="C1898" s="5" t="s">
        <v>3</v>
      </c>
      <c r="D1898" s="25">
        <v>51</v>
      </c>
      <c r="E1898" s="26">
        <v>12</v>
      </c>
      <c r="F1898" s="16">
        <v>12</v>
      </c>
      <c r="G1898" s="22">
        <v>34</v>
      </c>
      <c r="H1898" s="22">
        <v>400</v>
      </c>
      <c r="I1898" s="6">
        <v>43875</v>
      </c>
      <c r="J1898" s="7">
        <v>155</v>
      </c>
      <c r="K1898" s="8">
        <v>2019</v>
      </c>
      <c r="L1898" s="6">
        <v>44008</v>
      </c>
      <c r="M1898" s="5">
        <v>0</v>
      </c>
      <c r="N1898" s="6">
        <v>43997</v>
      </c>
      <c r="O1898" s="3" t="s">
        <v>1542</v>
      </c>
      <c r="P1898" s="3" t="s">
        <v>3599</v>
      </c>
      <c r="Q1898" s="6">
        <v>43987</v>
      </c>
      <c r="R1898" s="46"/>
      <c r="S1898" s="46" t="s">
        <v>1380</v>
      </c>
      <c r="T1898" s="50" t="s">
        <v>3601</v>
      </c>
      <c r="U1898" s="21" t="s">
        <v>1560</v>
      </c>
      <c r="V1898" s="260" t="s">
        <v>2063</v>
      </c>
      <c r="W1898" s="261">
        <v>43875.478831018518</v>
      </c>
      <c r="X1898" s="38" t="s">
        <v>1555</v>
      </c>
    </row>
    <row r="1899" spans="1:24" x14ac:dyDescent="0.3">
      <c r="A1899" s="2">
        <v>13181</v>
      </c>
      <c r="B1899" s="3" t="s">
        <v>337</v>
      </c>
      <c r="C1899" s="5" t="s">
        <v>3</v>
      </c>
      <c r="D1899" s="25">
        <v>51</v>
      </c>
      <c r="E1899" s="26">
        <v>12</v>
      </c>
      <c r="F1899" s="16">
        <v>12</v>
      </c>
      <c r="G1899" s="22">
        <v>42</v>
      </c>
      <c r="H1899" s="22">
        <v>500</v>
      </c>
      <c r="I1899" s="6">
        <v>43875</v>
      </c>
      <c r="J1899" s="7">
        <v>155</v>
      </c>
      <c r="K1899" s="8">
        <v>2019</v>
      </c>
      <c r="L1899" s="6">
        <v>44008</v>
      </c>
      <c r="M1899" s="5">
        <v>0</v>
      </c>
      <c r="N1899" s="6">
        <v>43997</v>
      </c>
      <c r="O1899" s="3" t="s">
        <v>1542</v>
      </c>
      <c r="P1899" s="3" t="s">
        <v>3599</v>
      </c>
      <c r="Q1899" s="6">
        <v>43987</v>
      </c>
      <c r="R1899" s="46"/>
      <c r="S1899" s="46" t="s">
        <v>1380</v>
      </c>
      <c r="T1899" s="50" t="s">
        <v>3601</v>
      </c>
      <c r="U1899" s="21" t="s">
        <v>1560</v>
      </c>
      <c r="V1899" s="260" t="s">
        <v>2063</v>
      </c>
      <c r="W1899" s="261">
        <v>43875.478368055556</v>
      </c>
      <c r="X1899" s="38" t="s">
        <v>1555</v>
      </c>
    </row>
    <row r="1900" spans="1:24" x14ac:dyDescent="0.3">
      <c r="A1900" s="2">
        <v>13181</v>
      </c>
      <c r="B1900" s="3" t="s">
        <v>337</v>
      </c>
      <c r="C1900" s="5" t="s">
        <v>3</v>
      </c>
      <c r="D1900" s="25">
        <v>51</v>
      </c>
      <c r="E1900" s="26">
        <v>12</v>
      </c>
      <c r="F1900" s="16">
        <v>12</v>
      </c>
      <c r="G1900" s="22">
        <v>42</v>
      </c>
      <c r="H1900" s="22">
        <v>500</v>
      </c>
      <c r="I1900" s="6">
        <v>43875</v>
      </c>
      <c r="J1900" s="7">
        <v>155</v>
      </c>
      <c r="K1900" s="8">
        <v>2019</v>
      </c>
      <c r="L1900" s="6">
        <v>44008</v>
      </c>
      <c r="M1900" s="5">
        <v>0</v>
      </c>
      <c r="N1900" s="6">
        <v>43997</v>
      </c>
      <c r="O1900" s="3" t="s">
        <v>1542</v>
      </c>
      <c r="P1900" s="3" t="s">
        <v>3599</v>
      </c>
      <c r="Q1900" s="6">
        <v>43987</v>
      </c>
      <c r="R1900" s="46"/>
      <c r="S1900" s="46" t="s">
        <v>1380</v>
      </c>
      <c r="T1900" s="50" t="s">
        <v>3601</v>
      </c>
      <c r="U1900" s="21" t="s">
        <v>1560</v>
      </c>
      <c r="V1900" s="260" t="s">
        <v>2063</v>
      </c>
      <c r="W1900" s="261">
        <v>43875.478368055556</v>
      </c>
      <c r="X1900" s="38" t="s">
        <v>1555</v>
      </c>
    </row>
    <row r="1901" spans="1:24" x14ac:dyDescent="0.3">
      <c r="A1901" s="2">
        <v>119621</v>
      </c>
      <c r="B1901" s="3" t="s">
        <v>1052</v>
      </c>
      <c r="C1901" s="5" t="s">
        <v>94</v>
      </c>
      <c r="D1901" s="25">
        <v>74</v>
      </c>
      <c r="E1901" s="26">
        <v>9</v>
      </c>
      <c r="F1901" s="16">
        <v>12</v>
      </c>
      <c r="G1901" s="22">
        <v>125</v>
      </c>
      <c r="H1901" s="22">
        <v>1500</v>
      </c>
      <c r="I1901" s="6">
        <v>43847</v>
      </c>
      <c r="J1901" s="7">
        <v>129</v>
      </c>
      <c r="K1901" s="8">
        <v>2019</v>
      </c>
      <c r="L1901" s="6">
        <v>43959</v>
      </c>
      <c r="M1901" s="5">
        <v>-153</v>
      </c>
      <c r="N1901" s="6">
        <v>43997</v>
      </c>
      <c r="O1901" s="3" t="s">
        <v>1544</v>
      </c>
      <c r="P1901" s="3" t="s">
        <v>3559</v>
      </c>
      <c r="Q1901" s="6">
        <v>43990</v>
      </c>
      <c r="R1901" s="46">
        <v>7</v>
      </c>
      <c r="S1901" s="46" t="s">
        <v>1380</v>
      </c>
      <c r="T1901" s="50" t="s">
        <v>3604</v>
      </c>
      <c r="U1901" s="21" t="s">
        <v>1560</v>
      </c>
      <c r="V1901" s="260" t="s">
        <v>1551</v>
      </c>
      <c r="W1901" s="261">
        <v>43977.68577546296</v>
      </c>
      <c r="X1901" s="38" t="s">
        <v>1555</v>
      </c>
    </row>
    <row r="1902" spans="1:24" x14ac:dyDescent="0.3">
      <c r="A1902" s="2">
        <v>119621</v>
      </c>
      <c r="B1902" s="3" t="s">
        <v>1052</v>
      </c>
      <c r="C1902" s="5" t="s">
        <v>94</v>
      </c>
      <c r="D1902" s="25">
        <v>74</v>
      </c>
      <c r="E1902" s="26">
        <v>9</v>
      </c>
      <c r="F1902" s="16">
        <v>12</v>
      </c>
      <c r="G1902" s="22">
        <v>125</v>
      </c>
      <c r="H1902" s="22">
        <v>1500</v>
      </c>
      <c r="I1902" s="6">
        <v>43847</v>
      </c>
      <c r="J1902" s="7">
        <v>129</v>
      </c>
      <c r="K1902" s="8">
        <v>2019</v>
      </c>
      <c r="L1902" s="6">
        <v>43959</v>
      </c>
      <c r="M1902" s="5">
        <v>-153</v>
      </c>
      <c r="N1902" s="6">
        <v>43997</v>
      </c>
      <c r="O1902" s="3" t="s">
        <v>1544</v>
      </c>
      <c r="P1902" s="3" t="s">
        <v>3559</v>
      </c>
      <c r="Q1902" s="6">
        <v>43990</v>
      </c>
      <c r="R1902" s="46">
        <v>7</v>
      </c>
      <c r="S1902" s="46" t="s">
        <v>1380</v>
      </c>
      <c r="T1902" s="50" t="s">
        <v>3604</v>
      </c>
      <c r="U1902" s="21" t="s">
        <v>1560</v>
      </c>
      <c r="V1902" s="260" t="s">
        <v>1551</v>
      </c>
      <c r="W1902" s="261">
        <v>43977.68577546296</v>
      </c>
      <c r="X1902" s="38" t="s">
        <v>1555</v>
      </c>
    </row>
    <row r="1903" spans="1:24" x14ac:dyDescent="0.3">
      <c r="A1903" s="2">
        <v>119554</v>
      </c>
      <c r="B1903" s="3" t="s">
        <v>1051</v>
      </c>
      <c r="C1903" s="5" t="s">
        <v>94</v>
      </c>
      <c r="D1903" s="25">
        <v>74</v>
      </c>
      <c r="E1903" s="26">
        <v>9</v>
      </c>
      <c r="F1903" s="16">
        <v>12</v>
      </c>
      <c r="G1903" s="22">
        <v>17</v>
      </c>
      <c r="H1903" s="22">
        <v>200</v>
      </c>
      <c r="I1903" s="6">
        <v>43847</v>
      </c>
      <c r="J1903" s="7">
        <v>129</v>
      </c>
      <c r="K1903" s="8">
        <v>2019</v>
      </c>
      <c r="L1903" s="6">
        <v>43959</v>
      </c>
      <c r="M1903" s="5">
        <v>-19</v>
      </c>
      <c r="N1903" s="6">
        <v>43997</v>
      </c>
      <c r="O1903" s="3" t="s">
        <v>1544</v>
      </c>
      <c r="P1903" s="3" t="s">
        <v>3559</v>
      </c>
      <c r="Q1903" s="6">
        <v>43990</v>
      </c>
      <c r="R1903" s="46">
        <v>6</v>
      </c>
      <c r="S1903" s="46" t="s">
        <v>1380</v>
      </c>
      <c r="T1903" s="50" t="s">
        <v>3604</v>
      </c>
      <c r="U1903" s="21" t="s">
        <v>1560</v>
      </c>
      <c r="V1903" s="260" t="s">
        <v>1551</v>
      </c>
      <c r="W1903" s="261">
        <v>43997.602511574078</v>
      </c>
      <c r="X1903" s="38" t="s">
        <v>1555</v>
      </c>
    </row>
    <row r="1904" spans="1:24" x14ac:dyDescent="0.3">
      <c r="A1904" s="2">
        <v>119554</v>
      </c>
      <c r="B1904" s="3" t="s">
        <v>1051</v>
      </c>
      <c r="C1904" s="5" t="s">
        <v>94</v>
      </c>
      <c r="D1904" s="25">
        <v>74</v>
      </c>
      <c r="E1904" s="26">
        <v>9</v>
      </c>
      <c r="F1904" s="16">
        <v>12</v>
      </c>
      <c r="G1904" s="22">
        <v>17</v>
      </c>
      <c r="H1904" s="22">
        <v>200</v>
      </c>
      <c r="I1904" s="6">
        <v>43847</v>
      </c>
      <c r="J1904" s="7">
        <v>129</v>
      </c>
      <c r="K1904" s="8">
        <v>2019</v>
      </c>
      <c r="L1904" s="6">
        <v>43959</v>
      </c>
      <c r="M1904" s="5">
        <v>-19</v>
      </c>
      <c r="N1904" s="6">
        <v>43997</v>
      </c>
      <c r="O1904" s="3" t="s">
        <v>1544</v>
      </c>
      <c r="P1904" s="3" t="s">
        <v>3559</v>
      </c>
      <c r="Q1904" s="6">
        <v>43990</v>
      </c>
      <c r="R1904" s="46">
        <v>6</v>
      </c>
      <c r="S1904" s="46" t="s">
        <v>1380</v>
      </c>
      <c r="T1904" s="50" t="s">
        <v>3604</v>
      </c>
      <c r="U1904" s="21" t="s">
        <v>1560</v>
      </c>
      <c r="V1904" s="260" t="s">
        <v>1551</v>
      </c>
      <c r="W1904" s="261">
        <v>43997.602511574078</v>
      </c>
      <c r="X1904" s="38" t="s">
        <v>1555</v>
      </c>
    </row>
    <row r="1905" spans="1:24" x14ac:dyDescent="0.3">
      <c r="A1905" s="2">
        <v>119554</v>
      </c>
      <c r="B1905" s="3" t="s">
        <v>1051</v>
      </c>
      <c r="C1905" s="5" t="s">
        <v>94</v>
      </c>
      <c r="D1905" s="25">
        <v>74</v>
      </c>
      <c r="E1905" s="26">
        <v>9</v>
      </c>
      <c r="F1905" s="16">
        <v>12</v>
      </c>
      <c r="G1905" s="22">
        <v>17</v>
      </c>
      <c r="H1905" s="22">
        <v>200</v>
      </c>
      <c r="I1905" s="6">
        <v>43847</v>
      </c>
      <c r="J1905" s="7">
        <v>129</v>
      </c>
      <c r="K1905" s="8">
        <v>2019</v>
      </c>
      <c r="L1905" s="6">
        <v>43959</v>
      </c>
      <c r="M1905" s="5">
        <v>-19</v>
      </c>
      <c r="N1905" s="6">
        <v>43997</v>
      </c>
      <c r="O1905" s="3" t="s">
        <v>1544</v>
      </c>
      <c r="P1905" s="3" t="s">
        <v>3559</v>
      </c>
      <c r="Q1905" s="6">
        <v>43990</v>
      </c>
      <c r="R1905" s="46">
        <v>6</v>
      </c>
      <c r="S1905" s="46" t="s">
        <v>1380</v>
      </c>
      <c r="T1905" s="50" t="s">
        <v>3604</v>
      </c>
      <c r="U1905" s="21" t="s">
        <v>1560</v>
      </c>
      <c r="V1905" s="260" t="s">
        <v>1551</v>
      </c>
      <c r="W1905" s="261">
        <v>43997.602511574078</v>
      </c>
      <c r="X1905" s="38" t="s">
        <v>1555</v>
      </c>
    </row>
    <row r="1906" spans="1:24" x14ac:dyDescent="0.3">
      <c r="A1906" s="2">
        <v>115807</v>
      </c>
      <c r="B1906" s="3" t="s">
        <v>1049</v>
      </c>
      <c r="C1906" s="5" t="s">
        <v>17</v>
      </c>
      <c r="D1906" s="25">
        <v>69</v>
      </c>
      <c r="E1906" s="26">
        <v>1</v>
      </c>
      <c r="F1906" s="16">
        <v>12</v>
      </c>
      <c r="G1906" s="22">
        <v>42</v>
      </c>
      <c r="H1906" s="22">
        <v>500</v>
      </c>
      <c r="I1906" s="6">
        <v>43847</v>
      </c>
      <c r="J1906" s="7">
        <v>129</v>
      </c>
      <c r="K1906" s="8">
        <v>2019</v>
      </c>
      <c r="L1906" s="6">
        <v>43959</v>
      </c>
      <c r="M1906" s="5">
        <v>-20</v>
      </c>
      <c r="N1906" s="6">
        <v>43997</v>
      </c>
      <c r="O1906" s="3" t="s">
        <v>1544</v>
      </c>
      <c r="P1906" s="3" t="s">
        <v>3559</v>
      </c>
      <c r="Q1906" s="6">
        <v>43990</v>
      </c>
      <c r="R1906" s="46">
        <v>5</v>
      </c>
      <c r="S1906" s="46" t="s">
        <v>1380</v>
      </c>
      <c r="T1906" s="50" t="s">
        <v>3604</v>
      </c>
      <c r="U1906" s="21" t="s">
        <v>1560</v>
      </c>
      <c r="V1906" s="260" t="s">
        <v>1551</v>
      </c>
      <c r="W1906" s="261">
        <v>43997.602511574078</v>
      </c>
      <c r="X1906" s="38" t="s">
        <v>1555</v>
      </c>
    </row>
    <row r="1907" spans="1:24" x14ac:dyDescent="0.3">
      <c r="A1907" s="2">
        <v>126044</v>
      </c>
      <c r="B1907" s="3" t="s">
        <v>95</v>
      </c>
      <c r="C1907" s="5" t="s">
        <v>94</v>
      </c>
      <c r="D1907" s="25">
        <v>69</v>
      </c>
      <c r="E1907" s="26">
        <v>1</v>
      </c>
      <c r="F1907" s="16">
        <v>12</v>
      </c>
      <c r="G1907" s="22">
        <v>25</v>
      </c>
      <c r="H1907" s="22">
        <v>300</v>
      </c>
      <c r="I1907" s="6">
        <v>43847</v>
      </c>
      <c r="J1907" s="7">
        <v>129</v>
      </c>
      <c r="K1907" s="8">
        <v>2019</v>
      </c>
      <c r="L1907" s="6">
        <v>43959</v>
      </c>
      <c r="M1907" s="5">
        <v>-10</v>
      </c>
      <c r="N1907" s="6">
        <v>43997</v>
      </c>
      <c r="O1907" s="3" t="s">
        <v>1544</v>
      </c>
      <c r="P1907" s="3" t="s">
        <v>3559</v>
      </c>
      <c r="Q1907" s="6">
        <v>43990</v>
      </c>
      <c r="R1907" s="46">
        <v>8</v>
      </c>
      <c r="S1907" s="46" t="s">
        <v>1380</v>
      </c>
      <c r="T1907" s="50" t="s">
        <v>3604</v>
      </c>
      <c r="U1907" s="21" t="s">
        <v>1560</v>
      </c>
      <c r="V1907" s="260" t="s">
        <v>1551</v>
      </c>
      <c r="W1907" s="261">
        <v>43997.602511574078</v>
      </c>
      <c r="X1907" s="38" t="s">
        <v>1555</v>
      </c>
    </row>
    <row r="1908" spans="1:24" x14ac:dyDescent="0.3">
      <c r="A1908" s="2">
        <v>75334</v>
      </c>
      <c r="B1908" s="3" t="s">
        <v>1047</v>
      </c>
      <c r="C1908" s="5" t="s">
        <v>94</v>
      </c>
      <c r="D1908" s="25">
        <v>69</v>
      </c>
      <c r="E1908" s="26">
        <v>1</v>
      </c>
      <c r="F1908" s="16">
        <v>12</v>
      </c>
      <c r="G1908" s="22">
        <v>100</v>
      </c>
      <c r="H1908" s="22">
        <v>1200</v>
      </c>
      <c r="I1908" s="6">
        <v>43847</v>
      </c>
      <c r="J1908" s="7">
        <v>129</v>
      </c>
      <c r="K1908" s="8">
        <v>2019</v>
      </c>
      <c r="L1908" s="6">
        <v>43959</v>
      </c>
      <c r="M1908" s="5">
        <v>-93</v>
      </c>
      <c r="N1908" s="6">
        <v>43997</v>
      </c>
      <c r="O1908" s="3" t="s">
        <v>1544</v>
      </c>
      <c r="P1908" s="3" t="s">
        <v>3559</v>
      </c>
      <c r="Q1908" s="6">
        <v>43990</v>
      </c>
      <c r="R1908" s="46">
        <v>2</v>
      </c>
      <c r="S1908" s="46" t="s">
        <v>1380</v>
      </c>
      <c r="T1908" s="50" t="s">
        <v>3604</v>
      </c>
      <c r="U1908" s="21" t="s">
        <v>1560</v>
      </c>
      <c r="V1908" s="260" t="s">
        <v>1551</v>
      </c>
      <c r="W1908" s="261">
        <v>43997.602511574078</v>
      </c>
      <c r="X1908" s="38" t="s">
        <v>1555</v>
      </c>
    </row>
    <row r="1909" spans="1:24" x14ac:dyDescent="0.3">
      <c r="A1909" s="2">
        <v>58792</v>
      </c>
      <c r="B1909" s="3" t="s">
        <v>847</v>
      </c>
      <c r="C1909" s="5" t="s">
        <v>17</v>
      </c>
      <c r="D1909" s="25"/>
      <c r="E1909" s="26"/>
      <c r="F1909" s="16">
        <v>12</v>
      </c>
      <c r="G1909" s="22">
        <v>30</v>
      </c>
      <c r="H1909" s="22">
        <v>360</v>
      </c>
      <c r="I1909" s="6">
        <v>43818</v>
      </c>
      <c r="J1909" s="7">
        <v>100</v>
      </c>
      <c r="K1909" s="8">
        <v>2019</v>
      </c>
      <c r="L1909" s="6">
        <v>43924</v>
      </c>
      <c r="M1909" s="5">
        <v>97</v>
      </c>
      <c r="N1909" s="6">
        <v>43997</v>
      </c>
      <c r="O1909" s="3" t="s">
        <v>1545</v>
      </c>
      <c r="P1909" s="3" t="s">
        <v>3560</v>
      </c>
      <c r="Q1909" s="6">
        <v>44343</v>
      </c>
      <c r="R1909" s="46">
        <v>3</v>
      </c>
      <c r="S1909" s="46" t="s">
        <v>1380</v>
      </c>
      <c r="T1909" s="50" t="s">
        <v>1832</v>
      </c>
      <c r="U1909" s="21" t="s">
        <v>1560</v>
      </c>
      <c r="V1909" s="260" t="s">
        <v>1551</v>
      </c>
      <c r="W1909" s="261">
        <v>43973.383229166669</v>
      </c>
      <c r="X1909" s="38" t="s">
        <v>1555</v>
      </c>
    </row>
    <row r="1910" spans="1:24" x14ac:dyDescent="0.3">
      <c r="A1910" s="2">
        <v>74081</v>
      </c>
      <c r="B1910" s="3" t="s">
        <v>849</v>
      </c>
      <c r="C1910" s="5" t="s">
        <v>17</v>
      </c>
      <c r="D1910" s="25"/>
      <c r="E1910" s="26"/>
      <c r="F1910" s="16">
        <v>12</v>
      </c>
      <c r="G1910" s="22">
        <v>17</v>
      </c>
      <c r="H1910" s="22">
        <v>200</v>
      </c>
      <c r="I1910" s="6">
        <v>43833</v>
      </c>
      <c r="J1910" s="7">
        <v>131</v>
      </c>
      <c r="K1910" s="8">
        <v>2019</v>
      </c>
      <c r="L1910" s="6">
        <v>43965</v>
      </c>
      <c r="M1910" s="5">
        <v>100</v>
      </c>
      <c r="N1910" s="6">
        <v>43997</v>
      </c>
      <c r="O1910" s="3" t="s">
        <v>1545</v>
      </c>
      <c r="P1910" s="3" t="s">
        <v>3560</v>
      </c>
      <c r="Q1910" s="6">
        <v>44343</v>
      </c>
      <c r="R1910" s="46"/>
      <c r="S1910" s="46" t="s">
        <v>1380</v>
      </c>
      <c r="T1910" s="50" t="s">
        <v>1832</v>
      </c>
      <c r="U1910" s="21" t="s">
        <v>1560</v>
      </c>
      <c r="V1910" s="260" t="s">
        <v>1551</v>
      </c>
      <c r="W1910" s="261">
        <v>43965.314456018517</v>
      </c>
      <c r="X1910" s="38" t="s">
        <v>1555</v>
      </c>
    </row>
    <row r="1911" spans="1:24" x14ac:dyDescent="0.3">
      <c r="A1911" s="2">
        <v>49695</v>
      </c>
      <c r="B1911" s="3" t="s">
        <v>1424</v>
      </c>
      <c r="C1911" s="5" t="s">
        <v>3</v>
      </c>
      <c r="D1911" s="25">
        <v>51</v>
      </c>
      <c r="E1911" s="26">
        <v>8</v>
      </c>
      <c r="F1911" s="16">
        <v>12</v>
      </c>
      <c r="G1911" s="22">
        <v>84</v>
      </c>
      <c r="H1911" s="22">
        <v>1000</v>
      </c>
      <c r="I1911" s="6">
        <v>43875</v>
      </c>
      <c r="J1911" s="7">
        <v>155</v>
      </c>
      <c r="K1911" s="8">
        <v>2019</v>
      </c>
      <c r="L1911" s="6">
        <v>44008</v>
      </c>
      <c r="M1911" s="5">
        <v>0</v>
      </c>
      <c r="N1911" s="6">
        <v>43997</v>
      </c>
      <c r="O1911" s="3" t="s">
        <v>1542</v>
      </c>
      <c r="P1911" s="3" t="s">
        <v>3599</v>
      </c>
      <c r="Q1911" s="6">
        <v>43987</v>
      </c>
      <c r="R1911" s="46"/>
      <c r="S1911" s="46" t="s">
        <v>1380</v>
      </c>
      <c r="T1911" s="50" t="s">
        <v>3601</v>
      </c>
      <c r="U1911" s="21" t="s">
        <v>1560</v>
      </c>
      <c r="V1911" s="260" t="s">
        <v>2063</v>
      </c>
      <c r="W1911" s="261">
        <v>43875.478831018518</v>
      </c>
      <c r="X1911" s="38" t="s">
        <v>1555</v>
      </c>
    </row>
    <row r="1912" spans="1:24" x14ac:dyDescent="0.3">
      <c r="A1912" s="2">
        <v>74081</v>
      </c>
      <c r="B1912" s="3" t="s">
        <v>849</v>
      </c>
      <c r="C1912" s="5" t="s">
        <v>17</v>
      </c>
      <c r="D1912" s="25"/>
      <c r="E1912" s="26"/>
      <c r="F1912" s="16">
        <v>12</v>
      </c>
      <c r="G1912" s="22">
        <v>17</v>
      </c>
      <c r="H1912" s="22">
        <v>200</v>
      </c>
      <c r="I1912" s="6">
        <v>43833</v>
      </c>
      <c r="J1912" s="7">
        <v>111</v>
      </c>
      <c r="K1912" s="8">
        <v>2020</v>
      </c>
      <c r="L1912" s="6">
        <v>44336</v>
      </c>
      <c r="M1912" s="5">
        <v>200</v>
      </c>
      <c r="N1912" s="6">
        <v>43997</v>
      </c>
      <c r="O1912" s="3" t="s">
        <v>1545</v>
      </c>
      <c r="P1912" s="3" t="s">
        <v>3560</v>
      </c>
      <c r="Q1912" s="6">
        <v>44343</v>
      </c>
      <c r="R1912" s="46"/>
      <c r="S1912" s="46" t="s">
        <v>1380</v>
      </c>
      <c r="T1912" s="50" t="s">
        <v>1832</v>
      </c>
      <c r="U1912" s="21" t="s">
        <v>1560</v>
      </c>
      <c r="V1912" s="260" t="s">
        <v>1551</v>
      </c>
      <c r="W1912" s="261">
        <v>43997.614236111112</v>
      </c>
      <c r="X1912" s="38" t="s">
        <v>1555</v>
      </c>
    </row>
    <row r="1913" spans="1:24" x14ac:dyDescent="0.3">
      <c r="A1913" s="2">
        <v>13094</v>
      </c>
      <c r="B1913" s="3" t="s">
        <v>1426</v>
      </c>
      <c r="C1913" s="5" t="s">
        <v>3</v>
      </c>
      <c r="D1913" s="25">
        <v>51</v>
      </c>
      <c r="E1913" s="26">
        <v>11</v>
      </c>
      <c r="F1913" s="16">
        <v>12</v>
      </c>
      <c r="G1913" s="22">
        <v>117</v>
      </c>
      <c r="H1913" s="22">
        <v>1400</v>
      </c>
      <c r="I1913" s="6">
        <v>43875</v>
      </c>
      <c r="J1913" s="7">
        <v>155</v>
      </c>
      <c r="K1913" s="8">
        <v>2019</v>
      </c>
      <c r="L1913" s="6">
        <v>44008</v>
      </c>
      <c r="M1913" s="5">
        <v>0</v>
      </c>
      <c r="N1913" s="6">
        <v>43997</v>
      </c>
      <c r="O1913" s="3" t="s">
        <v>1542</v>
      </c>
      <c r="P1913" s="3" t="s">
        <v>3599</v>
      </c>
      <c r="Q1913" s="6">
        <v>43987</v>
      </c>
      <c r="R1913" s="46"/>
      <c r="S1913" s="46" t="s">
        <v>1380</v>
      </c>
      <c r="T1913" s="50" t="s">
        <v>3601</v>
      </c>
      <c r="U1913" s="21" t="s">
        <v>1522</v>
      </c>
      <c r="V1913" s="260" t="s">
        <v>1551</v>
      </c>
      <c r="W1913" s="261">
        <v>43997.630057870374</v>
      </c>
      <c r="X1913" s="38" t="s">
        <v>1555</v>
      </c>
    </row>
    <row r="1914" spans="1:24" x14ac:dyDescent="0.3">
      <c r="A1914" s="2">
        <v>67939</v>
      </c>
      <c r="B1914" s="3" t="s">
        <v>2034</v>
      </c>
      <c r="C1914" s="5" t="s">
        <v>27</v>
      </c>
      <c r="D1914" s="25">
        <v>51</v>
      </c>
      <c r="E1914" s="26">
        <v>28</v>
      </c>
      <c r="F1914" s="16">
        <v>12</v>
      </c>
      <c r="G1914" s="22">
        <v>34</v>
      </c>
      <c r="H1914" s="309">
        <v>400</v>
      </c>
      <c r="I1914" s="6">
        <v>43607</v>
      </c>
      <c r="J1914" s="7">
        <v>257</v>
      </c>
      <c r="K1914" s="8">
        <v>2019</v>
      </c>
      <c r="L1914" s="6">
        <v>44119</v>
      </c>
      <c r="M1914" s="5">
        <v>198</v>
      </c>
      <c r="N1914" s="6">
        <v>43999</v>
      </c>
      <c r="O1914" s="3" t="s">
        <v>1633</v>
      </c>
      <c r="P1914" s="3" t="s">
        <v>2021</v>
      </c>
      <c r="Q1914" s="6">
        <v>43726</v>
      </c>
      <c r="R1914" s="46"/>
      <c r="S1914" s="46" t="s">
        <v>1380</v>
      </c>
      <c r="T1914" s="50" t="s">
        <v>2151</v>
      </c>
      <c r="U1914" s="21" t="s">
        <v>1560</v>
      </c>
      <c r="V1914" s="310" t="s">
        <v>2196</v>
      </c>
      <c r="W1914" s="311">
        <v>43760.619803240741</v>
      </c>
      <c r="X1914" s="38" t="s">
        <v>1555</v>
      </c>
    </row>
    <row r="1915" spans="1:24" x14ac:dyDescent="0.3">
      <c r="A1915" s="2">
        <v>92842</v>
      </c>
      <c r="B1915" s="3" t="s">
        <v>1255</v>
      </c>
      <c r="C1915" s="5" t="s">
        <v>19</v>
      </c>
      <c r="D1915" s="25">
        <v>57</v>
      </c>
      <c r="E1915" s="26">
        <v>3</v>
      </c>
      <c r="F1915" s="16">
        <v>12</v>
      </c>
      <c r="G1915" s="22">
        <v>3</v>
      </c>
      <c r="H1915" s="22">
        <v>30</v>
      </c>
      <c r="I1915" s="6">
        <v>43454</v>
      </c>
      <c r="J1915" s="7">
        <v>61</v>
      </c>
      <c r="K1915" s="8">
        <v>2018</v>
      </c>
      <c r="L1915" s="6">
        <v>43536</v>
      </c>
      <c r="M1915" s="5">
        <v>0</v>
      </c>
      <c r="N1915" s="6">
        <v>43999</v>
      </c>
      <c r="O1915" s="3" t="s">
        <v>1348</v>
      </c>
      <c r="P1915" s="3" t="s">
        <v>1537</v>
      </c>
      <c r="Q1915" s="6">
        <v>43566</v>
      </c>
      <c r="R1915" s="46">
        <v>40</v>
      </c>
      <c r="S1915" s="46" t="s">
        <v>1380</v>
      </c>
      <c r="T1915" s="50" t="s">
        <v>1536</v>
      </c>
      <c r="U1915" s="21" t="s">
        <v>1163</v>
      </c>
      <c r="V1915" s="260" t="s">
        <v>1551</v>
      </c>
      <c r="W1915" s="261">
        <v>43699.441388888888</v>
      </c>
      <c r="X1915" s="38" t="s">
        <v>1555</v>
      </c>
    </row>
    <row r="1916" spans="1:24" x14ac:dyDescent="0.3">
      <c r="A1916" s="2">
        <v>12673</v>
      </c>
      <c r="B1916" s="3" t="s">
        <v>807</v>
      </c>
      <c r="C1916" s="5" t="s">
        <v>3</v>
      </c>
      <c r="D1916" s="25">
        <v>72</v>
      </c>
      <c r="E1916" s="26">
        <v>5</v>
      </c>
      <c r="F1916" s="16">
        <v>12</v>
      </c>
      <c r="G1916" s="22">
        <v>9</v>
      </c>
      <c r="H1916" s="22">
        <v>100</v>
      </c>
      <c r="I1916" s="6">
        <v>43818</v>
      </c>
      <c r="J1916" s="7">
        <v>100</v>
      </c>
      <c r="K1916" s="8">
        <v>2019</v>
      </c>
      <c r="L1916" s="6">
        <v>43924</v>
      </c>
      <c r="M1916" s="5">
        <v>600</v>
      </c>
      <c r="N1916" s="6">
        <v>43999</v>
      </c>
      <c r="O1916" s="3" t="s">
        <v>1545</v>
      </c>
      <c r="P1916" s="3" t="s">
        <v>3560</v>
      </c>
      <c r="Q1916" s="6">
        <v>44343</v>
      </c>
      <c r="R1916" s="46">
        <v>1</v>
      </c>
      <c r="S1916" s="46" t="s">
        <v>1953</v>
      </c>
      <c r="T1916" s="50" t="s">
        <v>1832</v>
      </c>
      <c r="U1916" s="21" t="s">
        <v>1560</v>
      </c>
      <c r="V1916" s="260" t="s">
        <v>1551</v>
      </c>
      <c r="W1916" s="261">
        <v>43973.383229166669</v>
      </c>
      <c r="X1916" s="38" t="s">
        <v>1555</v>
      </c>
    </row>
    <row r="1917" spans="1:24" x14ac:dyDescent="0.3">
      <c r="A1917" s="2">
        <v>77822</v>
      </c>
      <c r="B1917" s="3" t="s">
        <v>818</v>
      </c>
      <c r="C1917" s="5" t="s">
        <v>3</v>
      </c>
      <c r="D1917" s="25">
        <v>72</v>
      </c>
      <c r="E1917" s="26">
        <v>5</v>
      </c>
      <c r="F1917" s="16">
        <v>12</v>
      </c>
      <c r="G1917" s="22">
        <v>3</v>
      </c>
      <c r="H1917" s="22">
        <v>30</v>
      </c>
      <c r="I1917" s="6">
        <v>43818</v>
      </c>
      <c r="J1917" s="7">
        <v>100</v>
      </c>
      <c r="K1917" s="8">
        <v>2019</v>
      </c>
      <c r="L1917" s="6">
        <v>43924</v>
      </c>
      <c r="M1917" s="5">
        <v>400</v>
      </c>
      <c r="N1917" s="6">
        <v>43999</v>
      </c>
      <c r="O1917" s="3" t="s">
        <v>1545</v>
      </c>
      <c r="P1917" s="3" t="s">
        <v>3560</v>
      </c>
      <c r="Q1917" s="6">
        <v>44343</v>
      </c>
      <c r="R1917" s="46">
        <v>6</v>
      </c>
      <c r="S1917" s="46" t="s">
        <v>1953</v>
      </c>
      <c r="T1917" s="50" t="s">
        <v>1832</v>
      </c>
      <c r="U1917" s="21" t="s">
        <v>1560</v>
      </c>
      <c r="V1917" s="260" t="s">
        <v>1551</v>
      </c>
      <c r="W1917" s="261">
        <v>43973.383229166669</v>
      </c>
      <c r="X1917" s="38" t="s">
        <v>1555</v>
      </c>
    </row>
    <row r="1918" spans="1:24" x14ac:dyDescent="0.3">
      <c r="A1918" s="2">
        <v>87698</v>
      </c>
      <c r="B1918" s="3" t="s">
        <v>825</v>
      </c>
      <c r="C1918" s="5" t="s">
        <v>3</v>
      </c>
      <c r="D1918" s="25">
        <v>72</v>
      </c>
      <c r="E1918" s="26">
        <v>5</v>
      </c>
      <c r="F1918" s="16">
        <v>12</v>
      </c>
      <c r="G1918" s="22">
        <v>1</v>
      </c>
      <c r="H1918" s="22">
        <v>10</v>
      </c>
      <c r="I1918" s="6">
        <v>43818</v>
      </c>
      <c r="J1918" s="7">
        <v>100</v>
      </c>
      <c r="K1918" s="8">
        <v>2019</v>
      </c>
      <c r="L1918" s="6">
        <v>43924</v>
      </c>
      <c r="M1918" s="5">
        <v>400</v>
      </c>
      <c r="N1918" s="6">
        <v>43999</v>
      </c>
      <c r="O1918" s="3" t="s">
        <v>1545</v>
      </c>
      <c r="P1918" s="3" t="s">
        <v>3560</v>
      </c>
      <c r="Q1918" s="6">
        <v>44343</v>
      </c>
      <c r="R1918" s="46">
        <v>8</v>
      </c>
      <c r="S1918" s="46" t="s">
        <v>1953</v>
      </c>
      <c r="T1918" s="50" t="s">
        <v>1832</v>
      </c>
      <c r="U1918" s="21" t="s">
        <v>1560</v>
      </c>
      <c r="V1918" s="260" t="s">
        <v>1551</v>
      </c>
      <c r="W1918" s="261">
        <v>43973.383229166669</v>
      </c>
      <c r="X1918" s="38" t="s">
        <v>1555</v>
      </c>
    </row>
    <row r="1919" spans="1:24" x14ac:dyDescent="0.3">
      <c r="A1919" s="2">
        <v>87699</v>
      </c>
      <c r="B1919" s="3" t="s">
        <v>826</v>
      </c>
      <c r="C1919" s="5" t="s">
        <v>3</v>
      </c>
      <c r="D1919" s="25">
        <v>72</v>
      </c>
      <c r="E1919" s="26">
        <v>5</v>
      </c>
      <c r="F1919" s="16">
        <v>12</v>
      </c>
      <c r="G1919" s="22">
        <v>5</v>
      </c>
      <c r="H1919" s="22">
        <v>50</v>
      </c>
      <c r="I1919" s="6">
        <v>43818</v>
      </c>
      <c r="J1919" s="7">
        <v>100</v>
      </c>
      <c r="K1919" s="8">
        <v>2019</v>
      </c>
      <c r="L1919" s="6">
        <v>43924</v>
      </c>
      <c r="M1919" s="5">
        <v>500</v>
      </c>
      <c r="N1919" s="6">
        <v>43999</v>
      </c>
      <c r="O1919" s="3" t="s">
        <v>1545</v>
      </c>
      <c r="P1919" s="3" t="s">
        <v>2058</v>
      </c>
      <c r="Q1919" s="6">
        <v>43626</v>
      </c>
      <c r="R1919" s="46"/>
      <c r="S1919" s="46" t="s">
        <v>1380</v>
      </c>
      <c r="T1919" s="50" t="s">
        <v>1999</v>
      </c>
      <c r="U1919" s="21" t="s">
        <v>1560</v>
      </c>
      <c r="V1919" s="260" t="s">
        <v>2063</v>
      </c>
      <c r="W1919" s="261">
        <v>43929.631331018521</v>
      </c>
      <c r="X1919" s="38" t="s">
        <v>1555</v>
      </c>
    </row>
    <row r="1920" spans="1:24" x14ac:dyDescent="0.3">
      <c r="A1920" s="2">
        <v>91811</v>
      </c>
      <c r="B1920" s="3" t="s">
        <v>827</v>
      </c>
      <c r="C1920" s="5" t="s">
        <v>3</v>
      </c>
      <c r="D1920" s="25">
        <v>72</v>
      </c>
      <c r="E1920" s="26">
        <v>5</v>
      </c>
      <c r="F1920" s="16">
        <v>12</v>
      </c>
      <c r="G1920" s="22">
        <v>12</v>
      </c>
      <c r="H1920" s="22">
        <v>135</v>
      </c>
      <c r="I1920" s="6">
        <v>43593</v>
      </c>
      <c r="J1920" s="7">
        <v>164</v>
      </c>
      <c r="K1920" s="8">
        <v>2018</v>
      </c>
      <c r="L1920" s="6">
        <v>43683</v>
      </c>
      <c r="M1920" s="5">
        <v>1200</v>
      </c>
      <c r="N1920" s="6">
        <v>43999</v>
      </c>
      <c r="O1920" s="3" t="s">
        <v>1602</v>
      </c>
      <c r="P1920" s="3" t="s">
        <v>3254</v>
      </c>
      <c r="Q1920" s="6">
        <v>43860</v>
      </c>
      <c r="R1920" s="46">
        <v>13</v>
      </c>
      <c r="S1920" s="46" t="s">
        <v>1953</v>
      </c>
      <c r="T1920" s="50" t="s">
        <v>2045</v>
      </c>
      <c r="U1920" s="21" t="s">
        <v>1560</v>
      </c>
      <c r="V1920" s="260" t="s">
        <v>1551</v>
      </c>
      <c r="W1920" s="261">
        <v>43957.555451388886</v>
      </c>
      <c r="X1920" s="38" t="s">
        <v>1555</v>
      </c>
    </row>
    <row r="1921" spans="1:24" x14ac:dyDescent="0.3">
      <c r="A1921" s="2">
        <v>91868</v>
      </c>
      <c r="B1921" s="3" t="s">
        <v>851</v>
      </c>
      <c r="C1921" s="5" t="s">
        <v>3</v>
      </c>
      <c r="D1921" s="25">
        <v>72</v>
      </c>
      <c r="E1921" s="26">
        <v>5</v>
      </c>
      <c r="F1921" s="16">
        <v>12</v>
      </c>
      <c r="G1921" s="22">
        <v>9</v>
      </c>
      <c r="H1921" s="22">
        <v>100</v>
      </c>
      <c r="I1921" s="6">
        <v>43833</v>
      </c>
      <c r="J1921" s="7">
        <v>131</v>
      </c>
      <c r="K1921" s="8">
        <v>2019</v>
      </c>
      <c r="L1921" s="6">
        <v>43965</v>
      </c>
      <c r="M1921" s="5">
        <v>86</v>
      </c>
      <c r="N1921" s="6">
        <v>43999</v>
      </c>
      <c r="O1921" s="3" t="s">
        <v>1545</v>
      </c>
      <c r="P1921" s="3" t="s">
        <v>1527</v>
      </c>
      <c r="Q1921" s="6">
        <v>43635</v>
      </c>
      <c r="R1921" s="46"/>
      <c r="S1921" s="46" t="s">
        <v>1380</v>
      </c>
      <c r="T1921" s="50" t="s">
        <v>1949</v>
      </c>
      <c r="U1921" s="21" t="s">
        <v>1560</v>
      </c>
      <c r="V1921" s="260" t="s">
        <v>1551</v>
      </c>
      <c r="W1921" s="261">
        <v>43965.314456018517</v>
      </c>
      <c r="X1921" s="38" t="s">
        <v>1555</v>
      </c>
    </row>
    <row r="1922" spans="1:24" x14ac:dyDescent="0.3">
      <c r="A1922" s="2">
        <v>77380</v>
      </c>
      <c r="B1922" s="3" t="s">
        <v>850</v>
      </c>
      <c r="C1922" s="5" t="s">
        <v>17</v>
      </c>
      <c r="D1922" s="25"/>
      <c r="E1922" s="26"/>
      <c r="F1922" s="16">
        <v>12</v>
      </c>
      <c r="G1922" s="22">
        <v>25</v>
      </c>
      <c r="H1922" s="22">
        <v>300</v>
      </c>
      <c r="I1922" s="6">
        <v>43356</v>
      </c>
      <c r="J1922" s="7">
        <v>131</v>
      </c>
      <c r="K1922" s="8">
        <v>2019</v>
      </c>
      <c r="L1922" s="6">
        <v>43965</v>
      </c>
      <c r="M1922" s="5">
        <v>0</v>
      </c>
      <c r="N1922" s="6">
        <v>43999</v>
      </c>
      <c r="O1922" s="3" t="s">
        <v>1369</v>
      </c>
      <c r="P1922" s="3" t="s">
        <v>1527</v>
      </c>
      <c r="Q1922" s="6">
        <v>43635</v>
      </c>
      <c r="R1922" s="46"/>
      <c r="S1922" s="46" t="s">
        <v>1380</v>
      </c>
      <c r="T1922" s="50" t="s">
        <v>1949</v>
      </c>
      <c r="U1922" s="21" t="s">
        <v>1528</v>
      </c>
      <c r="V1922" s="260" t="s">
        <v>1551</v>
      </c>
      <c r="W1922" s="261">
        <v>43866.608275462961</v>
      </c>
      <c r="X1922" s="38" t="s">
        <v>1555</v>
      </c>
    </row>
    <row r="1923" spans="1:24" x14ac:dyDescent="0.3">
      <c r="A1923" s="2">
        <v>49254</v>
      </c>
      <c r="B1923" s="3" t="s">
        <v>939</v>
      </c>
      <c r="C1923" s="5" t="s">
        <v>47</v>
      </c>
      <c r="D1923" s="25">
        <v>72</v>
      </c>
      <c r="E1923" s="26">
        <v>7</v>
      </c>
      <c r="F1923" s="16">
        <v>12</v>
      </c>
      <c r="G1923" s="22">
        <v>0</v>
      </c>
      <c r="H1923" s="22">
        <v>0</v>
      </c>
      <c r="I1923" s="6">
        <v>43677</v>
      </c>
      <c r="J1923" s="7">
        <v>157</v>
      </c>
      <c r="K1923" s="8">
        <v>2018</v>
      </c>
      <c r="L1923" s="6">
        <v>43677</v>
      </c>
      <c r="M1923" s="5">
        <v>5010</v>
      </c>
      <c r="N1923" s="6">
        <v>43999</v>
      </c>
      <c r="O1923" s="3" t="s">
        <v>1593</v>
      </c>
      <c r="P1923" s="3" t="s">
        <v>1595</v>
      </c>
      <c r="Q1923" s="6">
        <v>43557</v>
      </c>
      <c r="R1923" s="46"/>
      <c r="S1923" s="46" t="s">
        <v>1380</v>
      </c>
      <c r="T1923" s="50" t="s">
        <v>1594</v>
      </c>
      <c r="U1923" s="21" t="s">
        <v>1560</v>
      </c>
      <c r="V1923" s="260" t="s">
        <v>2063</v>
      </c>
      <c r="W1923" s="261">
        <v>43754.4452662037</v>
      </c>
      <c r="X1923" s="38" t="s">
        <v>1555</v>
      </c>
    </row>
    <row r="1924" spans="1:24" x14ac:dyDescent="0.3">
      <c r="A1924" s="2">
        <v>4680</v>
      </c>
      <c r="B1924" s="3" t="s">
        <v>1434</v>
      </c>
      <c r="C1924" s="5" t="s">
        <v>19</v>
      </c>
      <c r="D1924" s="25">
        <v>20</v>
      </c>
      <c r="E1924" s="26">
        <v>3</v>
      </c>
      <c r="F1924" s="16">
        <v>12</v>
      </c>
      <c r="G1924" s="22">
        <v>2000</v>
      </c>
      <c r="H1924" s="22">
        <v>24000</v>
      </c>
      <c r="I1924" s="6">
        <v>43756</v>
      </c>
      <c r="J1924" s="7">
        <v>243</v>
      </c>
      <c r="K1924" s="8">
        <v>2018</v>
      </c>
      <c r="L1924" s="6">
        <v>43815</v>
      </c>
      <c r="M1924" s="5">
        <v>24004</v>
      </c>
      <c r="N1924" s="6">
        <v>44000</v>
      </c>
      <c r="O1924" s="3"/>
      <c r="P1924" s="3" t="s">
        <v>3617</v>
      </c>
      <c r="Q1924" s="6">
        <v>43844</v>
      </c>
      <c r="R1924" s="46"/>
      <c r="S1924" s="46" t="s">
        <v>1380</v>
      </c>
      <c r="T1924" s="50" t="s">
        <v>3621</v>
      </c>
      <c r="U1924" s="21"/>
      <c r="V1924" s="260" t="s">
        <v>1551</v>
      </c>
      <c r="W1924" s="261">
        <v>43999.652615740742</v>
      </c>
      <c r="X1924" s="38" t="s">
        <v>1555</v>
      </c>
    </row>
    <row r="1925" spans="1:24" x14ac:dyDescent="0.3">
      <c r="A1925" s="2">
        <v>106408</v>
      </c>
      <c r="B1925" s="3" t="s">
        <v>692</v>
      </c>
      <c r="C1925" s="5" t="s">
        <v>3</v>
      </c>
      <c r="D1925" s="25">
        <v>55</v>
      </c>
      <c r="E1925" s="26">
        <v>32</v>
      </c>
      <c r="F1925" s="16">
        <v>12</v>
      </c>
      <c r="G1925" s="22">
        <v>0</v>
      </c>
      <c r="H1925" s="22">
        <v>0</v>
      </c>
      <c r="I1925" s="6">
        <v>43454</v>
      </c>
      <c r="J1925" s="7">
        <v>58</v>
      </c>
      <c r="K1925" s="8">
        <v>2018</v>
      </c>
      <c r="L1925" s="6">
        <v>43532</v>
      </c>
      <c r="M1925" s="5">
        <v>0</v>
      </c>
      <c r="N1925" s="6">
        <v>44000</v>
      </c>
      <c r="O1925" s="3" t="s">
        <v>1316</v>
      </c>
      <c r="P1925" s="3"/>
      <c r="Q1925" s="6" t="s">
        <v>1380</v>
      </c>
      <c r="R1925" s="46"/>
      <c r="S1925" s="46" t="s">
        <v>1380</v>
      </c>
      <c r="T1925" s="50" t="s">
        <v>1380</v>
      </c>
      <c r="U1925" s="21" t="s">
        <v>1093</v>
      </c>
      <c r="V1925" s="260" t="s">
        <v>1551</v>
      </c>
      <c r="W1925" s="261">
        <v>43627.6012962963</v>
      </c>
      <c r="X1925" s="38" t="s">
        <v>1555</v>
      </c>
    </row>
    <row r="1926" spans="1:24" x14ac:dyDescent="0.3">
      <c r="A1926" s="2">
        <v>123618</v>
      </c>
      <c r="B1926" s="3" t="s">
        <v>21</v>
      </c>
      <c r="C1926" s="5" t="s">
        <v>22</v>
      </c>
      <c r="D1926" s="25">
        <v>69</v>
      </c>
      <c r="E1926" s="26">
        <v>2</v>
      </c>
      <c r="F1926" s="16">
        <v>12</v>
      </c>
      <c r="G1926" s="22">
        <v>0</v>
      </c>
      <c r="H1926" s="22">
        <v>0</v>
      </c>
      <c r="I1926" s="6">
        <v>43733</v>
      </c>
      <c r="J1926" s="7"/>
      <c r="K1926" s="8"/>
      <c r="L1926" s="6"/>
      <c r="M1926" s="5">
        <v>0</v>
      </c>
      <c r="N1926" s="6">
        <v>44005</v>
      </c>
      <c r="O1926" s="3" t="s">
        <v>1326</v>
      </c>
      <c r="P1926" s="3" t="s">
        <v>1533</v>
      </c>
      <c r="Q1926" s="6">
        <v>43648</v>
      </c>
      <c r="R1926" s="46">
        <v>15</v>
      </c>
      <c r="S1926" s="46" t="s">
        <v>1380</v>
      </c>
      <c r="T1926" s="50" t="s">
        <v>1999</v>
      </c>
      <c r="U1926" s="21" t="s">
        <v>1836</v>
      </c>
      <c r="V1926" s="260" t="s">
        <v>2063</v>
      </c>
      <c r="W1926" s="261">
        <v>43769.376666666663</v>
      </c>
      <c r="X1926" s="38" t="s">
        <v>1555</v>
      </c>
    </row>
    <row r="1927" spans="1:24" x14ac:dyDescent="0.3">
      <c r="A1927" s="2">
        <v>110214</v>
      </c>
      <c r="B1927" s="3" t="s">
        <v>978</v>
      </c>
      <c r="C1927" s="5" t="s">
        <v>1418</v>
      </c>
      <c r="D1927" s="25"/>
      <c r="E1927" s="26"/>
      <c r="F1927" s="16">
        <v>12</v>
      </c>
      <c r="G1927" s="22">
        <v>0</v>
      </c>
      <c r="H1927" s="22">
        <v>0</v>
      </c>
      <c r="I1927" s="6">
        <v>43216</v>
      </c>
      <c r="J1927" s="7"/>
      <c r="K1927" s="8"/>
      <c r="L1927" s="6"/>
      <c r="M1927" s="5">
        <v>0</v>
      </c>
      <c r="N1927" s="6">
        <v>44006</v>
      </c>
      <c r="O1927" s="3" t="s">
        <v>1366</v>
      </c>
      <c r="P1927" s="3" t="s">
        <v>2133</v>
      </c>
      <c r="Q1927" s="6">
        <v>43720</v>
      </c>
      <c r="R1927" s="46">
        <v>5</v>
      </c>
      <c r="S1927" s="46" t="s">
        <v>1953</v>
      </c>
      <c r="T1927" s="50" t="s">
        <v>3657</v>
      </c>
      <c r="U1927" s="21" t="s">
        <v>1380</v>
      </c>
      <c r="V1927" s="260" t="s">
        <v>1551</v>
      </c>
      <c r="W1927" s="261">
        <v>44006.440069444441</v>
      </c>
      <c r="X1927" s="38" t="s">
        <v>1555</v>
      </c>
    </row>
    <row r="1928" spans="1:24" x14ac:dyDescent="0.3">
      <c r="A1928" s="2">
        <v>64819</v>
      </c>
      <c r="B1928" s="3" t="s">
        <v>976</v>
      </c>
      <c r="C1928" s="5" t="s">
        <v>47</v>
      </c>
      <c r="D1928" s="25">
        <v>51</v>
      </c>
      <c r="E1928" s="26">
        <v>30</v>
      </c>
      <c r="F1928" s="16">
        <v>12</v>
      </c>
      <c r="G1928" s="22">
        <v>0</v>
      </c>
      <c r="H1928" s="22">
        <v>0</v>
      </c>
      <c r="I1928" s="6">
        <v>43607</v>
      </c>
      <c r="J1928" s="7">
        <v>186</v>
      </c>
      <c r="K1928" s="8">
        <v>2018</v>
      </c>
      <c r="L1928" s="6">
        <v>43712</v>
      </c>
      <c r="M1928" s="5">
        <v>190</v>
      </c>
      <c r="N1928" s="6">
        <v>44006</v>
      </c>
      <c r="O1928" s="3" t="s">
        <v>1366</v>
      </c>
      <c r="P1928" s="3" t="s">
        <v>2133</v>
      </c>
      <c r="Q1928" s="6">
        <v>43720</v>
      </c>
      <c r="R1928" s="46">
        <v>3</v>
      </c>
      <c r="S1928" s="46" t="s">
        <v>1953</v>
      </c>
      <c r="T1928" s="50" t="s">
        <v>3657</v>
      </c>
      <c r="U1928" s="21" t="s">
        <v>2134</v>
      </c>
      <c r="V1928" s="260" t="s">
        <v>1551</v>
      </c>
      <c r="W1928" s="261">
        <v>44006.438206018516</v>
      </c>
      <c r="X1928" s="38" t="s">
        <v>1555</v>
      </c>
    </row>
    <row r="1929" spans="1:24" x14ac:dyDescent="0.3">
      <c r="A1929" s="2">
        <v>80298</v>
      </c>
      <c r="B1929" s="3" t="s">
        <v>977</v>
      </c>
      <c r="C1929" s="5" t="s">
        <v>3</v>
      </c>
      <c r="D1929" s="25">
        <v>51</v>
      </c>
      <c r="E1929" s="26">
        <v>30</v>
      </c>
      <c r="F1929" s="16">
        <v>12</v>
      </c>
      <c r="G1929" s="22">
        <v>17</v>
      </c>
      <c r="H1929" s="22">
        <v>200</v>
      </c>
      <c r="I1929" s="6">
        <v>43216</v>
      </c>
      <c r="J1929" s="7">
        <v>186</v>
      </c>
      <c r="K1929" s="8">
        <v>2018</v>
      </c>
      <c r="L1929" s="6">
        <v>43712</v>
      </c>
      <c r="M1929" s="5">
        <v>200</v>
      </c>
      <c r="N1929" s="6">
        <v>44006</v>
      </c>
      <c r="O1929" s="3" t="s">
        <v>1366</v>
      </c>
      <c r="P1929" s="3" t="s">
        <v>2133</v>
      </c>
      <c r="Q1929" s="6">
        <v>43720</v>
      </c>
      <c r="R1929" s="46">
        <v>4</v>
      </c>
      <c r="S1929" s="46" t="s">
        <v>1953</v>
      </c>
      <c r="T1929" s="50" t="s">
        <v>3657</v>
      </c>
      <c r="U1929" s="21" t="s">
        <v>2195</v>
      </c>
      <c r="V1929" s="260" t="s">
        <v>1551</v>
      </c>
      <c r="W1929" s="261">
        <v>44006.438206018516</v>
      </c>
      <c r="X1929" s="38" t="s">
        <v>1555</v>
      </c>
    </row>
    <row r="1930" spans="1:24" x14ac:dyDescent="0.3">
      <c r="A1930" s="2">
        <v>16300</v>
      </c>
      <c r="B1930" s="3" t="s">
        <v>91</v>
      </c>
      <c r="C1930" s="5" t="s">
        <v>3</v>
      </c>
      <c r="D1930" s="25">
        <v>74</v>
      </c>
      <c r="E1930" s="26">
        <v>9</v>
      </c>
      <c r="F1930" s="16">
        <v>12</v>
      </c>
      <c r="G1930" s="22">
        <v>0</v>
      </c>
      <c r="H1930" s="22">
        <v>0</v>
      </c>
      <c r="I1930" s="6">
        <v>43607</v>
      </c>
      <c r="J1930" s="7">
        <v>189</v>
      </c>
      <c r="K1930" s="8">
        <v>2018</v>
      </c>
      <c r="L1930" s="6">
        <v>43724</v>
      </c>
      <c r="M1930" s="5">
        <v>0</v>
      </c>
      <c r="N1930" s="6">
        <v>44007</v>
      </c>
      <c r="O1930" s="3" t="s">
        <v>1333</v>
      </c>
      <c r="P1930" s="3" t="s">
        <v>2021</v>
      </c>
      <c r="Q1930" s="6">
        <v>43726</v>
      </c>
      <c r="R1930" s="46"/>
      <c r="S1930" s="46" t="s">
        <v>1380</v>
      </c>
      <c r="T1930" s="50" t="s">
        <v>2151</v>
      </c>
      <c r="U1930" s="21" t="s">
        <v>1522</v>
      </c>
      <c r="V1930" s="260" t="s">
        <v>1551</v>
      </c>
      <c r="W1930" s="261">
        <v>43732.401539351849</v>
      </c>
      <c r="X1930" s="38" t="s">
        <v>1555</v>
      </c>
    </row>
    <row r="1931" spans="1:24" x14ac:dyDescent="0.3">
      <c r="A1931" s="2">
        <v>16300</v>
      </c>
      <c r="B1931" s="3" t="s">
        <v>91</v>
      </c>
      <c r="C1931" s="5" t="s">
        <v>3</v>
      </c>
      <c r="D1931" s="25">
        <v>74</v>
      </c>
      <c r="E1931" s="26">
        <v>9</v>
      </c>
      <c r="F1931" s="16">
        <v>12</v>
      </c>
      <c r="G1931" s="22">
        <v>0</v>
      </c>
      <c r="H1931" s="22">
        <v>0</v>
      </c>
      <c r="I1931" s="6">
        <v>44007</v>
      </c>
      <c r="J1931" s="7">
        <v>189</v>
      </c>
      <c r="K1931" s="8">
        <v>2018</v>
      </c>
      <c r="L1931" s="6">
        <v>43724</v>
      </c>
      <c r="M1931" s="5">
        <v>0</v>
      </c>
      <c r="N1931" s="6">
        <v>44007</v>
      </c>
      <c r="O1931" s="3" t="s">
        <v>1333</v>
      </c>
      <c r="P1931" s="3" t="s">
        <v>2021</v>
      </c>
      <c r="Q1931" s="6">
        <v>43726</v>
      </c>
      <c r="R1931" s="46"/>
      <c r="S1931" s="46" t="s">
        <v>1380</v>
      </c>
      <c r="T1931" s="50" t="s">
        <v>2151</v>
      </c>
      <c r="U1931" s="21" t="s">
        <v>1522</v>
      </c>
      <c r="V1931" s="260" t="s">
        <v>1551</v>
      </c>
      <c r="W1931" s="261">
        <v>43732.401539351849</v>
      </c>
      <c r="X1931" s="38" t="s">
        <v>1555</v>
      </c>
    </row>
    <row r="1932" spans="1:24" x14ac:dyDescent="0.3">
      <c r="A1932" s="2">
        <v>16363</v>
      </c>
      <c r="B1932" s="3" t="s">
        <v>346</v>
      </c>
      <c r="C1932" s="5" t="s">
        <v>3</v>
      </c>
      <c r="D1932" s="25">
        <v>74</v>
      </c>
      <c r="E1932" s="26">
        <v>8</v>
      </c>
      <c r="F1932" s="16">
        <v>12</v>
      </c>
      <c r="G1932" s="22">
        <v>13</v>
      </c>
      <c r="H1932" s="22">
        <v>150</v>
      </c>
      <c r="I1932" s="6">
        <v>43353</v>
      </c>
      <c r="J1932" s="7">
        <v>257</v>
      </c>
      <c r="K1932" s="8">
        <v>2019</v>
      </c>
      <c r="L1932" s="6">
        <v>44119</v>
      </c>
      <c r="M1932" s="5">
        <v>50</v>
      </c>
      <c r="N1932" s="6">
        <v>44007</v>
      </c>
      <c r="O1932" s="3" t="s">
        <v>1633</v>
      </c>
      <c r="P1932" s="3" t="s">
        <v>2021</v>
      </c>
      <c r="Q1932" s="6">
        <v>43726</v>
      </c>
      <c r="R1932" s="46"/>
      <c r="S1932" s="46" t="s">
        <v>1380</v>
      </c>
      <c r="T1932" s="50" t="s">
        <v>2151</v>
      </c>
      <c r="U1932" s="21" t="s">
        <v>1560</v>
      </c>
      <c r="V1932" s="260" t="s">
        <v>2196</v>
      </c>
      <c r="W1932" s="261">
        <v>43760.611539351848</v>
      </c>
      <c r="X1932" s="38" t="s">
        <v>1555</v>
      </c>
    </row>
    <row r="1933" spans="1:24" x14ac:dyDescent="0.3">
      <c r="A1933" s="2">
        <v>16363</v>
      </c>
      <c r="B1933" s="3" t="s">
        <v>346</v>
      </c>
      <c r="C1933" s="5" t="s">
        <v>3</v>
      </c>
      <c r="D1933" s="25">
        <v>74</v>
      </c>
      <c r="E1933" s="26">
        <v>8</v>
      </c>
      <c r="F1933" s="16">
        <v>12</v>
      </c>
      <c r="G1933" s="22">
        <v>30</v>
      </c>
      <c r="H1933" s="22">
        <v>350</v>
      </c>
      <c r="I1933" s="6">
        <v>44007</v>
      </c>
      <c r="J1933" s="7">
        <v>257</v>
      </c>
      <c r="K1933" s="8">
        <v>2019</v>
      </c>
      <c r="L1933" s="6">
        <v>44119</v>
      </c>
      <c r="M1933" s="5">
        <v>50</v>
      </c>
      <c r="N1933" s="6">
        <v>44007</v>
      </c>
      <c r="O1933" s="3" t="s">
        <v>1633</v>
      </c>
      <c r="P1933" s="3" t="s">
        <v>2021</v>
      </c>
      <c r="Q1933" s="6">
        <v>43726</v>
      </c>
      <c r="R1933" s="46"/>
      <c r="S1933" s="46" t="s">
        <v>1380</v>
      </c>
      <c r="T1933" s="50" t="s">
        <v>2151</v>
      </c>
      <c r="U1933" s="21" t="s">
        <v>1560</v>
      </c>
      <c r="V1933" s="260" t="s">
        <v>2196</v>
      </c>
      <c r="W1933" s="261">
        <v>43760.611539351848</v>
      </c>
      <c r="X1933" s="38" t="s">
        <v>1555</v>
      </c>
    </row>
    <row r="1934" spans="1:24" x14ac:dyDescent="0.3">
      <c r="A1934" s="2">
        <v>16365</v>
      </c>
      <c r="B1934" s="3" t="s">
        <v>347</v>
      </c>
      <c r="C1934" s="5" t="s">
        <v>3</v>
      </c>
      <c r="D1934" s="25">
        <v>74</v>
      </c>
      <c r="E1934" s="26">
        <v>8</v>
      </c>
      <c r="F1934" s="16">
        <v>12</v>
      </c>
      <c r="G1934" s="22">
        <v>25</v>
      </c>
      <c r="H1934" s="22">
        <v>300</v>
      </c>
      <c r="I1934" s="6">
        <v>43353</v>
      </c>
      <c r="J1934" s="7">
        <v>257</v>
      </c>
      <c r="K1934" s="8">
        <v>2019</v>
      </c>
      <c r="L1934" s="6">
        <v>44119</v>
      </c>
      <c r="M1934" s="5">
        <v>150</v>
      </c>
      <c r="N1934" s="6">
        <v>44007</v>
      </c>
      <c r="O1934" s="3" t="s">
        <v>1633</v>
      </c>
      <c r="P1934" s="3" t="s">
        <v>2021</v>
      </c>
      <c r="Q1934" s="6">
        <v>43726</v>
      </c>
      <c r="R1934" s="46"/>
      <c r="S1934" s="46" t="s">
        <v>1380</v>
      </c>
      <c r="T1934" s="50" t="s">
        <v>2151</v>
      </c>
      <c r="U1934" s="21" t="s">
        <v>1560</v>
      </c>
      <c r="V1934" s="260" t="s">
        <v>2196</v>
      </c>
      <c r="W1934" s="261">
        <v>43760.617673611108</v>
      </c>
      <c r="X1934" s="38" t="s">
        <v>1555</v>
      </c>
    </row>
    <row r="1935" spans="1:24" x14ac:dyDescent="0.3">
      <c r="A1935" s="2">
        <v>16365</v>
      </c>
      <c r="B1935" s="3" t="s">
        <v>347</v>
      </c>
      <c r="C1935" s="5" t="s">
        <v>3</v>
      </c>
      <c r="D1935" s="25">
        <v>74</v>
      </c>
      <c r="E1935" s="26">
        <v>8</v>
      </c>
      <c r="F1935" s="16">
        <v>12</v>
      </c>
      <c r="G1935" s="22">
        <v>23</v>
      </c>
      <c r="H1935" s="22">
        <v>270</v>
      </c>
      <c r="I1935" s="6">
        <v>44007</v>
      </c>
      <c r="J1935" s="7">
        <v>257</v>
      </c>
      <c r="K1935" s="8">
        <v>2019</v>
      </c>
      <c r="L1935" s="6">
        <v>44119</v>
      </c>
      <c r="M1935" s="5">
        <v>150</v>
      </c>
      <c r="N1935" s="6">
        <v>44007</v>
      </c>
      <c r="O1935" s="3" t="s">
        <v>1633</v>
      </c>
      <c r="P1935" s="3" t="s">
        <v>2021</v>
      </c>
      <c r="Q1935" s="6">
        <v>43726</v>
      </c>
      <c r="R1935" s="46"/>
      <c r="S1935" s="46" t="s">
        <v>1380</v>
      </c>
      <c r="T1935" s="50" t="s">
        <v>2151</v>
      </c>
      <c r="U1935" s="21" t="s">
        <v>1560</v>
      </c>
      <c r="V1935" s="260" t="s">
        <v>2196</v>
      </c>
      <c r="W1935" s="261">
        <v>43760.617673611108</v>
      </c>
      <c r="X1935" s="38" t="s">
        <v>1555</v>
      </c>
    </row>
    <row r="1936" spans="1:24" x14ac:dyDescent="0.3">
      <c r="A1936" s="2">
        <v>58706</v>
      </c>
      <c r="B1936" s="3" t="s">
        <v>366</v>
      </c>
      <c r="C1936" s="5" t="s">
        <v>3</v>
      </c>
      <c r="D1936" s="25">
        <v>74</v>
      </c>
      <c r="E1936" s="26">
        <v>3</v>
      </c>
      <c r="F1936" s="16">
        <v>12</v>
      </c>
      <c r="G1936" s="22">
        <v>17</v>
      </c>
      <c r="H1936" s="22">
        <v>200</v>
      </c>
      <c r="I1936" s="6">
        <v>43607</v>
      </c>
      <c r="J1936" s="7">
        <v>257</v>
      </c>
      <c r="K1936" s="8">
        <v>2019</v>
      </c>
      <c r="L1936" s="6">
        <v>44119</v>
      </c>
      <c r="M1936" s="5">
        <v>-100</v>
      </c>
      <c r="N1936" s="6">
        <v>44007</v>
      </c>
      <c r="O1936" s="3" t="s">
        <v>1633</v>
      </c>
      <c r="P1936" s="3" t="s">
        <v>2021</v>
      </c>
      <c r="Q1936" s="6">
        <v>43726</v>
      </c>
      <c r="R1936" s="46"/>
      <c r="S1936" s="46" t="s">
        <v>1380</v>
      </c>
      <c r="T1936" s="50"/>
      <c r="U1936" s="21" t="s">
        <v>1560</v>
      </c>
      <c r="V1936" s="260" t="s">
        <v>2196</v>
      </c>
      <c r="W1936" s="261">
        <v>43760.624976851854</v>
      </c>
      <c r="X1936" s="38" t="s">
        <v>1555</v>
      </c>
    </row>
    <row r="1937" spans="1:24" x14ac:dyDescent="0.3">
      <c r="A1937" s="2">
        <v>58706</v>
      </c>
      <c r="B1937" s="3" t="s">
        <v>366</v>
      </c>
      <c r="C1937" s="5" t="s">
        <v>3</v>
      </c>
      <c r="D1937" s="25">
        <v>74</v>
      </c>
      <c r="E1937" s="26">
        <v>3</v>
      </c>
      <c r="F1937" s="16">
        <v>12</v>
      </c>
      <c r="G1937" s="22">
        <v>0</v>
      </c>
      <c r="H1937" s="22">
        <v>0</v>
      </c>
      <c r="I1937" s="6">
        <v>44007</v>
      </c>
      <c r="J1937" s="7">
        <v>257</v>
      </c>
      <c r="K1937" s="8">
        <v>2019</v>
      </c>
      <c r="L1937" s="6">
        <v>44119</v>
      </c>
      <c r="M1937" s="5">
        <v>-100</v>
      </c>
      <c r="N1937" s="6">
        <v>44007</v>
      </c>
      <c r="O1937" s="3" t="s">
        <v>1633</v>
      </c>
      <c r="P1937" s="3" t="s">
        <v>2021</v>
      </c>
      <c r="Q1937" s="6">
        <v>43726</v>
      </c>
      <c r="R1937" s="46"/>
      <c r="S1937" s="46" t="s">
        <v>1380</v>
      </c>
      <c r="T1937" s="50"/>
      <c r="U1937" s="21" t="s">
        <v>1560</v>
      </c>
      <c r="V1937" s="260" t="s">
        <v>2196</v>
      </c>
      <c r="W1937" s="261">
        <v>43760.624976851854</v>
      </c>
      <c r="X1937" s="38" t="s">
        <v>1555</v>
      </c>
    </row>
    <row r="1938" spans="1:24" x14ac:dyDescent="0.3">
      <c r="A1938" s="2">
        <v>67939</v>
      </c>
      <c r="B1938" s="3" t="s">
        <v>2034</v>
      </c>
      <c r="C1938" s="5" t="s">
        <v>27</v>
      </c>
      <c r="D1938" s="25">
        <v>51</v>
      </c>
      <c r="E1938" s="26">
        <v>28</v>
      </c>
      <c r="F1938" s="16">
        <v>12</v>
      </c>
      <c r="G1938" s="22">
        <v>34</v>
      </c>
      <c r="H1938" s="22">
        <v>400</v>
      </c>
      <c r="I1938" s="6">
        <v>43607</v>
      </c>
      <c r="J1938" s="7">
        <v>257</v>
      </c>
      <c r="K1938" s="8">
        <v>2019</v>
      </c>
      <c r="L1938" s="6">
        <v>44119</v>
      </c>
      <c r="M1938" s="5">
        <v>196</v>
      </c>
      <c r="N1938" s="6">
        <v>44007</v>
      </c>
      <c r="O1938" s="3" t="s">
        <v>1633</v>
      </c>
      <c r="P1938" s="3" t="s">
        <v>2021</v>
      </c>
      <c r="Q1938" s="6">
        <v>43726</v>
      </c>
      <c r="R1938" s="46"/>
      <c r="S1938" s="46" t="s">
        <v>1380</v>
      </c>
      <c r="T1938" s="50" t="s">
        <v>2151</v>
      </c>
      <c r="U1938" s="21" t="s">
        <v>1560</v>
      </c>
      <c r="V1938" s="260" t="s">
        <v>2196</v>
      </c>
      <c r="W1938" s="261">
        <v>43760.619803240741</v>
      </c>
      <c r="X1938" s="38" t="s">
        <v>1555</v>
      </c>
    </row>
    <row r="1939" spans="1:24" x14ac:dyDescent="0.3">
      <c r="A1939" s="2">
        <v>67939</v>
      </c>
      <c r="B1939" s="3" t="s">
        <v>2034</v>
      </c>
      <c r="C1939" s="5" t="s">
        <v>27</v>
      </c>
      <c r="D1939" s="25">
        <v>51</v>
      </c>
      <c r="E1939" s="26">
        <v>28</v>
      </c>
      <c r="F1939" s="16">
        <v>12</v>
      </c>
      <c r="G1939" s="22">
        <v>17</v>
      </c>
      <c r="H1939" s="22">
        <v>200</v>
      </c>
      <c r="I1939" s="6">
        <v>44007</v>
      </c>
      <c r="J1939" s="7">
        <v>257</v>
      </c>
      <c r="K1939" s="8">
        <v>2019</v>
      </c>
      <c r="L1939" s="6">
        <v>44119</v>
      </c>
      <c r="M1939" s="5">
        <v>196</v>
      </c>
      <c r="N1939" s="6">
        <v>44007</v>
      </c>
      <c r="O1939" s="3" t="s">
        <v>1633</v>
      </c>
      <c r="P1939" s="3" t="s">
        <v>2021</v>
      </c>
      <c r="Q1939" s="6">
        <v>43726</v>
      </c>
      <c r="R1939" s="46"/>
      <c r="S1939" s="46" t="s">
        <v>1380</v>
      </c>
      <c r="T1939" s="50" t="s">
        <v>2151</v>
      </c>
      <c r="U1939" s="21" t="s">
        <v>1560</v>
      </c>
      <c r="V1939" s="260" t="s">
        <v>2196</v>
      </c>
      <c r="W1939" s="261">
        <v>43760.619803240741</v>
      </c>
      <c r="X1939" s="38" t="s">
        <v>1555</v>
      </c>
    </row>
    <row r="1940" spans="1:24" x14ac:dyDescent="0.3">
      <c r="A1940" s="2">
        <v>74909</v>
      </c>
      <c r="B1940" s="3" t="s">
        <v>357</v>
      </c>
      <c r="C1940" s="5" t="s">
        <v>3</v>
      </c>
      <c r="D1940" s="25">
        <v>74</v>
      </c>
      <c r="E1940" s="26">
        <v>3</v>
      </c>
      <c r="F1940" s="16">
        <v>12</v>
      </c>
      <c r="G1940" s="22">
        <v>0</v>
      </c>
      <c r="H1940" s="22">
        <v>0</v>
      </c>
      <c r="I1940" s="6">
        <v>43353</v>
      </c>
      <c r="J1940" s="7">
        <v>257</v>
      </c>
      <c r="K1940" s="8">
        <v>2019</v>
      </c>
      <c r="L1940" s="6">
        <v>44119</v>
      </c>
      <c r="M1940" s="5">
        <v>0</v>
      </c>
      <c r="N1940" s="6">
        <v>44007</v>
      </c>
      <c r="O1940" s="3" t="s">
        <v>1633</v>
      </c>
      <c r="P1940" s="3" t="s">
        <v>2021</v>
      </c>
      <c r="Q1940" s="6">
        <v>43726</v>
      </c>
      <c r="R1940" s="46"/>
      <c r="S1940" s="46" t="s">
        <v>1380</v>
      </c>
      <c r="T1940" s="50" t="s">
        <v>2151</v>
      </c>
      <c r="U1940" s="21" t="s">
        <v>1560</v>
      </c>
      <c r="V1940" s="260" t="s">
        <v>1551</v>
      </c>
      <c r="W1940" s="261">
        <v>43809.356736111113</v>
      </c>
      <c r="X1940" s="38" t="s">
        <v>1555</v>
      </c>
    </row>
    <row r="1941" spans="1:24" x14ac:dyDescent="0.3">
      <c r="A1941" s="2">
        <v>74909</v>
      </c>
      <c r="B1941" s="3" t="s">
        <v>357</v>
      </c>
      <c r="C1941" s="5" t="s">
        <v>3</v>
      </c>
      <c r="D1941" s="25">
        <v>74</v>
      </c>
      <c r="E1941" s="26">
        <v>3</v>
      </c>
      <c r="F1941" s="16">
        <v>12</v>
      </c>
      <c r="G1941" s="22">
        <v>9</v>
      </c>
      <c r="H1941" s="22">
        <v>100</v>
      </c>
      <c r="I1941" s="6">
        <v>44007</v>
      </c>
      <c r="J1941" s="7">
        <v>257</v>
      </c>
      <c r="K1941" s="8">
        <v>2019</v>
      </c>
      <c r="L1941" s="6">
        <v>44119</v>
      </c>
      <c r="M1941" s="5">
        <v>0</v>
      </c>
      <c r="N1941" s="6">
        <v>44007</v>
      </c>
      <c r="O1941" s="3" t="s">
        <v>1633</v>
      </c>
      <c r="P1941" s="3" t="s">
        <v>2021</v>
      </c>
      <c r="Q1941" s="6">
        <v>43726</v>
      </c>
      <c r="R1941" s="46"/>
      <c r="S1941" s="46" t="s">
        <v>1380</v>
      </c>
      <c r="T1941" s="50" t="s">
        <v>2151</v>
      </c>
      <c r="U1941" s="21" t="s">
        <v>1560</v>
      </c>
      <c r="V1941" s="260" t="s">
        <v>1551</v>
      </c>
      <c r="W1941" s="261">
        <v>43809.356736111113</v>
      </c>
      <c r="X1941" s="38" t="s">
        <v>1555</v>
      </c>
    </row>
    <row r="1942" spans="1:24" x14ac:dyDescent="0.3">
      <c r="A1942" s="2">
        <v>74911</v>
      </c>
      <c r="B1942" s="3" t="s">
        <v>358</v>
      </c>
      <c r="C1942" s="5" t="s">
        <v>3</v>
      </c>
      <c r="D1942" s="25">
        <v>74</v>
      </c>
      <c r="E1942" s="26">
        <v>3</v>
      </c>
      <c r="F1942" s="16">
        <v>12</v>
      </c>
      <c r="G1942" s="22">
        <v>9</v>
      </c>
      <c r="H1942" s="22">
        <v>100</v>
      </c>
      <c r="I1942" s="6">
        <v>43607</v>
      </c>
      <c r="J1942" s="7">
        <v>257</v>
      </c>
      <c r="K1942" s="8">
        <v>2019</v>
      </c>
      <c r="L1942" s="6">
        <v>44119</v>
      </c>
      <c r="M1942" s="5">
        <v>29</v>
      </c>
      <c r="N1942" s="6">
        <v>44007</v>
      </c>
      <c r="O1942" s="3" t="s">
        <v>1633</v>
      </c>
      <c r="P1942" s="3" t="s">
        <v>2021</v>
      </c>
      <c r="Q1942" s="6">
        <v>43726</v>
      </c>
      <c r="R1942" s="46"/>
      <c r="S1942" s="46" t="s">
        <v>1380</v>
      </c>
      <c r="T1942" s="50" t="s">
        <v>2151</v>
      </c>
      <c r="U1942" s="21" t="s">
        <v>1560</v>
      </c>
      <c r="V1942" s="260" t="s">
        <v>2196</v>
      </c>
      <c r="W1942" s="261">
        <v>43760.627627314818</v>
      </c>
      <c r="X1942" s="38" t="s">
        <v>1555</v>
      </c>
    </row>
    <row r="1943" spans="1:24" x14ac:dyDescent="0.3">
      <c r="A1943" s="2">
        <v>74911</v>
      </c>
      <c r="B1943" s="3" t="s">
        <v>358</v>
      </c>
      <c r="C1943" s="5" t="s">
        <v>3</v>
      </c>
      <c r="D1943" s="25">
        <v>74</v>
      </c>
      <c r="E1943" s="26">
        <v>3</v>
      </c>
      <c r="F1943" s="16">
        <v>12</v>
      </c>
      <c r="G1943" s="22">
        <v>25</v>
      </c>
      <c r="H1943" s="22">
        <v>300</v>
      </c>
      <c r="I1943" s="6">
        <v>44007</v>
      </c>
      <c r="J1943" s="7">
        <v>257</v>
      </c>
      <c r="K1943" s="8">
        <v>2019</v>
      </c>
      <c r="L1943" s="6">
        <v>44119</v>
      </c>
      <c r="M1943" s="5">
        <v>29</v>
      </c>
      <c r="N1943" s="6">
        <v>44007</v>
      </c>
      <c r="O1943" s="3" t="s">
        <v>1633</v>
      </c>
      <c r="P1943" s="3" t="s">
        <v>2021</v>
      </c>
      <c r="Q1943" s="6">
        <v>43726</v>
      </c>
      <c r="R1943" s="46"/>
      <c r="S1943" s="46" t="s">
        <v>1380</v>
      </c>
      <c r="T1943" s="50" t="s">
        <v>2151</v>
      </c>
      <c r="U1943" s="21" t="s">
        <v>1560</v>
      </c>
      <c r="V1943" s="260" t="s">
        <v>2196</v>
      </c>
      <c r="W1943" s="261">
        <v>43760.627627314818</v>
      </c>
      <c r="X1943" s="38" t="s">
        <v>1555</v>
      </c>
    </row>
    <row r="1944" spans="1:24" x14ac:dyDescent="0.3">
      <c r="A1944" s="2">
        <v>77554</v>
      </c>
      <c r="B1944" s="3" t="s">
        <v>359</v>
      </c>
      <c r="C1944" s="5" t="s">
        <v>3</v>
      </c>
      <c r="D1944" s="25">
        <v>74</v>
      </c>
      <c r="E1944" s="26">
        <v>3</v>
      </c>
      <c r="F1944" s="16">
        <v>12</v>
      </c>
      <c r="G1944" s="22">
        <v>0</v>
      </c>
      <c r="H1944" s="22">
        <v>0</v>
      </c>
      <c r="I1944" s="6">
        <v>43607</v>
      </c>
      <c r="J1944" s="7">
        <v>257</v>
      </c>
      <c r="K1944" s="8">
        <v>2019</v>
      </c>
      <c r="L1944" s="6">
        <v>44119</v>
      </c>
      <c r="M1944" s="5">
        <v>0</v>
      </c>
      <c r="N1944" s="6">
        <v>44007</v>
      </c>
      <c r="O1944" s="3" t="s">
        <v>1633</v>
      </c>
      <c r="P1944" s="3" t="s">
        <v>2021</v>
      </c>
      <c r="Q1944" s="6">
        <v>43726</v>
      </c>
      <c r="R1944" s="46"/>
      <c r="S1944" s="46" t="s">
        <v>1380</v>
      </c>
      <c r="T1944" s="50" t="s">
        <v>2151</v>
      </c>
      <c r="U1944" s="21" t="s">
        <v>1560</v>
      </c>
      <c r="V1944" s="260" t="s">
        <v>1551</v>
      </c>
      <c r="W1944" s="261">
        <v>43809.357349537036</v>
      </c>
      <c r="X1944" s="38" t="s">
        <v>1555</v>
      </c>
    </row>
    <row r="1945" spans="1:24" x14ac:dyDescent="0.3">
      <c r="A1945" s="2">
        <v>77554</v>
      </c>
      <c r="B1945" s="3" t="s">
        <v>359</v>
      </c>
      <c r="C1945" s="5" t="s">
        <v>3</v>
      </c>
      <c r="D1945" s="25">
        <v>74</v>
      </c>
      <c r="E1945" s="26">
        <v>3</v>
      </c>
      <c r="F1945" s="16">
        <v>12</v>
      </c>
      <c r="G1945" s="22">
        <v>17</v>
      </c>
      <c r="H1945" s="22">
        <v>200</v>
      </c>
      <c r="I1945" s="6">
        <v>44007</v>
      </c>
      <c r="J1945" s="7">
        <v>257</v>
      </c>
      <c r="K1945" s="8">
        <v>2019</v>
      </c>
      <c r="L1945" s="6">
        <v>44119</v>
      </c>
      <c r="M1945" s="5">
        <v>0</v>
      </c>
      <c r="N1945" s="6">
        <v>44007</v>
      </c>
      <c r="O1945" s="3" t="s">
        <v>1633</v>
      </c>
      <c r="P1945" s="3" t="s">
        <v>2021</v>
      </c>
      <c r="Q1945" s="6">
        <v>43726</v>
      </c>
      <c r="R1945" s="46"/>
      <c r="S1945" s="46" t="s">
        <v>1380</v>
      </c>
      <c r="T1945" s="50" t="s">
        <v>2151</v>
      </c>
      <c r="U1945" s="21" t="s">
        <v>1560</v>
      </c>
      <c r="V1945" s="260" t="s">
        <v>1551</v>
      </c>
      <c r="W1945" s="261">
        <v>43809.357349537036</v>
      </c>
      <c r="X1945" s="38" t="s">
        <v>1555</v>
      </c>
    </row>
    <row r="1946" spans="1:24" x14ac:dyDescent="0.3">
      <c r="A1946" s="2">
        <v>77557</v>
      </c>
      <c r="B1946" s="3" t="s">
        <v>360</v>
      </c>
      <c r="C1946" s="5" t="s">
        <v>3</v>
      </c>
      <c r="D1946" s="25">
        <v>74</v>
      </c>
      <c r="E1946" s="26">
        <v>3</v>
      </c>
      <c r="F1946" s="16">
        <v>12</v>
      </c>
      <c r="G1946" s="22">
        <v>0</v>
      </c>
      <c r="H1946" s="22">
        <v>0</v>
      </c>
      <c r="I1946" s="6">
        <v>43607</v>
      </c>
      <c r="J1946" s="7">
        <v>257</v>
      </c>
      <c r="K1946" s="8">
        <v>2019</v>
      </c>
      <c r="L1946" s="6">
        <v>44119</v>
      </c>
      <c r="M1946" s="5">
        <v>0</v>
      </c>
      <c r="N1946" s="6">
        <v>44007</v>
      </c>
      <c r="O1946" s="3" t="s">
        <v>1633</v>
      </c>
      <c r="P1946" s="3" t="s">
        <v>2021</v>
      </c>
      <c r="Q1946" s="6">
        <v>43726</v>
      </c>
      <c r="R1946" s="46"/>
      <c r="S1946" s="46" t="s">
        <v>1380</v>
      </c>
      <c r="T1946" s="50" t="s">
        <v>2151</v>
      </c>
      <c r="U1946" s="21" t="s">
        <v>1560</v>
      </c>
      <c r="V1946" s="260" t="s">
        <v>1551</v>
      </c>
      <c r="W1946" s="261">
        <v>43809.356087962966</v>
      </c>
      <c r="X1946" s="38" t="s">
        <v>1555</v>
      </c>
    </row>
    <row r="1947" spans="1:24" x14ac:dyDescent="0.3">
      <c r="A1947" s="2">
        <v>77557</v>
      </c>
      <c r="B1947" s="3" t="s">
        <v>360</v>
      </c>
      <c r="C1947" s="5" t="s">
        <v>3</v>
      </c>
      <c r="D1947" s="25">
        <v>74</v>
      </c>
      <c r="E1947" s="26">
        <v>3</v>
      </c>
      <c r="F1947" s="16">
        <v>12</v>
      </c>
      <c r="G1947" s="22">
        <v>9</v>
      </c>
      <c r="H1947" s="22">
        <v>100</v>
      </c>
      <c r="I1947" s="6">
        <v>44007</v>
      </c>
      <c r="J1947" s="7">
        <v>257</v>
      </c>
      <c r="K1947" s="8">
        <v>2019</v>
      </c>
      <c r="L1947" s="6">
        <v>44119</v>
      </c>
      <c r="M1947" s="5">
        <v>0</v>
      </c>
      <c r="N1947" s="6">
        <v>44007</v>
      </c>
      <c r="O1947" s="3" t="s">
        <v>1633</v>
      </c>
      <c r="P1947" s="3" t="s">
        <v>2021</v>
      </c>
      <c r="Q1947" s="6">
        <v>43726</v>
      </c>
      <c r="R1947" s="46"/>
      <c r="S1947" s="46" t="s">
        <v>1380</v>
      </c>
      <c r="T1947" s="50" t="s">
        <v>2151</v>
      </c>
      <c r="U1947" s="21" t="s">
        <v>1560</v>
      </c>
      <c r="V1947" s="260" t="s">
        <v>1551</v>
      </c>
      <c r="W1947" s="261">
        <v>43809.356087962966</v>
      </c>
      <c r="X1947" s="38" t="s">
        <v>1555</v>
      </c>
    </row>
    <row r="1948" spans="1:24" x14ac:dyDescent="0.3">
      <c r="A1948" s="2">
        <v>80300</v>
      </c>
      <c r="B1948" s="3" t="s">
        <v>377</v>
      </c>
      <c r="C1948" s="5" t="s">
        <v>3</v>
      </c>
      <c r="D1948" s="25">
        <v>74</v>
      </c>
      <c r="E1948" s="26">
        <v>10</v>
      </c>
      <c r="F1948" s="16">
        <v>12</v>
      </c>
      <c r="G1948" s="22">
        <v>13</v>
      </c>
      <c r="H1948" s="22">
        <v>150</v>
      </c>
      <c r="I1948" s="6">
        <v>43607</v>
      </c>
      <c r="J1948" s="7">
        <v>257</v>
      </c>
      <c r="K1948" s="8">
        <v>2019</v>
      </c>
      <c r="L1948" s="6">
        <v>44119</v>
      </c>
      <c r="M1948" s="5">
        <v>50</v>
      </c>
      <c r="N1948" s="6">
        <v>44007</v>
      </c>
      <c r="O1948" s="3" t="s">
        <v>1633</v>
      </c>
      <c r="P1948" s="3" t="s">
        <v>2021</v>
      </c>
      <c r="Q1948" s="6">
        <v>43726</v>
      </c>
      <c r="R1948" s="46"/>
      <c r="S1948" s="46" t="s">
        <v>1380</v>
      </c>
      <c r="T1948" s="50" t="s">
        <v>2151</v>
      </c>
      <c r="U1948" s="21" t="s">
        <v>1560</v>
      </c>
      <c r="V1948" s="260" t="s">
        <v>2196</v>
      </c>
      <c r="W1948" s="261">
        <v>43760.610717592594</v>
      </c>
      <c r="X1948" s="38" t="s">
        <v>1555</v>
      </c>
    </row>
    <row r="1949" spans="1:24" x14ac:dyDescent="0.3">
      <c r="A1949" s="2">
        <v>80300</v>
      </c>
      <c r="B1949" s="3" t="s">
        <v>377</v>
      </c>
      <c r="C1949" s="5" t="s">
        <v>3</v>
      </c>
      <c r="D1949" s="25">
        <v>74</v>
      </c>
      <c r="E1949" s="26">
        <v>10</v>
      </c>
      <c r="F1949" s="16">
        <v>12</v>
      </c>
      <c r="G1949" s="22">
        <v>13</v>
      </c>
      <c r="H1949" s="22">
        <v>150</v>
      </c>
      <c r="I1949" s="6">
        <v>44007</v>
      </c>
      <c r="J1949" s="7">
        <v>257</v>
      </c>
      <c r="K1949" s="8">
        <v>2019</v>
      </c>
      <c r="L1949" s="6">
        <v>44119</v>
      </c>
      <c r="M1949" s="5">
        <v>50</v>
      </c>
      <c r="N1949" s="6">
        <v>44007</v>
      </c>
      <c r="O1949" s="3" t="s">
        <v>1633</v>
      </c>
      <c r="P1949" s="3" t="s">
        <v>2021</v>
      </c>
      <c r="Q1949" s="6">
        <v>43726</v>
      </c>
      <c r="R1949" s="46"/>
      <c r="S1949" s="46" t="s">
        <v>1380</v>
      </c>
      <c r="T1949" s="50" t="s">
        <v>2151</v>
      </c>
      <c r="U1949" s="21" t="s">
        <v>1560</v>
      </c>
      <c r="V1949" s="260" t="s">
        <v>2196</v>
      </c>
      <c r="W1949" s="261">
        <v>43760.610717592594</v>
      </c>
      <c r="X1949" s="38" t="s">
        <v>1555</v>
      </c>
    </row>
    <row r="1950" spans="1:24" x14ac:dyDescent="0.3">
      <c r="A1950" s="2">
        <v>82185</v>
      </c>
      <c r="B1950" s="3" t="s">
        <v>361</v>
      </c>
      <c r="C1950" s="5" t="s">
        <v>3</v>
      </c>
      <c r="D1950" s="25">
        <v>74</v>
      </c>
      <c r="E1950" s="26">
        <v>3</v>
      </c>
      <c r="F1950" s="16">
        <v>12</v>
      </c>
      <c r="G1950" s="22">
        <v>0</v>
      </c>
      <c r="H1950" s="22">
        <v>0</v>
      </c>
      <c r="I1950" s="6">
        <v>43607</v>
      </c>
      <c r="J1950" s="7">
        <v>257</v>
      </c>
      <c r="K1950" s="8">
        <v>2019</v>
      </c>
      <c r="L1950" s="6">
        <v>44119</v>
      </c>
      <c r="M1950" s="5">
        <v>-12</v>
      </c>
      <c r="N1950" s="6">
        <v>44007</v>
      </c>
      <c r="O1950" s="3" t="s">
        <v>1633</v>
      </c>
      <c r="P1950" s="3" t="s">
        <v>2021</v>
      </c>
      <c r="Q1950" s="6">
        <v>43726</v>
      </c>
      <c r="R1950" s="46"/>
      <c r="S1950" s="46" t="s">
        <v>1380</v>
      </c>
      <c r="T1950" s="50" t="s">
        <v>2151</v>
      </c>
      <c r="U1950" s="21" t="s">
        <v>1560</v>
      </c>
      <c r="V1950" s="260" t="s">
        <v>1551</v>
      </c>
      <c r="W1950" s="261">
        <v>43809.358043981483</v>
      </c>
      <c r="X1950" s="38" t="s">
        <v>1555</v>
      </c>
    </row>
    <row r="1951" spans="1:24" x14ac:dyDescent="0.3">
      <c r="A1951" s="2">
        <v>82185</v>
      </c>
      <c r="B1951" s="3" t="s">
        <v>361</v>
      </c>
      <c r="C1951" s="5" t="s">
        <v>3</v>
      </c>
      <c r="D1951" s="25">
        <v>74</v>
      </c>
      <c r="E1951" s="26">
        <v>3</v>
      </c>
      <c r="F1951" s="16">
        <v>12</v>
      </c>
      <c r="G1951" s="22">
        <v>17</v>
      </c>
      <c r="H1951" s="22">
        <v>200</v>
      </c>
      <c r="I1951" s="6">
        <v>44007</v>
      </c>
      <c r="J1951" s="7">
        <v>257</v>
      </c>
      <c r="K1951" s="8">
        <v>2019</v>
      </c>
      <c r="L1951" s="6">
        <v>44119</v>
      </c>
      <c r="M1951" s="5">
        <v>-12</v>
      </c>
      <c r="N1951" s="6">
        <v>44007</v>
      </c>
      <c r="O1951" s="3" t="s">
        <v>1633</v>
      </c>
      <c r="P1951" s="3" t="s">
        <v>2021</v>
      </c>
      <c r="Q1951" s="6">
        <v>43726</v>
      </c>
      <c r="R1951" s="46"/>
      <c r="S1951" s="46" t="s">
        <v>1380</v>
      </c>
      <c r="T1951" s="50" t="s">
        <v>2151</v>
      </c>
      <c r="U1951" s="21" t="s">
        <v>1560</v>
      </c>
      <c r="V1951" s="260" t="s">
        <v>1551</v>
      </c>
      <c r="W1951" s="261">
        <v>43809.358043981483</v>
      </c>
      <c r="X1951" s="38" t="s">
        <v>1555</v>
      </c>
    </row>
    <row r="1952" spans="1:24" x14ac:dyDescent="0.3">
      <c r="A1952" s="2">
        <v>114852</v>
      </c>
      <c r="B1952" s="3" t="s">
        <v>363</v>
      </c>
      <c r="C1952" s="5" t="s">
        <v>3</v>
      </c>
      <c r="D1952" s="25">
        <v>74</v>
      </c>
      <c r="E1952" s="26">
        <v>3</v>
      </c>
      <c r="F1952" s="16">
        <v>12</v>
      </c>
      <c r="G1952" s="22">
        <v>0</v>
      </c>
      <c r="H1952" s="22">
        <v>0</v>
      </c>
      <c r="I1952" s="6">
        <v>43607</v>
      </c>
      <c r="J1952" s="7">
        <v>257</v>
      </c>
      <c r="K1952" s="8">
        <v>2019</v>
      </c>
      <c r="L1952" s="6">
        <v>44119</v>
      </c>
      <c r="M1952" s="5">
        <v>-70</v>
      </c>
      <c r="N1952" s="6">
        <v>44007</v>
      </c>
      <c r="O1952" s="3" t="s">
        <v>1633</v>
      </c>
      <c r="P1952" s="3" t="s">
        <v>2021</v>
      </c>
      <c r="Q1952" s="6">
        <v>43726</v>
      </c>
      <c r="R1952" s="46"/>
      <c r="S1952" s="46" t="s">
        <v>1380</v>
      </c>
      <c r="T1952" s="50" t="s">
        <v>2151</v>
      </c>
      <c r="U1952" s="21" t="s">
        <v>1560</v>
      </c>
      <c r="V1952" s="260" t="s">
        <v>2206</v>
      </c>
      <c r="W1952" s="261">
        <v>43762.687777777777</v>
      </c>
      <c r="X1952" s="38" t="s">
        <v>1555</v>
      </c>
    </row>
    <row r="1953" spans="1:24" x14ac:dyDescent="0.3">
      <c r="A1953" s="2">
        <v>114852</v>
      </c>
      <c r="B1953" s="3" t="s">
        <v>363</v>
      </c>
      <c r="C1953" s="5" t="s">
        <v>3</v>
      </c>
      <c r="D1953" s="25">
        <v>74</v>
      </c>
      <c r="E1953" s="26">
        <v>3</v>
      </c>
      <c r="F1953" s="16">
        <v>12</v>
      </c>
      <c r="G1953" s="22">
        <v>25</v>
      </c>
      <c r="H1953" s="22">
        <v>300</v>
      </c>
      <c r="I1953" s="6">
        <v>44007</v>
      </c>
      <c r="J1953" s="7">
        <v>257</v>
      </c>
      <c r="K1953" s="8">
        <v>2019</v>
      </c>
      <c r="L1953" s="6">
        <v>44119</v>
      </c>
      <c r="M1953" s="5">
        <v>-70</v>
      </c>
      <c r="N1953" s="6">
        <v>44007</v>
      </c>
      <c r="O1953" s="3" t="s">
        <v>1633</v>
      </c>
      <c r="P1953" s="3" t="s">
        <v>2021</v>
      </c>
      <c r="Q1953" s="6">
        <v>43726</v>
      </c>
      <c r="R1953" s="46"/>
      <c r="S1953" s="46" t="s">
        <v>1380</v>
      </c>
      <c r="T1953" s="50" t="s">
        <v>2151</v>
      </c>
      <c r="U1953" s="21" t="s">
        <v>1560</v>
      </c>
      <c r="V1953" s="260" t="s">
        <v>2206</v>
      </c>
      <c r="W1953" s="261">
        <v>43762.687777777777</v>
      </c>
      <c r="X1953" s="38" t="s">
        <v>1555</v>
      </c>
    </row>
    <row r="1954" spans="1:24" x14ac:dyDescent="0.3">
      <c r="A1954" s="2">
        <v>114853</v>
      </c>
      <c r="B1954" s="3" t="s">
        <v>364</v>
      </c>
      <c r="C1954" s="5" t="s">
        <v>3</v>
      </c>
      <c r="D1954" s="25">
        <v>74</v>
      </c>
      <c r="E1954" s="26">
        <v>3</v>
      </c>
      <c r="F1954" s="16">
        <v>12</v>
      </c>
      <c r="G1954" s="22">
        <v>5</v>
      </c>
      <c r="H1954" s="22">
        <v>50</v>
      </c>
      <c r="I1954" s="6">
        <v>43607</v>
      </c>
      <c r="J1954" s="7">
        <v>257</v>
      </c>
      <c r="K1954" s="8">
        <v>2019</v>
      </c>
      <c r="L1954" s="6">
        <v>44119</v>
      </c>
      <c r="M1954" s="5">
        <v>-100</v>
      </c>
      <c r="N1954" s="6">
        <v>44007</v>
      </c>
      <c r="O1954" s="3" t="s">
        <v>1633</v>
      </c>
      <c r="P1954" s="3" t="s">
        <v>2021</v>
      </c>
      <c r="Q1954" s="6">
        <v>43726</v>
      </c>
      <c r="R1954" s="46"/>
      <c r="S1954" s="46" t="s">
        <v>1380</v>
      </c>
      <c r="T1954" s="50" t="s">
        <v>2151</v>
      </c>
      <c r="U1954" s="21" t="s">
        <v>1560</v>
      </c>
      <c r="V1954" s="260" t="s">
        <v>2196</v>
      </c>
      <c r="W1954" s="261">
        <v>43760.629953703705</v>
      </c>
      <c r="X1954" s="38" t="s">
        <v>1555</v>
      </c>
    </row>
    <row r="1955" spans="1:24" x14ac:dyDescent="0.3">
      <c r="A1955" s="2">
        <v>114853</v>
      </c>
      <c r="B1955" s="3" t="s">
        <v>364</v>
      </c>
      <c r="C1955" s="5" t="s">
        <v>3</v>
      </c>
      <c r="D1955" s="25">
        <v>74</v>
      </c>
      <c r="E1955" s="26">
        <v>3</v>
      </c>
      <c r="F1955" s="16">
        <v>12</v>
      </c>
      <c r="G1955" s="22">
        <v>17</v>
      </c>
      <c r="H1955" s="22">
        <v>200</v>
      </c>
      <c r="I1955" s="6">
        <v>44007</v>
      </c>
      <c r="J1955" s="7">
        <v>257</v>
      </c>
      <c r="K1955" s="8">
        <v>2019</v>
      </c>
      <c r="L1955" s="6">
        <v>44119</v>
      </c>
      <c r="M1955" s="5">
        <v>-100</v>
      </c>
      <c r="N1955" s="6">
        <v>44007</v>
      </c>
      <c r="O1955" s="3" t="s">
        <v>1633</v>
      </c>
      <c r="P1955" s="3" t="s">
        <v>2021</v>
      </c>
      <c r="Q1955" s="6">
        <v>43726</v>
      </c>
      <c r="R1955" s="46"/>
      <c r="S1955" s="46" t="s">
        <v>1380</v>
      </c>
      <c r="T1955" s="50" t="s">
        <v>2151</v>
      </c>
      <c r="U1955" s="21" t="s">
        <v>1560</v>
      </c>
      <c r="V1955" s="260" t="s">
        <v>2196</v>
      </c>
      <c r="W1955" s="261">
        <v>43760.629953703705</v>
      </c>
      <c r="X1955" s="38" t="s">
        <v>1555</v>
      </c>
    </row>
    <row r="1956" spans="1:24" x14ac:dyDescent="0.3">
      <c r="A1956" s="2">
        <v>15436</v>
      </c>
      <c r="B1956" s="3" t="s">
        <v>141</v>
      </c>
      <c r="C1956" s="5" t="s">
        <v>3</v>
      </c>
      <c r="D1956" s="25">
        <v>51</v>
      </c>
      <c r="E1956" s="26">
        <v>9</v>
      </c>
      <c r="F1956" s="16">
        <v>12</v>
      </c>
      <c r="G1956" s="22">
        <v>125</v>
      </c>
      <c r="H1956" s="315">
        <v>1500</v>
      </c>
      <c r="I1956" s="6">
        <v>43875</v>
      </c>
      <c r="J1956" s="7">
        <v>155</v>
      </c>
      <c r="K1956" s="8">
        <v>2019</v>
      </c>
      <c r="L1956" s="6">
        <v>44008</v>
      </c>
      <c r="M1956" s="5">
        <v>167</v>
      </c>
      <c r="N1956" s="6">
        <v>44008</v>
      </c>
      <c r="O1956" s="3" t="s">
        <v>1542</v>
      </c>
      <c r="P1956" s="3" t="s">
        <v>3599</v>
      </c>
      <c r="Q1956" s="6">
        <v>43987</v>
      </c>
      <c r="R1956" s="46"/>
      <c r="S1956" s="46" t="s">
        <v>1380</v>
      </c>
      <c r="T1956" s="50" t="s">
        <v>3601</v>
      </c>
      <c r="U1956" s="21" t="s">
        <v>1560</v>
      </c>
      <c r="V1956" s="316" t="s">
        <v>1551</v>
      </c>
      <c r="W1956" s="317">
        <v>44008.371481481481</v>
      </c>
      <c r="X1956" s="38" t="s">
        <v>1555</v>
      </c>
    </row>
    <row r="1957" spans="1:24" x14ac:dyDescent="0.3">
      <c r="A1957" s="2">
        <v>82996</v>
      </c>
      <c r="B1957" s="3" t="s">
        <v>1425</v>
      </c>
      <c r="C1957" s="5" t="s">
        <v>3</v>
      </c>
      <c r="D1957" s="25">
        <v>51</v>
      </c>
      <c r="E1957" s="26">
        <v>8</v>
      </c>
      <c r="F1957" s="16">
        <v>12</v>
      </c>
      <c r="G1957" s="22">
        <v>38</v>
      </c>
      <c r="H1957" s="22">
        <v>450</v>
      </c>
      <c r="I1957" s="6">
        <v>43875</v>
      </c>
      <c r="J1957" s="7">
        <v>155</v>
      </c>
      <c r="K1957" s="8">
        <v>2019</v>
      </c>
      <c r="L1957" s="6">
        <v>44008</v>
      </c>
      <c r="M1957" s="5">
        <v>330</v>
      </c>
      <c r="N1957" s="6">
        <v>44008</v>
      </c>
      <c r="O1957" s="3" t="s">
        <v>1542</v>
      </c>
      <c r="P1957" s="3" t="s">
        <v>3599</v>
      </c>
      <c r="Q1957" s="6">
        <v>43987</v>
      </c>
      <c r="R1957" s="46"/>
      <c r="S1957" s="46" t="s">
        <v>1380</v>
      </c>
      <c r="T1957" s="50" t="s">
        <v>3601</v>
      </c>
      <c r="U1957" s="21" t="s">
        <v>1560</v>
      </c>
      <c r="V1957" s="260" t="s">
        <v>1551</v>
      </c>
      <c r="W1957" s="261">
        <v>44008.371481481481</v>
      </c>
      <c r="X1957" s="38" t="s">
        <v>1555</v>
      </c>
    </row>
    <row r="1958" spans="1:24" x14ac:dyDescent="0.3">
      <c r="A1958" s="2">
        <v>112109</v>
      </c>
      <c r="B1958" s="3" t="s">
        <v>252</v>
      </c>
      <c r="C1958" s="5" t="s">
        <v>14</v>
      </c>
      <c r="D1958" s="25">
        <v>72</v>
      </c>
      <c r="E1958" s="26">
        <v>8</v>
      </c>
      <c r="F1958" s="16">
        <v>12</v>
      </c>
      <c r="G1958" s="22">
        <v>1500</v>
      </c>
      <c r="H1958" s="22">
        <v>18000</v>
      </c>
      <c r="I1958" s="6">
        <v>43937</v>
      </c>
      <c r="J1958" s="7">
        <v>110</v>
      </c>
      <c r="K1958" s="8">
        <v>2019</v>
      </c>
      <c r="L1958" s="6">
        <v>43941</v>
      </c>
      <c r="M1958" s="5">
        <v>160</v>
      </c>
      <c r="N1958" s="6">
        <v>44019</v>
      </c>
      <c r="O1958" s="3" t="s">
        <v>1758</v>
      </c>
      <c r="P1958" s="3" t="s">
        <v>3684</v>
      </c>
      <c r="Q1958" s="6">
        <v>44025</v>
      </c>
      <c r="R1958" s="46">
        <v>1</v>
      </c>
      <c r="S1958" s="46" t="s">
        <v>1380</v>
      </c>
      <c r="T1958" s="50" t="s">
        <v>1832</v>
      </c>
      <c r="U1958" s="21" t="s">
        <v>1560</v>
      </c>
      <c r="V1958" s="260" t="s">
        <v>1551</v>
      </c>
      <c r="W1958" s="261">
        <v>44019.377905092595</v>
      </c>
      <c r="X1958" s="38" t="s">
        <v>1555</v>
      </c>
    </row>
    <row r="1959" spans="1:24" x14ac:dyDescent="0.3">
      <c r="A1959" s="2">
        <v>24371</v>
      </c>
      <c r="B1959" s="3" t="s">
        <v>29</v>
      </c>
      <c r="C1959" s="5" t="s">
        <v>3</v>
      </c>
      <c r="D1959" s="25">
        <v>51</v>
      </c>
      <c r="E1959" s="26">
        <v>7</v>
      </c>
      <c r="F1959" s="16">
        <v>12</v>
      </c>
      <c r="G1959" s="22">
        <v>4167</v>
      </c>
      <c r="H1959" s="22">
        <v>50000</v>
      </c>
      <c r="I1959" s="6">
        <v>43609</v>
      </c>
      <c r="J1959" s="7">
        <v>276</v>
      </c>
      <c r="K1959" s="8">
        <v>2019</v>
      </c>
      <c r="L1959" s="6">
        <v>44146</v>
      </c>
      <c r="M1959" s="5">
        <v>30000</v>
      </c>
      <c r="N1959" s="6">
        <v>44021</v>
      </c>
      <c r="O1959" s="3" t="s">
        <v>2191</v>
      </c>
      <c r="P1959" s="3" t="s">
        <v>2193</v>
      </c>
      <c r="Q1959" s="6">
        <v>43798</v>
      </c>
      <c r="R1959" s="46">
        <v>1</v>
      </c>
      <c r="S1959" s="46" t="s">
        <v>1380</v>
      </c>
      <c r="T1959" s="50" t="s">
        <v>2306</v>
      </c>
      <c r="U1959" s="21" t="s">
        <v>1560</v>
      </c>
      <c r="V1959" s="260" t="s">
        <v>1551</v>
      </c>
      <c r="W1959" s="261">
        <v>43865.570543981485</v>
      </c>
      <c r="X1959" s="38" t="s">
        <v>1555</v>
      </c>
    </row>
    <row r="1960" spans="1:24" x14ac:dyDescent="0.3">
      <c r="A1960" s="2">
        <v>32534</v>
      </c>
      <c r="B1960" s="3" t="s">
        <v>30</v>
      </c>
      <c r="C1960" s="5" t="s">
        <v>3</v>
      </c>
      <c r="D1960" s="25">
        <v>51</v>
      </c>
      <c r="E1960" s="26">
        <v>7</v>
      </c>
      <c r="F1960" s="16">
        <v>12</v>
      </c>
      <c r="G1960" s="22">
        <v>67</v>
      </c>
      <c r="H1960" s="22">
        <v>800</v>
      </c>
      <c r="I1960" s="6">
        <v>43609</v>
      </c>
      <c r="J1960" s="7">
        <v>276</v>
      </c>
      <c r="K1960" s="8">
        <v>2019</v>
      </c>
      <c r="L1960" s="6">
        <v>44146</v>
      </c>
      <c r="M1960" s="5">
        <v>-800</v>
      </c>
      <c r="N1960" s="6">
        <v>44021</v>
      </c>
      <c r="O1960" s="3" t="s">
        <v>2191</v>
      </c>
      <c r="P1960" s="3" t="s">
        <v>2193</v>
      </c>
      <c r="Q1960" s="6">
        <v>43798</v>
      </c>
      <c r="R1960" s="46">
        <v>2</v>
      </c>
      <c r="S1960" s="46" t="s">
        <v>1380</v>
      </c>
      <c r="T1960" s="50" t="s">
        <v>2306</v>
      </c>
      <c r="U1960" s="21" t="s">
        <v>1560</v>
      </c>
      <c r="V1960" s="260" t="s">
        <v>1551</v>
      </c>
      <c r="W1960" s="261">
        <v>43865.570543981485</v>
      </c>
      <c r="X1960" s="38" t="s">
        <v>1555</v>
      </c>
    </row>
    <row r="1961" spans="1:24" x14ac:dyDescent="0.3">
      <c r="A1961" s="2">
        <v>34801</v>
      </c>
      <c r="B1961" s="3" t="s">
        <v>28</v>
      </c>
      <c r="C1961" s="5" t="s">
        <v>3</v>
      </c>
      <c r="D1961" s="25">
        <v>51</v>
      </c>
      <c r="E1961" s="26">
        <v>7</v>
      </c>
      <c r="F1961" s="16">
        <v>12</v>
      </c>
      <c r="G1961" s="22">
        <v>417</v>
      </c>
      <c r="H1961" s="22">
        <v>5000</v>
      </c>
      <c r="I1961" s="6">
        <v>43609</v>
      </c>
      <c r="J1961" s="7">
        <v>276</v>
      </c>
      <c r="K1961" s="8">
        <v>2019</v>
      </c>
      <c r="L1961" s="6">
        <v>44146</v>
      </c>
      <c r="M1961" s="5">
        <v>2700</v>
      </c>
      <c r="N1961" s="6">
        <v>44021</v>
      </c>
      <c r="O1961" s="3" t="s">
        <v>2191</v>
      </c>
      <c r="P1961" s="3" t="s">
        <v>2193</v>
      </c>
      <c r="Q1961" s="6">
        <v>43798</v>
      </c>
      <c r="R1961" s="46">
        <v>3</v>
      </c>
      <c r="S1961" s="46" t="s">
        <v>1380</v>
      </c>
      <c r="T1961" s="50" t="s">
        <v>2306</v>
      </c>
      <c r="U1961" s="21" t="s">
        <v>1560</v>
      </c>
      <c r="V1961" s="260" t="s">
        <v>1551</v>
      </c>
      <c r="W1961" s="261">
        <v>43865.570543981485</v>
      </c>
      <c r="X1961" s="38" t="s">
        <v>1555</v>
      </c>
    </row>
    <row r="1962" spans="1:24" x14ac:dyDescent="0.3">
      <c r="A1962" s="2">
        <v>72052</v>
      </c>
      <c r="B1962" s="3" t="s">
        <v>1471</v>
      </c>
      <c r="C1962" s="5" t="s">
        <v>97</v>
      </c>
      <c r="D1962" s="25">
        <v>76</v>
      </c>
      <c r="E1962" s="26">
        <v>5</v>
      </c>
      <c r="F1962" s="16">
        <v>12</v>
      </c>
      <c r="G1962" s="22">
        <v>3</v>
      </c>
      <c r="H1962" s="22">
        <v>30</v>
      </c>
      <c r="I1962" s="6">
        <v>43850</v>
      </c>
      <c r="J1962" s="7">
        <v>130</v>
      </c>
      <c r="K1962" s="8">
        <v>2019</v>
      </c>
      <c r="L1962" s="6">
        <v>43962</v>
      </c>
      <c r="M1962" s="5">
        <v>8</v>
      </c>
      <c r="N1962" s="6">
        <v>44021</v>
      </c>
      <c r="O1962" s="3" t="s">
        <v>1556</v>
      </c>
      <c r="P1962" s="3" t="s">
        <v>3548</v>
      </c>
      <c r="Q1962" s="6">
        <v>44020</v>
      </c>
      <c r="R1962" s="46">
        <v>13</v>
      </c>
      <c r="S1962" s="46" t="s">
        <v>1380</v>
      </c>
      <c r="T1962" s="50" t="s">
        <v>2045</v>
      </c>
      <c r="U1962" s="21" t="s">
        <v>1560</v>
      </c>
      <c r="V1962" s="260" t="s">
        <v>1551</v>
      </c>
      <c r="W1962" s="261">
        <v>44021.564895833333</v>
      </c>
      <c r="X1962" s="38" t="s">
        <v>1555</v>
      </c>
    </row>
    <row r="1963" spans="1:24" x14ac:dyDescent="0.3">
      <c r="A1963" s="2">
        <v>128288</v>
      </c>
      <c r="B1963" s="3" t="s">
        <v>1083</v>
      </c>
      <c r="C1963" s="5" t="s">
        <v>97</v>
      </c>
      <c r="D1963" s="25">
        <v>76</v>
      </c>
      <c r="E1963" s="26">
        <v>13</v>
      </c>
      <c r="F1963" s="16">
        <v>12</v>
      </c>
      <c r="G1963" s="22">
        <v>3</v>
      </c>
      <c r="H1963" s="22">
        <v>30</v>
      </c>
      <c r="I1963" s="6">
        <v>43850</v>
      </c>
      <c r="J1963" s="7">
        <v>130</v>
      </c>
      <c r="K1963" s="8">
        <v>2019</v>
      </c>
      <c r="L1963" s="6">
        <v>43962</v>
      </c>
      <c r="M1963" s="5">
        <v>5</v>
      </c>
      <c r="N1963" s="6">
        <v>44021</v>
      </c>
      <c r="O1963" s="3" t="s">
        <v>1556</v>
      </c>
      <c r="P1963" s="3" t="s">
        <v>3548</v>
      </c>
      <c r="Q1963" s="6">
        <v>44020</v>
      </c>
      <c r="R1963" s="46">
        <v>19</v>
      </c>
      <c r="S1963" s="46" t="s">
        <v>1380</v>
      </c>
      <c r="T1963" s="50" t="s">
        <v>2045</v>
      </c>
      <c r="U1963" s="21" t="s">
        <v>1560</v>
      </c>
      <c r="V1963" s="260" t="s">
        <v>1551</v>
      </c>
      <c r="W1963" s="261">
        <v>44021.564895833333</v>
      </c>
      <c r="X1963" s="38" t="s">
        <v>1555</v>
      </c>
    </row>
    <row r="1964" spans="1:24" x14ac:dyDescent="0.3">
      <c r="A1964" s="2">
        <v>136037</v>
      </c>
      <c r="B1964" s="3" t="s">
        <v>1084</v>
      </c>
      <c r="C1964" s="5" t="s">
        <v>97</v>
      </c>
      <c r="D1964" s="25">
        <v>76</v>
      </c>
      <c r="E1964" s="26">
        <v>3</v>
      </c>
      <c r="F1964" s="16">
        <v>12</v>
      </c>
      <c r="G1964" s="22">
        <v>9</v>
      </c>
      <c r="H1964" s="22">
        <v>100</v>
      </c>
      <c r="I1964" s="6">
        <v>43850</v>
      </c>
      <c r="J1964" s="7">
        <v>130</v>
      </c>
      <c r="K1964" s="8">
        <v>2019</v>
      </c>
      <c r="L1964" s="6">
        <v>43962</v>
      </c>
      <c r="M1964" s="5">
        <v>85</v>
      </c>
      <c r="N1964" s="6">
        <v>44021</v>
      </c>
      <c r="O1964" s="3" t="s">
        <v>1556</v>
      </c>
      <c r="P1964" s="3" t="s">
        <v>3548</v>
      </c>
      <c r="Q1964" s="6">
        <v>44020</v>
      </c>
      <c r="R1964" s="46">
        <v>20</v>
      </c>
      <c r="S1964" s="46" t="s">
        <v>1380</v>
      </c>
      <c r="T1964" s="50" t="s">
        <v>2045</v>
      </c>
      <c r="U1964" s="21" t="s">
        <v>1560</v>
      </c>
      <c r="V1964" s="260" t="s">
        <v>1551</v>
      </c>
      <c r="W1964" s="261">
        <v>44021.564895833333</v>
      </c>
      <c r="X1964" s="38" t="s">
        <v>1555</v>
      </c>
    </row>
    <row r="1965" spans="1:24" x14ac:dyDescent="0.3">
      <c r="A1965" s="2">
        <v>136038</v>
      </c>
      <c r="B1965" s="3" t="s">
        <v>1085</v>
      </c>
      <c r="C1965" s="5" t="s">
        <v>97</v>
      </c>
      <c r="D1965" s="25">
        <v>76</v>
      </c>
      <c r="E1965" s="26">
        <v>3</v>
      </c>
      <c r="F1965" s="16">
        <v>12</v>
      </c>
      <c r="G1965" s="22">
        <v>14</v>
      </c>
      <c r="H1965" s="22">
        <v>160</v>
      </c>
      <c r="I1965" s="6">
        <v>43850</v>
      </c>
      <c r="J1965" s="7">
        <v>130</v>
      </c>
      <c r="K1965" s="8">
        <v>2019</v>
      </c>
      <c r="L1965" s="6">
        <v>43962</v>
      </c>
      <c r="M1965" s="5">
        <v>20</v>
      </c>
      <c r="N1965" s="6">
        <v>44021</v>
      </c>
      <c r="O1965" s="3" t="s">
        <v>1556</v>
      </c>
      <c r="P1965" s="3" t="s">
        <v>3548</v>
      </c>
      <c r="Q1965" s="6">
        <v>44020</v>
      </c>
      <c r="R1965" s="46">
        <v>21</v>
      </c>
      <c r="S1965" s="46" t="s">
        <v>1380</v>
      </c>
      <c r="T1965" s="50" t="s">
        <v>2045</v>
      </c>
      <c r="U1965" s="21" t="s">
        <v>1560</v>
      </c>
      <c r="V1965" s="260" t="s">
        <v>1551</v>
      </c>
      <c r="W1965" s="261">
        <v>44021.564895833333</v>
      </c>
      <c r="X1965" s="38" t="s">
        <v>1555</v>
      </c>
    </row>
    <row r="1966" spans="1:24" x14ac:dyDescent="0.3">
      <c r="A1966" s="2">
        <v>136039</v>
      </c>
      <c r="B1966" s="3" t="s">
        <v>1086</v>
      </c>
      <c r="C1966" s="5" t="s">
        <v>97</v>
      </c>
      <c r="D1966" s="25">
        <v>76</v>
      </c>
      <c r="E1966" s="26">
        <v>3</v>
      </c>
      <c r="F1966" s="16">
        <v>12</v>
      </c>
      <c r="G1966" s="22">
        <v>5</v>
      </c>
      <c r="H1966" s="22">
        <v>50</v>
      </c>
      <c r="I1966" s="6">
        <v>43850</v>
      </c>
      <c r="J1966" s="7">
        <v>130</v>
      </c>
      <c r="K1966" s="8">
        <v>2019</v>
      </c>
      <c r="L1966" s="6">
        <v>43962</v>
      </c>
      <c r="M1966" s="5">
        <v>113</v>
      </c>
      <c r="N1966" s="6">
        <v>44021</v>
      </c>
      <c r="O1966" s="3" t="s">
        <v>1556</v>
      </c>
      <c r="P1966" s="3" t="s">
        <v>3548</v>
      </c>
      <c r="Q1966" s="6">
        <v>44020</v>
      </c>
      <c r="R1966" s="46">
        <v>22</v>
      </c>
      <c r="S1966" s="46" t="s">
        <v>1380</v>
      </c>
      <c r="T1966" s="50" t="s">
        <v>2045</v>
      </c>
      <c r="U1966" s="21" t="s">
        <v>1560</v>
      </c>
      <c r="V1966" s="260" t="s">
        <v>1551</v>
      </c>
      <c r="W1966" s="261">
        <v>44021.564895833333</v>
      </c>
      <c r="X1966" s="38" t="s">
        <v>1555</v>
      </c>
    </row>
    <row r="1967" spans="1:24" x14ac:dyDescent="0.3">
      <c r="A1967" s="2">
        <v>136040</v>
      </c>
      <c r="B1967" s="3" t="s">
        <v>1087</v>
      </c>
      <c r="C1967" s="5" t="s">
        <v>97</v>
      </c>
      <c r="D1967" s="25">
        <v>76</v>
      </c>
      <c r="E1967" s="26">
        <v>3</v>
      </c>
      <c r="F1967" s="16">
        <v>12</v>
      </c>
      <c r="G1967" s="22">
        <v>9</v>
      </c>
      <c r="H1967" s="22">
        <v>100</v>
      </c>
      <c r="I1967" s="6">
        <v>43850</v>
      </c>
      <c r="J1967" s="7">
        <v>130</v>
      </c>
      <c r="K1967" s="8">
        <v>2019</v>
      </c>
      <c r="L1967" s="6">
        <v>43962</v>
      </c>
      <c r="M1967" s="5">
        <v>193</v>
      </c>
      <c r="N1967" s="6">
        <v>44021</v>
      </c>
      <c r="O1967" s="3" t="s">
        <v>1556</v>
      </c>
      <c r="P1967" s="3" t="s">
        <v>3548</v>
      </c>
      <c r="Q1967" s="6">
        <v>44020</v>
      </c>
      <c r="R1967" s="46">
        <v>23</v>
      </c>
      <c r="S1967" s="46" t="s">
        <v>1380</v>
      </c>
      <c r="T1967" s="50" t="s">
        <v>2045</v>
      </c>
      <c r="U1967" s="21" t="s">
        <v>1560</v>
      </c>
      <c r="V1967" s="260" t="s">
        <v>1551</v>
      </c>
      <c r="W1967" s="261">
        <v>44021.564895833333</v>
      </c>
      <c r="X1967" s="38" t="s">
        <v>1555</v>
      </c>
    </row>
    <row r="1968" spans="1:24" x14ac:dyDescent="0.3">
      <c r="A1968" s="2">
        <v>136040</v>
      </c>
      <c r="B1968" s="3" t="s">
        <v>1087</v>
      </c>
      <c r="C1968" s="5" t="s">
        <v>97</v>
      </c>
      <c r="D1968" s="25">
        <v>76</v>
      </c>
      <c r="E1968" s="26">
        <v>3</v>
      </c>
      <c r="F1968" s="16">
        <v>12</v>
      </c>
      <c r="G1968" s="22">
        <v>9</v>
      </c>
      <c r="H1968" s="22">
        <v>100</v>
      </c>
      <c r="I1968" s="6">
        <v>43850</v>
      </c>
      <c r="J1968" s="7">
        <v>143</v>
      </c>
      <c r="K1968" s="8">
        <v>2020</v>
      </c>
      <c r="L1968" s="6">
        <v>44378</v>
      </c>
      <c r="M1968" s="5">
        <v>100</v>
      </c>
      <c r="N1968" s="6">
        <v>44021</v>
      </c>
      <c r="O1968" s="3" t="s">
        <v>1556</v>
      </c>
      <c r="P1968" s="3" t="s">
        <v>3548</v>
      </c>
      <c r="Q1968" s="6">
        <v>44020</v>
      </c>
      <c r="R1968" s="46">
        <v>23</v>
      </c>
      <c r="S1968" s="46" t="s">
        <v>1380</v>
      </c>
      <c r="T1968" s="50" t="s">
        <v>2045</v>
      </c>
      <c r="U1968" s="21" t="s">
        <v>1560</v>
      </c>
      <c r="V1968" s="260" t="s">
        <v>1551</v>
      </c>
      <c r="W1968" s="261">
        <v>44021.569780092592</v>
      </c>
      <c r="X1968" s="38" t="s">
        <v>1555</v>
      </c>
    </row>
    <row r="1969" spans="1:24" x14ac:dyDescent="0.3">
      <c r="A1969" s="2">
        <v>64044</v>
      </c>
      <c r="B1969" s="3" t="s">
        <v>2131</v>
      </c>
      <c r="C1969" s="5" t="s">
        <v>1418</v>
      </c>
      <c r="D1969" s="25">
        <v>51</v>
      </c>
      <c r="E1969" s="26">
        <v>30</v>
      </c>
      <c r="F1969" s="16">
        <v>12</v>
      </c>
      <c r="G1969" s="22">
        <v>34</v>
      </c>
      <c r="H1969" s="22">
        <v>400</v>
      </c>
      <c r="I1969" s="6">
        <v>43875</v>
      </c>
      <c r="J1969" s="7"/>
      <c r="K1969" s="8"/>
      <c r="L1969" s="6"/>
      <c r="M1969" s="5">
        <v>0</v>
      </c>
      <c r="N1969" s="6">
        <v>44025</v>
      </c>
      <c r="O1969" s="3" t="s">
        <v>1366</v>
      </c>
      <c r="P1969" s="3" t="s">
        <v>3656</v>
      </c>
      <c r="Q1969" s="6">
        <v>43997</v>
      </c>
      <c r="R1969" s="46">
        <v>3</v>
      </c>
      <c r="S1969" s="46" t="s">
        <v>1380</v>
      </c>
      <c r="T1969" s="50" t="s">
        <v>3655</v>
      </c>
      <c r="U1969" s="21" t="s">
        <v>2195</v>
      </c>
      <c r="V1969" s="260" t="s">
        <v>1551</v>
      </c>
      <c r="W1969" s="261">
        <v>44006.391157407408</v>
      </c>
      <c r="X1969" s="38" t="s">
        <v>1555</v>
      </c>
    </row>
    <row r="1970" spans="1:24" x14ac:dyDescent="0.3">
      <c r="A1970" s="2">
        <v>64044</v>
      </c>
      <c r="B1970" s="3" t="s">
        <v>2131</v>
      </c>
      <c r="C1970" s="5" t="s">
        <v>1418</v>
      </c>
      <c r="D1970" s="25">
        <v>51</v>
      </c>
      <c r="E1970" s="26">
        <v>30</v>
      </c>
      <c r="F1970" s="16">
        <v>12</v>
      </c>
      <c r="G1970" s="22">
        <v>34</v>
      </c>
      <c r="H1970" s="22">
        <v>400</v>
      </c>
      <c r="I1970" s="6">
        <v>43875</v>
      </c>
      <c r="J1970" s="7"/>
      <c r="K1970" s="8"/>
      <c r="L1970" s="6"/>
      <c r="M1970" s="5">
        <v>0</v>
      </c>
      <c r="N1970" s="6">
        <v>44025</v>
      </c>
      <c r="O1970" s="3" t="s">
        <v>1366</v>
      </c>
      <c r="P1970" s="3" t="s">
        <v>3656</v>
      </c>
      <c r="Q1970" s="6">
        <v>44025</v>
      </c>
      <c r="R1970" s="46">
        <v>3</v>
      </c>
      <c r="S1970" s="46" t="s">
        <v>1380</v>
      </c>
      <c r="T1970" s="50" t="s">
        <v>1832</v>
      </c>
      <c r="U1970" s="21" t="s">
        <v>2195</v>
      </c>
      <c r="V1970" s="260" t="s">
        <v>1551</v>
      </c>
      <c r="W1970" s="261">
        <v>44006.391157407408</v>
      </c>
      <c r="X1970" s="38" t="s">
        <v>1555</v>
      </c>
    </row>
    <row r="1971" spans="1:24" x14ac:dyDescent="0.3">
      <c r="A1971" s="2">
        <v>54680</v>
      </c>
      <c r="B1971" s="3" t="s">
        <v>2136</v>
      </c>
      <c r="C1971" s="5" t="s">
        <v>1418</v>
      </c>
      <c r="D1971" s="25">
        <v>51</v>
      </c>
      <c r="E1971" s="26">
        <v>30</v>
      </c>
      <c r="F1971" s="16">
        <v>12</v>
      </c>
      <c r="G1971" s="22">
        <v>34</v>
      </c>
      <c r="H1971" s="22">
        <v>400</v>
      </c>
      <c r="I1971" s="6">
        <v>43875</v>
      </c>
      <c r="J1971" s="7"/>
      <c r="K1971" s="8"/>
      <c r="L1971" s="6"/>
      <c r="M1971" s="5">
        <v>0</v>
      </c>
      <c r="N1971" s="6">
        <v>44025</v>
      </c>
      <c r="O1971" s="3" t="s">
        <v>1532</v>
      </c>
      <c r="P1971" s="3" t="s">
        <v>3656</v>
      </c>
      <c r="Q1971" s="6">
        <v>44025</v>
      </c>
      <c r="R1971" s="46">
        <v>2</v>
      </c>
      <c r="S1971" s="46" t="s">
        <v>1380</v>
      </c>
      <c r="T1971" s="50" t="s">
        <v>1832</v>
      </c>
      <c r="U1971" s="21" t="s">
        <v>2195</v>
      </c>
      <c r="V1971" s="260" t="s">
        <v>1551</v>
      </c>
      <c r="W1971" s="261">
        <v>44025.622106481482</v>
      </c>
      <c r="X1971" s="38" t="s">
        <v>1555</v>
      </c>
    </row>
    <row r="1972" spans="1:24" x14ac:dyDescent="0.3">
      <c r="A1972" s="2">
        <v>16528</v>
      </c>
      <c r="B1972" s="3" t="s">
        <v>2007</v>
      </c>
      <c r="C1972" s="5" t="s">
        <v>3</v>
      </c>
      <c r="D1972" s="25">
        <v>73</v>
      </c>
      <c r="E1972" s="26">
        <v>4</v>
      </c>
      <c r="F1972" s="16">
        <v>12</v>
      </c>
      <c r="G1972" s="22">
        <v>75</v>
      </c>
      <c r="H1972" s="325">
        <v>900</v>
      </c>
      <c r="I1972" s="6">
        <v>44056</v>
      </c>
      <c r="J1972" s="7">
        <v>290</v>
      </c>
      <c r="K1972" s="8">
        <v>2019</v>
      </c>
      <c r="L1972" s="6">
        <v>44179</v>
      </c>
      <c r="M1972" s="5">
        <v>1350</v>
      </c>
      <c r="N1972" s="6">
        <v>44060</v>
      </c>
      <c r="O1972" s="3" t="s">
        <v>2326</v>
      </c>
      <c r="P1972" s="3" t="s">
        <v>2325</v>
      </c>
      <c r="Q1972" s="6">
        <v>43810</v>
      </c>
      <c r="R1972" s="46"/>
      <c r="S1972" s="46" t="s">
        <v>1380</v>
      </c>
      <c r="T1972" s="50" t="s">
        <v>1897</v>
      </c>
      <c r="U1972" s="21" t="s">
        <v>1560</v>
      </c>
      <c r="V1972" s="326" t="s">
        <v>1551</v>
      </c>
      <c r="W1972" s="327">
        <v>43815.614791666667</v>
      </c>
      <c r="X1972" s="38" t="s">
        <v>1555</v>
      </c>
    </row>
    <row r="1973" spans="1:24" x14ac:dyDescent="0.3">
      <c r="A1973" s="2">
        <v>123131</v>
      </c>
      <c r="B1973" s="3" t="s">
        <v>1079</v>
      </c>
      <c r="C1973" s="5" t="s">
        <v>22</v>
      </c>
      <c r="D1973" s="25">
        <v>69</v>
      </c>
      <c r="E1973" s="26">
        <v>2</v>
      </c>
      <c r="F1973" s="16">
        <v>12</v>
      </c>
      <c r="G1973" s="22">
        <v>25</v>
      </c>
      <c r="H1973" s="22">
        <v>300</v>
      </c>
      <c r="I1973" s="6">
        <v>43875</v>
      </c>
      <c r="J1973" s="7">
        <v>166</v>
      </c>
      <c r="K1973" s="8">
        <v>2020</v>
      </c>
      <c r="L1973" s="6">
        <v>44418</v>
      </c>
      <c r="M1973" s="5">
        <v>0</v>
      </c>
      <c r="N1973" s="6">
        <v>44061</v>
      </c>
      <c r="O1973" s="3" t="s">
        <v>1347</v>
      </c>
      <c r="P1973" s="3" t="s">
        <v>1773</v>
      </c>
      <c r="Q1973" s="6">
        <v>43656</v>
      </c>
      <c r="R1973" s="46">
        <v>12</v>
      </c>
      <c r="S1973" s="46" t="s">
        <v>1380</v>
      </c>
      <c r="T1973" s="50" t="s">
        <v>1832</v>
      </c>
      <c r="U1973" s="21" t="s">
        <v>1560</v>
      </c>
      <c r="V1973" s="260" t="s">
        <v>1551</v>
      </c>
      <c r="W1973" s="261">
        <v>44005.445601851854</v>
      </c>
      <c r="X1973" s="38" t="s">
        <v>1555</v>
      </c>
    </row>
    <row r="1974" spans="1:24" x14ac:dyDescent="0.3">
      <c r="A1974" s="2">
        <v>130695</v>
      </c>
      <c r="B1974" s="3" t="s">
        <v>1290</v>
      </c>
      <c r="C1974" s="5" t="s">
        <v>87</v>
      </c>
      <c r="D1974" s="25">
        <v>62</v>
      </c>
      <c r="E1974" s="26">
        <v>26</v>
      </c>
      <c r="F1974" s="16">
        <v>12</v>
      </c>
      <c r="G1974" s="22">
        <v>250</v>
      </c>
      <c r="H1974" s="328">
        <v>3000</v>
      </c>
      <c r="I1974" s="6">
        <v>44061</v>
      </c>
      <c r="J1974" s="7">
        <v>293</v>
      </c>
      <c r="K1974" s="8">
        <v>2019</v>
      </c>
      <c r="L1974" s="6">
        <v>44189</v>
      </c>
      <c r="M1974" s="5">
        <v>3500</v>
      </c>
      <c r="N1974" s="6">
        <v>44068</v>
      </c>
      <c r="O1974" s="3" t="s">
        <v>3438</v>
      </c>
      <c r="P1974" s="3" t="s">
        <v>3437</v>
      </c>
      <c r="Q1974" s="6">
        <v>43836</v>
      </c>
      <c r="R1974" s="46"/>
      <c r="S1974" s="46" t="s">
        <v>1380</v>
      </c>
      <c r="T1974" s="50" t="s">
        <v>3439</v>
      </c>
      <c r="U1974" s="21" t="s">
        <v>1560</v>
      </c>
      <c r="V1974" s="329" t="s">
        <v>1551</v>
      </c>
      <c r="W1974" s="330">
        <v>43896.35769675926</v>
      </c>
      <c r="X1974" s="38" t="s">
        <v>1555</v>
      </c>
    </row>
    <row r="1975" spans="1:24" x14ac:dyDescent="0.3">
      <c r="A1975" s="2">
        <v>87465</v>
      </c>
      <c r="B1975" s="3" t="s">
        <v>824</v>
      </c>
      <c r="C1975" s="5" t="s">
        <v>17</v>
      </c>
      <c r="D1975" s="25">
        <v>72</v>
      </c>
      <c r="E1975" s="26">
        <v>7</v>
      </c>
      <c r="F1975" s="16">
        <v>12</v>
      </c>
      <c r="G1975" s="22">
        <v>84</v>
      </c>
      <c r="H1975" s="328">
        <v>1000</v>
      </c>
      <c r="I1975" s="6">
        <v>44061</v>
      </c>
      <c r="J1975" s="7">
        <v>291</v>
      </c>
      <c r="K1975" s="8">
        <v>2019</v>
      </c>
      <c r="L1975" s="6">
        <v>44182</v>
      </c>
      <c r="M1975" s="5">
        <v>500</v>
      </c>
      <c r="N1975" s="6">
        <v>44068</v>
      </c>
      <c r="O1975" s="3" t="s">
        <v>1545</v>
      </c>
      <c r="P1975" s="3" t="s">
        <v>2354</v>
      </c>
      <c r="Q1975" s="6">
        <v>44182</v>
      </c>
      <c r="R1975" s="46"/>
      <c r="S1975" s="46" t="s">
        <v>1380</v>
      </c>
      <c r="T1975" s="50" t="s">
        <v>2355</v>
      </c>
      <c r="U1975" s="21" t="s">
        <v>1560</v>
      </c>
      <c r="V1975" s="329" t="s">
        <v>1551</v>
      </c>
      <c r="W1975" s="330">
        <v>43853.44976851852</v>
      </c>
      <c r="X1975" s="38" t="s">
        <v>1555</v>
      </c>
    </row>
    <row r="1976" spans="1:24" x14ac:dyDescent="0.3">
      <c r="A1976" s="2">
        <v>133021</v>
      </c>
      <c r="B1976" s="3" t="s">
        <v>855</v>
      </c>
      <c r="C1976" s="5" t="s">
        <v>3</v>
      </c>
      <c r="D1976" s="25"/>
      <c r="E1976" s="26"/>
      <c r="F1976" s="16">
        <v>12</v>
      </c>
      <c r="G1976" s="22">
        <v>84</v>
      </c>
      <c r="H1976" s="328">
        <v>1000</v>
      </c>
      <c r="I1976" s="6">
        <v>44061</v>
      </c>
      <c r="J1976" s="7">
        <v>291</v>
      </c>
      <c r="K1976" s="8">
        <v>2019</v>
      </c>
      <c r="L1976" s="6">
        <v>44182</v>
      </c>
      <c r="M1976" s="5">
        <v>900</v>
      </c>
      <c r="N1976" s="6">
        <v>44068</v>
      </c>
      <c r="O1976" s="3" t="s">
        <v>1545</v>
      </c>
      <c r="P1976" s="3" t="s">
        <v>2354</v>
      </c>
      <c r="Q1976" s="6">
        <v>44182</v>
      </c>
      <c r="R1976" s="46"/>
      <c r="S1976" s="46" t="s">
        <v>1380</v>
      </c>
      <c r="T1976" s="50" t="s">
        <v>2355</v>
      </c>
      <c r="U1976" s="21" t="s">
        <v>1560</v>
      </c>
      <c r="V1976" s="329" t="s">
        <v>1551</v>
      </c>
      <c r="W1976" s="330">
        <v>43853.449178240742</v>
      </c>
      <c r="X1976" s="38" t="s">
        <v>1555</v>
      </c>
    </row>
    <row r="1977" spans="1:24" x14ac:dyDescent="0.3">
      <c r="A1977" s="2">
        <v>63839</v>
      </c>
      <c r="B1977" s="3" t="s">
        <v>1045</v>
      </c>
      <c r="C1977" s="5" t="s">
        <v>97</v>
      </c>
      <c r="D1977" s="25">
        <v>74</v>
      </c>
      <c r="E1977" s="26">
        <v>4</v>
      </c>
      <c r="F1977" s="16">
        <v>12</v>
      </c>
      <c r="G1977" s="22">
        <v>25</v>
      </c>
      <c r="H1977" s="22">
        <v>300</v>
      </c>
      <c r="I1977" s="6">
        <v>43762</v>
      </c>
      <c r="J1977" s="7">
        <v>174</v>
      </c>
      <c r="K1977" s="8">
        <v>2020</v>
      </c>
      <c r="L1977" s="6">
        <v>44424</v>
      </c>
      <c r="M1977" s="5">
        <v>0</v>
      </c>
      <c r="N1977" s="6">
        <v>44069</v>
      </c>
      <c r="O1977" s="3" t="s">
        <v>1317</v>
      </c>
      <c r="P1977" s="3" t="s">
        <v>3629</v>
      </c>
      <c r="Q1977" s="6">
        <v>43998</v>
      </c>
      <c r="R1977" s="46">
        <v>6</v>
      </c>
      <c r="S1977" s="46" t="s">
        <v>1380</v>
      </c>
      <c r="T1977" s="50" t="s">
        <v>3628</v>
      </c>
      <c r="U1977" s="21" t="s">
        <v>1560</v>
      </c>
      <c r="V1977" s="260" t="s">
        <v>1551</v>
      </c>
      <c r="W1977" s="261">
        <v>44000.585011574076</v>
      </c>
      <c r="X1977" s="38" t="s">
        <v>1555</v>
      </c>
    </row>
    <row r="1978" spans="1:24" x14ac:dyDescent="0.3">
      <c r="A1978" s="2">
        <v>75324</v>
      </c>
      <c r="B1978" s="3" t="s">
        <v>1046</v>
      </c>
      <c r="C1978" s="5" t="s">
        <v>3</v>
      </c>
      <c r="D1978" s="25">
        <v>69</v>
      </c>
      <c r="E1978" s="26">
        <v>1</v>
      </c>
      <c r="F1978" s="16">
        <v>12</v>
      </c>
      <c r="G1978" s="22">
        <v>109</v>
      </c>
      <c r="H1978" s="22">
        <v>1300</v>
      </c>
      <c r="I1978" s="6">
        <v>43762</v>
      </c>
      <c r="J1978" s="7">
        <v>174</v>
      </c>
      <c r="K1978" s="8">
        <v>2020</v>
      </c>
      <c r="L1978" s="6">
        <v>44424</v>
      </c>
      <c r="M1978" s="5">
        <v>0</v>
      </c>
      <c r="N1978" s="6">
        <v>44069</v>
      </c>
      <c r="O1978" s="3" t="s">
        <v>1317</v>
      </c>
      <c r="P1978" s="3" t="s">
        <v>3629</v>
      </c>
      <c r="Q1978" s="6">
        <v>43998</v>
      </c>
      <c r="R1978" s="46">
        <v>9</v>
      </c>
      <c r="S1978" s="46" t="s">
        <v>1380</v>
      </c>
      <c r="T1978" s="50" t="s">
        <v>3628</v>
      </c>
      <c r="U1978" s="21" t="s">
        <v>1560</v>
      </c>
      <c r="V1978" s="260" t="s">
        <v>1551</v>
      </c>
      <c r="W1978" s="261">
        <v>44000.585856481484</v>
      </c>
      <c r="X1978" s="38" t="s">
        <v>1555</v>
      </c>
    </row>
    <row r="1979" spans="1:24" x14ac:dyDescent="0.3">
      <c r="A1979" s="2">
        <v>14001</v>
      </c>
      <c r="B1979" s="3" t="s">
        <v>179</v>
      </c>
      <c r="C1979" s="5" t="s">
        <v>15</v>
      </c>
      <c r="D1979" s="25">
        <v>51</v>
      </c>
      <c r="E1979" s="26">
        <v>3</v>
      </c>
      <c r="F1979" s="16">
        <v>12</v>
      </c>
      <c r="G1979" s="22">
        <v>42</v>
      </c>
      <c r="H1979" s="22">
        <v>500</v>
      </c>
      <c r="I1979" s="6">
        <v>43762</v>
      </c>
      <c r="J1979" s="7">
        <v>174</v>
      </c>
      <c r="K1979" s="8">
        <v>2020</v>
      </c>
      <c r="L1979" s="6">
        <v>44424</v>
      </c>
      <c r="M1979" s="5">
        <v>0</v>
      </c>
      <c r="N1979" s="6">
        <v>44069</v>
      </c>
      <c r="O1979" s="3" t="s">
        <v>1548</v>
      </c>
      <c r="P1979" s="3" t="s">
        <v>3629</v>
      </c>
      <c r="Q1979" s="6">
        <v>43998</v>
      </c>
      <c r="R1979" s="46">
        <v>1</v>
      </c>
      <c r="S1979" s="46" t="s">
        <v>1380</v>
      </c>
      <c r="T1979" s="50" t="s">
        <v>3628</v>
      </c>
      <c r="U1979" s="21" t="s">
        <v>1560</v>
      </c>
      <c r="V1979" s="260" t="s">
        <v>1551</v>
      </c>
      <c r="W1979" s="261">
        <v>44005.559317129628</v>
      </c>
      <c r="X1979" s="38" t="s">
        <v>1555</v>
      </c>
    </row>
    <row r="1980" spans="1:24" x14ac:dyDescent="0.3">
      <c r="A1980" s="2">
        <v>16053</v>
      </c>
      <c r="B1980" s="3" t="s">
        <v>385</v>
      </c>
      <c r="C1980" s="5" t="s">
        <v>11</v>
      </c>
      <c r="D1980" s="25">
        <v>51</v>
      </c>
      <c r="E1980" s="26">
        <v>33</v>
      </c>
      <c r="F1980" s="16">
        <v>12</v>
      </c>
      <c r="G1980" s="22">
        <v>17</v>
      </c>
      <c r="H1980" s="22">
        <v>200</v>
      </c>
      <c r="I1980" s="6">
        <v>43762</v>
      </c>
      <c r="J1980" s="7">
        <v>174</v>
      </c>
      <c r="K1980" s="8">
        <v>2020</v>
      </c>
      <c r="L1980" s="6">
        <v>44424</v>
      </c>
      <c r="M1980" s="5">
        <v>0</v>
      </c>
      <c r="N1980" s="6">
        <v>44069</v>
      </c>
      <c r="O1980" s="3"/>
      <c r="P1980" s="3" t="s">
        <v>3629</v>
      </c>
      <c r="Q1980" s="6">
        <v>43998</v>
      </c>
      <c r="R1980" s="46">
        <v>2</v>
      </c>
      <c r="S1980" s="46" t="s">
        <v>1380</v>
      </c>
      <c r="T1980" s="50" t="s">
        <v>3628</v>
      </c>
      <c r="U1980" s="21" t="s">
        <v>1560</v>
      </c>
      <c r="V1980" s="260" t="s">
        <v>1551</v>
      </c>
      <c r="W1980" s="261">
        <v>44005.677118055559</v>
      </c>
      <c r="X1980" s="38" t="s">
        <v>1555</v>
      </c>
    </row>
    <row r="1981" spans="1:24" x14ac:dyDescent="0.3">
      <c r="A1981" s="2">
        <v>27353</v>
      </c>
      <c r="B1981" s="3" t="s">
        <v>157</v>
      </c>
      <c r="C1981" s="5" t="s">
        <v>80</v>
      </c>
      <c r="D1981" s="25">
        <v>51</v>
      </c>
      <c r="E1981" s="26">
        <v>3</v>
      </c>
      <c r="F1981" s="16">
        <v>12</v>
      </c>
      <c r="G1981" s="22">
        <v>25</v>
      </c>
      <c r="H1981" s="22">
        <v>300</v>
      </c>
      <c r="I1981" s="6">
        <v>43762</v>
      </c>
      <c r="J1981" s="7">
        <v>174</v>
      </c>
      <c r="K1981" s="8">
        <v>2020</v>
      </c>
      <c r="L1981" s="6">
        <v>44424</v>
      </c>
      <c r="M1981" s="5">
        <v>0</v>
      </c>
      <c r="N1981" s="6">
        <v>44069</v>
      </c>
      <c r="O1981" s="3" t="s">
        <v>1548</v>
      </c>
      <c r="P1981" s="3" t="s">
        <v>3629</v>
      </c>
      <c r="Q1981" s="6">
        <v>43998</v>
      </c>
      <c r="R1981" s="46">
        <v>3</v>
      </c>
      <c r="S1981" s="46" t="s">
        <v>1380</v>
      </c>
      <c r="T1981" s="50" t="s">
        <v>3628</v>
      </c>
      <c r="U1981" s="21" t="s">
        <v>1560</v>
      </c>
      <c r="V1981" s="260" t="s">
        <v>1551</v>
      </c>
      <c r="W1981" s="261">
        <v>44005.557511574072</v>
      </c>
      <c r="X1981" s="38" t="s">
        <v>1555</v>
      </c>
    </row>
    <row r="1982" spans="1:24" x14ac:dyDescent="0.3">
      <c r="A1982" s="2">
        <v>50475</v>
      </c>
      <c r="B1982" s="3" t="s">
        <v>112</v>
      </c>
      <c r="C1982" s="5" t="s">
        <v>3</v>
      </c>
      <c r="D1982" s="25">
        <v>51</v>
      </c>
      <c r="E1982" s="26">
        <v>17</v>
      </c>
      <c r="F1982" s="16">
        <v>12</v>
      </c>
      <c r="G1982" s="22">
        <v>0</v>
      </c>
      <c r="H1982" s="22">
        <v>0</v>
      </c>
      <c r="I1982" s="6">
        <v>43762</v>
      </c>
      <c r="J1982" s="7">
        <v>174</v>
      </c>
      <c r="K1982" s="8">
        <v>2020</v>
      </c>
      <c r="L1982" s="6">
        <v>44424</v>
      </c>
      <c r="M1982" s="5">
        <v>0</v>
      </c>
      <c r="N1982" s="6">
        <v>44069</v>
      </c>
      <c r="O1982" s="3" t="s">
        <v>1548</v>
      </c>
      <c r="P1982" s="3" t="s">
        <v>3629</v>
      </c>
      <c r="Q1982" s="6">
        <v>43998</v>
      </c>
      <c r="R1982" s="46">
        <v>4</v>
      </c>
      <c r="S1982" s="46" t="s">
        <v>1380</v>
      </c>
      <c r="T1982" s="50" t="s">
        <v>3628</v>
      </c>
      <c r="U1982" s="21" t="s">
        <v>1560</v>
      </c>
      <c r="V1982" s="260" t="s">
        <v>1551</v>
      </c>
      <c r="W1982" s="261">
        <v>44005.647291666668</v>
      </c>
      <c r="X1982" s="38" t="s">
        <v>1555</v>
      </c>
    </row>
    <row r="1983" spans="1:24" x14ac:dyDescent="0.3">
      <c r="A1983" s="2">
        <v>67375</v>
      </c>
      <c r="B1983" s="3" t="s">
        <v>400</v>
      </c>
      <c r="C1983" s="5" t="s">
        <v>3</v>
      </c>
      <c r="D1983" s="25">
        <v>51</v>
      </c>
      <c r="E1983" s="26">
        <v>17</v>
      </c>
      <c r="F1983" s="16">
        <v>12</v>
      </c>
      <c r="G1983" s="22">
        <v>0</v>
      </c>
      <c r="H1983" s="22">
        <v>0</v>
      </c>
      <c r="I1983" s="6">
        <v>43762</v>
      </c>
      <c r="J1983" s="7">
        <v>174</v>
      </c>
      <c r="K1983" s="8">
        <v>2020</v>
      </c>
      <c r="L1983" s="6">
        <v>44424</v>
      </c>
      <c r="M1983" s="5">
        <v>0</v>
      </c>
      <c r="N1983" s="6">
        <v>44069</v>
      </c>
      <c r="O1983" s="3" t="s">
        <v>1548</v>
      </c>
      <c r="P1983" s="3" t="s">
        <v>3629</v>
      </c>
      <c r="Q1983" s="6">
        <v>43998</v>
      </c>
      <c r="R1983" s="46">
        <v>7</v>
      </c>
      <c r="S1983" s="46" t="s">
        <v>1380</v>
      </c>
      <c r="T1983" s="50" t="s">
        <v>3628</v>
      </c>
      <c r="U1983" s="21" t="s">
        <v>1560</v>
      </c>
      <c r="V1983" s="260" t="s">
        <v>1551</v>
      </c>
      <c r="W1983" s="261">
        <v>44005.648576388892</v>
      </c>
      <c r="X1983" s="38" t="s">
        <v>1555</v>
      </c>
    </row>
    <row r="1984" spans="1:24" x14ac:dyDescent="0.3">
      <c r="A1984" s="2">
        <v>67376</v>
      </c>
      <c r="B1984" s="3" t="s">
        <v>401</v>
      </c>
      <c r="C1984" s="5" t="s">
        <v>3</v>
      </c>
      <c r="D1984" s="25">
        <v>51</v>
      </c>
      <c r="E1984" s="26">
        <v>17</v>
      </c>
      <c r="F1984" s="16">
        <v>12</v>
      </c>
      <c r="G1984" s="22">
        <v>50</v>
      </c>
      <c r="H1984" s="22">
        <v>600</v>
      </c>
      <c r="I1984" s="6">
        <v>43762</v>
      </c>
      <c r="J1984" s="7">
        <v>174</v>
      </c>
      <c r="K1984" s="8">
        <v>2020</v>
      </c>
      <c r="L1984" s="6">
        <v>44424</v>
      </c>
      <c r="M1984" s="5">
        <v>0</v>
      </c>
      <c r="N1984" s="6">
        <v>44069</v>
      </c>
      <c r="O1984" s="3" t="s">
        <v>1548</v>
      </c>
      <c r="P1984" s="3" t="s">
        <v>3629</v>
      </c>
      <c r="Q1984" s="6">
        <v>43998</v>
      </c>
      <c r="R1984" s="46">
        <v>8</v>
      </c>
      <c r="S1984" s="46" t="s">
        <v>1380</v>
      </c>
      <c r="T1984" s="50" t="s">
        <v>3628</v>
      </c>
      <c r="U1984" s="21" t="s">
        <v>1560</v>
      </c>
      <c r="V1984" s="260" t="s">
        <v>1551</v>
      </c>
      <c r="W1984" s="261">
        <v>44005.650231481479</v>
      </c>
      <c r="X1984" s="38" t="s">
        <v>1555</v>
      </c>
    </row>
    <row r="1985" spans="1:24" x14ac:dyDescent="0.3">
      <c r="A1985" s="2">
        <v>98702</v>
      </c>
      <c r="B1985" s="3" t="s">
        <v>402</v>
      </c>
      <c r="C1985" s="5" t="s">
        <v>1418</v>
      </c>
      <c r="D1985" s="25">
        <v>51</v>
      </c>
      <c r="E1985" s="26">
        <v>24</v>
      </c>
      <c r="F1985" s="16">
        <v>12</v>
      </c>
      <c r="G1985" s="22">
        <v>417</v>
      </c>
      <c r="H1985" s="22">
        <v>5000</v>
      </c>
      <c r="I1985" s="6">
        <v>43762</v>
      </c>
      <c r="J1985" s="7">
        <v>174</v>
      </c>
      <c r="K1985" s="8">
        <v>2020</v>
      </c>
      <c r="L1985" s="6">
        <v>44424</v>
      </c>
      <c r="M1985" s="5">
        <v>0</v>
      </c>
      <c r="N1985" s="6">
        <v>44069</v>
      </c>
      <c r="O1985" s="3" t="s">
        <v>1548</v>
      </c>
      <c r="P1985" s="3" t="s">
        <v>3629</v>
      </c>
      <c r="Q1985" s="6">
        <v>43998</v>
      </c>
      <c r="R1985" s="46">
        <v>12</v>
      </c>
      <c r="S1985" s="46" t="s">
        <v>1380</v>
      </c>
      <c r="T1985" s="50" t="s">
        <v>3628</v>
      </c>
      <c r="U1985" s="21" t="s">
        <v>1560</v>
      </c>
      <c r="V1985" s="260" t="s">
        <v>1551</v>
      </c>
      <c r="W1985" s="261">
        <v>44006.381238425929</v>
      </c>
      <c r="X1985" s="38" t="s">
        <v>1555</v>
      </c>
    </row>
    <row r="1986" spans="1:24" x14ac:dyDescent="0.3">
      <c r="A1986" s="2">
        <v>102278</v>
      </c>
      <c r="B1986" s="3" t="s">
        <v>405</v>
      </c>
      <c r="C1986" s="5" t="s">
        <v>3</v>
      </c>
      <c r="D1986" s="25">
        <v>61</v>
      </c>
      <c r="E1986" s="26">
        <v>3</v>
      </c>
      <c r="F1986" s="16">
        <v>12</v>
      </c>
      <c r="G1986" s="22">
        <v>9</v>
      </c>
      <c r="H1986" s="22">
        <v>100</v>
      </c>
      <c r="I1986" s="6">
        <v>43762</v>
      </c>
      <c r="J1986" s="7">
        <v>174</v>
      </c>
      <c r="K1986" s="8">
        <v>2020</v>
      </c>
      <c r="L1986" s="6">
        <v>44424</v>
      </c>
      <c r="M1986" s="5">
        <v>0</v>
      </c>
      <c r="N1986" s="6">
        <v>44069</v>
      </c>
      <c r="O1986" s="3" t="s">
        <v>1548</v>
      </c>
      <c r="P1986" s="3" t="s">
        <v>3629</v>
      </c>
      <c r="Q1986" s="6">
        <v>43998</v>
      </c>
      <c r="R1986" s="46">
        <v>16</v>
      </c>
      <c r="S1986" s="46" t="s">
        <v>1380</v>
      </c>
      <c r="T1986" s="50" t="s">
        <v>3628</v>
      </c>
      <c r="U1986" s="21" t="s">
        <v>1560</v>
      </c>
      <c r="V1986" s="260" t="s">
        <v>1551</v>
      </c>
      <c r="W1986" s="261">
        <v>44005.465856481482</v>
      </c>
      <c r="X1986" s="38" t="s">
        <v>1555</v>
      </c>
    </row>
    <row r="1987" spans="1:24" x14ac:dyDescent="0.3">
      <c r="A1987" s="2">
        <v>106375</v>
      </c>
      <c r="B1987" s="3" t="s">
        <v>406</v>
      </c>
      <c r="C1987" s="5" t="s">
        <v>3</v>
      </c>
      <c r="D1987" s="25">
        <v>51</v>
      </c>
      <c r="E1987" s="26">
        <v>17</v>
      </c>
      <c r="F1987" s="16">
        <v>12</v>
      </c>
      <c r="G1987" s="22">
        <v>59</v>
      </c>
      <c r="H1987" s="22">
        <v>700</v>
      </c>
      <c r="I1987" s="6">
        <v>43762</v>
      </c>
      <c r="J1987" s="7">
        <v>174</v>
      </c>
      <c r="K1987" s="8">
        <v>2020</v>
      </c>
      <c r="L1987" s="6">
        <v>44424</v>
      </c>
      <c r="M1987" s="5">
        <v>0</v>
      </c>
      <c r="N1987" s="6">
        <v>44069</v>
      </c>
      <c r="O1987" s="3" t="s">
        <v>1548</v>
      </c>
      <c r="P1987" s="3" t="s">
        <v>3629</v>
      </c>
      <c r="Q1987" s="6">
        <v>43998</v>
      </c>
      <c r="R1987" s="46">
        <v>18</v>
      </c>
      <c r="S1987" s="46" t="s">
        <v>1380</v>
      </c>
      <c r="T1987" s="50" t="s">
        <v>3628</v>
      </c>
      <c r="U1987" s="21" t="s">
        <v>1560</v>
      </c>
      <c r="V1987" s="260" t="s">
        <v>1551</v>
      </c>
      <c r="W1987" s="261">
        <v>44005.656215277777</v>
      </c>
      <c r="X1987" s="38" t="s">
        <v>1555</v>
      </c>
    </row>
    <row r="1988" spans="1:24" x14ac:dyDescent="0.3">
      <c r="A1988" s="2">
        <v>106376</v>
      </c>
      <c r="B1988" s="3" t="s">
        <v>407</v>
      </c>
      <c r="C1988" s="5" t="s">
        <v>3</v>
      </c>
      <c r="D1988" s="25">
        <v>51</v>
      </c>
      <c r="E1988" s="26">
        <v>17</v>
      </c>
      <c r="F1988" s="16">
        <v>12</v>
      </c>
      <c r="G1988" s="22">
        <v>334</v>
      </c>
      <c r="H1988" s="22">
        <v>4000</v>
      </c>
      <c r="I1988" s="6">
        <v>43762</v>
      </c>
      <c r="J1988" s="7">
        <v>174</v>
      </c>
      <c r="K1988" s="8">
        <v>2020</v>
      </c>
      <c r="L1988" s="6">
        <v>44424</v>
      </c>
      <c r="M1988" s="5">
        <v>0</v>
      </c>
      <c r="N1988" s="6">
        <v>44069</v>
      </c>
      <c r="O1988" s="3" t="s">
        <v>1548</v>
      </c>
      <c r="P1988" s="3" t="s">
        <v>3629</v>
      </c>
      <c r="Q1988" s="6">
        <v>43998</v>
      </c>
      <c r="R1988" s="46">
        <v>19</v>
      </c>
      <c r="S1988" s="46" t="s">
        <v>1380</v>
      </c>
      <c r="T1988" s="50" t="s">
        <v>3628</v>
      </c>
      <c r="U1988" s="21" t="s">
        <v>1560</v>
      </c>
      <c r="V1988" s="260" t="s">
        <v>1551</v>
      </c>
      <c r="W1988" s="261">
        <v>44005.657418981478</v>
      </c>
      <c r="X1988" s="38" t="s">
        <v>1555</v>
      </c>
    </row>
    <row r="1989" spans="1:24" x14ac:dyDescent="0.3">
      <c r="A1989" s="2">
        <v>112064</v>
      </c>
      <c r="B1989" s="3" t="s">
        <v>398</v>
      </c>
      <c r="C1989" s="5" t="s">
        <v>17</v>
      </c>
      <c r="D1989" s="25">
        <v>70</v>
      </c>
      <c r="E1989" s="26">
        <v>38</v>
      </c>
      <c r="F1989" s="16">
        <v>12</v>
      </c>
      <c r="G1989" s="22">
        <v>5</v>
      </c>
      <c r="H1989" s="22">
        <v>50</v>
      </c>
      <c r="I1989" s="6">
        <v>43762</v>
      </c>
      <c r="J1989" s="7">
        <v>174</v>
      </c>
      <c r="K1989" s="8">
        <v>2020</v>
      </c>
      <c r="L1989" s="6">
        <v>44424</v>
      </c>
      <c r="M1989" s="5">
        <v>0</v>
      </c>
      <c r="N1989" s="6">
        <v>44069</v>
      </c>
      <c r="O1989" s="3" t="s">
        <v>1548</v>
      </c>
      <c r="P1989" s="3" t="s">
        <v>3629</v>
      </c>
      <c r="Q1989" s="6">
        <v>43998</v>
      </c>
      <c r="R1989" s="46">
        <v>20</v>
      </c>
      <c r="S1989" s="46" t="s">
        <v>1380</v>
      </c>
      <c r="T1989" s="50" t="s">
        <v>3628</v>
      </c>
      <c r="U1989" s="21" t="s">
        <v>1560</v>
      </c>
      <c r="V1989" s="260" t="s">
        <v>1551</v>
      </c>
      <c r="W1989" s="261">
        <v>44005.546134259261</v>
      </c>
      <c r="X1989" s="38" t="s">
        <v>1555</v>
      </c>
    </row>
    <row r="1990" spans="1:24" x14ac:dyDescent="0.3">
      <c r="A1990" s="2">
        <v>114299</v>
      </c>
      <c r="B1990" s="3" t="s">
        <v>408</v>
      </c>
      <c r="C1990" s="5" t="s">
        <v>3</v>
      </c>
      <c r="D1990" s="25">
        <v>51</v>
      </c>
      <c r="E1990" s="26">
        <v>17</v>
      </c>
      <c r="F1990" s="16">
        <v>12</v>
      </c>
      <c r="G1990" s="22">
        <v>0</v>
      </c>
      <c r="H1990" s="22">
        <v>0</v>
      </c>
      <c r="I1990" s="6">
        <v>43762</v>
      </c>
      <c r="J1990" s="7">
        <v>174</v>
      </c>
      <c r="K1990" s="8">
        <v>2020</v>
      </c>
      <c r="L1990" s="6">
        <v>44424</v>
      </c>
      <c r="M1990" s="5">
        <v>0</v>
      </c>
      <c r="N1990" s="6">
        <v>44069</v>
      </c>
      <c r="O1990" s="3" t="s">
        <v>1548</v>
      </c>
      <c r="P1990" s="3" t="s">
        <v>3629</v>
      </c>
      <c r="Q1990" s="6">
        <v>43998</v>
      </c>
      <c r="R1990" s="46">
        <v>21</v>
      </c>
      <c r="S1990" s="46" t="s">
        <v>1380</v>
      </c>
      <c r="T1990" s="50" t="s">
        <v>3628</v>
      </c>
      <c r="U1990" s="21" t="s">
        <v>1560</v>
      </c>
      <c r="V1990" s="260" t="s">
        <v>1551</v>
      </c>
      <c r="W1990" s="261">
        <v>44006.377905092595</v>
      </c>
      <c r="X1990" s="38" t="s">
        <v>1555</v>
      </c>
    </row>
    <row r="1991" spans="1:24" x14ac:dyDescent="0.3">
      <c r="A1991" s="2">
        <v>121054</v>
      </c>
      <c r="B1991" s="3" t="s">
        <v>409</v>
      </c>
      <c r="C1991" s="5" t="s">
        <v>22</v>
      </c>
      <c r="D1991" s="25">
        <v>61</v>
      </c>
      <c r="E1991" s="26">
        <v>3</v>
      </c>
      <c r="F1991" s="16">
        <v>12</v>
      </c>
      <c r="G1991" s="22">
        <v>9</v>
      </c>
      <c r="H1991" s="22">
        <v>100</v>
      </c>
      <c r="I1991" s="6">
        <v>43762</v>
      </c>
      <c r="J1991" s="7">
        <v>174</v>
      </c>
      <c r="K1991" s="8">
        <v>2020</v>
      </c>
      <c r="L1991" s="6">
        <v>44424</v>
      </c>
      <c r="M1991" s="5">
        <v>0</v>
      </c>
      <c r="N1991" s="6">
        <v>44069</v>
      </c>
      <c r="O1991" s="3" t="s">
        <v>1548</v>
      </c>
      <c r="P1991" s="3" t="s">
        <v>3629</v>
      </c>
      <c r="Q1991" s="6">
        <v>43998</v>
      </c>
      <c r="R1991" s="46">
        <v>23</v>
      </c>
      <c r="S1991" s="46" t="s">
        <v>1380</v>
      </c>
      <c r="T1991" s="50" t="s">
        <v>3628</v>
      </c>
      <c r="U1991" s="21" t="s">
        <v>1560</v>
      </c>
      <c r="V1991" s="260" t="s">
        <v>1551</v>
      </c>
      <c r="W1991" s="261">
        <v>44005.466874999998</v>
      </c>
      <c r="X1991" s="38" t="s">
        <v>1555</v>
      </c>
    </row>
    <row r="1992" spans="1:24" x14ac:dyDescent="0.3">
      <c r="A1992" s="2">
        <v>127384</v>
      </c>
      <c r="B1992" s="3" t="s">
        <v>1979</v>
      </c>
      <c r="C1992" s="5" t="s">
        <v>19</v>
      </c>
      <c r="D1992" s="25">
        <v>51</v>
      </c>
      <c r="E1992" s="26">
        <v>33</v>
      </c>
      <c r="F1992" s="16">
        <v>12</v>
      </c>
      <c r="G1992" s="22">
        <v>21</v>
      </c>
      <c r="H1992" s="22">
        <v>250</v>
      </c>
      <c r="I1992" s="6">
        <v>43762</v>
      </c>
      <c r="J1992" s="7">
        <v>174</v>
      </c>
      <c r="K1992" s="8">
        <v>2020</v>
      </c>
      <c r="L1992" s="6">
        <v>44424</v>
      </c>
      <c r="M1992" s="5">
        <v>0</v>
      </c>
      <c r="N1992" s="6">
        <v>44069</v>
      </c>
      <c r="O1992" s="3" t="s">
        <v>1548</v>
      </c>
      <c r="P1992" s="3" t="s">
        <v>3629</v>
      </c>
      <c r="Q1992" s="6">
        <v>43998</v>
      </c>
      <c r="R1992" s="46">
        <v>24</v>
      </c>
      <c r="S1992" s="46" t="s">
        <v>1380</v>
      </c>
      <c r="T1992" s="50" t="s">
        <v>3628</v>
      </c>
      <c r="U1992" s="21" t="s">
        <v>1560</v>
      </c>
      <c r="V1992" s="260" t="s">
        <v>1551</v>
      </c>
      <c r="W1992" s="261">
        <v>44006.449675925927</v>
      </c>
      <c r="X1992" s="38" t="s">
        <v>1555</v>
      </c>
    </row>
    <row r="1993" spans="1:24" x14ac:dyDescent="0.3">
      <c r="A1993" s="2">
        <v>132624</v>
      </c>
      <c r="B1993" s="3" t="s">
        <v>1982</v>
      </c>
      <c r="C1993" s="5" t="s">
        <v>17</v>
      </c>
      <c r="D1993" s="25">
        <v>51</v>
      </c>
      <c r="E1993" s="26">
        <v>36</v>
      </c>
      <c r="F1993" s="16">
        <v>12</v>
      </c>
      <c r="G1993" s="22">
        <v>7</v>
      </c>
      <c r="H1993" s="22">
        <v>80</v>
      </c>
      <c r="I1993" s="6">
        <v>43762</v>
      </c>
      <c r="J1993" s="7">
        <v>174</v>
      </c>
      <c r="K1993" s="8">
        <v>2020</v>
      </c>
      <c r="L1993" s="6">
        <v>44424</v>
      </c>
      <c r="M1993" s="5">
        <v>0</v>
      </c>
      <c r="N1993" s="6">
        <v>44069</v>
      </c>
      <c r="O1993" s="3" t="s">
        <v>1548</v>
      </c>
      <c r="P1993" s="3" t="s">
        <v>3629</v>
      </c>
      <c r="Q1993" s="6">
        <v>43998</v>
      </c>
      <c r="R1993" s="46">
        <v>27</v>
      </c>
      <c r="S1993" s="46" t="s">
        <v>1380</v>
      </c>
      <c r="T1993" s="50" t="s">
        <v>3628</v>
      </c>
      <c r="U1993" s="21" t="s">
        <v>1560</v>
      </c>
      <c r="V1993" s="260" t="s">
        <v>1551</v>
      </c>
      <c r="W1993" s="261">
        <v>44005.683009259257</v>
      </c>
      <c r="X1993" s="38" t="s">
        <v>1555</v>
      </c>
    </row>
    <row r="1994" spans="1:24" x14ac:dyDescent="0.3">
      <c r="A1994" s="2">
        <v>132769</v>
      </c>
      <c r="B1994" s="3" t="s">
        <v>12</v>
      </c>
      <c r="C1994" s="5" t="s">
        <v>13</v>
      </c>
      <c r="D1994" s="25">
        <v>51</v>
      </c>
      <c r="E1994" s="26">
        <v>33</v>
      </c>
      <c r="F1994" s="16">
        <v>12</v>
      </c>
      <c r="G1994" s="22">
        <v>9</v>
      </c>
      <c r="H1994" s="22">
        <v>100</v>
      </c>
      <c r="I1994" s="6">
        <v>43762</v>
      </c>
      <c r="J1994" s="7">
        <v>174</v>
      </c>
      <c r="K1994" s="8">
        <v>2020</v>
      </c>
      <c r="L1994" s="6">
        <v>44424</v>
      </c>
      <c r="M1994" s="5">
        <v>0</v>
      </c>
      <c r="N1994" s="6">
        <v>44069</v>
      </c>
      <c r="O1994" s="3" t="s">
        <v>1548</v>
      </c>
      <c r="P1994" s="3" t="s">
        <v>3629</v>
      </c>
      <c r="Q1994" s="6">
        <v>43998</v>
      </c>
      <c r="R1994" s="46">
        <v>30</v>
      </c>
      <c r="S1994" s="46" t="s">
        <v>1380</v>
      </c>
      <c r="T1994" s="50" t="s">
        <v>3628</v>
      </c>
      <c r="U1994" s="21" t="s">
        <v>1560</v>
      </c>
      <c r="V1994" s="260" t="s">
        <v>1551</v>
      </c>
      <c r="W1994" s="261">
        <v>44005.678831018522</v>
      </c>
      <c r="X1994" s="38" t="s">
        <v>1555</v>
      </c>
    </row>
    <row r="1995" spans="1:24" x14ac:dyDescent="0.3">
      <c r="A1995" s="2">
        <v>12652</v>
      </c>
      <c r="B1995" s="3" t="s">
        <v>410</v>
      </c>
      <c r="C1995" s="5" t="s">
        <v>5</v>
      </c>
      <c r="D1995" s="25">
        <v>52</v>
      </c>
      <c r="E1995" s="26">
        <v>6</v>
      </c>
      <c r="F1995" s="16">
        <v>12</v>
      </c>
      <c r="G1995" s="22">
        <v>584</v>
      </c>
      <c r="H1995" s="22">
        <v>7000</v>
      </c>
      <c r="I1995" s="6">
        <v>43962</v>
      </c>
      <c r="J1995" s="7">
        <v>178</v>
      </c>
      <c r="K1995" s="8">
        <v>2020</v>
      </c>
      <c r="L1995" s="6">
        <v>44428</v>
      </c>
      <c r="M1995" s="5">
        <v>0</v>
      </c>
      <c r="N1995" s="6">
        <v>44069</v>
      </c>
      <c r="O1995" s="3" t="s">
        <v>1854</v>
      </c>
      <c r="P1995" s="3" t="s">
        <v>1855</v>
      </c>
      <c r="Q1995" s="6">
        <v>43697</v>
      </c>
      <c r="R1995" s="46"/>
      <c r="S1995" s="46" t="s">
        <v>1380</v>
      </c>
      <c r="T1995" s="50" t="s">
        <v>1910</v>
      </c>
      <c r="U1995" s="21" t="s">
        <v>1560</v>
      </c>
      <c r="V1995" s="260" t="s">
        <v>2063</v>
      </c>
      <c r="W1995" s="261">
        <v>44049.415370370371</v>
      </c>
      <c r="X1995" s="38" t="s">
        <v>1555</v>
      </c>
    </row>
    <row r="1996" spans="1:24" x14ac:dyDescent="0.3">
      <c r="A1996" s="2">
        <v>12654</v>
      </c>
      <c r="B1996" s="3" t="s">
        <v>411</v>
      </c>
      <c r="C1996" s="5" t="s">
        <v>5</v>
      </c>
      <c r="D1996" s="25">
        <v>52</v>
      </c>
      <c r="E1996" s="26">
        <v>6</v>
      </c>
      <c r="F1996" s="16">
        <v>12</v>
      </c>
      <c r="G1996" s="22">
        <v>6667</v>
      </c>
      <c r="H1996" s="22">
        <v>80000</v>
      </c>
      <c r="I1996" s="6">
        <v>43962</v>
      </c>
      <c r="J1996" s="7">
        <v>178</v>
      </c>
      <c r="K1996" s="8">
        <v>2020</v>
      </c>
      <c r="L1996" s="6">
        <v>44428</v>
      </c>
      <c r="M1996" s="5">
        <v>0</v>
      </c>
      <c r="N1996" s="6">
        <v>44069</v>
      </c>
      <c r="O1996" s="3" t="s">
        <v>1854</v>
      </c>
      <c r="P1996" s="3" t="s">
        <v>1855</v>
      </c>
      <c r="Q1996" s="6">
        <v>43697</v>
      </c>
      <c r="R1996" s="46"/>
      <c r="S1996" s="46" t="s">
        <v>1380</v>
      </c>
      <c r="T1996" s="50" t="s">
        <v>1910</v>
      </c>
      <c r="U1996" s="21" t="s">
        <v>1560</v>
      </c>
      <c r="V1996" s="260" t="s">
        <v>2063</v>
      </c>
      <c r="W1996" s="261">
        <v>44049.415370370371</v>
      </c>
      <c r="X1996" s="38" t="s">
        <v>1555</v>
      </c>
    </row>
    <row r="1997" spans="1:24" x14ac:dyDescent="0.3">
      <c r="A1997" s="2">
        <v>12659</v>
      </c>
      <c r="B1997" s="3" t="s">
        <v>412</v>
      </c>
      <c r="C1997" s="5" t="s">
        <v>17</v>
      </c>
      <c r="D1997" s="25">
        <v>72</v>
      </c>
      <c r="E1997" s="26">
        <v>7</v>
      </c>
      <c r="F1997" s="16">
        <v>12</v>
      </c>
      <c r="G1997" s="22">
        <v>234</v>
      </c>
      <c r="H1997" s="22">
        <v>2800</v>
      </c>
      <c r="I1997" s="6">
        <v>43962</v>
      </c>
      <c r="J1997" s="7">
        <v>178</v>
      </c>
      <c r="K1997" s="8">
        <v>2020</v>
      </c>
      <c r="L1997" s="6">
        <v>44428</v>
      </c>
      <c r="M1997" s="5">
        <v>0</v>
      </c>
      <c r="N1997" s="6">
        <v>44069</v>
      </c>
      <c r="O1997" s="3" t="s">
        <v>1854</v>
      </c>
      <c r="P1997" s="3" t="s">
        <v>1855</v>
      </c>
      <c r="Q1997" s="6">
        <v>43697</v>
      </c>
      <c r="R1997" s="46"/>
      <c r="S1997" s="46" t="s">
        <v>1380</v>
      </c>
      <c r="T1997" s="50" t="s">
        <v>1910</v>
      </c>
      <c r="U1997" s="21" t="s">
        <v>1560</v>
      </c>
      <c r="V1997" s="260" t="s">
        <v>2063</v>
      </c>
      <c r="W1997" s="261">
        <v>44049.415370370371</v>
      </c>
      <c r="X1997" s="38" t="s">
        <v>1555</v>
      </c>
    </row>
    <row r="1998" spans="1:24" x14ac:dyDescent="0.3">
      <c r="A1998" s="2">
        <v>17115</v>
      </c>
      <c r="B1998" s="3" t="s">
        <v>413</v>
      </c>
      <c r="C1998" s="5" t="s">
        <v>5</v>
      </c>
      <c r="D1998" s="25">
        <v>79</v>
      </c>
      <c r="E1998" s="26">
        <v>1</v>
      </c>
      <c r="F1998" s="16">
        <v>12</v>
      </c>
      <c r="G1998" s="22">
        <v>834</v>
      </c>
      <c r="H1998" s="22">
        <v>10000</v>
      </c>
      <c r="I1998" s="6">
        <v>43962</v>
      </c>
      <c r="J1998" s="7">
        <v>178</v>
      </c>
      <c r="K1998" s="8">
        <v>2020</v>
      </c>
      <c r="L1998" s="6">
        <v>44428</v>
      </c>
      <c r="M1998" s="5">
        <v>0</v>
      </c>
      <c r="N1998" s="6">
        <v>44069</v>
      </c>
      <c r="O1998" s="3" t="s">
        <v>1854</v>
      </c>
      <c r="P1998" s="3" t="s">
        <v>1855</v>
      </c>
      <c r="Q1998" s="6">
        <v>43697</v>
      </c>
      <c r="R1998" s="46"/>
      <c r="S1998" s="46" t="s">
        <v>1380</v>
      </c>
      <c r="T1998" s="50" t="s">
        <v>1910</v>
      </c>
      <c r="U1998" s="21" t="s">
        <v>1560</v>
      </c>
      <c r="V1998" s="260" t="s">
        <v>2063</v>
      </c>
      <c r="W1998" s="261">
        <v>44049.415370370371</v>
      </c>
      <c r="X1998" s="38" t="s">
        <v>1555</v>
      </c>
    </row>
    <row r="1999" spans="1:24" x14ac:dyDescent="0.3">
      <c r="A1999" s="2">
        <v>9413</v>
      </c>
      <c r="B1999" s="3" t="s">
        <v>830</v>
      </c>
      <c r="C1999" s="5" t="s">
        <v>17</v>
      </c>
      <c r="D1999" s="25">
        <v>72</v>
      </c>
      <c r="E1999" s="26">
        <v>6</v>
      </c>
      <c r="F1999" s="16">
        <v>12</v>
      </c>
      <c r="G1999" s="22">
        <v>1667</v>
      </c>
      <c r="H1999" s="22">
        <v>20000</v>
      </c>
      <c r="I1999" s="6">
        <v>43962</v>
      </c>
      <c r="J1999" s="7">
        <v>159</v>
      </c>
      <c r="K1999" s="8">
        <v>2020</v>
      </c>
      <c r="L1999" s="6">
        <v>44424</v>
      </c>
      <c r="M1999" s="5">
        <v>0</v>
      </c>
      <c r="N1999" s="6">
        <v>44069</v>
      </c>
      <c r="O1999" s="3" t="s">
        <v>1619</v>
      </c>
      <c r="P1999" s="3" t="s">
        <v>2044</v>
      </c>
      <c r="Q1999" s="6">
        <v>43689</v>
      </c>
      <c r="R1999" s="46"/>
      <c r="S1999" s="46" t="s">
        <v>1380</v>
      </c>
      <c r="T1999" s="50" t="s">
        <v>1536</v>
      </c>
      <c r="U1999" s="21" t="s">
        <v>1560</v>
      </c>
      <c r="V1999" s="260" t="s">
        <v>2063</v>
      </c>
      <c r="W1999" s="261">
        <v>44061.424618055556</v>
      </c>
      <c r="X1999" s="38" t="s">
        <v>1555</v>
      </c>
    </row>
    <row r="2000" spans="1:24" x14ac:dyDescent="0.3">
      <c r="A2000" s="2">
        <v>98703</v>
      </c>
      <c r="B2000" s="3" t="s">
        <v>2239</v>
      </c>
      <c r="C2000" s="5" t="s">
        <v>22</v>
      </c>
      <c r="D2000" s="25">
        <v>69</v>
      </c>
      <c r="E2000" s="26">
        <v>3</v>
      </c>
      <c r="F2000" s="16">
        <v>12</v>
      </c>
      <c r="G2000" s="22">
        <v>167</v>
      </c>
      <c r="H2000" s="22">
        <v>2000</v>
      </c>
      <c r="I2000" s="6">
        <v>43762</v>
      </c>
      <c r="J2000" s="7">
        <v>174</v>
      </c>
      <c r="K2000" s="8">
        <v>2020</v>
      </c>
      <c r="L2000" s="6">
        <v>44424</v>
      </c>
      <c r="M2000" s="5">
        <v>0</v>
      </c>
      <c r="N2000" s="6">
        <v>44069</v>
      </c>
      <c r="O2000" s="3" t="s">
        <v>1532</v>
      </c>
      <c r="P2000" s="3" t="s">
        <v>3629</v>
      </c>
      <c r="Q2000" s="6">
        <v>43998</v>
      </c>
      <c r="R2000" s="46">
        <v>13</v>
      </c>
      <c r="S2000" s="46" t="s">
        <v>1380</v>
      </c>
      <c r="T2000" s="50" t="s">
        <v>3628</v>
      </c>
      <c r="U2000" s="21"/>
      <c r="V2000" s="260" t="s">
        <v>1551</v>
      </c>
      <c r="W2000" s="261">
        <v>44005.463425925926</v>
      </c>
      <c r="X2000" s="38" t="s">
        <v>1555</v>
      </c>
    </row>
    <row r="2001" spans="1:24" x14ac:dyDescent="0.3">
      <c r="A2001" s="2">
        <v>98704</v>
      </c>
      <c r="B2001" s="3" t="s">
        <v>2240</v>
      </c>
      <c r="C2001" s="5" t="s">
        <v>22</v>
      </c>
      <c r="D2001" s="25">
        <v>69</v>
      </c>
      <c r="E2001" s="26">
        <v>3</v>
      </c>
      <c r="F2001" s="16">
        <v>12</v>
      </c>
      <c r="G2001" s="22">
        <v>34</v>
      </c>
      <c r="H2001" s="22">
        <v>400</v>
      </c>
      <c r="I2001" s="6">
        <v>43762</v>
      </c>
      <c r="J2001" s="7">
        <v>174</v>
      </c>
      <c r="K2001" s="8">
        <v>2020</v>
      </c>
      <c r="L2001" s="6">
        <v>44424</v>
      </c>
      <c r="M2001" s="5">
        <v>0</v>
      </c>
      <c r="N2001" s="6">
        <v>44069</v>
      </c>
      <c r="O2001" s="3" t="s">
        <v>1532</v>
      </c>
      <c r="P2001" s="3" t="s">
        <v>3629</v>
      </c>
      <c r="Q2001" s="6">
        <v>43998</v>
      </c>
      <c r="R2001" s="46">
        <v>14</v>
      </c>
      <c r="S2001" s="46" t="s">
        <v>1380</v>
      </c>
      <c r="T2001" s="50" t="s">
        <v>3628</v>
      </c>
      <c r="U2001" s="21"/>
      <c r="V2001" s="260" t="s">
        <v>1551</v>
      </c>
      <c r="W2001" s="261">
        <v>44005.463900462964</v>
      </c>
      <c r="X2001" s="38" t="s">
        <v>1555</v>
      </c>
    </row>
    <row r="2002" spans="1:24" x14ac:dyDescent="0.3">
      <c r="A2002" s="2">
        <v>117795</v>
      </c>
      <c r="B2002" s="3" t="s">
        <v>853</v>
      </c>
      <c r="C2002" s="5" t="s">
        <v>17</v>
      </c>
      <c r="D2002" s="25"/>
      <c r="E2002" s="26"/>
      <c r="F2002" s="16">
        <v>12</v>
      </c>
      <c r="G2002" s="22">
        <v>13</v>
      </c>
      <c r="H2002" s="22">
        <v>150</v>
      </c>
      <c r="I2002" s="6">
        <v>43818</v>
      </c>
      <c r="J2002" s="7">
        <v>111</v>
      </c>
      <c r="K2002" s="8">
        <v>2020</v>
      </c>
      <c r="L2002" s="6">
        <v>44336</v>
      </c>
      <c r="M2002" s="5">
        <v>0</v>
      </c>
      <c r="N2002" s="6">
        <v>44070</v>
      </c>
      <c r="O2002" s="3" t="s">
        <v>1369</v>
      </c>
      <c r="P2002" s="3"/>
      <c r="Q2002" s="6" t="s">
        <v>1380</v>
      </c>
      <c r="R2002" s="46"/>
      <c r="S2002" s="46" t="s">
        <v>1380</v>
      </c>
      <c r="T2002" s="50" t="s">
        <v>1380</v>
      </c>
      <c r="U2002" s="21" t="s">
        <v>2138</v>
      </c>
      <c r="V2002" s="260" t="s">
        <v>2063</v>
      </c>
      <c r="W2002" s="261">
        <v>43929.631331018521</v>
      </c>
      <c r="X2002" s="38" t="s">
        <v>1555</v>
      </c>
    </row>
    <row r="2003" spans="1:24" x14ac:dyDescent="0.3">
      <c r="A2003" s="2">
        <v>72174</v>
      </c>
      <c r="B2003" s="3" t="s">
        <v>848</v>
      </c>
      <c r="C2003" s="5" t="s">
        <v>17</v>
      </c>
      <c r="D2003" s="25"/>
      <c r="E2003" s="26"/>
      <c r="F2003" s="16">
        <v>12</v>
      </c>
      <c r="G2003" s="22">
        <v>30</v>
      </c>
      <c r="H2003" s="22">
        <v>360</v>
      </c>
      <c r="I2003" s="6">
        <v>43818</v>
      </c>
      <c r="J2003" s="7">
        <v>111</v>
      </c>
      <c r="K2003" s="8">
        <v>2020</v>
      </c>
      <c r="L2003" s="6">
        <v>44336</v>
      </c>
      <c r="M2003" s="5">
        <v>0</v>
      </c>
      <c r="N2003" s="6">
        <v>44070</v>
      </c>
      <c r="O2003" s="3" t="s">
        <v>1545</v>
      </c>
      <c r="P2003" s="3" t="s">
        <v>3560</v>
      </c>
      <c r="Q2003" s="6">
        <v>44343</v>
      </c>
      <c r="R2003" s="46">
        <v>4</v>
      </c>
      <c r="S2003" s="46" t="s">
        <v>1953</v>
      </c>
      <c r="T2003" s="50" t="s">
        <v>1832</v>
      </c>
      <c r="U2003" s="21" t="s">
        <v>1560</v>
      </c>
      <c r="V2003" s="260" t="s">
        <v>1551</v>
      </c>
      <c r="W2003" s="261">
        <v>43973.383229166669</v>
      </c>
      <c r="X2003" s="38" t="s">
        <v>1555</v>
      </c>
    </row>
    <row r="2004" spans="1:24" x14ac:dyDescent="0.3">
      <c r="A2004" s="2">
        <v>19842</v>
      </c>
      <c r="B2004" s="3" t="s">
        <v>846</v>
      </c>
      <c r="C2004" s="5" t="s">
        <v>3</v>
      </c>
      <c r="D2004" s="25">
        <v>62</v>
      </c>
      <c r="E2004" s="26">
        <v>12</v>
      </c>
      <c r="F2004" s="16">
        <v>12</v>
      </c>
      <c r="G2004" s="22">
        <v>834</v>
      </c>
      <c r="H2004" s="22">
        <v>10000</v>
      </c>
      <c r="I2004" s="6">
        <v>43818</v>
      </c>
      <c r="J2004" s="7">
        <v>111</v>
      </c>
      <c r="K2004" s="8">
        <v>2020</v>
      </c>
      <c r="L2004" s="6">
        <v>44336</v>
      </c>
      <c r="M2004" s="5">
        <v>0</v>
      </c>
      <c r="N2004" s="6">
        <v>44070</v>
      </c>
      <c r="O2004" s="3" t="s">
        <v>1545</v>
      </c>
      <c r="P2004" s="3" t="s">
        <v>3560</v>
      </c>
      <c r="Q2004" s="6">
        <v>44343</v>
      </c>
      <c r="R2004" s="46"/>
      <c r="S2004" s="46" t="s">
        <v>1380</v>
      </c>
      <c r="T2004" s="50" t="s">
        <v>1832</v>
      </c>
      <c r="U2004" s="21" t="s">
        <v>1560</v>
      </c>
      <c r="V2004" s="260" t="s">
        <v>2063</v>
      </c>
      <c r="W2004" s="261">
        <v>44070.443854166668</v>
      </c>
      <c r="X2004" s="38" t="s">
        <v>1555</v>
      </c>
    </row>
    <row r="2005" spans="1:24" x14ac:dyDescent="0.3">
      <c r="A2005" s="2">
        <v>130024</v>
      </c>
      <c r="B2005" s="3" t="s">
        <v>414</v>
      </c>
      <c r="C2005" s="5" t="s">
        <v>87</v>
      </c>
      <c r="D2005" s="25">
        <v>52</v>
      </c>
      <c r="E2005" s="26">
        <v>8</v>
      </c>
      <c r="F2005" s="16">
        <v>12</v>
      </c>
      <c r="G2005" s="22">
        <v>417</v>
      </c>
      <c r="H2005" s="22">
        <v>5000</v>
      </c>
      <c r="I2005" s="6">
        <v>43962</v>
      </c>
      <c r="J2005" s="7">
        <v>178</v>
      </c>
      <c r="K2005" s="8">
        <v>2020</v>
      </c>
      <c r="L2005" s="6">
        <v>44428</v>
      </c>
      <c r="M2005" s="5">
        <v>0</v>
      </c>
      <c r="N2005" s="6">
        <v>44074</v>
      </c>
      <c r="O2005" s="3" t="s">
        <v>1854</v>
      </c>
      <c r="P2005" s="3" t="s">
        <v>1855</v>
      </c>
      <c r="Q2005" s="6">
        <v>43697</v>
      </c>
      <c r="R2005" s="46"/>
      <c r="S2005" s="46" t="s">
        <v>1380</v>
      </c>
      <c r="T2005" s="50" t="s">
        <v>1910</v>
      </c>
      <c r="U2005" s="21" t="s">
        <v>1560</v>
      </c>
      <c r="V2005" s="260" t="s">
        <v>2063</v>
      </c>
      <c r="W2005" s="261">
        <v>44049.415370370371</v>
      </c>
      <c r="X2005" s="38" t="s">
        <v>1555</v>
      </c>
    </row>
    <row r="2006" spans="1:24" x14ac:dyDescent="0.3">
      <c r="A2006" s="2">
        <v>12763</v>
      </c>
      <c r="B2006" s="3" t="s">
        <v>382</v>
      </c>
      <c r="C2006" s="5" t="s">
        <v>80</v>
      </c>
      <c r="D2006" s="25">
        <v>51</v>
      </c>
      <c r="E2006" s="26">
        <v>3</v>
      </c>
      <c r="F2006" s="16">
        <v>12</v>
      </c>
      <c r="G2006" s="22">
        <v>59</v>
      </c>
      <c r="H2006" s="22">
        <v>700</v>
      </c>
      <c r="I2006" s="6">
        <v>44082</v>
      </c>
      <c r="J2006" s="7">
        <v>292</v>
      </c>
      <c r="K2006" s="8">
        <v>2019</v>
      </c>
      <c r="L2006" s="6">
        <v>44182</v>
      </c>
      <c r="M2006" s="5">
        <v>2000</v>
      </c>
      <c r="N2006" s="6">
        <v>44082</v>
      </c>
      <c r="O2006" s="3" t="s">
        <v>1548</v>
      </c>
      <c r="P2006" s="3" t="s">
        <v>2336</v>
      </c>
      <c r="Q2006" s="6">
        <v>43839</v>
      </c>
      <c r="R2006" s="46"/>
      <c r="S2006" s="46" t="s">
        <v>1380</v>
      </c>
      <c r="T2006" s="50" t="s">
        <v>1536</v>
      </c>
      <c r="U2006" s="21" t="s">
        <v>1560</v>
      </c>
      <c r="V2006" s="260" t="s">
        <v>1551</v>
      </c>
      <c r="W2006" s="261">
        <v>43867.440196759257</v>
      </c>
      <c r="X2006" s="38" t="s">
        <v>1555</v>
      </c>
    </row>
    <row r="2007" spans="1:24" x14ac:dyDescent="0.3">
      <c r="A2007" s="2">
        <v>15813</v>
      </c>
      <c r="B2007" s="3" t="s">
        <v>224</v>
      </c>
      <c r="C2007" s="5" t="s">
        <v>3</v>
      </c>
      <c r="D2007" s="25">
        <v>51</v>
      </c>
      <c r="E2007" s="26">
        <v>6</v>
      </c>
      <c r="F2007" s="16">
        <v>12</v>
      </c>
      <c r="G2007" s="22">
        <v>167</v>
      </c>
      <c r="H2007" s="22">
        <v>2000</v>
      </c>
      <c r="I2007" s="6">
        <v>44082</v>
      </c>
      <c r="J2007" s="7">
        <v>292</v>
      </c>
      <c r="K2007" s="8">
        <v>2019</v>
      </c>
      <c r="L2007" s="6">
        <v>44182</v>
      </c>
      <c r="M2007" s="5">
        <v>2200</v>
      </c>
      <c r="N2007" s="6">
        <v>44082</v>
      </c>
      <c r="O2007" s="3" t="s">
        <v>1548</v>
      </c>
      <c r="P2007" s="3" t="s">
        <v>2336</v>
      </c>
      <c r="Q2007" s="6">
        <v>43839</v>
      </c>
      <c r="R2007" s="46"/>
      <c r="S2007" s="46" t="s">
        <v>1380</v>
      </c>
      <c r="T2007" s="50" t="s">
        <v>1536</v>
      </c>
      <c r="U2007" s="21" t="s">
        <v>1560</v>
      </c>
      <c r="V2007" s="260" t="s">
        <v>1551</v>
      </c>
      <c r="W2007" s="261">
        <v>43867.440196759257</v>
      </c>
      <c r="X2007" s="38" t="s">
        <v>1555</v>
      </c>
    </row>
    <row r="2008" spans="1:24" x14ac:dyDescent="0.3">
      <c r="A2008" s="2">
        <v>26282</v>
      </c>
      <c r="B2008" s="3" t="s">
        <v>79</v>
      </c>
      <c r="C2008" s="5" t="s">
        <v>3</v>
      </c>
      <c r="D2008" s="25">
        <v>51</v>
      </c>
      <c r="E2008" s="26">
        <v>26</v>
      </c>
      <c r="F2008" s="16">
        <v>12</v>
      </c>
      <c r="G2008" s="22">
        <v>0</v>
      </c>
      <c r="H2008" s="22">
        <v>0</v>
      </c>
      <c r="I2008" s="6">
        <v>44082</v>
      </c>
      <c r="J2008" s="7">
        <v>292</v>
      </c>
      <c r="K2008" s="8">
        <v>2019</v>
      </c>
      <c r="L2008" s="6">
        <v>44182</v>
      </c>
      <c r="M2008" s="5">
        <v>9</v>
      </c>
      <c r="N2008" s="6">
        <v>44082</v>
      </c>
      <c r="O2008" s="3" t="s">
        <v>1548</v>
      </c>
      <c r="P2008" s="3" t="s">
        <v>2336</v>
      </c>
      <c r="Q2008" s="6">
        <v>43839</v>
      </c>
      <c r="R2008" s="46"/>
      <c r="S2008" s="46" t="s">
        <v>1380</v>
      </c>
      <c r="T2008" s="50" t="s">
        <v>1536</v>
      </c>
      <c r="U2008" s="21" t="s">
        <v>1560</v>
      </c>
      <c r="V2008" s="260" t="s">
        <v>1551</v>
      </c>
      <c r="W2008" s="261">
        <v>43867.440196759257</v>
      </c>
      <c r="X2008" s="38" t="s">
        <v>1555</v>
      </c>
    </row>
    <row r="2009" spans="1:24" x14ac:dyDescent="0.3">
      <c r="A2009" s="2">
        <v>34214</v>
      </c>
      <c r="B2009" s="3" t="s">
        <v>397</v>
      </c>
      <c r="C2009" s="5" t="s">
        <v>3</v>
      </c>
      <c r="D2009" s="25">
        <v>51</v>
      </c>
      <c r="E2009" s="26">
        <v>26</v>
      </c>
      <c r="F2009" s="16">
        <v>12</v>
      </c>
      <c r="G2009" s="22">
        <v>0</v>
      </c>
      <c r="H2009" s="22">
        <v>0</v>
      </c>
      <c r="I2009" s="6">
        <v>44082</v>
      </c>
      <c r="J2009" s="7">
        <v>292</v>
      </c>
      <c r="K2009" s="8">
        <v>2019</v>
      </c>
      <c r="L2009" s="6">
        <v>44182</v>
      </c>
      <c r="M2009" s="5">
        <v>9</v>
      </c>
      <c r="N2009" s="6">
        <v>44082</v>
      </c>
      <c r="O2009" s="3" t="s">
        <v>1548</v>
      </c>
      <c r="P2009" s="3" t="s">
        <v>2336</v>
      </c>
      <c r="Q2009" s="6">
        <v>43839</v>
      </c>
      <c r="R2009" s="46"/>
      <c r="S2009" s="46" t="s">
        <v>1380</v>
      </c>
      <c r="T2009" s="50" t="s">
        <v>1536</v>
      </c>
      <c r="U2009" s="21" t="s">
        <v>1560</v>
      </c>
      <c r="V2009" s="260" t="s">
        <v>1551</v>
      </c>
      <c r="W2009" s="261">
        <v>43867.440196759257</v>
      </c>
      <c r="X2009" s="38" t="s">
        <v>1555</v>
      </c>
    </row>
    <row r="2010" spans="1:24" x14ac:dyDescent="0.3">
      <c r="A2010" s="2">
        <v>63382</v>
      </c>
      <c r="B2010" s="3" t="s">
        <v>2214</v>
      </c>
      <c r="C2010" s="5" t="s">
        <v>87</v>
      </c>
      <c r="D2010" s="25">
        <v>51</v>
      </c>
      <c r="E2010" s="26">
        <v>33</v>
      </c>
      <c r="F2010" s="16">
        <v>12</v>
      </c>
      <c r="G2010" s="22">
        <v>0</v>
      </c>
      <c r="H2010" s="22">
        <v>0</v>
      </c>
      <c r="I2010" s="6">
        <v>44082</v>
      </c>
      <c r="J2010" s="7">
        <v>292</v>
      </c>
      <c r="K2010" s="8">
        <v>2019</v>
      </c>
      <c r="L2010" s="6">
        <v>44182</v>
      </c>
      <c r="M2010" s="5">
        <v>0</v>
      </c>
      <c r="N2010" s="6">
        <v>44082</v>
      </c>
      <c r="O2010" s="3" t="s">
        <v>1548</v>
      </c>
      <c r="P2010" s="3" t="s">
        <v>2336</v>
      </c>
      <c r="Q2010" s="6">
        <v>43839</v>
      </c>
      <c r="R2010" s="46"/>
      <c r="S2010" s="46" t="s">
        <v>1380</v>
      </c>
      <c r="T2010" s="50" t="s">
        <v>1536</v>
      </c>
      <c r="U2010" s="21" t="s">
        <v>1560</v>
      </c>
      <c r="V2010" s="260" t="s">
        <v>1551</v>
      </c>
      <c r="W2010" s="261">
        <v>43867.440196759257</v>
      </c>
      <c r="X2010" s="38" t="s">
        <v>1555</v>
      </c>
    </row>
    <row r="2011" spans="1:24" x14ac:dyDescent="0.3">
      <c r="A2011" s="2">
        <v>102277</v>
      </c>
      <c r="B2011" s="3" t="s">
        <v>404</v>
      </c>
      <c r="C2011" s="5" t="s">
        <v>3</v>
      </c>
      <c r="D2011" s="25">
        <v>61</v>
      </c>
      <c r="E2011" s="26">
        <v>3</v>
      </c>
      <c r="F2011" s="16">
        <v>12</v>
      </c>
      <c r="G2011" s="22">
        <v>17</v>
      </c>
      <c r="H2011" s="22">
        <v>200</v>
      </c>
      <c r="I2011" s="6">
        <v>44082</v>
      </c>
      <c r="J2011" s="7">
        <v>292</v>
      </c>
      <c r="K2011" s="8">
        <v>2019</v>
      </c>
      <c r="L2011" s="6">
        <v>44182</v>
      </c>
      <c r="M2011" s="5">
        <v>180</v>
      </c>
      <c r="N2011" s="6">
        <v>44082</v>
      </c>
      <c r="O2011" s="3" t="s">
        <v>1548</v>
      </c>
      <c r="P2011" s="3" t="s">
        <v>2336</v>
      </c>
      <c r="Q2011" s="6">
        <v>43839</v>
      </c>
      <c r="R2011" s="46"/>
      <c r="S2011" s="46" t="s">
        <v>1380</v>
      </c>
      <c r="T2011" s="50" t="s">
        <v>1536</v>
      </c>
      <c r="U2011" s="21" t="s">
        <v>1560</v>
      </c>
      <c r="V2011" s="260" t="s">
        <v>1551</v>
      </c>
      <c r="W2011" s="261">
        <v>43867.440196759257</v>
      </c>
      <c r="X2011" s="38" t="s">
        <v>1555</v>
      </c>
    </row>
    <row r="2012" spans="1:24" x14ac:dyDescent="0.3">
      <c r="A2012" s="2">
        <v>114297</v>
      </c>
      <c r="B2012" s="3" t="s">
        <v>399</v>
      </c>
      <c r="C2012" s="5" t="s">
        <v>3</v>
      </c>
      <c r="D2012" s="25">
        <v>51</v>
      </c>
      <c r="E2012" s="26">
        <v>17</v>
      </c>
      <c r="F2012" s="16">
        <v>12</v>
      </c>
      <c r="G2012" s="22">
        <v>0</v>
      </c>
      <c r="H2012" s="22">
        <v>0</v>
      </c>
      <c r="I2012" s="6">
        <v>44082</v>
      </c>
      <c r="J2012" s="7">
        <v>292</v>
      </c>
      <c r="K2012" s="8">
        <v>2019</v>
      </c>
      <c r="L2012" s="6">
        <v>44182</v>
      </c>
      <c r="M2012" s="5">
        <v>0</v>
      </c>
      <c r="N2012" s="6">
        <v>44082</v>
      </c>
      <c r="O2012" s="3" t="s">
        <v>1548</v>
      </c>
      <c r="P2012" s="3" t="s">
        <v>2336</v>
      </c>
      <c r="Q2012" s="6">
        <v>43839</v>
      </c>
      <c r="R2012" s="46"/>
      <c r="S2012" s="46" t="s">
        <v>1380</v>
      </c>
      <c r="T2012" s="50" t="s">
        <v>1536</v>
      </c>
      <c r="U2012" s="21" t="s">
        <v>1560</v>
      </c>
      <c r="V2012" s="260" t="s">
        <v>1551</v>
      </c>
      <c r="W2012" s="261">
        <v>43867.440196759257</v>
      </c>
      <c r="X2012" s="38" t="s">
        <v>1555</v>
      </c>
    </row>
    <row r="2013" spans="1:24" x14ac:dyDescent="0.3">
      <c r="A2013" s="2">
        <v>122818</v>
      </c>
      <c r="B2013" s="3" t="s">
        <v>2215</v>
      </c>
      <c r="C2013" s="5" t="s">
        <v>1418</v>
      </c>
      <c r="D2013" s="25">
        <v>51</v>
      </c>
      <c r="E2013" s="26">
        <v>21</v>
      </c>
      <c r="F2013" s="16">
        <v>12</v>
      </c>
      <c r="G2013" s="22">
        <v>417</v>
      </c>
      <c r="H2013" s="22">
        <v>5000</v>
      </c>
      <c r="I2013" s="6">
        <v>44082</v>
      </c>
      <c r="J2013" s="7">
        <v>292</v>
      </c>
      <c r="K2013" s="8">
        <v>2019</v>
      </c>
      <c r="L2013" s="6">
        <v>44182</v>
      </c>
      <c r="M2013" s="5">
        <v>4300</v>
      </c>
      <c r="N2013" s="6">
        <v>44082</v>
      </c>
      <c r="O2013" s="3" t="s">
        <v>1548</v>
      </c>
      <c r="P2013" s="3" t="s">
        <v>2336</v>
      </c>
      <c r="Q2013" s="6">
        <v>43839</v>
      </c>
      <c r="R2013" s="46"/>
      <c r="S2013" s="46" t="s">
        <v>1380</v>
      </c>
      <c r="T2013" s="50" t="s">
        <v>1536</v>
      </c>
      <c r="U2013" s="21" t="s">
        <v>1560</v>
      </c>
      <c r="V2013" s="260" t="s">
        <v>1551</v>
      </c>
      <c r="W2013" s="261">
        <v>43867.440196759257</v>
      </c>
      <c r="X2013" s="38" t="s">
        <v>1555</v>
      </c>
    </row>
    <row r="2014" spans="1:24" x14ac:dyDescent="0.3">
      <c r="A2014" s="2">
        <v>125262</v>
      </c>
      <c r="B2014" s="3" t="s">
        <v>2216</v>
      </c>
      <c r="C2014" s="5" t="s">
        <v>1418</v>
      </c>
      <c r="D2014" s="25">
        <v>51</v>
      </c>
      <c r="E2014" s="26">
        <v>21</v>
      </c>
      <c r="F2014" s="16">
        <v>12</v>
      </c>
      <c r="G2014" s="22">
        <v>417</v>
      </c>
      <c r="H2014" s="22">
        <v>5000</v>
      </c>
      <c r="I2014" s="6">
        <v>44082</v>
      </c>
      <c r="J2014" s="7">
        <v>292</v>
      </c>
      <c r="K2014" s="8">
        <v>2019</v>
      </c>
      <c r="L2014" s="6">
        <v>44182</v>
      </c>
      <c r="M2014" s="5">
        <v>4300</v>
      </c>
      <c r="N2014" s="6">
        <v>44082</v>
      </c>
      <c r="O2014" s="3" t="s">
        <v>1548</v>
      </c>
      <c r="P2014" s="3" t="s">
        <v>2336</v>
      </c>
      <c r="Q2014" s="6">
        <v>43839</v>
      </c>
      <c r="R2014" s="46"/>
      <c r="S2014" s="46" t="s">
        <v>1380</v>
      </c>
      <c r="T2014" s="50" t="s">
        <v>1536</v>
      </c>
      <c r="U2014" s="21" t="s">
        <v>1560</v>
      </c>
      <c r="V2014" s="260" t="s">
        <v>1551</v>
      </c>
      <c r="W2014" s="261">
        <v>43867.440196759257</v>
      </c>
      <c r="X2014" s="38" t="s">
        <v>1555</v>
      </c>
    </row>
    <row r="2015" spans="1:24" x14ac:dyDescent="0.3">
      <c r="A2015" s="2">
        <v>134543</v>
      </c>
      <c r="B2015" s="3" t="s">
        <v>194</v>
      </c>
      <c r="C2015" s="5" t="s">
        <v>1418</v>
      </c>
      <c r="D2015" s="25">
        <v>51</v>
      </c>
      <c r="E2015" s="26">
        <v>21</v>
      </c>
      <c r="F2015" s="16">
        <v>12</v>
      </c>
      <c r="G2015" s="22">
        <v>0</v>
      </c>
      <c r="H2015" s="22">
        <v>0</v>
      </c>
      <c r="I2015" s="6">
        <v>44082</v>
      </c>
      <c r="J2015" s="7">
        <v>292</v>
      </c>
      <c r="K2015" s="8">
        <v>2019</v>
      </c>
      <c r="L2015" s="6">
        <v>44182</v>
      </c>
      <c r="M2015" s="5">
        <v>3400</v>
      </c>
      <c r="N2015" s="6">
        <v>44082</v>
      </c>
      <c r="O2015" s="3" t="s">
        <v>1548</v>
      </c>
      <c r="P2015" s="3" t="s">
        <v>2336</v>
      </c>
      <c r="Q2015" s="6">
        <v>43839</v>
      </c>
      <c r="R2015" s="46"/>
      <c r="S2015" s="46" t="s">
        <v>1380</v>
      </c>
      <c r="T2015" s="50" t="s">
        <v>1536</v>
      </c>
      <c r="U2015" s="21" t="s">
        <v>1560</v>
      </c>
      <c r="V2015" s="260" t="s">
        <v>1551</v>
      </c>
      <c r="W2015" s="261">
        <v>43867.440196759257</v>
      </c>
      <c r="X2015" s="38" t="s">
        <v>1555</v>
      </c>
    </row>
    <row r="2016" spans="1:24" x14ac:dyDescent="0.3">
      <c r="A2016" s="2">
        <v>134544</v>
      </c>
      <c r="B2016" s="3" t="s">
        <v>206</v>
      </c>
      <c r="C2016" s="5" t="s">
        <v>1418</v>
      </c>
      <c r="D2016" s="25">
        <v>51</v>
      </c>
      <c r="E2016" s="26">
        <v>21</v>
      </c>
      <c r="F2016" s="16">
        <v>12</v>
      </c>
      <c r="G2016" s="22">
        <v>292</v>
      </c>
      <c r="H2016" s="22">
        <v>3500</v>
      </c>
      <c r="I2016" s="6">
        <v>44082</v>
      </c>
      <c r="J2016" s="7">
        <v>292</v>
      </c>
      <c r="K2016" s="8">
        <v>2019</v>
      </c>
      <c r="L2016" s="6">
        <v>44182</v>
      </c>
      <c r="M2016" s="5">
        <v>4575</v>
      </c>
      <c r="N2016" s="6">
        <v>44082</v>
      </c>
      <c r="O2016" s="3" t="s">
        <v>1548</v>
      </c>
      <c r="P2016" s="3" t="s">
        <v>2336</v>
      </c>
      <c r="Q2016" s="6">
        <v>43839</v>
      </c>
      <c r="R2016" s="46"/>
      <c r="S2016" s="46" t="s">
        <v>1380</v>
      </c>
      <c r="T2016" s="50" t="s">
        <v>1536</v>
      </c>
      <c r="U2016" s="21" t="s">
        <v>1560</v>
      </c>
      <c r="V2016" s="260" t="s">
        <v>1551</v>
      </c>
      <c r="W2016" s="261">
        <v>43867.440196759257</v>
      </c>
      <c r="X2016" s="38" t="s">
        <v>1555</v>
      </c>
    </row>
    <row r="2017" spans="1:24" x14ac:dyDescent="0.3">
      <c r="A2017" s="2">
        <v>134545</v>
      </c>
      <c r="B2017" s="3" t="s">
        <v>896</v>
      </c>
      <c r="C2017" s="5" t="s">
        <v>1418</v>
      </c>
      <c r="D2017" s="25">
        <v>51</v>
      </c>
      <c r="E2017" s="26">
        <v>19</v>
      </c>
      <c r="F2017" s="16">
        <v>12</v>
      </c>
      <c r="G2017" s="22">
        <v>0</v>
      </c>
      <c r="H2017" s="22">
        <v>0</v>
      </c>
      <c r="I2017" s="6">
        <v>44082</v>
      </c>
      <c r="J2017" s="7">
        <v>292</v>
      </c>
      <c r="K2017" s="8">
        <v>2019</v>
      </c>
      <c r="L2017" s="6">
        <v>44182</v>
      </c>
      <c r="M2017" s="5">
        <v>1000</v>
      </c>
      <c r="N2017" s="6">
        <v>44082</v>
      </c>
      <c r="O2017" s="3" t="s">
        <v>1548</v>
      </c>
      <c r="P2017" s="3" t="s">
        <v>2336</v>
      </c>
      <c r="Q2017" s="6">
        <v>43839</v>
      </c>
      <c r="R2017" s="46"/>
      <c r="S2017" s="46" t="s">
        <v>1380</v>
      </c>
      <c r="T2017" s="50" t="s">
        <v>1536</v>
      </c>
      <c r="U2017" s="21" t="s">
        <v>1560</v>
      </c>
      <c r="V2017" s="260" t="s">
        <v>1551</v>
      </c>
      <c r="W2017" s="261">
        <v>43867.440196759257</v>
      </c>
      <c r="X2017" s="38" t="s">
        <v>1555</v>
      </c>
    </row>
    <row r="2018" spans="1:24" x14ac:dyDescent="0.3">
      <c r="A2018" s="2">
        <v>136553</v>
      </c>
      <c r="B2018" s="3" t="s">
        <v>1848</v>
      </c>
      <c r="C2018" s="5" t="s">
        <v>3</v>
      </c>
      <c r="D2018" s="25">
        <v>51</v>
      </c>
      <c r="E2018" s="26">
        <v>10</v>
      </c>
      <c r="F2018" s="16">
        <v>12</v>
      </c>
      <c r="G2018" s="22">
        <v>417</v>
      </c>
      <c r="H2018" s="22">
        <v>5000</v>
      </c>
      <c r="I2018" s="6">
        <v>44082</v>
      </c>
      <c r="J2018" s="7">
        <v>155</v>
      </c>
      <c r="K2018" s="8">
        <v>2019</v>
      </c>
      <c r="L2018" s="6">
        <v>44008</v>
      </c>
      <c r="M2018" s="5">
        <v>1500</v>
      </c>
      <c r="N2018" s="6">
        <v>44082</v>
      </c>
      <c r="O2018" s="3" t="s">
        <v>1542</v>
      </c>
      <c r="P2018" s="3" t="s">
        <v>1520</v>
      </c>
      <c r="Q2018" s="6">
        <v>43670</v>
      </c>
      <c r="R2018" s="46"/>
      <c r="S2018" s="46" t="s">
        <v>1380</v>
      </c>
      <c r="T2018" s="50" t="s">
        <v>1932</v>
      </c>
      <c r="U2018" s="21" t="s">
        <v>1560</v>
      </c>
      <c r="V2018" s="260" t="s">
        <v>1551</v>
      </c>
      <c r="W2018" s="261">
        <v>44008.371481481481</v>
      </c>
      <c r="X2018" s="38" t="s">
        <v>1555</v>
      </c>
    </row>
    <row r="2019" spans="1:24" x14ac:dyDescent="0.3">
      <c r="A2019" s="2">
        <v>136556</v>
      </c>
      <c r="B2019" s="3" t="s">
        <v>1507</v>
      </c>
      <c r="C2019" s="5" t="s">
        <v>3</v>
      </c>
      <c r="D2019" s="25">
        <v>51</v>
      </c>
      <c r="E2019" s="26">
        <v>10</v>
      </c>
      <c r="F2019" s="16">
        <v>12</v>
      </c>
      <c r="G2019" s="22">
        <v>125</v>
      </c>
      <c r="H2019" s="22">
        <v>1500</v>
      </c>
      <c r="I2019" s="6">
        <v>44082</v>
      </c>
      <c r="J2019" s="7">
        <v>155</v>
      </c>
      <c r="K2019" s="8">
        <v>2019</v>
      </c>
      <c r="L2019" s="6">
        <v>44008</v>
      </c>
      <c r="M2019" s="5">
        <v>679</v>
      </c>
      <c r="N2019" s="6">
        <v>44082</v>
      </c>
      <c r="O2019" s="3" t="s">
        <v>1542</v>
      </c>
      <c r="P2019" s="3" t="s">
        <v>1520</v>
      </c>
      <c r="Q2019" s="6">
        <v>43670</v>
      </c>
      <c r="R2019" s="46"/>
      <c r="S2019" s="46" t="s">
        <v>1380</v>
      </c>
      <c r="T2019" s="50" t="s">
        <v>1932</v>
      </c>
      <c r="U2019" s="21" t="s">
        <v>1560</v>
      </c>
      <c r="V2019" s="260" t="s">
        <v>1551</v>
      </c>
      <c r="W2019" s="261">
        <v>44008.371481481481</v>
      </c>
      <c r="X2019" s="38" t="s">
        <v>1555</v>
      </c>
    </row>
    <row r="2020" spans="1:24" x14ac:dyDescent="0.3">
      <c r="A2020" s="2">
        <v>139957</v>
      </c>
      <c r="B2020" s="3" t="s">
        <v>3756</v>
      </c>
      <c r="C2020" s="5" t="s">
        <v>1418</v>
      </c>
      <c r="D2020" s="25">
        <v>51</v>
      </c>
      <c r="E2020" s="26">
        <v>21</v>
      </c>
      <c r="F2020" s="16">
        <v>12</v>
      </c>
      <c r="G2020" s="22">
        <v>417</v>
      </c>
      <c r="H2020" s="22">
        <v>5000</v>
      </c>
      <c r="I2020" s="6">
        <v>44082</v>
      </c>
      <c r="J2020" s="7"/>
      <c r="K2020" s="8"/>
      <c r="L2020" s="6"/>
      <c r="M2020" s="5">
        <v>0</v>
      </c>
      <c r="N2020" s="6">
        <v>44082</v>
      </c>
      <c r="O2020" s="3"/>
      <c r="P2020" s="3"/>
      <c r="Q2020" s="6"/>
      <c r="R2020" s="46"/>
      <c r="S2020" s="46"/>
      <c r="T2020" s="50"/>
      <c r="U2020" s="21"/>
      <c r="V2020" s="260"/>
      <c r="W2020" s="261"/>
      <c r="X2020" s="38" t="s">
        <v>1555</v>
      </c>
    </row>
    <row r="2021" spans="1:24" x14ac:dyDescent="0.3">
      <c r="A2021" s="2">
        <v>12616</v>
      </c>
      <c r="B2021" s="3" t="s">
        <v>975</v>
      </c>
      <c r="C2021" s="5" t="s">
        <v>182</v>
      </c>
      <c r="D2021" s="25">
        <v>57</v>
      </c>
      <c r="E2021" s="26">
        <v>19</v>
      </c>
      <c r="F2021" s="16">
        <v>12</v>
      </c>
      <c r="G2021" s="22">
        <v>5000</v>
      </c>
      <c r="H2021" s="22">
        <v>60000</v>
      </c>
      <c r="I2021" s="6">
        <v>43969</v>
      </c>
      <c r="J2021" s="7">
        <v>176</v>
      </c>
      <c r="K2021" s="8">
        <v>2020</v>
      </c>
      <c r="L2021" s="6">
        <v>44062</v>
      </c>
      <c r="M2021" s="5">
        <v>0</v>
      </c>
      <c r="N2021" s="6">
        <v>44090</v>
      </c>
      <c r="O2021" s="3" t="s">
        <v>1954</v>
      </c>
      <c r="P2021" s="3" t="s">
        <v>1955</v>
      </c>
      <c r="Q2021" s="6">
        <v>43732</v>
      </c>
      <c r="R2021" s="46"/>
      <c r="S2021" s="46" t="s">
        <v>1380</v>
      </c>
      <c r="T2021" s="50" t="s">
        <v>1932</v>
      </c>
      <c r="U2021" s="21" t="s">
        <v>1560</v>
      </c>
      <c r="V2021" s="260" t="s">
        <v>2063</v>
      </c>
      <c r="W2021" s="261">
        <v>44085.655393518522</v>
      </c>
      <c r="X2021" s="38" t="s">
        <v>1555</v>
      </c>
    </row>
    <row r="2022" spans="1:24" x14ac:dyDescent="0.3">
      <c r="A2022" s="2">
        <v>12616</v>
      </c>
      <c r="B2022" s="3" t="s">
        <v>975</v>
      </c>
      <c r="C2022" s="5" t="s">
        <v>182</v>
      </c>
      <c r="D2022" s="25">
        <v>57</v>
      </c>
      <c r="E2022" s="26">
        <v>19</v>
      </c>
      <c r="F2022" s="16">
        <v>12</v>
      </c>
      <c r="G2022" s="22">
        <v>5000</v>
      </c>
      <c r="H2022" s="22">
        <v>60000</v>
      </c>
      <c r="I2022" s="6">
        <v>43969</v>
      </c>
      <c r="J2022" s="7">
        <v>176</v>
      </c>
      <c r="K2022" s="8">
        <v>2020</v>
      </c>
      <c r="L2022" s="6">
        <v>44062</v>
      </c>
      <c r="M2022" s="5">
        <v>35400</v>
      </c>
      <c r="N2022" s="6">
        <v>44090</v>
      </c>
      <c r="O2022" s="3" t="s">
        <v>1954</v>
      </c>
      <c r="P2022" s="3" t="s">
        <v>1955</v>
      </c>
      <c r="Q2022" s="6">
        <v>43732</v>
      </c>
      <c r="R2022" s="46"/>
      <c r="S2022" s="46" t="s">
        <v>1380</v>
      </c>
      <c r="T2022" s="50" t="s">
        <v>1932</v>
      </c>
      <c r="U2022" s="21" t="s">
        <v>1560</v>
      </c>
      <c r="V2022" s="260" t="s">
        <v>2063</v>
      </c>
      <c r="W2022" s="261">
        <v>44085.655393518522</v>
      </c>
      <c r="X2022" s="38" t="s">
        <v>1555</v>
      </c>
    </row>
    <row r="2023" spans="1:24" x14ac:dyDescent="0.3">
      <c r="A2023" s="2">
        <v>12922</v>
      </c>
      <c r="B2023" s="3" t="s">
        <v>176</v>
      </c>
      <c r="C2023" s="5" t="s">
        <v>3</v>
      </c>
      <c r="D2023" s="25">
        <v>61</v>
      </c>
      <c r="E2023" s="26">
        <v>8</v>
      </c>
      <c r="F2023" s="16">
        <v>12</v>
      </c>
      <c r="G2023" s="22">
        <v>9</v>
      </c>
      <c r="H2023" s="22">
        <v>100</v>
      </c>
      <c r="I2023" s="6">
        <v>43677</v>
      </c>
      <c r="J2023" s="7">
        <v>191</v>
      </c>
      <c r="K2023" s="8">
        <v>2020</v>
      </c>
      <c r="L2023" s="6">
        <v>44446</v>
      </c>
      <c r="M2023" s="5">
        <v>0</v>
      </c>
      <c r="N2023" s="6">
        <v>44096</v>
      </c>
      <c r="O2023" s="3" t="s">
        <v>1660</v>
      </c>
      <c r="P2023" s="3" t="s">
        <v>3258</v>
      </c>
      <c r="Q2023" s="6">
        <v>43951</v>
      </c>
      <c r="R2023" s="46">
        <v>6</v>
      </c>
      <c r="S2023" s="46" t="s">
        <v>1953</v>
      </c>
      <c r="T2023" s="50" t="s">
        <v>1932</v>
      </c>
      <c r="U2023" s="21" t="s">
        <v>1560</v>
      </c>
      <c r="V2023" s="260" t="s">
        <v>1551</v>
      </c>
      <c r="W2023" s="261">
        <v>44004.339513888888</v>
      </c>
      <c r="X2023" s="38" t="s">
        <v>1555</v>
      </c>
    </row>
    <row r="2024" spans="1:24" x14ac:dyDescent="0.3">
      <c r="A2024" s="2">
        <v>13116</v>
      </c>
      <c r="B2024" s="3" t="s">
        <v>1066</v>
      </c>
      <c r="C2024" s="5" t="s">
        <v>3</v>
      </c>
      <c r="D2024" s="25">
        <v>61</v>
      </c>
      <c r="E2024" s="26">
        <v>15</v>
      </c>
      <c r="F2024" s="16">
        <v>12</v>
      </c>
      <c r="G2024" s="22">
        <v>0</v>
      </c>
      <c r="H2024" s="22">
        <v>0</v>
      </c>
      <c r="I2024" s="6">
        <v>43906</v>
      </c>
      <c r="J2024" s="7">
        <v>191</v>
      </c>
      <c r="K2024" s="8">
        <v>2020</v>
      </c>
      <c r="L2024" s="6">
        <v>44446</v>
      </c>
      <c r="M2024" s="5">
        <v>0</v>
      </c>
      <c r="N2024" s="6">
        <v>44096</v>
      </c>
      <c r="O2024" s="3" t="s">
        <v>1660</v>
      </c>
      <c r="P2024" s="3" t="s">
        <v>1853</v>
      </c>
      <c r="Q2024" s="6">
        <v>43668</v>
      </c>
      <c r="R2024" s="46"/>
      <c r="S2024" s="46" t="s">
        <v>1380</v>
      </c>
      <c r="T2024" s="50" t="s">
        <v>1939</v>
      </c>
      <c r="U2024" s="21" t="s">
        <v>1560</v>
      </c>
      <c r="V2024" s="260" t="s">
        <v>1551</v>
      </c>
      <c r="W2024" s="261">
        <v>44012.374236111114</v>
      </c>
      <c r="X2024" s="38" t="s">
        <v>1555</v>
      </c>
    </row>
    <row r="2025" spans="1:24" x14ac:dyDescent="0.3">
      <c r="A2025" s="2">
        <v>13175</v>
      </c>
      <c r="B2025" s="3" t="s">
        <v>570</v>
      </c>
      <c r="C2025" s="5" t="s">
        <v>3</v>
      </c>
      <c r="D2025" s="25">
        <v>61</v>
      </c>
      <c r="E2025" s="26">
        <v>14</v>
      </c>
      <c r="F2025" s="16">
        <v>12</v>
      </c>
      <c r="G2025" s="22">
        <v>55</v>
      </c>
      <c r="H2025" s="22">
        <v>650</v>
      </c>
      <c r="I2025" s="6">
        <v>43906</v>
      </c>
      <c r="J2025" s="7">
        <v>191</v>
      </c>
      <c r="K2025" s="8">
        <v>2020</v>
      </c>
      <c r="L2025" s="6">
        <v>44446</v>
      </c>
      <c r="M2025" s="5">
        <v>0</v>
      </c>
      <c r="N2025" s="6">
        <v>44096</v>
      </c>
      <c r="O2025" s="3" t="s">
        <v>1660</v>
      </c>
      <c r="P2025" s="3" t="s">
        <v>1853</v>
      </c>
      <c r="Q2025" s="6">
        <v>43668</v>
      </c>
      <c r="R2025" s="46"/>
      <c r="S2025" s="46" t="s">
        <v>1380</v>
      </c>
      <c r="T2025" s="50" t="s">
        <v>1939</v>
      </c>
      <c r="U2025" s="21" t="s">
        <v>1560</v>
      </c>
      <c r="V2025" s="260" t="s">
        <v>1551</v>
      </c>
      <c r="W2025" s="261">
        <v>44012.374236111114</v>
      </c>
      <c r="X2025" s="38" t="s">
        <v>1555</v>
      </c>
    </row>
    <row r="2026" spans="1:24" x14ac:dyDescent="0.3">
      <c r="A2026" s="2">
        <v>13563</v>
      </c>
      <c r="B2026" s="3" t="s">
        <v>575</v>
      </c>
      <c r="C2026" s="5" t="s">
        <v>3</v>
      </c>
      <c r="D2026" s="25">
        <v>61</v>
      </c>
      <c r="E2026" s="26">
        <v>15</v>
      </c>
      <c r="F2026" s="16">
        <v>12</v>
      </c>
      <c r="G2026" s="22">
        <v>50</v>
      </c>
      <c r="H2026" s="22">
        <v>600</v>
      </c>
      <c r="I2026" s="6">
        <v>43906</v>
      </c>
      <c r="J2026" s="7">
        <v>191</v>
      </c>
      <c r="K2026" s="8">
        <v>2020</v>
      </c>
      <c r="L2026" s="6">
        <v>44446</v>
      </c>
      <c r="M2026" s="5">
        <v>0</v>
      </c>
      <c r="N2026" s="6">
        <v>44096</v>
      </c>
      <c r="O2026" s="3" t="s">
        <v>1660</v>
      </c>
      <c r="P2026" s="3" t="s">
        <v>1853</v>
      </c>
      <c r="Q2026" s="6">
        <v>43668</v>
      </c>
      <c r="R2026" s="46"/>
      <c r="S2026" s="46" t="s">
        <v>1380</v>
      </c>
      <c r="T2026" s="50" t="s">
        <v>1939</v>
      </c>
      <c r="U2026" s="21" t="s">
        <v>1560</v>
      </c>
      <c r="V2026" s="260" t="s">
        <v>1551</v>
      </c>
      <c r="W2026" s="261">
        <v>44012.374236111114</v>
      </c>
      <c r="X2026" s="38" t="s">
        <v>1555</v>
      </c>
    </row>
    <row r="2027" spans="1:24" x14ac:dyDescent="0.3">
      <c r="A2027" s="2">
        <v>17422</v>
      </c>
      <c r="B2027" s="3" t="s">
        <v>78</v>
      </c>
      <c r="C2027" s="5" t="s">
        <v>3</v>
      </c>
      <c r="D2027" s="25">
        <v>61</v>
      </c>
      <c r="E2027" s="26">
        <v>11</v>
      </c>
      <c r="F2027" s="16">
        <v>12</v>
      </c>
      <c r="G2027" s="22">
        <v>4</v>
      </c>
      <c r="H2027" s="22">
        <v>40</v>
      </c>
      <c r="I2027" s="6">
        <v>43677</v>
      </c>
      <c r="J2027" s="7">
        <v>191</v>
      </c>
      <c r="K2027" s="8">
        <v>2020</v>
      </c>
      <c r="L2027" s="6">
        <v>44446</v>
      </c>
      <c r="M2027" s="5">
        <v>0</v>
      </c>
      <c r="N2027" s="6">
        <v>44096</v>
      </c>
      <c r="O2027" s="3" t="s">
        <v>1660</v>
      </c>
      <c r="P2027" s="3" t="s">
        <v>3258</v>
      </c>
      <c r="Q2027" s="6">
        <v>43951</v>
      </c>
      <c r="R2027" s="46">
        <v>12</v>
      </c>
      <c r="S2027" s="46" t="s">
        <v>1953</v>
      </c>
      <c r="T2027" s="50" t="s">
        <v>1932</v>
      </c>
      <c r="U2027" s="21" t="s">
        <v>1560</v>
      </c>
      <c r="V2027" s="260" t="s">
        <v>1551</v>
      </c>
      <c r="W2027" s="261">
        <v>44004.339513888888</v>
      </c>
      <c r="X2027" s="38" t="s">
        <v>1555</v>
      </c>
    </row>
    <row r="2028" spans="1:24" x14ac:dyDescent="0.3">
      <c r="A2028" s="2">
        <v>17426</v>
      </c>
      <c r="B2028" s="3" t="s">
        <v>76</v>
      </c>
      <c r="C2028" s="5" t="s">
        <v>3</v>
      </c>
      <c r="D2028" s="25">
        <v>61</v>
      </c>
      <c r="E2028" s="26">
        <v>11</v>
      </c>
      <c r="F2028" s="16">
        <v>12</v>
      </c>
      <c r="G2028" s="22">
        <v>2</v>
      </c>
      <c r="H2028" s="22">
        <v>20</v>
      </c>
      <c r="I2028" s="6">
        <v>43677</v>
      </c>
      <c r="J2028" s="7">
        <v>191</v>
      </c>
      <c r="K2028" s="8">
        <v>2020</v>
      </c>
      <c r="L2028" s="6">
        <v>44446</v>
      </c>
      <c r="M2028" s="5">
        <v>0</v>
      </c>
      <c r="N2028" s="6">
        <v>44096</v>
      </c>
      <c r="O2028" s="3" t="s">
        <v>1660</v>
      </c>
      <c r="P2028" s="3" t="s">
        <v>3258</v>
      </c>
      <c r="Q2028" s="6">
        <v>43951</v>
      </c>
      <c r="R2028" s="46">
        <v>13</v>
      </c>
      <c r="S2028" s="46" t="s">
        <v>1953</v>
      </c>
      <c r="T2028" s="50" t="s">
        <v>1932</v>
      </c>
      <c r="U2028" s="21" t="s">
        <v>1560</v>
      </c>
      <c r="V2028" s="260" t="s">
        <v>1551</v>
      </c>
      <c r="W2028" s="261">
        <v>44004.339513888888</v>
      </c>
      <c r="X2028" s="38" t="s">
        <v>1555</v>
      </c>
    </row>
    <row r="2029" spans="1:24" x14ac:dyDescent="0.3">
      <c r="A2029" s="2">
        <v>25756</v>
      </c>
      <c r="B2029" s="3" t="s">
        <v>541</v>
      </c>
      <c r="C2029" s="5" t="s">
        <v>3</v>
      </c>
      <c r="D2029" s="25">
        <v>61</v>
      </c>
      <c r="E2029" s="26">
        <v>15</v>
      </c>
      <c r="F2029" s="16">
        <v>12</v>
      </c>
      <c r="G2029" s="22">
        <v>5</v>
      </c>
      <c r="H2029" s="22">
        <v>60</v>
      </c>
      <c r="I2029" s="6">
        <v>43677</v>
      </c>
      <c r="J2029" s="7">
        <v>191</v>
      </c>
      <c r="K2029" s="8">
        <v>2020</v>
      </c>
      <c r="L2029" s="6">
        <v>44446</v>
      </c>
      <c r="M2029" s="5">
        <v>0</v>
      </c>
      <c r="N2029" s="6">
        <v>44096</v>
      </c>
      <c r="O2029" s="3" t="s">
        <v>1660</v>
      </c>
      <c r="P2029" s="3" t="s">
        <v>3258</v>
      </c>
      <c r="Q2029" s="6">
        <v>43951</v>
      </c>
      <c r="R2029" s="46">
        <v>17</v>
      </c>
      <c r="S2029" s="46" t="s">
        <v>1953</v>
      </c>
      <c r="T2029" s="50" t="s">
        <v>1932</v>
      </c>
      <c r="U2029" s="21" t="s">
        <v>1560</v>
      </c>
      <c r="V2029" s="260" t="s">
        <v>1551</v>
      </c>
      <c r="W2029" s="261">
        <v>44004.339513888888</v>
      </c>
      <c r="X2029" s="38" t="s">
        <v>1555</v>
      </c>
    </row>
    <row r="2030" spans="1:24" x14ac:dyDescent="0.3">
      <c r="A2030" s="2">
        <v>28093</v>
      </c>
      <c r="B2030" s="3" t="s">
        <v>235</v>
      </c>
      <c r="C2030" s="5" t="s">
        <v>3</v>
      </c>
      <c r="D2030" s="25">
        <v>51</v>
      </c>
      <c r="E2030" s="26">
        <v>11</v>
      </c>
      <c r="F2030" s="16">
        <v>12</v>
      </c>
      <c r="G2030" s="22">
        <v>9</v>
      </c>
      <c r="H2030" s="22">
        <v>100</v>
      </c>
      <c r="I2030" s="6">
        <v>43963</v>
      </c>
      <c r="J2030" s="7">
        <v>206</v>
      </c>
      <c r="K2030" s="8">
        <v>2020</v>
      </c>
      <c r="L2030" s="6">
        <v>44455</v>
      </c>
      <c r="M2030" s="5">
        <v>0</v>
      </c>
      <c r="N2030" s="6">
        <v>44096</v>
      </c>
      <c r="O2030" s="3" t="s">
        <v>1886</v>
      </c>
      <c r="P2030" s="3" t="s">
        <v>1888</v>
      </c>
      <c r="Q2030" s="6">
        <v>43341</v>
      </c>
      <c r="R2030" s="46">
        <v>9</v>
      </c>
      <c r="S2030" s="46" t="s">
        <v>1380</v>
      </c>
      <c r="T2030" s="50" t="s">
        <v>1944</v>
      </c>
      <c r="U2030" s="21" t="s">
        <v>1560</v>
      </c>
      <c r="V2030" s="260" t="s">
        <v>2063</v>
      </c>
      <c r="W2030" s="261">
        <v>44053.603877314818</v>
      </c>
      <c r="X2030" s="38" t="s">
        <v>1555</v>
      </c>
    </row>
    <row r="2031" spans="1:24" x14ac:dyDescent="0.3">
      <c r="A2031" s="2">
        <v>28307</v>
      </c>
      <c r="B2031" s="3" t="s">
        <v>585</v>
      </c>
      <c r="C2031" s="5" t="s">
        <v>3</v>
      </c>
      <c r="D2031" s="25">
        <v>61</v>
      </c>
      <c r="E2031" s="26">
        <v>8</v>
      </c>
      <c r="F2031" s="16">
        <v>12</v>
      </c>
      <c r="G2031" s="22">
        <v>0</v>
      </c>
      <c r="H2031" s="22">
        <v>0</v>
      </c>
      <c r="I2031" s="6">
        <v>43906</v>
      </c>
      <c r="J2031" s="7">
        <v>191</v>
      </c>
      <c r="K2031" s="8">
        <v>2020</v>
      </c>
      <c r="L2031" s="6">
        <v>44446</v>
      </c>
      <c r="M2031" s="5">
        <v>0</v>
      </c>
      <c r="N2031" s="6">
        <v>44096</v>
      </c>
      <c r="O2031" s="3" t="s">
        <v>1660</v>
      </c>
      <c r="P2031" s="3" t="s">
        <v>1853</v>
      </c>
      <c r="Q2031" s="6">
        <v>43668</v>
      </c>
      <c r="R2031" s="46"/>
      <c r="S2031" s="46" t="s">
        <v>1380</v>
      </c>
      <c r="T2031" s="50" t="s">
        <v>1939</v>
      </c>
      <c r="U2031" s="21" t="s">
        <v>1380</v>
      </c>
      <c r="V2031" s="260" t="s">
        <v>1551</v>
      </c>
      <c r="W2031" s="261">
        <v>43906.389837962961</v>
      </c>
      <c r="X2031" s="38" t="s">
        <v>1555</v>
      </c>
    </row>
    <row r="2032" spans="1:24" x14ac:dyDescent="0.3">
      <c r="A2032" s="2">
        <v>53849</v>
      </c>
      <c r="B2032" s="3" t="s">
        <v>204</v>
      </c>
      <c r="C2032" s="5" t="s">
        <v>3</v>
      </c>
      <c r="D2032" s="25">
        <v>61</v>
      </c>
      <c r="E2032" s="26">
        <v>15</v>
      </c>
      <c r="F2032" s="16">
        <v>12</v>
      </c>
      <c r="G2032" s="22">
        <v>3</v>
      </c>
      <c r="H2032" s="22">
        <v>30</v>
      </c>
      <c r="I2032" s="6">
        <v>43677</v>
      </c>
      <c r="J2032" s="7">
        <v>191</v>
      </c>
      <c r="K2032" s="8">
        <v>2020</v>
      </c>
      <c r="L2032" s="6">
        <v>44446</v>
      </c>
      <c r="M2032" s="5">
        <v>0</v>
      </c>
      <c r="N2032" s="6">
        <v>44096</v>
      </c>
      <c r="O2032" s="3" t="s">
        <v>1660</v>
      </c>
      <c r="P2032" s="3" t="s">
        <v>3258</v>
      </c>
      <c r="Q2032" s="6">
        <v>43951</v>
      </c>
      <c r="R2032" s="46">
        <v>27</v>
      </c>
      <c r="S2032" s="46" t="s">
        <v>1953</v>
      </c>
      <c r="T2032" s="50" t="s">
        <v>1932</v>
      </c>
      <c r="U2032" s="21" t="s">
        <v>1560</v>
      </c>
      <c r="V2032" s="260" t="s">
        <v>1551</v>
      </c>
      <c r="W2032" s="261">
        <v>44004.339513888888</v>
      </c>
      <c r="X2032" s="38" t="s">
        <v>1555</v>
      </c>
    </row>
    <row r="2033" spans="1:24" x14ac:dyDescent="0.3">
      <c r="A2033" s="2">
        <v>60830</v>
      </c>
      <c r="B2033" s="3" t="s">
        <v>2237</v>
      </c>
      <c r="C2033" s="5" t="s">
        <v>3</v>
      </c>
      <c r="D2033" s="25">
        <v>61</v>
      </c>
      <c r="E2033" s="26">
        <v>8</v>
      </c>
      <c r="F2033" s="16">
        <v>12</v>
      </c>
      <c r="G2033" s="22">
        <v>5</v>
      </c>
      <c r="H2033" s="22">
        <v>50</v>
      </c>
      <c r="I2033" s="6">
        <v>43733</v>
      </c>
      <c r="J2033" s="7">
        <v>191</v>
      </c>
      <c r="K2033" s="8">
        <v>2020</v>
      </c>
      <c r="L2033" s="6">
        <v>44446</v>
      </c>
      <c r="M2033" s="5">
        <v>0</v>
      </c>
      <c r="N2033" s="6">
        <v>44096</v>
      </c>
      <c r="O2033" s="3" t="s">
        <v>1869</v>
      </c>
      <c r="P2033" s="3" t="s">
        <v>3258</v>
      </c>
      <c r="Q2033" s="6">
        <v>43951</v>
      </c>
      <c r="R2033" s="46">
        <v>36</v>
      </c>
      <c r="S2033" s="46" t="s">
        <v>1953</v>
      </c>
      <c r="T2033" s="50" t="s">
        <v>1932</v>
      </c>
      <c r="U2033" s="21"/>
      <c r="V2033" s="260" t="s">
        <v>1551</v>
      </c>
      <c r="W2033" s="261">
        <v>44004.339513888888</v>
      </c>
      <c r="X2033" s="38" t="s">
        <v>1555</v>
      </c>
    </row>
    <row r="2034" spans="1:24" x14ac:dyDescent="0.3">
      <c r="A2034" s="2">
        <v>61200</v>
      </c>
      <c r="B2034" s="3" t="s">
        <v>216</v>
      </c>
      <c r="C2034" s="5" t="s">
        <v>3</v>
      </c>
      <c r="D2034" s="25">
        <v>61</v>
      </c>
      <c r="E2034" s="26">
        <v>8</v>
      </c>
      <c r="F2034" s="16">
        <v>12</v>
      </c>
      <c r="G2034" s="22">
        <v>21</v>
      </c>
      <c r="H2034" s="22">
        <v>250</v>
      </c>
      <c r="I2034" s="6">
        <v>43677</v>
      </c>
      <c r="J2034" s="7">
        <v>191</v>
      </c>
      <c r="K2034" s="8">
        <v>2020</v>
      </c>
      <c r="L2034" s="6">
        <v>44446</v>
      </c>
      <c r="M2034" s="5">
        <v>0</v>
      </c>
      <c r="N2034" s="6">
        <v>44096</v>
      </c>
      <c r="O2034" s="3" t="s">
        <v>1660</v>
      </c>
      <c r="P2034" s="3" t="s">
        <v>3258</v>
      </c>
      <c r="Q2034" s="6">
        <v>43951</v>
      </c>
      <c r="R2034" s="46">
        <v>37</v>
      </c>
      <c r="S2034" s="46" t="s">
        <v>1953</v>
      </c>
      <c r="T2034" s="50" t="s">
        <v>1932</v>
      </c>
      <c r="U2034" s="21" t="s">
        <v>1560</v>
      </c>
      <c r="V2034" s="260" t="s">
        <v>1551</v>
      </c>
      <c r="W2034" s="261">
        <v>44004.339513888888</v>
      </c>
      <c r="X2034" s="38" t="s">
        <v>1555</v>
      </c>
    </row>
    <row r="2035" spans="1:24" x14ac:dyDescent="0.3">
      <c r="A2035" s="2">
        <v>74976</v>
      </c>
      <c r="B2035" s="3" t="s">
        <v>178</v>
      </c>
      <c r="C2035" s="5" t="s">
        <v>3</v>
      </c>
      <c r="D2035" s="25">
        <v>61</v>
      </c>
      <c r="E2035" s="26">
        <v>8</v>
      </c>
      <c r="F2035" s="16">
        <v>12</v>
      </c>
      <c r="G2035" s="22">
        <v>34</v>
      </c>
      <c r="H2035" s="22">
        <v>400</v>
      </c>
      <c r="I2035" s="6">
        <v>43733</v>
      </c>
      <c r="J2035" s="7">
        <v>191</v>
      </c>
      <c r="K2035" s="8">
        <v>2020</v>
      </c>
      <c r="L2035" s="6">
        <v>44446</v>
      </c>
      <c r="M2035" s="5">
        <v>0</v>
      </c>
      <c r="N2035" s="6">
        <v>44096</v>
      </c>
      <c r="O2035" s="3" t="s">
        <v>1660</v>
      </c>
      <c r="P2035" s="3" t="s">
        <v>3258</v>
      </c>
      <c r="Q2035" s="6">
        <v>43951</v>
      </c>
      <c r="R2035" s="46">
        <v>41</v>
      </c>
      <c r="S2035" s="46" t="s">
        <v>1953</v>
      </c>
      <c r="T2035" s="50" t="s">
        <v>1932</v>
      </c>
      <c r="U2035" s="21" t="s">
        <v>1948</v>
      </c>
      <c r="V2035" s="260" t="s">
        <v>1551</v>
      </c>
      <c r="W2035" s="261">
        <v>44004.339513888888</v>
      </c>
      <c r="X2035" s="38" t="s">
        <v>1555</v>
      </c>
    </row>
    <row r="2036" spans="1:24" x14ac:dyDescent="0.3">
      <c r="A2036" s="2">
        <v>82185</v>
      </c>
      <c r="B2036" s="3" t="s">
        <v>361</v>
      </c>
      <c r="C2036" s="5" t="s">
        <v>3</v>
      </c>
      <c r="D2036" s="25">
        <v>74</v>
      </c>
      <c r="E2036" s="26">
        <v>3</v>
      </c>
      <c r="F2036" s="16">
        <v>12</v>
      </c>
      <c r="G2036" s="22">
        <v>17</v>
      </c>
      <c r="H2036" s="22">
        <v>200</v>
      </c>
      <c r="I2036" s="6">
        <v>44007</v>
      </c>
      <c r="J2036" s="7">
        <v>194</v>
      </c>
      <c r="K2036" s="8">
        <v>2020</v>
      </c>
      <c r="L2036" s="6">
        <v>44446</v>
      </c>
      <c r="M2036" s="5">
        <v>0</v>
      </c>
      <c r="N2036" s="6">
        <v>44096</v>
      </c>
      <c r="O2036" s="3" t="s">
        <v>1380</v>
      </c>
      <c r="P2036" s="3" t="s">
        <v>2021</v>
      </c>
      <c r="Q2036" s="6">
        <v>43726</v>
      </c>
      <c r="R2036" s="46"/>
      <c r="S2036" s="46" t="s">
        <v>1380</v>
      </c>
      <c r="T2036" s="50" t="s">
        <v>2151</v>
      </c>
      <c r="U2036" s="21" t="s">
        <v>1560</v>
      </c>
      <c r="V2036" s="260" t="s">
        <v>1551</v>
      </c>
      <c r="W2036" s="261">
        <v>44007.670324074075</v>
      </c>
      <c r="X2036" s="38" t="s">
        <v>1555</v>
      </c>
    </row>
    <row r="2037" spans="1:24" x14ac:dyDescent="0.3">
      <c r="A2037" s="2">
        <v>82995</v>
      </c>
      <c r="B2037" s="3" t="s">
        <v>340</v>
      </c>
      <c r="C2037" s="5" t="s">
        <v>3</v>
      </c>
      <c r="D2037" s="25">
        <v>51</v>
      </c>
      <c r="E2037" s="26">
        <v>8</v>
      </c>
      <c r="F2037" s="16">
        <v>12</v>
      </c>
      <c r="G2037" s="22">
        <v>59</v>
      </c>
      <c r="H2037" s="22">
        <v>700</v>
      </c>
      <c r="I2037" s="6">
        <v>43875</v>
      </c>
      <c r="J2037" s="7">
        <v>206</v>
      </c>
      <c r="K2037" s="8">
        <v>2020</v>
      </c>
      <c r="L2037" s="6">
        <v>44455</v>
      </c>
      <c r="M2037" s="5">
        <v>0</v>
      </c>
      <c r="N2037" s="6">
        <v>44096</v>
      </c>
      <c r="O2037" s="3" t="s">
        <v>1542</v>
      </c>
      <c r="P2037" s="3" t="s">
        <v>1520</v>
      </c>
      <c r="Q2037" s="6">
        <v>43670</v>
      </c>
      <c r="R2037" s="46"/>
      <c r="S2037" s="46" t="s">
        <v>1380</v>
      </c>
      <c r="T2037" s="50" t="s">
        <v>1932</v>
      </c>
      <c r="U2037" s="21" t="s">
        <v>1560</v>
      </c>
      <c r="V2037" s="260" t="s">
        <v>1551</v>
      </c>
      <c r="W2037" s="261">
        <v>44008.371481481481</v>
      </c>
      <c r="X2037" s="38" t="s">
        <v>1555</v>
      </c>
    </row>
    <row r="2038" spans="1:24" x14ac:dyDescent="0.3">
      <c r="A2038" s="2">
        <v>103142</v>
      </c>
      <c r="B2038" s="3" t="s">
        <v>75</v>
      </c>
      <c r="C2038" s="5" t="s">
        <v>3</v>
      </c>
      <c r="D2038" s="25">
        <v>61</v>
      </c>
      <c r="E2038" s="26">
        <v>13</v>
      </c>
      <c r="F2038" s="16">
        <v>12</v>
      </c>
      <c r="G2038" s="22">
        <v>2</v>
      </c>
      <c r="H2038" s="22">
        <v>15</v>
      </c>
      <c r="I2038" s="6">
        <v>43677</v>
      </c>
      <c r="J2038" s="7">
        <v>191</v>
      </c>
      <c r="K2038" s="8">
        <v>2020</v>
      </c>
      <c r="L2038" s="6">
        <v>44446</v>
      </c>
      <c r="M2038" s="5">
        <v>0</v>
      </c>
      <c r="N2038" s="6">
        <v>44096</v>
      </c>
      <c r="O2038" s="3" t="s">
        <v>1660</v>
      </c>
      <c r="P2038" s="3" t="s">
        <v>3258</v>
      </c>
      <c r="Q2038" s="6">
        <v>43951</v>
      </c>
      <c r="R2038" s="46">
        <v>95</v>
      </c>
      <c r="S2038" s="46" t="s">
        <v>1953</v>
      </c>
      <c r="T2038" s="50" t="s">
        <v>1932</v>
      </c>
      <c r="U2038" s="21" t="s">
        <v>1560</v>
      </c>
      <c r="V2038" s="260" t="s">
        <v>1551</v>
      </c>
      <c r="W2038" s="261">
        <v>44004.339513888888</v>
      </c>
      <c r="X2038" s="38" t="s">
        <v>1555</v>
      </c>
    </row>
    <row r="2039" spans="1:24" x14ac:dyDescent="0.3">
      <c r="A2039" s="2">
        <v>104667</v>
      </c>
      <c r="B2039" s="3" t="s">
        <v>634</v>
      </c>
      <c r="C2039" s="5" t="s">
        <v>3</v>
      </c>
      <c r="D2039" s="25">
        <v>61</v>
      </c>
      <c r="E2039" s="26">
        <v>15</v>
      </c>
      <c r="F2039" s="16">
        <v>12</v>
      </c>
      <c r="G2039" s="22">
        <v>9</v>
      </c>
      <c r="H2039" s="22">
        <v>100</v>
      </c>
      <c r="I2039" s="6">
        <v>43906</v>
      </c>
      <c r="J2039" s="7">
        <v>191</v>
      </c>
      <c r="K2039" s="8">
        <v>2020</v>
      </c>
      <c r="L2039" s="6">
        <v>44446</v>
      </c>
      <c r="M2039" s="5">
        <v>0</v>
      </c>
      <c r="N2039" s="6">
        <v>44096</v>
      </c>
      <c r="O2039" s="3" t="s">
        <v>1660</v>
      </c>
      <c r="P2039" s="3" t="s">
        <v>1853</v>
      </c>
      <c r="Q2039" s="6">
        <v>43668</v>
      </c>
      <c r="R2039" s="46"/>
      <c r="S2039" s="46" t="s">
        <v>1380</v>
      </c>
      <c r="T2039" s="50" t="s">
        <v>1939</v>
      </c>
      <c r="U2039" s="21" t="s">
        <v>1380</v>
      </c>
      <c r="V2039" s="260" t="s">
        <v>1551</v>
      </c>
      <c r="W2039" s="261">
        <v>44012.374236111114</v>
      </c>
      <c r="X2039" s="38" t="s">
        <v>1555</v>
      </c>
    </row>
    <row r="2040" spans="1:24" x14ac:dyDescent="0.3">
      <c r="A2040" s="2">
        <v>105293</v>
      </c>
      <c r="B2040" s="3" t="s">
        <v>1427</v>
      </c>
      <c r="C2040" s="5" t="s">
        <v>3</v>
      </c>
      <c r="D2040" s="25">
        <v>51</v>
      </c>
      <c r="E2040" s="26">
        <v>11</v>
      </c>
      <c r="F2040" s="16">
        <v>12</v>
      </c>
      <c r="G2040" s="22">
        <v>184</v>
      </c>
      <c r="H2040" s="22">
        <v>2200</v>
      </c>
      <c r="I2040" s="6">
        <v>43963</v>
      </c>
      <c r="J2040" s="7">
        <v>206</v>
      </c>
      <c r="K2040" s="8">
        <v>2020</v>
      </c>
      <c r="L2040" s="6">
        <v>44455</v>
      </c>
      <c r="M2040" s="5">
        <v>0</v>
      </c>
      <c r="N2040" s="6">
        <v>44096</v>
      </c>
      <c r="O2040" s="3" t="s">
        <v>1886</v>
      </c>
      <c r="P2040" s="3" t="s">
        <v>1888</v>
      </c>
      <c r="Q2040" s="6">
        <v>43341</v>
      </c>
      <c r="R2040" s="46"/>
      <c r="S2040" s="46" t="s">
        <v>1380</v>
      </c>
      <c r="T2040" s="50" t="s">
        <v>1944</v>
      </c>
      <c r="U2040" s="21" t="s">
        <v>1560</v>
      </c>
      <c r="V2040" s="260" t="s">
        <v>2063</v>
      </c>
      <c r="W2040" s="261">
        <v>44053.603877314818</v>
      </c>
      <c r="X2040" s="38" t="s">
        <v>1555</v>
      </c>
    </row>
    <row r="2041" spans="1:24" x14ac:dyDescent="0.3">
      <c r="A2041" s="2">
        <v>107401</v>
      </c>
      <c r="B2041" s="3" t="s">
        <v>46</v>
      </c>
      <c r="C2041" s="5" t="s">
        <v>3</v>
      </c>
      <c r="D2041" s="25">
        <v>61</v>
      </c>
      <c r="E2041" s="26">
        <v>8</v>
      </c>
      <c r="F2041" s="16">
        <v>12</v>
      </c>
      <c r="G2041" s="22">
        <v>7</v>
      </c>
      <c r="H2041" s="22">
        <v>80</v>
      </c>
      <c r="I2041" s="6">
        <v>43677</v>
      </c>
      <c r="J2041" s="7">
        <v>191</v>
      </c>
      <c r="K2041" s="8">
        <v>2020</v>
      </c>
      <c r="L2041" s="6">
        <v>44446</v>
      </c>
      <c r="M2041" s="5">
        <v>0</v>
      </c>
      <c r="N2041" s="6">
        <v>44096</v>
      </c>
      <c r="O2041" s="3" t="s">
        <v>1660</v>
      </c>
      <c r="P2041" s="3" t="s">
        <v>3258</v>
      </c>
      <c r="Q2041" s="6">
        <v>43951</v>
      </c>
      <c r="R2041" s="46">
        <v>58</v>
      </c>
      <c r="S2041" s="46" t="s">
        <v>1953</v>
      </c>
      <c r="T2041" s="50" t="s">
        <v>1932</v>
      </c>
      <c r="U2041" s="21" t="s">
        <v>1560</v>
      </c>
      <c r="V2041" s="260" t="s">
        <v>1551</v>
      </c>
      <c r="W2041" s="261">
        <v>44004.339513888888</v>
      </c>
      <c r="X2041" s="38" t="s">
        <v>1555</v>
      </c>
    </row>
    <row r="2042" spans="1:24" x14ac:dyDescent="0.3">
      <c r="A2042" s="2">
        <v>113581</v>
      </c>
      <c r="B2042" s="3" t="s">
        <v>196</v>
      </c>
      <c r="C2042" s="5" t="s">
        <v>3</v>
      </c>
      <c r="D2042" s="25">
        <v>61</v>
      </c>
      <c r="E2042" s="26">
        <v>15</v>
      </c>
      <c r="F2042" s="16">
        <v>12</v>
      </c>
      <c r="G2042" s="22">
        <v>38</v>
      </c>
      <c r="H2042" s="22">
        <v>450</v>
      </c>
      <c r="I2042" s="6">
        <v>43677</v>
      </c>
      <c r="J2042" s="7">
        <v>191</v>
      </c>
      <c r="K2042" s="8">
        <v>2020</v>
      </c>
      <c r="L2042" s="6">
        <v>44446</v>
      </c>
      <c r="M2042" s="5">
        <v>0</v>
      </c>
      <c r="N2042" s="6">
        <v>44096</v>
      </c>
      <c r="O2042" s="3" t="s">
        <v>1660</v>
      </c>
      <c r="P2042" s="3" t="s">
        <v>3258</v>
      </c>
      <c r="Q2042" s="6">
        <v>43951</v>
      </c>
      <c r="R2042" s="46">
        <v>60</v>
      </c>
      <c r="S2042" s="46" t="s">
        <v>1953</v>
      </c>
      <c r="T2042" s="50" t="s">
        <v>1932</v>
      </c>
      <c r="U2042" s="21" t="s">
        <v>1560</v>
      </c>
      <c r="V2042" s="260" t="s">
        <v>1551</v>
      </c>
      <c r="W2042" s="261">
        <v>44004.339513888888</v>
      </c>
      <c r="X2042" s="38" t="s">
        <v>1555</v>
      </c>
    </row>
    <row r="2043" spans="1:24" x14ac:dyDescent="0.3">
      <c r="A2043" s="2">
        <v>114853</v>
      </c>
      <c r="B2043" s="3" t="s">
        <v>364</v>
      </c>
      <c r="C2043" s="5" t="s">
        <v>3</v>
      </c>
      <c r="D2043" s="25">
        <v>74</v>
      </c>
      <c r="E2043" s="26">
        <v>3</v>
      </c>
      <c r="F2043" s="16">
        <v>12</v>
      </c>
      <c r="G2043" s="22">
        <v>17</v>
      </c>
      <c r="H2043" s="22">
        <v>200</v>
      </c>
      <c r="I2043" s="6">
        <v>44007</v>
      </c>
      <c r="J2043" s="7">
        <v>194</v>
      </c>
      <c r="K2043" s="8">
        <v>2020</v>
      </c>
      <c r="L2043" s="6">
        <v>44446</v>
      </c>
      <c r="M2043" s="5">
        <v>0</v>
      </c>
      <c r="N2043" s="6">
        <v>44096</v>
      </c>
      <c r="O2043" s="3" t="s">
        <v>1633</v>
      </c>
      <c r="P2043" s="3" t="s">
        <v>2021</v>
      </c>
      <c r="Q2043" s="6">
        <v>43726</v>
      </c>
      <c r="R2043" s="46"/>
      <c r="S2043" s="46" t="s">
        <v>1380</v>
      </c>
      <c r="T2043" s="50" t="s">
        <v>2151</v>
      </c>
      <c r="U2043" s="21" t="s">
        <v>1560</v>
      </c>
      <c r="V2043" s="260" t="s">
        <v>1551</v>
      </c>
      <c r="W2043" s="261">
        <v>44007.670937499999</v>
      </c>
      <c r="X2043" s="38" t="s">
        <v>1555</v>
      </c>
    </row>
    <row r="2044" spans="1:24" x14ac:dyDescent="0.3">
      <c r="A2044" s="2">
        <v>133819</v>
      </c>
      <c r="B2044" s="3" t="s">
        <v>140</v>
      </c>
      <c r="C2044" s="5" t="s">
        <v>3</v>
      </c>
      <c r="D2044" s="25">
        <v>61</v>
      </c>
      <c r="E2044" s="26">
        <v>11</v>
      </c>
      <c r="F2044" s="16">
        <v>12</v>
      </c>
      <c r="G2044" s="22">
        <v>0</v>
      </c>
      <c r="H2044" s="22">
        <v>0</v>
      </c>
      <c r="I2044" s="6">
        <v>43677</v>
      </c>
      <c r="J2044" s="7">
        <v>191</v>
      </c>
      <c r="K2044" s="8">
        <v>2020</v>
      </c>
      <c r="L2044" s="6">
        <v>44446</v>
      </c>
      <c r="M2044" s="5">
        <v>0</v>
      </c>
      <c r="N2044" s="6">
        <v>44096</v>
      </c>
      <c r="O2044" s="3" t="s">
        <v>1660</v>
      </c>
      <c r="P2044" s="3" t="s">
        <v>3258</v>
      </c>
      <c r="Q2044" s="6">
        <v>43951</v>
      </c>
      <c r="R2044" s="46">
        <v>71</v>
      </c>
      <c r="S2044" s="46" t="s">
        <v>1953</v>
      </c>
      <c r="T2044" s="50" t="s">
        <v>1932</v>
      </c>
      <c r="U2044" s="21" t="s">
        <v>1560</v>
      </c>
      <c r="V2044" s="260" t="s">
        <v>1551</v>
      </c>
      <c r="W2044" s="261">
        <v>44004.339513888888</v>
      </c>
      <c r="X2044" s="38" t="s">
        <v>1555</v>
      </c>
    </row>
    <row r="2045" spans="1:24" x14ac:dyDescent="0.3">
      <c r="A2045" s="2">
        <v>134045</v>
      </c>
      <c r="B2045" s="3" t="s">
        <v>131</v>
      </c>
      <c r="C2045" s="5" t="s">
        <v>17</v>
      </c>
      <c r="D2045" s="25">
        <v>61</v>
      </c>
      <c r="E2045" s="26">
        <v>16</v>
      </c>
      <c r="F2045" s="16">
        <v>12</v>
      </c>
      <c r="G2045" s="22">
        <v>13</v>
      </c>
      <c r="H2045" s="22">
        <v>150</v>
      </c>
      <c r="I2045" s="6">
        <v>43677</v>
      </c>
      <c r="J2045" s="7">
        <v>191</v>
      </c>
      <c r="K2045" s="8">
        <v>2020</v>
      </c>
      <c r="L2045" s="6">
        <v>44446</v>
      </c>
      <c r="M2045" s="5">
        <v>0</v>
      </c>
      <c r="N2045" s="6">
        <v>44096</v>
      </c>
      <c r="O2045" s="3" t="s">
        <v>1660</v>
      </c>
      <c r="P2045" s="3" t="s">
        <v>3258</v>
      </c>
      <c r="Q2045" s="6">
        <v>43951</v>
      </c>
      <c r="R2045" s="46">
        <v>73</v>
      </c>
      <c r="S2045" s="46" t="s">
        <v>1380</v>
      </c>
      <c r="T2045" s="50" t="s">
        <v>1932</v>
      </c>
      <c r="U2045" s="21" t="s">
        <v>1560</v>
      </c>
      <c r="V2045" s="260" t="s">
        <v>1551</v>
      </c>
      <c r="W2045" s="261">
        <v>44004.339513888888</v>
      </c>
      <c r="X2045" s="38" t="s">
        <v>1555</v>
      </c>
    </row>
    <row r="2046" spans="1:24" x14ac:dyDescent="0.3">
      <c r="A2046" s="2">
        <v>134581</v>
      </c>
      <c r="B2046" s="3" t="s">
        <v>233</v>
      </c>
      <c r="C2046" s="5" t="s">
        <v>3</v>
      </c>
      <c r="D2046" s="25">
        <v>61</v>
      </c>
      <c r="E2046" s="26">
        <v>14</v>
      </c>
      <c r="F2046" s="16">
        <v>12</v>
      </c>
      <c r="G2046" s="22">
        <v>5</v>
      </c>
      <c r="H2046" s="22">
        <v>60</v>
      </c>
      <c r="I2046" s="6">
        <v>43677</v>
      </c>
      <c r="J2046" s="7">
        <v>191</v>
      </c>
      <c r="K2046" s="8">
        <v>2020</v>
      </c>
      <c r="L2046" s="6">
        <v>44446</v>
      </c>
      <c r="M2046" s="5">
        <v>0</v>
      </c>
      <c r="N2046" s="6">
        <v>44096</v>
      </c>
      <c r="O2046" s="3" t="s">
        <v>1660</v>
      </c>
      <c r="P2046" s="3" t="s">
        <v>3258</v>
      </c>
      <c r="Q2046" s="6">
        <v>43951</v>
      </c>
      <c r="R2046" s="46">
        <v>6</v>
      </c>
      <c r="S2046" s="46" t="s">
        <v>1953</v>
      </c>
      <c r="T2046" s="50" t="s">
        <v>1932</v>
      </c>
      <c r="U2046" s="21" t="s">
        <v>1560</v>
      </c>
      <c r="V2046" s="260" t="s">
        <v>1551</v>
      </c>
      <c r="W2046" s="261">
        <v>44004.339513888888</v>
      </c>
      <c r="X2046" s="38" t="s">
        <v>1555</v>
      </c>
    </row>
    <row r="2047" spans="1:24" x14ac:dyDescent="0.3">
      <c r="A2047" s="2">
        <v>134582</v>
      </c>
      <c r="B2047" s="3" t="s">
        <v>234</v>
      </c>
      <c r="C2047" s="5" t="s">
        <v>3</v>
      </c>
      <c r="D2047" s="25">
        <v>61</v>
      </c>
      <c r="E2047" s="26">
        <v>14</v>
      </c>
      <c r="F2047" s="16">
        <v>12</v>
      </c>
      <c r="G2047" s="22">
        <v>9</v>
      </c>
      <c r="H2047" s="22">
        <v>100</v>
      </c>
      <c r="I2047" s="6">
        <v>43677</v>
      </c>
      <c r="J2047" s="7">
        <v>191</v>
      </c>
      <c r="K2047" s="8">
        <v>2020</v>
      </c>
      <c r="L2047" s="6">
        <v>44446</v>
      </c>
      <c r="M2047" s="5">
        <v>0</v>
      </c>
      <c r="N2047" s="6">
        <v>44096</v>
      </c>
      <c r="O2047" s="3" t="s">
        <v>1660</v>
      </c>
      <c r="P2047" s="3" t="s">
        <v>3258</v>
      </c>
      <c r="Q2047" s="6">
        <v>43951</v>
      </c>
      <c r="R2047" s="46">
        <v>75</v>
      </c>
      <c r="S2047" s="46" t="s">
        <v>1953</v>
      </c>
      <c r="T2047" s="50" t="s">
        <v>1932</v>
      </c>
      <c r="U2047" s="21" t="s">
        <v>1560</v>
      </c>
      <c r="V2047" s="260" t="s">
        <v>1551</v>
      </c>
      <c r="W2047" s="261">
        <v>44004.339513888888</v>
      </c>
      <c r="X2047" s="38" t="s">
        <v>1555</v>
      </c>
    </row>
    <row r="2048" spans="1:24" x14ac:dyDescent="0.3">
      <c r="A2048" s="2">
        <v>135299</v>
      </c>
      <c r="B2048" s="3" t="s">
        <v>102</v>
      </c>
      <c r="C2048" s="5" t="s">
        <v>3</v>
      </c>
      <c r="D2048" s="25">
        <v>61</v>
      </c>
      <c r="E2048" s="26">
        <v>8</v>
      </c>
      <c r="F2048" s="16">
        <v>12</v>
      </c>
      <c r="G2048" s="22">
        <v>5</v>
      </c>
      <c r="H2048" s="22">
        <v>50</v>
      </c>
      <c r="I2048" s="6">
        <v>43677</v>
      </c>
      <c r="J2048" s="7">
        <v>191</v>
      </c>
      <c r="K2048" s="8">
        <v>2020</v>
      </c>
      <c r="L2048" s="6">
        <v>44446</v>
      </c>
      <c r="M2048" s="5">
        <v>0</v>
      </c>
      <c r="N2048" s="6">
        <v>44096</v>
      </c>
      <c r="O2048" s="3" t="s">
        <v>1660</v>
      </c>
      <c r="P2048" s="3" t="s">
        <v>3258</v>
      </c>
      <c r="Q2048" s="6">
        <v>43951</v>
      </c>
      <c r="R2048" s="46">
        <v>76</v>
      </c>
      <c r="S2048" s="46" t="s">
        <v>1953</v>
      </c>
      <c r="T2048" s="50" t="s">
        <v>1932</v>
      </c>
      <c r="U2048" s="21" t="s">
        <v>1560</v>
      </c>
      <c r="V2048" s="260" t="s">
        <v>1551</v>
      </c>
      <c r="W2048" s="261">
        <v>44004.339513888888</v>
      </c>
      <c r="X2048" s="38" t="s">
        <v>1555</v>
      </c>
    </row>
    <row r="2049" spans="1:24" x14ac:dyDescent="0.3">
      <c r="A2049" s="2">
        <v>135304</v>
      </c>
      <c r="B2049" s="3" t="s">
        <v>180</v>
      </c>
      <c r="C2049" s="5" t="s">
        <v>3</v>
      </c>
      <c r="D2049" s="25">
        <v>61</v>
      </c>
      <c r="E2049" s="26">
        <v>8</v>
      </c>
      <c r="F2049" s="16">
        <v>12</v>
      </c>
      <c r="G2049" s="22">
        <v>13</v>
      </c>
      <c r="H2049" s="22">
        <v>150</v>
      </c>
      <c r="I2049" s="6">
        <v>43677</v>
      </c>
      <c r="J2049" s="7">
        <v>191</v>
      </c>
      <c r="K2049" s="8">
        <v>2020</v>
      </c>
      <c r="L2049" s="6">
        <v>44446</v>
      </c>
      <c r="M2049" s="5">
        <v>0</v>
      </c>
      <c r="N2049" s="6">
        <v>44096</v>
      </c>
      <c r="O2049" s="3" t="s">
        <v>1660</v>
      </c>
      <c r="P2049" s="3" t="s">
        <v>3258</v>
      </c>
      <c r="Q2049" s="6">
        <v>43951</v>
      </c>
      <c r="R2049" s="46">
        <v>80</v>
      </c>
      <c r="S2049" s="46" t="s">
        <v>1953</v>
      </c>
      <c r="T2049" s="50" t="s">
        <v>1932</v>
      </c>
      <c r="U2049" s="21" t="s">
        <v>1560</v>
      </c>
      <c r="V2049" s="260" t="s">
        <v>1551</v>
      </c>
      <c r="W2049" s="261">
        <v>44004.339513888888</v>
      </c>
      <c r="X2049" s="38" t="s">
        <v>1555</v>
      </c>
    </row>
    <row r="2050" spans="1:24" x14ac:dyDescent="0.3">
      <c r="A2050" s="2">
        <v>136273</v>
      </c>
      <c r="B2050" s="3" t="s">
        <v>1428</v>
      </c>
      <c r="C2050" s="5" t="s">
        <v>17</v>
      </c>
      <c r="D2050" s="25">
        <v>51</v>
      </c>
      <c r="E2050" s="26">
        <v>11</v>
      </c>
      <c r="F2050" s="16">
        <v>12</v>
      </c>
      <c r="G2050" s="22">
        <v>184</v>
      </c>
      <c r="H2050" s="22">
        <v>2200</v>
      </c>
      <c r="I2050" s="6">
        <v>43963</v>
      </c>
      <c r="J2050" s="7">
        <v>206</v>
      </c>
      <c r="K2050" s="8">
        <v>2020</v>
      </c>
      <c r="L2050" s="6">
        <v>44455</v>
      </c>
      <c r="M2050" s="5">
        <v>0</v>
      </c>
      <c r="N2050" s="6">
        <v>44096</v>
      </c>
      <c r="O2050" s="3" t="s">
        <v>1886</v>
      </c>
      <c r="P2050" s="3" t="s">
        <v>1888</v>
      </c>
      <c r="Q2050" s="6">
        <v>43341</v>
      </c>
      <c r="R2050" s="46"/>
      <c r="S2050" s="46" t="s">
        <v>1380</v>
      </c>
      <c r="T2050" s="50" t="s">
        <v>1944</v>
      </c>
      <c r="U2050" s="21" t="s">
        <v>1560</v>
      </c>
      <c r="V2050" s="260" t="s">
        <v>2063</v>
      </c>
      <c r="W2050" s="261">
        <v>44053.603877314818</v>
      </c>
      <c r="X2050" s="38" t="s">
        <v>1555</v>
      </c>
    </row>
    <row r="2051" spans="1:24" x14ac:dyDescent="0.3">
      <c r="A2051" s="2">
        <v>138054</v>
      </c>
      <c r="B2051" s="3" t="s">
        <v>1995</v>
      </c>
      <c r="C2051" s="5" t="s">
        <v>3</v>
      </c>
      <c r="D2051" s="25">
        <v>61</v>
      </c>
      <c r="E2051" s="26">
        <v>10</v>
      </c>
      <c r="F2051" s="16">
        <v>12</v>
      </c>
      <c r="G2051" s="22">
        <v>13</v>
      </c>
      <c r="H2051" s="22">
        <v>150</v>
      </c>
      <c r="I2051" s="6">
        <v>43677</v>
      </c>
      <c r="J2051" s="7">
        <v>191</v>
      </c>
      <c r="K2051" s="8">
        <v>2020</v>
      </c>
      <c r="L2051" s="6">
        <v>44446</v>
      </c>
      <c r="M2051" s="5">
        <v>0</v>
      </c>
      <c r="N2051" s="6">
        <v>44096</v>
      </c>
      <c r="O2051" s="3" t="s">
        <v>1660</v>
      </c>
      <c r="P2051" s="3" t="s">
        <v>3258</v>
      </c>
      <c r="Q2051" s="6">
        <v>43951</v>
      </c>
      <c r="R2051" s="46">
        <v>82</v>
      </c>
      <c r="S2051" s="46" t="s">
        <v>1953</v>
      </c>
      <c r="T2051" s="50" t="s">
        <v>1932</v>
      </c>
      <c r="U2051" s="21"/>
      <c r="V2051" s="260" t="s">
        <v>1551</v>
      </c>
      <c r="W2051" s="261">
        <v>44004.339513888888</v>
      </c>
      <c r="X2051" s="38" t="s">
        <v>1555</v>
      </c>
    </row>
    <row r="2052" spans="1:24" x14ac:dyDescent="0.3">
      <c r="A2052" s="2">
        <v>11590</v>
      </c>
      <c r="B2052" s="3" t="s">
        <v>2548</v>
      </c>
      <c r="C2052" s="5" t="s">
        <v>3</v>
      </c>
      <c r="D2052" s="25">
        <v>45</v>
      </c>
      <c r="E2052" s="26">
        <v>10</v>
      </c>
      <c r="F2052" s="16">
        <v>12</v>
      </c>
      <c r="G2052" s="22">
        <v>417</v>
      </c>
      <c r="H2052" s="22">
        <v>5000</v>
      </c>
      <c r="I2052" s="6">
        <v>43892</v>
      </c>
      <c r="J2052" s="7">
        <v>211</v>
      </c>
      <c r="K2052" s="8">
        <v>2020</v>
      </c>
      <c r="L2052" s="6">
        <v>44460</v>
      </c>
      <c r="M2052" s="5">
        <v>0</v>
      </c>
      <c r="N2052" s="6">
        <v>44097</v>
      </c>
      <c r="O2052" s="3" t="s">
        <v>1380</v>
      </c>
      <c r="P2052" s="3"/>
      <c r="Q2052" s="6" t="s">
        <v>1380</v>
      </c>
      <c r="R2052" s="46"/>
      <c r="S2052" s="46" t="s">
        <v>1380</v>
      </c>
      <c r="T2052" s="50" t="s">
        <v>1380</v>
      </c>
      <c r="U2052" s="21"/>
      <c r="V2052" s="260" t="s">
        <v>1551</v>
      </c>
      <c r="W2052" s="261">
        <v>43893.481562499997</v>
      </c>
      <c r="X2052" s="38" t="s">
        <v>1555</v>
      </c>
    </row>
    <row r="2053" spans="1:24" x14ac:dyDescent="0.3">
      <c r="A2053" s="2">
        <v>74911</v>
      </c>
      <c r="B2053" s="3" t="s">
        <v>358</v>
      </c>
      <c r="C2053" s="5" t="s">
        <v>3</v>
      </c>
      <c r="D2053" s="25">
        <v>74</v>
      </c>
      <c r="E2053" s="26">
        <v>3</v>
      </c>
      <c r="F2053" s="16">
        <v>12</v>
      </c>
      <c r="G2053" s="22">
        <v>25</v>
      </c>
      <c r="H2053" s="22">
        <v>300</v>
      </c>
      <c r="I2053" s="6">
        <v>44007</v>
      </c>
      <c r="J2053" s="7">
        <v>194</v>
      </c>
      <c r="K2053" s="8">
        <v>2020</v>
      </c>
      <c r="L2053" s="6">
        <v>44446</v>
      </c>
      <c r="M2053" s="5">
        <v>0</v>
      </c>
      <c r="N2053" s="6">
        <v>44097</v>
      </c>
      <c r="O2053" s="3" t="s">
        <v>1633</v>
      </c>
      <c r="P2053" s="3" t="s">
        <v>2021</v>
      </c>
      <c r="Q2053" s="6">
        <v>43726</v>
      </c>
      <c r="R2053" s="46"/>
      <c r="S2053" s="46" t="s">
        <v>1380</v>
      </c>
      <c r="T2053" s="50" t="s">
        <v>2151</v>
      </c>
      <c r="U2053" s="21" t="s">
        <v>1560</v>
      </c>
      <c r="V2053" s="260" t="s">
        <v>1551</v>
      </c>
      <c r="W2053" s="261">
        <v>44007.670324074075</v>
      </c>
      <c r="X2053" s="38" t="s">
        <v>1555</v>
      </c>
    </row>
    <row r="2054" spans="1:24" x14ac:dyDescent="0.3">
      <c r="A2054" s="2">
        <v>13178</v>
      </c>
      <c r="B2054" s="3" t="s">
        <v>2218</v>
      </c>
      <c r="C2054" s="5" t="s">
        <v>3</v>
      </c>
      <c r="D2054" s="25">
        <v>67</v>
      </c>
      <c r="E2054" s="26">
        <v>9</v>
      </c>
      <c r="F2054" s="16">
        <v>12</v>
      </c>
      <c r="G2054" s="22">
        <v>0</v>
      </c>
      <c r="H2054" s="331">
        <v>0</v>
      </c>
      <c r="I2054" s="6">
        <v>44105</v>
      </c>
      <c r="J2054" s="7">
        <v>9</v>
      </c>
      <c r="K2054" s="8">
        <v>2020</v>
      </c>
      <c r="L2054" s="6">
        <v>44210</v>
      </c>
      <c r="M2054" s="5">
        <v>0</v>
      </c>
      <c r="N2054" s="6">
        <v>44105</v>
      </c>
      <c r="O2054" s="3" t="s">
        <v>1960</v>
      </c>
      <c r="P2054" s="3" t="s">
        <v>2342</v>
      </c>
      <c r="Q2054" s="6">
        <v>43857</v>
      </c>
      <c r="R2054" s="46"/>
      <c r="S2054" s="46" t="s">
        <v>1380</v>
      </c>
      <c r="T2054" s="50" t="s">
        <v>2349</v>
      </c>
      <c r="U2054" s="21" t="s">
        <v>1560</v>
      </c>
      <c r="V2054" s="332" t="s">
        <v>1551</v>
      </c>
      <c r="W2054" s="333">
        <v>43867.457719907405</v>
      </c>
      <c r="X2054" s="38" t="s">
        <v>1555</v>
      </c>
    </row>
    <row r="2055" spans="1:24" x14ac:dyDescent="0.3">
      <c r="A2055" s="2">
        <v>13179</v>
      </c>
      <c r="B2055" s="3" t="s">
        <v>2220</v>
      </c>
      <c r="C2055" s="5" t="s">
        <v>3</v>
      </c>
      <c r="D2055" s="25">
        <v>67</v>
      </c>
      <c r="E2055" s="26">
        <v>9</v>
      </c>
      <c r="F2055" s="16">
        <v>12</v>
      </c>
      <c r="G2055" s="22">
        <v>0</v>
      </c>
      <c r="H2055" s="331">
        <v>0</v>
      </c>
      <c r="I2055" s="6">
        <v>44105</v>
      </c>
      <c r="J2055" s="7">
        <v>9</v>
      </c>
      <c r="K2055" s="8">
        <v>2020</v>
      </c>
      <c r="L2055" s="6">
        <v>44210</v>
      </c>
      <c r="M2055" s="5">
        <v>0</v>
      </c>
      <c r="N2055" s="6">
        <v>44105</v>
      </c>
      <c r="O2055" s="3" t="s">
        <v>1960</v>
      </c>
      <c r="P2055" s="3" t="s">
        <v>2342</v>
      </c>
      <c r="Q2055" s="6">
        <v>43857</v>
      </c>
      <c r="R2055" s="46"/>
      <c r="S2055" s="46" t="s">
        <v>1380</v>
      </c>
      <c r="T2055" s="50" t="s">
        <v>2349</v>
      </c>
      <c r="U2055" s="21" t="s">
        <v>1560</v>
      </c>
      <c r="V2055" s="332" t="s">
        <v>1551</v>
      </c>
      <c r="W2055" s="333">
        <v>43867.457719907405</v>
      </c>
      <c r="X2055" s="38" t="s">
        <v>1555</v>
      </c>
    </row>
    <row r="2056" spans="1:24" x14ac:dyDescent="0.3">
      <c r="A2056" s="2">
        <v>14784</v>
      </c>
      <c r="B2056" s="3" t="s">
        <v>2223</v>
      </c>
      <c r="C2056" s="5" t="s">
        <v>3</v>
      </c>
      <c r="D2056" s="25">
        <v>55</v>
      </c>
      <c r="E2056" s="26">
        <v>32</v>
      </c>
      <c r="F2056" s="16">
        <v>12</v>
      </c>
      <c r="G2056" s="22">
        <v>25</v>
      </c>
      <c r="H2056" s="331">
        <v>300</v>
      </c>
      <c r="I2056" s="6">
        <v>44105</v>
      </c>
      <c r="J2056" s="7">
        <v>9</v>
      </c>
      <c r="K2056" s="8">
        <v>2020</v>
      </c>
      <c r="L2056" s="6">
        <v>44210</v>
      </c>
      <c r="M2056" s="5">
        <v>50</v>
      </c>
      <c r="N2056" s="6">
        <v>44105</v>
      </c>
      <c r="O2056" s="3" t="s">
        <v>1960</v>
      </c>
      <c r="P2056" s="3" t="s">
        <v>2342</v>
      </c>
      <c r="Q2056" s="6">
        <v>43857</v>
      </c>
      <c r="R2056" s="46"/>
      <c r="S2056" s="46" t="s">
        <v>1380</v>
      </c>
      <c r="T2056" s="50" t="s">
        <v>2349</v>
      </c>
      <c r="U2056" s="21" t="s">
        <v>1560</v>
      </c>
      <c r="V2056" s="332" t="s">
        <v>1551</v>
      </c>
      <c r="W2056" s="333">
        <v>43867.457719907405</v>
      </c>
      <c r="X2056" s="38" t="s">
        <v>1555</v>
      </c>
    </row>
    <row r="2057" spans="1:24" x14ac:dyDescent="0.3">
      <c r="A2057" s="2">
        <v>15267</v>
      </c>
      <c r="B2057" s="3" t="s">
        <v>466</v>
      </c>
      <c r="C2057" s="5" t="s">
        <v>3</v>
      </c>
      <c r="D2057" s="25">
        <v>55</v>
      </c>
      <c r="E2057" s="26">
        <v>34</v>
      </c>
      <c r="F2057" s="16">
        <v>12</v>
      </c>
      <c r="G2057" s="22">
        <v>0</v>
      </c>
      <c r="H2057" s="331">
        <v>0</v>
      </c>
      <c r="I2057" s="6">
        <v>44105</v>
      </c>
      <c r="J2057" s="7">
        <v>9</v>
      </c>
      <c r="K2057" s="8">
        <v>2020</v>
      </c>
      <c r="L2057" s="6">
        <v>44210</v>
      </c>
      <c r="M2057" s="5">
        <v>200</v>
      </c>
      <c r="N2057" s="6">
        <v>44105</v>
      </c>
      <c r="O2057" s="3" t="s">
        <v>1960</v>
      </c>
      <c r="P2057" s="3" t="s">
        <v>2342</v>
      </c>
      <c r="Q2057" s="6">
        <v>43857</v>
      </c>
      <c r="R2057" s="46"/>
      <c r="S2057" s="46" t="s">
        <v>1380</v>
      </c>
      <c r="T2057" s="50" t="s">
        <v>2349</v>
      </c>
      <c r="U2057" s="21" t="s">
        <v>1560</v>
      </c>
      <c r="V2057" s="332" t="s">
        <v>1551</v>
      </c>
      <c r="W2057" s="333">
        <v>43867.457719907405</v>
      </c>
      <c r="X2057" s="38" t="s">
        <v>1555</v>
      </c>
    </row>
    <row r="2058" spans="1:24" x14ac:dyDescent="0.3">
      <c r="A2058" s="2">
        <v>15656</v>
      </c>
      <c r="B2058" s="3" t="s">
        <v>2228</v>
      </c>
      <c r="C2058" s="5" t="s">
        <v>3</v>
      </c>
      <c r="D2058" s="25">
        <v>55</v>
      </c>
      <c r="E2058" s="26">
        <v>35</v>
      </c>
      <c r="F2058" s="16">
        <v>12</v>
      </c>
      <c r="G2058" s="22">
        <v>0</v>
      </c>
      <c r="H2058" s="331">
        <v>0</v>
      </c>
      <c r="I2058" s="6">
        <v>44105</v>
      </c>
      <c r="J2058" s="7">
        <v>9</v>
      </c>
      <c r="K2058" s="8">
        <v>2020</v>
      </c>
      <c r="L2058" s="6">
        <v>44210</v>
      </c>
      <c r="M2058" s="5">
        <v>80</v>
      </c>
      <c r="N2058" s="6">
        <v>44105</v>
      </c>
      <c r="O2058" s="3" t="s">
        <v>1960</v>
      </c>
      <c r="P2058" s="3" t="s">
        <v>2342</v>
      </c>
      <c r="Q2058" s="6">
        <v>43857</v>
      </c>
      <c r="R2058" s="46"/>
      <c r="S2058" s="46" t="s">
        <v>1380</v>
      </c>
      <c r="T2058" s="50" t="s">
        <v>2349</v>
      </c>
      <c r="U2058" s="21" t="s">
        <v>1560</v>
      </c>
      <c r="V2058" s="332" t="s">
        <v>1551</v>
      </c>
      <c r="W2058" s="333">
        <v>43867.457719907405</v>
      </c>
      <c r="X2058" s="38" t="s">
        <v>1555</v>
      </c>
    </row>
    <row r="2059" spans="1:24" x14ac:dyDescent="0.3">
      <c r="A2059" s="2">
        <v>15668</v>
      </c>
      <c r="B2059" s="3" t="s">
        <v>660</v>
      </c>
      <c r="C2059" s="5" t="s">
        <v>3</v>
      </c>
      <c r="D2059" s="25">
        <v>55</v>
      </c>
      <c r="E2059" s="26">
        <v>35</v>
      </c>
      <c r="F2059" s="16">
        <v>12</v>
      </c>
      <c r="G2059" s="22">
        <v>0</v>
      </c>
      <c r="H2059" s="331">
        <v>0</v>
      </c>
      <c r="I2059" s="6">
        <v>44105</v>
      </c>
      <c r="J2059" s="7">
        <v>9</v>
      </c>
      <c r="K2059" s="8">
        <v>2020</v>
      </c>
      <c r="L2059" s="6">
        <v>44210</v>
      </c>
      <c r="M2059" s="5">
        <v>40</v>
      </c>
      <c r="N2059" s="6">
        <v>44105</v>
      </c>
      <c r="O2059" s="3" t="s">
        <v>1960</v>
      </c>
      <c r="P2059" s="3" t="s">
        <v>2342</v>
      </c>
      <c r="Q2059" s="6">
        <v>43857</v>
      </c>
      <c r="R2059" s="46"/>
      <c r="S2059" s="46" t="s">
        <v>1380</v>
      </c>
      <c r="T2059" s="50" t="s">
        <v>2349</v>
      </c>
      <c r="U2059" s="21" t="s">
        <v>1560</v>
      </c>
      <c r="V2059" s="332" t="s">
        <v>1551</v>
      </c>
      <c r="W2059" s="333">
        <v>43867.457719907405</v>
      </c>
      <c r="X2059" s="38" t="s">
        <v>1555</v>
      </c>
    </row>
    <row r="2060" spans="1:24" x14ac:dyDescent="0.3">
      <c r="A2060" s="2">
        <v>15672</v>
      </c>
      <c r="B2060" s="3" t="s">
        <v>661</v>
      </c>
      <c r="C2060" s="5" t="s">
        <v>3</v>
      </c>
      <c r="D2060" s="25">
        <v>55</v>
      </c>
      <c r="E2060" s="26">
        <v>35</v>
      </c>
      <c r="F2060" s="16">
        <v>12</v>
      </c>
      <c r="G2060" s="22">
        <v>0</v>
      </c>
      <c r="H2060" s="331">
        <v>0</v>
      </c>
      <c r="I2060" s="6">
        <v>44105</v>
      </c>
      <c r="J2060" s="7">
        <v>9</v>
      </c>
      <c r="K2060" s="8">
        <v>2020</v>
      </c>
      <c r="L2060" s="6">
        <v>44210</v>
      </c>
      <c r="M2060" s="5">
        <v>50</v>
      </c>
      <c r="N2060" s="6">
        <v>44105</v>
      </c>
      <c r="O2060" s="3" t="s">
        <v>1960</v>
      </c>
      <c r="P2060" s="3" t="s">
        <v>2342</v>
      </c>
      <c r="Q2060" s="6">
        <v>43857</v>
      </c>
      <c r="R2060" s="46"/>
      <c r="S2060" s="46" t="s">
        <v>1380</v>
      </c>
      <c r="T2060" s="50" t="s">
        <v>2349</v>
      </c>
      <c r="U2060" s="21" t="s">
        <v>1560</v>
      </c>
      <c r="V2060" s="332" t="s">
        <v>1551</v>
      </c>
      <c r="W2060" s="333">
        <v>43867.457719907405</v>
      </c>
      <c r="X2060" s="38" t="s">
        <v>1555</v>
      </c>
    </row>
    <row r="2061" spans="1:24" x14ac:dyDescent="0.3">
      <c r="A2061" s="2">
        <v>29293</v>
      </c>
      <c r="B2061" s="3" t="s">
        <v>2219</v>
      </c>
      <c r="C2061" s="5" t="s">
        <v>3</v>
      </c>
      <c r="D2061" s="25">
        <v>67</v>
      </c>
      <c r="E2061" s="26">
        <v>9</v>
      </c>
      <c r="F2061" s="16">
        <v>12</v>
      </c>
      <c r="G2061" s="22">
        <v>0</v>
      </c>
      <c r="H2061" s="331">
        <v>0</v>
      </c>
      <c r="I2061" s="6">
        <v>44105</v>
      </c>
      <c r="J2061" s="7">
        <v>9</v>
      </c>
      <c r="K2061" s="8">
        <v>2020</v>
      </c>
      <c r="L2061" s="6">
        <v>44210</v>
      </c>
      <c r="M2061" s="5">
        <v>0</v>
      </c>
      <c r="N2061" s="6">
        <v>44105</v>
      </c>
      <c r="O2061" s="3" t="s">
        <v>1960</v>
      </c>
      <c r="P2061" s="3" t="s">
        <v>2342</v>
      </c>
      <c r="Q2061" s="6">
        <v>43857</v>
      </c>
      <c r="R2061" s="46"/>
      <c r="S2061" s="46" t="s">
        <v>1380</v>
      </c>
      <c r="T2061" s="50" t="s">
        <v>2349</v>
      </c>
      <c r="U2061" s="21" t="s">
        <v>1560</v>
      </c>
      <c r="V2061" s="332" t="s">
        <v>1551</v>
      </c>
      <c r="W2061" s="333">
        <v>43867.457719907405</v>
      </c>
      <c r="X2061" s="38" t="s">
        <v>1555</v>
      </c>
    </row>
    <row r="2062" spans="1:24" x14ac:dyDescent="0.3">
      <c r="A2062" s="2">
        <v>54019</v>
      </c>
      <c r="B2062" s="3" t="s">
        <v>210</v>
      </c>
      <c r="C2062" s="5" t="s">
        <v>3</v>
      </c>
      <c r="D2062" s="25">
        <v>61</v>
      </c>
      <c r="E2062" s="26">
        <v>8</v>
      </c>
      <c r="F2062" s="16">
        <v>12</v>
      </c>
      <c r="G2062" s="22">
        <v>0</v>
      </c>
      <c r="H2062" s="331">
        <v>0</v>
      </c>
      <c r="I2062" s="6">
        <v>44105</v>
      </c>
      <c r="J2062" s="7">
        <v>9</v>
      </c>
      <c r="K2062" s="8">
        <v>2020</v>
      </c>
      <c r="L2062" s="6">
        <v>44210</v>
      </c>
      <c r="M2062" s="5">
        <v>200</v>
      </c>
      <c r="N2062" s="6">
        <v>44105</v>
      </c>
      <c r="O2062" s="3" t="s">
        <v>1960</v>
      </c>
      <c r="P2062" s="3" t="s">
        <v>2342</v>
      </c>
      <c r="Q2062" s="6">
        <v>43857</v>
      </c>
      <c r="R2062" s="46"/>
      <c r="S2062" s="46" t="s">
        <v>1380</v>
      </c>
      <c r="T2062" s="50" t="s">
        <v>2349</v>
      </c>
      <c r="U2062" s="21" t="s">
        <v>1560</v>
      </c>
      <c r="V2062" s="332" t="s">
        <v>1551</v>
      </c>
      <c r="W2062" s="333">
        <v>43867.457719907405</v>
      </c>
      <c r="X2062" s="38" t="s">
        <v>1555</v>
      </c>
    </row>
    <row r="2063" spans="1:24" x14ac:dyDescent="0.3">
      <c r="A2063" s="2">
        <v>54144</v>
      </c>
      <c r="B2063" s="3" t="s">
        <v>2227</v>
      </c>
      <c r="C2063" s="5" t="s">
        <v>3</v>
      </c>
      <c r="D2063" s="25">
        <v>55</v>
      </c>
      <c r="E2063" s="26">
        <v>32</v>
      </c>
      <c r="F2063" s="16">
        <v>12</v>
      </c>
      <c r="G2063" s="22">
        <v>0</v>
      </c>
      <c r="H2063" s="331">
        <v>0</v>
      </c>
      <c r="I2063" s="6">
        <v>44105</v>
      </c>
      <c r="J2063" s="7">
        <v>9</v>
      </c>
      <c r="K2063" s="8">
        <v>2020</v>
      </c>
      <c r="L2063" s="6">
        <v>44210</v>
      </c>
      <c r="M2063" s="5">
        <v>500</v>
      </c>
      <c r="N2063" s="6">
        <v>44105</v>
      </c>
      <c r="O2063" s="3" t="s">
        <v>1960</v>
      </c>
      <c r="P2063" s="3" t="s">
        <v>2342</v>
      </c>
      <c r="Q2063" s="6">
        <v>43857</v>
      </c>
      <c r="R2063" s="46"/>
      <c r="S2063" s="46" t="s">
        <v>1380</v>
      </c>
      <c r="T2063" s="50" t="s">
        <v>2349</v>
      </c>
      <c r="U2063" s="21" t="s">
        <v>1560</v>
      </c>
      <c r="V2063" s="332" t="s">
        <v>1551</v>
      </c>
      <c r="W2063" s="333">
        <v>43867.457719907405</v>
      </c>
      <c r="X2063" s="38" t="s">
        <v>1555</v>
      </c>
    </row>
    <row r="2064" spans="1:24" x14ac:dyDescent="0.3">
      <c r="A2064" s="2">
        <v>60889</v>
      </c>
      <c r="B2064" s="3" t="s">
        <v>136</v>
      </c>
      <c r="C2064" s="5" t="s">
        <v>22</v>
      </c>
      <c r="D2064" s="25">
        <v>55</v>
      </c>
      <c r="E2064" s="26">
        <v>32</v>
      </c>
      <c r="F2064" s="16">
        <v>12</v>
      </c>
      <c r="G2064" s="22">
        <v>17</v>
      </c>
      <c r="H2064" s="331">
        <v>200</v>
      </c>
      <c r="I2064" s="6">
        <v>44105</v>
      </c>
      <c r="J2064" s="7">
        <v>9</v>
      </c>
      <c r="K2064" s="8">
        <v>2020</v>
      </c>
      <c r="L2064" s="6">
        <v>44210</v>
      </c>
      <c r="M2064" s="5">
        <v>400</v>
      </c>
      <c r="N2064" s="6">
        <v>44105</v>
      </c>
      <c r="O2064" s="3" t="s">
        <v>1960</v>
      </c>
      <c r="P2064" s="3" t="s">
        <v>2342</v>
      </c>
      <c r="Q2064" s="6">
        <v>43857</v>
      </c>
      <c r="R2064" s="46"/>
      <c r="S2064" s="46" t="s">
        <v>1380</v>
      </c>
      <c r="T2064" s="50" t="s">
        <v>2349</v>
      </c>
      <c r="U2064" s="21" t="s">
        <v>1560</v>
      </c>
      <c r="V2064" s="332" t="s">
        <v>1551</v>
      </c>
      <c r="W2064" s="333">
        <v>43867.457719907405</v>
      </c>
      <c r="X2064" s="38" t="s">
        <v>1555</v>
      </c>
    </row>
    <row r="2065" spans="1:24" x14ac:dyDescent="0.3">
      <c r="A2065" s="2">
        <v>86030</v>
      </c>
      <c r="B2065" s="3" t="s">
        <v>2226</v>
      </c>
      <c r="C2065" s="5" t="s">
        <v>3</v>
      </c>
      <c r="D2065" s="25">
        <v>55</v>
      </c>
      <c r="E2065" s="26">
        <v>49</v>
      </c>
      <c r="F2065" s="16">
        <v>12</v>
      </c>
      <c r="G2065" s="22">
        <v>0</v>
      </c>
      <c r="H2065" s="331">
        <v>0</v>
      </c>
      <c r="I2065" s="6">
        <v>44105</v>
      </c>
      <c r="J2065" s="7">
        <v>9</v>
      </c>
      <c r="K2065" s="8">
        <v>2020</v>
      </c>
      <c r="L2065" s="6">
        <v>44210</v>
      </c>
      <c r="M2065" s="5">
        <v>75</v>
      </c>
      <c r="N2065" s="6">
        <v>44105</v>
      </c>
      <c r="O2065" s="3" t="s">
        <v>1960</v>
      </c>
      <c r="P2065" s="3" t="s">
        <v>2342</v>
      </c>
      <c r="Q2065" s="6">
        <v>43857</v>
      </c>
      <c r="R2065" s="46"/>
      <c r="S2065" s="46" t="s">
        <v>1380</v>
      </c>
      <c r="T2065" s="50" t="s">
        <v>2349</v>
      </c>
      <c r="U2065" s="21" t="s">
        <v>3445</v>
      </c>
      <c r="V2065" s="332" t="s">
        <v>1551</v>
      </c>
      <c r="W2065" s="333">
        <v>43900.627534722225</v>
      </c>
      <c r="X2065" s="38" t="s">
        <v>1555</v>
      </c>
    </row>
    <row r="2066" spans="1:24" x14ac:dyDescent="0.3">
      <c r="A2066" s="2">
        <v>99787</v>
      </c>
      <c r="B2066" s="3" t="s">
        <v>2225</v>
      </c>
      <c r="C2066" s="5" t="s">
        <v>3</v>
      </c>
      <c r="D2066" s="25">
        <v>55</v>
      </c>
      <c r="E2066" s="26">
        <v>32</v>
      </c>
      <c r="F2066" s="16">
        <v>12</v>
      </c>
      <c r="G2066" s="22">
        <v>0</v>
      </c>
      <c r="H2066" s="331">
        <v>0</v>
      </c>
      <c r="I2066" s="6">
        <v>44105</v>
      </c>
      <c r="J2066" s="7">
        <v>9</v>
      </c>
      <c r="K2066" s="8">
        <v>2020</v>
      </c>
      <c r="L2066" s="6">
        <v>44210</v>
      </c>
      <c r="M2066" s="5">
        <v>50</v>
      </c>
      <c r="N2066" s="6">
        <v>44105</v>
      </c>
      <c r="O2066" s="3" t="s">
        <v>1960</v>
      </c>
      <c r="P2066" s="3" t="s">
        <v>2342</v>
      </c>
      <c r="Q2066" s="6">
        <v>43857</v>
      </c>
      <c r="R2066" s="46"/>
      <c r="S2066" s="46" t="s">
        <v>1380</v>
      </c>
      <c r="T2066" s="50" t="s">
        <v>2349</v>
      </c>
      <c r="U2066" s="21" t="s">
        <v>1560</v>
      </c>
      <c r="V2066" s="332" t="s">
        <v>1551</v>
      </c>
      <c r="W2066" s="333">
        <v>43867.457719907405</v>
      </c>
      <c r="X2066" s="38" t="s">
        <v>1555</v>
      </c>
    </row>
    <row r="2067" spans="1:24" x14ac:dyDescent="0.3">
      <c r="A2067" s="2">
        <v>101891</v>
      </c>
      <c r="B2067" s="3" t="s">
        <v>2224</v>
      </c>
      <c r="C2067" s="5" t="s">
        <v>3</v>
      </c>
      <c r="D2067" s="25">
        <v>55</v>
      </c>
      <c r="E2067" s="26">
        <v>24</v>
      </c>
      <c r="F2067" s="16">
        <v>12</v>
      </c>
      <c r="G2067" s="22">
        <v>2</v>
      </c>
      <c r="H2067" s="331">
        <v>20</v>
      </c>
      <c r="I2067" s="6">
        <v>44105</v>
      </c>
      <c r="J2067" s="7">
        <v>9</v>
      </c>
      <c r="K2067" s="8">
        <v>2020</v>
      </c>
      <c r="L2067" s="6">
        <v>44210</v>
      </c>
      <c r="M2067" s="5">
        <v>20</v>
      </c>
      <c r="N2067" s="6">
        <v>44105</v>
      </c>
      <c r="O2067" s="3" t="s">
        <v>1960</v>
      </c>
      <c r="P2067" s="3" t="s">
        <v>2342</v>
      </c>
      <c r="Q2067" s="6">
        <v>43857</v>
      </c>
      <c r="R2067" s="46"/>
      <c r="S2067" s="46" t="s">
        <v>1380</v>
      </c>
      <c r="T2067" s="50" t="s">
        <v>2349</v>
      </c>
      <c r="U2067" s="21" t="s">
        <v>1560</v>
      </c>
      <c r="V2067" s="332" t="s">
        <v>1551</v>
      </c>
      <c r="W2067" s="333">
        <v>43867.457719907405</v>
      </c>
      <c r="X2067" s="38" t="s">
        <v>1555</v>
      </c>
    </row>
    <row r="2068" spans="1:24" x14ac:dyDescent="0.3">
      <c r="A2068" s="2">
        <v>105419</v>
      </c>
      <c r="B2068" s="3" t="s">
        <v>2230</v>
      </c>
      <c r="C2068" s="5" t="s">
        <v>3</v>
      </c>
      <c r="D2068" s="25">
        <v>55</v>
      </c>
      <c r="E2068" s="26">
        <v>32</v>
      </c>
      <c r="F2068" s="16">
        <v>12</v>
      </c>
      <c r="G2068" s="22">
        <v>0</v>
      </c>
      <c r="H2068" s="331">
        <v>0</v>
      </c>
      <c r="I2068" s="6">
        <v>44105</v>
      </c>
      <c r="J2068" s="7">
        <v>9</v>
      </c>
      <c r="K2068" s="8">
        <v>2020</v>
      </c>
      <c r="L2068" s="6">
        <v>44210</v>
      </c>
      <c r="M2068" s="5">
        <v>0</v>
      </c>
      <c r="N2068" s="6">
        <v>44105</v>
      </c>
      <c r="O2068" s="3" t="s">
        <v>1869</v>
      </c>
      <c r="P2068" s="3" t="s">
        <v>2342</v>
      </c>
      <c r="Q2068" s="6">
        <v>43857</v>
      </c>
      <c r="R2068" s="46"/>
      <c r="S2068" s="46" t="s">
        <v>1380</v>
      </c>
      <c r="T2068" s="50" t="s">
        <v>2349</v>
      </c>
      <c r="U2068" s="21"/>
      <c r="V2068" s="332" t="s">
        <v>1551</v>
      </c>
      <c r="W2068" s="333">
        <v>43867.457719907405</v>
      </c>
      <c r="X2068" s="38" t="s">
        <v>1555</v>
      </c>
    </row>
    <row r="2069" spans="1:24" x14ac:dyDescent="0.3">
      <c r="A2069" s="2">
        <v>106546</v>
      </c>
      <c r="B2069" s="3" t="s">
        <v>2221</v>
      </c>
      <c r="C2069" s="5" t="s">
        <v>3</v>
      </c>
      <c r="D2069" s="25">
        <v>67</v>
      </c>
      <c r="E2069" s="26">
        <v>9</v>
      </c>
      <c r="F2069" s="16">
        <v>12</v>
      </c>
      <c r="G2069" s="22">
        <v>0</v>
      </c>
      <c r="H2069" s="331">
        <v>0</v>
      </c>
      <c r="I2069" s="6">
        <v>44105</v>
      </c>
      <c r="J2069" s="7">
        <v>9</v>
      </c>
      <c r="K2069" s="8">
        <v>2020</v>
      </c>
      <c r="L2069" s="6">
        <v>44210</v>
      </c>
      <c r="M2069" s="5">
        <v>3000</v>
      </c>
      <c r="N2069" s="6">
        <v>44105</v>
      </c>
      <c r="O2069" s="3" t="s">
        <v>1960</v>
      </c>
      <c r="P2069" s="3" t="s">
        <v>2342</v>
      </c>
      <c r="Q2069" s="6">
        <v>43857</v>
      </c>
      <c r="R2069" s="46"/>
      <c r="S2069" s="46" t="s">
        <v>1380</v>
      </c>
      <c r="T2069" s="50" t="s">
        <v>2349</v>
      </c>
      <c r="U2069" s="21" t="s">
        <v>1560</v>
      </c>
      <c r="V2069" s="332" t="s">
        <v>1551</v>
      </c>
      <c r="W2069" s="333">
        <v>43867.457719907405</v>
      </c>
      <c r="X2069" s="38" t="s">
        <v>1555</v>
      </c>
    </row>
    <row r="2070" spans="1:24" x14ac:dyDescent="0.3">
      <c r="A2070" s="2">
        <v>113634</v>
      </c>
      <c r="B2070" s="3" t="s">
        <v>2232</v>
      </c>
      <c r="C2070" s="5" t="s">
        <v>17</v>
      </c>
      <c r="D2070" s="25">
        <v>55</v>
      </c>
      <c r="E2070" s="26">
        <v>31</v>
      </c>
      <c r="F2070" s="16">
        <v>12</v>
      </c>
      <c r="G2070" s="22">
        <v>0</v>
      </c>
      <c r="H2070" s="331">
        <v>0</v>
      </c>
      <c r="I2070" s="6">
        <v>44105</v>
      </c>
      <c r="J2070" s="7">
        <v>9</v>
      </c>
      <c r="K2070" s="8">
        <v>2020</v>
      </c>
      <c r="L2070" s="6">
        <v>44210</v>
      </c>
      <c r="M2070" s="5">
        <v>50</v>
      </c>
      <c r="N2070" s="6">
        <v>44105</v>
      </c>
      <c r="O2070" s="3" t="s">
        <v>1960</v>
      </c>
      <c r="P2070" s="3" t="s">
        <v>2342</v>
      </c>
      <c r="Q2070" s="6">
        <v>43857</v>
      </c>
      <c r="R2070" s="46"/>
      <c r="S2070" s="46" t="s">
        <v>1380</v>
      </c>
      <c r="T2070" s="50" t="s">
        <v>2349</v>
      </c>
      <c r="U2070" s="21" t="s">
        <v>1560</v>
      </c>
      <c r="V2070" s="332" t="s">
        <v>1551</v>
      </c>
      <c r="W2070" s="333">
        <v>43867.457719907405</v>
      </c>
      <c r="X2070" s="38" t="s">
        <v>1555</v>
      </c>
    </row>
    <row r="2071" spans="1:24" x14ac:dyDescent="0.3">
      <c r="A2071" s="2">
        <v>120995</v>
      </c>
      <c r="B2071" s="3" t="s">
        <v>135</v>
      </c>
      <c r="C2071" s="5" t="s">
        <v>47</v>
      </c>
      <c r="D2071" s="25">
        <v>55</v>
      </c>
      <c r="E2071" s="26">
        <v>32</v>
      </c>
      <c r="F2071" s="16">
        <v>12</v>
      </c>
      <c r="G2071" s="22">
        <v>0</v>
      </c>
      <c r="H2071" s="331">
        <v>0</v>
      </c>
      <c r="I2071" s="6">
        <v>44105</v>
      </c>
      <c r="J2071" s="7">
        <v>9</v>
      </c>
      <c r="K2071" s="8">
        <v>2020</v>
      </c>
      <c r="L2071" s="6">
        <v>44210</v>
      </c>
      <c r="M2071" s="5">
        <v>100</v>
      </c>
      <c r="N2071" s="6">
        <v>44105</v>
      </c>
      <c r="O2071" s="3" t="s">
        <v>1960</v>
      </c>
      <c r="P2071" s="3" t="s">
        <v>2342</v>
      </c>
      <c r="Q2071" s="6">
        <v>43857</v>
      </c>
      <c r="R2071" s="46"/>
      <c r="S2071" s="46" t="s">
        <v>1380</v>
      </c>
      <c r="T2071" s="50" t="s">
        <v>2349</v>
      </c>
      <c r="U2071" s="21" t="s">
        <v>1560</v>
      </c>
      <c r="V2071" s="332" t="s">
        <v>1551</v>
      </c>
      <c r="W2071" s="333">
        <v>43867.457719907405</v>
      </c>
      <c r="X2071" s="38" t="s">
        <v>1555</v>
      </c>
    </row>
    <row r="2072" spans="1:24" x14ac:dyDescent="0.3">
      <c r="A2072" s="2">
        <v>132231</v>
      </c>
      <c r="B2072" s="3" t="s">
        <v>55</v>
      </c>
      <c r="C2072" s="5" t="s">
        <v>47</v>
      </c>
      <c r="D2072" s="25">
        <v>55</v>
      </c>
      <c r="E2072" s="26">
        <v>19</v>
      </c>
      <c r="F2072" s="16">
        <v>12</v>
      </c>
      <c r="G2072" s="22">
        <v>0</v>
      </c>
      <c r="H2072" s="331">
        <v>0</v>
      </c>
      <c r="I2072" s="6">
        <v>44105</v>
      </c>
      <c r="J2072" s="7">
        <v>9</v>
      </c>
      <c r="K2072" s="8">
        <v>2020</v>
      </c>
      <c r="L2072" s="6">
        <v>44210</v>
      </c>
      <c r="M2072" s="5">
        <v>1500</v>
      </c>
      <c r="N2072" s="6">
        <v>44105</v>
      </c>
      <c r="O2072" s="3" t="s">
        <v>1960</v>
      </c>
      <c r="P2072" s="3" t="s">
        <v>2342</v>
      </c>
      <c r="Q2072" s="6">
        <v>43857</v>
      </c>
      <c r="R2072" s="46"/>
      <c r="S2072" s="46" t="s">
        <v>1380</v>
      </c>
      <c r="T2072" s="50" t="s">
        <v>2349</v>
      </c>
      <c r="U2072" s="21" t="s">
        <v>1560</v>
      </c>
      <c r="V2072" s="332" t="s">
        <v>1551</v>
      </c>
      <c r="W2072" s="333">
        <v>43867.457719907405</v>
      </c>
      <c r="X2072" s="38" t="s">
        <v>1555</v>
      </c>
    </row>
    <row r="2073" spans="1:24" x14ac:dyDescent="0.3">
      <c r="A2073" s="2">
        <v>133301</v>
      </c>
      <c r="B2073" s="3" t="s">
        <v>1169</v>
      </c>
      <c r="C2073" s="5" t="s">
        <v>3</v>
      </c>
      <c r="D2073" s="25">
        <v>55</v>
      </c>
      <c r="E2073" s="26">
        <v>27</v>
      </c>
      <c r="F2073" s="16">
        <v>12</v>
      </c>
      <c r="G2073" s="22">
        <v>0</v>
      </c>
      <c r="H2073" s="331">
        <v>0</v>
      </c>
      <c r="I2073" s="6">
        <v>44105</v>
      </c>
      <c r="J2073" s="7">
        <v>9</v>
      </c>
      <c r="K2073" s="8">
        <v>2020</v>
      </c>
      <c r="L2073" s="6">
        <v>44210</v>
      </c>
      <c r="M2073" s="5">
        <v>6250</v>
      </c>
      <c r="N2073" s="6">
        <v>44105</v>
      </c>
      <c r="O2073" s="3" t="s">
        <v>1960</v>
      </c>
      <c r="P2073" s="3" t="s">
        <v>2342</v>
      </c>
      <c r="Q2073" s="6">
        <v>43857</v>
      </c>
      <c r="R2073" s="46"/>
      <c r="S2073" s="46" t="s">
        <v>1380</v>
      </c>
      <c r="T2073" s="50" t="s">
        <v>2349</v>
      </c>
      <c r="U2073" s="21" t="s">
        <v>1560</v>
      </c>
      <c r="V2073" s="332" t="s">
        <v>1551</v>
      </c>
      <c r="W2073" s="333">
        <v>43867.457719907405</v>
      </c>
      <c r="X2073" s="38" t="s">
        <v>1555</v>
      </c>
    </row>
    <row r="2074" spans="1:24" x14ac:dyDescent="0.3">
      <c r="A2074" s="2">
        <v>134567</v>
      </c>
      <c r="B2074" s="3" t="s">
        <v>2233</v>
      </c>
      <c r="C2074" s="5" t="s">
        <v>3</v>
      </c>
      <c r="D2074" s="25">
        <v>67</v>
      </c>
      <c r="E2074" s="26">
        <v>9</v>
      </c>
      <c r="F2074" s="16">
        <v>12</v>
      </c>
      <c r="G2074" s="22">
        <v>0</v>
      </c>
      <c r="H2074" s="331">
        <v>0</v>
      </c>
      <c r="I2074" s="6">
        <v>44105</v>
      </c>
      <c r="J2074" s="7">
        <v>9</v>
      </c>
      <c r="K2074" s="8">
        <v>2020</v>
      </c>
      <c r="L2074" s="6">
        <v>44210</v>
      </c>
      <c r="M2074" s="5">
        <v>10000</v>
      </c>
      <c r="N2074" s="6">
        <v>44105</v>
      </c>
      <c r="O2074" s="3" t="s">
        <v>1960</v>
      </c>
      <c r="P2074" s="3" t="s">
        <v>2342</v>
      </c>
      <c r="Q2074" s="6">
        <v>43857</v>
      </c>
      <c r="R2074" s="46"/>
      <c r="S2074" s="46" t="s">
        <v>1380</v>
      </c>
      <c r="T2074" s="50" t="s">
        <v>2349</v>
      </c>
      <c r="U2074" s="21" t="s">
        <v>1560</v>
      </c>
      <c r="V2074" s="332" t="s">
        <v>1551</v>
      </c>
      <c r="W2074" s="333">
        <v>43867.457719907405</v>
      </c>
      <c r="X2074" s="38" t="s">
        <v>1555</v>
      </c>
    </row>
    <row r="2075" spans="1:24" x14ac:dyDescent="0.3">
      <c r="A2075" s="2">
        <v>134568</v>
      </c>
      <c r="B2075" s="3" t="s">
        <v>2234</v>
      </c>
      <c r="C2075" s="5" t="s">
        <v>3</v>
      </c>
      <c r="D2075" s="25">
        <v>67</v>
      </c>
      <c r="E2075" s="26">
        <v>9</v>
      </c>
      <c r="F2075" s="16">
        <v>12</v>
      </c>
      <c r="G2075" s="22">
        <v>0</v>
      </c>
      <c r="H2075" s="331">
        <v>0</v>
      </c>
      <c r="I2075" s="6">
        <v>44105</v>
      </c>
      <c r="J2075" s="7">
        <v>9</v>
      </c>
      <c r="K2075" s="8">
        <v>2020</v>
      </c>
      <c r="L2075" s="6">
        <v>44210</v>
      </c>
      <c r="M2075" s="5">
        <v>10000</v>
      </c>
      <c r="N2075" s="6">
        <v>44105</v>
      </c>
      <c r="O2075" s="3" t="s">
        <v>1960</v>
      </c>
      <c r="P2075" s="3" t="s">
        <v>2342</v>
      </c>
      <c r="Q2075" s="6">
        <v>43857</v>
      </c>
      <c r="R2075" s="46"/>
      <c r="S2075" s="46" t="s">
        <v>1380</v>
      </c>
      <c r="T2075" s="50" t="s">
        <v>2349</v>
      </c>
      <c r="U2075" s="21" t="s">
        <v>1560</v>
      </c>
      <c r="V2075" s="332" t="s">
        <v>1551</v>
      </c>
      <c r="W2075" s="333">
        <v>43867.457719907405</v>
      </c>
      <c r="X2075" s="38" t="s">
        <v>1555</v>
      </c>
    </row>
    <row r="2076" spans="1:24" x14ac:dyDescent="0.3">
      <c r="A2076" s="2">
        <v>136910</v>
      </c>
      <c r="B2076" s="3" t="s">
        <v>2235</v>
      </c>
      <c r="C2076" s="5" t="s">
        <v>47</v>
      </c>
      <c r="D2076" s="25">
        <v>55</v>
      </c>
      <c r="E2076" s="26">
        <v>19</v>
      </c>
      <c r="F2076" s="16">
        <v>12</v>
      </c>
      <c r="G2076" s="22">
        <v>0</v>
      </c>
      <c r="H2076" s="331">
        <v>0</v>
      </c>
      <c r="I2076" s="6">
        <v>44105</v>
      </c>
      <c r="J2076" s="7">
        <v>9</v>
      </c>
      <c r="K2076" s="8">
        <v>2020</v>
      </c>
      <c r="L2076" s="6">
        <v>44210</v>
      </c>
      <c r="M2076" s="5">
        <v>2000</v>
      </c>
      <c r="N2076" s="6">
        <v>44105</v>
      </c>
      <c r="O2076" s="3" t="s">
        <v>1960</v>
      </c>
      <c r="P2076" s="3" t="s">
        <v>2342</v>
      </c>
      <c r="Q2076" s="6">
        <v>43857</v>
      </c>
      <c r="R2076" s="46"/>
      <c r="S2076" s="46" t="s">
        <v>1380</v>
      </c>
      <c r="T2076" s="50" t="s">
        <v>2349</v>
      </c>
      <c r="U2076" s="21" t="s">
        <v>1560</v>
      </c>
      <c r="V2076" s="332" t="s">
        <v>1551</v>
      </c>
      <c r="W2076" s="333">
        <v>43867.457719907405</v>
      </c>
      <c r="X2076" s="38" t="s">
        <v>1555</v>
      </c>
    </row>
    <row r="2077" spans="1:24" x14ac:dyDescent="0.3">
      <c r="A2077" s="2">
        <v>136911</v>
      </c>
      <c r="B2077" s="3" t="s">
        <v>2236</v>
      </c>
      <c r="C2077" s="5" t="s">
        <v>47</v>
      </c>
      <c r="D2077" s="25">
        <v>55</v>
      </c>
      <c r="E2077" s="26">
        <v>19</v>
      </c>
      <c r="F2077" s="16">
        <v>12</v>
      </c>
      <c r="G2077" s="22">
        <v>0</v>
      </c>
      <c r="H2077" s="331">
        <v>0</v>
      </c>
      <c r="I2077" s="6">
        <v>44105</v>
      </c>
      <c r="J2077" s="7">
        <v>9</v>
      </c>
      <c r="K2077" s="8">
        <v>2020</v>
      </c>
      <c r="L2077" s="6">
        <v>44210</v>
      </c>
      <c r="M2077" s="5">
        <v>2500</v>
      </c>
      <c r="N2077" s="6">
        <v>44105</v>
      </c>
      <c r="O2077" s="3" t="s">
        <v>1960</v>
      </c>
      <c r="P2077" s="3" t="s">
        <v>2342</v>
      </c>
      <c r="Q2077" s="6">
        <v>43857</v>
      </c>
      <c r="R2077" s="46"/>
      <c r="S2077" s="46" t="s">
        <v>1380</v>
      </c>
      <c r="T2077" s="50" t="s">
        <v>2349</v>
      </c>
      <c r="U2077" s="21" t="s">
        <v>1560</v>
      </c>
      <c r="V2077" s="332" t="s">
        <v>1551</v>
      </c>
      <c r="W2077" s="333">
        <v>43867.457719907405</v>
      </c>
      <c r="X2077" s="38" t="s">
        <v>1555</v>
      </c>
    </row>
    <row r="2078" spans="1:24" x14ac:dyDescent="0.3">
      <c r="A2078" s="2">
        <v>13178</v>
      </c>
      <c r="B2078" s="3" t="s">
        <v>2218</v>
      </c>
      <c r="C2078" s="5" t="s">
        <v>3</v>
      </c>
      <c r="D2078" s="25">
        <v>67</v>
      </c>
      <c r="E2078" s="26">
        <v>9</v>
      </c>
      <c r="F2078" s="16">
        <v>12</v>
      </c>
      <c r="G2078" s="22">
        <v>0</v>
      </c>
      <c r="H2078" s="331">
        <v>0</v>
      </c>
      <c r="I2078" s="6">
        <v>44097</v>
      </c>
      <c r="J2078" s="7">
        <v>9</v>
      </c>
      <c r="K2078" s="8">
        <v>2020</v>
      </c>
      <c r="L2078" s="6">
        <v>44210</v>
      </c>
      <c r="M2078" s="5">
        <v>0</v>
      </c>
      <c r="N2078" s="6">
        <v>44105</v>
      </c>
      <c r="O2078" s="3" t="s">
        <v>1960</v>
      </c>
      <c r="P2078" s="3" t="s">
        <v>2342</v>
      </c>
      <c r="Q2078" s="6">
        <v>43857</v>
      </c>
      <c r="R2078" s="46"/>
      <c r="S2078" s="46" t="s">
        <v>1380</v>
      </c>
      <c r="T2078" s="50" t="s">
        <v>2349</v>
      </c>
      <c r="U2078" s="21" t="s">
        <v>1560</v>
      </c>
      <c r="V2078" s="332" t="s">
        <v>1551</v>
      </c>
      <c r="W2078" s="333">
        <v>43867.457719907405</v>
      </c>
      <c r="X2078" s="38" t="s">
        <v>1555</v>
      </c>
    </row>
    <row r="2079" spans="1:24" x14ac:dyDescent="0.3">
      <c r="A2079" s="2">
        <v>13179</v>
      </c>
      <c r="B2079" s="3" t="s">
        <v>2220</v>
      </c>
      <c r="C2079" s="5" t="s">
        <v>3</v>
      </c>
      <c r="D2079" s="25">
        <v>67</v>
      </c>
      <c r="E2079" s="26">
        <v>9</v>
      </c>
      <c r="F2079" s="16">
        <v>12</v>
      </c>
      <c r="G2079" s="22">
        <v>0</v>
      </c>
      <c r="H2079" s="331">
        <v>0</v>
      </c>
      <c r="I2079" s="6">
        <v>44097</v>
      </c>
      <c r="J2079" s="7">
        <v>9</v>
      </c>
      <c r="K2079" s="8">
        <v>2020</v>
      </c>
      <c r="L2079" s="6">
        <v>44210</v>
      </c>
      <c r="M2079" s="5">
        <v>0</v>
      </c>
      <c r="N2079" s="6">
        <v>44105</v>
      </c>
      <c r="O2079" s="3" t="s">
        <v>1960</v>
      </c>
      <c r="P2079" s="3" t="s">
        <v>2342</v>
      </c>
      <c r="Q2079" s="6">
        <v>43857</v>
      </c>
      <c r="R2079" s="46"/>
      <c r="S2079" s="46" t="s">
        <v>1380</v>
      </c>
      <c r="T2079" s="50" t="s">
        <v>2349</v>
      </c>
      <c r="U2079" s="21" t="s">
        <v>1560</v>
      </c>
      <c r="V2079" s="332" t="s">
        <v>1551</v>
      </c>
      <c r="W2079" s="333">
        <v>43867.457719907405</v>
      </c>
      <c r="X2079" s="38" t="s">
        <v>1555</v>
      </c>
    </row>
    <row r="2080" spans="1:24" x14ac:dyDescent="0.3">
      <c r="A2080" s="2">
        <v>15267</v>
      </c>
      <c r="B2080" s="3" t="s">
        <v>466</v>
      </c>
      <c r="C2080" s="5" t="s">
        <v>3</v>
      </c>
      <c r="D2080" s="25">
        <v>55</v>
      </c>
      <c r="E2080" s="26">
        <v>34</v>
      </c>
      <c r="F2080" s="16">
        <v>12</v>
      </c>
      <c r="G2080" s="22">
        <v>0</v>
      </c>
      <c r="H2080" s="331">
        <v>0</v>
      </c>
      <c r="I2080" s="6">
        <v>44097</v>
      </c>
      <c r="J2080" s="7">
        <v>9</v>
      </c>
      <c r="K2080" s="8">
        <v>2020</v>
      </c>
      <c r="L2080" s="6">
        <v>44210</v>
      </c>
      <c r="M2080" s="5">
        <v>200</v>
      </c>
      <c r="N2080" s="6">
        <v>44105</v>
      </c>
      <c r="O2080" s="3" t="s">
        <v>1960</v>
      </c>
      <c r="P2080" s="3" t="s">
        <v>2342</v>
      </c>
      <c r="Q2080" s="6">
        <v>43857</v>
      </c>
      <c r="R2080" s="46"/>
      <c r="S2080" s="46" t="s">
        <v>1380</v>
      </c>
      <c r="T2080" s="50" t="s">
        <v>2349</v>
      </c>
      <c r="U2080" s="21" t="s">
        <v>1560</v>
      </c>
      <c r="V2080" s="332" t="s">
        <v>1551</v>
      </c>
      <c r="W2080" s="333">
        <v>43867.457719907405</v>
      </c>
      <c r="X2080" s="38" t="s">
        <v>1555</v>
      </c>
    </row>
    <row r="2081" spans="1:24" x14ac:dyDescent="0.3">
      <c r="A2081" s="2">
        <v>15656</v>
      </c>
      <c r="B2081" s="3" t="s">
        <v>2228</v>
      </c>
      <c r="C2081" s="5" t="s">
        <v>3</v>
      </c>
      <c r="D2081" s="25">
        <v>55</v>
      </c>
      <c r="E2081" s="26">
        <v>35</v>
      </c>
      <c r="F2081" s="16">
        <v>12</v>
      </c>
      <c r="G2081" s="22">
        <v>0</v>
      </c>
      <c r="H2081" s="331">
        <v>0</v>
      </c>
      <c r="I2081" s="6">
        <v>44097</v>
      </c>
      <c r="J2081" s="7">
        <v>9</v>
      </c>
      <c r="K2081" s="8">
        <v>2020</v>
      </c>
      <c r="L2081" s="6">
        <v>44210</v>
      </c>
      <c r="M2081" s="5">
        <v>80</v>
      </c>
      <c r="N2081" s="6">
        <v>44105</v>
      </c>
      <c r="O2081" s="3" t="s">
        <v>1960</v>
      </c>
      <c r="P2081" s="3" t="s">
        <v>2342</v>
      </c>
      <c r="Q2081" s="6">
        <v>43857</v>
      </c>
      <c r="R2081" s="46"/>
      <c r="S2081" s="46" t="s">
        <v>1380</v>
      </c>
      <c r="T2081" s="50" t="s">
        <v>2349</v>
      </c>
      <c r="U2081" s="21" t="s">
        <v>1560</v>
      </c>
      <c r="V2081" s="332" t="s">
        <v>1551</v>
      </c>
      <c r="W2081" s="333">
        <v>43867.457719907405</v>
      </c>
      <c r="X2081" s="38" t="s">
        <v>1555</v>
      </c>
    </row>
    <row r="2082" spans="1:24" x14ac:dyDescent="0.3">
      <c r="A2082" s="2">
        <v>15668</v>
      </c>
      <c r="B2082" s="3" t="s">
        <v>660</v>
      </c>
      <c r="C2082" s="5" t="s">
        <v>3</v>
      </c>
      <c r="D2082" s="25">
        <v>55</v>
      </c>
      <c r="E2082" s="26">
        <v>35</v>
      </c>
      <c r="F2082" s="16">
        <v>12</v>
      </c>
      <c r="G2082" s="22">
        <v>0</v>
      </c>
      <c r="H2082" s="331">
        <v>0</v>
      </c>
      <c r="I2082" s="6">
        <v>44097</v>
      </c>
      <c r="J2082" s="7">
        <v>9</v>
      </c>
      <c r="K2082" s="8">
        <v>2020</v>
      </c>
      <c r="L2082" s="6">
        <v>44210</v>
      </c>
      <c r="M2082" s="5">
        <v>40</v>
      </c>
      <c r="N2082" s="6">
        <v>44105</v>
      </c>
      <c r="O2082" s="3" t="s">
        <v>1960</v>
      </c>
      <c r="P2082" s="3" t="s">
        <v>2342</v>
      </c>
      <c r="Q2082" s="6">
        <v>43857</v>
      </c>
      <c r="R2082" s="46"/>
      <c r="S2082" s="46" t="s">
        <v>1380</v>
      </c>
      <c r="T2082" s="50" t="s">
        <v>2349</v>
      </c>
      <c r="U2082" s="21" t="s">
        <v>1560</v>
      </c>
      <c r="V2082" s="332" t="s">
        <v>1551</v>
      </c>
      <c r="W2082" s="333">
        <v>43867.457719907405</v>
      </c>
      <c r="X2082" s="38" t="s">
        <v>1555</v>
      </c>
    </row>
    <row r="2083" spans="1:24" x14ac:dyDescent="0.3">
      <c r="A2083" s="2">
        <v>15672</v>
      </c>
      <c r="B2083" s="3" t="s">
        <v>661</v>
      </c>
      <c r="C2083" s="5" t="s">
        <v>3</v>
      </c>
      <c r="D2083" s="25">
        <v>55</v>
      </c>
      <c r="E2083" s="26">
        <v>35</v>
      </c>
      <c r="F2083" s="16">
        <v>12</v>
      </c>
      <c r="G2083" s="22">
        <v>0</v>
      </c>
      <c r="H2083" s="331">
        <v>0</v>
      </c>
      <c r="I2083" s="6">
        <v>44097</v>
      </c>
      <c r="J2083" s="7">
        <v>9</v>
      </c>
      <c r="K2083" s="8">
        <v>2020</v>
      </c>
      <c r="L2083" s="6">
        <v>44210</v>
      </c>
      <c r="M2083" s="5">
        <v>50</v>
      </c>
      <c r="N2083" s="6">
        <v>44105</v>
      </c>
      <c r="O2083" s="3" t="s">
        <v>1960</v>
      </c>
      <c r="P2083" s="3" t="s">
        <v>2342</v>
      </c>
      <c r="Q2083" s="6">
        <v>43857</v>
      </c>
      <c r="R2083" s="46"/>
      <c r="S2083" s="46" t="s">
        <v>1380</v>
      </c>
      <c r="T2083" s="50" t="s">
        <v>2349</v>
      </c>
      <c r="U2083" s="21" t="s">
        <v>1560</v>
      </c>
      <c r="V2083" s="332" t="s">
        <v>1551</v>
      </c>
      <c r="W2083" s="333">
        <v>43867.457719907405</v>
      </c>
      <c r="X2083" s="38" t="s">
        <v>1555</v>
      </c>
    </row>
    <row r="2084" spans="1:24" x14ac:dyDescent="0.3">
      <c r="A2084" s="2">
        <v>29293</v>
      </c>
      <c r="B2084" s="3" t="s">
        <v>2219</v>
      </c>
      <c r="C2084" s="5" t="s">
        <v>3</v>
      </c>
      <c r="D2084" s="25">
        <v>67</v>
      </c>
      <c r="E2084" s="26">
        <v>9</v>
      </c>
      <c r="F2084" s="16">
        <v>12</v>
      </c>
      <c r="G2084" s="22">
        <v>0</v>
      </c>
      <c r="H2084" s="331">
        <v>0</v>
      </c>
      <c r="I2084" s="6">
        <v>44097</v>
      </c>
      <c r="J2084" s="7">
        <v>9</v>
      </c>
      <c r="K2084" s="8">
        <v>2020</v>
      </c>
      <c r="L2084" s="6">
        <v>44210</v>
      </c>
      <c r="M2084" s="5">
        <v>0</v>
      </c>
      <c r="N2084" s="6">
        <v>44105</v>
      </c>
      <c r="O2084" s="3" t="s">
        <v>1960</v>
      </c>
      <c r="P2084" s="3" t="s">
        <v>2342</v>
      </c>
      <c r="Q2084" s="6">
        <v>43857</v>
      </c>
      <c r="R2084" s="46"/>
      <c r="S2084" s="46" t="s">
        <v>1380</v>
      </c>
      <c r="T2084" s="50" t="s">
        <v>2349</v>
      </c>
      <c r="U2084" s="21" t="s">
        <v>1560</v>
      </c>
      <c r="V2084" s="332" t="s">
        <v>1551</v>
      </c>
      <c r="W2084" s="333">
        <v>43867.457719907405</v>
      </c>
      <c r="X2084" s="38" t="s">
        <v>1555</v>
      </c>
    </row>
    <row r="2085" spans="1:24" x14ac:dyDescent="0.3">
      <c r="A2085" s="2">
        <v>54019</v>
      </c>
      <c r="B2085" s="3" t="s">
        <v>210</v>
      </c>
      <c r="C2085" s="5" t="s">
        <v>3</v>
      </c>
      <c r="D2085" s="25">
        <v>61</v>
      </c>
      <c r="E2085" s="26">
        <v>8</v>
      </c>
      <c r="F2085" s="16">
        <v>12</v>
      </c>
      <c r="G2085" s="22">
        <v>0</v>
      </c>
      <c r="H2085" s="331">
        <v>0</v>
      </c>
      <c r="I2085" s="6">
        <v>44097</v>
      </c>
      <c r="J2085" s="7">
        <v>9</v>
      </c>
      <c r="K2085" s="8">
        <v>2020</v>
      </c>
      <c r="L2085" s="6">
        <v>44210</v>
      </c>
      <c r="M2085" s="5">
        <v>200</v>
      </c>
      <c r="N2085" s="6">
        <v>44105</v>
      </c>
      <c r="O2085" s="3" t="s">
        <v>1960</v>
      </c>
      <c r="P2085" s="3" t="s">
        <v>2342</v>
      </c>
      <c r="Q2085" s="6">
        <v>43857</v>
      </c>
      <c r="R2085" s="46"/>
      <c r="S2085" s="46" t="s">
        <v>1380</v>
      </c>
      <c r="T2085" s="50" t="s">
        <v>2349</v>
      </c>
      <c r="U2085" s="21" t="s">
        <v>1560</v>
      </c>
      <c r="V2085" s="332" t="s">
        <v>1551</v>
      </c>
      <c r="W2085" s="333">
        <v>43867.457719907405</v>
      </c>
      <c r="X2085" s="38" t="s">
        <v>1555</v>
      </c>
    </row>
    <row r="2086" spans="1:24" x14ac:dyDescent="0.3">
      <c r="A2086" s="2">
        <v>54144</v>
      </c>
      <c r="B2086" s="3" t="s">
        <v>2227</v>
      </c>
      <c r="C2086" s="5" t="s">
        <v>3</v>
      </c>
      <c r="D2086" s="25">
        <v>55</v>
      </c>
      <c r="E2086" s="26">
        <v>32</v>
      </c>
      <c r="F2086" s="16">
        <v>12</v>
      </c>
      <c r="G2086" s="22">
        <v>0</v>
      </c>
      <c r="H2086" s="331">
        <v>0</v>
      </c>
      <c r="I2086" s="6">
        <v>44097</v>
      </c>
      <c r="J2086" s="7">
        <v>9</v>
      </c>
      <c r="K2086" s="8">
        <v>2020</v>
      </c>
      <c r="L2086" s="6">
        <v>44210</v>
      </c>
      <c r="M2086" s="5">
        <v>500</v>
      </c>
      <c r="N2086" s="6">
        <v>44105</v>
      </c>
      <c r="O2086" s="3" t="s">
        <v>1960</v>
      </c>
      <c r="P2086" s="3" t="s">
        <v>2342</v>
      </c>
      <c r="Q2086" s="6">
        <v>43857</v>
      </c>
      <c r="R2086" s="46"/>
      <c r="S2086" s="46" t="s">
        <v>1380</v>
      </c>
      <c r="T2086" s="50" t="s">
        <v>2349</v>
      </c>
      <c r="U2086" s="21" t="s">
        <v>1560</v>
      </c>
      <c r="V2086" s="332" t="s">
        <v>1551</v>
      </c>
      <c r="W2086" s="333">
        <v>43867.457719907405</v>
      </c>
      <c r="X2086" s="38" t="s">
        <v>1555</v>
      </c>
    </row>
    <row r="2087" spans="1:24" x14ac:dyDescent="0.3">
      <c r="A2087" s="2">
        <v>60889</v>
      </c>
      <c r="B2087" s="3" t="s">
        <v>136</v>
      </c>
      <c r="C2087" s="5" t="s">
        <v>22</v>
      </c>
      <c r="D2087" s="25">
        <v>55</v>
      </c>
      <c r="E2087" s="26">
        <v>32</v>
      </c>
      <c r="F2087" s="16">
        <v>12</v>
      </c>
      <c r="G2087" s="22">
        <v>17</v>
      </c>
      <c r="H2087" s="331">
        <v>200</v>
      </c>
      <c r="I2087" s="6">
        <v>44097</v>
      </c>
      <c r="J2087" s="7">
        <v>9</v>
      </c>
      <c r="K2087" s="8">
        <v>2020</v>
      </c>
      <c r="L2087" s="6">
        <v>44210</v>
      </c>
      <c r="M2087" s="5">
        <v>400</v>
      </c>
      <c r="N2087" s="6">
        <v>44105</v>
      </c>
      <c r="O2087" s="3" t="s">
        <v>1960</v>
      </c>
      <c r="P2087" s="3" t="s">
        <v>2342</v>
      </c>
      <c r="Q2087" s="6">
        <v>43857</v>
      </c>
      <c r="R2087" s="46"/>
      <c r="S2087" s="46" t="s">
        <v>1380</v>
      </c>
      <c r="T2087" s="50" t="s">
        <v>2349</v>
      </c>
      <c r="U2087" s="21" t="s">
        <v>1560</v>
      </c>
      <c r="V2087" s="332" t="s">
        <v>1551</v>
      </c>
      <c r="W2087" s="333">
        <v>43867.457719907405</v>
      </c>
      <c r="X2087" s="38" t="s">
        <v>1555</v>
      </c>
    </row>
    <row r="2088" spans="1:24" x14ac:dyDescent="0.3">
      <c r="A2088" s="2">
        <v>86030</v>
      </c>
      <c r="B2088" s="3" t="s">
        <v>2226</v>
      </c>
      <c r="C2088" s="5" t="s">
        <v>3</v>
      </c>
      <c r="D2088" s="25">
        <v>55</v>
      </c>
      <c r="E2088" s="26">
        <v>49</v>
      </c>
      <c r="F2088" s="16">
        <v>12</v>
      </c>
      <c r="G2088" s="22">
        <v>0</v>
      </c>
      <c r="H2088" s="331">
        <v>0</v>
      </c>
      <c r="I2088" s="6">
        <v>44097</v>
      </c>
      <c r="J2088" s="7">
        <v>9</v>
      </c>
      <c r="K2088" s="8">
        <v>2020</v>
      </c>
      <c r="L2088" s="6">
        <v>44210</v>
      </c>
      <c r="M2088" s="5">
        <v>75</v>
      </c>
      <c r="N2088" s="6">
        <v>44105</v>
      </c>
      <c r="O2088" s="3" t="s">
        <v>1960</v>
      </c>
      <c r="P2088" s="3" t="s">
        <v>2342</v>
      </c>
      <c r="Q2088" s="6">
        <v>43857</v>
      </c>
      <c r="R2088" s="46"/>
      <c r="S2088" s="46" t="s">
        <v>1380</v>
      </c>
      <c r="T2088" s="50" t="s">
        <v>2349</v>
      </c>
      <c r="U2088" s="21" t="s">
        <v>3445</v>
      </c>
      <c r="V2088" s="332" t="s">
        <v>1551</v>
      </c>
      <c r="W2088" s="333">
        <v>43900.627534722225</v>
      </c>
      <c r="X2088" s="38" t="s">
        <v>1555</v>
      </c>
    </row>
    <row r="2089" spans="1:24" x14ac:dyDescent="0.3">
      <c r="A2089" s="2">
        <v>99787</v>
      </c>
      <c r="B2089" s="3" t="s">
        <v>2225</v>
      </c>
      <c r="C2089" s="5" t="s">
        <v>3</v>
      </c>
      <c r="D2089" s="25">
        <v>55</v>
      </c>
      <c r="E2089" s="26">
        <v>32</v>
      </c>
      <c r="F2089" s="16">
        <v>12</v>
      </c>
      <c r="G2089" s="22">
        <v>0</v>
      </c>
      <c r="H2089" s="331">
        <v>0</v>
      </c>
      <c r="I2089" s="6">
        <v>44097</v>
      </c>
      <c r="J2089" s="7">
        <v>9</v>
      </c>
      <c r="K2089" s="8">
        <v>2020</v>
      </c>
      <c r="L2089" s="6">
        <v>44210</v>
      </c>
      <c r="M2089" s="5">
        <v>50</v>
      </c>
      <c r="N2089" s="6">
        <v>44105</v>
      </c>
      <c r="O2089" s="3" t="s">
        <v>1960</v>
      </c>
      <c r="P2089" s="3" t="s">
        <v>2342</v>
      </c>
      <c r="Q2089" s="6">
        <v>43857</v>
      </c>
      <c r="R2089" s="46"/>
      <c r="S2089" s="46" t="s">
        <v>1380</v>
      </c>
      <c r="T2089" s="50" t="s">
        <v>2349</v>
      </c>
      <c r="U2089" s="21" t="s">
        <v>1560</v>
      </c>
      <c r="V2089" s="332" t="s">
        <v>1551</v>
      </c>
      <c r="W2089" s="333">
        <v>43867.457719907405</v>
      </c>
      <c r="X2089" s="38" t="s">
        <v>1555</v>
      </c>
    </row>
    <row r="2090" spans="1:24" x14ac:dyDescent="0.3">
      <c r="A2090" s="2">
        <v>101891</v>
      </c>
      <c r="B2090" s="3" t="s">
        <v>2224</v>
      </c>
      <c r="C2090" s="5" t="s">
        <v>3</v>
      </c>
      <c r="D2090" s="25">
        <v>55</v>
      </c>
      <c r="E2090" s="26">
        <v>24</v>
      </c>
      <c r="F2090" s="16">
        <v>12</v>
      </c>
      <c r="G2090" s="22">
        <v>2</v>
      </c>
      <c r="H2090" s="331">
        <v>20</v>
      </c>
      <c r="I2090" s="6">
        <v>44097</v>
      </c>
      <c r="J2090" s="7">
        <v>9</v>
      </c>
      <c r="K2090" s="8">
        <v>2020</v>
      </c>
      <c r="L2090" s="6">
        <v>44210</v>
      </c>
      <c r="M2090" s="5">
        <v>20</v>
      </c>
      <c r="N2090" s="6">
        <v>44105</v>
      </c>
      <c r="O2090" s="3" t="s">
        <v>1960</v>
      </c>
      <c r="P2090" s="3" t="s">
        <v>2342</v>
      </c>
      <c r="Q2090" s="6">
        <v>43857</v>
      </c>
      <c r="R2090" s="46"/>
      <c r="S2090" s="46" t="s">
        <v>1380</v>
      </c>
      <c r="T2090" s="50" t="s">
        <v>2349</v>
      </c>
      <c r="U2090" s="21" t="s">
        <v>1560</v>
      </c>
      <c r="V2090" s="332" t="s">
        <v>1551</v>
      </c>
      <c r="W2090" s="333">
        <v>43867.457719907405</v>
      </c>
      <c r="X2090" s="38" t="s">
        <v>1555</v>
      </c>
    </row>
    <row r="2091" spans="1:24" x14ac:dyDescent="0.3">
      <c r="A2091" s="2">
        <v>105419</v>
      </c>
      <c r="B2091" s="3" t="s">
        <v>2230</v>
      </c>
      <c r="C2091" s="5" t="s">
        <v>3</v>
      </c>
      <c r="D2091" s="25">
        <v>55</v>
      </c>
      <c r="E2091" s="26">
        <v>32</v>
      </c>
      <c r="F2091" s="16">
        <v>12</v>
      </c>
      <c r="G2091" s="22">
        <v>0</v>
      </c>
      <c r="H2091" s="331">
        <v>0</v>
      </c>
      <c r="I2091" s="6">
        <v>44097</v>
      </c>
      <c r="J2091" s="7">
        <v>9</v>
      </c>
      <c r="K2091" s="8">
        <v>2020</v>
      </c>
      <c r="L2091" s="6">
        <v>44210</v>
      </c>
      <c r="M2091" s="5">
        <v>0</v>
      </c>
      <c r="N2091" s="6">
        <v>44105</v>
      </c>
      <c r="O2091" s="3" t="s">
        <v>1869</v>
      </c>
      <c r="P2091" s="3" t="s">
        <v>2342</v>
      </c>
      <c r="Q2091" s="6">
        <v>43857</v>
      </c>
      <c r="R2091" s="46"/>
      <c r="S2091" s="46" t="s">
        <v>1380</v>
      </c>
      <c r="T2091" s="50" t="s">
        <v>2349</v>
      </c>
      <c r="U2091" s="21"/>
      <c r="V2091" s="332" t="s">
        <v>1551</v>
      </c>
      <c r="W2091" s="333">
        <v>43867.457719907405</v>
      </c>
      <c r="X2091" s="38" t="s">
        <v>1555</v>
      </c>
    </row>
    <row r="2092" spans="1:24" x14ac:dyDescent="0.3">
      <c r="A2092" s="2">
        <v>106546</v>
      </c>
      <c r="B2092" s="3" t="s">
        <v>2221</v>
      </c>
      <c r="C2092" s="5" t="s">
        <v>3</v>
      </c>
      <c r="D2092" s="25">
        <v>67</v>
      </c>
      <c r="E2092" s="26">
        <v>9</v>
      </c>
      <c r="F2092" s="16">
        <v>12</v>
      </c>
      <c r="G2092" s="22">
        <v>0</v>
      </c>
      <c r="H2092" s="331">
        <v>0</v>
      </c>
      <c r="I2092" s="6">
        <v>44097</v>
      </c>
      <c r="J2092" s="7">
        <v>9</v>
      </c>
      <c r="K2092" s="8">
        <v>2020</v>
      </c>
      <c r="L2092" s="6">
        <v>44210</v>
      </c>
      <c r="M2092" s="5">
        <v>3000</v>
      </c>
      <c r="N2092" s="6">
        <v>44105</v>
      </c>
      <c r="O2092" s="3" t="s">
        <v>1960</v>
      </c>
      <c r="P2092" s="3" t="s">
        <v>2342</v>
      </c>
      <c r="Q2092" s="6">
        <v>43857</v>
      </c>
      <c r="R2092" s="46"/>
      <c r="S2092" s="46" t="s">
        <v>1380</v>
      </c>
      <c r="T2092" s="50" t="s">
        <v>2349</v>
      </c>
      <c r="U2092" s="21" t="s">
        <v>1560</v>
      </c>
      <c r="V2092" s="332" t="s">
        <v>1551</v>
      </c>
      <c r="W2092" s="333">
        <v>43867.457719907405</v>
      </c>
      <c r="X2092" s="38" t="s">
        <v>1555</v>
      </c>
    </row>
    <row r="2093" spans="1:24" x14ac:dyDescent="0.3">
      <c r="A2093" s="2">
        <v>113634</v>
      </c>
      <c r="B2093" s="3" t="s">
        <v>2232</v>
      </c>
      <c r="C2093" s="5" t="s">
        <v>17</v>
      </c>
      <c r="D2093" s="25">
        <v>55</v>
      </c>
      <c r="E2093" s="26">
        <v>31</v>
      </c>
      <c r="F2093" s="16">
        <v>12</v>
      </c>
      <c r="G2093" s="22">
        <v>0</v>
      </c>
      <c r="H2093" s="331">
        <v>0</v>
      </c>
      <c r="I2093" s="6">
        <v>44097</v>
      </c>
      <c r="J2093" s="7">
        <v>9</v>
      </c>
      <c r="K2093" s="8">
        <v>2020</v>
      </c>
      <c r="L2093" s="6">
        <v>44210</v>
      </c>
      <c r="M2093" s="5">
        <v>50</v>
      </c>
      <c r="N2093" s="6">
        <v>44105</v>
      </c>
      <c r="O2093" s="3" t="s">
        <v>1960</v>
      </c>
      <c r="P2093" s="3" t="s">
        <v>2342</v>
      </c>
      <c r="Q2093" s="6">
        <v>43857</v>
      </c>
      <c r="R2093" s="46"/>
      <c r="S2093" s="46" t="s">
        <v>1380</v>
      </c>
      <c r="T2093" s="50" t="s">
        <v>2349</v>
      </c>
      <c r="U2093" s="21" t="s">
        <v>1560</v>
      </c>
      <c r="V2093" s="332" t="s">
        <v>1551</v>
      </c>
      <c r="W2093" s="333">
        <v>43867.457719907405</v>
      </c>
      <c r="X2093" s="38" t="s">
        <v>1555</v>
      </c>
    </row>
    <row r="2094" spans="1:24" x14ac:dyDescent="0.3">
      <c r="A2094" s="2">
        <v>120995</v>
      </c>
      <c r="B2094" s="3" t="s">
        <v>135</v>
      </c>
      <c r="C2094" s="5" t="s">
        <v>47</v>
      </c>
      <c r="D2094" s="25">
        <v>55</v>
      </c>
      <c r="E2094" s="26">
        <v>32</v>
      </c>
      <c r="F2094" s="16">
        <v>12</v>
      </c>
      <c r="G2094" s="22">
        <v>0</v>
      </c>
      <c r="H2094" s="331">
        <v>0</v>
      </c>
      <c r="I2094" s="6">
        <v>44097</v>
      </c>
      <c r="J2094" s="7">
        <v>9</v>
      </c>
      <c r="K2094" s="8">
        <v>2020</v>
      </c>
      <c r="L2094" s="6">
        <v>44210</v>
      </c>
      <c r="M2094" s="5">
        <v>100</v>
      </c>
      <c r="N2094" s="6">
        <v>44105</v>
      </c>
      <c r="O2094" s="3" t="s">
        <v>1960</v>
      </c>
      <c r="P2094" s="3" t="s">
        <v>2342</v>
      </c>
      <c r="Q2094" s="6">
        <v>43857</v>
      </c>
      <c r="R2094" s="46"/>
      <c r="S2094" s="46" t="s">
        <v>1380</v>
      </c>
      <c r="T2094" s="50" t="s">
        <v>2349</v>
      </c>
      <c r="U2094" s="21" t="s">
        <v>1560</v>
      </c>
      <c r="V2094" s="332" t="s">
        <v>1551</v>
      </c>
      <c r="W2094" s="333">
        <v>43867.457719907405</v>
      </c>
      <c r="X2094" s="38" t="s">
        <v>1555</v>
      </c>
    </row>
    <row r="2095" spans="1:24" x14ac:dyDescent="0.3">
      <c r="A2095" s="2">
        <v>132231</v>
      </c>
      <c r="B2095" s="3" t="s">
        <v>55</v>
      </c>
      <c r="C2095" s="5" t="s">
        <v>47</v>
      </c>
      <c r="D2095" s="25">
        <v>55</v>
      </c>
      <c r="E2095" s="26">
        <v>19</v>
      </c>
      <c r="F2095" s="16">
        <v>12</v>
      </c>
      <c r="G2095" s="22">
        <v>0</v>
      </c>
      <c r="H2095" s="331">
        <v>0</v>
      </c>
      <c r="I2095" s="6">
        <v>44097</v>
      </c>
      <c r="J2095" s="7">
        <v>9</v>
      </c>
      <c r="K2095" s="8">
        <v>2020</v>
      </c>
      <c r="L2095" s="6">
        <v>44210</v>
      </c>
      <c r="M2095" s="5">
        <v>1500</v>
      </c>
      <c r="N2095" s="6">
        <v>44105</v>
      </c>
      <c r="O2095" s="3" t="s">
        <v>1960</v>
      </c>
      <c r="P2095" s="3" t="s">
        <v>2342</v>
      </c>
      <c r="Q2095" s="6">
        <v>43857</v>
      </c>
      <c r="R2095" s="46"/>
      <c r="S2095" s="46" t="s">
        <v>1380</v>
      </c>
      <c r="T2095" s="50" t="s">
        <v>2349</v>
      </c>
      <c r="U2095" s="21" t="s">
        <v>1560</v>
      </c>
      <c r="V2095" s="332" t="s">
        <v>1551</v>
      </c>
      <c r="W2095" s="333">
        <v>43867.457719907405</v>
      </c>
      <c r="X2095" s="38" t="s">
        <v>1555</v>
      </c>
    </row>
    <row r="2096" spans="1:24" x14ac:dyDescent="0.3">
      <c r="A2096" s="2">
        <v>133301</v>
      </c>
      <c r="B2096" s="3" t="s">
        <v>1169</v>
      </c>
      <c r="C2096" s="5" t="s">
        <v>3</v>
      </c>
      <c r="D2096" s="25">
        <v>55</v>
      </c>
      <c r="E2096" s="26">
        <v>27</v>
      </c>
      <c r="F2096" s="16">
        <v>12</v>
      </c>
      <c r="G2096" s="22">
        <v>0</v>
      </c>
      <c r="H2096" s="331">
        <v>0</v>
      </c>
      <c r="I2096" s="6">
        <v>44097</v>
      </c>
      <c r="J2096" s="7">
        <v>9</v>
      </c>
      <c r="K2096" s="8">
        <v>2020</v>
      </c>
      <c r="L2096" s="6">
        <v>44210</v>
      </c>
      <c r="M2096" s="5">
        <v>6250</v>
      </c>
      <c r="N2096" s="6">
        <v>44105</v>
      </c>
      <c r="O2096" s="3" t="s">
        <v>1960</v>
      </c>
      <c r="P2096" s="3" t="s">
        <v>2342</v>
      </c>
      <c r="Q2096" s="6">
        <v>43857</v>
      </c>
      <c r="R2096" s="46"/>
      <c r="S2096" s="46" t="s">
        <v>1380</v>
      </c>
      <c r="T2096" s="50" t="s">
        <v>2349</v>
      </c>
      <c r="U2096" s="21" t="s">
        <v>1560</v>
      </c>
      <c r="V2096" s="332" t="s">
        <v>1551</v>
      </c>
      <c r="W2096" s="333">
        <v>43867.457719907405</v>
      </c>
      <c r="X2096" s="38" t="s">
        <v>1555</v>
      </c>
    </row>
    <row r="2097" spans="1:24" x14ac:dyDescent="0.3">
      <c r="A2097" s="2">
        <v>134567</v>
      </c>
      <c r="B2097" s="3" t="s">
        <v>2233</v>
      </c>
      <c r="C2097" s="5" t="s">
        <v>3</v>
      </c>
      <c r="D2097" s="25">
        <v>67</v>
      </c>
      <c r="E2097" s="26">
        <v>9</v>
      </c>
      <c r="F2097" s="16">
        <v>12</v>
      </c>
      <c r="G2097" s="22">
        <v>0</v>
      </c>
      <c r="H2097" s="331">
        <v>0</v>
      </c>
      <c r="I2097" s="6">
        <v>44097</v>
      </c>
      <c r="J2097" s="7">
        <v>9</v>
      </c>
      <c r="K2097" s="8">
        <v>2020</v>
      </c>
      <c r="L2097" s="6">
        <v>44210</v>
      </c>
      <c r="M2097" s="5">
        <v>10000</v>
      </c>
      <c r="N2097" s="6">
        <v>44105</v>
      </c>
      <c r="O2097" s="3" t="s">
        <v>1960</v>
      </c>
      <c r="P2097" s="3" t="s">
        <v>2342</v>
      </c>
      <c r="Q2097" s="6">
        <v>43857</v>
      </c>
      <c r="R2097" s="46"/>
      <c r="S2097" s="46" t="s">
        <v>1380</v>
      </c>
      <c r="T2097" s="50" t="s">
        <v>2349</v>
      </c>
      <c r="U2097" s="21" t="s">
        <v>1560</v>
      </c>
      <c r="V2097" s="332" t="s">
        <v>1551</v>
      </c>
      <c r="W2097" s="333">
        <v>43867.457719907405</v>
      </c>
      <c r="X2097" s="38" t="s">
        <v>1555</v>
      </c>
    </row>
    <row r="2098" spans="1:24" x14ac:dyDescent="0.3">
      <c r="A2098" s="2">
        <v>134568</v>
      </c>
      <c r="B2098" s="3" t="s">
        <v>2234</v>
      </c>
      <c r="C2098" s="5" t="s">
        <v>3</v>
      </c>
      <c r="D2098" s="25">
        <v>67</v>
      </c>
      <c r="E2098" s="26">
        <v>9</v>
      </c>
      <c r="F2098" s="16">
        <v>12</v>
      </c>
      <c r="G2098" s="22">
        <v>0</v>
      </c>
      <c r="H2098" s="331">
        <v>0</v>
      </c>
      <c r="I2098" s="6">
        <v>44097</v>
      </c>
      <c r="J2098" s="7">
        <v>9</v>
      </c>
      <c r="K2098" s="8">
        <v>2020</v>
      </c>
      <c r="L2098" s="6">
        <v>44210</v>
      </c>
      <c r="M2098" s="5">
        <v>10000</v>
      </c>
      <c r="N2098" s="6">
        <v>44105</v>
      </c>
      <c r="O2098" s="3" t="s">
        <v>1960</v>
      </c>
      <c r="P2098" s="3" t="s">
        <v>2342</v>
      </c>
      <c r="Q2098" s="6">
        <v>43857</v>
      </c>
      <c r="R2098" s="46"/>
      <c r="S2098" s="46" t="s">
        <v>1380</v>
      </c>
      <c r="T2098" s="50" t="s">
        <v>2349</v>
      </c>
      <c r="U2098" s="21" t="s">
        <v>1560</v>
      </c>
      <c r="V2098" s="332" t="s">
        <v>1551</v>
      </c>
      <c r="W2098" s="333">
        <v>43867.457719907405</v>
      </c>
      <c r="X2098" s="38" t="s">
        <v>1555</v>
      </c>
    </row>
    <row r="2099" spans="1:24" x14ac:dyDescent="0.3">
      <c r="A2099" s="2">
        <v>136910</v>
      </c>
      <c r="B2099" s="3" t="s">
        <v>2235</v>
      </c>
      <c r="C2099" s="5" t="s">
        <v>47</v>
      </c>
      <c r="D2099" s="25">
        <v>55</v>
      </c>
      <c r="E2099" s="26">
        <v>19</v>
      </c>
      <c r="F2099" s="16">
        <v>12</v>
      </c>
      <c r="G2099" s="22">
        <v>0</v>
      </c>
      <c r="H2099" s="331">
        <v>0</v>
      </c>
      <c r="I2099" s="6">
        <v>44097</v>
      </c>
      <c r="J2099" s="7">
        <v>9</v>
      </c>
      <c r="K2099" s="8">
        <v>2020</v>
      </c>
      <c r="L2099" s="6">
        <v>44210</v>
      </c>
      <c r="M2099" s="5">
        <v>2000</v>
      </c>
      <c r="N2099" s="6">
        <v>44105</v>
      </c>
      <c r="O2099" s="3" t="s">
        <v>1960</v>
      </c>
      <c r="P2099" s="3" t="s">
        <v>2342</v>
      </c>
      <c r="Q2099" s="6">
        <v>43857</v>
      </c>
      <c r="R2099" s="46"/>
      <c r="S2099" s="46" t="s">
        <v>1380</v>
      </c>
      <c r="T2099" s="50" t="s">
        <v>2349</v>
      </c>
      <c r="U2099" s="21" t="s">
        <v>1560</v>
      </c>
      <c r="V2099" s="332" t="s">
        <v>1551</v>
      </c>
      <c r="W2099" s="333">
        <v>43867.457719907405</v>
      </c>
      <c r="X2099" s="38" t="s">
        <v>1555</v>
      </c>
    </row>
    <row r="2100" spans="1:24" x14ac:dyDescent="0.3">
      <c r="A2100" s="2">
        <v>136911</v>
      </c>
      <c r="B2100" s="3" t="s">
        <v>2236</v>
      </c>
      <c r="C2100" s="5" t="s">
        <v>47</v>
      </c>
      <c r="D2100" s="25">
        <v>55</v>
      </c>
      <c r="E2100" s="26">
        <v>19</v>
      </c>
      <c r="F2100" s="16">
        <v>12</v>
      </c>
      <c r="G2100" s="22">
        <v>0</v>
      </c>
      <c r="H2100" s="331">
        <v>0</v>
      </c>
      <c r="I2100" s="6">
        <v>44097</v>
      </c>
      <c r="J2100" s="7">
        <v>9</v>
      </c>
      <c r="K2100" s="8">
        <v>2020</v>
      </c>
      <c r="L2100" s="6">
        <v>44210</v>
      </c>
      <c r="M2100" s="5">
        <v>2500</v>
      </c>
      <c r="N2100" s="6">
        <v>44105</v>
      </c>
      <c r="O2100" s="3" t="s">
        <v>1960</v>
      </c>
      <c r="P2100" s="3" t="s">
        <v>2342</v>
      </c>
      <c r="Q2100" s="6">
        <v>43857</v>
      </c>
      <c r="R2100" s="46"/>
      <c r="S2100" s="46" t="s">
        <v>1380</v>
      </c>
      <c r="T2100" s="50" t="s">
        <v>2349</v>
      </c>
      <c r="U2100" s="21" t="s">
        <v>1560</v>
      </c>
      <c r="V2100" s="332" t="s">
        <v>1551</v>
      </c>
      <c r="W2100" s="333">
        <v>43867.457719907405</v>
      </c>
      <c r="X2100" s="38" t="s">
        <v>1555</v>
      </c>
    </row>
    <row r="2101" spans="1:24" x14ac:dyDescent="0.3">
      <c r="A2101" s="2">
        <v>136896</v>
      </c>
      <c r="B2101" s="3" t="s">
        <v>1830</v>
      </c>
      <c r="C2101" s="5" t="s">
        <v>17</v>
      </c>
      <c r="D2101" s="25">
        <v>55</v>
      </c>
      <c r="E2101" s="26">
        <v>66</v>
      </c>
      <c r="F2101" s="16">
        <v>12</v>
      </c>
      <c r="G2101" s="22">
        <v>84</v>
      </c>
      <c r="H2101" s="331">
        <v>1000</v>
      </c>
      <c r="I2101" s="6">
        <v>44097</v>
      </c>
      <c r="J2101" s="7">
        <v>12</v>
      </c>
      <c r="K2101" s="8">
        <v>2020</v>
      </c>
      <c r="L2101" s="6">
        <v>44215</v>
      </c>
      <c r="M2101" s="5">
        <v>700</v>
      </c>
      <c r="N2101" s="6">
        <v>44105</v>
      </c>
      <c r="O2101" s="3" t="s">
        <v>2351</v>
      </c>
      <c r="P2101" s="3" t="s">
        <v>2350</v>
      </c>
      <c r="Q2101" s="6">
        <v>43853</v>
      </c>
      <c r="R2101" s="46"/>
      <c r="S2101" s="46" t="s">
        <v>1380</v>
      </c>
      <c r="T2101" s="50" t="s">
        <v>1856</v>
      </c>
      <c r="U2101" s="21" t="s">
        <v>1560</v>
      </c>
      <c r="V2101" s="332" t="s">
        <v>1551</v>
      </c>
      <c r="W2101" s="333">
        <v>43852.556956018518</v>
      </c>
      <c r="X2101" s="38" t="s">
        <v>1555</v>
      </c>
    </row>
    <row r="2102" spans="1:24" x14ac:dyDescent="0.3">
      <c r="A2102" s="2">
        <v>20135</v>
      </c>
      <c r="B2102" s="3" t="s">
        <v>343</v>
      </c>
      <c r="C2102" s="5" t="s">
        <v>3</v>
      </c>
      <c r="D2102" s="25">
        <v>69</v>
      </c>
      <c r="E2102" s="26">
        <v>1</v>
      </c>
      <c r="F2102" s="16">
        <v>12</v>
      </c>
      <c r="G2102" s="22">
        <v>30</v>
      </c>
      <c r="H2102" s="331">
        <v>350</v>
      </c>
      <c r="I2102" s="6">
        <v>44097</v>
      </c>
      <c r="J2102" s="7">
        <v>16</v>
      </c>
      <c r="K2102" s="8">
        <v>2020</v>
      </c>
      <c r="L2102" s="6">
        <v>44223</v>
      </c>
      <c r="M2102" s="5">
        <v>1000</v>
      </c>
      <c r="N2102" s="6">
        <v>44105</v>
      </c>
      <c r="O2102" s="3" t="s">
        <v>1727</v>
      </c>
      <c r="P2102" s="3" t="s">
        <v>3256</v>
      </c>
      <c r="Q2102" s="6">
        <v>43871</v>
      </c>
      <c r="R2102" s="46"/>
      <c r="S2102" s="46" t="s">
        <v>1380</v>
      </c>
      <c r="T2102" s="50" t="s">
        <v>3418</v>
      </c>
      <c r="U2102" s="21" t="s">
        <v>1560</v>
      </c>
      <c r="V2102" s="332" t="s">
        <v>1551</v>
      </c>
      <c r="W2102" s="333">
        <v>43888.571203703701</v>
      </c>
      <c r="X2102" s="38" t="s">
        <v>1555</v>
      </c>
    </row>
    <row r="2103" spans="1:24" x14ac:dyDescent="0.3">
      <c r="A2103" s="2">
        <v>64253</v>
      </c>
      <c r="B2103" s="3" t="s">
        <v>344</v>
      </c>
      <c r="C2103" s="5" t="s">
        <v>22</v>
      </c>
      <c r="D2103" s="25">
        <v>69</v>
      </c>
      <c r="E2103" s="26">
        <v>17</v>
      </c>
      <c r="F2103" s="16">
        <v>12</v>
      </c>
      <c r="G2103" s="22">
        <v>125</v>
      </c>
      <c r="H2103" s="331">
        <v>1500</v>
      </c>
      <c r="I2103" s="6">
        <v>44097</v>
      </c>
      <c r="J2103" s="7">
        <v>16</v>
      </c>
      <c r="K2103" s="8">
        <v>2020</v>
      </c>
      <c r="L2103" s="6">
        <v>44223</v>
      </c>
      <c r="M2103" s="5">
        <v>2000</v>
      </c>
      <c r="N2103" s="6">
        <v>44105</v>
      </c>
      <c r="O2103" s="3" t="s">
        <v>1727</v>
      </c>
      <c r="P2103" s="3" t="s">
        <v>3256</v>
      </c>
      <c r="Q2103" s="6">
        <v>43871</v>
      </c>
      <c r="R2103" s="46"/>
      <c r="S2103" s="46" t="s">
        <v>1380</v>
      </c>
      <c r="T2103" s="50" t="s">
        <v>3418</v>
      </c>
      <c r="U2103" s="21" t="s">
        <v>1560</v>
      </c>
      <c r="V2103" s="332" t="s">
        <v>1551</v>
      </c>
      <c r="W2103" s="333">
        <v>43888.571203703701</v>
      </c>
      <c r="X2103" s="38" t="s">
        <v>1555</v>
      </c>
    </row>
    <row r="2104" spans="1:24" x14ac:dyDescent="0.3">
      <c r="A2104" s="2">
        <v>64610</v>
      </c>
      <c r="B2104" s="3" t="s">
        <v>345</v>
      </c>
      <c r="C2104" s="5" t="s">
        <v>3</v>
      </c>
      <c r="D2104" s="25">
        <v>69</v>
      </c>
      <c r="E2104" s="26">
        <v>1</v>
      </c>
      <c r="F2104" s="16">
        <v>12</v>
      </c>
      <c r="G2104" s="22">
        <v>17</v>
      </c>
      <c r="H2104" s="331">
        <v>200</v>
      </c>
      <c r="I2104" s="6">
        <v>44097</v>
      </c>
      <c r="J2104" s="7">
        <v>16</v>
      </c>
      <c r="K2104" s="8">
        <v>2020</v>
      </c>
      <c r="L2104" s="6">
        <v>44223</v>
      </c>
      <c r="M2104" s="5">
        <v>1000</v>
      </c>
      <c r="N2104" s="6">
        <v>44105</v>
      </c>
      <c r="O2104" s="3" t="s">
        <v>1727</v>
      </c>
      <c r="P2104" s="3" t="s">
        <v>3256</v>
      </c>
      <c r="Q2104" s="6">
        <v>43871</v>
      </c>
      <c r="R2104" s="46"/>
      <c r="S2104" s="46" t="s">
        <v>1380</v>
      </c>
      <c r="T2104" s="50" t="s">
        <v>3418</v>
      </c>
      <c r="U2104" s="21" t="s">
        <v>1560</v>
      </c>
      <c r="V2104" s="332" t="s">
        <v>1551</v>
      </c>
      <c r="W2104" s="333">
        <v>43888.571203703701</v>
      </c>
      <c r="X2104" s="38" t="s">
        <v>1555</v>
      </c>
    </row>
    <row r="2105" spans="1:24" x14ac:dyDescent="0.3">
      <c r="A2105" s="2">
        <v>116751</v>
      </c>
      <c r="B2105" s="3" t="s">
        <v>1077</v>
      </c>
      <c r="C2105" s="5" t="s">
        <v>22</v>
      </c>
      <c r="D2105" s="25">
        <v>69</v>
      </c>
      <c r="E2105" s="26">
        <v>2</v>
      </c>
      <c r="F2105" s="16">
        <v>12</v>
      </c>
      <c r="G2105" s="22">
        <v>0</v>
      </c>
      <c r="H2105" s="331">
        <v>0</v>
      </c>
      <c r="I2105" s="6">
        <v>44097</v>
      </c>
      <c r="J2105" s="7">
        <v>16</v>
      </c>
      <c r="K2105" s="8">
        <v>2020</v>
      </c>
      <c r="L2105" s="6">
        <v>44223</v>
      </c>
      <c r="M2105" s="5">
        <v>100</v>
      </c>
      <c r="N2105" s="6">
        <v>44105</v>
      </c>
      <c r="O2105" s="3" t="s">
        <v>1727</v>
      </c>
      <c r="P2105" s="3" t="s">
        <v>3256</v>
      </c>
      <c r="Q2105" s="6">
        <v>43871</v>
      </c>
      <c r="R2105" s="46"/>
      <c r="S2105" s="46" t="s">
        <v>1380</v>
      </c>
      <c r="T2105" s="50" t="s">
        <v>3418</v>
      </c>
      <c r="U2105" s="21" t="s">
        <v>1560</v>
      </c>
      <c r="V2105" s="332" t="s">
        <v>1551</v>
      </c>
      <c r="W2105" s="333">
        <v>43888.571203703701</v>
      </c>
      <c r="X2105" s="38" t="s">
        <v>1555</v>
      </c>
    </row>
    <row r="2106" spans="1:24" x14ac:dyDescent="0.3">
      <c r="A2106" s="2">
        <v>116754</v>
      </c>
      <c r="B2106" s="3" t="s">
        <v>1078</v>
      </c>
      <c r="C2106" s="5" t="s">
        <v>22</v>
      </c>
      <c r="D2106" s="25">
        <v>69</v>
      </c>
      <c r="E2106" s="26">
        <v>2</v>
      </c>
      <c r="F2106" s="16">
        <v>12</v>
      </c>
      <c r="G2106" s="22">
        <v>0</v>
      </c>
      <c r="H2106" s="331">
        <v>0</v>
      </c>
      <c r="I2106" s="6">
        <v>44097</v>
      </c>
      <c r="J2106" s="7">
        <v>16</v>
      </c>
      <c r="K2106" s="8">
        <v>2020</v>
      </c>
      <c r="L2106" s="6">
        <v>44223</v>
      </c>
      <c r="M2106" s="5">
        <v>100</v>
      </c>
      <c r="N2106" s="6">
        <v>44105</v>
      </c>
      <c r="O2106" s="3" t="s">
        <v>1727</v>
      </c>
      <c r="P2106" s="3" t="s">
        <v>3256</v>
      </c>
      <c r="Q2106" s="6">
        <v>43871</v>
      </c>
      <c r="R2106" s="46"/>
      <c r="S2106" s="46" t="s">
        <v>1380</v>
      </c>
      <c r="T2106" s="50" t="s">
        <v>3418</v>
      </c>
      <c r="U2106" s="21" t="s">
        <v>1560</v>
      </c>
      <c r="V2106" s="332" t="s">
        <v>1551</v>
      </c>
      <c r="W2106" s="333">
        <v>43888.571203703701</v>
      </c>
      <c r="X2106" s="38" t="s">
        <v>1555</v>
      </c>
    </row>
    <row r="2107" spans="1:24" x14ac:dyDescent="0.3">
      <c r="A2107" s="2">
        <v>12685</v>
      </c>
      <c r="B2107" s="3" t="s">
        <v>833</v>
      </c>
      <c r="C2107" s="5" t="s">
        <v>14</v>
      </c>
      <c r="D2107" s="25">
        <v>72</v>
      </c>
      <c r="E2107" s="26">
        <v>10</v>
      </c>
      <c r="F2107" s="16">
        <v>12</v>
      </c>
      <c r="G2107" s="22">
        <v>1667</v>
      </c>
      <c r="H2107" s="22">
        <v>20000</v>
      </c>
      <c r="I2107" s="6">
        <v>44110</v>
      </c>
      <c r="J2107" s="7">
        <v>14</v>
      </c>
      <c r="K2107" s="8">
        <v>2020</v>
      </c>
      <c r="L2107" s="6">
        <v>44218</v>
      </c>
      <c r="M2107" s="5">
        <v>11000</v>
      </c>
      <c r="N2107" s="6">
        <v>44112</v>
      </c>
      <c r="O2107" s="3" t="s">
        <v>1754</v>
      </c>
      <c r="P2107" s="3" t="s">
        <v>3254</v>
      </c>
      <c r="Q2107" s="6">
        <v>43860</v>
      </c>
      <c r="R2107" s="46"/>
      <c r="S2107" s="46" t="s">
        <v>1380</v>
      </c>
      <c r="T2107" s="50" t="s">
        <v>2045</v>
      </c>
      <c r="U2107" s="21" t="s">
        <v>1560</v>
      </c>
      <c r="V2107" s="260" t="s">
        <v>1551</v>
      </c>
      <c r="W2107" s="261">
        <v>43866.600821759261</v>
      </c>
      <c r="X2107" s="38" t="s">
        <v>1555</v>
      </c>
    </row>
    <row r="2108" spans="1:24" x14ac:dyDescent="0.3">
      <c r="A2108" s="2">
        <v>13905</v>
      </c>
      <c r="B2108" s="3" t="s">
        <v>836</v>
      </c>
      <c r="C2108" s="5" t="s">
        <v>14</v>
      </c>
      <c r="D2108" s="25">
        <v>72</v>
      </c>
      <c r="E2108" s="26">
        <v>10</v>
      </c>
      <c r="F2108" s="16">
        <v>12</v>
      </c>
      <c r="G2108" s="22">
        <v>0</v>
      </c>
      <c r="H2108" s="22">
        <v>0</v>
      </c>
      <c r="I2108" s="6">
        <v>44110</v>
      </c>
      <c r="J2108" s="7">
        <v>14</v>
      </c>
      <c r="K2108" s="8">
        <v>2020</v>
      </c>
      <c r="L2108" s="6">
        <v>44218</v>
      </c>
      <c r="M2108" s="5">
        <v>2000</v>
      </c>
      <c r="N2108" s="6">
        <v>44112</v>
      </c>
      <c r="O2108" s="3" t="s">
        <v>1754</v>
      </c>
      <c r="P2108" s="3" t="s">
        <v>3254</v>
      </c>
      <c r="Q2108" s="6">
        <v>43860</v>
      </c>
      <c r="R2108" s="46"/>
      <c r="S2108" s="46" t="s">
        <v>1380</v>
      </c>
      <c r="T2108" s="50" t="s">
        <v>2045</v>
      </c>
      <c r="U2108" s="21" t="s">
        <v>1560</v>
      </c>
      <c r="V2108" s="260" t="s">
        <v>1551</v>
      </c>
      <c r="W2108" s="261">
        <v>43866.600821759261</v>
      </c>
      <c r="X2108" s="38" t="s">
        <v>1555</v>
      </c>
    </row>
    <row r="2109" spans="1:24" x14ac:dyDescent="0.3">
      <c r="A2109" s="2">
        <v>78181</v>
      </c>
      <c r="B2109" s="3" t="s">
        <v>841</v>
      </c>
      <c r="C2109" s="5" t="s">
        <v>188</v>
      </c>
      <c r="D2109" s="25">
        <v>72</v>
      </c>
      <c r="E2109" s="26">
        <v>8</v>
      </c>
      <c r="F2109" s="16">
        <v>12</v>
      </c>
      <c r="G2109" s="22">
        <v>0</v>
      </c>
      <c r="H2109" s="22">
        <v>0</v>
      </c>
      <c r="I2109" s="6">
        <v>44110</v>
      </c>
      <c r="J2109" s="7">
        <v>14</v>
      </c>
      <c r="K2109" s="8">
        <v>2020</v>
      </c>
      <c r="L2109" s="6">
        <v>44218</v>
      </c>
      <c r="M2109" s="5">
        <v>400</v>
      </c>
      <c r="N2109" s="6">
        <v>44112</v>
      </c>
      <c r="O2109" s="3" t="s">
        <v>1754</v>
      </c>
      <c r="P2109" s="3" t="s">
        <v>3254</v>
      </c>
      <c r="Q2109" s="6">
        <v>43860</v>
      </c>
      <c r="R2109" s="46"/>
      <c r="S2109" s="46" t="s">
        <v>1380</v>
      </c>
      <c r="T2109" s="50" t="s">
        <v>2045</v>
      </c>
      <c r="U2109" s="21" t="s">
        <v>1560</v>
      </c>
      <c r="V2109" s="260" t="s">
        <v>1551</v>
      </c>
      <c r="W2109" s="261">
        <v>43866.600821759261</v>
      </c>
      <c r="X2109" s="38" t="s">
        <v>1555</v>
      </c>
    </row>
    <row r="2110" spans="1:24" x14ac:dyDescent="0.3">
      <c r="A2110" s="2">
        <v>91669</v>
      </c>
      <c r="B2110" s="3" t="s">
        <v>842</v>
      </c>
      <c r="C2110" s="5" t="s">
        <v>17</v>
      </c>
      <c r="D2110" s="25">
        <v>72</v>
      </c>
      <c r="E2110" s="26">
        <v>9</v>
      </c>
      <c r="F2110" s="16">
        <v>12</v>
      </c>
      <c r="G2110" s="22">
        <v>167</v>
      </c>
      <c r="H2110" s="22">
        <v>2000</v>
      </c>
      <c r="I2110" s="6">
        <v>44110</v>
      </c>
      <c r="J2110" s="7">
        <v>14</v>
      </c>
      <c r="K2110" s="8">
        <v>2020</v>
      </c>
      <c r="L2110" s="6">
        <v>44218</v>
      </c>
      <c r="M2110" s="5">
        <v>4000</v>
      </c>
      <c r="N2110" s="6">
        <v>44112</v>
      </c>
      <c r="O2110" s="3" t="s">
        <v>1754</v>
      </c>
      <c r="P2110" s="3" t="s">
        <v>3254</v>
      </c>
      <c r="Q2110" s="6">
        <v>43860</v>
      </c>
      <c r="R2110" s="46"/>
      <c r="S2110" s="46" t="s">
        <v>1380</v>
      </c>
      <c r="T2110" s="50" t="s">
        <v>2045</v>
      </c>
      <c r="U2110" s="21" t="s">
        <v>1560</v>
      </c>
      <c r="V2110" s="260" t="s">
        <v>1551</v>
      </c>
      <c r="W2110" s="261">
        <v>43866.600821759261</v>
      </c>
      <c r="X2110" s="38" t="s">
        <v>1555</v>
      </c>
    </row>
    <row r="2111" spans="1:24" x14ac:dyDescent="0.3">
      <c r="A2111" s="2">
        <v>102922</v>
      </c>
      <c r="B2111" s="3" t="s">
        <v>1469</v>
      </c>
      <c r="C2111" s="5" t="s">
        <v>14</v>
      </c>
      <c r="D2111" s="25">
        <v>72</v>
      </c>
      <c r="E2111" s="26">
        <v>10</v>
      </c>
      <c r="F2111" s="16">
        <v>12</v>
      </c>
      <c r="G2111" s="22">
        <v>1667</v>
      </c>
      <c r="H2111" s="22">
        <v>20000</v>
      </c>
      <c r="I2111" s="6">
        <v>44110</v>
      </c>
      <c r="J2111" s="7">
        <v>14</v>
      </c>
      <c r="K2111" s="8">
        <v>2020</v>
      </c>
      <c r="L2111" s="6">
        <v>44218</v>
      </c>
      <c r="M2111" s="5">
        <v>21200</v>
      </c>
      <c r="N2111" s="6">
        <v>44112</v>
      </c>
      <c r="O2111" s="3" t="s">
        <v>1754</v>
      </c>
      <c r="P2111" s="3" t="s">
        <v>3254</v>
      </c>
      <c r="Q2111" s="6">
        <v>43860</v>
      </c>
      <c r="R2111" s="46"/>
      <c r="S2111" s="46" t="s">
        <v>1380</v>
      </c>
      <c r="T2111" s="50" t="s">
        <v>2045</v>
      </c>
      <c r="U2111" s="21" t="s">
        <v>1560</v>
      </c>
      <c r="V2111" s="260" t="s">
        <v>1551</v>
      </c>
      <c r="W2111" s="261">
        <v>43866.600821759261</v>
      </c>
      <c r="X2111" s="38" t="s">
        <v>1555</v>
      </c>
    </row>
    <row r="2112" spans="1:24" x14ac:dyDescent="0.3">
      <c r="A2112" s="2">
        <v>127331</v>
      </c>
      <c r="B2112" s="3" t="s">
        <v>1375</v>
      </c>
      <c r="C2112" s="5" t="s">
        <v>14</v>
      </c>
      <c r="D2112" s="25">
        <v>72</v>
      </c>
      <c r="E2112" s="26">
        <v>8</v>
      </c>
      <c r="F2112" s="16">
        <v>12</v>
      </c>
      <c r="G2112" s="22">
        <v>292</v>
      </c>
      <c r="H2112" s="22">
        <v>3500</v>
      </c>
      <c r="I2112" s="6">
        <v>44110</v>
      </c>
      <c r="J2112" s="7">
        <v>14</v>
      </c>
      <c r="K2112" s="8">
        <v>2020</v>
      </c>
      <c r="L2112" s="6">
        <v>44218</v>
      </c>
      <c r="M2112" s="5">
        <v>1300</v>
      </c>
      <c r="N2112" s="6">
        <v>44112</v>
      </c>
      <c r="O2112" s="3" t="s">
        <v>1754</v>
      </c>
      <c r="P2112" s="3" t="s">
        <v>3254</v>
      </c>
      <c r="Q2112" s="6">
        <v>43860</v>
      </c>
      <c r="R2112" s="46"/>
      <c r="S2112" s="46" t="s">
        <v>1380</v>
      </c>
      <c r="T2112" s="50" t="s">
        <v>2045</v>
      </c>
      <c r="U2112" s="21" t="s">
        <v>1560</v>
      </c>
      <c r="V2112" s="260" t="s">
        <v>1551</v>
      </c>
      <c r="W2112" s="261">
        <v>43866.600821759261</v>
      </c>
      <c r="X2112" s="38" t="s">
        <v>1555</v>
      </c>
    </row>
    <row r="2113" spans="1:24" x14ac:dyDescent="0.3">
      <c r="A2113" s="2">
        <v>112109</v>
      </c>
      <c r="B2113" s="3" t="s">
        <v>252</v>
      </c>
      <c r="C2113" s="5" t="s">
        <v>14</v>
      </c>
      <c r="D2113" s="25">
        <v>72</v>
      </c>
      <c r="E2113" s="26">
        <v>8</v>
      </c>
      <c r="F2113" s="16">
        <v>12</v>
      </c>
      <c r="G2113" s="22">
        <v>3334</v>
      </c>
      <c r="H2113" s="22">
        <v>40000</v>
      </c>
      <c r="I2113" s="6">
        <v>44110</v>
      </c>
      <c r="J2113" s="7">
        <v>146</v>
      </c>
      <c r="K2113" s="8">
        <v>2020</v>
      </c>
      <c r="L2113" s="6">
        <v>44197</v>
      </c>
      <c r="M2113" s="5">
        <v>0</v>
      </c>
      <c r="N2113" s="6">
        <v>44112</v>
      </c>
      <c r="O2113" s="3" t="s">
        <v>1758</v>
      </c>
      <c r="P2113" s="3" t="s">
        <v>3684</v>
      </c>
      <c r="Q2113" s="6">
        <v>44025</v>
      </c>
      <c r="R2113" s="46">
        <v>1</v>
      </c>
      <c r="S2113" s="46" t="s">
        <v>1380</v>
      </c>
      <c r="T2113" s="50" t="s">
        <v>1832</v>
      </c>
      <c r="U2113" s="21" t="s">
        <v>1560</v>
      </c>
      <c r="V2113" s="260" t="s">
        <v>1551</v>
      </c>
      <c r="W2113" s="261">
        <v>44019.379282407404</v>
      </c>
      <c r="X2113" s="38" t="s">
        <v>1555</v>
      </c>
    </row>
    <row r="2114" spans="1:24" x14ac:dyDescent="0.3">
      <c r="A2114" s="2">
        <v>139236</v>
      </c>
      <c r="B2114" s="3" t="s">
        <v>3836</v>
      </c>
      <c r="C2114" s="5" t="s">
        <v>97</v>
      </c>
      <c r="D2114" s="25">
        <v>72</v>
      </c>
      <c r="E2114" s="26">
        <v>8</v>
      </c>
      <c r="F2114" s="16">
        <v>12</v>
      </c>
      <c r="G2114" s="22"/>
      <c r="H2114" s="22">
        <v>2000</v>
      </c>
      <c r="I2114" s="6">
        <v>44110</v>
      </c>
      <c r="J2114" s="7">
        <v>146</v>
      </c>
      <c r="K2114" s="8">
        <v>2020</v>
      </c>
      <c r="L2114" s="6">
        <v>44197</v>
      </c>
      <c r="M2114" s="5">
        <v>0</v>
      </c>
      <c r="N2114" s="6">
        <v>44112</v>
      </c>
      <c r="O2114" s="3" t="s">
        <v>1758</v>
      </c>
      <c r="P2114" s="3"/>
      <c r="Q2114" s="6"/>
      <c r="R2114" s="46"/>
      <c r="S2114" s="46"/>
      <c r="T2114" s="50"/>
      <c r="U2114" s="21"/>
      <c r="V2114" s="260"/>
      <c r="W2114" s="261"/>
      <c r="X2114" s="38" t="s">
        <v>1555</v>
      </c>
    </row>
    <row r="2115" spans="1:24" x14ac:dyDescent="0.3">
      <c r="A2115" s="2">
        <v>4680</v>
      </c>
      <c r="B2115" s="3" t="s">
        <v>1434</v>
      </c>
      <c r="C2115" s="5" t="s">
        <v>19</v>
      </c>
      <c r="D2115" s="25">
        <v>20</v>
      </c>
      <c r="E2115" s="26">
        <v>3</v>
      </c>
      <c r="F2115" s="16">
        <v>12</v>
      </c>
      <c r="G2115" s="22">
        <v>1500</v>
      </c>
      <c r="H2115" s="22">
        <v>18000</v>
      </c>
      <c r="I2115" s="6">
        <v>44113</v>
      </c>
      <c r="J2115" s="7">
        <v>8</v>
      </c>
      <c r="K2115" s="8">
        <v>2020</v>
      </c>
      <c r="L2115" s="6">
        <v>44210</v>
      </c>
      <c r="M2115" s="5">
        <v>24000</v>
      </c>
      <c r="N2115" s="6">
        <v>44113</v>
      </c>
      <c r="O2115" s="3" t="s">
        <v>3622</v>
      </c>
      <c r="P2115" s="3" t="s">
        <v>3617</v>
      </c>
      <c r="Q2115" s="6">
        <v>43844</v>
      </c>
      <c r="R2115" s="46"/>
      <c r="S2115" s="46" t="s">
        <v>1380</v>
      </c>
      <c r="T2115" s="50" t="s">
        <v>3621</v>
      </c>
      <c r="U2115" s="21" t="s">
        <v>1560</v>
      </c>
      <c r="V2115" s="260" t="s">
        <v>1551</v>
      </c>
      <c r="W2115" s="261">
        <v>44000.328842592593</v>
      </c>
      <c r="X2115" s="38" t="s">
        <v>1555</v>
      </c>
    </row>
    <row r="2116" spans="1:24" x14ac:dyDescent="0.3">
      <c r="A2116" s="2">
        <v>12806</v>
      </c>
      <c r="B2116" s="3" t="s">
        <v>1494</v>
      </c>
      <c r="C2116" s="5" t="s">
        <v>15</v>
      </c>
      <c r="D2116" s="25">
        <v>76</v>
      </c>
      <c r="E2116" s="26">
        <v>16</v>
      </c>
      <c r="F2116" s="16">
        <v>12</v>
      </c>
      <c r="G2116" s="22">
        <v>0</v>
      </c>
      <c r="H2116" s="22">
        <v>0</v>
      </c>
      <c r="I2116" s="6">
        <v>44092</v>
      </c>
      <c r="J2116" s="7">
        <v>15</v>
      </c>
      <c r="K2116" s="8">
        <v>2020</v>
      </c>
      <c r="L2116" s="6">
        <v>44221</v>
      </c>
      <c r="M2116" s="5">
        <v>40</v>
      </c>
      <c r="N2116" s="6">
        <v>44113</v>
      </c>
      <c r="O2116" s="3" t="s">
        <v>1556</v>
      </c>
      <c r="P2116" s="3" t="s">
        <v>2358</v>
      </c>
      <c r="Q2116" s="6">
        <v>43864</v>
      </c>
      <c r="R2116" s="46"/>
      <c r="S2116" s="46" t="s">
        <v>1380</v>
      </c>
      <c r="T2116" s="50" t="s">
        <v>3334</v>
      </c>
      <c r="U2116" s="21" t="s">
        <v>1560</v>
      </c>
      <c r="V2116" s="260" t="s">
        <v>1551</v>
      </c>
      <c r="W2116" s="261">
        <v>43865.66033564815</v>
      </c>
      <c r="X2116" s="38" t="s">
        <v>1555</v>
      </c>
    </row>
    <row r="2117" spans="1:24" x14ac:dyDescent="0.3">
      <c r="A2117" s="2">
        <v>30171</v>
      </c>
      <c r="B2117" s="3" t="s">
        <v>1478</v>
      </c>
      <c r="C2117" s="5" t="s">
        <v>15</v>
      </c>
      <c r="D2117" s="25">
        <v>76</v>
      </c>
      <c r="E2117" s="26">
        <v>9</v>
      </c>
      <c r="F2117" s="16">
        <v>12</v>
      </c>
      <c r="G2117" s="22">
        <v>0</v>
      </c>
      <c r="H2117" s="22">
        <v>0</v>
      </c>
      <c r="I2117" s="6">
        <v>44092</v>
      </c>
      <c r="J2117" s="7">
        <v>15</v>
      </c>
      <c r="K2117" s="8">
        <v>2020</v>
      </c>
      <c r="L2117" s="6">
        <v>44221</v>
      </c>
      <c r="M2117" s="5">
        <v>30</v>
      </c>
      <c r="N2117" s="6">
        <v>44113</v>
      </c>
      <c r="O2117" s="3" t="s">
        <v>1556</v>
      </c>
      <c r="P2117" s="3" t="s">
        <v>2358</v>
      </c>
      <c r="Q2117" s="6">
        <v>43864</v>
      </c>
      <c r="R2117" s="46">
        <v>3</v>
      </c>
      <c r="S2117" s="46" t="s">
        <v>1380</v>
      </c>
      <c r="T2117" s="50" t="s">
        <v>3334</v>
      </c>
      <c r="U2117" s="21" t="s">
        <v>1560</v>
      </c>
      <c r="V2117" s="260" t="s">
        <v>1551</v>
      </c>
      <c r="W2117" s="261">
        <v>43868.665972222225</v>
      </c>
      <c r="X2117" s="38" t="s">
        <v>1555</v>
      </c>
    </row>
    <row r="2118" spans="1:24" x14ac:dyDescent="0.3">
      <c r="A2118" s="2">
        <v>10392</v>
      </c>
      <c r="B2118" s="3" t="s">
        <v>2542</v>
      </c>
      <c r="C2118" s="5" t="s">
        <v>3</v>
      </c>
      <c r="D2118" s="25">
        <v>45</v>
      </c>
      <c r="E2118" s="26">
        <v>10</v>
      </c>
      <c r="F2118" s="16">
        <v>12</v>
      </c>
      <c r="G2118" s="22">
        <v>417</v>
      </c>
      <c r="H2118" s="22">
        <v>5000</v>
      </c>
      <c r="I2118" s="6">
        <v>43892</v>
      </c>
      <c r="J2118" s="7">
        <v>211</v>
      </c>
      <c r="K2118" s="8">
        <v>2020</v>
      </c>
      <c r="L2118" s="6">
        <v>44460</v>
      </c>
      <c r="M2118" s="5">
        <v>0</v>
      </c>
      <c r="N2118" s="6">
        <v>44113</v>
      </c>
      <c r="O2118" s="3" t="s">
        <v>1380</v>
      </c>
      <c r="P2118" s="3" t="s">
        <v>3825</v>
      </c>
      <c r="Q2118" s="6" t="s">
        <v>1380</v>
      </c>
      <c r="R2118" s="46"/>
      <c r="S2118" s="46" t="s">
        <v>1380</v>
      </c>
      <c r="T2118" s="50" t="s">
        <v>1380</v>
      </c>
      <c r="U2118" s="21"/>
      <c r="V2118" s="260" t="s">
        <v>2063</v>
      </c>
      <c r="W2118" s="261">
        <v>44110.626203703701</v>
      </c>
      <c r="X2118" s="38" t="s">
        <v>1555</v>
      </c>
    </row>
    <row r="2119" spans="1:24" x14ac:dyDescent="0.3">
      <c r="A2119" s="2">
        <v>10547</v>
      </c>
      <c r="B2119" s="3" t="s">
        <v>2580</v>
      </c>
      <c r="C2119" s="5" t="s">
        <v>19</v>
      </c>
      <c r="D2119" s="25">
        <v>45</v>
      </c>
      <c r="E2119" s="26">
        <v>14</v>
      </c>
      <c r="F2119" s="16">
        <v>12</v>
      </c>
      <c r="G2119" s="22">
        <v>417</v>
      </c>
      <c r="H2119" s="22">
        <v>5000</v>
      </c>
      <c r="I2119" s="6">
        <v>43892</v>
      </c>
      <c r="J2119" s="7">
        <v>211</v>
      </c>
      <c r="K2119" s="8">
        <v>2020</v>
      </c>
      <c r="L2119" s="6">
        <v>44460</v>
      </c>
      <c r="M2119" s="5">
        <v>0</v>
      </c>
      <c r="N2119" s="6">
        <v>44113</v>
      </c>
      <c r="O2119" s="3" t="s">
        <v>1380</v>
      </c>
      <c r="P2119" s="3"/>
      <c r="Q2119" s="6" t="s">
        <v>1380</v>
      </c>
      <c r="R2119" s="46"/>
      <c r="S2119" s="46" t="s">
        <v>1380</v>
      </c>
      <c r="T2119" s="50" t="s">
        <v>1380</v>
      </c>
      <c r="U2119" s="21"/>
      <c r="V2119" s="260" t="s">
        <v>1551</v>
      </c>
      <c r="W2119" s="261">
        <v>43893.449374999997</v>
      </c>
      <c r="X2119" s="38" t="s">
        <v>1555</v>
      </c>
    </row>
    <row r="2120" spans="1:24" x14ac:dyDescent="0.3">
      <c r="A2120" s="2">
        <v>11072</v>
      </c>
      <c r="B2120" s="3" t="s">
        <v>2569</v>
      </c>
      <c r="C2120" s="5" t="s">
        <v>3</v>
      </c>
      <c r="D2120" s="25">
        <v>45</v>
      </c>
      <c r="E2120" s="26">
        <v>12</v>
      </c>
      <c r="F2120" s="16">
        <v>12</v>
      </c>
      <c r="G2120" s="22">
        <v>42</v>
      </c>
      <c r="H2120" s="22">
        <v>500</v>
      </c>
      <c r="I2120" s="6">
        <v>43892</v>
      </c>
      <c r="J2120" s="7">
        <v>211</v>
      </c>
      <c r="K2120" s="8">
        <v>2020</v>
      </c>
      <c r="L2120" s="6">
        <v>44460</v>
      </c>
      <c r="M2120" s="5">
        <v>0</v>
      </c>
      <c r="N2120" s="6">
        <v>44113</v>
      </c>
      <c r="O2120" s="3" t="s">
        <v>1380</v>
      </c>
      <c r="P2120" s="3"/>
      <c r="Q2120" s="6" t="s">
        <v>1380</v>
      </c>
      <c r="R2120" s="46"/>
      <c r="S2120" s="46" t="s">
        <v>1380</v>
      </c>
      <c r="T2120" s="50" t="s">
        <v>1380</v>
      </c>
      <c r="U2120" s="21"/>
      <c r="V2120" s="260" t="s">
        <v>1551</v>
      </c>
      <c r="W2120" s="261">
        <v>43893.468692129631</v>
      </c>
      <c r="X2120" s="38" t="s">
        <v>1555</v>
      </c>
    </row>
    <row r="2121" spans="1:24" x14ac:dyDescent="0.3">
      <c r="A2121" s="2">
        <v>11109</v>
      </c>
      <c r="B2121" s="3" t="s">
        <v>2568</v>
      </c>
      <c r="C2121" s="5" t="s">
        <v>87</v>
      </c>
      <c r="D2121" s="25">
        <v>45</v>
      </c>
      <c r="E2121" s="26">
        <v>12</v>
      </c>
      <c r="F2121" s="16">
        <v>12</v>
      </c>
      <c r="G2121" s="22">
        <v>84</v>
      </c>
      <c r="H2121" s="22">
        <v>1000</v>
      </c>
      <c r="I2121" s="6">
        <v>43892</v>
      </c>
      <c r="J2121" s="7">
        <v>211</v>
      </c>
      <c r="K2121" s="8">
        <v>2020</v>
      </c>
      <c r="L2121" s="6">
        <v>44460</v>
      </c>
      <c r="M2121" s="5">
        <v>0</v>
      </c>
      <c r="N2121" s="6">
        <v>44113</v>
      </c>
      <c r="O2121" s="3" t="s">
        <v>1380</v>
      </c>
      <c r="P2121" s="3"/>
      <c r="Q2121" s="6" t="s">
        <v>1380</v>
      </c>
      <c r="R2121" s="46"/>
      <c r="S2121" s="46" t="s">
        <v>1380</v>
      </c>
      <c r="T2121" s="50" t="s">
        <v>1380</v>
      </c>
      <c r="U2121" s="21"/>
      <c r="V2121" s="260" t="s">
        <v>1551</v>
      </c>
      <c r="W2121" s="261">
        <v>43893.473634259259</v>
      </c>
      <c r="X2121" s="38" t="s">
        <v>1555</v>
      </c>
    </row>
    <row r="2122" spans="1:24" x14ac:dyDescent="0.3">
      <c r="A2122" s="2">
        <v>11857</v>
      </c>
      <c r="B2122" s="3" t="s">
        <v>2559</v>
      </c>
      <c r="C2122" s="5" t="s">
        <v>17</v>
      </c>
      <c r="D2122" s="25">
        <v>45</v>
      </c>
      <c r="E2122" s="26">
        <v>11</v>
      </c>
      <c r="F2122" s="16">
        <v>12</v>
      </c>
      <c r="G2122" s="22">
        <v>834</v>
      </c>
      <c r="H2122" s="22">
        <v>10000</v>
      </c>
      <c r="I2122" s="6">
        <v>43892</v>
      </c>
      <c r="J2122" s="7">
        <v>211</v>
      </c>
      <c r="K2122" s="8">
        <v>2020</v>
      </c>
      <c r="L2122" s="6">
        <v>44460</v>
      </c>
      <c r="M2122" s="5">
        <v>0</v>
      </c>
      <c r="N2122" s="6">
        <v>44113</v>
      </c>
      <c r="O2122" s="3" t="s">
        <v>1380</v>
      </c>
      <c r="P2122" s="3"/>
      <c r="Q2122" s="6" t="s">
        <v>1380</v>
      </c>
      <c r="R2122" s="46"/>
      <c r="S2122" s="46" t="s">
        <v>1380</v>
      </c>
      <c r="T2122" s="50" t="s">
        <v>1380</v>
      </c>
      <c r="U2122" s="21"/>
      <c r="V2122" s="260" t="s">
        <v>1551</v>
      </c>
      <c r="W2122" s="261">
        <v>43893.482094907406</v>
      </c>
      <c r="X2122" s="38" t="s">
        <v>1555</v>
      </c>
    </row>
    <row r="2123" spans="1:24" x14ac:dyDescent="0.3">
      <c r="A2123" s="2">
        <v>12018</v>
      </c>
      <c r="B2123" s="3" t="s">
        <v>2564</v>
      </c>
      <c r="C2123" s="5" t="s">
        <v>17</v>
      </c>
      <c r="D2123" s="25">
        <v>45</v>
      </c>
      <c r="E2123" s="26">
        <v>11</v>
      </c>
      <c r="F2123" s="16">
        <v>12</v>
      </c>
      <c r="G2123" s="22">
        <v>67</v>
      </c>
      <c r="H2123" s="22">
        <v>800</v>
      </c>
      <c r="I2123" s="6">
        <v>43892</v>
      </c>
      <c r="J2123" s="7">
        <v>211</v>
      </c>
      <c r="K2123" s="8">
        <v>2020</v>
      </c>
      <c r="L2123" s="6">
        <v>44460</v>
      </c>
      <c r="M2123" s="5">
        <v>0</v>
      </c>
      <c r="N2123" s="6">
        <v>44113</v>
      </c>
      <c r="O2123" s="3" t="s">
        <v>1380</v>
      </c>
      <c r="P2123" s="3"/>
      <c r="Q2123" s="6" t="s">
        <v>1380</v>
      </c>
      <c r="R2123" s="46"/>
      <c r="S2123" s="46" t="s">
        <v>1380</v>
      </c>
      <c r="T2123" s="50" t="s">
        <v>1380</v>
      </c>
      <c r="U2123" s="21"/>
      <c r="V2123" s="260" t="s">
        <v>1551</v>
      </c>
      <c r="W2123" s="261">
        <v>43893.483946759261</v>
      </c>
      <c r="X2123" s="38" t="s">
        <v>1555</v>
      </c>
    </row>
    <row r="2124" spans="1:24" x14ac:dyDescent="0.3">
      <c r="A2124" s="2">
        <v>12613</v>
      </c>
      <c r="B2124" s="3" t="s">
        <v>2560</v>
      </c>
      <c r="C2124" s="5" t="s">
        <v>17</v>
      </c>
      <c r="D2124" s="25">
        <v>45</v>
      </c>
      <c r="E2124" s="26">
        <v>11</v>
      </c>
      <c r="F2124" s="16">
        <v>12</v>
      </c>
      <c r="G2124" s="22">
        <v>2917</v>
      </c>
      <c r="H2124" s="22">
        <v>35000</v>
      </c>
      <c r="I2124" s="6">
        <v>43892</v>
      </c>
      <c r="J2124" s="7">
        <v>211</v>
      </c>
      <c r="K2124" s="8">
        <v>2020</v>
      </c>
      <c r="L2124" s="6">
        <v>44460</v>
      </c>
      <c r="M2124" s="5">
        <v>0</v>
      </c>
      <c r="N2124" s="6">
        <v>44113</v>
      </c>
      <c r="O2124" s="3" t="s">
        <v>1380</v>
      </c>
      <c r="P2124" s="3"/>
      <c r="Q2124" s="6" t="s">
        <v>1380</v>
      </c>
      <c r="R2124" s="46"/>
      <c r="S2124" s="46" t="s">
        <v>1380</v>
      </c>
      <c r="T2124" s="50" t="s">
        <v>1380</v>
      </c>
      <c r="U2124" s="21"/>
      <c r="V2124" s="260" t="s">
        <v>1551</v>
      </c>
      <c r="W2124" s="261">
        <v>43893.484548611108</v>
      </c>
      <c r="X2124" s="38" t="s">
        <v>1555</v>
      </c>
    </row>
    <row r="2125" spans="1:24" x14ac:dyDescent="0.3">
      <c r="A2125" s="2">
        <v>12614</v>
      </c>
      <c r="B2125" s="3" t="s">
        <v>2561</v>
      </c>
      <c r="C2125" s="5" t="s">
        <v>17</v>
      </c>
      <c r="D2125" s="25">
        <v>45</v>
      </c>
      <c r="E2125" s="26">
        <v>11</v>
      </c>
      <c r="F2125" s="16">
        <v>12</v>
      </c>
      <c r="G2125" s="22">
        <v>1834</v>
      </c>
      <c r="H2125" s="22">
        <v>22000</v>
      </c>
      <c r="I2125" s="6">
        <v>43892</v>
      </c>
      <c r="J2125" s="7">
        <v>211</v>
      </c>
      <c r="K2125" s="8">
        <v>2020</v>
      </c>
      <c r="L2125" s="6">
        <v>44460</v>
      </c>
      <c r="M2125" s="5">
        <v>0</v>
      </c>
      <c r="N2125" s="6">
        <v>44113</v>
      </c>
      <c r="O2125" s="3" t="s">
        <v>1380</v>
      </c>
      <c r="P2125" s="3"/>
      <c r="Q2125" s="6" t="s">
        <v>1380</v>
      </c>
      <c r="R2125" s="46"/>
      <c r="S2125" s="46" t="s">
        <v>1380</v>
      </c>
      <c r="T2125" s="50" t="s">
        <v>1380</v>
      </c>
      <c r="U2125" s="21"/>
      <c r="V2125" s="260" t="s">
        <v>1551</v>
      </c>
      <c r="W2125" s="261">
        <v>43893.484965277778</v>
      </c>
      <c r="X2125" s="38" t="s">
        <v>1555</v>
      </c>
    </row>
    <row r="2126" spans="1:24" x14ac:dyDescent="0.3">
      <c r="A2126" s="2">
        <v>13091</v>
      </c>
      <c r="B2126" s="3" t="s">
        <v>2576</v>
      </c>
      <c r="C2126" s="5" t="s">
        <v>86</v>
      </c>
      <c r="D2126" s="25">
        <v>45</v>
      </c>
      <c r="E2126" s="26">
        <v>14</v>
      </c>
      <c r="F2126" s="16">
        <v>12</v>
      </c>
      <c r="G2126" s="22">
        <v>500</v>
      </c>
      <c r="H2126" s="22">
        <v>6000</v>
      </c>
      <c r="I2126" s="6">
        <v>43892</v>
      </c>
      <c r="J2126" s="7">
        <v>211</v>
      </c>
      <c r="K2126" s="8">
        <v>2020</v>
      </c>
      <c r="L2126" s="6">
        <v>44460</v>
      </c>
      <c r="M2126" s="5">
        <v>0</v>
      </c>
      <c r="N2126" s="6">
        <v>44113</v>
      </c>
      <c r="O2126" s="3" t="s">
        <v>1380</v>
      </c>
      <c r="P2126" s="3"/>
      <c r="Q2126" s="6" t="s">
        <v>1380</v>
      </c>
      <c r="R2126" s="46"/>
      <c r="S2126" s="46" t="s">
        <v>1380</v>
      </c>
      <c r="T2126" s="50" t="s">
        <v>1380</v>
      </c>
      <c r="U2126" s="21"/>
      <c r="V2126" s="260" t="s">
        <v>1551</v>
      </c>
      <c r="W2126" s="261">
        <v>43893.485451388886</v>
      </c>
      <c r="X2126" s="38" t="s">
        <v>1555</v>
      </c>
    </row>
    <row r="2127" spans="1:24" x14ac:dyDescent="0.3">
      <c r="A2127" s="2">
        <v>13768</v>
      </c>
      <c r="B2127" s="3" t="s">
        <v>2554</v>
      </c>
      <c r="C2127" s="5" t="s">
        <v>3</v>
      </c>
      <c r="D2127" s="25">
        <v>45</v>
      </c>
      <c r="E2127" s="26">
        <v>11</v>
      </c>
      <c r="F2127" s="16">
        <v>12</v>
      </c>
      <c r="G2127" s="22">
        <v>834</v>
      </c>
      <c r="H2127" s="22">
        <v>10000</v>
      </c>
      <c r="I2127" s="6">
        <v>43892</v>
      </c>
      <c r="J2127" s="7">
        <v>211</v>
      </c>
      <c r="K2127" s="8">
        <v>2020</v>
      </c>
      <c r="L2127" s="6">
        <v>44460</v>
      </c>
      <c r="M2127" s="5">
        <v>0</v>
      </c>
      <c r="N2127" s="6">
        <v>44113</v>
      </c>
      <c r="O2127" s="3" t="s">
        <v>1380</v>
      </c>
      <c r="P2127" s="3"/>
      <c r="Q2127" s="6" t="s">
        <v>1380</v>
      </c>
      <c r="R2127" s="46"/>
      <c r="S2127" s="46" t="s">
        <v>1380</v>
      </c>
      <c r="T2127" s="50" t="s">
        <v>1380</v>
      </c>
      <c r="U2127" s="21"/>
      <c r="V2127" s="260" t="s">
        <v>1551</v>
      </c>
      <c r="W2127" s="261">
        <v>43893.492928240739</v>
      </c>
      <c r="X2127" s="38" t="s">
        <v>1555</v>
      </c>
    </row>
    <row r="2128" spans="1:24" x14ac:dyDescent="0.3">
      <c r="A2128" s="2">
        <v>17136</v>
      </c>
      <c r="B2128" s="3" t="s">
        <v>1114</v>
      </c>
      <c r="C2128" s="5" t="s">
        <v>87</v>
      </c>
      <c r="D2128" s="25">
        <v>45</v>
      </c>
      <c r="E2128" s="26">
        <v>12</v>
      </c>
      <c r="F2128" s="16">
        <v>12</v>
      </c>
      <c r="G2128" s="22">
        <v>167</v>
      </c>
      <c r="H2128" s="22">
        <v>2000</v>
      </c>
      <c r="I2128" s="6">
        <v>43895</v>
      </c>
      <c r="J2128" s="7">
        <v>211</v>
      </c>
      <c r="K2128" s="8">
        <v>2020</v>
      </c>
      <c r="L2128" s="6">
        <v>44460</v>
      </c>
      <c r="M2128" s="5">
        <v>0</v>
      </c>
      <c r="N2128" s="6">
        <v>44113</v>
      </c>
      <c r="O2128" s="3" t="s">
        <v>1850</v>
      </c>
      <c r="P2128" s="3" t="s">
        <v>1851</v>
      </c>
      <c r="Q2128" s="6">
        <v>43672</v>
      </c>
      <c r="R2128" s="46"/>
      <c r="S2128" s="46" t="s">
        <v>1380</v>
      </c>
      <c r="T2128" s="50" t="s">
        <v>2045</v>
      </c>
      <c r="U2128" s="21" t="s">
        <v>1560</v>
      </c>
      <c r="V2128" s="260" t="s">
        <v>3710</v>
      </c>
      <c r="W2128" s="261">
        <v>44040.451053240744</v>
      </c>
      <c r="X2128" s="38" t="s">
        <v>1555</v>
      </c>
    </row>
    <row r="2129" spans="1:24" x14ac:dyDescent="0.3">
      <c r="A2129" s="2">
        <v>17362</v>
      </c>
      <c r="B2129" s="3" t="s">
        <v>885</v>
      </c>
      <c r="C2129" s="5" t="s">
        <v>86</v>
      </c>
      <c r="D2129" s="25">
        <v>57</v>
      </c>
      <c r="E2129" s="26">
        <v>15</v>
      </c>
      <c r="F2129" s="16">
        <v>12</v>
      </c>
      <c r="G2129" s="22">
        <v>834</v>
      </c>
      <c r="H2129" s="22">
        <v>10000</v>
      </c>
      <c r="I2129" s="6">
        <v>43895</v>
      </c>
      <c r="J2129" s="7">
        <v>211</v>
      </c>
      <c r="K2129" s="8">
        <v>2020</v>
      </c>
      <c r="L2129" s="6">
        <v>44460</v>
      </c>
      <c r="M2129" s="5">
        <v>0</v>
      </c>
      <c r="N2129" s="6">
        <v>44113</v>
      </c>
      <c r="O2129" s="3" t="s">
        <v>1850</v>
      </c>
      <c r="P2129" s="3" t="s">
        <v>1851</v>
      </c>
      <c r="Q2129" s="6">
        <v>43672</v>
      </c>
      <c r="R2129" s="46"/>
      <c r="S2129" s="46" t="s">
        <v>1380</v>
      </c>
      <c r="T2129" s="50" t="s">
        <v>2045</v>
      </c>
      <c r="U2129" s="21" t="s">
        <v>1560</v>
      </c>
      <c r="V2129" s="260" t="s">
        <v>3710</v>
      </c>
      <c r="W2129" s="261">
        <v>44040.451053240744</v>
      </c>
      <c r="X2129" s="38" t="s">
        <v>1555</v>
      </c>
    </row>
    <row r="2130" spans="1:24" x14ac:dyDescent="0.3">
      <c r="A2130" s="2">
        <v>17370</v>
      </c>
      <c r="B2130" s="3" t="s">
        <v>886</v>
      </c>
      <c r="C2130" s="5" t="s">
        <v>86</v>
      </c>
      <c r="D2130" s="25">
        <v>57</v>
      </c>
      <c r="E2130" s="26">
        <v>15</v>
      </c>
      <c r="F2130" s="16">
        <v>12</v>
      </c>
      <c r="G2130" s="22">
        <v>834</v>
      </c>
      <c r="H2130" s="22">
        <v>10000</v>
      </c>
      <c r="I2130" s="6">
        <v>43895</v>
      </c>
      <c r="J2130" s="7">
        <v>211</v>
      </c>
      <c r="K2130" s="8">
        <v>2020</v>
      </c>
      <c r="L2130" s="6">
        <v>44460</v>
      </c>
      <c r="M2130" s="5">
        <v>0</v>
      </c>
      <c r="N2130" s="6">
        <v>44113</v>
      </c>
      <c r="O2130" s="3" t="s">
        <v>1850</v>
      </c>
      <c r="P2130" s="3" t="s">
        <v>1851</v>
      </c>
      <c r="Q2130" s="6">
        <v>43672</v>
      </c>
      <c r="R2130" s="46"/>
      <c r="S2130" s="46" t="s">
        <v>1380</v>
      </c>
      <c r="T2130" s="50" t="s">
        <v>2045</v>
      </c>
      <c r="U2130" s="21" t="s">
        <v>1560</v>
      </c>
      <c r="V2130" s="260" t="s">
        <v>3710</v>
      </c>
      <c r="W2130" s="261">
        <v>44040.451053240744</v>
      </c>
      <c r="X2130" s="38" t="s">
        <v>1555</v>
      </c>
    </row>
    <row r="2131" spans="1:24" x14ac:dyDescent="0.3">
      <c r="A2131" s="2">
        <v>17371</v>
      </c>
      <c r="B2131" s="3" t="s">
        <v>887</v>
      </c>
      <c r="C2131" s="5" t="s">
        <v>86</v>
      </c>
      <c r="D2131" s="25">
        <v>57</v>
      </c>
      <c r="E2131" s="26">
        <v>15</v>
      </c>
      <c r="F2131" s="16">
        <v>12</v>
      </c>
      <c r="G2131" s="22">
        <v>834</v>
      </c>
      <c r="H2131" s="22">
        <v>10000</v>
      </c>
      <c r="I2131" s="6">
        <v>43895</v>
      </c>
      <c r="J2131" s="7">
        <v>211</v>
      </c>
      <c r="K2131" s="8">
        <v>2020</v>
      </c>
      <c r="L2131" s="6">
        <v>44460</v>
      </c>
      <c r="M2131" s="5">
        <v>0</v>
      </c>
      <c r="N2131" s="6">
        <v>44113</v>
      </c>
      <c r="O2131" s="3" t="s">
        <v>1850</v>
      </c>
      <c r="P2131" s="3" t="s">
        <v>1851</v>
      </c>
      <c r="Q2131" s="6">
        <v>43672</v>
      </c>
      <c r="R2131" s="46"/>
      <c r="S2131" s="46" t="s">
        <v>1380</v>
      </c>
      <c r="T2131" s="50" t="s">
        <v>2045</v>
      </c>
      <c r="U2131" s="21" t="s">
        <v>1560</v>
      </c>
      <c r="V2131" s="260" t="s">
        <v>3710</v>
      </c>
      <c r="W2131" s="261">
        <v>44040.451053240744</v>
      </c>
      <c r="X2131" s="38" t="s">
        <v>1555</v>
      </c>
    </row>
    <row r="2132" spans="1:24" x14ac:dyDescent="0.3">
      <c r="A2132" s="2">
        <v>32927</v>
      </c>
      <c r="B2132" s="3" t="s">
        <v>888</v>
      </c>
      <c r="C2132" s="5" t="s">
        <v>86</v>
      </c>
      <c r="D2132" s="25">
        <v>57</v>
      </c>
      <c r="E2132" s="26">
        <v>15</v>
      </c>
      <c r="F2132" s="16">
        <v>12</v>
      </c>
      <c r="G2132" s="22">
        <v>834</v>
      </c>
      <c r="H2132" s="22">
        <v>10000</v>
      </c>
      <c r="I2132" s="6">
        <v>43895</v>
      </c>
      <c r="J2132" s="7">
        <v>211</v>
      </c>
      <c r="K2132" s="8">
        <v>2020</v>
      </c>
      <c r="L2132" s="6">
        <v>44460</v>
      </c>
      <c r="M2132" s="5">
        <v>0</v>
      </c>
      <c r="N2132" s="6">
        <v>44113</v>
      </c>
      <c r="O2132" s="3" t="s">
        <v>1850</v>
      </c>
      <c r="P2132" s="3" t="s">
        <v>1851</v>
      </c>
      <c r="Q2132" s="6">
        <v>43672</v>
      </c>
      <c r="R2132" s="46"/>
      <c r="S2132" s="46" t="s">
        <v>1380</v>
      </c>
      <c r="T2132" s="50" t="s">
        <v>2045</v>
      </c>
      <c r="U2132" s="21" t="s">
        <v>1560</v>
      </c>
      <c r="V2132" s="260" t="s">
        <v>3710</v>
      </c>
      <c r="W2132" s="261">
        <v>44040.451053240744</v>
      </c>
      <c r="X2132" s="38" t="s">
        <v>1555</v>
      </c>
    </row>
    <row r="2133" spans="1:24" x14ac:dyDescent="0.3">
      <c r="A2133" s="2">
        <v>46420</v>
      </c>
      <c r="B2133" s="3" t="s">
        <v>2583</v>
      </c>
      <c r="C2133" s="5" t="s">
        <v>3</v>
      </c>
      <c r="D2133" s="25">
        <v>45</v>
      </c>
      <c r="E2133" s="26">
        <v>16</v>
      </c>
      <c r="F2133" s="16">
        <v>12</v>
      </c>
      <c r="G2133" s="22">
        <v>250</v>
      </c>
      <c r="H2133" s="22">
        <v>3000</v>
      </c>
      <c r="I2133" s="6">
        <v>43892</v>
      </c>
      <c r="J2133" s="7">
        <v>211</v>
      </c>
      <c r="K2133" s="8">
        <v>2020</v>
      </c>
      <c r="L2133" s="6">
        <v>44460</v>
      </c>
      <c r="M2133" s="5">
        <v>0</v>
      </c>
      <c r="N2133" s="6">
        <v>44113</v>
      </c>
      <c r="O2133" s="3" t="s">
        <v>1380</v>
      </c>
      <c r="P2133" s="3"/>
      <c r="Q2133" s="6" t="s">
        <v>1380</v>
      </c>
      <c r="R2133" s="46"/>
      <c r="S2133" s="46" t="s">
        <v>1380</v>
      </c>
      <c r="T2133" s="50" t="s">
        <v>1380</v>
      </c>
      <c r="U2133" s="21"/>
      <c r="V2133" s="260" t="s">
        <v>1551</v>
      </c>
      <c r="W2133" s="261">
        <v>43893.490104166667</v>
      </c>
      <c r="X2133" s="38" t="s">
        <v>1555</v>
      </c>
    </row>
    <row r="2134" spans="1:24" x14ac:dyDescent="0.3">
      <c r="A2134" s="2">
        <v>48901</v>
      </c>
      <c r="B2134" s="3" t="s">
        <v>2529</v>
      </c>
      <c r="C2134" s="5" t="s">
        <v>3</v>
      </c>
      <c r="D2134" s="25">
        <v>45</v>
      </c>
      <c r="E2134" s="26">
        <v>9</v>
      </c>
      <c r="F2134" s="16">
        <v>12</v>
      </c>
      <c r="G2134" s="22">
        <v>9</v>
      </c>
      <c r="H2134" s="22">
        <v>100</v>
      </c>
      <c r="I2134" s="6">
        <v>43892</v>
      </c>
      <c r="J2134" s="7">
        <v>211</v>
      </c>
      <c r="K2134" s="8">
        <v>2020</v>
      </c>
      <c r="L2134" s="6">
        <v>44460</v>
      </c>
      <c r="M2134" s="5">
        <v>0</v>
      </c>
      <c r="N2134" s="6">
        <v>44113</v>
      </c>
      <c r="O2134" s="3" t="s">
        <v>1380</v>
      </c>
      <c r="P2134" s="3"/>
      <c r="Q2134" s="6" t="s">
        <v>1380</v>
      </c>
      <c r="R2134" s="46"/>
      <c r="S2134" s="46" t="s">
        <v>1380</v>
      </c>
      <c r="T2134" s="50" t="s">
        <v>1380</v>
      </c>
      <c r="U2134" s="21"/>
      <c r="V2134" s="260" t="s">
        <v>1551</v>
      </c>
      <c r="W2134" s="261">
        <v>43893.490578703706</v>
      </c>
      <c r="X2134" s="38" t="s">
        <v>1555</v>
      </c>
    </row>
    <row r="2135" spans="1:24" x14ac:dyDescent="0.3">
      <c r="A2135" s="2">
        <v>77755</v>
      </c>
      <c r="B2135" s="3" t="s">
        <v>2547</v>
      </c>
      <c r="C2135" s="5" t="s">
        <v>3</v>
      </c>
      <c r="D2135" s="25">
        <v>45</v>
      </c>
      <c r="E2135" s="26">
        <v>10</v>
      </c>
      <c r="F2135" s="16">
        <v>12</v>
      </c>
      <c r="G2135" s="22">
        <v>417</v>
      </c>
      <c r="H2135" s="22">
        <v>5000</v>
      </c>
      <c r="I2135" s="6">
        <v>43892</v>
      </c>
      <c r="J2135" s="7">
        <v>211</v>
      </c>
      <c r="K2135" s="8">
        <v>2020</v>
      </c>
      <c r="L2135" s="6">
        <v>44460</v>
      </c>
      <c r="M2135" s="5">
        <v>0</v>
      </c>
      <c r="N2135" s="6">
        <v>44113</v>
      </c>
      <c r="O2135" s="3" t="s">
        <v>1380</v>
      </c>
      <c r="P2135" s="3"/>
      <c r="Q2135" s="6" t="s">
        <v>1380</v>
      </c>
      <c r="R2135" s="46"/>
      <c r="S2135" s="46" t="s">
        <v>1380</v>
      </c>
      <c r="T2135" s="50" t="s">
        <v>1380</v>
      </c>
      <c r="U2135" s="21"/>
      <c r="V2135" s="260" t="s">
        <v>1551</v>
      </c>
      <c r="W2135" s="261">
        <v>43893.493807870371</v>
      </c>
      <c r="X2135" s="38" t="s">
        <v>1555</v>
      </c>
    </row>
    <row r="2136" spans="1:24" x14ac:dyDescent="0.3">
      <c r="A2136" s="2">
        <v>115765</v>
      </c>
      <c r="B2136" s="3" t="s">
        <v>2932</v>
      </c>
      <c r="C2136" s="5" t="s">
        <v>87</v>
      </c>
      <c r="D2136" s="25">
        <v>45</v>
      </c>
      <c r="E2136" s="26">
        <v>18</v>
      </c>
      <c r="F2136" s="16">
        <v>12</v>
      </c>
      <c r="G2136" s="22">
        <v>167</v>
      </c>
      <c r="H2136" s="22">
        <v>2000</v>
      </c>
      <c r="I2136" s="6">
        <v>43892</v>
      </c>
      <c r="J2136" s="7">
        <v>211</v>
      </c>
      <c r="K2136" s="8">
        <v>2020</v>
      </c>
      <c r="L2136" s="6">
        <v>44460</v>
      </c>
      <c r="M2136" s="5">
        <v>0</v>
      </c>
      <c r="N2136" s="6">
        <v>44113</v>
      </c>
      <c r="O2136" s="3" t="s">
        <v>1380</v>
      </c>
      <c r="P2136" s="3"/>
      <c r="Q2136" s="6" t="s">
        <v>1380</v>
      </c>
      <c r="R2136" s="46"/>
      <c r="S2136" s="46" t="s">
        <v>1380</v>
      </c>
      <c r="T2136" s="50" t="s">
        <v>1380</v>
      </c>
      <c r="U2136" s="21"/>
      <c r="V2136" s="260" t="s">
        <v>1551</v>
      </c>
      <c r="W2136" s="261">
        <v>43893.493807870371</v>
      </c>
      <c r="X2136" s="38" t="s">
        <v>1555</v>
      </c>
    </row>
    <row r="2137" spans="1:24" x14ac:dyDescent="0.3">
      <c r="A2137" s="2">
        <v>132296</v>
      </c>
      <c r="B2137" s="3" t="s">
        <v>2581</v>
      </c>
      <c r="C2137" s="5" t="s">
        <v>19</v>
      </c>
      <c r="D2137" s="25">
        <v>45</v>
      </c>
      <c r="E2137" s="26">
        <v>14</v>
      </c>
      <c r="F2137" s="16">
        <v>12</v>
      </c>
      <c r="G2137" s="22">
        <v>834</v>
      </c>
      <c r="H2137" s="22">
        <v>10000</v>
      </c>
      <c r="I2137" s="6">
        <v>43892</v>
      </c>
      <c r="J2137" s="7">
        <v>211</v>
      </c>
      <c r="K2137" s="8">
        <v>2020</v>
      </c>
      <c r="L2137" s="6">
        <v>44460</v>
      </c>
      <c r="M2137" s="5">
        <v>0</v>
      </c>
      <c r="N2137" s="6">
        <v>44113</v>
      </c>
      <c r="O2137" s="3" t="s">
        <v>1380</v>
      </c>
      <c r="P2137" s="3"/>
      <c r="Q2137" s="6" t="s">
        <v>1380</v>
      </c>
      <c r="R2137" s="46"/>
      <c r="S2137" s="46" t="s">
        <v>1380</v>
      </c>
      <c r="T2137" s="50" t="s">
        <v>1380</v>
      </c>
      <c r="U2137" s="21"/>
      <c r="V2137" s="260" t="s">
        <v>1551</v>
      </c>
      <c r="W2137" s="261">
        <v>43893.494108796294</v>
      </c>
      <c r="X2137" s="38" t="s">
        <v>1555</v>
      </c>
    </row>
    <row r="2138" spans="1:24" x14ac:dyDescent="0.3">
      <c r="A2138" s="2">
        <v>132297</v>
      </c>
      <c r="B2138" s="3" t="s">
        <v>2582</v>
      </c>
      <c r="C2138" s="5" t="s">
        <v>19</v>
      </c>
      <c r="D2138" s="25">
        <v>45</v>
      </c>
      <c r="E2138" s="26">
        <v>14</v>
      </c>
      <c r="F2138" s="16">
        <v>12</v>
      </c>
      <c r="G2138" s="22">
        <v>1834</v>
      </c>
      <c r="H2138" s="22">
        <v>22000</v>
      </c>
      <c r="I2138" s="6">
        <v>43892</v>
      </c>
      <c r="J2138" s="7">
        <v>211</v>
      </c>
      <c r="K2138" s="8">
        <v>2020</v>
      </c>
      <c r="L2138" s="6">
        <v>44460</v>
      </c>
      <c r="M2138" s="5">
        <v>0</v>
      </c>
      <c r="N2138" s="6">
        <v>44113</v>
      </c>
      <c r="O2138" s="3" t="s">
        <v>1380</v>
      </c>
      <c r="P2138" s="3"/>
      <c r="Q2138" s="6" t="s">
        <v>1380</v>
      </c>
      <c r="R2138" s="46"/>
      <c r="S2138" s="46" t="s">
        <v>1380</v>
      </c>
      <c r="T2138" s="50" t="s">
        <v>1380</v>
      </c>
      <c r="U2138" s="21"/>
      <c r="V2138" s="260" t="s">
        <v>1551</v>
      </c>
      <c r="W2138" s="261">
        <v>43893.494375000002</v>
      </c>
      <c r="X2138" s="38" t="s">
        <v>1555</v>
      </c>
    </row>
    <row r="2139" spans="1:24" x14ac:dyDescent="0.3">
      <c r="A2139" s="2">
        <v>133451</v>
      </c>
      <c r="B2139" s="3" t="s">
        <v>2562</v>
      </c>
      <c r="C2139" s="5" t="s">
        <v>17</v>
      </c>
      <c r="D2139" s="25">
        <v>45</v>
      </c>
      <c r="E2139" s="26">
        <v>11</v>
      </c>
      <c r="F2139" s="16">
        <v>12</v>
      </c>
      <c r="G2139" s="22"/>
      <c r="H2139" s="22">
        <v>0</v>
      </c>
      <c r="I2139" s="6">
        <v>43892</v>
      </c>
      <c r="J2139" s="7">
        <v>211</v>
      </c>
      <c r="K2139" s="8">
        <v>2020</v>
      </c>
      <c r="L2139" s="6">
        <v>44460</v>
      </c>
      <c r="M2139" s="5">
        <v>0</v>
      </c>
      <c r="N2139" s="6">
        <v>44113</v>
      </c>
      <c r="O2139" s="3"/>
      <c r="P2139" s="3"/>
      <c r="Q2139" s="6"/>
      <c r="R2139" s="46"/>
      <c r="S2139" s="46"/>
      <c r="T2139" s="50"/>
      <c r="U2139" s="21"/>
      <c r="V2139" s="260"/>
      <c r="W2139" s="261"/>
      <c r="X2139" s="38" t="s">
        <v>1555</v>
      </c>
    </row>
    <row r="2140" spans="1:24" x14ac:dyDescent="0.3">
      <c r="A2140" s="2">
        <v>135703</v>
      </c>
      <c r="B2140" s="3" t="s">
        <v>3145</v>
      </c>
      <c r="C2140" s="5" t="s">
        <v>17</v>
      </c>
      <c r="D2140" s="25">
        <v>45</v>
      </c>
      <c r="E2140" s="26">
        <v>9</v>
      </c>
      <c r="F2140" s="16">
        <v>12</v>
      </c>
      <c r="G2140" s="22">
        <v>1484</v>
      </c>
      <c r="H2140" s="22">
        <v>17800</v>
      </c>
      <c r="I2140" s="6">
        <v>43892</v>
      </c>
      <c r="J2140" s="7">
        <v>211</v>
      </c>
      <c r="K2140" s="8">
        <v>2020</v>
      </c>
      <c r="L2140" s="6">
        <v>44460</v>
      </c>
      <c r="M2140" s="5">
        <v>0</v>
      </c>
      <c r="N2140" s="6">
        <v>44113</v>
      </c>
      <c r="O2140" s="3" t="s">
        <v>1380</v>
      </c>
      <c r="P2140" s="3"/>
      <c r="Q2140" s="6" t="s">
        <v>1380</v>
      </c>
      <c r="R2140" s="46"/>
      <c r="S2140" s="46" t="s">
        <v>1380</v>
      </c>
      <c r="T2140" s="50" t="s">
        <v>1380</v>
      </c>
      <c r="U2140" s="21"/>
      <c r="V2140" s="260" t="s">
        <v>1551</v>
      </c>
      <c r="W2140" s="261">
        <v>43893.495289351849</v>
      </c>
      <c r="X2140" s="38" t="s">
        <v>1555</v>
      </c>
    </row>
    <row r="2141" spans="1:24" x14ac:dyDescent="0.3">
      <c r="A2141" s="2">
        <v>136941</v>
      </c>
      <c r="B2141" s="3" t="s">
        <v>2088</v>
      </c>
      <c r="C2141" s="5" t="s">
        <v>32</v>
      </c>
      <c r="D2141" s="25">
        <v>57</v>
      </c>
      <c r="E2141" s="26">
        <v>2</v>
      </c>
      <c r="F2141" s="16">
        <v>12</v>
      </c>
      <c r="G2141" s="22">
        <v>184</v>
      </c>
      <c r="H2141" s="22">
        <v>2200</v>
      </c>
      <c r="I2141" s="6">
        <v>43895</v>
      </c>
      <c r="J2141" s="7">
        <v>211</v>
      </c>
      <c r="K2141" s="8">
        <v>2020</v>
      </c>
      <c r="L2141" s="6">
        <v>44460</v>
      </c>
      <c r="M2141" s="5">
        <v>0</v>
      </c>
      <c r="N2141" s="6">
        <v>44113</v>
      </c>
      <c r="O2141" s="3" t="s">
        <v>1869</v>
      </c>
      <c r="P2141" s="3" t="s">
        <v>1851</v>
      </c>
      <c r="Q2141" s="6">
        <v>43672</v>
      </c>
      <c r="R2141" s="46"/>
      <c r="S2141" s="46" t="s">
        <v>1380</v>
      </c>
      <c r="T2141" s="50" t="s">
        <v>2045</v>
      </c>
      <c r="U2141" s="21"/>
      <c r="V2141" s="260" t="s">
        <v>3710</v>
      </c>
      <c r="W2141" s="261">
        <v>44040.451053240744</v>
      </c>
      <c r="X2141" s="38" t="s">
        <v>1555</v>
      </c>
    </row>
    <row r="2142" spans="1:24" x14ac:dyDescent="0.3">
      <c r="A2142" s="2">
        <v>138459</v>
      </c>
      <c r="B2142" s="3" t="s">
        <v>3411</v>
      </c>
      <c r="C2142" s="5" t="s">
        <v>17</v>
      </c>
      <c r="D2142" s="25">
        <v>45</v>
      </c>
      <c r="E2142" s="26">
        <v>10</v>
      </c>
      <c r="F2142" s="16">
        <v>12</v>
      </c>
      <c r="G2142" s="22">
        <v>2500</v>
      </c>
      <c r="H2142" s="22">
        <v>30000</v>
      </c>
      <c r="I2142" s="6">
        <v>43892</v>
      </c>
      <c r="J2142" s="7">
        <v>211</v>
      </c>
      <c r="K2142" s="8">
        <v>2020</v>
      </c>
      <c r="L2142" s="6">
        <v>44460</v>
      </c>
      <c r="M2142" s="5">
        <v>0</v>
      </c>
      <c r="N2142" s="6">
        <v>44113</v>
      </c>
      <c r="O2142" s="3" t="s">
        <v>1380</v>
      </c>
      <c r="P2142" s="3"/>
      <c r="Q2142" s="6" t="s">
        <v>1380</v>
      </c>
      <c r="R2142" s="46"/>
      <c r="S2142" s="46" t="s">
        <v>1380</v>
      </c>
      <c r="T2142" s="50" t="s">
        <v>1380</v>
      </c>
      <c r="U2142" s="21"/>
      <c r="V2142" s="260" t="s">
        <v>1551</v>
      </c>
      <c r="W2142" s="261">
        <v>43893.495289351849</v>
      </c>
      <c r="X2142" s="38" t="s">
        <v>1555</v>
      </c>
    </row>
    <row r="2143" spans="1:24" x14ac:dyDescent="0.3">
      <c r="A2143" s="2">
        <v>138460</v>
      </c>
      <c r="B2143" s="3" t="s">
        <v>3412</v>
      </c>
      <c r="C2143" s="5" t="s">
        <v>17</v>
      </c>
      <c r="D2143" s="25">
        <v>45</v>
      </c>
      <c r="E2143" s="26">
        <v>10</v>
      </c>
      <c r="F2143" s="16">
        <v>12</v>
      </c>
      <c r="G2143" s="22">
        <v>1500</v>
      </c>
      <c r="H2143" s="22">
        <v>18000</v>
      </c>
      <c r="I2143" s="6">
        <v>43892</v>
      </c>
      <c r="J2143" s="7">
        <v>211</v>
      </c>
      <c r="K2143" s="8">
        <v>2020</v>
      </c>
      <c r="L2143" s="6">
        <v>44460</v>
      </c>
      <c r="M2143" s="5">
        <v>0</v>
      </c>
      <c r="N2143" s="6">
        <v>44113</v>
      </c>
      <c r="O2143" s="3" t="s">
        <v>1380</v>
      </c>
      <c r="P2143" s="3"/>
      <c r="Q2143" s="6" t="s">
        <v>1380</v>
      </c>
      <c r="R2143" s="46"/>
      <c r="S2143" s="46" t="s">
        <v>1380</v>
      </c>
      <c r="T2143" s="50" t="s">
        <v>1380</v>
      </c>
      <c r="U2143" s="21"/>
      <c r="V2143" s="260" t="s">
        <v>1551</v>
      </c>
      <c r="W2143" s="261">
        <v>43893.495682870373</v>
      </c>
      <c r="X2143" s="38" t="s">
        <v>1555</v>
      </c>
    </row>
    <row r="2144" spans="1:24" x14ac:dyDescent="0.3">
      <c r="A2144" s="2">
        <v>138465</v>
      </c>
      <c r="B2144" s="3" t="s">
        <v>3428</v>
      </c>
      <c r="C2144" s="5" t="s">
        <v>17</v>
      </c>
      <c r="D2144" s="25">
        <v>45</v>
      </c>
      <c r="E2144" s="26">
        <v>9</v>
      </c>
      <c r="F2144" s="16">
        <v>12</v>
      </c>
      <c r="G2144" s="22">
        <v>750</v>
      </c>
      <c r="H2144" s="22">
        <v>9000</v>
      </c>
      <c r="I2144" s="6">
        <v>43892</v>
      </c>
      <c r="J2144" s="7">
        <v>211</v>
      </c>
      <c r="K2144" s="8">
        <v>2020</v>
      </c>
      <c r="L2144" s="6">
        <v>44460</v>
      </c>
      <c r="M2144" s="5">
        <v>0</v>
      </c>
      <c r="N2144" s="6">
        <v>44113</v>
      </c>
      <c r="O2144" s="3" t="s">
        <v>1380</v>
      </c>
      <c r="P2144" s="3"/>
      <c r="Q2144" s="6" t="s">
        <v>1380</v>
      </c>
      <c r="R2144" s="46"/>
      <c r="S2144" s="46" t="s">
        <v>1380</v>
      </c>
      <c r="T2144" s="50" t="s">
        <v>1380</v>
      </c>
      <c r="U2144" s="21"/>
      <c r="V2144" s="260" t="s">
        <v>1551</v>
      </c>
      <c r="W2144" s="261">
        <v>43893.496608796297</v>
      </c>
      <c r="X2144" s="38" t="s">
        <v>1555</v>
      </c>
    </row>
    <row r="2145" spans="1:24" x14ac:dyDescent="0.3">
      <c r="A2145" s="2">
        <v>139767</v>
      </c>
      <c r="B2145" s="3" t="s">
        <v>3770</v>
      </c>
      <c r="C2145" s="5" t="s">
        <v>17</v>
      </c>
      <c r="D2145" s="25">
        <v>45</v>
      </c>
      <c r="E2145" s="26">
        <v>11</v>
      </c>
      <c r="F2145" s="16">
        <v>12</v>
      </c>
      <c r="G2145" s="22">
        <v>84</v>
      </c>
      <c r="H2145" s="22">
        <v>1000</v>
      </c>
      <c r="I2145" s="6">
        <v>43892</v>
      </c>
      <c r="J2145" s="7">
        <v>211</v>
      </c>
      <c r="K2145" s="8">
        <v>2020</v>
      </c>
      <c r="L2145" s="6">
        <v>44460</v>
      </c>
      <c r="M2145" s="5">
        <v>0</v>
      </c>
      <c r="N2145" s="6">
        <v>44113</v>
      </c>
      <c r="O2145" s="3" t="s">
        <v>1380</v>
      </c>
      <c r="P2145" s="3"/>
      <c r="Q2145" s="6" t="s">
        <v>1380</v>
      </c>
      <c r="R2145" s="46"/>
      <c r="S2145" s="46" t="s">
        <v>1380</v>
      </c>
      <c r="T2145" s="50" t="s">
        <v>1380</v>
      </c>
      <c r="U2145" s="21"/>
      <c r="V2145" s="260" t="s">
        <v>2063</v>
      </c>
      <c r="W2145" s="261">
        <v>44097.449675925927</v>
      </c>
      <c r="X2145" s="38" t="s">
        <v>1555</v>
      </c>
    </row>
    <row r="2146" spans="1:24" x14ac:dyDescent="0.3">
      <c r="A2146" s="2">
        <v>17299</v>
      </c>
      <c r="B2146" s="3" t="s">
        <v>1287</v>
      </c>
      <c r="C2146" s="5" t="s">
        <v>5</v>
      </c>
      <c r="D2146" s="25">
        <v>57</v>
      </c>
      <c r="E2146" s="26">
        <v>18</v>
      </c>
      <c r="F2146" s="16">
        <v>12</v>
      </c>
      <c r="G2146" s="22">
        <v>5</v>
      </c>
      <c r="H2146" s="22">
        <v>60</v>
      </c>
      <c r="I2146" s="6">
        <v>43895</v>
      </c>
      <c r="J2146" s="7">
        <v>61</v>
      </c>
      <c r="K2146" s="8">
        <v>2018</v>
      </c>
      <c r="L2146" s="6">
        <v>43536</v>
      </c>
      <c r="M2146" s="5">
        <v>0</v>
      </c>
      <c r="N2146" s="6">
        <v>44113</v>
      </c>
      <c r="O2146" s="3" t="s">
        <v>1850</v>
      </c>
      <c r="P2146" s="3" t="s">
        <v>3825</v>
      </c>
      <c r="Q2146" s="6">
        <v>44053</v>
      </c>
      <c r="R2146" s="46">
        <v>24</v>
      </c>
      <c r="S2146" s="46" t="s">
        <v>1380</v>
      </c>
      <c r="T2146" s="50" t="s">
        <v>1944</v>
      </c>
      <c r="U2146" s="21"/>
      <c r="V2146" s="260" t="s">
        <v>2063</v>
      </c>
      <c r="W2146" s="261">
        <v>44113.593541666669</v>
      </c>
      <c r="X2146" s="38" t="s">
        <v>1555</v>
      </c>
    </row>
    <row r="2147" spans="1:24" x14ac:dyDescent="0.3">
      <c r="A2147" s="2">
        <v>26506</v>
      </c>
      <c r="B2147" s="3" t="s">
        <v>718</v>
      </c>
      <c r="C2147" s="5" t="s">
        <v>3</v>
      </c>
      <c r="D2147" s="25">
        <v>78</v>
      </c>
      <c r="E2147" s="26">
        <v>6</v>
      </c>
      <c r="F2147" s="16">
        <v>12</v>
      </c>
      <c r="G2147" s="22">
        <v>209</v>
      </c>
      <c r="H2147" s="335">
        <v>2500</v>
      </c>
      <c r="I2147" s="6">
        <v>43970</v>
      </c>
      <c r="J2147" s="7">
        <v>181</v>
      </c>
      <c r="K2147" s="8">
        <v>2020</v>
      </c>
      <c r="L2147" s="6">
        <v>44432</v>
      </c>
      <c r="M2147" s="5">
        <v>0</v>
      </c>
      <c r="N2147" s="6">
        <v>44117</v>
      </c>
      <c r="O2147" s="3" t="s">
        <v>1668</v>
      </c>
      <c r="P2147" s="3" t="s">
        <v>2162</v>
      </c>
      <c r="Q2147" s="6">
        <v>43739</v>
      </c>
      <c r="R2147" s="46"/>
      <c r="S2147" s="46" t="s">
        <v>1380</v>
      </c>
      <c r="T2147" s="50" t="s">
        <v>2163</v>
      </c>
      <c r="U2147" s="21" t="s">
        <v>1560</v>
      </c>
      <c r="V2147" s="336" t="s">
        <v>2063</v>
      </c>
      <c r="W2147" s="337">
        <v>44105.342442129629</v>
      </c>
      <c r="X2147" s="38" t="s">
        <v>1555</v>
      </c>
    </row>
    <row r="2148" spans="1:24" x14ac:dyDescent="0.3">
      <c r="A2148" s="2">
        <v>26504</v>
      </c>
      <c r="B2148" s="3" t="s">
        <v>138</v>
      </c>
      <c r="C2148" s="5" t="s">
        <v>3</v>
      </c>
      <c r="D2148" s="25">
        <v>78</v>
      </c>
      <c r="E2148" s="26">
        <v>6</v>
      </c>
      <c r="F2148" s="16">
        <v>12</v>
      </c>
      <c r="G2148" s="22">
        <v>209</v>
      </c>
      <c r="H2148" s="335">
        <v>2500</v>
      </c>
      <c r="I2148" s="6">
        <v>43970</v>
      </c>
      <c r="J2148" s="7">
        <v>181</v>
      </c>
      <c r="K2148" s="8">
        <v>2020</v>
      </c>
      <c r="L2148" s="6">
        <v>44432</v>
      </c>
      <c r="M2148" s="5">
        <v>0</v>
      </c>
      <c r="N2148" s="6">
        <v>44117</v>
      </c>
      <c r="O2148" s="3" t="s">
        <v>1668</v>
      </c>
      <c r="P2148" s="3" t="s">
        <v>2162</v>
      </c>
      <c r="Q2148" s="6">
        <v>43739</v>
      </c>
      <c r="R2148" s="46"/>
      <c r="S2148" s="46" t="s">
        <v>1380</v>
      </c>
      <c r="T2148" s="50" t="s">
        <v>2163</v>
      </c>
      <c r="U2148" s="21" t="s">
        <v>1560</v>
      </c>
      <c r="V2148" s="336" t="s">
        <v>2063</v>
      </c>
      <c r="W2148" s="337">
        <v>44105.342442129629</v>
      </c>
      <c r="X2148" s="38" t="s">
        <v>1555</v>
      </c>
    </row>
    <row r="2149" spans="1:24" x14ac:dyDescent="0.3">
      <c r="A2149" s="2">
        <v>24371</v>
      </c>
      <c r="B2149" s="3" t="s">
        <v>29</v>
      </c>
      <c r="C2149" s="5" t="s">
        <v>3</v>
      </c>
      <c r="D2149" s="25">
        <v>51</v>
      </c>
      <c r="E2149" s="26">
        <v>7</v>
      </c>
      <c r="F2149" s="16">
        <v>12</v>
      </c>
      <c r="G2149" s="22">
        <v>4167</v>
      </c>
      <c r="H2149" s="335">
        <v>50000</v>
      </c>
      <c r="I2149" s="6">
        <v>44021</v>
      </c>
      <c r="J2149" s="7">
        <v>224</v>
      </c>
      <c r="K2149" s="8">
        <v>2020</v>
      </c>
      <c r="L2149" s="6">
        <v>44470</v>
      </c>
      <c r="M2149" s="5">
        <v>0</v>
      </c>
      <c r="N2149" s="6">
        <v>44117</v>
      </c>
      <c r="O2149" s="3" t="s">
        <v>1380</v>
      </c>
      <c r="P2149" s="3" t="s">
        <v>2193</v>
      </c>
      <c r="Q2149" s="6">
        <v>43798</v>
      </c>
      <c r="R2149" s="46">
        <v>1</v>
      </c>
      <c r="S2149" s="46" t="s">
        <v>1380</v>
      </c>
      <c r="T2149" s="50" t="s">
        <v>2306</v>
      </c>
      <c r="U2149" s="21" t="s">
        <v>1560</v>
      </c>
      <c r="V2149" s="336" t="s">
        <v>1551</v>
      </c>
      <c r="W2149" s="337">
        <v>44021.484953703701</v>
      </c>
      <c r="X2149" s="38" t="s">
        <v>1555</v>
      </c>
    </row>
    <row r="2150" spans="1:24" x14ac:dyDescent="0.3">
      <c r="A2150" s="2">
        <v>54550</v>
      </c>
      <c r="B2150" s="3" t="s">
        <v>991</v>
      </c>
      <c r="C2150" s="5" t="s">
        <v>22</v>
      </c>
      <c r="D2150" s="25">
        <v>61</v>
      </c>
      <c r="E2150" s="26">
        <v>3</v>
      </c>
      <c r="F2150" s="16">
        <v>12</v>
      </c>
      <c r="G2150" s="22">
        <v>0</v>
      </c>
      <c r="H2150" s="335">
        <v>0</v>
      </c>
      <c r="I2150" s="6">
        <v>43963</v>
      </c>
      <c r="J2150" s="7">
        <v>217</v>
      </c>
      <c r="K2150" s="8">
        <v>2020</v>
      </c>
      <c r="L2150" s="6">
        <v>44466</v>
      </c>
      <c r="M2150" s="5">
        <v>0</v>
      </c>
      <c r="N2150" s="6">
        <v>44117</v>
      </c>
      <c r="O2150" s="3" t="s">
        <v>1380</v>
      </c>
      <c r="P2150" s="3" t="s">
        <v>2013</v>
      </c>
      <c r="Q2150" s="6">
        <v>43711</v>
      </c>
      <c r="R2150" s="46">
        <v>7</v>
      </c>
      <c r="S2150" s="46" t="s">
        <v>1380</v>
      </c>
      <c r="T2150" s="50" t="s">
        <v>1932</v>
      </c>
      <c r="U2150" s="21" t="s">
        <v>1560</v>
      </c>
      <c r="V2150" s="336" t="s">
        <v>1551</v>
      </c>
      <c r="W2150" s="337">
        <v>43965.648611111108</v>
      </c>
      <c r="X2150" s="38" t="s">
        <v>1555</v>
      </c>
    </row>
    <row r="2151" spans="1:24" x14ac:dyDescent="0.3">
      <c r="A2151" s="2">
        <v>10392</v>
      </c>
      <c r="B2151" s="3" t="s">
        <v>2542</v>
      </c>
      <c r="C2151" s="5" t="s">
        <v>3</v>
      </c>
      <c r="D2151" s="25">
        <v>45</v>
      </c>
      <c r="E2151" s="26">
        <v>10</v>
      </c>
      <c r="F2151" s="16">
        <v>12</v>
      </c>
      <c r="G2151" s="22">
        <v>417</v>
      </c>
      <c r="H2151" s="22">
        <v>5000</v>
      </c>
      <c r="I2151" s="6">
        <v>43892</v>
      </c>
      <c r="J2151" s="7">
        <v>211</v>
      </c>
      <c r="K2151" s="8">
        <v>2020</v>
      </c>
      <c r="L2151" s="6">
        <v>44460</v>
      </c>
      <c r="M2151" s="5">
        <v>0</v>
      </c>
      <c r="N2151" s="6">
        <v>44117</v>
      </c>
      <c r="O2151" s="3" t="s">
        <v>3839</v>
      </c>
      <c r="P2151" s="3" t="s">
        <v>3825</v>
      </c>
      <c r="Q2151" s="6">
        <v>44053</v>
      </c>
      <c r="R2151" s="46"/>
      <c r="S2151" s="46" t="s">
        <v>1380</v>
      </c>
      <c r="T2151" s="50" t="s">
        <v>1944</v>
      </c>
      <c r="U2151" s="21"/>
      <c r="V2151" s="260" t="s">
        <v>2063</v>
      </c>
      <c r="W2151" s="261">
        <v>44113.592928240738</v>
      </c>
      <c r="X2151" s="38" t="s">
        <v>1555</v>
      </c>
    </row>
    <row r="2152" spans="1:24" x14ac:dyDescent="0.3">
      <c r="A2152" s="2">
        <v>10547</v>
      </c>
      <c r="B2152" s="3" t="s">
        <v>2580</v>
      </c>
      <c r="C2152" s="5" t="s">
        <v>19</v>
      </c>
      <c r="D2152" s="25">
        <v>45</v>
      </c>
      <c r="E2152" s="26">
        <v>14</v>
      </c>
      <c r="F2152" s="16">
        <v>12</v>
      </c>
      <c r="G2152" s="22">
        <v>417</v>
      </c>
      <c r="H2152" s="22">
        <v>5000</v>
      </c>
      <c r="I2152" s="6">
        <v>43892</v>
      </c>
      <c r="J2152" s="7">
        <v>211</v>
      </c>
      <c r="K2152" s="8">
        <v>2020</v>
      </c>
      <c r="L2152" s="6">
        <v>44460</v>
      </c>
      <c r="M2152" s="5">
        <v>0</v>
      </c>
      <c r="N2152" s="6">
        <v>44117</v>
      </c>
      <c r="O2152" s="3" t="s">
        <v>3839</v>
      </c>
      <c r="P2152" s="3"/>
      <c r="Q2152" s="6" t="s">
        <v>1380</v>
      </c>
      <c r="R2152" s="46"/>
      <c r="S2152" s="46" t="s">
        <v>1380</v>
      </c>
      <c r="T2152" s="50" t="s">
        <v>1380</v>
      </c>
      <c r="U2152" s="21"/>
      <c r="V2152" s="260" t="s">
        <v>2063</v>
      </c>
      <c r="W2152" s="261">
        <v>44113.592928240738</v>
      </c>
      <c r="X2152" s="38" t="s">
        <v>1555</v>
      </c>
    </row>
    <row r="2153" spans="1:24" x14ac:dyDescent="0.3">
      <c r="A2153" s="2">
        <v>11072</v>
      </c>
      <c r="B2153" s="3" t="s">
        <v>2569</v>
      </c>
      <c r="C2153" s="5" t="s">
        <v>3</v>
      </c>
      <c r="D2153" s="25">
        <v>45</v>
      </c>
      <c r="E2153" s="26">
        <v>12</v>
      </c>
      <c r="F2153" s="16">
        <v>12</v>
      </c>
      <c r="G2153" s="22">
        <v>42</v>
      </c>
      <c r="H2153" s="22">
        <v>500</v>
      </c>
      <c r="I2153" s="6">
        <v>43892</v>
      </c>
      <c r="J2153" s="7">
        <v>211</v>
      </c>
      <c r="K2153" s="8">
        <v>2020</v>
      </c>
      <c r="L2153" s="6">
        <v>44460</v>
      </c>
      <c r="M2153" s="5">
        <v>0</v>
      </c>
      <c r="N2153" s="6">
        <v>44117</v>
      </c>
      <c r="O2153" s="3" t="s">
        <v>3839</v>
      </c>
      <c r="P2153" s="3"/>
      <c r="Q2153" s="6" t="s">
        <v>1380</v>
      </c>
      <c r="R2153" s="46"/>
      <c r="S2153" s="46" t="s">
        <v>1380</v>
      </c>
      <c r="T2153" s="50" t="s">
        <v>1380</v>
      </c>
      <c r="U2153" s="21"/>
      <c r="V2153" s="260" t="s">
        <v>2063</v>
      </c>
      <c r="W2153" s="261">
        <v>44113.592928240738</v>
      </c>
      <c r="X2153" s="38" t="s">
        <v>1555</v>
      </c>
    </row>
    <row r="2154" spans="1:24" x14ac:dyDescent="0.3">
      <c r="A2154" s="2">
        <v>11109</v>
      </c>
      <c r="B2154" s="3" t="s">
        <v>2568</v>
      </c>
      <c r="C2154" s="5" t="s">
        <v>87</v>
      </c>
      <c r="D2154" s="25">
        <v>45</v>
      </c>
      <c r="E2154" s="26">
        <v>12</v>
      </c>
      <c r="F2154" s="16">
        <v>12</v>
      </c>
      <c r="G2154" s="22">
        <v>84</v>
      </c>
      <c r="H2154" s="22">
        <v>1000</v>
      </c>
      <c r="I2154" s="6">
        <v>43892</v>
      </c>
      <c r="J2154" s="7">
        <v>211</v>
      </c>
      <c r="K2154" s="8">
        <v>2020</v>
      </c>
      <c r="L2154" s="6">
        <v>44460</v>
      </c>
      <c r="M2154" s="5">
        <v>0</v>
      </c>
      <c r="N2154" s="6">
        <v>44117</v>
      </c>
      <c r="O2154" s="3" t="s">
        <v>3839</v>
      </c>
      <c r="P2154" s="3"/>
      <c r="Q2154" s="6" t="s">
        <v>1380</v>
      </c>
      <c r="R2154" s="46"/>
      <c r="S2154" s="46" t="s">
        <v>1380</v>
      </c>
      <c r="T2154" s="50" t="s">
        <v>1380</v>
      </c>
      <c r="U2154" s="21"/>
      <c r="V2154" s="260" t="s">
        <v>2063</v>
      </c>
      <c r="W2154" s="261">
        <v>44113.592928240738</v>
      </c>
      <c r="X2154" s="38" t="s">
        <v>1555</v>
      </c>
    </row>
    <row r="2155" spans="1:24" x14ac:dyDescent="0.3">
      <c r="A2155" s="2">
        <v>11857</v>
      </c>
      <c r="B2155" s="3" t="s">
        <v>2559</v>
      </c>
      <c r="C2155" s="5" t="s">
        <v>17</v>
      </c>
      <c r="D2155" s="25">
        <v>45</v>
      </c>
      <c r="E2155" s="26">
        <v>11</v>
      </c>
      <c r="F2155" s="16">
        <v>12</v>
      </c>
      <c r="G2155" s="22">
        <v>834</v>
      </c>
      <c r="H2155" s="22">
        <v>10000</v>
      </c>
      <c r="I2155" s="6">
        <v>43892</v>
      </c>
      <c r="J2155" s="7">
        <v>211</v>
      </c>
      <c r="K2155" s="8">
        <v>2020</v>
      </c>
      <c r="L2155" s="6">
        <v>44460</v>
      </c>
      <c r="M2155" s="5">
        <v>0</v>
      </c>
      <c r="N2155" s="6">
        <v>44117</v>
      </c>
      <c r="O2155" s="3" t="s">
        <v>3839</v>
      </c>
      <c r="P2155" s="3"/>
      <c r="Q2155" s="6" t="s">
        <v>1380</v>
      </c>
      <c r="R2155" s="46"/>
      <c r="S2155" s="46" t="s">
        <v>1380</v>
      </c>
      <c r="T2155" s="50" t="s">
        <v>1380</v>
      </c>
      <c r="U2155" s="21"/>
      <c r="V2155" s="260" t="s">
        <v>2063</v>
      </c>
      <c r="W2155" s="261">
        <v>44113.592928240738</v>
      </c>
      <c r="X2155" s="38" t="s">
        <v>1555</v>
      </c>
    </row>
    <row r="2156" spans="1:24" x14ac:dyDescent="0.3">
      <c r="A2156" s="2">
        <v>12018</v>
      </c>
      <c r="B2156" s="3" t="s">
        <v>2564</v>
      </c>
      <c r="C2156" s="5" t="s">
        <v>17</v>
      </c>
      <c r="D2156" s="25">
        <v>45</v>
      </c>
      <c r="E2156" s="26">
        <v>11</v>
      </c>
      <c r="F2156" s="16">
        <v>12</v>
      </c>
      <c r="G2156" s="22">
        <v>67</v>
      </c>
      <c r="H2156" s="22">
        <v>800</v>
      </c>
      <c r="I2156" s="6">
        <v>43892</v>
      </c>
      <c r="J2156" s="7">
        <v>211</v>
      </c>
      <c r="K2156" s="8">
        <v>2020</v>
      </c>
      <c r="L2156" s="6">
        <v>44460</v>
      </c>
      <c r="M2156" s="5">
        <v>0</v>
      </c>
      <c r="N2156" s="6">
        <v>44117</v>
      </c>
      <c r="O2156" s="3" t="s">
        <v>3839</v>
      </c>
      <c r="P2156" s="3"/>
      <c r="Q2156" s="6" t="s">
        <v>1380</v>
      </c>
      <c r="R2156" s="46"/>
      <c r="S2156" s="46" t="s">
        <v>1380</v>
      </c>
      <c r="T2156" s="50" t="s">
        <v>1380</v>
      </c>
      <c r="U2156" s="21"/>
      <c r="V2156" s="260" t="s">
        <v>2063</v>
      </c>
      <c r="W2156" s="261">
        <v>44113.592928240738</v>
      </c>
      <c r="X2156" s="38" t="s">
        <v>1555</v>
      </c>
    </row>
    <row r="2157" spans="1:24" x14ac:dyDescent="0.3">
      <c r="A2157" s="2">
        <v>12613</v>
      </c>
      <c r="B2157" s="3" t="s">
        <v>2560</v>
      </c>
      <c r="C2157" s="5" t="s">
        <v>17</v>
      </c>
      <c r="D2157" s="25">
        <v>45</v>
      </c>
      <c r="E2157" s="26">
        <v>11</v>
      </c>
      <c r="F2157" s="16">
        <v>12</v>
      </c>
      <c r="G2157" s="22">
        <v>2917</v>
      </c>
      <c r="H2157" s="22">
        <v>35000</v>
      </c>
      <c r="I2157" s="6">
        <v>43892</v>
      </c>
      <c r="J2157" s="7">
        <v>211</v>
      </c>
      <c r="K2157" s="8">
        <v>2020</v>
      </c>
      <c r="L2157" s="6">
        <v>44460</v>
      </c>
      <c r="M2157" s="5">
        <v>0</v>
      </c>
      <c r="N2157" s="6">
        <v>44117</v>
      </c>
      <c r="O2157" s="3" t="s">
        <v>3839</v>
      </c>
      <c r="P2157" s="3"/>
      <c r="Q2157" s="6" t="s">
        <v>1380</v>
      </c>
      <c r="R2157" s="46"/>
      <c r="S2157" s="46" t="s">
        <v>1380</v>
      </c>
      <c r="T2157" s="50" t="s">
        <v>1380</v>
      </c>
      <c r="U2157" s="21"/>
      <c r="V2157" s="260" t="s">
        <v>2063</v>
      </c>
      <c r="W2157" s="261">
        <v>44113.592928240738</v>
      </c>
      <c r="X2157" s="38" t="s">
        <v>1555</v>
      </c>
    </row>
    <row r="2158" spans="1:24" x14ac:dyDescent="0.3">
      <c r="A2158" s="2">
        <v>12614</v>
      </c>
      <c r="B2158" s="3" t="s">
        <v>2561</v>
      </c>
      <c r="C2158" s="5" t="s">
        <v>17</v>
      </c>
      <c r="D2158" s="25">
        <v>45</v>
      </c>
      <c r="E2158" s="26">
        <v>11</v>
      </c>
      <c r="F2158" s="16">
        <v>12</v>
      </c>
      <c r="G2158" s="22">
        <v>1834</v>
      </c>
      <c r="H2158" s="22">
        <v>22000</v>
      </c>
      <c r="I2158" s="6">
        <v>43892</v>
      </c>
      <c r="J2158" s="7">
        <v>211</v>
      </c>
      <c r="K2158" s="8">
        <v>2020</v>
      </c>
      <c r="L2158" s="6">
        <v>44460</v>
      </c>
      <c r="M2158" s="5">
        <v>0</v>
      </c>
      <c r="N2158" s="6">
        <v>44117</v>
      </c>
      <c r="O2158" s="3" t="s">
        <v>3839</v>
      </c>
      <c r="P2158" s="3"/>
      <c r="Q2158" s="6" t="s">
        <v>1380</v>
      </c>
      <c r="R2158" s="46"/>
      <c r="S2158" s="46" t="s">
        <v>1380</v>
      </c>
      <c r="T2158" s="50" t="s">
        <v>1380</v>
      </c>
      <c r="U2158" s="21"/>
      <c r="V2158" s="260" t="s">
        <v>2063</v>
      </c>
      <c r="W2158" s="261">
        <v>44113.592928240738</v>
      </c>
      <c r="X2158" s="38" t="s">
        <v>1555</v>
      </c>
    </row>
    <row r="2159" spans="1:24" x14ac:dyDescent="0.3">
      <c r="A2159" s="2">
        <v>13091</v>
      </c>
      <c r="B2159" s="3" t="s">
        <v>2576</v>
      </c>
      <c r="C2159" s="5" t="s">
        <v>86</v>
      </c>
      <c r="D2159" s="25">
        <v>45</v>
      </c>
      <c r="E2159" s="26">
        <v>14</v>
      </c>
      <c r="F2159" s="16">
        <v>12</v>
      </c>
      <c r="G2159" s="22">
        <v>500</v>
      </c>
      <c r="H2159" s="22">
        <v>6000</v>
      </c>
      <c r="I2159" s="6">
        <v>43892</v>
      </c>
      <c r="J2159" s="7">
        <v>211</v>
      </c>
      <c r="K2159" s="8">
        <v>2020</v>
      </c>
      <c r="L2159" s="6">
        <v>44460</v>
      </c>
      <c r="M2159" s="5">
        <v>0</v>
      </c>
      <c r="N2159" s="6">
        <v>44117</v>
      </c>
      <c r="O2159" s="3" t="s">
        <v>3839</v>
      </c>
      <c r="P2159" s="3"/>
      <c r="Q2159" s="6" t="s">
        <v>1380</v>
      </c>
      <c r="R2159" s="46"/>
      <c r="S2159" s="46" t="s">
        <v>1380</v>
      </c>
      <c r="T2159" s="50" t="s">
        <v>1380</v>
      </c>
      <c r="U2159" s="21"/>
      <c r="V2159" s="260" t="s">
        <v>2063</v>
      </c>
      <c r="W2159" s="261">
        <v>44113.592928240738</v>
      </c>
      <c r="X2159" s="38" t="s">
        <v>1555</v>
      </c>
    </row>
    <row r="2160" spans="1:24" x14ac:dyDescent="0.3">
      <c r="A2160" s="2">
        <v>13768</v>
      </c>
      <c r="B2160" s="3" t="s">
        <v>2554</v>
      </c>
      <c r="C2160" s="5" t="s">
        <v>3</v>
      </c>
      <c r="D2160" s="25">
        <v>45</v>
      </c>
      <c r="E2160" s="26">
        <v>11</v>
      </c>
      <c r="F2160" s="16">
        <v>12</v>
      </c>
      <c r="G2160" s="22">
        <v>834</v>
      </c>
      <c r="H2160" s="22">
        <v>10000</v>
      </c>
      <c r="I2160" s="6">
        <v>43892</v>
      </c>
      <c r="J2160" s="7">
        <v>211</v>
      </c>
      <c r="K2160" s="8">
        <v>2020</v>
      </c>
      <c r="L2160" s="6">
        <v>44460</v>
      </c>
      <c r="M2160" s="5">
        <v>0</v>
      </c>
      <c r="N2160" s="6">
        <v>44117</v>
      </c>
      <c r="O2160" s="3" t="s">
        <v>3839</v>
      </c>
      <c r="P2160" s="3"/>
      <c r="Q2160" s="6" t="s">
        <v>1380</v>
      </c>
      <c r="R2160" s="46"/>
      <c r="S2160" s="46" t="s">
        <v>1380</v>
      </c>
      <c r="T2160" s="50" t="s">
        <v>1380</v>
      </c>
      <c r="U2160" s="21"/>
      <c r="V2160" s="260" t="s">
        <v>2063</v>
      </c>
      <c r="W2160" s="261">
        <v>44113.592928240738</v>
      </c>
      <c r="X2160" s="38" t="s">
        <v>1555</v>
      </c>
    </row>
    <row r="2161" spans="1:24" x14ac:dyDescent="0.3">
      <c r="A2161" s="2">
        <v>17136</v>
      </c>
      <c r="B2161" s="3" t="s">
        <v>1114</v>
      </c>
      <c r="C2161" s="5" t="s">
        <v>87</v>
      </c>
      <c r="D2161" s="25">
        <v>45</v>
      </c>
      <c r="E2161" s="26">
        <v>12</v>
      </c>
      <c r="F2161" s="16">
        <v>12</v>
      </c>
      <c r="G2161" s="22">
        <v>167</v>
      </c>
      <c r="H2161" s="22">
        <v>2000</v>
      </c>
      <c r="I2161" s="6">
        <v>43895</v>
      </c>
      <c r="J2161" s="7">
        <v>211</v>
      </c>
      <c r="K2161" s="8">
        <v>2020</v>
      </c>
      <c r="L2161" s="6">
        <v>44460</v>
      </c>
      <c r="M2161" s="5">
        <v>0</v>
      </c>
      <c r="N2161" s="6">
        <v>44117</v>
      </c>
      <c r="O2161" s="3" t="s">
        <v>3839</v>
      </c>
      <c r="P2161" s="3" t="s">
        <v>1851</v>
      </c>
      <c r="Q2161" s="6">
        <v>43672</v>
      </c>
      <c r="R2161" s="46"/>
      <c r="S2161" s="46" t="s">
        <v>1380</v>
      </c>
      <c r="T2161" s="50" t="s">
        <v>2045</v>
      </c>
      <c r="U2161" s="21" t="s">
        <v>1560</v>
      </c>
      <c r="V2161" s="260" t="s">
        <v>2063</v>
      </c>
      <c r="W2161" s="261">
        <v>44113.592928240738</v>
      </c>
      <c r="X2161" s="38" t="s">
        <v>1555</v>
      </c>
    </row>
    <row r="2162" spans="1:24" x14ac:dyDescent="0.3">
      <c r="A2162" s="2">
        <v>17362</v>
      </c>
      <c r="B2162" s="3" t="s">
        <v>885</v>
      </c>
      <c r="C2162" s="5" t="s">
        <v>86</v>
      </c>
      <c r="D2162" s="25">
        <v>57</v>
      </c>
      <c r="E2162" s="26">
        <v>15</v>
      </c>
      <c r="F2162" s="16">
        <v>12</v>
      </c>
      <c r="G2162" s="22">
        <v>834</v>
      </c>
      <c r="H2162" s="22">
        <v>10000</v>
      </c>
      <c r="I2162" s="6">
        <v>43895</v>
      </c>
      <c r="J2162" s="7">
        <v>211</v>
      </c>
      <c r="K2162" s="8">
        <v>2020</v>
      </c>
      <c r="L2162" s="6">
        <v>44460</v>
      </c>
      <c r="M2162" s="5">
        <v>0</v>
      </c>
      <c r="N2162" s="6">
        <v>44117</v>
      </c>
      <c r="O2162" s="3" t="s">
        <v>3839</v>
      </c>
      <c r="P2162" s="3" t="s">
        <v>1851</v>
      </c>
      <c r="Q2162" s="6">
        <v>43672</v>
      </c>
      <c r="R2162" s="46"/>
      <c r="S2162" s="46" t="s">
        <v>1380</v>
      </c>
      <c r="T2162" s="50" t="s">
        <v>2045</v>
      </c>
      <c r="U2162" s="21" t="s">
        <v>1560</v>
      </c>
      <c r="V2162" s="260" t="s">
        <v>2063</v>
      </c>
      <c r="W2162" s="261">
        <v>44113.592928240738</v>
      </c>
      <c r="X2162" s="38" t="s">
        <v>1555</v>
      </c>
    </row>
    <row r="2163" spans="1:24" x14ac:dyDescent="0.3">
      <c r="A2163" s="2">
        <v>17370</v>
      </c>
      <c r="B2163" s="3" t="s">
        <v>886</v>
      </c>
      <c r="C2163" s="5" t="s">
        <v>86</v>
      </c>
      <c r="D2163" s="25">
        <v>57</v>
      </c>
      <c r="E2163" s="26">
        <v>15</v>
      </c>
      <c r="F2163" s="16">
        <v>12</v>
      </c>
      <c r="G2163" s="22">
        <v>834</v>
      </c>
      <c r="H2163" s="22">
        <v>10000</v>
      </c>
      <c r="I2163" s="6">
        <v>43895</v>
      </c>
      <c r="J2163" s="7">
        <v>211</v>
      </c>
      <c r="K2163" s="8">
        <v>2020</v>
      </c>
      <c r="L2163" s="6">
        <v>44460</v>
      </c>
      <c r="M2163" s="5">
        <v>0</v>
      </c>
      <c r="N2163" s="6">
        <v>44117</v>
      </c>
      <c r="O2163" s="3" t="s">
        <v>3839</v>
      </c>
      <c r="P2163" s="3" t="s">
        <v>1851</v>
      </c>
      <c r="Q2163" s="6">
        <v>43672</v>
      </c>
      <c r="R2163" s="46"/>
      <c r="S2163" s="46" t="s">
        <v>1380</v>
      </c>
      <c r="T2163" s="50" t="s">
        <v>2045</v>
      </c>
      <c r="U2163" s="21" t="s">
        <v>1560</v>
      </c>
      <c r="V2163" s="260" t="s">
        <v>2063</v>
      </c>
      <c r="W2163" s="261">
        <v>44113.592928240738</v>
      </c>
      <c r="X2163" s="38" t="s">
        <v>1555</v>
      </c>
    </row>
    <row r="2164" spans="1:24" x14ac:dyDescent="0.3">
      <c r="A2164" s="2">
        <v>17371</v>
      </c>
      <c r="B2164" s="3" t="s">
        <v>887</v>
      </c>
      <c r="C2164" s="5" t="s">
        <v>86</v>
      </c>
      <c r="D2164" s="25">
        <v>57</v>
      </c>
      <c r="E2164" s="26">
        <v>15</v>
      </c>
      <c r="F2164" s="16">
        <v>12</v>
      </c>
      <c r="G2164" s="22">
        <v>834</v>
      </c>
      <c r="H2164" s="22">
        <v>10000</v>
      </c>
      <c r="I2164" s="6">
        <v>43895</v>
      </c>
      <c r="J2164" s="7">
        <v>211</v>
      </c>
      <c r="K2164" s="8">
        <v>2020</v>
      </c>
      <c r="L2164" s="6">
        <v>44460</v>
      </c>
      <c r="M2164" s="5">
        <v>0</v>
      </c>
      <c r="N2164" s="6">
        <v>44117</v>
      </c>
      <c r="O2164" s="3" t="s">
        <v>1850</v>
      </c>
      <c r="P2164" s="3" t="s">
        <v>1851</v>
      </c>
      <c r="Q2164" s="6">
        <v>43672</v>
      </c>
      <c r="R2164" s="46"/>
      <c r="S2164" s="46" t="s">
        <v>1380</v>
      </c>
      <c r="T2164" s="50" t="s">
        <v>2045</v>
      </c>
      <c r="U2164" s="21" t="s">
        <v>1560</v>
      </c>
      <c r="V2164" s="260" t="s">
        <v>2063</v>
      </c>
      <c r="W2164" s="261">
        <v>44113.592928240738</v>
      </c>
      <c r="X2164" s="38" t="s">
        <v>1555</v>
      </c>
    </row>
    <row r="2165" spans="1:24" x14ac:dyDescent="0.3">
      <c r="A2165" s="2">
        <v>32927</v>
      </c>
      <c r="B2165" s="3" t="s">
        <v>888</v>
      </c>
      <c r="C2165" s="5" t="s">
        <v>86</v>
      </c>
      <c r="D2165" s="25">
        <v>57</v>
      </c>
      <c r="E2165" s="26">
        <v>15</v>
      </c>
      <c r="F2165" s="16">
        <v>12</v>
      </c>
      <c r="G2165" s="22">
        <v>834</v>
      </c>
      <c r="H2165" s="22">
        <v>10000</v>
      </c>
      <c r="I2165" s="6">
        <v>43895</v>
      </c>
      <c r="J2165" s="7">
        <v>211</v>
      </c>
      <c r="K2165" s="8">
        <v>2020</v>
      </c>
      <c r="L2165" s="6">
        <v>44460</v>
      </c>
      <c r="M2165" s="5">
        <v>0</v>
      </c>
      <c r="N2165" s="6">
        <v>44117</v>
      </c>
      <c r="O2165" s="3" t="s">
        <v>1850</v>
      </c>
      <c r="P2165" s="3" t="s">
        <v>1851</v>
      </c>
      <c r="Q2165" s="6">
        <v>43672</v>
      </c>
      <c r="R2165" s="46"/>
      <c r="S2165" s="46" t="s">
        <v>1380</v>
      </c>
      <c r="T2165" s="50" t="s">
        <v>2045</v>
      </c>
      <c r="U2165" s="21" t="s">
        <v>1560</v>
      </c>
      <c r="V2165" s="260" t="s">
        <v>2063</v>
      </c>
      <c r="W2165" s="261">
        <v>44113.592928240738</v>
      </c>
      <c r="X2165" s="38" t="s">
        <v>1555</v>
      </c>
    </row>
    <row r="2166" spans="1:24" x14ac:dyDescent="0.3">
      <c r="A2166" s="2">
        <v>46420</v>
      </c>
      <c r="B2166" s="3" t="s">
        <v>2583</v>
      </c>
      <c r="C2166" s="5" t="s">
        <v>3</v>
      </c>
      <c r="D2166" s="25">
        <v>45</v>
      </c>
      <c r="E2166" s="26">
        <v>16</v>
      </c>
      <c r="F2166" s="16">
        <v>12</v>
      </c>
      <c r="G2166" s="22">
        <v>250</v>
      </c>
      <c r="H2166" s="22">
        <v>3000</v>
      </c>
      <c r="I2166" s="6">
        <v>43892</v>
      </c>
      <c r="J2166" s="7">
        <v>211</v>
      </c>
      <c r="K2166" s="8">
        <v>2020</v>
      </c>
      <c r="L2166" s="6">
        <v>44460</v>
      </c>
      <c r="M2166" s="5">
        <v>0</v>
      </c>
      <c r="N2166" s="6">
        <v>44117</v>
      </c>
      <c r="O2166" s="3" t="s">
        <v>1380</v>
      </c>
      <c r="P2166" s="3"/>
      <c r="Q2166" s="6" t="s">
        <v>1380</v>
      </c>
      <c r="R2166" s="46"/>
      <c r="S2166" s="46" t="s">
        <v>1380</v>
      </c>
      <c r="T2166" s="50" t="s">
        <v>1380</v>
      </c>
      <c r="U2166" s="21"/>
      <c r="V2166" s="260" t="s">
        <v>2063</v>
      </c>
      <c r="W2166" s="261">
        <v>44113.592928240738</v>
      </c>
      <c r="X2166" s="38" t="s">
        <v>1555</v>
      </c>
    </row>
    <row r="2167" spans="1:24" x14ac:dyDescent="0.3">
      <c r="A2167" s="2">
        <v>48901</v>
      </c>
      <c r="B2167" s="3" t="s">
        <v>2529</v>
      </c>
      <c r="C2167" s="5" t="s">
        <v>3</v>
      </c>
      <c r="D2167" s="25">
        <v>45</v>
      </c>
      <c r="E2167" s="26">
        <v>9</v>
      </c>
      <c r="F2167" s="16">
        <v>12</v>
      </c>
      <c r="G2167" s="22">
        <v>9</v>
      </c>
      <c r="H2167" s="22">
        <v>100</v>
      </c>
      <c r="I2167" s="6">
        <v>43892</v>
      </c>
      <c r="J2167" s="7">
        <v>211</v>
      </c>
      <c r="K2167" s="8">
        <v>2020</v>
      </c>
      <c r="L2167" s="6">
        <v>44460</v>
      </c>
      <c r="M2167" s="5">
        <v>0</v>
      </c>
      <c r="N2167" s="6">
        <v>44117</v>
      </c>
      <c r="O2167" s="3" t="s">
        <v>1380</v>
      </c>
      <c r="P2167" s="3"/>
      <c r="Q2167" s="6" t="s">
        <v>1380</v>
      </c>
      <c r="R2167" s="46"/>
      <c r="S2167" s="46" t="s">
        <v>1380</v>
      </c>
      <c r="T2167" s="50" t="s">
        <v>1380</v>
      </c>
      <c r="U2167" s="21"/>
      <c r="V2167" s="260" t="s">
        <v>2063</v>
      </c>
      <c r="W2167" s="261">
        <v>44113.592928240738</v>
      </c>
      <c r="X2167" s="38" t="s">
        <v>1555</v>
      </c>
    </row>
    <row r="2168" spans="1:24" x14ac:dyDescent="0.3">
      <c r="A2168" s="2">
        <v>77755</v>
      </c>
      <c r="B2168" s="3" t="s">
        <v>2547</v>
      </c>
      <c r="C2168" s="5" t="s">
        <v>3</v>
      </c>
      <c r="D2168" s="25">
        <v>45</v>
      </c>
      <c r="E2168" s="26">
        <v>10</v>
      </c>
      <c r="F2168" s="16">
        <v>12</v>
      </c>
      <c r="G2168" s="22">
        <v>417</v>
      </c>
      <c r="H2168" s="22">
        <v>5000</v>
      </c>
      <c r="I2168" s="6">
        <v>43892</v>
      </c>
      <c r="J2168" s="7">
        <v>211</v>
      </c>
      <c r="K2168" s="8">
        <v>2020</v>
      </c>
      <c r="L2168" s="6">
        <v>44460</v>
      </c>
      <c r="M2168" s="5">
        <v>0</v>
      </c>
      <c r="N2168" s="6">
        <v>44117</v>
      </c>
      <c r="O2168" s="3" t="s">
        <v>1380</v>
      </c>
      <c r="P2168" s="3"/>
      <c r="Q2168" s="6" t="s">
        <v>1380</v>
      </c>
      <c r="R2168" s="46"/>
      <c r="S2168" s="46" t="s">
        <v>1380</v>
      </c>
      <c r="T2168" s="50" t="s">
        <v>1380</v>
      </c>
      <c r="U2168" s="21"/>
      <c r="V2168" s="260" t="s">
        <v>2063</v>
      </c>
      <c r="W2168" s="261">
        <v>44113.592928240738</v>
      </c>
      <c r="X2168" s="38" t="s">
        <v>1555</v>
      </c>
    </row>
    <row r="2169" spans="1:24" x14ac:dyDescent="0.3">
      <c r="A2169" s="2">
        <v>115765</v>
      </c>
      <c r="B2169" s="3" t="s">
        <v>2932</v>
      </c>
      <c r="C2169" s="5" t="s">
        <v>87</v>
      </c>
      <c r="D2169" s="25">
        <v>45</v>
      </c>
      <c r="E2169" s="26">
        <v>18</v>
      </c>
      <c r="F2169" s="16">
        <v>12</v>
      </c>
      <c r="G2169" s="22">
        <v>167</v>
      </c>
      <c r="H2169" s="22">
        <v>2000</v>
      </c>
      <c r="I2169" s="6">
        <v>43892</v>
      </c>
      <c r="J2169" s="7">
        <v>211</v>
      </c>
      <c r="K2169" s="8">
        <v>2020</v>
      </c>
      <c r="L2169" s="6">
        <v>44460</v>
      </c>
      <c r="M2169" s="5">
        <v>0</v>
      </c>
      <c r="N2169" s="6">
        <v>44117</v>
      </c>
      <c r="O2169" s="3" t="s">
        <v>1380</v>
      </c>
      <c r="P2169" s="3"/>
      <c r="Q2169" s="6" t="s">
        <v>1380</v>
      </c>
      <c r="R2169" s="46"/>
      <c r="S2169" s="46" t="s">
        <v>1380</v>
      </c>
      <c r="T2169" s="50" t="s">
        <v>1380</v>
      </c>
      <c r="U2169" s="21"/>
      <c r="V2169" s="260" t="s">
        <v>2063</v>
      </c>
      <c r="W2169" s="261">
        <v>44113.592928240738</v>
      </c>
      <c r="X2169" s="38" t="s">
        <v>1555</v>
      </c>
    </row>
    <row r="2170" spans="1:24" x14ac:dyDescent="0.3">
      <c r="A2170" s="2">
        <v>132296</v>
      </c>
      <c r="B2170" s="3" t="s">
        <v>2581</v>
      </c>
      <c r="C2170" s="5" t="s">
        <v>19</v>
      </c>
      <c r="D2170" s="25">
        <v>45</v>
      </c>
      <c r="E2170" s="26">
        <v>14</v>
      </c>
      <c r="F2170" s="16">
        <v>12</v>
      </c>
      <c r="G2170" s="22">
        <v>834</v>
      </c>
      <c r="H2170" s="22">
        <v>10000</v>
      </c>
      <c r="I2170" s="6">
        <v>43892</v>
      </c>
      <c r="J2170" s="7">
        <v>211</v>
      </c>
      <c r="K2170" s="8">
        <v>2020</v>
      </c>
      <c r="L2170" s="6">
        <v>44460</v>
      </c>
      <c r="M2170" s="5">
        <v>0</v>
      </c>
      <c r="N2170" s="6">
        <v>44117</v>
      </c>
      <c r="O2170" s="3" t="s">
        <v>1380</v>
      </c>
      <c r="P2170" s="3"/>
      <c r="Q2170" s="6" t="s">
        <v>1380</v>
      </c>
      <c r="R2170" s="46"/>
      <c r="S2170" s="46" t="s">
        <v>1380</v>
      </c>
      <c r="T2170" s="50" t="s">
        <v>1380</v>
      </c>
      <c r="U2170" s="21"/>
      <c r="V2170" s="260" t="s">
        <v>2063</v>
      </c>
      <c r="W2170" s="261">
        <v>44113.592928240738</v>
      </c>
      <c r="X2170" s="38" t="s">
        <v>1555</v>
      </c>
    </row>
    <row r="2171" spans="1:24" x14ac:dyDescent="0.3">
      <c r="A2171" s="2">
        <v>132297</v>
      </c>
      <c r="B2171" s="3" t="s">
        <v>2582</v>
      </c>
      <c r="C2171" s="5" t="s">
        <v>19</v>
      </c>
      <c r="D2171" s="25">
        <v>45</v>
      </c>
      <c r="E2171" s="26">
        <v>14</v>
      </c>
      <c r="F2171" s="16">
        <v>12</v>
      </c>
      <c r="G2171" s="22">
        <v>1834</v>
      </c>
      <c r="H2171" s="22">
        <v>22000</v>
      </c>
      <c r="I2171" s="6">
        <v>43892</v>
      </c>
      <c r="J2171" s="7">
        <v>211</v>
      </c>
      <c r="K2171" s="8">
        <v>2020</v>
      </c>
      <c r="L2171" s="6">
        <v>44460</v>
      </c>
      <c r="M2171" s="5">
        <v>0</v>
      </c>
      <c r="N2171" s="6">
        <v>44117</v>
      </c>
      <c r="O2171" s="3" t="s">
        <v>1380</v>
      </c>
      <c r="P2171" s="3"/>
      <c r="Q2171" s="6" t="s">
        <v>1380</v>
      </c>
      <c r="R2171" s="46"/>
      <c r="S2171" s="46" t="s">
        <v>1380</v>
      </c>
      <c r="T2171" s="50" t="s">
        <v>1380</v>
      </c>
      <c r="U2171" s="21"/>
      <c r="V2171" s="260" t="s">
        <v>2063</v>
      </c>
      <c r="W2171" s="261">
        <v>44113.592928240738</v>
      </c>
      <c r="X2171" s="38" t="s">
        <v>1555</v>
      </c>
    </row>
    <row r="2172" spans="1:24" x14ac:dyDescent="0.3">
      <c r="A2172" s="2">
        <v>133451</v>
      </c>
      <c r="B2172" s="3" t="s">
        <v>2562</v>
      </c>
      <c r="C2172" s="5" t="s">
        <v>17</v>
      </c>
      <c r="D2172" s="25">
        <v>45</v>
      </c>
      <c r="E2172" s="26">
        <v>11</v>
      </c>
      <c r="F2172" s="16">
        <v>12</v>
      </c>
      <c r="G2172" s="22"/>
      <c r="H2172" s="22">
        <v>0</v>
      </c>
      <c r="I2172" s="6">
        <v>43892</v>
      </c>
      <c r="J2172" s="7">
        <v>211</v>
      </c>
      <c r="K2172" s="8">
        <v>2020</v>
      </c>
      <c r="L2172" s="6">
        <v>44460</v>
      </c>
      <c r="M2172" s="5">
        <v>0</v>
      </c>
      <c r="N2172" s="6">
        <v>44117</v>
      </c>
      <c r="O2172" s="3"/>
      <c r="P2172" s="3"/>
      <c r="Q2172" s="6"/>
      <c r="R2172" s="46"/>
      <c r="S2172" s="46"/>
      <c r="T2172" s="50"/>
      <c r="U2172" s="21"/>
      <c r="V2172" s="260" t="s">
        <v>2063</v>
      </c>
      <c r="W2172" s="261">
        <v>44113.592928240738</v>
      </c>
      <c r="X2172" s="38" t="s">
        <v>1555</v>
      </c>
    </row>
    <row r="2173" spans="1:24" x14ac:dyDescent="0.3">
      <c r="A2173" s="2">
        <v>135703</v>
      </c>
      <c r="B2173" s="3" t="s">
        <v>3145</v>
      </c>
      <c r="C2173" s="5" t="s">
        <v>17</v>
      </c>
      <c r="D2173" s="25">
        <v>45</v>
      </c>
      <c r="E2173" s="26">
        <v>9</v>
      </c>
      <c r="F2173" s="16">
        <v>12</v>
      </c>
      <c r="G2173" s="22">
        <v>1484</v>
      </c>
      <c r="H2173" s="22">
        <v>17800</v>
      </c>
      <c r="I2173" s="6">
        <v>43892</v>
      </c>
      <c r="J2173" s="7">
        <v>211</v>
      </c>
      <c r="K2173" s="8">
        <v>2020</v>
      </c>
      <c r="L2173" s="6">
        <v>44460</v>
      </c>
      <c r="M2173" s="5">
        <v>0</v>
      </c>
      <c r="N2173" s="6">
        <v>44117</v>
      </c>
      <c r="O2173" s="3" t="s">
        <v>1380</v>
      </c>
      <c r="P2173" s="3"/>
      <c r="Q2173" s="6" t="s">
        <v>1380</v>
      </c>
      <c r="R2173" s="46"/>
      <c r="S2173" s="46" t="s">
        <v>1380</v>
      </c>
      <c r="T2173" s="50" t="s">
        <v>1380</v>
      </c>
      <c r="U2173" s="21"/>
      <c r="V2173" s="260" t="s">
        <v>2063</v>
      </c>
      <c r="W2173" s="261">
        <v>44113.592928240738</v>
      </c>
      <c r="X2173" s="38" t="s">
        <v>1555</v>
      </c>
    </row>
    <row r="2174" spans="1:24" x14ac:dyDescent="0.3">
      <c r="A2174" s="2">
        <v>136941</v>
      </c>
      <c r="B2174" s="3" t="s">
        <v>2088</v>
      </c>
      <c r="C2174" s="5" t="s">
        <v>32</v>
      </c>
      <c r="D2174" s="25">
        <v>57</v>
      </c>
      <c r="E2174" s="26">
        <v>2</v>
      </c>
      <c r="F2174" s="16">
        <v>12</v>
      </c>
      <c r="G2174" s="22">
        <v>184</v>
      </c>
      <c r="H2174" s="22">
        <v>2200</v>
      </c>
      <c r="I2174" s="6">
        <v>43895</v>
      </c>
      <c r="J2174" s="7">
        <v>211</v>
      </c>
      <c r="K2174" s="8">
        <v>2020</v>
      </c>
      <c r="L2174" s="6">
        <v>44460</v>
      </c>
      <c r="M2174" s="5">
        <v>0</v>
      </c>
      <c r="N2174" s="6">
        <v>44117</v>
      </c>
      <c r="O2174" s="3" t="s">
        <v>1869</v>
      </c>
      <c r="P2174" s="3" t="s">
        <v>1851</v>
      </c>
      <c r="Q2174" s="6">
        <v>43672</v>
      </c>
      <c r="R2174" s="46"/>
      <c r="S2174" s="46" t="s">
        <v>1380</v>
      </c>
      <c r="T2174" s="50" t="s">
        <v>2045</v>
      </c>
      <c r="U2174" s="21"/>
      <c r="V2174" s="260" t="s">
        <v>2063</v>
      </c>
      <c r="W2174" s="261">
        <v>44113.592928240738</v>
      </c>
      <c r="X2174" s="38" t="s">
        <v>1555</v>
      </c>
    </row>
    <row r="2175" spans="1:24" x14ac:dyDescent="0.3">
      <c r="A2175" s="2">
        <v>138459</v>
      </c>
      <c r="B2175" s="3" t="s">
        <v>3411</v>
      </c>
      <c r="C2175" s="5" t="s">
        <v>17</v>
      </c>
      <c r="D2175" s="25">
        <v>45</v>
      </c>
      <c r="E2175" s="26">
        <v>10</v>
      </c>
      <c r="F2175" s="16">
        <v>12</v>
      </c>
      <c r="G2175" s="22">
        <v>2500</v>
      </c>
      <c r="H2175" s="22">
        <v>30000</v>
      </c>
      <c r="I2175" s="6">
        <v>43892</v>
      </c>
      <c r="J2175" s="7">
        <v>211</v>
      </c>
      <c r="K2175" s="8">
        <v>2020</v>
      </c>
      <c r="L2175" s="6">
        <v>44460</v>
      </c>
      <c r="M2175" s="5">
        <v>0</v>
      </c>
      <c r="N2175" s="6">
        <v>44117</v>
      </c>
      <c r="O2175" s="3" t="s">
        <v>1380</v>
      </c>
      <c r="P2175" s="3"/>
      <c r="Q2175" s="6" t="s">
        <v>1380</v>
      </c>
      <c r="R2175" s="46"/>
      <c r="S2175" s="46" t="s">
        <v>1380</v>
      </c>
      <c r="T2175" s="50" t="s">
        <v>1380</v>
      </c>
      <c r="U2175" s="21"/>
      <c r="V2175" s="260" t="s">
        <v>2063</v>
      </c>
      <c r="W2175" s="261">
        <v>44113.592928240738</v>
      </c>
      <c r="X2175" s="38" t="s">
        <v>1555</v>
      </c>
    </row>
    <row r="2176" spans="1:24" x14ac:dyDescent="0.3">
      <c r="A2176" s="2">
        <v>138460</v>
      </c>
      <c r="B2176" s="3" t="s">
        <v>3412</v>
      </c>
      <c r="C2176" s="5" t="s">
        <v>17</v>
      </c>
      <c r="D2176" s="25">
        <v>45</v>
      </c>
      <c r="E2176" s="26">
        <v>10</v>
      </c>
      <c r="F2176" s="16">
        <v>12</v>
      </c>
      <c r="G2176" s="22">
        <v>1500</v>
      </c>
      <c r="H2176" s="22">
        <v>18000</v>
      </c>
      <c r="I2176" s="6">
        <v>43892</v>
      </c>
      <c r="J2176" s="7">
        <v>211</v>
      </c>
      <c r="K2176" s="8">
        <v>2020</v>
      </c>
      <c r="L2176" s="6">
        <v>44460</v>
      </c>
      <c r="M2176" s="5">
        <v>0</v>
      </c>
      <c r="N2176" s="6">
        <v>44117</v>
      </c>
      <c r="O2176" s="3" t="s">
        <v>1380</v>
      </c>
      <c r="P2176" s="3"/>
      <c r="Q2176" s="6" t="s">
        <v>1380</v>
      </c>
      <c r="R2176" s="46"/>
      <c r="S2176" s="46" t="s">
        <v>1380</v>
      </c>
      <c r="T2176" s="50" t="s">
        <v>1380</v>
      </c>
      <c r="U2176" s="21"/>
      <c r="V2176" s="260" t="s">
        <v>2063</v>
      </c>
      <c r="W2176" s="261">
        <v>44113.592928240738</v>
      </c>
      <c r="X2176" s="38" t="s">
        <v>1555</v>
      </c>
    </row>
    <row r="2177" spans="1:24" x14ac:dyDescent="0.3">
      <c r="A2177" s="2">
        <v>138465</v>
      </c>
      <c r="B2177" s="3" t="s">
        <v>3428</v>
      </c>
      <c r="C2177" s="5" t="s">
        <v>17</v>
      </c>
      <c r="D2177" s="25">
        <v>45</v>
      </c>
      <c r="E2177" s="26">
        <v>9</v>
      </c>
      <c r="F2177" s="16">
        <v>12</v>
      </c>
      <c r="G2177" s="22">
        <v>750</v>
      </c>
      <c r="H2177" s="22">
        <v>9000</v>
      </c>
      <c r="I2177" s="6">
        <v>43892</v>
      </c>
      <c r="J2177" s="7">
        <v>211</v>
      </c>
      <c r="K2177" s="8">
        <v>2020</v>
      </c>
      <c r="L2177" s="6">
        <v>44460</v>
      </c>
      <c r="M2177" s="5">
        <v>0</v>
      </c>
      <c r="N2177" s="6">
        <v>44117</v>
      </c>
      <c r="O2177" s="3" t="s">
        <v>1380</v>
      </c>
      <c r="P2177" s="3"/>
      <c r="Q2177" s="6" t="s">
        <v>1380</v>
      </c>
      <c r="R2177" s="46"/>
      <c r="S2177" s="46" t="s">
        <v>1380</v>
      </c>
      <c r="T2177" s="50" t="s">
        <v>1380</v>
      </c>
      <c r="U2177" s="21"/>
      <c r="V2177" s="260" t="s">
        <v>2063</v>
      </c>
      <c r="W2177" s="261">
        <v>44113.592928240738</v>
      </c>
      <c r="X2177" s="38" t="s">
        <v>1555</v>
      </c>
    </row>
    <row r="2178" spans="1:24" x14ac:dyDescent="0.3">
      <c r="A2178" s="2">
        <v>139767</v>
      </c>
      <c r="B2178" s="3" t="s">
        <v>3770</v>
      </c>
      <c r="C2178" s="5" t="s">
        <v>17</v>
      </c>
      <c r="D2178" s="25">
        <v>45</v>
      </c>
      <c r="E2178" s="26">
        <v>11</v>
      </c>
      <c r="F2178" s="16">
        <v>12</v>
      </c>
      <c r="G2178" s="22">
        <v>84</v>
      </c>
      <c r="H2178" s="22">
        <v>1000</v>
      </c>
      <c r="I2178" s="6">
        <v>43892</v>
      </c>
      <c r="J2178" s="7">
        <v>211</v>
      </c>
      <c r="K2178" s="8">
        <v>2020</v>
      </c>
      <c r="L2178" s="6">
        <v>44460</v>
      </c>
      <c r="M2178" s="5">
        <v>0</v>
      </c>
      <c r="N2178" s="6">
        <v>44117</v>
      </c>
      <c r="O2178" s="3" t="s">
        <v>1380</v>
      </c>
      <c r="P2178" s="3"/>
      <c r="Q2178" s="6" t="s">
        <v>1380</v>
      </c>
      <c r="R2178" s="46"/>
      <c r="S2178" s="46" t="s">
        <v>1380</v>
      </c>
      <c r="T2178" s="50" t="s">
        <v>1380</v>
      </c>
      <c r="U2178" s="21"/>
      <c r="V2178" s="260" t="s">
        <v>2063</v>
      </c>
      <c r="W2178" s="261">
        <v>44113.592928240738</v>
      </c>
      <c r="X2178" s="38" t="s">
        <v>1555</v>
      </c>
    </row>
    <row r="2179" spans="1:24" x14ac:dyDescent="0.3">
      <c r="A2179" s="2">
        <v>14831</v>
      </c>
      <c r="B2179" s="3" t="s">
        <v>655</v>
      </c>
      <c r="C2179" s="5" t="s">
        <v>3</v>
      </c>
      <c r="D2179" s="25">
        <v>55</v>
      </c>
      <c r="E2179" s="26">
        <v>27</v>
      </c>
      <c r="F2179" s="16">
        <v>12</v>
      </c>
      <c r="G2179" s="22">
        <v>67</v>
      </c>
      <c r="H2179" s="22">
        <v>800</v>
      </c>
      <c r="I2179" s="6">
        <v>43847</v>
      </c>
      <c r="J2179" s="7">
        <v>228</v>
      </c>
      <c r="K2179" s="8">
        <v>2020</v>
      </c>
      <c r="L2179" s="6">
        <v>44474</v>
      </c>
      <c r="M2179" s="5">
        <v>0</v>
      </c>
      <c r="N2179" s="6">
        <v>44117</v>
      </c>
      <c r="O2179" s="3" t="s">
        <v>1540</v>
      </c>
      <c r="P2179" s="3" t="s">
        <v>1534</v>
      </c>
      <c r="Q2179" s="6">
        <v>43634</v>
      </c>
      <c r="R2179" s="46"/>
      <c r="S2179" s="46" t="s">
        <v>1380</v>
      </c>
      <c r="T2179" s="50" t="s">
        <v>1815</v>
      </c>
      <c r="U2179" s="21" t="s">
        <v>1560</v>
      </c>
      <c r="V2179" s="260" t="s">
        <v>1551</v>
      </c>
      <c r="W2179" s="261">
        <v>43957.340949074074</v>
      </c>
      <c r="X2179" s="38" t="s">
        <v>1555</v>
      </c>
    </row>
    <row r="2180" spans="1:24" x14ac:dyDescent="0.3">
      <c r="A2180" s="2">
        <v>50797</v>
      </c>
      <c r="B2180" s="3" t="s">
        <v>676</v>
      </c>
      <c r="C2180" s="5" t="s">
        <v>3</v>
      </c>
      <c r="D2180" s="25">
        <v>61</v>
      </c>
      <c r="E2180" s="26">
        <v>16</v>
      </c>
      <c r="F2180" s="16">
        <v>12</v>
      </c>
      <c r="G2180" s="22">
        <v>27</v>
      </c>
      <c r="H2180" s="22">
        <v>320</v>
      </c>
      <c r="I2180" s="6">
        <v>43847</v>
      </c>
      <c r="J2180" s="7">
        <v>228</v>
      </c>
      <c r="K2180" s="8">
        <v>2020</v>
      </c>
      <c r="L2180" s="6">
        <v>44474</v>
      </c>
      <c r="M2180" s="5">
        <v>0</v>
      </c>
      <c r="N2180" s="6">
        <v>44117</v>
      </c>
      <c r="O2180" s="3" t="s">
        <v>1540</v>
      </c>
      <c r="P2180" s="3" t="s">
        <v>1534</v>
      </c>
      <c r="Q2180" s="6">
        <v>43634</v>
      </c>
      <c r="R2180" s="46"/>
      <c r="S2180" s="46" t="s">
        <v>1380</v>
      </c>
      <c r="T2180" s="50" t="s">
        <v>1815</v>
      </c>
      <c r="U2180" s="21" t="s">
        <v>1560</v>
      </c>
      <c r="V2180" s="260" t="s">
        <v>1551</v>
      </c>
      <c r="W2180" s="261">
        <v>43957.340949074074</v>
      </c>
      <c r="X2180" s="38" t="s">
        <v>1555</v>
      </c>
    </row>
    <row r="2181" spans="1:24" x14ac:dyDescent="0.3">
      <c r="A2181" s="2">
        <v>107483</v>
      </c>
      <c r="B2181" s="3" t="s">
        <v>697</v>
      </c>
      <c r="C2181" s="5" t="s">
        <v>17</v>
      </c>
      <c r="D2181" s="25">
        <v>55</v>
      </c>
      <c r="E2181" s="26">
        <v>4</v>
      </c>
      <c r="F2181" s="16">
        <v>12</v>
      </c>
      <c r="G2181" s="22">
        <v>30</v>
      </c>
      <c r="H2181" s="22">
        <v>350</v>
      </c>
      <c r="I2181" s="6">
        <v>43847</v>
      </c>
      <c r="J2181" s="7">
        <v>228</v>
      </c>
      <c r="K2181" s="8">
        <v>2020</v>
      </c>
      <c r="L2181" s="6">
        <v>44474</v>
      </c>
      <c r="M2181" s="5">
        <v>0</v>
      </c>
      <c r="N2181" s="6">
        <v>44117</v>
      </c>
      <c r="O2181" s="3" t="s">
        <v>1540</v>
      </c>
      <c r="P2181" s="3" t="s">
        <v>1534</v>
      </c>
      <c r="Q2181" s="6">
        <v>43634</v>
      </c>
      <c r="R2181" s="46"/>
      <c r="S2181" s="46" t="s">
        <v>1380</v>
      </c>
      <c r="T2181" s="50" t="s">
        <v>1815</v>
      </c>
      <c r="U2181" s="21" t="s">
        <v>1560</v>
      </c>
      <c r="V2181" s="260" t="s">
        <v>1551</v>
      </c>
      <c r="W2181" s="261">
        <v>43957.340949074074</v>
      </c>
      <c r="X2181" s="38" t="s">
        <v>1555</v>
      </c>
    </row>
    <row r="2182" spans="1:24" x14ac:dyDescent="0.3">
      <c r="A2182" s="2">
        <v>107889</v>
      </c>
      <c r="B2182" s="3" t="s">
        <v>698</v>
      </c>
      <c r="C2182" s="5" t="s">
        <v>17</v>
      </c>
      <c r="D2182" s="25">
        <v>55</v>
      </c>
      <c r="E2182" s="26">
        <v>9</v>
      </c>
      <c r="F2182" s="16">
        <v>12</v>
      </c>
      <c r="G2182" s="22">
        <v>30</v>
      </c>
      <c r="H2182" s="22">
        <v>350</v>
      </c>
      <c r="I2182" s="6">
        <v>43847</v>
      </c>
      <c r="J2182" s="7">
        <v>228</v>
      </c>
      <c r="K2182" s="8">
        <v>2020</v>
      </c>
      <c r="L2182" s="6">
        <v>44474</v>
      </c>
      <c r="M2182" s="5">
        <v>0</v>
      </c>
      <c r="N2182" s="6">
        <v>44117</v>
      </c>
      <c r="O2182" s="3" t="s">
        <v>1540</v>
      </c>
      <c r="P2182" s="3" t="s">
        <v>1534</v>
      </c>
      <c r="Q2182" s="6">
        <v>43634</v>
      </c>
      <c r="R2182" s="46"/>
      <c r="S2182" s="46" t="s">
        <v>1380</v>
      </c>
      <c r="T2182" s="50" t="s">
        <v>1815</v>
      </c>
      <c r="U2182" s="21" t="s">
        <v>1560</v>
      </c>
      <c r="V2182" s="260" t="s">
        <v>1551</v>
      </c>
      <c r="W2182" s="261">
        <v>43957.340949074074</v>
      </c>
      <c r="X2182" s="38" t="s">
        <v>1555</v>
      </c>
    </row>
    <row r="2183" spans="1:24" x14ac:dyDescent="0.3">
      <c r="A2183" s="2">
        <v>112154</v>
      </c>
      <c r="B2183" s="3" t="s">
        <v>231</v>
      </c>
      <c r="C2183" s="5" t="s">
        <v>17</v>
      </c>
      <c r="D2183" s="25">
        <v>55</v>
      </c>
      <c r="E2183" s="26">
        <v>37</v>
      </c>
      <c r="F2183" s="16">
        <v>12</v>
      </c>
      <c r="G2183" s="22">
        <v>67</v>
      </c>
      <c r="H2183" s="22">
        <v>800</v>
      </c>
      <c r="I2183" s="6">
        <v>43847</v>
      </c>
      <c r="J2183" s="7">
        <v>228</v>
      </c>
      <c r="K2183" s="8">
        <v>2020</v>
      </c>
      <c r="L2183" s="6">
        <v>44474</v>
      </c>
      <c r="M2183" s="5">
        <v>0</v>
      </c>
      <c r="N2183" s="6">
        <v>44117</v>
      </c>
      <c r="O2183" s="3" t="s">
        <v>1540</v>
      </c>
      <c r="P2183" s="3" t="s">
        <v>1534</v>
      </c>
      <c r="Q2183" s="6">
        <v>43634</v>
      </c>
      <c r="R2183" s="46"/>
      <c r="S2183" s="46" t="s">
        <v>1380</v>
      </c>
      <c r="T2183" s="50" t="s">
        <v>1815</v>
      </c>
      <c r="U2183" s="21" t="s">
        <v>1560</v>
      </c>
      <c r="V2183" s="260" t="s">
        <v>1551</v>
      </c>
      <c r="W2183" s="261">
        <v>43957.340949074074</v>
      </c>
      <c r="X2183" s="38" t="s">
        <v>1555</v>
      </c>
    </row>
    <row r="2184" spans="1:24" x14ac:dyDescent="0.3">
      <c r="A2184" s="2">
        <v>112155</v>
      </c>
      <c r="B2184" s="3" t="s">
        <v>227</v>
      </c>
      <c r="C2184" s="5" t="s">
        <v>17</v>
      </c>
      <c r="D2184" s="25">
        <v>55</v>
      </c>
      <c r="E2184" s="26">
        <v>37</v>
      </c>
      <c r="F2184" s="16">
        <v>12</v>
      </c>
      <c r="G2184" s="22">
        <v>25</v>
      </c>
      <c r="H2184" s="22">
        <v>300</v>
      </c>
      <c r="I2184" s="6">
        <v>43847</v>
      </c>
      <c r="J2184" s="7">
        <v>228</v>
      </c>
      <c r="K2184" s="8">
        <v>2020</v>
      </c>
      <c r="L2184" s="6">
        <v>44474</v>
      </c>
      <c r="M2184" s="5">
        <v>0</v>
      </c>
      <c r="N2184" s="6">
        <v>44117</v>
      </c>
      <c r="O2184" s="3" t="s">
        <v>1540</v>
      </c>
      <c r="P2184" s="3" t="s">
        <v>1534</v>
      </c>
      <c r="Q2184" s="6">
        <v>43634</v>
      </c>
      <c r="R2184" s="46"/>
      <c r="S2184" s="46" t="s">
        <v>1380</v>
      </c>
      <c r="T2184" s="50" t="s">
        <v>1815</v>
      </c>
      <c r="U2184" s="21" t="s">
        <v>1560</v>
      </c>
      <c r="V2184" s="260" t="s">
        <v>1551</v>
      </c>
      <c r="W2184" s="261">
        <v>43957.340949074074</v>
      </c>
      <c r="X2184" s="38" t="s">
        <v>1555</v>
      </c>
    </row>
    <row r="2185" spans="1:24" x14ac:dyDescent="0.3">
      <c r="A2185" s="2">
        <v>112156</v>
      </c>
      <c r="B2185" s="3" t="s">
        <v>229</v>
      </c>
      <c r="C2185" s="5" t="s">
        <v>17</v>
      </c>
      <c r="D2185" s="25">
        <v>55</v>
      </c>
      <c r="E2185" s="26">
        <v>37</v>
      </c>
      <c r="F2185" s="16">
        <v>12</v>
      </c>
      <c r="G2185" s="22">
        <v>50</v>
      </c>
      <c r="H2185" s="22">
        <v>600</v>
      </c>
      <c r="I2185" s="6">
        <v>43847</v>
      </c>
      <c r="J2185" s="7">
        <v>228</v>
      </c>
      <c r="K2185" s="8">
        <v>2020</v>
      </c>
      <c r="L2185" s="6">
        <v>44474</v>
      </c>
      <c r="M2185" s="5">
        <v>0</v>
      </c>
      <c r="N2185" s="6">
        <v>44117</v>
      </c>
      <c r="O2185" s="3" t="s">
        <v>1380</v>
      </c>
      <c r="P2185" s="3" t="s">
        <v>1534</v>
      </c>
      <c r="Q2185" s="6">
        <v>43634</v>
      </c>
      <c r="R2185" s="46"/>
      <c r="S2185" s="46" t="s">
        <v>1380</v>
      </c>
      <c r="T2185" s="50" t="s">
        <v>1815</v>
      </c>
      <c r="U2185" s="21" t="s">
        <v>1560</v>
      </c>
      <c r="V2185" s="260" t="s">
        <v>1551</v>
      </c>
      <c r="W2185" s="261">
        <v>43957.340949074074</v>
      </c>
      <c r="X2185" s="38" t="s">
        <v>1555</v>
      </c>
    </row>
    <row r="2186" spans="1:24" x14ac:dyDescent="0.3">
      <c r="A2186" s="2">
        <v>112157</v>
      </c>
      <c r="B2186" s="3" t="s">
        <v>482</v>
      </c>
      <c r="C2186" s="5" t="s">
        <v>17</v>
      </c>
      <c r="D2186" s="25">
        <v>55</v>
      </c>
      <c r="E2186" s="26">
        <v>37</v>
      </c>
      <c r="F2186" s="16">
        <v>12</v>
      </c>
      <c r="G2186" s="22">
        <v>17</v>
      </c>
      <c r="H2186" s="22">
        <v>200</v>
      </c>
      <c r="I2186" s="6">
        <v>43847</v>
      </c>
      <c r="J2186" s="7">
        <v>228</v>
      </c>
      <c r="K2186" s="8">
        <v>2020</v>
      </c>
      <c r="L2186" s="6">
        <v>44474</v>
      </c>
      <c r="M2186" s="5">
        <v>0</v>
      </c>
      <c r="N2186" s="6">
        <v>44117</v>
      </c>
      <c r="O2186" s="3" t="s">
        <v>1540</v>
      </c>
      <c r="P2186" s="3" t="s">
        <v>1534</v>
      </c>
      <c r="Q2186" s="6">
        <v>43634</v>
      </c>
      <c r="R2186" s="46"/>
      <c r="S2186" s="46" t="s">
        <v>1380</v>
      </c>
      <c r="T2186" s="50" t="s">
        <v>1815</v>
      </c>
      <c r="U2186" s="21" t="s">
        <v>1560</v>
      </c>
      <c r="V2186" s="260" t="s">
        <v>1551</v>
      </c>
      <c r="W2186" s="261">
        <v>43957.340949074074</v>
      </c>
      <c r="X2186" s="38" t="s">
        <v>1555</v>
      </c>
    </row>
    <row r="2187" spans="1:24" x14ac:dyDescent="0.3">
      <c r="A2187" s="2">
        <v>116874</v>
      </c>
      <c r="B2187" s="3" t="s">
        <v>230</v>
      </c>
      <c r="C2187" s="5" t="s">
        <v>17</v>
      </c>
      <c r="D2187" s="25">
        <v>55</v>
      </c>
      <c r="E2187" s="26">
        <v>37</v>
      </c>
      <c r="F2187" s="16">
        <v>12</v>
      </c>
      <c r="G2187" s="22">
        <v>167</v>
      </c>
      <c r="H2187" s="22">
        <v>2000</v>
      </c>
      <c r="I2187" s="6">
        <v>43847</v>
      </c>
      <c r="J2187" s="7">
        <v>228</v>
      </c>
      <c r="K2187" s="8">
        <v>2020</v>
      </c>
      <c r="L2187" s="6">
        <v>44474</v>
      </c>
      <c r="M2187" s="5">
        <v>0</v>
      </c>
      <c r="N2187" s="6">
        <v>44117</v>
      </c>
      <c r="O2187" s="3" t="s">
        <v>1540</v>
      </c>
      <c r="P2187" s="3" t="s">
        <v>3842</v>
      </c>
      <c r="Q2187" s="6" t="s">
        <v>1380</v>
      </c>
      <c r="R2187" s="46"/>
      <c r="S2187" s="46" t="s">
        <v>1380</v>
      </c>
      <c r="T2187" s="50" t="s">
        <v>1380</v>
      </c>
      <c r="U2187" s="21" t="s">
        <v>1560</v>
      </c>
      <c r="V2187" s="260" t="s">
        <v>2063</v>
      </c>
      <c r="W2187" s="261">
        <v>44113.605509259258</v>
      </c>
      <c r="X2187" s="38" t="s">
        <v>1555</v>
      </c>
    </row>
    <row r="2188" spans="1:24" x14ac:dyDescent="0.3">
      <c r="A2188" s="2">
        <v>119181</v>
      </c>
      <c r="B2188" s="3" t="s">
        <v>228</v>
      </c>
      <c r="C2188" s="5" t="s">
        <v>17</v>
      </c>
      <c r="D2188" s="25">
        <v>55</v>
      </c>
      <c r="E2188" s="26">
        <v>37</v>
      </c>
      <c r="F2188" s="16">
        <v>12</v>
      </c>
      <c r="G2188" s="22">
        <v>84</v>
      </c>
      <c r="H2188" s="22">
        <v>1000</v>
      </c>
      <c r="I2188" s="6">
        <v>43847</v>
      </c>
      <c r="J2188" s="7">
        <v>228</v>
      </c>
      <c r="K2188" s="8">
        <v>2020</v>
      </c>
      <c r="L2188" s="6">
        <v>44474</v>
      </c>
      <c r="M2188" s="5">
        <v>0</v>
      </c>
      <c r="N2188" s="6">
        <v>44117</v>
      </c>
      <c r="O2188" s="3" t="s">
        <v>1540</v>
      </c>
      <c r="P2188" s="3" t="s">
        <v>1534</v>
      </c>
      <c r="Q2188" s="6">
        <v>43634</v>
      </c>
      <c r="R2188" s="46"/>
      <c r="S2188" s="46" t="s">
        <v>1380</v>
      </c>
      <c r="T2188" s="50" t="s">
        <v>1815</v>
      </c>
      <c r="U2188" s="21" t="s">
        <v>1560</v>
      </c>
      <c r="V2188" s="260" t="s">
        <v>1551</v>
      </c>
      <c r="W2188" s="261">
        <v>43957.340949074074</v>
      </c>
      <c r="X2188" s="38" t="s">
        <v>1555</v>
      </c>
    </row>
    <row r="2189" spans="1:24" x14ac:dyDescent="0.3">
      <c r="A2189" s="2">
        <v>136082</v>
      </c>
      <c r="B2189" s="3" t="s">
        <v>1108</v>
      </c>
      <c r="C2189" s="5" t="s">
        <v>17</v>
      </c>
      <c r="D2189" s="25">
        <v>55</v>
      </c>
      <c r="E2189" s="26">
        <v>37</v>
      </c>
      <c r="F2189" s="16">
        <v>12</v>
      </c>
      <c r="G2189" s="22">
        <v>38</v>
      </c>
      <c r="H2189" s="22">
        <v>450</v>
      </c>
      <c r="I2189" s="6">
        <v>43847</v>
      </c>
      <c r="J2189" s="7">
        <v>228</v>
      </c>
      <c r="K2189" s="8">
        <v>2020</v>
      </c>
      <c r="L2189" s="6">
        <v>44474</v>
      </c>
      <c r="M2189" s="5">
        <v>0</v>
      </c>
      <c r="N2189" s="6">
        <v>44117</v>
      </c>
      <c r="O2189" s="3" t="s">
        <v>1540</v>
      </c>
      <c r="P2189" s="3" t="s">
        <v>1534</v>
      </c>
      <c r="Q2189" s="6">
        <v>43634</v>
      </c>
      <c r="R2189" s="46"/>
      <c r="S2189" s="46" t="s">
        <v>1380</v>
      </c>
      <c r="T2189" s="50" t="s">
        <v>1815</v>
      </c>
      <c r="U2189" s="21" t="s">
        <v>1560</v>
      </c>
      <c r="V2189" s="260" t="s">
        <v>1551</v>
      </c>
      <c r="W2189" s="261">
        <v>43957.340949074074</v>
      </c>
      <c r="X2189" s="38" t="s">
        <v>1555</v>
      </c>
    </row>
    <row r="2190" spans="1:24" x14ac:dyDescent="0.3">
      <c r="A2190" s="2">
        <v>136083</v>
      </c>
      <c r="B2190" s="3" t="s">
        <v>1109</v>
      </c>
      <c r="C2190" s="5" t="s">
        <v>17</v>
      </c>
      <c r="D2190" s="25">
        <v>55</v>
      </c>
      <c r="E2190" s="26">
        <v>37</v>
      </c>
      <c r="F2190" s="16">
        <v>12</v>
      </c>
      <c r="G2190" s="22">
        <v>34</v>
      </c>
      <c r="H2190" s="22">
        <v>400</v>
      </c>
      <c r="I2190" s="6">
        <v>43847</v>
      </c>
      <c r="J2190" s="7">
        <v>228</v>
      </c>
      <c r="K2190" s="8">
        <v>2020</v>
      </c>
      <c r="L2190" s="6">
        <v>44474</v>
      </c>
      <c r="M2190" s="5">
        <v>0</v>
      </c>
      <c r="N2190" s="6">
        <v>44117</v>
      </c>
      <c r="O2190" s="3" t="s">
        <v>1540</v>
      </c>
      <c r="P2190" s="3" t="s">
        <v>1534</v>
      </c>
      <c r="Q2190" s="6">
        <v>43634</v>
      </c>
      <c r="R2190" s="46"/>
      <c r="S2190" s="46" t="s">
        <v>1380</v>
      </c>
      <c r="T2190" s="50" t="s">
        <v>1815</v>
      </c>
      <c r="U2190" s="21" t="s">
        <v>1560</v>
      </c>
      <c r="V2190" s="260" t="s">
        <v>1551</v>
      </c>
      <c r="W2190" s="261">
        <v>43957.340949074074</v>
      </c>
      <c r="X2190" s="38" t="s">
        <v>1555</v>
      </c>
    </row>
    <row r="2191" spans="1:24" x14ac:dyDescent="0.3">
      <c r="A2191" s="2">
        <v>134546</v>
      </c>
      <c r="B2191" s="3" t="s">
        <v>189</v>
      </c>
      <c r="C2191" s="5" t="s">
        <v>1418</v>
      </c>
      <c r="D2191" s="25">
        <v>51</v>
      </c>
      <c r="E2191" s="26">
        <v>19</v>
      </c>
      <c r="F2191" s="16">
        <v>12</v>
      </c>
      <c r="G2191" s="22">
        <v>59</v>
      </c>
      <c r="H2191" s="22">
        <v>700</v>
      </c>
      <c r="I2191" s="6">
        <v>43970</v>
      </c>
      <c r="J2191" s="7">
        <v>237</v>
      </c>
      <c r="K2191" s="8">
        <v>2020</v>
      </c>
      <c r="L2191" s="6">
        <v>44477</v>
      </c>
      <c r="M2191" s="5">
        <v>0</v>
      </c>
      <c r="N2191" s="6">
        <v>44117</v>
      </c>
      <c r="O2191" s="3" t="s">
        <v>1380</v>
      </c>
      <c r="P2191" s="3" t="s">
        <v>1991</v>
      </c>
      <c r="Q2191" s="6">
        <v>43700</v>
      </c>
      <c r="R2191" s="46"/>
      <c r="S2191" s="46" t="s">
        <v>1380</v>
      </c>
      <c r="T2191" s="50" t="s">
        <v>2045</v>
      </c>
      <c r="U2191" s="21" t="s">
        <v>1560</v>
      </c>
      <c r="V2191" s="260" t="s">
        <v>3710</v>
      </c>
      <c r="W2191" s="261">
        <v>44060.572291666664</v>
      </c>
      <c r="X2191" s="38" t="s">
        <v>1555</v>
      </c>
    </row>
    <row r="2192" spans="1:24" x14ac:dyDescent="0.3">
      <c r="A2192" s="2">
        <v>134547</v>
      </c>
      <c r="B2192" s="3" t="s">
        <v>897</v>
      </c>
      <c r="C2192" s="5" t="s">
        <v>1418</v>
      </c>
      <c r="D2192" s="25">
        <v>51</v>
      </c>
      <c r="E2192" s="26">
        <v>19</v>
      </c>
      <c r="F2192" s="16">
        <v>12</v>
      </c>
      <c r="G2192" s="22">
        <v>75</v>
      </c>
      <c r="H2192" s="22">
        <v>900</v>
      </c>
      <c r="I2192" s="6">
        <v>43970</v>
      </c>
      <c r="J2192" s="7">
        <v>237</v>
      </c>
      <c r="K2192" s="8">
        <v>2020</v>
      </c>
      <c r="L2192" s="6">
        <v>44477</v>
      </c>
      <c r="M2192" s="5">
        <v>0</v>
      </c>
      <c r="N2192" s="6">
        <v>44117</v>
      </c>
      <c r="O2192" s="3" t="s">
        <v>1380</v>
      </c>
      <c r="P2192" s="3" t="s">
        <v>1991</v>
      </c>
      <c r="Q2192" s="6">
        <v>43700</v>
      </c>
      <c r="R2192" s="46"/>
      <c r="S2192" s="46" t="s">
        <v>1380</v>
      </c>
      <c r="T2192" s="50" t="s">
        <v>2045</v>
      </c>
      <c r="U2192" s="21" t="s">
        <v>1560</v>
      </c>
      <c r="V2192" s="260" t="s">
        <v>3710</v>
      </c>
      <c r="W2192" s="261">
        <v>44060.572291666664</v>
      </c>
      <c r="X2192" s="38" t="s">
        <v>1555</v>
      </c>
    </row>
    <row r="2193" spans="1:24" x14ac:dyDescent="0.3">
      <c r="A2193" s="2">
        <v>134548</v>
      </c>
      <c r="B2193" s="3" t="s">
        <v>898</v>
      </c>
      <c r="C2193" s="5" t="s">
        <v>1418</v>
      </c>
      <c r="D2193" s="25">
        <v>51</v>
      </c>
      <c r="E2193" s="26">
        <v>19</v>
      </c>
      <c r="F2193" s="16">
        <v>12</v>
      </c>
      <c r="G2193" s="22">
        <v>209</v>
      </c>
      <c r="H2193" s="22">
        <v>2500</v>
      </c>
      <c r="I2193" s="6">
        <v>43970</v>
      </c>
      <c r="J2193" s="7">
        <v>237</v>
      </c>
      <c r="K2193" s="8">
        <v>2020</v>
      </c>
      <c r="L2193" s="6">
        <v>44477</v>
      </c>
      <c r="M2193" s="5">
        <v>0</v>
      </c>
      <c r="N2193" s="6">
        <v>44117</v>
      </c>
      <c r="O2193" s="3" t="s">
        <v>1990</v>
      </c>
      <c r="P2193" s="3" t="s">
        <v>1991</v>
      </c>
      <c r="Q2193" s="6">
        <v>43700</v>
      </c>
      <c r="R2193" s="46"/>
      <c r="S2193" s="46" t="s">
        <v>1380</v>
      </c>
      <c r="T2193" s="50" t="s">
        <v>2045</v>
      </c>
      <c r="U2193" s="21" t="s">
        <v>1560</v>
      </c>
      <c r="V2193" s="260" t="s">
        <v>3710</v>
      </c>
      <c r="W2193" s="261">
        <v>44060.572291666664</v>
      </c>
      <c r="X2193" s="38" t="s">
        <v>1555</v>
      </c>
    </row>
    <row r="2194" spans="1:24" x14ac:dyDescent="0.3">
      <c r="A2194" s="2">
        <v>134549</v>
      </c>
      <c r="B2194" s="3" t="s">
        <v>1988</v>
      </c>
      <c r="C2194" s="5" t="s">
        <v>1418</v>
      </c>
      <c r="D2194" s="25">
        <v>51</v>
      </c>
      <c r="E2194" s="26">
        <v>19</v>
      </c>
      <c r="F2194" s="16">
        <v>12</v>
      </c>
      <c r="G2194" s="22">
        <v>59</v>
      </c>
      <c r="H2194" s="22">
        <v>700</v>
      </c>
      <c r="I2194" s="6">
        <v>43970</v>
      </c>
      <c r="J2194" s="7">
        <v>237</v>
      </c>
      <c r="K2194" s="8">
        <v>2020</v>
      </c>
      <c r="L2194" s="6">
        <v>44477</v>
      </c>
      <c r="M2194" s="5">
        <v>0</v>
      </c>
      <c r="N2194" s="6">
        <v>44117</v>
      </c>
      <c r="O2194" s="3" t="s">
        <v>1990</v>
      </c>
      <c r="P2194" s="3" t="s">
        <v>1991</v>
      </c>
      <c r="Q2194" s="6">
        <v>43700</v>
      </c>
      <c r="R2194" s="46"/>
      <c r="S2194" s="46" t="s">
        <v>1380</v>
      </c>
      <c r="T2194" s="50" t="s">
        <v>2045</v>
      </c>
      <c r="U2194" s="21" t="s">
        <v>1560</v>
      </c>
      <c r="V2194" s="260" t="s">
        <v>3710</v>
      </c>
      <c r="W2194" s="261">
        <v>44060.572291666664</v>
      </c>
      <c r="X2194" s="38" t="s">
        <v>1555</v>
      </c>
    </row>
    <row r="2195" spans="1:24" x14ac:dyDescent="0.3">
      <c r="A2195" s="2">
        <v>80300</v>
      </c>
      <c r="B2195" s="3" t="s">
        <v>377</v>
      </c>
      <c r="C2195" s="5" t="s">
        <v>3</v>
      </c>
      <c r="D2195" s="25">
        <v>74</v>
      </c>
      <c r="E2195" s="26">
        <v>10</v>
      </c>
      <c r="F2195" s="16">
        <v>12</v>
      </c>
      <c r="G2195" s="22">
        <v>13</v>
      </c>
      <c r="H2195" s="22">
        <v>150</v>
      </c>
      <c r="I2195" s="6">
        <v>44007</v>
      </c>
      <c r="J2195" s="7">
        <v>194</v>
      </c>
      <c r="K2195" s="8">
        <v>2020</v>
      </c>
      <c r="L2195" s="6">
        <v>44446</v>
      </c>
      <c r="M2195" s="5">
        <v>0</v>
      </c>
      <c r="N2195" s="6">
        <v>44145</v>
      </c>
      <c r="O2195" s="3" t="s">
        <v>1633</v>
      </c>
      <c r="P2195" s="3" t="s">
        <v>2021</v>
      </c>
      <c r="Q2195" s="6">
        <v>43726</v>
      </c>
      <c r="R2195" s="46"/>
      <c r="S2195" s="46" t="s">
        <v>1380</v>
      </c>
      <c r="T2195" s="50" t="s">
        <v>2151</v>
      </c>
      <c r="U2195" s="21" t="s">
        <v>1560</v>
      </c>
      <c r="V2195" s="260" t="s">
        <v>2063</v>
      </c>
      <c r="W2195" s="261">
        <v>44119.309687499997</v>
      </c>
      <c r="X2195" s="38" t="s">
        <v>1555</v>
      </c>
    </row>
    <row r="2196" spans="1:24" x14ac:dyDescent="0.3">
      <c r="A2196" s="2">
        <v>16363</v>
      </c>
      <c r="B2196" s="3" t="s">
        <v>346</v>
      </c>
      <c r="C2196" s="5" t="s">
        <v>3</v>
      </c>
      <c r="D2196" s="25">
        <v>74</v>
      </c>
      <c r="E2196" s="26">
        <v>8</v>
      </c>
      <c r="F2196" s="16">
        <v>12</v>
      </c>
      <c r="G2196" s="22">
        <v>30</v>
      </c>
      <c r="H2196" s="22">
        <v>350</v>
      </c>
      <c r="I2196" s="6">
        <v>44007</v>
      </c>
      <c r="J2196" s="7">
        <v>194</v>
      </c>
      <c r="K2196" s="8">
        <v>2020</v>
      </c>
      <c r="L2196" s="6">
        <v>44446</v>
      </c>
      <c r="M2196" s="5">
        <v>0</v>
      </c>
      <c r="N2196" s="6">
        <v>44145</v>
      </c>
      <c r="O2196" s="3" t="s">
        <v>1633</v>
      </c>
      <c r="P2196" s="3" t="s">
        <v>2021</v>
      </c>
      <c r="Q2196" s="6">
        <v>43726</v>
      </c>
      <c r="R2196" s="46"/>
      <c r="S2196" s="46" t="s">
        <v>1380</v>
      </c>
      <c r="T2196" s="50" t="s">
        <v>2151</v>
      </c>
      <c r="U2196" s="21" t="s">
        <v>1560</v>
      </c>
      <c r="V2196" s="260" t="s">
        <v>2063</v>
      </c>
      <c r="W2196" s="261">
        <v>44119.309687499997</v>
      </c>
      <c r="X2196" s="38" t="s">
        <v>1555</v>
      </c>
    </row>
    <row r="2197" spans="1:24" x14ac:dyDescent="0.3">
      <c r="A2197" s="2">
        <v>16365</v>
      </c>
      <c r="B2197" s="3" t="s">
        <v>347</v>
      </c>
      <c r="C2197" s="5" t="s">
        <v>3</v>
      </c>
      <c r="D2197" s="25">
        <v>74</v>
      </c>
      <c r="E2197" s="26">
        <v>8</v>
      </c>
      <c r="F2197" s="16">
        <v>12</v>
      </c>
      <c r="G2197" s="22">
        <v>23</v>
      </c>
      <c r="H2197" s="22">
        <v>270</v>
      </c>
      <c r="I2197" s="6">
        <v>44007</v>
      </c>
      <c r="J2197" s="7">
        <v>194</v>
      </c>
      <c r="K2197" s="8">
        <v>2020</v>
      </c>
      <c r="L2197" s="6">
        <v>44446</v>
      </c>
      <c r="M2197" s="5">
        <v>0</v>
      </c>
      <c r="N2197" s="6">
        <v>44145</v>
      </c>
      <c r="O2197" s="3" t="s">
        <v>1633</v>
      </c>
      <c r="P2197" s="3" t="s">
        <v>2021</v>
      </c>
      <c r="Q2197" s="6">
        <v>43726</v>
      </c>
      <c r="R2197" s="46"/>
      <c r="S2197" s="46" t="s">
        <v>1380</v>
      </c>
      <c r="T2197" s="50" t="s">
        <v>2151</v>
      </c>
      <c r="U2197" s="21" t="s">
        <v>1560</v>
      </c>
      <c r="V2197" s="260" t="s">
        <v>2063</v>
      </c>
      <c r="W2197" s="261">
        <v>44119.309687499997</v>
      </c>
      <c r="X2197" s="38" t="s">
        <v>1555</v>
      </c>
    </row>
    <row r="2198" spans="1:24" x14ac:dyDescent="0.3">
      <c r="A2198" s="2">
        <v>67939</v>
      </c>
      <c r="B2198" s="3" t="s">
        <v>2034</v>
      </c>
      <c r="C2198" s="5" t="s">
        <v>27</v>
      </c>
      <c r="D2198" s="25">
        <v>51</v>
      </c>
      <c r="E2198" s="26">
        <v>28</v>
      </c>
      <c r="F2198" s="16">
        <v>12</v>
      </c>
      <c r="G2198" s="22">
        <v>17</v>
      </c>
      <c r="H2198" s="22">
        <v>200</v>
      </c>
      <c r="I2198" s="6">
        <v>44007</v>
      </c>
      <c r="J2198" s="7">
        <v>194</v>
      </c>
      <c r="K2198" s="8">
        <v>2020</v>
      </c>
      <c r="L2198" s="6">
        <v>44446</v>
      </c>
      <c r="M2198" s="5">
        <v>0</v>
      </c>
      <c r="N2198" s="6">
        <v>44145</v>
      </c>
      <c r="O2198" s="3" t="s">
        <v>1633</v>
      </c>
      <c r="P2198" s="3" t="s">
        <v>2021</v>
      </c>
      <c r="Q2198" s="6">
        <v>43726</v>
      </c>
      <c r="R2198" s="46"/>
      <c r="S2198" s="46" t="s">
        <v>1380</v>
      </c>
      <c r="T2198" s="50" t="s">
        <v>2151</v>
      </c>
      <c r="U2198" s="21" t="s">
        <v>1560</v>
      </c>
      <c r="V2198" s="260" t="s">
        <v>2063</v>
      </c>
      <c r="W2198" s="261">
        <v>44119.309687499997</v>
      </c>
      <c r="X2198" s="38" t="s">
        <v>1555</v>
      </c>
    </row>
    <row r="2199" spans="1:24" x14ac:dyDescent="0.3">
      <c r="A2199" s="2">
        <v>77557</v>
      </c>
      <c r="B2199" s="3" t="s">
        <v>360</v>
      </c>
      <c r="C2199" s="5" t="s">
        <v>3</v>
      </c>
      <c r="D2199" s="25">
        <v>74</v>
      </c>
      <c r="E2199" s="26">
        <v>3</v>
      </c>
      <c r="F2199" s="16">
        <v>12</v>
      </c>
      <c r="G2199" s="22">
        <v>9</v>
      </c>
      <c r="H2199" s="22">
        <v>100</v>
      </c>
      <c r="I2199" s="6">
        <v>44007</v>
      </c>
      <c r="J2199" s="7">
        <v>194</v>
      </c>
      <c r="K2199" s="8">
        <v>2020</v>
      </c>
      <c r="L2199" s="6">
        <v>44446</v>
      </c>
      <c r="M2199" s="5">
        <v>0</v>
      </c>
      <c r="N2199" s="6">
        <v>44145</v>
      </c>
      <c r="O2199" s="3" t="s">
        <v>1633</v>
      </c>
      <c r="P2199" s="3" t="s">
        <v>2021</v>
      </c>
      <c r="Q2199" s="6">
        <v>43726</v>
      </c>
      <c r="R2199" s="46"/>
      <c r="S2199" s="46" t="s">
        <v>1380</v>
      </c>
      <c r="T2199" s="50" t="s">
        <v>2151</v>
      </c>
      <c r="U2199" s="21" t="s">
        <v>1560</v>
      </c>
      <c r="V2199" s="260" t="s">
        <v>2063</v>
      </c>
      <c r="W2199" s="261">
        <v>44119.309687499997</v>
      </c>
      <c r="X2199" s="38" t="s">
        <v>1555</v>
      </c>
    </row>
    <row r="2200" spans="1:24" x14ac:dyDescent="0.3">
      <c r="A2200" s="2">
        <v>74909</v>
      </c>
      <c r="B2200" s="3" t="s">
        <v>357</v>
      </c>
      <c r="C2200" s="5" t="s">
        <v>3</v>
      </c>
      <c r="D2200" s="25">
        <v>74</v>
      </c>
      <c r="E2200" s="26">
        <v>3</v>
      </c>
      <c r="F2200" s="16">
        <v>12</v>
      </c>
      <c r="G2200" s="22">
        <v>9</v>
      </c>
      <c r="H2200" s="22">
        <v>100</v>
      </c>
      <c r="I2200" s="6">
        <v>44007</v>
      </c>
      <c r="J2200" s="7">
        <v>194</v>
      </c>
      <c r="K2200" s="8">
        <v>2020</v>
      </c>
      <c r="L2200" s="6">
        <v>44446</v>
      </c>
      <c r="M2200" s="5">
        <v>0</v>
      </c>
      <c r="N2200" s="6">
        <v>44145</v>
      </c>
      <c r="O2200" s="3" t="s">
        <v>1633</v>
      </c>
      <c r="P2200" s="3" t="s">
        <v>2021</v>
      </c>
      <c r="Q2200" s="6">
        <v>43726</v>
      </c>
      <c r="R2200" s="46"/>
      <c r="S2200" s="46" t="s">
        <v>1380</v>
      </c>
      <c r="T2200" s="50" t="s">
        <v>2151</v>
      </c>
      <c r="U2200" s="21" t="s">
        <v>1560</v>
      </c>
      <c r="V2200" s="260" t="s">
        <v>2063</v>
      </c>
      <c r="W2200" s="261">
        <v>44119.309687499997</v>
      </c>
      <c r="X2200" s="38" t="s">
        <v>1555</v>
      </c>
    </row>
    <row r="2201" spans="1:24" x14ac:dyDescent="0.3">
      <c r="A2201" s="2">
        <v>77554</v>
      </c>
      <c r="B2201" s="3" t="s">
        <v>359</v>
      </c>
      <c r="C2201" s="5" t="s">
        <v>3</v>
      </c>
      <c r="D2201" s="25">
        <v>74</v>
      </c>
      <c r="E2201" s="26">
        <v>3</v>
      </c>
      <c r="F2201" s="16">
        <v>12</v>
      </c>
      <c r="G2201" s="22">
        <v>17</v>
      </c>
      <c r="H2201" s="22">
        <v>200</v>
      </c>
      <c r="I2201" s="6">
        <v>44007</v>
      </c>
      <c r="J2201" s="7">
        <v>194</v>
      </c>
      <c r="K2201" s="8">
        <v>2020</v>
      </c>
      <c r="L2201" s="6">
        <v>44446</v>
      </c>
      <c r="M2201" s="5">
        <v>0</v>
      </c>
      <c r="N2201" s="6">
        <v>44145</v>
      </c>
      <c r="O2201" s="3" t="s">
        <v>1633</v>
      </c>
      <c r="P2201" s="3" t="s">
        <v>2021</v>
      </c>
      <c r="Q2201" s="6">
        <v>43726</v>
      </c>
      <c r="R2201" s="46"/>
      <c r="S2201" s="46" t="s">
        <v>1380</v>
      </c>
      <c r="T2201" s="50" t="s">
        <v>2151</v>
      </c>
      <c r="U2201" s="21" t="s">
        <v>1560</v>
      </c>
      <c r="V2201" s="260" t="s">
        <v>2063</v>
      </c>
      <c r="W2201" s="261">
        <v>44119.309687499997</v>
      </c>
      <c r="X2201" s="38" t="s">
        <v>1555</v>
      </c>
    </row>
    <row r="2202" spans="1:24" x14ac:dyDescent="0.3">
      <c r="A2202" s="2">
        <v>114852</v>
      </c>
      <c r="B2202" s="3" t="s">
        <v>363</v>
      </c>
      <c r="C2202" s="5" t="s">
        <v>3</v>
      </c>
      <c r="D2202" s="25">
        <v>74</v>
      </c>
      <c r="E2202" s="26">
        <v>3</v>
      </c>
      <c r="F2202" s="16">
        <v>12</v>
      </c>
      <c r="G2202" s="22">
        <v>25</v>
      </c>
      <c r="H2202" s="22">
        <v>300</v>
      </c>
      <c r="I2202" s="6">
        <v>44007</v>
      </c>
      <c r="J2202" s="7">
        <v>194</v>
      </c>
      <c r="K2202" s="8">
        <v>2020</v>
      </c>
      <c r="L2202" s="6">
        <v>44446</v>
      </c>
      <c r="M2202" s="5">
        <v>0</v>
      </c>
      <c r="N2202" s="6">
        <v>44145</v>
      </c>
      <c r="O2202" s="3" t="s">
        <v>1633</v>
      </c>
      <c r="P2202" s="3" t="s">
        <v>2021</v>
      </c>
      <c r="Q2202" s="6">
        <v>43726</v>
      </c>
      <c r="R2202" s="46"/>
      <c r="S2202" s="46" t="s">
        <v>1380</v>
      </c>
      <c r="T2202" s="50" t="s">
        <v>2151</v>
      </c>
      <c r="U2202" s="21" t="s">
        <v>1560</v>
      </c>
      <c r="V2202" s="260" t="s">
        <v>2063</v>
      </c>
      <c r="W2202" s="261">
        <v>44119.309687499997</v>
      </c>
      <c r="X2202" s="38" t="s">
        <v>1555</v>
      </c>
    </row>
    <row r="2203" spans="1:24" x14ac:dyDescent="0.3">
      <c r="A2203" s="2">
        <v>134247</v>
      </c>
      <c r="B2203" s="3" t="s">
        <v>1419</v>
      </c>
      <c r="C2203" s="5" t="s">
        <v>1420</v>
      </c>
      <c r="D2203" s="25">
        <v>51</v>
      </c>
      <c r="E2203" s="26">
        <v>2</v>
      </c>
      <c r="F2203" s="16">
        <v>12</v>
      </c>
      <c r="G2203" s="22">
        <v>30</v>
      </c>
      <c r="H2203" s="22">
        <v>350</v>
      </c>
      <c r="I2203" s="6">
        <v>44025</v>
      </c>
      <c r="J2203" s="7">
        <v>202</v>
      </c>
      <c r="K2203" s="8">
        <v>2020</v>
      </c>
      <c r="L2203" s="6">
        <v>44449</v>
      </c>
      <c r="M2203" s="5">
        <v>0</v>
      </c>
      <c r="N2203" s="6">
        <v>44145</v>
      </c>
      <c r="O2203" s="3" t="s">
        <v>1380</v>
      </c>
      <c r="P2203" s="3" t="s">
        <v>2251</v>
      </c>
      <c r="Q2203" s="6">
        <v>43775</v>
      </c>
      <c r="R2203" s="46"/>
      <c r="S2203" s="46" t="s">
        <v>1380</v>
      </c>
      <c r="T2203" s="50" t="s">
        <v>2045</v>
      </c>
      <c r="U2203" s="21" t="s">
        <v>1560</v>
      </c>
      <c r="V2203" s="260" t="s">
        <v>2063</v>
      </c>
      <c r="W2203" s="261">
        <v>44140.350983796299</v>
      </c>
      <c r="X2203" s="38" t="s">
        <v>1555</v>
      </c>
    </row>
    <row r="2204" spans="1:24" x14ac:dyDescent="0.3">
      <c r="A2204" s="2">
        <v>13218</v>
      </c>
      <c r="B2204" s="3" t="s">
        <v>1402</v>
      </c>
      <c r="C2204" s="5" t="s">
        <v>86</v>
      </c>
      <c r="D2204" s="25">
        <v>83</v>
      </c>
      <c r="E2204" s="26">
        <v>2</v>
      </c>
      <c r="F2204" s="16">
        <v>12</v>
      </c>
      <c r="G2204" s="22">
        <v>0</v>
      </c>
      <c r="H2204" s="22">
        <v>0</v>
      </c>
      <c r="I2204" s="6">
        <v>43963</v>
      </c>
      <c r="J2204" s="7">
        <v>254</v>
      </c>
      <c r="K2204" s="8">
        <v>2020</v>
      </c>
      <c r="L2204" s="6">
        <v>44497</v>
      </c>
      <c r="M2204" s="5">
        <v>0</v>
      </c>
      <c r="N2204" s="6">
        <v>44145</v>
      </c>
      <c r="O2204" s="3" t="s">
        <v>1556</v>
      </c>
      <c r="P2204" s="3" t="s">
        <v>3856</v>
      </c>
      <c r="Q2204" s="6">
        <v>44078</v>
      </c>
      <c r="R2204" s="46"/>
      <c r="S2204" s="46" t="s">
        <v>1380</v>
      </c>
      <c r="T2204" s="50" t="s">
        <v>1944</v>
      </c>
      <c r="U2204" s="21" t="s">
        <v>1560</v>
      </c>
      <c r="V2204" s="260" t="s">
        <v>3710</v>
      </c>
      <c r="W2204" s="261">
        <v>44050.389849537038</v>
      </c>
      <c r="X2204" s="38" t="s">
        <v>1555</v>
      </c>
    </row>
    <row r="2205" spans="1:24" x14ac:dyDescent="0.3">
      <c r="A2205" s="2">
        <v>17662</v>
      </c>
      <c r="B2205" s="3" t="s">
        <v>856</v>
      </c>
      <c r="C2205" s="5" t="s">
        <v>86</v>
      </c>
      <c r="D2205" s="25">
        <v>83</v>
      </c>
      <c r="E2205" s="26">
        <v>2</v>
      </c>
      <c r="F2205" s="16">
        <v>12</v>
      </c>
      <c r="G2205" s="22">
        <v>0</v>
      </c>
      <c r="H2205" s="22">
        <v>0</v>
      </c>
      <c r="I2205" s="6">
        <v>43963</v>
      </c>
      <c r="J2205" s="7">
        <v>254</v>
      </c>
      <c r="K2205" s="8">
        <v>2020</v>
      </c>
      <c r="L2205" s="6">
        <v>44497</v>
      </c>
      <c r="M2205" s="5">
        <v>0</v>
      </c>
      <c r="N2205" s="6">
        <v>44145</v>
      </c>
      <c r="O2205" s="3" t="s">
        <v>1556</v>
      </c>
      <c r="P2205" s="3" t="s">
        <v>3856</v>
      </c>
      <c r="Q2205" s="6">
        <v>44078</v>
      </c>
      <c r="R2205" s="46"/>
      <c r="S2205" s="46" t="s">
        <v>1380</v>
      </c>
      <c r="T2205" s="50" t="s">
        <v>1944</v>
      </c>
      <c r="U2205" s="21" t="s">
        <v>1560</v>
      </c>
      <c r="V2205" s="260" t="s">
        <v>3710</v>
      </c>
      <c r="W2205" s="261">
        <v>44050.389849537038</v>
      </c>
      <c r="X2205" s="38" t="s">
        <v>1555</v>
      </c>
    </row>
    <row r="2206" spans="1:24" x14ac:dyDescent="0.3">
      <c r="A2206" s="2">
        <v>13066</v>
      </c>
      <c r="B2206" s="3" t="s">
        <v>1398</v>
      </c>
      <c r="C2206" s="5" t="s">
        <v>86</v>
      </c>
      <c r="D2206" s="25">
        <v>83</v>
      </c>
      <c r="E2206" s="26">
        <v>2</v>
      </c>
      <c r="F2206" s="16">
        <v>12</v>
      </c>
      <c r="G2206" s="22">
        <v>25</v>
      </c>
      <c r="H2206" s="22">
        <v>300</v>
      </c>
      <c r="I2206" s="6">
        <v>43963</v>
      </c>
      <c r="J2206" s="7">
        <v>254</v>
      </c>
      <c r="K2206" s="8">
        <v>2020</v>
      </c>
      <c r="L2206" s="6">
        <v>44497</v>
      </c>
      <c r="M2206" s="5">
        <v>0</v>
      </c>
      <c r="N2206" s="6">
        <v>44145</v>
      </c>
      <c r="O2206" s="3" t="s">
        <v>1556</v>
      </c>
      <c r="P2206" s="3" t="s">
        <v>3856</v>
      </c>
      <c r="Q2206" s="6">
        <v>44078</v>
      </c>
      <c r="R2206" s="46"/>
      <c r="S2206" s="46" t="s">
        <v>1380</v>
      </c>
      <c r="T2206" s="50" t="s">
        <v>1944</v>
      </c>
      <c r="U2206" s="21" t="s">
        <v>1560</v>
      </c>
      <c r="V2206" s="260" t="s">
        <v>3710</v>
      </c>
      <c r="W2206" s="261">
        <v>44050.389849537038</v>
      </c>
      <c r="X2206" s="38" t="s">
        <v>1555</v>
      </c>
    </row>
    <row r="2207" spans="1:24" x14ac:dyDescent="0.3">
      <c r="A2207" s="2">
        <v>13087</v>
      </c>
      <c r="B2207" s="3" t="s">
        <v>1401</v>
      </c>
      <c r="C2207" s="5" t="s">
        <v>86</v>
      </c>
      <c r="D2207" s="25">
        <v>83</v>
      </c>
      <c r="E2207" s="26">
        <v>2</v>
      </c>
      <c r="F2207" s="16">
        <v>12</v>
      </c>
      <c r="G2207" s="22">
        <v>25</v>
      </c>
      <c r="H2207" s="22">
        <v>300</v>
      </c>
      <c r="I2207" s="6">
        <v>43963</v>
      </c>
      <c r="J2207" s="7">
        <v>254</v>
      </c>
      <c r="K2207" s="8">
        <v>2020</v>
      </c>
      <c r="L2207" s="6">
        <v>44497</v>
      </c>
      <c r="M2207" s="5">
        <v>0</v>
      </c>
      <c r="N2207" s="6">
        <v>44145</v>
      </c>
      <c r="O2207" s="3" t="s">
        <v>1556</v>
      </c>
      <c r="P2207" s="3" t="s">
        <v>3856</v>
      </c>
      <c r="Q2207" s="6">
        <v>44078</v>
      </c>
      <c r="R2207" s="46"/>
      <c r="S2207" s="46" t="s">
        <v>1380</v>
      </c>
      <c r="T2207" s="50" t="s">
        <v>1944</v>
      </c>
      <c r="U2207" s="21" t="s">
        <v>1560</v>
      </c>
      <c r="V2207" s="260" t="s">
        <v>3710</v>
      </c>
      <c r="W2207" s="261">
        <v>44050.389849537038</v>
      </c>
      <c r="X2207" s="38" t="s">
        <v>1555</v>
      </c>
    </row>
    <row r="2208" spans="1:24" x14ac:dyDescent="0.3">
      <c r="A2208" s="2">
        <v>13088</v>
      </c>
      <c r="B2208" s="3" t="s">
        <v>1399</v>
      </c>
      <c r="C2208" s="5" t="s">
        <v>86</v>
      </c>
      <c r="D2208" s="25">
        <v>83</v>
      </c>
      <c r="E2208" s="26">
        <v>2</v>
      </c>
      <c r="F2208" s="16">
        <v>12</v>
      </c>
      <c r="G2208" s="22">
        <v>0</v>
      </c>
      <c r="H2208" s="22">
        <v>0</v>
      </c>
      <c r="I2208" s="6">
        <v>43963</v>
      </c>
      <c r="J2208" s="7">
        <v>254</v>
      </c>
      <c r="K2208" s="8">
        <v>2020</v>
      </c>
      <c r="L2208" s="6">
        <v>44497</v>
      </c>
      <c r="M2208" s="5">
        <v>0</v>
      </c>
      <c r="N2208" s="6">
        <v>44145</v>
      </c>
      <c r="O2208" s="3" t="s">
        <v>1556</v>
      </c>
      <c r="P2208" s="3" t="s">
        <v>3856</v>
      </c>
      <c r="Q2208" s="6">
        <v>44078</v>
      </c>
      <c r="R2208" s="46"/>
      <c r="S2208" s="46" t="s">
        <v>1380</v>
      </c>
      <c r="T2208" s="50" t="s">
        <v>1944</v>
      </c>
      <c r="U2208" s="21" t="s">
        <v>1560</v>
      </c>
      <c r="V2208" s="260" t="s">
        <v>3710</v>
      </c>
      <c r="W2208" s="261">
        <v>44050.389849537038</v>
      </c>
      <c r="X2208" s="38" t="s">
        <v>1555</v>
      </c>
    </row>
    <row r="2209" spans="1:24" x14ac:dyDescent="0.3">
      <c r="A2209" s="2">
        <v>35555</v>
      </c>
      <c r="B2209" s="3" t="s">
        <v>1405</v>
      </c>
      <c r="C2209" s="5" t="s">
        <v>86</v>
      </c>
      <c r="D2209" s="25">
        <v>83</v>
      </c>
      <c r="E2209" s="26">
        <v>2</v>
      </c>
      <c r="F2209" s="16">
        <v>12</v>
      </c>
      <c r="G2209" s="22">
        <v>0</v>
      </c>
      <c r="H2209" s="22">
        <v>0</v>
      </c>
      <c r="I2209" s="6">
        <v>43963</v>
      </c>
      <c r="J2209" s="7">
        <v>254</v>
      </c>
      <c r="K2209" s="8">
        <v>2020</v>
      </c>
      <c r="L2209" s="6">
        <v>44497</v>
      </c>
      <c r="M2209" s="5">
        <v>0</v>
      </c>
      <c r="N2209" s="6">
        <v>44145</v>
      </c>
      <c r="O2209" s="3" t="s">
        <v>1556</v>
      </c>
      <c r="P2209" s="3" t="s">
        <v>3856</v>
      </c>
      <c r="Q2209" s="6">
        <v>44078</v>
      </c>
      <c r="R2209" s="46"/>
      <c r="S2209" s="46" t="s">
        <v>1380</v>
      </c>
      <c r="T2209" s="50" t="s">
        <v>1944</v>
      </c>
      <c r="U2209" s="21" t="s">
        <v>1560</v>
      </c>
      <c r="V2209" s="260" t="s">
        <v>3710</v>
      </c>
      <c r="W2209" s="261">
        <v>44050.389849537038</v>
      </c>
      <c r="X2209" s="38" t="s">
        <v>1555</v>
      </c>
    </row>
    <row r="2210" spans="1:24" x14ac:dyDescent="0.3">
      <c r="A2210" s="2">
        <v>35554</v>
      </c>
      <c r="B2210" s="3" t="s">
        <v>1404</v>
      </c>
      <c r="C2210" s="5" t="s">
        <v>86</v>
      </c>
      <c r="D2210" s="25">
        <v>83</v>
      </c>
      <c r="E2210" s="26">
        <v>2</v>
      </c>
      <c r="F2210" s="16">
        <v>12</v>
      </c>
      <c r="G2210" s="22">
        <v>0</v>
      </c>
      <c r="H2210" s="22">
        <v>0</v>
      </c>
      <c r="I2210" s="6">
        <v>43963</v>
      </c>
      <c r="J2210" s="7">
        <v>254</v>
      </c>
      <c r="K2210" s="8">
        <v>2020</v>
      </c>
      <c r="L2210" s="6">
        <v>44497</v>
      </c>
      <c r="M2210" s="5">
        <v>0</v>
      </c>
      <c r="N2210" s="6">
        <v>44145</v>
      </c>
      <c r="O2210" s="3" t="s">
        <v>1556</v>
      </c>
      <c r="P2210" s="3" t="s">
        <v>3856</v>
      </c>
      <c r="Q2210" s="6">
        <v>44078</v>
      </c>
      <c r="R2210" s="46"/>
      <c r="S2210" s="46" t="s">
        <v>1380</v>
      </c>
      <c r="T2210" s="50" t="s">
        <v>1944</v>
      </c>
      <c r="U2210" s="21" t="s">
        <v>1560</v>
      </c>
      <c r="V2210" s="260" t="s">
        <v>3710</v>
      </c>
      <c r="W2210" s="261">
        <v>44050.389849537038</v>
      </c>
      <c r="X2210" s="38" t="s">
        <v>1555</v>
      </c>
    </row>
    <row r="2211" spans="1:24" x14ac:dyDescent="0.3">
      <c r="A2211" s="2">
        <v>35550</v>
      </c>
      <c r="B2211" s="3" t="s">
        <v>1400</v>
      </c>
      <c r="C2211" s="5" t="s">
        <v>86</v>
      </c>
      <c r="D2211" s="25">
        <v>83</v>
      </c>
      <c r="E2211" s="26">
        <v>2</v>
      </c>
      <c r="F2211" s="16">
        <v>12</v>
      </c>
      <c r="G2211" s="22">
        <v>0</v>
      </c>
      <c r="H2211" s="22">
        <v>0</v>
      </c>
      <c r="I2211" s="6">
        <v>43963</v>
      </c>
      <c r="J2211" s="7">
        <v>254</v>
      </c>
      <c r="K2211" s="8">
        <v>2020</v>
      </c>
      <c r="L2211" s="6">
        <v>44497</v>
      </c>
      <c r="M2211" s="5">
        <v>0</v>
      </c>
      <c r="N2211" s="6">
        <v>44145</v>
      </c>
      <c r="O2211" s="3" t="s">
        <v>1556</v>
      </c>
      <c r="P2211" s="3" t="s">
        <v>3856</v>
      </c>
      <c r="Q2211" s="6">
        <v>44078</v>
      </c>
      <c r="R2211" s="46"/>
      <c r="S2211" s="46" t="s">
        <v>1380</v>
      </c>
      <c r="T2211" s="50" t="s">
        <v>1944</v>
      </c>
      <c r="U2211" s="21" t="s">
        <v>1560</v>
      </c>
      <c r="V2211" s="260" t="s">
        <v>3710</v>
      </c>
      <c r="W2211" s="261">
        <v>44050.389849537038</v>
      </c>
      <c r="X2211" s="38" t="s">
        <v>1555</v>
      </c>
    </row>
    <row r="2212" spans="1:24" x14ac:dyDescent="0.3">
      <c r="A2212" s="2">
        <v>17696</v>
      </c>
      <c r="B2212" s="3" t="s">
        <v>1403</v>
      </c>
      <c r="C2212" s="5" t="s">
        <v>86</v>
      </c>
      <c r="D2212" s="25">
        <v>83</v>
      </c>
      <c r="E2212" s="26">
        <v>2</v>
      </c>
      <c r="F2212" s="16">
        <v>12</v>
      </c>
      <c r="G2212" s="22">
        <v>0</v>
      </c>
      <c r="H2212" s="22">
        <v>0</v>
      </c>
      <c r="I2212" s="6">
        <v>43963</v>
      </c>
      <c r="J2212" s="7">
        <v>254</v>
      </c>
      <c r="K2212" s="8">
        <v>2020</v>
      </c>
      <c r="L2212" s="6">
        <v>44497</v>
      </c>
      <c r="M2212" s="5">
        <v>0</v>
      </c>
      <c r="N2212" s="6">
        <v>44145</v>
      </c>
      <c r="O2212" s="3" t="s">
        <v>1556</v>
      </c>
      <c r="P2212" s="3" t="s">
        <v>3856</v>
      </c>
      <c r="Q2212" s="6">
        <v>44078</v>
      </c>
      <c r="R2212" s="46"/>
      <c r="S2212" s="46" t="s">
        <v>1380</v>
      </c>
      <c r="T2212" s="50" t="s">
        <v>1944</v>
      </c>
      <c r="U2212" s="21" t="s">
        <v>1560</v>
      </c>
      <c r="V2212" s="260" t="s">
        <v>3710</v>
      </c>
      <c r="W2212" s="261">
        <v>44050.389849537038</v>
      </c>
      <c r="X2212" s="38" t="s">
        <v>1555</v>
      </c>
    </row>
    <row r="2213" spans="1:24" x14ac:dyDescent="0.3">
      <c r="A2213" s="2">
        <v>13101</v>
      </c>
      <c r="B2213" s="3" t="s">
        <v>1431</v>
      </c>
      <c r="C2213" s="5" t="s">
        <v>86</v>
      </c>
      <c r="D2213" s="25">
        <v>83</v>
      </c>
      <c r="E2213" s="26">
        <v>2</v>
      </c>
      <c r="F2213" s="16">
        <v>12</v>
      </c>
      <c r="G2213" s="22">
        <v>0</v>
      </c>
      <c r="H2213" s="22">
        <v>0</v>
      </c>
      <c r="I2213" s="6">
        <v>43963</v>
      </c>
      <c r="J2213" s="7">
        <v>254</v>
      </c>
      <c r="K2213" s="8">
        <v>2020</v>
      </c>
      <c r="L2213" s="6">
        <v>44497</v>
      </c>
      <c r="M2213" s="5">
        <v>0</v>
      </c>
      <c r="N2213" s="6">
        <v>44145</v>
      </c>
      <c r="O2213" s="3" t="s">
        <v>1556</v>
      </c>
      <c r="P2213" s="3" t="s">
        <v>3856</v>
      </c>
      <c r="Q2213" s="6">
        <v>44078</v>
      </c>
      <c r="R2213" s="46"/>
      <c r="S2213" s="46" t="s">
        <v>1380</v>
      </c>
      <c r="T2213" s="50" t="s">
        <v>1944</v>
      </c>
      <c r="U2213" s="21" t="s">
        <v>1560</v>
      </c>
      <c r="V2213" s="260" t="s">
        <v>3710</v>
      </c>
      <c r="W2213" s="261">
        <v>44050.389849537038</v>
      </c>
      <c r="X2213" s="38" t="s">
        <v>1555</v>
      </c>
    </row>
    <row r="2214" spans="1:24" x14ac:dyDescent="0.3">
      <c r="A2214" s="2">
        <v>13109</v>
      </c>
      <c r="B2214" s="3" t="s">
        <v>1421</v>
      </c>
      <c r="C2214" s="5" t="s">
        <v>86</v>
      </c>
      <c r="D2214" s="25">
        <v>83</v>
      </c>
      <c r="E2214" s="26">
        <v>2</v>
      </c>
      <c r="F2214" s="16">
        <v>12</v>
      </c>
      <c r="G2214" s="22">
        <v>34</v>
      </c>
      <c r="H2214" s="22">
        <v>400</v>
      </c>
      <c r="I2214" s="6">
        <v>43762</v>
      </c>
      <c r="J2214" s="7">
        <v>254</v>
      </c>
      <c r="K2214" s="8">
        <v>2020</v>
      </c>
      <c r="L2214" s="6">
        <v>44497</v>
      </c>
      <c r="M2214" s="5">
        <v>0</v>
      </c>
      <c r="N2214" s="6">
        <v>44145</v>
      </c>
      <c r="O2214" s="3" t="s">
        <v>1556</v>
      </c>
      <c r="P2214" s="3" t="s">
        <v>3856</v>
      </c>
      <c r="Q2214" s="6">
        <v>44078</v>
      </c>
      <c r="R2214" s="46"/>
      <c r="S2214" s="46" t="s">
        <v>1380</v>
      </c>
      <c r="T2214" s="50" t="s">
        <v>1944</v>
      </c>
      <c r="U2214" s="21"/>
      <c r="V2214" s="260" t="s">
        <v>1551</v>
      </c>
      <c r="W2214" s="261">
        <v>43969.650995370372</v>
      </c>
      <c r="X2214" s="38" t="s">
        <v>1555</v>
      </c>
    </row>
    <row r="2215" spans="1:24" x14ac:dyDescent="0.3">
      <c r="A2215" s="2">
        <v>17698</v>
      </c>
      <c r="B2215" s="3" t="s">
        <v>857</v>
      </c>
      <c r="C2215" s="5" t="s">
        <v>86</v>
      </c>
      <c r="D2215" s="25">
        <v>83</v>
      </c>
      <c r="E2215" s="26">
        <v>2</v>
      </c>
      <c r="F2215" s="16">
        <v>12</v>
      </c>
      <c r="G2215" s="22">
        <v>17</v>
      </c>
      <c r="H2215" s="22">
        <v>200</v>
      </c>
      <c r="I2215" s="6">
        <v>43963</v>
      </c>
      <c r="J2215" s="7">
        <v>254</v>
      </c>
      <c r="K2215" s="8">
        <v>2020</v>
      </c>
      <c r="L2215" s="6">
        <v>44497</v>
      </c>
      <c r="M2215" s="5">
        <v>0</v>
      </c>
      <c r="N2215" s="6">
        <v>44145</v>
      </c>
      <c r="O2215" s="3" t="s">
        <v>1556</v>
      </c>
      <c r="P2215" s="3" t="s">
        <v>3856</v>
      </c>
      <c r="Q2215" s="6">
        <v>44078</v>
      </c>
      <c r="R2215" s="46"/>
      <c r="S2215" s="46" t="s">
        <v>1380</v>
      </c>
      <c r="T2215" s="50" t="s">
        <v>1944</v>
      </c>
      <c r="U2215" s="21" t="s">
        <v>1560</v>
      </c>
      <c r="V2215" s="260" t="s">
        <v>3710</v>
      </c>
      <c r="W2215" s="261">
        <v>44050.389849537038</v>
      </c>
      <c r="X2215" s="38" t="s">
        <v>1555</v>
      </c>
    </row>
    <row r="2216" spans="1:24" x14ac:dyDescent="0.3">
      <c r="A2216" s="2">
        <v>88838</v>
      </c>
      <c r="B2216" s="3" t="s">
        <v>1410</v>
      </c>
      <c r="C2216" s="5" t="s">
        <v>86</v>
      </c>
      <c r="D2216" s="25">
        <v>83</v>
      </c>
      <c r="E2216" s="26">
        <v>2</v>
      </c>
      <c r="F2216" s="16">
        <v>12</v>
      </c>
      <c r="G2216" s="22">
        <v>0</v>
      </c>
      <c r="H2216" s="22">
        <v>0</v>
      </c>
      <c r="I2216" s="6">
        <v>43963</v>
      </c>
      <c r="J2216" s="7">
        <v>254</v>
      </c>
      <c r="K2216" s="8">
        <v>2020</v>
      </c>
      <c r="L2216" s="6">
        <v>44497</v>
      </c>
      <c r="M2216" s="5">
        <v>0</v>
      </c>
      <c r="N2216" s="6">
        <v>44145</v>
      </c>
      <c r="O2216" s="3" t="s">
        <v>1556</v>
      </c>
      <c r="P2216" s="3" t="s">
        <v>3856</v>
      </c>
      <c r="Q2216" s="6">
        <v>44078</v>
      </c>
      <c r="R2216" s="46"/>
      <c r="S2216" s="46" t="s">
        <v>1380</v>
      </c>
      <c r="T2216" s="50" t="s">
        <v>1944</v>
      </c>
      <c r="U2216" s="21" t="s">
        <v>1560</v>
      </c>
      <c r="V2216" s="260" t="s">
        <v>3710</v>
      </c>
      <c r="W2216" s="261">
        <v>44050.389849537038</v>
      </c>
      <c r="X2216" s="38" t="s">
        <v>1555</v>
      </c>
    </row>
    <row r="2217" spans="1:24" x14ac:dyDescent="0.3">
      <c r="A2217" s="2">
        <v>71697</v>
      </c>
      <c r="B2217" s="3" t="s">
        <v>1422</v>
      </c>
      <c r="C2217" s="5" t="s">
        <v>86</v>
      </c>
      <c r="D2217" s="25">
        <v>83</v>
      </c>
      <c r="E2217" s="26">
        <v>2</v>
      </c>
      <c r="F2217" s="16">
        <v>12</v>
      </c>
      <c r="G2217" s="22">
        <v>125</v>
      </c>
      <c r="H2217" s="22">
        <v>1500</v>
      </c>
      <c r="I2217" s="6">
        <v>43762</v>
      </c>
      <c r="J2217" s="7">
        <v>254</v>
      </c>
      <c r="K2217" s="8">
        <v>2020</v>
      </c>
      <c r="L2217" s="6">
        <v>44497</v>
      </c>
      <c r="M2217" s="5">
        <v>0</v>
      </c>
      <c r="N2217" s="6">
        <v>44145</v>
      </c>
      <c r="O2217" s="3" t="s">
        <v>1556</v>
      </c>
      <c r="P2217" s="3" t="s">
        <v>3856</v>
      </c>
      <c r="Q2217" s="6">
        <v>44078</v>
      </c>
      <c r="R2217" s="46"/>
      <c r="S2217" s="46" t="s">
        <v>1380</v>
      </c>
      <c r="T2217" s="50" t="s">
        <v>1944</v>
      </c>
      <c r="U2217" s="21"/>
      <c r="V2217" s="260" t="s">
        <v>1551</v>
      </c>
      <c r="W2217" s="261">
        <v>43959.610798611109</v>
      </c>
      <c r="X2217" s="38" t="s">
        <v>1555</v>
      </c>
    </row>
    <row r="2218" spans="1:24" x14ac:dyDescent="0.3">
      <c r="A2218" s="2">
        <v>12847</v>
      </c>
      <c r="B2218" s="3" t="s">
        <v>207</v>
      </c>
      <c r="C2218" s="5" t="s">
        <v>3</v>
      </c>
      <c r="D2218" s="25">
        <v>76</v>
      </c>
      <c r="E2218" s="26">
        <v>11</v>
      </c>
      <c r="F2218" s="16">
        <v>12</v>
      </c>
      <c r="G2218" s="22">
        <v>250</v>
      </c>
      <c r="H2218" s="22">
        <v>3000</v>
      </c>
      <c r="I2218" s="6">
        <v>43963</v>
      </c>
      <c r="J2218" s="7">
        <v>254</v>
      </c>
      <c r="K2218" s="8">
        <v>2020</v>
      </c>
      <c r="L2218" s="6">
        <v>44497</v>
      </c>
      <c r="M2218" s="5">
        <v>0</v>
      </c>
      <c r="N2218" s="6">
        <v>44145</v>
      </c>
      <c r="O2218" s="3" t="s">
        <v>1556</v>
      </c>
      <c r="P2218" s="3" t="s">
        <v>3856</v>
      </c>
      <c r="Q2218" s="6">
        <v>44078</v>
      </c>
      <c r="R2218" s="46"/>
      <c r="S2218" s="46" t="s">
        <v>1380</v>
      </c>
      <c r="T2218" s="50" t="s">
        <v>1944</v>
      </c>
      <c r="U2218" s="21" t="s">
        <v>1560</v>
      </c>
      <c r="V2218" s="260" t="s">
        <v>3710</v>
      </c>
      <c r="W2218" s="261">
        <v>44050.389849537038</v>
      </c>
      <c r="X2218" s="38" t="s">
        <v>1555</v>
      </c>
    </row>
    <row r="2219" spans="1:24" x14ac:dyDescent="0.3">
      <c r="A2219" s="2">
        <v>24204</v>
      </c>
      <c r="B2219" s="3" t="s">
        <v>1395</v>
      </c>
      <c r="C2219" s="5" t="s">
        <v>3</v>
      </c>
      <c r="D2219" s="25">
        <v>76</v>
      </c>
      <c r="E2219" s="26">
        <v>11</v>
      </c>
      <c r="F2219" s="16">
        <v>12</v>
      </c>
      <c r="G2219" s="22">
        <v>50</v>
      </c>
      <c r="H2219" s="22">
        <v>600</v>
      </c>
      <c r="I2219" s="6">
        <v>43963</v>
      </c>
      <c r="J2219" s="7">
        <v>254</v>
      </c>
      <c r="K2219" s="8">
        <v>2020</v>
      </c>
      <c r="L2219" s="6">
        <v>44497</v>
      </c>
      <c r="M2219" s="5">
        <v>0</v>
      </c>
      <c r="N2219" s="6">
        <v>44145</v>
      </c>
      <c r="O2219" s="3" t="s">
        <v>1556</v>
      </c>
      <c r="P2219" s="3" t="s">
        <v>3856</v>
      </c>
      <c r="Q2219" s="6">
        <v>44078</v>
      </c>
      <c r="R2219" s="46"/>
      <c r="S2219" s="46" t="s">
        <v>1380</v>
      </c>
      <c r="T2219" s="50" t="s">
        <v>1944</v>
      </c>
      <c r="U2219" s="21" t="s">
        <v>1560</v>
      </c>
      <c r="V2219" s="260" t="s">
        <v>2063</v>
      </c>
      <c r="W2219" s="261">
        <v>44140.350983796299</v>
      </c>
      <c r="X2219" s="38" t="s">
        <v>1555</v>
      </c>
    </row>
    <row r="2220" spans="1:24" x14ac:dyDescent="0.3">
      <c r="A2220" s="2">
        <v>24205</v>
      </c>
      <c r="B2220" s="3" t="s">
        <v>1483</v>
      </c>
      <c r="C2220" s="5" t="s">
        <v>3</v>
      </c>
      <c r="D2220" s="25">
        <v>76</v>
      </c>
      <c r="E2220" s="26">
        <v>11</v>
      </c>
      <c r="F2220" s="16">
        <v>12</v>
      </c>
      <c r="G2220" s="22">
        <v>84</v>
      </c>
      <c r="H2220" s="22">
        <v>1000</v>
      </c>
      <c r="I2220" s="6">
        <v>43762</v>
      </c>
      <c r="J2220" s="7">
        <v>254</v>
      </c>
      <c r="K2220" s="8">
        <v>2020</v>
      </c>
      <c r="L2220" s="6">
        <v>44497</v>
      </c>
      <c r="M2220" s="5">
        <v>0</v>
      </c>
      <c r="N2220" s="6">
        <v>44145</v>
      </c>
      <c r="O2220" s="3" t="s">
        <v>1556</v>
      </c>
      <c r="P2220" s="3" t="s">
        <v>3856</v>
      </c>
      <c r="Q2220" s="6">
        <v>44078</v>
      </c>
      <c r="R2220" s="46"/>
      <c r="S2220" s="46" t="s">
        <v>1380</v>
      </c>
      <c r="T2220" s="50" t="s">
        <v>1944</v>
      </c>
      <c r="U2220" s="21" t="s">
        <v>1560</v>
      </c>
      <c r="V2220" s="260" t="s">
        <v>2063</v>
      </c>
      <c r="W2220" s="261">
        <v>44140.435543981483</v>
      </c>
      <c r="X2220" s="38" t="s">
        <v>1555</v>
      </c>
    </row>
    <row r="2221" spans="1:24" x14ac:dyDescent="0.3">
      <c r="A2221" s="2">
        <v>88839</v>
      </c>
      <c r="B2221" s="3" t="s">
        <v>1416</v>
      </c>
      <c r="C2221" s="5" t="s">
        <v>15</v>
      </c>
      <c r="D2221" s="25">
        <v>76</v>
      </c>
      <c r="E2221" s="26">
        <v>13</v>
      </c>
      <c r="F2221" s="16">
        <v>12</v>
      </c>
      <c r="G2221" s="22">
        <v>5</v>
      </c>
      <c r="H2221" s="22">
        <v>60</v>
      </c>
      <c r="I2221" s="6">
        <v>43963</v>
      </c>
      <c r="J2221" s="7">
        <v>254</v>
      </c>
      <c r="K2221" s="8">
        <v>2020</v>
      </c>
      <c r="L2221" s="6">
        <v>44497</v>
      </c>
      <c r="M2221" s="5">
        <v>0</v>
      </c>
      <c r="N2221" s="6">
        <v>44145</v>
      </c>
      <c r="O2221" s="3" t="s">
        <v>1556</v>
      </c>
      <c r="P2221" s="3" t="s">
        <v>3856</v>
      </c>
      <c r="Q2221" s="6">
        <v>44078</v>
      </c>
      <c r="R2221" s="46"/>
      <c r="S2221" s="46" t="s">
        <v>1380</v>
      </c>
      <c r="T2221" s="50" t="s">
        <v>1944</v>
      </c>
      <c r="U2221" s="21" t="s">
        <v>1560</v>
      </c>
      <c r="V2221" s="260" t="s">
        <v>3710</v>
      </c>
      <c r="W2221" s="261">
        <v>44050.389849537038</v>
      </c>
      <c r="X2221" s="38" t="s">
        <v>1555</v>
      </c>
    </row>
    <row r="2222" spans="1:24" x14ac:dyDescent="0.3">
      <c r="A2222" s="2">
        <v>128287</v>
      </c>
      <c r="B2222" s="3" t="s">
        <v>1484</v>
      </c>
      <c r="C2222" s="5" t="s">
        <v>15</v>
      </c>
      <c r="D2222" s="25">
        <v>76</v>
      </c>
      <c r="E2222" s="26">
        <v>16</v>
      </c>
      <c r="F2222" s="16">
        <v>12</v>
      </c>
      <c r="G2222" s="22">
        <v>50</v>
      </c>
      <c r="H2222" s="22">
        <v>600</v>
      </c>
      <c r="I2222" s="6">
        <v>43963</v>
      </c>
      <c r="J2222" s="7">
        <v>254</v>
      </c>
      <c r="K2222" s="8">
        <v>2020</v>
      </c>
      <c r="L2222" s="6">
        <v>44497</v>
      </c>
      <c r="M2222" s="5">
        <v>0</v>
      </c>
      <c r="N2222" s="6">
        <v>44145</v>
      </c>
      <c r="O2222" s="3" t="s">
        <v>1556</v>
      </c>
      <c r="P2222" s="3" t="s">
        <v>3856</v>
      </c>
      <c r="Q2222" s="6">
        <v>44078</v>
      </c>
      <c r="R2222" s="46"/>
      <c r="S2222" s="46" t="s">
        <v>1380</v>
      </c>
      <c r="T2222" s="50" t="s">
        <v>1944</v>
      </c>
      <c r="U2222" s="21" t="s">
        <v>1560</v>
      </c>
      <c r="V2222" s="260" t="s">
        <v>3710</v>
      </c>
      <c r="W2222" s="261">
        <v>44050.389849537038</v>
      </c>
      <c r="X2222" s="38" t="s">
        <v>1555</v>
      </c>
    </row>
    <row r="2223" spans="1:24" x14ac:dyDescent="0.3">
      <c r="A2223" s="2">
        <v>135224</v>
      </c>
      <c r="B2223" s="3" t="s">
        <v>1038</v>
      </c>
      <c r="C2223" s="5" t="s">
        <v>97</v>
      </c>
      <c r="D2223" s="25">
        <v>76</v>
      </c>
      <c r="E2223" s="26">
        <v>3</v>
      </c>
      <c r="F2223" s="16">
        <v>12</v>
      </c>
      <c r="G2223" s="22">
        <v>50</v>
      </c>
      <c r="H2223" s="22">
        <v>600</v>
      </c>
      <c r="I2223" s="6">
        <v>43963</v>
      </c>
      <c r="J2223" s="7">
        <v>254</v>
      </c>
      <c r="K2223" s="8">
        <v>2020</v>
      </c>
      <c r="L2223" s="6">
        <v>44497</v>
      </c>
      <c r="M2223" s="5">
        <v>0</v>
      </c>
      <c r="N2223" s="6">
        <v>44145</v>
      </c>
      <c r="O2223" s="3" t="s">
        <v>1556</v>
      </c>
      <c r="P2223" s="3" t="s">
        <v>3856</v>
      </c>
      <c r="Q2223" s="6">
        <v>44078</v>
      </c>
      <c r="R2223" s="46"/>
      <c r="S2223" s="46" t="s">
        <v>1380</v>
      </c>
      <c r="T2223" s="50" t="s">
        <v>1944</v>
      </c>
      <c r="U2223" s="21" t="s">
        <v>1560</v>
      </c>
      <c r="V2223" s="260" t="s">
        <v>2063</v>
      </c>
      <c r="W2223" s="261">
        <v>44140.351481481484</v>
      </c>
      <c r="X2223" s="38" t="s">
        <v>1555</v>
      </c>
    </row>
    <row r="2224" spans="1:24" x14ac:dyDescent="0.3">
      <c r="A2224" s="2">
        <v>135238</v>
      </c>
      <c r="B2224" s="3" t="s">
        <v>1042</v>
      </c>
      <c r="C2224" s="5" t="s">
        <v>97</v>
      </c>
      <c r="D2224" s="25">
        <v>76</v>
      </c>
      <c r="E2224" s="26">
        <v>3</v>
      </c>
      <c r="F2224" s="16">
        <v>12</v>
      </c>
      <c r="G2224" s="22">
        <v>50</v>
      </c>
      <c r="H2224" s="22">
        <v>600</v>
      </c>
      <c r="I2224" s="6">
        <v>43963</v>
      </c>
      <c r="J2224" s="7">
        <v>254</v>
      </c>
      <c r="K2224" s="8">
        <v>2020</v>
      </c>
      <c r="L2224" s="6">
        <v>44497</v>
      </c>
      <c r="M2224" s="5">
        <v>0</v>
      </c>
      <c r="N2224" s="6">
        <v>44145</v>
      </c>
      <c r="O2224" s="3" t="s">
        <v>1556</v>
      </c>
      <c r="P2224" s="3" t="s">
        <v>3856</v>
      </c>
      <c r="Q2224" s="6">
        <v>44078</v>
      </c>
      <c r="R2224" s="46"/>
      <c r="S2224" s="46" t="s">
        <v>1380</v>
      </c>
      <c r="T2224" s="50" t="s">
        <v>1944</v>
      </c>
      <c r="U2224" s="21" t="s">
        <v>1560</v>
      </c>
      <c r="V2224" s="260" t="s">
        <v>2063</v>
      </c>
      <c r="W2224" s="261">
        <v>44140.3518287037</v>
      </c>
      <c r="X2224" s="38" t="s">
        <v>1555</v>
      </c>
    </row>
    <row r="2225" spans="1:24" x14ac:dyDescent="0.3">
      <c r="A2225" s="2">
        <v>64822</v>
      </c>
      <c r="B2225" s="3" t="s">
        <v>1413</v>
      </c>
      <c r="C2225" s="5" t="s">
        <v>15</v>
      </c>
      <c r="D2225" s="25">
        <v>76</v>
      </c>
      <c r="E2225" s="26">
        <v>9</v>
      </c>
      <c r="F2225" s="16">
        <v>12</v>
      </c>
      <c r="G2225" s="22">
        <v>3</v>
      </c>
      <c r="H2225" s="22">
        <v>30</v>
      </c>
      <c r="I2225" s="6">
        <v>43963</v>
      </c>
      <c r="J2225" s="7">
        <v>254</v>
      </c>
      <c r="K2225" s="8">
        <v>2020</v>
      </c>
      <c r="L2225" s="6">
        <v>44497</v>
      </c>
      <c r="M2225" s="5">
        <v>0</v>
      </c>
      <c r="N2225" s="6">
        <v>44145</v>
      </c>
      <c r="O2225" s="3" t="s">
        <v>1556</v>
      </c>
      <c r="P2225" s="3" t="s">
        <v>3856</v>
      </c>
      <c r="Q2225" s="6">
        <v>44078</v>
      </c>
      <c r="R2225" s="46"/>
      <c r="S2225" s="46" t="s">
        <v>1380</v>
      </c>
      <c r="T2225" s="50" t="s">
        <v>1944</v>
      </c>
      <c r="U2225" s="21" t="s">
        <v>1560</v>
      </c>
      <c r="V2225" s="260" t="s">
        <v>3710</v>
      </c>
      <c r="W2225" s="261">
        <v>44050.389849537038</v>
      </c>
      <c r="X2225" s="38" t="s">
        <v>1555</v>
      </c>
    </row>
    <row r="2226" spans="1:24" x14ac:dyDescent="0.3">
      <c r="A2226" s="2">
        <v>12857</v>
      </c>
      <c r="B2226" s="3" t="s">
        <v>1394</v>
      </c>
      <c r="C2226" s="5" t="s">
        <v>3</v>
      </c>
      <c r="D2226" s="25">
        <v>76</v>
      </c>
      <c r="E2226" s="26">
        <v>11</v>
      </c>
      <c r="F2226" s="16">
        <v>12</v>
      </c>
      <c r="G2226" s="22">
        <v>25</v>
      </c>
      <c r="H2226" s="22">
        <v>300</v>
      </c>
      <c r="I2226" s="6">
        <v>43963</v>
      </c>
      <c r="J2226" s="7">
        <v>254</v>
      </c>
      <c r="K2226" s="8">
        <v>2020</v>
      </c>
      <c r="L2226" s="6">
        <v>44497</v>
      </c>
      <c r="M2226" s="5">
        <v>0</v>
      </c>
      <c r="N2226" s="6">
        <v>44145</v>
      </c>
      <c r="O2226" s="3" t="s">
        <v>1556</v>
      </c>
      <c r="P2226" s="3" t="s">
        <v>3856</v>
      </c>
      <c r="Q2226" s="6">
        <v>44078</v>
      </c>
      <c r="R2226" s="46"/>
      <c r="S2226" s="46" t="s">
        <v>1380</v>
      </c>
      <c r="T2226" s="50" t="s">
        <v>1944</v>
      </c>
      <c r="U2226" s="21" t="s">
        <v>1560</v>
      </c>
      <c r="V2226" s="260" t="s">
        <v>3710</v>
      </c>
      <c r="W2226" s="261">
        <v>44050.389849537038</v>
      </c>
      <c r="X2226" s="38" t="s">
        <v>1555</v>
      </c>
    </row>
    <row r="2227" spans="1:24" x14ac:dyDescent="0.3">
      <c r="A2227" s="2">
        <v>12812</v>
      </c>
      <c r="B2227" s="3" t="s">
        <v>1397</v>
      </c>
      <c r="C2227" s="5" t="s">
        <v>3</v>
      </c>
      <c r="D2227" s="25">
        <v>76</v>
      </c>
      <c r="E2227" s="26">
        <v>11</v>
      </c>
      <c r="F2227" s="16">
        <v>12</v>
      </c>
      <c r="G2227" s="22">
        <v>4</v>
      </c>
      <c r="H2227" s="22">
        <v>40</v>
      </c>
      <c r="I2227" s="6">
        <v>43963</v>
      </c>
      <c r="J2227" s="7">
        <v>192</v>
      </c>
      <c r="K2227" s="8">
        <v>2019</v>
      </c>
      <c r="L2227" s="6">
        <v>44050</v>
      </c>
      <c r="M2227" s="5">
        <v>10</v>
      </c>
      <c r="N2227" s="6">
        <v>44145</v>
      </c>
      <c r="O2227" s="3" t="s">
        <v>1556</v>
      </c>
      <c r="P2227" s="3" t="s">
        <v>3856</v>
      </c>
      <c r="Q2227" s="6">
        <v>44078</v>
      </c>
      <c r="R2227" s="46">
        <v>1</v>
      </c>
      <c r="S2227" s="46" t="s">
        <v>3865</v>
      </c>
      <c r="T2227" s="50" t="s">
        <v>1944</v>
      </c>
      <c r="U2227" s="21" t="s">
        <v>1560</v>
      </c>
      <c r="V2227" s="260" t="s">
        <v>3710</v>
      </c>
      <c r="W2227" s="261">
        <v>44050.389849537038</v>
      </c>
      <c r="X2227" s="38" t="s">
        <v>1555</v>
      </c>
    </row>
    <row r="2228" spans="1:24" x14ac:dyDescent="0.3">
      <c r="A2228" s="2">
        <v>134246</v>
      </c>
      <c r="B2228" s="3" t="s">
        <v>2005</v>
      </c>
      <c r="C2228" s="5" t="s">
        <v>1420</v>
      </c>
      <c r="D2228" s="25">
        <v>51</v>
      </c>
      <c r="E2228" s="26">
        <v>2</v>
      </c>
      <c r="F2228" s="16">
        <v>12</v>
      </c>
      <c r="G2228" s="22">
        <v>117</v>
      </c>
      <c r="H2228" s="22">
        <v>1400</v>
      </c>
      <c r="I2228" s="6">
        <v>44146</v>
      </c>
      <c r="J2228" s="7">
        <v>21</v>
      </c>
      <c r="K2228" s="8">
        <v>2020</v>
      </c>
      <c r="L2228" s="6">
        <v>44231</v>
      </c>
      <c r="M2228" s="5">
        <v>3100</v>
      </c>
      <c r="N2228" s="6">
        <v>44148</v>
      </c>
      <c r="O2228" s="3" t="s">
        <v>4588</v>
      </c>
      <c r="P2228" s="3" t="s">
        <v>3341</v>
      </c>
      <c r="Q2228" s="6">
        <v>43867</v>
      </c>
      <c r="R2228" s="46"/>
      <c r="S2228" s="46" t="s">
        <v>1380</v>
      </c>
      <c r="T2228" s="50" t="s">
        <v>1536</v>
      </c>
      <c r="U2228" s="21" t="s">
        <v>1560</v>
      </c>
      <c r="V2228" s="260" t="s">
        <v>1551</v>
      </c>
      <c r="W2228" s="261">
        <v>43868.664143518516</v>
      </c>
      <c r="X2228" s="38" t="s">
        <v>1555</v>
      </c>
    </row>
    <row r="2229" spans="1:24" x14ac:dyDescent="0.3">
      <c r="A2229" s="2">
        <v>138551</v>
      </c>
      <c r="B2229" s="3" t="s">
        <v>3448</v>
      </c>
      <c r="C2229" s="5" t="s">
        <v>17</v>
      </c>
      <c r="D2229" s="25">
        <v>55</v>
      </c>
      <c r="E2229" s="26">
        <v>66</v>
      </c>
      <c r="F2229" s="16">
        <v>12</v>
      </c>
      <c r="G2229" s="22">
        <v>84</v>
      </c>
      <c r="H2229" s="22">
        <v>1000</v>
      </c>
      <c r="I2229" s="6">
        <v>44146</v>
      </c>
      <c r="J2229" s="7">
        <v>26</v>
      </c>
      <c r="K2229" s="8">
        <v>2020</v>
      </c>
      <c r="L2229" s="6">
        <v>44238</v>
      </c>
      <c r="M2229" s="5">
        <v>2050</v>
      </c>
      <c r="N2229" s="6">
        <v>44148</v>
      </c>
      <c r="O2229" s="3" t="s">
        <v>3450</v>
      </c>
      <c r="P2229" s="3" t="s">
        <v>3449</v>
      </c>
      <c r="Q2229" s="6">
        <v>43888</v>
      </c>
      <c r="R2229" s="46"/>
      <c r="S2229" s="46" t="s">
        <v>1380</v>
      </c>
      <c r="T2229" s="50" t="s">
        <v>3439</v>
      </c>
      <c r="U2229" s="21" t="s">
        <v>1560</v>
      </c>
      <c r="V2229" s="260" t="s">
        <v>1551</v>
      </c>
      <c r="W2229" s="261">
        <v>43901.489606481482</v>
      </c>
      <c r="X2229" s="38" t="s">
        <v>1555</v>
      </c>
    </row>
    <row r="2230" spans="1:24" x14ac:dyDescent="0.3">
      <c r="A2230" s="2">
        <v>138552</v>
      </c>
      <c r="B2230" s="3" t="s">
        <v>3454</v>
      </c>
      <c r="C2230" s="5" t="s">
        <v>17</v>
      </c>
      <c r="D2230" s="25">
        <v>55</v>
      </c>
      <c r="E2230" s="26">
        <v>49</v>
      </c>
      <c r="F2230" s="16">
        <v>12</v>
      </c>
      <c r="G2230" s="22">
        <v>59</v>
      </c>
      <c r="H2230" s="22">
        <v>700</v>
      </c>
      <c r="I2230" s="6">
        <v>44146</v>
      </c>
      <c r="J2230" s="7">
        <v>26</v>
      </c>
      <c r="K2230" s="8">
        <v>2020</v>
      </c>
      <c r="L2230" s="6">
        <v>44238</v>
      </c>
      <c r="M2230" s="5">
        <v>350</v>
      </c>
      <c r="N2230" s="6">
        <v>44148</v>
      </c>
      <c r="O2230" s="3" t="s">
        <v>3450</v>
      </c>
      <c r="P2230" s="3" t="s">
        <v>3449</v>
      </c>
      <c r="Q2230" s="6">
        <v>43888</v>
      </c>
      <c r="R2230" s="46"/>
      <c r="S2230" s="46" t="s">
        <v>1380</v>
      </c>
      <c r="T2230" s="50" t="s">
        <v>3439</v>
      </c>
      <c r="U2230" s="21" t="s">
        <v>1560</v>
      </c>
      <c r="V2230" s="260" t="s">
        <v>1551</v>
      </c>
      <c r="W2230" s="261">
        <v>43902.328344907408</v>
      </c>
      <c r="X2230" s="38" t="s">
        <v>1555</v>
      </c>
    </row>
    <row r="2231" spans="1:24" x14ac:dyDescent="0.3">
      <c r="A2231" s="2">
        <v>138553</v>
      </c>
      <c r="B2231" s="3" t="s">
        <v>3455</v>
      </c>
      <c r="C2231" s="5" t="s">
        <v>17</v>
      </c>
      <c r="D2231" s="25">
        <v>55</v>
      </c>
      <c r="E2231" s="26">
        <v>49</v>
      </c>
      <c r="F2231" s="16">
        <v>12</v>
      </c>
      <c r="G2231" s="22">
        <v>59</v>
      </c>
      <c r="H2231" s="22">
        <v>700</v>
      </c>
      <c r="I2231" s="6">
        <v>44146</v>
      </c>
      <c r="J2231" s="7">
        <v>26</v>
      </c>
      <c r="K2231" s="8">
        <v>2020</v>
      </c>
      <c r="L2231" s="6">
        <v>44238</v>
      </c>
      <c r="M2231" s="5">
        <v>350</v>
      </c>
      <c r="N2231" s="6">
        <v>44148</v>
      </c>
      <c r="O2231" s="3" t="s">
        <v>3450</v>
      </c>
      <c r="P2231" s="3" t="s">
        <v>3449</v>
      </c>
      <c r="Q2231" s="6">
        <v>43888</v>
      </c>
      <c r="R2231" s="46"/>
      <c r="S2231" s="46" t="s">
        <v>1380</v>
      </c>
      <c r="T2231" s="50" t="s">
        <v>3439</v>
      </c>
      <c r="U2231" s="21" t="s">
        <v>1560</v>
      </c>
      <c r="V2231" s="260" t="s">
        <v>1551</v>
      </c>
      <c r="W2231" s="261">
        <v>43902.33320601852</v>
      </c>
      <c r="X2231" s="38" t="s">
        <v>1555</v>
      </c>
    </row>
    <row r="2232" spans="1:24" x14ac:dyDescent="0.3">
      <c r="A2232" s="2">
        <v>138554</v>
      </c>
      <c r="B2232" s="3" t="s">
        <v>3453</v>
      </c>
      <c r="C2232" s="5" t="s">
        <v>17</v>
      </c>
      <c r="D2232" s="25">
        <v>55</v>
      </c>
      <c r="E2232" s="26">
        <v>49</v>
      </c>
      <c r="F2232" s="16">
        <v>12</v>
      </c>
      <c r="G2232" s="22">
        <v>59</v>
      </c>
      <c r="H2232" s="22">
        <v>700</v>
      </c>
      <c r="I2232" s="6">
        <v>44146</v>
      </c>
      <c r="J2232" s="7">
        <v>26</v>
      </c>
      <c r="K2232" s="8">
        <v>2020</v>
      </c>
      <c r="L2232" s="6">
        <v>44238</v>
      </c>
      <c r="M2232" s="5">
        <v>550</v>
      </c>
      <c r="N2232" s="6">
        <v>44148</v>
      </c>
      <c r="O2232" s="3" t="s">
        <v>3450</v>
      </c>
      <c r="P2232" s="3" t="s">
        <v>3449</v>
      </c>
      <c r="Q2232" s="6">
        <v>43888</v>
      </c>
      <c r="R2232" s="46"/>
      <c r="S2232" s="46" t="s">
        <v>1380</v>
      </c>
      <c r="T2232" s="50" t="s">
        <v>3439</v>
      </c>
      <c r="U2232" s="21" t="s">
        <v>1560</v>
      </c>
      <c r="V2232" s="260" t="s">
        <v>1551</v>
      </c>
      <c r="W2232" s="261">
        <v>43902.326863425929</v>
      </c>
      <c r="X2232" s="38" t="s">
        <v>1555</v>
      </c>
    </row>
    <row r="2233" spans="1:24" x14ac:dyDescent="0.3">
      <c r="A2233" s="2">
        <v>10867</v>
      </c>
      <c r="B2233" s="3" t="s">
        <v>1179</v>
      </c>
      <c r="C2233" s="5" t="s">
        <v>5</v>
      </c>
      <c r="D2233" s="25">
        <v>71</v>
      </c>
      <c r="E2233" s="26">
        <v>20</v>
      </c>
      <c r="F2233" s="16">
        <v>12</v>
      </c>
      <c r="G2233" s="22">
        <v>2917</v>
      </c>
      <c r="H2233" s="22">
        <v>35000</v>
      </c>
      <c r="I2233" s="6">
        <v>44146</v>
      </c>
      <c r="J2233" s="7">
        <v>36</v>
      </c>
      <c r="K2233" s="8">
        <v>2020</v>
      </c>
      <c r="L2233" s="6">
        <v>44252</v>
      </c>
      <c r="M2233" s="5">
        <v>24000</v>
      </c>
      <c r="N2233" s="6">
        <v>44148</v>
      </c>
      <c r="O2233" s="3" t="s">
        <v>3392</v>
      </c>
      <c r="P2233" s="3" t="s">
        <v>3393</v>
      </c>
      <c r="Q2233" s="6">
        <v>43888</v>
      </c>
      <c r="R2233" s="46">
        <v>1</v>
      </c>
      <c r="S2233" s="46" t="s">
        <v>1380</v>
      </c>
      <c r="T2233" s="50" t="s">
        <v>2045</v>
      </c>
      <c r="U2233" s="21" t="s">
        <v>1560</v>
      </c>
      <c r="V2233" s="260" t="s">
        <v>1551</v>
      </c>
      <c r="W2233" s="261">
        <v>43888.571898148148</v>
      </c>
      <c r="X2233" s="38" t="s">
        <v>1555</v>
      </c>
    </row>
    <row r="2234" spans="1:24" x14ac:dyDescent="0.3">
      <c r="A2234" s="2">
        <v>140028</v>
      </c>
      <c r="B2234" s="3" t="s">
        <v>3872</v>
      </c>
      <c r="C2234" s="5" t="s">
        <v>19</v>
      </c>
      <c r="D2234" s="25">
        <v>55</v>
      </c>
      <c r="E2234" s="26">
        <v>19</v>
      </c>
      <c r="F2234" s="16">
        <v>12</v>
      </c>
      <c r="G2234" s="22">
        <v>0</v>
      </c>
      <c r="H2234" s="22">
        <v>0</v>
      </c>
      <c r="I2234" s="6">
        <v>44147</v>
      </c>
      <c r="J2234" s="7"/>
      <c r="K2234" s="8"/>
      <c r="L2234" s="6"/>
      <c r="M2234" s="5">
        <v>0</v>
      </c>
      <c r="N2234" s="6">
        <v>44148</v>
      </c>
      <c r="O2234" s="3" t="s">
        <v>1380</v>
      </c>
      <c r="P2234" s="3"/>
      <c r="Q2234" s="6" t="s">
        <v>1380</v>
      </c>
      <c r="R2234" s="46"/>
      <c r="S2234" s="46" t="s">
        <v>1380</v>
      </c>
      <c r="T2234" s="50" t="s">
        <v>1380</v>
      </c>
      <c r="U2234" s="21"/>
      <c r="V2234" s="260"/>
      <c r="W2234" s="261"/>
      <c r="X2234" s="38" t="s">
        <v>1555</v>
      </c>
    </row>
    <row r="2235" spans="1:24" x14ac:dyDescent="0.3">
      <c r="A2235" s="2">
        <v>34801</v>
      </c>
      <c r="B2235" s="3" t="s">
        <v>28</v>
      </c>
      <c r="C2235" s="5" t="s">
        <v>3</v>
      </c>
      <c r="D2235" s="25">
        <v>51</v>
      </c>
      <c r="E2235" s="26">
        <v>7</v>
      </c>
      <c r="F2235" s="16">
        <v>12</v>
      </c>
      <c r="G2235" s="22">
        <v>584</v>
      </c>
      <c r="H2235" s="22">
        <v>7000</v>
      </c>
      <c r="I2235" s="6">
        <v>44021</v>
      </c>
      <c r="J2235" s="7">
        <v>224</v>
      </c>
      <c r="K2235" s="8">
        <v>2020</v>
      </c>
      <c r="L2235" s="6">
        <v>44470</v>
      </c>
      <c r="M2235" s="5">
        <v>0</v>
      </c>
      <c r="N2235" s="6">
        <v>44154</v>
      </c>
      <c r="O2235" s="3" t="s">
        <v>1380</v>
      </c>
      <c r="P2235" s="3" t="s">
        <v>2193</v>
      </c>
      <c r="Q2235" s="6">
        <v>43798</v>
      </c>
      <c r="R2235" s="46">
        <v>3</v>
      </c>
      <c r="S2235" s="46" t="s">
        <v>1380</v>
      </c>
      <c r="T2235" s="50" t="s">
        <v>2306</v>
      </c>
      <c r="U2235" s="21" t="s">
        <v>1560</v>
      </c>
      <c r="V2235" s="260" t="s">
        <v>2063</v>
      </c>
      <c r="W2235" s="261">
        <v>44146.360393518517</v>
      </c>
      <c r="X2235" s="38" t="s">
        <v>1555</v>
      </c>
    </row>
    <row r="2236" spans="1:24" x14ac:dyDescent="0.3">
      <c r="A2236" s="2">
        <v>32534</v>
      </c>
      <c r="B2236" s="3" t="s">
        <v>30</v>
      </c>
      <c r="C2236" s="5" t="s">
        <v>3</v>
      </c>
      <c r="D2236" s="25">
        <v>51</v>
      </c>
      <c r="E2236" s="26">
        <v>7</v>
      </c>
      <c r="F2236" s="16">
        <v>12</v>
      </c>
      <c r="G2236" s="22">
        <v>417</v>
      </c>
      <c r="H2236" s="22">
        <v>5000</v>
      </c>
      <c r="I2236" s="6">
        <v>44021</v>
      </c>
      <c r="J2236" s="7">
        <v>224</v>
      </c>
      <c r="K2236" s="8">
        <v>2020</v>
      </c>
      <c r="L2236" s="6">
        <v>44470</v>
      </c>
      <c r="M2236" s="5">
        <v>0</v>
      </c>
      <c r="N2236" s="6">
        <v>44154</v>
      </c>
      <c r="O2236" s="3" t="s">
        <v>1380</v>
      </c>
      <c r="P2236" s="3" t="s">
        <v>2193</v>
      </c>
      <c r="Q2236" s="6">
        <v>43798</v>
      </c>
      <c r="R2236" s="46">
        <v>2</v>
      </c>
      <c r="S2236" s="46" t="s">
        <v>1380</v>
      </c>
      <c r="T2236" s="50" t="s">
        <v>2306</v>
      </c>
      <c r="U2236" s="21" t="s">
        <v>1560</v>
      </c>
      <c r="V2236" s="260" t="s">
        <v>2063</v>
      </c>
      <c r="W2236" s="261">
        <v>44146.360393518517</v>
      </c>
      <c r="X2236" s="38" t="s">
        <v>1555</v>
      </c>
    </row>
    <row r="2237" spans="1:24" x14ac:dyDescent="0.3">
      <c r="A2237" s="2">
        <v>87699</v>
      </c>
      <c r="B2237" s="3" t="s">
        <v>3900</v>
      </c>
      <c r="C2237" s="5" t="s">
        <v>3</v>
      </c>
      <c r="D2237" s="25">
        <v>72</v>
      </c>
      <c r="E2237" s="26">
        <v>5</v>
      </c>
      <c r="F2237" s="16">
        <v>12</v>
      </c>
      <c r="G2237" s="22">
        <v>5</v>
      </c>
      <c r="H2237" s="22">
        <v>50</v>
      </c>
      <c r="I2237" s="6">
        <v>43818</v>
      </c>
      <c r="J2237" s="7">
        <v>275</v>
      </c>
      <c r="K2237" s="8">
        <v>2020</v>
      </c>
      <c r="L2237" s="6">
        <v>44515</v>
      </c>
      <c r="M2237" s="5">
        <v>0</v>
      </c>
      <c r="N2237" s="6">
        <v>44154</v>
      </c>
      <c r="O2237" s="3" t="s">
        <v>1380</v>
      </c>
      <c r="P2237" s="3" t="s">
        <v>3901</v>
      </c>
      <c r="Q2237" s="6" t="s">
        <v>1380</v>
      </c>
      <c r="R2237" s="46"/>
      <c r="S2237" s="46" t="s">
        <v>1380</v>
      </c>
      <c r="T2237" s="50" t="s">
        <v>1380</v>
      </c>
      <c r="U2237" s="21"/>
      <c r="V2237" s="260" t="s">
        <v>2063</v>
      </c>
      <c r="W2237" s="261">
        <v>44154.474849537037</v>
      </c>
      <c r="X2237" s="38" t="s">
        <v>1555</v>
      </c>
    </row>
    <row r="2238" spans="1:24" x14ac:dyDescent="0.3">
      <c r="A2238" s="2">
        <v>87698</v>
      </c>
      <c r="B2238" s="3" t="s">
        <v>3311</v>
      </c>
      <c r="C2238" s="5" t="s">
        <v>3</v>
      </c>
      <c r="D2238" s="25">
        <v>72</v>
      </c>
      <c r="E2238" s="26">
        <v>5</v>
      </c>
      <c r="F2238" s="16">
        <v>12</v>
      </c>
      <c r="G2238" s="22">
        <v>1</v>
      </c>
      <c r="H2238" s="22">
        <v>10</v>
      </c>
      <c r="I2238" s="6">
        <v>43818</v>
      </c>
      <c r="J2238" s="7">
        <v>275</v>
      </c>
      <c r="K2238" s="8">
        <v>2020</v>
      </c>
      <c r="L2238" s="6">
        <v>44515</v>
      </c>
      <c r="M2238" s="5">
        <v>0</v>
      </c>
      <c r="N2238" s="6">
        <v>44154</v>
      </c>
      <c r="O2238" s="3" t="s">
        <v>1380</v>
      </c>
      <c r="P2238" s="3"/>
      <c r="Q2238" s="6" t="s">
        <v>1380</v>
      </c>
      <c r="R2238" s="46"/>
      <c r="S2238" s="46" t="s">
        <v>1380</v>
      </c>
      <c r="T2238" s="50" t="s">
        <v>1380</v>
      </c>
      <c r="U2238" s="21"/>
      <c r="V2238" s="260"/>
      <c r="W2238" s="261"/>
      <c r="X2238" s="38" t="s">
        <v>1555</v>
      </c>
    </row>
    <row r="2239" spans="1:24" x14ac:dyDescent="0.3">
      <c r="A2239" s="2">
        <v>77822</v>
      </c>
      <c r="B2239" s="3" t="s">
        <v>3902</v>
      </c>
      <c r="C2239" s="5" t="s">
        <v>3</v>
      </c>
      <c r="D2239" s="25">
        <v>72</v>
      </c>
      <c r="E2239" s="26">
        <v>5</v>
      </c>
      <c r="F2239" s="16">
        <v>12</v>
      </c>
      <c r="G2239" s="22">
        <v>3</v>
      </c>
      <c r="H2239" s="22">
        <v>30</v>
      </c>
      <c r="I2239" s="6">
        <v>43818</v>
      </c>
      <c r="J2239" s="7">
        <v>275</v>
      </c>
      <c r="K2239" s="8">
        <v>2020</v>
      </c>
      <c r="L2239" s="6">
        <v>44515</v>
      </c>
      <c r="M2239" s="5">
        <v>0</v>
      </c>
      <c r="N2239" s="6">
        <v>44154</v>
      </c>
      <c r="O2239" s="3" t="s">
        <v>1380</v>
      </c>
      <c r="P2239" s="3"/>
      <c r="Q2239" s="6" t="s">
        <v>1380</v>
      </c>
      <c r="R2239" s="46"/>
      <c r="S2239" s="46" t="s">
        <v>1380</v>
      </c>
      <c r="T2239" s="50" t="s">
        <v>1380</v>
      </c>
      <c r="U2239" s="21"/>
      <c r="V2239" s="260"/>
      <c r="W2239" s="261"/>
      <c r="X2239" s="38" t="s">
        <v>1555</v>
      </c>
    </row>
    <row r="2240" spans="1:24" x14ac:dyDescent="0.3">
      <c r="A2240" s="2">
        <v>20144</v>
      </c>
      <c r="B2240" s="3" t="s">
        <v>35</v>
      </c>
      <c r="C2240" s="5" t="s">
        <v>3</v>
      </c>
      <c r="D2240" s="25">
        <v>70</v>
      </c>
      <c r="E2240" s="26">
        <v>31</v>
      </c>
      <c r="F2240" s="16">
        <v>12</v>
      </c>
      <c r="G2240" s="22">
        <v>125</v>
      </c>
      <c r="H2240" s="22">
        <v>1500</v>
      </c>
      <c r="I2240" s="6">
        <v>44159</v>
      </c>
      <c r="J2240" s="7">
        <v>55</v>
      </c>
      <c r="K2240" s="8">
        <v>2020</v>
      </c>
      <c r="L2240" s="6">
        <v>44267</v>
      </c>
      <c r="M2240" s="5">
        <v>500</v>
      </c>
      <c r="N2240" s="6">
        <v>44168</v>
      </c>
      <c r="O2240" s="3" t="s">
        <v>1371</v>
      </c>
      <c r="P2240" s="3" t="s">
        <v>3330</v>
      </c>
      <c r="Q2240" s="6">
        <v>43944</v>
      </c>
      <c r="R2240" s="46"/>
      <c r="S2240" s="46" t="s">
        <v>1380</v>
      </c>
      <c r="T2240" s="50" t="s">
        <v>1932</v>
      </c>
      <c r="U2240" s="21" t="s">
        <v>1560</v>
      </c>
      <c r="V2240" s="260" t="s">
        <v>1551</v>
      </c>
      <c r="W2240" s="261">
        <v>43969.686273148145</v>
      </c>
      <c r="X2240" s="38" t="s">
        <v>1555</v>
      </c>
    </row>
    <row r="2241" spans="1:24" x14ac:dyDescent="0.3">
      <c r="A2241" s="2">
        <v>122305</v>
      </c>
      <c r="B2241" s="3" t="s">
        <v>114</v>
      </c>
      <c r="C2241" s="5" t="s">
        <v>17</v>
      </c>
      <c r="D2241" s="25">
        <v>83</v>
      </c>
      <c r="E2241" s="26">
        <v>4</v>
      </c>
      <c r="F2241" s="16">
        <v>12</v>
      </c>
      <c r="G2241" s="22">
        <v>50</v>
      </c>
      <c r="H2241" s="22">
        <v>600</v>
      </c>
      <c r="I2241" s="6">
        <v>44159</v>
      </c>
      <c r="J2241" s="7">
        <v>55</v>
      </c>
      <c r="K2241" s="8">
        <v>2020</v>
      </c>
      <c r="L2241" s="6">
        <v>44267</v>
      </c>
      <c r="M2241" s="5">
        <v>2000</v>
      </c>
      <c r="N2241" s="6">
        <v>44168</v>
      </c>
      <c r="O2241" s="3" t="s">
        <v>1371</v>
      </c>
      <c r="P2241" s="3" t="s">
        <v>3330</v>
      </c>
      <c r="Q2241" s="6">
        <v>43944</v>
      </c>
      <c r="R2241" s="46">
        <v>24</v>
      </c>
      <c r="S2241" s="46" t="s">
        <v>1380</v>
      </c>
      <c r="T2241" s="50" t="s">
        <v>1932</v>
      </c>
      <c r="U2241" s="21" t="s">
        <v>1560</v>
      </c>
      <c r="V2241" s="260" t="s">
        <v>1551</v>
      </c>
      <c r="W2241" s="261">
        <v>43969.686273148145</v>
      </c>
      <c r="X2241" s="38" t="s">
        <v>1555</v>
      </c>
    </row>
    <row r="2242" spans="1:24" x14ac:dyDescent="0.3">
      <c r="A2242" s="2">
        <v>40251</v>
      </c>
      <c r="B2242" s="3" t="s">
        <v>1057</v>
      </c>
      <c r="C2242" s="5" t="s">
        <v>3</v>
      </c>
      <c r="D2242" s="25">
        <v>83</v>
      </c>
      <c r="E2242" s="26">
        <v>4</v>
      </c>
      <c r="F2242" s="16">
        <v>12</v>
      </c>
      <c r="G2242" s="22">
        <v>67</v>
      </c>
      <c r="H2242" s="22">
        <v>800</v>
      </c>
      <c r="I2242" s="6">
        <v>44159</v>
      </c>
      <c r="J2242" s="7">
        <v>55</v>
      </c>
      <c r="K2242" s="8">
        <v>2020</v>
      </c>
      <c r="L2242" s="6">
        <v>44267</v>
      </c>
      <c r="M2242" s="5">
        <v>70</v>
      </c>
      <c r="N2242" s="6">
        <v>44168</v>
      </c>
      <c r="O2242" s="3" t="s">
        <v>1371</v>
      </c>
      <c r="P2242" s="3" t="s">
        <v>3330</v>
      </c>
      <c r="Q2242" s="6">
        <v>43944</v>
      </c>
      <c r="R2242" s="46">
        <v>17</v>
      </c>
      <c r="S2242" s="46" t="s">
        <v>1380</v>
      </c>
      <c r="T2242" s="50" t="s">
        <v>1932</v>
      </c>
      <c r="U2242" s="21" t="s">
        <v>1560</v>
      </c>
      <c r="V2242" s="260" t="s">
        <v>1551</v>
      </c>
      <c r="W2242" s="261">
        <v>43969.686273148145</v>
      </c>
      <c r="X2242" s="38" t="s">
        <v>1555</v>
      </c>
    </row>
    <row r="2243" spans="1:24" x14ac:dyDescent="0.3">
      <c r="A2243" s="2">
        <v>100802</v>
      </c>
      <c r="B2243" s="3" t="s">
        <v>1054</v>
      </c>
      <c r="C2243" s="5" t="s">
        <v>13</v>
      </c>
      <c r="D2243" s="25">
        <v>61</v>
      </c>
      <c r="E2243" s="26">
        <v>9</v>
      </c>
      <c r="F2243" s="16">
        <v>12</v>
      </c>
      <c r="G2243" s="22">
        <v>50</v>
      </c>
      <c r="H2243" s="22">
        <v>600</v>
      </c>
      <c r="I2243" s="6">
        <v>44159</v>
      </c>
      <c r="J2243" s="7">
        <v>55</v>
      </c>
      <c r="K2243" s="8">
        <v>2020</v>
      </c>
      <c r="L2243" s="6">
        <v>44267</v>
      </c>
      <c r="M2243" s="5">
        <v>1200</v>
      </c>
      <c r="N2243" s="6">
        <v>44168</v>
      </c>
      <c r="O2243" s="3" t="s">
        <v>1371</v>
      </c>
      <c r="P2243" s="3" t="s">
        <v>3330</v>
      </c>
      <c r="Q2243" s="6">
        <v>43944</v>
      </c>
      <c r="R2243" s="46">
        <v>19</v>
      </c>
      <c r="S2243" s="46" t="s">
        <v>1380</v>
      </c>
      <c r="T2243" s="50" t="s">
        <v>1932</v>
      </c>
      <c r="U2243" s="21" t="s">
        <v>1560</v>
      </c>
      <c r="V2243" s="260" t="s">
        <v>1551</v>
      </c>
      <c r="W2243" s="261">
        <v>43969.686273148145</v>
      </c>
      <c r="X2243" s="38" t="s">
        <v>1555</v>
      </c>
    </row>
    <row r="2244" spans="1:24" x14ac:dyDescent="0.3">
      <c r="A2244" s="2">
        <v>14662</v>
      </c>
      <c r="B2244" s="3" t="s">
        <v>384</v>
      </c>
      <c r="C2244" s="5" t="s">
        <v>80</v>
      </c>
      <c r="D2244" s="25">
        <v>51</v>
      </c>
      <c r="E2244" s="26">
        <v>3</v>
      </c>
      <c r="F2244" s="16">
        <v>12</v>
      </c>
      <c r="G2244" s="22">
        <v>500</v>
      </c>
      <c r="H2244" s="22">
        <v>6000</v>
      </c>
      <c r="I2244" s="6">
        <v>44159</v>
      </c>
      <c r="J2244" s="7">
        <v>54</v>
      </c>
      <c r="K2244" s="8">
        <v>2020</v>
      </c>
      <c r="L2244" s="6">
        <v>44267</v>
      </c>
      <c r="M2244" s="5">
        <v>1800</v>
      </c>
      <c r="N2244" s="6">
        <v>44168</v>
      </c>
      <c r="O2244" s="3" t="s">
        <v>1548</v>
      </c>
      <c r="P2244" s="3" t="s">
        <v>3333</v>
      </c>
      <c r="Q2244" s="6">
        <v>43896</v>
      </c>
      <c r="R2244" s="46">
        <v>2</v>
      </c>
      <c r="S2244" s="46" t="s">
        <v>1380</v>
      </c>
      <c r="T2244" s="50" t="s">
        <v>1897</v>
      </c>
      <c r="U2244" s="21" t="s">
        <v>1560</v>
      </c>
      <c r="V2244" s="260" t="s">
        <v>1551</v>
      </c>
      <c r="W2244" s="261">
        <v>43903.564756944441</v>
      </c>
      <c r="X2244" s="38" t="s">
        <v>1555</v>
      </c>
    </row>
    <row r="2245" spans="1:24" x14ac:dyDescent="0.3">
      <c r="A2245" s="2">
        <v>102000</v>
      </c>
      <c r="B2245" s="3" t="s">
        <v>403</v>
      </c>
      <c r="C2245" s="5" t="s">
        <v>1418</v>
      </c>
      <c r="D2245" s="25">
        <v>51</v>
      </c>
      <c r="E2245" s="26">
        <v>7</v>
      </c>
      <c r="F2245" s="16">
        <v>12</v>
      </c>
      <c r="G2245" s="22">
        <v>42</v>
      </c>
      <c r="H2245" s="22">
        <v>500</v>
      </c>
      <c r="I2245" s="6">
        <v>44159</v>
      </c>
      <c r="J2245" s="7">
        <v>54</v>
      </c>
      <c r="K2245" s="8">
        <v>2020</v>
      </c>
      <c r="L2245" s="6">
        <v>44267</v>
      </c>
      <c r="M2245" s="5">
        <v>500</v>
      </c>
      <c r="N2245" s="6">
        <v>44168</v>
      </c>
      <c r="O2245" s="3" t="s">
        <v>1548</v>
      </c>
      <c r="P2245" s="3" t="s">
        <v>3333</v>
      </c>
      <c r="Q2245" s="6">
        <v>43896</v>
      </c>
      <c r="R2245" s="46"/>
      <c r="S2245" s="46" t="s">
        <v>1380</v>
      </c>
      <c r="T2245" s="50" t="s">
        <v>1897</v>
      </c>
      <c r="U2245" s="21" t="s">
        <v>1560</v>
      </c>
      <c r="V2245" s="260" t="s">
        <v>1551</v>
      </c>
      <c r="W2245" s="261">
        <v>43903.565115740741</v>
      </c>
      <c r="X2245" s="38" t="s">
        <v>1555</v>
      </c>
    </row>
    <row r="2246" spans="1:24" x14ac:dyDescent="0.3">
      <c r="A2246" s="2">
        <v>132623</v>
      </c>
      <c r="B2246" s="3" t="s">
        <v>247</v>
      </c>
      <c r="C2246" s="5" t="s">
        <v>17</v>
      </c>
      <c r="D2246" s="25">
        <v>51</v>
      </c>
      <c r="E2246" s="26">
        <v>35</v>
      </c>
      <c r="F2246" s="16">
        <v>12</v>
      </c>
      <c r="G2246" s="22">
        <v>7</v>
      </c>
      <c r="H2246" s="22">
        <v>80</v>
      </c>
      <c r="I2246" s="6">
        <v>44159</v>
      </c>
      <c r="J2246" s="7">
        <v>54</v>
      </c>
      <c r="K2246" s="8">
        <v>2020</v>
      </c>
      <c r="L2246" s="6">
        <v>44267</v>
      </c>
      <c r="M2246" s="5">
        <v>70</v>
      </c>
      <c r="N2246" s="6">
        <v>44168</v>
      </c>
      <c r="O2246" s="3" t="s">
        <v>1548</v>
      </c>
      <c r="P2246" s="3" t="s">
        <v>3333</v>
      </c>
      <c r="Q2246" s="6">
        <v>43896</v>
      </c>
      <c r="R2246" s="46">
        <v>29</v>
      </c>
      <c r="S2246" s="46" t="s">
        <v>1380</v>
      </c>
      <c r="T2246" s="50" t="s">
        <v>1897</v>
      </c>
      <c r="U2246" s="21" t="s">
        <v>1560</v>
      </c>
      <c r="V2246" s="260" t="s">
        <v>1551</v>
      </c>
      <c r="W2246" s="261">
        <v>43906.581990740742</v>
      </c>
      <c r="X2246" s="38" t="s">
        <v>1555</v>
      </c>
    </row>
    <row r="2247" spans="1:24" x14ac:dyDescent="0.3">
      <c r="A2247" s="2">
        <v>13558</v>
      </c>
      <c r="B2247" s="3" t="s">
        <v>241</v>
      </c>
      <c r="C2247" s="5" t="s">
        <v>22</v>
      </c>
      <c r="D2247" s="25">
        <v>61</v>
      </c>
      <c r="E2247" s="26">
        <v>2</v>
      </c>
      <c r="F2247" s="16">
        <v>12</v>
      </c>
      <c r="G2247" s="22">
        <v>9</v>
      </c>
      <c r="H2247" s="22">
        <v>100</v>
      </c>
      <c r="I2247" s="6">
        <v>44159</v>
      </c>
      <c r="J2247" s="7">
        <v>39</v>
      </c>
      <c r="K2247" s="8">
        <v>2020</v>
      </c>
      <c r="L2247" s="6">
        <v>44256</v>
      </c>
      <c r="M2247" s="5">
        <v>0</v>
      </c>
      <c r="N2247" s="6">
        <v>44168</v>
      </c>
      <c r="O2247" s="3" t="s">
        <v>3339</v>
      </c>
      <c r="P2247" s="3" t="s">
        <v>3340</v>
      </c>
      <c r="Q2247" s="6">
        <v>43899</v>
      </c>
      <c r="R2247" s="46">
        <v>1</v>
      </c>
      <c r="S2247" s="46" t="s">
        <v>1380</v>
      </c>
      <c r="T2247" s="50" t="s">
        <v>3423</v>
      </c>
      <c r="U2247" s="21" t="s">
        <v>1560</v>
      </c>
      <c r="V2247" s="260" t="s">
        <v>1551</v>
      </c>
      <c r="W2247" s="261">
        <v>43892.598773148151</v>
      </c>
      <c r="X2247" s="38" t="s">
        <v>1555</v>
      </c>
    </row>
    <row r="2248" spans="1:24" x14ac:dyDescent="0.3">
      <c r="A2248" s="2">
        <v>13559</v>
      </c>
      <c r="B2248" s="3" t="s">
        <v>238</v>
      </c>
      <c r="C2248" s="5" t="s">
        <v>22</v>
      </c>
      <c r="D2248" s="25">
        <v>61</v>
      </c>
      <c r="E2248" s="26">
        <v>2</v>
      </c>
      <c r="F2248" s="16">
        <v>12</v>
      </c>
      <c r="G2248" s="22">
        <v>17</v>
      </c>
      <c r="H2248" s="22">
        <v>200</v>
      </c>
      <c r="I2248" s="6">
        <v>44159</v>
      </c>
      <c r="J2248" s="7">
        <v>39</v>
      </c>
      <c r="K2248" s="8">
        <v>2020</v>
      </c>
      <c r="L2248" s="6">
        <v>44256</v>
      </c>
      <c r="M2248" s="5">
        <v>300</v>
      </c>
      <c r="N2248" s="6">
        <v>44168</v>
      </c>
      <c r="O2248" s="3" t="s">
        <v>3339</v>
      </c>
      <c r="P2248" s="3" t="s">
        <v>3340</v>
      </c>
      <c r="Q2248" s="6">
        <v>43899</v>
      </c>
      <c r="R2248" s="46">
        <v>2</v>
      </c>
      <c r="S2248" s="46" t="s">
        <v>1380</v>
      </c>
      <c r="T2248" s="50" t="s">
        <v>3423</v>
      </c>
      <c r="U2248" s="21" t="s">
        <v>1560</v>
      </c>
      <c r="V2248" s="260" t="s">
        <v>1551</v>
      </c>
      <c r="W2248" s="261">
        <v>43892.601284722223</v>
      </c>
      <c r="X2248" s="38" t="s">
        <v>1555</v>
      </c>
    </row>
    <row r="2249" spans="1:24" x14ac:dyDescent="0.3">
      <c r="A2249" s="2">
        <v>13562</v>
      </c>
      <c r="B2249" s="3" t="s">
        <v>255</v>
      </c>
      <c r="C2249" s="5" t="s">
        <v>22</v>
      </c>
      <c r="D2249" s="25">
        <v>61</v>
      </c>
      <c r="E2249" s="26">
        <v>2</v>
      </c>
      <c r="F2249" s="16">
        <v>12</v>
      </c>
      <c r="G2249" s="22">
        <v>84</v>
      </c>
      <c r="H2249" s="22">
        <v>1000</v>
      </c>
      <c r="I2249" s="6">
        <v>44159</v>
      </c>
      <c r="J2249" s="7">
        <v>39</v>
      </c>
      <c r="K2249" s="8">
        <v>2020</v>
      </c>
      <c r="L2249" s="6">
        <v>44256</v>
      </c>
      <c r="M2249" s="5">
        <v>600</v>
      </c>
      <c r="N2249" s="6">
        <v>44168</v>
      </c>
      <c r="O2249" s="3" t="s">
        <v>3339</v>
      </c>
      <c r="P2249" s="3" t="s">
        <v>3340</v>
      </c>
      <c r="Q2249" s="6">
        <v>43899</v>
      </c>
      <c r="R2249" s="46">
        <v>5</v>
      </c>
      <c r="S2249" s="46" t="s">
        <v>1380</v>
      </c>
      <c r="T2249" s="50" t="s">
        <v>3423</v>
      </c>
      <c r="U2249" s="21" t="s">
        <v>1560</v>
      </c>
      <c r="V2249" s="260" t="s">
        <v>1551</v>
      </c>
      <c r="W2249" s="261">
        <v>43892.601909722223</v>
      </c>
      <c r="X2249" s="38" t="s">
        <v>1555</v>
      </c>
    </row>
    <row r="2250" spans="1:24" x14ac:dyDescent="0.3">
      <c r="A2250" s="2">
        <v>13560</v>
      </c>
      <c r="B2250" s="3" t="s">
        <v>239</v>
      </c>
      <c r="C2250" s="5" t="s">
        <v>22</v>
      </c>
      <c r="D2250" s="25">
        <v>61</v>
      </c>
      <c r="E2250" s="26">
        <v>2</v>
      </c>
      <c r="F2250" s="16">
        <v>12</v>
      </c>
      <c r="G2250" s="22">
        <v>5</v>
      </c>
      <c r="H2250" s="22">
        <v>50</v>
      </c>
      <c r="I2250" s="6">
        <v>44159</v>
      </c>
      <c r="J2250" s="7">
        <v>39</v>
      </c>
      <c r="K2250" s="8">
        <v>2020</v>
      </c>
      <c r="L2250" s="6">
        <v>44256</v>
      </c>
      <c r="M2250" s="5">
        <v>50</v>
      </c>
      <c r="N2250" s="6">
        <v>44168</v>
      </c>
      <c r="O2250" s="3" t="s">
        <v>3339</v>
      </c>
      <c r="P2250" s="3" t="s">
        <v>3340</v>
      </c>
      <c r="Q2250" s="6">
        <v>43899</v>
      </c>
      <c r="R2250" s="46">
        <v>3</v>
      </c>
      <c r="S2250" s="46" t="s">
        <v>1380</v>
      </c>
      <c r="T2250" s="50" t="s">
        <v>3423</v>
      </c>
      <c r="U2250" s="21" t="s">
        <v>1560</v>
      </c>
      <c r="V2250" s="260" t="s">
        <v>1551</v>
      </c>
      <c r="W2250" s="261">
        <v>43892.602222222224</v>
      </c>
      <c r="X2250" s="38" t="s">
        <v>1555</v>
      </c>
    </row>
    <row r="2251" spans="1:24" x14ac:dyDescent="0.3">
      <c r="A2251" s="2">
        <v>13561</v>
      </c>
      <c r="B2251" s="3" t="s">
        <v>240</v>
      </c>
      <c r="C2251" s="5" t="s">
        <v>22</v>
      </c>
      <c r="D2251" s="25">
        <v>61</v>
      </c>
      <c r="E2251" s="26">
        <v>2</v>
      </c>
      <c r="F2251" s="16">
        <v>12</v>
      </c>
      <c r="G2251" s="22">
        <v>17</v>
      </c>
      <c r="H2251" s="22">
        <v>200</v>
      </c>
      <c r="I2251" s="6">
        <v>44159</v>
      </c>
      <c r="J2251" s="7">
        <v>204</v>
      </c>
      <c r="K2251" s="8">
        <v>2018</v>
      </c>
      <c r="L2251" s="6">
        <v>43746</v>
      </c>
      <c r="M2251" s="5">
        <v>100</v>
      </c>
      <c r="N2251" s="6">
        <v>44168</v>
      </c>
      <c r="O2251" s="3" t="s">
        <v>1326</v>
      </c>
      <c r="P2251" s="3" t="s">
        <v>3340</v>
      </c>
      <c r="Q2251" s="6">
        <v>43899</v>
      </c>
      <c r="R2251" s="46">
        <v>4</v>
      </c>
      <c r="S2251" s="46" t="s">
        <v>1953</v>
      </c>
      <c r="T2251" s="50" t="s">
        <v>3423</v>
      </c>
      <c r="U2251" s="21" t="s">
        <v>1380</v>
      </c>
      <c r="V2251" s="260" t="s">
        <v>1551</v>
      </c>
      <c r="W2251" s="261">
        <v>43892.597858796296</v>
      </c>
      <c r="X2251" s="38" t="s">
        <v>1555</v>
      </c>
    </row>
    <row r="2252" spans="1:24" x14ac:dyDescent="0.3">
      <c r="A2252" s="2">
        <v>77819</v>
      </c>
      <c r="B2252" s="3" t="s">
        <v>271</v>
      </c>
      <c r="C2252" s="5" t="s">
        <v>32</v>
      </c>
      <c r="D2252" s="25">
        <v>52</v>
      </c>
      <c r="E2252" s="26">
        <v>15</v>
      </c>
      <c r="F2252" s="16">
        <v>12</v>
      </c>
      <c r="G2252" s="22">
        <v>209</v>
      </c>
      <c r="H2252" s="22">
        <v>2500</v>
      </c>
      <c r="I2252" s="6">
        <v>44159</v>
      </c>
      <c r="J2252" s="7">
        <v>64</v>
      </c>
      <c r="K2252" s="8">
        <v>2020</v>
      </c>
      <c r="L2252" s="6">
        <v>44272</v>
      </c>
      <c r="M2252" s="5">
        <v>2600</v>
      </c>
      <c r="N2252" s="6">
        <v>44168</v>
      </c>
      <c r="O2252" s="3" t="s">
        <v>3390</v>
      </c>
      <c r="P2252" s="3" t="s">
        <v>3391</v>
      </c>
      <c r="Q2252" s="6">
        <v>43914</v>
      </c>
      <c r="R2252" s="46">
        <v>1</v>
      </c>
      <c r="S2252" s="46" t="s">
        <v>1380</v>
      </c>
      <c r="T2252" s="50" t="s">
        <v>1832</v>
      </c>
      <c r="U2252" s="21" t="s">
        <v>1560</v>
      </c>
      <c r="V2252" s="260" t="s">
        <v>1551</v>
      </c>
      <c r="W2252" s="261">
        <v>43908.634097222224</v>
      </c>
      <c r="X2252" s="38" t="s">
        <v>1555</v>
      </c>
    </row>
    <row r="2253" spans="1:24" x14ac:dyDescent="0.3">
      <c r="A2253" s="2">
        <v>115282</v>
      </c>
      <c r="B2253" s="3" t="s">
        <v>272</v>
      </c>
      <c r="C2253" s="5" t="s">
        <v>32</v>
      </c>
      <c r="D2253" s="25">
        <v>73</v>
      </c>
      <c r="E2253" s="26">
        <v>10</v>
      </c>
      <c r="F2253" s="16">
        <v>12</v>
      </c>
      <c r="G2253" s="22">
        <v>50</v>
      </c>
      <c r="H2253" s="22">
        <v>600</v>
      </c>
      <c r="I2253" s="6">
        <v>44159</v>
      </c>
      <c r="J2253" s="7">
        <v>64</v>
      </c>
      <c r="K2253" s="8">
        <v>2020</v>
      </c>
      <c r="L2253" s="6">
        <v>44272</v>
      </c>
      <c r="M2253" s="5">
        <v>500</v>
      </c>
      <c r="N2253" s="6">
        <v>44168</v>
      </c>
      <c r="O2253" s="3" t="s">
        <v>3390</v>
      </c>
      <c r="P2253" s="3" t="s">
        <v>3391</v>
      </c>
      <c r="Q2253" s="6">
        <v>43914</v>
      </c>
      <c r="R2253" s="46">
        <v>2</v>
      </c>
      <c r="S2253" s="46" t="s">
        <v>1380</v>
      </c>
      <c r="T2253" s="50" t="s">
        <v>1832</v>
      </c>
      <c r="U2253" s="21" t="s">
        <v>1560</v>
      </c>
      <c r="V2253" s="260" t="s">
        <v>1551</v>
      </c>
      <c r="W2253" s="261">
        <v>43945.622025462966</v>
      </c>
      <c r="X2253" s="38" t="s">
        <v>1555</v>
      </c>
    </row>
    <row r="2254" spans="1:24" x14ac:dyDescent="0.3">
      <c r="A2254" s="2">
        <v>12813</v>
      </c>
      <c r="B2254" s="3" t="s">
        <v>9</v>
      </c>
      <c r="C2254" s="5" t="s">
        <v>3</v>
      </c>
      <c r="D2254" s="25">
        <v>61</v>
      </c>
      <c r="E2254" s="26">
        <v>8</v>
      </c>
      <c r="F2254" s="16">
        <v>12</v>
      </c>
      <c r="G2254" s="22">
        <v>5</v>
      </c>
      <c r="H2254" s="346">
        <v>60</v>
      </c>
      <c r="I2254" s="6">
        <v>44159</v>
      </c>
      <c r="J2254" s="7">
        <v>87</v>
      </c>
      <c r="K2254" s="8">
        <v>2020</v>
      </c>
      <c r="L2254" s="6">
        <v>44286</v>
      </c>
      <c r="M2254" s="5">
        <v>80</v>
      </c>
      <c r="N2254" s="6">
        <v>44168</v>
      </c>
      <c r="O2254" s="3" t="s">
        <v>1960</v>
      </c>
      <c r="P2254" s="3" t="s">
        <v>3258</v>
      </c>
      <c r="Q2254" s="6">
        <v>43951</v>
      </c>
      <c r="R2254" s="46">
        <v>1</v>
      </c>
      <c r="S2254" s="46" t="s">
        <v>1380</v>
      </c>
      <c r="T2254" s="50" t="s">
        <v>1932</v>
      </c>
      <c r="U2254" s="21" t="s">
        <v>1560</v>
      </c>
      <c r="V2254" s="347" t="s">
        <v>1551</v>
      </c>
      <c r="W2254" s="348">
        <v>44004.339513888888</v>
      </c>
      <c r="X2254" s="38" t="s">
        <v>1555</v>
      </c>
    </row>
    <row r="2255" spans="1:24" x14ac:dyDescent="0.3">
      <c r="A2255" s="2">
        <v>12821</v>
      </c>
      <c r="B2255" s="3" t="s">
        <v>8</v>
      </c>
      <c r="C2255" s="5" t="s">
        <v>3</v>
      </c>
      <c r="D2255" s="25">
        <v>61</v>
      </c>
      <c r="E2255" s="26">
        <v>8</v>
      </c>
      <c r="F2255" s="16">
        <v>12</v>
      </c>
      <c r="G2255" s="22">
        <v>9</v>
      </c>
      <c r="H2255" s="346">
        <v>100</v>
      </c>
      <c r="I2255" s="6">
        <v>44159</v>
      </c>
      <c r="J2255" s="7">
        <v>87</v>
      </c>
      <c r="K2255" s="8">
        <v>2020</v>
      </c>
      <c r="L2255" s="6">
        <v>44286</v>
      </c>
      <c r="M2255" s="5">
        <v>30</v>
      </c>
      <c r="N2255" s="6">
        <v>44168</v>
      </c>
      <c r="O2255" s="3" t="s">
        <v>1960</v>
      </c>
      <c r="P2255" s="3" t="s">
        <v>3258</v>
      </c>
      <c r="Q2255" s="6">
        <v>43951</v>
      </c>
      <c r="R2255" s="46">
        <v>2</v>
      </c>
      <c r="S2255" s="46" t="s">
        <v>1380</v>
      </c>
      <c r="T2255" s="50" t="s">
        <v>1932</v>
      </c>
      <c r="U2255" s="21" t="s">
        <v>1560</v>
      </c>
      <c r="V2255" s="347" t="s">
        <v>1551</v>
      </c>
      <c r="W2255" s="348">
        <v>44004.339513888888</v>
      </c>
      <c r="X2255" s="38" t="s">
        <v>1555</v>
      </c>
    </row>
    <row r="2256" spans="1:24" x14ac:dyDescent="0.3">
      <c r="A2256" s="2">
        <v>12824</v>
      </c>
      <c r="B2256" s="3" t="s">
        <v>7</v>
      </c>
      <c r="C2256" s="5" t="s">
        <v>3</v>
      </c>
      <c r="D2256" s="25">
        <v>61</v>
      </c>
      <c r="E2256" s="26">
        <v>8</v>
      </c>
      <c r="F2256" s="16">
        <v>12</v>
      </c>
      <c r="G2256" s="22">
        <v>13</v>
      </c>
      <c r="H2256" s="346">
        <v>150</v>
      </c>
      <c r="I2256" s="6">
        <v>44159</v>
      </c>
      <c r="J2256" s="7">
        <v>87</v>
      </c>
      <c r="K2256" s="8">
        <v>2020</v>
      </c>
      <c r="L2256" s="6">
        <v>44286</v>
      </c>
      <c r="M2256" s="5">
        <v>0</v>
      </c>
      <c r="N2256" s="6">
        <v>44168</v>
      </c>
      <c r="O2256" s="3" t="s">
        <v>1960</v>
      </c>
      <c r="P2256" s="3" t="s">
        <v>3258</v>
      </c>
      <c r="Q2256" s="6">
        <v>43951</v>
      </c>
      <c r="R2256" s="46">
        <v>3</v>
      </c>
      <c r="S2256" s="46" t="s">
        <v>1380</v>
      </c>
      <c r="T2256" s="50" t="s">
        <v>1932</v>
      </c>
      <c r="U2256" s="21" t="s">
        <v>1560</v>
      </c>
      <c r="V2256" s="347" t="s">
        <v>1551</v>
      </c>
      <c r="W2256" s="348">
        <v>44004.339513888888</v>
      </c>
      <c r="X2256" s="38" t="s">
        <v>1555</v>
      </c>
    </row>
    <row r="2257" spans="1:24" x14ac:dyDescent="0.3">
      <c r="A2257" s="2">
        <v>12884</v>
      </c>
      <c r="B2257" s="3" t="s">
        <v>109</v>
      </c>
      <c r="C2257" s="5" t="s">
        <v>3</v>
      </c>
      <c r="D2257" s="25">
        <v>61</v>
      </c>
      <c r="E2257" s="26">
        <v>8</v>
      </c>
      <c r="F2257" s="16">
        <v>12</v>
      </c>
      <c r="G2257" s="22">
        <v>34</v>
      </c>
      <c r="H2257" s="346">
        <v>400</v>
      </c>
      <c r="I2257" s="6">
        <v>44159</v>
      </c>
      <c r="J2257" s="7">
        <v>87</v>
      </c>
      <c r="K2257" s="8">
        <v>2020</v>
      </c>
      <c r="L2257" s="6">
        <v>44286</v>
      </c>
      <c r="M2257" s="5">
        <v>0</v>
      </c>
      <c r="N2257" s="6">
        <v>44168</v>
      </c>
      <c r="O2257" s="3" t="s">
        <v>1960</v>
      </c>
      <c r="P2257" s="3" t="s">
        <v>3258</v>
      </c>
      <c r="Q2257" s="6">
        <v>43951</v>
      </c>
      <c r="R2257" s="46">
        <v>4</v>
      </c>
      <c r="S2257" s="46" t="s">
        <v>1380</v>
      </c>
      <c r="T2257" s="50" t="s">
        <v>1932</v>
      </c>
      <c r="U2257" s="21" t="s">
        <v>1560</v>
      </c>
      <c r="V2257" s="347" t="s">
        <v>1551</v>
      </c>
      <c r="W2257" s="348">
        <v>44004.339513888888</v>
      </c>
      <c r="X2257" s="38" t="s">
        <v>1555</v>
      </c>
    </row>
    <row r="2258" spans="1:24" x14ac:dyDescent="0.3">
      <c r="A2258" s="2">
        <v>12891</v>
      </c>
      <c r="B2258" s="3" t="s">
        <v>108</v>
      </c>
      <c r="C2258" s="5" t="s">
        <v>3</v>
      </c>
      <c r="D2258" s="25">
        <v>61</v>
      </c>
      <c r="E2258" s="26">
        <v>8</v>
      </c>
      <c r="F2258" s="16">
        <v>12</v>
      </c>
      <c r="G2258" s="22">
        <v>9</v>
      </c>
      <c r="H2258" s="346">
        <v>100</v>
      </c>
      <c r="I2258" s="6">
        <v>44159</v>
      </c>
      <c r="J2258" s="7">
        <v>87</v>
      </c>
      <c r="K2258" s="8">
        <v>2020</v>
      </c>
      <c r="L2258" s="6">
        <v>44286</v>
      </c>
      <c r="M2258" s="5">
        <v>200</v>
      </c>
      <c r="N2258" s="6">
        <v>44168</v>
      </c>
      <c r="O2258" s="3" t="s">
        <v>1960</v>
      </c>
      <c r="P2258" s="3" t="s">
        <v>3258</v>
      </c>
      <c r="Q2258" s="6">
        <v>43951</v>
      </c>
      <c r="R2258" s="46">
        <v>5</v>
      </c>
      <c r="S2258" s="46" t="s">
        <v>1380</v>
      </c>
      <c r="T2258" s="50" t="s">
        <v>1932</v>
      </c>
      <c r="U2258" s="21" t="s">
        <v>1560</v>
      </c>
      <c r="V2258" s="347" t="s">
        <v>1551</v>
      </c>
      <c r="W2258" s="348">
        <v>44004.339513888888</v>
      </c>
      <c r="X2258" s="38" t="s">
        <v>1555</v>
      </c>
    </row>
    <row r="2259" spans="1:24" x14ac:dyDescent="0.3">
      <c r="A2259" s="2">
        <v>13092</v>
      </c>
      <c r="B2259" s="3" t="s">
        <v>77</v>
      </c>
      <c r="C2259" s="5" t="s">
        <v>3</v>
      </c>
      <c r="D2259" s="25">
        <v>61</v>
      </c>
      <c r="E2259" s="26">
        <v>11</v>
      </c>
      <c r="F2259" s="16">
        <v>12</v>
      </c>
      <c r="G2259" s="22">
        <v>21</v>
      </c>
      <c r="H2259" s="346">
        <v>250</v>
      </c>
      <c r="I2259" s="6">
        <v>44159</v>
      </c>
      <c r="J2259" s="7">
        <v>87</v>
      </c>
      <c r="K2259" s="8">
        <v>2020</v>
      </c>
      <c r="L2259" s="6">
        <v>44286</v>
      </c>
      <c r="M2259" s="5">
        <v>110</v>
      </c>
      <c r="N2259" s="6">
        <v>44168</v>
      </c>
      <c r="O2259" s="3" t="s">
        <v>1960</v>
      </c>
      <c r="P2259" s="3" t="s">
        <v>3258</v>
      </c>
      <c r="Q2259" s="6">
        <v>43951</v>
      </c>
      <c r="R2259" s="46">
        <v>7</v>
      </c>
      <c r="S2259" s="46" t="s">
        <v>1380</v>
      </c>
      <c r="T2259" s="50" t="s">
        <v>1932</v>
      </c>
      <c r="U2259" s="21" t="s">
        <v>1560</v>
      </c>
      <c r="V2259" s="347" t="s">
        <v>1551</v>
      </c>
      <c r="W2259" s="348">
        <v>44004.339513888888</v>
      </c>
      <c r="X2259" s="38" t="s">
        <v>1555</v>
      </c>
    </row>
    <row r="2260" spans="1:24" x14ac:dyDescent="0.3">
      <c r="A2260" s="2">
        <v>13117</v>
      </c>
      <c r="B2260" s="3" t="s">
        <v>537</v>
      </c>
      <c r="C2260" s="5" t="s">
        <v>3</v>
      </c>
      <c r="D2260" s="25">
        <v>61</v>
      </c>
      <c r="E2260" s="26">
        <v>15</v>
      </c>
      <c r="F2260" s="16">
        <v>12</v>
      </c>
      <c r="G2260" s="22">
        <v>5</v>
      </c>
      <c r="H2260" s="346">
        <v>50</v>
      </c>
      <c r="I2260" s="6">
        <v>44159</v>
      </c>
      <c r="J2260" s="7">
        <v>87</v>
      </c>
      <c r="K2260" s="8">
        <v>2020</v>
      </c>
      <c r="L2260" s="6">
        <v>44286</v>
      </c>
      <c r="M2260" s="5">
        <v>40</v>
      </c>
      <c r="N2260" s="6">
        <v>44168</v>
      </c>
      <c r="O2260" s="3" t="s">
        <v>1960</v>
      </c>
      <c r="P2260" s="3" t="s">
        <v>3258</v>
      </c>
      <c r="Q2260" s="6">
        <v>43951</v>
      </c>
      <c r="R2260" s="46"/>
      <c r="S2260" s="46" t="s">
        <v>1380</v>
      </c>
      <c r="T2260" s="50" t="s">
        <v>1932</v>
      </c>
      <c r="U2260" s="21" t="s">
        <v>1560</v>
      </c>
      <c r="V2260" s="347" t="s">
        <v>1551</v>
      </c>
      <c r="W2260" s="348">
        <v>44004.339513888888</v>
      </c>
      <c r="X2260" s="38" t="s">
        <v>1555</v>
      </c>
    </row>
    <row r="2261" spans="1:24" x14ac:dyDescent="0.3">
      <c r="A2261" s="2">
        <v>15066</v>
      </c>
      <c r="B2261" s="3" t="s">
        <v>203</v>
      </c>
      <c r="C2261" s="5" t="s">
        <v>3</v>
      </c>
      <c r="D2261" s="25">
        <v>61</v>
      </c>
      <c r="E2261" s="26">
        <v>15</v>
      </c>
      <c r="F2261" s="16">
        <v>12</v>
      </c>
      <c r="G2261" s="22">
        <v>13</v>
      </c>
      <c r="H2261" s="346">
        <v>150</v>
      </c>
      <c r="I2261" s="6">
        <v>44159</v>
      </c>
      <c r="J2261" s="7">
        <v>87</v>
      </c>
      <c r="K2261" s="8">
        <v>2020</v>
      </c>
      <c r="L2261" s="6">
        <v>44286</v>
      </c>
      <c r="M2261" s="5">
        <v>200</v>
      </c>
      <c r="N2261" s="6">
        <v>44168</v>
      </c>
      <c r="O2261" s="3" t="s">
        <v>1960</v>
      </c>
      <c r="P2261" s="3" t="s">
        <v>3258</v>
      </c>
      <c r="Q2261" s="6">
        <v>43951</v>
      </c>
      <c r="R2261" s="46">
        <v>10</v>
      </c>
      <c r="S2261" s="46" t="s">
        <v>1380</v>
      </c>
      <c r="T2261" s="50" t="s">
        <v>1932</v>
      </c>
      <c r="U2261" s="21" t="s">
        <v>1560</v>
      </c>
      <c r="V2261" s="347" t="s">
        <v>1551</v>
      </c>
      <c r="W2261" s="348">
        <v>44004.339513888888</v>
      </c>
      <c r="X2261" s="38" t="s">
        <v>1555</v>
      </c>
    </row>
    <row r="2262" spans="1:24" x14ac:dyDescent="0.3">
      <c r="A2262" s="2">
        <v>15761</v>
      </c>
      <c r="B2262" s="3" t="s">
        <v>105</v>
      </c>
      <c r="C2262" s="5" t="s">
        <v>3</v>
      </c>
      <c r="D2262" s="25">
        <v>61</v>
      </c>
      <c r="E2262" s="26">
        <v>8</v>
      </c>
      <c r="F2262" s="16">
        <v>12</v>
      </c>
      <c r="G2262" s="22">
        <v>13</v>
      </c>
      <c r="H2262" s="346">
        <v>150</v>
      </c>
      <c r="I2262" s="6">
        <v>44159</v>
      </c>
      <c r="J2262" s="7">
        <v>87</v>
      </c>
      <c r="K2262" s="8">
        <v>2020</v>
      </c>
      <c r="L2262" s="6">
        <v>44286</v>
      </c>
      <c r="M2262" s="5">
        <v>-50</v>
      </c>
      <c r="N2262" s="6">
        <v>44168</v>
      </c>
      <c r="O2262" s="3" t="s">
        <v>1960</v>
      </c>
      <c r="P2262" s="3" t="s">
        <v>3258</v>
      </c>
      <c r="Q2262" s="6">
        <v>43951</v>
      </c>
      <c r="R2262" s="46">
        <v>11</v>
      </c>
      <c r="S2262" s="46" t="s">
        <v>1380</v>
      </c>
      <c r="T2262" s="50" t="s">
        <v>1932</v>
      </c>
      <c r="U2262" s="21" t="s">
        <v>1560</v>
      </c>
      <c r="V2262" s="347" t="s">
        <v>1551</v>
      </c>
      <c r="W2262" s="348">
        <v>44004.339513888888</v>
      </c>
      <c r="X2262" s="38" t="s">
        <v>1555</v>
      </c>
    </row>
    <row r="2263" spans="1:24" x14ac:dyDescent="0.3">
      <c r="A2263" s="2">
        <v>24500</v>
      </c>
      <c r="B2263" s="3" t="s">
        <v>538</v>
      </c>
      <c r="C2263" s="5" t="s">
        <v>3</v>
      </c>
      <c r="D2263" s="25">
        <v>61</v>
      </c>
      <c r="E2263" s="26">
        <v>14</v>
      </c>
      <c r="F2263" s="16">
        <v>12</v>
      </c>
      <c r="G2263" s="22">
        <v>21</v>
      </c>
      <c r="H2263" s="346">
        <v>250</v>
      </c>
      <c r="I2263" s="6">
        <v>44159</v>
      </c>
      <c r="J2263" s="7">
        <v>87</v>
      </c>
      <c r="K2263" s="8">
        <v>2020</v>
      </c>
      <c r="L2263" s="6">
        <v>44286</v>
      </c>
      <c r="M2263" s="5">
        <v>250</v>
      </c>
      <c r="N2263" s="6">
        <v>44168</v>
      </c>
      <c r="O2263" s="3" t="s">
        <v>1960</v>
      </c>
      <c r="P2263" s="3" t="s">
        <v>3258</v>
      </c>
      <c r="Q2263" s="6">
        <v>43951</v>
      </c>
      <c r="R2263" s="46"/>
      <c r="S2263" s="46" t="s">
        <v>1380</v>
      </c>
      <c r="T2263" s="50" t="s">
        <v>1932</v>
      </c>
      <c r="U2263" s="21" t="s">
        <v>1560</v>
      </c>
      <c r="V2263" s="347" t="s">
        <v>1551</v>
      </c>
      <c r="W2263" s="348">
        <v>44004.339513888888</v>
      </c>
      <c r="X2263" s="38" t="s">
        <v>1555</v>
      </c>
    </row>
    <row r="2264" spans="1:24" x14ac:dyDescent="0.3">
      <c r="A2264" s="2">
        <v>25523</v>
      </c>
      <c r="B2264" s="3" t="s">
        <v>539</v>
      </c>
      <c r="C2264" s="5" t="s">
        <v>3</v>
      </c>
      <c r="D2264" s="25">
        <v>61</v>
      </c>
      <c r="E2264" s="26">
        <v>8</v>
      </c>
      <c r="F2264" s="16">
        <v>12</v>
      </c>
      <c r="G2264" s="22">
        <v>0</v>
      </c>
      <c r="H2264" s="346">
        <v>0</v>
      </c>
      <c r="I2264" s="6">
        <v>44159</v>
      </c>
      <c r="J2264" s="7">
        <v>87</v>
      </c>
      <c r="K2264" s="8">
        <v>2020</v>
      </c>
      <c r="L2264" s="6">
        <v>44286</v>
      </c>
      <c r="M2264" s="5">
        <v>200</v>
      </c>
      <c r="N2264" s="6">
        <v>44168</v>
      </c>
      <c r="O2264" s="3" t="s">
        <v>1960</v>
      </c>
      <c r="P2264" s="3" t="s">
        <v>3258</v>
      </c>
      <c r="Q2264" s="6">
        <v>43951</v>
      </c>
      <c r="R2264" s="46">
        <v>15</v>
      </c>
      <c r="S2264" s="46" t="s">
        <v>1380</v>
      </c>
      <c r="T2264" s="50" t="s">
        <v>1932</v>
      </c>
      <c r="U2264" s="21" t="s">
        <v>1560</v>
      </c>
      <c r="V2264" s="347" t="s">
        <v>1551</v>
      </c>
      <c r="W2264" s="348">
        <v>44004.339513888888</v>
      </c>
      <c r="X2264" s="38" t="s">
        <v>1555</v>
      </c>
    </row>
    <row r="2265" spans="1:24" x14ac:dyDescent="0.3">
      <c r="A2265" s="2">
        <v>25630</v>
      </c>
      <c r="B2265" s="3" t="s">
        <v>540</v>
      </c>
      <c r="C2265" s="5" t="s">
        <v>3</v>
      </c>
      <c r="D2265" s="25">
        <v>61</v>
      </c>
      <c r="E2265" s="26">
        <v>15</v>
      </c>
      <c r="F2265" s="16">
        <v>12</v>
      </c>
      <c r="G2265" s="22">
        <v>13</v>
      </c>
      <c r="H2265" s="346">
        <v>150</v>
      </c>
      <c r="I2265" s="6">
        <v>44159</v>
      </c>
      <c r="J2265" s="7">
        <v>87</v>
      </c>
      <c r="K2265" s="8">
        <v>2020</v>
      </c>
      <c r="L2265" s="6">
        <v>44286</v>
      </c>
      <c r="M2265" s="5">
        <v>70</v>
      </c>
      <c r="N2265" s="6">
        <v>44168</v>
      </c>
      <c r="O2265" s="3" t="s">
        <v>1960</v>
      </c>
      <c r="P2265" s="3" t="s">
        <v>3258</v>
      </c>
      <c r="Q2265" s="6">
        <v>43951</v>
      </c>
      <c r="R2265" s="46">
        <v>16</v>
      </c>
      <c r="S2265" s="46" t="s">
        <v>1380</v>
      </c>
      <c r="T2265" s="50" t="s">
        <v>1932</v>
      </c>
      <c r="U2265" s="21" t="s">
        <v>1560</v>
      </c>
      <c r="V2265" s="347" t="s">
        <v>1551</v>
      </c>
      <c r="W2265" s="348">
        <v>44004.339513888888</v>
      </c>
      <c r="X2265" s="38" t="s">
        <v>1555</v>
      </c>
    </row>
    <row r="2266" spans="1:24" x14ac:dyDescent="0.3">
      <c r="A2266" s="2">
        <v>28184</v>
      </c>
      <c r="B2266" s="3" t="s">
        <v>10</v>
      </c>
      <c r="C2266" s="5" t="s">
        <v>3</v>
      </c>
      <c r="D2266" s="25">
        <v>61</v>
      </c>
      <c r="E2266" s="26">
        <v>8</v>
      </c>
      <c r="F2266" s="16">
        <v>12</v>
      </c>
      <c r="G2266" s="22">
        <v>13</v>
      </c>
      <c r="H2266" s="346">
        <v>150</v>
      </c>
      <c r="I2266" s="6">
        <v>44159</v>
      </c>
      <c r="J2266" s="7">
        <v>87</v>
      </c>
      <c r="K2266" s="8">
        <v>2020</v>
      </c>
      <c r="L2266" s="6">
        <v>44286</v>
      </c>
      <c r="M2266" s="5">
        <v>150</v>
      </c>
      <c r="N2266" s="6">
        <v>44168</v>
      </c>
      <c r="O2266" s="3" t="s">
        <v>1960</v>
      </c>
      <c r="P2266" s="3" t="s">
        <v>3258</v>
      </c>
      <c r="Q2266" s="6">
        <v>43951</v>
      </c>
      <c r="R2266" s="46">
        <v>8</v>
      </c>
      <c r="S2266" s="46" t="s">
        <v>1380</v>
      </c>
      <c r="T2266" s="50" t="s">
        <v>1932</v>
      </c>
      <c r="U2266" s="21" t="s">
        <v>1560</v>
      </c>
      <c r="V2266" s="347" t="s">
        <v>1551</v>
      </c>
      <c r="W2266" s="348">
        <v>44004.339513888888</v>
      </c>
      <c r="X2266" s="38" t="s">
        <v>1555</v>
      </c>
    </row>
    <row r="2267" spans="1:24" x14ac:dyDescent="0.3">
      <c r="A2267" s="2">
        <v>29435</v>
      </c>
      <c r="B2267" s="3" t="s">
        <v>542</v>
      </c>
      <c r="C2267" s="5" t="s">
        <v>3</v>
      </c>
      <c r="D2267" s="25">
        <v>51</v>
      </c>
      <c r="E2267" s="26">
        <v>36</v>
      </c>
      <c r="F2267" s="16">
        <v>12</v>
      </c>
      <c r="G2267" s="22">
        <v>0</v>
      </c>
      <c r="H2267" s="346">
        <v>0</v>
      </c>
      <c r="I2267" s="6">
        <v>44159</v>
      </c>
      <c r="J2267" s="7">
        <v>87</v>
      </c>
      <c r="K2267" s="8">
        <v>2020</v>
      </c>
      <c r="L2267" s="6">
        <v>44286</v>
      </c>
      <c r="M2267" s="5">
        <v>22</v>
      </c>
      <c r="N2267" s="6">
        <v>44168</v>
      </c>
      <c r="O2267" s="3" t="s">
        <v>1960</v>
      </c>
      <c r="P2267" s="3" t="s">
        <v>3258</v>
      </c>
      <c r="Q2267" s="6">
        <v>43951</v>
      </c>
      <c r="R2267" s="46">
        <v>19</v>
      </c>
      <c r="S2267" s="46" t="s">
        <v>1380</v>
      </c>
      <c r="T2267" s="50" t="s">
        <v>1932</v>
      </c>
      <c r="U2267" s="21" t="s">
        <v>1560</v>
      </c>
      <c r="V2267" s="347" t="s">
        <v>1551</v>
      </c>
      <c r="W2267" s="348">
        <v>44004.339513888888</v>
      </c>
      <c r="X2267" s="38" t="s">
        <v>1555</v>
      </c>
    </row>
    <row r="2268" spans="1:24" x14ac:dyDescent="0.3">
      <c r="A2268" s="2">
        <v>35227</v>
      </c>
      <c r="B2268" s="3" t="s">
        <v>172</v>
      </c>
      <c r="C2268" s="5" t="s">
        <v>3</v>
      </c>
      <c r="D2268" s="25">
        <v>61</v>
      </c>
      <c r="E2268" s="26">
        <v>8</v>
      </c>
      <c r="F2268" s="16">
        <v>12</v>
      </c>
      <c r="G2268" s="22">
        <v>9</v>
      </c>
      <c r="H2268" s="346">
        <v>100</v>
      </c>
      <c r="I2268" s="6">
        <v>44159</v>
      </c>
      <c r="J2268" s="7">
        <v>87</v>
      </c>
      <c r="K2268" s="8">
        <v>2020</v>
      </c>
      <c r="L2268" s="6">
        <v>44286</v>
      </c>
      <c r="M2268" s="5">
        <v>150</v>
      </c>
      <c r="N2268" s="6">
        <v>44168</v>
      </c>
      <c r="O2268" s="3" t="s">
        <v>1960</v>
      </c>
      <c r="P2268" s="3" t="s">
        <v>3258</v>
      </c>
      <c r="Q2268" s="6">
        <v>43951</v>
      </c>
      <c r="R2268" s="46">
        <v>22</v>
      </c>
      <c r="S2268" s="46" t="s">
        <v>1380</v>
      </c>
      <c r="T2268" s="50" t="s">
        <v>1932</v>
      </c>
      <c r="U2268" s="21" t="s">
        <v>1560</v>
      </c>
      <c r="V2268" s="347" t="s">
        <v>1551</v>
      </c>
      <c r="W2268" s="348">
        <v>44004.339513888888</v>
      </c>
      <c r="X2268" s="38" t="s">
        <v>1555</v>
      </c>
    </row>
    <row r="2269" spans="1:24" x14ac:dyDescent="0.3">
      <c r="A2269" s="2">
        <v>42854</v>
      </c>
      <c r="B2269" s="3" t="s">
        <v>1992</v>
      </c>
      <c r="C2269" s="5" t="s">
        <v>3</v>
      </c>
      <c r="D2269" s="25">
        <v>49</v>
      </c>
      <c r="E2269" s="26">
        <v>8</v>
      </c>
      <c r="F2269" s="16">
        <v>12</v>
      </c>
      <c r="G2269" s="22">
        <v>42</v>
      </c>
      <c r="H2269" s="346">
        <v>500</v>
      </c>
      <c r="I2269" s="6">
        <v>44159</v>
      </c>
      <c r="J2269" s="7">
        <v>87</v>
      </c>
      <c r="K2269" s="8">
        <v>2020</v>
      </c>
      <c r="L2269" s="6">
        <v>44286</v>
      </c>
      <c r="M2269" s="5">
        <v>300</v>
      </c>
      <c r="N2269" s="6">
        <v>44168</v>
      </c>
      <c r="O2269" s="3" t="s">
        <v>1960</v>
      </c>
      <c r="P2269" s="3" t="s">
        <v>3258</v>
      </c>
      <c r="Q2269" s="6">
        <v>43951</v>
      </c>
      <c r="R2269" s="46">
        <v>25</v>
      </c>
      <c r="S2269" s="46" t="s">
        <v>1380</v>
      </c>
      <c r="T2269" s="50" t="s">
        <v>1932</v>
      </c>
      <c r="U2269" s="21" t="s">
        <v>1560</v>
      </c>
      <c r="V2269" s="347" t="s">
        <v>1551</v>
      </c>
      <c r="W2269" s="348">
        <v>44004.339513888888</v>
      </c>
      <c r="X2269" s="38" t="s">
        <v>1555</v>
      </c>
    </row>
    <row r="2270" spans="1:24" x14ac:dyDescent="0.3">
      <c r="A2270" s="2">
        <v>53446</v>
      </c>
      <c r="B2270" s="3" t="s">
        <v>543</v>
      </c>
      <c r="C2270" s="5" t="s">
        <v>80</v>
      </c>
      <c r="D2270" s="25">
        <v>51</v>
      </c>
      <c r="E2270" s="26">
        <v>19</v>
      </c>
      <c r="F2270" s="16">
        <v>12</v>
      </c>
      <c r="G2270" s="22">
        <v>250</v>
      </c>
      <c r="H2270" s="346">
        <v>3000</v>
      </c>
      <c r="I2270" s="6">
        <v>44159</v>
      </c>
      <c r="J2270" s="7">
        <v>87</v>
      </c>
      <c r="K2270" s="8">
        <v>2020</v>
      </c>
      <c r="L2270" s="6">
        <v>44286</v>
      </c>
      <c r="M2270" s="5">
        <v>-495</v>
      </c>
      <c r="N2270" s="6">
        <v>44168</v>
      </c>
      <c r="O2270" s="3" t="s">
        <v>1960</v>
      </c>
      <c r="P2270" s="3" t="s">
        <v>3258</v>
      </c>
      <c r="Q2270" s="6">
        <v>43951</v>
      </c>
      <c r="R2270" s="46">
        <v>26</v>
      </c>
      <c r="S2270" s="46" t="s">
        <v>1380</v>
      </c>
      <c r="T2270" s="50" t="s">
        <v>1932</v>
      </c>
      <c r="U2270" s="21" t="s">
        <v>1560</v>
      </c>
      <c r="V2270" s="347" t="s">
        <v>1551</v>
      </c>
      <c r="W2270" s="348">
        <v>44004.339513888888</v>
      </c>
      <c r="X2270" s="38" t="s">
        <v>1555</v>
      </c>
    </row>
    <row r="2271" spans="1:24" x14ac:dyDescent="0.3">
      <c r="A2271" s="2">
        <v>54586</v>
      </c>
      <c r="B2271" s="3" t="s">
        <v>104</v>
      </c>
      <c r="C2271" s="5" t="s">
        <v>3</v>
      </c>
      <c r="D2271" s="25">
        <v>61</v>
      </c>
      <c r="E2271" s="26">
        <v>2</v>
      </c>
      <c r="F2271" s="16">
        <v>12</v>
      </c>
      <c r="G2271" s="22">
        <v>3</v>
      </c>
      <c r="H2271" s="346">
        <v>30</v>
      </c>
      <c r="I2271" s="6">
        <v>44159</v>
      </c>
      <c r="J2271" s="7">
        <v>87</v>
      </c>
      <c r="K2271" s="8">
        <v>2020</v>
      </c>
      <c r="L2271" s="6">
        <v>44286</v>
      </c>
      <c r="M2271" s="5">
        <v>0</v>
      </c>
      <c r="N2271" s="6">
        <v>44168</v>
      </c>
      <c r="O2271" s="3" t="s">
        <v>1960</v>
      </c>
      <c r="P2271" s="3" t="s">
        <v>3258</v>
      </c>
      <c r="Q2271" s="6">
        <v>43951</v>
      </c>
      <c r="R2271" s="46">
        <v>28</v>
      </c>
      <c r="S2271" s="46" t="s">
        <v>1380</v>
      </c>
      <c r="T2271" s="50" t="s">
        <v>1932</v>
      </c>
      <c r="U2271" s="21" t="s">
        <v>1560</v>
      </c>
      <c r="V2271" s="347" t="s">
        <v>1551</v>
      </c>
      <c r="W2271" s="348">
        <v>44004.339513888888</v>
      </c>
      <c r="X2271" s="38" t="s">
        <v>1555</v>
      </c>
    </row>
    <row r="2272" spans="1:24" x14ac:dyDescent="0.3">
      <c r="A2272" s="2">
        <v>54587</v>
      </c>
      <c r="B2272" s="3" t="s">
        <v>107</v>
      </c>
      <c r="C2272" s="5" t="s">
        <v>3</v>
      </c>
      <c r="D2272" s="25">
        <v>61</v>
      </c>
      <c r="E2272" s="26">
        <v>2</v>
      </c>
      <c r="F2272" s="16">
        <v>12</v>
      </c>
      <c r="G2272" s="22">
        <v>2</v>
      </c>
      <c r="H2272" s="346">
        <v>20</v>
      </c>
      <c r="I2272" s="6">
        <v>44159</v>
      </c>
      <c r="J2272" s="7">
        <v>87</v>
      </c>
      <c r="K2272" s="8">
        <v>2020</v>
      </c>
      <c r="L2272" s="6">
        <v>44286</v>
      </c>
      <c r="M2272" s="5">
        <v>60</v>
      </c>
      <c r="N2272" s="6">
        <v>44168</v>
      </c>
      <c r="O2272" s="3" t="s">
        <v>1960</v>
      </c>
      <c r="P2272" s="3" t="s">
        <v>3258</v>
      </c>
      <c r="Q2272" s="6">
        <v>43951</v>
      </c>
      <c r="R2272" s="46">
        <v>29</v>
      </c>
      <c r="S2272" s="46" t="s">
        <v>1380</v>
      </c>
      <c r="T2272" s="50" t="s">
        <v>1932</v>
      </c>
      <c r="U2272" s="21" t="s">
        <v>1560</v>
      </c>
      <c r="V2272" s="347" t="s">
        <v>1551</v>
      </c>
      <c r="W2272" s="348">
        <v>44004.339513888888</v>
      </c>
      <c r="X2272" s="38" t="s">
        <v>1555</v>
      </c>
    </row>
    <row r="2273" spans="1:24" x14ac:dyDescent="0.3">
      <c r="A2273" s="2">
        <v>57598</v>
      </c>
      <c r="B2273" s="3" t="s">
        <v>544</v>
      </c>
      <c r="C2273" s="5" t="s">
        <v>80</v>
      </c>
      <c r="D2273" s="25">
        <v>51</v>
      </c>
      <c r="E2273" s="26">
        <v>19</v>
      </c>
      <c r="F2273" s="16">
        <v>12</v>
      </c>
      <c r="G2273" s="22">
        <v>105</v>
      </c>
      <c r="H2273" s="346">
        <v>1250</v>
      </c>
      <c r="I2273" s="6">
        <v>44159</v>
      </c>
      <c r="J2273" s="7">
        <v>87</v>
      </c>
      <c r="K2273" s="8">
        <v>2020</v>
      </c>
      <c r="L2273" s="6">
        <v>44286</v>
      </c>
      <c r="M2273" s="5">
        <v>0</v>
      </c>
      <c r="N2273" s="6">
        <v>44168</v>
      </c>
      <c r="O2273" s="3" t="s">
        <v>1960</v>
      </c>
      <c r="P2273" s="3" t="s">
        <v>3258</v>
      </c>
      <c r="Q2273" s="6">
        <v>43951</v>
      </c>
      <c r="R2273" s="46">
        <v>30</v>
      </c>
      <c r="S2273" s="46" t="s">
        <v>1380</v>
      </c>
      <c r="T2273" s="50" t="s">
        <v>1932</v>
      </c>
      <c r="U2273" s="21" t="s">
        <v>1560</v>
      </c>
      <c r="V2273" s="347" t="s">
        <v>1551</v>
      </c>
      <c r="W2273" s="348">
        <v>44004.339513888888</v>
      </c>
      <c r="X2273" s="38" t="s">
        <v>1555</v>
      </c>
    </row>
    <row r="2274" spans="1:24" x14ac:dyDescent="0.3">
      <c r="A2274" s="2">
        <v>59069</v>
      </c>
      <c r="B2274" s="3" t="s">
        <v>215</v>
      </c>
      <c r="C2274" s="5" t="s">
        <v>3</v>
      </c>
      <c r="D2274" s="25">
        <v>61</v>
      </c>
      <c r="E2274" s="26">
        <v>8</v>
      </c>
      <c r="F2274" s="16">
        <v>12</v>
      </c>
      <c r="G2274" s="22">
        <v>17</v>
      </c>
      <c r="H2274" s="346">
        <v>200</v>
      </c>
      <c r="I2274" s="6">
        <v>44159</v>
      </c>
      <c r="J2274" s="7">
        <v>87</v>
      </c>
      <c r="K2274" s="8">
        <v>2020</v>
      </c>
      <c r="L2274" s="6">
        <v>44286</v>
      </c>
      <c r="M2274" s="5">
        <v>-55</v>
      </c>
      <c r="N2274" s="6">
        <v>44168</v>
      </c>
      <c r="O2274" s="3" t="s">
        <v>1960</v>
      </c>
      <c r="P2274" s="3" t="s">
        <v>3258</v>
      </c>
      <c r="Q2274" s="6">
        <v>43951</v>
      </c>
      <c r="R2274" s="46"/>
      <c r="S2274" s="46" t="s">
        <v>1380</v>
      </c>
      <c r="T2274" s="50" t="s">
        <v>1932</v>
      </c>
      <c r="U2274" s="21" t="s">
        <v>1560</v>
      </c>
      <c r="V2274" s="347" t="s">
        <v>1551</v>
      </c>
      <c r="W2274" s="348">
        <v>44004.339513888888</v>
      </c>
      <c r="X2274" s="38" t="s">
        <v>1555</v>
      </c>
    </row>
    <row r="2275" spans="1:24" x14ac:dyDescent="0.3">
      <c r="A2275" s="2">
        <v>59097</v>
      </c>
      <c r="B2275" s="3" t="s">
        <v>545</v>
      </c>
      <c r="C2275" s="5" t="s">
        <v>22</v>
      </c>
      <c r="D2275" s="25">
        <v>61</v>
      </c>
      <c r="E2275" s="26">
        <v>8</v>
      </c>
      <c r="F2275" s="16">
        <v>12</v>
      </c>
      <c r="G2275" s="22">
        <v>5</v>
      </c>
      <c r="H2275" s="346">
        <v>50</v>
      </c>
      <c r="I2275" s="6">
        <v>44159</v>
      </c>
      <c r="J2275" s="7">
        <v>87</v>
      </c>
      <c r="K2275" s="8">
        <v>2020</v>
      </c>
      <c r="L2275" s="6">
        <v>44286</v>
      </c>
      <c r="M2275" s="5">
        <v>50</v>
      </c>
      <c r="N2275" s="6">
        <v>44168</v>
      </c>
      <c r="O2275" s="3" t="s">
        <v>1960</v>
      </c>
      <c r="P2275" s="3" t="s">
        <v>3258</v>
      </c>
      <c r="Q2275" s="6">
        <v>43951</v>
      </c>
      <c r="R2275" s="46">
        <v>33</v>
      </c>
      <c r="S2275" s="46" t="s">
        <v>1380</v>
      </c>
      <c r="T2275" s="50" t="s">
        <v>1932</v>
      </c>
      <c r="U2275" s="21" t="s">
        <v>1560</v>
      </c>
      <c r="V2275" s="347" t="s">
        <v>1551</v>
      </c>
      <c r="W2275" s="348">
        <v>44004.339513888888</v>
      </c>
      <c r="X2275" s="38" t="s">
        <v>1555</v>
      </c>
    </row>
    <row r="2276" spans="1:24" x14ac:dyDescent="0.3">
      <c r="A2276" s="2">
        <v>60116</v>
      </c>
      <c r="B2276" s="3" t="s">
        <v>242</v>
      </c>
      <c r="C2276" s="5" t="s">
        <v>3</v>
      </c>
      <c r="D2276" s="25">
        <v>61</v>
      </c>
      <c r="E2276" s="26">
        <v>3</v>
      </c>
      <c r="F2276" s="16">
        <v>12</v>
      </c>
      <c r="G2276" s="22">
        <v>15</v>
      </c>
      <c r="H2276" s="346">
        <v>170</v>
      </c>
      <c r="I2276" s="6">
        <v>44159</v>
      </c>
      <c r="J2276" s="7">
        <v>87</v>
      </c>
      <c r="K2276" s="8">
        <v>2020</v>
      </c>
      <c r="L2276" s="6">
        <v>44286</v>
      </c>
      <c r="M2276" s="5">
        <v>100</v>
      </c>
      <c r="N2276" s="6">
        <v>44168</v>
      </c>
      <c r="O2276" s="3" t="s">
        <v>1960</v>
      </c>
      <c r="P2276" s="3" t="s">
        <v>3258</v>
      </c>
      <c r="Q2276" s="6">
        <v>43951</v>
      </c>
      <c r="R2276" s="46">
        <v>35</v>
      </c>
      <c r="S2276" s="46" t="s">
        <v>1380</v>
      </c>
      <c r="T2276" s="50" t="s">
        <v>1932</v>
      </c>
      <c r="U2276" s="21" t="s">
        <v>1560</v>
      </c>
      <c r="V2276" s="347" t="s">
        <v>1551</v>
      </c>
      <c r="W2276" s="348">
        <v>44004.339513888888</v>
      </c>
      <c r="X2276" s="38" t="s">
        <v>1555</v>
      </c>
    </row>
    <row r="2277" spans="1:24" x14ac:dyDescent="0.3">
      <c r="A2277" s="2">
        <v>64636</v>
      </c>
      <c r="B2277" s="3" t="s">
        <v>175</v>
      </c>
      <c r="C2277" s="5" t="s">
        <v>3</v>
      </c>
      <c r="D2277" s="25">
        <v>61</v>
      </c>
      <c r="E2277" s="26">
        <v>8</v>
      </c>
      <c r="F2277" s="16">
        <v>12</v>
      </c>
      <c r="G2277" s="22">
        <v>13</v>
      </c>
      <c r="H2277" s="346">
        <v>150</v>
      </c>
      <c r="I2277" s="6">
        <v>44159</v>
      </c>
      <c r="J2277" s="7">
        <v>87</v>
      </c>
      <c r="K2277" s="8">
        <v>2020</v>
      </c>
      <c r="L2277" s="6">
        <v>44286</v>
      </c>
      <c r="M2277" s="5">
        <v>0</v>
      </c>
      <c r="N2277" s="6">
        <v>44168</v>
      </c>
      <c r="O2277" s="3" t="s">
        <v>1960</v>
      </c>
      <c r="P2277" s="3" t="s">
        <v>3258</v>
      </c>
      <c r="Q2277" s="6">
        <v>43951</v>
      </c>
      <c r="R2277" s="46">
        <v>38</v>
      </c>
      <c r="S2277" s="46" t="s">
        <v>1380</v>
      </c>
      <c r="T2277" s="50" t="s">
        <v>1932</v>
      </c>
      <c r="U2277" s="21" t="s">
        <v>1560</v>
      </c>
      <c r="V2277" s="347" t="s">
        <v>1551</v>
      </c>
      <c r="W2277" s="348">
        <v>44004.339513888888</v>
      </c>
      <c r="X2277" s="38" t="s">
        <v>1555</v>
      </c>
    </row>
    <row r="2278" spans="1:24" x14ac:dyDescent="0.3">
      <c r="A2278" s="2">
        <v>64647</v>
      </c>
      <c r="B2278" s="3" t="s">
        <v>214</v>
      </c>
      <c r="C2278" s="5" t="s">
        <v>3</v>
      </c>
      <c r="D2278" s="25">
        <v>61</v>
      </c>
      <c r="E2278" s="26">
        <v>8</v>
      </c>
      <c r="F2278" s="16">
        <v>12</v>
      </c>
      <c r="G2278" s="22">
        <v>3</v>
      </c>
      <c r="H2278" s="346">
        <v>30</v>
      </c>
      <c r="I2278" s="6">
        <v>44159</v>
      </c>
      <c r="J2278" s="7">
        <v>87</v>
      </c>
      <c r="K2278" s="8">
        <v>2020</v>
      </c>
      <c r="L2278" s="6">
        <v>44286</v>
      </c>
      <c r="M2278" s="5">
        <v>40</v>
      </c>
      <c r="N2278" s="6">
        <v>44168</v>
      </c>
      <c r="O2278" s="3" t="s">
        <v>1960</v>
      </c>
      <c r="P2278" s="3" t="s">
        <v>3258</v>
      </c>
      <c r="Q2278" s="6">
        <v>43951</v>
      </c>
      <c r="R2278" s="46">
        <v>39</v>
      </c>
      <c r="S2278" s="46" t="s">
        <v>1380</v>
      </c>
      <c r="T2278" s="50" t="s">
        <v>1932</v>
      </c>
      <c r="U2278" s="21" t="s">
        <v>1560</v>
      </c>
      <c r="V2278" s="347" t="s">
        <v>1551</v>
      </c>
      <c r="W2278" s="348">
        <v>44004.339513888888</v>
      </c>
      <c r="X2278" s="38" t="s">
        <v>1555</v>
      </c>
    </row>
    <row r="2279" spans="1:24" x14ac:dyDescent="0.3">
      <c r="A2279" s="2">
        <v>70967</v>
      </c>
      <c r="B2279" s="3" t="s">
        <v>81</v>
      </c>
      <c r="C2279" s="5" t="s">
        <v>3</v>
      </c>
      <c r="D2279" s="25">
        <v>61</v>
      </c>
      <c r="E2279" s="26">
        <v>3</v>
      </c>
      <c r="F2279" s="16">
        <v>12</v>
      </c>
      <c r="G2279" s="22">
        <v>5</v>
      </c>
      <c r="H2279" s="346">
        <v>50</v>
      </c>
      <c r="I2279" s="6">
        <v>44159</v>
      </c>
      <c r="J2279" s="7">
        <v>87</v>
      </c>
      <c r="K2279" s="8">
        <v>2020</v>
      </c>
      <c r="L2279" s="6">
        <v>44286</v>
      </c>
      <c r="M2279" s="5">
        <v>65</v>
      </c>
      <c r="N2279" s="6">
        <v>44168</v>
      </c>
      <c r="O2279" s="3" t="s">
        <v>1960</v>
      </c>
      <c r="P2279" s="3" t="s">
        <v>3258</v>
      </c>
      <c r="Q2279" s="6">
        <v>43951</v>
      </c>
      <c r="R2279" s="46">
        <v>40</v>
      </c>
      <c r="S2279" s="46" t="s">
        <v>1380</v>
      </c>
      <c r="T2279" s="50" t="s">
        <v>1932</v>
      </c>
      <c r="U2279" s="21" t="s">
        <v>1560</v>
      </c>
      <c r="V2279" s="347" t="s">
        <v>1551</v>
      </c>
      <c r="W2279" s="348">
        <v>44004.339513888888</v>
      </c>
      <c r="X2279" s="38" t="s">
        <v>1555</v>
      </c>
    </row>
    <row r="2280" spans="1:24" x14ac:dyDescent="0.3">
      <c r="A2280" s="2">
        <v>74979</v>
      </c>
      <c r="B2280" s="3" t="s">
        <v>177</v>
      </c>
      <c r="C2280" s="5" t="s">
        <v>3</v>
      </c>
      <c r="D2280" s="25">
        <v>61</v>
      </c>
      <c r="E2280" s="26">
        <v>8</v>
      </c>
      <c r="F2280" s="16">
        <v>12</v>
      </c>
      <c r="G2280" s="22">
        <v>9</v>
      </c>
      <c r="H2280" s="346">
        <v>100</v>
      </c>
      <c r="I2280" s="6">
        <v>44159</v>
      </c>
      <c r="J2280" s="7">
        <v>87</v>
      </c>
      <c r="K2280" s="8">
        <v>2020</v>
      </c>
      <c r="L2280" s="6">
        <v>44286</v>
      </c>
      <c r="M2280" s="5">
        <v>80</v>
      </c>
      <c r="N2280" s="6">
        <v>44168</v>
      </c>
      <c r="O2280" s="3" t="s">
        <v>1960</v>
      </c>
      <c r="P2280" s="3" t="s">
        <v>3258</v>
      </c>
      <c r="Q2280" s="6">
        <v>43951</v>
      </c>
      <c r="R2280" s="46">
        <v>42</v>
      </c>
      <c r="S2280" s="46" t="s">
        <v>1380</v>
      </c>
      <c r="T2280" s="50" t="s">
        <v>1932</v>
      </c>
      <c r="U2280" s="21" t="s">
        <v>1560</v>
      </c>
      <c r="V2280" s="347" t="s">
        <v>1551</v>
      </c>
      <c r="W2280" s="348">
        <v>44004.339513888888</v>
      </c>
      <c r="X2280" s="38" t="s">
        <v>1555</v>
      </c>
    </row>
    <row r="2281" spans="1:24" x14ac:dyDescent="0.3">
      <c r="A2281" s="2">
        <v>80385</v>
      </c>
      <c r="B2281" s="3" t="s">
        <v>100</v>
      </c>
      <c r="C2281" s="5" t="s">
        <v>20</v>
      </c>
      <c r="D2281" s="25">
        <v>61</v>
      </c>
      <c r="E2281" s="26">
        <v>15</v>
      </c>
      <c r="F2281" s="16">
        <v>12</v>
      </c>
      <c r="G2281" s="22">
        <v>5</v>
      </c>
      <c r="H2281" s="346">
        <v>50</v>
      </c>
      <c r="I2281" s="6">
        <v>44159</v>
      </c>
      <c r="J2281" s="7">
        <v>87</v>
      </c>
      <c r="K2281" s="8">
        <v>2020</v>
      </c>
      <c r="L2281" s="6">
        <v>44286</v>
      </c>
      <c r="M2281" s="5">
        <v>10</v>
      </c>
      <c r="N2281" s="6">
        <v>44168</v>
      </c>
      <c r="O2281" s="3" t="s">
        <v>1960</v>
      </c>
      <c r="P2281" s="3" t="s">
        <v>3258</v>
      </c>
      <c r="Q2281" s="6">
        <v>43951</v>
      </c>
      <c r="R2281" s="46">
        <v>43</v>
      </c>
      <c r="S2281" s="46" t="s">
        <v>1380</v>
      </c>
      <c r="T2281" s="50" t="s">
        <v>1932</v>
      </c>
      <c r="U2281" s="21" t="s">
        <v>1560</v>
      </c>
      <c r="V2281" s="347" t="s">
        <v>1551</v>
      </c>
      <c r="W2281" s="348">
        <v>44004.339513888888</v>
      </c>
      <c r="X2281" s="38" t="s">
        <v>1555</v>
      </c>
    </row>
    <row r="2282" spans="1:24" x14ac:dyDescent="0.3">
      <c r="A2282" s="2">
        <v>80390</v>
      </c>
      <c r="B2282" s="3" t="s">
        <v>244</v>
      </c>
      <c r="C2282" s="5" t="s">
        <v>3</v>
      </c>
      <c r="D2282" s="25">
        <v>61</v>
      </c>
      <c r="E2282" s="26">
        <v>15</v>
      </c>
      <c r="F2282" s="16">
        <v>12</v>
      </c>
      <c r="G2282" s="22">
        <v>13</v>
      </c>
      <c r="H2282" s="346">
        <v>150</v>
      </c>
      <c r="I2282" s="6">
        <v>44159</v>
      </c>
      <c r="J2282" s="7">
        <v>87</v>
      </c>
      <c r="K2282" s="8">
        <v>2020</v>
      </c>
      <c r="L2282" s="6">
        <v>44286</v>
      </c>
      <c r="M2282" s="5">
        <v>0</v>
      </c>
      <c r="N2282" s="6">
        <v>44168</v>
      </c>
      <c r="O2282" s="3" t="s">
        <v>1960</v>
      </c>
      <c r="P2282" s="3" t="s">
        <v>3258</v>
      </c>
      <c r="Q2282" s="6">
        <v>43951</v>
      </c>
      <c r="R2282" s="46">
        <v>44</v>
      </c>
      <c r="S2282" s="46" t="s">
        <v>1380</v>
      </c>
      <c r="T2282" s="50" t="s">
        <v>1932</v>
      </c>
      <c r="U2282" s="21" t="s">
        <v>1560</v>
      </c>
      <c r="V2282" s="347" t="s">
        <v>1551</v>
      </c>
      <c r="W2282" s="348">
        <v>44004.339513888888</v>
      </c>
      <c r="X2282" s="38" t="s">
        <v>1555</v>
      </c>
    </row>
    <row r="2283" spans="1:24" x14ac:dyDescent="0.3">
      <c r="A2283" s="2">
        <v>81566</v>
      </c>
      <c r="B2283" s="3" t="s">
        <v>199</v>
      </c>
      <c r="C2283" s="5" t="s">
        <v>27</v>
      </c>
      <c r="D2283" s="25">
        <v>61</v>
      </c>
      <c r="E2283" s="26">
        <v>15</v>
      </c>
      <c r="F2283" s="16">
        <v>12</v>
      </c>
      <c r="G2283" s="22">
        <v>30</v>
      </c>
      <c r="H2283" s="346">
        <v>350</v>
      </c>
      <c r="I2283" s="6">
        <v>44159</v>
      </c>
      <c r="J2283" s="7">
        <v>87</v>
      </c>
      <c r="K2283" s="8">
        <v>2020</v>
      </c>
      <c r="L2283" s="6">
        <v>44286</v>
      </c>
      <c r="M2283" s="5">
        <v>450</v>
      </c>
      <c r="N2283" s="6">
        <v>44168</v>
      </c>
      <c r="O2283" s="3" t="s">
        <v>1960</v>
      </c>
      <c r="P2283" s="3" t="s">
        <v>3258</v>
      </c>
      <c r="Q2283" s="6">
        <v>43951</v>
      </c>
      <c r="R2283" s="46">
        <v>46</v>
      </c>
      <c r="S2283" s="46" t="s">
        <v>1380</v>
      </c>
      <c r="T2283" s="50" t="s">
        <v>1932</v>
      </c>
      <c r="U2283" s="21" t="s">
        <v>1560</v>
      </c>
      <c r="V2283" s="347" t="s">
        <v>1551</v>
      </c>
      <c r="W2283" s="348">
        <v>44004.339513888888</v>
      </c>
      <c r="X2283" s="38" t="s">
        <v>1555</v>
      </c>
    </row>
    <row r="2284" spans="1:24" x14ac:dyDescent="0.3">
      <c r="A2284" s="2">
        <v>81807</v>
      </c>
      <c r="B2284" s="3" t="s">
        <v>205</v>
      </c>
      <c r="C2284" s="5" t="s">
        <v>3</v>
      </c>
      <c r="D2284" s="25">
        <v>61</v>
      </c>
      <c r="E2284" s="26">
        <v>15</v>
      </c>
      <c r="F2284" s="16">
        <v>12</v>
      </c>
      <c r="G2284" s="22">
        <v>5</v>
      </c>
      <c r="H2284" s="346">
        <v>50</v>
      </c>
      <c r="I2284" s="6">
        <v>44159</v>
      </c>
      <c r="J2284" s="7">
        <v>87</v>
      </c>
      <c r="K2284" s="8">
        <v>2020</v>
      </c>
      <c r="L2284" s="6">
        <v>44286</v>
      </c>
      <c r="M2284" s="5">
        <v>30</v>
      </c>
      <c r="N2284" s="6">
        <v>44168</v>
      </c>
      <c r="O2284" s="3" t="s">
        <v>1960</v>
      </c>
      <c r="P2284" s="3" t="s">
        <v>3258</v>
      </c>
      <c r="Q2284" s="6">
        <v>43951</v>
      </c>
      <c r="R2284" s="46">
        <v>47</v>
      </c>
      <c r="S2284" s="46" t="s">
        <v>1380</v>
      </c>
      <c r="T2284" s="50" t="s">
        <v>1932</v>
      </c>
      <c r="U2284" s="21" t="s">
        <v>1560</v>
      </c>
      <c r="V2284" s="347" t="s">
        <v>1551</v>
      </c>
      <c r="W2284" s="348">
        <v>44004.339513888888</v>
      </c>
      <c r="X2284" s="38" t="s">
        <v>1555</v>
      </c>
    </row>
    <row r="2285" spans="1:24" x14ac:dyDescent="0.3">
      <c r="A2285" s="2">
        <v>81808</v>
      </c>
      <c r="B2285" s="3" t="s">
        <v>197</v>
      </c>
      <c r="C2285" s="5" t="s">
        <v>3</v>
      </c>
      <c r="D2285" s="25">
        <v>61</v>
      </c>
      <c r="E2285" s="26">
        <v>15</v>
      </c>
      <c r="F2285" s="16">
        <v>12</v>
      </c>
      <c r="G2285" s="22">
        <v>2</v>
      </c>
      <c r="H2285" s="346">
        <v>20</v>
      </c>
      <c r="I2285" s="6">
        <v>44159</v>
      </c>
      <c r="J2285" s="7">
        <v>87</v>
      </c>
      <c r="K2285" s="8">
        <v>2020</v>
      </c>
      <c r="L2285" s="6">
        <v>44286</v>
      </c>
      <c r="M2285" s="5">
        <v>30</v>
      </c>
      <c r="N2285" s="6">
        <v>44168</v>
      </c>
      <c r="O2285" s="3" t="s">
        <v>1960</v>
      </c>
      <c r="P2285" s="3" t="s">
        <v>3258</v>
      </c>
      <c r="Q2285" s="6">
        <v>43951</v>
      </c>
      <c r="R2285" s="46"/>
      <c r="S2285" s="46" t="s">
        <v>1380</v>
      </c>
      <c r="T2285" s="50" t="s">
        <v>1932</v>
      </c>
      <c r="U2285" s="21" t="s">
        <v>1560</v>
      </c>
      <c r="V2285" s="347" t="s">
        <v>1551</v>
      </c>
      <c r="W2285" s="348">
        <v>44004.339513888888</v>
      </c>
      <c r="X2285" s="38" t="s">
        <v>1555</v>
      </c>
    </row>
    <row r="2286" spans="1:24" x14ac:dyDescent="0.3">
      <c r="A2286" s="2">
        <v>95209</v>
      </c>
      <c r="B2286" s="3" t="s">
        <v>245</v>
      </c>
      <c r="C2286" s="5" t="s">
        <v>3</v>
      </c>
      <c r="D2286" s="25">
        <v>61</v>
      </c>
      <c r="E2286" s="26">
        <v>15</v>
      </c>
      <c r="F2286" s="16">
        <v>12</v>
      </c>
      <c r="G2286" s="22">
        <v>13</v>
      </c>
      <c r="H2286" s="346">
        <v>150</v>
      </c>
      <c r="I2286" s="6">
        <v>44159</v>
      </c>
      <c r="J2286" s="7">
        <v>87</v>
      </c>
      <c r="K2286" s="8">
        <v>2020</v>
      </c>
      <c r="L2286" s="6">
        <v>44286</v>
      </c>
      <c r="M2286" s="5">
        <v>0</v>
      </c>
      <c r="N2286" s="6">
        <v>44168</v>
      </c>
      <c r="O2286" s="3" t="s">
        <v>1960</v>
      </c>
      <c r="P2286" s="3" t="s">
        <v>3258</v>
      </c>
      <c r="Q2286" s="6">
        <v>43951</v>
      </c>
      <c r="R2286" s="46">
        <v>52</v>
      </c>
      <c r="S2286" s="46" t="s">
        <v>1380</v>
      </c>
      <c r="T2286" s="50" t="s">
        <v>1932</v>
      </c>
      <c r="U2286" s="21" t="s">
        <v>1560</v>
      </c>
      <c r="V2286" s="347" t="s">
        <v>1551</v>
      </c>
      <c r="W2286" s="348">
        <v>44004.339513888888</v>
      </c>
      <c r="X2286" s="38" t="s">
        <v>1555</v>
      </c>
    </row>
    <row r="2287" spans="1:24" x14ac:dyDescent="0.3">
      <c r="A2287" s="2">
        <v>102588</v>
      </c>
      <c r="B2287" s="3" t="s">
        <v>158</v>
      </c>
      <c r="C2287" s="5" t="s">
        <v>3</v>
      </c>
      <c r="D2287" s="25">
        <v>61</v>
      </c>
      <c r="E2287" s="26">
        <v>11</v>
      </c>
      <c r="F2287" s="16">
        <v>12</v>
      </c>
      <c r="G2287" s="22">
        <v>0</v>
      </c>
      <c r="H2287" s="346">
        <v>0</v>
      </c>
      <c r="I2287" s="6">
        <v>44159</v>
      </c>
      <c r="J2287" s="7">
        <v>87</v>
      </c>
      <c r="K2287" s="8">
        <v>2020</v>
      </c>
      <c r="L2287" s="6">
        <v>44286</v>
      </c>
      <c r="M2287" s="5">
        <v>0</v>
      </c>
      <c r="N2287" s="6">
        <v>44168</v>
      </c>
      <c r="O2287" s="3" t="s">
        <v>1960</v>
      </c>
      <c r="P2287" s="3" t="s">
        <v>3258</v>
      </c>
      <c r="Q2287" s="6">
        <v>43951</v>
      </c>
      <c r="R2287" s="46">
        <v>54</v>
      </c>
      <c r="S2287" s="46" t="s">
        <v>1380</v>
      </c>
      <c r="T2287" s="50" t="s">
        <v>1932</v>
      </c>
      <c r="U2287" s="21" t="s">
        <v>1560</v>
      </c>
      <c r="V2287" s="347" t="s">
        <v>1551</v>
      </c>
      <c r="W2287" s="348">
        <v>44004.339513888888</v>
      </c>
      <c r="X2287" s="38" t="s">
        <v>1555</v>
      </c>
    </row>
    <row r="2288" spans="1:24" x14ac:dyDescent="0.3">
      <c r="A2288" s="2">
        <v>102832</v>
      </c>
      <c r="B2288" s="3" t="s">
        <v>1994</v>
      </c>
      <c r="C2288" s="5" t="s">
        <v>3</v>
      </c>
      <c r="D2288" s="25">
        <v>51</v>
      </c>
      <c r="E2288" s="26">
        <v>42</v>
      </c>
      <c r="F2288" s="16">
        <v>12</v>
      </c>
      <c r="G2288" s="22">
        <v>0</v>
      </c>
      <c r="H2288" s="346">
        <v>0</v>
      </c>
      <c r="I2288" s="6">
        <v>44159</v>
      </c>
      <c r="J2288" s="7">
        <v>87</v>
      </c>
      <c r="K2288" s="8">
        <v>2020</v>
      </c>
      <c r="L2288" s="6">
        <v>44286</v>
      </c>
      <c r="M2288" s="5">
        <v>100</v>
      </c>
      <c r="N2288" s="6">
        <v>44168</v>
      </c>
      <c r="O2288" s="3" t="s">
        <v>1960</v>
      </c>
      <c r="P2288" s="3" t="s">
        <v>3258</v>
      </c>
      <c r="Q2288" s="6">
        <v>43951</v>
      </c>
      <c r="R2288" s="46">
        <v>55</v>
      </c>
      <c r="S2288" s="46" t="s">
        <v>1380</v>
      </c>
      <c r="T2288" s="50" t="s">
        <v>1932</v>
      </c>
      <c r="U2288" s="21" t="s">
        <v>1560</v>
      </c>
      <c r="V2288" s="347" t="s">
        <v>1551</v>
      </c>
      <c r="W2288" s="348">
        <v>44004.339513888888</v>
      </c>
      <c r="X2288" s="38" t="s">
        <v>1555</v>
      </c>
    </row>
    <row r="2289" spans="1:24" x14ac:dyDescent="0.3">
      <c r="A2289" s="2">
        <v>108711</v>
      </c>
      <c r="B2289" s="3" t="s">
        <v>133</v>
      </c>
      <c r="C2289" s="5" t="s">
        <v>17</v>
      </c>
      <c r="D2289" s="25">
        <v>61</v>
      </c>
      <c r="E2289" s="26">
        <v>10</v>
      </c>
      <c r="F2289" s="16">
        <v>12</v>
      </c>
      <c r="G2289" s="22">
        <v>0</v>
      </c>
      <c r="H2289" s="346">
        <v>0</v>
      </c>
      <c r="I2289" s="6">
        <v>44159</v>
      </c>
      <c r="J2289" s="7">
        <v>87</v>
      </c>
      <c r="K2289" s="8">
        <v>2020</v>
      </c>
      <c r="L2289" s="6">
        <v>44286</v>
      </c>
      <c r="M2289" s="5">
        <v>300</v>
      </c>
      <c r="N2289" s="6">
        <v>44168</v>
      </c>
      <c r="O2289" s="3" t="s">
        <v>1960</v>
      </c>
      <c r="P2289" s="3" t="s">
        <v>3258</v>
      </c>
      <c r="Q2289" s="6">
        <v>43951</v>
      </c>
      <c r="R2289" s="46">
        <v>60</v>
      </c>
      <c r="S2289" s="46" t="s">
        <v>1953</v>
      </c>
      <c r="T2289" s="50" t="s">
        <v>1932</v>
      </c>
      <c r="U2289" s="21" t="s">
        <v>1560</v>
      </c>
      <c r="V2289" s="347" t="s">
        <v>1551</v>
      </c>
      <c r="W2289" s="348">
        <v>44004.339513888888</v>
      </c>
      <c r="X2289" s="38" t="s">
        <v>1555</v>
      </c>
    </row>
    <row r="2290" spans="1:24" x14ac:dyDescent="0.3">
      <c r="A2290" s="2">
        <v>113846</v>
      </c>
      <c r="B2290" s="3" t="s">
        <v>548</v>
      </c>
      <c r="C2290" s="5" t="s">
        <v>80</v>
      </c>
      <c r="D2290" s="25">
        <v>51</v>
      </c>
      <c r="E2290" s="26">
        <v>19</v>
      </c>
      <c r="F2290" s="16">
        <v>12</v>
      </c>
      <c r="G2290" s="22">
        <v>125</v>
      </c>
      <c r="H2290" s="346">
        <v>1500</v>
      </c>
      <c r="I2290" s="6">
        <v>44159</v>
      </c>
      <c r="J2290" s="7">
        <v>87</v>
      </c>
      <c r="K2290" s="8">
        <v>2020</v>
      </c>
      <c r="L2290" s="6">
        <v>44286</v>
      </c>
      <c r="M2290" s="5">
        <v>0</v>
      </c>
      <c r="N2290" s="6">
        <v>44168</v>
      </c>
      <c r="O2290" s="3" t="s">
        <v>1960</v>
      </c>
      <c r="P2290" s="3" t="s">
        <v>3258</v>
      </c>
      <c r="Q2290" s="6">
        <v>43951</v>
      </c>
      <c r="R2290" s="46">
        <v>61</v>
      </c>
      <c r="S2290" s="46" t="s">
        <v>1380</v>
      </c>
      <c r="T2290" s="50" t="s">
        <v>1932</v>
      </c>
      <c r="U2290" s="21" t="s">
        <v>1560</v>
      </c>
      <c r="V2290" s="347" t="s">
        <v>1551</v>
      </c>
      <c r="W2290" s="348">
        <v>44004.339513888888</v>
      </c>
      <c r="X2290" s="38" t="s">
        <v>1555</v>
      </c>
    </row>
    <row r="2291" spans="1:24" x14ac:dyDescent="0.3">
      <c r="A2291" s="2">
        <v>125173</v>
      </c>
      <c r="B2291" s="3" t="s">
        <v>173</v>
      </c>
      <c r="C2291" s="5" t="s">
        <v>17</v>
      </c>
      <c r="D2291" s="25">
        <v>61</v>
      </c>
      <c r="E2291" s="26">
        <v>8</v>
      </c>
      <c r="F2291" s="16">
        <v>12</v>
      </c>
      <c r="G2291" s="22">
        <v>13</v>
      </c>
      <c r="H2291" s="346">
        <v>150</v>
      </c>
      <c r="I2291" s="6">
        <v>44159</v>
      </c>
      <c r="J2291" s="7">
        <v>87</v>
      </c>
      <c r="K2291" s="8">
        <v>2020</v>
      </c>
      <c r="L2291" s="6">
        <v>44286</v>
      </c>
      <c r="M2291" s="5">
        <v>0</v>
      </c>
      <c r="N2291" s="6">
        <v>44168</v>
      </c>
      <c r="O2291" s="3" t="s">
        <v>1960</v>
      </c>
      <c r="P2291" s="3" t="s">
        <v>3258</v>
      </c>
      <c r="Q2291" s="6">
        <v>43951</v>
      </c>
      <c r="R2291" s="46">
        <v>67</v>
      </c>
      <c r="S2291" s="46" t="s">
        <v>1380</v>
      </c>
      <c r="T2291" s="50" t="s">
        <v>1932</v>
      </c>
      <c r="U2291" s="21" t="s">
        <v>1560</v>
      </c>
      <c r="V2291" s="347" t="s">
        <v>1551</v>
      </c>
      <c r="W2291" s="348">
        <v>44004.339513888888</v>
      </c>
      <c r="X2291" s="38" t="s">
        <v>1555</v>
      </c>
    </row>
    <row r="2292" spans="1:24" x14ac:dyDescent="0.3">
      <c r="A2292" s="2">
        <v>135300</v>
      </c>
      <c r="B2292" s="3" t="s">
        <v>103</v>
      </c>
      <c r="C2292" s="5" t="s">
        <v>3</v>
      </c>
      <c r="D2292" s="25">
        <v>61</v>
      </c>
      <c r="E2292" s="26">
        <v>8</v>
      </c>
      <c r="F2292" s="16">
        <v>12</v>
      </c>
      <c r="G2292" s="22">
        <v>13</v>
      </c>
      <c r="H2292" s="346">
        <v>150</v>
      </c>
      <c r="I2292" s="6">
        <v>44159</v>
      </c>
      <c r="J2292" s="7">
        <v>87</v>
      </c>
      <c r="K2292" s="8">
        <v>2020</v>
      </c>
      <c r="L2292" s="6">
        <v>44286</v>
      </c>
      <c r="M2292" s="5">
        <v>0</v>
      </c>
      <c r="N2292" s="6">
        <v>44168</v>
      </c>
      <c r="O2292" s="3" t="s">
        <v>1960</v>
      </c>
      <c r="P2292" s="3" t="s">
        <v>3258</v>
      </c>
      <c r="Q2292" s="6">
        <v>43951</v>
      </c>
      <c r="R2292" s="46">
        <v>77</v>
      </c>
      <c r="S2292" s="46" t="s">
        <v>1380</v>
      </c>
      <c r="T2292" s="50" t="s">
        <v>1932</v>
      </c>
      <c r="U2292" s="21" t="s">
        <v>1560</v>
      </c>
      <c r="V2292" s="347" t="s">
        <v>1551</v>
      </c>
      <c r="W2292" s="348">
        <v>44004.339513888888</v>
      </c>
      <c r="X2292" s="38" t="s">
        <v>1555</v>
      </c>
    </row>
    <row r="2293" spans="1:24" x14ac:dyDescent="0.3">
      <c r="A2293" s="2">
        <v>135301</v>
      </c>
      <c r="B2293" s="3" t="s">
        <v>101</v>
      </c>
      <c r="C2293" s="5" t="s">
        <v>3</v>
      </c>
      <c r="D2293" s="25">
        <v>61</v>
      </c>
      <c r="E2293" s="26">
        <v>8</v>
      </c>
      <c r="F2293" s="16">
        <v>12</v>
      </c>
      <c r="G2293" s="22">
        <v>34</v>
      </c>
      <c r="H2293" s="346">
        <v>400</v>
      </c>
      <c r="I2293" s="6">
        <v>44159</v>
      </c>
      <c r="J2293" s="7">
        <v>87</v>
      </c>
      <c r="K2293" s="8">
        <v>2020</v>
      </c>
      <c r="L2293" s="6">
        <v>44286</v>
      </c>
      <c r="M2293" s="5">
        <v>0</v>
      </c>
      <c r="N2293" s="6">
        <v>44168</v>
      </c>
      <c r="O2293" s="3" t="s">
        <v>1960</v>
      </c>
      <c r="P2293" s="3" t="s">
        <v>3258</v>
      </c>
      <c r="Q2293" s="6">
        <v>43951</v>
      </c>
      <c r="R2293" s="46">
        <v>78</v>
      </c>
      <c r="S2293" s="46" t="s">
        <v>1380</v>
      </c>
      <c r="T2293" s="50" t="s">
        <v>1932</v>
      </c>
      <c r="U2293" s="21" t="s">
        <v>1560</v>
      </c>
      <c r="V2293" s="347" t="s">
        <v>1551</v>
      </c>
      <c r="W2293" s="348">
        <v>44004.339513888888</v>
      </c>
      <c r="X2293" s="38" t="s">
        <v>1555</v>
      </c>
    </row>
    <row r="2294" spans="1:24" x14ac:dyDescent="0.3">
      <c r="A2294" s="2">
        <v>135302</v>
      </c>
      <c r="B2294" s="3" t="s">
        <v>106</v>
      </c>
      <c r="C2294" s="5" t="s">
        <v>3</v>
      </c>
      <c r="D2294" s="25">
        <v>61</v>
      </c>
      <c r="E2294" s="26">
        <v>8</v>
      </c>
      <c r="F2294" s="16">
        <v>12</v>
      </c>
      <c r="G2294" s="22">
        <v>0</v>
      </c>
      <c r="H2294" s="346">
        <v>0</v>
      </c>
      <c r="I2294" s="6">
        <v>44159</v>
      </c>
      <c r="J2294" s="7">
        <v>87</v>
      </c>
      <c r="K2294" s="8">
        <v>2020</v>
      </c>
      <c r="L2294" s="6">
        <v>44286</v>
      </c>
      <c r="M2294" s="5">
        <v>50</v>
      </c>
      <c r="N2294" s="6">
        <v>44168</v>
      </c>
      <c r="O2294" s="3" t="s">
        <v>1960</v>
      </c>
      <c r="P2294" s="3" t="s">
        <v>3258</v>
      </c>
      <c r="Q2294" s="6">
        <v>43951</v>
      </c>
      <c r="R2294" s="46">
        <v>79</v>
      </c>
      <c r="S2294" s="46" t="s">
        <v>1380</v>
      </c>
      <c r="T2294" s="50" t="s">
        <v>1932</v>
      </c>
      <c r="U2294" s="21" t="s">
        <v>1560</v>
      </c>
      <c r="V2294" s="347" t="s">
        <v>1551</v>
      </c>
      <c r="W2294" s="348">
        <v>44004.339513888888</v>
      </c>
      <c r="X2294" s="38" t="s">
        <v>1555</v>
      </c>
    </row>
    <row r="2295" spans="1:24" x14ac:dyDescent="0.3">
      <c r="A2295" s="2">
        <v>138055</v>
      </c>
      <c r="B2295" s="3" t="s">
        <v>1996</v>
      </c>
      <c r="C2295" s="5" t="s">
        <v>3</v>
      </c>
      <c r="D2295" s="25">
        <v>61</v>
      </c>
      <c r="E2295" s="26">
        <v>11</v>
      </c>
      <c r="F2295" s="16">
        <v>12</v>
      </c>
      <c r="G2295" s="22">
        <v>42</v>
      </c>
      <c r="H2295" s="346">
        <v>500</v>
      </c>
      <c r="I2295" s="6">
        <v>44159</v>
      </c>
      <c r="J2295" s="7">
        <v>87</v>
      </c>
      <c r="K2295" s="8">
        <v>2020</v>
      </c>
      <c r="L2295" s="6">
        <v>44286</v>
      </c>
      <c r="M2295" s="5">
        <v>600</v>
      </c>
      <c r="N2295" s="6">
        <v>44168</v>
      </c>
      <c r="O2295" s="3" t="s">
        <v>1960</v>
      </c>
      <c r="P2295" s="3" t="s">
        <v>3258</v>
      </c>
      <c r="Q2295" s="6">
        <v>43951</v>
      </c>
      <c r="R2295" s="46"/>
      <c r="S2295" s="46" t="s">
        <v>1380</v>
      </c>
      <c r="T2295" s="50" t="s">
        <v>1932</v>
      </c>
      <c r="U2295" s="21" t="s">
        <v>1560</v>
      </c>
      <c r="V2295" s="347" t="s">
        <v>1551</v>
      </c>
      <c r="W2295" s="348">
        <v>44004.339513888888</v>
      </c>
      <c r="X2295" s="38" t="s">
        <v>1555</v>
      </c>
    </row>
    <row r="2296" spans="1:24" x14ac:dyDescent="0.3">
      <c r="A2296" s="2">
        <v>12830</v>
      </c>
      <c r="B2296" s="3" t="s">
        <v>551</v>
      </c>
      <c r="C2296" s="5" t="s">
        <v>3</v>
      </c>
      <c r="D2296" s="25">
        <v>61</v>
      </c>
      <c r="E2296" s="26">
        <v>8</v>
      </c>
      <c r="F2296" s="16">
        <v>12</v>
      </c>
      <c r="G2296" s="22">
        <v>50</v>
      </c>
      <c r="H2296" s="346">
        <v>600</v>
      </c>
      <c r="I2296" s="6">
        <v>44159</v>
      </c>
      <c r="J2296" s="7">
        <v>76</v>
      </c>
      <c r="K2296" s="8">
        <v>2019</v>
      </c>
      <c r="L2296" s="6">
        <v>43899</v>
      </c>
      <c r="M2296" s="5">
        <v>250</v>
      </c>
      <c r="N2296" s="6">
        <v>44168</v>
      </c>
      <c r="O2296" s="3" t="s">
        <v>1660</v>
      </c>
      <c r="P2296" s="3" t="s">
        <v>3371</v>
      </c>
      <c r="Q2296" s="6">
        <v>43969</v>
      </c>
      <c r="R2296" s="46">
        <v>1</v>
      </c>
      <c r="S2296" s="46" t="s">
        <v>1953</v>
      </c>
      <c r="T2296" s="50" t="s">
        <v>1932</v>
      </c>
      <c r="U2296" s="21" t="s">
        <v>1560</v>
      </c>
      <c r="V2296" s="347" t="s">
        <v>1551</v>
      </c>
      <c r="W2296" s="348">
        <v>44006.587465277778</v>
      </c>
      <c r="X2296" s="38" t="s">
        <v>1555</v>
      </c>
    </row>
    <row r="2297" spans="1:24" x14ac:dyDescent="0.3">
      <c r="A2297" s="2">
        <v>12830</v>
      </c>
      <c r="B2297" s="3" t="s">
        <v>551</v>
      </c>
      <c r="C2297" s="5" t="s">
        <v>3</v>
      </c>
      <c r="D2297" s="25">
        <v>61</v>
      </c>
      <c r="E2297" s="26">
        <v>8</v>
      </c>
      <c r="F2297" s="16">
        <v>12</v>
      </c>
      <c r="G2297" s="22">
        <v>50</v>
      </c>
      <c r="H2297" s="346">
        <v>600</v>
      </c>
      <c r="I2297" s="6">
        <v>44159</v>
      </c>
      <c r="J2297" s="7">
        <v>76</v>
      </c>
      <c r="K2297" s="8">
        <v>2019</v>
      </c>
      <c r="L2297" s="6">
        <v>43899</v>
      </c>
      <c r="M2297" s="5">
        <v>250</v>
      </c>
      <c r="N2297" s="6">
        <v>44169</v>
      </c>
      <c r="O2297" s="3" t="s">
        <v>1660</v>
      </c>
      <c r="P2297" s="3" t="s">
        <v>3371</v>
      </c>
      <c r="Q2297" s="6">
        <v>43969</v>
      </c>
      <c r="R2297" s="46">
        <v>1</v>
      </c>
      <c r="S2297" s="46" t="s">
        <v>1953</v>
      </c>
      <c r="T2297" s="50" t="s">
        <v>1932</v>
      </c>
      <c r="U2297" s="21" t="s">
        <v>1560</v>
      </c>
      <c r="V2297" s="347" t="s">
        <v>2063</v>
      </c>
      <c r="W2297" s="348">
        <v>44168.670138888891</v>
      </c>
      <c r="X2297" s="38" t="s">
        <v>1555</v>
      </c>
    </row>
    <row r="2298" spans="1:24" x14ac:dyDescent="0.3">
      <c r="A2298" s="2">
        <v>12835</v>
      </c>
      <c r="B2298" s="3" t="s">
        <v>552</v>
      </c>
      <c r="C2298" s="5" t="s">
        <v>3</v>
      </c>
      <c r="D2298" s="25">
        <v>61</v>
      </c>
      <c r="E2298" s="26">
        <v>8</v>
      </c>
      <c r="F2298" s="16">
        <v>12</v>
      </c>
      <c r="G2298" s="22">
        <v>50</v>
      </c>
      <c r="H2298" s="346">
        <v>600</v>
      </c>
      <c r="I2298" s="6">
        <v>44159</v>
      </c>
      <c r="J2298" s="7">
        <v>76</v>
      </c>
      <c r="K2298" s="8">
        <v>2019</v>
      </c>
      <c r="L2298" s="6">
        <v>43899</v>
      </c>
      <c r="M2298" s="5">
        <v>260</v>
      </c>
      <c r="N2298" s="6">
        <v>44169</v>
      </c>
      <c r="O2298" s="3" t="s">
        <v>1660</v>
      </c>
      <c r="P2298" s="3" t="s">
        <v>3371</v>
      </c>
      <c r="Q2298" s="6">
        <v>43969</v>
      </c>
      <c r="R2298" s="46">
        <v>2</v>
      </c>
      <c r="S2298" s="46" t="s">
        <v>1953</v>
      </c>
      <c r="T2298" s="50" t="s">
        <v>1932</v>
      </c>
      <c r="U2298" s="21" t="s">
        <v>1560</v>
      </c>
      <c r="V2298" s="347" t="s">
        <v>2063</v>
      </c>
      <c r="W2298" s="348">
        <v>44168.670138888891</v>
      </c>
      <c r="X2298" s="38" t="s">
        <v>1555</v>
      </c>
    </row>
    <row r="2299" spans="1:24" x14ac:dyDescent="0.3">
      <c r="A2299" s="2">
        <v>10719</v>
      </c>
      <c r="B2299" s="3" t="s">
        <v>1044</v>
      </c>
      <c r="C2299" s="5" t="s">
        <v>5</v>
      </c>
      <c r="D2299" s="25">
        <v>71</v>
      </c>
      <c r="E2299" s="26">
        <v>26</v>
      </c>
      <c r="F2299" s="16">
        <v>12</v>
      </c>
      <c r="G2299" s="22">
        <v>5000</v>
      </c>
      <c r="H2299" s="346">
        <v>60000</v>
      </c>
      <c r="I2299" s="6">
        <v>44169</v>
      </c>
      <c r="J2299" s="7">
        <v>71</v>
      </c>
      <c r="K2299" s="8">
        <v>2020</v>
      </c>
      <c r="L2299" s="6">
        <v>44279</v>
      </c>
      <c r="M2299" s="5">
        <v>0</v>
      </c>
      <c r="N2299" s="6">
        <v>44169</v>
      </c>
      <c r="O2299" s="3" t="s">
        <v>3386</v>
      </c>
      <c r="P2299" s="3" t="s">
        <v>3388</v>
      </c>
      <c r="Q2299" s="6">
        <v>43927</v>
      </c>
      <c r="R2299" s="46"/>
      <c r="S2299" s="46" t="s">
        <v>1380</v>
      </c>
      <c r="T2299" s="50" t="s">
        <v>2275</v>
      </c>
      <c r="U2299" s="21" t="s">
        <v>1560</v>
      </c>
      <c r="V2299" s="347" t="s">
        <v>1551</v>
      </c>
      <c r="W2299" s="348">
        <v>43945.632407407407</v>
      </c>
      <c r="X2299" s="38" t="s">
        <v>1555</v>
      </c>
    </row>
    <row r="2300" spans="1:24" x14ac:dyDescent="0.3">
      <c r="A2300" s="2">
        <v>26215</v>
      </c>
      <c r="B2300" s="3" t="s">
        <v>92</v>
      </c>
      <c r="C2300" s="5" t="s">
        <v>3</v>
      </c>
      <c r="D2300" s="25">
        <v>74</v>
      </c>
      <c r="E2300" s="26">
        <v>9</v>
      </c>
      <c r="F2300" s="16">
        <v>12</v>
      </c>
      <c r="G2300" s="22">
        <v>5</v>
      </c>
      <c r="H2300" s="346">
        <v>50</v>
      </c>
      <c r="I2300" s="6">
        <v>44159</v>
      </c>
      <c r="J2300" s="7">
        <v>86</v>
      </c>
      <c r="K2300" s="8">
        <v>2020</v>
      </c>
      <c r="L2300" s="6">
        <v>44285</v>
      </c>
      <c r="M2300" s="5">
        <v>200</v>
      </c>
      <c r="N2300" s="6">
        <v>44169</v>
      </c>
      <c r="O2300" s="3" t="s">
        <v>1702</v>
      </c>
      <c r="P2300" s="3" t="s">
        <v>3365</v>
      </c>
      <c r="Q2300" s="6">
        <v>43892</v>
      </c>
      <c r="R2300" s="46"/>
      <c r="S2300" s="46" t="s">
        <v>1380</v>
      </c>
      <c r="T2300" s="50" t="s">
        <v>3364</v>
      </c>
      <c r="U2300" s="21" t="s">
        <v>1560</v>
      </c>
      <c r="V2300" s="347" t="s">
        <v>1551</v>
      </c>
      <c r="W2300" s="348">
        <v>43945.634247685186</v>
      </c>
      <c r="X2300" s="38" t="s">
        <v>1555</v>
      </c>
    </row>
    <row r="2301" spans="1:24" x14ac:dyDescent="0.3">
      <c r="A2301" s="2">
        <v>42566</v>
      </c>
      <c r="B2301" s="3" t="s">
        <v>151</v>
      </c>
      <c r="C2301" s="5" t="s">
        <v>17</v>
      </c>
      <c r="D2301" s="25">
        <v>51</v>
      </c>
      <c r="E2301" s="26">
        <v>28</v>
      </c>
      <c r="F2301" s="16">
        <v>12</v>
      </c>
      <c r="G2301" s="22">
        <v>3</v>
      </c>
      <c r="H2301" s="346">
        <v>30</v>
      </c>
      <c r="I2301" s="6">
        <v>44159</v>
      </c>
      <c r="J2301" s="7">
        <v>86</v>
      </c>
      <c r="K2301" s="8">
        <v>2020</v>
      </c>
      <c r="L2301" s="6">
        <v>44285</v>
      </c>
      <c r="M2301" s="5">
        <v>0</v>
      </c>
      <c r="N2301" s="6">
        <v>44169</v>
      </c>
      <c r="O2301" s="3" t="s">
        <v>1702</v>
      </c>
      <c r="P2301" s="3" t="s">
        <v>3365</v>
      </c>
      <c r="Q2301" s="6">
        <v>43892</v>
      </c>
      <c r="R2301" s="46">
        <v>3</v>
      </c>
      <c r="S2301" s="46" t="s">
        <v>1380</v>
      </c>
      <c r="T2301" s="50" t="s">
        <v>3364</v>
      </c>
      <c r="U2301" s="21" t="s">
        <v>1560</v>
      </c>
      <c r="V2301" s="347" t="s">
        <v>1551</v>
      </c>
      <c r="W2301" s="348">
        <v>43945.635358796295</v>
      </c>
      <c r="X2301" s="38" t="s">
        <v>1555</v>
      </c>
    </row>
    <row r="2302" spans="1:24" x14ac:dyDescent="0.3">
      <c r="A2302" s="2">
        <v>49033</v>
      </c>
      <c r="B2302" s="3" t="s">
        <v>154</v>
      </c>
      <c r="C2302" s="5" t="s">
        <v>3</v>
      </c>
      <c r="D2302" s="25">
        <v>51</v>
      </c>
      <c r="E2302" s="26">
        <v>28</v>
      </c>
      <c r="F2302" s="16">
        <v>12</v>
      </c>
      <c r="G2302" s="22">
        <v>4</v>
      </c>
      <c r="H2302" s="346">
        <v>40</v>
      </c>
      <c r="I2302" s="6">
        <v>44159</v>
      </c>
      <c r="J2302" s="7">
        <v>86</v>
      </c>
      <c r="K2302" s="8">
        <v>2020</v>
      </c>
      <c r="L2302" s="6">
        <v>44285</v>
      </c>
      <c r="M2302" s="5">
        <v>80</v>
      </c>
      <c r="N2302" s="6">
        <v>44169</v>
      </c>
      <c r="O2302" s="3" t="s">
        <v>1702</v>
      </c>
      <c r="P2302" s="3" t="s">
        <v>3365</v>
      </c>
      <c r="Q2302" s="6">
        <v>43892</v>
      </c>
      <c r="R2302" s="46">
        <v>4</v>
      </c>
      <c r="S2302" s="46" t="s">
        <v>1380</v>
      </c>
      <c r="T2302" s="50" t="s">
        <v>3364</v>
      </c>
      <c r="U2302" s="21" t="s">
        <v>1560</v>
      </c>
      <c r="V2302" s="347" t="s">
        <v>1551</v>
      </c>
      <c r="W2302" s="348">
        <v>43945.636030092595</v>
      </c>
      <c r="X2302" s="38" t="s">
        <v>1555</v>
      </c>
    </row>
    <row r="2303" spans="1:24" x14ac:dyDescent="0.3">
      <c r="A2303" s="2">
        <v>50591</v>
      </c>
      <c r="B2303" s="3" t="s">
        <v>153</v>
      </c>
      <c r="C2303" s="5" t="s">
        <v>3</v>
      </c>
      <c r="D2303" s="25">
        <v>51</v>
      </c>
      <c r="E2303" s="26">
        <v>28</v>
      </c>
      <c r="F2303" s="16">
        <v>12</v>
      </c>
      <c r="G2303" s="22">
        <v>0</v>
      </c>
      <c r="H2303" s="346">
        <v>0</v>
      </c>
      <c r="I2303" s="6">
        <v>44159</v>
      </c>
      <c r="J2303" s="7">
        <v>86</v>
      </c>
      <c r="K2303" s="8">
        <v>2020</v>
      </c>
      <c r="L2303" s="6">
        <v>44285</v>
      </c>
      <c r="M2303" s="5">
        <v>50</v>
      </c>
      <c r="N2303" s="6">
        <v>44169</v>
      </c>
      <c r="O2303" s="3" t="s">
        <v>1702</v>
      </c>
      <c r="P2303" s="3" t="s">
        <v>3365</v>
      </c>
      <c r="Q2303" s="6">
        <v>43892</v>
      </c>
      <c r="R2303" s="46"/>
      <c r="S2303" s="46" t="s">
        <v>1380</v>
      </c>
      <c r="T2303" s="50" t="s">
        <v>3364</v>
      </c>
      <c r="U2303" s="21" t="s">
        <v>1560</v>
      </c>
      <c r="V2303" s="347" t="s">
        <v>1551</v>
      </c>
      <c r="W2303" s="348">
        <v>43945.637094907404</v>
      </c>
      <c r="X2303" s="38" t="s">
        <v>1555</v>
      </c>
    </row>
    <row r="2304" spans="1:24" x14ac:dyDescent="0.3">
      <c r="A2304" s="2">
        <v>56519</v>
      </c>
      <c r="B2304" s="3" t="s">
        <v>155</v>
      </c>
      <c r="C2304" s="5" t="s">
        <v>3</v>
      </c>
      <c r="D2304" s="25">
        <v>51</v>
      </c>
      <c r="E2304" s="26">
        <v>28</v>
      </c>
      <c r="F2304" s="16">
        <v>12</v>
      </c>
      <c r="G2304" s="22">
        <v>3</v>
      </c>
      <c r="H2304" s="346">
        <v>30</v>
      </c>
      <c r="I2304" s="6">
        <v>44159</v>
      </c>
      <c r="J2304" s="7">
        <v>86</v>
      </c>
      <c r="K2304" s="8">
        <v>2020</v>
      </c>
      <c r="L2304" s="6">
        <v>44285</v>
      </c>
      <c r="M2304" s="5">
        <v>35</v>
      </c>
      <c r="N2304" s="6">
        <v>44169</v>
      </c>
      <c r="O2304" s="3" t="s">
        <v>1702</v>
      </c>
      <c r="P2304" s="3" t="s">
        <v>3365</v>
      </c>
      <c r="Q2304" s="6">
        <v>43892</v>
      </c>
      <c r="R2304" s="46">
        <v>6</v>
      </c>
      <c r="S2304" s="46" t="s">
        <v>1380</v>
      </c>
      <c r="T2304" s="50" t="s">
        <v>3364</v>
      </c>
      <c r="U2304" s="21" t="s">
        <v>1560</v>
      </c>
      <c r="V2304" s="347" t="s">
        <v>1551</v>
      </c>
      <c r="W2304" s="348">
        <v>43945.638738425929</v>
      </c>
      <c r="X2304" s="38" t="s">
        <v>1555</v>
      </c>
    </row>
    <row r="2305" spans="1:24" x14ac:dyDescent="0.3">
      <c r="A2305" s="2">
        <v>56520</v>
      </c>
      <c r="B2305" s="3" t="s">
        <v>156</v>
      </c>
      <c r="C2305" s="5" t="s">
        <v>3</v>
      </c>
      <c r="D2305" s="25">
        <v>51</v>
      </c>
      <c r="E2305" s="26">
        <v>28</v>
      </c>
      <c r="F2305" s="16">
        <v>12</v>
      </c>
      <c r="G2305" s="22">
        <v>5</v>
      </c>
      <c r="H2305" s="346">
        <v>50</v>
      </c>
      <c r="I2305" s="6">
        <v>44159</v>
      </c>
      <c r="J2305" s="7">
        <v>86</v>
      </c>
      <c r="K2305" s="8">
        <v>2020</v>
      </c>
      <c r="L2305" s="6">
        <v>44285</v>
      </c>
      <c r="M2305" s="5">
        <v>25</v>
      </c>
      <c r="N2305" s="6">
        <v>44169</v>
      </c>
      <c r="O2305" s="3" t="s">
        <v>1702</v>
      </c>
      <c r="P2305" s="3" t="s">
        <v>3365</v>
      </c>
      <c r="Q2305" s="6">
        <v>43892</v>
      </c>
      <c r="R2305" s="46">
        <v>7</v>
      </c>
      <c r="S2305" s="46" t="s">
        <v>1380</v>
      </c>
      <c r="T2305" s="50" t="s">
        <v>3364</v>
      </c>
      <c r="U2305" s="21" t="s">
        <v>1560</v>
      </c>
      <c r="V2305" s="347" t="s">
        <v>1551</v>
      </c>
      <c r="W2305" s="348">
        <v>43945.645694444444</v>
      </c>
      <c r="X2305" s="38" t="s">
        <v>1555</v>
      </c>
    </row>
    <row r="2306" spans="1:24" x14ac:dyDescent="0.3">
      <c r="A2306" s="2">
        <v>74907</v>
      </c>
      <c r="B2306" s="3" t="s">
        <v>250</v>
      </c>
      <c r="C2306" s="5" t="s">
        <v>3</v>
      </c>
      <c r="D2306" s="25">
        <v>74</v>
      </c>
      <c r="E2306" s="26">
        <v>3</v>
      </c>
      <c r="F2306" s="16">
        <v>12</v>
      </c>
      <c r="G2306" s="22">
        <v>17</v>
      </c>
      <c r="H2306" s="346">
        <v>200</v>
      </c>
      <c r="I2306" s="6">
        <v>44159</v>
      </c>
      <c r="J2306" s="7">
        <v>86</v>
      </c>
      <c r="K2306" s="8">
        <v>2020</v>
      </c>
      <c r="L2306" s="6">
        <v>44285</v>
      </c>
      <c r="M2306" s="5">
        <v>139</v>
      </c>
      <c r="N2306" s="6">
        <v>44169</v>
      </c>
      <c r="O2306" s="3" t="s">
        <v>1702</v>
      </c>
      <c r="P2306" s="3" t="s">
        <v>3365</v>
      </c>
      <c r="Q2306" s="6">
        <v>43892</v>
      </c>
      <c r="R2306" s="46"/>
      <c r="S2306" s="46" t="s">
        <v>1380</v>
      </c>
      <c r="T2306" s="50" t="s">
        <v>3364</v>
      </c>
      <c r="U2306" s="21" t="s">
        <v>1560</v>
      </c>
      <c r="V2306" s="347" t="s">
        <v>1551</v>
      </c>
      <c r="W2306" s="348">
        <v>43945.675775462965</v>
      </c>
      <c r="X2306" s="38" t="s">
        <v>1555</v>
      </c>
    </row>
    <row r="2307" spans="1:24" x14ac:dyDescent="0.3">
      <c r="A2307" s="2">
        <v>74908</v>
      </c>
      <c r="B2307" s="3" t="s">
        <v>248</v>
      </c>
      <c r="C2307" s="5" t="s">
        <v>3</v>
      </c>
      <c r="D2307" s="25">
        <v>74</v>
      </c>
      <c r="E2307" s="26">
        <v>3</v>
      </c>
      <c r="F2307" s="16">
        <v>12</v>
      </c>
      <c r="G2307" s="22">
        <v>17</v>
      </c>
      <c r="H2307" s="346">
        <v>200</v>
      </c>
      <c r="I2307" s="6">
        <v>44159</v>
      </c>
      <c r="J2307" s="7">
        <v>86</v>
      </c>
      <c r="K2307" s="8">
        <v>2020</v>
      </c>
      <c r="L2307" s="6">
        <v>44285</v>
      </c>
      <c r="M2307" s="5">
        <v>124</v>
      </c>
      <c r="N2307" s="6">
        <v>44169</v>
      </c>
      <c r="O2307" s="3" t="s">
        <v>1702</v>
      </c>
      <c r="P2307" s="3" t="s">
        <v>3365</v>
      </c>
      <c r="Q2307" s="6">
        <v>43892</v>
      </c>
      <c r="R2307" s="46"/>
      <c r="S2307" s="46" t="s">
        <v>1380</v>
      </c>
      <c r="T2307" s="50" t="s">
        <v>3364</v>
      </c>
      <c r="U2307" s="21" t="s">
        <v>1560</v>
      </c>
      <c r="V2307" s="347" t="s">
        <v>1551</v>
      </c>
      <c r="W2307" s="348">
        <v>43945.67633101852</v>
      </c>
      <c r="X2307" s="38" t="s">
        <v>1555</v>
      </c>
    </row>
    <row r="2308" spans="1:24" x14ac:dyDescent="0.3">
      <c r="A2308" s="2">
        <v>76583</v>
      </c>
      <c r="B2308" s="3" t="s">
        <v>93</v>
      </c>
      <c r="C2308" s="5" t="s">
        <v>3</v>
      </c>
      <c r="D2308" s="25">
        <v>74</v>
      </c>
      <c r="E2308" s="26">
        <v>9</v>
      </c>
      <c r="F2308" s="16">
        <v>12</v>
      </c>
      <c r="G2308" s="22">
        <v>0</v>
      </c>
      <c r="H2308" s="346">
        <v>0</v>
      </c>
      <c r="I2308" s="6">
        <v>44159</v>
      </c>
      <c r="J2308" s="7">
        <v>86</v>
      </c>
      <c r="K2308" s="8">
        <v>2020</v>
      </c>
      <c r="L2308" s="6">
        <v>44285</v>
      </c>
      <c r="M2308" s="5">
        <v>200</v>
      </c>
      <c r="N2308" s="6">
        <v>44169</v>
      </c>
      <c r="O2308" s="3" t="s">
        <v>1702</v>
      </c>
      <c r="P2308" s="3" t="s">
        <v>3365</v>
      </c>
      <c r="Q2308" s="6">
        <v>43892</v>
      </c>
      <c r="R2308" s="46"/>
      <c r="S2308" s="46" t="s">
        <v>1380</v>
      </c>
      <c r="T2308" s="50" t="s">
        <v>3364</v>
      </c>
      <c r="U2308" s="21" t="s">
        <v>1560</v>
      </c>
      <c r="V2308" s="347" t="s">
        <v>1551</v>
      </c>
      <c r="W2308" s="348">
        <v>43945.677199074074</v>
      </c>
      <c r="X2308" s="38" t="s">
        <v>1555</v>
      </c>
    </row>
    <row r="2309" spans="1:24" x14ac:dyDescent="0.3">
      <c r="A2309" s="2">
        <v>77556</v>
      </c>
      <c r="B2309" s="3" t="s">
        <v>249</v>
      </c>
      <c r="C2309" s="5" t="s">
        <v>3</v>
      </c>
      <c r="D2309" s="25">
        <v>74</v>
      </c>
      <c r="E2309" s="26">
        <v>3</v>
      </c>
      <c r="F2309" s="16">
        <v>12</v>
      </c>
      <c r="G2309" s="22">
        <v>9</v>
      </c>
      <c r="H2309" s="346">
        <v>100</v>
      </c>
      <c r="I2309" s="6">
        <v>44159</v>
      </c>
      <c r="J2309" s="7">
        <v>86</v>
      </c>
      <c r="K2309" s="8">
        <v>2020</v>
      </c>
      <c r="L2309" s="6">
        <v>44285</v>
      </c>
      <c r="M2309" s="5">
        <v>156</v>
      </c>
      <c r="N2309" s="6">
        <v>44169</v>
      </c>
      <c r="O2309" s="3" t="s">
        <v>1702</v>
      </c>
      <c r="P2309" s="3" t="s">
        <v>3365</v>
      </c>
      <c r="Q2309" s="6">
        <v>43892</v>
      </c>
      <c r="R2309" s="46">
        <v>13</v>
      </c>
      <c r="S2309" s="46" t="s">
        <v>1380</v>
      </c>
      <c r="T2309" s="50" t="s">
        <v>3364</v>
      </c>
      <c r="U2309" s="21" t="s">
        <v>1560</v>
      </c>
      <c r="V2309" s="347" t="s">
        <v>1551</v>
      </c>
      <c r="W2309" s="348">
        <v>43945.677916666667</v>
      </c>
      <c r="X2309" s="38" t="s">
        <v>1555</v>
      </c>
    </row>
    <row r="2310" spans="1:24" x14ac:dyDescent="0.3">
      <c r="A2310" s="2">
        <v>77562</v>
      </c>
      <c r="B2310" s="3" t="s">
        <v>211</v>
      </c>
      <c r="C2310" s="5" t="s">
        <v>3</v>
      </c>
      <c r="D2310" s="25">
        <v>74</v>
      </c>
      <c r="E2310" s="26">
        <v>2</v>
      </c>
      <c r="F2310" s="16">
        <v>12</v>
      </c>
      <c r="G2310" s="22">
        <v>417</v>
      </c>
      <c r="H2310" s="346">
        <v>5000</v>
      </c>
      <c r="I2310" s="6">
        <v>44159</v>
      </c>
      <c r="J2310" s="7">
        <v>86</v>
      </c>
      <c r="K2310" s="8">
        <v>2020</v>
      </c>
      <c r="L2310" s="6">
        <v>44285</v>
      </c>
      <c r="M2310" s="5">
        <v>18400</v>
      </c>
      <c r="N2310" s="6">
        <v>44169</v>
      </c>
      <c r="O2310" s="3" t="s">
        <v>1702</v>
      </c>
      <c r="P2310" s="3" t="s">
        <v>3365</v>
      </c>
      <c r="Q2310" s="6">
        <v>43892</v>
      </c>
      <c r="R2310" s="46"/>
      <c r="S2310" s="46" t="s">
        <v>1380</v>
      </c>
      <c r="T2310" s="50" t="s">
        <v>3364</v>
      </c>
      <c r="U2310" s="21" t="s">
        <v>1560</v>
      </c>
      <c r="V2310" s="347" t="s">
        <v>1551</v>
      </c>
      <c r="W2310" s="348">
        <v>43945.678530092591</v>
      </c>
      <c r="X2310" s="38" t="s">
        <v>1555</v>
      </c>
    </row>
    <row r="2311" spans="1:24" x14ac:dyDescent="0.3">
      <c r="A2311" s="2">
        <v>78307</v>
      </c>
      <c r="B2311" s="3" t="s">
        <v>152</v>
      </c>
      <c r="C2311" s="5" t="s">
        <v>3</v>
      </c>
      <c r="D2311" s="25">
        <v>51</v>
      </c>
      <c r="E2311" s="26">
        <v>28</v>
      </c>
      <c r="F2311" s="16">
        <v>12</v>
      </c>
      <c r="G2311" s="22">
        <v>0</v>
      </c>
      <c r="H2311" s="346">
        <v>0</v>
      </c>
      <c r="I2311" s="6">
        <v>44159</v>
      </c>
      <c r="J2311" s="7">
        <v>86</v>
      </c>
      <c r="K2311" s="8">
        <v>2020</v>
      </c>
      <c r="L2311" s="6">
        <v>44285</v>
      </c>
      <c r="M2311" s="5">
        <v>20</v>
      </c>
      <c r="N2311" s="6">
        <v>44169</v>
      </c>
      <c r="O2311" s="3" t="s">
        <v>1702</v>
      </c>
      <c r="P2311" s="3" t="s">
        <v>3365</v>
      </c>
      <c r="Q2311" s="6">
        <v>43892</v>
      </c>
      <c r="R2311" s="46"/>
      <c r="S2311" s="46" t="s">
        <v>1380</v>
      </c>
      <c r="T2311" s="50" t="s">
        <v>3364</v>
      </c>
      <c r="U2311" s="21" t="s">
        <v>1560</v>
      </c>
      <c r="V2311" s="347" t="s">
        <v>1551</v>
      </c>
      <c r="W2311" s="348">
        <v>43945.679131944446</v>
      </c>
      <c r="X2311" s="38" t="s">
        <v>1555</v>
      </c>
    </row>
    <row r="2312" spans="1:24" x14ac:dyDescent="0.3">
      <c r="A2312" s="2">
        <v>98359</v>
      </c>
      <c r="B2312" s="3" t="s">
        <v>2173</v>
      </c>
      <c r="C2312" s="5" t="s">
        <v>19</v>
      </c>
      <c r="D2312" s="25">
        <v>70</v>
      </c>
      <c r="E2312" s="26">
        <v>47</v>
      </c>
      <c r="F2312" s="16">
        <v>12</v>
      </c>
      <c r="G2312" s="22">
        <v>9</v>
      </c>
      <c r="H2312" s="346">
        <v>100</v>
      </c>
      <c r="I2312" s="6">
        <v>44159</v>
      </c>
      <c r="J2312" s="7">
        <v>86</v>
      </c>
      <c r="K2312" s="8">
        <v>2020</v>
      </c>
      <c r="L2312" s="6">
        <v>44285</v>
      </c>
      <c r="M2312" s="5">
        <v>190</v>
      </c>
      <c r="N2312" s="6">
        <v>44169</v>
      </c>
      <c r="O2312" s="3" t="s">
        <v>1702</v>
      </c>
      <c r="P2312" s="3" t="s">
        <v>3365</v>
      </c>
      <c r="Q2312" s="6">
        <v>43892</v>
      </c>
      <c r="R2312" s="46"/>
      <c r="S2312" s="46" t="s">
        <v>1380</v>
      </c>
      <c r="T2312" s="50" t="s">
        <v>3364</v>
      </c>
      <c r="U2312" s="21" t="s">
        <v>1560</v>
      </c>
      <c r="V2312" s="347" t="s">
        <v>1551</v>
      </c>
      <c r="W2312" s="348">
        <v>43945.679826388892</v>
      </c>
      <c r="X2312" s="38" t="s">
        <v>1555</v>
      </c>
    </row>
    <row r="2313" spans="1:24" x14ac:dyDescent="0.3">
      <c r="A2313" s="2">
        <v>109944</v>
      </c>
      <c r="B2313" s="3" t="s">
        <v>90</v>
      </c>
      <c r="C2313" s="5" t="s">
        <v>3</v>
      </c>
      <c r="D2313" s="25">
        <v>74</v>
      </c>
      <c r="E2313" s="26">
        <v>8</v>
      </c>
      <c r="F2313" s="16">
        <v>12</v>
      </c>
      <c r="G2313" s="22">
        <v>42</v>
      </c>
      <c r="H2313" s="346">
        <v>500</v>
      </c>
      <c r="I2313" s="6">
        <v>44159</v>
      </c>
      <c r="J2313" s="7">
        <v>86</v>
      </c>
      <c r="K2313" s="8">
        <v>2020</v>
      </c>
      <c r="L2313" s="6">
        <v>44285</v>
      </c>
      <c r="M2313" s="5">
        <v>1200</v>
      </c>
      <c r="N2313" s="6">
        <v>44169</v>
      </c>
      <c r="O2313" s="3" t="s">
        <v>1702</v>
      </c>
      <c r="P2313" s="3" t="s">
        <v>3365</v>
      </c>
      <c r="Q2313" s="6">
        <v>43892</v>
      </c>
      <c r="R2313" s="46"/>
      <c r="S2313" s="46" t="s">
        <v>1380</v>
      </c>
      <c r="T2313" s="50" t="s">
        <v>3364</v>
      </c>
      <c r="U2313" s="21" t="s">
        <v>1560</v>
      </c>
      <c r="V2313" s="347" t="s">
        <v>1551</v>
      </c>
      <c r="W2313" s="348">
        <v>43945.680289351854</v>
      </c>
      <c r="X2313" s="38" t="s">
        <v>1555</v>
      </c>
    </row>
    <row r="2314" spans="1:24" x14ac:dyDescent="0.3">
      <c r="A2314" s="2">
        <v>118427</v>
      </c>
      <c r="B2314" s="3" t="s">
        <v>373</v>
      </c>
      <c r="C2314" s="5" t="s">
        <v>47</v>
      </c>
      <c r="D2314" s="25">
        <v>74</v>
      </c>
      <c r="E2314" s="26">
        <v>2</v>
      </c>
      <c r="F2314" s="16">
        <v>12</v>
      </c>
      <c r="G2314" s="22">
        <v>250</v>
      </c>
      <c r="H2314" s="346">
        <v>3000</v>
      </c>
      <c r="I2314" s="6">
        <v>44159</v>
      </c>
      <c r="J2314" s="7">
        <v>86</v>
      </c>
      <c r="K2314" s="8">
        <v>2020</v>
      </c>
      <c r="L2314" s="6">
        <v>44285</v>
      </c>
      <c r="M2314" s="5">
        <v>11000</v>
      </c>
      <c r="N2314" s="6">
        <v>44169</v>
      </c>
      <c r="O2314" s="3" t="s">
        <v>1702</v>
      </c>
      <c r="P2314" s="3" t="s">
        <v>3365</v>
      </c>
      <c r="Q2314" s="6">
        <v>43892</v>
      </c>
      <c r="R2314" s="46"/>
      <c r="S2314" s="46" t="s">
        <v>1380</v>
      </c>
      <c r="T2314" s="50" t="s">
        <v>3364</v>
      </c>
      <c r="U2314" s="21" t="s">
        <v>1560</v>
      </c>
      <c r="V2314" s="347" t="s">
        <v>1551</v>
      </c>
      <c r="W2314" s="348">
        <v>43945.681030092594</v>
      </c>
      <c r="X2314" s="38" t="s">
        <v>1555</v>
      </c>
    </row>
    <row r="2315" spans="1:24" x14ac:dyDescent="0.3">
      <c r="A2315" s="2">
        <v>134556</v>
      </c>
      <c r="B2315" s="3" t="s">
        <v>379</v>
      </c>
      <c r="C2315" s="5" t="s">
        <v>19</v>
      </c>
      <c r="D2315" s="25">
        <v>74</v>
      </c>
      <c r="E2315" s="26">
        <v>2</v>
      </c>
      <c r="F2315" s="16">
        <v>12</v>
      </c>
      <c r="G2315" s="22">
        <v>4</v>
      </c>
      <c r="H2315" s="346">
        <v>40</v>
      </c>
      <c r="I2315" s="6">
        <v>44159</v>
      </c>
      <c r="J2315" s="7">
        <v>86</v>
      </c>
      <c r="K2315" s="8">
        <v>2020</v>
      </c>
      <c r="L2315" s="6">
        <v>44285</v>
      </c>
      <c r="M2315" s="5">
        <v>80</v>
      </c>
      <c r="N2315" s="6">
        <v>44169</v>
      </c>
      <c r="O2315" s="3" t="s">
        <v>1702</v>
      </c>
      <c r="P2315" s="3" t="s">
        <v>3365</v>
      </c>
      <c r="Q2315" s="6">
        <v>43892</v>
      </c>
      <c r="R2315" s="46"/>
      <c r="S2315" s="46" t="s">
        <v>1380</v>
      </c>
      <c r="T2315" s="50" t="s">
        <v>3364</v>
      </c>
      <c r="U2315" s="21" t="s">
        <v>1560</v>
      </c>
      <c r="V2315" s="347" t="s">
        <v>1551</v>
      </c>
      <c r="W2315" s="348">
        <v>43945.682071759256</v>
      </c>
      <c r="X2315" s="38" t="s">
        <v>1555</v>
      </c>
    </row>
    <row r="2316" spans="1:24" x14ac:dyDescent="0.3">
      <c r="A2316" s="2">
        <v>10359</v>
      </c>
      <c r="B2316" s="3" t="s">
        <v>1417</v>
      </c>
      <c r="C2316" s="5" t="s">
        <v>18</v>
      </c>
      <c r="D2316" s="25">
        <v>71</v>
      </c>
      <c r="E2316" s="26">
        <v>7</v>
      </c>
      <c r="F2316" s="16">
        <v>12</v>
      </c>
      <c r="G2316" s="22">
        <v>250</v>
      </c>
      <c r="H2316" s="22">
        <v>3000</v>
      </c>
      <c r="I2316" s="6">
        <v>44159</v>
      </c>
      <c r="J2316" s="7">
        <v>269</v>
      </c>
      <c r="K2316" s="8">
        <v>2019</v>
      </c>
      <c r="L2316" s="6">
        <v>44141</v>
      </c>
      <c r="M2316" s="5">
        <v>1150</v>
      </c>
      <c r="N2316" s="6">
        <v>44169</v>
      </c>
      <c r="O2316" s="3" t="s">
        <v>2244</v>
      </c>
      <c r="P2316" s="3" t="s">
        <v>2243</v>
      </c>
      <c r="Q2316" s="6">
        <v>43776</v>
      </c>
      <c r="R2316" s="46"/>
      <c r="S2316" s="46" t="s">
        <v>1380</v>
      </c>
      <c r="T2316" s="50"/>
      <c r="U2316" s="21" t="s">
        <v>1560</v>
      </c>
      <c r="V2316" s="260" t="s">
        <v>2063</v>
      </c>
      <c r="W2316" s="261">
        <v>44145.436828703707</v>
      </c>
      <c r="X2316" s="38" t="s">
        <v>1555</v>
      </c>
    </row>
    <row r="2317" spans="1:24" x14ac:dyDescent="0.3">
      <c r="A2317" s="2">
        <v>72174</v>
      </c>
      <c r="B2317" s="3" t="s">
        <v>848</v>
      </c>
      <c r="C2317" s="5" t="s">
        <v>17</v>
      </c>
      <c r="D2317" s="25"/>
      <c r="E2317" s="26"/>
      <c r="F2317" s="16">
        <v>12</v>
      </c>
      <c r="G2317" s="22">
        <v>30</v>
      </c>
      <c r="H2317" s="22">
        <v>360</v>
      </c>
      <c r="I2317" s="6">
        <v>43818</v>
      </c>
      <c r="J2317" s="7">
        <v>275</v>
      </c>
      <c r="K2317" s="8">
        <v>2020</v>
      </c>
      <c r="L2317" s="6">
        <v>44336</v>
      </c>
      <c r="M2317" s="5">
        <v>0</v>
      </c>
      <c r="N2317" s="6">
        <v>44173</v>
      </c>
      <c r="O2317" s="3" t="s">
        <v>1545</v>
      </c>
      <c r="P2317" s="3" t="s">
        <v>3560</v>
      </c>
      <c r="Q2317" s="6">
        <v>44343</v>
      </c>
      <c r="R2317" s="46">
        <v>4</v>
      </c>
      <c r="S2317" s="46" t="s">
        <v>1953</v>
      </c>
      <c r="T2317" s="50" t="s">
        <v>1832</v>
      </c>
      <c r="U2317" s="21" t="s">
        <v>1560</v>
      </c>
      <c r="V2317" s="260" t="s">
        <v>2063</v>
      </c>
      <c r="W2317" s="261">
        <v>44070.47216435185</v>
      </c>
      <c r="X2317" s="38" t="s">
        <v>1555</v>
      </c>
    </row>
    <row r="2318" spans="1:24" x14ac:dyDescent="0.3">
      <c r="A2318" s="2">
        <v>12835</v>
      </c>
      <c r="B2318" s="3" t="s">
        <v>552</v>
      </c>
      <c r="C2318" s="5" t="s">
        <v>3</v>
      </c>
      <c r="D2318" s="25">
        <v>61</v>
      </c>
      <c r="E2318" s="26">
        <v>8</v>
      </c>
      <c r="F2318" s="16">
        <v>12</v>
      </c>
      <c r="G2318" s="22">
        <v>50</v>
      </c>
      <c r="H2318" s="22">
        <v>600</v>
      </c>
      <c r="I2318" s="6">
        <v>44159</v>
      </c>
      <c r="J2318" s="7">
        <v>293</v>
      </c>
      <c r="K2318" s="8">
        <v>2020</v>
      </c>
      <c r="L2318" s="6">
        <v>44530</v>
      </c>
      <c r="M2318" s="5">
        <v>0</v>
      </c>
      <c r="N2318" s="6">
        <v>44173</v>
      </c>
      <c r="O2318" s="3" t="s">
        <v>1660</v>
      </c>
      <c r="P2318" s="3" t="s">
        <v>3371</v>
      </c>
      <c r="Q2318" s="6">
        <v>43969</v>
      </c>
      <c r="R2318" s="46">
        <v>2</v>
      </c>
      <c r="S2318" s="46" t="s">
        <v>1953</v>
      </c>
      <c r="T2318" s="50" t="s">
        <v>1932</v>
      </c>
      <c r="U2318" s="21" t="s">
        <v>1560</v>
      </c>
      <c r="V2318" s="260" t="s">
        <v>2063</v>
      </c>
      <c r="W2318" s="261">
        <v>44168.670138888891</v>
      </c>
      <c r="X2318" s="38" t="s">
        <v>1555</v>
      </c>
    </row>
    <row r="2319" spans="1:24" x14ac:dyDescent="0.3">
      <c r="A2319" s="2">
        <v>28181</v>
      </c>
      <c r="B2319" s="3" t="s">
        <v>6</v>
      </c>
      <c r="C2319" s="5" t="s">
        <v>3</v>
      </c>
      <c r="D2319" s="25">
        <v>61</v>
      </c>
      <c r="E2319" s="26">
        <v>8</v>
      </c>
      <c r="F2319" s="16">
        <v>12</v>
      </c>
      <c r="G2319" s="22">
        <v>2</v>
      </c>
      <c r="H2319" s="22">
        <v>20</v>
      </c>
      <c r="I2319" s="6">
        <v>43762</v>
      </c>
      <c r="J2319" s="7">
        <v>293</v>
      </c>
      <c r="K2319" s="8">
        <v>2020</v>
      </c>
      <c r="L2319" s="6">
        <v>44530</v>
      </c>
      <c r="M2319" s="5">
        <v>0</v>
      </c>
      <c r="N2319" s="6">
        <v>44173</v>
      </c>
      <c r="O2319" s="3" t="s">
        <v>1341</v>
      </c>
      <c r="P2319" s="3" t="s">
        <v>3371</v>
      </c>
      <c r="Q2319" s="6">
        <v>43969</v>
      </c>
      <c r="R2319" s="46">
        <v>31</v>
      </c>
      <c r="S2319" s="46" t="s">
        <v>1380</v>
      </c>
      <c r="T2319" s="50" t="s">
        <v>1932</v>
      </c>
      <c r="U2319" s="21" t="s">
        <v>1380</v>
      </c>
      <c r="V2319" s="260" t="s">
        <v>1551</v>
      </c>
      <c r="W2319" s="261">
        <v>44001.496828703705</v>
      </c>
      <c r="X2319" s="38" t="s">
        <v>1555</v>
      </c>
    </row>
    <row r="2320" spans="1:24" x14ac:dyDescent="0.3">
      <c r="A2320" s="2">
        <v>136553</v>
      </c>
      <c r="B2320" s="3" t="s">
        <v>1848</v>
      </c>
      <c r="C2320" s="5" t="s">
        <v>3</v>
      </c>
      <c r="D2320" s="25">
        <v>51</v>
      </c>
      <c r="E2320" s="26">
        <v>10</v>
      </c>
      <c r="F2320" s="16">
        <v>12</v>
      </c>
      <c r="G2320" s="22">
        <v>417</v>
      </c>
      <c r="H2320" s="22">
        <v>5000</v>
      </c>
      <c r="I2320" s="6">
        <v>44082</v>
      </c>
      <c r="J2320" s="7">
        <v>296</v>
      </c>
      <c r="K2320" s="8">
        <v>2020</v>
      </c>
      <c r="L2320" s="6">
        <v>44530</v>
      </c>
      <c r="M2320" s="5">
        <v>0</v>
      </c>
      <c r="N2320" s="6">
        <v>44173</v>
      </c>
      <c r="O2320" s="3" t="s">
        <v>1542</v>
      </c>
      <c r="P2320" s="3" t="s">
        <v>1520</v>
      </c>
      <c r="Q2320" s="6">
        <v>43670</v>
      </c>
      <c r="R2320" s="46"/>
      <c r="S2320" s="46" t="s">
        <v>1380</v>
      </c>
      <c r="T2320" s="50" t="s">
        <v>1932</v>
      </c>
      <c r="U2320" s="21" t="s">
        <v>1560</v>
      </c>
      <c r="V2320" s="260" t="s">
        <v>2063</v>
      </c>
      <c r="W2320" s="261">
        <v>44082.583043981482</v>
      </c>
      <c r="X2320" s="38" t="s">
        <v>1555</v>
      </c>
    </row>
    <row r="2321" spans="1:24" x14ac:dyDescent="0.3">
      <c r="A2321" s="2">
        <v>136556</v>
      </c>
      <c r="B2321" s="3" t="s">
        <v>1507</v>
      </c>
      <c r="C2321" s="5" t="s">
        <v>3</v>
      </c>
      <c r="D2321" s="25">
        <v>51</v>
      </c>
      <c r="E2321" s="26">
        <v>10</v>
      </c>
      <c r="F2321" s="16">
        <v>12</v>
      </c>
      <c r="G2321" s="22">
        <v>125</v>
      </c>
      <c r="H2321" s="22">
        <v>1500</v>
      </c>
      <c r="I2321" s="6">
        <v>44082</v>
      </c>
      <c r="J2321" s="7">
        <v>296</v>
      </c>
      <c r="K2321" s="8">
        <v>2020</v>
      </c>
      <c r="L2321" s="6">
        <v>44530</v>
      </c>
      <c r="M2321" s="5">
        <v>0</v>
      </c>
      <c r="N2321" s="6">
        <v>44173</v>
      </c>
      <c r="O2321" s="3" t="s">
        <v>1542</v>
      </c>
      <c r="P2321" s="3" t="s">
        <v>1520</v>
      </c>
      <c r="Q2321" s="6">
        <v>43670</v>
      </c>
      <c r="R2321" s="46"/>
      <c r="S2321" s="46" t="s">
        <v>1380</v>
      </c>
      <c r="T2321" s="50" t="s">
        <v>1932</v>
      </c>
      <c r="U2321" s="21" t="s">
        <v>1560</v>
      </c>
      <c r="V2321" s="260" t="s">
        <v>2063</v>
      </c>
      <c r="W2321" s="261">
        <v>44082.583043981482</v>
      </c>
      <c r="X2321" s="38" t="s">
        <v>1555</v>
      </c>
    </row>
    <row r="2322" spans="1:24" x14ac:dyDescent="0.3">
      <c r="A2322" s="2">
        <v>14154</v>
      </c>
      <c r="B2322" s="3" t="s">
        <v>813</v>
      </c>
      <c r="C2322" s="5" t="s">
        <v>3</v>
      </c>
      <c r="D2322" s="25">
        <v>72</v>
      </c>
      <c r="E2322" s="26">
        <v>6</v>
      </c>
      <c r="F2322" s="16">
        <v>12</v>
      </c>
      <c r="G2322" s="22">
        <v>1250</v>
      </c>
      <c r="H2322" s="22">
        <v>15000</v>
      </c>
      <c r="I2322" s="6">
        <v>43965</v>
      </c>
      <c r="J2322" s="7">
        <v>275</v>
      </c>
      <c r="K2322" s="8">
        <v>2020</v>
      </c>
      <c r="L2322" s="6">
        <v>44515</v>
      </c>
      <c r="M2322" s="5">
        <v>0</v>
      </c>
      <c r="N2322" s="6">
        <v>44173</v>
      </c>
      <c r="O2322" s="3" t="s">
        <v>1883</v>
      </c>
      <c r="P2322" s="3" t="s">
        <v>3901</v>
      </c>
      <c r="Q2322" s="6" t="s">
        <v>1380</v>
      </c>
      <c r="R2322" s="46"/>
      <c r="S2322" s="46" t="s">
        <v>1380</v>
      </c>
      <c r="T2322" s="50" t="s">
        <v>1380</v>
      </c>
      <c r="U2322" s="21" t="s">
        <v>1560</v>
      </c>
      <c r="V2322" s="260" t="s">
        <v>2063</v>
      </c>
      <c r="W2322" s="261">
        <v>44154.478715277779</v>
      </c>
      <c r="X2322" s="38" t="s">
        <v>1555</v>
      </c>
    </row>
    <row r="2323" spans="1:24" x14ac:dyDescent="0.3">
      <c r="A2323" s="2">
        <v>12754</v>
      </c>
      <c r="B2323" s="3" t="s">
        <v>810</v>
      </c>
      <c r="C2323" s="5" t="s">
        <v>5</v>
      </c>
      <c r="D2323" s="25">
        <v>72</v>
      </c>
      <c r="E2323" s="26">
        <v>6</v>
      </c>
      <c r="F2323" s="16">
        <v>12</v>
      </c>
      <c r="G2323" s="22">
        <v>84</v>
      </c>
      <c r="H2323" s="22">
        <v>1000</v>
      </c>
      <c r="I2323" s="6">
        <v>43965</v>
      </c>
      <c r="J2323" s="7">
        <v>275</v>
      </c>
      <c r="K2323" s="8">
        <v>2020</v>
      </c>
      <c r="L2323" s="6">
        <v>44515</v>
      </c>
      <c r="M2323" s="5">
        <v>0</v>
      </c>
      <c r="N2323" s="6">
        <v>44173</v>
      </c>
      <c r="O2323" s="3" t="s">
        <v>1883</v>
      </c>
      <c r="P2323" s="3" t="s">
        <v>1884</v>
      </c>
      <c r="Q2323" s="6">
        <v>43749</v>
      </c>
      <c r="R2323" s="46">
        <v>5</v>
      </c>
      <c r="S2323" s="46" t="s">
        <v>1380</v>
      </c>
      <c r="T2323" s="50" t="s">
        <v>1803</v>
      </c>
      <c r="U2323" s="21" t="s">
        <v>1560</v>
      </c>
      <c r="V2323" s="260" t="s">
        <v>2063</v>
      </c>
      <c r="W2323" s="261">
        <v>44082.560393518521</v>
      </c>
      <c r="X2323" s="38" t="s">
        <v>1555</v>
      </c>
    </row>
    <row r="2324" spans="1:24" x14ac:dyDescent="0.3">
      <c r="A2324" s="2">
        <v>135088</v>
      </c>
      <c r="B2324" s="3" t="s">
        <v>1827</v>
      </c>
      <c r="C2324" s="5" t="s">
        <v>17</v>
      </c>
      <c r="D2324" s="25">
        <v>55</v>
      </c>
      <c r="E2324" s="26">
        <v>66</v>
      </c>
      <c r="F2324" s="16">
        <v>12</v>
      </c>
      <c r="G2324" s="22">
        <v>42</v>
      </c>
      <c r="H2324" s="22">
        <v>500</v>
      </c>
      <c r="I2324" s="6">
        <v>43970</v>
      </c>
      <c r="J2324" s="7">
        <v>281</v>
      </c>
      <c r="K2324" s="8">
        <v>2020</v>
      </c>
      <c r="L2324" s="6">
        <v>44211</v>
      </c>
      <c r="M2324" s="5">
        <v>0</v>
      </c>
      <c r="N2324" s="6">
        <v>44173</v>
      </c>
      <c r="O2324" s="3" t="s">
        <v>1881</v>
      </c>
      <c r="P2324" s="3" t="s">
        <v>1882</v>
      </c>
      <c r="Q2324" s="6">
        <v>43734</v>
      </c>
      <c r="R2324" s="46"/>
      <c r="S2324" s="46" t="s">
        <v>1380</v>
      </c>
      <c r="T2324" s="50" t="s">
        <v>2160</v>
      </c>
      <c r="U2324" s="21" t="s">
        <v>1828</v>
      </c>
      <c r="V2324" s="260" t="s">
        <v>2063</v>
      </c>
      <c r="W2324" s="261">
        <v>44096.393194444441</v>
      </c>
      <c r="X2324" s="38" t="s">
        <v>1555</v>
      </c>
    </row>
    <row r="2325" spans="1:24" x14ac:dyDescent="0.3">
      <c r="A2325" s="2">
        <v>134373</v>
      </c>
      <c r="B2325" s="3" t="s">
        <v>747</v>
      </c>
      <c r="C2325" s="5" t="s">
        <v>17</v>
      </c>
      <c r="D2325" s="25">
        <v>55</v>
      </c>
      <c r="E2325" s="26">
        <v>66</v>
      </c>
      <c r="F2325" s="16">
        <v>12</v>
      </c>
      <c r="G2325" s="22">
        <v>2500</v>
      </c>
      <c r="H2325" s="22">
        <v>30000</v>
      </c>
      <c r="I2325" s="6">
        <v>43970</v>
      </c>
      <c r="J2325" s="7">
        <v>281</v>
      </c>
      <c r="K2325" s="8">
        <v>2020</v>
      </c>
      <c r="L2325" s="6">
        <v>44211</v>
      </c>
      <c r="M2325" s="5">
        <v>0</v>
      </c>
      <c r="N2325" s="6">
        <v>44173</v>
      </c>
      <c r="O2325" s="3" t="s">
        <v>1380</v>
      </c>
      <c r="P2325" s="3" t="s">
        <v>1882</v>
      </c>
      <c r="Q2325" s="6">
        <v>43734</v>
      </c>
      <c r="R2325" s="46"/>
      <c r="S2325" s="46" t="s">
        <v>1380</v>
      </c>
      <c r="T2325" s="50" t="s">
        <v>2160</v>
      </c>
      <c r="U2325" s="21" t="s">
        <v>1560</v>
      </c>
      <c r="V2325" s="260" t="s">
        <v>2063</v>
      </c>
      <c r="W2325" s="261">
        <v>44096.393194444441</v>
      </c>
      <c r="X2325" s="38" t="s">
        <v>1555</v>
      </c>
    </row>
    <row r="2326" spans="1:24" x14ac:dyDescent="0.3">
      <c r="A2326" s="2">
        <v>81131</v>
      </c>
      <c r="B2326" s="3" t="s">
        <v>823</v>
      </c>
      <c r="C2326" s="5" t="s">
        <v>5</v>
      </c>
      <c r="D2326" s="25">
        <v>72</v>
      </c>
      <c r="E2326" s="26">
        <v>6</v>
      </c>
      <c r="F2326" s="16">
        <v>12</v>
      </c>
      <c r="G2326" s="22">
        <v>13</v>
      </c>
      <c r="H2326" s="22">
        <v>150</v>
      </c>
      <c r="I2326" s="6">
        <v>43965</v>
      </c>
      <c r="J2326" s="7">
        <v>275</v>
      </c>
      <c r="K2326" s="8">
        <v>2020</v>
      </c>
      <c r="L2326" s="6">
        <v>44515</v>
      </c>
      <c r="M2326" s="5">
        <v>0</v>
      </c>
      <c r="N2326" s="6">
        <v>44173</v>
      </c>
      <c r="O2326" s="3" t="s">
        <v>1883</v>
      </c>
      <c r="P2326" s="3" t="s">
        <v>1884</v>
      </c>
      <c r="Q2326" s="6">
        <v>43749</v>
      </c>
      <c r="R2326" s="46"/>
      <c r="S2326" s="46" t="s">
        <v>1380</v>
      </c>
      <c r="T2326" s="50" t="s">
        <v>1803</v>
      </c>
      <c r="U2326" s="21" t="s">
        <v>1560</v>
      </c>
      <c r="V2326" s="260" t="s">
        <v>2063</v>
      </c>
      <c r="W2326" s="261">
        <v>44082.560393518521</v>
      </c>
      <c r="X2326" s="38" t="s">
        <v>1555</v>
      </c>
    </row>
    <row r="2327" spans="1:24" x14ac:dyDescent="0.3">
      <c r="A2327" s="2">
        <v>16528</v>
      </c>
      <c r="B2327" s="3" t="s">
        <v>2007</v>
      </c>
      <c r="C2327" s="5" t="s">
        <v>3</v>
      </c>
      <c r="D2327" s="25">
        <v>73</v>
      </c>
      <c r="E2327" s="26">
        <v>4</v>
      </c>
      <c r="F2327" s="16">
        <v>12</v>
      </c>
      <c r="G2327" s="22">
        <v>75</v>
      </c>
      <c r="H2327" s="22">
        <v>900</v>
      </c>
      <c r="I2327" s="6">
        <v>44056</v>
      </c>
      <c r="J2327" s="7">
        <v>285</v>
      </c>
      <c r="K2327" s="8">
        <v>2020</v>
      </c>
      <c r="L2327" s="6">
        <v>44517</v>
      </c>
      <c r="M2327" s="5">
        <v>0</v>
      </c>
      <c r="N2327" s="6">
        <v>44183</v>
      </c>
      <c r="O2327" s="3" t="s">
        <v>1380</v>
      </c>
      <c r="P2327" s="3" t="s">
        <v>2325</v>
      </c>
      <c r="Q2327" s="6">
        <v>43810</v>
      </c>
      <c r="R2327" s="46"/>
      <c r="S2327" s="46" t="s">
        <v>1380</v>
      </c>
      <c r="T2327" s="50" t="s">
        <v>1897</v>
      </c>
      <c r="U2327" s="21" t="s">
        <v>1560</v>
      </c>
      <c r="V2327" s="260" t="s">
        <v>2063</v>
      </c>
      <c r="W2327" s="261">
        <v>44180.389421296299</v>
      </c>
      <c r="X2327" s="38" t="s">
        <v>1555</v>
      </c>
    </row>
    <row r="2328" spans="1:24" x14ac:dyDescent="0.3">
      <c r="A2328" s="2">
        <v>122818</v>
      </c>
      <c r="B2328" s="3" t="s">
        <v>2215</v>
      </c>
      <c r="C2328" s="5" t="s">
        <v>1418</v>
      </c>
      <c r="D2328" s="25">
        <v>51</v>
      </c>
      <c r="E2328" s="26">
        <v>21</v>
      </c>
      <c r="F2328" s="16">
        <v>12</v>
      </c>
      <c r="G2328" s="22">
        <v>417</v>
      </c>
      <c r="H2328" s="22">
        <v>5000</v>
      </c>
      <c r="I2328" s="6">
        <v>44082</v>
      </c>
      <c r="J2328" s="7">
        <v>296</v>
      </c>
      <c r="K2328" s="8">
        <v>2020</v>
      </c>
      <c r="L2328" s="6">
        <v>44530</v>
      </c>
      <c r="M2328" s="5">
        <v>0</v>
      </c>
      <c r="N2328" s="6">
        <v>44183</v>
      </c>
      <c r="O2328" s="3" t="s">
        <v>1380</v>
      </c>
      <c r="P2328" s="3" t="s">
        <v>2336</v>
      </c>
      <c r="Q2328" s="6">
        <v>43839</v>
      </c>
      <c r="R2328" s="46"/>
      <c r="S2328" s="46" t="s">
        <v>1380</v>
      </c>
      <c r="T2328" s="50" t="s">
        <v>1536</v>
      </c>
      <c r="U2328" s="21" t="s">
        <v>1560</v>
      </c>
      <c r="V2328" s="260" t="s">
        <v>2063</v>
      </c>
      <c r="W2328" s="261">
        <v>44182.654340277775</v>
      </c>
      <c r="X2328" s="38" t="s">
        <v>1555</v>
      </c>
    </row>
    <row r="2329" spans="1:24" x14ac:dyDescent="0.3">
      <c r="A2329" s="2">
        <v>125262</v>
      </c>
      <c r="B2329" s="3" t="s">
        <v>2216</v>
      </c>
      <c r="C2329" s="5" t="s">
        <v>1418</v>
      </c>
      <c r="D2329" s="25">
        <v>51</v>
      </c>
      <c r="E2329" s="26">
        <v>21</v>
      </c>
      <c r="F2329" s="16">
        <v>12</v>
      </c>
      <c r="G2329" s="22">
        <v>417</v>
      </c>
      <c r="H2329" s="22">
        <v>5000</v>
      </c>
      <c r="I2329" s="6">
        <v>44082</v>
      </c>
      <c r="J2329" s="7">
        <v>296</v>
      </c>
      <c r="K2329" s="8">
        <v>2020</v>
      </c>
      <c r="L2329" s="6">
        <v>44530</v>
      </c>
      <c r="M2329" s="5">
        <v>0</v>
      </c>
      <c r="N2329" s="6">
        <v>44183</v>
      </c>
      <c r="O2329" s="3" t="s">
        <v>1380</v>
      </c>
      <c r="P2329" s="3" t="s">
        <v>2336</v>
      </c>
      <c r="Q2329" s="6">
        <v>43839</v>
      </c>
      <c r="R2329" s="46"/>
      <c r="S2329" s="46" t="s">
        <v>1380</v>
      </c>
      <c r="T2329" s="50" t="s">
        <v>1536</v>
      </c>
      <c r="U2329" s="21" t="s">
        <v>1560</v>
      </c>
      <c r="V2329" s="260" t="s">
        <v>2063</v>
      </c>
      <c r="W2329" s="261">
        <v>44182.654340277775</v>
      </c>
      <c r="X2329" s="38" t="s">
        <v>1555</v>
      </c>
    </row>
    <row r="2330" spans="1:24" x14ac:dyDescent="0.3">
      <c r="A2330" s="2">
        <v>27479</v>
      </c>
      <c r="B2330" s="3" t="s">
        <v>1411</v>
      </c>
      <c r="C2330" s="5" t="s">
        <v>97</v>
      </c>
      <c r="D2330" s="25">
        <v>76</v>
      </c>
      <c r="E2330" s="26">
        <v>5</v>
      </c>
      <c r="F2330" s="16">
        <v>12</v>
      </c>
      <c r="G2330" s="22">
        <v>17</v>
      </c>
      <c r="H2330" s="22">
        <v>200</v>
      </c>
      <c r="I2330" s="6">
        <v>43963</v>
      </c>
      <c r="J2330" s="7">
        <v>304</v>
      </c>
      <c r="K2330" s="8">
        <v>2020</v>
      </c>
      <c r="L2330" s="6">
        <v>44545</v>
      </c>
      <c r="M2330" s="5">
        <v>0</v>
      </c>
      <c r="N2330" s="6">
        <v>44183</v>
      </c>
      <c r="O2330" s="3" t="s">
        <v>1556</v>
      </c>
      <c r="P2330" s="3" t="s">
        <v>3856</v>
      </c>
      <c r="Q2330" s="6" t="s">
        <v>1380</v>
      </c>
      <c r="R2330" s="46">
        <v>9</v>
      </c>
      <c r="S2330" s="46" t="s">
        <v>3865</v>
      </c>
      <c r="T2330" s="50" t="s">
        <v>1380</v>
      </c>
      <c r="U2330" s="21" t="s">
        <v>1560</v>
      </c>
      <c r="V2330" s="260" t="s">
        <v>2063</v>
      </c>
      <c r="W2330" s="261">
        <v>44154.44158564815</v>
      </c>
      <c r="X2330" s="38" t="s">
        <v>1555</v>
      </c>
    </row>
    <row r="2331" spans="1:24" x14ac:dyDescent="0.3">
      <c r="A2331" s="2">
        <v>135225</v>
      </c>
      <c r="B2331" s="3" t="s">
        <v>1039</v>
      </c>
      <c r="C2331" s="5" t="s">
        <v>15</v>
      </c>
      <c r="D2331" s="25">
        <v>76</v>
      </c>
      <c r="E2331" s="26">
        <v>10</v>
      </c>
      <c r="F2331" s="16">
        <v>12</v>
      </c>
      <c r="G2331" s="22">
        <v>13</v>
      </c>
      <c r="H2331" s="22">
        <v>150</v>
      </c>
      <c r="I2331" s="6">
        <v>43963</v>
      </c>
      <c r="J2331" s="7">
        <v>304</v>
      </c>
      <c r="K2331" s="8">
        <v>2020</v>
      </c>
      <c r="L2331" s="6">
        <v>44545</v>
      </c>
      <c r="M2331" s="5">
        <v>0</v>
      </c>
      <c r="N2331" s="6">
        <v>44183</v>
      </c>
      <c r="O2331" s="3" t="s">
        <v>1556</v>
      </c>
      <c r="P2331" s="3" t="s">
        <v>3856</v>
      </c>
      <c r="Q2331" s="6" t="s">
        <v>1380</v>
      </c>
      <c r="R2331" s="46">
        <v>5</v>
      </c>
      <c r="S2331" s="46" t="s">
        <v>3865</v>
      </c>
      <c r="T2331" s="50" t="s">
        <v>1380</v>
      </c>
      <c r="U2331" s="21" t="s">
        <v>1560</v>
      </c>
      <c r="V2331" s="260" t="s">
        <v>2063</v>
      </c>
      <c r="W2331" s="261">
        <v>44154.44158564815</v>
      </c>
      <c r="X2331" s="38" t="s">
        <v>1555</v>
      </c>
    </row>
    <row r="2332" spans="1:24" x14ac:dyDescent="0.3">
      <c r="A2332" s="2">
        <v>135226</v>
      </c>
      <c r="B2332" s="3" t="s">
        <v>1040</v>
      </c>
      <c r="C2332" s="5" t="s">
        <v>15</v>
      </c>
      <c r="D2332" s="25">
        <v>76</v>
      </c>
      <c r="E2332" s="26">
        <v>10</v>
      </c>
      <c r="F2332" s="16">
        <v>12</v>
      </c>
      <c r="G2332" s="22">
        <v>17</v>
      </c>
      <c r="H2332" s="22">
        <v>200</v>
      </c>
      <c r="I2332" s="6">
        <v>43963</v>
      </c>
      <c r="J2332" s="7">
        <v>304</v>
      </c>
      <c r="K2332" s="8">
        <v>2020</v>
      </c>
      <c r="L2332" s="6">
        <v>44545</v>
      </c>
      <c r="M2332" s="5">
        <v>0</v>
      </c>
      <c r="N2332" s="6">
        <v>44183</v>
      </c>
      <c r="O2332" s="3" t="s">
        <v>1556</v>
      </c>
      <c r="P2332" s="3" t="s">
        <v>3856</v>
      </c>
      <c r="Q2332" s="6" t="s">
        <v>1380</v>
      </c>
      <c r="R2332" s="46">
        <v>5</v>
      </c>
      <c r="S2332" s="46" t="s">
        <v>3865</v>
      </c>
      <c r="T2332" s="50" t="s">
        <v>1380</v>
      </c>
      <c r="U2332" s="21" t="s">
        <v>1560</v>
      </c>
      <c r="V2332" s="260" t="s">
        <v>2063</v>
      </c>
      <c r="W2332" s="261">
        <v>44154.44158564815</v>
      </c>
      <c r="X2332" s="38" t="s">
        <v>1555</v>
      </c>
    </row>
    <row r="2333" spans="1:24" x14ac:dyDescent="0.3">
      <c r="A2333" s="2">
        <v>135227</v>
      </c>
      <c r="B2333" s="3" t="s">
        <v>1041</v>
      </c>
      <c r="C2333" s="5" t="s">
        <v>15</v>
      </c>
      <c r="D2333" s="25">
        <v>76</v>
      </c>
      <c r="E2333" s="26">
        <v>10</v>
      </c>
      <c r="F2333" s="16">
        <v>12</v>
      </c>
      <c r="G2333" s="22">
        <v>38</v>
      </c>
      <c r="H2333" s="22">
        <v>450</v>
      </c>
      <c r="I2333" s="6">
        <v>43963</v>
      </c>
      <c r="J2333" s="7">
        <v>304</v>
      </c>
      <c r="K2333" s="8">
        <v>2020</v>
      </c>
      <c r="L2333" s="6">
        <v>44545</v>
      </c>
      <c r="M2333" s="5">
        <v>0</v>
      </c>
      <c r="N2333" s="6">
        <v>44183</v>
      </c>
      <c r="O2333" s="3" t="s">
        <v>1556</v>
      </c>
      <c r="P2333" s="3" t="s">
        <v>3856</v>
      </c>
      <c r="Q2333" s="6" t="s">
        <v>1380</v>
      </c>
      <c r="R2333" s="46">
        <v>5</v>
      </c>
      <c r="S2333" s="46" t="s">
        <v>3865</v>
      </c>
      <c r="T2333" s="50" t="s">
        <v>1380</v>
      </c>
      <c r="U2333" s="21" t="s">
        <v>1560</v>
      </c>
      <c r="V2333" s="260" t="s">
        <v>2063</v>
      </c>
      <c r="W2333" s="261">
        <v>44154.44158564815</v>
      </c>
      <c r="X2333" s="38" t="s">
        <v>1555</v>
      </c>
    </row>
    <row r="2334" spans="1:24" x14ac:dyDescent="0.3">
      <c r="A2334" s="2">
        <v>12877</v>
      </c>
      <c r="B2334" s="3" t="s">
        <v>1415</v>
      </c>
      <c r="C2334" s="5" t="s">
        <v>15</v>
      </c>
      <c r="D2334" s="25">
        <v>76</v>
      </c>
      <c r="E2334" s="26">
        <v>10</v>
      </c>
      <c r="F2334" s="16">
        <v>12</v>
      </c>
      <c r="G2334" s="22">
        <v>17</v>
      </c>
      <c r="H2334" s="22">
        <v>200</v>
      </c>
      <c r="I2334" s="6">
        <v>43963</v>
      </c>
      <c r="J2334" s="7">
        <v>304</v>
      </c>
      <c r="K2334" s="8">
        <v>2020</v>
      </c>
      <c r="L2334" s="6">
        <v>44545</v>
      </c>
      <c r="M2334" s="5">
        <v>0</v>
      </c>
      <c r="N2334" s="6">
        <v>44183</v>
      </c>
      <c r="O2334" s="3" t="s">
        <v>1556</v>
      </c>
      <c r="P2334" s="3" t="s">
        <v>3856</v>
      </c>
      <c r="Q2334" s="6" t="s">
        <v>1380</v>
      </c>
      <c r="R2334" s="46">
        <v>5</v>
      </c>
      <c r="S2334" s="46" t="s">
        <v>3865</v>
      </c>
      <c r="T2334" s="50" t="s">
        <v>1380</v>
      </c>
      <c r="U2334" s="21" t="s">
        <v>1560</v>
      </c>
      <c r="V2334" s="260" t="s">
        <v>2063</v>
      </c>
      <c r="W2334" s="261">
        <v>44154.44158564815</v>
      </c>
      <c r="X2334" s="38" t="s">
        <v>1555</v>
      </c>
    </row>
    <row r="2335" spans="1:24" x14ac:dyDescent="0.3">
      <c r="A2335" s="2">
        <v>135414</v>
      </c>
      <c r="B2335" s="3" t="s">
        <v>251</v>
      </c>
      <c r="C2335" s="5" t="s">
        <v>3</v>
      </c>
      <c r="D2335" s="25">
        <v>61</v>
      </c>
      <c r="E2335" s="26">
        <v>14</v>
      </c>
      <c r="F2335" s="16">
        <v>12</v>
      </c>
      <c r="G2335" s="22">
        <v>21</v>
      </c>
      <c r="H2335" s="22">
        <v>250</v>
      </c>
      <c r="I2335" s="6">
        <v>43733</v>
      </c>
      <c r="J2335" s="7">
        <v>293</v>
      </c>
      <c r="K2335" s="8">
        <v>2020</v>
      </c>
      <c r="L2335" s="6">
        <v>44530</v>
      </c>
      <c r="M2335" s="5">
        <v>0</v>
      </c>
      <c r="N2335" s="6">
        <v>44183</v>
      </c>
      <c r="O2335" s="3" t="s">
        <v>1660</v>
      </c>
      <c r="P2335" s="3" t="s">
        <v>3258</v>
      </c>
      <c r="Q2335" s="6">
        <v>43951</v>
      </c>
      <c r="R2335" s="46">
        <v>81</v>
      </c>
      <c r="S2335" s="46" t="s">
        <v>1953</v>
      </c>
      <c r="T2335" s="50" t="s">
        <v>1932</v>
      </c>
      <c r="U2335" s="21" t="s">
        <v>1948</v>
      </c>
      <c r="V2335" s="260" t="s">
        <v>1551</v>
      </c>
      <c r="W2335" s="261">
        <v>44004.339513888888</v>
      </c>
      <c r="X2335" s="38" t="s">
        <v>1555</v>
      </c>
    </row>
    <row r="2336" spans="1:24" x14ac:dyDescent="0.3">
      <c r="A2336" s="2">
        <v>95229</v>
      </c>
      <c r="B2336" s="3" t="s">
        <v>3815</v>
      </c>
      <c r="C2336" s="5" t="s">
        <v>3</v>
      </c>
      <c r="D2336" s="25">
        <v>55</v>
      </c>
      <c r="E2336" s="26">
        <v>46</v>
      </c>
      <c r="F2336" s="16">
        <v>12</v>
      </c>
      <c r="G2336" s="22">
        <v>0</v>
      </c>
      <c r="H2336" s="22">
        <v>0</v>
      </c>
      <c r="I2336" s="6">
        <v>44462</v>
      </c>
      <c r="J2336" s="7">
        <v>9</v>
      </c>
      <c r="K2336" s="8">
        <v>2020</v>
      </c>
      <c r="L2336" s="6">
        <v>44210</v>
      </c>
      <c r="M2336" s="5">
        <v>0</v>
      </c>
      <c r="N2336" s="6">
        <v>44183</v>
      </c>
      <c r="O2336" s="3" t="s">
        <v>1380</v>
      </c>
      <c r="P2336" s="3"/>
      <c r="Q2336" s="6" t="s">
        <v>1380</v>
      </c>
      <c r="R2336" s="46"/>
      <c r="S2336" s="46" t="s">
        <v>1380</v>
      </c>
      <c r="T2336" s="50" t="s">
        <v>1380</v>
      </c>
      <c r="U2336" s="21"/>
      <c r="V2336" s="260" t="s">
        <v>2063</v>
      </c>
      <c r="W2336" s="261">
        <v>44183.496851851851</v>
      </c>
      <c r="X2336" s="38" t="s">
        <v>1555</v>
      </c>
    </row>
    <row r="2337" spans="1:24" x14ac:dyDescent="0.3">
      <c r="A2337" s="2">
        <v>112109</v>
      </c>
      <c r="B2337" s="3" t="s">
        <v>252</v>
      </c>
      <c r="C2337" s="5" t="s">
        <v>14</v>
      </c>
      <c r="D2337" s="25">
        <v>72</v>
      </c>
      <c r="E2337" s="26">
        <v>8</v>
      </c>
      <c r="F2337" s="16">
        <v>12</v>
      </c>
      <c r="G2337" s="22">
        <v>3334</v>
      </c>
      <c r="H2337" s="22">
        <v>40000</v>
      </c>
      <c r="I2337" s="6">
        <v>44110</v>
      </c>
      <c r="J2337" s="7">
        <v>2</v>
      </c>
      <c r="K2337" s="8">
        <v>2021</v>
      </c>
      <c r="L2337" s="6">
        <v>44564</v>
      </c>
      <c r="M2337" s="5">
        <v>0</v>
      </c>
      <c r="N2337" s="6">
        <v>44202</v>
      </c>
      <c r="O2337" s="3" t="s">
        <v>1380</v>
      </c>
      <c r="P2337" s="3" t="s">
        <v>3684</v>
      </c>
      <c r="Q2337" s="6">
        <v>44025</v>
      </c>
      <c r="R2337" s="46">
        <v>1</v>
      </c>
      <c r="S2337" s="46" t="s">
        <v>1380</v>
      </c>
      <c r="T2337" s="50" t="s">
        <v>1832</v>
      </c>
      <c r="U2337" s="21" t="s">
        <v>1560</v>
      </c>
      <c r="V2337" s="260" t="s">
        <v>2063</v>
      </c>
      <c r="W2337" s="261">
        <v>44202.591122685182</v>
      </c>
      <c r="X2337" s="38" t="s">
        <v>1555</v>
      </c>
    </row>
    <row r="2338" spans="1:24" x14ac:dyDescent="0.3">
      <c r="A2338" s="2">
        <v>133021</v>
      </c>
      <c r="B2338" s="3" t="s">
        <v>855</v>
      </c>
      <c r="C2338" s="5" t="s">
        <v>3</v>
      </c>
      <c r="D2338" s="25"/>
      <c r="E2338" s="26"/>
      <c r="F2338" s="16">
        <v>12</v>
      </c>
      <c r="G2338" s="22">
        <v>84</v>
      </c>
      <c r="H2338" s="22">
        <v>1000</v>
      </c>
      <c r="I2338" s="6">
        <v>44061</v>
      </c>
      <c r="J2338" s="7">
        <v>308</v>
      </c>
      <c r="K2338" s="8">
        <v>2020</v>
      </c>
      <c r="L2338" s="6">
        <v>44558</v>
      </c>
      <c r="M2338" s="5">
        <v>0</v>
      </c>
      <c r="N2338" s="6">
        <v>44202</v>
      </c>
      <c r="O2338" s="3" t="s">
        <v>1380</v>
      </c>
      <c r="P2338" s="3" t="s">
        <v>2354</v>
      </c>
      <c r="Q2338" s="6">
        <v>44182</v>
      </c>
      <c r="R2338" s="46"/>
      <c r="S2338" s="46" t="s">
        <v>1380</v>
      </c>
      <c r="T2338" s="50" t="s">
        <v>2355</v>
      </c>
      <c r="U2338" s="21" t="s">
        <v>1560</v>
      </c>
      <c r="V2338" s="260" t="s">
        <v>2063</v>
      </c>
      <c r="W2338" s="261">
        <v>44182.654340277775</v>
      </c>
      <c r="X2338" s="38" t="s">
        <v>1555</v>
      </c>
    </row>
    <row r="2339" spans="1:24" x14ac:dyDescent="0.3">
      <c r="A2339" s="2">
        <v>87465</v>
      </c>
      <c r="B2339" s="3" t="s">
        <v>824</v>
      </c>
      <c r="C2339" s="5" t="s">
        <v>17</v>
      </c>
      <c r="D2339" s="25">
        <v>72</v>
      </c>
      <c r="E2339" s="26">
        <v>7</v>
      </c>
      <c r="F2339" s="16">
        <v>12</v>
      </c>
      <c r="G2339" s="22">
        <v>84</v>
      </c>
      <c r="H2339" s="22">
        <v>1000</v>
      </c>
      <c r="I2339" s="6">
        <v>44061</v>
      </c>
      <c r="J2339" s="7">
        <v>308</v>
      </c>
      <c r="K2339" s="8">
        <v>2020</v>
      </c>
      <c r="L2339" s="6">
        <v>44558</v>
      </c>
      <c r="M2339" s="5">
        <v>0</v>
      </c>
      <c r="N2339" s="6">
        <v>44202</v>
      </c>
      <c r="O2339" s="3" t="s">
        <v>1380</v>
      </c>
      <c r="P2339" s="3" t="s">
        <v>2354</v>
      </c>
      <c r="Q2339" s="6">
        <v>44182</v>
      </c>
      <c r="R2339" s="46"/>
      <c r="S2339" s="46" t="s">
        <v>1380</v>
      </c>
      <c r="T2339" s="50" t="s">
        <v>2355</v>
      </c>
      <c r="U2339" s="21" t="s">
        <v>1560</v>
      </c>
      <c r="V2339" s="260" t="s">
        <v>2063</v>
      </c>
      <c r="W2339" s="261">
        <v>44182.654340277775</v>
      </c>
      <c r="X2339" s="38" t="s">
        <v>1555</v>
      </c>
    </row>
    <row r="2340" spans="1:24" x14ac:dyDescent="0.3">
      <c r="A2340" s="2">
        <v>116874</v>
      </c>
      <c r="B2340" s="3" t="s">
        <v>230</v>
      </c>
      <c r="C2340" s="5" t="s">
        <v>17</v>
      </c>
      <c r="D2340" s="25">
        <v>55</v>
      </c>
      <c r="E2340" s="26">
        <v>37</v>
      </c>
      <c r="F2340" s="16">
        <v>12</v>
      </c>
      <c r="G2340" s="22">
        <v>167</v>
      </c>
      <c r="H2340" s="22">
        <v>2000</v>
      </c>
      <c r="I2340" s="6">
        <v>43847</v>
      </c>
      <c r="J2340" s="7">
        <v>228</v>
      </c>
      <c r="K2340" s="8">
        <v>2020</v>
      </c>
      <c r="L2340" s="6">
        <v>44474</v>
      </c>
      <c r="M2340" s="5">
        <v>0</v>
      </c>
      <c r="N2340" s="6">
        <v>44202</v>
      </c>
      <c r="O2340" s="3" t="s">
        <v>1540</v>
      </c>
      <c r="P2340" s="3" t="s">
        <v>3842</v>
      </c>
      <c r="Q2340" s="6" t="s">
        <v>1380</v>
      </c>
      <c r="R2340" s="46"/>
      <c r="S2340" s="46" t="s">
        <v>1380</v>
      </c>
      <c r="T2340" s="50" t="s">
        <v>1380</v>
      </c>
      <c r="U2340" s="21" t="s">
        <v>1560</v>
      </c>
      <c r="V2340" s="260" t="s">
        <v>2063</v>
      </c>
      <c r="W2340" s="261">
        <v>44117.603125000001</v>
      </c>
      <c r="X2340" s="38" t="s">
        <v>1555</v>
      </c>
    </row>
    <row r="2341" spans="1:24" x14ac:dyDescent="0.3">
      <c r="A2341" s="2">
        <v>136895</v>
      </c>
      <c r="B2341" s="3" t="s">
        <v>1829</v>
      </c>
      <c r="C2341" s="5" t="s">
        <v>17</v>
      </c>
      <c r="D2341" s="25">
        <v>55</v>
      </c>
      <c r="E2341" s="26">
        <v>66</v>
      </c>
      <c r="F2341" s="16">
        <v>12</v>
      </c>
      <c r="G2341" s="22">
        <v>84</v>
      </c>
      <c r="H2341" s="22">
        <v>1000</v>
      </c>
      <c r="I2341" s="6">
        <v>43970</v>
      </c>
      <c r="J2341" s="7">
        <v>234</v>
      </c>
      <c r="K2341" s="8">
        <v>2019</v>
      </c>
      <c r="L2341" s="6">
        <v>44095</v>
      </c>
      <c r="M2341" s="5">
        <v>-25</v>
      </c>
      <c r="N2341" s="6">
        <v>44217</v>
      </c>
      <c r="O2341" s="3" t="s">
        <v>1881</v>
      </c>
      <c r="P2341" s="3" t="s">
        <v>3919</v>
      </c>
      <c r="Q2341" s="6">
        <v>44075</v>
      </c>
      <c r="R2341" s="46">
        <v>3</v>
      </c>
      <c r="S2341" s="46" t="s">
        <v>1953</v>
      </c>
      <c r="T2341" s="50" t="s">
        <v>1944</v>
      </c>
      <c r="U2341" s="21" t="s">
        <v>1560</v>
      </c>
      <c r="V2341" s="260" t="s">
        <v>2063</v>
      </c>
      <c r="W2341" s="261">
        <v>44096.393194444441</v>
      </c>
      <c r="X2341" s="38" t="s">
        <v>1555</v>
      </c>
    </row>
    <row r="2342" spans="1:24" x14ac:dyDescent="0.3">
      <c r="A2342" s="2">
        <v>118577</v>
      </c>
      <c r="B2342" s="3" t="s">
        <v>1260</v>
      </c>
      <c r="C2342" s="5" t="s">
        <v>1418</v>
      </c>
      <c r="D2342" s="25">
        <v>51</v>
      </c>
      <c r="E2342" s="26">
        <v>21</v>
      </c>
      <c r="F2342" s="16">
        <v>12</v>
      </c>
      <c r="G2342" s="22">
        <v>67</v>
      </c>
      <c r="H2342" s="22">
        <v>800</v>
      </c>
      <c r="I2342" s="6">
        <v>43970</v>
      </c>
      <c r="J2342" s="7">
        <v>199</v>
      </c>
      <c r="K2342" s="8">
        <v>2019</v>
      </c>
      <c r="L2342" s="6">
        <v>44058</v>
      </c>
      <c r="M2342" s="5">
        <v>0</v>
      </c>
      <c r="N2342" s="6">
        <v>44217</v>
      </c>
      <c r="O2342" s="3" t="s">
        <v>1990</v>
      </c>
      <c r="P2342" s="3" t="s">
        <v>3921</v>
      </c>
      <c r="Q2342" s="6">
        <v>0</v>
      </c>
      <c r="R2342" s="46">
        <v>2</v>
      </c>
      <c r="S2342" s="46" t="s">
        <v>1953</v>
      </c>
      <c r="T2342" s="50" t="s">
        <v>3920</v>
      </c>
      <c r="U2342" s="21" t="s">
        <v>1560</v>
      </c>
      <c r="V2342" s="260" t="s">
        <v>3710</v>
      </c>
      <c r="W2342" s="261">
        <v>44060.572291666664</v>
      </c>
      <c r="X2342" s="38" t="s">
        <v>1555</v>
      </c>
    </row>
    <row r="2343" spans="1:24" x14ac:dyDescent="0.3">
      <c r="A2343" s="2">
        <v>118515</v>
      </c>
      <c r="B2343" s="3" t="s">
        <v>1261</v>
      </c>
      <c r="C2343" s="5" t="s">
        <v>1418</v>
      </c>
      <c r="D2343" s="25">
        <v>51</v>
      </c>
      <c r="E2343" s="26">
        <v>21</v>
      </c>
      <c r="F2343" s="16">
        <v>12</v>
      </c>
      <c r="G2343" s="22">
        <v>34</v>
      </c>
      <c r="H2343" s="22">
        <v>400</v>
      </c>
      <c r="I2343" s="6">
        <v>43970</v>
      </c>
      <c r="J2343" s="7">
        <v>199</v>
      </c>
      <c r="K2343" s="8">
        <v>2019</v>
      </c>
      <c r="L2343" s="6">
        <v>44058</v>
      </c>
      <c r="M2343" s="5">
        <v>200</v>
      </c>
      <c r="N2343" s="6">
        <v>44217</v>
      </c>
      <c r="O2343" s="3" t="s">
        <v>1990</v>
      </c>
      <c r="P2343" s="3" t="s">
        <v>3921</v>
      </c>
      <c r="Q2343" s="6">
        <v>0</v>
      </c>
      <c r="R2343" s="46">
        <v>1</v>
      </c>
      <c r="S2343" s="46" t="s">
        <v>1953</v>
      </c>
      <c r="T2343" s="50" t="s">
        <v>3920</v>
      </c>
      <c r="U2343" s="21" t="s">
        <v>3735</v>
      </c>
      <c r="V2343" s="260" t="s">
        <v>3710</v>
      </c>
      <c r="W2343" s="261">
        <v>44060.572291666664</v>
      </c>
      <c r="X2343" s="38" t="s">
        <v>1555</v>
      </c>
    </row>
    <row r="2344" spans="1:24" x14ac:dyDescent="0.3">
      <c r="A2344" s="2">
        <v>12853</v>
      </c>
      <c r="B2344" s="3" t="s">
        <v>1480</v>
      </c>
      <c r="C2344" s="5" t="s">
        <v>3</v>
      </c>
      <c r="D2344" s="25">
        <v>76</v>
      </c>
      <c r="E2344" s="26">
        <v>11</v>
      </c>
      <c r="F2344" s="16">
        <v>12</v>
      </c>
      <c r="G2344" s="22">
        <v>42</v>
      </c>
      <c r="H2344" s="22">
        <v>500</v>
      </c>
      <c r="I2344" s="6">
        <v>44182</v>
      </c>
      <c r="J2344" s="7">
        <v>88</v>
      </c>
      <c r="K2344" s="8">
        <v>2020</v>
      </c>
      <c r="L2344" s="6">
        <v>44287</v>
      </c>
      <c r="M2344" s="5">
        <v>20</v>
      </c>
      <c r="N2344" s="6">
        <v>44217</v>
      </c>
      <c r="O2344" s="3" t="s">
        <v>1373</v>
      </c>
      <c r="P2344" s="3" t="s">
        <v>3332</v>
      </c>
      <c r="Q2344" s="6">
        <v>44314</v>
      </c>
      <c r="R2344" s="46">
        <v>1</v>
      </c>
      <c r="S2344" s="46" t="s">
        <v>1380</v>
      </c>
      <c r="T2344" s="50" t="s">
        <v>1932</v>
      </c>
      <c r="U2344" s="21" t="s">
        <v>3922</v>
      </c>
      <c r="V2344" s="260" t="s">
        <v>2063</v>
      </c>
      <c r="W2344" s="261">
        <v>44182.670358796298</v>
      </c>
      <c r="X2344" s="38" t="s">
        <v>1555</v>
      </c>
    </row>
    <row r="2345" spans="1:24" x14ac:dyDescent="0.3">
      <c r="A2345" s="2">
        <v>12856</v>
      </c>
      <c r="B2345" s="3" t="s">
        <v>1554</v>
      </c>
      <c r="C2345" s="5" t="s">
        <v>3</v>
      </c>
      <c r="D2345" s="25">
        <v>76</v>
      </c>
      <c r="E2345" s="26">
        <v>11</v>
      </c>
      <c r="F2345" s="16">
        <v>12</v>
      </c>
      <c r="G2345" s="22">
        <v>375</v>
      </c>
      <c r="H2345" s="22">
        <v>4500</v>
      </c>
      <c r="I2345" s="6">
        <v>44182</v>
      </c>
      <c r="J2345" s="7">
        <v>88</v>
      </c>
      <c r="K2345" s="8">
        <v>2020</v>
      </c>
      <c r="L2345" s="6">
        <v>44287</v>
      </c>
      <c r="M2345" s="5">
        <v>1484</v>
      </c>
      <c r="N2345" s="6">
        <v>44217</v>
      </c>
      <c r="O2345" s="3" t="s">
        <v>1373</v>
      </c>
      <c r="P2345" s="3" t="s">
        <v>3332</v>
      </c>
      <c r="Q2345" s="6">
        <v>44314</v>
      </c>
      <c r="R2345" s="46">
        <v>3</v>
      </c>
      <c r="S2345" s="46" t="s">
        <v>1380</v>
      </c>
      <c r="T2345" s="50" t="s">
        <v>1932</v>
      </c>
      <c r="U2345" s="21" t="s">
        <v>3922</v>
      </c>
      <c r="V2345" s="260" t="s">
        <v>2063</v>
      </c>
      <c r="W2345" s="261">
        <v>44182.670358796298</v>
      </c>
      <c r="X2345" s="38" t="s">
        <v>1555</v>
      </c>
    </row>
    <row r="2346" spans="1:24" x14ac:dyDescent="0.3">
      <c r="A2346" s="2">
        <v>13186</v>
      </c>
      <c r="B2346" s="3" t="s">
        <v>1470</v>
      </c>
      <c r="C2346" s="5" t="s">
        <v>14</v>
      </c>
      <c r="D2346" s="25">
        <v>74</v>
      </c>
      <c r="E2346" s="26">
        <v>4</v>
      </c>
      <c r="F2346" s="16">
        <v>12</v>
      </c>
      <c r="G2346" s="22">
        <v>9</v>
      </c>
      <c r="H2346" s="22">
        <v>100</v>
      </c>
      <c r="I2346" s="6">
        <v>44182</v>
      </c>
      <c r="J2346" s="7">
        <v>88</v>
      </c>
      <c r="K2346" s="8">
        <v>2020</v>
      </c>
      <c r="L2346" s="6">
        <v>44287</v>
      </c>
      <c r="M2346" s="5">
        <v>195</v>
      </c>
      <c r="N2346" s="6">
        <v>44217</v>
      </c>
      <c r="O2346" s="3" t="s">
        <v>1373</v>
      </c>
      <c r="P2346" s="3" t="s">
        <v>3332</v>
      </c>
      <c r="Q2346" s="6">
        <v>44314</v>
      </c>
      <c r="R2346" s="46">
        <v>5</v>
      </c>
      <c r="S2346" s="46" t="s">
        <v>1380</v>
      </c>
      <c r="T2346" s="50" t="s">
        <v>1932</v>
      </c>
      <c r="U2346" s="21" t="s">
        <v>3922</v>
      </c>
      <c r="V2346" s="260" t="s">
        <v>2063</v>
      </c>
      <c r="W2346" s="261">
        <v>44182.670358796298</v>
      </c>
      <c r="X2346" s="38" t="s">
        <v>1555</v>
      </c>
    </row>
    <row r="2347" spans="1:24" x14ac:dyDescent="0.3">
      <c r="A2347" s="2">
        <v>17562</v>
      </c>
      <c r="B2347" s="3" t="s">
        <v>1445</v>
      </c>
      <c r="C2347" s="5" t="s">
        <v>3</v>
      </c>
      <c r="D2347" s="25">
        <v>83</v>
      </c>
      <c r="E2347" s="26">
        <v>8</v>
      </c>
      <c r="F2347" s="16">
        <v>12</v>
      </c>
      <c r="G2347" s="22">
        <v>0</v>
      </c>
      <c r="H2347" s="22">
        <v>0</v>
      </c>
      <c r="I2347" s="6">
        <v>44182</v>
      </c>
      <c r="J2347" s="7">
        <v>88</v>
      </c>
      <c r="K2347" s="8">
        <v>2020</v>
      </c>
      <c r="L2347" s="6">
        <v>44287</v>
      </c>
      <c r="M2347" s="5">
        <v>200</v>
      </c>
      <c r="N2347" s="6">
        <v>44217</v>
      </c>
      <c r="O2347" s="3" t="s">
        <v>1373</v>
      </c>
      <c r="P2347" s="3" t="s">
        <v>3332</v>
      </c>
      <c r="Q2347" s="6">
        <v>44314</v>
      </c>
      <c r="R2347" s="46">
        <v>9</v>
      </c>
      <c r="S2347" s="46" t="s">
        <v>1380</v>
      </c>
      <c r="T2347" s="50" t="s">
        <v>1932</v>
      </c>
      <c r="U2347" s="21" t="s">
        <v>3922</v>
      </c>
      <c r="V2347" s="260" t="s">
        <v>2063</v>
      </c>
      <c r="W2347" s="261">
        <v>44182.670358796298</v>
      </c>
      <c r="X2347" s="38" t="s">
        <v>1555</v>
      </c>
    </row>
    <row r="2348" spans="1:24" x14ac:dyDescent="0.3">
      <c r="A2348" s="2">
        <v>81455</v>
      </c>
      <c r="B2348" s="3" t="s">
        <v>1485</v>
      </c>
      <c r="C2348" s="5" t="s">
        <v>3</v>
      </c>
      <c r="D2348" s="25">
        <v>83</v>
      </c>
      <c r="E2348" s="26">
        <v>4</v>
      </c>
      <c r="F2348" s="16">
        <v>12</v>
      </c>
      <c r="G2348" s="22">
        <v>25</v>
      </c>
      <c r="H2348" s="22">
        <v>300</v>
      </c>
      <c r="I2348" s="6">
        <v>44182</v>
      </c>
      <c r="J2348" s="7">
        <v>88</v>
      </c>
      <c r="K2348" s="8">
        <v>2020</v>
      </c>
      <c r="L2348" s="6">
        <v>44287</v>
      </c>
      <c r="M2348" s="5">
        <v>800</v>
      </c>
      <c r="N2348" s="6">
        <v>44217</v>
      </c>
      <c r="O2348" s="3" t="s">
        <v>1373</v>
      </c>
      <c r="P2348" s="3" t="s">
        <v>3332</v>
      </c>
      <c r="Q2348" s="6">
        <v>44314</v>
      </c>
      <c r="R2348" s="46">
        <v>15</v>
      </c>
      <c r="S2348" s="46" t="s">
        <v>1380</v>
      </c>
      <c r="T2348" s="50" t="s">
        <v>1932</v>
      </c>
      <c r="U2348" s="21" t="s">
        <v>3922</v>
      </c>
      <c r="V2348" s="260" t="s">
        <v>2063</v>
      </c>
      <c r="W2348" s="261">
        <v>44182.670358796298</v>
      </c>
      <c r="X2348" s="38" t="s">
        <v>1555</v>
      </c>
    </row>
    <row r="2349" spans="1:24" x14ac:dyDescent="0.3">
      <c r="A2349" s="2">
        <v>121126</v>
      </c>
      <c r="B2349" s="3" t="s">
        <v>854</v>
      </c>
      <c r="C2349" s="5" t="s">
        <v>17</v>
      </c>
      <c r="D2349" s="25">
        <v>62</v>
      </c>
      <c r="E2349" s="26">
        <v>10</v>
      </c>
      <c r="F2349" s="16">
        <v>12</v>
      </c>
      <c r="G2349" s="22">
        <v>11667</v>
      </c>
      <c r="H2349" s="349">
        <v>140000</v>
      </c>
      <c r="I2349" s="6">
        <v>43833</v>
      </c>
      <c r="J2349" s="7">
        <v>111</v>
      </c>
      <c r="K2349" s="8">
        <v>2020</v>
      </c>
      <c r="L2349" s="6">
        <v>44336</v>
      </c>
      <c r="M2349" s="5">
        <v>0</v>
      </c>
      <c r="N2349" s="6">
        <v>44217</v>
      </c>
      <c r="O2349" s="3" t="s">
        <v>1545</v>
      </c>
      <c r="P2349" s="3" t="s">
        <v>1527</v>
      </c>
      <c r="Q2349" s="6">
        <v>43635</v>
      </c>
      <c r="R2349" s="46"/>
      <c r="S2349" s="46" t="s">
        <v>1380</v>
      </c>
      <c r="T2349" s="50" t="s">
        <v>1949</v>
      </c>
      <c r="U2349" s="21" t="s">
        <v>1560</v>
      </c>
      <c r="V2349" s="350" t="s">
        <v>1551</v>
      </c>
      <c r="W2349" s="351">
        <v>43965.314456018517</v>
      </c>
      <c r="X2349" s="38" t="s">
        <v>1555</v>
      </c>
    </row>
    <row r="2350" spans="1:24" x14ac:dyDescent="0.3">
      <c r="A2350" s="2">
        <v>12685</v>
      </c>
      <c r="B2350" s="3" t="s">
        <v>833</v>
      </c>
      <c r="C2350" s="5" t="s">
        <v>14</v>
      </c>
      <c r="D2350" s="25">
        <v>72</v>
      </c>
      <c r="E2350" s="26">
        <v>10</v>
      </c>
      <c r="F2350" s="16">
        <v>12</v>
      </c>
      <c r="G2350" s="22">
        <v>1667</v>
      </c>
      <c r="H2350" s="22">
        <v>20000</v>
      </c>
      <c r="I2350" s="6">
        <v>44110</v>
      </c>
      <c r="J2350" s="7">
        <v>308</v>
      </c>
      <c r="K2350" s="8">
        <v>2020</v>
      </c>
      <c r="L2350" s="6">
        <v>44558</v>
      </c>
      <c r="M2350" s="5">
        <v>0</v>
      </c>
      <c r="N2350" s="6">
        <v>44224</v>
      </c>
      <c r="O2350" s="3" t="s">
        <v>1380</v>
      </c>
      <c r="P2350" s="3" t="s">
        <v>3254</v>
      </c>
      <c r="Q2350" s="6">
        <v>43860</v>
      </c>
      <c r="R2350" s="46"/>
      <c r="S2350" s="46" t="s">
        <v>1380</v>
      </c>
      <c r="T2350" s="50" t="s">
        <v>2045</v>
      </c>
      <c r="U2350" s="21" t="s">
        <v>1560</v>
      </c>
      <c r="V2350" s="260" t="s">
        <v>2063</v>
      </c>
      <c r="W2350" s="261">
        <v>44112.462905092594</v>
      </c>
      <c r="X2350" s="38" t="s">
        <v>1555</v>
      </c>
    </row>
    <row r="2351" spans="1:24" x14ac:dyDescent="0.3">
      <c r="A2351" s="2">
        <v>102922</v>
      </c>
      <c r="B2351" s="3" t="s">
        <v>1469</v>
      </c>
      <c r="C2351" s="5" t="s">
        <v>14</v>
      </c>
      <c r="D2351" s="25">
        <v>72</v>
      </c>
      <c r="E2351" s="26">
        <v>10</v>
      </c>
      <c r="F2351" s="16">
        <v>12</v>
      </c>
      <c r="G2351" s="22">
        <v>1667</v>
      </c>
      <c r="H2351" s="22">
        <v>20000</v>
      </c>
      <c r="I2351" s="6">
        <v>44110</v>
      </c>
      <c r="J2351" s="7">
        <v>308</v>
      </c>
      <c r="K2351" s="8">
        <v>2020</v>
      </c>
      <c r="L2351" s="6">
        <v>44558</v>
      </c>
      <c r="M2351" s="5">
        <v>0</v>
      </c>
      <c r="N2351" s="6">
        <v>44224</v>
      </c>
      <c r="O2351" s="3" t="s">
        <v>1380</v>
      </c>
      <c r="P2351" s="3" t="s">
        <v>3254</v>
      </c>
      <c r="Q2351" s="6">
        <v>43860</v>
      </c>
      <c r="R2351" s="46"/>
      <c r="S2351" s="46" t="s">
        <v>1380</v>
      </c>
      <c r="T2351" s="50" t="s">
        <v>2045</v>
      </c>
      <c r="U2351" s="21" t="s">
        <v>1560</v>
      </c>
      <c r="V2351" s="260" t="s">
        <v>2063</v>
      </c>
      <c r="W2351" s="261">
        <v>44112.462905092594</v>
      </c>
      <c r="X2351" s="38" t="s">
        <v>1555</v>
      </c>
    </row>
    <row r="2352" spans="1:24" x14ac:dyDescent="0.3">
      <c r="A2352" s="2">
        <v>13905</v>
      </c>
      <c r="B2352" s="3" t="s">
        <v>836</v>
      </c>
      <c r="C2352" s="5" t="s">
        <v>14</v>
      </c>
      <c r="D2352" s="25">
        <v>72</v>
      </c>
      <c r="E2352" s="26">
        <v>10</v>
      </c>
      <c r="F2352" s="16">
        <v>12</v>
      </c>
      <c r="G2352" s="22">
        <v>0</v>
      </c>
      <c r="H2352" s="22">
        <v>0</v>
      </c>
      <c r="I2352" s="6">
        <v>44110</v>
      </c>
      <c r="J2352" s="7">
        <v>308</v>
      </c>
      <c r="K2352" s="8">
        <v>2020</v>
      </c>
      <c r="L2352" s="6">
        <v>44558</v>
      </c>
      <c r="M2352" s="5">
        <v>0</v>
      </c>
      <c r="N2352" s="6">
        <v>44224</v>
      </c>
      <c r="O2352" s="3" t="s">
        <v>1380</v>
      </c>
      <c r="P2352" s="3" t="s">
        <v>3254</v>
      </c>
      <c r="Q2352" s="6">
        <v>43860</v>
      </c>
      <c r="R2352" s="46"/>
      <c r="S2352" s="46" t="s">
        <v>1380</v>
      </c>
      <c r="T2352" s="50" t="s">
        <v>2045</v>
      </c>
      <c r="U2352" s="21" t="s">
        <v>1560</v>
      </c>
      <c r="V2352" s="260" t="s">
        <v>2063</v>
      </c>
      <c r="W2352" s="261">
        <v>44112.462905092594</v>
      </c>
      <c r="X2352" s="38" t="s">
        <v>1555</v>
      </c>
    </row>
    <row r="2353" spans="1:24" x14ac:dyDescent="0.3">
      <c r="A2353" s="2">
        <v>91669</v>
      </c>
      <c r="B2353" s="3" t="s">
        <v>842</v>
      </c>
      <c r="C2353" s="5" t="s">
        <v>17</v>
      </c>
      <c r="D2353" s="25">
        <v>72</v>
      </c>
      <c r="E2353" s="26">
        <v>9</v>
      </c>
      <c r="F2353" s="16">
        <v>12</v>
      </c>
      <c r="G2353" s="22">
        <v>167</v>
      </c>
      <c r="H2353" s="22">
        <v>2000</v>
      </c>
      <c r="I2353" s="6">
        <v>44110</v>
      </c>
      <c r="J2353" s="7">
        <v>308</v>
      </c>
      <c r="K2353" s="8">
        <v>2020</v>
      </c>
      <c r="L2353" s="6">
        <v>44558</v>
      </c>
      <c r="M2353" s="5">
        <v>0</v>
      </c>
      <c r="N2353" s="6">
        <v>44224</v>
      </c>
      <c r="O2353" s="3" t="s">
        <v>1380</v>
      </c>
      <c r="P2353" s="3" t="s">
        <v>3254</v>
      </c>
      <c r="Q2353" s="6">
        <v>43860</v>
      </c>
      <c r="R2353" s="46"/>
      <c r="S2353" s="46" t="s">
        <v>1380</v>
      </c>
      <c r="T2353" s="50" t="s">
        <v>2045</v>
      </c>
      <c r="U2353" s="21" t="s">
        <v>1560</v>
      </c>
      <c r="V2353" s="260" t="s">
        <v>2063</v>
      </c>
      <c r="W2353" s="261">
        <v>44112.462905092594</v>
      </c>
      <c r="X2353" s="38" t="s">
        <v>1555</v>
      </c>
    </row>
    <row r="2354" spans="1:24" x14ac:dyDescent="0.3">
      <c r="A2354" s="2">
        <v>13178</v>
      </c>
      <c r="B2354" s="3" t="s">
        <v>2218</v>
      </c>
      <c r="C2354" s="5" t="s">
        <v>3</v>
      </c>
      <c r="D2354" s="25">
        <v>67</v>
      </c>
      <c r="E2354" s="26">
        <v>9</v>
      </c>
      <c r="F2354" s="16">
        <v>12</v>
      </c>
      <c r="G2354" s="22">
        <v>0</v>
      </c>
      <c r="H2354" s="22">
        <v>0</v>
      </c>
      <c r="I2354" s="6">
        <v>44097</v>
      </c>
      <c r="J2354" s="7">
        <v>9</v>
      </c>
      <c r="K2354" s="8">
        <v>2020</v>
      </c>
      <c r="L2354" s="6">
        <v>44210</v>
      </c>
      <c r="M2354" s="5">
        <v>0</v>
      </c>
      <c r="N2354" s="6">
        <v>44242</v>
      </c>
      <c r="O2354" s="3" t="s">
        <v>1960</v>
      </c>
      <c r="P2354" s="3" t="s">
        <v>2342</v>
      </c>
      <c r="Q2354" s="6">
        <v>43857</v>
      </c>
      <c r="R2354" s="46"/>
      <c r="S2354" s="46" t="s">
        <v>1380</v>
      </c>
      <c r="T2354" s="50" t="s">
        <v>2349</v>
      </c>
      <c r="U2354" s="21" t="s">
        <v>1560</v>
      </c>
      <c r="V2354" s="260" t="s">
        <v>2063</v>
      </c>
      <c r="W2354" s="261">
        <v>44217.461770833332</v>
      </c>
      <c r="X2354" s="38" t="s">
        <v>1555</v>
      </c>
    </row>
    <row r="2355" spans="1:24" x14ac:dyDescent="0.3">
      <c r="A2355" s="2">
        <v>13179</v>
      </c>
      <c r="B2355" s="3" t="s">
        <v>2220</v>
      </c>
      <c r="C2355" s="5" t="s">
        <v>3</v>
      </c>
      <c r="D2355" s="25">
        <v>67</v>
      </c>
      <c r="E2355" s="26">
        <v>9</v>
      </c>
      <c r="F2355" s="16">
        <v>12</v>
      </c>
      <c r="G2355" s="22">
        <v>0</v>
      </c>
      <c r="H2355" s="22">
        <v>0</v>
      </c>
      <c r="I2355" s="6">
        <v>44097</v>
      </c>
      <c r="J2355" s="7">
        <v>9</v>
      </c>
      <c r="K2355" s="8">
        <v>2020</v>
      </c>
      <c r="L2355" s="6">
        <v>44210</v>
      </c>
      <c r="M2355" s="5">
        <v>0</v>
      </c>
      <c r="N2355" s="6">
        <v>44242</v>
      </c>
      <c r="O2355" s="3" t="s">
        <v>1960</v>
      </c>
      <c r="P2355" s="3" t="s">
        <v>2342</v>
      </c>
      <c r="Q2355" s="6">
        <v>43857</v>
      </c>
      <c r="R2355" s="46"/>
      <c r="S2355" s="46" t="s">
        <v>1380</v>
      </c>
      <c r="T2355" s="50" t="s">
        <v>2349</v>
      </c>
      <c r="U2355" s="21" t="s">
        <v>1560</v>
      </c>
      <c r="V2355" s="260" t="s">
        <v>2063</v>
      </c>
      <c r="W2355" s="261">
        <v>44217.461770833332</v>
      </c>
      <c r="X2355" s="38" t="s">
        <v>1555</v>
      </c>
    </row>
    <row r="2356" spans="1:24" x14ac:dyDescent="0.3">
      <c r="A2356" s="2">
        <v>15656</v>
      </c>
      <c r="B2356" s="3" t="s">
        <v>2228</v>
      </c>
      <c r="C2356" s="5" t="s">
        <v>3</v>
      </c>
      <c r="D2356" s="25">
        <v>55</v>
      </c>
      <c r="E2356" s="26">
        <v>35</v>
      </c>
      <c r="F2356" s="16">
        <v>12</v>
      </c>
      <c r="G2356" s="22">
        <v>0</v>
      </c>
      <c r="H2356" s="22">
        <v>0</v>
      </c>
      <c r="I2356" s="6">
        <v>44097</v>
      </c>
      <c r="J2356" s="7">
        <v>9</v>
      </c>
      <c r="K2356" s="8">
        <v>2020</v>
      </c>
      <c r="L2356" s="6">
        <v>44210</v>
      </c>
      <c r="M2356" s="5">
        <v>80</v>
      </c>
      <c r="N2356" s="6">
        <v>44242</v>
      </c>
      <c r="O2356" s="3" t="s">
        <v>1960</v>
      </c>
      <c r="P2356" s="3" t="s">
        <v>2342</v>
      </c>
      <c r="Q2356" s="6">
        <v>43857</v>
      </c>
      <c r="R2356" s="46"/>
      <c r="S2356" s="46" t="s">
        <v>1380</v>
      </c>
      <c r="T2356" s="50" t="s">
        <v>2349</v>
      </c>
      <c r="U2356" s="21" t="s">
        <v>1560</v>
      </c>
      <c r="V2356" s="260" t="s">
        <v>2063</v>
      </c>
      <c r="W2356" s="261">
        <v>44217.461770833332</v>
      </c>
      <c r="X2356" s="38" t="s">
        <v>1555</v>
      </c>
    </row>
    <row r="2357" spans="1:24" x14ac:dyDescent="0.3">
      <c r="A2357" s="2">
        <v>29293</v>
      </c>
      <c r="B2357" s="3" t="s">
        <v>2219</v>
      </c>
      <c r="C2357" s="5" t="s">
        <v>3</v>
      </c>
      <c r="D2357" s="25">
        <v>67</v>
      </c>
      <c r="E2357" s="26">
        <v>9</v>
      </c>
      <c r="F2357" s="16">
        <v>12</v>
      </c>
      <c r="G2357" s="22">
        <v>0</v>
      </c>
      <c r="H2357" s="22">
        <v>0</v>
      </c>
      <c r="I2357" s="6">
        <v>44097</v>
      </c>
      <c r="J2357" s="7">
        <v>9</v>
      </c>
      <c r="K2357" s="8">
        <v>2020</v>
      </c>
      <c r="L2357" s="6">
        <v>44210</v>
      </c>
      <c r="M2357" s="5">
        <v>0</v>
      </c>
      <c r="N2357" s="6">
        <v>44242</v>
      </c>
      <c r="O2357" s="3" t="s">
        <v>1960</v>
      </c>
      <c r="P2357" s="3" t="s">
        <v>2342</v>
      </c>
      <c r="Q2357" s="6">
        <v>43857</v>
      </c>
      <c r="R2357" s="46"/>
      <c r="S2357" s="46" t="s">
        <v>1380</v>
      </c>
      <c r="T2357" s="50" t="s">
        <v>2349</v>
      </c>
      <c r="U2357" s="21" t="s">
        <v>1560</v>
      </c>
      <c r="V2357" s="260" t="s">
        <v>2063</v>
      </c>
      <c r="W2357" s="261">
        <v>44217.461770833332</v>
      </c>
      <c r="X2357" s="38" t="s">
        <v>1555</v>
      </c>
    </row>
    <row r="2358" spans="1:24" x14ac:dyDescent="0.3">
      <c r="A2358" s="2">
        <v>29294</v>
      </c>
      <c r="B2358" s="3" t="s">
        <v>2229</v>
      </c>
      <c r="C2358" s="5" t="s">
        <v>3</v>
      </c>
      <c r="D2358" s="25">
        <v>67</v>
      </c>
      <c r="E2358" s="26">
        <v>9</v>
      </c>
      <c r="F2358" s="16">
        <v>12</v>
      </c>
      <c r="G2358" s="22">
        <v>0</v>
      </c>
      <c r="H2358" s="22">
        <v>0</v>
      </c>
      <c r="I2358" s="6">
        <v>43733</v>
      </c>
      <c r="J2358" s="7"/>
      <c r="K2358" s="8"/>
      <c r="L2358" s="6"/>
      <c r="M2358" s="5">
        <v>0</v>
      </c>
      <c r="N2358" s="6">
        <v>44242</v>
      </c>
      <c r="O2358" s="3" t="s">
        <v>1380</v>
      </c>
      <c r="P2358" s="3"/>
      <c r="Q2358" s="6" t="s">
        <v>1380</v>
      </c>
      <c r="R2358" s="46"/>
      <c r="S2358" s="46" t="s">
        <v>1380</v>
      </c>
      <c r="T2358" s="50" t="s">
        <v>1380</v>
      </c>
      <c r="U2358" s="21"/>
      <c r="V2358" s="260" t="s">
        <v>2063</v>
      </c>
      <c r="W2358" s="261">
        <v>43769.464571759258</v>
      </c>
      <c r="X2358" s="38" t="s">
        <v>1555</v>
      </c>
    </row>
    <row r="2359" spans="1:24" x14ac:dyDescent="0.3">
      <c r="A2359" s="2">
        <v>54019</v>
      </c>
      <c r="B2359" s="3" t="s">
        <v>210</v>
      </c>
      <c r="C2359" s="5" t="s">
        <v>3</v>
      </c>
      <c r="D2359" s="25">
        <v>61</v>
      </c>
      <c r="E2359" s="26">
        <v>8</v>
      </c>
      <c r="F2359" s="16">
        <v>12</v>
      </c>
      <c r="G2359" s="22">
        <v>0</v>
      </c>
      <c r="H2359" s="22">
        <v>0</v>
      </c>
      <c r="I2359" s="6">
        <v>44097</v>
      </c>
      <c r="J2359" s="7">
        <v>9</v>
      </c>
      <c r="K2359" s="8">
        <v>2020</v>
      </c>
      <c r="L2359" s="6">
        <v>44210</v>
      </c>
      <c r="M2359" s="5">
        <v>200</v>
      </c>
      <c r="N2359" s="6">
        <v>44242</v>
      </c>
      <c r="O2359" s="3" t="s">
        <v>1960</v>
      </c>
      <c r="P2359" s="3" t="s">
        <v>2342</v>
      </c>
      <c r="Q2359" s="6">
        <v>43857</v>
      </c>
      <c r="R2359" s="46"/>
      <c r="S2359" s="46" t="s">
        <v>1380</v>
      </c>
      <c r="T2359" s="50" t="s">
        <v>2349</v>
      </c>
      <c r="U2359" s="21" t="s">
        <v>1560</v>
      </c>
      <c r="V2359" s="260" t="s">
        <v>2063</v>
      </c>
      <c r="W2359" s="261">
        <v>44217.461770833332</v>
      </c>
      <c r="X2359" s="38" t="s">
        <v>1555</v>
      </c>
    </row>
    <row r="2360" spans="1:24" x14ac:dyDescent="0.3">
      <c r="A2360" s="2">
        <v>54144</v>
      </c>
      <c r="B2360" s="3" t="s">
        <v>2227</v>
      </c>
      <c r="C2360" s="5" t="s">
        <v>3</v>
      </c>
      <c r="D2360" s="25">
        <v>55</v>
      </c>
      <c r="E2360" s="26">
        <v>32</v>
      </c>
      <c r="F2360" s="16">
        <v>12</v>
      </c>
      <c r="G2360" s="22">
        <v>0</v>
      </c>
      <c r="H2360" s="22">
        <v>0</v>
      </c>
      <c r="I2360" s="6">
        <v>44097</v>
      </c>
      <c r="J2360" s="7">
        <v>9</v>
      </c>
      <c r="K2360" s="8">
        <v>2020</v>
      </c>
      <c r="L2360" s="6">
        <v>44210</v>
      </c>
      <c r="M2360" s="5">
        <v>500</v>
      </c>
      <c r="N2360" s="6">
        <v>44242</v>
      </c>
      <c r="O2360" s="3" t="s">
        <v>1960</v>
      </c>
      <c r="P2360" s="3" t="s">
        <v>2342</v>
      </c>
      <c r="Q2360" s="6">
        <v>43857</v>
      </c>
      <c r="R2360" s="46"/>
      <c r="S2360" s="46" t="s">
        <v>1380</v>
      </c>
      <c r="T2360" s="50" t="s">
        <v>2349</v>
      </c>
      <c r="U2360" s="21" t="s">
        <v>1560</v>
      </c>
      <c r="V2360" s="260" t="s">
        <v>2063</v>
      </c>
      <c r="W2360" s="261">
        <v>44217.461770833332</v>
      </c>
      <c r="X2360" s="38" t="s">
        <v>1555</v>
      </c>
    </row>
    <row r="2361" spans="1:24" x14ac:dyDescent="0.3">
      <c r="A2361" s="2">
        <v>95229</v>
      </c>
      <c r="B2361" s="3" t="s">
        <v>3815</v>
      </c>
      <c r="C2361" s="5" t="s">
        <v>3</v>
      </c>
      <c r="D2361" s="25">
        <v>55</v>
      </c>
      <c r="E2361" s="26">
        <v>46</v>
      </c>
      <c r="F2361" s="16">
        <v>12</v>
      </c>
      <c r="G2361" s="22">
        <v>0</v>
      </c>
      <c r="H2361" s="22">
        <v>0</v>
      </c>
      <c r="I2361" s="6">
        <v>44462</v>
      </c>
      <c r="J2361" s="7">
        <v>9</v>
      </c>
      <c r="K2361" s="8">
        <v>2020</v>
      </c>
      <c r="L2361" s="6">
        <v>44210</v>
      </c>
      <c r="M2361" s="5">
        <v>0</v>
      </c>
      <c r="N2361" s="6">
        <v>44242</v>
      </c>
      <c r="O2361" s="3" t="s">
        <v>1380</v>
      </c>
      <c r="P2361" s="3"/>
      <c r="Q2361" s="6" t="s">
        <v>1380</v>
      </c>
      <c r="R2361" s="46"/>
      <c r="S2361" s="46" t="s">
        <v>1380</v>
      </c>
      <c r="T2361" s="50" t="s">
        <v>1380</v>
      </c>
      <c r="U2361" s="21"/>
      <c r="V2361" s="260" t="s">
        <v>2063</v>
      </c>
      <c r="W2361" s="261">
        <v>44217.461770833332</v>
      </c>
      <c r="X2361" s="38" t="s">
        <v>1555</v>
      </c>
    </row>
    <row r="2362" spans="1:24" x14ac:dyDescent="0.3">
      <c r="A2362" s="2">
        <v>12881</v>
      </c>
      <c r="B2362" s="3" t="s">
        <v>553</v>
      </c>
      <c r="C2362" s="5" t="s">
        <v>3</v>
      </c>
      <c r="D2362" s="25">
        <v>61</v>
      </c>
      <c r="E2362" s="26">
        <v>8</v>
      </c>
      <c r="F2362" s="16">
        <v>12</v>
      </c>
      <c r="G2362" s="22">
        <v>50</v>
      </c>
      <c r="H2362" s="22">
        <v>600</v>
      </c>
      <c r="I2362" s="6">
        <v>44182</v>
      </c>
      <c r="J2362" s="7">
        <v>101</v>
      </c>
      <c r="K2362" s="8">
        <v>2020</v>
      </c>
      <c r="L2362" s="6">
        <v>44313</v>
      </c>
      <c r="M2362" s="5">
        <v>0</v>
      </c>
      <c r="N2362" s="6">
        <v>44253</v>
      </c>
      <c r="O2362" s="3" t="s">
        <v>1660</v>
      </c>
      <c r="P2362" s="3" t="s">
        <v>3371</v>
      </c>
      <c r="Q2362" s="6">
        <v>43969</v>
      </c>
      <c r="R2362" s="46">
        <v>3</v>
      </c>
      <c r="S2362" s="46" t="s">
        <v>1380</v>
      </c>
      <c r="T2362" s="50" t="s">
        <v>1932</v>
      </c>
      <c r="U2362" s="21" t="s">
        <v>1560</v>
      </c>
      <c r="V2362" s="260" t="s">
        <v>1551</v>
      </c>
      <c r="W2362" s="261">
        <v>44001.496828703705</v>
      </c>
      <c r="X2362" s="38" t="s">
        <v>1555</v>
      </c>
    </row>
    <row r="2363" spans="1:24" x14ac:dyDescent="0.3">
      <c r="A2363" s="2">
        <v>12886</v>
      </c>
      <c r="B2363" s="3" t="s">
        <v>554</v>
      </c>
      <c r="C2363" s="5" t="s">
        <v>3</v>
      </c>
      <c r="D2363" s="25">
        <v>61</v>
      </c>
      <c r="E2363" s="26">
        <v>8</v>
      </c>
      <c r="F2363" s="16">
        <v>12</v>
      </c>
      <c r="G2363" s="22">
        <v>42</v>
      </c>
      <c r="H2363" s="22">
        <v>500</v>
      </c>
      <c r="I2363" s="6">
        <v>44182</v>
      </c>
      <c r="J2363" s="7">
        <v>101</v>
      </c>
      <c r="K2363" s="8">
        <v>2020</v>
      </c>
      <c r="L2363" s="6">
        <v>44313</v>
      </c>
      <c r="M2363" s="5">
        <v>360</v>
      </c>
      <c r="N2363" s="6">
        <v>44253</v>
      </c>
      <c r="O2363" s="3" t="s">
        <v>1660</v>
      </c>
      <c r="P2363" s="3" t="s">
        <v>3371</v>
      </c>
      <c r="Q2363" s="6">
        <v>43969</v>
      </c>
      <c r="R2363" s="46">
        <v>4</v>
      </c>
      <c r="S2363" s="46" t="s">
        <v>1380</v>
      </c>
      <c r="T2363" s="50" t="s">
        <v>1932</v>
      </c>
      <c r="U2363" s="21" t="s">
        <v>1560</v>
      </c>
      <c r="V2363" s="260" t="s">
        <v>1551</v>
      </c>
      <c r="W2363" s="261">
        <v>44001.496828703705</v>
      </c>
      <c r="X2363" s="38" t="s">
        <v>1555</v>
      </c>
    </row>
    <row r="2364" spans="1:24" x14ac:dyDescent="0.3">
      <c r="A2364" s="2">
        <v>12894</v>
      </c>
      <c r="B2364" s="3" t="s">
        <v>555</v>
      </c>
      <c r="C2364" s="5" t="s">
        <v>3</v>
      </c>
      <c r="D2364" s="25">
        <v>61</v>
      </c>
      <c r="E2364" s="26">
        <v>8</v>
      </c>
      <c r="F2364" s="16">
        <v>12</v>
      </c>
      <c r="G2364" s="22">
        <v>250</v>
      </c>
      <c r="H2364" s="22">
        <v>3000</v>
      </c>
      <c r="I2364" s="6">
        <v>44182</v>
      </c>
      <c r="J2364" s="7">
        <v>101</v>
      </c>
      <c r="K2364" s="8">
        <v>2020</v>
      </c>
      <c r="L2364" s="6">
        <v>44313</v>
      </c>
      <c r="M2364" s="5">
        <v>3000</v>
      </c>
      <c r="N2364" s="6">
        <v>44253</v>
      </c>
      <c r="O2364" s="3" t="s">
        <v>1660</v>
      </c>
      <c r="P2364" s="3" t="s">
        <v>3371</v>
      </c>
      <c r="Q2364" s="6">
        <v>43969</v>
      </c>
      <c r="R2364" s="46">
        <v>5</v>
      </c>
      <c r="S2364" s="46" t="s">
        <v>1380</v>
      </c>
      <c r="T2364" s="50" t="s">
        <v>1932</v>
      </c>
      <c r="U2364" s="21" t="s">
        <v>1560</v>
      </c>
      <c r="V2364" s="260" t="s">
        <v>1551</v>
      </c>
      <c r="W2364" s="261">
        <v>44001.496828703705</v>
      </c>
      <c r="X2364" s="38" t="s">
        <v>1555</v>
      </c>
    </row>
    <row r="2365" spans="1:24" x14ac:dyDescent="0.3">
      <c r="A2365" s="2">
        <v>12948</v>
      </c>
      <c r="B2365" s="3" t="s">
        <v>557</v>
      </c>
      <c r="C2365" s="5" t="s">
        <v>3</v>
      </c>
      <c r="D2365" s="25">
        <v>61</v>
      </c>
      <c r="E2365" s="26">
        <v>8</v>
      </c>
      <c r="F2365" s="16">
        <v>12</v>
      </c>
      <c r="G2365" s="22">
        <v>3</v>
      </c>
      <c r="H2365" s="22">
        <v>30</v>
      </c>
      <c r="I2365" s="6">
        <v>44182</v>
      </c>
      <c r="J2365" s="7">
        <v>101</v>
      </c>
      <c r="K2365" s="8">
        <v>2020</v>
      </c>
      <c r="L2365" s="6">
        <v>44313</v>
      </c>
      <c r="M2365" s="5">
        <v>50</v>
      </c>
      <c r="N2365" s="6">
        <v>44253</v>
      </c>
      <c r="O2365" s="3" t="s">
        <v>1660</v>
      </c>
      <c r="P2365" s="3" t="s">
        <v>3371</v>
      </c>
      <c r="Q2365" s="6">
        <v>43969</v>
      </c>
      <c r="R2365" s="46">
        <v>7</v>
      </c>
      <c r="S2365" s="46" t="s">
        <v>1380</v>
      </c>
      <c r="T2365" s="50" t="s">
        <v>1932</v>
      </c>
      <c r="U2365" s="21" t="s">
        <v>1560</v>
      </c>
      <c r="V2365" s="260" t="s">
        <v>1551</v>
      </c>
      <c r="W2365" s="261">
        <v>44001.496828703705</v>
      </c>
      <c r="X2365" s="38" t="s">
        <v>1555</v>
      </c>
    </row>
    <row r="2366" spans="1:24" x14ac:dyDescent="0.3">
      <c r="A2366" s="2">
        <v>12950</v>
      </c>
      <c r="B2366" s="3" t="s">
        <v>558</v>
      </c>
      <c r="C2366" s="5" t="s">
        <v>3</v>
      </c>
      <c r="D2366" s="25">
        <v>61</v>
      </c>
      <c r="E2366" s="26">
        <v>8</v>
      </c>
      <c r="F2366" s="16">
        <v>12</v>
      </c>
      <c r="G2366" s="22">
        <v>11</v>
      </c>
      <c r="H2366" s="22">
        <v>130</v>
      </c>
      <c r="I2366" s="6">
        <v>44182</v>
      </c>
      <c r="J2366" s="7">
        <v>101</v>
      </c>
      <c r="K2366" s="8">
        <v>2020</v>
      </c>
      <c r="L2366" s="6">
        <v>44313</v>
      </c>
      <c r="M2366" s="5">
        <v>200</v>
      </c>
      <c r="N2366" s="6">
        <v>44253</v>
      </c>
      <c r="O2366" s="3" t="s">
        <v>1660</v>
      </c>
      <c r="P2366" s="3" t="s">
        <v>3371</v>
      </c>
      <c r="Q2366" s="6">
        <v>43969</v>
      </c>
      <c r="R2366" s="46">
        <v>8</v>
      </c>
      <c r="S2366" s="46" t="s">
        <v>1380</v>
      </c>
      <c r="T2366" s="50" t="s">
        <v>1932</v>
      </c>
      <c r="U2366" s="21" t="s">
        <v>1560</v>
      </c>
      <c r="V2366" s="260" t="s">
        <v>1551</v>
      </c>
      <c r="W2366" s="261">
        <v>44001.496828703705</v>
      </c>
      <c r="X2366" s="38" t="s">
        <v>1555</v>
      </c>
    </row>
    <row r="2367" spans="1:24" x14ac:dyDescent="0.3">
      <c r="A2367" s="2">
        <v>12956</v>
      </c>
      <c r="B2367" s="3" t="s">
        <v>559</v>
      </c>
      <c r="C2367" s="5" t="s">
        <v>3</v>
      </c>
      <c r="D2367" s="25">
        <v>61</v>
      </c>
      <c r="E2367" s="26">
        <v>8</v>
      </c>
      <c r="F2367" s="16">
        <v>12</v>
      </c>
      <c r="G2367" s="22">
        <v>84</v>
      </c>
      <c r="H2367" s="22">
        <v>1000</v>
      </c>
      <c r="I2367" s="6">
        <v>44182</v>
      </c>
      <c r="J2367" s="7">
        <v>101</v>
      </c>
      <c r="K2367" s="8">
        <v>2020</v>
      </c>
      <c r="L2367" s="6">
        <v>44313</v>
      </c>
      <c r="M2367" s="5">
        <v>5000</v>
      </c>
      <c r="N2367" s="6">
        <v>44253</v>
      </c>
      <c r="O2367" s="3" t="s">
        <v>1660</v>
      </c>
      <c r="P2367" s="3" t="s">
        <v>3371</v>
      </c>
      <c r="Q2367" s="6">
        <v>43969</v>
      </c>
      <c r="R2367" s="46">
        <v>9</v>
      </c>
      <c r="S2367" s="46" t="s">
        <v>1380</v>
      </c>
      <c r="T2367" s="50" t="s">
        <v>1932</v>
      </c>
      <c r="U2367" s="21" t="s">
        <v>1560</v>
      </c>
      <c r="V2367" s="260" t="s">
        <v>1551</v>
      </c>
      <c r="W2367" s="261">
        <v>44001.496828703705</v>
      </c>
      <c r="X2367" s="38" t="s">
        <v>1555</v>
      </c>
    </row>
    <row r="2368" spans="1:24" x14ac:dyDescent="0.3">
      <c r="A2368" s="2">
        <v>13063</v>
      </c>
      <c r="B2368" s="3" t="s">
        <v>1064</v>
      </c>
      <c r="C2368" s="5" t="s">
        <v>13</v>
      </c>
      <c r="D2368" s="25">
        <v>61</v>
      </c>
      <c r="E2368" s="26">
        <v>9</v>
      </c>
      <c r="F2368" s="16">
        <v>12</v>
      </c>
      <c r="G2368" s="22">
        <v>125</v>
      </c>
      <c r="H2368" s="22">
        <v>1500</v>
      </c>
      <c r="I2368" s="6">
        <v>44182</v>
      </c>
      <c r="J2368" s="7">
        <v>101</v>
      </c>
      <c r="K2368" s="8">
        <v>2020</v>
      </c>
      <c r="L2368" s="6">
        <v>44313</v>
      </c>
      <c r="M2368" s="5">
        <v>490</v>
      </c>
      <c r="N2368" s="6">
        <v>44253</v>
      </c>
      <c r="O2368" s="3" t="s">
        <v>1660</v>
      </c>
      <c r="P2368" s="3" t="s">
        <v>3371</v>
      </c>
      <c r="Q2368" s="6">
        <v>43969</v>
      </c>
      <c r="R2368" s="46">
        <v>10</v>
      </c>
      <c r="S2368" s="46" t="s">
        <v>1380</v>
      </c>
      <c r="T2368" s="50" t="s">
        <v>1932</v>
      </c>
      <c r="U2368" s="21" t="s">
        <v>1560</v>
      </c>
      <c r="V2368" s="260" t="s">
        <v>1551</v>
      </c>
      <c r="W2368" s="261">
        <v>44001.496828703705</v>
      </c>
      <c r="X2368" s="38" t="s">
        <v>1555</v>
      </c>
    </row>
    <row r="2369" spans="1:24" x14ac:dyDescent="0.3">
      <c r="A2369" s="2">
        <v>13064</v>
      </c>
      <c r="B2369" s="3" t="s">
        <v>1065</v>
      </c>
      <c r="C2369" s="5" t="s">
        <v>19</v>
      </c>
      <c r="D2369" s="25">
        <v>61</v>
      </c>
      <c r="E2369" s="26">
        <v>9</v>
      </c>
      <c r="F2369" s="16">
        <v>12</v>
      </c>
      <c r="G2369" s="22">
        <v>167</v>
      </c>
      <c r="H2369" s="22">
        <v>2000</v>
      </c>
      <c r="I2369" s="6">
        <v>44182</v>
      </c>
      <c r="J2369" s="7">
        <v>101</v>
      </c>
      <c r="K2369" s="8">
        <v>2020</v>
      </c>
      <c r="L2369" s="6">
        <v>44313</v>
      </c>
      <c r="M2369" s="5">
        <v>4000</v>
      </c>
      <c r="N2369" s="6">
        <v>44253</v>
      </c>
      <c r="O2369" s="3" t="s">
        <v>1660</v>
      </c>
      <c r="P2369" s="3" t="s">
        <v>3371</v>
      </c>
      <c r="Q2369" s="6">
        <v>43969</v>
      </c>
      <c r="R2369" s="46">
        <v>11</v>
      </c>
      <c r="S2369" s="46" t="s">
        <v>1380</v>
      </c>
      <c r="T2369" s="50" t="s">
        <v>1932</v>
      </c>
      <c r="U2369" s="21" t="s">
        <v>1560</v>
      </c>
      <c r="V2369" s="260" t="s">
        <v>1551</v>
      </c>
      <c r="W2369" s="261">
        <v>44001.496828703705</v>
      </c>
      <c r="X2369" s="38" t="s">
        <v>1555</v>
      </c>
    </row>
    <row r="2370" spans="1:24" x14ac:dyDescent="0.3">
      <c r="A2370" s="2">
        <v>13072</v>
      </c>
      <c r="B2370" s="3" t="s">
        <v>560</v>
      </c>
      <c r="C2370" s="5" t="s">
        <v>3</v>
      </c>
      <c r="D2370" s="25">
        <v>61</v>
      </c>
      <c r="E2370" s="26">
        <v>8</v>
      </c>
      <c r="F2370" s="16">
        <v>12</v>
      </c>
      <c r="G2370" s="22">
        <v>84</v>
      </c>
      <c r="H2370" s="22">
        <v>1000</v>
      </c>
      <c r="I2370" s="6">
        <v>44182</v>
      </c>
      <c r="J2370" s="7">
        <v>101</v>
      </c>
      <c r="K2370" s="8">
        <v>2020</v>
      </c>
      <c r="L2370" s="6">
        <v>44313</v>
      </c>
      <c r="M2370" s="5">
        <v>4000</v>
      </c>
      <c r="N2370" s="6">
        <v>44253</v>
      </c>
      <c r="O2370" s="3" t="s">
        <v>1660</v>
      </c>
      <c r="P2370" s="3" t="s">
        <v>3371</v>
      </c>
      <c r="Q2370" s="6">
        <v>43969</v>
      </c>
      <c r="R2370" s="46">
        <v>12</v>
      </c>
      <c r="S2370" s="46" t="s">
        <v>1380</v>
      </c>
      <c r="T2370" s="50" t="s">
        <v>1932</v>
      </c>
      <c r="U2370" s="21" t="s">
        <v>1560</v>
      </c>
      <c r="V2370" s="260" t="s">
        <v>1551</v>
      </c>
      <c r="W2370" s="261">
        <v>44001.496828703705</v>
      </c>
      <c r="X2370" s="38" t="s">
        <v>1555</v>
      </c>
    </row>
    <row r="2371" spans="1:24" x14ac:dyDescent="0.3">
      <c r="A2371" s="2">
        <v>13095</v>
      </c>
      <c r="B2371" s="3" t="s">
        <v>562</v>
      </c>
      <c r="C2371" s="5" t="s">
        <v>3</v>
      </c>
      <c r="D2371" s="25">
        <v>61</v>
      </c>
      <c r="E2371" s="26">
        <v>8</v>
      </c>
      <c r="F2371" s="16">
        <v>12</v>
      </c>
      <c r="G2371" s="22">
        <v>13</v>
      </c>
      <c r="H2371" s="22">
        <v>150</v>
      </c>
      <c r="I2371" s="6">
        <v>44182</v>
      </c>
      <c r="J2371" s="7">
        <v>101</v>
      </c>
      <c r="K2371" s="8">
        <v>2020</v>
      </c>
      <c r="L2371" s="6">
        <v>44313</v>
      </c>
      <c r="M2371" s="5">
        <v>400</v>
      </c>
      <c r="N2371" s="6">
        <v>44253</v>
      </c>
      <c r="O2371" s="3" t="s">
        <v>1660</v>
      </c>
      <c r="P2371" s="3" t="s">
        <v>3371</v>
      </c>
      <c r="Q2371" s="6">
        <v>43969</v>
      </c>
      <c r="R2371" s="46">
        <v>14</v>
      </c>
      <c r="S2371" s="46" t="s">
        <v>1380</v>
      </c>
      <c r="T2371" s="50" t="s">
        <v>1932</v>
      </c>
      <c r="U2371" s="21" t="s">
        <v>1560</v>
      </c>
      <c r="V2371" s="260" t="s">
        <v>1551</v>
      </c>
      <c r="W2371" s="261">
        <v>44001.496828703705</v>
      </c>
      <c r="X2371" s="38" t="s">
        <v>1555</v>
      </c>
    </row>
    <row r="2372" spans="1:24" x14ac:dyDescent="0.3">
      <c r="A2372" s="2">
        <v>13120</v>
      </c>
      <c r="B2372" s="3" t="s">
        <v>564</v>
      </c>
      <c r="C2372" s="5" t="s">
        <v>3</v>
      </c>
      <c r="D2372" s="25">
        <v>61</v>
      </c>
      <c r="E2372" s="26">
        <v>15</v>
      </c>
      <c r="F2372" s="16">
        <v>12</v>
      </c>
      <c r="G2372" s="22">
        <v>5</v>
      </c>
      <c r="H2372" s="22">
        <v>50</v>
      </c>
      <c r="I2372" s="6">
        <v>44182</v>
      </c>
      <c r="J2372" s="7">
        <v>101</v>
      </c>
      <c r="K2372" s="8">
        <v>2020</v>
      </c>
      <c r="L2372" s="6">
        <v>44313</v>
      </c>
      <c r="M2372" s="5">
        <v>50</v>
      </c>
      <c r="N2372" s="6">
        <v>44253</v>
      </c>
      <c r="O2372" s="3" t="s">
        <v>1660</v>
      </c>
      <c r="P2372" s="3" t="s">
        <v>3371</v>
      </c>
      <c r="Q2372" s="6">
        <v>43969</v>
      </c>
      <c r="R2372" s="46">
        <v>16</v>
      </c>
      <c r="S2372" s="46" t="s">
        <v>1380</v>
      </c>
      <c r="T2372" s="50" t="s">
        <v>1932</v>
      </c>
      <c r="U2372" s="21" t="s">
        <v>1560</v>
      </c>
      <c r="V2372" s="260" t="s">
        <v>1551</v>
      </c>
      <c r="W2372" s="261">
        <v>44001.496828703705</v>
      </c>
      <c r="X2372" s="38" t="s">
        <v>1555</v>
      </c>
    </row>
    <row r="2373" spans="1:24" x14ac:dyDescent="0.3">
      <c r="A2373" s="2">
        <v>13161</v>
      </c>
      <c r="B2373" s="3" t="s">
        <v>567</v>
      </c>
      <c r="C2373" s="5" t="s">
        <v>3</v>
      </c>
      <c r="D2373" s="25">
        <v>61</v>
      </c>
      <c r="E2373" s="26">
        <v>14</v>
      </c>
      <c r="F2373" s="16">
        <v>12</v>
      </c>
      <c r="G2373" s="22">
        <v>21</v>
      </c>
      <c r="H2373" s="22">
        <v>250</v>
      </c>
      <c r="I2373" s="6">
        <v>44182</v>
      </c>
      <c r="J2373" s="7">
        <v>101</v>
      </c>
      <c r="K2373" s="8">
        <v>2020</v>
      </c>
      <c r="L2373" s="6">
        <v>44313</v>
      </c>
      <c r="M2373" s="5">
        <v>300</v>
      </c>
      <c r="N2373" s="6">
        <v>44253</v>
      </c>
      <c r="O2373" s="3" t="s">
        <v>1660</v>
      </c>
      <c r="P2373" s="3" t="s">
        <v>3371</v>
      </c>
      <c r="Q2373" s="6">
        <v>43969</v>
      </c>
      <c r="R2373" s="46">
        <v>18</v>
      </c>
      <c r="S2373" s="46" t="s">
        <v>1380</v>
      </c>
      <c r="T2373" s="50" t="s">
        <v>1932</v>
      </c>
      <c r="U2373" s="21" t="s">
        <v>1560</v>
      </c>
      <c r="V2373" s="260" t="s">
        <v>1551</v>
      </c>
      <c r="W2373" s="261">
        <v>44001.496828703705</v>
      </c>
      <c r="X2373" s="38" t="s">
        <v>1555</v>
      </c>
    </row>
    <row r="2374" spans="1:24" x14ac:dyDescent="0.3">
      <c r="A2374" s="2">
        <v>13165</v>
      </c>
      <c r="B2374" s="3" t="s">
        <v>568</v>
      </c>
      <c r="C2374" s="5" t="s">
        <v>3</v>
      </c>
      <c r="D2374" s="25">
        <v>61</v>
      </c>
      <c r="E2374" s="26">
        <v>14</v>
      </c>
      <c r="F2374" s="16">
        <v>12</v>
      </c>
      <c r="G2374" s="22">
        <v>42</v>
      </c>
      <c r="H2374" s="22">
        <v>500</v>
      </c>
      <c r="I2374" s="6">
        <v>44182</v>
      </c>
      <c r="J2374" s="7">
        <v>101</v>
      </c>
      <c r="K2374" s="8">
        <v>2020</v>
      </c>
      <c r="L2374" s="6">
        <v>44313</v>
      </c>
      <c r="M2374" s="5">
        <v>900</v>
      </c>
      <c r="N2374" s="6">
        <v>44253</v>
      </c>
      <c r="O2374" s="3" t="s">
        <v>1660</v>
      </c>
      <c r="P2374" s="3" t="s">
        <v>3371</v>
      </c>
      <c r="Q2374" s="6">
        <v>43969</v>
      </c>
      <c r="R2374" s="46">
        <v>19</v>
      </c>
      <c r="S2374" s="46" t="s">
        <v>1380</v>
      </c>
      <c r="T2374" s="50" t="s">
        <v>1932</v>
      </c>
      <c r="U2374" s="21" t="s">
        <v>1560</v>
      </c>
      <c r="V2374" s="260" t="s">
        <v>1551</v>
      </c>
      <c r="W2374" s="261">
        <v>44001.496828703705</v>
      </c>
      <c r="X2374" s="38" t="s">
        <v>1555</v>
      </c>
    </row>
    <row r="2375" spans="1:24" x14ac:dyDescent="0.3">
      <c r="A2375" s="2">
        <v>13192</v>
      </c>
      <c r="B2375" s="3" t="s">
        <v>572</v>
      </c>
      <c r="C2375" s="5" t="s">
        <v>3</v>
      </c>
      <c r="D2375" s="25">
        <v>51</v>
      </c>
      <c r="E2375" s="26">
        <v>35</v>
      </c>
      <c r="F2375" s="16">
        <v>12</v>
      </c>
      <c r="G2375" s="22">
        <v>5</v>
      </c>
      <c r="H2375" s="22">
        <v>50</v>
      </c>
      <c r="I2375" s="6">
        <v>44182</v>
      </c>
      <c r="J2375" s="7">
        <v>101</v>
      </c>
      <c r="K2375" s="8">
        <v>2020</v>
      </c>
      <c r="L2375" s="6">
        <v>44313</v>
      </c>
      <c r="M2375" s="5">
        <v>100</v>
      </c>
      <c r="N2375" s="6">
        <v>44253</v>
      </c>
      <c r="O2375" s="3" t="s">
        <v>1660</v>
      </c>
      <c r="P2375" s="3" t="s">
        <v>3371</v>
      </c>
      <c r="Q2375" s="6">
        <v>43969</v>
      </c>
      <c r="R2375" s="46">
        <v>21</v>
      </c>
      <c r="S2375" s="46" t="s">
        <v>1380</v>
      </c>
      <c r="T2375" s="50" t="s">
        <v>1932</v>
      </c>
      <c r="U2375" s="21" t="s">
        <v>1560</v>
      </c>
      <c r="V2375" s="260" t="s">
        <v>1551</v>
      </c>
      <c r="W2375" s="261">
        <v>44001.496828703705</v>
      </c>
      <c r="X2375" s="38" t="s">
        <v>1555</v>
      </c>
    </row>
    <row r="2376" spans="1:24" x14ac:dyDescent="0.3">
      <c r="A2376" s="2">
        <v>13517</v>
      </c>
      <c r="B2376" s="3" t="s">
        <v>573</v>
      </c>
      <c r="C2376" s="5" t="s">
        <v>3</v>
      </c>
      <c r="D2376" s="25">
        <v>61</v>
      </c>
      <c r="E2376" s="26">
        <v>8</v>
      </c>
      <c r="F2376" s="16">
        <v>12</v>
      </c>
      <c r="G2376" s="22">
        <v>13</v>
      </c>
      <c r="H2376" s="22">
        <v>150</v>
      </c>
      <c r="I2376" s="6">
        <v>44182</v>
      </c>
      <c r="J2376" s="7">
        <v>101</v>
      </c>
      <c r="K2376" s="8">
        <v>2020</v>
      </c>
      <c r="L2376" s="6">
        <v>44313</v>
      </c>
      <c r="M2376" s="5">
        <v>50</v>
      </c>
      <c r="N2376" s="6">
        <v>44253</v>
      </c>
      <c r="O2376" s="3" t="s">
        <v>1660</v>
      </c>
      <c r="P2376" s="3" t="s">
        <v>3371</v>
      </c>
      <c r="Q2376" s="6">
        <v>43969</v>
      </c>
      <c r="R2376" s="46">
        <v>22</v>
      </c>
      <c r="S2376" s="46" t="s">
        <v>1380</v>
      </c>
      <c r="T2376" s="50" t="s">
        <v>1932</v>
      </c>
      <c r="U2376" s="21" t="s">
        <v>1560</v>
      </c>
      <c r="V2376" s="260" t="s">
        <v>1551</v>
      </c>
      <c r="W2376" s="261">
        <v>44001.496828703705</v>
      </c>
      <c r="X2376" s="38" t="s">
        <v>1555</v>
      </c>
    </row>
    <row r="2377" spans="1:24" x14ac:dyDescent="0.3">
      <c r="A2377" s="2">
        <v>13518</v>
      </c>
      <c r="B2377" s="3" t="s">
        <v>574</v>
      </c>
      <c r="C2377" s="5" t="s">
        <v>3</v>
      </c>
      <c r="D2377" s="25">
        <v>61</v>
      </c>
      <c r="E2377" s="26">
        <v>8</v>
      </c>
      <c r="F2377" s="16">
        <v>12</v>
      </c>
      <c r="G2377" s="22">
        <v>25</v>
      </c>
      <c r="H2377" s="22">
        <v>300</v>
      </c>
      <c r="I2377" s="6">
        <v>44182</v>
      </c>
      <c r="J2377" s="7">
        <v>101</v>
      </c>
      <c r="K2377" s="8">
        <v>2020</v>
      </c>
      <c r="L2377" s="6">
        <v>44313</v>
      </c>
      <c r="M2377" s="5">
        <v>300</v>
      </c>
      <c r="N2377" s="6">
        <v>44253</v>
      </c>
      <c r="O2377" s="3" t="s">
        <v>1660</v>
      </c>
      <c r="P2377" s="3" t="s">
        <v>3371</v>
      </c>
      <c r="Q2377" s="6">
        <v>43969</v>
      </c>
      <c r="R2377" s="46">
        <v>23</v>
      </c>
      <c r="S2377" s="46" t="s">
        <v>1380</v>
      </c>
      <c r="T2377" s="50" t="s">
        <v>1932</v>
      </c>
      <c r="U2377" s="21" t="s">
        <v>1560</v>
      </c>
      <c r="V2377" s="260" t="s">
        <v>1551</v>
      </c>
      <c r="W2377" s="261">
        <v>44001.496828703705</v>
      </c>
      <c r="X2377" s="38" t="s">
        <v>1555</v>
      </c>
    </row>
    <row r="2378" spans="1:24" x14ac:dyDescent="0.3">
      <c r="A2378" s="2">
        <v>15051</v>
      </c>
      <c r="B2378" s="3" t="s">
        <v>195</v>
      </c>
      <c r="C2378" s="5" t="s">
        <v>3</v>
      </c>
      <c r="D2378" s="25">
        <v>61</v>
      </c>
      <c r="E2378" s="26">
        <v>11</v>
      </c>
      <c r="F2378" s="16">
        <v>12</v>
      </c>
      <c r="G2378" s="22">
        <v>9</v>
      </c>
      <c r="H2378" s="22">
        <v>100</v>
      </c>
      <c r="I2378" s="6">
        <v>44182</v>
      </c>
      <c r="J2378" s="7">
        <v>101</v>
      </c>
      <c r="K2378" s="8">
        <v>2020</v>
      </c>
      <c r="L2378" s="6">
        <v>44313</v>
      </c>
      <c r="M2378" s="5">
        <v>100</v>
      </c>
      <c r="N2378" s="6">
        <v>44253</v>
      </c>
      <c r="O2378" s="3" t="s">
        <v>1660</v>
      </c>
      <c r="P2378" s="3" t="s">
        <v>3371</v>
      </c>
      <c r="Q2378" s="6">
        <v>43969</v>
      </c>
      <c r="R2378" s="46">
        <v>24</v>
      </c>
      <c r="S2378" s="46" t="s">
        <v>1380</v>
      </c>
      <c r="T2378" s="50" t="s">
        <v>1932</v>
      </c>
      <c r="U2378" s="21" t="s">
        <v>1560</v>
      </c>
      <c r="V2378" s="260" t="s">
        <v>1551</v>
      </c>
      <c r="W2378" s="261">
        <v>44001.496828703705</v>
      </c>
      <c r="X2378" s="38" t="s">
        <v>1555</v>
      </c>
    </row>
    <row r="2379" spans="1:24" x14ac:dyDescent="0.3">
      <c r="A2379" s="2">
        <v>15085</v>
      </c>
      <c r="B2379" s="3" t="s">
        <v>577</v>
      </c>
      <c r="C2379" s="5" t="s">
        <v>3</v>
      </c>
      <c r="D2379" s="25">
        <v>61</v>
      </c>
      <c r="E2379" s="26">
        <v>15</v>
      </c>
      <c r="F2379" s="16">
        <v>12</v>
      </c>
      <c r="G2379" s="22">
        <v>0</v>
      </c>
      <c r="H2379" s="22">
        <v>0</v>
      </c>
      <c r="I2379" s="6">
        <v>44182</v>
      </c>
      <c r="J2379" s="7">
        <v>101</v>
      </c>
      <c r="K2379" s="8">
        <v>2020</v>
      </c>
      <c r="L2379" s="6">
        <v>44313</v>
      </c>
      <c r="M2379" s="5">
        <v>130</v>
      </c>
      <c r="N2379" s="6">
        <v>44253</v>
      </c>
      <c r="O2379" s="3" t="s">
        <v>1660</v>
      </c>
      <c r="P2379" s="3" t="s">
        <v>3371</v>
      </c>
      <c r="Q2379" s="6">
        <v>43969</v>
      </c>
      <c r="R2379" s="46">
        <v>26</v>
      </c>
      <c r="S2379" s="46" t="s">
        <v>1380</v>
      </c>
      <c r="T2379" s="50" t="s">
        <v>1932</v>
      </c>
      <c r="U2379" s="21" t="s">
        <v>1560</v>
      </c>
      <c r="V2379" s="260" t="s">
        <v>1551</v>
      </c>
      <c r="W2379" s="261">
        <v>44001.496828703705</v>
      </c>
      <c r="X2379" s="38" t="s">
        <v>1555</v>
      </c>
    </row>
    <row r="2380" spans="1:24" x14ac:dyDescent="0.3">
      <c r="A2380" s="2">
        <v>16956</v>
      </c>
      <c r="B2380" s="3" t="s">
        <v>579</v>
      </c>
      <c r="C2380" s="5" t="s">
        <v>3</v>
      </c>
      <c r="D2380" s="25">
        <v>61</v>
      </c>
      <c r="E2380" s="26">
        <v>8</v>
      </c>
      <c r="F2380" s="16">
        <v>12</v>
      </c>
      <c r="G2380" s="22">
        <v>13</v>
      </c>
      <c r="H2380" s="22">
        <v>150</v>
      </c>
      <c r="I2380" s="6">
        <v>44182</v>
      </c>
      <c r="J2380" s="7">
        <v>101</v>
      </c>
      <c r="K2380" s="8">
        <v>2020</v>
      </c>
      <c r="L2380" s="6">
        <v>44313</v>
      </c>
      <c r="M2380" s="5">
        <v>140</v>
      </c>
      <c r="N2380" s="6">
        <v>44253</v>
      </c>
      <c r="O2380" s="3" t="s">
        <v>1660</v>
      </c>
      <c r="P2380" s="3" t="s">
        <v>3371</v>
      </c>
      <c r="Q2380" s="6">
        <v>43969</v>
      </c>
      <c r="R2380" s="46">
        <v>28</v>
      </c>
      <c r="S2380" s="46" t="s">
        <v>1380</v>
      </c>
      <c r="T2380" s="50" t="s">
        <v>1932</v>
      </c>
      <c r="U2380" s="21" t="s">
        <v>1560</v>
      </c>
      <c r="V2380" s="260" t="s">
        <v>1551</v>
      </c>
      <c r="W2380" s="261">
        <v>44001.496828703705</v>
      </c>
      <c r="X2380" s="38" t="s">
        <v>1555</v>
      </c>
    </row>
    <row r="2381" spans="1:24" x14ac:dyDescent="0.3">
      <c r="A2381" s="2">
        <v>16978</v>
      </c>
      <c r="B2381" s="3" t="s">
        <v>580</v>
      </c>
      <c r="C2381" s="5" t="s">
        <v>3</v>
      </c>
      <c r="D2381" s="25">
        <v>61</v>
      </c>
      <c r="E2381" s="26">
        <v>8</v>
      </c>
      <c r="F2381" s="16">
        <v>12</v>
      </c>
      <c r="G2381" s="22">
        <v>42</v>
      </c>
      <c r="H2381" s="22">
        <v>500</v>
      </c>
      <c r="I2381" s="6">
        <v>44182</v>
      </c>
      <c r="J2381" s="7">
        <v>101</v>
      </c>
      <c r="K2381" s="8">
        <v>2020</v>
      </c>
      <c r="L2381" s="6">
        <v>44313</v>
      </c>
      <c r="M2381" s="5">
        <v>0</v>
      </c>
      <c r="N2381" s="6">
        <v>44253</v>
      </c>
      <c r="O2381" s="3" t="s">
        <v>1660</v>
      </c>
      <c r="P2381" s="3" t="s">
        <v>3371</v>
      </c>
      <c r="Q2381" s="6">
        <v>43969</v>
      </c>
      <c r="R2381" s="46">
        <v>29</v>
      </c>
      <c r="S2381" s="46" t="s">
        <v>1380</v>
      </c>
      <c r="T2381" s="50" t="s">
        <v>1932</v>
      </c>
      <c r="U2381" s="21" t="s">
        <v>1560</v>
      </c>
      <c r="V2381" s="260" t="s">
        <v>1551</v>
      </c>
      <c r="W2381" s="261">
        <v>44001.496828703705</v>
      </c>
      <c r="X2381" s="38" t="s">
        <v>1555</v>
      </c>
    </row>
    <row r="2382" spans="1:24" x14ac:dyDescent="0.3">
      <c r="A2382" s="2">
        <v>27760</v>
      </c>
      <c r="B2382" s="3" t="s">
        <v>582</v>
      </c>
      <c r="C2382" s="5" t="s">
        <v>3</v>
      </c>
      <c r="D2382" s="25">
        <v>61</v>
      </c>
      <c r="E2382" s="26">
        <v>15</v>
      </c>
      <c r="F2382" s="16">
        <v>12</v>
      </c>
      <c r="G2382" s="22">
        <v>5</v>
      </c>
      <c r="H2382" s="22">
        <v>50</v>
      </c>
      <c r="I2382" s="6">
        <v>44182</v>
      </c>
      <c r="J2382" s="7">
        <v>101</v>
      </c>
      <c r="K2382" s="8">
        <v>2020</v>
      </c>
      <c r="L2382" s="6">
        <v>44313</v>
      </c>
      <c r="M2382" s="5">
        <v>20</v>
      </c>
      <c r="N2382" s="6">
        <v>44253</v>
      </c>
      <c r="O2382" s="3" t="s">
        <v>1660</v>
      </c>
      <c r="P2382" s="3" t="s">
        <v>3371</v>
      </c>
      <c r="Q2382" s="6">
        <v>43969</v>
      </c>
      <c r="R2382" s="46">
        <v>30</v>
      </c>
      <c r="S2382" s="46" t="s">
        <v>1380</v>
      </c>
      <c r="T2382" s="50" t="s">
        <v>1932</v>
      </c>
      <c r="U2382" s="21" t="s">
        <v>1560</v>
      </c>
      <c r="V2382" s="260" t="s">
        <v>1551</v>
      </c>
      <c r="W2382" s="261">
        <v>44001.496828703705</v>
      </c>
      <c r="X2382" s="38" t="s">
        <v>1555</v>
      </c>
    </row>
    <row r="2383" spans="1:24" x14ac:dyDescent="0.3">
      <c r="A2383" s="2">
        <v>28306</v>
      </c>
      <c r="B2383" s="3" t="s">
        <v>584</v>
      </c>
      <c r="C2383" s="5" t="s">
        <v>3</v>
      </c>
      <c r="D2383" s="25">
        <v>61</v>
      </c>
      <c r="E2383" s="26">
        <v>8</v>
      </c>
      <c r="F2383" s="16">
        <v>12</v>
      </c>
      <c r="G2383" s="22">
        <v>7</v>
      </c>
      <c r="H2383" s="22">
        <v>80</v>
      </c>
      <c r="I2383" s="6">
        <v>44182</v>
      </c>
      <c r="J2383" s="7">
        <v>101</v>
      </c>
      <c r="K2383" s="8">
        <v>2020</v>
      </c>
      <c r="L2383" s="6">
        <v>44313</v>
      </c>
      <c r="M2383" s="5">
        <v>0</v>
      </c>
      <c r="N2383" s="6">
        <v>44253</v>
      </c>
      <c r="O2383" s="3" t="s">
        <v>1660</v>
      </c>
      <c r="P2383" s="3" t="s">
        <v>3371</v>
      </c>
      <c r="Q2383" s="6">
        <v>43969</v>
      </c>
      <c r="R2383" s="46">
        <v>32</v>
      </c>
      <c r="S2383" s="46" t="s">
        <v>1380</v>
      </c>
      <c r="T2383" s="50" t="s">
        <v>1932</v>
      </c>
      <c r="U2383" s="21" t="s">
        <v>1560</v>
      </c>
      <c r="V2383" s="260" t="s">
        <v>1551</v>
      </c>
      <c r="W2383" s="261">
        <v>44001.496828703705</v>
      </c>
      <c r="X2383" s="38" t="s">
        <v>1555</v>
      </c>
    </row>
    <row r="2384" spans="1:24" x14ac:dyDescent="0.3">
      <c r="A2384" s="2">
        <v>28308</v>
      </c>
      <c r="B2384" s="3" t="s">
        <v>586</v>
      </c>
      <c r="C2384" s="5" t="s">
        <v>3</v>
      </c>
      <c r="D2384" s="25">
        <v>61</v>
      </c>
      <c r="E2384" s="26">
        <v>8</v>
      </c>
      <c r="F2384" s="16">
        <v>12</v>
      </c>
      <c r="G2384" s="22">
        <v>5</v>
      </c>
      <c r="H2384" s="22">
        <v>50</v>
      </c>
      <c r="I2384" s="6">
        <v>44182</v>
      </c>
      <c r="J2384" s="7">
        <v>101</v>
      </c>
      <c r="K2384" s="8">
        <v>2020</v>
      </c>
      <c r="L2384" s="6">
        <v>44313</v>
      </c>
      <c r="M2384" s="5">
        <v>100</v>
      </c>
      <c r="N2384" s="6">
        <v>44253</v>
      </c>
      <c r="O2384" s="3" t="s">
        <v>1660</v>
      </c>
      <c r="P2384" s="3" t="s">
        <v>3371</v>
      </c>
      <c r="Q2384" s="6">
        <v>43969</v>
      </c>
      <c r="R2384" s="46">
        <v>33</v>
      </c>
      <c r="S2384" s="46" t="s">
        <v>1380</v>
      </c>
      <c r="T2384" s="50" t="s">
        <v>1932</v>
      </c>
      <c r="U2384" s="21" t="s">
        <v>1560</v>
      </c>
      <c r="V2384" s="260" t="s">
        <v>1551</v>
      </c>
      <c r="W2384" s="261">
        <v>44001.496828703705</v>
      </c>
      <c r="X2384" s="38" t="s">
        <v>1555</v>
      </c>
    </row>
    <row r="2385" spans="1:24" x14ac:dyDescent="0.3">
      <c r="A2385" s="2">
        <v>35224</v>
      </c>
      <c r="B2385" s="3" t="s">
        <v>589</v>
      </c>
      <c r="C2385" s="5" t="s">
        <v>3</v>
      </c>
      <c r="D2385" s="25">
        <v>61</v>
      </c>
      <c r="E2385" s="26">
        <v>15</v>
      </c>
      <c r="F2385" s="16">
        <v>12</v>
      </c>
      <c r="G2385" s="22">
        <v>2</v>
      </c>
      <c r="H2385" s="22">
        <v>20</v>
      </c>
      <c r="I2385" s="6">
        <v>44182</v>
      </c>
      <c r="J2385" s="7">
        <v>101</v>
      </c>
      <c r="K2385" s="8">
        <v>2020</v>
      </c>
      <c r="L2385" s="6">
        <v>44313</v>
      </c>
      <c r="M2385" s="5">
        <v>30</v>
      </c>
      <c r="N2385" s="6">
        <v>44253</v>
      </c>
      <c r="O2385" s="3" t="s">
        <v>1660</v>
      </c>
      <c r="P2385" s="3" t="s">
        <v>3371</v>
      </c>
      <c r="Q2385" s="6">
        <v>43969</v>
      </c>
      <c r="R2385" s="46">
        <v>35</v>
      </c>
      <c r="S2385" s="46" t="s">
        <v>1380</v>
      </c>
      <c r="T2385" s="50" t="s">
        <v>1932</v>
      </c>
      <c r="U2385" s="21" t="s">
        <v>1560</v>
      </c>
      <c r="V2385" s="260" t="s">
        <v>1551</v>
      </c>
      <c r="W2385" s="261">
        <v>44001.496828703705</v>
      </c>
      <c r="X2385" s="38" t="s">
        <v>1555</v>
      </c>
    </row>
    <row r="2386" spans="1:24" x14ac:dyDescent="0.3">
      <c r="A2386" s="2">
        <v>52994</v>
      </c>
      <c r="B2386" s="3" t="s">
        <v>174</v>
      </c>
      <c r="C2386" s="5" t="s">
        <v>3</v>
      </c>
      <c r="D2386" s="25">
        <v>61</v>
      </c>
      <c r="E2386" s="26">
        <v>8</v>
      </c>
      <c r="F2386" s="16">
        <v>12</v>
      </c>
      <c r="G2386" s="22">
        <v>9</v>
      </c>
      <c r="H2386" s="22">
        <v>100</v>
      </c>
      <c r="I2386" s="6">
        <v>44182</v>
      </c>
      <c r="J2386" s="7">
        <v>101</v>
      </c>
      <c r="K2386" s="8">
        <v>2020</v>
      </c>
      <c r="L2386" s="6">
        <v>44313</v>
      </c>
      <c r="M2386" s="5">
        <v>-40</v>
      </c>
      <c r="N2386" s="6">
        <v>44253</v>
      </c>
      <c r="O2386" s="3" t="s">
        <v>1660</v>
      </c>
      <c r="P2386" s="3" t="s">
        <v>3371</v>
      </c>
      <c r="Q2386" s="6">
        <v>43969</v>
      </c>
      <c r="R2386" s="46">
        <v>39</v>
      </c>
      <c r="S2386" s="46" t="s">
        <v>1380</v>
      </c>
      <c r="T2386" s="50" t="s">
        <v>1932</v>
      </c>
      <c r="U2386" s="21" t="s">
        <v>1560</v>
      </c>
      <c r="V2386" s="260" t="s">
        <v>1551</v>
      </c>
      <c r="W2386" s="261">
        <v>44001.496828703705</v>
      </c>
      <c r="X2386" s="38" t="s">
        <v>1555</v>
      </c>
    </row>
    <row r="2387" spans="1:24" x14ac:dyDescent="0.3">
      <c r="A2387" s="2">
        <v>61201</v>
      </c>
      <c r="B2387" s="3" t="s">
        <v>596</v>
      </c>
      <c r="C2387" s="5" t="s">
        <v>3</v>
      </c>
      <c r="D2387" s="25">
        <v>61</v>
      </c>
      <c r="E2387" s="26">
        <v>8</v>
      </c>
      <c r="F2387" s="16">
        <v>12</v>
      </c>
      <c r="G2387" s="22">
        <v>17</v>
      </c>
      <c r="H2387" s="22">
        <v>200</v>
      </c>
      <c r="I2387" s="6">
        <v>44182</v>
      </c>
      <c r="J2387" s="7">
        <v>101</v>
      </c>
      <c r="K2387" s="8">
        <v>2020</v>
      </c>
      <c r="L2387" s="6">
        <v>44313</v>
      </c>
      <c r="M2387" s="5">
        <v>2500</v>
      </c>
      <c r="N2387" s="6">
        <v>44253</v>
      </c>
      <c r="O2387" s="3" t="s">
        <v>1660</v>
      </c>
      <c r="P2387" s="3" t="s">
        <v>3371</v>
      </c>
      <c r="Q2387" s="6">
        <v>43969</v>
      </c>
      <c r="R2387" s="46">
        <v>63</v>
      </c>
      <c r="S2387" s="46" t="s">
        <v>1380</v>
      </c>
      <c r="T2387" s="50" t="s">
        <v>1932</v>
      </c>
      <c r="U2387" s="21" t="s">
        <v>1560</v>
      </c>
      <c r="V2387" s="260" t="s">
        <v>1551</v>
      </c>
      <c r="W2387" s="261">
        <v>44001.496828703705</v>
      </c>
      <c r="X2387" s="38" t="s">
        <v>1555</v>
      </c>
    </row>
    <row r="2388" spans="1:24" x14ac:dyDescent="0.3">
      <c r="A2388" s="2">
        <v>63031</v>
      </c>
      <c r="B2388" s="3" t="s">
        <v>598</v>
      </c>
      <c r="C2388" s="5" t="s">
        <v>3</v>
      </c>
      <c r="D2388" s="25">
        <v>61</v>
      </c>
      <c r="E2388" s="26">
        <v>11</v>
      </c>
      <c r="F2388" s="16">
        <v>12</v>
      </c>
      <c r="G2388" s="22">
        <v>84</v>
      </c>
      <c r="H2388" s="22">
        <v>1000</v>
      </c>
      <c r="I2388" s="6">
        <v>44182</v>
      </c>
      <c r="J2388" s="7">
        <v>101</v>
      </c>
      <c r="K2388" s="8">
        <v>2020</v>
      </c>
      <c r="L2388" s="6">
        <v>44313</v>
      </c>
      <c r="M2388" s="5">
        <v>1850</v>
      </c>
      <c r="N2388" s="6">
        <v>44253</v>
      </c>
      <c r="O2388" s="3" t="s">
        <v>1660</v>
      </c>
      <c r="P2388" s="3" t="s">
        <v>3371</v>
      </c>
      <c r="Q2388" s="6">
        <v>43969</v>
      </c>
      <c r="R2388" s="46">
        <v>65</v>
      </c>
      <c r="S2388" s="46" t="s">
        <v>1380</v>
      </c>
      <c r="T2388" s="50" t="s">
        <v>1932</v>
      </c>
      <c r="U2388" s="21" t="s">
        <v>1560</v>
      </c>
      <c r="V2388" s="260" t="s">
        <v>1551</v>
      </c>
      <c r="W2388" s="261">
        <v>44001.496828703705</v>
      </c>
      <c r="X2388" s="38" t="s">
        <v>1555</v>
      </c>
    </row>
    <row r="2389" spans="1:24" x14ac:dyDescent="0.3">
      <c r="A2389" s="2">
        <v>65173</v>
      </c>
      <c r="B2389" s="3" t="s">
        <v>198</v>
      </c>
      <c r="C2389" s="5" t="s">
        <v>3</v>
      </c>
      <c r="D2389" s="25">
        <v>61</v>
      </c>
      <c r="E2389" s="26">
        <v>15</v>
      </c>
      <c r="F2389" s="16">
        <v>12</v>
      </c>
      <c r="G2389" s="22">
        <v>13</v>
      </c>
      <c r="H2389" s="22">
        <v>150</v>
      </c>
      <c r="I2389" s="6">
        <v>44182</v>
      </c>
      <c r="J2389" s="7">
        <v>101</v>
      </c>
      <c r="K2389" s="8">
        <v>2020</v>
      </c>
      <c r="L2389" s="6">
        <v>44313</v>
      </c>
      <c r="M2389" s="5">
        <v>70</v>
      </c>
      <c r="N2389" s="6">
        <v>44253</v>
      </c>
      <c r="O2389" s="3" t="s">
        <v>1660</v>
      </c>
      <c r="P2389" s="3" t="s">
        <v>3371</v>
      </c>
      <c r="Q2389" s="6">
        <v>43969</v>
      </c>
      <c r="R2389" s="46">
        <v>67</v>
      </c>
      <c r="S2389" s="46" t="s">
        <v>1380</v>
      </c>
      <c r="T2389" s="50" t="s">
        <v>1932</v>
      </c>
      <c r="U2389" s="21" t="s">
        <v>1560</v>
      </c>
      <c r="V2389" s="260" t="s">
        <v>1551</v>
      </c>
      <c r="W2389" s="261">
        <v>44001.496828703705</v>
      </c>
      <c r="X2389" s="38" t="s">
        <v>1555</v>
      </c>
    </row>
    <row r="2390" spans="1:24" x14ac:dyDescent="0.3">
      <c r="A2390" s="2">
        <v>77109</v>
      </c>
      <c r="B2390" s="3" t="s">
        <v>603</v>
      </c>
      <c r="C2390" s="5" t="s">
        <v>3</v>
      </c>
      <c r="D2390" s="25">
        <v>61</v>
      </c>
      <c r="E2390" s="26">
        <v>8</v>
      </c>
      <c r="F2390" s="16">
        <v>12</v>
      </c>
      <c r="G2390" s="22">
        <v>17</v>
      </c>
      <c r="H2390" s="22">
        <v>200</v>
      </c>
      <c r="I2390" s="6">
        <v>44182</v>
      </c>
      <c r="J2390" s="7">
        <v>101</v>
      </c>
      <c r="K2390" s="8">
        <v>2020</v>
      </c>
      <c r="L2390" s="6">
        <v>44313</v>
      </c>
      <c r="M2390" s="5">
        <v>-50</v>
      </c>
      <c r="N2390" s="6">
        <v>44253</v>
      </c>
      <c r="O2390" s="3" t="s">
        <v>1660</v>
      </c>
      <c r="P2390" s="3" t="s">
        <v>3371</v>
      </c>
      <c r="Q2390" s="6">
        <v>43969</v>
      </c>
      <c r="R2390" s="46">
        <v>71</v>
      </c>
      <c r="S2390" s="46" t="s">
        <v>1380</v>
      </c>
      <c r="T2390" s="50" t="s">
        <v>1932</v>
      </c>
      <c r="U2390" s="21" t="s">
        <v>1560</v>
      </c>
      <c r="V2390" s="260" t="s">
        <v>1551</v>
      </c>
      <c r="W2390" s="261">
        <v>44001.496828703705</v>
      </c>
      <c r="X2390" s="38" t="s">
        <v>1555</v>
      </c>
    </row>
    <row r="2391" spans="1:24" x14ac:dyDescent="0.3">
      <c r="A2391" s="2">
        <v>77110</v>
      </c>
      <c r="B2391" s="3" t="s">
        <v>604</v>
      </c>
      <c r="C2391" s="5" t="s">
        <v>3</v>
      </c>
      <c r="D2391" s="25">
        <v>61</v>
      </c>
      <c r="E2391" s="26">
        <v>8</v>
      </c>
      <c r="F2391" s="16">
        <v>12</v>
      </c>
      <c r="G2391" s="22">
        <v>0</v>
      </c>
      <c r="H2391" s="22">
        <v>0</v>
      </c>
      <c r="I2391" s="6">
        <v>44182</v>
      </c>
      <c r="J2391" s="7">
        <v>101</v>
      </c>
      <c r="K2391" s="8">
        <v>2020</v>
      </c>
      <c r="L2391" s="6">
        <v>44313</v>
      </c>
      <c r="M2391" s="5">
        <v>50</v>
      </c>
      <c r="N2391" s="6">
        <v>44253</v>
      </c>
      <c r="O2391" s="3" t="s">
        <v>1660</v>
      </c>
      <c r="P2391" s="3" t="s">
        <v>3371</v>
      </c>
      <c r="Q2391" s="6">
        <v>43969</v>
      </c>
      <c r="R2391" s="46">
        <v>72</v>
      </c>
      <c r="S2391" s="46" t="s">
        <v>1380</v>
      </c>
      <c r="T2391" s="50" t="s">
        <v>1932</v>
      </c>
      <c r="U2391" s="21" t="s">
        <v>1560</v>
      </c>
      <c r="V2391" s="260" t="s">
        <v>1551</v>
      </c>
      <c r="W2391" s="261">
        <v>44001.496828703705</v>
      </c>
      <c r="X2391" s="38" t="s">
        <v>1555</v>
      </c>
    </row>
    <row r="2392" spans="1:24" x14ac:dyDescent="0.3">
      <c r="A2392" s="2">
        <v>81563</v>
      </c>
      <c r="B2392" s="3" t="s">
        <v>200</v>
      </c>
      <c r="C2392" s="5" t="s">
        <v>27</v>
      </c>
      <c r="D2392" s="25">
        <v>61</v>
      </c>
      <c r="E2392" s="26">
        <v>15</v>
      </c>
      <c r="F2392" s="16">
        <v>12</v>
      </c>
      <c r="G2392" s="22">
        <v>0</v>
      </c>
      <c r="H2392" s="22">
        <v>0</v>
      </c>
      <c r="I2392" s="6">
        <v>44182</v>
      </c>
      <c r="J2392" s="7">
        <v>101</v>
      </c>
      <c r="K2392" s="8">
        <v>2020</v>
      </c>
      <c r="L2392" s="6">
        <v>44313</v>
      </c>
      <c r="M2392" s="5">
        <v>20</v>
      </c>
      <c r="N2392" s="6">
        <v>44253</v>
      </c>
      <c r="O2392" s="3" t="s">
        <v>1660</v>
      </c>
      <c r="P2392" s="3" t="s">
        <v>3371</v>
      </c>
      <c r="Q2392" s="6">
        <v>43969</v>
      </c>
      <c r="R2392" s="46">
        <v>73</v>
      </c>
      <c r="S2392" s="46" t="s">
        <v>1380</v>
      </c>
      <c r="T2392" s="50" t="s">
        <v>1932</v>
      </c>
      <c r="U2392" s="21" t="s">
        <v>1560</v>
      </c>
      <c r="V2392" s="260" t="s">
        <v>1551</v>
      </c>
      <c r="W2392" s="261">
        <v>44001.496828703705</v>
      </c>
      <c r="X2392" s="38" t="s">
        <v>1555</v>
      </c>
    </row>
    <row r="2393" spans="1:24" x14ac:dyDescent="0.3">
      <c r="A2393" s="2">
        <v>81564</v>
      </c>
      <c r="B2393" s="3" t="s">
        <v>201</v>
      </c>
      <c r="C2393" s="5" t="s">
        <v>27</v>
      </c>
      <c r="D2393" s="25">
        <v>61</v>
      </c>
      <c r="E2393" s="26">
        <v>15</v>
      </c>
      <c r="F2393" s="16">
        <v>12</v>
      </c>
      <c r="G2393" s="22">
        <v>0</v>
      </c>
      <c r="H2393" s="22">
        <v>0</v>
      </c>
      <c r="I2393" s="6">
        <v>44182</v>
      </c>
      <c r="J2393" s="7">
        <v>101</v>
      </c>
      <c r="K2393" s="8">
        <v>2020</v>
      </c>
      <c r="L2393" s="6">
        <v>44313</v>
      </c>
      <c r="M2393" s="5">
        <v>50</v>
      </c>
      <c r="N2393" s="6">
        <v>44253</v>
      </c>
      <c r="O2393" s="3" t="s">
        <v>1660</v>
      </c>
      <c r="P2393" s="3" t="s">
        <v>3371</v>
      </c>
      <c r="Q2393" s="6">
        <v>43969</v>
      </c>
      <c r="R2393" s="46">
        <v>74</v>
      </c>
      <c r="S2393" s="46" t="s">
        <v>1380</v>
      </c>
      <c r="T2393" s="50" t="s">
        <v>1932</v>
      </c>
      <c r="U2393" s="21" t="s">
        <v>1560</v>
      </c>
      <c r="V2393" s="260" t="s">
        <v>1551</v>
      </c>
      <c r="W2393" s="261">
        <v>44001.496828703705</v>
      </c>
      <c r="X2393" s="38" t="s">
        <v>1555</v>
      </c>
    </row>
    <row r="2394" spans="1:24" x14ac:dyDescent="0.3">
      <c r="A2394" s="2">
        <v>81565</v>
      </c>
      <c r="B2394" s="3" t="s">
        <v>202</v>
      </c>
      <c r="C2394" s="5" t="s">
        <v>27</v>
      </c>
      <c r="D2394" s="25">
        <v>61</v>
      </c>
      <c r="E2394" s="26">
        <v>15</v>
      </c>
      <c r="F2394" s="16">
        <v>12</v>
      </c>
      <c r="G2394" s="22">
        <v>2</v>
      </c>
      <c r="H2394" s="22">
        <v>20</v>
      </c>
      <c r="I2394" s="6">
        <v>44182</v>
      </c>
      <c r="J2394" s="7">
        <v>101</v>
      </c>
      <c r="K2394" s="8">
        <v>2020</v>
      </c>
      <c r="L2394" s="6">
        <v>44313</v>
      </c>
      <c r="M2394" s="5">
        <v>50</v>
      </c>
      <c r="N2394" s="6">
        <v>44253</v>
      </c>
      <c r="O2394" s="3" t="s">
        <v>1660</v>
      </c>
      <c r="P2394" s="3" t="s">
        <v>3371</v>
      </c>
      <c r="Q2394" s="6">
        <v>43969</v>
      </c>
      <c r="R2394" s="46">
        <v>75</v>
      </c>
      <c r="S2394" s="46" t="s">
        <v>1380</v>
      </c>
      <c r="T2394" s="50" t="s">
        <v>1932</v>
      </c>
      <c r="U2394" s="21" t="s">
        <v>1560</v>
      </c>
      <c r="V2394" s="260" t="s">
        <v>1551</v>
      </c>
      <c r="W2394" s="261">
        <v>44001.496828703705</v>
      </c>
      <c r="X2394" s="38" t="s">
        <v>1555</v>
      </c>
    </row>
    <row r="2395" spans="1:24" x14ac:dyDescent="0.3">
      <c r="A2395" s="2">
        <v>82452</v>
      </c>
      <c r="B2395" s="3" t="s">
        <v>45</v>
      </c>
      <c r="C2395" s="5" t="s">
        <v>3</v>
      </c>
      <c r="D2395" s="25">
        <v>61</v>
      </c>
      <c r="E2395" s="26">
        <v>8</v>
      </c>
      <c r="F2395" s="16">
        <v>12</v>
      </c>
      <c r="G2395" s="22">
        <v>5</v>
      </c>
      <c r="H2395" s="22">
        <v>50</v>
      </c>
      <c r="I2395" s="6">
        <v>44182</v>
      </c>
      <c r="J2395" s="7">
        <v>101</v>
      </c>
      <c r="K2395" s="8">
        <v>2020</v>
      </c>
      <c r="L2395" s="6">
        <v>44313</v>
      </c>
      <c r="M2395" s="5">
        <v>500</v>
      </c>
      <c r="N2395" s="6">
        <v>44253</v>
      </c>
      <c r="O2395" s="3" t="s">
        <v>1660</v>
      </c>
      <c r="P2395" s="3" t="s">
        <v>3371</v>
      </c>
      <c r="Q2395" s="6">
        <v>43969</v>
      </c>
      <c r="R2395" s="46">
        <v>76</v>
      </c>
      <c r="S2395" s="46" t="s">
        <v>1380</v>
      </c>
      <c r="T2395" s="50" t="s">
        <v>1932</v>
      </c>
      <c r="U2395" s="21" t="s">
        <v>1560</v>
      </c>
      <c r="V2395" s="260" t="s">
        <v>1551</v>
      </c>
      <c r="W2395" s="261">
        <v>44001.496828703705</v>
      </c>
      <c r="X2395" s="38" t="s">
        <v>1555</v>
      </c>
    </row>
    <row r="2396" spans="1:24" x14ac:dyDescent="0.3">
      <c r="A2396" s="2">
        <v>95121</v>
      </c>
      <c r="B2396" s="3" t="s">
        <v>611</v>
      </c>
      <c r="C2396" s="5" t="s">
        <v>3</v>
      </c>
      <c r="D2396" s="25">
        <v>61</v>
      </c>
      <c r="E2396" s="26">
        <v>8</v>
      </c>
      <c r="F2396" s="16">
        <v>12</v>
      </c>
      <c r="G2396" s="22">
        <v>25</v>
      </c>
      <c r="H2396" s="22">
        <v>300</v>
      </c>
      <c r="I2396" s="6">
        <v>44182</v>
      </c>
      <c r="J2396" s="7">
        <v>101</v>
      </c>
      <c r="K2396" s="8">
        <v>2020</v>
      </c>
      <c r="L2396" s="6">
        <v>44313</v>
      </c>
      <c r="M2396" s="5">
        <v>0</v>
      </c>
      <c r="N2396" s="6">
        <v>44253</v>
      </c>
      <c r="O2396" s="3" t="s">
        <v>1660</v>
      </c>
      <c r="P2396" s="3" t="s">
        <v>3371</v>
      </c>
      <c r="Q2396" s="6">
        <v>43969</v>
      </c>
      <c r="R2396" s="46">
        <v>83</v>
      </c>
      <c r="S2396" s="46" t="s">
        <v>1380</v>
      </c>
      <c r="T2396" s="50" t="s">
        <v>1932</v>
      </c>
      <c r="U2396" s="21" t="s">
        <v>1560</v>
      </c>
      <c r="V2396" s="260" t="s">
        <v>1551</v>
      </c>
      <c r="W2396" s="261">
        <v>44001.496828703705</v>
      </c>
      <c r="X2396" s="38" t="s">
        <v>1555</v>
      </c>
    </row>
    <row r="2397" spans="1:24" x14ac:dyDescent="0.3">
      <c r="A2397" s="2">
        <v>111524</v>
      </c>
      <c r="B2397" s="3" t="s">
        <v>636</v>
      </c>
      <c r="C2397" s="5" t="s">
        <v>3</v>
      </c>
      <c r="D2397" s="25">
        <v>61</v>
      </c>
      <c r="E2397" s="26">
        <v>14</v>
      </c>
      <c r="F2397" s="16">
        <v>12</v>
      </c>
      <c r="G2397" s="22">
        <v>34</v>
      </c>
      <c r="H2397" s="22">
        <v>400</v>
      </c>
      <c r="I2397" s="6">
        <v>44182</v>
      </c>
      <c r="J2397" s="7">
        <v>101</v>
      </c>
      <c r="K2397" s="8">
        <v>2020</v>
      </c>
      <c r="L2397" s="6">
        <v>44313</v>
      </c>
      <c r="M2397" s="5">
        <v>320</v>
      </c>
      <c r="N2397" s="6">
        <v>44253</v>
      </c>
      <c r="O2397" s="3" t="s">
        <v>1660</v>
      </c>
      <c r="P2397" s="3" t="s">
        <v>3371</v>
      </c>
      <c r="Q2397" s="6">
        <v>43969</v>
      </c>
      <c r="R2397" s="46"/>
      <c r="S2397" s="46" t="s">
        <v>1380</v>
      </c>
      <c r="T2397" s="50" t="s">
        <v>1932</v>
      </c>
      <c r="U2397" s="21" t="s">
        <v>1560</v>
      </c>
      <c r="V2397" s="260" t="s">
        <v>1551</v>
      </c>
      <c r="W2397" s="261">
        <v>44001.496828703705</v>
      </c>
      <c r="X2397" s="38" t="s">
        <v>1555</v>
      </c>
    </row>
    <row r="2398" spans="1:24" x14ac:dyDescent="0.3">
      <c r="A2398" s="2">
        <v>113611</v>
      </c>
      <c r="B2398" s="3" t="s">
        <v>641</v>
      </c>
      <c r="C2398" s="5" t="s">
        <v>3</v>
      </c>
      <c r="D2398" s="25">
        <v>51</v>
      </c>
      <c r="E2398" s="26">
        <v>37</v>
      </c>
      <c r="F2398" s="16">
        <v>12</v>
      </c>
      <c r="G2398" s="22">
        <v>42</v>
      </c>
      <c r="H2398" s="22">
        <v>500</v>
      </c>
      <c r="I2398" s="6">
        <v>44182</v>
      </c>
      <c r="J2398" s="7">
        <v>101</v>
      </c>
      <c r="K2398" s="8">
        <v>2020</v>
      </c>
      <c r="L2398" s="6">
        <v>44313</v>
      </c>
      <c r="M2398" s="5">
        <v>700</v>
      </c>
      <c r="N2398" s="6">
        <v>44253</v>
      </c>
      <c r="O2398" s="3" t="s">
        <v>1660</v>
      </c>
      <c r="P2398" s="3" t="s">
        <v>3371</v>
      </c>
      <c r="Q2398" s="6">
        <v>43969</v>
      </c>
      <c r="R2398" s="46">
        <v>107</v>
      </c>
      <c r="S2398" s="46" t="s">
        <v>1380</v>
      </c>
      <c r="T2398" s="50" t="s">
        <v>1932</v>
      </c>
      <c r="U2398" s="21" t="s">
        <v>1560</v>
      </c>
      <c r="V2398" s="260" t="s">
        <v>1551</v>
      </c>
      <c r="W2398" s="261">
        <v>44001.496828703705</v>
      </c>
      <c r="X2398" s="38" t="s">
        <v>1555</v>
      </c>
    </row>
    <row r="2399" spans="1:24" x14ac:dyDescent="0.3">
      <c r="A2399" s="2">
        <v>13221</v>
      </c>
      <c r="B2399" s="3" t="s">
        <v>2211</v>
      </c>
      <c r="C2399" s="5" t="s">
        <v>3</v>
      </c>
      <c r="D2399" s="25">
        <v>67</v>
      </c>
      <c r="E2399" s="26">
        <v>1</v>
      </c>
      <c r="F2399" s="16">
        <v>12</v>
      </c>
      <c r="G2399" s="22">
        <v>0</v>
      </c>
      <c r="H2399" s="22">
        <v>0</v>
      </c>
      <c r="I2399" s="6">
        <v>44224</v>
      </c>
      <c r="J2399" s="7">
        <v>104</v>
      </c>
      <c r="K2399" s="8">
        <v>2020</v>
      </c>
      <c r="L2399" s="6">
        <v>44319</v>
      </c>
      <c r="M2399" s="5">
        <v>2000</v>
      </c>
      <c r="N2399" s="6">
        <v>44253</v>
      </c>
      <c r="O2399" s="3" t="s">
        <v>1371</v>
      </c>
      <c r="P2399" s="3" t="s">
        <v>3372</v>
      </c>
      <c r="Q2399" s="6">
        <v>43970</v>
      </c>
      <c r="R2399" s="46">
        <v>1</v>
      </c>
      <c r="S2399" s="46" t="s">
        <v>1380</v>
      </c>
      <c r="T2399" s="50" t="s">
        <v>2163</v>
      </c>
      <c r="U2399" s="21" t="s">
        <v>1560</v>
      </c>
      <c r="V2399" s="260" t="s">
        <v>1551</v>
      </c>
      <c r="W2399" s="261">
        <v>44005.445601851854</v>
      </c>
      <c r="X2399" s="38" t="s">
        <v>1555</v>
      </c>
    </row>
    <row r="2400" spans="1:24" x14ac:dyDescent="0.3">
      <c r="A2400" s="2">
        <v>13222</v>
      </c>
      <c r="B2400" s="3" t="s">
        <v>2210</v>
      </c>
      <c r="C2400" s="5" t="s">
        <v>3</v>
      </c>
      <c r="D2400" s="25">
        <v>67</v>
      </c>
      <c r="E2400" s="26">
        <v>1</v>
      </c>
      <c r="F2400" s="16">
        <v>12</v>
      </c>
      <c r="G2400" s="22">
        <v>0</v>
      </c>
      <c r="H2400" s="22">
        <v>0</v>
      </c>
      <c r="I2400" s="6">
        <v>44224</v>
      </c>
      <c r="J2400" s="7">
        <v>104</v>
      </c>
      <c r="K2400" s="8">
        <v>2020</v>
      </c>
      <c r="L2400" s="6">
        <v>44319</v>
      </c>
      <c r="M2400" s="5">
        <v>300</v>
      </c>
      <c r="N2400" s="6">
        <v>44253</v>
      </c>
      <c r="O2400" s="3" t="s">
        <v>1371</v>
      </c>
      <c r="P2400" s="3" t="s">
        <v>3372</v>
      </c>
      <c r="Q2400" s="6">
        <v>43970</v>
      </c>
      <c r="R2400" s="46">
        <v>2</v>
      </c>
      <c r="S2400" s="46" t="s">
        <v>1380</v>
      </c>
      <c r="T2400" s="50" t="s">
        <v>2163</v>
      </c>
      <c r="U2400" s="21" t="s">
        <v>1560</v>
      </c>
      <c r="V2400" s="260" t="s">
        <v>1551</v>
      </c>
      <c r="W2400" s="261">
        <v>44005.445601851854</v>
      </c>
      <c r="X2400" s="38" t="s">
        <v>1555</v>
      </c>
    </row>
    <row r="2401" spans="1:24" x14ac:dyDescent="0.3">
      <c r="A2401" s="2">
        <v>13556</v>
      </c>
      <c r="B2401" s="3" t="s">
        <v>237</v>
      </c>
      <c r="C2401" s="5" t="s">
        <v>22</v>
      </c>
      <c r="D2401" s="25">
        <v>61</v>
      </c>
      <c r="E2401" s="26">
        <v>3</v>
      </c>
      <c r="F2401" s="16">
        <v>12</v>
      </c>
      <c r="G2401" s="22">
        <v>0</v>
      </c>
      <c r="H2401" s="22">
        <v>0</v>
      </c>
      <c r="I2401" s="6">
        <v>44224</v>
      </c>
      <c r="J2401" s="7">
        <v>104</v>
      </c>
      <c r="K2401" s="8">
        <v>2020</v>
      </c>
      <c r="L2401" s="6">
        <v>44319</v>
      </c>
      <c r="M2401" s="5">
        <v>60</v>
      </c>
      <c r="N2401" s="6">
        <v>44253</v>
      </c>
      <c r="O2401" s="3" t="s">
        <v>1371</v>
      </c>
      <c r="P2401" s="3" t="s">
        <v>3372</v>
      </c>
      <c r="Q2401" s="6">
        <v>43970</v>
      </c>
      <c r="R2401" s="46"/>
      <c r="S2401" s="46" t="s">
        <v>1380</v>
      </c>
      <c r="T2401" s="50" t="s">
        <v>2163</v>
      </c>
      <c r="U2401" s="21" t="s">
        <v>1560</v>
      </c>
      <c r="V2401" s="260" t="s">
        <v>1551</v>
      </c>
      <c r="W2401" s="261">
        <v>44005.445601851854</v>
      </c>
      <c r="X2401" s="38" t="s">
        <v>1555</v>
      </c>
    </row>
    <row r="2402" spans="1:24" x14ac:dyDescent="0.3">
      <c r="A2402" s="2">
        <v>37528</v>
      </c>
      <c r="B2402" s="3" t="s">
        <v>2212</v>
      </c>
      <c r="C2402" s="5" t="s">
        <v>3</v>
      </c>
      <c r="D2402" s="25">
        <v>67</v>
      </c>
      <c r="E2402" s="26">
        <v>1</v>
      </c>
      <c r="F2402" s="16">
        <v>12</v>
      </c>
      <c r="G2402" s="22">
        <v>0</v>
      </c>
      <c r="H2402" s="22">
        <v>0</v>
      </c>
      <c r="I2402" s="6">
        <v>44224</v>
      </c>
      <c r="J2402" s="7">
        <v>104</v>
      </c>
      <c r="K2402" s="8">
        <v>2020</v>
      </c>
      <c r="L2402" s="6">
        <v>44319</v>
      </c>
      <c r="M2402" s="5">
        <v>1000</v>
      </c>
      <c r="N2402" s="6">
        <v>44253</v>
      </c>
      <c r="O2402" s="3" t="s">
        <v>1371</v>
      </c>
      <c r="P2402" s="3" t="s">
        <v>3372</v>
      </c>
      <c r="Q2402" s="6">
        <v>43970</v>
      </c>
      <c r="R2402" s="46"/>
      <c r="S2402" s="46" t="s">
        <v>1380</v>
      </c>
      <c r="T2402" s="50" t="s">
        <v>2163</v>
      </c>
      <c r="U2402" s="21" t="s">
        <v>1560</v>
      </c>
      <c r="V2402" s="260" t="s">
        <v>1551</v>
      </c>
      <c r="W2402" s="261">
        <v>44005.445601851854</v>
      </c>
      <c r="X2402" s="38" t="s">
        <v>1555</v>
      </c>
    </row>
    <row r="2403" spans="1:24" x14ac:dyDescent="0.3">
      <c r="A2403" s="2">
        <v>44398</v>
      </c>
      <c r="B2403" s="3" t="s">
        <v>990</v>
      </c>
      <c r="C2403" s="5" t="s">
        <v>22</v>
      </c>
      <c r="D2403" s="25">
        <v>61</v>
      </c>
      <c r="E2403" s="26">
        <v>3</v>
      </c>
      <c r="F2403" s="16">
        <v>12</v>
      </c>
      <c r="G2403" s="22">
        <v>50</v>
      </c>
      <c r="H2403" s="22">
        <v>600</v>
      </c>
      <c r="I2403" s="6">
        <v>44224</v>
      </c>
      <c r="J2403" s="7">
        <v>104</v>
      </c>
      <c r="K2403" s="8">
        <v>2020</v>
      </c>
      <c r="L2403" s="6">
        <v>44319</v>
      </c>
      <c r="M2403" s="5">
        <v>2000</v>
      </c>
      <c r="N2403" s="6">
        <v>44253</v>
      </c>
      <c r="O2403" s="3" t="s">
        <v>1371</v>
      </c>
      <c r="P2403" s="3" t="s">
        <v>3372</v>
      </c>
      <c r="Q2403" s="6">
        <v>43970</v>
      </c>
      <c r="R2403" s="46"/>
      <c r="S2403" s="46" t="s">
        <v>1380</v>
      </c>
      <c r="T2403" s="50" t="s">
        <v>2163</v>
      </c>
      <c r="U2403" s="21" t="s">
        <v>1560</v>
      </c>
      <c r="V2403" s="260" t="s">
        <v>1551</v>
      </c>
      <c r="W2403" s="261">
        <v>44005.445601851854</v>
      </c>
      <c r="X2403" s="38" t="s">
        <v>1555</v>
      </c>
    </row>
    <row r="2404" spans="1:24" x14ac:dyDescent="0.3">
      <c r="A2404" s="2">
        <v>54552</v>
      </c>
      <c r="B2404" s="3" t="s">
        <v>992</v>
      </c>
      <c r="C2404" s="5" t="s">
        <v>22</v>
      </c>
      <c r="D2404" s="25">
        <v>61</v>
      </c>
      <c r="E2404" s="26">
        <v>3</v>
      </c>
      <c r="F2404" s="16">
        <v>12</v>
      </c>
      <c r="G2404" s="22">
        <v>25</v>
      </c>
      <c r="H2404" s="22">
        <v>300</v>
      </c>
      <c r="I2404" s="6">
        <v>44224</v>
      </c>
      <c r="J2404" s="7">
        <v>104</v>
      </c>
      <c r="K2404" s="8">
        <v>2020</v>
      </c>
      <c r="L2404" s="6">
        <v>44319</v>
      </c>
      <c r="M2404" s="5">
        <v>600</v>
      </c>
      <c r="N2404" s="6">
        <v>44253</v>
      </c>
      <c r="O2404" s="3" t="s">
        <v>1371</v>
      </c>
      <c r="P2404" s="3" t="s">
        <v>3372</v>
      </c>
      <c r="Q2404" s="6">
        <v>43970</v>
      </c>
      <c r="R2404" s="46"/>
      <c r="S2404" s="46" t="s">
        <v>1380</v>
      </c>
      <c r="T2404" s="50" t="s">
        <v>2163</v>
      </c>
      <c r="U2404" s="21" t="s">
        <v>1560</v>
      </c>
      <c r="V2404" s="260" t="s">
        <v>1551</v>
      </c>
      <c r="W2404" s="261">
        <v>44005.445601851854</v>
      </c>
      <c r="X2404" s="38" t="s">
        <v>1555</v>
      </c>
    </row>
    <row r="2405" spans="1:24" x14ac:dyDescent="0.3">
      <c r="A2405" s="2">
        <v>60517</v>
      </c>
      <c r="B2405" s="3" t="s">
        <v>993</v>
      </c>
      <c r="C2405" s="5" t="s">
        <v>22</v>
      </c>
      <c r="D2405" s="25">
        <v>51</v>
      </c>
      <c r="E2405" s="26">
        <v>13</v>
      </c>
      <c r="F2405" s="16">
        <v>12</v>
      </c>
      <c r="G2405" s="22">
        <v>17</v>
      </c>
      <c r="H2405" s="22">
        <v>200</v>
      </c>
      <c r="I2405" s="6">
        <v>44224</v>
      </c>
      <c r="J2405" s="7">
        <v>104</v>
      </c>
      <c r="K2405" s="8">
        <v>2020</v>
      </c>
      <c r="L2405" s="6">
        <v>44319</v>
      </c>
      <c r="M2405" s="5">
        <v>200</v>
      </c>
      <c r="N2405" s="6">
        <v>44253</v>
      </c>
      <c r="O2405" s="3" t="s">
        <v>1371</v>
      </c>
      <c r="P2405" s="3" t="s">
        <v>3372</v>
      </c>
      <c r="Q2405" s="6">
        <v>43970</v>
      </c>
      <c r="R2405" s="46"/>
      <c r="S2405" s="46" t="s">
        <v>1380</v>
      </c>
      <c r="T2405" s="50" t="s">
        <v>2163</v>
      </c>
      <c r="U2405" s="21" t="s">
        <v>1560</v>
      </c>
      <c r="V2405" s="260" t="s">
        <v>1551</v>
      </c>
      <c r="W2405" s="261">
        <v>44005.445601851854</v>
      </c>
      <c r="X2405" s="38" t="s">
        <v>1555</v>
      </c>
    </row>
    <row r="2406" spans="1:24" x14ac:dyDescent="0.3">
      <c r="A2406" s="2">
        <v>64626</v>
      </c>
      <c r="B2406" s="3" t="s">
        <v>143</v>
      </c>
      <c r="C2406" s="5" t="s">
        <v>22</v>
      </c>
      <c r="D2406" s="25">
        <v>69</v>
      </c>
      <c r="E2406" s="26">
        <v>8</v>
      </c>
      <c r="F2406" s="16">
        <v>12</v>
      </c>
      <c r="G2406" s="22">
        <v>59</v>
      </c>
      <c r="H2406" s="22">
        <v>700</v>
      </c>
      <c r="I2406" s="6">
        <v>44224</v>
      </c>
      <c r="J2406" s="7">
        <v>104</v>
      </c>
      <c r="K2406" s="8">
        <v>2020</v>
      </c>
      <c r="L2406" s="6">
        <v>44319</v>
      </c>
      <c r="M2406" s="5">
        <v>1500</v>
      </c>
      <c r="N2406" s="6">
        <v>44253</v>
      </c>
      <c r="O2406" s="3" t="s">
        <v>1371</v>
      </c>
      <c r="P2406" s="3" t="s">
        <v>3372</v>
      </c>
      <c r="Q2406" s="6">
        <v>43970</v>
      </c>
      <c r="R2406" s="46"/>
      <c r="S2406" s="46" t="s">
        <v>1380</v>
      </c>
      <c r="T2406" s="50" t="s">
        <v>2163</v>
      </c>
      <c r="U2406" s="21" t="s">
        <v>1560</v>
      </c>
      <c r="V2406" s="260" t="s">
        <v>1551</v>
      </c>
      <c r="W2406" s="261">
        <v>44005.445601851854</v>
      </c>
      <c r="X2406" s="38" t="s">
        <v>1555</v>
      </c>
    </row>
    <row r="2407" spans="1:24" x14ac:dyDescent="0.3">
      <c r="A2407" s="2">
        <v>66168</v>
      </c>
      <c r="B2407" s="3" t="s">
        <v>994</v>
      </c>
      <c r="C2407" s="5" t="s">
        <v>22</v>
      </c>
      <c r="D2407" s="25">
        <v>69</v>
      </c>
      <c r="E2407" s="26">
        <v>17</v>
      </c>
      <c r="F2407" s="16">
        <v>12</v>
      </c>
      <c r="G2407" s="22">
        <v>84</v>
      </c>
      <c r="H2407" s="22">
        <v>1000</v>
      </c>
      <c r="I2407" s="6">
        <v>44224</v>
      </c>
      <c r="J2407" s="7">
        <v>104</v>
      </c>
      <c r="K2407" s="8">
        <v>2020</v>
      </c>
      <c r="L2407" s="6">
        <v>44319</v>
      </c>
      <c r="M2407" s="5">
        <v>0</v>
      </c>
      <c r="N2407" s="6">
        <v>44253</v>
      </c>
      <c r="O2407" s="3" t="s">
        <v>1371</v>
      </c>
      <c r="P2407" s="3" t="s">
        <v>3372</v>
      </c>
      <c r="Q2407" s="6">
        <v>43970</v>
      </c>
      <c r="R2407" s="46"/>
      <c r="S2407" s="46" t="s">
        <v>1380</v>
      </c>
      <c r="T2407" s="50" t="s">
        <v>2163</v>
      </c>
      <c r="U2407" s="21" t="s">
        <v>1560</v>
      </c>
      <c r="V2407" s="260" t="s">
        <v>1551</v>
      </c>
      <c r="W2407" s="261">
        <v>44005.445601851854</v>
      </c>
      <c r="X2407" s="38" t="s">
        <v>1555</v>
      </c>
    </row>
    <row r="2408" spans="1:24" x14ac:dyDescent="0.3">
      <c r="A2408" s="2">
        <v>87348</v>
      </c>
      <c r="B2408" s="3" t="s">
        <v>998</v>
      </c>
      <c r="C2408" s="5" t="s">
        <v>22</v>
      </c>
      <c r="D2408" s="25">
        <v>51</v>
      </c>
      <c r="E2408" s="26">
        <v>13</v>
      </c>
      <c r="F2408" s="16">
        <v>12</v>
      </c>
      <c r="G2408" s="22">
        <v>0</v>
      </c>
      <c r="H2408" s="22">
        <v>0</v>
      </c>
      <c r="I2408" s="6">
        <v>44224</v>
      </c>
      <c r="J2408" s="7">
        <v>104</v>
      </c>
      <c r="K2408" s="8">
        <v>2020</v>
      </c>
      <c r="L2408" s="6">
        <v>44319</v>
      </c>
      <c r="M2408" s="5">
        <v>360</v>
      </c>
      <c r="N2408" s="6">
        <v>44253</v>
      </c>
      <c r="O2408" s="3" t="s">
        <v>1371</v>
      </c>
      <c r="P2408" s="3" t="s">
        <v>3372</v>
      </c>
      <c r="Q2408" s="6">
        <v>43970</v>
      </c>
      <c r="R2408" s="46"/>
      <c r="S2408" s="46" t="s">
        <v>1380</v>
      </c>
      <c r="T2408" s="50" t="s">
        <v>2163</v>
      </c>
      <c r="U2408" s="21" t="s">
        <v>1560</v>
      </c>
      <c r="V2408" s="260" t="s">
        <v>1551</v>
      </c>
      <c r="W2408" s="261">
        <v>44005.445601851854</v>
      </c>
      <c r="X2408" s="38" t="s">
        <v>1555</v>
      </c>
    </row>
    <row r="2409" spans="1:24" x14ac:dyDescent="0.3">
      <c r="A2409" s="2">
        <v>88856</v>
      </c>
      <c r="B2409" s="3" t="s">
        <v>23</v>
      </c>
      <c r="C2409" s="5" t="s">
        <v>22</v>
      </c>
      <c r="D2409" s="25">
        <v>69</v>
      </c>
      <c r="E2409" s="26">
        <v>2</v>
      </c>
      <c r="F2409" s="16">
        <v>12</v>
      </c>
      <c r="G2409" s="22">
        <v>25</v>
      </c>
      <c r="H2409" s="22">
        <v>300</v>
      </c>
      <c r="I2409" s="6">
        <v>44224</v>
      </c>
      <c r="J2409" s="7">
        <v>104</v>
      </c>
      <c r="K2409" s="8">
        <v>2020</v>
      </c>
      <c r="L2409" s="6">
        <v>44319</v>
      </c>
      <c r="M2409" s="5">
        <v>500</v>
      </c>
      <c r="N2409" s="6">
        <v>44253</v>
      </c>
      <c r="O2409" s="3" t="s">
        <v>1371</v>
      </c>
      <c r="P2409" s="3" t="s">
        <v>3372</v>
      </c>
      <c r="Q2409" s="6">
        <v>43970</v>
      </c>
      <c r="R2409" s="46"/>
      <c r="S2409" s="46" t="s">
        <v>1380</v>
      </c>
      <c r="T2409" s="50" t="s">
        <v>2163</v>
      </c>
      <c r="U2409" s="21" t="s">
        <v>1560</v>
      </c>
      <c r="V2409" s="260" t="s">
        <v>1551</v>
      </c>
      <c r="W2409" s="261">
        <v>44005.445601851854</v>
      </c>
      <c r="X2409" s="38" t="s">
        <v>1555</v>
      </c>
    </row>
    <row r="2410" spans="1:24" x14ac:dyDescent="0.3">
      <c r="A2410" s="2">
        <v>101867</v>
      </c>
      <c r="B2410" s="3" t="s">
        <v>1001</v>
      </c>
      <c r="C2410" s="5" t="s">
        <v>22</v>
      </c>
      <c r="D2410" s="25">
        <v>61</v>
      </c>
      <c r="E2410" s="26">
        <v>3</v>
      </c>
      <c r="F2410" s="16">
        <v>12</v>
      </c>
      <c r="G2410" s="22">
        <v>5</v>
      </c>
      <c r="H2410" s="22">
        <v>50</v>
      </c>
      <c r="I2410" s="6">
        <v>44224</v>
      </c>
      <c r="J2410" s="7">
        <v>104</v>
      </c>
      <c r="K2410" s="8">
        <v>2020</v>
      </c>
      <c r="L2410" s="6">
        <v>44319</v>
      </c>
      <c r="M2410" s="5">
        <v>150</v>
      </c>
      <c r="N2410" s="6">
        <v>44253</v>
      </c>
      <c r="O2410" s="3" t="s">
        <v>1371</v>
      </c>
      <c r="P2410" s="3" t="s">
        <v>3372</v>
      </c>
      <c r="Q2410" s="6">
        <v>43970</v>
      </c>
      <c r="R2410" s="46"/>
      <c r="S2410" s="46" t="s">
        <v>1380</v>
      </c>
      <c r="T2410" s="50" t="s">
        <v>2163</v>
      </c>
      <c r="U2410" s="21" t="s">
        <v>1560</v>
      </c>
      <c r="V2410" s="260" t="s">
        <v>1551</v>
      </c>
      <c r="W2410" s="261">
        <v>44005.445601851854</v>
      </c>
      <c r="X2410" s="38" t="s">
        <v>1555</v>
      </c>
    </row>
    <row r="2411" spans="1:24" x14ac:dyDescent="0.3">
      <c r="A2411" s="2">
        <v>101868</v>
      </c>
      <c r="B2411" s="3" t="s">
        <v>236</v>
      </c>
      <c r="C2411" s="5" t="s">
        <v>3</v>
      </c>
      <c r="D2411" s="25">
        <v>61</v>
      </c>
      <c r="E2411" s="26">
        <v>3</v>
      </c>
      <c r="F2411" s="16">
        <v>12</v>
      </c>
      <c r="G2411" s="22">
        <v>0</v>
      </c>
      <c r="H2411" s="22">
        <v>0</v>
      </c>
      <c r="I2411" s="6">
        <v>44224</v>
      </c>
      <c r="J2411" s="7">
        <v>104</v>
      </c>
      <c r="K2411" s="8">
        <v>2020</v>
      </c>
      <c r="L2411" s="6">
        <v>44319</v>
      </c>
      <c r="M2411" s="5">
        <v>150</v>
      </c>
      <c r="N2411" s="6">
        <v>44253</v>
      </c>
      <c r="O2411" s="3" t="s">
        <v>1371</v>
      </c>
      <c r="P2411" s="3" t="s">
        <v>3372</v>
      </c>
      <c r="Q2411" s="6">
        <v>43970</v>
      </c>
      <c r="R2411" s="46"/>
      <c r="S2411" s="46" t="s">
        <v>1380</v>
      </c>
      <c r="T2411" s="50" t="s">
        <v>2163</v>
      </c>
      <c r="U2411" s="21" t="s">
        <v>1560</v>
      </c>
      <c r="V2411" s="260" t="s">
        <v>1551</v>
      </c>
      <c r="W2411" s="261">
        <v>44005.445601851854</v>
      </c>
      <c r="X2411" s="38" t="s">
        <v>1555</v>
      </c>
    </row>
    <row r="2412" spans="1:24" x14ac:dyDescent="0.3">
      <c r="A2412" s="2">
        <v>102276</v>
      </c>
      <c r="B2412" s="3" t="s">
        <v>1002</v>
      </c>
      <c r="C2412" s="5" t="s">
        <v>22</v>
      </c>
      <c r="D2412" s="25">
        <v>61</v>
      </c>
      <c r="E2412" s="26">
        <v>3</v>
      </c>
      <c r="F2412" s="16">
        <v>12</v>
      </c>
      <c r="G2412" s="22">
        <v>9</v>
      </c>
      <c r="H2412" s="22">
        <v>100</v>
      </c>
      <c r="I2412" s="6">
        <v>44224</v>
      </c>
      <c r="J2412" s="7">
        <v>104</v>
      </c>
      <c r="K2412" s="8">
        <v>2020</v>
      </c>
      <c r="L2412" s="6">
        <v>44319</v>
      </c>
      <c r="M2412" s="5">
        <v>250</v>
      </c>
      <c r="N2412" s="6">
        <v>44253</v>
      </c>
      <c r="O2412" s="3" t="s">
        <v>1371</v>
      </c>
      <c r="P2412" s="3" t="s">
        <v>3372</v>
      </c>
      <c r="Q2412" s="6">
        <v>43970</v>
      </c>
      <c r="R2412" s="46"/>
      <c r="S2412" s="46" t="s">
        <v>1380</v>
      </c>
      <c r="T2412" s="50" t="s">
        <v>2163</v>
      </c>
      <c r="U2412" s="21" t="s">
        <v>1560</v>
      </c>
      <c r="V2412" s="260" t="s">
        <v>1551</v>
      </c>
      <c r="W2412" s="261">
        <v>44005.445601851854</v>
      </c>
      <c r="X2412" s="38" t="s">
        <v>1555</v>
      </c>
    </row>
    <row r="2413" spans="1:24" x14ac:dyDescent="0.3">
      <c r="A2413" s="2">
        <v>102279</v>
      </c>
      <c r="B2413" s="3" t="s">
        <v>1003</v>
      </c>
      <c r="C2413" s="5" t="s">
        <v>22</v>
      </c>
      <c r="D2413" s="25">
        <v>61</v>
      </c>
      <c r="E2413" s="26">
        <v>3</v>
      </c>
      <c r="F2413" s="16">
        <v>12</v>
      </c>
      <c r="G2413" s="22">
        <v>0</v>
      </c>
      <c r="H2413" s="22">
        <v>0</v>
      </c>
      <c r="I2413" s="6">
        <v>44224</v>
      </c>
      <c r="J2413" s="7">
        <v>104</v>
      </c>
      <c r="K2413" s="8">
        <v>2020</v>
      </c>
      <c r="L2413" s="6">
        <v>44319</v>
      </c>
      <c r="M2413" s="5">
        <v>150</v>
      </c>
      <c r="N2413" s="6">
        <v>44253</v>
      </c>
      <c r="O2413" s="3" t="s">
        <v>1371</v>
      </c>
      <c r="P2413" s="3" t="s">
        <v>3372</v>
      </c>
      <c r="Q2413" s="6">
        <v>43970</v>
      </c>
      <c r="R2413" s="46"/>
      <c r="S2413" s="46" t="s">
        <v>1380</v>
      </c>
      <c r="T2413" s="50" t="s">
        <v>2163</v>
      </c>
      <c r="U2413" s="21" t="s">
        <v>1560</v>
      </c>
      <c r="V2413" s="260" t="s">
        <v>1551</v>
      </c>
      <c r="W2413" s="261">
        <v>44005.445601851854</v>
      </c>
      <c r="X2413" s="38" t="s">
        <v>1555</v>
      </c>
    </row>
    <row r="2414" spans="1:24" x14ac:dyDescent="0.3">
      <c r="A2414" s="2">
        <v>110578</v>
      </c>
      <c r="B2414" s="3" t="s">
        <v>843</v>
      </c>
      <c r="C2414" s="5" t="s">
        <v>1430</v>
      </c>
      <c r="D2414" s="25">
        <v>72</v>
      </c>
      <c r="E2414" s="26">
        <v>9</v>
      </c>
      <c r="F2414" s="16">
        <v>12</v>
      </c>
      <c r="G2414" s="22">
        <v>50</v>
      </c>
      <c r="H2414" s="22">
        <v>600</v>
      </c>
      <c r="I2414" s="6">
        <v>44224</v>
      </c>
      <c r="J2414" s="7">
        <v>105</v>
      </c>
      <c r="K2414" s="8">
        <v>2020</v>
      </c>
      <c r="L2414" s="6">
        <v>44320</v>
      </c>
      <c r="M2414" s="5">
        <v>700</v>
      </c>
      <c r="N2414" s="6">
        <v>44256</v>
      </c>
      <c r="O2414" s="3" t="s">
        <v>1754</v>
      </c>
      <c r="P2414" s="3" t="s">
        <v>3477</v>
      </c>
      <c r="Q2414" s="6">
        <v>43976</v>
      </c>
      <c r="R2414" s="46">
        <v>3</v>
      </c>
      <c r="S2414" s="46" t="s">
        <v>1380</v>
      </c>
      <c r="T2414" s="50" t="s">
        <v>1803</v>
      </c>
      <c r="U2414" s="21" t="s">
        <v>1560</v>
      </c>
      <c r="V2414" s="260" t="s">
        <v>1551</v>
      </c>
      <c r="W2414" s="261">
        <v>43977.578425925924</v>
      </c>
      <c r="X2414" s="38" t="s">
        <v>1555</v>
      </c>
    </row>
    <row r="2415" spans="1:24" x14ac:dyDescent="0.3">
      <c r="A2415" s="2">
        <v>119407</v>
      </c>
      <c r="B2415" s="3" t="s">
        <v>844</v>
      </c>
      <c r="C2415" s="5" t="s">
        <v>97</v>
      </c>
      <c r="D2415" s="25">
        <v>72</v>
      </c>
      <c r="E2415" s="26">
        <v>10</v>
      </c>
      <c r="F2415" s="16">
        <v>12</v>
      </c>
      <c r="G2415" s="22">
        <v>25</v>
      </c>
      <c r="H2415" s="22">
        <v>300</v>
      </c>
      <c r="I2415" s="6">
        <v>44224</v>
      </c>
      <c r="J2415" s="7">
        <v>105</v>
      </c>
      <c r="K2415" s="8">
        <v>2020</v>
      </c>
      <c r="L2415" s="6">
        <v>44320</v>
      </c>
      <c r="M2415" s="5">
        <v>400</v>
      </c>
      <c r="N2415" s="6">
        <v>44256</v>
      </c>
      <c r="O2415" s="3" t="s">
        <v>1754</v>
      </c>
      <c r="P2415" s="3" t="s">
        <v>3477</v>
      </c>
      <c r="Q2415" s="6">
        <v>43976</v>
      </c>
      <c r="R2415" s="46"/>
      <c r="S2415" s="46" t="s">
        <v>1380</v>
      </c>
      <c r="T2415" s="50" t="s">
        <v>1803</v>
      </c>
      <c r="U2415" s="21" t="s">
        <v>1560</v>
      </c>
      <c r="V2415" s="260" t="s">
        <v>1551</v>
      </c>
      <c r="W2415" s="261">
        <v>43977.578425925924</v>
      </c>
      <c r="X2415" s="38" t="s">
        <v>1555</v>
      </c>
    </row>
    <row r="2416" spans="1:24" x14ac:dyDescent="0.3">
      <c r="A2416" s="2">
        <v>19842</v>
      </c>
      <c r="B2416" s="3" t="s">
        <v>846</v>
      </c>
      <c r="C2416" s="5" t="s">
        <v>3</v>
      </c>
      <c r="D2416" s="25">
        <v>62</v>
      </c>
      <c r="E2416" s="26">
        <v>12</v>
      </c>
      <c r="F2416" s="16">
        <v>12</v>
      </c>
      <c r="G2416" s="22">
        <v>834</v>
      </c>
      <c r="H2416" s="22">
        <v>10000</v>
      </c>
      <c r="I2416" s="6">
        <v>44224</v>
      </c>
      <c r="J2416" s="7">
        <v>111</v>
      </c>
      <c r="K2416" s="8">
        <v>2020</v>
      </c>
      <c r="L2416" s="6">
        <v>44336</v>
      </c>
      <c r="M2416" s="5">
        <v>0</v>
      </c>
      <c r="N2416" s="6">
        <v>44256</v>
      </c>
      <c r="O2416" s="3" t="s">
        <v>1545</v>
      </c>
      <c r="P2416" s="3" t="s">
        <v>3560</v>
      </c>
      <c r="Q2416" s="6">
        <v>44343</v>
      </c>
      <c r="R2416" s="46"/>
      <c r="S2416" s="46" t="s">
        <v>1380</v>
      </c>
      <c r="T2416" s="50" t="s">
        <v>1832</v>
      </c>
      <c r="U2416" s="21" t="s">
        <v>1560</v>
      </c>
      <c r="V2416" s="260" t="s">
        <v>2063</v>
      </c>
      <c r="W2416" s="261">
        <v>44070.47216435185</v>
      </c>
      <c r="X2416" s="38" t="s">
        <v>1555</v>
      </c>
    </row>
    <row r="2417" spans="1:24" x14ac:dyDescent="0.3">
      <c r="A2417" s="2">
        <v>58792</v>
      </c>
      <c r="B2417" s="3" t="s">
        <v>847</v>
      </c>
      <c r="C2417" s="5" t="s">
        <v>17</v>
      </c>
      <c r="D2417" s="25"/>
      <c r="E2417" s="26"/>
      <c r="F2417" s="16">
        <v>12</v>
      </c>
      <c r="G2417" s="22">
        <v>21</v>
      </c>
      <c r="H2417" s="22">
        <v>250</v>
      </c>
      <c r="I2417" s="6">
        <v>44224</v>
      </c>
      <c r="J2417" s="7">
        <v>111</v>
      </c>
      <c r="K2417" s="8">
        <v>2020</v>
      </c>
      <c r="L2417" s="6">
        <v>44336</v>
      </c>
      <c r="M2417" s="5">
        <v>186</v>
      </c>
      <c r="N2417" s="6">
        <v>44256</v>
      </c>
      <c r="O2417" s="3" t="s">
        <v>1545</v>
      </c>
      <c r="P2417" s="3" t="s">
        <v>3560</v>
      </c>
      <c r="Q2417" s="6">
        <v>44343</v>
      </c>
      <c r="R2417" s="46">
        <v>3</v>
      </c>
      <c r="S2417" s="46" t="s">
        <v>1380</v>
      </c>
      <c r="T2417" s="50" t="s">
        <v>1832</v>
      </c>
      <c r="U2417" s="21" t="s">
        <v>1560</v>
      </c>
      <c r="V2417" s="260" t="s">
        <v>1551</v>
      </c>
      <c r="W2417" s="261">
        <v>43997.611828703702</v>
      </c>
      <c r="X2417" s="38" t="s">
        <v>1555</v>
      </c>
    </row>
    <row r="2418" spans="1:24" x14ac:dyDescent="0.3">
      <c r="A2418" s="2">
        <v>74081</v>
      </c>
      <c r="B2418" s="3" t="s">
        <v>849</v>
      </c>
      <c r="C2418" s="5" t="s">
        <v>17</v>
      </c>
      <c r="D2418" s="25"/>
      <c r="E2418" s="26"/>
      <c r="F2418" s="16">
        <v>12</v>
      </c>
      <c r="G2418" s="22">
        <v>13</v>
      </c>
      <c r="H2418" s="22">
        <v>150</v>
      </c>
      <c r="I2418" s="6">
        <v>44224</v>
      </c>
      <c r="J2418" s="7">
        <v>111</v>
      </c>
      <c r="K2418" s="8">
        <v>2020</v>
      </c>
      <c r="L2418" s="6">
        <v>44336</v>
      </c>
      <c r="M2418" s="5">
        <v>111</v>
      </c>
      <c r="N2418" s="6">
        <v>44256</v>
      </c>
      <c r="O2418" s="3" t="s">
        <v>1545</v>
      </c>
      <c r="P2418" s="3" t="s">
        <v>3560</v>
      </c>
      <c r="Q2418" s="6">
        <v>44343</v>
      </c>
      <c r="R2418" s="46"/>
      <c r="S2418" s="46" t="s">
        <v>1380</v>
      </c>
      <c r="T2418" s="50" t="s">
        <v>1832</v>
      </c>
      <c r="U2418" s="21" t="s">
        <v>1560</v>
      </c>
      <c r="V2418" s="260" t="s">
        <v>1551</v>
      </c>
      <c r="W2418" s="261">
        <v>43997.614236111112</v>
      </c>
      <c r="X2418" s="38" t="s">
        <v>1555</v>
      </c>
    </row>
    <row r="2419" spans="1:24" x14ac:dyDescent="0.3">
      <c r="A2419" s="2">
        <v>77823</v>
      </c>
      <c r="B2419" s="3" t="s">
        <v>819</v>
      </c>
      <c r="C2419" s="5" t="s">
        <v>3</v>
      </c>
      <c r="D2419" s="25">
        <v>72</v>
      </c>
      <c r="E2419" s="26">
        <v>5</v>
      </c>
      <c r="F2419" s="16">
        <v>12</v>
      </c>
      <c r="G2419" s="22">
        <v>0</v>
      </c>
      <c r="H2419" s="22">
        <v>0</v>
      </c>
      <c r="I2419" s="6">
        <v>44224</v>
      </c>
      <c r="J2419" s="7">
        <v>111</v>
      </c>
      <c r="K2419" s="8">
        <v>2020</v>
      </c>
      <c r="L2419" s="6">
        <v>44336</v>
      </c>
      <c r="M2419" s="5">
        <v>100</v>
      </c>
      <c r="N2419" s="6">
        <v>44256</v>
      </c>
      <c r="O2419" s="3" t="s">
        <v>1545</v>
      </c>
      <c r="P2419" s="3" t="s">
        <v>3560</v>
      </c>
      <c r="Q2419" s="6">
        <v>44343</v>
      </c>
      <c r="R2419" s="46"/>
      <c r="S2419" s="46" t="s">
        <v>1380</v>
      </c>
      <c r="T2419" s="50" t="s">
        <v>1832</v>
      </c>
      <c r="U2419" s="21" t="s">
        <v>1560</v>
      </c>
      <c r="V2419" s="260" t="s">
        <v>1551</v>
      </c>
      <c r="W2419" s="261">
        <v>43973.383750000001</v>
      </c>
      <c r="X2419" s="38" t="s">
        <v>1555</v>
      </c>
    </row>
    <row r="2420" spans="1:24" x14ac:dyDescent="0.3">
      <c r="A2420" s="2">
        <v>117795</v>
      </c>
      <c r="B2420" s="3" t="s">
        <v>853</v>
      </c>
      <c r="C2420" s="5" t="s">
        <v>17</v>
      </c>
      <c r="D2420" s="25"/>
      <c r="E2420" s="26"/>
      <c r="F2420" s="16">
        <v>12</v>
      </c>
      <c r="G2420" s="22">
        <v>13</v>
      </c>
      <c r="H2420" s="22">
        <v>150</v>
      </c>
      <c r="I2420" s="6">
        <v>44224</v>
      </c>
      <c r="J2420" s="7">
        <v>111</v>
      </c>
      <c r="K2420" s="8">
        <v>2020</v>
      </c>
      <c r="L2420" s="6">
        <v>44336</v>
      </c>
      <c r="M2420" s="5">
        <v>0</v>
      </c>
      <c r="N2420" s="6">
        <v>44256</v>
      </c>
      <c r="O2420" s="3" t="s">
        <v>1369</v>
      </c>
      <c r="P2420" s="3"/>
      <c r="Q2420" s="6" t="s">
        <v>1380</v>
      </c>
      <c r="R2420" s="46"/>
      <c r="S2420" s="46" t="s">
        <v>1380</v>
      </c>
      <c r="T2420" s="50" t="s">
        <v>1380</v>
      </c>
      <c r="U2420" s="21" t="s">
        <v>2138</v>
      </c>
      <c r="V2420" s="260" t="s">
        <v>2063</v>
      </c>
      <c r="W2420" s="261">
        <v>44070.47216435185</v>
      </c>
      <c r="X2420" s="38" t="s">
        <v>1555</v>
      </c>
    </row>
    <row r="2421" spans="1:24" x14ac:dyDescent="0.3">
      <c r="A2421" s="2">
        <v>121126</v>
      </c>
      <c r="B2421" s="3" t="s">
        <v>854</v>
      </c>
      <c r="C2421" s="5" t="s">
        <v>17</v>
      </c>
      <c r="D2421" s="25">
        <v>62</v>
      </c>
      <c r="E2421" s="26">
        <v>10</v>
      </c>
      <c r="F2421" s="16">
        <v>12</v>
      </c>
      <c r="G2421" s="22">
        <v>8334</v>
      </c>
      <c r="H2421" s="22">
        <v>100000</v>
      </c>
      <c r="I2421" s="6">
        <v>44224</v>
      </c>
      <c r="J2421" s="7">
        <v>111</v>
      </c>
      <c r="K2421" s="8">
        <v>2020</v>
      </c>
      <c r="L2421" s="6">
        <v>44336</v>
      </c>
      <c r="M2421" s="5">
        <v>0</v>
      </c>
      <c r="N2421" s="6">
        <v>44256</v>
      </c>
      <c r="O2421" s="3" t="s">
        <v>1545</v>
      </c>
      <c r="P2421" s="3" t="s">
        <v>1527</v>
      </c>
      <c r="Q2421" s="6">
        <v>43635</v>
      </c>
      <c r="R2421" s="46"/>
      <c r="S2421" s="46" t="s">
        <v>1380</v>
      </c>
      <c r="T2421" s="50" t="s">
        <v>1949</v>
      </c>
      <c r="U2421" s="21" t="s">
        <v>1560</v>
      </c>
      <c r="V2421" s="260" t="s">
        <v>2063</v>
      </c>
      <c r="W2421" s="261">
        <v>44217.669803240744</v>
      </c>
      <c r="X2421" s="38" t="s">
        <v>1555</v>
      </c>
    </row>
    <row r="2422" spans="1:24" x14ac:dyDescent="0.3">
      <c r="A2422" s="2">
        <v>75334</v>
      </c>
      <c r="B2422" s="3" t="s">
        <v>1047</v>
      </c>
      <c r="C2422" s="5" t="s">
        <v>94</v>
      </c>
      <c r="D2422" s="25">
        <v>69</v>
      </c>
      <c r="E2422" s="26">
        <v>1</v>
      </c>
      <c r="F2422" s="16">
        <v>12</v>
      </c>
      <c r="G2422" s="22">
        <v>125</v>
      </c>
      <c r="H2422" s="22">
        <v>1500</v>
      </c>
      <c r="I2422" s="6">
        <v>44224</v>
      </c>
      <c r="J2422" s="7">
        <v>115</v>
      </c>
      <c r="K2422" s="8">
        <v>2020</v>
      </c>
      <c r="L2422" s="6">
        <v>44342</v>
      </c>
      <c r="M2422" s="5">
        <v>1080</v>
      </c>
      <c r="N2422" s="6">
        <v>44256</v>
      </c>
      <c r="O2422" s="3" t="s">
        <v>3558</v>
      </c>
      <c r="P2422" s="3" t="s">
        <v>3559</v>
      </c>
      <c r="Q2422" s="6">
        <v>43990</v>
      </c>
      <c r="R2422" s="46">
        <v>2</v>
      </c>
      <c r="S2422" s="46" t="s">
        <v>1380</v>
      </c>
      <c r="T2422" s="50" t="s">
        <v>3604</v>
      </c>
      <c r="U2422" s="21" t="s">
        <v>1560</v>
      </c>
      <c r="V2422" s="260" t="s">
        <v>1551</v>
      </c>
      <c r="W2422" s="261">
        <v>43997.610671296294</v>
      </c>
      <c r="X2422" s="38" t="s">
        <v>1555</v>
      </c>
    </row>
    <row r="2423" spans="1:24" x14ac:dyDescent="0.3">
      <c r="A2423" s="2">
        <v>115807</v>
      </c>
      <c r="B2423" s="3" t="s">
        <v>1049</v>
      </c>
      <c r="C2423" s="5" t="s">
        <v>17</v>
      </c>
      <c r="D2423" s="25">
        <v>69</v>
      </c>
      <c r="E2423" s="26">
        <v>1</v>
      </c>
      <c r="F2423" s="16">
        <v>12</v>
      </c>
      <c r="G2423" s="22">
        <v>0</v>
      </c>
      <c r="H2423" s="22">
        <v>0</v>
      </c>
      <c r="I2423" s="6">
        <v>44224</v>
      </c>
      <c r="J2423" s="7">
        <v>115</v>
      </c>
      <c r="K2423" s="8">
        <v>2020</v>
      </c>
      <c r="L2423" s="6">
        <v>44342</v>
      </c>
      <c r="M2423" s="5">
        <v>-72</v>
      </c>
      <c r="N2423" s="6">
        <v>44256</v>
      </c>
      <c r="O2423" s="3" t="s">
        <v>3558</v>
      </c>
      <c r="P2423" s="3" t="s">
        <v>3559</v>
      </c>
      <c r="Q2423" s="6">
        <v>43990</v>
      </c>
      <c r="R2423" s="46">
        <v>5</v>
      </c>
      <c r="S2423" s="46" t="s">
        <v>1380</v>
      </c>
      <c r="T2423" s="50" t="s">
        <v>3604</v>
      </c>
      <c r="U2423" s="21" t="s">
        <v>1560</v>
      </c>
      <c r="V2423" s="260" t="s">
        <v>1551</v>
      </c>
      <c r="W2423" s="261">
        <v>43997.608993055554</v>
      </c>
      <c r="X2423" s="38" t="s">
        <v>1555</v>
      </c>
    </row>
    <row r="2424" spans="1:24" x14ac:dyDescent="0.3">
      <c r="A2424" s="2">
        <v>119554</v>
      </c>
      <c r="B2424" s="3" t="s">
        <v>1051</v>
      </c>
      <c r="C2424" s="5" t="s">
        <v>94</v>
      </c>
      <c r="D2424" s="25">
        <v>74</v>
      </c>
      <c r="E2424" s="26">
        <v>9</v>
      </c>
      <c r="F2424" s="16">
        <v>12</v>
      </c>
      <c r="G2424" s="22">
        <v>25</v>
      </c>
      <c r="H2424" s="22">
        <v>300</v>
      </c>
      <c r="I2424" s="6">
        <v>44224</v>
      </c>
      <c r="J2424" s="7">
        <v>115</v>
      </c>
      <c r="K2424" s="8">
        <v>2020</v>
      </c>
      <c r="L2424" s="6">
        <v>44342</v>
      </c>
      <c r="M2424" s="5">
        <v>200</v>
      </c>
      <c r="N2424" s="6">
        <v>44256</v>
      </c>
      <c r="O2424" s="3" t="s">
        <v>3558</v>
      </c>
      <c r="P2424" s="3" t="s">
        <v>3559</v>
      </c>
      <c r="Q2424" s="6">
        <v>43990</v>
      </c>
      <c r="R2424" s="46">
        <v>6</v>
      </c>
      <c r="S2424" s="46" t="s">
        <v>1380</v>
      </c>
      <c r="T2424" s="50" t="s">
        <v>3604</v>
      </c>
      <c r="U2424" s="21" t="s">
        <v>1560</v>
      </c>
      <c r="V2424" s="260" t="s">
        <v>1551</v>
      </c>
      <c r="W2424" s="261">
        <v>43997.604062500002</v>
      </c>
      <c r="X2424" s="38" t="s">
        <v>1555</v>
      </c>
    </row>
    <row r="2425" spans="1:24" x14ac:dyDescent="0.3">
      <c r="A2425" s="2">
        <v>119621</v>
      </c>
      <c r="B2425" s="3" t="s">
        <v>1052</v>
      </c>
      <c r="C2425" s="5" t="s">
        <v>94</v>
      </c>
      <c r="D2425" s="25">
        <v>74</v>
      </c>
      <c r="E2425" s="26">
        <v>9</v>
      </c>
      <c r="F2425" s="16">
        <v>12</v>
      </c>
      <c r="G2425" s="22">
        <v>59</v>
      </c>
      <c r="H2425" s="22">
        <v>700</v>
      </c>
      <c r="I2425" s="6">
        <v>44224</v>
      </c>
      <c r="J2425" s="7">
        <v>115</v>
      </c>
      <c r="K2425" s="8">
        <v>2020</v>
      </c>
      <c r="L2425" s="6">
        <v>44342</v>
      </c>
      <c r="M2425" s="5">
        <v>900</v>
      </c>
      <c r="N2425" s="6">
        <v>44256</v>
      </c>
      <c r="O2425" s="3" t="s">
        <v>3558</v>
      </c>
      <c r="P2425" s="3" t="s">
        <v>3559</v>
      </c>
      <c r="Q2425" s="6">
        <v>43990</v>
      </c>
      <c r="R2425" s="46">
        <v>7</v>
      </c>
      <c r="S2425" s="46" t="s">
        <v>1380</v>
      </c>
      <c r="T2425" s="50" t="s">
        <v>3604</v>
      </c>
      <c r="U2425" s="21" t="s">
        <v>1560</v>
      </c>
      <c r="V2425" s="260" t="s">
        <v>1551</v>
      </c>
      <c r="W2425" s="261">
        <v>43997.656724537039</v>
      </c>
      <c r="X2425" s="38" t="s">
        <v>1555</v>
      </c>
    </row>
    <row r="2426" spans="1:24" x14ac:dyDescent="0.3">
      <c r="A2426" s="2">
        <v>126044</v>
      </c>
      <c r="B2426" s="3" t="s">
        <v>95</v>
      </c>
      <c r="C2426" s="5" t="s">
        <v>94</v>
      </c>
      <c r="D2426" s="25">
        <v>69</v>
      </c>
      <c r="E2426" s="26">
        <v>1</v>
      </c>
      <c r="F2426" s="16">
        <v>12</v>
      </c>
      <c r="G2426" s="22">
        <v>0</v>
      </c>
      <c r="H2426" s="22">
        <v>0</v>
      </c>
      <c r="I2426" s="6">
        <v>44224</v>
      </c>
      <c r="J2426" s="7">
        <v>115</v>
      </c>
      <c r="K2426" s="8">
        <v>2020</v>
      </c>
      <c r="L2426" s="6">
        <v>44342</v>
      </c>
      <c r="M2426" s="5">
        <v>300</v>
      </c>
      <c r="N2426" s="6">
        <v>44256</v>
      </c>
      <c r="O2426" s="3" t="s">
        <v>3558</v>
      </c>
      <c r="P2426" s="3" t="s">
        <v>3559</v>
      </c>
      <c r="Q2426" s="6">
        <v>43990</v>
      </c>
      <c r="R2426" s="46">
        <v>8</v>
      </c>
      <c r="S2426" s="46" t="s">
        <v>1380</v>
      </c>
      <c r="T2426" s="50" t="s">
        <v>3604</v>
      </c>
      <c r="U2426" s="21" t="s">
        <v>1560</v>
      </c>
      <c r="V2426" s="260" t="s">
        <v>1551</v>
      </c>
      <c r="W2426" s="261">
        <v>43997.609791666669</v>
      </c>
      <c r="X2426" s="38" t="s">
        <v>1555</v>
      </c>
    </row>
    <row r="2427" spans="1:24" x14ac:dyDescent="0.3">
      <c r="A2427" s="2">
        <v>13094</v>
      </c>
      <c r="B2427" s="3" t="s">
        <v>1426</v>
      </c>
      <c r="C2427" s="5" t="s">
        <v>3</v>
      </c>
      <c r="D2427" s="25">
        <v>51</v>
      </c>
      <c r="E2427" s="26">
        <v>11</v>
      </c>
      <c r="F2427" s="16">
        <v>12</v>
      </c>
      <c r="G2427" s="22">
        <v>0</v>
      </c>
      <c r="H2427" s="22">
        <v>0</v>
      </c>
      <c r="I2427" s="6">
        <v>44224</v>
      </c>
      <c r="J2427" s="7">
        <v>121</v>
      </c>
      <c r="K2427" s="8">
        <v>2020</v>
      </c>
      <c r="L2427" s="6">
        <v>44347</v>
      </c>
      <c r="M2427" s="5">
        <v>400</v>
      </c>
      <c r="N2427" s="6">
        <v>44256</v>
      </c>
      <c r="O2427" s="3" t="s">
        <v>3600</v>
      </c>
      <c r="P2427" s="3" t="s">
        <v>3599</v>
      </c>
      <c r="Q2427" s="6">
        <v>43987</v>
      </c>
      <c r="R2427" s="46"/>
      <c r="S2427" s="46" t="s">
        <v>1380</v>
      </c>
      <c r="T2427" s="50" t="s">
        <v>3601</v>
      </c>
      <c r="U2427" s="21" t="s">
        <v>1560</v>
      </c>
      <c r="V2427" s="260" t="s">
        <v>1551</v>
      </c>
      <c r="W2427" s="261">
        <v>43997.653807870367</v>
      </c>
      <c r="X2427" s="38" t="s">
        <v>1555</v>
      </c>
    </row>
    <row r="2428" spans="1:24" x14ac:dyDescent="0.3">
      <c r="A2428" s="2">
        <v>13180</v>
      </c>
      <c r="B2428" s="3" t="s">
        <v>336</v>
      </c>
      <c r="C2428" s="5" t="s">
        <v>3</v>
      </c>
      <c r="D2428" s="25">
        <v>51</v>
      </c>
      <c r="E2428" s="26">
        <v>12</v>
      </c>
      <c r="F2428" s="16">
        <v>12</v>
      </c>
      <c r="G2428" s="22">
        <v>0</v>
      </c>
      <c r="H2428" s="22">
        <v>0</v>
      </c>
      <c r="I2428" s="6">
        <v>44224</v>
      </c>
      <c r="J2428" s="7">
        <v>121</v>
      </c>
      <c r="K2428" s="8">
        <v>2020</v>
      </c>
      <c r="L2428" s="6">
        <v>44347</v>
      </c>
      <c r="M2428" s="5">
        <v>300</v>
      </c>
      <c r="N2428" s="6">
        <v>44256</v>
      </c>
      <c r="O2428" s="3" t="s">
        <v>3600</v>
      </c>
      <c r="P2428" s="3" t="s">
        <v>3599</v>
      </c>
      <c r="Q2428" s="6">
        <v>43987</v>
      </c>
      <c r="R2428" s="46"/>
      <c r="S2428" s="46" t="s">
        <v>1380</v>
      </c>
      <c r="T2428" s="50" t="s">
        <v>3601</v>
      </c>
      <c r="U2428" s="21" t="s">
        <v>1560</v>
      </c>
      <c r="V2428" s="260" t="s">
        <v>1551</v>
      </c>
      <c r="W2428" s="261">
        <v>43997.595520833333</v>
      </c>
      <c r="X2428" s="38" t="s">
        <v>1555</v>
      </c>
    </row>
    <row r="2429" spans="1:24" x14ac:dyDescent="0.3">
      <c r="A2429" s="2">
        <v>13181</v>
      </c>
      <c r="B2429" s="3" t="s">
        <v>337</v>
      </c>
      <c r="C2429" s="5" t="s">
        <v>3</v>
      </c>
      <c r="D2429" s="25">
        <v>51</v>
      </c>
      <c r="E2429" s="26">
        <v>12</v>
      </c>
      <c r="F2429" s="16">
        <v>12</v>
      </c>
      <c r="G2429" s="22">
        <v>0</v>
      </c>
      <c r="H2429" s="22">
        <v>0</v>
      </c>
      <c r="I2429" s="6">
        <v>44224</v>
      </c>
      <c r="J2429" s="7">
        <v>121</v>
      </c>
      <c r="K2429" s="8">
        <v>2020</v>
      </c>
      <c r="L2429" s="6">
        <v>44347</v>
      </c>
      <c r="M2429" s="5">
        <v>150</v>
      </c>
      <c r="N2429" s="6">
        <v>44256</v>
      </c>
      <c r="O2429" s="3" t="s">
        <v>3600</v>
      </c>
      <c r="P2429" s="3" t="s">
        <v>3599</v>
      </c>
      <c r="Q2429" s="6">
        <v>43987</v>
      </c>
      <c r="R2429" s="46"/>
      <c r="S2429" s="46" t="s">
        <v>1380</v>
      </c>
      <c r="T2429" s="50" t="s">
        <v>3601</v>
      </c>
      <c r="U2429" s="21" t="s">
        <v>1560</v>
      </c>
      <c r="V2429" s="260" t="s">
        <v>1551</v>
      </c>
      <c r="W2429" s="261">
        <v>43997.598298611112</v>
      </c>
      <c r="X2429" s="38" t="s">
        <v>1555</v>
      </c>
    </row>
    <row r="2430" spans="1:24" x14ac:dyDescent="0.3">
      <c r="A2430" s="2">
        <v>15436</v>
      </c>
      <c r="B2430" s="3" t="s">
        <v>141</v>
      </c>
      <c r="C2430" s="5" t="s">
        <v>3</v>
      </c>
      <c r="D2430" s="25">
        <v>51</v>
      </c>
      <c r="E2430" s="26">
        <v>9</v>
      </c>
      <c r="F2430" s="16">
        <v>12</v>
      </c>
      <c r="G2430" s="22">
        <v>25</v>
      </c>
      <c r="H2430" s="22">
        <v>300</v>
      </c>
      <c r="I2430" s="6">
        <v>44224</v>
      </c>
      <c r="J2430" s="7">
        <v>121</v>
      </c>
      <c r="K2430" s="8">
        <v>2020</v>
      </c>
      <c r="L2430" s="6">
        <v>44347</v>
      </c>
      <c r="M2430" s="5">
        <v>0</v>
      </c>
      <c r="N2430" s="6">
        <v>44256</v>
      </c>
      <c r="O2430" s="3" t="s">
        <v>3600</v>
      </c>
      <c r="P2430" s="3" t="s">
        <v>3599</v>
      </c>
      <c r="Q2430" s="6">
        <v>43987</v>
      </c>
      <c r="R2430" s="46"/>
      <c r="S2430" s="46" t="s">
        <v>1380</v>
      </c>
      <c r="T2430" s="50" t="s">
        <v>3601</v>
      </c>
      <c r="U2430" s="21" t="s">
        <v>1560</v>
      </c>
      <c r="V2430" s="260" t="s">
        <v>1551</v>
      </c>
      <c r="W2430" s="261">
        <v>44008.463703703703</v>
      </c>
      <c r="X2430" s="38" t="s">
        <v>1555</v>
      </c>
    </row>
    <row r="2431" spans="1:24" x14ac:dyDescent="0.3">
      <c r="A2431" s="2">
        <v>17704</v>
      </c>
      <c r="B2431" s="3" t="s">
        <v>339</v>
      </c>
      <c r="C2431" s="5" t="s">
        <v>3</v>
      </c>
      <c r="D2431" s="25">
        <v>51</v>
      </c>
      <c r="E2431" s="26">
        <v>12</v>
      </c>
      <c r="F2431" s="16">
        <v>12</v>
      </c>
      <c r="G2431" s="22">
        <v>0</v>
      </c>
      <c r="H2431" s="22">
        <v>0</v>
      </c>
      <c r="I2431" s="6">
        <v>44224</v>
      </c>
      <c r="J2431" s="7">
        <v>121</v>
      </c>
      <c r="K2431" s="8">
        <v>2020</v>
      </c>
      <c r="L2431" s="6">
        <v>44347</v>
      </c>
      <c r="M2431" s="5">
        <v>0</v>
      </c>
      <c r="N2431" s="6">
        <v>44256</v>
      </c>
      <c r="O2431" s="3" t="s">
        <v>3600</v>
      </c>
      <c r="P2431" s="3" t="s">
        <v>3599</v>
      </c>
      <c r="Q2431" s="6">
        <v>43987</v>
      </c>
      <c r="R2431" s="46"/>
      <c r="S2431" s="46" t="s">
        <v>1380</v>
      </c>
      <c r="T2431" s="50" t="s">
        <v>3601</v>
      </c>
      <c r="U2431" s="21" t="s">
        <v>1560</v>
      </c>
      <c r="V2431" s="260" t="s">
        <v>1551</v>
      </c>
      <c r="W2431" s="261">
        <v>43997.596944444442</v>
      </c>
      <c r="X2431" s="38" t="s">
        <v>1555</v>
      </c>
    </row>
    <row r="2432" spans="1:24" x14ac:dyDescent="0.3">
      <c r="A2432" s="2">
        <v>49695</v>
      </c>
      <c r="B2432" s="3" t="s">
        <v>1424</v>
      </c>
      <c r="C2432" s="5" t="s">
        <v>3</v>
      </c>
      <c r="D2432" s="25">
        <v>51</v>
      </c>
      <c r="E2432" s="26">
        <v>8</v>
      </c>
      <c r="F2432" s="16">
        <v>12</v>
      </c>
      <c r="G2432" s="22">
        <v>84</v>
      </c>
      <c r="H2432" s="22">
        <v>1000</v>
      </c>
      <c r="I2432" s="6">
        <v>44224</v>
      </c>
      <c r="J2432" s="7">
        <v>121</v>
      </c>
      <c r="K2432" s="8">
        <v>2020</v>
      </c>
      <c r="L2432" s="6">
        <v>44347</v>
      </c>
      <c r="M2432" s="5">
        <v>1000</v>
      </c>
      <c r="N2432" s="6">
        <v>44256</v>
      </c>
      <c r="O2432" s="3" t="s">
        <v>3600</v>
      </c>
      <c r="P2432" s="3" t="s">
        <v>3599</v>
      </c>
      <c r="Q2432" s="6">
        <v>43987</v>
      </c>
      <c r="R2432" s="46"/>
      <c r="S2432" s="46" t="s">
        <v>1380</v>
      </c>
      <c r="T2432" s="50" t="s">
        <v>3601</v>
      </c>
      <c r="U2432" s="21" t="s">
        <v>1560</v>
      </c>
      <c r="V2432" s="260" t="s">
        <v>1551</v>
      </c>
      <c r="W2432" s="261">
        <v>43997.629282407404</v>
      </c>
      <c r="X2432" s="38" t="s">
        <v>1555</v>
      </c>
    </row>
    <row r="2433" spans="1:24" x14ac:dyDescent="0.3">
      <c r="A2433" s="2">
        <v>82996</v>
      </c>
      <c r="B2433" s="3" t="s">
        <v>1425</v>
      </c>
      <c r="C2433" s="5" t="s">
        <v>3</v>
      </c>
      <c r="D2433" s="25">
        <v>51</v>
      </c>
      <c r="E2433" s="26">
        <v>8</v>
      </c>
      <c r="F2433" s="16">
        <v>12</v>
      </c>
      <c r="G2433" s="22">
        <v>0</v>
      </c>
      <c r="H2433" s="22">
        <v>0</v>
      </c>
      <c r="I2433" s="6">
        <v>44224</v>
      </c>
      <c r="J2433" s="7">
        <v>121</v>
      </c>
      <c r="K2433" s="8">
        <v>2020</v>
      </c>
      <c r="L2433" s="6">
        <v>44347</v>
      </c>
      <c r="M2433" s="5">
        <v>0</v>
      </c>
      <c r="N2433" s="6">
        <v>44256</v>
      </c>
      <c r="O2433" s="3" t="s">
        <v>3600</v>
      </c>
      <c r="P2433" s="3" t="s">
        <v>3599</v>
      </c>
      <c r="Q2433" s="6">
        <v>43987</v>
      </c>
      <c r="R2433" s="46"/>
      <c r="S2433" s="46" t="s">
        <v>1380</v>
      </c>
      <c r="T2433" s="50" t="s">
        <v>3601</v>
      </c>
      <c r="U2433" s="21" t="s">
        <v>1560</v>
      </c>
      <c r="V2433" s="260" t="s">
        <v>1551</v>
      </c>
      <c r="W2433" s="261">
        <v>44008.465543981481</v>
      </c>
      <c r="X2433" s="38" t="s">
        <v>1555</v>
      </c>
    </row>
    <row r="2434" spans="1:24" x14ac:dyDescent="0.3">
      <c r="A2434" s="2">
        <v>10867</v>
      </c>
      <c r="B2434" s="3" t="s">
        <v>1179</v>
      </c>
      <c r="C2434" s="5" t="s">
        <v>5</v>
      </c>
      <c r="D2434" s="25">
        <v>71</v>
      </c>
      <c r="E2434" s="26">
        <v>20</v>
      </c>
      <c r="F2434" s="16">
        <v>12</v>
      </c>
      <c r="G2434" s="22">
        <v>2917</v>
      </c>
      <c r="H2434" s="22">
        <v>35000</v>
      </c>
      <c r="I2434" s="6">
        <v>44146</v>
      </c>
      <c r="J2434" s="7">
        <v>16</v>
      </c>
      <c r="K2434" s="8">
        <v>2021</v>
      </c>
      <c r="L2434" s="6">
        <v>44580</v>
      </c>
      <c r="M2434" s="5">
        <v>0</v>
      </c>
      <c r="N2434" s="6">
        <v>44256</v>
      </c>
      <c r="O2434" s="3" t="s">
        <v>1380</v>
      </c>
      <c r="P2434" s="3" t="s">
        <v>3393</v>
      </c>
      <c r="Q2434" s="6">
        <v>43888</v>
      </c>
      <c r="R2434" s="46">
        <v>1</v>
      </c>
      <c r="S2434" s="46" t="s">
        <v>1380</v>
      </c>
      <c r="T2434" s="50" t="s">
        <v>2045</v>
      </c>
      <c r="U2434" s="21" t="s">
        <v>1560</v>
      </c>
      <c r="V2434" s="260" t="s">
        <v>2063</v>
      </c>
      <c r="W2434" s="261">
        <v>44252.41746527778</v>
      </c>
      <c r="X2434" s="38" t="s">
        <v>1555</v>
      </c>
    </row>
    <row r="2435" spans="1:24" x14ac:dyDescent="0.3">
      <c r="A2435" s="2">
        <v>88740</v>
      </c>
      <c r="B2435" s="3" t="s">
        <v>433</v>
      </c>
      <c r="C2435" s="5" t="s">
        <v>3</v>
      </c>
      <c r="D2435" s="25">
        <v>55</v>
      </c>
      <c r="E2435" s="26">
        <v>26</v>
      </c>
      <c r="F2435" s="16">
        <v>12</v>
      </c>
      <c r="G2435" s="22">
        <v>0</v>
      </c>
      <c r="H2435" s="22">
        <v>0</v>
      </c>
      <c r="I2435" s="6">
        <v>44097</v>
      </c>
      <c r="J2435" s="7">
        <v>39</v>
      </c>
      <c r="K2435" s="8">
        <v>2021</v>
      </c>
      <c r="L2435" s="6">
        <v>44602</v>
      </c>
      <c r="M2435" s="5">
        <v>0</v>
      </c>
      <c r="N2435" s="6">
        <v>44256</v>
      </c>
      <c r="O2435" s="3" t="s">
        <v>1380</v>
      </c>
      <c r="P2435" s="3" t="s">
        <v>3319</v>
      </c>
      <c r="Q2435" s="6">
        <v>43882</v>
      </c>
      <c r="R2435" s="46"/>
      <c r="S2435" s="46" t="s">
        <v>1380</v>
      </c>
      <c r="T2435" s="50" t="s">
        <v>1932</v>
      </c>
      <c r="U2435" s="21" t="s">
        <v>1560</v>
      </c>
      <c r="V2435" s="260" t="s">
        <v>2063</v>
      </c>
      <c r="W2435" s="261">
        <v>44225.355069444442</v>
      </c>
      <c r="X2435" s="38" t="s">
        <v>1555</v>
      </c>
    </row>
    <row r="2436" spans="1:24" x14ac:dyDescent="0.3">
      <c r="A2436" s="2">
        <v>88744</v>
      </c>
      <c r="B2436" s="3" t="s">
        <v>125</v>
      </c>
      <c r="C2436" s="5" t="s">
        <v>3</v>
      </c>
      <c r="D2436" s="25">
        <v>55</v>
      </c>
      <c r="E2436" s="26">
        <v>26</v>
      </c>
      <c r="F2436" s="16">
        <v>12</v>
      </c>
      <c r="G2436" s="22">
        <v>3</v>
      </c>
      <c r="H2436" s="22">
        <v>30</v>
      </c>
      <c r="I2436" s="6">
        <v>44097</v>
      </c>
      <c r="J2436" s="7">
        <v>39</v>
      </c>
      <c r="K2436" s="8">
        <v>2021</v>
      </c>
      <c r="L2436" s="6">
        <v>44602</v>
      </c>
      <c r="M2436" s="5">
        <v>0</v>
      </c>
      <c r="N2436" s="6">
        <v>44256</v>
      </c>
      <c r="O2436" s="3" t="s">
        <v>1380</v>
      </c>
      <c r="P2436" s="3" t="s">
        <v>3319</v>
      </c>
      <c r="Q2436" s="6">
        <v>43882</v>
      </c>
      <c r="R2436" s="46"/>
      <c r="S2436" s="46" t="s">
        <v>1380</v>
      </c>
      <c r="T2436" s="50" t="s">
        <v>1932</v>
      </c>
      <c r="U2436" s="21" t="s">
        <v>1560</v>
      </c>
      <c r="V2436" s="260" t="s">
        <v>2063</v>
      </c>
      <c r="W2436" s="261">
        <v>44225.355069444442</v>
      </c>
      <c r="X2436" s="38" t="s">
        <v>1555</v>
      </c>
    </row>
    <row r="2437" spans="1:24" x14ac:dyDescent="0.3">
      <c r="A2437" s="2">
        <v>88745</v>
      </c>
      <c r="B2437" s="3" t="s">
        <v>436</v>
      </c>
      <c r="C2437" s="5" t="s">
        <v>3</v>
      </c>
      <c r="D2437" s="25">
        <v>55</v>
      </c>
      <c r="E2437" s="26">
        <v>26</v>
      </c>
      <c r="F2437" s="16">
        <v>12</v>
      </c>
      <c r="G2437" s="22">
        <v>5</v>
      </c>
      <c r="H2437" s="22">
        <v>50</v>
      </c>
      <c r="I2437" s="6">
        <v>44097</v>
      </c>
      <c r="J2437" s="7">
        <v>39</v>
      </c>
      <c r="K2437" s="8">
        <v>2021</v>
      </c>
      <c r="L2437" s="6">
        <v>44602</v>
      </c>
      <c r="M2437" s="5">
        <v>0</v>
      </c>
      <c r="N2437" s="6">
        <v>44256</v>
      </c>
      <c r="O2437" s="3" t="s">
        <v>1380</v>
      </c>
      <c r="P2437" s="3" t="s">
        <v>3954</v>
      </c>
      <c r="Q2437" s="6" t="s">
        <v>1380</v>
      </c>
      <c r="R2437" s="46"/>
      <c r="S2437" s="46" t="s">
        <v>1380</v>
      </c>
      <c r="T2437" s="50" t="s">
        <v>1380</v>
      </c>
      <c r="U2437" s="21" t="s">
        <v>1560</v>
      </c>
      <c r="V2437" s="260" t="s">
        <v>2063</v>
      </c>
      <c r="W2437" s="261">
        <v>44245.463263888887</v>
      </c>
      <c r="X2437" s="38" t="s">
        <v>1555</v>
      </c>
    </row>
    <row r="2438" spans="1:24" x14ac:dyDescent="0.3">
      <c r="A2438" s="2">
        <v>88746</v>
      </c>
      <c r="B2438" s="3" t="s">
        <v>120</v>
      </c>
      <c r="C2438" s="5" t="s">
        <v>3</v>
      </c>
      <c r="D2438" s="25">
        <v>55</v>
      </c>
      <c r="E2438" s="26">
        <v>26</v>
      </c>
      <c r="F2438" s="16">
        <v>12</v>
      </c>
      <c r="G2438" s="22">
        <v>0</v>
      </c>
      <c r="H2438" s="22">
        <v>0</v>
      </c>
      <c r="I2438" s="6">
        <v>44097</v>
      </c>
      <c r="J2438" s="7">
        <v>39</v>
      </c>
      <c r="K2438" s="8">
        <v>2021</v>
      </c>
      <c r="L2438" s="6">
        <v>44602</v>
      </c>
      <c r="M2438" s="5">
        <v>0</v>
      </c>
      <c r="N2438" s="6">
        <v>44256</v>
      </c>
      <c r="O2438" s="3" t="s">
        <v>1380</v>
      </c>
      <c r="P2438" s="3" t="s">
        <v>3319</v>
      </c>
      <c r="Q2438" s="6">
        <v>43882</v>
      </c>
      <c r="R2438" s="46"/>
      <c r="S2438" s="46" t="s">
        <v>1380</v>
      </c>
      <c r="T2438" s="50" t="s">
        <v>1932</v>
      </c>
      <c r="U2438" s="21" t="s">
        <v>1560</v>
      </c>
      <c r="V2438" s="260" t="s">
        <v>2063</v>
      </c>
      <c r="W2438" s="261">
        <v>44225.355069444442</v>
      </c>
      <c r="X2438" s="38" t="s">
        <v>1555</v>
      </c>
    </row>
    <row r="2439" spans="1:24" x14ac:dyDescent="0.3">
      <c r="A2439" s="2">
        <v>102820</v>
      </c>
      <c r="B2439" s="3" t="s">
        <v>444</v>
      </c>
      <c r="C2439" s="5" t="s">
        <v>3</v>
      </c>
      <c r="D2439" s="25">
        <v>55</v>
      </c>
      <c r="E2439" s="26">
        <v>26</v>
      </c>
      <c r="F2439" s="16">
        <v>12</v>
      </c>
      <c r="G2439" s="22">
        <v>0</v>
      </c>
      <c r="H2439" s="22">
        <v>0</v>
      </c>
      <c r="I2439" s="6">
        <v>44097</v>
      </c>
      <c r="J2439" s="7">
        <v>39</v>
      </c>
      <c r="K2439" s="8">
        <v>2021</v>
      </c>
      <c r="L2439" s="6">
        <v>44602</v>
      </c>
      <c r="M2439" s="5">
        <v>0</v>
      </c>
      <c r="N2439" s="6">
        <v>44256</v>
      </c>
      <c r="O2439" s="3" t="s">
        <v>1380</v>
      </c>
      <c r="P2439" s="3" t="s">
        <v>3319</v>
      </c>
      <c r="Q2439" s="6">
        <v>43882</v>
      </c>
      <c r="R2439" s="46"/>
      <c r="S2439" s="46" t="s">
        <v>1380</v>
      </c>
      <c r="T2439" s="50" t="s">
        <v>1932</v>
      </c>
      <c r="U2439" s="21" t="s">
        <v>1560</v>
      </c>
      <c r="V2439" s="260" t="s">
        <v>2063</v>
      </c>
      <c r="W2439" s="261">
        <v>44225.355069444442</v>
      </c>
      <c r="X2439" s="38" t="s">
        <v>1555</v>
      </c>
    </row>
    <row r="2440" spans="1:24" x14ac:dyDescent="0.3">
      <c r="A2440" s="2">
        <v>109848</v>
      </c>
      <c r="B2440" s="3" t="s">
        <v>222</v>
      </c>
      <c r="C2440" s="5" t="s">
        <v>223</v>
      </c>
      <c r="D2440" s="25">
        <v>76</v>
      </c>
      <c r="E2440" s="26">
        <v>9</v>
      </c>
      <c r="F2440" s="16">
        <v>12</v>
      </c>
      <c r="G2440" s="22">
        <v>10</v>
      </c>
      <c r="H2440" s="22">
        <v>120</v>
      </c>
      <c r="I2440" s="6">
        <v>43850</v>
      </c>
      <c r="J2440" s="7">
        <v>31</v>
      </c>
      <c r="K2440" s="8">
        <v>2021</v>
      </c>
      <c r="L2440" s="6">
        <v>44595</v>
      </c>
      <c r="M2440" s="5">
        <v>0</v>
      </c>
      <c r="N2440" s="6">
        <v>44256</v>
      </c>
      <c r="O2440" s="3" t="s">
        <v>1556</v>
      </c>
      <c r="P2440" s="3" t="s">
        <v>3953</v>
      </c>
      <c r="Q2440" s="6" t="s">
        <v>1380</v>
      </c>
      <c r="R2440" s="46"/>
      <c r="S2440" s="46" t="s">
        <v>1380</v>
      </c>
      <c r="T2440" s="50" t="s">
        <v>1380</v>
      </c>
      <c r="U2440" s="21" t="s">
        <v>3761</v>
      </c>
      <c r="V2440" s="260" t="s">
        <v>2063</v>
      </c>
      <c r="W2440" s="261">
        <v>44245.377199074072</v>
      </c>
      <c r="X2440" s="38" t="s">
        <v>1555</v>
      </c>
    </row>
    <row r="2441" spans="1:24" x14ac:dyDescent="0.3">
      <c r="A2441" s="2">
        <v>129961</v>
      </c>
      <c r="B2441" s="3" t="s">
        <v>127</v>
      </c>
      <c r="C2441" s="5" t="s">
        <v>3</v>
      </c>
      <c r="D2441" s="25">
        <v>55</v>
      </c>
      <c r="E2441" s="26">
        <v>26</v>
      </c>
      <c r="F2441" s="16">
        <v>12</v>
      </c>
      <c r="G2441" s="22">
        <v>0</v>
      </c>
      <c r="H2441" s="22">
        <v>0</v>
      </c>
      <c r="I2441" s="6">
        <v>44097</v>
      </c>
      <c r="J2441" s="7">
        <v>39</v>
      </c>
      <c r="K2441" s="8">
        <v>2021</v>
      </c>
      <c r="L2441" s="6">
        <v>44602</v>
      </c>
      <c r="M2441" s="5">
        <v>0</v>
      </c>
      <c r="N2441" s="6">
        <v>44256</v>
      </c>
      <c r="O2441" s="3" t="s">
        <v>1380</v>
      </c>
      <c r="P2441" s="3" t="s">
        <v>3319</v>
      </c>
      <c r="Q2441" s="6">
        <v>43882</v>
      </c>
      <c r="R2441" s="46"/>
      <c r="S2441" s="46" t="s">
        <v>1380</v>
      </c>
      <c r="T2441" s="50" t="s">
        <v>1932</v>
      </c>
      <c r="U2441" s="21" t="s">
        <v>1560</v>
      </c>
      <c r="V2441" s="260" t="s">
        <v>2063</v>
      </c>
      <c r="W2441" s="261">
        <v>44225.355069444442</v>
      </c>
      <c r="X2441" s="38" t="s">
        <v>1555</v>
      </c>
    </row>
    <row r="2442" spans="1:24" x14ac:dyDescent="0.3">
      <c r="A2442" s="2">
        <v>136896</v>
      </c>
      <c r="B2442" s="3" t="s">
        <v>1830</v>
      </c>
      <c r="C2442" s="5" t="s">
        <v>17</v>
      </c>
      <c r="D2442" s="25">
        <v>55</v>
      </c>
      <c r="E2442" s="26">
        <v>66</v>
      </c>
      <c r="F2442" s="16">
        <v>12</v>
      </c>
      <c r="G2442" s="22">
        <v>84</v>
      </c>
      <c r="H2442" s="22">
        <v>1000</v>
      </c>
      <c r="I2442" s="6">
        <v>44097</v>
      </c>
      <c r="J2442" s="7">
        <v>39</v>
      </c>
      <c r="K2442" s="8">
        <v>2021</v>
      </c>
      <c r="L2442" s="6">
        <v>44602</v>
      </c>
      <c r="M2442" s="5">
        <v>0</v>
      </c>
      <c r="N2442" s="6">
        <v>44256</v>
      </c>
      <c r="O2442" s="3" t="s">
        <v>1380</v>
      </c>
      <c r="P2442" s="3" t="s">
        <v>2350</v>
      </c>
      <c r="Q2442" s="6">
        <v>43853</v>
      </c>
      <c r="R2442" s="46"/>
      <c r="S2442" s="46" t="s">
        <v>1380</v>
      </c>
      <c r="T2442" s="50" t="s">
        <v>1856</v>
      </c>
      <c r="U2442" s="21" t="s">
        <v>1560</v>
      </c>
      <c r="V2442" s="260" t="s">
        <v>2063</v>
      </c>
      <c r="W2442" s="261">
        <v>44217.461770833332</v>
      </c>
      <c r="X2442" s="38" t="s">
        <v>1555</v>
      </c>
    </row>
    <row r="2443" spans="1:24" x14ac:dyDescent="0.3">
      <c r="A2443" s="2">
        <v>136898</v>
      </c>
      <c r="B2443" s="3" t="s">
        <v>3324</v>
      </c>
      <c r="C2443" s="5" t="s">
        <v>17</v>
      </c>
      <c r="D2443" s="25">
        <v>55</v>
      </c>
      <c r="E2443" s="26">
        <v>49</v>
      </c>
      <c r="F2443" s="16">
        <v>12</v>
      </c>
      <c r="G2443" s="22">
        <v>9</v>
      </c>
      <c r="H2443" s="22">
        <v>100</v>
      </c>
      <c r="I2443" s="6">
        <v>44097</v>
      </c>
      <c r="J2443" s="7">
        <v>39</v>
      </c>
      <c r="K2443" s="8">
        <v>2021</v>
      </c>
      <c r="L2443" s="6">
        <v>44602</v>
      </c>
      <c r="M2443" s="5">
        <v>0</v>
      </c>
      <c r="N2443" s="6">
        <v>44256</v>
      </c>
      <c r="O2443" s="3" t="s">
        <v>1380</v>
      </c>
      <c r="P2443" s="3" t="s">
        <v>3319</v>
      </c>
      <c r="Q2443" s="6">
        <v>43882</v>
      </c>
      <c r="R2443" s="46"/>
      <c r="S2443" s="46" t="s">
        <v>1380</v>
      </c>
      <c r="T2443" s="50" t="s">
        <v>1932</v>
      </c>
      <c r="U2443" s="21" t="s">
        <v>1560</v>
      </c>
      <c r="V2443" s="260" t="s">
        <v>2063</v>
      </c>
      <c r="W2443" s="261">
        <v>44225.355069444442</v>
      </c>
      <c r="X2443" s="38" t="s">
        <v>1555</v>
      </c>
    </row>
    <row r="2444" spans="1:24" x14ac:dyDescent="0.3">
      <c r="A2444" s="2">
        <v>114430</v>
      </c>
      <c r="B2444" s="3" t="s">
        <v>1262</v>
      </c>
      <c r="C2444" s="5" t="s">
        <v>17</v>
      </c>
      <c r="D2444" s="25">
        <v>62</v>
      </c>
      <c r="E2444" s="26">
        <v>25</v>
      </c>
      <c r="F2444" s="16">
        <v>12</v>
      </c>
      <c r="G2444" s="22">
        <v>25</v>
      </c>
      <c r="H2444" s="364">
        <v>300</v>
      </c>
      <c r="I2444" s="6">
        <v>43895</v>
      </c>
      <c r="J2444" s="7">
        <v>167</v>
      </c>
      <c r="K2444" s="8">
        <v>2019</v>
      </c>
      <c r="L2444" s="6">
        <v>44032</v>
      </c>
      <c r="M2444" s="5">
        <v>150</v>
      </c>
      <c r="N2444" s="6">
        <v>44259</v>
      </c>
      <c r="O2444" s="3" t="s">
        <v>1362</v>
      </c>
      <c r="P2444" s="3" t="s">
        <v>1903</v>
      </c>
      <c r="Q2444" s="6">
        <v>43668</v>
      </c>
      <c r="R2444" s="46"/>
      <c r="S2444" s="46" t="s">
        <v>1380</v>
      </c>
      <c r="T2444" s="50" t="s">
        <v>2045</v>
      </c>
      <c r="U2444" s="21" t="s">
        <v>1560</v>
      </c>
      <c r="V2444" s="365" t="s">
        <v>1551</v>
      </c>
      <c r="W2444" s="366">
        <v>44032.409629629627</v>
      </c>
      <c r="X2444" s="38" t="s">
        <v>1555</v>
      </c>
    </row>
    <row r="2445" spans="1:24" x14ac:dyDescent="0.3">
      <c r="A2445" s="2">
        <v>14737</v>
      </c>
      <c r="B2445" s="3" t="s">
        <v>225</v>
      </c>
      <c r="C2445" s="5" t="s">
        <v>11</v>
      </c>
      <c r="D2445" s="25">
        <v>76</v>
      </c>
      <c r="E2445" s="26">
        <v>5</v>
      </c>
      <c r="F2445" s="16">
        <v>12</v>
      </c>
      <c r="G2445" s="22">
        <v>1</v>
      </c>
      <c r="H2445" s="364">
        <v>10</v>
      </c>
      <c r="I2445" s="6">
        <v>43900</v>
      </c>
      <c r="J2445" s="7">
        <v>156</v>
      </c>
      <c r="K2445" s="8">
        <v>2020</v>
      </c>
      <c r="L2445" s="6">
        <v>44406</v>
      </c>
      <c r="M2445" s="5">
        <v>0</v>
      </c>
      <c r="N2445" s="6">
        <v>44259</v>
      </c>
      <c r="O2445" s="3" t="s">
        <v>1858</v>
      </c>
      <c r="P2445" s="3" t="s">
        <v>1860</v>
      </c>
      <c r="Q2445" s="6">
        <v>43656</v>
      </c>
      <c r="R2445" s="46">
        <v>1</v>
      </c>
      <c r="S2445" s="46" t="s">
        <v>1380</v>
      </c>
      <c r="T2445" s="50" t="s">
        <v>2045</v>
      </c>
      <c r="U2445" s="21" t="s">
        <v>1560</v>
      </c>
      <c r="V2445" s="365" t="s">
        <v>2063</v>
      </c>
      <c r="W2445" s="366">
        <v>44061.424618055556</v>
      </c>
      <c r="X2445" s="38" t="s">
        <v>1555</v>
      </c>
    </row>
    <row r="2446" spans="1:24" x14ac:dyDescent="0.3">
      <c r="A2446" s="2">
        <v>140028</v>
      </c>
      <c r="B2446" s="3" t="s">
        <v>3872</v>
      </c>
      <c r="C2446" s="5" t="s">
        <v>19</v>
      </c>
      <c r="D2446" s="25">
        <v>55</v>
      </c>
      <c r="E2446" s="26">
        <v>19</v>
      </c>
      <c r="F2446" s="16">
        <v>12</v>
      </c>
      <c r="G2446" s="22">
        <v>0</v>
      </c>
      <c r="H2446" s="22">
        <v>0</v>
      </c>
      <c r="I2446" s="6">
        <v>44147</v>
      </c>
      <c r="J2446" s="7">
        <v>61</v>
      </c>
      <c r="K2446" s="8">
        <v>2021</v>
      </c>
      <c r="L2446" s="6">
        <v>44624</v>
      </c>
      <c r="M2446" s="5">
        <v>0</v>
      </c>
      <c r="N2446" s="6">
        <v>44273</v>
      </c>
      <c r="O2446" s="3" t="s">
        <v>1531</v>
      </c>
      <c r="P2446" s="3" t="s">
        <v>4053</v>
      </c>
      <c r="Q2446" s="6">
        <v>44246</v>
      </c>
      <c r="R2446" s="46"/>
      <c r="S2446" s="46" t="s">
        <v>1380</v>
      </c>
      <c r="T2446" s="50" t="s">
        <v>1944</v>
      </c>
      <c r="U2446" s="21"/>
      <c r="V2446" s="260" t="s">
        <v>2063</v>
      </c>
      <c r="W2446" s="261">
        <v>44273.485625000001</v>
      </c>
      <c r="X2446" s="38" t="s">
        <v>1555</v>
      </c>
    </row>
    <row r="2447" spans="1:24" x14ac:dyDescent="0.3">
      <c r="A2447" s="2">
        <v>140030</v>
      </c>
      <c r="B2447" s="3" t="s">
        <v>3873</v>
      </c>
      <c r="C2447" s="5" t="s">
        <v>19</v>
      </c>
      <c r="D2447" s="25">
        <v>55</v>
      </c>
      <c r="E2447" s="26">
        <v>19</v>
      </c>
      <c r="F2447" s="16">
        <v>12</v>
      </c>
      <c r="G2447" s="22">
        <v>17</v>
      </c>
      <c r="H2447" s="22">
        <v>200</v>
      </c>
      <c r="I2447" s="6">
        <v>44147</v>
      </c>
      <c r="J2447" s="7">
        <v>61</v>
      </c>
      <c r="K2447" s="8">
        <v>2021</v>
      </c>
      <c r="L2447" s="6">
        <v>44624</v>
      </c>
      <c r="M2447" s="5">
        <v>0</v>
      </c>
      <c r="N2447" s="6">
        <v>44273</v>
      </c>
      <c r="O2447" s="3" t="s">
        <v>1531</v>
      </c>
      <c r="P2447" s="3" t="s">
        <v>4053</v>
      </c>
      <c r="Q2447" s="6">
        <v>44246</v>
      </c>
      <c r="R2447" s="46"/>
      <c r="S2447" s="46" t="s">
        <v>1380</v>
      </c>
      <c r="T2447" s="50" t="s">
        <v>1944</v>
      </c>
      <c r="U2447" s="21"/>
      <c r="V2447" s="260" t="s">
        <v>2063</v>
      </c>
      <c r="W2447" s="261">
        <v>44273.490370370368</v>
      </c>
      <c r="X2447" s="38" t="s">
        <v>1555</v>
      </c>
    </row>
    <row r="2448" spans="1:24" x14ac:dyDescent="0.3">
      <c r="A2448" s="2">
        <v>140032</v>
      </c>
      <c r="B2448" s="3" t="s">
        <v>3874</v>
      </c>
      <c r="C2448" s="5" t="s">
        <v>19</v>
      </c>
      <c r="D2448" s="25">
        <v>55</v>
      </c>
      <c r="E2448" s="26">
        <v>19</v>
      </c>
      <c r="F2448" s="16">
        <v>12</v>
      </c>
      <c r="G2448" s="22">
        <v>50</v>
      </c>
      <c r="H2448" s="22">
        <v>600</v>
      </c>
      <c r="I2448" s="6">
        <v>44147</v>
      </c>
      <c r="J2448" s="7">
        <v>61</v>
      </c>
      <c r="K2448" s="8">
        <v>2021</v>
      </c>
      <c r="L2448" s="6">
        <v>44624</v>
      </c>
      <c r="M2448" s="5">
        <v>0</v>
      </c>
      <c r="N2448" s="6">
        <v>44273</v>
      </c>
      <c r="O2448" s="3" t="s">
        <v>1531</v>
      </c>
      <c r="P2448" s="3" t="s">
        <v>4053</v>
      </c>
      <c r="Q2448" s="6">
        <v>44246</v>
      </c>
      <c r="R2448" s="46"/>
      <c r="S2448" s="46" t="s">
        <v>1380</v>
      </c>
      <c r="T2448" s="50" t="s">
        <v>1944</v>
      </c>
      <c r="U2448" s="21"/>
      <c r="V2448" s="260" t="s">
        <v>2063</v>
      </c>
      <c r="W2448" s="261">
        <v>44148.420648148145</v>
      </c>
      <c r="X2448" s="38" t="s">
        <v>1555</v>
      </c>
    </row>
    <row r="2449" spans="1:24" x14ac:dyDescent="0.3">
      <c r="A2449" s="2">
        <v>140033</v>
      </c>
      <c r="B2449" s="3" t="s">
        <v>3875</v>
      </c>
      <c r="C2449" s="5" t="s">
        <v>19</v>
      </c>
      <c r="D2449" s="25">
        <v>55</v>
      </c>
      <c r="E2449" s="26">
        <v>19</v>
      </c>
      <c r="F2449" s="16">
        <v>12</v>
      </c>
      <c r="G2449" s="22">
        <v>34</v>
      </c>
      <c r="H2449" s="22">
        <v>400</v>
      </c>
      <c r="I2449" s="6">
        <v>44147</v>
      </c>
      <c r="J2449" s="7">
        <v>61</v>
      </c>
      <c r="K2449" s="8">
        <v>2021</v>
      </c>
      <c r="L2449" s="6">
        <v>44624</v>
      </c>
      <c r="M2449" s="5">
        <v>0</v>
      </c>
      <c r="N2449" s="6">
        <v>44273</v>
      </c>
      <c r="O2449" s="3" t="s">
        <v>1531</v>
      </c>
      <c r="P2449" s="3" t="s">
        <v>4053</v>
      </c>
      <c r="Q2449" s="6">
        <v>44246</v>
      </c>
      <c r="R2449" s="46"/>
      <c r="S2449" s="46" t="s">
        <v>1380</v>
      </c>
      <c r="T2449" s="50" t="s">
        <v>1944</v>
      </c>
      <c r="U2449" s="21"/>
      <c r="V2449" s="260" t="s">
        <v>2063</v>
      </c>
      <c r="W2449" s="261">
        <v>44148.431921296295</v>
      </c>
      <c r="X2449" s="38" t="s">
        <v>1555</v>
      </c>
    </row>
    <row r="2450" spans="1:24" x14ac:dyDescent="0.3">
      <c r="A2450" s="2">
        <v>140035</v>
      </c>
      <c r="B2450" s="3" t="s">
        <v>3876</v>
      </c>
      <c r="C2450" s="5" t="s">
        <v>19</v>
      </c>
      <c r="D2450" s="25">
        <v>55</v>
      </c>
      <c r="E2450" s="26">
        <v>19</v>
      </c>
      <c r="F2450" s="16">
        <v>12</v>
      </c>
      <c r="G2450" s="22">
        <v>9</v>
      </c>
      <c r="H2450" s="22">
        <v>101</v>
      </c>
      <c r="I2450" s="6">
        <v>44147</v>
      </c>
      <c r="J2450" s="7">
        <v>61</v>
      </c>
      <c r="K2450" s="8">
        <v>2021</v>
      </c>
      <c r="L2450" s="6">
        <v>44624</v>
      </c>
      <c r="M2450" s="5">
        <v>0</v>
      </c>
      <c r="N2450" s="6">
        <v>44273</v>
      </c>
      <c r="O2450" s="3" t="s">
        <v>1531</v>
      </c>
      <c r="P2450" s="3" t="s">
        <v>4053</v>
      </c>
      <c r="Q2450" s="6">
        <v>44246</v>
      </c>
      <c r="R2450" s="46"/>
      <c r="S2450" s="46" t="s">
        <v>1380</v>
      </c>
      <c r="T2450" s="50" t="s">
        <v>1944</v>
      </c>
      <c r="U2450" s="21"/>
      <c r="V2450" s="260" t="s">
        <v>2063</v>
      </c>
      <c r="W2450" s="261">
        <v>44148.432314814818</v>
      </c>
      <c r="X2450" s="38" t="s">
        <v>1555</v>
      </c>
    </row>
    <row r="2451" spans="1:24" x14ac:dyDescent="0.3">
      <c r="A2451" s="2">
        <v>140036</v>
      </c>
      <c r="B2451" s="3" t="s">
        <v>3877</v>
      </c>
      <c r="C2451" s="5" t="s">
        <v>19</v>
      </c>
      <c r="D2451" s="25">
        <v>55</v>
      </c>
      <c r="E2451" s="26">
        <v>19</v>
      </c>
      <c r="F2451" s="16">
        <v>12</v>
      </c>
      <c r="G2451" s="22">
        <v>30</v>
      </c>
      <c r="H2451" s="22">
        <v>360</v>
      </c>
      <c r="I2451" s="6">
        <v>44147</v>
      </c>
      <c r="J2451" s="7">
        <v>61</v>
      </c>
      <c r="K2451" s="8">
        <v>2021</v>
      </c>
      <c r="L2451" s="6">
        <v>44624</v>
      </c>
      <c r="M2451" s="5">
        <v>0</v>
      </c>
      <c r="N2451" s="6">
        <v>44273</v>
      </c>
      <c r="O2451" s="3" t="s">
        <v>1531</v>
      </c>
      <c r="P2451" s="3" t="s">
        <v>4053</v>
      </c>
      <c r="Q2451" s="6">
        <v>44246</v>
      </c>
      <c r="R2451" s="46"/>
      <c r="S2451" s="46" t="s">
        <v>1380</v>
      </c>
      <c r="T2451" s="50" t="s">
        <v>1944</v>
      </c>
      <c r="U2451" s="21"/>
      <c r="V2451" s="260" t="s">
        <v>2063</v>
      </c>
      <c r="W2451" s="261">
        <v>44148.432708333334</v>
      </c>
      <c r="X2451" s="38" t="s">
        <v>1555</v>
      </c>
    </row>
    <row r="2452" spans="1:24" x14ac:dyDescent="0.3">
      <c r="A2452" s="2">
        <v>140038</v>
      </c>
      <c r="B2452" s="3" t="s">
        <v>3878</v>
      </c>
      <c r="C2452" s="5" t="s">
        <v>19</v>
      </c>
      <c r="D2452" s="25">
        <v>55</v>
      </c>
      <c r="E2452" s="26">
        <v>19</v>
      </c>
      <c r="F2452" s="16">
        <v>12</v>
      </c>
      <c r="G2452" s="22">
        <v>17</v>
      </c>
      <c r="H2452" s="22">
        <v>200</v>
      </c>
      <c r="I2452" s="6">
        <v>44147</v>
      </c>
      <c r="J2452" s="7">
        <v>61</v>
      </c>
      <c r="K2452" s="8">
        <v>2021</v>
      </c>
      <c r="L2452" s="6">
        <v>44624</v>
      </c>
      <c r="M2452" s="5">
        <v>0</v>
      </c>
      <c r="N2452" s="6">
        <v>44273</v>
      </c>
      <c r="O2452" s="3" t="s">
        <v>1531</v>
      </c>
      <c r="P2452" s="3" t="s">
        <v>4053</v>
      </c>
      <c r="Q2452" s="6">
        <v>44246</v>
      </c>
      <c r="R2452" s="46"/>
      <c r="S2452" s="46" t="s">
        <v>1380</v>
      </c>
      <c r="T2452" s="50" t="s">
        <v>1944</v>
      </c>
      <c r="U2452" s="21"/>
      <c r="V2452" s="260" t="s">
        <v>2063</v>
      </c>
      <c r="W2452" s="261">
        <v>44148.433055555557</v>
      </c>
      <c r="X2452" s="38" t="s">
        <v>1555</v>
      </c>
    </row>
    <row r="2453" spans="1:24" x14ac:dyDescent="0.3">
      <c r="A2453" s="2">
        <v>140042</v>
      </c>
      <c r="B2453" s="3" t="s">
        <v>3819</v>
      </c>
      <c r="C2453" s="5" t="s">
        <v>47</v>
      </c>
      <c r="D2453" s="25">
        <v>55</v>
      </c>
      <c r="E2453" s="26">
        <v>19</v>
      </c>
      <c r="F2453" s="16">
        <v>12</v>
      </c>
      <c r="G2453" s="22">
        <v>834</v>
      </c>
      <c r="H2453" s="22">
        <v>10000</v>
      </c>
      <c r="I2453" s="6">
        <v>44147</v>
      </c>
      <c r="J2453" s="7">
        <v>61</v>
      </c>
      <c r="K2453" s="8">
        <v>2021</v>
      </c>
      <c r="L2453" s="6">
        <v>44624</v>
      </c>
      <c r="M2453" s="5">
        <v>0</v>
      </c>
      <c r="N2453" s="6">
        <v>44273</v>
      </c>
      <c r="O2453" s="3" t="s">
        <v>1531</v>
      </c>
      <c r="P2453" s="3" t="s">
        <v>4053</v>
      </c>
      <c r="Q2453" s="6">
        <v>44246</v>
      </c>
      <c r="R2453" s="46"/>
      <c r="S2453" s="46" t="s">
        <v>1380</v>
      </c>
      <c r="T2453" s="50" t="s">
        <v>1944</v>
      </c>
      <c r="U2453" s="21"/>
      <c r="V2453" s="260" t="s">
        <v>2063</v>
      </c>
      <c r="W2453" s="261">
        <v>44273.492037037038</v>
      </c>
      <c r="X2453" s="38" t="s">
        <v>1555</v>
      </c>
    </row>
    <row r="2454" spans="1:24" x14ac:dyDescent="0.3">
      <c r="A2454" s="2">
        <v>140043</v>
      </c>
      <c r="B2454" s="3" t="s">
        <v>3879</v>
      </c>
      <c r="C2454" s="5" t="s">
        <v>47</v>
      </c>
      <c r="D2454" s="25">
        <v>55</v>
      </c>
      <c r="E2454" s="26">
        <v>19</v>
      </c>
      <c r="F2454" s="16">
        <v>12</v>
      </c>
      <c r="G2454" s="22">
        <v>334</v>
      </c>
      <c r="H2454" s="22">
        <v>4000</v>
      </c>
      <c r="I2454" s="6">
        <v>44147</v>
      </c>
      <c r="J2454" s="7">
        <v>61</v>
      </c>
      <c r="K2454" s="8">
        <v>2021</v>
      </c>
      <c r="L2454" s="6">
        <v>44624</v>
      </c>
      <c r="M2454" s="5">
        <v>0</v>
      </c>
      <c r="N2454" s="6">
        <v>44273</v>
      </c>
      <c r="O2454" s="3" t="s">
        <v>1531</v>
      </c>
      <c r="P2454" s="3" t="s">
        <v>4053</v>
      </c>
      <c r="Q2454" s="6">
        <v>44246</v>
      </c>
      <c r="R2454" s="46"/>
      <c r="S2454" s="46" t="s">
        <v>1380</v>
      </c>
      <c r="T2454" s="50" t="s">
        <v>1944</v>
      </c>
      <c r="U2454" s="21"/>
      <c r="V2454" s="260" t="s">
        <v>2063</v>
      </c>
      <c r="W2454" s="261">
        <v>44273.492222222223</v>
      </c>
      <c r="X2454" s="38" t="s">
        <v>1555</v>
      </c>
    </row>
    <row r="2455" spans="1:24" x14ac:dyDescent="0.3">
      <c r="A2455" s="2">
        <v>140047</v>
      </c>
      <c r="B2455" s="3" t="s">
        <v>3880</v>
      </c>
      <c r="C2455" s="5" t="s">
        <v>47</v>
      </c>
      <c r="D2455" s="25">
        <v>55</v>
      </c>
      <c r="E2455" s="26">
        <v>19</v>
      </c>
      <c r="F2455" s="16">
        <v>12</v>
      </c>
      <c r="G2455" s="22">
        <v>0</v>
      </c>
      <c r="H2455" s="22">
        <v>0</v>
      </c>
      <c r="I2455" s="6">
        <v>44147</v>
      </c>
      <c r="J2455" s="7">
        <v>61</v>
      </c>
      <c r="K2455" s="8">
        <v>2021</v>
      </c>
      <c r="L2455" s="6">
        <v>44624</v>
      </c>
      <c r="M2455" s="5">
        <v>0</v>
      </c>
      <c r="N2455" s="6">
        <v>44273</v>
      </c>
      <c r="O2455" s="3" t="s">
        <v>1531</v>
      </c>
      <c r="P2455" s="3" t="s">
        <v>4053</v>
      </c>
      <c r="Q2455" s="6">
        <v>44246</v>
      </c>
      <c r="R2455" s="46"/>
      <c r="S2455" s="46" t="s">
        <v>1380</v>
      </c>
      <c r="T2455" s="50" t="s">
        <v>1944</v>
      </c>
      <c r="U2455" s="21"/>
      <c r="V2455" s="260" t="s">
        <v>2063</v>
      </c>
      <c r="W2455" s="261">
        <v>44148.434074074074</v>
      </c>
      <c r="X2455" s="38" t="s">
        <v>1555</v>
      </c>
    </row>
    <row r="2456" spans="1:24" x14ac:dyDescent="0.3">
      <c r="A2456" s="2">
        <v>140048</v>
      </c>
      <c r="B2456" s="3" t="s">
        <v>3881</v>
      </c>
      <c r="C2456" s="5" t="s">
        <v>47</v>
      </c>
      <c r="D2456" s="25">
        <v>55</v>
      </c>
      <c r="E2456" s="26">
        <v>19</v>
      </c>
      <c r="F2456" s="16">
        <v>12</v>
      </c>
      <c r="G2456" s="22">
        <v>500</v>
      </c>
      <c r="H2456" s="22">
        <v>6000</v>
      </c>
      <c r="I2456" s="6">
        <v>44147</v>
      </c>
      <c r="J2456" s="7">
        <v>61</v>
      </c>
      <c r="K2456" s="8">
        <v>2021</v>
      </c>
      <c r="L2456" s="6">
        <v>44624</v>
      </c>
      <c r="M2456" s="5">
        <v>0</v>
      </c>
      <c r="N2456" s="6">
        <v>44273</v>
      </c>
      <c r="O2456" s="3" t="s">
        <v>1531</v>
      </c>
      <c r="P2456" s="3" t="s">
        <v>4053</v>
      </c>
      <c r="Q2456" s="6">
        <v>44246</v>
      </c>
      <c r="R2456" s="46"/>
      <c r="S2456" s="46" t="s">
        <v>1380</v>
      </c>
      <c r="T2456" s="50" t="s">
        <v>1944</v>
      </c>
      <c r="U2456" s="21"/>
      <c r="V2456" s="260" t="s">
        <v>2063</v>
      </c>
      <c r="W2456" s="261">
        <v>44148.434467592589</v>
      </c>
      <c r="X2456" s="38" t="s">
        <v>1555</v>
      </c>
    </row>
    <row r="2457" spans="1:24" x14ac:dyDescent="0.3">
      <c r="A2457" s="2">
        <v>140049</v>
      </c>
      <c r="B2457" s="3" t="s">
        <v>3882</v>
      </c>
      <c r="C2457" s="5" t="s">
        <v>47</v>
      </c>
      <c r="D2457" s="25">
        <v>55</v>
      </c>
      <c r="E2457" s="26">
        <v>19</v>
      </c>
      <c r="F2457" s="16">
        <v>12</v>
      </c>
      <c r="G2457" s="22">
        <v>100</v>
      </c>
      <c r="H2457" s="22">
        <v>1200</v>
      </c>
      <c r="I2457" s="6">
        <v>44147</v>
      </c>
      <c r="J2457" s="7">
        <v>61</v>
      </c>
      <c r="K2457" s="8">
        <v>2021</v>
      </c>
      <c r="L2457" s="6">
        <v>44624</v>
      </c>
      <c r="M2457" s="5">
        <v>0</v>
      </c>
      <c r="N2457" s="6">
        <v>44273</v>
      </c>
      <c r="O2457" s="3" t="s">
        <v>1531</v>
      </c>
      <c r="P2457" s="3" t="s">
        <v>4053</v>
      </c>
      <c r="Q2457" s="6">
        <v>44246</v>
      </c>
      <c r="R2457" s="46"/>
      <c r="S2457" s="46" t="s">
        <v>1380</v>
      </c>
      <c r="T2457" s="50" t="s">
        <v>1944</v>
      </c>
      <c r="U2457" s="21"/>
      <c r="V2457" s="260" t="s">
        <v>2063</v>
      </c>
      <c r="W2457" s="261">
        <v>44148.434837962966</v>
      </c>
      <c r="X2457" s="38" t="s">
        <v>1555</v>
      </c>
    </row>
    <row r="2458" spans="1:24" x14ac:dyDescent="0.3">
      <c r="A2458" s="2">
        <v>140050</v>
      </c>
      <c r="B2458" s="3" t="s">
        <v>3883</v>
      </c>
      <c r="C2458" s="5" t="s">
        <v>47</v>
      </c>
      <c r="D2458" s="25">
        <v>55</v>
      </c>
      <c r="E2458" s="26">
        <v>19</v>
      </c>
      <c r="F2458" s="16">
        <v>12</v>
      </c>
      <c r="G2458" s="22">
        <v>100</v>
      </c>
      <c r="H2458" s="22">
        <v>1200</v>
      </c>
      <c r="I2458" s="6">
        <v>44147</v>
      </c>
      <c r="J2458" s="7">
        <v>61</v>
      </c>
      <c r="K2458" s="8">
        <v>2021</v>
      </c>
      <c r="L2458" s="6">
        <v>44624</v>
      </c>
      <c r="M2458" s="5">
        <v>0</v>
      </c>
      <c r="N2458" s="6">
        <v>44273</v>
      </c>
      <c r="O2458" s="3" t="s">
        <v>1531</v>
      </c>
      <c r="P2458" s="3" t="s">
        <v>4053</v>
      </c>
      <c r="Q2458" s="6">
        <v>44246</v>
      </c>
      <c r="R2458" s="46"/>
      <c r="S2458" s="46" t="s">
        <v>1380</v>
      </c>
      <c r="T2458" s="50" t="s">
        <v>1944</v>
      </c>
      <c r="U2458" s="21"/>
      <c r="V2458" s="260" t="s">
        <v>2063</v>
      </c>
      <c r="W2458" s="261">
        <v>44148.435185185182</v>
      </c>
      <c r="X2458" s="38" t="s">
        <v>1555</v>
      </c>
    </row>
    <row r="2459" spans="1:24" x14ac:dyDescent="0.3">
      <c r="A2459" s="2">
        <v>140051</v>
      </c>
      <c r="B2459" s="3" t="s">
        <v>3884</v>
      </c>
      <c r="C2459" s="5" t="s">
        <v>47</v>
      </c>
      <c r="D2459" s="25">
        <v>55</v>
      </c>
      <c r="E2459" s="26">
        <v>19</v>
      </c>
      <c r="F2459" s="16">
        <v>12</v>
      </c>
      <c r="G2459" s="22">
        <v>75</v>
      </c>
      <c r="H2459" s="22">
        <v>900</v>
      </c>
      <c r="I2459" s="6">
        <v>44147</v>
      </c>
      <c r="J2459" s="7">
        <v>61</v>
      </c>
      <c r="K2459" s="8">
        <v>2021</v>
      </c>
      <c r="L2459" s="6">
        <v>44624</v>
      </c>
      <c r="M2459" s="5">
        <v>0</v>
      </c>
      <c r="N2459" s="6">
        <v>44273</v>
      </c>
      <c r="O2459" s="3" t="s">
        <v>1531</v>
      </c>
      <c r="P2459" s="3" t="s">
        <v>4053</v>
      </c>
      <c r="Q2459" s="6">
        <v>44246</v>
      </c>
      <c r="R2459" s="46"/>
      <c r="S2459" s="46" t="s">
        <v>1380</v>
      </c>
      <c r="T2459" s="50" t="s">
        <v>1944</v>
      </c>
      <c r="U2459" s="21"/>
      <c r="V2459" s="260" t="s">
        <v>2063</v>
      </c>
      <c r="W2459" s="261">
        <v>44148.435844907406</v>
      </c>
      <c r="X2459" s="38" t="s">
        <v>1555</v>
      </c>
    </row>
    <row r="2460" spans="1:24" x14ac:dyDescent="0.3">
      <c r="A2460" s="2">
        <v>140052</v>
      </c>
      <c r="B2460" s="3" t="s">
        <v>3885</v>
      </c>
      <c r="C2460" s="5" t="s">
        <v>47</v>
      </c>
      <c r="D2460" s="25">
        <v>55</v>
      </c>
      <c r="E2460" s="26">
        <v>19</v>
      </c>
      <c r="F2460" s="16">
        <v>12</v>
      </c>
      <c r="G2460" s="22">
        <v>100</v>
      </c>
      <c r="H2460" s="22">
        <v>1200</v>
      </c>
      <c r="I2460" s="6">
        <v>44147</v>
      </c>
      <c r="J2460" s="7">
        <v>61</v>
      </c>
      <c r="K2460" s="8">
        <v>2021</v>
      </c>
      <c r="L2460" s="6">
        <v>44624</v>
      </c>
      <c r="M2460" s="5">
        <v>0</v>
      </c>
      <c r="N2460" s="6">
        <v>44273</v>
      </c>
      <c r="O2460" s="3" t="s">
        <v>1531</v>
      </c>
      <c r="P2460" s="3" t="s">
        <v>4053</v>
      </c>
      <c r="Q2460" s="6">
        <v>44246</v>
      </c>
      <c r="R2460" s="46"/>
      <c r="S2460" s="46" t="s">
        <v>1380</v>
      </c>
      <c r="T2460" s="50" t="s">
        <v>1944</v>
      </c>
      <c r="U2460" s="21"/>
      <c r="V2460" s="260" t="s">
        <v>2063</v>
      </c>
      <c r="W2460" s="261">
        <v>44148.436215277776</v>
      </c>
      <c r="X2460" s="38" t="s">
        <v>1555</v>
      </c>
    </row>
    <row r="2461" spans="1:24" x14ac:dyDescent="0.3">
      <c r="A2461" s="2">
        <v>140053</v>
      </c>
      <c r="B2461" s="3" t="s">
        <v>3886</v>
      </c>
      <c r="C2461" s="5" t="s">
        <v>47</v>
      </c>
      <c r="D2461" s="25">
        <v>55</v>
      </c>
      <c r="E2461" s="26">
        <v>19</v>
      </c>
      <c r="F2461" s="16">
        <v>12</v>
      </c>
      <c r="G2461" s="22">
        <v>42</v>
      </c>
      <c r="H2461" s="22">
        <v>500</v>
      </c>
      <c r="I2461" s="6">
        <v>44147</v>
      </c>
      <c r="J2461" s="7">
        <v>61</v>
      </c>
      <c r="K2461" s="8">
        <v>2021</v>
      </c>
      <c r="L2461" s="6">
        <v>44624</v>
      </c>
      <c r="M2461" s="5">
        <v>0</v>
      </c>
      <c r="N2461" s="6">
        <v>44273</v>
      </c>
      <c r="O2461" s="3" t="s">
        <v>1531</v>
      </c>
      <c r="P2461" s="3" t="s">
        <v>4053</v>
      </c>
      <c r="Q2461" s="6">
        <v>44246</v>
      </c>
      <c r="R2461" s="46"/>
      <c r="S2461" s="46" t="s">
        <v>1380</v>
      </c>
      <c r="T2461" s="50" t="s">
        <v>1944</v>
      </c>
      <c r="U2461" s="21"/>
      <c r="V2461" s="260" t="s">
        <v>2063</v>
      </c>
      <c r="W2461" s="261">
        <v>44148.436678240738</v>
      </c>
      <c r="X2461" s="38" t="s">
        <v>1555</v>
      </c>
    </row>
    <row r="2462" spans="1:24" x14ac:dyDescent="0.3">
      <c r="A2462" s="2">
        <v>140054</v>
      </c>
      <c r="B2462" s="3" t="s">
        <v>3887</v>
      </c>
      <c r="C2462" s="5" t="s">
        <v>47</v>
      </c>
      <c r="D2462" s="25">
        <v>55</v>
      </c>
      <c r="E2462" s="26">
        <v>19</v>
      </c>
      <c r="F2462" s="16">
        <v>12</v>
      </c>
      <c r="G2462" s="22">
        <v>25</v>
      </c>
      <c r="H2462" s="22">
        <v>300</v>
      </c>
      <c r="I2462" s="6">
        <v>44147</v>
      </c>
      <c r="J2462" s="7">
        <v>61</v>
      </c>
      <c r="K2462" s="8">
        <v>2021</v>
      </c>
      <c r="L2462" s="6">
        <v>44624</v>
      </c>
      <c r="M2462" s="5">
        <v>0</v>
      </c>
      <c r="N2462" s="6">
        <v>44273</v>
      </c>
      <c r="O2462" s="3" t="s">
        <v>1531</v>
      </c>
      <c r="P2462" s="3" t="s">
        <v>4053</v>
      </c>
      <c r="Q2462" s="6">
        <v>44246</v>
      </c>
      <c r="R2462" s="46"/>
      <c r="S2462" s="46" t="s">
        <v>1380</v>
      </c>
      <c r="T2462" s="50" t="s">
        <v>1944</v>
      </c>
      <c r="U2462" s="21"/>
      <c r="V2462" s="260" t="s">
        <v>2063</v>
      </c>
      <c r="W2462" s="261">
        <v>44148.437002314815</v>
      </c>
      <c r="X2462" s="38" t="s">
        <v>1555</v>
      </c>
    </row>
    <row r="2463" spans="1:24" x14ac:dyDescent="0.3">
      <c r="A2463" s="2">
        <v>140055</v>
      </c>
      <c r="B2463" s="3" t="s">
        <v>3888</v>
      </c>
      <c r="C2463" s="5" t="s">
        <v>47</v>
      </c>
      <c r="D2463" s="25">
        <v>55</v>
      </c>
      <c r="E2463" s="26">
        <v>19</v>
      </c>
      <c r="F2463" s="16">
        <v>12</v>
      </c>
      <c r="G2463" s="22">
        <v>34</v>
      </c>
      <c r="H2463" s="22">
        <v>400</v>
      </c>
      <c r="I2463" s="6">
        <v>44147</v>
      </c>
      <c r="J2463" s="7">
        <v>61</v>
      </c>
      <c r="K2463" s="8">
        <v>2021</v>
      </c>
      <c r="L2463" s="6">
        <v>44624</v>
      </c>
      <c r="M2463" s="5">
        <v>0</v>
      </c>
      <c r="N2463" s="6">
        <v>44273</v>
      </c>
      <c r="O2463" s="3" t="s">
        <v>1531</v>
      </c>
      <c r="P2463" s="3" t="s">
        <v>4053</v>
      </c>
      <c r="Q2463" s="6">
        <v>44246</v>
      </c>
      <c r="R2463" s="46"/>
      <c r="S2463" s="46" t="s">
        <v>1380</v>
      </c>
      <c r="T2463" s="50" t="s">
        <v>1944</v>
      </c>
      <c r="U2463" s="21"/>
      <c r="V2463" s="260" t="s">
        <v>2063</v>
      </c>
      <c r="W2463" s="261">
        <v>44148.437372685185</v>
      </c>
      <c r="X2463" s="38" t="s">
        <v>1555</v>
      </c>
    </row>
    <row r="2464" spans="1:24" x14ac:dyDescent="0.3">
      <c r="A2464" s="2">
        <v>140056</v>
      </c>
      <c r="B2464" s="3" t="s">
        <v>3889</v>
      </c>
      <c r="C2464" s="5" t="s">
        <v>47</v>
      </c>
      <c r="D2464" s="25">
        <v>55</v>
      </c>
      <c r="E2464" s="26">
        <v>19</v>
      </c>
      <c r="F2464" s="16">
        <v>12</v>
      </c>
      <c r="G2464" s="22">
        <v>25</v>
      </c>
      <c r="H2464" s="22">
        <v>300</v>
      </c>
      <c r="I2464" s="6">
        <v>44147</v>
      </c>
      <c r="J2464" s="7">
        <v>61</v>
      </c>
      <c r="K2464" s="8">
        <v>2021</v>
      </c>
      <c r="L2464" s="6">
        <v>44624</v>
      </c>
      <c r="M2464" s="5">
        <v>0</v>
      </c>
      <c r="N2464" s="6">
        <v>44273</v>
      </c>
      <c r="O2464" s="3" t="s">
        <v>1531</v>
      </c>
      <c r="P2464" s="3" t="s">
        <v>4053</v>
      </c>
      <c r="Q2464" s="6">
        <v>44246</v>
      </c>
      <c r="R2464" s="46"/>
      <c r="S2464" s="46" t="s">
        <v>1380</v>
      </c>
      <c r="T2464" s="50" t="s">
        <v>1944</v>
      </c>
      <c r="U2464" s="21"/>
      <c r="V2464" s="260" t="s">
        <v>2063</v>
      </c>
      <c r="W2464" s="261">
        <v>44148.437650462962</v>
      </c>
      <c r="X2464" s="38" t="s">
        <v>1555</v>
      </c>
    </row>
    <row r="2465" spans="1:24" x14ac:dyDescent="0.3">
      <c r="A2465" s="2">
        <v>140057</v>
      </c>
      <c r="B2465" s="3" t="s">
        <v>3890</v>
      </c>
      <c r="C2465" s="5" t="s">
        <v>47</v>
      </c>
      <c r="D2465" s="25">
        <v>55</v>
      </c>
      <c r="E2465" s="26">
        <v>19</v>
      </c>
      <c r="F2465" s="16">
        <v>12</v>
      </c>
      <c r="G2465" s="22">
        <v>25</v>
      </c>
      <c r="H2465" s="22">
        <v>300</v>
      </c>
      <c r="I2465" s="6">
        <v>44147</v>
      </c>
      <c r="J2465" s="7">
        <v>61</v>
      </c>
      <c r="K2465" s="8">
        <v>2021</v>
      </c>
      <c r="L2465" s="6">
        <v>44624</v>
      </c>
      <c r="M2465" s="5">
        <v>0</v>
      </c>
      <c r="N2465" s="6">
        <v>44273</v>
      </c>
      <c r="O2465" s="3" t="s">
        <v>1531</v>
      </c>
      <c r="P2465" s="3" t="s">
        <v>4053</v>
      </c>
      <c r="Q2465" s="6">
        <v>44246</v>
      </c>
      <c r="R2465" s="46"/>
      <c r="S2465" s="46" t="s">
        <v>1380</v>
      </c>
      <c r="T2465" s="50" t="s">
        <v>1944</v>
      </c>
      <c r="U2465" s="21"/>
      <c r="V2465" s="260" t="s">
        <v>2063</v>
      </c>
      <c r="W2465" s="261">
        <v>44148.439328703702</v>
      </c>
      <c r="X2465" s="38" t="s">
        <v>1555</v>
      </c>
    </row>
    <row r="2466" spans="1:24" x14ac:dyDescent="0.3">
      <c r="A2466" s="2">
        <v>140058</v>
      </c>
      <c r="B2466" s="3" t="s">
        <v>3891</v>
      </c>
      <c r="C2466" s="5" t="s">
        <v>47</v>
      </c>
      <c r="D2466" s="25">
        <v>55</v>
      </c>
      <c r="E2466" s="26">
        <v>19</v>
      </c>
      <c r="F2466" s="16">
        <v>12</v>
      </c>
      <c r="G2466" s="22">
        <v>0</v>
      </c>
      <c r="H2466" s="22">
        <v>0</v>
      </c>
      <c r="I2466" s="6">
        <v>44147</v>
      </c>
      <c r="J2466" s="7">
        <v>61</v>
      </c>
      <c r="K2466" s="8">
        <v>2021</v>
      </c>
      <c r="L2466" s="6">
        <v>44624</v>
      </c>
      <c r="M2466" s="5">
        <v>0</v>
      </c>
      <c r="N2466" s="6">
        <v>44273</v>
      </c>
      <c r="O2466" s="3" t="s">
        <v>1531</v>
      </c>
      <c r="P2466" s="3" t="s">
        <v>4053</v>
      </c>
      <c r="Q2466" s="6">
        <v>44246</v>
      </c>
      <c r="R2466" s="46"/>
      <c r="S2466" s="46" t="s">
        <v>1380</v>
      </c>
      <c r="T2466" s="50" t="s">
        <v>1944</v>
      </c>
      <c r="U2466" s="21"/>
      <c r="V2466" s="260" t="s">
        <v>2063</v>
      </c>
      <c r="W2466" s="261">
        <v>44148.444409722222</v>
      </c>
      <c r="X2466" s="38" t="s">
        <v>1555</v>
      </c>
    </row>
    <row r="2467" spans="1:24" x14ac:dyDescent="0.3">
      <c r="A2467" s="2">
        <v>140059</v>
      </c>
      <c r="B2467" s="3" t="s">
        <v>3892</v>
      </c>
      <c r="C2467" s="5" t="s">
        <v>47</v>
      </c>
      <c r="D2467" s="25">
        <v>55</v>
      </c>
      <c r="E2467" s="26">
        <v>19</v>
      </c>
      <c r="F2467" s="16">
        <v>12</v>
      </c>
      <c r="G2467" s="22">
        <v>34</v>
      </c>
      <c r="H2467" s="22">
        <v>400</v>
      </c>
      <c r="I2467" s="6">
        <v>44147</v>
      </c>
      <c r="J2467" s="7">
        <v>61</v>
      </c>
      <c r="K2467" s="8">
        <v>2021</v>
      </c>
      <c r="L2467" s="6">
        <v>44624</v>
      </c>
      <c r="M2467" s="5">
        <v>0</v>
      </c>
      <c r="N2467" s="6">
        <v>44273</v>
      </c>
      <c r="O2467" s="3" t="s">
        <v>1531</v>
      </c>
      <c r="P2467" s="3" t="s">
        <v>4053</v>
      </c>
      <c r="Q2467" s="6">
        <v>44246</v>
      </c>
      <c r="R2467" s="46"/>
      <c r="S2467" s="46" t="s">
        <v>1380</v>
      </c>
      <c r="T2467" s="50" t="s">
        <v>1944</v>
      </c>
      <c r="U2467" s="21"/>
      <c r="V2467" s="260" t="s">
        <v>2063</v>
      </c>
      <c r="W2467" s="261">
        <v>44148.444895833331</v>
      </c>
      <c r="X2467" s="38" t="s">
        <v>1555</v>
      </c>
    </row>
    <row r="2468" spans="1:24" x14ac:dyDescent="0.3">
      <c r="A2468" s="2">
        <v>140060</v>
      </c>
      <c r="B2468" s="3" t="s">
        <v>3893</v>
      </c>
      <c r="C2468" s="5" t="s">
        <v>47</v>
      </c>
      <c r="D2468" s="25">
        <v>55</v>
      </c>
      <c r="E2468" s="26">
        <v>19</v>
      </c>
      <c r="F2468" s="16">
        <v>12</v>
      </c>
      <c r="G2468" s="22">
        <v>25</v>
      </c>
      <c r="H2468" s="22">
        <v>300</v>
      </c>
      <c r="I2468" s="6">
        <v>44147</v>
      </c>
      <c r="J2468" s="7">
        <v>61</v>
      </c>
      <c r="K2468" s="8">
        <v>2021</v>
      </c>
      <c r="L2468" s="6">
        <v>44624</v>
      </c>
      <c r="M2468" s="5">
        <v>0</v>
      </c>
      <c r="N2468" s="6">
        <v>44273</v>
      </c>
      <c r="O2468" s="3" t="s">
        <v>1531</v>
      </c>
      <c r="P2468" s="3" t="s">
        <v>4053</v>
      </c>
      <c r="Q2468" s="6">
        <v>44246</v>
      </c>
      <c r="R2468" s="46"/>
      <c r="S2468" s="46" t="s">
        <v>1380</v>
      </c>
      <c r="T2468" s="50" t="s">
        <v>1944</v>
      </c>
      <c r="U2468" s="21"/>
      <c r="V2468" s="260" t="s">
        <v>2063</v>
      </c>
      <c r="W2468" s="261">
        <v>44148.445231481484</v>
      </c>
      <c r="X2468" s="38" t="s">
        <v>1555</v>
      </c>
    </row>
    <row r="2469" spans="1:24" x14ac:dyDescent="0.3">
      <c r="A2469" s="2">
        <v>140061</v>
      </c>
      <c r="B2469" s="3" t="s">
        <v>3894</v>
      </c>
      <c r="C2469" s="5" t="s">
        <v>47</v>
      </c>
      <c r="D2469" s="25">
        <v>55</v>
      </c>
      <c r="E2469" s="26">
        <v>19</v>
      </c>
      <c r="F2469" s="16">
        <v>12</v>
      </c>
      <c r="G2469" s="22">
        <v>0</v>
      </c>
      <c r="H2469" s="22">
        <v>0</v>
      </c>
      <c r="I2469" s="6">
        <v>44147</v>
      </c>
      <c r="J2469" s="7">
        <v>61</v>
      </c>
      <c r="K2469" s="8">
        <v>2021</v>
      </c>
      <c r="L2469" s="6">
        <v>44624</v>
      </c>
      <c r="M2469" s="5">
        <v>0</v>
      </c>
      <c r="N2469" s="6">
        <v>44273</v>
      </c>
      <c r="O2469" s="3" t="s">
        <v>1531</v>
      </c>
      <c r="P2469" s="3" t="s">
        <v>4053</v>
      </c>
      <c r="Q2469" s="6">
        <v>44246</v>
      </c>
      <c r="R2469" s="46"/>
      <c r="S2469" s="46" t="s">
        <v>1380</v>
      </c>
      <c r="T2469" s="50" t="s">
        <v>1944</v>
      </c>
      <c r="U2469" s="21"/>
      <c r="V2469" s="260" t="s">
        <v>2063</v>
      </c>
      <c r="W2469" s="261">
        <v>44148.445740740739</v>
      </c>
      <c r="X2469" s="38" t="s">
        <v>1555</v>
      </c>
    </row>
    <row r="2470" spans="1:24" x14ac:dyDescent="0.3">
      <c r="A2470" s="2">
        <v>140063</v>
      </c>
      <c r="B2470" s="3" t="s">
        <v>3895</v>
      </c>
      <c r="C2470" s="5" t="s">
        <v>47</v>
      </c>
      <c r="D2470" s="25">
        <v>55</v>
      </c>
      <c r="E2470" s="26">
        <v>19</v>
      </c>
      <c r="F2470" s="16">
        <v>12</v>
      </c>
      <c r="G2470" s="22">
        <v>417</v>
      </c>
      <c r="H2470" s="22">
        <v>5000</v>
      </c>
      <c r="I2470" s="6">
        <v>44147</v>
      </c>
      <c r="J2470" s="7">
        <v>61</v>
      </c>
      <c r="K2470" s="8">
        <v>2021</v>
      </c>
      <c r="L2470" s="6">
        <v>44624</v>
      </c>
      <c r="M2470" s="5">
        <v>0</v>
      </c>
      <c r="N2470" s="6">
        <v>44273</v>
      </c>
      <c r="O2470" s="3" t="s">
        <v>1531</v>
      </c>
      <c r="P2470" s="3" t="s">
        <v>4053</v>
      </c>
      <c r="Q2470" s="6">
        <v>44246</v>
      </c>
      <c r="R2470" s="46"/>
      <c r="S2470" s="46" t="s">
        <v>1380</v>
      </c>
      <c r="T2470" s="50" t="s">
        <v>1944</v>
      </c>
      <c r="U2470" s="21"/>
      <c r="V2470" s="260" t="s">
        <v>2063</v>
      </c>
      <c r="W2470" s="261">
        <v>44148.447662037041</v>
      </c>
      <c r="X2470" s="38" t="s">
        <v>1555</v>
      </c>
    </row>
    <row r="2471" spans="1:24" x14ac:dyDescent="0.3">
      <c r="A2471" s="2">
        <v>140241</v>
      </c>
      <c r="B2471" s="3" t="s">
        <v>3896</v>
      </c>
      <c r="C2471" s="5" t="s">
        <v>47</v>
      </c>
      <c r="D2471" s="25">
        <v>55</v>
      </c>
      <c r="E2471" s="26">
        <v>19</v>
      </c>
      <c r="F2471" s="16">
        <v>12</v>
      </c>
      <c r="G2471" s="22">
        <v>75</v>
      </c>
      <c r="H2471" s="22">
        <v>900</v>
      </c>
      <c r="I2471" s="6">
        <v>44147</v>
      </c>
      <c r="J2471" s="7">
        <v>61</v>
      </c>
      <c r="K2471" s="8">
        <v>2021</v>
      </c>
      <c r="L2471" s="6">
        <v>44624</v>
      </c>
      <c r="M2471" s="5">
        <v>0</v>
      </c>
      <c r="N2471" s="6">
        <v>44273</v>
      </c>
      <c r="O2471" s="3" t="s">
        <v>1531</v>
      </c>
      <c r="P2471" s="3" t="s">
        <v>4053</v>
      </c>
      <c r="Q2471" s="6">
        <v>44246</v>
      </c>
      <c r="R2471" s="46"/>
      <c r="S2471" s="46" t="s">
        <v>1380</v>
      </c>
      <c r="T2471" s="50" t="s">
        <v>1944</v>
      </c>
      <c r="U2471" s="21"/>
      <c r="V2471" s="260" t="s">
        <v>2063</v>
      </c>
      <c r="W2471" s="261">
        <v>44148.450486111113</v>
      </c>
      <c r="X2471" s="38" t="s">
        <v>1555</v>
      </c>
    </row>
    <row r="2472" spans="1:24" x14ac:dyDescent="0.3">
      <c r="A2472" s="2">
        <v>140242</v>
      </c>
      <c r="B2472" s="3" t="s">
        <v>3897</v>
      </c>
      <c r="C2472" s="5" t="s">
        <v>47</v>
      </c>
      <c r="D2472" s="25">
        <v>55</v>
      </c>
      <c r="E2472" s="26">
        <v>19</v>
      </c>
      <c r="F2472" s="16">
        <v>12</v>
      </c>
      <c r="G2472" s="22">
        <v>67</v>
      </c>
      <c r="H2472" s="22">
        <v>800</v>
      </c>
      <c r="I2472" s="6">
        <v>44147</v>
      </c>
      <c r="J2472" s="7">
        <v>61</v>
      </c>
      <c r="K2472" s="8">
        <v>2021</v>
      </c>
      <c r="L2472" s="6">
        <v>44624</v>
      </c>
      <c r="M2472" s="5">
        <v>0</v>
      </c>
      <c r="N2472" s="6">
        <v>44273</v>
      </c>
      <c r="O2472" s="3" t="s">
        <v>1531</v>
      </c>
      <c r="P2472" s="3" t="s">
        <v>4053</v>
      </c>
      <c r="Q2472" s="6">
        <v>44246</v>
      </c>
      <c r="R2472" s="46"/>
      <c r="S2472" s="46" t="s">
        <v>1380</v>
      </c>
      <c r="T2472" s="50" t="s">
        <v>1944</v>
      </c>
      <c r="U2472" s="21"/>
      <c r="V2472" s="260" t="s">
        <v>2063</v>
      </c>
      <c r="W2472" s="261">
        <v>44148.460787037038</v>
      </c>
      <c r="X2472" s="38" t="s">
        <v>1555</v>
      </c>
    </row>
    <row r="2473" spans="1:24" x14ac:dyDescent="0.3">
      <c r="A2473" s="2">
        <v>58116</v>
      </c>
      <c r="B2473" s="3" t="s">
        <v>2120</v>
      </c>
      <c r="C2473" s="5" t="s">
        <v>3</v>
      </c>
      <c r="D2473" s="25">
        <v>70</v>
      </c>
      <c r="E2473" s="26">
        <v>38</v>
      </c>
      <c r="F2473" s="16">
        <v>12</v>
      </c>
      <c r="G2473" s="22">
        <v>0</v>
      </c>
      <c r="H2473" s="22">
        <v>0</v>
      </c>
      <c r="I2473" s="6">
        <v>44016</v>
      </c>
      <c r="J2473" s="7">
        <v>258</v>
      </c>
      <c r="K2473" s="8">
        <v>2020</v>
      </c>
      <c r="L2473" s="6">
        <v>44504</v>
      </c>
      <c r="M2473" s="5">
        <v>0</v>
      </c>
      <c r="N2473" s="6">
        <v>44277</v>
      </c>
      <c r="O2473" s="3" t="s">
        <v>1380</v>
      </c>
      <c r="P2473" s="3" t="s">
        <v>3524</v>
      </c>
      <c r="Q2473" s="6">
        <v>43945</v>
      </c>
      <c r="R2473" s="46"/>
      <c r="S2473" s="46" t="s">
        <v>1380</v>
      </c>
      <c r="T2473" s="50" t="s">
        <v>2275</v>
      </c>
      <c r="U2473" s="21" t="s">
        <v>1560</v>
      </c>
      <c r="V2473" s="260" t="s">
        <v>1551</v>
      </c>
      <c r="W2473" s="261">
        <v>43945.621562499997</v>
      </c>
      <c r="X2473" s="38" t="s">
        <v>1555</v>
      </c>
    </row>
    <row r="2474" spans="1:24" x14ac:dyDescent="0.3">
      <c r="A2474" s="2">
        <v>15267</v>
      </c>
      <c r="B2474" s="3" t="s">
        <v>466</v>
      </c>
      <c r="C2474" s="5" t="s">
        <v>3</v>
      </c>
      <c r="D2474" s="25">
        <v>55</v>
      </c>
      <c r="E2474" s="26">
        <v>34</v>
      </c>
      <c r="F2474" s="16">
        <v>12</v>
      </c>
      <c r="G2474" s="22">
        <v>0</v>
      </c>
      <c r="H2474" s="22">
        <v>0</v>
      </c>
      <c r="I2474" s="6">
        <v>44097</v>
      </c>
      <c r="J2474" s="7">
        <v>58</v>
      </c>
      <c r="K2474" s="8">
        <v>2021</v>
      </c>
      <c r="L2474" s="6">
        <v>44622</v>
      </c>
      <c r="M2474" s="5">
        <v>0</v>
      </c>
      <c r="N2474" s="6">
        <v>44277</v>
      </c>
      <c r="O2474" s="3" t="s">
        <v>1380</v>
      </c>
      <c r="P2474" s="3" t="s">
        <v>2342</v>
      </c>
      <c r="Q2474" s="6">
        <v>43857</v>
      </c>
      <c r="R2474" s="46"/>
      <c r="S2474" s="46" t="s">
        <v>1380</v>
      </c>
      <c r="T2474" s="50" t="s">
        <v>2349</v>
      </c>
      <c r="U2474" s="21" t="s">
        <v>1560</v>
      </c>
      <c r="V2474" s="260" t="s">
        <v>2063</v>
      </c>
      <c r="W2474" s="261">
        <v>44217.461770833332</v>
      </c>
      <c r="X2474" s="38" t="s">
        <v>1555</v>
      </c>
    </row>
    <row r="2475" spans="1:24" x14ac:dyDescent="0.3">
      <c r="A2475" s="2">
        <v>15668</v>
      </c>
      <c r="B2475" s="3" t="s">
        <v>660</v>
      </c>
      <c r="C2475" s="5" t="s">
        <v>3</v>
      </c>
      <c r="D2475" s="25">
        <v>55</v>
      </c>
      <c r="E2475" s="26">
        <v>35</v>
      </c>
      <c r="F2475" s="16">
        <v>12</v>
      </c>
      <c r="G2475" s="22">
        <v>0</v>
      </c>
      <c r="H2475" s="22">
        <v>0</v>
      </c>
      <c r="I2475" s="6">
        <v>44097</v>
      </c>
      <c r="J2475" s="7">
        <v>58</v>
      </c>
      <c r="K2475" s="8">
        <v>2021</v>
      </c>
      <c r="L2475" s="6">
        <v>44622</v>
      </c>
      <c r="M2475" s="5">
        <v>0</v>
      </c>
      <c r="N2475" s="6">
        <v>44277</v>
      </c>
      <c r="O2475" s="3" t="s">
        <v>1380</v>
      </c>
      <c r="P2475" s="3" t="s">
        <v>2342</v>
      </c>
      <c r="Q2475" s="6">
        <v>43857</v>
      </c>
      <c r="R2475" s="46"/>
      <c r="S2475" s="46" t="s">
        <v>1380</v>
      </c>
      <c r="T2475" s="50" t="s">
        <v>2349</v>
      </c>
      <c r="U2475" s="21" t="s">
        <v>1560</v>
      </c>
      <c r="V2475" s="260" t="s">
        <v>2063</v>
      </c>
      <c r="W2475" s="261">
        <v>44217.461770833332</v>
      </c>
      <c r="X2475" s="38" t="s">
        <v>1555</v>
      </c>
    </row>
    <row r="2476" spans="1:24" x14ac:dyDescent="0.3">
      <c r="A2476" s="2">
        <v>15672</v>
      </c>
      <c r="B2476" s="3" t="s">
        <v>661</v>
      </c>
      <c r="C2476" s="5" t="s">
        <v>3</v>
      </c>
      <c r="D2476" s="25">
        <v>55</v>
      </c>
      <c r="E2476" s="26">
        <v>35</v>
      </c>
      <c r="F2476" s="16">
        <v>12</v>
      </c>
      <c r="G2476" s="22">
        <v>0</v>
      </c>
      <c r="H2476" s="22">
        <v>0</v>
      </c>
      <c r="I2476" s="6">
        <v>44097</v>
      </c>
      <c r="J2476" s="7">
        <v>58</v>
      </c>
      <c r="K2476" s="8">
        <v>2021</v>
      </c>
      <c r="L2476" s="6">
        <v>44622</v>
      </c>
      <c r="M2476" s="5">
        <v>0</v>
      </c>
      <c r="N2476" s="6">
        <v>44277</v>
      </c>
      <c r="O2476" s="3" t="s">
        <v>1380</v>
      </c>
      <c r="P2476" s="3" t="s">
        <v>2342</v>
      </c>
      <c r="Q2476" s="6">
        <v>43857</v>
      </c>
      <c r="R2476" s="46"/>
      <c r="S2476" s="46" t="s">
        <v>1380</v>
      </c>
      <c r="T2476" s="50" t="s">
        <v>2349</v>
      </c>
      <c r="U2476" s="21" t="s">
        <v>1560</v>
      </c>
      <c r="V2476" s="260" t="s">
        <v>2063</v>
      </c>
      <c r="W2476" s="261">
        <v>44217.461770833332</v>
      </c>
      <c r="X2476" s="38" t="s">
        <v>1555</v>
      </c>
    </row>
    <row r="2477" spans="1:24" x14ac:dyDescent="0.3">
      <c r="A2477" s="2">
        <v>60889</v>
      </c>
      <c r="B2477" s="3" t="s">
        <v>136</v>
      </c>
      <c r="C2477" s="5" t="s">
        <v>22</v>
      </c>
      <c r="D2477" s="25">
        <v>55</v>
      </c>
      <c r="E2477" s="26">
        <v>32</v>
      </c>
      <c r="F2477" s="16">
        <v>12</v>
      </c>
      <c r="G2477" s="22">
        <v>17</v>
      </c>
      <c r="H2477" s="22">
        <v>200</v>
      </c>
      <c r="I2477" s="6">
        <v>44097</v>
      </c>
      <c r="J2477" s="7">
        <v>58</v>
      </c>
      <c r="K2477" s="8">
        <v>2021</v>
      </c>
      <c r="L2477" s="6">
        <v>44622</v>
      </c>
      <c r="M2477" s="5">
        <v>0</v>
      </c>
      <c r="N2477" s="6">
        <v>44277</v>
      </c>
      <c r="O2477" s="3" t="s">
        <v>1380</v>
      </c>
      <c r="P2477" s="3" t="s">
        <v>2342</v>
      </c>
      <c r="Q2477" s="6">
        <v>43857</v>
      </c>
      <c r="R2477" s="46"/>
      <c r="S2477" s="46" t="s">
        <v>1380</v>
      </c>
      <c r="T2477" s="50" t="s">
        <v>2349</v>
      </c>
      <c r="U2477" s="21" t="s">
        <v>1560</v>
      </c>
      <c r="V2477" s="260" t="s">
        <v>2063</v>
      </c>
      <c r="W2477" s="261">
        <v>44217.461770833332</v>
      </c>
      <c r="X2477" s="38" t="s">
        <v>1555</v>
      </c>
    </row>
    <row r="2478" spans="1:24" x14ac:dyDescent="0.3">
      <c r="A2478" s="2">
        <v>99787</v>
      </c>
      <c r="B2478" s="3" t="s">
        <v>2225</v>
      </c>
      <c r="C2478" s="5" t="s">
        <v>3</v>
      </c>
      <c r="D2478" s="25">
        <v>55</v>
      </c>
      <c r="E2478" s="26">
        <v>32</v>
      </c>
      <c r="F2478" s="16">
        <v>12</v>
      </c>
      <c r="G2478" s="22">
        <v>0</v>
      </c>
      <c r="H2478" s="22">
        <v>0</v>
      </c>
      <c r="I2478" s="6">
        <v>44097</v>
      </c>
      <c r="J2478" s="7">
        <v>58</v>
      </c>
      <c r="K2478" s="8">
        <v>2021</v>
      </c>
      <c r="L2478" s="6">
        <v>44622</v>
      </c>
      <c r="M2478" s="5">
        <v>0</v>
      </c>
      <c r="N2478" s="6">
        <v>44277</v>
      </c>
      <c r="O2478" s="3" t="s">
        <v>1380</v>
      </c>
      <c r="P2478" s="3" t="s">
        <v>2342</v>
      </c>
      <c r="Q2478" s="6">
        <v>43857</v>
      </c>
      <c r="R2478" s="46"/>
      <c r="S2478" s="46" t="s">
        <v>1380</v>
      </c>
      <c r="T2478" s="50" t="s">
        <v>2349</v>
      </c>
      <c r="U2478" s="21" t="s">
        <v>1560</v>
      </c>
      <c r="V2478" s="260" t="s">
        <v>2063</v>
      </c>
      <c r="W2478" s="261">
        <v>44217.461770833332</v>
      </c>
      <c r="X2478" s="38" t="s">
        <v>1555</v>
      </c>
    </row>
    <row r="2479" spans="1:24" x14ac:dyDescent="0.3">
      <c r="A2479" s="2">
        <v>101891</v>
      </c>
      <c r="B2479" s="3" t="s">
        <v>2224</v>
      </c>
      <c r="C2479" s="5" t="s">
        <v>3</v>
      </c>
      <c r="D2479" s="25">
        <v>55</v>
      </c>
      <c r="E2479" s="26">
        <v>24</v>
      </c>
      <c r="F2479" s="16">
        <v>12</v>
      </c>
      <c r="G2479" s="22">
        <v>2</v>
      </c>
      <c r="H2479" s="22">
        <v>20</v>
      </c>
      <c r="I2479" s="6">
        <v>44097</v>
      </c>
      <c r="J2479" s="7">
        <v>58</v>
      </c>
      <c r="K2479" s="8">
        <v>2021</v>
      </c>
      <c r="L2479" s="6">
        <v>44622</v>
      </c>
      <c r="M2479" s="5">
        <v>0</v>
      </c>
      <c r="N2479" s="6">
        <v>44277</v>
      </c>
      <c r="O2479" s="3" t="s">
        <v>1380</v>
      </c>
      <c r="P2479" s="3" t="s">
        <v>2342</v>
      </c>
      <c r="Q2479" s="6">
        <v>43857</v>
      </c>
      <c r="R2479" s="46"/>
      <c r="S2479" s="46" t="s">
        <v>1380</v>
      </c>
      <c r="T2479" s="50" t="s">
        <v>2349</v>
      </c>
      <c r="U2479" s="21" t="s">
        <v>1560</v>
      </c>
      <c r="V2479" s="260" t="s">
        <v>2063</v>
      </c>
      <c r="W2479" s="261">
        <v>44217.461770833332</v>
      </c>
      <c r="X2479" s="38" t="s">
        <v>1555</v>
      </c>
    </row>
    <row r="2480" spans="1:24" x14ac:dyDescent="0.3">
      <c r="A2480" s="2">
        <v>113634</v>
      </c>
      <c r="B2480" s="3" t="s">
        <v>2232</v>
      </c>
      <c r="C2480" s="5" t="s">
        <v>17</v>
      </c>
      <c r="D2480" s="25">
        <v>55</v>
      </c>
      <c r="E2480" s="26">
        <v>31</v>
      </c>
      <c r="F2480" s="16">
        <v>12</v>
      </c>
      <c r="G2480" s="22">
        <v>0</v>
      </c>
      <c r="H2480" s="22">
        <v>0</v>
      </c>
      <c r="I2480" s="6">
        <v>44097</v>
      </c>
      <c r="J2480" s="7">
        <v>58</v>
      </c>
      <c r="K2480" s="8">
        <v>2021</v>
      </c>
      <c r="L2480" s="6">
        <v>44622</v>
      </c>
      <c r="M2480" s="5">
        <v>0</v>
      </c>
      <c r="N2480" s="6">
        <v>44277</v>
      </c>
      <c r="O2480" s="3" t="s">
        <v>1380</v>
      </c>
      <c r="P2480" s="3" t="s">
        <v>2342</v>
      </c>
      <c r="Q2480" s="6">
        <v>43857</v>
      </c>
      <c r="R2480" s="46"/>
      <c r="S2480" s="46" t="s">
        <v>1380</v>
      </c>
      <c r="T2480" s="50" t="s">
        <v>2349</v>
      </c>
      <c r="U2480" s="21" t="s">
        <v>1560</v>
      </c>
      <c r="V2480" s="260" t="s">
        <v>2063</v>
      </c>
      <c r="W2480" s="261">
        <v>44217.461770833332</v>
      </c>
      <c r="X2480" s="38" t="s">
        <v>1555</v>
      </c>
    </row>
    <row r="2481" spans="1:24" x14ac:dyDescent="0.3">
      <c r="A2481" s="2">
        <v>133301</v>
      </c>
      <c r="B2481" s="3" t="s">
        <v>1169</v>
      </c>
      <c r="C2481" s="5" t="s">
        <v>3</v>
      </c>
      <c r="D2481" s="25">
        <v>55</v>
      </c>
      <c r="E2481" s="26">
        <v>27</v>
      </c>
      <c r="F2481" s="16">
        <v>12</v>
      </c>
      <c r="G2481" s="22">
        <v>0</v>
      </c>
      <c r="H2481" s="22">
        <v>0</v>
      </c>
      <c r="I2481" s="6">
        <v>44097</v>
      </c>
      <c r="J2481" s="7">
        <v>58</v>
      </c>
      <c r="K2481" s="8">
        <v>2021</v>
      </c>
      <c r="L2481" s="6">
        <v>44622</v>
      </c>
      <c r="M2481" s="5">
        <v>0</v>
      </c>
      <c r="N2481" s="6">
        <v>44277</v>
      </c>
      <c r="O2481" s="3" t="s">
        <v>1380</v>
      </c>
      <c r="P2481" s="3" t="s">
        <v>2342</v>
      </c>
      <c r="Q2481" s="6">
        <v>43857</v>
      </c>
      <c r="R2481" s="46"/>
      <c r="S2481" s="46" t="s">
        <v>1380</v>
      </c>
      <c r="T2481" s="50" t="s">
        <v>2349</v>
      </c>
      <c r="U2481" s="21" t="s">
        <v>1560</v>
      </c>
      <c r="V2481" s="260" t="s">
        <v>2063</v>
      </c>
      <c r="W2481" s="261">
        <v>44217.461770833332</v>
      </c>
      <c r="X2481" s="38" t="s">
        <v>1555</v>
      </c>
    </row>
    <row r="2482" spans="1:24" x14ac:dyDescent="0.3">
      <c r="A2482" s="2">
        <v>134246</v>
      </c>
      <c r="B2482" s="3" t="s">
        <v>2005</v>
      </c>
      <c r="C2482" s="5" t="s">
        <v>1420</v>
      </c>
      <c r="D2482" s="25">
        <v>51</v>
      </c>
      <c r="E2482" s="26">
        <v>2</v>
      </c>
      <c r="F2482" s="16">
        <v>12</v>
      </c>
      <c r="G2482" s="22">
        <v>117</v>
      </c>
      <c r="H2482" s="22">
        <v>1400</v>
      </c>
      <c r="I2482" s="6">
        <v>44146</v>
      </c>
      <c r="J2482" s="7">
        <v>78</v>
      </c>
      <c r="K2482" s="8">
        <v>2021</v>
      </c>
      <c r="L2482" s="6">
        <v>44636</v>
      </c>
      <c r="M2482" s="5">
        <v>0</v>
      </c>
      <c r="N2482" s="6">
        <v>44277</v>
      </c>
      <c r="O2482" s="3" t="s">
        <v>1380</v>
      </c>
      <c r="P2482" s="3" t="s">
        <v>3341</v>
      </c>
      <c r="Q2482" s="6">
        <v>43867</v>
      </c>
      <c r="R2482" s="46"/>
      <c r="S2482" s="46" t="s">
        <v>1380</v>
      </c>
      <c r="T2482" s="50" t="s">
        <v>1536</v>
      </c>
      <c r="U2482" s="21" t="s">
        <v>1560</v>
      </c>
      <c r="V2482" s="260" t="s">
        <v>2063</v>
      </c>
      <c r="W2482" s="261">
        <v>44231.623622685183</v>
      </c>
      <c r="X2482" s="38" t="s">
        <v>1555</v>
      </c>
    </row>
    <row r="2483" spans="1:24" x14ac:dyDescent="0.3">
      <c r="A2483" s="2">
        <v>138551</v>
      </c>
      <c r="B2483" s="3" t="s">
        <v>3448</v>
      </c>
      <c r="C2483" s="5" t="s">
        <v>17</v>
      </c>
      <c r="D2483" s="25">
        <v>55</v>
      </c>
      <c r="E2483" s="26">
        <v>66</v>
      </c>
      <c r="F2483" s="16">
        <v>12</v>
      </c>
      <c r="G2483" s="22">
        <v>84</v>
      </c>
      <c r="H2483" s="22">
        <v>1000</v>
      </c>
      <c r="I2483" s="6">
        <v>44146</v>
      </c>
      <c r="J2483" s="7">
        <v>79</v>
      </c>
      <c r="K2483" s="8">
        <v>2021</v>
      </c>
      <c r="L2483" s="6">
        <v>44636</v>
      </c>
      <c r="M2483" s="5">
        <v>0</v>
      </c>
      <c r="N2483" s="6">
        <v>44277</v>
      </c>
      <c r="O2483" s="3" t="s">
        <v>1380</v>
      </c>
      <c r="P2483" s="3" t="s">
        <v>3449</v>
      </c>
      <c r="Q2483" s="6">
        <v>43888</v>
      </c>
      <c r="R2483" s="46"/>
      <c r="S2483" s="46" t="s">
        <v>1380</v>
      </c>
      <c r="T2483" s="50" t="s">
        <v>3439</v>
      </c>
      <c r="U2483" s="21" t="s">
        <v>1560</v>
      </c>
      <c r="V2483" s="260" t="s">
        <v>2063</v>
      </c>
      <c r="W2483" s="261">
        <v>44242.336828703701</v>
      </c>
      <c r="X2483" s="38" t="s">
        <v>1555</v>
      </c>
    </row>
    <row r="2484" spans="1:24" x14ac:dyDescent="0.3">
      <c r="A2484" s="2">
        <v>138552</v>
      </c>
      <c r="B2484" s="3" t="s">
        <v>3454</v>
      </c>
      <c r="C2484" s="5" t="s">
        <v>17</v>
      </c>
      <c r="D2484" s="25">
        <v>55</v>
      </c>
      <c r="E2484" s="26">
        <v>49</v>
      </c>
      <c r="F2484" s="16">
        <v>12</v>
      </c>
      <c r="G2484" s="22">
        <v>59</v>
      </c>
      <c r="H2484" s="22">
        <v>700</v>
      </c>
      <c r="I2484" s="6">
        <v>44146</v>
      </c>
      <c r="J2484" s="7">
        <v>79</v>
      </c>
      <c r="K2484" s="8">
        <v>2021</v>
      </c>
      <c r="L2484" s="6">
        <v>44636</v>
      </c>
      <c r="M2484" s="5">
        <v>0</v>
      </c>
      <c r="N2484" s="6">
        <v>44277</v>
      </c>
      <c r="O2484" s="3" t="s">
        <v>1380</v>
      </c>
      <c r="P2484" s="3" t="s">
        <v>3449</v>
      </c>
      <c r="Q2484" s="6">
        <v>43888</v>
      </c>
      <c r="R2484" s="46"/>
      <c r="S2484" s="46" t="s">
        <v>1380</v>
      </c>
      <c r="T2484" s="50" t="s">
        <v>3439</v>
      </c>
      <c r="U2484" s="21" t="s">
        <v>1560</v>
      </c>
      <c r="V2484" s="260" t="s">
        <v>2063</v>
      </c>
      <c r="W2484" s="261">
        <v>44242.336828703701</v>
      </c>
      <c r="X2484" s="38" t="s">
        <v>1555</v>
      </c>
    </row>
    <row r="2485" spans="1:24" x14ac:dyDescent="0.3">
      <c r="A2485" s="2">
        <v>138553</v>
      </c>
      <c r="B2485" s="3" t="s">
        <v>3455</v>
      </c>
      <c r="C2485" s="5" t="s">
        <v>17</v>
      </c>
      <c r="D2485" s="25">
        <v>55</v>
      </c>
      <c r="E2485" s="26">
        <v>49</v>
      </c>
      <c r="F2485" s="16">
        <v>12</v>
      </c>
      <c r="G2485" s="22">
        <v>59</v>
      </c>
      <c r="H2485" s="22">
        <v>700</v>
      </c>
      <c r="I2485" s="6">
        <v>44146</v>
      </c>
      <c r="J2485" s="7">
        <v>79</v>
      </c>
      <c r="K2485" s="8">
        <v>2021</v>
      </c>
      <c r="L2485" s="6">
        <v>44636</v>
      </c>
      <c r="M2485" s="5">
        <v>0</v>
      </c>
      <c r="N2485" s="6">
        <v>44277</v>
      </c>
      <c r="O2485" s="3" t="s">
        <v>1380</v>
      </c>
      <c r="P2485" s="3" t="s">
        <v>3449</v>
      </c>
      <c r="Q2485" s="6">
        <v>43888</v>
      </c>
      <c r="R2485" s="46"/>
      <c r="S2485" s="46" t="s">
        <v>1380</v>
      </c>
      <c r="T2485" s="50" t="s">
        <v>3439</v>
      </c>
      <c r="U2485" s="21" t="s">
        <v>1560</v>
      </c>
      <c r="V2485" s="260" t="s">
        <v>2063</v>
      </c>
      <c r="W2485" s="261">
        <v>44242.336828703701</v>
      </c>
      <c r="X2485" s="38" t="s">
        <v>1555</v>
      </c>
    </row>
    <row r="2486" spans="1:24" x14ac:dyDescent="0.3">
      <c r="A2486" s="2">
        <v>138554</v>
      </c>
      <c r="B2486" s="3" t="s">
        <v>3453</v>
      </c>
      <c r="C2486" s="5" t="s">
        <v>17</v>
      </c>
      <c r="D2486" s="25">
        <v>55</v>
      </c>
      <c r="E2486" s="26">
        <v>49</v>
      </c>
      <c r="F2486" s="16">
        <v>12</v>
      </c>
      <c r="G2486" s="22">
        <v>59</v>
      </c>
      <c r="H2486" s="22">
        <v>700</v>
      </c>
      <c r="I2486" s="6">
        <v>44146</v>
      </c>
      <c r="J2486" s="7">
        <v>79</v>
      </c>
      <c r="K2486" s="8">
        <v>2021</v>
      </c>
      <c r="L2486" s="6">
        <v>44636</v>
      </c>
      <c r="M2486" s="5">
        <v>0</v>
      </c>
      <c r="N2486" s="6">
        <v>44277</v>
      </c>
      <c r="O2486" s="3" t="s">
        <v>1380</v>
      </c>
      <c r="P2486" s="3" t="s">
        <v>3449</v>
      </c>
      <c r="Q2486" s="6">
        <v>43888</v>
      </c>
      <c r="R2486" s="46"/>
      <c r="S2486" s="46" t="s">
        <v>1380</v>
      </c>
      <c r="T2486" s="50" t="s">
        <v>3439</v>
      </c>
      <c r="U2486" s="21" t="s">
        <v>1560</v>
      </c>
      <c r="V2486" s="260" t="s">
        <v>2063</v>
      </c>
      <c r="W2486" s="261">
        <v>44242.336828703701</v>
      </c>
      <c r="X2486" s="38" t="s">
        <v>1555</v>
      </c>
    </row>
    <row r="2487" spans="1:24" x14ac:dyDescent="0.3">
      <c r="A2487" s="2">
        <v>14784</v>
      </c>
      <c r="B2487" s="3" t="s">
        <v>2223</v>
      </c>
      <c r="C2487" s="5" t="s">
        <v>3</v>
      </c>
      <c r="D2487" s="25">
        <v>55</v>
      </c>
      <c r="E2487" s="26">
        <v>32</v>
      </c>
      <c r="F2487" s="16">
        <v>12</v>
      </c>
      <c r="G2487" s="22">
        <v>25</v>
      </c>
      <c r="H2487" s="22">
        <v>300</v>
      </c>
      <c r="I2487" s="6">
        <v>44097</v>
      </c>
      <c r="J2487" s="7">
        <v>58</v>
      </c>
      <c r="K2487" s="8">
        <v>2021</v>
      </c>
      <c r="L2487" s="6">
        <v>44622</v>
      </c>
      <c r="M2487" s="5">
        <v>0</v>
      </c>
      <c r="N2487" s="6">
        <v>44277</v>
      </c>
      <c r="O2487" s="3" t="s">
        <v>1380</v>
      </c>
      <c r="P2487" s="3" t="s">
        <v>4040</v>
      </c>
      <c r="Q2487" s="6">
        <v>44229</v>
      </c>
      <c r="R2487" s="46"/>
      <c r="S2487" s="46" t="s">
        <v>1380</v>
      </c>
      <c r="T2487" s="50" t="s">
        <v>1944</v>
      </c>
      <c r="U2487" s="21" t="s">
        <v>1560</v>
      </c>
      <c r="V2487" s="260" t="s">
        <v>2063</v>
      </c>
      <c r="W2487" s="261">
        <v>44277.354814814818</v>
      </c>
      <c r="X2487" s="38" t="s">
        <v>1555</v>
      </c>
    </row>
    <row r="2488" spans="1:24" x14ac:dyDescent="0.3">
      <c r="A2488" s="2">
        <v>15267</v>
      </c>
      <c r="B2488" s="3" t="s">
        <v>466</v>
      </c>
      <c r="C2488" s="5" t="s">
        <v>3</v>
      </c>
      <c r="D2488" s="25">
        <v>55</v>
      </c>
      <c r="E2488" s="26">
        <v>34</v>
      </c>
      <c r="F2488" s="16">
        <v>12</v>
      </c>
      <c r="G2488" s="22">
        <v>0</v>
      </c>
      <c r="H2488" s="22">
        <v>0</v>
      </c>
      <c r="I2488" s="6">
        <v>44097</v>
      </c>
      <c r="J2488" s="7">
        <v>58</v>
      </c>
      <c r="K2488" s="8">
        <v>2021</v>
      </c>
      <c r="L2488" s="6">
        <v>44622</v>
      </c>
      <c r="M2488" s="5">
        <v>0</v>
      </c>
      <c r="N2488" s="6">
        <v>44277</v>
      </c>
      <c r="O2488" s="3" t="s">
        <v>1380</v>
      </c>
      <c r="P2488" s="3" t="s">
        <v>4040</v>
      </c>
      <c r="Q2488" s="6">
        <v>44229</v>
      </c>
      <c r="R2488" s="46"/>
      <c r="S2488" s="46" t="s">
        <v>1380</v>
      </c>
      <c r="T2488" s="50" t="s">
        <v>1944</v>
      </c>
      <c r="U2488" s="21" t="s">
        <v>1560</v>
      </c>
      <c r="V2488" s="260" t="s">
        <v>2063</v>
      </c>
      <c r="W2488" s="261">
        <v>44277.354814814818</v>
      </c>
      <c r="X2488" s="38" t="s">
        <v>1555</v>
      </c>
    </row>
    <row r="2489" spans="1:24" x14ac:dyDescent="0.3">
      <c r="A2489" s="2">
        <v>15668</v>
      </c>
      <c r="B2489" s="3" t="s">
        <v>660</v>
      </c>
      <c r="C2489" s="5" t="s">
        <v>3</v>
      </c>
      <c r="D2489" s="25">
        <v>55</v>
      </c>
      <c r="E2489" s="26">
        <v>35</v>
      </c>
      <c r="F2489" s="16">
        <v>12</v>
      </c>
      <c r="G2489" s="22">
        <v>0</v>
      </c>
      <c r="H2489" s="22">
        <v>0</v>
      </c>
      <c r="I2489" s="6">
        <v>44097</v>
      </c>
      <c r="J2489" s="7">
        <v>58</v>
      </c>
      <c r="K2489" s="8">
        <v>2021</v>
      </c>
      <c r="L2489" s="6">
        <v>44622</v>
      </c>
      <c r="M2489" s="5">
        <v>0</v>
      </c>
      <c r="N2489" s="6">
        <v>44277</v>
      </c>
      <c r="O2489" s="3" t="s">
        <v>1380</v>
      </c>
      <c r="P2489" s="3" t="s">
        <v>4040</v>
      </c>
      <c r="Q2489" s="6">
        <v>44229</v>
      </c>
      <c r="R2489" s="46"/>
      <c r="S2489" s="46" t="s">
        <v>1380</v>
      </c>
      <c r="T2489" s="50" t="s">
        <v>1944</v>
      </c>
      <c r="U2489" s="21" t="s">
        <v>1560</v>
      </c>
      <c r="V2489" s="260" t="s">
        <v>2063</v>
      </c>
      <c r="W2489" s="261">
        <v>44277.354814814818</v>
      </c>
      <c r="X2489" s="38" t="s">
        <v>1555</v>
      </c>
    </row>
    <row r="2490" spans="1:24" x14ac:dyDescent="0.3">
      <c r="A2490" s="2">
        <v>15672</v>
      </c>
      <c r="B2490" s="3" t="s">
        <v>661</v>
      </c>
      <c r="C2490" s="5" t="s">
        <v>3</v>
      </c>
      <c r="D2490" s="25">
        <v>55</v>
      </c>
      <c r="E2490" s="26">
        <v>35</v>
      </c>
      <c r="F2490" s="16">
        <v>12</v>
      </c>
      <c r="G2490" s="22">
        <v>0</v>
      </c>
      <c r="H2490" s="22">
        <v>0</v>
      </c>
      <c r="I2490" s="6">
        <v>44097</v>
      </c>
      <c r="J2490" s="7">
        <v>58</v>
      </c>
      <c r="K2490" s="8">
        <v>2021</v>
      </c>
      <c r="L2490" s="6">
        <v>44622</v>
      </c>
      <c r="M2490" s="5">
        <v>0</v>
      </c>
      <c r="N2490" s="6">
        <v>44277</v>
      </c>
      <c r="O2490" s="3" t="s">
        <v>1380</v>
      </c>
      <c r="P2490" s="3" t="s">
        <v>4040</v>
      </c>
      <c r="Q2490" s="6">
        <v>44229</v>
      </c>
      <c r="R2490" s="46"/>
      <c r="S2490" s="46" t="s">
        <v>1380</v>
      </c>
      <c r="T2490" s="50" t="s">
        <v>1944</v>
      </c>
      <c r="U2490" s="21" t="s">
        <v>1560</v>
      </c>
      <c r="V2490" s="260" t="s">
        <v>2063</v>
      </c>
      <c r="W2490" s="261">
        <v>44277.354814814818</v>
      </c>
      <c r="X2490" s="38" t="s">
        <v>1555</v>
      </c>
    </row>
    <row r="2491" spans="1:24" x14ac:dyDescent="0.3">
      <c r="A2491" s="2">
        <v>60889</v>
      </c>
      <c r="B2491" s="3" t="s">
        <v>136</v>
      </c>
      <c r="C2491" s="5" t="s">
        <v>22</v>
      </c>
      <c r="D2491" s="25">
        <v>55</v>
      </c>
      <c r="E2491" s="26">
        <v>32</v>
      </c>
      <c r="F2491" s="16">
        <v>12</v>
      </c>
      <c r="G2491" s="22">
        <v>17</v>
      </c>
      <c r="H2491" s="22">
        <v>200</v>
      </c>
      <c r="I2491" s="6">
        <v>44097</v>
      </c>
      <c r="J2491" s="7">
        <v>58</v>
      </c>
      <c r="K2491" s="8">
        <v>2021</v>
      </c>
      <c r="L2491" s="6">
        <v>44622</v>
      </c>
      <c r="M2491" s="5">
        <v>0</v>
      </c>
      <c r="N2491" s="6">
        <v>44277</v>
      </c>
      <c r="O2491" s="3" t="s">
        <v>1380</v>
      </c>
      <c r="P2491" s="3" t="s">
        <v>4040</v>
      </c>
      <c r="Q2491" s="6">
        <v>44229</v>
      </c>
      <c r="R2491" s="46"/>
      <c r="S2491" s="46" t="s">
        <v>1380</v>
      </c>
      <c r="T2491" s="50" t="s">
        <v>1944</v>
      </c>
      <c r="U2491" s="21" t="s">
        <v>1560</v>
      </c>
      <c r="V2491" s="260" t="s">
        <v>2063</v>
      </c>
      <c r="W2491" s="261">
        <v>44277.354814814818</v>
      </c>
      <c r="X2491" s="38" t="s">
        <v>1555</v>
      </c>
    </row>
    <row r="2492" spans="1:24" x14ac:dyDescent="0.3">
      <c r="A2492" s="2">
        <v>99787</v>
      </c>
      <c r="B2492" s="3" t="s">
        <v>2225</v>
      </c>
      <c r="C2492" s="5" t="s">
        <v>3</v>
      </c>
      <c r="D2492" s="25">
        <v>55</v>
      </c>
      <c r="E2492" s="26">
        <v>32</v>
      </c>
      <c r="F2492" s="16">
        <v>12</v>
      </c>
      <c r="G2492" s="22">
        <v>0</v>
      </c>
      <c r="H2492" s="22">
        <v>0</v>
      </c>
      <c r="I2492" s="6">
        <v>44097</v>
      </c>
      <c r="J2492" s="7">
        <v>58</v>
      </c>
      <c r="K2492" s="8">
        <v>2021</v>
      </c>
      <c r="L2492" s="6">
        <v>44622</v>
      </c>
      <c r="M2492" s="5">
        <v>0</v>
      </c>
      <c r="N2492" s="6">
        <v>44277</v>
      </c>
      <c r="O2492" s="3" t="s">
        <v>1380</v>
      </c>
      <c r="P2492" s="3" t="s">
        <v>4040</v>
      </c>
      <c r="Q2492" s="6">
        <v>44229</v>
      </c>
      <c r="R2492" s="46"/>
      <c r="S2492" s="46" t="s">
        <v>1380</v>
      </c>
      <c r="T2492" s="50" t="s">
        <v>1944</v>
      </c>
      <c r="U2492" s="21" t="s">
        <v>1560</v>
      </c>
      <c r="V2492" s="260" t="s">
        <v>2063</v>
      </c>
      <c r="W2492" s="261">
        <v>44277.354814814818</v>
      </c>
      <c r="X2492" s="38" t="s">
        <v>1555</v>
      </c>
    </row>
    <row r="2493" spans="1:24" x14ac:dyDescent="0.3">
      <c r="A2493" s="2">
        <v>101891</v>
      </c>
      <c r="B2493" s="3" t="s">
        <v>2224</v>
      </c>
      <c r="C2493" s="5" t="s">
        <v>3</v>
      </c>
      <c r="D2493" s="25">
        <v>55</v>
      </c>
      <c r="E2493" s="26">
        <v>24</v>
      </c>
      <c r="F2493" s="16">
        <v>12</v>
      </c>
      <c r="G2493" s="22">
        <v>2</v>
      </c>
      <c r="H2493" s="22">
        <v>20</v>
      </c>
      <c r="I2493" s="6">
        <v>44097</v>
      </c>
      <c r="J2493" s="7">
        <v>58</v>
      </c>
      <c r="K2493" s="8">
        <v>2021</v>
      </c>
      <c r="L2493" s="6">
        <v>44622</v>
      </c>
      <c r="M2493" s="5">
        <v>0</v>
      </c>
      <c r="N2493" s="6">
        <v>44277</v>
      </c>
      <c r="O2493" s="3" t="s">
        <v>1380</v>
      </c>
      <c r="P2493" s="3" t="s">
        <v>4040</v>
      </c>
      <c r="Q2493" s="6">
        <v>44229</v>
      </c>
      <c r="R2493" s="46"/>
      <c r="S2493" s="46" t="s">
        <v>1380</v>
      </c>
      <c r="T2493" s="50" t="s">
        <v>1944</v>
      </c>
      <c r="U2493" s="21" t="s">
        <v>1560</v>
      </c>
      <c r="V2493" s="260" t="s">
        <v>2063</v>
      </c>
      <c r="W2493" s="261">
        <v>44277.354814814818</v>
      </c>
      <c r="X2493" s="38" t="s">
        <v>1555</v>
      </c>
    </row>
    <row r="2494" spans="1:24" x14ac:dyDescent="0.3">
      <c r="A2494" s="2">
        <v>113634</v>
      </c>
      <c r="B2494" s="3" t="s">
        <v>2232</v>
      </c>
      <c r="C2494" s="5" t="s">
        <v>17</v>
      </c>
      <c r="D2494" s="25">
        <v>55</v>
      </c>
      <c r="E2494" s="26">
        <v>31</v>
      </c>
      <c r="F2494" s="16">
        <v>12</v>
      </c>
      <c r="G2494" s="22">
        <v>0</v>
      </c>
      <c r="H2494" s="22">
        <v>0</v>
      </c>
      <c r="I2494" s="6">
        <v>44097</v>
      </c>
      <c r="J2494" s="7">
        <v>58</v>
      </c>
      <c r="K2494" s="8">
        <v>2021</v>
      </c>
      <c r="L2494" s="6">
        <v>44622</v>
      </c>
      <c r="M2494" s="5">
        <v>0</v>
      </c>
      <c r="N2494" s="6">
        <v>44277</v>
      </c>
      <c r="O2494" s="3" t="s">
        <v>1380</v>
      </c>
      <c r="P2494" s="3" t="s">
        <v>4040</v>
      </c>
      <c r="Q2494" s="6">
        <v>44229</v>
      </c>
      <c r="R2494" s="46"/>
      <c r="S2494" s="46" t="s">
        <v>1380</v>
      </c>
      <c r="T2494" s="50" t="s">
        <v>1944</v>
      </c>
      <c r="U2494" s="21" t="s">
        <v>1560</v>
      </c>
      <c r="V2494" s="260" t="s">
        <v>2063</v>
      </c>
      <c r="W2494" s="261">
        <v>44277.354814814818</v>
      </c>
      <c r="X2494" s="38" t="s">
        <v>1555</v>
      </c>
    </row>
    <row r="2495" spans="1:24" x14ac:dyDescent="0.3">
      <c r="A2495" s="2">
        <v>133301</v>
      </c>
      <c r="B2495" s="3" t="s">
        <v>1169</v>
      </c>
      <c r="C2495" s="5" t="s">
        <v>3</v>
      </c>
      <c r="D2495" s="25">
        <v>55</v>
      </c>
      <c r="E2495" s="26">
        <v>27</v>
      </c>
      <c r="F2495" s="16">
        <v>12</v>
      </c>
      <c r="G2495" s="22">
        <v>0</v>
      </c>
      <c r="H2495" s="22">
        <v>0</v>
      </c>
      <c r="I2495" s="6">
        <v>44097</v>
      </c>
      <c r="J2495" s="7">
        <v>58</v>
      </c>
      <c r="K2495" s="8">
        <v>2021</v>
      </c>
      <c r="L2495" s="6">
        <v>44622</v>
      </c>
      <c r="M2495" s="5">
        <v>0</v>
      </c>
      <c r="N2495" s="6">
        <v>44277</v>
      </c>
      <c r="O2495" s="3" t="s">
        <v>1380</v>
      </c>
      <c r="P2495" s="3" t="s">
        <v>4040</v>
      </c>
      <c r="Q2495" s="6">
        <v>44229</v>
      </c>
      <c r="R2495" s="46"/>
      <c r="S2495" s="46" t="s">
        <v>1380</v>
      </c>
      <c r="T2495" s="50" t="s">
        <v>1944</v>
      </c>
      <c r="U2495" s="21" t="s">
        <v>1560</v>
      </c>
      <c r="V2495" s="260" t="s">
        <v>2063</v>
      </c>
      <c r="W2495" s="261">
        <v>44277.354814814818</v>
      </c>
      <c r="X2495" s="38" t="s">
        <v>1555</v>
      </c>
    </row>
    <row r="2496" spans="1:24" x14ac:dyDescent="0.3">
      <c r="A2496" s="2">
        <v>13199</v>
      </c>
      <c r="B2496" s="3" t="s">
        <v>128</v>
      </c>
      <c r="C2496" s="5" t="s">
        <v>3</v>
      </c>
      <c r="D2496" s="25">
        <v>51</v>
      </c>
      <c r="E2496" s="26">
        <v>8</v>
      </c>
      <c r="F2496" s="16">
        <v>12</v>
      </c>
      <c r="G2496" s="22">
        <v>5</v>
      </c>
      <c r="H2496" s="22">
        <v>60</v>
      </c>
      <c r="I2496" s="6">
        <v>43875</v>
      </c>
      <c r="J2496" s="7">
        <v>75</v>
      </c>
      <c r="K2496" s="8">
        <v>2021</v>
      </c>
      <c r="L2496" s="6">
        <v>44635</v>
      </c>
      <c r="M2496" s="5">
        <v>0</v>
      </c>
      <c r="N2496" s="6">
        <v>44277</v>
      </c>
      <c r="O2496" s="3"/>
      <c r="P2496" s="3" t="s">
        <v>4060</v>
      </c>
      <c r="Q2496" s="6">
        <v>44245</v>
      </c>
      <c r="R2496" s="46"/>
      <c r="S2496" s="46" t="s">
        <v>1380</v>
      </c>
      <c r="T2496" s="50" t="s">
        <v>1944</v>
      </c>
      <c r="U2496" s="21" t="s">
        <v>1560</v>
      </c>
      <c r="V2496" s="260" t="s">
        <v>2063</v>
      </c>
      <c r="W2496" s="261">
        <v>44277.354814814818</v>
      </c>
      <c r="X2496" s="38" t="s">
        <v>1555</v>
      </c>
    </row>
    <row r="2497" spans="1:24" x14ac:dyDescent="0.3">
      <c r="A2497" s="2">
        <v>35256</v>
      </c>
      <c r="B2497" s="3" t="s">
        <v>256</v>
      </c>
      <c r="C2497" s="5" t="s">
        <v>22</v>
      </c>
      <c r="D2497" s="25">
        <v>69</v>
      </c>
      <c r="E2497" s="26">
        <v>3</v>
      </c>
      <c r="F2497" s="16">
        <v>12</v>
      </c>
      <c r="G2497" s="22">
        <v>17</v>
      </c>
      <c r="H2497" s="22">
        <v>200</v>
      </c>
      <c r="I2497" s="6">
        <v>43971</v>
      </c>
      <c r="J2497" s="7">
        <v>75</v>
      </c>
      <c r="K2497" s="8">
        <v>2021</v>
      </c>
      <c r="L2497" s="6">
        <v>44635</v>
      </c>
      <c r="M2497" s="5">
        <v>0</v>
      </c>
      <c r="N2497" s="6">
        <v>44277</v>
      </c>
      <c r="O2497" s="3"/>
      <c r="P2497" s="3" t="s">
        <v>4060</v>
      </c>
      <c r="Q2497" s="6">
        <v>44245</v>
      </c>
      <c r="R2497" s="46"/>
      <c r="S2497" s="46" t="s">
        <v>1380</v>
      </c>
      <c r="T2497" s="50" t="s">
        <v>1944</v>
      </c>
      <c r="U2497" s="21" t="s">
        <v>1560</v>
      </c>
      <c r="V2497" s="260" t="s">
        <v>2063</v>
      </c>
      <c r="W2497" s="261">
        <v>44277.354814814818</v>
      </c>
      <c r="X2497" s="38" t="s">
        <v>1555</v>
      </c>
    </row>
    <row r="2498" spans="1:24" x14ac:dyDescent="0.3">
      <c r="A2498" s="2">
        <v>134246</v>
      </c>
      <c r="B2498" s="3" t="s">
        <v>2005</v>
      </c>
      <c r="C2498" s="5" t="s">
        <v>1420</v>
      </c>
      <c r="D2498" s="25">
        <v>51</v>
      </c>
      <c r="E2498" s="26">
        <v>2</v>
      </c>
      <c r="F2498" s="16">
        <v>12</v>
      </c>
      <c r="G2498" s="22">
        <v>117</v>
      </c>
      <c r="H2498" s="22">
        <v>1400</v>
      </c>
      <c r="I2498" s="6">
        <v>44146</v>
      </c>
      <c r="J2498" s="7">
        <v>78</v>
      </c>
      <c r="K2498" s="8">
        <v>2021</v>
      </c>
      <c r="L2498" s="6">
        <v>44636</v>
      </c>
      <c r="M2498" s="5">
        <v>0</v>
      </c>
      <c r="N2498" s="6">
        <v>44277</v>
      </c>
      <c r="O2498" s="3" t="s">
        <v>1380</v>
      </c>
      <c r="P2498" s="3" t="s">
        <v>4062</v>
      </c>
      <c r="Q2498" s="6">
        <v>44217</v>
      </c>
      <c r="R2498" s="46"/>
      <c r="S2498" s="46" t="s">
        <v>1380</v>
      </c>
      <c r="T2498" s="50" t="s">
        <v>1944</v>
      </c>
      <c r="U2498" s="21" t="s">
        <v>1560</v>
      </c>
      <c r="V2498" s="260" t="s">
        <v>2063</v>
      </c>
      <c r="W2498" s="261">
        <v>44277.354814814818</v>
      </c>
      <c r="X2498" s="38" t="s">
        <v>1555</v>
      </c>
    </row>
    <row r="2499" spans="1:24" x14ac:dyDescent="0.3">
      <c r="A2499" s="2">
        <v>138551</v>
      </c>
      <c r="B2499" s="3" t="s">
        <v>3448</v>
      </c>
      <c r="C2499" s="5" t="s">
        <v>17</v>
      </c>
      <c r="D2499" s="25">
        <v>55</v>
      </c>
      <c r="E2499" s="26">
        <v>66</v>
      </c>
      <c r="F2499" s="16">
        <v>12</v>
      </c>
      <c r="G2499" s="22">
        <v>84</v>
      </c>
      <c r="H2499" s="22">
        <v>1000</v>
      </c>
      <c r="I2499" s="6">
        <v>44146</v>
      </c>
      <c r="J2499" s="7">
        <v>79</v>
      </c>
      <c r="K2499" s="8">
        <v>2021</v>
      </c>
      <c r="L2499" s="6">
        <v>44636</v>
      </c>
      <c r="M2499" s="5">
        <v>0</v>
      </c>
      <c r="N2499" s="6">
        <v>44277</v>
      </c>
      <c r="O2499" s="3" t="s">
        <v>1380</v>
      </c>
      <c r="P2499" s="3" t="s">
        <v>4064</v>
      </c>
      <c r="Q2499" s="6">
        <v>44216</v>
      </c>
      <c r="R2499" s="46"/>
      <c r="S2499" s="46" t="s">
        <v>1380</v>
      </c>
      <c r="T2499" s="50" t="s">
        <v>1944</v>
      </c>
      <c r="U2499" s="21" t="s">
        <v>1560</v>
      </c>
      <c r="V2499" s="260" t="s">
        <v>2063</v>
      </c>
      <c r="W2499" s="261">
        <v>44277.354814814818</v>
      </c>
      <c r="X2499" s="38" t="s">
        <v>1555</v>
      </c>
    </row>
    <row r="2500" spans="1:24" x14ac:dyDescent="0.3">
      <c r="A2500" s="2">
        <v>138552</v>
      </c>
      <c r="B2500" s="3" t="s">
        <v>3454</v>
      </c>
      <c r="C2500" s="5" t="s">
        <v>17</v>
      </c>
      <c r="D2500" s="25">
        <v>55</v>
      </c>
      <c r="E2500" s="26">
        <v>49</v>
      </c>
      <c r="F2500" s="16">
        <v>12</v>
      </c>
      <c r="G2500" s="22">
        <v>59</v>
      </c>
      <c r="H2500" s="22">
        <v>700</v>
      </c>
      <c r="I2500" s="6">
        <v>44146</v>
      </c>
      <c r="J2500" s="7">
        <v>79</v>
      </c>
      <c r="K2500" s="8">
        <v>2021</v>
      </c>
      <c r="L2500" s="6">
        <v>44636</v>
      </c>
      <c r="M2500" s="5">
        <v>0</v>
      </c>
      <c r="N2500" s="6">
        <v>44277</v>
      </c>
      <c r="O2500" s="3" t="s">
        <v>1380</v>
      </c>
      <c r="P2500" s="3" t="s">
        <v>4064</v>
      </c>
      <c r="Q2500" s="6">
        <v>44216</v>
      </c>
      <c r="R2500" s="46"/>
      <c r="S2500" s="46" t="s">
        <v>1380</v>
      </c>
      <c r="T2500" s="50" t="s">
        <v>1944</v>
      </c>
      <c r="U2500" s="21" t="s">
        <v>1560</v>
      </c>
      <c r="V2500" s="260" t="s">
        <v>2063</v>
      </c>
      <c r="W2500" s="261">
        <v>44277.354814814818</v>
      </c>
      <c r="X2500" s="38" t="s">
        <v>1555</v>
      </c>
    </row>
    <row r="2501" spans="1:24" x14ac:dyDescent="0.3">
      <c r="A2501" s="2">
        <v>138553</v>
      </c>
      <c r="B2501" s="3" t="s">
        <v>3455</v>
      </c>
      <c r="C2501" s="5" t="s">
        <v>17</v>
      </c>
      <c r="D2501" s="25">
        <v>55</v>
      </c>
      <c r="E2501" s="26">
        <v>49</v>
      </c>
      <c r="F2501" s="16">
        <v>12</v>
      </c>
      <c r="G2501" s="22">
        <v>59</v>
      </c>
      <c r="H2501" s="22">
        <v>700</v>
      </c>
      <c r="I2501" s="6">
        <v>44146</v>
      </c>
      <c r="J2501" s="7">
        <v>79</v>
      </c>
      <c r="K2501" s="8">
        <v>2021</v>
      </c>
      <c r="L2501" s="6">
        <v>44636</v>
      </c>
      <c r="M2501" s="5">
        <v>0</v>
      </c>
      <c r="N2501" s="6">
        <v>44277</v>
      </c>
      <c r="O2501" s="3" t="s">
        <v>1380</v>
      </c>
      <c r="P2501" s="3" t="s">
        <v>4064</v>
      </c>
      <c r="Q2501" s="6">
        <v>44216</v>
      </c>
      <c r="R2501" s="46"/>
      <c r="S2501" s="46" t="s">
        <v>1380</v>
      </c>
      <c r="T2501" s="50" t="s">
        <v>1944</v>
      </c>
      <c r="U2501" s="21" t="s">
        <v>1560</v>
      </c>
      <c r="V2501" s="260" t="s">
        <v>2063</v>
      </c>
      <c r="W2501" s="261">
        <v>44277.354814814818</v>
      </c>
      <c r="X2501" s="38" t="s">
        <v>1555</v>
      </c>
    </row>
    <row r="2502" spans="1:24" x14ac:dyDescent="0.3">
      <c r="A2502" s="2">
        <v>138554</v>
      </c>
      <c r="B2502" s="3" t="s">
        <v>3453</v>
      </c>
      <c r="C2502" s="5" t="s">
        <v>17</v>
      </c>
      <c r="D2502" s="25">
        <v>55</v>
      </c>
      <c r="E2502" s="26">
        <v>49</v>
      </c>
      <c r="F2502" s="16">
        <v>12</v>
      </c>
      <c r="G2502" s="22">
        <v>59</v>
      </c>
      <c r="H2502" s="22">
        <v>700</v>
      </c>
      <c r="I2502" s="6">
        <v>44146</v>
      </c>
      <c r="J2502" s="7">
        <v>79</v>
      </c>
      <c r="K2502" s="8">
        <v>2021</v>
      </c>
      <c r="L2502" s="6">
        <v>44636</v>
      </c>
      <c r="M2502" s="5">
        <v>0</v>
      </c>
      <c r="N2502" s="6">
        <v>44277</v>
      </c>
      <c r="O2502" s="3" t="s">
        <v>1380</v>
      </c>
      <c r="P2502" s="3" t="s">
        <v>4064</v>
      </c>
      <c r="Q2502" s="6">
        <v>44216</v>
      </c>
      <c r="R2502" s="46"/>
      <c r="S2502" s="46" t="s">
        <v>1380</v>
      </c>
      <c r="T2502" s="50" t="s">
        <v>1944</v>
      </c>
      <c r="U2502" s="21" t="s">
        <v>1560</v>
      </c>
      <c r="V2502" s="260" t="s">
        <v>2063</v>
      </c>
      <c r="W2502" s="261">
        <v>44277.354814814818</v>
      </c>
      <c r="X2502" s="38" t="s">
        <v>1555</v>
      </c>
    </row>
    <row r="2503" spans="1:24" x14ac:dyDescent="0.3">
      <c r="A2503" s="2">
        <v>58116</v>
      </c>
      <c r="B2503" s="3" t="s">
        <v>2120</v>
      </c>
      <c r="C2503" s="5" t="s">
        <v>3</v>
      </c>
      <c r="D2503" s="25">
        <v>70</v>
      </c>
      <c r="E2503" s="26">
        <v>38</v>
      </c>
      <c r="F2503" s="16">
        <v>12</v>
      </c>
      <c r="G2503" s="22">
        <v>0</v>
      </c>
      <c r="H2503" s="22">
        <v>0</v>
      </c>
      <c r="I2503" s="6">
        <v>44016</v>
      </c>
      <c r="J2503" s="7">
        <v>258</v>
      </c>
      <c r="K2503" s="8">
        <v>2020</v>
      </c>
      <c r="L2503" s="6">
        <v>44504</v>
      </c>
      <c r="M2503" s="5">
        <v>0</v>
      </c>
      <c r="N2503" s="6">
        <v>44277</v>
      </c>
      <c r="O2503" s="3" t="s">
        <v>1380</v>
      </c>
      <c r="P2503" s="3" t="s">
        <v>4065</v>
      </c>
      <c r="Q2503" s="6">
        <v>44123</v>
      </c>
      <c r="R2503" s="46"/>
      <c r="S2503" s="46" t="s">
        <v>1380</v>
      </c>
      <c r="T2503" s="50" t="s">
        <v>1944</v>
      </c>
      <c r="U2503" s="21" t="s">
        <v>1560</v>
      </c>
      <c r="V2503" s="260" t="s">
        <v>2063</v>
      </c>
      <c r="W2503" s="261">
        <v>44277.354814814818</v>
      </c>
      <c r="X2503" s="38" t="s">
        <v>1555</v>
      </c>
    </row>
    <row r="2504" spans="1:24" x14ac:dyDescent="0.3">
      <c r="A2504" s="2">
        <v>10359</v>
      </c>
      <c r="B2504" s="3" t="s">
        <v>1417</v>
      </c>
      <c r="C2504" s="5" t="s">
        <v>18</v>
      </c>
      <c r="D2504" s="25">
        <v>71</v>
      </c>
      <c r="E2504" s="26">
        <v>7</v>
      </c>
      <c r="F2504" s="16">
        <v>12</v>
      </c>
      <c r="G2504" s="22">
        <v>250</v>
      </c>
      <c r="H2504" s="22">
        <v>3000</v>
      </c>
      <c r="I2504" s="6">
        <v>44159</v>
      </c>
      <c r="J2504" s="7">
        <v>81</v>
      </c>
      <c r="K2504" s="8">
        <v>2021</v>
      </c>
      <c r="L2504" s="6">
        <v>44637</v>
      </c>
      <c r="M2504" s="5">
        <v>0</v>
      </c>
      <c r="N2504" s="6">
        <v>44278</v>
      </c>
      <c r="O2504" s="3" t="s">
        <v>1380</v>
      </c>
      <c r="P2504" s="3" t="s">
        <v>4076</v>
      </c>
      <c r="Q2504" s="6">
        <v>44222</v>
      </c>
      <c r="R2504" s="46">
        <v>1</v>
      </c>
      <c r="S2504" s="46" t="s">
        <v>1380</v>
      </c>
      <c r="T2504" s="50" t="s">
        <v>1944</v>
      </c>
      <c r="U2504" s="21" t="s">
        <v>1560</v>
      </c>
      <c r="V2504" s="260" t="s">
        <v>2063</v>
      </c>
      <c r="W2504" s="261">
        <v>44169.661053240743</v>
      </c>
      <c r="X2504" s="38" t="s">
        <v>1555</v>
      </c>
    </row>
    <row r="2505" spans="1:24" x14ac:dyDescent="0.3">
      <c r="A2505" s="2">
        <v>10719</v>
      </c>
      <c r="B2505" s="3" t="s">
        <v>1044</v>
      </c>
      <c r="C2505" s="5" t="s">
        <v>5</v>
      </c>
      <c r="D2505" s="25">
        <v>71</v>
      </c>
      <c r="E2505" s="26">
        <v>26</v>
      </c>
      <c r="F2505" s="16">
        <v>12</v>
      </c>
      <c r="G2505" s="22">
        <v>5000</v>
      </c>
      <c r="H2505" s="22">
        <v>60000</v>
      </c>
      <c r="I2505" s="6">
        <v>44169</v>
      </c>
      <c r="J2505" s="7">
        <v>85</v>
      </c>
      <c r="K2505" s="8">
        <v>2021</v>
      </c>
      <c r="L2505" s="6">
        <v>44643</v>
      </c>
      <c r="M2505" s="5">
        <v>0</v>
      </c>
      <c r="N2505" s="6">
        <v>44281</v>
      </c>
      <c r="O2505" s="3" t="s">
        <v>1380</v>
      </c>
      <c r="P2505" s="3" t="s">
        <v>4083</v>
      </c>
      <c r="Q2505" s="6">
        <v>44217</v>
      </c>
      <c r="R2505" s="46"/>
      <c r="S2505" s="46" t="s">
        <v>1380</v>
      </c>
      <c r="T2505" s="50" t="s">
        <v>1944</v>
      </c>
      <c r="U2505" s="21" t="s">
        <v>1560</v>
      </c>
      <c r="V2505" s="260" t="s">
        <v>2063</v>
      </c>
      <c r="W2505" s="261">
        <v>44169.622233796297</v>
      </c>
      <c r="X2505" s="38" t="s">
        <v>1555</v>
      </c>
    </row>
    <row r="2506" spans="1:24" x14ac:dyDescent="0.3">
      <c r="A2506" s="2">
        <v>26215</v>
      </c>
      <c r="B2506" s="3" t="s">
        <v>92</v>
      </c>
      <c r="C2506" s="5" t="s">
        <v>3</v>
      </c>
      <c r="D2506" s="25">
        <v>74</v>
      </c>
      <c r="E2506" s="26">
        <v>9</v>
      </c>
      <c r="F2506" s="16">
        <v>12</v>
      </c>
      <c r="G2506" s="22">
        <v>5</v>
      </c>
      <c r="H2506" s="22">
        <v>50</v>
      </c>
      <c r="I2506" s="6">
        <v>44159</v>
      </c>
      <c r="J2506" s="7">
        <v>91</v>
      </c>
      <c r="K2506" s="8">
        <v>2021</v>
      </c>
      <c r="L2506" s="6">
        <v>44647</v>
      </c>
      <c r="M2506" s="5">
        <v>0</v>
      </c>
      <c r="N2506" s="6">
        <v>44286</v>
      </c>
      <c r="O2506" s="3" t="s">
        <v>1380</v>
      </c>
      <c r="P2506" s="3" t="s">
        <v>3365</v>
      </c>
      <c r="Q2506" s="6">
        <v>43892</v>
      </c>
      <c r="R2506" s="46"/>
      <c r="S2506" s="46" t="s">
        <v>1380</v>
      </c>
      <c r="T2506" s="50" t="s">
        <v>3364</v>
      </c>
      <c r="U2506" s="21" t="s">
        <v>1560</v>
      </c>
      <c r="V2506" s="260" t="s">
        <v>2063</v>
      </c>
      <c r="W2506" s="261">
        <v>44169.660590277781</v>
      </c>
      <c r="X2506" s="38" t="s">
        <v>1555</v>
      </c>
    </row>
    <row r="2507" spans="1:24" x14ac:dyDescent="0.3">
      <c r="A2507" s="2">
        <v>76583</v>
      </c>
      <c r="B2507" s="3" t="s">
        <v>93</v>
      </c>
      <c r="C2507" s="5" t="s">
        <v>3</v>
      </c>
      <c r="D2507" s="25">
        <v>74</v>
      </c>
      <c r="E2507" s="26">
        <v>9</v>
      </c>
      <c r="F2507" s="16">
        <v>12</v>
      </c>
      <c r="G2507" s="22">
        <v>0</v>
      </c>
      <c r="H2507" s="22">
        <v>0</v>
      </c>
      <c r="I2507" s="6">
        <v>44159</v>
      </c>
      <c r="J2507" s="7">
        <v>91</v>
      </c>
      <c r="K2507" s="8">
        <v>2021</v>
      </c>
      <c r="L2507" s="6">
        <v>44647</v>
      </c>
      <c r="M2507" s="5">
        <v>0</v>
      </c>
      <c r="N2507" s="6">
        <v>44286</v>
      </c>
      <c r="O2507" s="3" t="s">
        <v>1380</v>
      </c>
      <c r="P2507" s="3" t="s">
        <v>3365</v>
      </c>
      <c r="Q2507" s="6">
        <v>43892</v>
      </c>
      <c r="R2507" s="46"/>
      <c r="S2507" s="46" t="s">
        <v>1380</v>
      </c>
      <c r="T2507" s="50" t="s">
        <v>3364</v>
      </c>
      <c r="U2507" s="21" t="s">
        <v>1560</v>
      </c>
      <c r="V2507" s="260" t="s">
        <v>2063</v>
      </c>
      <c r="W2507" s="261">
        <v>44169.660590277781</v>
      </c>
      <c r="X2507" s="38" t="s">
        <v>1555</v>
      </c>
    </row>
    <row r="2508" spans="1:24" x14ac:dyDescent="0.3">
      <c r="A2508" s="2">
        <v>109944</v>
      </c>
      <c r="B2508" s="3" t="s">
        <v>90</v>
      </c>
      <c r="C2508" s="5" t="s">
        <v>3</v>
      </c>
      <c r="D2508" s="25">
        <v>74</v>
      </c>
      <c r="E2508" s="26">
        <v>8</v>
      </c>
      <c r="F2508" s="16">
        <v>12</v>
      </c>
      <c r="G2508" s="22">
        <v>42</v>
      </c>
      <c r="H2508" s="22">
        <v>500</v>
      </c>
      <c r="I2508" s="6">
        <v>44159</v>
      </c>
      <c r="J2508" s="7">
        <v>91</v>
      </c>
      <c r="K2508" s="8">
        <v>2021</v>
      </c>
      <c r="L2508" s="6">
        <v>44648</v>
      </c>
      <c r="M2508" s="5">
        <v>0</v>
      </c>
      <c r="N2508" s="6">
        <v>44286</v>
      </c>
      <c r="O2508" s="3" t="s">
        <v>1380</v>
      </c>
      <c r="P2508" s="3" t="s">
        <v>3365</v>
      </c>
      <c r="Q2508" s="6">
        <v>43892</v>
      </c>
      <c r="R2508" s="46"/>
      <c r="S2508" s="46" t="s">
        <v>1380</v>
      </c>
      <c r="T2508" s="50" t="s">
        <v>3364</v>
      </c>
      <c r="U2508" s="21" t="s">
        <v>1560</v>
      </c>
      <c r="V2508" s="260" t="s">
        <v>2063</v>
      </c>
      <c r="W2508" s="261">
        <v>44169.660590277781</v>
      </c>
      <c r="X2508" s="38" t="s">
        <v>1555</v>
      </c>
    </row>
    <row r="2509" spans="1:24" x14ac:dyDescent="0.3">
      <c r="A2509" s="2">
        <v>101867</v>
      </c>
      <c r="B2509" s="3" t="s">
        <v>1001</v>
      </c>
      <c r="C2509" s="5" t="s">
        <v>22</v>
      </c>
      <c r="D2509" s="25">
        <v>61</v>
      </c>
      <c r="E2509" s="26">
        <v>3</v>
      </c>
      <c r="F2509" s="16">
        <v>12</v>
      </c>
      <c r="G2509" s="22">
        <v>5</v>
      </c>
      <c r="H2509" s="22">
        <v>50</v>
      </c>
      <c r="I2509" s="6">
        <v>44224</v>
      </c>
      <c r="J2509" s="7">
        <v>104</v>
      </c>
      <c r="K2509" s="8">
        <v>2020</v>
      </c>
      <c r="L2509" s="6">
        <v>44319</v>
      </c>
      <c r="M2509" s="5">
        <v>150</v>
      </c>
      <c r="N2509" s="6">
        <v>44292</v>
      </c>
      <c r="O2509" s="3" t="s">
        <v>1371</v>
      </c>
      <c r="P2509" s="3" t="s">
        <v>3372</v>
      </c>
      <c r="Q2509" s="6">
        <v>43970</v>
      </c>
      <c r="R2509" s="46"/>
      <c r="S2509" s="46" t="s">
        <v>1380</v>
      </c>
      <c r="T2509" s="50" t="s">
        <v>2163</v>
      </c>
      <c r="U2509" s="21" t="s">
        <v>1560</v>
      </c>
      <c r="V2509" s="260" t="s">
        <v>2063</v>
      </c>
      <c r="W2509" s="261">
        <v>44253.708090277774</v>
      </c>
      <c r="X2509" s="38" t="s">
        <v>1555</v>
      </c>
    </row>
    <row r="2510" spans="1:24" x14ac:dyDescent="0.3">
      <c r="A2510" s="2">
        <v>51579</v>
      </c>
      <c r="B2510" s="3" t="s">
        <v>1204</v>
      </c>
      <c r="C2510" s="5" t="s">
        <v>3</v>
      </c>
      <c r="D2510" s="25">
        <v>45</v>
      </c>
      <c r="E2510" s="26">
        <v>12</v>
      </c>
      <c r="F2510" s="16">
        <v>12</v>
      </c>
      <c r="G2510" s="22">
        <v>125</v>
      </c>
      <c r="H2510" s="22">
        <v>1500</v>
      </c>
      <c r="I2510" s="6">
        <v>43818</v>
      </c>
      <c r="J2510" s="7">
        <v>99</v>
      </c>
      <c r="K2510" s="8">
        <v>2020</v>
      </c>
      <c r="L2510" s="6">
        <v>44309</v>
      </c>
      <c r="M2510" s="5">
        <v>450</v>
      </c>
      <c r="N2510" s="6">
        <v>44292</v>
      </c>
      <c r="O2510" s="3" t="s">
        <v>1546</v>
      </c>
      <c r="P2510" s="3" t="s">
        <v>3475</v>
      </c>
      <c r="Q2510" s="6">
        <v>43938</v>
      </c>
      <c r="R2510" s="46"/>
      <c r="S2510" s="46" t="s">
        <v>1380</v>
      </c>
      <c r="T2510" s="50" t="s">
        <v>1897</v>
      </c>
      <c r="U2510" s="21" t="s">
        <v>1560</v>
      </c>
      <c r="V2510" s="260" t="s">
        <v>2063</v>
      </c>
      <c r="W2510" s="261">
        <v>44253.68240740741</v>
      </c>
      <c r="X2510" s="38" t="s">
        <v>1555</v>
      </c>
    </row>
    <row r="2511" spans="1:24" x14ac:dyDescent="0.3">
      <c r="A2511" s="2">
        <v>133843</v>
      </c>
      <c r="B2511" s="3" t="s">
        <v>1155</v>
      </c>
      <c r="C2511" s="5" t="s">
        <v>86</v>
      </c>
      <c r="D2511" s="25">
        <v>57</v>
      </c>
      <c r="E2511" s="26">
        <v>16</v>
      </c>
      <c r="F2511" s="16">
        <v>12</v>
      </c>
      <c r="G2511" s="22">
        <v>2084</v>
      </c>
      <c r="H2511" s="22">
        <v>25000</v>
      </c>
      <c r="I2511" s="6">
        <v>43818</v>
      </c>
      <c r="J2511" s="7">
        <v>99</v>
      </c>
      <c r="K2511" s="8">
        <v>2020</v>
      </c>
      <c r="L2511" s="6">
        <v>44309</v>
      </c>
      <c r="M2511" s="5">
        <v>17000</v>
      </c>
      <c r="N2511" s="6">
        <v>44292</v>
      </c>
      <c r="O2511" s="3" t="s">
        <v>1546</v>
      </c>
      <c r="P2511" s="3" t="s">
        <v>3475</v>
      </c>
      <c r="Q2511" s="6">
        <v>43938</v>
      </c>
      <c r="R2511" s="46"/>
      <c r="S2511" s="46" t="s">
        <v>1380</v>
      </c>
      <c r="T2511" s="50" t="s">
        <v>1897</v>
      </c>
      <c r="U2511" s="21" t="s">
        <v>1560</v>
      </c>
      <c r="V2511" s="260" t="s">
        <v>2063</v>
      </c>
      <c r="W2511" s="261">
        <v>44253.68240740741</v>
      </c>
      <c r="X2511" s="38" t="s">
        <v>1555</v>
      </c>
    </row>
    <row r="2512" spans="1:24" x14ac:dyDescent="0.3">
      <c r="A2512" s="2">
        <v>133844</v>
      </c>
      <c r="B2512" s="3" t="s">
        <v>1156</v>
      </c>
      <c r="C2512" s="5" t="s">
        <v>86</v>
      </c>
      <c r="D2512" s="25">
        <v>57</v>
      </c>
      <c r="E2512" s="26">
        <v>16</v>
      </c>
      <c r="F2512" s="16">
        <v>12</v>
      </c>
      <c r="G2512" s="22">
        <v>2084</v>
      </c>
      <c r="H2512" s="22">
        <v>25000</v>
      </c>
      <c r="I2512" s="6">
        <v>43818</v>
      </c>
      <c r="J2512" s="7">
        <v>99</v>
      </c>
      <c r="K2512" s="8">
        <v>2020</v>
      </c>
      <c r="L2512" s="6">
        <v>44309</v>
      </c>
      <c r="M2512" s="5">
        <v>17500</v>
      </c>
      <c r="N2512" s="6">
        <v>44292</v>
      </c>
      <c r="O2512" s="3" t="s">
        <v>1546</v>
      </c>
      <c r="P2512" s="3" t="s">
        <v>3475</v>
      </c>
      <c r="Q2512" s="6">
        <v>43938</v>
      </c>
      <c r="R2512" s="46"/>
      <c r="S2512" s="46" t="s">
        <v>1380</v>
      </c>
      <c r="T2512" s="50" t="s">
        <v>1897</v>
      </c>
      <c r="U2512" s="21" t="s">
        <v>1560</v>
      </c>
      <c r="V2512" s="260" t="s">
        <v>2063</v>
      </c>
      <c r="W2512" s="261">
        <v>44253.68240740741</v>
      </c>
      <c r="X2512" s="38" t="s">
        <v>1555</v>
      </c>
    </row>
    <row r="2513" spans="1:24" x14ac:dyDescent="0.3">
      <c r="A2513" s="2">
        <v>133845</v>
      </c>
      <c r="B2513" s="3" t="s">
        <v>1157</v>
      </c>
      <c r="C2513" s="5" t="s">
        <v>86</v>
      </c>
      <c r="D2513" s="25">
        <v>57</v>
      </c>
      <c r="E2513" s="26">
        <v>16</v>
      </c>
      <c r="F2513" s="16">
        <v>12</v>
      </c>
      <c r="G2513" s="22">
        <v>2084</v>
      </c>
      <c r="H2513" s="22">
        <v>25000</v>
      </c>
      <c r="I2513" s="6">
        <v>43818</v>
      </c>
      <c r="J2513" s="7">
        <v>99</v>
      </c>
      <c r="K2513" s="8">
        <v>2020</v>
      </c>
      <c r="L2513" s="6">
        <v>44309</v>
      </c>
      <c r="M2513" s="5">
        <v>17000</v>
      </c>
      <c r="N2513" s="6">
        <v>44292</v>
      </c>
      <c r="O2513" s="3" t="s">
        <v>1546</v>
      </c>
      <c r="P2513" s="3" t="s">
        <v>3475</v>
      </c>
      <c r="Q2513" s="6">
        <v>43938</v>
      </c>
      <c r="R2513" s="46"/>
      <c r="S2513" s="46" t="s">
        <v>1380</v>
      </c>
      <c r="T2513" s="50" t="s">
        <v>1897</v>
      </c>
      <c r="U2513" s="21" t="s">
        <v>1560</v>
      </c>
      <c r="V2513" s="260" t="s">
        <v>2063</v>
      </c>
      <c r="W2513" s="261">
        <v>44253.68240740741</v>
      </c>
      <c r="X2513" s="38" t="s">
        <v>1555</v>
      </c>
    </row>
    <row r="2514" spans="1:24" x14ac:dyDescent="0.3">
      <c r="A2514" s="2">
        <v>133846</v>
      </c>
      <c r="B2514" s="3" t="s">
        <v>1158</v>
      </c>
      <c r="C2514" s="5" t="s">
        <v>86</v>
      </c>
      <c r="D2514" s="25">
        <v>57</v>
      </c>
      <c r="E2514" s="26">
        <v>16</v>
      </c>
      <c r="F2514" s="16">
        <v>12</v>
      </c>
      <c r="G2514" s="22">
        <v>2084</v>
      </c>
      <c r="H2514" s="22">
        <v>25000</v>
      </c>
      <c r="I2514" s="6">
        <v>43818</v>
      </c>
      <c r="J2514" s="7">
        <v>99</v>
      </c>
      <c r="K2514" s="8">
        <v>2020</v>
      </c>
      <c r="L2514" s="6">
        <v>44309</v>
      </c>
      <c r="M2514" s="5">
        <v>17500</v>
      </c>
      <c r="N2514" s="6">
        <v>44292</v>
      </c>
      <c r="O2514" s="3" t="s">
        <v>1546</v>
      </c>
      <c r="P2514" s="3" t="s">
        <v>3475</v>
      </c>
      <c r="Q2514" s="6">
        <v>43938</v>
      </c>
      <c r="R2514" s="46"/>
      <c r="S2514" s="46" t="s">
        <v>1380</v>
      </c>
      <c r="T2514" s="50" t="s">
        <v>1897</v>
      </c>
      <c r="U2514" s="21" t="s">
        <v>1560</v>
      </c>
      <c r="V2514" s="260" t="s">
        <v>2063</v>
      </c>
      <c r="W2514" s="261">
        <v>44253.68240740741</v>
      </c>
      <c r="X2514" s="38" t="s">
        <v>1555</v>
      </c>
    </row>
    <row r="2515" spans="1:24" x14ac:dyDescent="0.3">
      <c r="A2515" s="2">
        <v>133847</v>
      </c>
      <c r="B2515" s="3" t="s">
        <v>1159</v>
      </c>
      <c r="C2515" s="5" t="s">
        <v>86</v>
      </c>
      <c r="D2515" s="25">
        <v>57</v>
      </c>
      <c r="E2515" s="26">
        <v>16</v>
      </c>
      <c r="F2515" s="16">
        <v>12</v>
      </c>
      <c r="G2515" s="22">
        <v>2084</v>
      </c>
      <c r="H2515" s="22">
        <v>25000</v>
      </c>
      <c r="I2515" s="6">
        <v>43818</v>
      </c>
      <c r="J2515" s="7">
        <v>99</v>
      </c>
      <c r="K2515" s="8">
        <v>2020</v>
      </c>
      <c r="L2515" s="6">
        <v>44309</v>
      </c>
      <c r="M2515" s="5">
        <v>17000</v>
      </c>
      <c r="N2515" s="6">
        <v>44292</v>
      </c>
      <c r="O2515" s="3" t="s">
        <v>1546</v>
      </c>
      <c r="P2515" s="3" t="s">
        <v>3475</v>
      </c>
      <c r="Q2515" s="6">
        <v>43938</v>
      </c>
      <c r="R2515" s="46"/>
      <c r="S2515" s="46" t="s">
        <v>1380</v>
      </c>
      <c r="T2515" s="50" t="s">
        <v>1897</v>
      </c>
      <c r="U2515" s="21" t="s">
        <v>1560</v>
      </c>
      <c r="V2515" s="260" t="s">
        <v>2063</v>
      </c>
      <c r="W2515" s="261">
        <v>44253.68240740741</v>
      </c>
      <c r="X2515" s="38" t="s">
        <v>1555</v>
      </c>
    </row>
    <row r="2516" spans="1:24" x14ac:dyDescent="0.3">
      <c r="A2516" s="2">
        <v>133848</v>
      </c>
      <c r="B2516" s="3" t="s">
        <v>1160</v>
      </c>
      <c r="C2516" s="5" t="s">
        <v>86</v>
      </c>
      <c r="D2516" s="25">
        <v>57</v>
      </c>
      <c r="E2516" s="26">
        <v>16</v>
      </c>
      <c r="F2516" s="16">
        <v>12</v>
      </c>
      <c r="G2516" s="22">
        <v>2084</v>
      </c>
      <c r="H2516" s="22">
        <v>25000</v>
      </c>
      <c r="I2516" s="6">
        <v>43818</v>
      </c>
      <c r="J2516" s="7">
        <v>99</v>
      </c>
      <c r="K2516" s="8">
        <v>2020</v>
      </c>
      <c r="L2516" s="6">
        <v>44309</v>
      </c>
      <c r="M2516" s="5">
        <v>17000</v>
      </c>
      <c r="N2516" s="6">
        <v>44292</v>
      </c>
      <c r="O2516" s="3" t="s">
        <v>1546</v>
      </c>
      <c r="P2516" s="3" t="s">
        <v>3475</v>
      </c>
      <c r="Q2516" s="6">
        <v>43938</v>
      </c>
      <c r="R2516" s="46"/>
      <c r="S2516" s="46" t="s">
        <v>1380</v>
      </c>
      <c r="T2516" s="50" t="s">
        <v>1897</v>
      </c>
      <c r="U2516" s="21" t="s">
        <v>1560</v>
      </c>
      <c r="V2516" s="260" t="s">
        <v>2063</v>
      </c>
      <c r="W2516" s="261">
        <v>44253.68240740741</v>
      </c>
      <c r="X2516" s="38" t="s">
        <v>1555</v>
      </c>
    </row>
    <row r="2517" spans="1:24" x14ac:dyDescent="0.3">
      <c r="A2517" s="2">
        <v>133849</v>
      </c>
      <c r="B2517" s="3" t="s">
        <v>1161</v>
      </c>
      <c r="C2517" s="5" t="s">
        <v>86</v>
      </c>
      <c r="D2517" s="25">
        <v>57</v>
      </c>
      <c r="E2517" s="26">
        <v>16</v>
      </c>
      <c r="F2517" s="16">
        <v>12</v>
      </c>
      <c r="G2517" s="22">
        <v>2084</v>
      </c>
      <c r="H2517" s="22">
        <v>25000</v>
      </c>
      <c r="I2517" s="6">
        <v>43818</v>
      </c>
      <c r="J2517" s="7">
        <v>99</v>
      </c>
      <c r="K2517" s="8">
        <v>2020</v>
      </c>
      <c r="L2517" s="6">
        <v>44309</v>
      </c>
      <c r="M2517" s="5">
        <v>17500</v>
      </c>
      <c r="N2517" s="6">
        <v>44292</v>
      </c>
      <c r="O2517" s="3" t="s">
        <v>1546</v>
      </c>
      <c r="P2517" s="3" t="s">
        <v>3475</v>
      </c>
      <c r="Q2517" s="6">
        <v>43938</v>
      </c>
      <c r="R2517" s="46"/>
      <c r="S2517" s="46" t="s">
        <v>1380</v>
      </c>
      <c r="T2517" s="50" t="s">
        <v>1897</v>
      </c>
      <c r="U2517" s="21" t="s">
        <v>1560</v>
      </c>
      <c r="V2517" s="260" t="s">
        <v>2063</v>
      </c>
      <c r="W2517" s="261">
        <v>44253.68240740741</v>
      </c>
      <c r="X2517" s="38" t="s">
        <v>1555</v>
      </c>
    </row>
    <row r="2518" spans="1:24" x14ac:dyDescent="0.3">
      <c r="A2518" s="2">
        <v>133850</v>
      </c>
      <c r="B2518" s="3" t="s">
        <v>1162</v>
      </c>
      <c r="C2518" s="5" t="s">
        <v>86</v>
      </c>
      <c r="D2518" s="25">
        <v>57</v>
      </c>
      <c r="E2518" s="26">
        <v>16</v>
      </c>
      <c r="F2518" s="16">
        <v>12</v>
      </c>
      <c r="G2518" s="22">
        <v>2084</v>
      </c>
      <c r="H2518" s="22">
        <v>25000</v>
      </c>
      <c r="I2518" s="6">
        <v>43818</v>
      </c>
      <c r="J2518" s="7">
        <v>99</v>
      </c>
      <c r="K2518" s="8">
        <v>2020</v>
      </c>
      <c r="L2518" s="6">
        <v>44309</v>
      </c>
      <c r="M2518" s="5">
        <v>25000</v>
      </c>
      <c r="N2518" s="6">
        <v>44292</v>
      </c>
      <c r="O2518" s="3" t="s">
        <v>1546</v>
      </c>
      <c r="P2518" s="3" t="s">
        <v>3475</v>
      </c>
      <c r="Q2518" s="6">
        <v>43938</v>
      </c>
      <c r="R2518" s="46"/>
      <c r="S2518" s="46" t="s">
        <v>1380</v>
      </c>
      <c r="T2518" s="50" t="s">
        <v>1897</v>
      </c>
      <c r="U2518" s="21" t="s">
        <v>1560</v>
      </c>
      <c r="V2518" s="260" t="s">
        <v>2063</v>
      </c>
      <c r="W2518" s="261">
        <v>44253.68240740741</v>
      </c>
      <c r="X2518" s="38" t="s">
        <v>1555</v>
      </c>
    </row>
    <row r="2519" spans="1:24" x14ac:dyDescent="0.3">
      <c r="A2519" s="2">
        <v>14121</v>
      </c>
      <c r="B2519" s="3" t="s">
        <v>1263</v>
      </c>
      <c r="C2519" s="5" t="s">
        <v>17</v>
      </c>
      <c r="D2519" s="25">
        <v>72</v>
      </c>
      <c r="E2519" s="26">
        <v>6</v>
      </c>
      <c r="F2519" s="16">
        <v>12</v>
      </c>
      <c r="G2519" s="22">
        <v>1167</v>
      </c>
      <c r="H2519" s="22">
        <v>14000</v>
      </c>
      <c r="I2519" s="6">
        <v>43752</v>
      </c>
      <c r="J2519" s="7">
        <v>93</v>
      </c>
      <c r="K2519" s="8">
        <v>2021</v>
      </c>
      <c r="L2519" s="6">
        <v>44649</v>
      </c>
      <c r="M2519" s="5">
        <v>0</v>
      </c>
      <c r="N2519" s="6">
        <v>44293</v>
      </c>
      <c r="O2519" s="3" t="s">
        <v>1619</v>
      </c>
      <c r="P2519" s="3" t="s">
        <v>3565</v>
      </c>
      <c r="Q2519" s="6">
        <v>43913</v>
      </c>
      <c r="R2519" s="46">
        <v>1</v>
      </c>
      <c r="S2519" s="46" t="s">
        <v>1953</v>
      </c>
      <c r="T2519" s="50" t="s">
        <v>2275</v>
      </c>
      <c r="U2519" s="21" t="s">
        <v>1560</v>
      </c>
      <c r="V2519" s="260" t="s">
        <v>1551</v>
      </c>
      <c r="W2519" s="261">
        <v>43958.487025462964</v>
      </c>
      <c r="X2519" s="38" t="s">
        <v>1555</v>
      </c>
    </row>
    <row r="2520" spans="1:24" x14ac:dyDescent="0.3">
      <c r="A2520" s="2">
        <v>109251</v>
      </c>
      <c r="B2520" s="3" t="s">
        <v>1264</v>
      </c>
      <c r="C2520" s="5" t="s">
        <v>17</v>
      </c>
      <c r="D2520" s="25"/>
      <c r="E2520" s="26"/>
      <c r="F2520" s="16">
        <v>12</v>
      </c>
      <c r="G2520" s="22">
        <v>0</v>
      </c>
      <c r="H2520" s="22">
        <v>0</v>
      </c>
      <c r="I2520" s="6">
        <v>43392</v>
      </c>
      <c r="J2520" s="7">
        <v>93</v>
      </c>
      <c r="K2520" s="8">
        <v>2021</v>
      </c>
      <c r="L2520" s="6">
        <v>44649</v>
      </c>
      <c r="M2520" s="5">
        <v>0</v>
      </c>
      <c r="N2520" s="6">
        <v>44293</v>
      </c>
      <c r="O2520" s="3" t="s">
        <v>1363</v>
      </c>
      <c r="P2520" s="3" t="s">
        <v>1735</v>
      </c>
      <c r="Q2520" s="6">
        <v>43549</v>
      </c>
      <c r="R2520" s="46"/>
      <c r="S2520" s="46" t="s">
        <v>1380</v>
      </c>
      <c r="T2520" s="50" t="s">
        <v>1736</v>
      </c>
      <c r="U2520" s="21" t="s">
        <v>1935</v>
      </c>
      <c r="V2520" s="260" t="s">
        <v>1551</v>
      </c>
      <c r="W2520" s="261">
        <v>43686.475277777776</v>
      </c>
      <c r="X2520" s="38" t="s">
        <v>1555</v>
      </c>
    </row>
    <row r="2521" spans="1:24" x14ac:dyDescent="0.3">
      <c r="A2521" s="2">
        <v>12763</v>
      </c>
      <c r="B2521" s="3" t="s">
        <v>382</v>
      </c>
      <c r="C2521" s="5" t="s">
        <v>80</v>
      </c>
      <c r="D2521" s="25">
        <v>51</v>
      </c>
      <c r="E2521" s="26">
        <v>3</v>
      </c>
      <c r="F2521" s="16">
        <v>12</v>
      </c>
      <c r="G2521" s="22">
        <v>59</v>
      </c>
      <c r="H2521" s="22">
        <v>700</v>
      </c>
      <c r="I2521" s="6">
        <v>44082</v>
      </c>
      <c r="J2521" s="7">
        <v>105</v>
      </c>
      <c r="K2521" s="8">
        <v>2021</v>
      </c>
      <c r="L2521" s="6">
        <v>44658</v>
      </c>
      <c r="M2521" s="5">
        <v>0</v>
      </c>
      <c r="N2521" s="6">
        <v>44298</v>
      </c>
      <c r="O2521" s="3" t="s">
        <v>1380</v>
      </c>
      <c r="P2521" s="3" t="s">
        <v>2336</v>
      </c>
      <c r="Q2521" s="6">
        <v>43839</v>
      </c>
      <c r="R2521" s="46"/>
      <c r="S2521" s="46" t="s">
        <v>1380</v>
      </c>
      <c r="T2521" s="50" t="s">
        <v>1536</v>
      </c>
      <c r="U2521" s="21" t="s">
        <v>1560</v>
      </c>
      <c r="V2521" s="260" t="s">
        <v>2063</v>
      </c>
      <c r="W2521" s="261">
        <v>44182.654340277775</v>
      </c>
      <c r="X2521" s="38" t="s">
        <v>1555</v>
      </c>
    </row>
    <row r="2522" spans="1:24" x14ac:dyDescent="0.3">
      <c r="A2522" s="2">
        <v>26282</v>
      </c>
      <c r="B2522" s="3" t="s">
        <v>79</v>
      </c>
      <c r="C2522" s="5" t="s">
        <v>3</v>
      </c>
      <c r="D2522" s="25">
        <v>51</v>
      </c>
      <c r="E2522" s="26">
        <v>26</v>
      </c>
      <c r="F2522" s="16">
        <v>12</v>
      </c>
      <c r="G2522" s="22">
        <v>0</v>
      </c>
      <c r="H2522" s="22">
        <v>0</v>
      </c>
      <c r="I2522" s="6">
        <v>44082</v>
      </c>
      <c r="J2522" s="7">
        <v>105</v>
      </c>
      <c r="K2522" s="8">
        <v>2021</v>
      </c>
      <c r="L2522" s="6">
        <v>44658</v>
      </c>
      <c r="M2522" s="5">
        <v>0</v>
      </c>
      <c r="N2522" s="6">
        <v>44298</v>
      </c>
      <c r="O2522" s="3" t="s">
        <v>1380</v>
      </c>
      <c r="P2522" s="3" t="s">
        <v>2336</v>
      </c>
      <c r="Q2522" s="6">
        <v>43839</v>
      </c>
      <c r="R2522" s="46"/>
      <c r="S2522" s="46" t="s">
        <v>1380</v>
      </c>
      <c r="T2522" s="50" t="s">
        <v>1536</v>
      </c>
      <c r="U2522" s="21" t="s">
        <v>1560</v>
      </c>
      <c r="V2522" s="260" t="s">
        <v>2063</v>
      </c>
      <c r="W2522" s="261">
        <v>44182.654340277775</v>
      </c>
      <c r="X2522" s="38" t="s">
        <v>1555</v>
      </c>
    </row>
    <row r="2523" spans="1:24" x14ac:dyDescent="0.3">
      <c r="A2523" s="2">
        <v>34214</v>
      </c>
      <c r="B2523" s="3" t="s">
        <v>397</v>
      </c>
      <c r="C2523" s="5" t="s">
        <v>3</v>
      </c>
      <c r="D2523" s="25">
        <v>51</v>
      </c>
      <c r="E2523" s="26">
        <v>26</v>
      </c>
      <c r="F2523" s="16">
        <v>12</v>
      </c>
      <c r="G2523" s="22">
        <v>0</v>
      </c>
      <c r="H2523" s="22">
        <v>0</v>
      </c>
      <c r="I2523" s="6">
        <v>44082</v>
      </c>
      <c r="J2523" s="7">
        <v>105</v>
      </c>
      <c r="K2523" s="8">
        <v>2021</v>
      </c>
      <c r="L2523" s="6">
        <v>44658</v>
      </c>
      <c r="M2523" s="5">
        <v>0</v>
      </c>
      <c r="N2523" s="6">
        <v>44298</v>
      </c>
      <c r="O2523" s="3" t="s">
        <v>1380</v>
      </c>
      <c r="P2523" s="3" t="s">
        <v>2336</v>
      </c>
      <c r="Q2523" s="6">
        <v>43839</v>
      </c>
      <c r="R2523" s="46"/>
      <c r="S2523" s="46" t="s">
        <v>1380</v>
      </c>
      <c r="T2523" s="50" t="s">
        <v>1536</v>
      </c>
      <c r="U2523" s="21" t="s">
        <v>1560</v>
      </c>
      <c r="V2523" s="260" t="s">
        <v>2063</v>
      </c>
      <c r="W2523" s="261">
        <v>44182.654340277775</v>
      </c>
      <c r="X2523" s="38" t="s">
        <v>1555</v>
      </c>
    </row>
    <row r="2524" spans="1:24" x14ac:dyDescent="0.3">
      <c r="A2524" s="2">
        <v>115841</v>
      </c>
      <c r="B2524" s="3" t="s">
        <v>1978</v>
      </c>
      <c r="C2524" s="5" t="s">
        <v>17</v>
      </c>
      <c r="D2524" s="25">
        <v>51</v>
      </c>
      <c r="E2524" s="26">
        <v>26</v>
      </c>
      <c r="F2524" s="16">
        <v>12</v>
      </c>
      <c r="G2524" s="22">
        <v>3</v>
      </c>
      <c r="H2524" s="22">
        <v>30</v>
      </c>
      <c r="I2524" s="6">
        <v>43875</v>
      </c>
      <c r="J2524" s="7">
        <v>105</v>
      </c>
      <c r="K2524" s="8">
        <v>2021</v>
      </c>
      <c r="L2524" s="6">
        <v>44658</v>
      </c>
      <c r="M2524" s="5">
        <v>0</v>
      </c>
      <c r="N2524" s="6">
        <v>44298</v>
      </c>
      <c r="O2524" s="3" t="s">
        <v>1347</v>
      </c>
      <c r="P2524" s="3" t="s">
        <v>1773</v>
      </c>
      <c r="Q2524" s="6">
        <v>43656</v>
      </c>
      <c r="R2524" s="46">
        <v>11</v>
      </c>
      <c r="S2524" s="46" t="s">
        <v>1380</v>
      </c>
      <c r="T2524" s="50" t="s">
        <v>1832</v>
      </c>
      <c r="U2524" s="21" t="s">
        <v>1560</v>
      </c>
      <c r="V2524" s="260" t="s">
        <v>1551</v>
      </c>
      <c r="W2524" s="261">
        <v>44005.445601851854</v>
      </c>
      <c r="X2524" s="38" t="s">
        <v>1555</v>
      </c>
    </row>
    <row r="2525" spans="1:24" x14ac:dyDescent="0.3">
      <c r="A2525" s="2">
        <v>139957</v>
      </c>
      <c r="B2525" s="3" t="s">
        <v>3756</v>
      </c>
      <c r="C2525" s="5" t="s">
        <v>1418</v>
      </c>
      <c r="D2525" s="25">
        <v>51</v>
      </c>
      <c r="E2525" s="26">
        <v>21</v>
      </c>
      <c r="F2525" s="16">
        <v>12</v>
      </c>
      <c r="G2525" s="22">
        <v>417</v>
      </c>
      <c r="H2525" s="22">
        <v>5000</v>
      </c>
      <c r="I2525" s="6">
        <v>44082</v>
      </c>
      <c r="J2525" s="7">
        <v>105</v>
      </c>
      <c r="K2525" s="8">
        <v>2021</v>
      </c>
      <c r="L2525" s="6">
        <v>44658</v>
      </c>
      <c r="M2525" s="5">
        <v>0</v>
      </c>
      <c r="N2525" s="6">
        <v>44298</v>
      </c>
      <c r="O2525" s="3"/>
      <c r="P2525" s="3"/>
      <c r="Q2525" s="6"/>
      <c r="R2525" s="46"/>
      <c r="S2525" s="46"/>
      <c r="T2525" s="50"/>
      <c r="U2525" s="21"/>
      <c r="V2525" s="260" t="s">
        <v>2063</v>
      </c>
      <c r="W2525" s="261">
        <v>44082.583043981482</v>
      </c>
      <c r="X2525" s="38" t="s">
        <v>1555</v>
      </c>
    </row>
    <row r="2526" spans="1:24" x14ac:dyDescent="0.3">
      <c r="A2526" s="2">
        <v>139958</v>
      </c>
      <c r="B2526" s="3" t="s">
        <v>3757</v>
      </c>
      <c r="C2526" s="5" t="s">
        <v>1418</v>
      </c>
      <c r="D2526" s="25">
        <v>51</v>
      </c>
      <c r="E2526" s="26">
        <v>21</v>
      </c>
      <c r="F2526" s="16">
        <v>12</v>
      </c>
      <c r="G2526" s="22">
        <v>375</v>
      </c>
      <c r="H2526" s="22">
        <v>4500</v>
      </c>
      <c r="I2526" s="6">
        <v>44082</v>
      </c>
      <c r="J2526" s="7">
        <v>105</v>
      </c>
      <c r="K2526" s="8">
        <v>2021</v>
      </c>
      <c r="L2526" s="6">
        <v>44658</v>
      </c>
      <c r="M2526" s="5">
        <v>0</v>
      </c>
      <c r="N2526" s="6">
        <v>44298</v>
      </c>
      <c r="O2526" s="3"/>
      <c r="P2526" s="3"/>
      <c r="Q2526" s="6"/>
      <c r="R2526" s="46"/>
      <c r="S2526" s="46"/>
      <c r="T2526" s="50"/>
      <c r="U2526" s="21"/>
      <c r="V2526" s="260" t="s">
        <v>2063</v>
      </c>
      <c r="W2526" s="261">
        <v>44082.583043981482</v>
      </c>
      <c r="X2526" s="38" t="s">
        <v>1555</v>
      </c>
    </row>
    <row r="2527" spans="1:24" x14ac:dyDescent="0.3">
      <c r="A2527" s="2">
        <v>125641</v>
      </c>
      <c r="B2527" s="3" t="s">
        <v>1467</v>
      </c>
      <c r="C2527" s="5" t="s">
        <v>19</v>
      </c>
      <c r="D2527" s="25">
        <v>62</v>
      </c>
      <c r="E2527" s="26">
        <v>26</v>
      </c>
      <c r="F2527" s="16">
        <v>12</v>
      </c>
      <c r="G2527" s="22">
        <v>1667</v>
      </c>
      <c r="H2527" s="368">
        <v>20000</v>
      </c>
      <c r="I2527" s="6">
        <v>43895</v>
      </c>
      <c r="J2527" s="7">
        <v>183</v>
      </c>
      <c r="K2527" s="8">
        <v>2020</v>
      </c>
      <c r="L2527" s="6">
        <v>44432</v>
      </c>
      <c r="M2527" s="5">
        <v>0</v>
      </c>
      <c r="N2527" s="6">
        <v>44299</v>
      </c>
      <c r="O2527" s="3" t="s">
        <v>2052</v>
      </c>
      <c r="P2527" s="3" t="s">
        <v>3987</v>
      </c>
      <c r="Q2527" s="6">
        <v>44028</v>
      </c>
      <c r="R2527" s="46"/>
      <c r="S2527" s="46" t="s">
        <v>1380</v>
      </c>
      <c r="T2527" s="50" t="s">
        <v>1944</v>
      </c>
      <c r="U2527" s="21" t="s">
        <v>1560</v>
      </c>
      <c r="V2527" s="369" t="s">
        <v>2063</v>
      </c>
      <c r="W2527" s="370">
        <v>44294.484236111108</v>
      </c>
      <c r="X2527" s="38" t="s">
        <v>1555</v>
      </c>
    </row>
    <row r="2528" spans="1:24" x14ac:dyDescent="0.3">
      <c r="A2528" s="2">
        <v>133371</v>
      </c>
      <c r="B2528" s="3" t="s">
        <v>1195</v>
      </c>
      <c r="C2528" s="5" t="s">
        <v>18</v>
      </c>
      <c r="D2528" s="25">
        <v>70</v>
      </c>
      <c r="E2528" s="26">
        <v>33</v>
      </c>
      <c r="F2528" s="16">
        <v>12</v>
      </c>
      <c r="G2528" s="22">
        <v>67</v>
      </c>
      <c r="H2528" s="22">
        <v>800</v>
      </c>
      <c r="I2528" s="6">
        <v>43762</v>
      </c>
      <c r="J2528" s="7">
        <v>75</v>
      </c>
      <c r="K2528" s="8">
        <v>2021</v>
      </c>
      <c r="L2528" s="6">
        <v>44635</v>
      </c>
      <c r="M2528" s="5">
        <v>0</v>
      </c>
      <c r="N2528" s="6">
        <v>44302</v>
      </c>
      <c r="O2528" s="3" t="s">
        <v>1371</v>
      </c>
      <c r="P2528" s="3" t="s">
        <v>3330</v>
      </c>
      <c r="Q2528" s="6">
        <v>43944</v>
      </c>
      <c r="R2528" s="46">
        <v>3</v>
      </c>
      <c r="S2528" s="46" t="s">
        <v>1953</v>
      </c>
      <c r="T2528" s="50" t="s">
        <v>1932</v>
      </c>
      <c r="U2528" s="21" t="s">
        <v>1560</v>
      </c>
      <c r="V2528" s="260" t="s">
        <v>1551</v>
      </c>
      <c r="W2528" s="261">
        <v>43970.349050925928</v>
      </c>
      <c r="X2528" s="38" t="s">
        <v>1555</v>
      </c>
    </row>
    <row r="2529" spans="1:24" x14ac:dyDescent="0.3">
      <c r="A2529" s="2">
        <v>72052</v>
      </c>
      <c r="B2529" s="3" t="s">
        <v>1471</v>
      </c>
      <c r="C2529" s="5" t="s">
        <v>97</v>
      </c>
      <c r="D2529" s="25">
        <v>76</v>
      </c>
      <c r="E2529" s="26">
        <v>5</v>
      </c>
      <c r="F2529" s="16">
        <v>12</v>
      </c>
      <c r="G2529" s="22">
        <v>3</v>
      </c>
      <c r="H2529" s="22">
        <v>30</v>
      </c>
      <c r="I2529" s="6">
        <v>44308</v>
      </c>
      <c r="J2529" s="7">
        <v>143</v>
      </c>
      <c r="K2529" s="8">
        <v>2020</v>
      </c>
      <c r="L2529" s="6">
        <v>44378</v>
      </c>
      <c r="M2529" s="5">
        <v>15</v>
      </c>
      <c r="N2529" s="6">
        <v>44312</v>
      </c>
      <c r="O2529" s="3" t="s">
        <v>1556</v>
      </c>
      <c r="P2529" s="3" t="s">
        <v>3548</v>
      </c>
      <c r="Q2529" s="6">
        <v>44020</v>
      </c>
      <c r="R2529" s="46">
        <v>13</v>
      </c>
      <c r="S2529" s="46" t="s">
        <v>1380</v>
      </c>
      <c r="T2529" s="50" t="s">
        <v>2045</v>
      </c>
      <c r="U2529" s="21" t="s">
        <v>1560</v>
      </c>
      <c r="V2529" s="260" t="s">
        <v>1551</v>
      </c>
      <c r="W2529" s="261">
        <v>44021.56521990741</v>
      </c>
      <c r="X2529" s="38" t="s">
        <v>1555</v>
      </c>
    </row>
    <row r="2530" spans="1:24" x14ac:dyDescent="0.3">
      <c r="A2530" s="2">
        <v>128288</v>
      </c>
      <c r="B2530" s="3" t="s">
        <v>1083</v>
      </c>
      <c r="C2530" s="5" t="s">
        <v>97</v>
      </c>
      <c r="D2530" s="25">
        <v>76</v>
      </c>
      <c r="E2530" s="26">
        <v>13</v>
      </c>
      <c r="F2530" s="16">
        <v>12</v>
      </c>
      <c r="G2530" s="22">
        <v>3</v>
      </c>
      <c r="H2530" s="22">
        <v>30</v>
      </c>
      <c r="I2530" s="6">
        <v>44308</v>
      </c>
      <c r="J2530" s="7">
        <v>143</v>
      </c>
      <c r="K2530" s="8">
        <v>2020</v>
      </c>
      <c r="L2530" s="6">
        <v>44378</v>
      </c>
      <c r="M2530" s="5">
        <v>30</v>
      </c>
      <c r="N2530" s="6">
        <v>44312</v>
      </c>
      <c r="O2530" s="3" t="s">
        <v>1556</v>
      </c>
      <c r="P2530" s="3" t="s">
        <v>3548</v>
      </c>
      <c r="Q2530" s="6">
        <v>44020</v>
      </c>
      <c r="R2530" s="46">
        <v>19</v>
      </c>
      <c r="S2530" s="46" t="s">
        <v>1380</v>
      </c>
      <c r="T2530" s="50" t="s">
        <v>2045</v>
      </c>
      <c r="U2530" s="21" t="s">
        <v>1560</v>
      </c>
      <c r="V2530" s="260" t="s">
        <v>1551</v>
      </c>
      <c r="W2530" s="261">
        <v>44021.567372685182</v>
      </c>
      <c r="X2530" s="38" t="s">
        <v>1555</v>
      </c>
    </row>
    <row r="2531" spans="1:24" x14ac:dyDescent="0.3">
      <c r="A2531" s="2">
        <v>136037</v>
      </c>
      <c r="B2531" s="3" t="s">
        <v>1084</v>
      </c>
      <c r="C2531" s="5" t="s">
        <v>97</v>
      </c>
      <c r="D2531" s="25">
        <v>76</v>
      </c>
      <c r="E2531" s="26">
        <v>3</v>
      </c>
      <c r="F2531" s="16">
        <v>12</v>
      </c>
      <c r="G2531" s="22">
        <v>11</v>
      </c>
      <c r="H2531" s="22">
        <v>130</v>
      </c>
      <c r="I2531" s="6">
        <v>44308</v>
      </c>
      <c r="J2531" s="7">
        <v>143</v>
      </c>
      <c r="K2531" s="8">
        <v>2020</v>
      </c>
      <c r="L2531" s="6">
        <v>44378</v>
      </c>
      <c r="M2531" s="5">
        <v>0</v>
      </c>
      <c r="N2531" s="6">
        <v>44312</v>
      </c>
      <c r="O2531" s="3" t="s">
        <v>1556</v>
      </c>
      <c r="P2531" s="3" t="s">
        <v>3548</v>
      </c>
      <c r="Q2531" s="6">
        <v>44020</v>
      </c>
      <c r="R2531" s="46">
        <v>20</v>
      </c>
      <c r="S2531" s="46" t="s">
        <v>1380</v>
      </c>
      <c r="T2531" s="50" t="s">
        <v>2045</v>
      </c>
      <c r="U2531" s="21" t="s">
        <v>1560</v>
      </c>
      <c r="V2531" s="260" t="s">
        <v>1551</v>
      </c>
      <c r="W2531" s="261">
        <v>44021.568333333336</v>
      </c>
      <c r="X2531" s="38" t="s">
        <v>1555</v>
      </c>
    </row>
    <row r="2532" spans="1:24" x14ac:dyDescent="0.3">
      <c r="A2532" s="2">
        <v>136038</v>
      </c>
      <c r="B2532" s="3" t="s">
        <v>1085</v>
      </c>
      <c r="C2532" s="5" t="s">
        <v>97</v>
      </c>
      <c r="D2532" s="25">
        <v>76</v>
      </c>
      <c r="E2532" s="26">
        <v>3</v>
      </c>
      <c r="F2532" s="16">
        <v>12</v>
      </c>
      <c r="G2532" s="22">
        <v>9</v>
      </c>
      <c r="H2532" s="22">
        <v>100</v>
      </c>
      <c r="I2532" s="6">
        <v>44308</v>
      </c>
      <c r="J2532" s="7">
        <v>143</v>
      </c>
      <c r="K2532" s="8">
        <v>2020</v>
      </c>
      <c r="L2532" s="6">
        <v>44378</v>
      </c>
      <c r="M2532" s="5">
        <v>110</v>
      </c>
      <c r="N2532" s="6">
        <v>44312</v>
      </c>
      <c r="O2532" s="3" t="s">
        <v>1556</v>
      </c>
      <c r="P2532" s="3" t="s">
        <v>3548</v>
      </c>
      <c r="Q2532" s="6">
        <v>44020</v>
      </c>
      <c r="R2532" s="46">
        <v>21</v>
      </c>
      <c r="S2532" s="46" t="s">
        <v>1380</v>
      </c>
      <c r="T2532" s="50" t="s">
        <v>2045</v>
      </c>
      <c r="U2532" s="21" t="s">
        <v>1560</v>
      </c>
      <c r="V2532" s="260" t="s">
        <v>1551</v>
      </c>
      <c r="W2532" s="261">
        <v>44021.568796296298</v>
      </c>
      <c r="X2532" s="38" t="s">
        <v>1555</v>
      </c>
    </row>
    <row r="2533" spans="1:24" x14ac:dyDescent="0.3">
      <c r="A2533" s="2">
        <v>136039</v>
      </c>
      <c r="B2533" s="3" t="s">
        <v>1086</v>
      </c>
      <c r="C2533" s="5" t="s">
        <v>97</v>
      </c>
      <c r="D2533" s="25">
        <v>76</v>
      </c>
      <c r="E2533" s="26">
        <v>3</v>
      </c>
      <c r="F2533" s="16">
        <v>12</v>
      </c>
      <c r="G2533" s="22">
        <v>9</v>
      </c>
      <c r="H2533" s="22">
        <v>100</v>
      </c>
      <c r="I2533" s="6">
        <v>44308</v>
      </c>
      <c r="J2533" s="7">
        <v>143</v>
      </c>
      <c r="K2533" s="8">
        <v>2020</v>
      </c>
      <c r="L2533" s="6">
        <v>44378</v>
      </c>
      <c r="M2533" s="5">
        <v>-1</v>
      </c>
      <c r="N2533" s="6">
        <v>44312</v>
      </c>
      <c r="O2533" s="3" t="s">
        <v>1556</v>
      </c>
      <c r="P2533" s="3" t="s">
        <v>3548</v>
      </c>
      <c r="Q2533" s="6">
        <v>44020</v>
      </c>
      <c r="R2533" s="46">
        <v>22</v>
      </c>
      <c r="S2533" s="46" t="s">
        <v>1380</v>
      </c>
      <c r="T2533" s="50" t="s">
        <v>2045</v>
      </c>
      <c r="U2533" s="21" t="s">
        <v>1560</v>
      </c>
      <c r="V2533" s="260" t="s">
        <v>1551</v>
      </c>
      <c r="W2533" s="261">
        <v>44021.569131944445</v>
      </c>
      <c r="X2533" s="38" t="s">
        <v>1555</v>
      </c>
    </row>
    <row r="2534" spans="1:24" x14ac:dyDescent="0.3">
      <c r="A2534" s="2">
        <v>136040</v>
      </c>
      <c r="B2534" s="3" t="s">
        <v>1087</v>
      </c>
      <c r="C2534" s="5" t="s">
        <v>97</v>
      </c>
      <c r="D2534" s="25">
        <v>76</v>
      </c>
      <c r="E2534" s="26">
        <v>3</v>
      </c>
      <c r="F2534" s="16">
        <v>12</v>
      </c>
      <c r="G2534" s="22">
        <v>14</v>
      </c>
      <c r="H2534" s="22">
        <v>160</v>
      </c>
      <c r="I2534" s="6">
        <v>44308</v>
      </c>
      <c r="J2534" s="7">
        <v>143</v>
      </c>
      <c r="K2534" s="8">
        <v>2020</v>
      </c>
      <c r="L2534" s="6">
        <v>44378</v>
      </c>
      <c r="M2534" s="5">
        <v>0</v>
      </c>
      <c r="N2534" s="6">
        <v>44312</v>
      </c>
      <c r="O2534" s="3" t="s">
        <v>1556</v>
      </c>
      <c r="P2534" s="3" t="s">
        <v>3548</v>
      </c>
      <c r="Q2534" s="6">
        <v>44020</v>
      </c>
      <c r="R2534" s="46">
        <v>23</v>
      </c>
      <c r="S2534" s="46" t="s">
        <v>1380</v>
      </c>
      <c r="T2534" s="50" t="s">
        <v>2045</v>
      </c>
      <c r="U2534" s="21" t="s">
        <v>1560</v>
      </c>
      <c r="V2534" s="260" t="s">
        <v>1551</v>
      </c>
      <c r="W2534" s="261">
        <v>44021.569780092592</v>
      </c>
      <c r="X2534" s="38" t="s">
        <v>1555</v>
      </c>
    </row>
    <row r="2535" spans="1:24" x14ac:dyDescent="0.3">
      <c r="A2535" s="2">
        <v>14001</v>
      </c>
      <c r="B2535" s="3" t="s">
        <v>179</v>
      </c>
      <c r="C2535" s="5" t="s">
        <v>15</v>
      </c>
      <c r="D2535" s="25">
        <v>51</v>
      </c>
      <c r="E2535" s="26">
        <v>3</v>
      </c>
      <c r="F2535" s="16">
        <v>12</v>
      </c>
      <c r="G2535" s="22">
        <v>59</v>
      </c>
      <c r="H2535" s="22">
        <v>700</v>
      </c>
      <c r="I2535" s="6">
        <v>44308</v>
      </c>
      <c r="J2535" s="7">
        <v>174</v>
      </c>
      <c r="K2535" s="8">
        <v>2020</v>
      </c>
      <c r="L2535" s="6">
        <v>44424</v>
      </c>
      <c r="M2535" s="5">
        <v>0</v>
      </c>
      <c r="N2535" s="6">
        <v>44312</v>
      </c>
      <c r="O2535" s="3" t="s">
        <v>1548</v>
      </c>
      <c r="P2535" s="3" t="s">
        <v>3629</v>
      </c>
      <c r="Q2535" s="6">
        <v>44046</v>
      </c>
      <c r="R2535" s="46">
        <v>1</v>
      </c>
      <c r="S2535" s="46" t="s">
        <v>1380</v>
      </c>
      <c r="T2535" s="50" t="s">
        <v>1944</v>
      </c>
      <c r="U2535" s="21" t="s">
        <v>1560</v>
      </c>
      <c r="V2535" s="260" t="s">
        <v>2063</v>
      </c>
      <c r="W2535" s="261">
        <v>44256.556493055556</v>
      </c>
      <c r="X2535" s="38" t="s">
        <v>1555</v>
      </c>
    </row>
    <row r="2536" spans="1:24" x14ac:dyDescent="0.3">
      <c r="A2536" s="2">
        <v>16053</v>
      </c>
      <c r="B2536" s="3" t="s">
        <v>385</v>
      </c>
      <c r="C2536" s="5" t="s">
        <v>11</v>
      </c>
      <c r="D2536" s="25">
        <v>51</v>
      </c>
      <c r="E2536" s="26">
        <v>33</v>
      </c>
      <c r="F2536" s="16">
        <v>12</v>
      </c>
      <c r="G2536" s="22">
        <v>25</v>
      </c>
      <c r="H2536" s="22">
        <v>300</v>
      </c>
      <c r="I2536" s="6">
        <v>44308</v>
      </c>
      <c r="J2536" s="7">
        <v>174</v>
      </c>
      <c r="K2536" s="8">
        <v>2020</v>
      </c>
      <c r="L2536" s="6">
        <v>44424</v>
      </c>
      <c r="M2536" s="5">
        <v>0</v>
      </c>
      <c r="N2536" s="6">
        <v>44312</v>
      </c>
      <c r="O2536" s="3"/>
      <c r="P2536" s="3" t="s">
        <v>3629</v>
      </c>
      <c r="Q2536" s="6">
        <v>44046</v>
      </c>
      <c r="R2536" s="46">
        <v>2</v>
      </c>
      <c r="S2536" s="46" t="s">
        <v>1380</v>
      </c>
      <c r="T2536" s="50" t="s">
        <v>1944</v>
      </c>
      <c r="U2536" s="21" t="s">
        <v>1560</v>
      </c>
      <c r="V2536" s="260" t="s">
        <v>2063</v>
      </c>
      <c r="W2536" s="261">
        <v>44256.556493055556</v>
      </c>
      <c r="X2536" s="38" t="s">
        <v>1555</v>
      </c>
    </row>
    <row r="2537" spans="1:24" x14ac:dyDescent="0.3">
      <c r="A2537" s="2">
        <v>27353</v>
      </c>
      <c r="B2537" s="3" t="s">
        <v>157</v>
      </c>
      <c r="C2537" s="5" t="s">
        <v>80</v>
      </c>
      <c r="D2537" s="25">
        <v>51</v>
      </c>
      <c r="E2537" s="26">
        <v>3</v>
      </c>
      <c r="F2537" s="16">
        <v>12</v>
      </c>
      <c r="G2537" s="22">
        <v>42</v>
      </c>
      <c r="H2537" s="22">
        <v>500</v>
      </c>
      <c r="I2537" s="6">
        <v>44308</v>
      </c>
      <c r="J2537" s="7">
        <v>174</v>
      </c>
      <c r="K2537" s="8">
        <v>2020</v>
      </c>
      <c r="L2537" s="6">
        <v>44424</v>
      </c>
      <c r="M2537" s="5">
        <v>0</v>
      </c>
      <c r="N2537" s="6">
        <v>44312</v>
      </c>
      <c r="O2537" s="3" t="s">
        <v>1548</v>
      </c>
      <c r="P2537" s="3" t="s">
        <v>3629</v>
      </c>
      <c r="Q2537" s="6">
        <v>44046</v>
      </c>
      <c r="R2537" s="46">
        <v>3</v>
      </c>
      <c r="S2537" s="46" t="s">
        <v>1380</v>
      </c>
      <c r="T2537" s="50" t="s">
        <v>1944</v>
      </c>
      <c r="U2537" s="21" t="s">
        <v>1560</v>
      </c>
      <c r="V2537" s="260" t="s">
        <v>2063</v>
      </c>
      <c r="W2537" s="261">
        <v>44256.556493055556</v>
      </c>
      <c r="X2537" s="38" t="s">
        <v>1555</v>
      </c>
    </row>
    <row r="2538" spans="1:24" x14ac:dyDescent="0.3">
      <c r="A2538" s="2">
        <v>50475</v>
      </c>
      <c r="B2538" s="3" t="s">
        <v>112</v>
      </c>
      <c r="C2538" s="5" t="s">
        <v>3</v>
      </c>
      <c r="D2538" s="25">
        <v>51</v>
      </c>
      <c r="E2538" s="26">
        <v>17</v>
      </c>
      <c r="F2538" s="16">
        <v>12</v>
      </c>
      <c r="G2538" s="22">
        <v>0</v>
      </c>
      <c r="H2538" s="22">
        <v>0</v>
      </c>
      <c r="I2538" s="6">
        <v>44308</v>
      </c>
      <c r="J2538" s="7">
        <v>174</v>
      </c>
      <c r="K2538" s="8">
        <v>2020</v>
      </c>
      <c r="L2538" s="6">
        <v>44424</v>
      </c>
      <c r="M2538" s="5">
        <v>0</v>
      </c>
      <c r="N2538" s="6">
        <v>44312</v>
      </c>
      <c r="O2538" s="3" t="s">
        <v>1548</v>
      </c>
      <c r="P2538" s="3" t="s">
        <v>3629</v>
      </c>
      <c r="Q2538" s="6">
        <v>44046</v>
      </c>
      <c r="R2538" s="46">
        <v>4</v>
      </c>
      <c r="S2538" s="46" t="s">
        <v>1380</v>
      </c>
      <c r="T2538" s="50" t="s">
        <v>1944</v>
      </c>
      <c r="U2538" s="21" t="s">
        <v>1560</v>
      </c>
      <c r="V2538" s="260" t="s">
        <v>2063</v>
      </c>
      <c r="W2538" s="261">
        <v>44256.556493055556</v>
      </c>
      <c r="X2538" s="38" t="s">
        <v>1555</v>
      </c>
    </row>
    <row r="2539" spans="1:24" x14ac:dyDescent="0.3">
      <c r="A2539" s="2">
        <v>63839</v>
      </c>
      <c r="B2539" s="3" t="s">
        <v>1045</v>
      </c>
      <c r="C2539" s="5" t="s">
        <v>97</v>
      </c>
      <c r="D2539" s="25">
        <v>74</v>
      </c>
      <c r="E2539" s="26">
        <v>4</v>
      </c>
      <c r="F2539" s="16">
        <v>12</v>
      </c>
      <c r="G2539" s="22">
        <v>25</v>
      </c>
      <c r="H2539" s="22">
        <v>300</v>
      </c>
      <c r="I2539" s="6">
        <v>44308</v>
      </c>
      <c r="J2539" s="7">
        <v>174</v>
      </c>
      <c r="K2539" s="8">
        <v>2020</v>
      </c>
      <c r="L2539" s="6">
        <v>44424</v>
      </c>
      <c r="M2539" s="5">
        <v>0</v>
      </c>
      <c r="N2539" s="6">
        <v>44312</v>
      </c>
      <c r="O2539" s="3" t="s">
        <v>1317</v>
      </c>
      <c r="P2539" s="3" t="s">
        <v>3629</v>
      </c>
      <c r="Q2539" s="6">
        <v>44046</v>
      </c>
      <c r="R2539" s="46">
        <v>6</v>
      </c>
      <c r="S2539" s="46" t="s">
        <v>1380</v>
      </c>
      <c r="T2539" s="50" t="s">
        <v>1944</v>
      </c>
      <c r="U2539" s="21" t="s">
        <v>1560</v>
      </c>
      <c r="V2539" s="260" t="s">
        <v>2063</v>
      </c>
      <c r="W2539" s="261">
        <v>44256.556493055556</v>
      </c>
      <c r="X2539" s="38" t="s">
        <v>1555</v>
      </c>
    </row>
    <row r="2540" spans="1:24" x14ac:dyDescent="0.3">
      <c r="A2540" s="2">
        <v>67375</v>
      </c>
      <c r="B2540" s="3" t="s">
        <v>400</v>
      </c>
      <c r="C2540" s="5" t="s">
        <v>3</v>
      </c>
      <c r="D2540" s="25">
        <v>51</v>
      </c>
      <c r="E2540" s="26">
        <v>17</v>
      </c>
      <c r="F2540" s="16">
        <v>12</v>
      </c>
      <c r="G2540" s="22">
        <v>9</v>
      </c>
      <c r="H2540" s="22">
        <v>100</v>
      </c>
      <c r="I2540" s="6">
        <v>44308</v>
      </c>
      <c r="J2540" s="7">
        <v>174</v>
      </c>
      <c r="K2540" s="8">
        <v>2020</v>
      </c>
      <c r="L2540" s="6">
        <v>44424</v>
      </c>
      <c r="M2540" s="5">
        <v>0</v>
      </c>
      <c r="N2540" s="6">
        <v>44312</v>
      </c>
      <c r="O2540" s="3" t="s">
        <v>1548</v>
      </c>
      <c r="P2540" s="3" t="s">
        <v>3629</v>
      </c>
      <c r="Q2540" s="6">
        <v>44046</v>
      </c>
      <c r="R2540" s="46">
        <v>7</v>
      </c>
      <c r="S2540" s="46" t="s">
        <v>1380</v>
      </c>
      <c r="T2540" s="50" t="s">
        <v>1944</v>
      </c>
      <c r="U2540" s="21" t="s">
        <v>1560</v>
      </c>
      <c r="V2540" s="260" t="s">
        <v>2063</v>
      </c>
      <c r="W2540" s="261">
        <v>44256.556493055556</v>
      </c>
      <c r="X2540" s="38" t="s">
        <v>1555</v>
      </c>
    </row>
    <row r="2541" spans="1:24" x14ac:dyDescent="0.3">
      <c r="A2541" s="2">
        <v>67376</v>
      </c>
      <c r="B2541" s="3" t="s">
        <v>401</v>
      </c>
      <c r="C2541" s="5" t="s">
        <v>3</v>
      </c>
      <c r="D2541" s="25">
        <v>51</v>
      </c>
      <c r="E2541" s="26">
        <v>17</v>
      </c>
      <c r="F2541" s="16">
        <v>12</v>
      </c>
      <c r="G2541" s="22">
        <v>0</v>
      </c>
      <c r="H2541" s="22">
        <v>0</v>
      </c>
      <c r="I2541" s="6">
        <v>44308</v>
      </c>
      <c r="J2541" s="7">
        <v>174</v>
      </c>
      <c r="K2541" s="8">
        <v>2020</v>
      </c>
      <c r="L2541" s="6">
        <v>44424</v>
      </c>
      <c r="M2541" s="5">
        <v>0</v>
      </c>
      <c r="N2541" s="6">
        <v>44312</v>
      </c>
      <c r="O2541" s="3" t="s">
        <v>1548</v>
      </c>
      <c r="P2541" s="3" t="s">
        <v>3629</v>
      </c>
      <c r="Q2541" s="6">
        <v>44046</v>
      </c>
      <c r="R2541" s="46">
        <v>8</v>
      </c>
      <c r="S2541" s="46" t="s">
        <v>1380</v>
      </c>
      <c r="T2541" s="50" t="s">
        <v>1944</v>
      </c>
      <c r="U2541" s="21" t="s">
        <v>1560</v>
      </c>
      <c r="V2541" s="260" t="s">
        <v>2063</v>
      </c>
      <c r="W2541" s="261">
        <v>44256.556493055556</v>
      </c>
      <c r="X2541" s="38" t="s">
        <v>1555</v>
      </c>
    </row>
    <row r="2542" spans="1:24" x14ac:dyDescent="0.3">
      <c r="A2542" s="2">
        <v>75324</v>
      </c>
      <c r="B2542" s="3" t="s">
        <v>1046</v>
      </c>
      <c r="C2542" s="5" t="s">
        <v>3</v>
      </c>
      <c r="D2542" s="25">
        <v>69</v>
      </c>
      <c r="E2542" s="26">
        <v>1</v>
      </c>
      <c r="F2542" s="16">
        <v>12</v>
      </c>
      <c r="G2542" s="22">
        <v>34</v>
      </c>
      <c r="H2542" s="22">
        <v>400</v>
      </c>
      <c r="I2542" s="6">
        <v>44308</v>
      </c>
      <c r="J2542" s="7">
        <v>174</v>
      </c>
      <c r="K2542" s="8">
        <v>2020</v>
      </c>
      <c r="L2542" s="6">
        <v>44424</v>
      </c>
      <c r="M2542" s="5">
        <v>0</v>
      </c>
      <c r="N2542" s="6">
        <v>44312</v>
      </c>
      <c r="O2542" s="3" t="s">
        <v>1317</v>
      </c>
      <c r="P2542" s="3" t="s">
        <v>3629</v>
      </c>
      <c r="Q2542" s="6">
        <v>44046</v>
      </c>
      <c r="R2542" s="46">
        <v>9</v>
      </c>
      <c r="S2542" s="46" t="s">
        <v>1380</v>
      </c>
      <c r="T2542" s="50" t="s">
        <v>1944</v>
      </c>
      <c r="U2542" s="21" t="s">
        <v>1560</v>
      </c>
      <c r="V2542" s="260" t="s">
        <v>2063</v>
      </c>
      <c r="W2542" s="261">
        <v>44256.556493055556</v>
      </c>
      <c r="X2542" s="38" t="s">
        <v>1555</v>
      </c>
    </row>
    <row r="2543" spans="1:24" x14ac:dyDescent="0.3">
      <c r="A2543" s="2">
        <v>98702</v>
      </c>
      <c r="B2543" s="3" t="s">
        <v>402</v>
      </c>
      <c r="C2543" s="5" t="s">
        <v>1418</v>
      </c>
      <c r="D2543" s="25">
        <v>51</v>
      </c>
      <c r="E2543" s="26">
        <v>24</v>
      </c>
      <c r="F2543" s="16">
        <v>12</v>
      </c>
      <c r="G2543" s="22">
        <v>417</v>
      </c>
      <c r="H2543" s="22">
        <v>5000</v>
      </c>
      <c r="I2543" s="6">
        <v>44308</v>
      </c>
      <c r="J2543" s="7">
        <v>174</v>
      </c>
      <c r="K2543" s="8">
        <v>2020</v>
      </c>
      <c r="L2543" s="6">
        <v>44424</v>
      </c>
      <c r="M2543" s="5">
        <v>0</v>
      </c>
      <c r="N2543" s="6">
        <v>44312</v>
      </c>
      <c r="O2543" s="3" t="s">
        <v>1548</v>
      </c>
      <c r="P2543" s="3" t="s">
        <v>3629</v>
      </c>
      <c r="Q2543" s="6">
        <v>44046</v>
      </c>
      <c r="R2543" s="46">
        <v>12</v>
      </c>
      <c r="S2543" s="46" t="s">
        <v>1380</v>
      </c>
      <c r="T2543" s="50" t="s">
        <v>1944</v>
      </c>
      <c r="U2543" s="21" t="s">
        <v>1560</v>
      </c>
      <c r="V2543" s="260" t="s">
        <v>2063</v>
      </c>
      <c r="W2543" s="261">
        <v>44256.556493055556</v>
      </c>
      <c r="X2543" s="38" t="s">
        <v>1555</v>
      </c>
    </row>
    <row r="2544" spans="1:24" x14ac:dyDescent="0.3">
      <c r="A2544" s="2">
        <v>98703</v>
      </c>
      <c r="B2544" s="3" t="s">
        <v>2239</v>
      </c>
      <c r="C2544" s="5" t="s">
        <v>22</v>
      </c>
      <c r="D2544" s="25">
        <v>69</v>
      </c>
      <c r="E2544" s="26">
        <v>3</v>
      </c>
      <c r="F2544" s="16">
        <v>12</v>
      </c>
      <c r="G2544" s="22">
        <v>0</v>
      </c>
      <c r="H2544" s="22">
        <v>0</v>
      </c>
      <c r="I2544" s="6">
        <v>44308</v>
      </c>
      <c r="J2544" s="7">
        <v>174</v>
      </c>
      <c r="K2544" s="8">
        <v>2020</v>
      </c>
      <c r="L2544" s="6">
        <v>44424</v>
      </c>
      <c r="M2544" s="5">
        <v>0</v>
      </c>
      <c r="N2544" s="6">
        <v>44312</v>
      </c>
      <c r="O2544" s="3" t="s">
        <v>1869</v>
      </c>
      <c r="P2544" s="3" t="s">
        <v>3629</v>
      </c>
      <c r="Q2544" s="6">
        <v>44046</v>
      </c>
      <c r="R2544" s="46">
        <v>13</v>
      </c>
      <c r="S2544" s="46" t="s">
        <v>1380</v>
      </c>
      <c r="T2544" s="50" t="s">
        <v>1944</v>
      </c>
      <c r="U2544" s="21"/>
      <c r="V2544" s="260" t="s">
        <v>2063</v>
      </c>
      <c r="W2544" s="261">
        <v>44256.556493055556</v>
      </c>
      <c r="X2544" s="38" t="s">
        <v>1555</v>
      </c>
    </row>
    <row r="2545" spans="1:24" x14ac:dyDescent="0.3">
      <c r="A2545" s="2">
        <v>98704</v>
      </c>
      <c r="B2545" s="3" t="s">
        <v>2240</v>
      </c>
      <c r="C2545" s="5" t="s">
        <v>22</v>
      </c>
      <c r="D2545" s="25">
        <v>69</v>
      </c>
      <c r="E2545" s="26">
        <v>3</v>
      </c>
      <c r="F2545" s="16">
        <v>12</v>
      </c>
      <c r="G2545" s="22">
        <v>0</v>
      </c>
      <c r="H2545" s="22">
        <v>0</v>
      </c>
      <c r="I2545" s="6">
        <v>44308</v>
      </c>
      <c r="J2545" s="7">
        <v>174</v>
      </c>
      <c r="K2545" s="8">
        <v>2020</v>
      </c>
      <c r="L2545" s="6">
        <v>44424</v>
      </c>
      <c r="M2545" s="5">
        <v>0</v>
      </c>
      <c r="N2545" s="6">
        <v>44312</v>
      </c>
      <c r="O2545" s="3" t="s">
        <v>1869</v>
      </c>
      <c r="P2545" s="3" t="s">
        <v>3629</v>
      </c>
      <c r="Q2545" s="6">
        <v>44046</v>
      </c>
      <c r="R2545" s="46">
        <v>14</v>
      </c>
      <c r="S2545" s="46" t="s">
        <v>1380</v>
      </c>
      <c r="T2545" s="50" t="s">
        <v>1944</v>
      </c>
      <c r="U2545" s="21"/>
      <c r="V2545" s="260" t="s">
        <v>2063</v>
      </c>
      <c r="W2545" s="261">
        <v>44256.556493055556</v>
      </c>
      <c r="X2545" s="38" t="s">
        <v>1555</v>
      </c>
    </row>
    <row r="2546" spans="1:24" x14ac:dyDescent="0.3">
      <c r="A2546" s="2">
        <v>100362</v>
      </c>
      <c r="B2546" s="3" t="s">
        <v>387</v>
      </c>
      <c r="C2546" s="5" t="s">
        <v>80</v>
      </c>
      <c r="D2546" s="25"/>
      <c r="E2546" s="26"/>
      <c r="F2546" s="16">
        <v>12</v>
      </c>
      <c r="G2546" s="22">
        <v>584</v>
      </c>
      <c r="H2546" s="22">
        <v>7000</v>
      </c>
      <c r="I2546" s="6">
        <v>44308</v>
      </c>
      <c r="J2546" s="7">
        <v>174</v>
      </c>
      <c r="K2546" s="8">
        <v>2020</v>
      </c>
      <c r="L2546" s="6">
        <v>44424</v>
      </c>
      <c r="M2546" s="5">
        <v>0</v>
      </c>
      <c r="N2546" s="6">
        <v>44312</v>
      </c>
      <c r="O2546" s="3" t="s">
        <v>1548</v>
      </c>
      <c r="P2546" s="3" t="s">
        <v>3629</v>
      </c>
      <c r="Q2546" s="6">
        <v>44046</v>
      </c>
      <c r="R2546" s="46">
        <v>15</v>
      </c>
      <c r="S2546" s="46" t="s">
        <v>1380</v>
      </c>
      <c r="T2546" s="50" t="s">
        <v>1944</v>
      </c>
      <c r="U2546" s="21" t="s">
        <v>1560</v>
      </c>
      <c r="V2546" s="260" t="s">
        <v>2063</v>
      </c>
      <c r="W2546" s="261">
        <v>44256.556493055556</v>
      </c>
      <c r="X2546" s="38" t="s">
        <v>1555</v>
      </c>
    </row>
    <row r="2547" spans="1:24" x14ac:dyDescent="0.3">
      <c r="A2547" s="2">
        <v>102278</v>
      </c>
      <c r="B2547" s="3" t="s">
        <v>405</v>
      </c>
      <c r="C2547" s="5" t="s">
        <v>3</v>
      </c>
      <c r="D2547" s="25">
        <v>61</v>
      </c>
      <c r="E2547" s="26">
        <v>3</v>
      </c>
      <c r="F2547" s="16">
        <v>12</v>
      </c>
      <c r="G2547" s="22">
        <v>0</v>
      </c>
      <c r="H2547" s="22">
        <v>0</v>
      </c>
      <c r="I2547" s="6">
        <v>44308</v>
      </c>
      <c r="J2547" s="7">
        <v>174</v>
      </c>
      <c r="K2547" s="8">
        <v>2020</v>
      </c>
      <c r="L2547" s="6">
        <v>44424</v>
      </c>
      <c r="M2547" s="5">
        <v>0</v>
      </c>
      <c r="N2547" s="6">
        <v>44312</v>
      </c>
      <c r="O2547" s="3" t="s">
        <v>1548</v>
      </c>
      <c r="P2547" s="3" t="s">
        <v>3629</v>
      </c>
      <c r="Q2547" s="6">
        <v>44046</v>
      </c>
      <c r="R2547" s="46">
        <v>16</v>
      </c>
      <c r="S2547" s="46" t="s">
        <v>1380</v>
      </c>
      <c r="T2547" s="50" t="s">
        <v>1944</v>
      </c>
      <c r="U2547" s="21" t="s">
        <v>1560</v>
      </c>
      <c r="V2547" s="260" t="s">
        <v>2063</v>
      </c>
      <c r="W2547" s="261">
        <v>44256.556493055556</v>
      </c>
      <c r="X2547" s="38" t="s">
        <v>1555</v>
      </c>
    </row>
    <row r="2548" spans="1:24" x14ac:dyDescent="0.3">
      <c r="A2548" s="2">
        <v>106375</v>
      </c>
      <c r="B2548" s="3" t="s">
        <v>406</v>
      </c>
      <c r="C2548" s="5" t="s">
        <v>3</v>
      </c>
      <c r="D2548" s="25">
        <v>51</v>
      </c>
      <c r="E2548" s="26">
        <v>17</v>
      </c>
      <c r="F2548" s="16">
        <v>12</v>
      </c>
      <c r="G2548" s="22">
        <v>88</v>
      </c>
      <c r="H2548" s="22">
        <v>1050</v>
      </c>
      <c r="I2548" s="6">
        <v>44308</v>
      </c>
      <c r="J2548" s="7">
        <v>174</v>
      </c>
      <c r="K2548" s="8">
        <v>2020</v>
      </c>
      <c r="L2548" s="6">
        <v>44424</v>
      </c>
      <c r="M2548" s="5">
        <v>0</v>
      </c>
      <c r="N2548" s="6">
        <v>44312</v>
      </c>
      <c r="O2548" s="3" t="s">
        <v>1548</v>
      </c>
      <c r="P2548" s="3" t="s">
        <v>3629</v>
      </c>
      <c r="Q2548" s="6">
        <v>44046</v>
      </c>
      <c r="R2548" s="46">
        <v>18</v>
      </c>
      <c r="S2548" s="46" t="s">
        <v>1380</v>
      </c>
      <c r="T2548" s="50" t="s">
        <v>1944</v>
      </c>
      <c r="U2548" s="21" t="s">
        <v>1560</v>
      </c>
      <c r="V2548" s="260" t="s">
        <v>2063</v>
      </c>
      <c r="W2548" s="261">
        <v>44256.556493055556</v>
      </c>
      <c r="X2548" s="38" t="s">
        <v>1555</v>
      </c>
    </row>
    <row r="2549" spans="1:24" x14ac:dyDescent="0.3">
      <c r="A2549" s="2">
        <v>106376</v>
      </c>
      <c r="B2549" s="3" t="s">
        <v>407</v>
      </c>
      <c r="C2549" s="5" t="s">
        <v>3</v>
      </c>
      <c r="D2549" s="25">
        <v>51</v>
      </c>
      <c r="E2549" s="26">
        <v>17</v>
      </c>
      <c r="F2549" s="16">
        <v>12</v>
      </c>
      <c r="G2549" s="22">
        <v>334</v>
      </c>
      <c r="H2549" s="22">
        <v>4000</v>
      </c>
      <c r="I2549" s="6">
        <v>44308</v>
      </c>
      <c r="J2549" s="7">
        <v>174</v>
      </c>
      <c r="K2549" s="8">
        <v>2020</v>
      </c>
      <c r="L2549" s="6">
        <v>44424</v>
      </c>
      <c r="M2549" s="5">
        <v>0</v>
      </c>
      <c r="N2549" s="6">
        <v>44312</v>
      </c>
      <c r="O2549" s="3" t="s">
        <v>1548</v>
      </c>
      <c r="P2549" s="3" t="s">
        <v>3629</v>
      </c>
      <c r="Q2549" s="6">
        <v>44046</v>
      </c>
      <c r="R2549" s="46">
        <v>19</v>
      </c>
      <c r="S2549" s="46" t="s">
        <v>1380</v>
      </c>
      <c r="T2549" s="50" t="s">
        <v>1944</v>
      </c>
      <c r="U2549" s="21" t="s">
        <v>1560</v>
      </c>
      <c r="V2549" s="260" t="s">
        <v>2063</v>
      </c>
      <c r="W2549" s="261">
        <v>44256.556493055556</v>
      </c>
      <c r="X2549" s="38" t="s">
        <v>1555</v>
      </c>
    </row>
    <row r="2550" spans="1:24" x14ac:dyDescent="0.3">
      <c r="A2550" s="2">
        <v>112064</v>
      </c>
      <c r="B2550" s="3" t="s">
        <v>398</v>
      </c>
      <c r="C2550" s="5" t="s">
        <v>17</v>
      </c>
      <c r="D2550" s="25">
        <v>70</v>
      </c>
      <c r="E2550" s="26">
        <v>38</v>
      </c>
      <c r="F2550" s="16">
        <v>12</v>
      </c>
      <c r="G2550" s="22">
        <v>3</v>
      </c>
      <c r="H2550" s="22">
        <v>30</v>
      </c>
      <c r="I2550" s="6">
        <v>44308</v>
      </c>
      <c r="J2550" s="7">
        <v>174</v>
      </c>
      <c r="K2550" s="8">
        <v>2020</v>
      </c>
      <c r="L2550" s="6">
        <v>44424</v>
      </c>
      <c r="M2550" s="5">
        <v>0</v>
      </c>
      <c r="N2550" s="6">
        <v>44312</v>
      </c>
      <c r="O2550" s="3" t="s">
        <v>1548</v>
      </c>
      <c r="P2550" s="3" t="s">
        <v>3629</v>
      </c>
      <c r="Q2550" s="6">
        <v>44046</v>
      </c>
      <c r="R2550" s="46">
        <v>20</v>
      </c>
      <c r="S2550" s="46" t="s">
        <v>1380</v>
      </c>
      <c r="T2550" s="50" t="s">
        <v>1944</v>
      </c>
      <c r="U2550" s="21" t="s">
        <v>1560</v>
      </c>
      <c r="V2550" s="260" t="s">
        <v>2063</v>
      </c>
      <c r="W2550" s="261">
        <v>44256.556493055556</v>
      </c>
      <c r="X2550" s="38" t="s">
        <v>1555</v>
      </c>
    </row>
    <row r="2551" spans="1:24" x14ac:dyDescent="0.3">
      <c r="A2551" s="2">
        <v>114299</v>
      </c>
      <c r="B2551" s="3" t="s">
        <v>408</v>
      </c>
      <c r="C2551" s="5" t="s">
        <v>3</v>
      </c>
      <c r="D2551" s="25">
        <v>51</v>
      </c>
      <c r="E2551" s="26">
        <v>17</v>
      </c>
      <c r="F2551" s="16">
        <v>12</v>
      </c>
      <c r="G2551" s="22">
        <v>0</v>
      </c>
      <c r="H2551" s="22">
        <v>0</v>
      </c>
      <c r="I2551" s="6">
        <v>44308</v>
      </c>
      <c r="J2551" s="7">
        <v>174</v>
      </c>
      <c r="K2551" s="8">
        <v>2020</v>
      </c>
      <c r="L2551" s="6">
        <v>44424</v>
      </c>
      <c r="M2551" s="5">
        <v>0</v>
      </c>
      <c r="N2551" s="6">
        <v>44312</v>
      </c>
      <c r="O2551" s="3" t="s">
        <v>1548</v>
      </c>
      <c r="P2551" s="3" t="s">
        <v>3629</v>
      </c>
      <c r="Q2551" s="6">
        <v>44046</v>
      </c>
      <c r="R2551" s="46">
        <v>21</v>
      </c>
      <c r="S2551" s="46" t="s">
        <v>1380</v>
      </c>
      <c r="T2551" s="50" t="s">
        <v>1944</v>
      </c>
      <c r="U2551" s="21" t="s">
        <v>1560</v>
      </c>
      <c r="V2551" s="260" t="s">
        <v>2063</v>
      </c>
      <c r="W2551" s="261">
        <v>44256.556493055556</v>
      </c>
      <c r="X2551" s="38" t="s">
        <v>1555</v>
      </c>
    </row>
    <row r="2552" spans="1:24" x14ac:dyDescent="0.3">
      <c r="A2552" s="2">
        <v>121054</v>
      </c>
      <c r="B2552" s="3" t="s">
        <v>409</v>
      </c>
      <c r="C2552" s="5" t="s">
        <v>22</v>
      </c>
      <c r="D2552" s="25">
        <v>61</v>
      </c>
      <c r="E2552" s="26">
        <v>3</v>
      </c>
      <c r="F2552" s="16">
        <v>12</v>
      </c>
      <c r="G2552" s="22">
        <v>0</v>
      </c>
      <c r="H2552" s="22">
        <v>0</v>
      </c>
      <c r="I2552" s="6">
        <v>44308</v>
      </c>
      <c r="J2552" s="7">
        <v>174</v>
      </c>
      <c r="K2552" s="8">
        <v>2020</v>
      </c>
      <c r="L2552" s="6">
        <v>44424</v>
      </c>
      <c r="M2552" s="5">
        <v>0</v>
      </c>
      <c r="N2552" s="6">
        <v>44312</v>
      </c>
      <c r="O2552" s="3" t="s">
        <v>1548</v>
      </c>
      <c r="P2552" s="3" t="s">
        <v>3629</v>
      </c>
      <c r="Q2552" s="6">
        <v>44046</v>
      </c>
      <c r="R2552" s="46">
        <v>23</v>
      </c>
      <c r="S2552" s="46" t="s">
        <v>1380</v>
      </c>
      <c r="T2552" s="50" t="s">
        <v>1944</v>
      </c>
      <c r="U2552" s="21" t="s">
        <v>1560</v>
      </c>
      <c r="V2552" s="260" t="s">
        <v>2063</v>
      </c>
      <c r="W2552" s="261">
        <v>44256.556493055556</v>
      </c>
      <c r="X2552" s="38" t="s">
        <v>1555</v>
      </c>
    </row>
    <row r="2553" spans="1:24" x14ac:dyDescent="0.3">
      <c r="A2553" s="2">
        <v>127384</v>
      </c>
      <c r="B2553" s="3" t="s">
        <v>1979</v>
      </c>
      <c r="C2553" s="5" t="s">
        <v>19</v>
      </c>
      <c r="D2553" s="25">
        <v>51</v>
      </c>
      <c r="E2553" s="26">
        <v>33</v>
      </c>
      <c r="F2553" s="16">
        <v>12</v>
      </c>
      <c r="G2553" s="22">
        <v>9</v>
      </c>
      <c r="H2553" s="22">
        <v>100</v>
      </c>
      <c r="I2553" s="6">
        <v>44308</v>
      </c>
      <c r="J2553" s="7">
        <v>174</v>
      </c>
      <c r="K2553" s="8">
        <v>2020</v>
      </c>
      <c r="L2553" s="6">
        <v>44424</v>
      </c>
      <c r="M2553" s="5">
        <v>0</v>
      </c>
      <c r="N2553" s="6">
        <v>44312</v>
      </c>
      <c r="O2553" s="3" t="s">
        <v>1548</v>
      </c>
      <c r="P2553" s="3" t="s">
        <v>3629</v>
      </c>
      <c r="Q2553" s="6">
        <v>44046</v>
      </c>
      <c r="R2553" s="46">
        <v>24</v>
      </c>
      <c r="S2553" s="46" t="s">
        <v>1380</v>
      </c>
      <c r="T2553" s="50" t="s">
        <v>1944</v>
      </c>
      <c r="U2553" s="21" t="s">
        <v>1560</v>
      </c>
      <c r="V2553" s="260" t="s">
        <v>2063</v>
      </c>
      <c r="W2553" s="261">
        <v>44256.556493055556</v>
      </c>
      <c r="X2553" s="38" t="s">
        <v>1555</v>
      </c>
    </row>
    <row r="2554" spans="1:24" x14ac:dyDescent="0.3">
      <c r="A2554" s="2">
        <v>132624</v>
      </c>
      <c r="B2554" s="3" t="s">
        <v>1982</v>
      </c>
      <c r="C2554" s="5" t="s">
        <v>17</v>
      </c>
      <c r="D2554" s="25">
        <v>51</v>
      </c>
      <c r="E2554" s="26">
        <v>36</v>
      </c>
      <c r="F2554" s="16">
        <v>12</v>
      </c>
      <c r="G2554" s="22">
        <v>7</v>
      </c>
      <c r="H2554" s="22">
        <v>80</v>
      </c>
      <c r="I2554" s="6">
        <v>44308</v>
      </c>
      <c r="J2554" s="7">
        <v>174</v>
      </c>
      <c r="K2554" s="8">
        <v>2020</v>
      </c>
      <c r="L2554" s="6">
        <v>44424</v>
      </c>
      <c r="M2554" s="5">
        <v>0</v>
      </c>
      <c r="N2554" s="6">
        <v>44312</v>
      </c>
      <c r="O2554" s="3" t="s">
        <v>1548</v>
      </c>
      <c r="P2554" s="3" t="s">
        <v>3629</v>
      </c>
      <c r="Q2554" s="6">
        <v>44046</v>
      </c>
      <c r="R2554" s="46">
        <v>27</v>
      </c>
      <c r="S2554" s="46" t="s">
        <v>1380</v>
      </c>
      <c r="T2554" s="50" t="s">
        <v>1944</v>
      </c>
      <c r="U2554" s="21" t="s">
        <v>1560</v>
      </c>
      <c r="V2554" s="260" t="s">
        <v>2063</v>
      </c>
      <c r="W2554" s="261">
        <v>44256.556493055556</v>
      </c>
      <c r="X2554" s="38" t="s">
        <v>1555</v>
      </c>
    </row>
    <row r="2555" spans="1:24" x14ac:dyDescent="0.3">
      <c r="A2555" s="2">
        <v>132769</v>
      </c>
      <c r="B2555" s="3" t="s">
        <v>12</v>
      </c>
      <c r="C2555" s="5" t="s">
        <v>13</v>
      </c>
      <c r="D2555" s="25">
        <v>51</v>
      </c>
      <c r="E2555" s="26">
        <v>33</v>
      </c>
      <c r="F2555" s="16">
        <v>12</v>
      </c>
      <c r="G2555" s="22">
        <v>0</v>
      </c>
      <c r="H2555" s="22">
        <v>0</v>
      </c>
      <c r="I2555" s="6">
        <v>44308</v>
      </c>
      <c r="J2555" s="7">
        <v>174</v>
      </c>
      <c r="K2555" s="8">
        <v>2020</v>
      </c>
      <c r="L2555" s="6">
        <v>44424</v>
      </c>
      <c r="M2555" s="5">
        <v>0</v>
      </c>
      <c r="N2555" s="6">
        <v>44312</v>
      </c>
      <c r="O2555" s="3" t="s">
        <v>1548</v>
      </c>
      <c r="P2555" s="3" t="s">
        <v>3629</v>
      </c>
      <c r="Q2555" s="6">
        <v>44046</v>
      </c>
      <c r="R2555" s="46">
        <v>30</v>
      </c>
      <c r="S2555" s="46" t="s">
        <v>1380</v>
      </c>
      <c r="T2555" s="50" t="s">
        <v>1944</v>
      </c>
      <c r="U2555" s="21" t="s">
        <v>1560</v>
      </c>
      <c r="V2555" s="260" t="s">
        <v>2063</v>
      </c>
      <c r="W2555" s="261">
        <v>44256.556493055556</v>
      </c>
      <c r="X2555" s="38" t="s">
        <v>1555</v>
      </c>
    </row>
    <row r="2556" spans="1:24" x14ac:dyDescent="0.3">
      <c r="A2556" s="2">
        <v>14662</v>
      </c>
      <c r="B2556" s="3" t="s">
        <v>384</v>
      </c>
      <c r="C2556" s="5" t="s">
        <v>80</v>
      </c>
      <c r="D2556" s="25">
        <v>51</v>
      </c>
      <c r="E2556" s="26">
        <v>3</v>
      </c>
      <c r="F2556" s="16">
        <v>12</v>
      </c>
      <c r="G2556" s="22">
        <v>500</v>
      </c>
      <c r="H2556" s="22">
        <v>6000</v>
      </c>
      <c r="I2556" s="6">
        <v>44308</v>
      </c>
      <c r="J2556" s="7">
        <v>54</v>
      </c>
      <c r="K2556" s="8">
        <v>2020</v>
      </c>
      <c r="L2556" s="6">
        <v>44267</v>
      </c>
      <c r="M2556" s="5">
        <v>1800</v>
      </c>
      <c r="N2556" s="6">
        <v>44312</v>
      </c>
      <c r="O2556" s="3" t="s">
        <v>1548</v>
      </c>
      <c r="P2556" s="3" t="s">
        <v>3333</v>
      </c>
      <c r="Q2556" s="6">
        <v>43896</v>
      </c>
      <c r="R2556" s="46">
        <v>2</v>
      </c>
      <c r="S2556" s="46" t="s">
        <v>1380</v>
      </c>
      <c r="T2556" s="50" t="s">
        <v>1897</v>
      </c>
      <c r="U2556" s="21" t="s">
        <v>1560</v>
      </c>
      <c r="V2556" s="260" t="s">
        <v>2063</v>
      </c>
      <c r="W2556" s="261">
        <v>44267.600937499999</v>
      </c>
      <c r="X2556" s="38" t="s">
        <v>1555</v>
      </c>
    </row>
    <row r="2557" spans="1:24" x14ac:dyDescent="0.3">
      <c r="A2557" s="2">
        <v>14977</v>
      </c>
      <c r="B2557" s="3" t="s">
        <v>1983</v>
      </c>
      <c r="C2557" s="5" t="s">
        <v>3</v>
      </c>
      <c r="D2557" s="25">
        <v>51</v>
      </c>
      <c r="E2557" s="26">
        <v>37</v>
      </c>
      <c r="F2557" s="16">
        <v>12</v>
      </c>
      <c r="G2557" s="22">
        <v>17</v>
      </c>
      <c r="H2557" s="22">
        <v>200</v>
      </c>
      <c r="I2557" s="6">
        <v>44308</v>
      </c>
      <c r="J2557" s="7">
        <v>154</v>
      </c>
      <c r="K2557" s="8">
        <v>2019</v>
      </c>
      <c r="L2557" s="6">
        <v>44005</v>
      </c>
      <c r="M2557" s="5">
        <v>190</v>
      </c>
      <c r="N2557" s="6">
        <v>44312</v>
      </c>
      <c r="O2557" s="3" t="s">
        <v>1347</v>
      </c>
      <c r="P2557" s="3" t="s">
        <v>1773</v>
      </c>
      <c r="Q2557" s="6">
        <v>43656</v>
      </c>
      <c r="R2557" s="46">
        <v>2</v>
      </c>
      <c r="S2557" s="46" t="s">
        <v>1380</v>
      </c>
      <c r="T2557" s="50" t="s">
        <v>1832</v>
      </c>
      <c r="U2557" s="21" t="s">
        <v>1560</v>
      </c>
      <c r="V2557" s="260" t="s">
        <v>1551</v>
      </c>
      <c r="W2557" s="261">
        <v>44005.445601851854</v>
      </c>
      <c r="X2557" s="38" t="s">
        <v>1555</v>
      </c>
    </row>
    <row r="2558" spans="1:24" x14ac:dyDescent="0.3">
      <c r="A2558" s="2">
        <v>15813</v>
      </c>
      <c r="B2558" s="3" t="s">
        <v>224</v>
      </c>
      <c r="C2558" s="5" t="s">
        <v>3</v>
      </c>
      <c r="D2558" s="25">
        <v>51</v>
      </c>
      <c r="E2558" s="26">
        <v>6</v>
      </c>
      <c r="F2558" s="16">
        <v>12</v>
      </c>
      <c r="G2558" s="22">
        <v>667</v>
      </c>
      <c r="H2558" s="22">
        <v>8000</v>
      </c>
      <c r="I2558" s="6">
        <v>44308</v>
      </c>
      <c r="J2558" s="7">
        <v>292</v>
      </c>
      <c r="K2558" s="8">
        <v>2019</v>
      </c>
      <c r="L2558" s="6">
        <v>44182</v>
      </c>
      <c r="M2558" s="5">
        <v>2200</v>
      </c>
      <c r="N2558" s="6">
        <v>44312</v>
      </c>
      <c r="O2558" s="3" t="s">
        <v>1548</v>
      </c>
      <c r="P2558" s="3" t="s">
        <v>2336</v>
      </c>
      <c r="Q2558" s="6">
        <v>43839</v>
      </c>
      <c r="R2558" s="46"/>
      <c r="S2558" s="46" t="s">
        <v>1380</v>
      </c>
      <c r="T2558" s="50" t="s">
        <v>1536</v>
      </c>
      <c r="U2558" s="21" t="s">
        <v>1560</v>
      </c>
      <c r="V2558" s="260" t="s">
        <v>2063</v>
      </c>
      <c r="W2558" s="261">
        <v>44182.654340277775</v>
      </c>
      <c r="X2558" s="38" t="s">
        <v>1555</v>
      </c>
    </row>
    <row r="2559" spans="1:24" x14ac:dyDescent="0.3">
      <c r="A2559" s="2">
        <v>39378</v>
      </c>
      <c r="B2559" s="3" t="s">
        <v>2213</v>
      </c>
      <c r="C2559" s="5" t="s">
        <v>3</v>
      </c>
      <c r="D2559" s="25">
        <v>67</v>
      </c>
      <c r="E2559" s="26">
        <v>1</v>
      </c>
      <c r="F2559" s="16">
        <v>12</v>
      </c>
      <c r="G2559" s="22">
        <v>250</v>
      </c>
      <c r="H2559" s="22">
        <v>3000</v>
      </c>
      <c r="I2559" s="6">
        <v>44308</v>
      </c>
      <c r="J2559" s="7"/>
      <c r="K2559" s="8"/>
      <c r="L2559" s="6"/>
      <c r="M2559" s="5">
        <v>0</v>
      </c>
      <c r="N2559" s="6">
        <v>44312</v>
      </c>
      <c r="O2559" s="3" t="s">
        <v>1548</v>
      </c>
      <c r="P2559" s="3" t="s">
        <v>2336</v>
      </c>
      <c r="Q2559" s="6">
        <v>43839</v>
      </c>
      <c r="R2559" s="46">
        <v>2</v>
      </c>
      <c r="S2559" s="46" t="s">
        <v>1953</v>
      </c>
      <c r="T2559" s="50" t="s">
        <v>1536</v>
      </c>
      <c r="U2559" s="21"/>
      <c r="V2559" s="260" t="s">
        <v>1551</v>
      </c>
      <c r="W2559" s="261">
        <v>43867.440196759257</v>
      </c>
      <c r="X2559" s="38" t="s">
        <v>1555</v>
      </c>
    </row>
    <row r="2560" spans="1:24" x14ac:dyDescent="0.3">
      <c r="A2560" s="2">
        <v>132623</v>
      </c>
      <c r="B2560" s="3" t="s">
        <v>247</v>
      </c>
      <c r="C2560" s="5" t="s">
        <v>17</v>
      </c>
      <c r="D2560" s="25">
        <v>51</v>
      </c>
      <c r="E2560" s="26">
        <v>35</v>
      </c>
      <c r="F2560" s="16">
        <v>12</v>
      </c>
      <c r="G2560" s="22">
        <v>7</v>
      </c>
      <c r="H2560" s="22">
        <v>80</v>
      </c>
      <c r="I2560" s="6">
        <v>44308</v>
      </c>
      <c r="J2560" s="7">
        <v>54</v>
      </c>
      <c r="K2560" s="8">
        <v>2020</v>
      </c>
      <c r="L2560" s="6">
        <v>44267</v>
      </c>
      <c r="M2560" s="5">
        <v>0</v>
      </c>
      <c r="N2560" s="6">
        <v>44312</v>
      </c>
      <c r="O2560" s="3" t="s">
        <v>1548</v>
      </c>
      <c r="P2560" s="3" t="s">
        <v>3333</v>
      </c>
      <c r="Q2560" s="6">
        <v>43896</v>
      </c>
      <c r="R2560" s="46">
        <v>29</v>
      </c>
      <c r="S2560" s="46" t="s">
        <v>1380</v>
      </c>
      <c r="T2560" s="50" t="s">
        <v>1897</v>
      </c>
      <c r="U2560" s="21" t="s">
        <v>1560</v>
      </c>
      <c r="V2560" s="260" t="s">
        <v>2063</v>
      </c>
      <c r="W2560" s="261">
        <v>44267.600937499999</v>
      </c>
      <c r="X2560" s="38" t="s">
        <v>1555</v>
      </c>
    </row>
    <row r="2561" spans="1:24" x14ac:dyDescent="0.3">
      <c r="A2561" s="2">
        <v>134544</v>
      </c>
      <c r="B2561" s="3" t="s">
        <v>206</v>
      </c>
      <c r="C2561" s="5" t="s">
        <v>1418</v>
      </c>
      <c r="D2561" s="25">
        <v>51</v>
      </c>
      <c r="E2561" s="26">
        <v>21</v>
      </c>
      <c r="F2561" s="16">
        <v>12</v>
      </c>
      <c r="G2561" s="22">
        <v>292</v>
      </c>
      <c r="H2561" s="22">
        <v>3500</v>
      </c>
      <c r="I2561" s="6">
        <v>44308</v>
      </c>
      <c r="J2561" s="7">
        <v>292</v>
      </c>
      <c r="K2561" s="8">
        <v>2019</v>
      </c>
      <c r="L2561" s="6">
        <v>44182</v>
      </c>
      <c r="M2561" s="5">
        <v>4575</v>
      </c>
      <c r="N2561" s="6">
        <v>44312</v>
      </c>
      <c r="O2561" s="3" t="s">
        <v>1548</v>
      </c>
      <c r="P2561" s="3" t="s">
        <v>2336</v>
      </c>
      <c r="Q2561" s="6">
        <v>43839</v>
      </c>
      <c r="R2561" s="46"/>
      <c r="S2561" s="46" t="s">
        <v>1380</v>
      </c>
      <c r="T2561" s="50" t="s">
        <v>1536</v>
      </c>
      <c r="U2561" s="21" t="s">
        <v>1560</v>
      </c>
      <c r="V2561" s="260" t="s">
        <v>2063</v>
      </c>
      <c r="W2561" s="261">
        <v>44182.654340277775</v>
      </c>
      <c r="X2561" s="38" t="s">
        <v>1555</v>
      </c>
    </row>
    <row r="2562" spans="1:24" x14ac:dyDescent="0.3">
      <c r="A2562" s="2">
        <v>12616</v>
      </c>
      <c r="B2562" s="3" t="s">
        <v>975</v>
      </c>
      <c r="C2562" s="5" t="s">
        <v>182</v>
      </c>
      <c r="D2562" s="25">
        <v>57</v>
      </c>
      <c r="E2562" s="26">
        <v>19</v>
      </c>
      <c r="F2562" s="16">
        <v>12</v>
      </c>
      <c r="G2562" s="22">
        <v>5000</v>
      </c>
      <c r="H2562" s="22">
        <v>60000</v>
      </c>
      <c r="I2562" s="6">
        <v>44308</v>
      </c>
      <c r="J2562" s="7">
        <v>176</v>
      </c>
      <c r="K2562" s="8">
        <v>2020</v>
      </c>
      <c r="L2562" s="6">
        <v>44427</v>
      </c>
      <c r="M2562" s="5">
        <v>0</v>
      </c>
      <c r="N2562" s="6">
        <v>44312</v>
      </c>
      <c r="O2562" s="3" t="s">
        <v>1954</v>
      </c>
      <c r="P2562" s="3" t="s">
        <v>1955</v>
      </c>
      <c r="Q2562" s="6">
        <v>43732</v>
      </c>
      <c r="R2562" s="46"/>
      <c r="S2562" s="46" t="s">
        <v>1380</v>
      </c>
      <c r="T2562" s="50" t="s">
        <v>1932</v>
      </c>
      <c r="U2562" s="21" t="s">
        <v>1560</v>
      </c>
      <c r="V2562" s="260" t="s">
        <v>2063</v>
      </c>
      <c r="W2562" s="261">
        <v>44096.417638888888</v>
      </c>
      <c r="X2562" s="38" t="s">
        <v>1555</v>
      </c>
    </row>
    <row r="2563" spans="1:24" x14ac:dyDescent="0.3">
      <c r="A2563" s="2">
        <v>12652</v>
      </c>
      <c r="B2563" s="3" t="s">
        <v>410</v>
      </c>
      <c r="C2563" s="5" t="s">
        <v>5</v>
      </c>
      <c r="D2563" s="25">
        <v>52</v>
      </c>
      <c r="E2563" s="26">
        <v>6</v>
      </c>
      <c r="F2563" s="16">
        <v>12</v>
      </c>
      <c r="G2563" s="22">
        <v>250</v>
      </c>
      <c r="H2563" s="22">
        <v>3000</v>
      </c>
      <c r="I2563" s="6">
        <v>44308</v>
      </c>
      <c r="J2563" s="7">
        <v>178</v>
      </c>
      <c r="K2563" s="8">
        <v>2020</v>
      </c>
      <c r="L2563" s="6">
        <v>44428</v>
      </c>
      <c r="M2563" s="5">
        <v>0</v>
      </c>
      <c r="N2563" s="6">
        <v>44312</v>
      </c>
      <c r="O2563" s="3" t="s">
        <v>1854</v>
      </c>
      <c r="P2563" s="3" t="s">
        <v>1855</v>
      </c>
      <c r="Q2563" s="6">
        <v>43697</v>
      </c>
      <c r="R2563" s="46"/>
      <c r="S2563" s="46" t="s">
        <v>1380</v>
      </c>
      <c r="T2563" s="50" t="s">
        <v>1910</v>
      </c>
      <c r="U2563" s="21" t="s">
        <v>1560</v>
      </c>
      <c r="V2563" s="260" t="s">
        <v>2063</v>
      </c>
      <c r="W2563" s="261">
        <v>44069.565196759257</v>
      </c>
      <c r="X2563" s="38" t="s">
        <v>1555</v>
      </c>
    </row>
    <row r="2564" spans="1:24" x14ac:dyDescent="0.3">
      <c r="A2564" s="2">
        <v>12654</v>
      </c>
      <c r="B2564" s="3" t="s">
        <v>411</v>
      </c>
      <c r="C2564" s="5" t="s">
        <v>5</v>
      </c>
      <c r="D2564" s="25">
        <v>52</v>
      </c>
      <c r="E2564" s="26">
        <v>6</v>
      </c>
      <c r="F2564" s="16">
        <v>12</v>
      </c>
      <c r="G2564" s="22">
        <v>6667</v>
      </c>
      <c r="H2564" s="22">
        <v>80000</v>
      </c>
      <c r="I2564" s="6">
        <v>44308</v>
      </c>
      <c r="J2564" s="7">
        <v>178</v>
      </c>
      <c r="K2564" s="8">
        <v>2020</v>
      </c>
      <c r="L2564" s="6">
        <v>44428</v>
      </c>
      <c r="M2564" s="5">
        <v>0</v>
      </c>
      <c r="N2564" s="6">
        <v>44312</v>
      </c>
      <c r="O2564" s="3" t="s">
        <v>1854</v>
      </c>
      <c r="P2564" s="3" t="s">
        <v>1855</v>
      </c>
      <c r="Q2564" s="6">
        <v>43697</v>
      </c>
      <c r="R2564" s="46"/>
      <c r="S2564" s="46" t="s">
        <v>1380</v>
      </c>
      <c r="T2564" s="50" t="s">
        <v>1910</v>
      </c>
      <c r="U2564" s="21" t="s">
        <v>1560</v>
      </c>
      <c r="V2564" s="260" t="s">
        <v>2063</v>
      </c>
      <c r="W2564" s="261">
        <v>44069.565196759257</v>
      </c>
      <c r="X2564" s="38" t="s">
        <v>1555</v>
      </c>
    </row>
    <row r="2565" spans="1:24" x14ac:dyDescent="0.3">
      <c r="A2565" s="2">
        <v>12659</v>
      </c>
      <c r="B2565" s="3" t="s">
        <v>412</v>
      </c>
      <c r="C2565" s="5" t="s">
        <v>17</v>
      </c>
      <c r="D2565" s="25">
        <v>72</v>
      </c>
      <c r="E2565" s="26">
        <v>7</v>
      </c>
      <c r="F2565" s="16">
        <v>12</v>
      </c>
      <c r="G2565" s="22">
        <v>234</v>
      </c>
      <c r="H2565" s="22">
        <v>2800</v>
      </c>
      <c r="I2565" s="6">
        <v>44308</v>
      </c>
      <c r="J2565" s="7">
        <v>178</v>
      </c>
      <c r="K2565" s="8">
        <v>2020</v>
      </c>
      <c r="L2565" s="6">
        <v>44428</v>
      </c>
      <c r="M2565" s="5">
        <v>0</v>
      </c>
      <c r="N2565" s="6">
        <v>44312</v>
      </c>
      <c r="O2565" s="3" t="s">
        <v>1854</v>
      </c>
      <c r="P2565" s="3" t="s">
        <v>1855</v>
      </c>
      <c r="Q2565" s="6">
        <v>43697</v>
      </c>
      <c r="R2565" s="46"/>
      <c r="S2565" s="46" t="s">
        <v>1380</v>
      </c>
      <c r="T2565" s="50" t="s">
        <v>1910</v>
      </c>
      <c r="U2565" s="21" t="s">
        <v>1560</v>
      </c>
      <c r="V2565" s="260" t="s">
        <v>2063</v>
      </c>
      <c r="W2565" s="261">
        <v>44069.565196759257</v>
      </c>
      <c r="X2565" s="38" t="s">
        <v>1555</v>
      </c>
    </row>
    <row r="2566" spans="1:24" x14ac:dyDescent="0.3">
      <c r="A2566" s="2">
        <v>17115</v>
      </c>
      <c r="B2566" s="3" t="s">
        <v>413</v>
      </c>
      <c r="C2566" s="5" t="s">
        <v>5</v>
      </c>
      <c r="D2566" s="25">
        <v>79</v>
      </c>
      <c r="E2566" s="26">
        <v>1</v>
      </c>
      <c r="F2566" s="16">
        <v>12</v>
      </c>
      <c r="G2566" s="22">
        <v>834</v>
      </c>
      <c r="H2566" s="22">
        <v>10000</v>
      </c>
      <c r="I2566" s="6">
        <v>44308</v>
      </c>
      <c r="J2566" s="7">
        <v>178</v>
      </c>
      <c r="K2566" s="8">
        <v>2020</v>
      </c>
      <c r="L2566" s="6">
        <v>44428</v>
      </c>
      <c r="M2566" s="5">
        <v>0</v>
      </c>
      <c r="N2566" s="6">
        <v>44312</v>
      </c>
      <c r="O2566" s="3" t="s">
        <v>1854</v>
      </c>
      <c r="P2566" s="3" t="s">
        <v>1855</v>
      </c>
      <c r="Q2566" s="6">
        <v>43697</v>
      </c>
      <c r="R2566" s="46"/>
      <c r="S2566" s="46" t="s">
        <v>1380</v>
      </c>
      <c r="T2566" s="50" t="s">
        <v>1910</v>
      </c>
      <c r="U2566" s="21" t="s">
        <v>1560</v>
      </c>
      <c r="V2566" s="260" t="s">
        <v>2063</v>
      </c>
      <c r="W2566" s="261">
        <v>44069.565196759257</v>
      </c>
      <c r="X2566" s="38" t="s">
        <v>1555</v>
      </c>
    </row>
    <row r="2567" spans="1:24" x14ac:dyDescent="0.3">
      <c r="A2567" s="2">
        <v>130024</v>
      </c>
      <c r="B2567" s="3" t="s">
        <v>414</v>
      </c>
      <c r="C2567" s="5" t="s">
        <v>87</v>
      </c>
      <c r="D2567" s="25">
        <v>52</v>
      </c>
      <c r="E2567" s="26">
        <v>8</v>
      </c>
      <c r="F2567" s="16">
        <v>12</v>
      </c>
      <c r="G2567" s="22">
        <v>417</v>
      </c>
      <c r="H2567" s="22">
        <v>5000</v>
      </c>
      <c r="I2567" s="6">
        <v>44308</v>
      </c>
      <c r="J2567" s="7">
        <v>178</v>
      </c>
      <c r="K2567" s="8">
        <v>2020</v>
      </c>
      <c r="L2567" s="6">
        <v>44428</v>
      </c>
      <c r="M2567" s="5">
        <v>0</v>
      </c>
      <c r="N2567" s="6">
        <v>44312</v>
      </c>
      <c r="O2567" s="3" t="s">
        <v>1854</v>
      </c>
      <c r="P2567" s="3" t="s">
        <v>1855</v>
      </c>
      <c r="Q2567" s="6">
        <v>43697</v>
      </c>
      <c r="R2567" s="46"/>
      <c r="S2567" s="46" t="s">
        <v>1380</v>
      </c>
      <c r="T2567" s="50" t="s">
        <v>1910</v>
      </c>
      <c r="U2567" s="21" t="s">
        <v>1560</v>
      </c>
      <c r="V2567" s="260" t="s">
        <v>2063</v>
      </c>
      <c r="W2567" s="261">
        <v>44074.574456018519</v>
      </c>
      <c r="X2567" s="38" t="s">
        <v>1555</v>
      </c>
    </row>
    <row r="2568" spans="1:24" x14ac:dyDescent="0.3">
      <c r="A2568" s="2">
        <v>125641</v>
      </c>
      <c r="B2568" s="3" t="s">
        <v>1467</v>
      </c>
      <c r="C2568" s="5" t="s">
        <v>19</v>
      </c>
      <c r="D2568" s="25">
        <v>62</v>
      </c>
      <c r="E2568" s="26">
        <v>26</v>
      </c>
      <c r="F2568" s="16">
        <v>12</v>
      </c>
      <c r="G2568" s="22">
        <v>1667</v>
      </c>
      <c r="H2568" s="22">
        <v>20000</v>
      </c>
      <c r="I2568" s="6">
        <v>44308</v>
      </c>
      <c r="J2568" s="7">
        <v>183</v>
      </c>
      <c r="K2568" s="8">
        <v>2020</v>
      </c>
      <c r="L2568" s="6">
        <v>44432</v>
      </c>
      <c r="M2568" s="5">
        <v>0</v>
      </c>
      <c r="N2568" s="6">
        <v>44312</v>
      </c>
      <c r="O2568" s="3" t="s">
        <v>2052</v>
      </c>
      <c r="P2568" s="3" t="s">
        <v>3987</v>
      </c>
      <c r="Q2568" s="6">
        <v>44028</v>
      </c>
      <c r="R2568" s="46"/>
      <c r="S2568" s="46" t="s">
        <v>1380</v>
      </c>
      <c r="T2568" s="50" t="s">
        <v>1944</v>
      </c>
      <c r="U2568" s="21" t="s">
        <v>1560</v>
      </c>
      <c r="V2568" s="260" t="s">
        <v>2063</v>
      </c>
      <c r="W2568" s="261">
        <v>44299.429282407407</v>
      </c>
      <c r="X2568" s="38" t="s">
        <v>1555</v>
      </c>
    </row>
    <row r="2569" spans="1:24" x14ac:dyDescent="0.3">
      <c r="A2569" s="2">
        <v>114430</v>
      </c>
      <c r="B2569" s="3" t="s">
        <v>1262</v>
      </c>
      <c r="C2569" s="5" t="s">
        <v>17</v>
      </c>
      <c r="D2569" s="25">
        <v>62</v>
      </c>
      <c r="E2569" s="26">
        <v>25</v>
      </c>
      <c r="F2569" s="16">
        <v>12</v>
      </c>
      <c r="G2569" s="22">
        <v>25</v>
      </c>
      <c r="H2569" s="22">
        <v>300</v>
      </c>
      <c r="I2569" s="6">
        <v>43895</v>
      </c>
      <c r="J2569" s="7">
        <v>158</v>
      </c>
      <c r="K2569" s="8">
        <v>2020</v>
      </c>
      <c r="L2569" s="6">
        <v>44407</v>
      </c>
      <c r="M2569" s="5">
        <v>0</v>
      </c>
      <c r="N2569" s="6">
        <v>44312</v>
      </c>
      <c r="O2569" s="3" t="s">
        <v>1362</v>
      </c>
      <c r="P2569" s="3" t="s">
        <v>3979</v>
      </c>
      <c r="Q2569" s="6">
        <v>44028</v>
      </c>
      <c r="R2569" s="46"/>
      <c r="S2569" s="46" t="s">
        <v>1380</v>
      </c>
      <c r="T2569" s="50" t="s">
        <v>1944</v>
      </c>
      <c r="U2569" s="21" t="s">
        <v>1560</v>
      </c>
      <c r="V2569" s="260" t="s">
        <v>2063</v>
      </c>
      <c r="W2569" s="261">
        <v>44267.600937499999</v>
      </c>
      <c r="X2569" s="38" t="s">
        <v>1555</v>
      </c>
    </row>
    <row r="2570" spans="1:24" x14ac:dyDescent="0.3">
      <c r="A2570" s="2">
        <v>9413</v>
      </c>
      <c r="B2570" s="3" t="s">
        <v>830</v>
      </c>
      <c r="C2570" s="5" t="s">
        <v>17</v>
      </c>
      <c r="D2570" s="25">
        <v>72</v>
      </c>
      <c r="E2570" s="26">
        <v>6</v>
      </c>
      <c r="F2570" s="16">
        <v>12</v>
      </c>
      <c r="G2570" s="22">
        <v>1667</v>
      </c>
      <c r="H2570" s="371">
        <v>20000</v>
      </c>
      <c r="I2570" s="6">
        <v>43962</v>
      </c>
      <c r="J2570" s="7">
        <v>159</v>
      </c>
      <c r="K2570" s="8">
        <v>2020</v>
      </c>
      <c r="L2570" s="6">
        <v>44410</v>
      </c>
      <c r="M2570" s="5">
        <v>0</v>
      </c>
      <c r="N2570" s="6">
        <v>44313</v>
      </c>
      <c r="O2570" s="3" t="s">
        <v>1619</v>
      </c>
      <c r="P2570" s="3" t="s">
        <v>2044</v>
      </c>
      <c r="Q2570" s="6">
        <v>43689</v>
      </c>
      <c r="R2570" s="46"/>
      <c r="S2570" s="46" t="s">
        <v>1380</v>
      </c>
      <c r="T2570" s="50" t="s">
        <v>1536</v>
      </c>
      <c r="U2570" s="21" t="s">
        <v>1560</v>
      </c>
      <c r="V2570" s="372" t="s">
        <v>2063</v>
      </c>
      <c r="W2570" s="373">
        <v>44074.574456018519</v>
      </c>
      <c r="X2570" s="38" t="s">
        <v>1555</v>
      </c>
    </row>
    <row r="2571" spans="1:24" x14ac:dyDescent="0.3">
      <c r="A2571" s="2">
        <v>51579</v>
      </c>
      <c r="B2571" s="3" t="s">
        <v>1204</v>
      </c>
      <c r="C2571" s="5" t="s">
        <v>3</v>
      </c>
      <c r="D2571" s="25">
        <v>45</v>
      </c>
      <c r="E2571" s="26">
        <v>12</v>
      </c>
      <c r="F2571" s="16">
        <v>12</v>
      </c>
      <c r="G2571" s="22">
        <v>125</v>
      </c>
      <c r="H2571" s="22">
        <v>1500</v>
      </c>
      <c r="I2571" s="6">
        <v>43818</v>
      </c>
      <c r="J2571" s="7">
        <v>211</v>
      </c>
      <c r="K2571" s="8">
        <v>2020</v>
      </c>
      <c r="L2571" s="6">
        <v>44460</v>
      </c>
      <c r="M2571" s="5">
        <v>0</v>
      </c>
      <c r="N2571" s="6">
        <v>44313</v>
      </c>
      <c r="O2571" s="3" t="s">
        <v>3840</v>
      </c>
      <c r="P2571" s="3" t="s">
        <v>3475</v>
      </c>
      <c r="Q2571" s="6">
        <v>43938</v>
      </c>
      <c r="R2571" s="46"/>
      <c r="S2571" s="46" t="s">
        <v>1380</v>
      </c>
      <c r="T2571" s="50" t="s">
        <v>1897</v>
      </c>
      <c r="U2571" s="21" t="s">
        <v>1560</v>
      </c>
      <c r="V2571" s="260" t="s">
        <v>2063</v>
      </c>
      <c r="W2571" s="261">
        <v>44253.68240740741</v>
      </c>
      <c r="X2571" s="38" t="s">
        <v>1555</v>
      </c>
    </row>
    <row r="2572" spans="1:24" x14ac:dyDescent="0.3">
      <c r="A2572" s="2">
        <v>119595</v>
      </c>
      <c r="B2572" s="3" t="s">
        <v>828</v>
      </c>
      <c r="C2572" s="5" t="s">
        <v>19</v>
      </c>
      <c r="D2572" s="25">
        <v>62</v>
      </c>
      <c r="E2572" s="26">
        <v>26</v>
      </c>
      <c r="F2572" s="16">
        <v>12</v>
      </c>
      <c r="G2572" s="22">
        <v>50</v>
      </c>
      <c r="H2572" s="22">
        <v>600</v>
      </c>
      <c r="I2572" s="6">
        <v>43965</v>
      </c>
      <c r="J2572" s="7">
        <v>216</v>
      </c>
      <c r="K2572" s="8">
        <v>2020</v>
      </c>
      <c r="L2572" s="6">
        <v>44463</v>
      </c>
      <c r="M2572" s="5">
        <v>0</v>
      </c>
      <c r="N2572" s="6">
        <v>44320</v>
      </c>
      <c r="O2572" s="3" t="s">
        <v>1883</v>
      </c>
      <c r="P2572" s="3" t="s">
        <v>3845</v>
      </c>
      <c r="Q2572" s="6">
        <v>44074</v>
      </c>
      <c r="R2572" s="46"/>
      <c r="S2572" s="46" t="s">
        <v>1380</v>
      </c>
      <c r="T2572" s="50" t="s">
        <v>1944</v>
      </c>
      <c r="U2572" s="21" t="s">
        <v>1560</v>
      </c>
      <c r="V2572" s="260" t="s">
        <v>2063</v>
      </c>
      <c r="W2572" s="261">
        <v>44256.61619212963</v>
      </c>
      <c r="X2572" s="38" t="s">
        <v>1555</v>
      </c>
    </row>
    <row r="2573" spans="1:24" x14ac:dyDescent="0.3">
      <c r="A2573" s="2">
        <v>12971</v>
      </c>
      <c r="B2573" s="3" t="s">
        <v>645</v>
      </c>
      <c r="C2573" s="5" t="s">
        <v>3</v>
      </c>
      <c r="D2573" s="25">
        <v>55</v>
      </c>
      <c r="E2573" s="26">
        <v>31</v>
      </c>
      <c r="F2573" s="16">
        <v>12</v>
      </c>
      <c r="G2573" s="22">
        <v>21</v>
      </c>
      <c r="H2573" s="22">
        <v>250</v>
      </c>
      <c r="I2573" s="6">
        <v>43847</v>
      </c>
      <c r="J2573" s="7">
        <v>126</v>
      </c>
      <c r="K2573" s="8">
        <v>2019</v>
      </c>
      <c r="L2573" s="6">
        <v>43957</v>
      </c>
      <c r="M2573" s="5">
        <v>0</v>
      </c>
      <c r="N2573" s="6">
        <v>44321</v>
      </c>
      <c r="O2573" s="3" t="s">
        <v>1540</v>
      </c>
      <c r="P2573" s="3" t="s">
        <v>3842</v>
      </c>
      <c r="Q2573" s="6">
        <v>44090</v>
      </c>
      <c r="R2573" s="46">
        <v>2</v>
      </c>
      <c r="S2573" s="46" t="s">
        <v>1953</v>
      </c>
      <c r="T2573" s="50" t="s">
        <v>1944</v>
      </c>
      <c r="U2573" s="21" t="s">
        <v>1560</v>
      </c>
      <c r="V2573" s="260" t="s">
        <v>2063</v>
      </c>
      <c r="W2573" s="261">
        <v>43850.392094907409</v>
      </c>
      <c r="X2573" s="38" t="s">
        <v>1555</v>
      </c>
    </row>
    <row r="2574" spans="1:24" x14ac:dyDescent="0.3">
      <c r="A2574" s="2">
        <v>12992</v>
      </c>
      <c r="B2574" s="3" t="s">
        <v>465</v>
      </c>
      <c r="C2574" s="5" t="s">
        <v>3</v>
      </c>
      <c r="D2574" s="25">
        <v>55</v>
      </c>
      <c r="E2574" s="26">
        <v>7</v>
      </c>
      <c r="F2574" s="16">
        <v>12</v>
      </c>
      <c r="G2574" s="22">
        <v>5</v>
      </c>
      <c r="H2574" s="22">
        <v>50</v>
      </c>
      <c r="I2574" s="6">
        <v>43847</v>
      </c>
      <c r="J2574" s="7">
        <v>126</v>
      </c>
      <c r="K2574" s="8">
        <v>2019</v>
      </c>
      <c r="L2574" s="6">
        <v>43957</v>
      </c>
      <c r="M2574" s="5">
        <v>100</v>
      </c>
      <c r="N2574" s="6">
        <v>44321</v>
      </c>
      <c r="O2574" s="3" t="s">
        <v>1540</v>
      </c>
      <c r="P2574" s="3" t="s">
        <v>3842</v>
      </c>
      <c r="Q2574" s="6">
        <v>44090</v>
      </c>
      <c r="R2574" s="46">
        <v>1</v>
      </c>
      <c r="S2574" s="46" t="s">
        <v>1953</v>
      </c>
      <c r="T2574" s="50" t="s">
        <v>1944</v>
      </c>
      <c r="U2574" s="21" t="s">
        <v>1560</v>
      </c>
      <c r="V2574" s="260" t="s">
        <v>2063</v>
      </c>
      <c r="W2574" s="261">
        <v>44260.382534722223</v>
      </c>
      <c r="X2574" s="38" t="s">
        <v>1555</v>
      </c>
    </row>
    <row r="2575" spans="1:24" x14ac:dyDescent="0.3">
      <c r="A2575" s="2">
        <v>14013</v>
      </c>
      <c r="B2575" s="3" t="s">
        <v>648</v>
      </c>
      <c r="C2575" s="5" t="s">
        <v>3</v>
      </c>
      <c r="D2575" s="25">
        <v>55</v>
      </c>
      <c r="E2575" s="26">
        <v>46</v>
      </c>
      <c r="F2575" s="16">
        <v>12</v>
      </c>
      <c r="G2575" s="22">
        <v>84</v>
      </c>
      <c r="H2575" s="22">
        <v>1000</v>
      </c>
      <c r="I2575" s="6">
        <v>43847</v>
      </c>
      <c r="J2575" s="7">
        <v>126</v>
      </c>
      <c r="K2575" s="8">
        <v>2019</v>
      </c>
      <c r="L2575" s="6">
        <v>43957</v>
      </c>
      <c r="M2575" s="5">
        <v>-95</v>
      </c>
      <c r="N2575" s="6">
        <v>44321</v>
      </c>
      <c r="O2575" s="3" t="s">
        <v>1540</v>
      </c>
      <c r="P2575" s="3" t="s">
        <v>3842</v>
      </c>
      <c r="Q2575" s="6">
        <v>44090</v>
      </c>
      <c r="R2575" s="46">
        <v>5</v>
      </c>
      <c r="S2575" s="46" t="s">
        <v>1953</v>
      </c>
      <c r="T2575" s="50" t="s">
        <v>1944</v>
      </c>
      <c r="U2575" s="21" t="s">
        <v>1560</v>
      </c>
      <c r="V2575" s="260" t="s">
        <v>2063</v>
      </c>
      <c r="W2575" s="261">
        <v>44260.382534722223</v>
      </c>
      <c r="X2575" s="38" t="s">
        <v>1555</v>
      </c>
    </row>
    <row r="2576" spans="1:24" x14ac:dyDescent="0.3">
      <c r="A2576" s="2">
        <v>14754</v>
      </c>
      <c r="B2576" s="3" t="s">
        <v>1091</v>
      </c>
      <c r="C2576" s="5" t="s">
        <v>19</v>
      </c>
      <c r="D2576" s="25">
        <v>55</v>
      </c>
      <c r="E2576" s="26">
        <v>40</v>
      </c>
      <c r="F2576" s="16">
        <v>12</v>
      </c>
      <c r="G2576" s="22">
        <v>13</v>
      </c>
      <c r="H2576" s="22">
        <v>150</v>
      </c>
      <c r="I2576" s="6">
        <v>43847</v>
      </c>
      <c r="J2576" s="7">
        <v>126</v>
      </c>
      <c r="K2576" s="8">
        <v>2019</v>
      </c>
      <c r="L2576" s="6">
        <v>43957</v>
      </c>
      <c r="M2576" s="5">
        <v>22</v>
      </c>
      <c r="N2576" s="6">
        <v>44321</v>
      </c>
      <c r="O2576" s="3" t="s">
        <v>1540</v>
      </c>
      <c r="P2576" s="3" t="s">
        <v>3842</v>
      </c>
      <c r="Q2576" s="6">
        <v>44090</v>
      </c>
      <c r="R2576" s="46">
        <v>6</v>
      </c>
      <c r="S2576" s="46" t="s">
        <v>1953</v>
      </c>
      <c r="T2576" s="50" t="s">
        <v>1944</v>
      </c>
      <c r="U2576" s="21" t="s">
        <v>1560</v>
      </c>
      <c r="V2576" s="260" t="s">
        <v>2063</v>
      </c>
      <c r="W2576" s="261">
        <v>44260.382534722223</v>
      </c>
      <c r="X2576" s="38" t="s">
        <v>1555</v>
      </c>
    </row>
    <row r="2577" spans="1:24" x14ac:dyDescent="0.3">
      <c r="A2577" s="2">
        <v>14885</v>
      </c>
      <c r="B2577" s="3" t="s">
        <v>137</v>
      </c>
      <c r="C2577" s="5" t="s">
        <v>47</v>
      </c>
      <c r="D2577" s="25">
        <v>55</v>
      </c>
      <c r="E2577" s="26">
        <v>32</v>
      </c>
      <c r="F2577" s="16">
        <v>12</v>
      </c>
      <c r="G2577" s="22">
        <v>25</v>
      </c>
      <c r="H2577" s="22">
        <v>300</v>
      </c>
      <c r="I2577" s="6">
        <v>43847</v>
      </c>
      <c r="J2577" s="7">
        <v>126</v>
      </c>
      <c r="K2577" s="8">
        <v>2019</v>
      </c>
      <c r="L2577" s="6">
        <v>43957</v>
      </c>
      <c r="M2577" s="5">
        <v>0</v>
      </c>
      <c r="N2577" s="6">
        <v>44321</v>
      </c>
      <c r="O2577" s="3" t="s">
        <v>1540</v>
      </c>
      <c r="P2577" s="3" t="s">
        <v>3842</v>
      </c>
      <c r="Q2577" s="6">
        <v>44090</v>
      </c>
      <c r="R2577" s="46">
        <v>7</v>
      </c>
      <c r="S2577" s="46" t="s">
        <v>1953</v>
      </c>
      <c r="T2577" s="50" t="s">
        <v>1944</v>
      </c>
      <c r="U2577" s="21" t="s">
        <v>1560</v>
      </c>
      <c r="V2577" s="260" t="s">
        <v>2063</v>
      </c>
      <c r="W2577" s="261">
        <v>44260.382534722223</v>
      </c>
      <c r="X2577" s="38" t="s">
        <v>1555</v>
      </c>
    </row>
    <row r="2578" spans="1:24" x14ac:dyDescent="0.3">
      <c r="A2578" s="2">
        <v>14887</v>
      </c>
      <c r="B2578" s="3" t="s">
        <v>656</v>
      </c>
      <c r="C2578" s="5" t="s">
        <v>47</v>
      </c>
      <c r="D2578" s="25">
        <v>55</v>
      </c>
      <c r="E2578" s="26">
        <v>32</v>
      </c>
      <c r="F2578" s="16">
        <v>12</v>
      </c>
      <c r="G2578" s="22">
        <v>59</v>
      </c>
      <c r="H2578" s="22">
        <v>700</v>
      </c>
      <c r="I2578" s="6">
        <v>43847</v>
      </c>
      <c r="J2578" s="7">
        <v>126</v>
      </c>
      <c r="K2578" s="8">
        <v>2019</v>
      </c>
      <c r="L2578" s="6">
        <v>43957</v>
      </c>
      <c r="M2578" s="5">
        <v>300</v>
      </c>
      <c r="N2578" s="6">
        <v>44321</v>
      </c>
      <c r="O2578" s="3" t="s">
        <v>1540</v>
      </c>
      <c r="P2578" s="3" t="s">
        <v>3842</v>
      </c>
      <c r="Q2578" s="6">
        <v>44090</v>
      </c>
      <c r="R2578" s="46">
        <v>7</v>
      </c>
      <c r="S2578" s="46" t="s">
        <v>1953</v>
      </c>
      <c r="T2578" s="50" t="s">
        <v>1944</v>
      </c>
      <c r="U2578" s="21" t="s">
        <v>1560</v>
      </c>
      <c r="V2578" s="260" t="s">
        <v>2063</v>
      </c>
      <c r="W2578" s="261">
        <v>44260.382534722223</v>
      </c>
      <c r="X2578" s="38" t="s">
        <v>1555</v>
      </c>
    </row>
    <row r="2579" spans="1:24" x14ac:dyDescent="0.3">
      <c r="A2579" s="2">
        <v>15299</v>
      </c>
      <c r="B2579" s="3" t="s">
        <v>162</v>
      </c>
      <c r="C2579" s="5" t="s">
        <v>3</v>
      </c>
      <c r="D2579" s="25">
        <v>55</v>
      </c>
      <c r="E2579" s="26">
        <v>7</v>
      </c>
      <c r="F2579" s="16">
        <v>12</v>
      </c>
      <c r="G2579" s="22">
        <v>55</v>
      </c>
      <c r="H2579" s="22">
        <v>650</v>
      </c>
      <c r="I2579" s="6">
        <v>43847</v>
      </c>
      <c r="J2579" s="7">
        <v>126</v>
      </c>
      <c r="K2579" s="8">
        <v>2019</v>
      </c>
      <c r="L2579" s="6">
        <v>43957</v>
      </c>
      <c r="M2579" s="5">
        <v>210</v>
      </c>
      <c r="N2579" s="6">
        <v>44321</v>
      </c>
      <c r="O2579" s="3" t="s">
        <v>1540</v>
      </c>
      <c r="P2579" s="3" t="s">
        <v>3842</v>
      </c>
      <c r="Q2579" s="6">
        <v>44090</v>
      </c>
      <c r="R2579" s="46">
        <v>1</v>
      </c>
      <c r="S2579" s="46" t="s">
        <v>1953</v>
      </c>
      <c r="T2579" s="50" t="s">
        <v>1944</v>
      </c>
      <c r="U2579" s="21"/>
      <c r="V2579" s="260" t="s">
        <v>2063</v>
      </c>
      <c r="W2579" s="261">
        <v>44260.382534722223</v>
      </c>
      <c r="X2579" s="38" t="s">
        <v>1555</v>
      </c>
    </row>
    <row r="2580" spans="1:24" x14ac:dyDescent="0.3">
      <c r="A2580" s="2">
        <v>15664</v>
      </c>
      <c r="B2580" s="3" t="s">
        <v>659</v>
      </c>
      <c r="C2580" s="5" t="s">
        <v>3</v>
      </c>
      <c r="D2580" s="25">
        <v>55</v>
      </c>
      <c r="E2580" s="26">
        <v>35</v>
      </c>
      <c r="F2580" s="16">
        <v>12</v>
      </c>
      <c r="G2580" s="22">
        <v>5</v>
      </c>
      <c r="H2580" s="22">
        <v>50</v>
      </c>
      <c r="I2580" s="6">
        <v>43847</v>
      </c>
      <c r="J2580" s="7">
        <v>126</v>
      </c>
      <c r="K2580" s="8">
        <v>2019</v>
      </c>
      <c r="L2580" s="6">
        <v>43957</v>
      </c>
      <c r="M2580" s="5">
        <v>0</v>
      </c>
      <c r="N2580" s="6">
        <v>44321</v>
      </c>
      <c r="O2580" s="3" t="s">
        <v>1540</v>
      </c>
      <c r="P2580" s="3" t="s">
        <v>3842</v>
      </c>
      <c r="Q2580" s="6">
        <v>44090</v>
      </c>
      <c r="R2580" s="46">
        <v>5</v>
      </c>
      <c r="S2580" s="46" t="s">
        <v>1953</v>
      </c>
      <c r="T2580" s="50" t="s">
        <v>1944</v>
      </c>
      <c r="U2580" s="21" t="s">
        <v>1560</v>
      </c>
      <c r="V2580" s="260" t="s">
        <v>2063</v>
      </c>
      <c r="W2580" s="261">
        <v>44260.382534722223</v>
      </c>
      <c r="X2580" s="38" t="s">
        <v>1555</v>
      </c>
    </row>
    <row r="2581" spans="1:24" x14ac:dyDescent="0.3">
      <c r="A2581" s="2">
        <v>15673</v>
      </c>
      <c r="B2581" s="3" t="s">
        <v>662</v>
      </c>
      <c r="C2581" s="5" t="s">
        <v>3</v>
      </c>
      <c r="D2581" s="25">
        <v>55</v>
      </c>
      <c r="E2581" s="26">
        <v>35</v>
      </c>
      <c r="F2581" s="16">
        <v>12</v>
      </c>
      <c r="G2581" s="22">
        <v>5</v>
      </c>
      <c r="H2581" s="22">
        <v>50</v>
      </c>
      <c r="I2581" s="6">
        <v>43847</v>
      </c>
      <c r="J2581" s="7">
        <v>126</v>
      </c>
      <c r="K2581" s="8">
        <v>2019</v>
      </c>
      <c r="L2581" s="6">
        <v>43957</v>
      </c>
      <c r="M2581" s="5">
        <v>0</v>
      </c>
      <c r="N2581" s="6">
        <v>44321</v>
      </c>
      <c r="O2581" s="3" t="s">
        <v>1540</v>
      </c>
      <c r="P2581" s="3" t="s">
        <v>3842</v>
      </c>
      <c r="Q2581" s="6">
        <v>44090</v>
      </c>
      <c r="R2581" s="46">
        <v>5</v>
      </c>
      <c r="S2581" s="46" t="s">
        <v>1953</v>
      </c>
      <c r="T2581" s="50" t="s">
        <v>1944</v>
      </c>
      <c r="U2581" s="21" t="s">
        <v>1560</v>
      </c>
      <c r="V2581" s="260" t="s">
        <v>2063</v>
      </c>
      <c r="W2581" s="261">
        <v>43850.392094907409</v>
      </c>
      <c r="X2581" s="38" t="s">
        <v>1555</v>
      </c>
    </row>
    <row r="2582" spans="1:24" x14ac:dyDescent="0.3">
      <c r="A2582" s="2">
        <v>15680</v>
      </c>
      <c r="B2582" s="3" t="s">
        <v>663</v>
      </c>
      <c r="C2582" s="5" t="s">
        <v>3</v>
      </c>
      <c r="D2582" s="25">
        <v>55</v>
      </c>
      <c r="E2582" s="26">
        <v>35</v>
      </c>
      <c r="F2582" s="16">
        <v>12</v>
      </c>
      <c r="G2582" s="22">
        <v>5</v>
      </c>
      <c r="H2582" s="22">
        <v>50</v>
      </c>
      <c r="I2582" s="6">
        <v>43847</v>
      </c>
      <c r="J2582" s="7">
        <v>126</v>
      </c>
      <c r="K2582" s="8">
        <v>2019</v>
      </c>
      <c r="L2582" s="6">
        <v>43957</v>
      </c>
      <c r="M2582" s="5">
        <v>0</v>
      </c>
      <c r="N2582" s="6">
        <v>44321</v>
      </c>
      <c r="O2582" s="3" t="s">
        <v>1540</v>
      </c>
      <c r="P2582" s="3" t="s">
        <v>3842</v>
      </c>
      <c r="Q2582" s="6">
        <v>44090</v>
      </c>
      <c r="R2582" s="46">
        <v>5</v>
      </c>
      <c r="S2582" s="46" t="s">
        <v>1953</v>
      </c>
      <c r="T2582" s="50" t="s">
        <v>1944</v>
      </c>
      <c r="U2582" s="21" t="s">
        <v>1560</v>
      </c>
      <c r="V2582" s="260" t="s">
        <v>2063</v>
      </c>
      <c r="W2582" s="261">
        <v>43850.392094907409</v>
      </c>
      <c r="X2582" s="38" t="s">
        <v>1555</v>
      </c>
    </row>
    <row r="2583" spans="1:24" x14ac:dyDescent="0.3">
      <c r="A2583" s="2">
        <v>31321</v>
      </c>
      <c r="B2583" s="3" t="s">
        <v>507</v>
      </c>
      <c r="C2583" s="5" t="s">
        <v>47</v>
      </c>
      <c r="D2583" s="25">
        <v>55</v>
      </c>
      <c r="E2583" s="26">
        <v>19</v>
      </c>
      <c r="F2583" s="16">
        <v>12</v>
      </c>
      <c r="G2583" s="22">
        <v>2500</v>
      </c>
      <c r="H2583" s="22">
        <v>30000</v>
      </c>
      <c r="I2583" s="6">
        <v>43847</v>
      </c>
      <c r="J2583" s="7">
        <v>126</v>
      </c>
      <c r="K2583" s="8">
        <v>2019</v>
      </c>
      <c r="L2583" s="6">
        <v>43957</v>
      </c>
      <c r="M2583" s="5">
        <v>-2700</v>
      </c>
      <c r="N2583" s="6">
        <v>44321</v>
      </c>
      <c r="O2583" s="3" t="s">
        <v>1540</v>
      </c>
      <c r="P2583" s="3" t="s">
        <v>3842</v>
      </c>
      <c r="Q2583" s="6">
        <v>44090</v>
      </c>
      <c r="R2583" s="46"/>
      <c r="S2583" s="46" t="s">
        <v>1380</v>
      </c>
      <c r="T2583" s="50" t="s">
        <v>1944</v>
      </c>
      <c r="U2583" s="21" t="s">
        <v>1560</v>
      </c>
      <c r="V2583" s="260" t="s">
        <v>1551</v>
      </c>
      <c r="W2583" s="261">
        <v>43957.340949074074</v>
      </c>
      <c r="X2583" s="38" t="s">
        <v>1555</v>
      </c>
    </row>
    <row r="2584" spans="1:24" x14ac:dyDescent="0.3">
      <c r="A2584" s="2">
        <v>40685</v>
      </c>
      <c r="B2584" s="3" t="s">
        <v>508</v>
      </c>
      <c r="C2584" s="5" t="s">
        <v>47</v>
      </c>
      <c r="D2584" s="25">
        <v>55</v>
      </c>
      <c r="E2584" s="26">
        <v>19</v>
      </c>
      <c r="F2584" s="16">
        <v>12</v>
      </c>
      <c r="G2584" s="22">
        <v>209</v>
      </c>
      <c r="H2584" s="22">
        <v>2500</v>
      </c>
      <c r="I2584" s="6">
        <v>43847</v>
      </c>
      <c r="J2584" s="7">
        <v>126</v>
      </c>
      <c r="K2584" s="8">
        <v>2019</v>
      </c>
      <c r="L2584" s="6">
        <v>43957</v>
      </c>
      <c r="M2584" s="5">
        <v>1900</v>
      </c>
      <c r="N2584" s="6">
        <v>44321</v>
      </c>
      <c r="O2584" s="3" t="s">
        <v>1540</v>
      </c>
      <c r="P2584" s="3" t="s">
        <v>3842</v>
      </c>
      <c r="Q2584" s="6">
        <v>44090</v>
      </c>
      <c r="R2584" s="46"/>
      <c r="S2584" s="46" t="s">
        <v>1380</v>
      </c>
      <c r="T2584" s="50" t="s">
        <v>1944</v>
      </c>
      <c r="U2584" s="21" t="s">
        <v>1560</v>
      </c>
      <c r="V2584" s="260" t="s">
        <v>1551</v>
      </c>
      <c r="W2584" s="261">
        <v>43957.340949074074</v>
      </c>
      <c r="X2584" s="38" t="s">
        <v>1555</v>
      </c>
    </row>
    <row r="2585" spans="1:24" x14ac:dyDescent="0.3">
      <c r="A2585" s="2">
        <v>64302</v>
      </c>
      <c r="B2585" s="3" t="s">
        <v>1094</v>
      </c>
      <c r="C2585" s="5" t="s">
        <v>47</v>
      </c>
      <c r="D2585" s="25">
        <v>55</v>
      </c>
      <c r="E2585" s="26">
        <v>19</v>
      </c>
      <c r="F2585" s="16">
        <v>12</v>
      </c>
      <c r="G2585" s="22">
        <v>1017</v>
      </c>
      <c r="H2585" s="22">
        <v>12200</v>
      </c>
      <c r="I2585" s="6">
        <v>43847</v>
      </c>
      <c r="J2585" s="7">
        <v>126</v>
      </c>
      <c r="K2585" s="8">
        <v>2019</v>
      </c>
      <c r="L2585" s="6">
        <v>43957</v>
      </c>
      <c r="M2585" s="5">
        <v>5900</v>
      </c>
      <c r="N2585" s="6">
        <v>44321</v>
      </c>
      <c r="O2585" s="3" t="s">
        <v>1540</v>
      </c>
      <c r="P2585" s="3" t="s">
        <v>3842</v>
      </c>
      <c r="Q2585" s="6">
        <v>44090</v>
      </c>
      <c r="R2585" s="46"/>
      <c r="S2585" s="46" t="s">
        <v>1380</v>
      </c>
      <c r="T2585" s="50" t="s">
        <v>1944</v>
      </c>
      <c r="U2585" s="21"/>
      <c r="V2585" s="260" t="s">
        <v>1551</v>
      </c>
      <c r="W2585" s="261">
        <v>43957.340949074074</v>
      </c>
      <c r="X2585" s="38" t="s">
        <v>1555</v>
      </c>
    </row>
    <row r="2586" spans="1:24" x14ac:dyDescent="0.3">
      <c r="A2586" s="2">
        <v>65748</v>
      </c>
      <c r="B2586" s="3" t="s">
        <v>68</v>
      </c>
      <c r="C2586" s="5" t="s">
        <v>47</v>
      </c>
      <c r="D2586" s="25">
        <v>55</v>
      </c>
      <c r="E2586" s="26">
        <v>19</v>
      </c>
      <c r="F2586" s="16">
        <v>12</v>
      </c>
      <c r="G2586" s="22">
        <v>834</v>
      </c>
      <c r="H2586" s="22">
        <v>10000</v>
      </c>
      <c r="I2586" s="6">
        <v>43847</v>
      </c>
      <c r="J2586" s="7">
        <v>126</v>
      </c>
      <c r="K2586" s="8">
        <v>2019</v>
      </c>
      <c r="L2586" s="6">
        <v>43957</v>
      </c>
      <c r="M2586" s="5">
        <v>0</v>
      </c>
      <c r="N2586" s="6">
        <v>44321</v>
      </c>
      <c r="O2586" s="3" t="s">
        <v>1540</v>
      </c>
      <c r="P2586" s="3" t="s">
        <v>3842</v>
      </c>
      <c r="Q2586" s="6">
        <v>44090</v>
      </c>
      <c r="R2586" s="46"/>
      <c r="S2586" s="46" t="s">
        <v>1380</v>
      </c>
      <c r="T2586" s="50" t="s">
        <v>1944</v>
      </c>
      <c r="U2586" s="21" t="s">
        <v>1560</v>
      </c>
      <c r="V2586" s="260" t="s">
        <v>1551</v>
      </c>
      <c r="W2586" s="261">
        <v>43957.340949074074</v>
      </c>
      <c r="X2586" s="38" t="s">
        <v>1555</v>
      </c>
    </row>
    <row r="2587" spans="1:24" x14ac:dyDescent="0.3">
      <c r="A2587" s="2">
        <v>74124</v>
      </c>
      <c r="B2587" s="3" t="s">
        <v>67</v>
      </c>
      <c r="C2587" s="5" t="s">
        <v>47</v>
      </c>
      <c r="D2587" s="25">
        <v>55</v>
      </c>
      <c r="E2587" s="26">
        <v>19</v>
      </c>
      <c r="F2587" s="16">
        <v>12</v>
      </c>
      <c r="G2587" s="22">
        <v>834</v>
      </c>
      <c r="H2587" s="22">
        <v>10000</v>
      </c>
      <c r="I2587" s="6">
        <v>43847</v>
      </c>
      <c r="J2587" s="7">
        <v>126</v>
      </c>
      <c r="K2587" s="8">
        <v>2019</v>
      </c>
      <c r="L2587" s="6">
        <v>43957</v>
      </c>
      <c r="M2587" s="5">
        <v>1000</v>
      </c>
      <c r="N2587" s="6">
        <v>44321</v>
      </c>
      <c r="O2587" s="3" t="s">
        <v>1540</v>
      </c>
      <c r="P2587" s="3" t="s">
        <v>3842</v>
      </c>
      <c r="Q2587" s="6">
        <v>44090</v>
      </c>
      <c r="R2587" s="46"/>
      <c r="S2587" s="46" t="s">
        <v>1380</v>
      </c>
      <c r="T2587" s="50" t="s">
        <v>1944</v>
      </c>
      <c r="U2587" s="21" t="s">
        <v>1560</v>
      </c>
      <c r="V2587" s="260" t="s">
        <v>1551</v>
      </c>
      <c r="W2587" s="261">
        <v>43957.340949074074</v>
      </c>
      <c r="X2587" s="38" t="s">
        <v>1555</v>
      </c>
    </row>
    <row r="2588" spans="1:24" x14ac:dyDescent="0.3">
      <c r="A2588" s="2">
        <v>76776</v>
      </c>
      <c r="B2588" s="3" t="s">
        <v>1095</v>
      </c>
      <c r="C2588" s="5" t="s">
        <v>47</v>
      </c>
      <c r="D2588" s="25">
        <v>55</v>
      </c>
      <c r="E2588" s="26">
        <v>19</v>
      </c>
      <c r="F2588" s="16">
        <v>12</v>
      </c>
      <c r="G2588" s="22">
        <v>4167</v>
      </c>
      <c r="H2588" s="22">
        <v>50000</v>
      </c>
      <c r="I2588" s="6">
        <v>43847</v>
      </c>
      <c r="J2588" s="7">
        <v>126</v>
      </c>
      <c r="K2588" s="8">
        <v>2019</v>
      </c>
      <c r="L2588" s="6">
        <v>43957</v>
      </c>
      <c r="M2588" s="5">
        <v>-2130</v>
      </c>
      <c r="N2588" s="6">
        <v>44321</v>
      </c>
      <c r="O2588" s="3" t="s">
        <v>1540</v>
      </c>
      <c r="P2588" s="3" t="s">
        <v>3842</v>
      </c>
      <c r="Q2588" s="6">
        <v>44090</v>
      </c>
      <c r="R2588" s="46"/>
      <c r="S2588" s="46" t="s">
        <v>1380</v>
      </c>
      <c r="T2588" s="50" t="s">
        <v>1944</v>
      </c>
      <c r="U2588" s="21" t="s">
        <v>1560</v>
      </c>
      <c r="V2588" s="260" t="s">
        <v>1551</v>
      </c>
      <c r="W2588" s="261">
        <v>43957.340949074074</v>
      </c>
      <c r="X2588" s="38" t="s">
        <v>1555</v>
      </c>
    </row>
    <row r="2589" spans="1:24" x14ac:dyDescent="0.3">
      <c r="A2589" s="2">
        <v>78399</v>
      </c>
      <c r="B2589" s="3" t="s">
        <v>683</v>
      </c>
      <c r="C2589" s="5" t="s">
        <v>3</v>
      </c>
      <c r="D2589" s="25">
        <v>55</v>
      </c>
      <c r="E2589" s="26">
        <v>46</v>
      </c>
      <c r="F2589" s="16">
        <v>12</v>
      </c>
      <c r="G2589" s="22">
        <v>9</v>
      </c>
      <c r="H2589" s="22">
        <v>100</v>
      </c>
      <c r="I2589" s="6">
        <v>43847</v>
      </c>
      <c r="J2589" s="7">
        <v>126</v>
      </c>
      <c r="K2589" s="8">
        <v>2019</v>
      </c>
      <c r="L2589" s="6">
        <v>43957</v>
      </c>
      <c r="M2589" s="5">
        <v>50</v>
      </c>
      <c r="N2589" s="6">
        <v>44321</v>
      </c>
      <c r="O2589" s="3" t="s">
        <v>1540</v>
      </c>
      <c r="P2589" s="3" t="s">
        <v>3842</v>
      </c>
      <c r="Q2589" s="6">
        <v>44090</v>
      </c>
      <c r="R2589" s="46"/>
      <c r="S2589" s="46" t="s">
        <v>1380</v>
      </c>
      <c r="T2589" s="50" t="s">
        <v>1944</v>
      </c>
      <c r="U2589" s="21" t="s">
        <v>1560</v>
      </c>
      <c r="V2589" s="260" t="s">
        <v>2063</v>
      </c>
      <c r="W2589" s="261">
        <v>44260.382534722223</v>
      </c>
      <c r="X2589" s="38" t="s">
        <v>1555</v>
      </c>
    </row>
    <row r="2590" spans="1:24" x14ac:dyDescent="0.3">
      <c r="A2590" s="2">
        <v>130695</v>
      </c>
      <c r="B2590" s="3" t="s">
        <v>1290</v>
      </c>
      <c r="C2590" s="5" t="s">
        <v>87</v>
      </c>
      <c r="D2590" s="25">
        <v>62</v>
      </c>
      <c r="E2590" s="26">
        <v>26</v>
      </c>
      <c r="F2590" s="16">
        <v>12</v>
      </c>
      <c r="G2590" s="22">
        <v>250</v>
      </c>
      <c r="H2590" s="22">
        <v>3000</v>
      </c>
      <c r="I2590" s="6">
        <v>44061</v>
      </c>
      <c r="J2590" s="7">
        <v>274</v>
      </c>
      <c r="K2590" s="8">
        <v>2020</v>
      </c>
      <c r="L2590" s="6">
        <v>44512</v>
      </c>
      <c r="M2590" s="5">
        <v>0</v>
      </c>
      <c r="N2590" s="6">
        <v>44321</v>
      </c>
      <c r="O2590" s="3" t="s">
        <v>1547</v>
      </c>
      <c r="P2590" s="3" t="s">
        <v>4004</v>
      </c>
      <c r="Q2590" s="6">
        <v>44113</v>
      </c>
      <c r="R2590" s="46"/>
      <c r="S2590" s="46" t="s">
        <v>1380</v>
      </c>
      <c r="T2590" s="50" t="s">
        <v>1944</v>
      </c>
      <c r="U2590" s="21" t="s">
        <v>1560</v>
      </c>
      <c r="V2590" s="260" t="s">
        <v>2063</v>
      </c>
      <c r="W2590" s="261">
        <v>44202.591122685182</v>
      </c>
      <c r="X2590" s="38" t="s">
        <v>1555</v>
      </c>
    </row>
    <row r="2591" spans="1:24" x14ac:dyDescent="0.3">
      <c r="A2591" s="2">
        <v>14154</v>
      </c>
      <c r="B2591" s="3" t="s">
        <v>813</v>
      </c>
      <c r="C2591" s="5" t="s">
        <v>3</v>
      </c>
      <c r="D2591" s="25">
        <v>72</v>
      </c>
      <c r="E2591" s="26">
        <v>6</v>
      </c>
      <c r="F2591" s="16">
        <v>12</v>
      </c>
      <c r="G2591" s="22">
        <v>1250</v>
      </c>
      <c r="H2591" s="22">
        <v>15000</v>
      </c>
      <c r="I2591" s="6">
        <v>43965</v>
      </c>
      <c r="J2591" s="7">
        <v>275</v>
      </c>
      <c r="K2591" s="8">
        <v>2020</v>
      </c>
      <c r="L2591" s="6">
        <v>44515</v>
      </c>
      <c r="M2591" s="5">
        <v>0</v>
      </c>
      <c r="N2591" s="6">
        <v>44321</v>
      </c>
      <c r="O2591" s="3" t="s">
        <v>1883</v>
      </c>
      <c r="P2591" s="3" t="s">
        <v>3901</v>
      </c>
      <c r="Q2591" s="6">
        <v>44131</v>
      </c>
      <c r="R2591" s="46"/>
      <c r="S2591" s="46" t="s">
        <v>1380</v>
      </c>
      <c r="T2591" s="50" t="s">
        <v>1944</v>
      </c>
      <c r="U2591" s="21" t="s">
        <v>1560</v>
      </c>
      <c r="V2591" s="260" t="s">
        <v>2063</v>
      </c>
      <c r="W2591" s="261">
        <v>44256.680393518516</v>
      </c>
      <c r="X2591" s="38" t="s">
        <v>1555</v>
      </c>
    </row>
    <row r="2592" spans="1:24" x14ac:dyDescent="0.3">
      <c r="A2592" s="2">
        <v>93139</v>
      </c>
      <c r="B2592" s="3" t="s">
        <v>150</v>
      </c>
      <c r="C2592" s="5" t="s">
        <v>19</v>
      </c>
      <c r="D2592" s="25">
        <v>54</v>
      </c>
      <c r="E2592" s="26">
        <v>8</v>
      </c>
      <c r="F2592" s="16">
        <v>12</v>
      </c>
      <c r="G2592" s="22">
        <v>9</v>
      </c>
      <c r="H2592" s="376">
        <v>100</v>
      </c>
      <c r="I2592" s="6">
        <v>43850</v>
      </c>
      <c r="J2592" s="7">
        <v>31</v>
      </c>
      <c r="K2592" s="8">
        <v>2021</v>
      </c>
      <c r="L2592" s="6">
        <v>44595</v>
      </c>
      <c r="M2592" s="5">
        <v>0</v>
      </c>
      <c r="N2592" s="6">
        <v>44322</v>
      </c>
      <c r="O2592" s="3" t="s">
        <v>1556</v>
      </c>
      <c r="P2592" s="3" t="s">
        <v>3953</v>
      </c>
      <c r="Q2592" s="6">
        <v>44180</v>
      </c>
      <c r="R2592" s="46"/>
      <c r="S2592" s="46" t="s">
        <v>1380</v>
      </c>
      <c r="T2592" s="50" t="s">
        <v>1944</v>
      </c>
      <c r="U2592" s="21" t="s">
        <v>1560</v>
      </c>
      <c r="V2592" s="377" t="s">
        <v>2063</v>
      </c>
      <c r="W2592" s="378">
        <v>44292.404652777775</v>
      </c>
      <c r="X2592" s="38" t="s">
        <v>1555</v>
      </c>
    </row>
    <row r="2593" spans="1:24" x14ac:dyDescent="0.3">
      <c r="A2593" s="2">
        <v>12673</v>
      </c>
      <c r="B2593" s="3" t="s">
        <v>3972</v>
      </c>
      <c r="C2593" s="5" t="s">
        <v>3</v>
      </c>
      <c r="D2593" s="25">
        <v>72</v>
      </c>
      <c r="E2593" s="26">
        <v>5</v>
      </c>
      <c r="F2593" s="16">
        <v>12</v>
      </c>
      <c r="G2593" s="22">
        <v>9</v>
      </c>
      <c r="H2593" s="376">
        <v>100</v>
      </c>
      <c r="I2593" s="6">
        <v>44256</v>
      </c>
      <c r="J2593" s="7">
        <v>35</v>
      </c>
      <c r="K2593" s="8">
        <v>2021</v>
      </c>
      <c r="L2593" s="6">
        <v>44600</v>
      </c>
      <c r="M2593" s="5">
        <v>0</v>
      </c>
      <c r="N2593" s="6">
        <v>44322</v>
      </c>
      <c r="O2593" s="3" t="s">
        <v>1380</v>
      </c>
      <c r="P2593" s="3"/>
      <c r="Q2593" s="6" t="s">
        <v>1380</v>
      </c>
      <c r="R2593" s="46"/>
      <c r="S2593" s="46" t="s">
        <v>1380</v>
      </c>
      <c r="T2593" s="50" t="s">
        <v>1380</v>
      </c>
      <c r="U2593" s="21"/>
      <c r="V2593" s="377" t="s">
        <v>2063</v>
      </c>
      <c r="W2593" s="378">
        <v>44256.383449074077</v>
      </c>
      <c r="X2593" s="38" t="s">
        <v>1555</v>
      </c>
    </row>
    <row r="2594" spans="1:24" x14ac:dyDescent="0.3">
      <c r="A2594" s="2">
        <v>91811</v>
      </c>
      <c r="B2594" s="3" t="s">
        <v>3943</v>
      </c>
      <c r="C2594" s="5" t="s">
        <v>3</v>
      </c>
      <c r="D2594" s="25">
        <v>72</v>
      </c>
      <c r="E2594" s="26">
        <v>5</v>
      </c>
      <c r="F2594" s="16">
        <v>12</v>
      </c>
      <c r="G2594" s="22">
        <v>12</v>
      </c>
      <c r="H2594" s="376">
        <v>135</v>
      </c>
      <c r="I2594" s="6">
        <v>44243</v>
      </c>
      <c r="J2594" s="7">
        <v>35</v>
      </c>
      <c r="K2594" s="8">
        <v>2021</v>
      </c>
      <c r="L2594" s="6">
        <v>44600</v>
      </c>
      <c r="M2594" s="5">
        <v>0</v>
      </c>
      <c r="N2594" s="6">
        <v>44322</v>
      </c>
      <c r="O2594" s="3" t="s">
        <v>1380</v>
      </c>
      <c r="P2594" s="3"/>
      <c r="Q2594" s="6" t="s">
        <v>1380</v>
      </c>
      <c r="R2594" s="46"/>
      <c r="S2594" s="46" t="s">
        <v>1380</v>
      </c>
      <c r="T2594" s="50" t="s">
        <v>1380</v>
      </c>
      <c r="U2594" s="21"/>
      <c r="V2594" s="377" t="s">
        <v>2063</v>
      </c>
      <c r="W2594" s="378">
        <v>44243.61509259259</v>
      </c>
      <c r="X2594" s="38" t="s">
        <v>1555</v>
      </c>
    </row>
    <row r="2595" spans="1:24" x14ac:dyDescent="0.3">
      <c r="A2595" s="2">
        <v>91868</v>
      </c>
      <c r="B2595" s="3" t="s">
        <v>2865</v>
      </c>
      <c r="C2595" s="5" t="s">
        <v>3</v>
      </c>
      <c r="D2595" s="25">
        <v>72</v>
      </c>
      <c r="E2595" s="26">
        <v>5</v>
      </c>
      <c r="F2595" s="16">
        <v>12</v>
      </c>
      <c r="G2595" s="22">
        <v>9</v>
      </c>
      <c r="H2595" s="376">
        <v>100</v>
      </c>
      <c r="I2595" s="6">
        <v>44256</v>
      </c>
      <c r="J2595" s="7">
        <v>35</v>
      </c>
      <c r="K2595" s="8">
        <v>2021</v>
      </c>
      <c r="L2595" s="6">
        <v>44600</v>
      </c>
      <c r="M2595" s="5">
        <v>0</v>
      </c>
      <c r="N2595" s="6">
        <v>44322</v>
      </c>
      <c r="O2595" s="3" t="s">
        <v>1380</v>
      </c>
      <c r="P2595" s="3"/>
      <c r="Q2595" s="6" t="s">
        <v>1380</v>
      </c>
      <c r="R2595" s="46"/>
      <c r="S2595" s="46" t="s">
        <v>1380</v>
      </c>
      <c r="T2595" s="50" t="s">
        <v>1380</v>
      </c>
      <c r="U2595" s="21"/>
      <c r="V2595" s="377" t="s">
        <v>2063</v>
      </c>
      <c r="W2595" s="378">
        <v>44256.383946759262</v>
      </c>
      <c r="X2595" s="38" t="s">
        <v>1555</v>
      </c>
    </row>
    <row r="2596" spans="1:24" x14ac:dyDescent="0.3">
      <c r="A2596" s="2">
        <v>10412</v>
      </c>
      <c r="B2596" s="3" t="s">
        <v>760</v>
      </c>
      <c r="C2596" s="5" t="s">
        <v>18</v>
      </c>
      <c r="D2596" s="25">
        <v>71</v>
      </c>
      <c r="E2596" s="26">
        <v>24</v>
      </c>
      <c r="F2596" s="16">
        <v>12</v>
      </c>
      <c r="G2596" s="22">
        <v>125</v>
      </c>
      <c r="H2596" s="22">
        <v>1500</v>
      </c>
      <c r="I2596" s="6">
        <v>43742</v>
      </c>
      <c r="J2596" s="7">
        <v>137</v>
      </c>
      <c r="K2596" s="8">
        <v>2021</v>
      </c>
      <c r="L2596" s="6">
        <v>44693</v>
      </c>
      <c r="M2596" s="5">
        <v>0</v>
      </c>
      <c r="N2596" s="6">
        <v>44343</v>
      </c>
      <c r="O2596" s="3" t="s">
        <v>1380</v>
      </c>
      <c r="P2596" s="3" t="s">
        <v>4142</v>
      </c>
      <c r="Q2596" s="6">
        <v>44277</v>
      </c>
      <c r="R2596" s="46"/>
      <c r="S2596" s="46" t="s">
        <v>1380</v>
      </c>
      <c r="T2596" s="50" t="s">
        <v>4141</v>
      </c>
      <c r="U2596" s="21" t="s">
        <v>1560</v>
      </c>
      <c r="V2596" s="260" t="s">
        <v>2063</v>
      </c>
      <c r="W2596" s="261">
        <v>44242.336828703701</v>
      </c>
      <c r="X2596" s="38" t="s">
        <v>1555</v>
      </c>
    </row>
    <row r="2597" spans="1:24" x14ac:dyDescent="0.3">
      <c r="A2597" s="2">
        <v>75334</v>
      </c>
      <c r="B2597" s="3" t="s">
        <v>1047</v>
      </c>
      <c r="C2597" s="5" t="s">
        <v>94</v>
      </c>
      <c r="D2597" s="25">
        <v>69</v>
      </c>
      <c r="E2597" s="26">
        <v>1</v>
      </c>
      <c r="F2597" s="16">
        <v>12</v>
      </c>
      <c r="G2597" s="22">
        <v>125</v>
      </c>
      <c r="H2597" s="22">
        <v>1500</v>
      </c>
      <c r="I2597" s="6">
        <v>44224</v>
      </c>
      <c r="J2597" s="7">
        <v>131</v>
      </c>
      <c r="K2597" s="8">
        <v>2021</v>
      </c>
      <c r="L2597" s="6">
        <v>44687</v>
      </c>
      <c r="M2597" s="5">
        <v>0</v>
      </c>
      <c r="N2597" s="6">
        <v>44343</v>
      </c>
      <c r="O2597" s="3" t="s">
        <v>1380</v>
      </c>
      <c r="P2597" s="3" t="s">
        <v>4117</v>
      </c>
      <c r="Q2597" s="6">
        <v>44308</v>
      </c>
      <c r="R2597" s="46"/>
      <c r="S2597" s="46" t="s">
        <v>1380</v>
      </c>
      <c r="T2597" s="50" t="s">
        <v>4143</v>
      </c>
      <c r="U2597" s="21" t="s">
        <v>1560</v>
      </c>
      <c r="V2597" s="260" t="s">
        <v>2063</v>
      </c>
      <c r="W2597" s="261">
        <v>44343.561620370368</v>
      </c>
      <c r="X2597" s="38" t="s">
        <v>1555</v>
      </c>
    </row>
    <row r="2598" spans="1:24" x14ac:dyDescent="0.3">
      <c r="A2598" s="2">
        <v>119554</v>
      </c>
      <c r="B2598" s="3" t="s">
        <v>1051</v>
      </c>
      <c r="C2598" s="5" t="s">
        <v>94</v>
      </c>
      <c r="D2598" s="25">
        <v>74</v>
      </c>
      <c r="E2598" s="26">
        <v>9</v>
      </c>
      <c r="F2598" s="16">
        <v>12</v>
      </c>
      <c r="G2598" s="22">
        <v>25</v>
      </c>
      <c r="H2598" s="22">
        <v>300</v>
      </c>
      <c r="I2598" s="6">
        <v>44224</v>
      </c>
      <c r="J2598" s="7">
        <v>131</v>
      </c>
      <c r="K2598" s="8">
        <v>2021</v>
      </c>
      <c r="L2598" s="6">
        <v>44687</v>
      </c>
      <c r="M2598" s="5">
        <v>0</v>
      </c>
      <c r="N2598" s="6">
        <v>44343</v>
      </c>
      <c r="O2598" s="3" t="s">
        <v>1380</v>
      </c>
      <c r="P2598" s="3" t="s">
        <v>4117</v>
      </c>
      <c r="Q2598" s="6">
        <v>44308</v>
      </c>
      <c r="R2598" s="46"/>
      <c r="S2598" s="46" t="s">
        <v>1380</v>
      </c>
      <c r="T2598" s="50" t="s">
        <v>4143</v>
      </c>
      <c r="U2598" s="21" t="s">
        <v>1560</v>
      </c>
      <c r="V2598" s="260" t="s">
        <v>2063</v>
      </c>
      <c r="W2598" s="261">
        <v>44343.561620370368</v>
      </c>
      <c r="X2598" s="38" t="s">
        <v>1555</v>
      </c>
    </row>
    <row r="2599" spans="1:24" x14ac:dyDescent="0.3">
      <c r="A2599" s="2">
        <v>119621</v>
      </c>
      <c r="B2599" s="3" t="s">
        <v>1052</v>
      </c>
      <c r="C2599" s="5" t="s">
        <v>94</v>
      </c>
      <c r="D2599" s="25">
        <v>74</v>
      </c>
      <c r="E2599" s="26">
        <v>9</v>
      </c>
      <c r="F2599" s="16">
        <v>12</v>
      </c>
      <c r="G2599" s="22">
        <v>59</v>
      </c>
      <c r="H2599" s="22">
        <v>700</v>
      </c>
      <c r="I2599" s="6">
        <v>44224</v>
      </c>
      <c r="J2599" s="7">
        <v>131</v>
      </c>
      <c r="K2599" s="8">
        <v>2021</v>
      </c>
      <c r="L2599" s="6">
        <v>44687</v>
      </c>
      <c r="M2599" s="5">
        <v>0</v>
      </c>
      <c r="N2599" s="6">
        <v>44343</v>
      </c>
      <c r="O2599" s="3" t="s">
        <v>1380</v>
      </c>
      <c r="P2599" s="3" t="s">
        <v>4117</v>
      </c>
      <c r="Q2599" s="6">
        <v>44308</v>
      </c>
      <c r="R2599" s="46"/>
      <c r="S2599" s="46" t="s">
        <v>1380</v>
      </c>
      <c r="T2599" s="50" t="s">
        <v>4143</v>
      </c>
      <c r="U2599" s="21" t="s">
        <v>1560</v>
      </c>
      <c r="V2599" s="260" t="s">
        <v>2063</v>
      </c>
      <c r="W2599" s="261">
        <v>44343.561620370368</v>
      </c>
      <c r="X2599" s="38" t="s">
        <v>1555</v>
      </c>
    </row>
    <row r="2600" spans="1:24" x14ac:dyDescent="0.3">
      <c r="A2600" s="2">
        <v>10302</v>
      </c>
      <c r="B2600" s="3" t="s">
        <v>183</v>
      </c>
      <c r="C2600" s="5" t="s">
        <v>182</v>
      </c>
      <c r="D2600" s="25">
        <v>57</v>
      </c>
      <c r="E2600" s="26">
        <v>19</v>
      </c>
      <c r="F2600" s="16">
        <v>12</v>
      </c>
      <c r="G2600" s="22">
        <v>250</v>
      </c>
      <c r="H2600" s="22">
        <v>3000</v>
      </c>
      <c r="I2600" s="6">
        <v>43818</v>
      </c>
      <c r="J2600" s="7">
        <v>143</v>
      </c>
      <c r="K2600" s="8">
        <v>2021</v>
      </c>
      <c r="L2600" s="6">
        <v>44701</v>
      </c>
      <c r="M2600" s="5">
        <v>0</v>
      </c>
      <c r="N2600" s="6">
        <v>44343</v>
      </c>
      <c r="O2600" s="3" t="s">
        <v>1380</v>
      </c>
      <c r="P2600" s="3" t="s">
        <v>4118</v>
      </c>
      <c r="Q2600" s="6">
        <v>44316</v>
      </c>
      <c r="R2600" s="46"/>
      <c r="S2600" s="46" t="s">
        <v>1380</v>
      </c>
      <c r="T2600" s="50" t="s">
        <v>4144</v>
      </c>
      <c r="U2600" s="21" t="s">
        <v>1560</v>
      </c>
      <c r="V2600" s="260" t="s">
        <v>2063</v>
      </c>
      <c r="W2600" s="261">
        <v>44321.38559027778</v>
      </c>
      <c r="X2600" s="38" t="s">
        <v>1555</v>
      </c>
    </row>
    <row r="2601" spans="1:24" x14ac:dyDescent="0.3">
      <c r="A2601" s="2">
        <v>11448</v>
      </c>
      <c r="B2601" s="3" t="s">
        <v>794</v>
      </c>
      <c r="C2601" s="5" t="s">
        <v>14</v>
      </c>
      <c r="D2601" s="25">
        <v>45</v>
      </c>
      <c r="E2601" s="26">
        <v>9</v>
      </c>
      <c r="F2601" s="16">
        <v>12</v>
      </c>
      <c r="G2601" s="22">
        <v>125</v>
      </c>
      <c r="H2601" s="22">
        <v>1500</v>
      </c>
      <c r="I2601" s="6">
        <v>43818</v>
      </c>
      <c r="J2601" s="7">
        <v>143</v>
      </c>
      <c r="K2601" s="8">
        <v>2021</v>
      </c>
      <c r="L2601" s="6">
        <v>44701</v>
      </c>
      <c r="M2601" s="5">
        <v>0</v>
      </c>
      <c r="N2601" s="6">
        <v>44343</v>
      </c>
      <c r="O2601" s="3" t="s">
        <v>1380</v>
      </c>
      <c r="P2601" s="3" t="s">
        <v>4118</v>
      </c>
      <c r="Q2601" s="6">
        <v>44316</v>
      </c>
      <c r="R2601" s="46"/>
      <c r="S2601" s="46" t="s">
        <v>1380</v>
      </c>
      <c r="T2601" s="50" t="s">
        <v>4144</v>
      </c>
      <c r="U2601" s="21" t="s">
        <v>1560</v>
      </c>
      <c r="V2601" s="260" t="s">
        <v>2063</v>
      </c>
      <c r="W2601" s="261">
        <v>44321.38559027778</v>
      </c>
      <c r="X2601" s="38" t="s">
        <v>1555</v>
      </c>
    </row>
    <row r="2602" spans="1:24" x14ac:dyDescent="0.3">
      <c r="A2602" s="2">
        <v>12623</v>
      </c>
      <c r="B2602" s="3" t="s">
        <v>1111</v>
      </c>
      <c r="C2602" s="5" t="s">
        <v>86</v>
      </c>
      <c r="D2602" s="25">
        <v>57</v>
      </c>
      <c r="E2602" s="26">
        <v>16</v>
      </c>
      <c r="F2602" s="16">
        <v>12</v>
      </c>
      <c r="G2602" s="22">
        <v>3334</v>
      </c>
      <c r="H2602" s="22">
        <v>40000</v>
      </c>
      <c r="I2602" s="6">
        <v>43818</v>
      </c>
      <c r="J2602" s="7">
        <v>143</v>
      </c>
      <c r="K2602" s="8">
        <v>2021</v>
      </c>
      <c r="L2602" s="6">
        <v>44701</v>
      </c>
      <c r="M2602" s="5">
        <v>0</v>
      </c>
      <c r="N2602" s="6">
        <v>44343</v>
      </c>
      <c r="O2602" s="3" t="s">
        <v>1380</v>
      </c>
      <c r="P2602" s="3" t="s">
        <v>4118</v>
      </c>
      <c r="Q2602" s="6">
        <v>44316</v>
      </c>
      <c r="R2602" s="46"/>
      <c r="S2602" s="46" t="s">
        <v>1380</v>
      </c>
      <c r="T2602" s="50" t="s">
        <v>4144</v>
      </c>
      <c r="U2602" s="21" t="s">
        <v>1560</v>
      </c>
      <c r="V2602" s="260" t="s">
        <v>2063</v>
      </c>
      <c r="W2602" s="261">
        <v>44321.38559027778</v>
      </c>
      <c r="X2602" s="38" t="s">
        <v>1555</v>
      </c>
    </row>
    <row r="2603" spans="1:24" x14ac:dyDescent="0.3">
      <c r="A2603" s="2">
        <v>12635</v>
      </c>
      <c r="B2603" s="3" t="s">
        <v>1112</v>
      </c>
      <c r="C2603" s="5" t="s">
        <v>86</v>
      </c>
      <c r="D2603" s="25">
        <v>57</v>
      </c>
      <c r="E2603" s="26">
        <v>16</v>
      </c>
      <c r="F2603" s="16">
        <v>12</v>
      </c>
      <c r="G2603" s="22">
        <v>2084</v>
      </c>
      <c r="H2603" s="22">
        <v>25000</v>
      </c>
      <c r="I2603" s="6">
        <v>43818</v>
      </c>
      <c r="J2603" s="7">
        <v>143</v>
      </c>
      <c r="K2603" s="8">
        <v>2021</v>
      </c>
      <c r="L2603" s="6">
        <v>44701</v>
      </c>
      <c r="M2603" s="5">
        <v>0</v>
      </c>
      <c r="N2603" s="6">
        <v>44343</v>
      </c>
      <c r="O2603" s="3" t="s">
        <v>1380</v>
      </c>
      <c r="P2603" s="3" t="s">
        <v>4118</v>
      </c>
      <c r="Q2603" s="6">
        <v>44316</v>
      </c>
      <c r="R2603" s="46"/>
      <c r="S2603" s="46" t="s">
        <v>1380</v>
      </c>
      <c r="T2603" s="50" t="s">
        <v>4144</v>
      </c>
      <c r="U2603" s="21" t="s">
        <v>1560</v>
      </c>
      <c r="V2603" s="260" t="s">
        <v>2063</v>
      </c>
      <c r="W2603" s="261">
        <v>44321.38559027778</v>
      </c>
      <c r="X2603" s="38" t="s">
        <v>1555</v>
      </c>
    </row>
    <row r="2604" spans="1:24" x14ac:dyDescent="0.3">
      <c r="A2604" s="2">
        <v>17454</v>
      </c>
      <c r="B2604" s="3" t="s">
        <v>1288</v>
      </c>
      <c r="C2604" s="5" t="s">
        <v>86</v>
      </c>
      <c r="D2604" s="25">
        <v>57</v>
      </c>
      <c r="E2604" s="26">
        <v>2</v>
      </c>
      <c r="F2604" s="16">
        <v>12</v>
      </c>
      <c r="G2604" s="22">
        <v>1000</v>
      </c>
      <c r="H2604" s="22">
        <v>12000</v>
      </c>
      <c r="I2604" s="6">
        <v>43818</v>
      </c>
      <c r="J2604" s="7">
        <v>143</v>
      </c>
      <c r="K2604" s="8">
        <v>2021</v>
      </c>
      <c r="L2604" s="6">
        <v>44701</v>
      </c>
      <c r="M2604" s="5">
        <v>0</v>
      </c>
      <c r="N2604" s="6">
        <v>44343</v>
      </c>
      <c r="O2604" s="3" t="s">
        <v>1380</v>
      </c>
      <c r="P2604" s="3" t="s">
        <v>4118</v>
      </c>
      <c r="Q2604" s="6">
        <v>44316</v>
      </c>
      <c r="R2604" s="46"/>
      <c r="S2604" s="46" t="s">
        <v>1380</v>
      </c>
      <c r="T2604" s="50" t="s">
        <v>4144</v>
      </c>
      <c r="U2604" s="21" t="s">
        <v>1560</v>
      </c>
      <c r="V2604" s="260" t="s">
        <v>2063</v>
      </c>
      <c r="W2604" s="261">
        <v>44321.38559027778</v>
      </c>
      <c r="X2604" s="38" t="s">
        <v>1555</v>
      </c>
    </row>
    <row r="2605" spans="1:24" x14ac:dyDescent="0.3">
      <c r="A2605" s="2">
        <v>23687</v>
      </c>
      <c r="B2605" s="3" t="s">
        <v>1115</v>
      </c>
      <c r="C2605" s="5" t="s">
        <v>86</v>
      </c>
      <c r="D2605" s="25">
        <v>57</v>
      </c>
      <c r="E2605" s="26">
        <v>16</v>
      </c>
      <c r="F2605" s="16">
        <v>12</v>
      </c>
      <c r="G2605" s="22">
        <v>2084</v>
      </c>
      <c r="H2605" s="22">
        <v>25000</v>
      </c>
      <c r="I2605" s="6">
        <v>43818</v>
      </c>
      <c r="J2605" s="7">
        <v>143</v>
      </c>
      <c r="K2605" s="8">
        <v>2021</v>
      </c>
      <c r="L2605" s="6">
        <v>44701</v>
      </c>
      <c r="M2605" s="5">
        <v>0</v>
      </c>
      <c r="N2605" s="6">
        <v>44343</v>
      </c>
      <c r="O2605" s="3" t="s">
        <v>1380</v>
      </c>
      <c r="P2605" s="3" t="s">
        <v>4118</v>
      </c>
      <c r="Q2605" s="6">
        <v>44316</v>
      </c>
      <c r="R2605" s="46"/>
      <c r="S2605" s="46" t="s">
        <v>1380</v>
      </c>
      <c r="T2605" s="50" t="s">
        <v>4144</v>
      </c>
      <c r="U2605" s="21" t="s">
        <v>1560</v>
      </c>
      <c r="V2605" s="260" t="s">
        <v>2063</v>
      </c>
      <c r="W2605" s="261">
        <v>44321.38559027778</v>
      </c>
      <c r="X2605" s="38" t="s">
        <v>1555</v>
      </c>
    </row>
    <row r="2606" spans="1:24" x14ac:dyDescent="0.3">
      <c r="A2606" s="2">
        <v>23692</v>
      </c>
      <c r="B2606" s="3" t="s">
        <v>1116</v>
      </c>
      <c r="C2606" s="5" t="s">
        <v>86</v>
      </c>
      <c r="D2606" s="25">
        <v>57</v>
      </c>
      <c r="E2606" s="26">
        <v>16</v>
      </c>
      <c r="F2606" s="16">
        <v>12</v>
      </c>
      <c r="G2606" s="22">
        <v>2084</v>
      </c>
      <c r="H2606" s="22">
        <v>25000</v>
      </c>
      <c r="I2606" s="6">
        <v>43818</v>
      </c>
      <c r="J2606" s="7">
        <v>143</v>
      </c>
      <c r="K2606" s="8">
        <v>2021</v>
      </c>
      <c r="L2606" s="6">
        <v>44701</v>
      </c>
      <c r="M2606" s="5">
        <v>0</v>
      </c>
      <c r="N2606" s="6">
        <v>44343</v>
      </c>
      <c r="O2606" s="3" t="s">
        <v>1380</v>
      </c>
      <c r="P2606" s="3" t="s">
        <v>4118</v>
      </c>
      <c r="Q2606" s="6">
        <v>44316</v>
      </c>
      <c r="R2606" s="46"/>
      <c r="S2606" s="46" t="s">
        <v>1380</v>
      </c>
      <c r="T2606" s="50" t="s">
        <v>4144</v>
      </c>
      <c r="U2606" s="21" t="s">
        <v>1560</v>
      </c>
      <c r="V2606" s="260" t="s">
        <v>2063</v>
      </c>
      <c r="W2606" s="261">
        <v>44321.38559027778</v>
      </c>
      <c r="X2606" s="38" t="s">
        <v>1555</v>
      </c>
    </row>
    <row r="2607" spans="1:24" x14ac:dyDescent="0.3">
      <c r="A2607" s="2">
        <v>23986</v>
      </c>
      <c r="B2607" s="3" t="s">
        <v>1120</v>
      </c>
      <c r="C2607" s="5" t="s">
        <v>19</v>
      </c>
      <c r="D2607" s="25">
        <v>57</v>
      </c>
      <c r="E2607" s="26">
        <v>2</v>
      </c>
      <c r="F2607" s="16">
        <v>12</v>
      </c>
      <c r="G2607" s="22">
        <v>834</v>
      </c>
      <c r="H2607" s="22">
        <v>10000</v>
      </c>
      <c r="I2607" s="6">
        <v>43818</v>
      </c>
      <c r="J2607" s="7">
        <v>143</v>
      </c>
      <c r="K2607" s="8">
        <v>2021</v>
      </c>
      <c r="L2607" s="6">
        <v>44701</v>
      </c>
      <c r="M2607" s="5">
        <v>0</v>
      </c>
      <c r="N2607" s="6">
        <v>44343</v>
      </c>
      <c r="O2607" s="3" t="s">
        <v>1380</v>
      </c>
      <c r="P2607" s="3" t="s">
        <v>4118</v>
      </c>
      <c r="Q2607" s="6">
        <v>44316</v>
      </c>
      <c r="R2607" s="46"/>
      <c r="S2607" s="46" t="s">
        <v>1380</v>
      </c>
      <c r="T2607" s="50" t="s">
        <v>4144</v>
      </c>
      <c r="U2607" s="21" t="s">
        <v>1560</v>
      </c>
      <c r="V2607" s="260" t="s">
        <v>2063</v>
      </c>
      <c r="W2607" s="261">
        <v>44321.38559027778</v>
      </c>
      <c r="X2607" s="38" t="s">
        <v>1555</v>
      </c>
    </row>
    <row r="2608" spans="1:24" x14ac:dyDescent="0.3">
      <c r="A2608" s="2">
        <v>23989</v>
      </c>
      <c r="B2608" s="3" t="s">
        <v>1121</v>
      </c>
      <c r="C2608" s="5" t="s">
        <v>19</v>
      </c>
      <c r="D2608" s="25">
        <v>57</v>
      </c>
      <c r="E2608" s="26">
        <v>2</v>
      </c>
      <c r="F2608" s="16">
        <v>12</v>
      </c>
      <c r="G2608" s="22">
        <v>834</v>
      </c>
      <c r="H2608" s="22">
        <v>10000</v>
      </c>
      <c r="I2608" s="6">
        <v>43818</v>
      </c>
      <c r="J2608" s="7">
        <v>143</v>
      </c>
      <c r="K2608" s="8">
        <v>2021</v>
      </c>
      <c r="L2608" s="6">
        <v>44701</v>
      </c>
      <c r="M2608" s="5">
        <v>0</v>
      </c>
      <c r="N2608" s="6">
        <v>44343</v>
      </c>
      <c r="O2608" s="3" t="s">
        <v>1380</v>
      </c>
      <c r="P2608" s="3" t="s">
        <v>4118</v>
      </c>
      <c r="Q2608" s="6">
        <v>44316</v>
      </c>
      <c r="R2608" s="46"/>
      <c r="S2608" s="46" t="s">
        <v>1380</v>
      </c>
      <c r="T2608" s="50" t="s">
        <v>4144</v>
      </c>
      <c r="U2608" s="21" t="s">
        <v>1560</v>
      </c>
      <c r="V2608" s="260" t="s">
        <v>2063</v>
      </c>
      <c r="W2608" s="261">
        <v>44321.38559027778</v>
      </c>
      <c r="X2608" s="38" t="s">
        <v>1555</v>
      </c>
    </row>
    <row r="2609" spans="1:24" x14ac:dyDescent="0.3">
      <c r="A2609" s="2">
        <v>23993</v>
      </c>
      <c r="B2609" s="3" t="s">
        <v>1122</v>
      </c>
      <c r="C2609" s="5" t="s">
        <v>19</v>
      </c>
      <c r="D2609" s="25">
        <v>57</v>
      </c>
      <c r="E2609" s="26">
        <v>2</v>
      </c>
      <c r="F2609" s="16">
        <v>12</v>
      </c>
      <c r="G2609" s="22">
        <v>834</v>
      </c>
      <c r="H2609" s="22">
        <v>10000</v>
      </c>
      <c r="I2609" s="6">
        <v>43818</v>
      </c>
      <c r="J2609" s="7">
        <v>143</v>
      </c>
      <c r="K2609" s="8">
        <v>2021</v>
      </c>
      <c r="L2609" s="6">
        <v>44701</v>
      </c>
      <c r="M2609" s="5">
        <v>0</v>
      </c>
      <c r="N2609" s="6">
        <v>44343</v>
      </c>
      <c r="O2609" s="3" t="s">
        <v>1380</v>
      </c>
      <c r="P2609" s="3" t="s">
        <v>4118</v>
      </c>
      <c r="Q2609" s="6">
        <v>44316</v>
      </c>
      <c r="R2609" s="46"/>
      <c r="S2609" s="46" t="s">
        <v>1380</v>
      </c>
      <c r="T2609" s="50" t="s">
        <v>4144</v>
      </c>
      <c r="U2609" s="21" t="s">
        <v>1560</v>
      </c>
      <c r="V2609" s="260" t="s">
        <v>2063</v>
      </c>
      <c r="W2609" s="261">
        <v>44321.38559027778</v>
      </c>
      <c r="X2609" s="38" t="s">
        <v>1555</v>
      </c>
    </row>
    <row r="2610" spans="1:24" x14ac:dyDescent="0.3">
      <c r="A2610" s="2">
        <v>23996</v>
      </c>
      <c r="B2610" s="3" t="s">
        <v>1123</v>
      </c>
      <c r="C2610" s="5" t="s">
        <v>19</v>
      </c>
      <c r="D2610" s="25">
        <v>57</v>
      </c>
      <c r="E2610" s="26">
        <v>2</v>
      </c>
      <c r="F2610" s="16">
        <v>12</v>
      </c>
      <c r="G2610" s="22">
        <v>834</v>
      </c>
      <c r="H2610" s="22">
        <v>10000</v>
      </c>
      <c r="I2610" s="6">
        <v>43818</v>
      </c>
      <c r="J2610" s="7">
        <v>143</v>
      </c>
      <c r="K2610" s="8">
        <v>2021</v>
      </c>
      <c r="L2610" s="6">
        <v>44701</v>
      </c>
      <c r="M2610" s="5">
        <v>0</v>
      </c>
      <c r="N2610" s="6">
        <v>44343</v>
      </c>
      <c r="O2610" s="3" t="s">
        <v>1380</v>
      </c>
      <c r="P2610" s="3" t="s">
        <v>4118</v>
      </c>
      <c r="Q2610" s="6">
        <v>44316</v>
      </c>
      <c r="R2610" s="46"/>
      <c r="S2610" s="46" t="s">
        <v>1380</v>
      </c>
      <c r="T2610" s="50" t="s">
        <v>4144</v>
      </c>
      <c r="U2610" s="21" t="s">
        <v>1560</v>
      </c>
      <c r="V2610" s="260" t="s">
        <v>2063</v>
      </c>
      <c r="W2610" s="261">
        <v>44321.38559027778</v>
      </c>
      <c r="X2610" s="38" t="s">
        <v>1555</v>
      </c>
    </row>
    <row r="2611" spans="1:24" x14ac:dyDescent="0.3">
      <c r="A2611" s="2">
        <v>24476</v>
      </c>
      <c r="B2611" s="3" t="s">
        <v>1124</v>
      </c>
      <c r="C2611" s="5" t="s">
        <v>19</v>
      </c>
      <c r="D2611" s="25">
        <v>57</v>
      </c>
      <c r="E2611" s="26">
        <v>2</v>
      </c>
      <c r="F2611" s="16">
        <v>12</v>
      </c>
      <c r="G2611" s="22">
        <v>834</v>
      </c>
      <c r="H2611" s="22">
        <v>10000</v>
      </c>
      <c r="I2611" s="6">
        <v>43818</v>
      </c>
      <c r="J2611" s="7">
        <v>143</v>
      </c>
      <c r="K2611" s="8">
        <v>2021</v>
      </c>
      <c r="L2611" s="6">
        <v>44701</v>
      </c>
      <c r="M2611" s="5">
        <v>0</v>
      </c>
      <c r="N2611" s="6">
        <v>44343</v>
      </c>
      <c r="O2611" s="3" t="s">
        <v>1380</v>
      </c>
      <c r="P2611" s="3" t="s">
        <v>4118</v>
      </c>
      <c r="Q2611" s="6">
        <v>44316</v>
      </c>
      <c r="R2611" s="46"/>
      <c r="S2611" s="46" t="s">
        <v>1380</v>
      </c>
      <c r="T2611" s="50" t="s">
        <v>4144</v>
      </c>
      <c r="U2611" s="21" t="s">
        <v>1560</v>
      </c>
      <c r="V2611" s="260" t="s">
        <v>2063</v>
      </c>
      <c r="W2611" s="261">
        <v>44321.38559027778</v>
      </c>
      <c r="X2611" s="38" t="s">
        <v>1555</v>
      </c>
    </row>
    <row r="2612" spans="1:24" x14ac:dyDescent="0.3">
      <c r="A2612" s="2">
        <v>24477</v>
      </c>
      <c r="B2612" s="3" t="s">
        <v>1125</v>
      </c>
      <c r="C2612" s="5" t="s">
        <v>19</v>
      </c>
      <c r="D2612" s="25">
        <v>57</v>
      </c>
      <c r="E2612" s="26">
        <v>2</v>
      </c>
      <c r="F2612" s="16">
        <v>12</v>
      </c>
      <c r="G2612" s="22">
        <v>834</v>
      </c>
      <c r="H2612" s="22">
        <v>10000</v>
      </c>
      <c r="I2612" s="6">
        <v>43818</v>
      </c>
      <c r="J2612" s="7">
        <v>143</v>
      </c>
      <c r="K2612" s="8">
        <v>2021</v>
      </c>
      <c r="L2612" s="6">
        <v>44701</v>
      </c>
      <c r="M2612" s="5">
        <v>0</v>
      </c>
      <c r="N2612" s="6">
        <v>44343</v>
      </c>
      <c r="O2612" s="3" t="s">
        <v>1380</v>
      </c>
      <c r="P2612" s="3" t="s">
        <v>4118</v>
      </c>
      <c r="Q2612" s="6">
        <v>44316</v>
      </c>
      <c r="R2612" s="46"/>
      <c r="S2612" s="46" t="s">
        <v>1380</v>
      </c>
      <c r="T2612" s="50" t="s">
        <v>4144</v>
      </c>
      <c r="U2612" s="21" t="s">
        <v>1560</v>
      </c>
      <c r="V2612" s="260" t="s">
        <v>2063</v>
      </c>
      <c r="W2612" s="261">
        <v>44321.38559027778</v>
      </c>
      <c r="X2612" s="38" t="s">
        <v>1555</v>
      </c>
    </row>
    <row r="2613" spans="1:24" x14ac:dyDescent="0.3">
      <c r="A2613" s="2">
        <v>25559</v>
      </c>
      <c r="B2613" s="3" t="s">
        <v>1126</v>
      </c>
      <c r="C2613" s="5" t="s">
        <v>86</v>
      </c>
      <c r="D2613" s="25">
        <v>57</v>
      </c>
      <c r="E2613" s="26">
        <v>2</v>
      </c>
      <c r="F2613" s="16">
        <v>12</v>
      </c>
      <c r="G2613" s="22">
        <v>834</v>
      </c>
      <c r="H2613" s="22">
        <v>10000</v>
      </c>
      <c r="I2613" s="6">
        <v>43818</v>
      </c>
      <c r="J2613" s="7">
        <v>143</v>
      </c>
      <c r="K2613" s="8">
        <v>2021</v>
      </c>
      <c r="L2613" s="6">
        <v>44701</v>
      </c>
      <c r="M2613" s="5">
        <v>0</v>
      </c>
      <c r="N2613" s="6">
        <v>44343</v>
      </c>
      <c r="O2613" s="3" t="s">
        <v>1380</v>
      </c>
      <c r="P2613" s="3" t="s">
        <v>4118</v>
      </c>
      <c r="Q2613" s="6">
        <v>44316</v>
      </c>
      <c r="R2613" s="46"/>
      <c r="S2613" s="46" t="s">
        <v>1380</v>
      </c>
      <c r="T2613" s="50" t="s">
        <v>4144</v>
      </c>
      <c r="U2613" s="21" t="s">
        <v>1560</v>
      </c>
      <c r="V2613" s="260" t="s">
        <v>2063</v>
      </c>
      <c r="W2613" s="261">
        <v>44321.38559027778</v>
      </c>
      <c r="X2613" s="38" t="s">
        <v>1555</v>
      </c>
    </row>
    <row r="2614" spans="1:24" x14ac:dyDescent="0.3">
      <c r="A2614" s="2">
        <v>27137</v>
      </c>
      <c r="B2614" s="3" t="s">
        <v>1127</v>
      </c>
      <c r="C2614" s="5" t="s">
        <v>86</v>
      </c>
      <c r="D2614" s="25">
        <v>57</v>
      </c>
      <c r="E2614" s="26">
        <v>2</v>
      </c>
      <c r="F2614" s="16">
        <v>12</v>
      </c>
      <c r="G2614" s="22">
        <v>834</v>
      </c>
      <c r="H2614" s="22">
        <v>10000</v>
      </c>
      <c r="I2614" s="6">
        <v>43818</v>
      </c>
      <c r="J2614" s="7">
        <v>143</v>
      </c>
      <c r="K2614" s="8">
        <v>2021</v>
      </c>
      <c r="L2614" s="6">
        <v>44701</v>
      </c>
      <c r="M2614" s="5">
        <v>0</v>
      </c>
      <c r="N2614" s="6">
        <v>44343</v>
      </c>
      <c r="O2614" s="3" t="s">
        <v>1380</v>
      </c>
      <c r="P2614" s="3" t="s">
        <v>4118</v>
      </c>
      <c r="Q2614" s="6">
        <v>44316</v>
      </c>
      <c r="R2614" s="46"/>
      <c r="S2614" s="46" t="s">
        <v>1380</v>
      </c>
      <c r="T2614" s="50" t="s">
        <v>4144</v>
      </c>
      <c r="U2614" s="21" t="s">
        <v>1560</v>
      </c>
      <c r="V2614" s="260" t="s">
        <v>2063</v>
      </c>
      <c r="W2614" s="261">
        <v>44321.38559027778</v>
      </c>
      <c r="X2614" s="38" t="s">
        <v>1555</v>
      </c>
    </row>
    <row r="2615" spans="1:24" x14ac:dyDescent="0.3">
      <c r="A2615" s="2">
        <v>27138</v>
      </c>
      <c r="B2615" s="3" t="s">
        <v>1128</v>
      </c>
      <c r="C2615" s="5" t="s">
        <v>86</v>
      </c>
      <c r="D2615" s="25">
        <v>57</v>
      </c>
      <c r="E2615" s="26">
        <v>2</v>
      </c>
      <c r="F2615" s="16">
        <v>12</v>
      </c>
      <c r="G2615" s="22">
        <v>834</v>
      </c>
      <c r="H2615" s="22">
        <v>10000</v>
      </c>
      <c r="I2615" s="6">
        <v>43818</v>
      </c>
      <c r="J2615" s="7">
        <v>143</v>
      </c>
      <c r="K2615" s="8">
        <v>2021</v>
      </c>
      <c r="L2615" s="6">
        <v>44701</v>
      </c>
      <c r="M2615" s="5">
        <v>0</v>
      </c>
      <c r="N2615" s="6">
        <v>44343</v>
      </c>
      <c r="O2615" s="3" t="s">
        <v>1380</v>
      </c>
      <c r="P2615" s="3" t="s">
        <v>4118</v>
      </c>
      <c r="Q2615" s="6">
        <v>44316</v>
      </c>
      <c r="R2615" s="46"/>
      <c r="S2615" s="46" t="s">
        <v>1380</v>
      </c>
      <c r="T2615" s="50" t="s">
        <v>4144</v>
      </c>
      <c r="U2615" s="21" t="s">
        <v>1560</v>
      </c>
      <c r="V2615" s="260" t="s">
        <v>2063</v>
      </c>
      <c r="W2615" s="261">
        <v>44321.38559027778</v>
      </c>
      <c r="X2615" s="38" t="s">
        <v>1555</v>
      </c>
    </row>
    <row r="2616" spans="1:24" x14ac:dyDescent="0.3">
      <c r="A2616" s="2">
        <v>27139</v>
      </c>
      <c r="B2616" s="3" t="s">
        <v>1129</v>
      </c>
      <c r="C2616" s="5" t="s">
        <v>86</v>
      </c>
      <c r="D2616" s="25">
        <v>57</v>
      </c>
      <c r="E2616" s="26">
        <v>2</v>
      </c>
      <c r="F2616" s="16">
        <v>12</v>
      </c>
      <c r="G2616" s="22">
        <v>834</v>
      </c>
      <c r="H2616" s="22">
        <v>10000</v>
      </c>
      <c r="I2616" s="6">
        <v>43818</v>
      </c>
      <c r="J2616" s="7">
        <v>143</v>
      </c>
      <c r="K2616" s="8">
        <v>2021</v>
      </c>
      <c r="L2616" s="6">
        <v>44701</v>
      </c>
      <c r="M2616" s="5">
        <v>0</v>
      </c>
      <c r="N2616" s="6">
        <v>44343</v>
      </c>
      <c r="O2616" s="3" t="s">
        <v>1380</v>
      </c>
      <c r="P2616" s="3" t="s">
        <v>4118</v>
      </c>
      <c r="Q2616" s="6">
        <v>44316</v>
      </c>
      <c r="R2616" s="46"/>
      <c r="S2616" s="46" t="s">
        <v>1380</v>
      </c>
      <c r="T2616" s="50" t="s">
        <v>4144</v>
      </c>
      <c r="U2616" s="21" t="s">
        <v>1560</v>
      </c>
      <c r="V2616" s="260" t="s">
        <v>2063</v>
      </c>
      <c r="W2616" s="261">
        <v>44321.38559027778</v>
      </c>
      <c r="X2616" s="38" t="s">
        <v>1555</v>
      </c>
    </row>
    <row r="2617" spans="1:24" x14ac:dyDescent="0.3">
      <c r="A2617" s="2">
        <v>27140</v>
      </c>
      <c r="B2617" s="3" t="s">
        <v>1130</v>
      </c>
      <c r="C2617" s="5" t="s">
        <v>86</v>
      </c>
      <c r="D2617" s="25">
        <v>57</v>
      </c>
      <c r="E2617" s="26">
        <v>2</v>
      </c>
      <c r="F2617" s="16">
        <v>12</v>
      </c>
      <c r="G2617" s="22">
        <v>834</v>
      </c>
      <c r="H2617" s="22">
        <v>10000</v>
      </c>
      <c r="I2617" s="6">
        <v>43818</v>
      </c>
      <c r="J2617" s="7">
        <v>143</v>
      </c>
      <c r="K2617" s="8">
        <v>2021</v>
      </c>
      <c r="L2617" s="6">
        <v>44701</v>
      </c>
      <c r="M2617" s="5">
        <v>0</v>
      </c>
      <c r="N2617" s="6">
        <v>44343</v>
      </c>
      <c r="O2617" s="3" t="s">
        <v>1380</v>
      </c>
      <c r="P2617" s="3" t="s">
        <v>4118</v>
      </c>
      <c r="Q2617" s="6">
        <v>44316</v>
      </c>
      <c r="R2617" s="46"/>
      <c r="S2617" s="46" t="s">
        <v>1380</v>
      </c>
      <c r="T2617" s="50" t="s">
        <v>4144</v>
      </c>
      <c r="U2617" s="21" t="s">
        <v>1560</v>
      </c>
      <c r="V2617" s="260" t="s">
        <v>2063</v>
      </c>
      <c r="W2617" s="261">
        <v>44321.38559027778</v>
      </c>
      <c r="X2617" s="38" t="s">
        <v>1555</v>
      </c>
    </row>
    <row r="2618" spans="1:24" x14ac:dyDescent="0.3">
      <c r="A2618" s="2">
        <v>47447</v>
      </c>
      <c r="B2618" s="3" t="s">
        <v>1138</v>
      </c>
      <c r="C2618" s="5" t="s">
        <v>86</v>
      </c>
      <c r="D2618" s="25">
        <v>57</v>
      </c>
      <c r="E2618" s="26">
        <v>16</v>
      </c>
      <c r="F2618" s="16">
        <v>12</v>
      </c>
      <c r="G2618" s="22">
        <v>2084</v>
      </c>
      <c r="H2618" s="22">
        <v>25000</v>
      </c>
      <c r="I2618" s="6">
        <v>43818</v>
      </c>
      <c r="J2618" s="7">
        <v>143</v>
      </c>
      <c r="K2618" s="8">
        <v>2021</v>
      </c>
      <c r="L2618" s="6">
        <v>44701</v>
      </c>
      <c r="M2618" s="5">
        <v>0</v>
      </c>
      <c r="N2618" s="6">
        <v>44343</v>
      </c>
      <c r="O2618" s="3" t="s">
        <v>1380</v>
      </c>
      <c r="P2618" s="3" t="s">
        <v>4118</v>
      </c>
      <c r="Q2618" s="6">
        <v>44316</v>
      </c>
      <c r="R2618" s="46"/>
      <c r="S2618" s="46" t="s">
        <v>1380</v>
      </c>
      <c r="T2618" s="50" t="s">
        <v>4144</v>
      </c>
      <c r="U2618" s="21" t="s">
        <v>1560</v>
      </c>
      <c r="V2618" s="260" t="s">
        <v>2063</v>
      </c>
      <c r="W2618" s="261">
        <v>44321.38559027778</v>
      </c>
      <c r="X2618" s="38" t="s">
        <v>1555</v>
      </c>
    </row>
    <row r="2619" spans="1:24" x14ac:dyDescent="0.3">
      <c r="A2619" s="2">
        <v>70379</v>
      </c>
      <c r="B2619" s="3" t="s">
        <v>1140</v>
      </c>
      <c r="C2619" s="5" t="s">
        <v>182</v>
      </c>
      <c r="D2619" s="25">
        <v>57</v>
      </c>
      <c r="E2619" s="26">
        <v>17</v>
      </c>
      <c r="F2619" s="16">
        <v>12</v>
      </c>
      <c r="G2619" s="22">
        <v>125</v>
      </c>
      <c r="H2619" s="22">
        <v>1500</v>
      </c>
      <c r="I2619" s="6">
        <v>43818</v>
      </c>
      <c r="J2619" s="7">
        <v>143</v>
      </c>
      <c r="K2619" s="8">
        <v>2021</v>
      </c>
      <c r="L2619" s="6">
        <v>44701</v>
      </c>
      <c r="M2619" s="5">
        <v>0</v>
      </c>
      <c r="N2619" s="6">
        <v>44343</v>
      </c>
      <c r="O2619" s="3" t="s">
        <v>1380</v>
      </c>
      <c r="P2619" s="3" t="s">
        <v>4118</v>
      </c>
      <c r="Q2619" s="6">
        <v>44316</v>
      </c>
      <c r="R2619" s="46"/>
      <c r="S2619" s="46" t="s">
        <v>1380</v>
      </c>
      <c r="T2619" s="50" t="s">
        <v>4144</v>
      </c>
      <c r="U2619" s="21" t="s">
        <v>1560</v>
      </c>
      <c r="V2619" s="260" t="s">
        <v>2063</v>
      </c>
      <c r="W2619" s="261">
        <v>44321.38559027778</v>
      </c>
      <c r="X2619" s="38" t="s">
        <v>1555</v>
      </c>
    </row>
    <row r="2620" spans="1:24" x14ac:dyDescent="0.3">
      <c r="A2620" s="2">
        <v>92907</v>
      </c>
      <c r="B2620" s="3" t="s">
        <v>186</v>
      </c>
      <c r="C2620" s="5" t="s">
        <v>5</v>
      </c>
      <c r="D2620" s="25">
        <v>57</v>
      </c>
      <c r="E2620" s="26">
        <v>17</v>
      </c>
      <c r="F2620" s="16">
        <v>12</v>
      </c>
      <c r="G2620" s="22">
        <v>250</v>
      </c>
      <c r="H2620" s="22">
        <v>3000</v>
      </c>
      <c r="I2620" s="6">
        <v>43818</v>
      </c>
      <c r="J2620" s="7">
        <v>143</v>
      </c>
      <c r="K2620" s="8">
        <v>2021</v>
      </c>
      <c r="L2620" s="6">
        <v>44701</v>
      </c>
      <c r="M2620" s="5">
        <v>0</v>
      </c>
      <c r="N2620" s="6">
        <v>44343</v>
      </c>
      <c r="O2620" s="3" t="s">
        <v>1380</v>
      </c>
      <c r="P2620" s="3" t="s">
        <v>4118</v>
      </c>
      <c r="Q2620" s="6">
        <v>44316</v>
      </c>
      <c r="R2620" s="46"/>
      <c r="S2620" s="46" t="s">
        <v>1380</v>
      </c>
      <c r="T2620" s="50" t="s">
        <v>4144</v>
      </c>
      <c r="U2620" s="21" t="s">
        <v>1560</v>
      </c>
      <c r="V2620" s="260" t="s">
        <v>2063</v>
      </c>
      <c r="W2620" s="261">
        <v>44321.38559027778</v>
      </c>
      <c r="X2620" s="38" t="s">
        <v>1555</v>
      </c>
    </row>
    <row r="2621" spans="1:24" x14ac:dyDescent="0.3">
      <c r="A2621" s="2">
        <v>92908</v>
      </c>
      <c r="B2621" s="3" t="s">
        <v>185</v>
      </c>
      <c r="C2621" s="5" t="s">
        <v>5</v>
      </c>
      <c r="D2621" s="25">
        <v>57</v>
      </c>
      <c r="E2621" s="26">
        <v>17</v>
      </c>
      <c r="F2621" s="16">
        <v>12</v>
      </c>
      <c r="G2621" s="22">
        <v>250</v>
      </c>
      <c r="H2621" s="22">
        <v>3000</v>
      </c>
      <c r="I2621" s="6">
        <v>43818</v>
      </c>
      <c r="J2621" s="7">
        <v>143</v>
      </c>
      <c r="K2621" s="8">
        <v>2021</v>
      </c>
      <c r="L2621" s="6">
        <v>44701</v>
      </c>
      <c r="M2621" s="5">
        <v>0</v>
      </c>
      <c r="N2621" s="6">
        <v>44343</v>
      </c>
      <c r="O2621" s="3" t="s">
        <v>1380</v>
      </c>
      <c r="P2621" s="3" t="s">
        <v>4118</v>
      </c>
      <c r="Q2621" s="6">
        <v>44316</v>
      </c>
      <c r="R2621" s="46"/>
      <c r="S2621" s="46" t="s">
        <v>1380</v>
      </c>
      <c r="T2621" s="50" t="s">
        <v>4144</v>
      </c>
      <c r="U2621" s="21" t="s">
        <v>1560</v>
      </c>
      <c r="V2621" s="260" t="s">
        <v>2063</v>
      </c>
      <c r="W2621" s="261">
        <v>44321.38559027778</v>
      </c>
      <c r="X2621" s="38" t="s">
        <v>1555</v>
      </c>
    </row>
    <row r="2622" spans="1:24" x14ac:dyDescent="0.3">
      <c r="A2622" s="2">
        <v>93453</v>
      </c>
      <c r="B2622" s="3" t="s">
        <v>1148</v>
      </c>
      <c r="C2622" s="5" t="s">
        <v>86</v>
      </c>
      <c r="D2622" s="25">
        <v>57</v>
      </c>
      <c r="E2622" s="26">
        <v>2</v>
      </c>
      <c r="F2622" s="16">
        <v>12</v>
      </c>
      <c r="G2622" s="22">
        <v>1167</v>
      </c>
      <c r="H2622" s="22">
        <v>14000</v>
      </c>
      <c r="I2622" s="6">
        <v>43818</v>
      </c>
      <c r="J2622" s="7">
        <v>143</v>
      </c>
      <c r="K2622" s="8">
        <v>2021</v>
      </c>
      <c r="L2622" s="6">
        <v>44701</v>
      </c>
      <c r="M2622" s="5">
        <v>0</v>
      </c>
      <c r="N2622" s="6">
        <v>44343</v>
      </c>
      <c r="O2622" s="3" t="s">
        <v>1380</v>
      </c>
      <c r="P2622" s="3" t="s">
        <v>4118</v>
      </c>
      <c r="Q2622" s="6">
        <v>44316</v>
      </c>
      <c r="R2622" s="46"/>
      <c r="S2622" s="46" t="s">
        <v>1380</v>
      </c>
      <c r="T2622" s="50" t="s">
        <v>4144</v>
      </c>
      <c r="U2622" s="21" t="s">
        <v>1560</v>
      </c>
      <c r="V2622" s="260" t="s">
        <v>2063</v>
      </c>
      <c r="W2622" s="261">
        <v>44321.38559027778</v>
      </c>
      <c r="X2622" s="38" t="s">
        <v>1555</v>
      </c>
    </row>
    <row r="2623" spans="1:24" x14ac:dyDescent="0.3">
      <c r="A2623" s="2">
        <v>93454</v>
      </c>
      <c r="B2623" s="3" t="s">
        <v>1149</v>
      </c>
      <c r="C2623" s="5" t="s">
        <v>86</v>
      </c>
      <c r="D2623" s="25">
        <v>57</v>
      </c>
      <c r="E2623" s="26">
        <v>2</v>
      </c>
      <c r="F2623" s="16">
        <v>12</v>
      </c>
      <c r="G2623" s="22">
        <v>1167</v>
      </c>
      <c r="H2623" s="22">
        <v>14000</v>
      </c>
      <c r="I2623" s="6">
        <v>43818</v>
      </c>
      <c r="J2623" s="7">
        <v>143</v>
      </c>
      <c r="K2623" s="8">
        <v>2021</v>
      </c>
      <c r="L2623" s="6">
        <v>44701</v>
      </c>
      <c r="M2623" s="5">
        <v>0</v>
      </c>
      <c r="N2623" s="6">
        <v>44343</v>
      </c>
      <c r="O2623" s="3" t="s">
        <v>1380</v>
      </c>
      <c r="P2623" s="3" t="s">
        <v>4118</v>
      </c>
      <c r="Q2623" s="6">
        <v>44316</v>
      </c>
      <c r="R2623" s="46"/>
      <c r="S2623" s="46" t="s">
        <v>1380</v>
      </c>
      <c r="T2623" s="50" t="s">
        <v>4144</v>
      </c>
      <c r="U2623" s="21" t="s">
        <v>1560</v>
      </c>
      <c r="V2623" s="260" t="s">
        <v>2063</v>
      </c>
      <c r="W2623" s="261">
        <v>44321.38559027778</v>
      </c>
      <c r="X2623" s="38" t="s">
        <v>1555</v>
      </c>
    </row>
    <row r="2624" spans="1:24" x14ac:dyDescent="0.3">
      <c r="A2624" s="2">
        <v>93456</v>
      </c>
      <c r="B2624" s="3" t="s">
        <v>1150</v>
      </c>
      <c r="C2624" s="5" t="s">
        <v>86</v>
      </c>
      <c r="D2624" s="25">
        <v>57</v>
      </c>
      <c r="E2624" s="26">
        <v>2</v>
      </c>
      <c r="F2624" s="16">
        <v>12</v>
      </c>
      <c r="G2624" s="22">
        <v>1167</v>
      </c>
      <c r="H2624" s="22">
        <v>14000</v>
      </c>
      <c r="I2624" s="6">
        <v>43818</v>
      </c>
      <c r="J2624" s="7">
        <v>143</v>
      </c>
      <c r="K2624" s="8">
        <v>2021</v>
      </c>
      <c r="L2624" s="6">
        <v>44701</v>
      </c>
      <c r="M2624" s="5">
        <v>0</v>
      </c>
      <c r="N2624" s="6">
        <v>44343</v>
      </c>
      <c r="O2624" s="3" t="s">
        <v>1380</v>
      </c>
      <c r="P2624" s="3" t="s">
        <v>4118</v>
      </c>
      <c r="Q2624" s="6">
        <v>44316</v>
      </c>
      <c r="R2624" s="46"/>
      <c r="S2624" s="46" t="s">
        <v>1380</v>
      </c>
      <c r="T2624" s="50" t="s">
        <v>4144</v>
      </c>
      <c r="U2624" s="21" t="s">
        <v>1560</v>
      </c>
      <c r="V2624" s="260" t="s">
        <v>2063</v>
      </c>
      <c r="W2624" s="261">
        <v>44321.38559027778</v>
      </c>
      <c r="X2624" s="38" t="s">
        <v>1555</v>
      </c>
    </row>
    <row r="2625" spans="1:24" x14ac:dyDescent="0.3">
      <c r="A2625" s="2">
        <v>93461</v>
      </c>
      <c r="B2625" s="3" t="s">
        <v>1151</v>
      </c>
      <c r="C2625" s="5" t="s">
        <v>86</v>
      </c>
      <c r="D2625" s="25">
        <v>57</v>
      </c>
      <c r="E2625" s="26">
        <v>2</v>
      </c>
      <c r="F2625" s="16">
        <v>12</v>
      </c>
      <c r="G2625" s="22">
        <v>1167</v>
      </c>
      <c r="H2625" s="22">
        <v>14000</v>
      </c>
      <c r="I2625" s="6">
        <v>43818</v>
      </c>
      <c r="J2625" s="7">
        <v>143</v>
      </c>
      <c r="K2625" s="8">
        <v>2021</v>
      </c>
      <c r="L2625" s="6">
        <v>44701</v>
      </c>
      <c r="M2625" s="5">
        <v>0</v>
      </c>
      <c r="N2625" s="6">
        <v>44343</v>
      </c>
      <c r="O2625" s="3" t="s">
        <v>1380</v>
      </c>
      <c r="P2625" s="3" t="s">
        <v>4118</v>
      </c>
      <c r="Q2625" s="6">
        <v>44316</v>
      </c>
      <c r="R2625" s="46"/>
      <c r="S2625" s="46" t="s">
        <v>1380</v>
      </c>
      <c r="T2625" s="50" t="s">
        <v>4144</v>
      </c>
      <c r="U2625" s="21" t="s">
        <v>1560</v>
      </c>
      <c r="V2625" s="260" t="s">
        <v>2063</v>
      </c>
      <c r="W2625" s="261">
        <v>44321.38559027778</v>
      </c>
      <c r="X2625" s="38" t="s">
        <v>1555</v>
      </c>
    </row>
    <row r="2626" spans="1:24" x14ac:dyDescent="0.3">
      <c r="A2626" s="2">
        <v>93462</v>
      </c>
      <c r="B2626" s="3" t="s">
        <v>1152</v>
      </c>
      <c r="C2626" s="5" t="s">
        <v>86</v>
      </c>
      <c r="D2626" s="25">
        <v>57</v>
      </c>
      <c r="E2626" s="26">
        <v>2</v>
      </c>
      <c r="F2626" s="16">
        <v>12</v>
      </c>
      <c r="G2626" s="22">
        <v>1167</v>
      </c>
      <c r="H2626" s="22">
        <v>14000</v>
      </c>
      <c r="I2626" s="6">
        <v>43818</v>
      </c>
      <c r="J2626" s="7">
        <v>143</v>
      </c>
      <c r="K2626" s="8">
        <v>2021</v>
      </c>
      <c r="L2626" s="6">
        <v>44701</v>
      </c>
      <c r="M2626" s="5">
        <v>0</v>
      </c>
      <c r="N2626" s="6">
        <v>44343</v>
      </c>
      <c r="O2626" s="3" t="s">
        <v>1380</v>
      </c>
      <c r="P2626" s="3" t="s">
        <v>4118</v>
      </c>
      <c r="Q2626" s="6">
        <v>44316</v>
      </c>
      <c r="R2626" s="46"/>
      <c r="S2626" s="46" t="s">
        <v>1380</v>
      </c>
      <c r="T2626" s="50" t="s">
        <v>4144</v>
      </c>
      <c r="U2626" s="21" t="s">
        <v>1560</v>
      </c>
      <c r="V2626" s="260" t="s">
        <v>2063</v>
      </c>
      <c r="W2626" s="261">
        <v>44321.38559027778</v>
      </c>
      <c r="X2626" s="38" t="s">
        <v>1555</v>
      </c>
    </row>
    <row r="2627" spans="1:24" x14ac:dyDescent="0.3">
      <c r="A2627" s="2">
        <v>130624</v>
      </c>
      <c r="B2627" s="3" t="s">
        <v>1230</v>
      </c>
      <c r="C2627" s="5" t="s">
        <v>5</v>
      </c>
      <c r="D2627" s="25">
        <v>57</v>
      </c>
      <c r="E2627" s="26">
        <v>17</v>
      </c>
      <c r="F2627" s="16">
        <v>12</v>
      </c>
      <c r="G2627" s="22">
        <v>2667</v>
      </c>
      <c r="H2627" s="22">
        <v>32000</v>
      </c>
      <c r="I2627" s="6">
        <v>43818</v>
      </c>
      <c r="J2627" s="7">
        <v>143</v>
      </c>
      <c r="K2627" s="8">
        <v>2021</v>
      </c>
      <c r="L2627" s="6">
        <v>44701</v>
      </c>
      <c r="M2627" s="5">
        <v>0</v>
      </c>
      <c r="N2627" s="6">
        <v>44343</v>
      </c>
      <c r="O2627" s="3" t="s">
        <v>1380</v>
      </c>
      <c r="P2627" s="3" t="s">
        <v>4118</v>
      </c>
      <c r="Q2627" s="6">
        <v>44316</v>
      </c>
      <c r="R2627" s="46"/>
      <c r="S2627" s="46" t="s">
        <v>1380</v>
      </c>
      <c r="T2627" s="50" t="s">
        <v>4144</v>
      </c>
      <c r="U2627" s="21" t="s">
        <v>1560</v>
      </c>
      <c r="V2627" s="260" t="s">
        <v>2063</v>
      </c>
      <c r="W2627" s="261">
        <v>44321.38559027778</v>
      </c>
      <c r="X2627" s="38" t="s">
        <v>1555</v>
      </c>
    </row>
    <row r="2628" spans="1:24" x14ac:dyDescent="0.3">
      <c r="A2628" s="2">
        <v>132303</v>
      </c>
      <c r="B2628" s="3" t="s">
        <v>1154</v>
      </c>
      <c r="C2628" s="5" t="s">
        <v>31</v>
      </c>
      <c r="D2628" s="25">
        <v>57</v>
      </c>
      <c r="E2628" s="26">
        <v>17</v>
      </c>
      <c r="F2628" s="16">
        <v>12</v>
      </c>
      <c r="G2628" s="22">
        <v>2084</v>
      </c>
      <c r="H2628" s="22">
        <v>25000</v>
      </c>
      <c r="I2628" s="6">
        <v>43818</v>
      </c>
      <c r="J2628" s="7">
        <v>143</v>
      </c>
      <c r="K2628" s="8">
        <v>2021</v>
      </c>
      <c r="L2628" s="6">
        <v>44701</v>
      </c>
      <c r="M2628" s="5">
        <v>0</v>
      </c>
      <c r="N2628" s="6">
        <v>44343</v>
      </c>
      <c r="O2628" s="3" t="s">
        <v>1380</v>
      </c>
      <c r="P2628" s="3" t="s">
        <v>4118</v>
      </c>
      <c r="Q2628" s="6">
        <v>44316</v>
      </c>
      <c r="R2628" s="46"/>
      <c r="S2628" s="46" t="s">
        <v>1380</v>
      </c>
      <c r="T2628" s="50" t="s">
        <v>4144</v>
      </c>
      <c r="U2628" s="21" t="s">
        <v>1560</v>
      </c>
      <c r="V2628" s="260" t="s">
        <v>2063</v>
      </c>
      <c r="W2628" s="261">
        <v>44321.38559027778</v>
      </c>
      <c r="X2628" s="38" t="s">
        <v>1555</v>
      </c>
    </row>
    <row r="2629" spans="1:24" x14ac:dyDescent="0.3">
      <c r="A2629" s="2">
        <v>23846</v>
      </c>
      <c r="B2629" s="3" t="s">
        <v>1117</v>
      </c>
      <c r="C2629" s="5" t="s">
        <v>86</v>
      </c>
      <c r="D2629" s="25">
        <v>57</v>
      </c>
      <c r="E2629" s="26">
        <v>16</v>
      </c>
      <c r="F2629" s="16">
        <v>12</v>
      </c>
      <c r="G2629" s="22">
        <v>2084</v>
      </c>
      <c r="H2629" s="22">
        <v>25000</v>
      </c>
      <c r="I2629" s="6">
        <v>43818</v>
      </c>
      <c r="J2629" s="7">
        <v>143</v>
      </c>
      <c r="K2629" s="8">
        <v>2021</v>
      </c>
      <c r="L2629" s="6">
        <v>44701</v>
      </c>
      <c r="M2629" s="5">
        <v>0</v>
      </c>
      <c r="N2629" s="6">
        <v>44347</v>
      </c>
      <c r="O2629" s="3" t="s">
        <v>1546</v>
      </c>
      <c r="P2629" s="3" t="s">
        <v>4118</v>
      </c>
      <c r="Q2629" s="6">
        <v>44316</v>
      </c>
      <c r="R2629" s="46"/>
      <c r="S2629" s="46" t="s">
        <v>1380</v>
      </c>
      <c r="T2629" s="50" t="s">
        <v>4144</v>
      </c>
      <c r="U2629" s="21" t="s">
        <v>1560</v>
      </c>
      <c r="V2629" s="260" t="s">
        <v>2063</v>
      </c>
      <c r="W2629" s="261">
        <v>44321.38559027778</v>
      </c>
      <c r="X2629" s="38" t="s">
        <v>1555</v>
      </c>
    </row>
    <row r="2630" spans="1:24" x14ac:dyDescent="0.3">
      <c r="A2630" s="2">
        <v>23862</v>
      </c>
      <c r="B2630" s="3" t="s">
        <v>1118</v>
      </c>
      <c r="C2630" s="5" t="s">
        <v>86</v>
      </c>
      <c r="D2630" s="25">
        <v>57</v>
      </c>
      <c r="E2630" s="26">
        <v>16</v>
      </c>
      <c r="F2630" s="16">
        <v>12</v>
      </c>
      <c r="G2630" s="22">
        <v>2084</v>
      </c>
      <c r="H2630" s="22">
        <v>25000</v>
      </c>
      <c r="I2630" s="6">
        <v>43818</v>
      </c>
      <c r="J2630" s="7">
        <v>143</v>
      </c>
      <c r="K2630" s="8">
        <v>2021</v>
      </c>
      <c r="L2630" s="6">
        <v>44701</v>
      </c>
      <c r="M2630" s="5">
        <v>0</v>
      </c>
      <c r="N2630" s="6">
        <v>44347</v>
      </c>
      <c r="O2630" s="3" t="s">
        <v>1546</v>
      </c>
      <c r="P2630" s="3" t="s">
        <v>4118</v>
      </c>
      <c r="Q2630" s="6">
        <v>44316</v>
      </c>
      <c r="R2630" s="46"/>
      <c r="S2630" s="46" t="s">
        <v>1380</v>
      </c>
      <c r="T2630" s="50" t="s">
        <v>4144</v>
      </c>
      <c r="U2630" s="21" t="s">
        <v>1560</v>
      </c>
      <c r="V2630" s="260" t="s">
        <v>2063</v>
      </c>
      <c r="W2630" s="261">
        <v>44321.38559027778</v>
      </c>
      <c r="X2630" s="38" t="s">
        <v>1555</v>
      </c>
    </row>
    <row r="2631" spans="1:24" x14ac:dyDescent="0.3">
      <c r="A2631" s="2">
        <v>23875</v>
      </c>
      <c r="B2631" s="3" t="s">
        <v>1119</v>
      </c>
      <c r="C2631" s="5" t="s">
        <v>86</v>
      </c>
      <c r="D2631" s="25">
        <v>57</v>
      </c>
      <c r="E2631" s="26">
        <v>16</v>
      </c>
      <c r="F2631" s="16">
        <v>12</v>
      </c>
      <c r="G2631" s="22">
        <v>2084</v>
      </c>
      <c r="H2631" s="22">
        <v>25000</v>
      </c>
      <c r="I2631" s="6">
        <v>43818</v>
      </c>
      <c r="J2631" s="7">
        <v>143</v>
      </c>
      <c r="K2631" s="8">
        <v>2021</v>
      </c>
      <c r="L2631" s="6">
        <v>44701</v>
      </c>
      <c r="M2631" s="5">
        <v>0</v>
      </c>
      <c r="N2631" s="6">
        <v>44347</v>
      </c>
      <c r="O2631" s="3" t="s">
        <v>1546</v>
      </c>
      <c r="P2631" s="3" t="s">
        <v>4118</v>
      </c>
      <c r="Q2631" s="6">
        <v>44316</v>
      </c>
      <c r="R2631" s="46"/>
      <c r="S2631" s="46" t="s">
        <v>1380</v>
      </c>
      <c r="T2631" s="50" t="s">
        <v>4144</v>
      </c>
      <c r="U2631" s="21" t="s">
        <v>1560</v>
      </c>
      <c r="V2631" s="260" t="s">
        <v>2063</v>
      </c>
      <c r="W2631" s="261">
        <v>44321.38559027778</v>
      </c>
      <c r="X2631" s="38" t="s">
        <v>1555</v>
      </c>
    </row>
    <row r="2632" spans="1:24" x14ac:dyDescent="0.3">
      <c r="A2632" s="2">
        <v>29956</v>
      </c>
      <c r="B2632" s="3" t="s">
        <v>1131</v>
      </c>
      <c r="C2632" s="5" t="s">
        <v>86</v>
      </c>
      <c r="D2632" s="25">
        <v>57</v>
      </c>
      <c r="E2632" s="26">
        <v>15</v>
      </c>
      <c r="F2632" s="16">
        <v>12</v>
      </c>
      <c r="G2632" s="22">
        <v>834</v>
      </c>
      <c r="H2632" s="22">
        <v>10000</v>
      </c>
      <c r="I2632" s="6">
        <v>43818</v>
      </c>
      <c r="J2632" s="7">
        <v>143</v>
      </c>
      <c r="K2632" s="8">
        <v>2021</v>
      </c>
      <c r="L2632" s="6">
        <v>44701</v>
      </c>
      <c r="M2632" s="5">
        <v>0</v>
      </c>
      <c r="N2632" s="6">
        <v>44347</v>
      </c>
      <c r="O2632" s="3" t="s">
        <v>1546</v>
      </c>
      <c r="P2632" s="3" t="s">
        <v>4118</v>
      </c>
      <c r="Q2632" s="6">
        <v>44316</v>
      </c>
      <c r="R2632" s="46"/>
      <c r="S2632" s="46" t="s">
        <v>1380</v>
      </c>
      <c r="T2632" s="50" t="s">
        <v>4144</v>
      </c>
      <c r="U2632" s="21" t="s">
        <v>1560</v>
      </c>
      <c r="V2632" s="260" t="s">
        <v>2063</v>
      </c>
      <c r="W2632" s="261">
        <v>44321.38559027778</v>
      </c>
      <c r="X2632" s="38" t="s">
        <v>1555</v>
      </c>
    </row>
    <row r="2633" spans="1:24" x14ac:dyDescent="0.3">
      <c r="A2633" s="2">
        <v>29959</v>
      </c>
      <c r="B2633" s="3" t="s">
        <v>1132</v>
      </c>
      <c r="C2633" s="5" t="s">
        <v>86</v>
      </c>
      <c r="D2633" s="25">
        <v>57</v>
      </c>
      <c r="E2633" s="26">
        <v>15</v>
      </c>
      <c r="F2633" s="16">
        <v>12</v>
      </c>
      <c r="G2633" s="22">
        <v>834</v>
      </c>
      <c r="H2633" s="22">
        <v>10000</v>
      </c>
      <c r="I2633" s="6">
        <v>43818</v>
      </c>
      <c r="J2633" s="7">
        <v>143</v>
      </c>
      <c r="K2633" s="8">
        <v>2021</v>
      </c>
      <c r="L2633" s="6">
        <v>44701</v>
      </c>
      <c r="M2633" s="5">
        <v>0</v>
      </c>
      <c r="N2633" s="6">
        <v>44347</v>
      </c>
      <c r="O2633" s="3" t="s">
        <v>1546</v>
      </c>
      <c r="P2633" s="3" t="s">
        <v>4118</v>
      </c>
      <c r="Q2633" s="6">
        <v>44316</v>
      </c>
      <c r="R2633" s="46"/>
      <c r="S2633" s="46" t="s">
        <v>1380</v>
      </c>
      <c r="T2633" s="50" t="s">
        <v>4144</v>
      </c>
      <c r="U2633" s="21" t="s">
        <v>1560</v>
      </c>
      <c r="V2633" s="260" t="s">
        <v>2063</v>
      </c>
      <c r="W2633" s="261">
        <v>44321.38559027778</v>
      </c>
      <c r="X2633" s="38" t="s">
        <v>1555</v>
      </c>
    </row>
    <row r="2634" spans="1:24" x14ac:dyDescent="0.3">
      <c r="A2634" s="2">
        <v>29961</v>
      </c>
      <c r="B2634" s="3" t="s">
        <v>1133</v>
      </c>
      <c r="C2634" s="5" t="s">
        <v>86</v>
      </c>
      <c r="D2634" s="25">
        <v>57</v>
      </c>
      <c r="E2634" s="26">
        <v>15</v>
      </c>
      <c r="F2634" s="16">
        <v>12</v>
      </c>
      <c r="G2634" s="22">
        <v>834</v>
      </c>
      <c r="H2634" s="22">
        <v>10000</v>
      </c>
      <c r="I2634" s="6">
        <v>43818</v>
      </c>
      <c r="J2634" s="7">
        <v>143</v>
      </c>
      <c r="K2634" s="8">
        <v>2021</v>
      </c>
      <c r="L2634" s="6">
        <v>44701</v>
      </c>
      <c r="M2634" s="5">
        <v>0</v>
      </c>
      <c r="N2634" s="6">
        <v>44347</v>
      </c>
      <c r="O2634" s="3" t="s">
        <v>1546</v>
      </c>
      <c r="P2634" s="3" t="s">
        <v>4118</v>
      </c>
      <c r="Q2634" s="6">
        <v>44316</v>
      </c>
      <c r="R2634" s="46"/>
      <c r="S2634" s="46" t="s">
        <v>1380</v>
      </c>
      <c r="T2634" s="50" t="s">
        <v>4144</v>
      </c>
      <c r="U2634" s="21" t="s">
        <v>1560</v>
      </c>
      <c r="V2634" s="260" t="s">
        <v>2063</v>
      </c>
      <c r="W2634" s="261">
        <v>44321.38559027778</v>
      </c>
      <c r="X2634" s="38" t="s">
        <v>1555</v>
      </c>
    </row>
    <row r="2635" spans="1:24" x14ac:dyDescent="0.3">
      <c r="A2635" s="2">
        <v>29962</v>
      </c>
      <c r="B2635" s="3" t="s">
        <v>1134</v>
      </c>
      <c r="C2635" s="5" t="s">
        <v>86</v>
      </c>
      <c r="D2635" s="25">
        <v>57</v>
      </c>
      <c r="E2635" s="26">
        <v>15</v>
      </c>
      <c r="F2635" s="16">
        <v>12</v>
      </c>
      <c r="G2635" s="22">
        <v>834</v>
      </c>
      <c r="H2635" s="22">
        <v>10000</v>
      </c>
      <c r="I2635" s="6">
        <v>43818</v>
      </c>
      <c r="J2635" s="7">
        <v>143</v>
      </c>
      <c r="K2635" s="8">
        <v>2021</v>
      </c>
      <c r="L2635" s="6">
        <v>44701</v>
      </c>
      <c r="M2635" s="5">
        <v>0</v>
      </c>
      <c r="N2635" s="6">
        <v>44347</v>
      </c>
      <c r="O2635" s="3" t="s">
        <v>1546</v>
      </c>
      <c r="P2635" s="3" t="s">
        <v>4118</v>
      </c>
      <c r="Q2635" s="6">
        <v>44316</v>
      </c>
      <c r="R2635" s="46"/>
      <c r="S2635" s="46" t="s">
        <v>1380</v>
      </c>
      <c r="T2635" s="50" t="s">
        <v>4144</v>
      </c>
      <c r="U2635" s="21" t="s">
        <v>1560</v>
      </c>
      <c r="V2635" s="260" t="s">
        <v>2063</v>
      </c>
      <c r="W2635" s="261">
        <v>44321.38559027778</v>
      </c>
      <c r="X2635" s="38" t="s">
        <v>1555</v>
      </c>
    </row>
    <row r="2636" spans="1:24" x14ac:dyDescent="0.3">
      <c r="A2636" s="2">
        <v>29964</v>
      </c>
      <c r="B2636" s="3" t="s">
        <v>1135</v>
      </c>
      <c r="C2636" s="5" t="s">
        <v>86</v>
      </c>
      <c r="D2636" s="25">
        <v>57</v>
      </c>
      <c r="E2636" s="26">
        <v>15</v>
      </c>
      <c r="F2636" s="16">
        <v>12</v>
      </c>
      <c r="G2636" s="22">
        <v>834</v>
      </c>
      <c r="H2636" s="22">
        <v>10000</v>
      </c>
      <c r="I2636" s="6">
        <v>43818</v>
      </c>
      <c r="J2636" s="7">
        <v>143</v>
      </c>
      <c r="K2636" s="8">
        <v>2021</v>
      </c>
      <c r="L2636" s="6">
        <v>44701</v>
      </c>
      <c r="M2636" s="5">
        <v>0</v>
      </c>
      <c r="N2636" s="6">
        <v>44347</v>
      </c>
      <c r="O2636" s="3" t="s">
        <v>1546</v>
      </c>
      <c r="P2636" s="3" t="s">
        <v>4118</v>
      </c>
      <c r="Q2636" s="6">
        <v>44316</v>
      </c>
      <c r="R2636" s="46"/>
      <c r="S2636" s="46" t="s">
        <v>1380</v>
      </c>
      <c r="T2636" s="50" t="s">
        <v>4144</v>
      </c>
      <c r="U2636" s="21" t="s">
        <v>1560</v>
      </c>
      <c r="V2636" s="260" t="s">
        <v>2063</v>
      </c>
      <c r="W2636" s="261">
        <v>44321.38559027778</v>
      </c>
      <c r="X2636" s="38" t="s">
        <v>1555</v>
      </c>
    </row>
    <row r="2637" spans="1:24" x14ac:dyDescent="0.3">
      <c r="A2637" s="2">
        <v>30165</v>
      </c>
      <c r="B2637" s="3" t="s">
        <v>1136</v>
      </c>
      <c r="C2637" s="5" t="s">
        <v>86</v>
      </c>
      <c r="D2637" s="25">
        <v>57</v>
      </c>
      <c r="E2637" s="26">
        <v>16</v>
      </c>
      <c r="F2637" s="16">
        <v>12</v>
      </c>
      <c r="G2637" s="22">
        <v>2084</v>
      </c>
      <c r="H2637" s="22">
        <v>25000</v>
      </c>
      <c r="I2637" s="6">
        <v>43818</v>
      </c>
      <c r="J2637" s="7">
        <v>143</v>
      </c>
      <c r="K2637" s="8">
        <v>2021</v>
      </c>
      <c r="L2637" s="6">
        <v>44701</v>
      </c>
      <c r="M2637" s="5">
        <v>0</v>
      </c>
      <c r="N2637" s="6">
        <v>44347</v>
      </c>
      <c r="O2637" s="3" t="s">
        <v>1546</v>
      </c>
      <c r="P2637" s="3" t="s">
        <v>4118</v>
      </c>
      <c r="Q2637" s="6">
        <v>44316</v>
      </c>
      <c r="R2637" s="46"/>
      <c r="S2637" s="46" t="s">
        <v>1380</v>
      </c>
      <c r="T2637" s="50" t="s">
        <v>4144</v>
      </c>
      <c r="U2637" s="21" t="s">
        <v>1560</v>
      </c>
      <c r="V2637" s="260" t="s">
        <v>2063</v>
      </c>
      <c r="W2637" s="261">
        <v>44321.38559027778</v>
      </c>
      <c r="X2637" s="38" t="s">
        <v>1555</v>
      </c>
    </row>
    <row r="2638" spans="1:24" x14ac:dyDescent="0.3">
      <c r="A2638" s="2">
        <v>32933</v>
      </c>
      <c r="B2638" s="3" t="s">
        <v>1137</v>
      </c>
      <c r="C2638" s="5" t="s">
        <v>86</v>
      </c>
      <c r="D2638" s="25">
        <v>57</v>
      </c>
      <c r="E2638" s="26">
        <v>16</v>
      </c>
      <c r="F2638" s="16">
        <v>12</v>
      </c>
      <c r="G2638" s="22">
        <v>2084</v>
      </c>
      <c r="H2638" s="22">
        <v>25000</v>
      </c>
      <c r="I2638" s="6">
        <v>43818</v>
      </c>
      <c r="J2638" s="7">
        <v>143</v>
      </c>
      <c r="K2638" s="8">
        <v>2021</v>
      </c>
      <c r="L2638" s="6">
        <v>44701</v>
      </c>
      <c r="M2638" s="5">
        <v>0</v>
      </c>
      <c r="N2638" s="6">
        <v>44347</v>
      </c>
      <c r="O2638" s="3" t="s">
        <v>1546</v>
      </c>
      <c r="P2638" s="3" t="s">
        <v>4118</v>
      </c>
      <c r="Q2638" s="6">
        <v>44316</v>
      </c>
      <c r="R2638" s="46"/>
      <c r="S2638" s="46" t="s">
        <v>1380</v>
      </c>
      <c r="T2638" s="50" t="s">
        <v>4144</v>
      </c>
      <c r="U2638" s="21" t="s">
        <v>1560</v>
      </c>
      <c r="V2638" s="260" t="s">
        <v>2063</v>
      </c>
      <c r="W2638" s="261">
        <v>44321.38559027778</v>
      </c>
      <c r="X2638" s="38" t="s">
        <v>1555</v>
      </c>
    </row>
    <row r="2639" spans="1:24" x14ac:dyDescent="0.3">
      <c r="A2639" s="2">
        <v>75938</v>
      </c>
      <c r="B2639" s="3" t="s">
        <v>1141</v>
      </c>
      <c r="C2639" s="5" t="s">
        <v>86</v>
      </c>
      <c r="D2639" s="25">
        <v>57</v>
      </c>
      <c r="E2639" s="26">
        <v>15</v>
      </c>
      <c r="F2639" s="16">
        <v>12</v>
      </c>
      <c r="G2639" s="22">
        <v>834</v>
      </c>
      <c r="H2639" s="22">
        <v>10000</v>
      </c>
      <c r="I2639" s="6">
        <v>43818</v>
      </c>
      <c r="J2639" s="7">
        <v>143</v>
      </c>
      <c r="K2639" s="8">
        <v>2021</v>
      </c>
      <c r="L2639" s="6">
        <v>44701</v>
      </c>
      <c r="M2639" s="5">
        <v>0</v>
      </c>
      <c r="N2639" s="6">
        <v>44347</v>
      </c>
      <c r="O2639" s="3" t="s">
        <v>1546</v>
      </c>
      <c r="P2639" s="3" t="s">
        <v>4118</v>
      </c>
      <c r="Q2639" s="6">
        <v>44316</v>
      </c>
      <c r="R2639" s="46"/>
      <c r="S2639" s="46" t="s">
        <v>1380</v>
      </c>
      <c r="T2639" s="50" t="s">
        <v>4144</v>
      </c>
      <c r="U2639" s="21" t="s">
        <v>1560</v>
      </c>
      <c r="V2639" s="260" t="s">
        <v>2063</v>
      </c>
      <c r="W2639" s="261">
        <v>44321.38559027778</v>
      </c>
      <c r="X2639" s="38" t="s">
        <v>1555</v>
      </c>
    </row>
    <row r="2640" spans="1:24" x14ac:dyDescent="0.3">
      <c r="A2640" s="2">
        <v>93325</v>
      </c>
      <c r="B2640" s="3" t="s">
        <v>1142</v>
      </c>
      <c r="C2640" s="5" t="s">
        <v>86</v>
      </c>
      <c r="D2640" s="25">
        <v>57</v>
      </c>
      <c r="E2640" s="26">
        <v>2</v>
      </c>
      <c r="F2640" s="16">
        <v>12</v>
      </c>
      <c r="G2640" s="22">
        <v>834</v>
      </c>
      <c r="H2640" s="22">
        <v>10000</v>
      </c>
      <c r="I2640" s="6">
        <v>43818</v>
      </c>
      <c r="J2640" s="7">
        <v>143</v>
      </c>
      <c r="K2640" s="8">
        <v>2021</v>
      </c>
      <c r="L2640" s="6">
        <v>44701</v>
      </c>
      <c r="M2640" s="5">
        <v>0</v>
      </c>
      <c r="N2640" s="6">
        <v>44347</v>
      </c>
      <c r="O2640" s="3" t="s">
        <v>1546</v>
      </c>
      <c r="P2640" s="3" t="s">
        <v>4118</v>
      </c>
      <c r="Q2640" s="6">
        <v>44316</v>
      </c>
      <c r="R2640" s="46"/>
      <c r="S2640" s="46" t="s">
        <v>1380</v>
      </c>
      <c r="T2640" s="50" t="s">
        <v>4144</v>
      </c>
      <c r="U2640" s="21" t="s">
        <v>1560</v>
      </c>
      <c r="V2640" s="260" t="s">
        <v>2063</v>
      </c>
      <c r="W2640" s="261">
        <v>44321.38559027778</v>
      </c>
      <c r="X2640" s="38" t="s">
        <v>1555</v>
      </c>
    </row>
    <row r="2641" spans="1:24" x14ac:dyDescent="0.3">
      <c r="A2641" s="2">
        <v>93327</v>
      </c>
      <c r="B2641" s="3" t="s">
        <v>1143</v>
      </c>
      <c r="C2641" s="5" t="s">
        <v>86</v>
      </c>
      <c r="D2641" s="25">
        <v>57</v>
      </c>
      <c r="E2641" s="26">
        <v>2</v>
      </c>
      <c r="F2641" s="16">
        <v>12</v>
      </c>
      <c r="G2641" s="22">
        <v>834</v>
      </c>
      <c r="H2641" s="22">
        <v>10000</v>
      </c>
      <c r="I2641" s="6">
        <v>43818</v>
      </c>
      <c r="J2641" s="7">
        <v>143</v>
      </c>
      <c r="K2641" s="8">
        <v>2021</v>
      </c>
      <c r="L2641" s="6">
        <v>44701</v>
      </c>
      <c r="M2641" s="5">
        <v>0</v>
      </c>
      <c r="N2641" s="6">
        <v>44347</v>
      </c>
      <c r="O2641" s="3" t="s">
        <v>1546</v>
      </c>
      <c r="P2641" s="3" t="s">
        <v>4118</v>
      </c>
      <c r="Q2641" s="6">
        <v>44316</v>
      </c>
      <c r="R2641" s="46"/>
      <c r="S2641" s="46" t="s">
        <v>1380</v>
      </c>
      <c r="T2641" s="50" t="s">
        <v>4144</v>
      </c>
      <c r="U2641" s="21" t="s">
        <v>1560</v>
      </c>
      <c r="V2641" s="260" t="s">
        <v>2063</v>
      </c>
      <c r="W2641" s="261">
        <v>44321.38559027778</v>
      </c>
      <c r="X2641" s="38" t="s">
        <v>1555</v>
      </c>
    </row>
    <row r="2642" spans="1:24" x14ac:dyDescent="0.3">
      <c r="A2642" s="2">
        <v>124261</v>
      </c>
      <c r="B2642" s="3" t="s">
        <v>1153</v>
      </c>
      <c r="C2642" s="5" t="s">
        <v>86</v>
      </c>
      <c r="D2642" s="25">
        <v>57</v>
      </c>
      <c r="E2642" s="26">
        <v>15</v>
      </c>
      <c r="F2642" s="16">
        <v>12</v>
      </c>
      <c r="G2642" s="22">
        <v>834</v>
      </c>
      <c r="H2642" s="22">
        <v>10000</v>
      </c>
      <c r="I2642" s="6">
        <v>43818</v>
      </c>
      <c r="J2642" s="7">
        <v>143</v>
      </c>
      <c r="K2642" s="8">
        <v>2021</v>
      </c>
      <c r="L2642" s="6">
        <v>44701</v>
      </c>
      <c r="M2642" s="5">
        <v>0</v>
      </c>
      <c r="N2642" s="6">
        <v>44347</v>
      </c>
      <c r="O2642" s="3" t="s">
        <v>1546</v>
      </c>
      <c r="P2642" s="3" t="s">
        <v>4118</v>
      </c>
      <c r="Q2642" s="6">
        <v>44316</v>
      </c>
      <c r="R2642" s="46"/>
      <c r="S2642" s="46" t="s">
        <v>1380</v>
      </c>
      <c r="T2642" s="50" t="s">
        <v>4144</v>
      </c>
      <c r="U2642" s="21" t="s">
        <v>1560</v>
      </c>
      <c r="V2642" s="260" t="s">
        <v>2063</v>
      </c>
      <c r="W2642" s="261">
        <v>44321.38559027778</v>
      </c>
      <c r="X2642" s="38" t="s">
        <v>1555</v>
      </c>
    </row>
    <row r="2643" spans="1:24" x14ac:dyDescent="0.3">
      <c r="A2643" s="2">
        <v>133843</v>
      </c>
      <c r="B2643" s="3" t="s">
        <v>1155</v>
      </c>
      <c r="C2643" s="5" t="s">
        <v>86</v>
      </c>
      <c r="D2643" s="25">
        <v>57</v>
      </c>
      <c r="E2643" s="26">
        <v>16</v>
      </c>
      <c r="F2643" s="16">
        <v>12</v>
      </c>
      <c r="G2643" s="22">
        <v>2084</v>
      </c>
      <c r="H2643" s="22">
        <v>25000</v>
      </c>
      <c r="I2643" s="6">
        <v>43818</v>
      </c>
      <c r="J2643" s="7">
        <v>143</v>
      </c>
      <c r="K2643" s="8">
        <v>2021</v>
      </c>
      <c r="L2643" s="6">
        <v>44701</v>
      </c>
      <c r="M2643" s="5">
        <v>0</v>
      </c>
      <c r="N2643" s="6">
        <v>44347</v>
      </c>
      <c r="O2643" s="3" t="s">
        <v>1546</v>
      </c>
      <c r="P2643" s="3" t="s">
        <v>4118</v>
      </c>
      <c r="Q2643" s="6">
        <v>44316</v>
      </c>
      <c r="R2643" s="46"/>
      <c r="S2643" s="46" t="s">
        <v>1380</v>
      </c>
      <c r="T2643" s="50" t="s">
        <v>4144</v>
      </c>
      <c r="U2643" s="21" t="s">
        <v>1560</v>
      </c>
      <c r="V2643" s="260" t="s">
        <v>2063</v>
      </c>
      <c r="W2643" s="261">
        <v>44321.38559027778</v>
      </c>
      <c r="X2643" s="38" t="s">
        <v>1555</v>
      </c>
    </row>
    <row r="2644" spans="1:24" x14ac:dyDescent="0.3">
      <c r="A2644" s="2">
        <v>133844</v>
      </c>
      <c r="B2644" s="3" t="s">
        <v>1156</v>
      </c>
      <c r="C2644" s="5" t="s">
        <v>86</v>
      </c>
      <c r="D2644" s="25">
        <v>57</v>
      </c>
      <c r="E2644" s="26">
        <v>16</v>
      </c>
      <c r="F2644" s="16">
        <v>12</v>
      </c>
      <c r="G2644" s="22">
        <v>2084</v>
      </c>
      <c r="H2644" s="22">
        <v>25000</v>
      </c>
      <c r="I2644" s="6">
        <v>43818</v>
      </c>
      <c r="J2644" s="7">
        <v>143</v>
      </c>
      <c r="K2644" s="8">
        <v>2021</v>
      </c>
      <c r="L2644" s="6">
        <v>44701</v>
      </c>
      <c r="M2644" s="5">
        <v>0</v>
      </c>
      <c r="N2644" s="6">
        <v>44347</v>
      </c>
      <c r="O2644" s="3" t="s">
        <v>1546</v>
      </c>
      <c r="P2644" s="3" t="s">
        <v>4118</v>
      </c>
      <c r="Q2644" s="6">
        <v>44316</v>
      </c>
      <c r="R2644" s="46"/>
      <c r="S2644" s="46" t="s">
        <v>1380</v>
      </c>
      <c r="T2644" s="50" t="s">
        <v>4144</v>
      </c>
      <c r="U2644" s="21" t="s">
        <v>1560</v>
      </c>
      <c r="V2644" s="260" t="s">
        <v>2063</v>
      </c>
      <c r="W2644" s="261">
        <v>44321.38559027778</v>
      </c>
      <c r="X2644" s="38" t="s">
        <v>1555</v>
      </c>
    </row>
    <row r="2645" spans="1:24" x14ac:dyDescent="0.3">
      <c r="A2645" s="2">
        <v>133845</v>
      </c>
      <c r="B2645" s="3" t="s">
        <v>1157</v>
      </c>
      <c r="C2645" s="5" t="s">
        <v>86</v>
      </c>
      <c r="D2645" s="25">
        <v>57</v>
      </c>
      <c r="E2645" s="26">
        <v>16</v>
      </c>
      <c r="F2645" s="16">
        <v>12</v>
      </c>
      <c r="G2645" s="22">
        <v>2084</v>
      </c>
      <c r="H2645" s="22">
        <v>25000</v>
      </c>
      <c r="I2645" s="6">
        <v>43818</v>
      </c>
      <c r="J2645" s="7">
        <v>143</v>
      </c>
      <c r="K2645" s="8">
        <v>2021</v>
      </c>
      <c r="L2645" s="6">
        <v>44701</v>
      </c>
      <c r="M2645" s="5">
        <v>0</v>
      </c>
      <c r="N2645" s="6">
        <v>44347</v>
      </c>
      <c r="O2645" s="3" t="s">
        <v>1546</v>
      </c>
      <c r="P2645" s="3" t="s">
        <v>4118</v>
      </c>
      <c r="Q2645" s="6">
        <v>44316</v>
      </c>
      <c r="R2645" s="46"/>
      <c r="S2645" s="46" t="s">
        <v>1380</v>
      </c>
      <c r="T2645" s="50" t="s">
        <v>4144</v>
      </c>
      <c r="U2645" s="21" t="s">
        <v>1560</v>
      </c>
      <c r="V2645" s="260" t="s">
        <v>2063</v>
      </c>
      <c r="W2645" s="261">
        <v>44321.38559027778</v>
      </c>
      <c r="X2645" s="38" t="s">
        <v>1555</v>
      </c>
    </row>
    <row r="2646" spans="1:24" x14ac:dyDescent="0.3">
      <c r="A2646" s="2">
        <v>133846</v>
      </c>
      <c r="B2646" s="3" t="s">
        <v>1158</v>
      </c>
      <c r="C2646" s="5" t="s">
        <v>86</v>
      </c>
      <c r="D2646" s="25">
        <v>57</v>
      </c>
      <c r="E2646" s="26">
        <v>16</v>
      </c>
      <c r="F2646" s="16">
        <v>12</v>
      </c>
      <c r="G2646" s="22">
        <v>2084</v>
      </c>
      <c r="H2646" s="22">
        <v>25000</v>
      </c>
      <c r="I2646" s="6">
        <v>43818</v>
      </c>
      <c r="J2646" s="7">
        <v>143</v>
      </c>
      <c r="K2646" s="8">
        <v>2021</v>
      </c>
      <c r="L2646" s="6">
        <v>44701</v>
      </c>
      <c r="M2646" s="5">
        <v>0</v>
      </c>
      <c r="N2646" s="6">
        <v>44347</v>
      </c>
      <c r="O2646" s="3" t="s">
        <v>1546</v>
      </c>
      <c r="P2646" s="3" t="s">
        <v>4118</v>
      </c>
      <c r="Q2646" s="6">
        <v>44316</v>
      </c>
      <c r="R2646" s="46"/>
      <c r="S2646" s="46" t="s">
        <v>1380</v>
      </c>
      <c r="T2646" s="50" t="s">
        <v>4144</v>
      </c>
      <c r="U2646" s="21" t="s">
        <v>1560</v>
      </c>
      <c r="V2646" s="260" t="s">
        <v>2063</v>
      </c>
      <c r="W2646" s="261">
        <v>44321.38559027778</v>
      </c>
      <c r="X2646" s="38" t="s">
        <v>1555</v>
      </c>
    </row>
    <row r="2647" spans="1:24" x14ac:dyDescent="0.3">
      <c r="A2647" s="2">
        <v>133847</v>
      </c>
      <c r="B2647" s="3" t="s">
        <v>1159</v>
      </c>
      <c r="C2647" s="5" t="s">
        <v>86</v>
      </c>
      <c r="D2647" s="25">
        <v>57</v>
      </c>
      <c r="E2647" s="26">
        <v>16</v>
      </c>
      <c r="F2647" s="16">
        <v>12</v>
      </c>
      <c r="G2647" s="22">
        <v>2084</v>
      </c>
      <c r="H2647" s="22">
        <v>25000</v>
      </c>
      <c r="I2647" s="6">
        <v>43818</v>
      </c>
      <c r="J2647" s="7">
        <v>143</v>
      </c>
      <c r="K2647" s="8">
        <v>2021</v>
      </c>
      <c r="L2647" s="6">
        <v>44701</v>
      </c>
      <c r="M2647" s="5">
        <v>0</v>
      </c>
      <c r="N2647" s="6">
        <v>44347</v>
      </c>
      <c r="O2647" s="3" t="s">
        <v>1546</v>
      </c>
      <c r="P2647" s="3" t="s">
        <v>4118</v>
      </c>
      <c r="Q2647" s="6">
        <v>44316</v>
      </c>
      <c r="R2647" s="46"/>
      <c r="S2647" s="46" t="s">
        <v>1380</v>
      </c>
      <c r="T2647" s="50" t="s">
        <v>4144</v>
      </c>
      <c r="U2647" s="21" t="s">
        <v>1560</v>
      </c>
      <c r="V2647" s="260" t="s">
        <v>2063</v>
      </c>
      <c r="W2647" s="261">
        <v>44321.38559027778</v>
      </c>
      <c r="X2647" s="38" t="s">
        <v>1555</v>
      </c>
    </row>
    <row r="2648" spans="1:24" x14ac:dyDescent="0.3">
      <c r="A2648" s="2">
        <v>133848</v>
      </c>
      <c r="B2648" s="3" t="s">
        <v>1160</v>
      </c>
      <c r="C2648" s="5" t="s">
        <v>86</v>
      </c>
      <c r="D2648" s="25">
        <v>57</v>
      </c>
      <c r="E2648" s="26">
        <v>16</v>
      </c>
      <c r="F2648" s="16">
        <v>12</v>
      </c>
      <c r="G2648" s="22">
        <v>2084</v>
      </c>
      <c r="H2648" s="22">
        <v>25000</v>
      </c>
      <c r="I2648" s="6">
        <v>43818</v>
      </c>
      <c r="J2648" s="7">
        <v>143</v>
      </c>
      <c r="K2648" s="8">
        <v>2021</v>
      </c>
      <c r="L2648" s="6">
        <v>44701</v>
      </c>
      <c r="M2648" s="5">
        <v>0</v>
      </c>
      <c r="N2648" s="6">
        <v>44347</v>
      </c>
      <c r="O2648" s="3" t="s">
        <v>1546</v>
      </c>
      <c r="P2648" s="3" t="s">
        <v>4118</v>
      </c>
      <c r="Q2648" s="6">
        <v>44316</v>
      </c>
      <c r="R2648" s="46"/>
      <c r="S2648" s="46" t="s">
        <v>1380</v>
      </c>
      <c r="T2648" s="50" t="s">
        <v>4144</v>
      </c>
      <c r="U2648" s="21" t="s">
        <v>1560</v>
      </c>
      <c r="V2648" s="260" t="s">
        <v>2063</v>
      </c>
      <c r="W2648" s="261">
        <v>44321.38559027778</v>
      </c>
      <c r="X2648" s="38" t="s">
        <v>1555</v>
      </c>
    </row>
    <row r="2649" spans="1:24" x14ac:dyDescent="0.3">
      <c r="A2649" s="2">
        <v>133849</v>
      </c>
      <c r="B2649" s="3" t="s">
        <v>1161</v>
      </c>
      <c r="C2649" s="5" t="s">
        <v>86</v>
      </c>
      <c r="D2649" s="25">
        <v>57</v>
      </c>
      <c r="E2649" s="26">
        <v>16</v>
      </c>
      <c r="F2649" s="16">
        <v>12</v>
      </c>
      <c r="G2649" s="22">
        <v>2084</v>
      </c>
      <c r="H2649" s="22">
        <v>25000</v>
      </c>
      <c r="I2649" s="6">
        <v>43818</v>
      </c>
      <c r="J2649" s="7">
        <v>143</v>
      </c>
      <c r="K2649" s="8">
        <v>2021</v>
      </c>
      <c r="L2649" s="6">
        <v>44701</v>
      </c>
      <c r="M2649" s="5">
        <v>0</v>
      </c>
      <c r="N2649" s="6">
        <v>44347</v>
      </c>
      <c r="O2649" s="3" t="s">
        <v>1546</v>
      </c>
      <c r="P2649" s="3" t="s">
        <v>4118</v>
      </c>
      <c r="Q2649" s="6">
        <v>44316</v>
      </c>
      <c r="R2649" s="46"/>
      <c r="S2649" s="46" t="s">
        <v>1380</v>
      </c>
      <c r="T2649" s="50" t="s">
        <v>4144</v>
      </c>
      <c r="U2649" s="21" t="s">
        <v>1560</v>
      </c>
      <c r="V2649" s="260" t="s">
        <v>2063</v>
      </c>
      <c r="W2649" s="261">
        <v>44321.38559027778</v>
      </c>
      <c r="X2649" s="38" t="s">
        <v>1555</v>
      </c>
    </row>
    <row r="2650" spans="1:24" x14ac:dyDescent="0.3">
      <c r="A2650" s="2">
        <v>133850</v>
      </c>
      <c r="B2650" s="3" t="s">
        <v>1162</v>
      </c>
      <c r="C2650" s="5" t="s">
        <v>86</v>
      </c>
      <c r="D2650" s="25">
        <v>57</v>
      </c>
      <c r="E2650" s="26">
        <v>16</v>
      </c>
      <c r="F2650" s="16">
        <v>12</v>
      </c>
      <c r="G2650" s="22">
        <v>2084</v>
      </c>
      <c r="H2650" s="22">
        <v>25000</v>
      </c>
      <c r="I2650" s="6">
        <v>43818</v>
      </c>
      <c r="J2650" s="7">
        <v>143</v>
      </c>
      <c r="K2650" s="8">
        <v>2021</v>
      </c>
      <c r="L2650" s="6">
        <v>44701</v>
      </c>
      <c r="M2650" s="5">
        <v>0</v>
      </c>
      <c r="N2650" s="6">
        <v>44347</v>
      </c>
      <c r="O2650" s="3" t="s">
        <v>1546</v>
      </c>
      <c r="P2650" s="3" t="s">
        <v>4118</v>
      </c>
      <c r="Q2650" s="6">
        <v>44316</v>
      </c>
      <c r="R2650" s="46"/>
      <c r="S2650" s="46" t="s">
        <v>1380</v>
      </c>
      <c r="T2650" s="50" t="s">
        <v>4144</v>
      </c>
      <c r="U2650" s="21" t="s">
        <v>1560</v>
      </c>
      <c r="V2650" s="260" t="s">
        <v>2063</v>
      </c>
      <c r="W2650" s="261">
        <v>44321.38559027778</v>
      </c>
      <c r="X2650" s="38" t="s">
        <v>1555</v>
      </c>
    </row>
    <row r="2651" spans="1:24" x14ac:dyDescent="0.3">
      <c r="A2651" s="2">
        <v>134556</v>
      </c>
      <c r="B2651" s="3" t="s">
        <v>379</v>
      </c>
      <c r="C2651" s="5" t="s">
        <v>19</v>
      </c>
      <c r="D2651" s="25">
        <v>74</v>
      </c>
      <c r="E2651" s="26">
        <v>2</v>
      </c>
      <c r="F2651" s="16">
        <v>12</v>
      </c>
      <c r="G2651" s="22">
        <v>4</v>
      </c>
      <c r="H2651" s="22">
        <v>40</v>
      </c>
      <c r="I2651" s="6">
        <v>44159</v>
      </c>
      <c r="J2651" s="7">
        <v>145</v>
      </c>
      <c r="K2651" s="8">
        <v>2021</v>
      </c>
      <c r="L2651" s="6">
        <v>44707</v>
      </c>
      <c r="M2651" s="5">
        <v>0</v>
      </c>
      <c r="N2651" s="6">
        <v>44347</v>
      </c>
      <c r="O2651" s="3" t="s">
        <v>1380</v>
      </c>
      <c r="P2651" s="3" t="s">
        <v>4148</v>
      </c>
      <c r="Q2651" s="6" t="s">
        <v>1380</v>
      </c>
      <c r="R2651" s="46"/>
      <c r="S2651" s="46" t="s">
        <v>1380</v>
      </c>
      <c r="T2651" s="50" t="s">
        <v>1380</v>
      </c>
      <c r="U2651" s="21" t="s">
        <v>1560</v>
      </c>
      <c r="V2651" s="260" t="s">
        <v>2063</v>
      </c>
      <c r="W2651" s="261">
        <v>44347.499479166669</v>
      </c>
      <c r="X2651" s="38" t="s">
        <v>1555</v>
      </c>
    </row>
    <row r="2652" spans="1:24" x14ac:dyDescent="0.3">
      <c r="A2652" s="2">
        <v>118427</v>
      </c>
      <c r="B2652" s="3" t="s">
        <v>373</v>
      </c>
      <c r="C2652" s="5" t="s">
        <v>47</v>
      </c>
      <c r="D2652" s="25">
        <v>74</v>
      </c>
      <c r="E2652" s="26">
        <v>2</v>
      </c>
      <c r="F2652" s="16">
        <v>12</v>
      </c>
      <c r="G2652" s="22">
        <v>250</v>
      </c>
      <c r="H2652" s="22">
        <v>3000</v>
      </c>
      <c r="I2652" s="6">
        <v>44159</v>
      </c>
      <c r="J2652" s="7">
        <v>145</v>
      </c>
      <c r="K2652" s="8">
        <v>2021</v>
      </c>
      <c r="L2652" s="6">
        <v>44707</v>
      </c>
      <c r="M2652" s="5">
        <v>0</v>
      </c>
      <c r="N2652" s="6">
        <v>44347</v>
      </c>
      <c r="O2652" s="3" t="s">
        <v>1380</v>
      </c>
      <c r="P2652" s="3" t="s">
        <v>4126</v>
      </c>
      <c r="Q2652" s="6">
        <v>44263</v>
      </c>
      <c r="R2652" s="46">
        <v>21</v>
      </c>
      <c r="S2652" s="46" t="s">
        <v>1953</v>
      </c>
      <c r="T2652" s="50" t="s">
        <v>4125</v>
      </c>
      <c r="U2652" s="21" t="s">
        <v>1560</v>
      </c>
      <c r="V2652" s="260" t="s">
        <v>2063</v>
      </c>
      <c r="W2652" s="261">
        <v>44323.434317129628</v>
      </c>
      <c r="X2652" s="38" t="s">
        <v>1555</v>
      </c>
    </row>
    <row r="2653" spans="1:24" x14ac:dyDescent="0.3">
      <c r="A2653" s="2">
        <v>78307</v>
      </c>
      <c r="B2653" s="3" t="s">
        <v>152</v>
      </c>
      <c r="C2653" s="5" t="s">
        <v>3</v>
      </c>
      <c r="D2653" s="25">
        <v>51</v>
      </c>
      <c r="E2653" s="26">
        <v>28</v>
      </c>
      <c r="F2653" s="16">
        <v>12</v>
      </c>
      <c r="G2653" s="22">
        <v>0</v>
      </c>
      <c r="H2653" s="22">
        <v>0</v>
      </c>
      <c r="I2653" s="6">
        <v>44159</v>
      </c>
      <c r="J2653" s="7">
        <v>145</v>
      </c>
      <c r="K2653" s="8">
        <v>2021</v>
      </c>
      <c r="L2653" s="6">
        <v>44707</v>
      </c>
      <c r="M2653" s="5">
        <v>0</v>
      </c>
      <c r="N2653" s="6">
        <v>44347</v>
      </c>
      <c r="O2653" s="3" t="s">
        <v>1380</v>
      </c>
      <c r="P2653" s="3" t="s">
        <v>4126</v>
      </c>
      <c r="Q2653" s="6">
        <v>44263</v>
      </c>
      <c r="R2653" s="46">
        <v>14</v>
      </c>
      <c r="S2653" s="46" t="s">
        <v>1953</v>
      </c>
      <c r="T2653" s="50" t="s">
        <v>4125</v>
      </c>
      <c r="U2653" s="21" t="s">
        <v>1560</v>
      </c>
      <c r="V2653" s="260" t="s">
        <v>2063</v>
      </c>
      <c r="W2653" s="261">
        <v>44323.434317129628</v>
      </c>
      <c r="X2653" s="38" t="s">
        <v>1555</v>
      </c>
    </row>
    <row r="2654" spans="1:24" x14ac:dyDescent="0.3">
      <c r="A2654" s="2">
        <v>77562</v>
      </c>
      <c r="B2654" s="3" t="s">
        <v>211</v>
      </c>
      <c r="C2654" s="5" t="s">
        <v>3</v>
      </c>
      <c r="D2654" s="25">
        <v>74</v>
      </c>
      <c r="E2654" s="26">
        <v>2</v>
      </c>
      <c r="F2654" s="16">
        <v>12</v>
      </c>
      <c r="G2654" s="22">
        <v>417</v>
      </c>
      <c r="H2654" s="22">
        <v>5000</v>
      </c>
      <c r="I2654" s="6">
        <v>44159</v>
      </c>
      <c r="J2654" s="7">
        <v>145</v>
      </c>
      <c r="K2654" s="8">
        <v>2021</v>
      </c>
      <c r="L2654" s="6">
        <v>44707</v>
      </c>
      <c r="M2654" s="5">
        <v>0</v>
      </c>
      <c r="N2654" s="6">
        <v>44347</v>
      </c>
      <c r="O2654" s="3" t="s">
        <v>1380</v>
      </c>
      <c r="P2654" s="3" t="s">
        <v>4126</v>
      </c>
      <c r="Q2654" s="6">
        <v>44263</v>
      </c>
      <c r="R2654" s="46">
        <v>13</v>
      </c>
      <c r="S2654" s="46" t="s">
        <v>1953</v>
      </c>
      <c r="T2654" s="50" t="s">
        <v>4125</v>
      </c>
      <c r="U2654" s="21" t="s">
        <v>1560</v>
      </c>
      <c r="V2654" s="260" t="s">
        <v>2063</v>
      </c>
      <c r="W2654" s="261">
        <v>44323.434317129628</v>
      </c>
      <c r="X2654" s="38" t="s">
        <v>1555</v>
      </c>
    </row>
    <row r="2655" spans="1:24" x14ac:dyDescent="0.3">
      <c r="A2655" s="2">
        <v>77556</v>
      </c>
      <c r="B2655" s="3" t="s">
        <v>249</v>
      </c>
      <c r="C2655" s="5" t="s">
        <v>3</v>
      </c>
      <c r="D2655" s="25">
        <v>74</v>
      </c>
      <c r="E2655" s="26">
        <v>3</v>
      </c>
      <c r="F2655" s="16">
        <v>12</v>
      </c>
      <c r="G2655" s="22">
        <v>9</v>
      </c>
      <c r="H2655" s="22">
        <v>100</v>
      </c>
      <c r="I2655" s="6">
        <v>44159</v>
      </c>
      <c r="J2655" s="7">
        <v>145</v>
      </c>
      <c r="K2655" s="8">
        <v>2021</v>
      </c>
      <c r="L2655" s="6">
        <v>44707</v>
      </c>
      <c r="M2655" s="5">
        <v>0</v>
      </c>
      <c r="N2655" s="6">
        <v>44347</v>
      </c>
      <c r="O2655" s="3" t="s">
        <v>1380</v>
      </c>
      <c r="P2655" s="3" t="s">
        <v>4126</v>
      </c>
      <c r="Q2655" s="6">
        <v>44263</v>
      </c>
      <c r="R2655" s="46">
        <v>11</v>
      </c>
      <c r="S2655" s="46" t="s">
        <v>1953</v>
      </c>
      <c r="T2655" s="50" t="s">
        <v>4125</v>
      </c>
      <c r="U2655" s="21" t="s">
        <v>1560</v>
      </c>
      <c r="V2655" s="260" t="s">
        <v>2063</v>
      </c>
      <c r="W2655" s="261">
        <v>44323.434317129628</v>
      </c>
      <c r="X2655" s="38" t="s">
        <v>1555</v>
      </c>
    </row>
    <row r="2656" spans="1:24" x14ac:dyDescent="0.3">
      <c r="A2656" s="2">
        <v>74907</v>
      </c>
      <c r="B2656" s="3" t="s">
        <v>250</v>
      </c>
      <c r="C2656" s="5" t="s">
        <v>3</v>
      </c>
      <c r="D2656" s="25">
        <v>74</v>
      </c>
      <c r="E2656" s="26">
        <v>3</v>
      </c>
      <c r="F2656" s="16">
        <v>12</v>
      </c>
      <c r="G2656" s="22">
        <v>17</v>
      </c>
      <c r="H2656" s="22">
        <v>200</v>
      </c>
      <c r="I2656" s="6">
        <v>44159</v>
      </c>
      <c r="J2656" s="7">
        <v>145</v>
      </c>
      <c r="K2656" s="8">
        <v>2021</v>
      </c>
      <c r="L2656" s="6">
        <v>44707</v>
      </c>
      <c r="M2656" s="5">
        <v>0</v>
      </c>
      <c r="N2656" s="6">
        <v>44347</v>
      </c>
      <c r="O2656" s="3" t="s">
        <v>1380</v>
      </c>
      <c r="P2656" s="3" t="s">
        <v>4126</v>
      </c>
      <c r="Q2656" s="6">
        <v>44263</v>
      </c>
      <c r="R2656" s="46">
        <v>7</v>
      </c>
      <c r="S2656" s="46" t="s">
        <v>1953</v>
      </c>
      <c r="T2656" s="50" t="s">
        <v>4125</v>
      </c>
      <c r="U2656" s="21" t="s">
        <v>1560</v>
      </c>
      <c r="V2656" s="260" t="s">
        <v>2063</v>
      </c>
      <c r="W2656" s="261">
        <v>44323.434317129628</v>
      </c>
      <c r="X2656" s="38" t="s">
        <v>1555</v>
      </c>
    </row>
    <row r="2657" spans="1:24" x14ac:dyDescent="0.3">
      <c r="A2657" s="2">
        <v>56520</v>
      </c>
      <c r="B2657" s="3" t="s">
        <v>156</v>
      </c>
      <c r="C2657" s="5" t="s">
        <v>3</v>
      </c>
      <c r="D2657" s="25">
        <v>51</v>
      </c>
      <c r="E2657" s="26">
        <v>28</v>
      </c>
      <c r="F2657" s="16">
        <v>12</v>
      </c>
      <c r="G2657" s="22">
        <v>5</v>
      </c>
      <c r="H2657" s="22">
        <v>50</v>
      </c>
      <c r="I2657" s="6">
        <v>44159</v>
      </c>
      <c r="J2657" s="7">
        <v>145</v>
      </c>
      <c r="K2657" s="8">
        <v>2021</v>
      </c>
      <c r="L2657" s="6">
        <v>44707</v>
      </c>
      <c r="M2657" s="5">
        <v>0</v>
      </c>
      <c r="N2657" s="6">
        <v>44347</v>
      </c>
      <c r="O2657" s="3" t="s">
        <v>1380</v>
      </c>
      <c r="P2657" s="3" t="s">
        <v>4126</v>
      </c>
      <c r="Q2657" s="6">
        <v>44263</v>
      </c>
      <c r="R2657" s="46">
        <v>6</v>
      </c>
      <c r="S2657" s="46" t="s">
        <v>1953</v>
      </c>
      <c r="T2657" s="50" t="s">
        <v>4125</v>
      </c>
      <c r="U2657" s="21" t="s">
        <v>1560</v>
      </c>
      <c r="V2657" s="260" t="s">
        <v>2063</v>
      </c>
      <c r="W2657" s="261">
        <v>44323.434317129628</v>
      </c>
      <c r="X2657" s="38" t="s">
        <v>1555</v>
      </c>
    </row>
    <row r="2658" spans="1:24" x14ac:dyDescent="0.3">
      <c r="A2658" s="2">
        <v>56519</v>
      </c>
      <c r="B2658" s="3" t="s">
        <v>155</v>
      </c>
      <c r="C2658" s="5" t="s">
        <v>3</v>
      </c>
      <c r="D2658" s="25">
        <v>51</v>
      </c>
      <c r="E2658" s="26">
        <v>28</v>
      </c>
      <c r="F2658" s="16">
        <v>12</v>
      </c>
      <c r="G2658" s="22">
        <v>3</v>
      </c>
      <c r="H2658" s="22">
        <v>30</v>
      </c>
      <c r="I2658" s="6">
        <v>44159</v>
      </c>
      <c r="J2658" s="7">
        <v>145</v>
      </c>
      <c r="K2658" s="8">
        <v>2021</v>
      </c>
      <c r="L2658" s="6">
        <v>44707</v>
      </c>
      <c r="M2658" s="5">
        <v>0</v>
      </c>
      <c r="N2658" s="6">
        <v>44347</v>
      </c>
      <c r="O2658" s="3" t="s">
        <v>1380</v>
      </c>
      <c r="P2658" s="3" t="s">
        <v>4126</v>
      </c>
      <c r="Q2658" s="6">
        <v>44263</v>
      </c>
      <c r="R2658" s="46">
        <v>5</v>
      </c>
      <c r="S2658" s="46" t="s">
        <v>1953</v>
      </c>
      <c r="T2658" s="50" t="s">
        <v>4125</v>
      </c>
      <c r="U2658" s="21" t="s">
        <v>1560</v>
      </c>
      <c r="V2658" s="260" t="s">
        <v>2063</v>
      </c>
      <c r="W2658" s="261">
        <v>44323.434317129628</v>
      </c>
      <c r="X2658" s="38" t="s">
        <v>1555</v>
      </c>
    </row>
    <row r="2659" spans="1:24" x14ac:dyDescent="0.3">
      <c r="A2659" s="2">
        <v>50591</v>
      </c>
      <c r="B2659" s="3" t="s">
        <v>153</v>
      </c>
      <c r="C2659" s="5" t="s">
        <v>3</v>
      </c>
      <c r="D2659" s="25">
        <v>51</v>
      </c>
      <c r="E2659" s="26">
        <v>28</v>
      </c>
      <c r="F2659" s="16">
        <v>12</v>
      </c>
      <c r="G2659" s="22">
        <v>0</v>
      </c>
      <c r="H2659" s="22">
        <v>0</v>
      </c>
      <c r="I2659" s="6">
        <v>44159</v>
      </c>
      <c r="J2659" s="7">
        <v>145</v>
      </c>
      <c r="K2659" s="8">
        <v>2021</v>
      </c>
      <c r="L2659" s="6">
        <v>44707</v>
      </c>
      <c r="M2659" s="5">
        <v>0</v>
      </c>
      <c r="N2659" s="6">
        <v>44347</v>
      </c>
      <c r="O2659" s="3" t="s">
        <v>1380</v>
      </c>
      <c r="P2659" s="3" t="s">
        <v>4126</v>
      </c>
      <c r="Q2659" s="6">
        <v>44263</v>
      </c>
      <c r="R2659" s="46">
        <v>4</v>
      </c>
      <c r="S2659" s="46" t="s">
        <v>1953</v>
      </c>
      <c r="T2659" s="50" t="s">
        <v>4125</v>
      </c>
      <c r="U2659" s="21" t="s">
        <v>1560</v>
      </c>
      <c r="V2659" s="260" t="s">
        <v>2063</v>
      </c>
      <c r="W2659" s="261">
        <v>44323.434317129628</v>
      </c>
      <c r="X2659" s="38" t="s">
        <v>1555</v>
      </c>
    </row>
    <row r="2660" spans="1:24" x14ac:dyDescent="0.3">
      <c r="A2660" s="2">
        <v>49033</v>
      </c>
      <c r="B2660" s="3" t="s">
        <v>154</v>
      </c>
      <c r="C2660" s="5" t="s">
        <v>3</v>
      </c>
      <c r="D2660" s="25">
        <v>51</v>
      </c>
      <c r="E2660" s="26">
        <v>28</v>
      </c>
      <c r="F2660" s="16">
        <v>12</v>
      </c>
      <c r="G2660" s="22">
        <v>4</v>
      </c>
      <c r="H2660" s="22">
        <v>40</v>
      </c>
      <c r="I2660" s="6">
        <v>44159</v>
      </c>
      <c r="J2660" s="7">
        <v>145</v>
      </c>
      <c r="K2660" s="8">
        <v>2021</v>
      </c>
      <c r="L2660" s="6">
        <v>44707</v>
      </c>
      <c r="M2660" s="5">
        <v>0</v>
      </c>
      <c r="N2660" s="6">
        <v>44347</v>
      </c>
      <c r="O2660" s="3" t="s">
        <v>1380</v>
      </c>
      <c r="P2660" s="3" t="s">
        <v>4126</v>
      </c>
      <c r="Q2660" s="6">
        <v>44263</v>
      </c>
      <c r="R2660" s="46">
        <v>3</v>
      </c>
      <c r="S2660" s="46" t="s">
        <v>1953</v>
      </c>
      <c r="T2660" s="50" t="s">
        <v>4125</v>
      </c>
      <c r="U2660" s="21" t="s">
        <v>1560</v>
      </c>
      <c r="V2660" s="260" t="s">
        <v>2063</v>
      </c>
      <c r="W2660" s="261">
        <v>44323.434317129628</v>
      </c>
      <c r="X2660" s="38" t="s">
        <v>1555</v>
      </c>
    </row>
    <row r="2661" spans="1:24" x14ac:dyDescent="0.3">
      <c r="A2661" s="2">
        <v>42566</v>
      </c>
      <c r="B2661" s="3" t="s">
        <v>151</v>
      </c>
      <c r="C2661" s="5" t="s">
        <v>17</v>
      </c>
      <c r="D2661" s="25">
        <v>51</v>
      </c>
      <c r="E2661" s="26">
        <v>28</v>
      </c>
      <c r="F2661" s="16">
        <v>12</v>
      </c>
      <c r="G2661" s="22">
        <v>3</v>
      </c>
      <c r="H2661" s="22">
        <v>30</v>
      </c>
      <c r="I2661" s="6">
        <v>44159</v>
      </c>
      <c r="J2661" s="7">
        <v>145</v>
      </c>
      <c r="K2661" s="8">
        <v>2021</v>
      </c>
      <c r="L2661" s="6">
        <v>44707</v>
      </c>
      <c r="M2661" s="5">
        <v>0</v>
      </c>
      <c r="N2661" s="6">
        <v>44347</v>
      </c>
      <c r="O2661" s="3" t="s">
        <v>1380</v>
      </c>
      <c r="P2661" s="3" t="s">
        <v>4126</v>
      </c>
      <c r="Q2661" s="6">
        <v>44263</v>
      </c>
      <c r="R2661" s="46">
        <v>2</v>
      </c>
      <c r="S2661" s="46" t="s">
        <v>1953</v>
      </c>
      <c r="T2661" s="50" t="s">
        <v>4125</v>
      </c>
      <c r="U2661" s="21" t="s">
        <v>1560</v>
      </c>
      <c r="V2661" s="260" t="s">
        <v>2063</v>
      </c>
      <c r="W2661" s="261">
        <v>44323.434317129628</v>
      </c>
      <c r="X2661" s="38" t="s">
        <v>1555</v>
      </c>
    </row>
    <row r="2662" spans="1:24" x14ac:dyDescent="0.3">
      <c r="A2662" s="2">
        <v>134556</v>
      </c>
      <c r="B2662" s="3" t="s">
        <v>379</v>
      </c>
      <c r="C2662" s="5" t="s">
        <v>19</v>
      </c>
      <c r="D2662" s="25">
        <v>74</v>
      </c>
      <c r="E2662" s="26">
        <v>2</v>
      </c>
      <c r="F2662" s="16">
        <v>12</v>
      </c>
      <c r="G2662" s="22">
        <v>4</v>
      </c>
      <c r="H2662" s="22">
        <v>40</v>
      </c>
      <c r="I2662" s="6">
        <v>44159</v>
      </c>
      <c r="J2662" s="7">
        <v>145</v>
      </c>
      <c r="K2662" s="8">
        <v>2021</v>
      </c>
      <c r="L2662" s="6">
        <v>44707</v>
      </c>
      <c r="M2662" s="5">
        <v>0</v>
      </c>
      <c r="N2662" s="6">
        <v>44347</v>
      </c>
      <c r="O2662" s="3" t="s">
        <v>1380</v>
      </c>
      <c r="P2662" s="3" t="s">
        <v>4117</v>
      </c>
      <c r="Q2662" s="6">
        <v>44308</v>
      </c>
      <c r="R2662" s="46"/>
      <c r="S2662" s="46" t="s">
        <v>1380</v>
      </c>
      <c r="T2662" s="50" t="s">
        <v>4143</v>
      </c>
      <c r="U2662" s="21" t="s">
        <v>1560</v>
      </c>
      <c r="V2662" s="260" t="s">
        <v>2063</v>
      </c>
      <c r="W2662" s="261">
        <v>44347.501134259262</v>
      </c>
      <c r="X2662" s="38" t="s">
        <v>1555</v>
      </c>
    </row>
    <row r="2663" spans="1:24" x14ac:dyDescent="0.3">
      <c r="A2663" s="2">
        <v>118427</v>
      </c>
      <c r="B2663" s="3" t="s">
        <v>373</v>
      </c>
      <c r="C2663" s="5" t="s">
        <v>47</v>
      </c>
      <c r="D2663" s="25">
        <v>74</v>
      </c>
      <c r="E2663" s="26">
        <v>2</v>
      </c>
      <c r="F2663" s="16">
        <v>12</v>
      </c>
      <c r="G2663" s="22">
        <v>250</v>
      </c>
      <c r="H2663" s="22">
        <v>3000</v>
      </c>
      <c r="I2663" s="6">
        <v>44159</v>
      </c>
      <c r="J2663" s="7">
        <v>145</v>
      </c>
      <c r="K2663" s="8">
        <v>2021</v>
      </c>
      <c r="L2663" s="6">
        <v>44707</v>
      </c>
      <c r="M2663" s="5">
        <v>0</v>
      </c>
      <c r="N2663" s="6">
        <v>44347</v>
      </c>
      <c r="O2663" s="3" t="s">
        <v>1380</v>
      </c>
      <c r="P2663" s="3" t="s">
        <v>4117</v>
      </c>
      <c r="Q2663" s="6">
        <v>44308</v>
      </c>
      <c r="R2663" s="46"/>
      <c r="S2663" s="46" t="s">
        <v>1380</v>
      </c>
      <c r="T2663" s="50" t="s">
        <v>4143</v>
      </c>
      <c r="U2663" s="21" t="s">
        <v>1560</v>
      </c>
      <c r="V2663" s="260" t="s">
        <v>2063</v>
      </c>
      <c r="W2663" s="261">
        <v>44347.501134259262</v>
      </c>
      <c r="X2663" s="38" t="s">
        <v>1555</v>
      </c>
    </row>
    <row r="2664" spans="1:24" x14ac:dyDescent="0.3">
      <c r="A2664" s="2">
        <v>78307</v>
      </c>
      <c r="B2664" s="3" t="s">
        <v>152</v>
      </c>
      <c r="C2664" s="5" t="s">
        <v>3</v>
      </c>
      <c r="D2664" s="25">
        <v>51</v>
      </c>
      <c r="E2664" s="26">
        <v>28</v>
      </c>
      <c r="F2664" s="16">
        <v>12</v>
      </c>
      <c r="G2664" s="22">
        <v>0</v>
      </c>
      <c r="H2664" s="22">
        <v>0</v>
      </c>
      <c r="I2664" s="6">
        <v>44159</v>
      </c>
      <c r="J2664" s="7">
        <v>145</v>
      </c>
      <c r="K2664" s="8">
        <v>2021</v>
      </c>
      <c r="L2664" s="6">
        <v>44707</v>
      </c>
      <c r="M2664" s="5">
        <v>0</v>
      </c>
      <c r="N2664" s="6">
        <v>44347</v>
      </c>
      <c r="O2664" s="3" t="s">
        <v>1380</v>
      </c>
      <c r="P2664" s="3" t="s">
        <v>4117</v>
      </c>
      <c r="Q2664" s="6">
        <v>44308</v>
      </c>
      <c r="R2664" s="46"/>
      <c r="S2664" s="46" t="s">
        <v>1380</v>
      </c>
      <c r="T2664" s="50" t="s">
        <v>4143</v>
      </c>
      <c r="U2664" s="21" t="s">
        <v>1560</v>
      </c>
      <c r="V2664" s="260" t="s">
        <v>2063</v>
      </c>
      <c r="W2664" s="261">
        <v>44347.501134259262</v>
      </c>
      <c r="X2664" s="38" t="s">
        <v>1555</v>
      </c>
    </row>
    <row r="2665" spans="1:24" x14ac:dyDescent="0.3">
      <c r="A2665" s="2">
        <v>77562</v>
      </c>
      <c r="B2665" s="3" t="s">
        <v>211</v>
      </c>
      <c r="C2665" s="5" t="s">
        <v>3</v>
      </c>
      <c r="D2665" s="25">
        <v>74</v>
      </c>
      <c r="E2665" s="26">
        <v>2</v>
      </c>
      <c r="F2665" s="16">
        <v>12</v>
      </c>
      <c r="G2665" s="22">
        <v>417</v>
      </c>
      <c r="H2665" s="22">
        <v>5000</v>
      </c>
      <c r="I2665" s="6">
        <v>44159</v>
      </c>
      <c r="J2665" s="7">
        <v>145</v>
      </c>
      <c r="K2665" s="8">
        <v>2021</v>
      </c>
      <c r="L2665" s="6">
        <v>44707</v>
      </c>
      <c r="M2665" s="5">
        <v>0</v>
      </c>
      <c r="N2665" s="6">
        <v>44347</v>
      </c>
      <c r="O2665" s="3" t="s">
        <v>1380</v>
      </c>
      <c r="P2665" s="3" t="s">
        <v>4117</v>
      </c>
      <c r="Q2665" s="6">
        <v>44308</v>
      </c>
      <c r="R2665" s="46"/>
      <c r="S2665" s="46" t="s">
        <v>1380</v>
      </c>
      <c r="T2665" s="50" t="s">
        <v>4143</v>
      </c>
      <c r="U2665" s="21" t="s">
        <v>1560</v>
      </c>
      <c r="V2665" s="260" t="s">
        <v>2063</v>
      </c>
      <c r="W2665" s="261">
        <v>44347.501134259262</v>
      </c>
      <c r="X2665" s="38" t="s">
        <v>1555</v>
      </c>
    </row>
    <row r="2666" spans="1:24" x14ac:dyDescent="0.3">
      <c r="A2666" s="2">
        <v>77556</v>
      </c>
      <c r="B2666" s="3" t="s">
        <v>249</v>
      </c>
      <c r="C2666" s="5" t="s">
        <v>3</v>
      </c>
      <c r="D2666" s="25">
        <v>74</v>
      </c>
      <c r="E2666" s="26">
        <v>3</v>
      </c>
      <c r="F2666" s="16">
        <v>12</v>
      </c>
      <c r="G2666" s="22">
        <v>9</v>
      </c>
      <c r="H2666" s="22">
        <v>100</v>
      </c>
      <c r="I2666" s="6">
        <v>44159</v>
      </c>
      <c r="J2666" s="7">
        <v>145</v>
      </c>
      <c r="K2666" s="8">
        <v>2021</v>
      </c>
      <c r="L2666" s="6">
        <v>44707</v>
      </c>
      <c r="M2666" s="5">
        <v>0</v>
      </c>
      <c r="N2666" s="6">
        <v>44347</v>
      </c>
      <c r="O2666" s="3" t="s">
        <v>1380</v>
      </c>
      <c r="P2666" s="3" t="s">
        <v>4117</v>
      </c>
      <c r="Q2666" s="6">
        <v>44308</v>
      </c>
      <c r="R2666" s="46"/>
      <c r="S2666" s="46" t="s">
        <v>1380</v>
      </c>
      <c r="T2666" s="50" t="s">
        <v>4143</v>
      </c>
      <c r="U2666" s="21" t="s">
        <v>1560</v>
      </c>
      <c r="V2666" s="260" t="s">
        <v>2063</v>
      </c>
      <c r="W2666" s="261">
        <v>44347.501134259262</v>
      </c>
      <c r="X2666" s="38" t="s">
        <v>1555</v>
      </c>
    </row>
    <row r="2667" spans="1:24" x14ac:dyDescent="0.3">
      <c r="A2667" s="2">
        <v>74907</v>
      </c>
      <c r="B2667" s="3" t="s">
        <v>250</v>
      </c>
      <c r="C2667" s="5" t="s">
        <v>3</v>
      </c>
      <c r="D2667" s="25">
        <v>74</v>
      </c>
      <c r="E2667" s="26">
        <v>3</v>
      </c>
      <c r="F2667" s="16">
        <v>12</v>
      </c>
      <c r="G2667" s="22">
        <v>17</v>
      </c>
      <c r="H2667" s="22">
        <v>200</v>
      </c>
      <c r="I2667" s="6">
        <v>44159</v>
      </c>
      <c r="J2667" s="7">
        <v>145</v>
      </c>
      <c r="K2667" s="8">
        <v>2021</v>
      </c>
      <c r="L2667" s="6">
        <v>44707</v>
      </c>
      <c r="M2667" s="5">
        <v>0</v>
      </c>
      <c r="N2667" s="6">
        <v>44347</v>
      </c>
      <c r="O2667" s="3" t="s">
        <v>1380</v>
      </c>
      <c r="P2667" s="3" t="s">
        <v>4117</v>
      </c>
      <c r="Q2667" s="6">
        <v>44308</v>
      </c>
      <c r="R2667" s="46"/>
      <c r="S2667" s="46" t="s">
        <v>1380</v>
      </c>
      <c r="T2667" s="50" t="s">
        <v>4143</v>
      </c>
      <c r="U2667" s="21" t="s">
        <v>1560</v>
      </c>
      <c r="V2667" s="260" t="s">
        <v>2063</v>
      </c>
      <c r="W2667" s="261">
        <v>44347.501134259262</v>
      </c>
      <c r="X2667" s="38" t="s">
        <v>1555</v>
      </c>
    </row>
    <row r="2668" spans="1:24" x14ac:dyDescent="0.3">
      <c r="A2668" s="2">
        <v>56520</v>
      </c>
      <c r="B2668" s="3" t="s">
        <v>156</v>
      </c>
      <c r="C2668" s="5" t="s">
        <v>3</v>
      </c>
      <c r="D2668" s="25">
        <v>51</v>
      </c>
      <c r="E2668" s="26">
        <v>28</v>
      </c>
      <c r="F2668" s="16">
        <v>12</v>
      </c>
      <c r="G2668" s="22">
        <v>5</v>
      </c>
      <c r="H2668" s="22">
        <v>50</v>
      </c>
      <c r="I2668" s="6">
        <v>44159</v>
      </c>
      <c r="J2668" s="7">
        <v>145</v>
      </c>
      <c r="K2668" s="8">
        <v>2021</v>
      </c>
      <c r="L2668" s="6">
        <v>44707</v>
      </c>
      <c r="M2668" s="5">
        <v>0</v>
      </c>
      <c r="N2668" s="6">
        <v>44347</v>
      </c>
      <c r="O2668" s="3" t="s">
        <v>1380</v>
      </c>
      <c r="P2668" s="3" t="s">
        <v>4117</v>
      </c>
      <c r="Q2668" s="6">
        <v>44308</v>
      </c>
      <c r="R2668" s="46"/>
      <c r="S2668" s="46" t="s">
        <v>1380</v>
      </c>
      <c r="T2668" s="50" t="s">
        <v>4143</v>
      </c>
      <c r="U2668" s="21" t="s">
        <v>1560</v>
      </c>
      <c r="V2668" s="260" t="s">
        <v>2063</v>
      </c>
      <c r="W2668" s="261">
        <v>44347.501134259262</v>
      </c>
      <c r="X2668" s="38" t="s">
        <v>1555</v>
      </c>
    </row>
    <row r="2669" spans="1:24" x14ac:dyDescent="0.3">
      <c r="A2669" s="2">
        <v>56519</v>
      </c>
      <c r="B2669" s="3" t="s">
        <v>155</v>
      </c>
      <c r="C2669" s="5" t="s">
        <v>3</v>
      </c>
      <c r="D2669" s="25">
        <v>51</v>
      </c>
      <c r="E2669" s="26">
        <v>28</v>
      </c>
      <c r="F2669" s="16">
        <v>12</v>
      </c>
      <c r="G2669" s="22">
        <v>3</v>
      </c>
      <c r="H2669" s="22">
        <v>30</v>
      </c>
      <c r="I2669" s="6">
        <v>44159</v>
      </c>
      <c r="J2669" s="7">
        <v>145</v>
      </c>
      <c r="K2669" s="8">
        <v>2021</v>
      </c>
      <c r="L2669" s="6">
        <v>44707</v>
      </c>
      <c r="M2669" s="5">
        <v>0</v>
      </c>
      <c r="N2669" s="6">
        <v>44347</v>
      </c>
      <c r="O2669" s="3" t="s">
        <v>1380</v>
      </c>
      <c r="P2669" s="3" t="s">
        <v>4117</v>
      </c>
      <c r="Q2669" s="6">
        <v>44308</v>
      </c>
      <c r="R2669" s="46"/>
      <c r="S2669" s="46" t="s">
        <v>1380</v>
      </c>
      <c r="T2669" s="50" t="s">
        <v>4143</v>
      </c>
      <c r="U2669" s="21" t="s">
        <v>1560</v>
      </c>
      <c r="V2669" s="260" t="s">
        <v>2063</v>
      </c>
      <c r="W2669" s="261">
        <v>44347.501134259262</v>
      </c>
      <c r="X2669" s="38" t="s">
        <v>1555</v>
      </c>
    </row>
    <row r="2670" spans="1:24" x14ac:dyDescent="0.3">
      <c r="A2670" s="2">
        <v>50591</v>
      </c>
      <c r="B2670" s="3" t="s">
        <v>153</v>
      </c>
      <c r="C2670" s="5" t="s">
        <v>3</v>
      </c>
      <c r="D2670" s="25">
        <v>51</v>
      </c>
      <c r="E2670" s="26">
        <v>28</v>
      </c>
      <c r="F2670" s="16">
        <v>12</v>
      </c>
      <c r="G2670" s="22">
        <v>0</v>
      </c>
      <c r="H2670" s="22">
        <v>0</v>
      </c>
      <c r="I2670" s="6">
        <v>44159</v>
      </c>
      <c r="J2670" s="7">
        <v>145</v>
      </c>
      <c r="K2670" s="8">
        <v>2021</v>
      </c>
      <c r="L2670" s="6">
        <v>44707</v>
      </c>
      <c r="M2670" s="5">
        <v>0</v>
      </c>
      <c r="N2670" s="6">
        <v>44347</v>
      </c>
      <c r="O2670" s="3" t="s">
        <v>1380</v>
      </c>
      <c r="P2670" s="3" t="s">
        <v>4117</v>
      </c>
      <c r="Q2670" s="6">
        <v>44308</v>
      </c>
      <c r="R2670" s="46"/>
      <c r="S2670" s="46" t="s">
        <v>1380</v>
      </c>
      <c r="T2670" s="50" t="s">
        <v>4143</v>
      </c>
      <c r="U2670" s="21" t="s">
        <v>1560</v>
      </c>
      <c r="V2670" s="260" t="s">
        <v>2063</v>
      </c>
      <c r="W2670" s="261">
        <v>44347.501134259262</v>
      </c>
      <c r="X2670" s="38" t="s">
        <v>1555</v>
      </c>
    </row>
    <row r="2671" spans="1:24" x14ac:dyDescent="0.3">
      <c r="A2671" s="2">
        <v>49033</v>
      </c>
      <c r="B2671" s="3" t="s">
        <v>154</v>
      </c>
      <c r="C2671" s="5" t="s">
        <v>3</v>
      </c>
      <c r="D2671" s="25">
        <v>51</v>
      </c>
      <c r="E2671" s="26">
        <v>28</v>
      </c>
      <c r="F2671" s="16">
        <v>12</v>
      </c>
      <c r="G2671" s="22">
        <v>4</v>
      </c>
      <c r="H2671" s="22">
        <v>40</v>
      </c>
      <c r="I2671" s="6">
        <v>44159</v>
      </c>
      <c r="J2671" s="7">
        <v>145</v>
      </c>
      <c r="K2671" s="8">
        <v>2021</v>
      </c>
      <c r="L2671" s="6">
        <v>44707</v>
      </c>
      <c r="M2671" s="5">
        <v>0</v>
      </c>
      <c r="N2671" s="6">
        <v>44347</v>
      </c>
      <c r="O2671" s="3" t="s">
        <v>1380</v>
      </c>
      <c r="P2671" s="3" t="s">
        <v>4117</v>
      </c>
      <c r="Q2671" s="6">
        <v>44308</v>
      </c>
      <c r="R2671" s="46"/>
      <c r="S2671" s="46" t="s">
        <v>1380</v>
      </c>
      <c r="T2671" s="50" t="s">
        <v>4143</v>
      </c>
      <c r="U2671" s="21" t="s">
        <v>1560</v>
      </c>
      <c r="V2671" s="260" t="s">
        <v>2063</v>
      </c>
      <c r="W2671" s="261">
        <v>44347.501134259262</v>
      </c>
      <c r="X2671" s="38" t="s">
        <v>1555</v>
      </c>
    </row>
    <row r="2672" spans="1:24" x14ac:dyDescent="0.3">
      <c r="A2672" s="2">
        <v>42566</v>
      </c>
      <c r="B2672" s="3" t="s">
        <v>151</v>
      </c>
      <c r="C2672" s="5" t="s">
        <v>17</v>
      </c>
      <c r="D2672" s="25">
        <v>51</v>
      </c>
      <c r="E2672" s="26">
        <v>28</v>
      </c>
      <c r="F2672" s="16">
        <v>12</v>
      </c>
      <c r="G2672" s="22">
        <v>3</v>
      </c>
      <c r="H2672" s="22">
        <v>30</v>
      </c>
      <c r="I2672" s="6">
        <v>44159</v>
      </c>
      <c r="J2672" s="7">
        <v>145</v>
      </c>
      <c r="K2672" s="8">
        <v>2021</v>
      </c>
      <c r="L2672" s="6">
        <v>44707</v>
      </c>
      <c r="M2672" s="5">
        <v>0</v>
      </c>
      <c r="N2672" s="6">
        <v>44347</v>
      </c>
      <c r="O2672" s="3" t="s">
        <v>1380</v>
      </c>
      <c r="P2672" s="3" t="s">
        <v>4117</v>
      </c>
      <c r="Q2672" s="6">
        <v>44308</v>
      </c>
      <c r="R2672" s="46"/>
      <c r="S2672" s="46" t="s">
        <v>1380</v>
      </c>
      <c r="T2672" s="50" t="s">
        <v>4143</v>
      </c>
      <c r="U2672" s="21" t="s">
        <v>1560</v>
      </c>
      <c r="V2672" s="260" t="s">
        <v>2063</v>
      </c>
      <c r="W2672" s="261">
        <v>44347.501134259262</v>
      </c>
      <c r="X2672" s="38" t="s">
        <v>1555</v>
      </c>
    </row>
    <row r="2673" spans="1:24" x14ac:dyDescent="0.3">
      <c r="A2673" s="2">
        <v>140032</v>
      </c>
      <c r="B2673" s="3" t="s">
        <v>3874</v>
      </c>
      <c r="C2673" s="5" t="s">
        <v>19</v>
      </c>
      <c r="D2673" s="25">
        <v>55</v>
      </c>
      <c r="E2673" s="26">
        <v>19</v>
      </c>
      <c r="F2673" s="16">
        <v>12</v>
      </c>
      <c r="G2673" s="22">
        <v>50</v>
      </c>
      <c r="H2673" s="22">
        <v>600</v>
      </c>
      <c r="I2673" s="6">
        <v>44147</v>
      </c>
      <c r="J2673" s="7">
        <v>61</v>
      </c>
      <c r="K2673" s="8">
        <v>2021</v>
      </c>
      <c r="L2673" s="6">
        <v>44624</v>
      </c>
      <c r="M2673" s="5">
        <v>0</v>
      </c>
      <c r="N2673" s="6">
        <v>44392</v>
      </c>
      <c r="O2673" s="3" t="s">
        <v>1869</v>
      </c>
      <c r="P2673" s="3" t="s">
        <v>4053</v>
      </c>
      <c r="Q2673" s="6">
        <v>44246</v>
      </c>
      <c r="R2673" s="46"/>
      <c r="S2673" s="46" t="s">
        <v>1380</v>
      </c>
      <c r="T2673" s="50" t="s">
        <v>1944</v>
      </c>
      <c r="U2673" s="21"/>
      <c r="V2673" s="260" t="s">
        <v>2063</v>
      </c>
      <c r="W2673" s="261">
        <v>44273.707245370373</v>
      </c>
      <c r="X2673" s="38" t="s">
        <v>1555</v>
      </c>
    </row>
    <row r="2674" spans="1:24" x14ac:dyDescent="0.3">
      <c r="A2674" s="2">
        <v>13192</v>
      </c>
      <c r="B2674" s="3" t="s">
        <v>572</v>
      </c>
      <c r="C2674" s="5" t="s">
        <v>3</v>
      </c>
      <c r="D2674" s="25">
        <v>51</v>
      </c>
      <c r="E2674" s="26">
        <v>35</v>
      </c>
      <c r="F2674" s="16">
        <v>12</v>
      </c>
      <c r="G2674" s="22">
        <v>5</v>
      </c>
      <c r="H2674" s="22">
        <v>50</v>
      </c>
      <c r="I2674" s="6">
        <v>44182</v>
      </c>
      <c r="J2674" s="7">
        <v>101</v>
      </c>
      <c r="K2674" s="8">
        <v>2020</v>
      </c>
      <c r="L2674" s="6">
        <v>44313</v>
      </c>
      <c r="M2674" s="5">
        <v>60</v>
      </c>
      <c r="N2674" s="6">
        <v>44392</v>
      </c>
      <c r="O2674" s="3" t="s">
        <v>1660</v>
      </c>
      <c r="P2674" s="3" t="s">
        <v>4234</v>
      </c>
      <c r="Q2674" s="6">
        <v>44348</v>
      </c>
      <c r="R2674" s="46"/>
      <c r="S2674" s="46" t="s">
        <v>1380</v>
      </c>
      <c r="T2674" s="50" t="s">
        <v>4235</v>
      </c>
      <c r="U2674" s="21" t="s">
        <v>1560</v>
      </c>
      <c r="V2674" s="260" t="s">
        <v>2063</v>
      </c>
      <c r="W2674" s="261">
        <v>44313.374548611115</v>
      </c>
      <c r="X2674" s="38" t="s">
        <v>1555</v>
      </c>
    </row>
    <row r="2675" spans="1:24" x14ac:dyDescent="0.3">
      <c r="A2675" s="2">
        <v>13192</v>
      </c>
      <c r="B2675" s="3" t="s">
        <v>572</v>
      </c>
      <c r="C2675" s="5" t="s">
        <v>3</v>
      </c>
      <c r="D2675" s="25">
        <v>51</v>
      </c>
      <c r="E2675" s="26">
        <v>35</v>
      </c>
      <c r="F2675" s="16">
        <v>12</v>
      </c>
      <c r="G2675" s="22">
        <v>5</v>
      </c>
      <c r="H2675" s="22">
        <v>50</v>
      </c>
      <c r="I2675" s="6">
        <v>44182</v>
      </c>
      <c r="J2675" s="7">
        <v>101</v>
      </c>
      <c r="K2675" s="8">
        <v>2020</v>
      </c>
      <c r="L2675" s="6">
        <v>44313</v>
      </c>
      <c r="M2675" s="5">
        <v>60</v>
      </c>
      <c r="N2675" s="6">
        <v>44392</v>
      </c>
      <c r="O2675" s="3" t="s">
        <v>1660</v>
      </c>
      <c r="P2675" s="3" t="s">
        <v>4234</v>
      </c>
      <c r="Q2675" s="6">
        <v>44348</v>
      </c>
      <c r="R2675" s="46"/>
      <c r="S2675" s="46" t="s">
        <v>1380</v>
      </c>
      <c r="T2675" s="50" t="s">
        <v>4235</v>
      </c>
      <c r="U2675" s="21" t="s">
        <v>1560</v>
      </c>
      <c r="V2675" s="260" t="s">
        <v>2063</v>
      </c>
      <c r="W2675" s="261">
        <v>44392.441967592589</v>
      </c>
      <c r="X2675" s="38" t="s">
        <v>1555</v>
      </c>
    </row>
    <row r="2676" spans="1:24" x14ac:dyDescent="0.3">
      <c r="A2676" s="2">
        <v>77110</v>
      </c>
      <c r="B2676" s="3" t="s">
        <v>604</v>
      </c>
      <c r="C2676" s="5" t="s">
        <v>3</v>
      </c>
      <c r="D2676" s="25">
        <v>61</v>
      </c>
      <c r="E2676" s="26">
        <v>8</v>
      </c>
      <c r="F2676" s="16">
        <v>12</v>
      </c>
      <c r="G2676" s="22">
        <v>0</v>
      </c>
      <c r="H2676" s="22">
        <v>0</v>
      </c>
      <c r="I2676" s="6">
        <v>44182</v>
      </c>
      <c r="J2676" s="7">
        <v>101</v>
      </c>
      <c r="K2676" s="8">
        <v>2020</v>
      </c>
      <c r="L2676" s="6">
        <v>44313</v>
      </c>
      <c r="M2676" s="5">
        <v>50</v>
      </c>
      <c r="N2676" s="6">
        <v>44392</v>
      </c>
      <c r="O2676" s="3" t="s">
        <v>1660</v>
      </c>
      <c r="P2676" s="3" t="s">
        <v>4234</v>
      </c>
      <c r="Q2676" s="6">
        <v>44348</v>
      </c>
      <c r="R2676" s="46"/>
      <c r="S2676" s="46" t="s">
        <v>1380</v>
      </c>
      <c r="T2676" s="50" t="s">
        <v>4235</v>
      </c>
      <c r="U2676" s="21" t="s">
        <v>1560</v>
      </c>
      <c r="V2676" s="260" t="s">
        <v>2063</v>
      </c>
      <c r="W2676" s="261">
        <v>44392.441967592589</v>
      </c>
      <c r="X2676" s="38" t="s">
        <v>1555</v>
      </c>
    </row>
    <row r="2677" spans="1:24" x14ac:dyDescent="0.3">
      <c r="A2677" s="2">
        <v>13063</v>
      </c>
      <c r="B2677" s="3" t="s">
        <v>1064</v>
      </c>
      <c r="C2677" s="5" t="s">
        <v>13</v>
      </c>
      <c r="D2677" s="25">
        <v>61</v>
      </c>
      <c r="E2677" s="26">
        <v>9</v>
      </c>
      <c r="F2677" s="16">
        <v>12</v>
      </c>
      <c r="G2677" s="22">
        <v>125</v>
      </c>
      <c r="H2677" s="22">
        <v>1500</v>
      </c>
      <c r="I2677" s="6">
        <v>44182</v>
      </c>
      <c r="J2677" s="7">
        <v>101</v>
      </c>
      <c r="K2677" s="8">
        <v>2020</v>
      </c>
      <c r="L2677" s="6">
        <v>44313</v>
      </c>
      <c r="M2677" s="5">
        <v>0</v>
      </c>
      <c r="N2677" s="6">
        <v>44392</v>
      </c>
      <c r="O2677" s="3" t="s">
        <v>1660</v>
      </c>
      <c r="P2677" s="3" t="s">
        <v>4234</v>
      </c>
      <c r="Q2677" s="6">
        <v>44348</v>
      </c>
      <c r="R2677" s="46"/>
      <c r="S2677" s="46" t="s">
        <v>1380</v>
      </c>
      <c r="T2677" s="50" t="s">
        <v>4235</v>
      </c>
      <c r="U2677" s="21" t="s">
        <v>1560</v>
      </c>
      <c r="V2677" s="260" t="s">
        <v>2063</v>
      </c>
      <c r="W2677" s="261">
        <v>44313.374548611115</v>
      </c>
      <c r="X2677" s="38" t="s">
        <v>1555</v>
      </c>
    </row>
    <row r="2678" spans="1:24" x14ac:dyDescent="0.3">
      <c r="A2678" s="2">
        <v>13064</v>
      </c>
      <c r="B2678" s="3" t="s">
        <v>1065</v>
      </c>
      <c r="C2678" s="5" t="s">
        <v>19</v>
      </c>
      <c r="D2678" s="25">
        <v>61</v>
      </c>
      <c r="E2678" s="26">
        <v>9</v>
      </c>
      <c r="F2678" s="16">
        <v>12</v>
      </c>
      <c r="G2678" s="22">
        <v>167</v>
      </c>
      <c r="H2678" s="22">
        <v>2000</v>
      </c>
      <c r="I2678" s="6">
        <v>44182</v>
      </c>
      <c r="J2678" s="7">
        <v>101</v>
      </c>
      <c r="K2678" s="8">
        <v>2020</v>
      </c>
      <c r="L2678" s="6">
        <v>44313</v>
      </c>
      <c r="M2678" s="5">
        <v>4000</v>
      </c>
      <c r="N2678" s="6">
        <v>44392</v>
      </c>
      <c r="O2678" s="3" t="s">
        <v>1660</v>
      </c>
      <c r="P2678" s="3" t="s">
        <v>4234</v>
      </c>
      <c r="Q2678" s="6">
        <v>44348</v>
      </c>
      <c r="R2678" s="46"/>
      <c r="S2678" s="46" t="s">
        <v>1380</v>
      </c>
      <c r="T2678" s="50" t="s">
        <v>4235</v>
      </c>
      <c r="U2678" s="21" t="s">
        <v>1560</v>
      </c>
      <c r="V2678" s="260" t="s">
        <v>2063</v>
      </c>
      <c r="W2678" s="261">
        <v>44313.374548611115</v>
      </c>
      <c r="X2678" s="38" t="s">
        <v>1555</v>
      </c>
    </row>
    <row r="2679" spans="1:24" x14ac:dyDescent="0.3">
      <c r="A2679" s="2">
        <v>15085</v>
      </c>
      <c r="B2679" s="3" t="s">
        <v>577</v>
      </c>
      <c r="C2679" s="5" t="s">
        <v>3</v>
      </c>
      <c r="D2679" s="25">
        <v>61</v>
      </c>
      <c r="E2679" s="26">
        <v>15</v>
      </c>
      <c r="F2679" s="16">
        <v>12</v>
      </c>
      <c r="G2679" s="22">
        <v>0</v>
      </c>
      <c r="H2679" s="22">
        <v>0</v>
      </c>
      <c r="I2679" s="6">
        <v>44182</v>
      </c>
      <c r="J2679" s="7">
        <v>101</v>
      </c>
      <c r="K2679" s="8">
        <v>2020</v>
      </c>
      <c r="L2679" s="6">
        <v>44313</v>
      </c>
      <c r="M2679" s="5">
        <v>130</v>
      </c>
      <c r="N2679" s="6">
        <v>44392</v>
      </c>
      <c r="O2679" s="3" t="s">
        <v>1660</v>
      </c>
      <c r="P2679" s="3" t="s">
        <v>4234</v>
      </c>
      <c r="Q2679" s="6">
        <v>44348</v>
      </c>
      <c r="R2679" s="46"/>
      <c r="S2679" s="46" t="s">
        <v>1380</v>
      </c>
      <c r="T2679" s="50" t="s">
        <v>4235</v>
      </c>
      <c r="U2679" s="21" t="s">
        <v>1560</v>
      </c>
      <c r="V2679" s="260" t="s">
        <v>2063</v>
      </c>
      <c r="W2679" s="261">
        <v>44313.374548611115</v>
      </c>
      <c r="X2679" s="38" t="s">
        <v>1555</v>
      </c>
    </row>
    <row r="2680" spans="1:24" x14ac:dyDescent="0.3">
      <c r="A2680" s="2">
        <v>35224</v>
      </c>
      <c r="B2680" s="3" t="s">
        <v>589</v>
      </c>
      <c r="C2680" s="5" t="s">
        <v>3</v>
      </c>
      <c r="D2680" s="25">
        <v>61</v>
      </c>
      <c r="E2680" s="26">
        <v>15</v>
      </c>
      <c r="F2680" s="16">
        <v>12</v>
      </c>
      <c r="G2680" s="22">
        <v>2</v>
      </c>
      <c r="H2680" s="22">
        <v>20</v>
      </c>
      <c r="I2680" s="6">
        <v>44182</v>
      </c>
      <c r="J2680" s="7">
        <v>101</v>
      </c>
      <c r="K2680" s="8">
        <v>2020</v>
      </c>
      <c r="L2680" s="6">
        <v>44313</v>
      </c>
      <c r="M2680" s="5">
        <v>30</v>
      </c>
      <c r="N2680" s="6">
        <v>44392</v>
      </c>
      <c r="O2680" s="3" t="s">
        <v>1660</v>
      </c>
      <c r="P2680" s="3" t="s">
        <v>4234</v>
      </c>
      <c r="Q2680" s="6">
        <v>44348</v>
      </c>
      <c r="R2680" s="46"/>
      <c r="S2680" s="46" t="s">
        <v>1380</v>
      </c>
      <c r="T2680" s="50" t="s">
        <v>4235</v>
      </c>
      <c r="U2680" s="21" t="s">
        <v>1560</v>
      </c>
      <c r="V2680" s="260" t="s">
        <v>2063</v>
      </c>
      <c r="W2680" s="261">
        <v>44313.374548611115</v>
      </c>
      <c r="X2680" s="38" t="s">
        <v>1555</v>
      </c>
    </row>
    <row r="2681" spans="1:24" x14ac:dyDescent="0.3">
      <c r="A2681" s="2">
        <v>27760</v>
      </c>
      <c r="B2681" s="3" t="s">
        <v>582</v>
      </c>
      <c r="C2681" s="5" t="s">
        <v>3</v>
      </c>
      <c r="D2681" s="25">
        <v>61</v>
      </c>
      <c r="E2681" s="26">
        <v>15</v>
      </c>
      <c r="F2681" s="16">
        <v>12</v>
      </c>
      <c r="G2681" s="22">
        <v>5</v>
      </c>
      <c r="H2681" s="22">
        <v>50</v>
      </c>
      <c r="I2681" s="6">
        <v>44182</v>
      </c>
      <c r="J2681" s="7">
        <v>101</v>
      </c>
      <c r="K2681" s="8">
        <v>2020</v>
      </c>
      <c r="L2681" s="6">
        <v>44313</v>
      </c>
      <c r="M2681" s="5">
        <v>20</v>
      </c>
      <c r="N2681" s="6">
        <v>44392</v>
      </c>
      <c r="O2681" s="3" t="s">
        <v>1660</v>
      </c>
      <c r="P2681" s="3" t="s">
        <v>4234</v>
      </c>
      <c r="Q2681" s="6">
        <v>44348</v>
      </c>
      <c r="R2681" s="46"/>
      <c r="S2681" s="46" t="s">
        <v>1380</v>
      </c>
      <c r="T2681" s="50" t="s">
        <v>4235</v>
      </c>
      <c r="U2681" s="21" t="s">
        <v>1560</v>
      </c>
      <c r="V2681" s="260" t="s">
        <v>2063</v>
      </c>
      <c r="W2681" s="261">
        <v>44313.374548611115</v>
      </c>
      <c r="X2681" s="38" t="s">
        <v>1555</v>
      </c>
    </row>
    <row r="2682" spans="1:24" x14ac:dyDescent="0.3">
      <c r="A2682" s="2">
        <v>13120</v>
      </c>
      <c r="B2682" s="3" t="s">
        <v>564</v>
      </c>
      <c r="C2682" s="5" t="s">
        <v>3</v>
      </c>
      <c r="D2682" s="25">
        <v>61</v>
      </c>
      <c r="E2682" s="26">
        <v>15</v>
      </c>
      <c r="F2682" s="16">
        <v>12</v>
      </c>
      <c r="G2682" s="22">
        <v>5</v>
      </c>
      <c r="H2682" s="22">
        <v>50</v>
      </c>
      <c r="I2682" s="6">
        <v>44182</v>
      </c>
      <c r="J2682" s="7">
        <v>101</v>
      </c>
      <c r="K2682" s="8">
        <v>2020</v>
      </c>
      <c r="L2682" s="6">
        <v>44313</v>
      </c>
      <c r="M2682" s="5">
        <v>50</v>
      </c>
      <c r="N2682" s="6">
        <v>44392</v>
      </c>
      <c r="O2682" s="3" t="s">
        <v>1660</v>
      </c>
      <c r="P2682" s="3" t="s">
        <v>4234</v>
      </c>
      <c r="Q2682" s="6">
        <v>44348</v>
      </c>
      <c r="R2682" s="46"/>
      <c r="S2682" s="46" t="s">
        <v>1380</v>
      </c>
      <c r="T2682" s="50" t="s">
        <v>4235</v>
      </c>
      <c r="U2682" s="21" t="s">
        <v>1560</v>
      </c>
      <c r="V2682" s="260" t="s">
        <v>2063</v>
      </c>
      <c r="W2682" s="261">
        <v>44313.374548611115</v>
      </c>
      <c r="X2682" s="38" t="s">
        <v>1555</v>
      </c>
    </row>
    <row r="2683" spans="1:24" x14ac:dyDescent="0.3">
      <c r="A2683" s="2">
        <v>65173</v>
      </c>
      <c r="B2683" s="3" t="s">
        <v>198</v>
      </c>
      <c r="C2683" s="5" t="s">
        <v>3</v>
      </c>
      <c r="D2683" s="25">
        <v>61</v>
      </c>
      <c r="E2683" s="26">
        <v>15</v>
      </c>
      <c r="F2683" s="16">
        <v>12</v>
      </c>
      <c r="G2683" s="22">
        <v>13</v>
      </c>
      <c r="H2683" s="22">
        <v>150</v>
      </c>
      <c r="I2683" s="6">
        <v>44182</v>
      </c>
      <c r="J2683" s="7">
        <v>101</v>
      </c>
      <c r="K2683" s="8">
        <v>2020</v>
      </c>
      <c r="L2683" s="6">
        <v>44313</v>
      </c>
      <c r="M2683" s="5">
        <v>70</v>
      </c>
      <c r="N2683" s="6">
        <v>44392</v>
      </c>
      <c r="O2683" s="3" t="s">
        <v>1660</v>
      </c>
      <c r="P2683" s="3" t="s">
        <v>4234</v>
      </c>
      <c r="Q2683" s="6">
        <v>44348</v>
      </c>
      <c r="R2683" s="46"/>
      <c r="S2683" s="46" t="s">
        <v>1380</v>
      </c>
      <c r="T2683" s="50" t="s">
        <v>4235</v>
      </c>
      <c r="U2683" s="21" t="s">
        <v>1560</v>
      </c>
      <c r="V2683" s="260" t="s">
        <v>2063</v>
      </c>
      <c r="W2683" s="261">
        <v>44313.374548611115</v>
      </c>
      <c r="X2683" s="38" t="s">
        <v>1555</v>
      </c>
    </row>
    <row r="2684" spans="1:24" x14ac:dyDescent="0.3">
      <c r="A2684" s="2">
        <v>81563</v>
      </c>
      <c r="B2684" s="3" t="s">
        <v>200</v>
      </c>
      <c r="C2684" s="5" t="s">
        <v>27</v>
      </c>
      <c r="D2684" s="25">
        <v>61</v>
      </c>
      <c r="E2684" s="26">
        <v>15</v>
      </c>
      <c r="F2684" s="16">
        <v>12</v>
      </c>
      <c r="G2684" s="22">
        <v>0</v>
      </c>
      <c r="H2684" s="22">
        <v>0</v>
      </c>
      <c r="I2684" s="6">
        <v>44182</v>
      </c>
      <c r="J2684" s="7">
        <v>101</v>
      </c>
      <c r="K2684" s="8">
        <v>2020</v>
      </c>
      <c r="L2684" s="6">
        <v>44313</v>
      </c>
      <c r="M2684" s="5">
        <v>20</v>
      </c>
      <c r="N2684" s="6">
        <v>44392</v>
      </c>
      <c r="O2684" s="3" t="s">
        <v>1660</v>
      </c>
      <c r="P2684" s="3" t="s">
        <v>4234</v>
      </c>
      <c r="Q2684" s="6">
        <v>44348</v>
      </c>
      <c r="R2684" s="46"/>
      <c r="S2684" s="46" t="s">
        <v>1380</v>
      </c>
      <c r="T2684" s="50" t="s">
        <v>4235</v>
      </c>
      <c r="U2684" s="21" t="s">
        <v>1560</v>
      </c>
      <c r="V2684" s="260" t="s">
        <v>2063</v>
      </c>
      <c r="W2684" s="261">
        <v>44313.374548611115</v>
      </c>
      <c r="X2684" s="38" t="s">
        <v>1555</v>
      </c>
    </row>
    <row r="2685" spans="1:24" x14ac:dyDescent="0.3">
      <c r="A2685" s="2">
        <v>81564</v>
      </c>
      <c r="B2685" s="3" t="s">
        <v>201</v>
      </c>
      <c r="C2685" s="5" t="s">
        <v>27</v>
      </c>
      <c r="D2685" s="25">
        <v>61</v>
      </c>
      <c r="E2685" s="26">
        <v>15</v>
      </c>
      <c r="F2685" s="16">
        <v>12</v>
      </c>
      <c r="G2685" s="22">
        <v>0</v>
      </c>
      <c r="H2685" s="22">
        <v>0</v>
      </c>
      <c r="I2685" s="6">
        <v>44182</v>
      </c>
      <c r="J2685" s="7">
        <v>101</v>
      </c>
      <c r="K2685" s="8">
        <v>2020</v>
      </c>
      <c r="L2685" s="6">
        <v>44313</v>
      </c>
      <c r="M2685" s="5">
        <v>50</v>
      </c>
      <c r="N2685" s="6">
        <v>44392</v>
      </c>
      <c r="O2685" s="3" t="s">
        <v>1660</v>
      </c>
      <c r="P2685" s="3" t="s">
        <v>4234</v>
      </c>
      <c r="Q2685" s="6">
        <v>44348</v>
      </c>
      <c r="R2685" s="46"/>
      <c r="S2685" s="46" t="s">
        <v>1380</v>
      </c>
      <c r="T2685" s="50" t="s">
        <v>4235</v>
      </c>
      <c r="U2685" s="21" t="s">
        <v>1560</v>
      </c>
      <c r="V2685" s="260" t="s">
        <v>2063</v>
      </c>
      <c r="W2685" s="261">
        <v>44313.374548611115</v>
      </c>
      <c r="X2685" s="38" t="s">
        <v>1555</v>
      </c>
    </row>
    <row r="2686" spans="1:24" x14ac:dyDescent="0.3">
      <c r="A2686" s="2">
        <v>81565</v>
      </c>
      <c r="B2686" s="3" t="s">
        <v>202</v>
      </c>
      <c r="C2686" s="5" t="s">
        <v>27</v>
      </c>
      <c r="D2686" s="25">
        <v>61</v>
      </c>
      <c r="E2686" s="26">
        <v>15</v>
      </c>
      <c r="F2686" s="16">
        <v>12</v>
      </c>
      <c r="G2686" s="22">
        <v>2</v>
      </c>
      <c r="H2686" s="22">
        <v>20</v>
      </c>
      <c r="I2686" s="6">
        <v>44182</v>
      </c>
      <c r="J2686" s="7">
        <v>101</v>
      </c>
      <c r="K2686" s="8">
        <v>2020</v>
      </c>
      <c r="L2686" s="6">
        <v>44313</v>
      </c>
      <c r="M2686" s="5">
        <v>50</v>
      </c>
      <c r="N2686" s="6">
        <v>44392</v>
      </c>
      <c r="O2686" s="3" t="s">
        <v>1660</v>
      </c>
      <c r="P2686" s="3" t="s">
        <v>4234</v>
      </c>
      <c r="Q2686" s="6">
        <v>44348</v>
      </c>
      <c r="R2686" s="46"/>
      <c r="S2686" s="46" t="s">
        <v>1380</v>
      </c>
      <c r="T2686" s="50" t="s">
        <v>4235</v>
      </c>
      <c r="U2686" s="21" t="s">
        <v>1560</v>
      </c>
      <c r="V2686" s="260" t="s">
        <v>2063</v>
      </c>
      <c r="W2686" s="261">
        <v>44313.374548611115</v>
      </c>
      <c r="X2686" s="38" t="s">
        <v>1555</v>
      </c>
    </row>
    <row r="2687" spans="1:24" x14ac:dyDescent="0.3">
      <c r="A2687" s="2">
        <v>13165</v>
      </c>
      <c r="B2687" s="3" t="s">
        <v>568</v>
      </c>
      <c r="C2687" s="5" t="s">
        <v>3</v>
      </c>
      <c r="D2687" s="25">
        <v>61</v>
      </c>
      <c r="E2687" s="26">
        <v>14</v>
      </c>
      <c r="F2687" s="16">
        <v>12</v>
      </c>
      <c r="G2687" s="22">
        <v>42</v>
      </c>
      <c r="H2687" s="22">
        <v>500</v>
      </c>
      <c r="I2687" s="6">
        <v>44182</v>
      </c>
      <c r="J2687" s="7">
        <v>101</v>
      </c>
      <c r="K2687" s="8">
        <v>2020</v>
      </c>
      <c r="L2687" s="6">
        <v>44313</v>
      </c>
      <c r="M2687" s="5">
        <v>900</v>
      </c>
      <c r="N2687" s="6">
        <v>44392</v>
      </c>
      <c r="O2687" s="3" t="s">
        <v>1660</v>
      </c>
      <c r="P2687" s="3" t="s">
        <v>4234</v>
      </c>
      <c r="Q2687" s="6">
        <v>44348</v>
      </c>
      <c r="R2687" s="46"/>
      <c r="S2687" s="46" t="s">
        <v>1380</v>
      </c>
      <c r="T2687" s="50" t="s">
        <v>4235</v>
      </c>
      <c r="U2687" s="21" t="s">
        <v>1560</v>
      </c>
      <c r="V2687" s="260" t="s">
        <v>2063</v>
      </c>
      <c r="W2687" s="261">
        <v>44313.374548611115</v>
      </c>
      <c r="X2687" s="38" t="s">
        <v>1555</v>
      </c>
    </row>
    <row r="2688" spans="1:24" x14ac:dyDescent="0.3">
      <c r="A2688" s="2">
        <v>111524</v>
      </c>
      <c r="B2688" s="3" t="s">
        <v>636</v>
      </c>
      <c r="C2688" s="5" t="s">
        <v>3</v>
      </c>
      <c r="D2688" s="25">
        <v>61</v>
      </c>
      <c r="E2688" s="26">
        <v>14</v>
      </c>
      <c r="F2688" s="16">
        <v>12</v>
      </c>
      <c r="G2688" s="22">
        <v>34</v>
      </c>
      <c r="H2688" s="22">
        <v>400</v>
      </c>
      <c r="I2688" s="6">
        <v>44182</v>
      </c>
      <c r="J2688" s="7">
        <v>101</v>
      </c>
      <c r="K2688" s="8">
        <v>2020</v>
      </c>
      <c r="L2688" s="6">
        <v>44313</v>
      </c>
      <c r="M2688" s="5">
        <v>320</v>
      </c>
      <c r="N2688" s="6">
        <v>44392</v>
      </c>
      <c r="O2688" s="3" t="s">
        <v>1660</v>
      </c>
      <c r="P2688" s="3" t="s">
        <v>4234</v>
      </c>
      <c r="Q2688" s="6">
        <v>44348</v>
      </c>
      <c r="R2688" s="46"/>
      <c r="S2688" s="46" t="s">
        <v>1380</v>
      </c>
      <c r="T2688" s="50" t="s">
        <v>4235</v>
      </c>
      <c r="U2688" s="21" t="s">
        <v>1560</v>
      </c>
      <c r="V2688" s="260" t="s">
        <v>2063</v>
      </c>
      <c r="W2688" s="261">
        <v>44313.374548611115</v>
      </c>
      <c r="X2688" s="38" t="s">
        <v>1555</v>
      </c>
    </row>
    <row r="2689" spans="1:24" x14ac:dyDescent="0.3">
      <c r="A2689" s="2">
        <v>27136</v>
      </c>
      <c r="B2689" s="3" t="s">
        <v>814</v>
      </c>
      <c r="C2689" s="5" t="s">
        <v>3</v>
      </c>
      <c r="D2689" s="25">
        <v>62</v>
      </c>
      <c r="E2689" s="26">
        <v>10</v>
      </c>
      <c r="F2689" s="16">
        <v>12</v>
      </c>
      <c r="G2689" s="22">
        <v>12500</v>
      </c>
      <c r="H2689" s="387">
        <v>150000</v>
      </c>
      <c r="I2689" s="6">
        <v>43965</v>
      </c>
      <c r="J2689" s="7">
        <v>275</v>
      </c>
      <c r="K2689" s="8">
        <v>2020</v>
      </c>
      <c r="L2689" s="6">
        <v>44515</v>
      </c>
      <c r="M2689" s="5">
        <v>0</v>
      </c>
      <c r="N2689" s="6">
        <v>44398</v>
      </c>
      <c r="O2689" s="3" t="s">
        <v>1883</v>
      </c>
      <c r="P2689" s="3" t="s">
        <v>3901</v>
      </c>
      <c r="Q2689" s="6">
        <v>44131</v>
      </c>
      <c r="R2689" s="46"/>
      <c r="S2689" s="46" t="s">
        <v>1380</v>
      </c>
      <c r="T2689" s="50" t="s">
        <v>1944</v>
      </c>
      <c r="U2689" s="21" t="s">
        <v>1560</v>
      </c>
      <c r="V2689" s="388" t="s">
        <v>2063</v>
      </c>
      <c r="W2689" s="389">
        <v>44082.560393518521</v>
      </c>
      <c r="X2689" s="38" t="s">
        <v>1555</v>
      </c>
    </row>
    <row r="2690" spans="1:24" x14ac:dyDescent="0.3">
      <c r="A2690" s="2">
        <v>96516</v>
      </c>
      <c r="B2690" s="3" t="s">
        <v>2181</v>
      </c>
      <c r="C2690" s="5" t="s">
        <v>33</v>
      </c>
      <c r="D2690" s="25">
        <v>54</v>
      </c>
      <c r="E2690" s="26">
        <v>4</v>
      </c>
      <c r="F2690" s="16">
        <v>12</v>
      </c>
      <c r="G2690" s="22">
        <v>175</v>
      </c>
      <c r="H2690" s="387">
        <v>2100</v>
      </c>
      <c r="I2690" s="6">
        <v>43970</v>
      </c>
      <c r="J2690" s="7">
        <v>289</v>
      </c>
      <c r="K2690" s="8">
        <v>2020</v>
      </c>
      <c r="L2690" s="6">
        <v>44522</v>
      </c>
      <c r="M2690" s="5">
        <v>0</v>
      </c>
      <c r="N2690" s="6">
        <v>44398</v>
      </c>
      <c r="O2690" s="3" t="s">
        <v>1543</v>
      </c>
      <c r="P2690" s="3" t="s">
        <v>4010</v>
      </c>
      <c r="Q2690" s="6">
        <v>44140</v>
      </c>
      <c r="R2690" s="46"/>
      <c r="S2690" s="46" t="s">
        <v>1380</v>
      </c>
      <c r="T2690" s="50" t="s">
        <v>1944</v>
      </c>
      <c r="U2690" s="21" t="s">
        <v>1560</v>
      </c>
      <c r="V2690" s="388" t="s">
        <v>1551</v>
      </c>
      <c r="W2690" s="389">
        <v>43997.445162037038</v>
      </c>
      <c r="X2690" s="38" t="s">
        <v>1555</v>
      </c>
    </row>
    <row r="2691" spans="1:24" x14ac:dyDescent="0.3">
      <c r="A2691" s="2">
        <v>130572</v>
      </c>
      <c r="B2691" s="3" t="s">
        <v>2723</v>
      </c>
      <c r="C2691" s="5" t="s">
        <v>33</v>
      </c>
      <c r="D2691" s="25">
        <v>54</v>
      </c>
      <c r="E2691" s="26">
        <v>4</v>
      </c>
      <c r="F2691" s="16">
        <v>12</v>
      </c>
      <c r="G2691" s="22">
        <v>0</v>
      </c>
      <c r="H2691" s="387"/>
      <c r="I2691" s="6"/>
      <c r="J2691" s="7">
        <v>289</v>
      </c>
      <c r="K2691" s="8">
        <v>2020</v>
      </c>
      <c r="L2691" s="6">
        <v>44522</v>
      </c>
      <c r="M2691" s="5">
        <v>0</v>
      </c>
      <c r="N2691" s="6">
        <v>44398</v>
      </c>
      <c r="O2691" s="3" t="s">
        <v>4009</v>
      </c>
      <c r="P2691" s="3" t="s">
        <v>4010</v>
      </c>
      <c r="Q2691" s="6">
        <v>44140</v>
      </c>
      <c r="R2691" s="46"/>
      <c r="S2691" s="46" t="s">
        <v>1380</v>
      </c>
      <c r="T2691" s="50" t="s">
        <v>1944</v>
      </c>
      <c r="U2691" s="21" t="s">
        <v>1560</v>
      </c>
      <c r="V2691" s="388" t="s">
        <v>1551</v>
      </c>
      <c r="W2691" s="389">
        <v>43945.591620370367</v>
      </c>
      <c r="X2691" s="38" t="s">
        <v>1555</v>
      </c>
    </row>
    <row r="2692" spans="1:24" x14ac:dyDescent="0.3">
      <c r="A2692" s="2">
        <v>98080</v>
      </c>
      <c r="B2692" s="3" t="s">
        <v>1208</v>
      </c>
      <c r="C2692" s="5" t="s">
        <v>33</v>
      </c>
      <c r="D2692" s="25">
        <v>54</v>
      </c>
      <c r="E2692" s="26">
        <v>19</v>
      </c>
      <c r="F2692" s="16">
        <v>12</v>
      </c>
      <c r="G2692" s="22">
        <v>134</v>
      </c>
      <c r="H2692" s="387">
        <v>1600</v>
      </c>
      <c r="I2692" s="6">
        <v>43970</v>
      </c>
      <c r="J2692" s="7">
        <v>289</v>
      </c>
      <c r="K2692" s="8">
        <v>2020</v>
      </c>
      <c r="L2692" s="6">
        <v>44522</v>
      </c>
      <c r="M2692" s="5">
        <v>0</v>
      </c>
      <c r="N2692" s="6">
        <v>44398</v>
      </c>
      <c r="O2692" s="3" t="s">
        <v>1543</v>
      </c>
      <c r="P2692" s="3" t="s">
        <v>4010</v>
      </c>
      <c r="Q2692" s="6">
        <v>44140</v>
      </c>
      <c r="R2692" s="46"/>
      <c r="S2692" s="46" t="s">
        <v>1380</v>
      </c>
      <c r="T2692" s="50" t="s">
        <v>1944</v>
      </c>
      <c r="U2692" s="21" t="s">
        <v>1560</v>
      </c>
      <c r="V2692" s="388" t="s">
        <v>1551</v>
      </c>
      <c r="W2692" s="389">
        <v>43997.445162037038</v>
      </c>
      <c r="X2692" s="38" t="s">
        <v>1555</v>
      </c>
    </row>
    <row r="2693" spans="1:24" x14ac:dyDescent="0.3">
      <c r="A2693" s="2">
        <v>134246</v>
      </c>
      <c r="B2693" s="3" t="s">
        <v>2005</v>
      </c>
      <c r="C2693" s="5" t="s">
        <v>1420</v>
      </c>
      <c r="D2693" s="25">
        <v>51</v>
      </c>
      <c r="E2693" s="26">
        <v>2</v>
      </c>
      <c r="F2693" s="16">
        <v>12</v>
      </c>
      <c r="G2693" s="22">
        <v>92</v>
      </c>
      <c r="H2693" s="22">
        <v>1100</v>
      </c>
      <c r="I2693" s="6">
        <v>44519</v>
      </c>
      <c r="J2693" s="7">
        <v>78</v>
      </c>
      <c r="K2693" s="8">
        <v>2021</v>
      </c>
      <c r="L2693" s="6">
        <v>44636</v>
      </c>
      <c r="M2693" s="5">
        <v>300</v>
      </c>
      <c r="N2693" s="6">
        <v>44637</v>
      </c>
      <c r="O2693" s="3" t="s">
        <v>4061</v>
      </c>
      <c r="P2693" s="3" t="s">
        <v>4062</v>
      </c>
      <c r="Q2693" s="6">
        <v>44217</v>
      </c>
      <c r="R2693" s="46"/>
      <c r="S2693" s="46" t="s">
        <v>1380</v>
      </c>
      <c r="T2693" s="50" t="s">
        <v>1944</v>
      </c>
      <c r="U2693" s="21" t="s">
        <v>1560</v>
      </c>
      <c r="V2693" s="260" t="s">
        <v>2063</v>
      </c>
      <c r="W2693" s="261">
        <v>44637.717094907406</v>
      </c>
      <c r="X2693" s="38" t="s">
        <v>1555</v>
      </c>
    </row>
  </sheetData>
  <sortState xmlns:xlrd2="http://schemas.microsoft.com/office/spreadsheetml/2017/richdata2" ref="A3:W797">
    <sortCondition ref="A2:A797"/>
    <sortCondition ref="I2:I797"/>
  </sortState>
  <mergeCells count="1">
    <mergeCell ref="A1:O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5297" r:id="rId4" name="btnHistóricoEstimadoLimparFiltro">
          <controlPr defaultSize="0" autoLine="0" r:id="rId5">
            <anchor moveWithCells="1">
              <from>
                <xdr:col>5</xdr:col>
                <xdr:colOff>45720</xdr:colOff>
                <xdr:row>0</xdr:row>
                <xdr:rowOff>121920</xdr:rowOff>
              </from>
              <to>
                <xdr:col>8</xdr:col>
                <xdr:colOff>426720</xdr:colOff>
                <xdr:row>0</xdr:row>
                <xdr:rowOff>571500</xdr:rowOff>
              </to>
            </anchor>
          </controlPr>
        </control>
      </mc:Choice>
      <mc:Fallback>
        <control shapeId="55297" r:id="rId4" name="btnHistóricoEstimadoLimparFiltro"/>
      </mc:Fallback>
    </mc:AlternateContent>
    <mc:AlternateContent xmlns:mc="http://schemas.openxmlformats.org/markup-compatibility/2006">
      <mc:Choice Requires="x14">
        <control shapeId="55301" r:id="rId6" name="btnHistóricoEstimadoOrdCód">
          <controlPr defaultSize="0" autoLine="0" r:id="rId7">
            <anchor moveWithCells="1">
              <from>
                <xdr:col>0</xdr:col>
                <xdr:colOff>190500</xdr:colOff>
                <xdr:row>0</xdr:row>
                <xdr:rowOff>121920</xdr:rowOff>
              </from>
              <to>
                <xdr:col>1</xdr:col>
                <xdr:colOff>2026920</xdr:colOff>
                <xdr:row>0</xdr:row>
                <xdr:rowOff>571500</xdr:rowOff>
              </to>
            </anchor>
          </controlPr>
        </control>
      </mc:Choice>
      <mc:Fallback>
        <control shapeId="55301" r:id="rId6" name="btnHistóricoEstimadoOrdCód"/>
      </mc:Fallback>
    </mc:AlternateContent>
    <mc:AlternateContent xmlns:mc="http://schemas.openxmlformats.org/markup-compatibility/2006">
      <mc:Choice Requires="x14">
        <control shapeId="55302" r:id="rId8" name="btnHistóricoEstimadoOrdDescr">
          <controlPr defaultSize="0" autoLine="0" r:id="rId9">
            <anchor moveWithCells="1">
              <from>
                <xdr:col>1</xdr:col>
                <xdr:colOff>2293620</xdr:colOff>
                <xdr:row>0</xdr:row>
                <xdr:rowOff>121920</xdr:rowOff>
              </from>
              <to>
                <xdr:col>4</xdr:col>
                <xdr:colOff>7620</xdr:colOff>
                <xdr:row>0</xdr:row>
                <xdr:rowOff>571500</xdr:rowOff>
              </to>
            </anchor>
          </controlPr>
        </control>
      </mc:Choice>
      <mc:Fallback>
        <control shapeId="55302" r:id="rId8" name="btnHistóricoEstimadoOrdDescr"/>
      </mc:Fallback>
    </mc:AlternateContent>
    <mc:AlternateContent xmlns:mc="http://schemas.openxmlformats.org/markup-compatibility/2006">
      <mc:Choice Requires="x14">
        <control shapeId="55815" r:id="rId10" name="btnHistóricoEstimadoVoltar">
          <controlPr defaultSize="0" autoLine="0" r:id="rId11">
            <anchor moveWithCells="1">
              <from>
                <xdr:col>8</xdr:col>
                <xdr:colOff>731520</xdr:colOff>
                <xdr:row>0</xdr:row>
                <xdr:rowOff>121920</xdr:rowOff>
              </from>
              <to>
                <xdr:col>12</xdr:col>
                <xdr:colOff>807720</xdr:colOff>
                <xdr:row>0</xdr:row>
                <xdr:rowOff>571500</xdr:rowOff>
              </to>
            </anchor>
          </controlPr>
        </control>
      </mc:Choice>
      <mc:Fallback>
        <control shapeId="55815" r:id="rId10" name="btnHistóricoEstimadoVoltar"/>
      </mc:Fallback>
    </mc:AlternateContent>
  </controls>
  <tableParts count="1">
    <tablePart r:id="rId1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dimension ref="A1:B65"/>
  <sheetViews>
    <sheetView workbookViewId="0">
      <pane xSplit="2" ySplit="1" topLeftCell="C2" activePane="bottomRight" state="frozen"/>
      <selection pane="topRight" activeCell="C1" sqref="C1"/>
      <selection pane="bottomLeft" activeCell="A2" sqref="A2"/>
      <selection pane="bottomRight" activeCell="C58" sqref="C58"/>
    </sheetView>
  </sheetViews>
  <sheetFormatPr defaultRowHeight="14.4" x14ac:dyDescent="0.3"/>
  <cols>
    <col min="1" max="1" width="76.88671875" bestFit="1" customWidth="1"/>
    <col min="2" max="2" width="55.6640625" customWidth="1"/>
    <col min="3" max="3" width="39.5546875" customWidth="1"/>
  </cols>
  <sheetData>
    <row r="1" spans="1:2" ht="56.25" customHeight="1" x14ac:dyDescent="0.3">
      <c r="A1" s="404"/>
      <c r="B1" s="404"/>
    </row>
    <row r="2" spans="1:2" ht="28.5" customHeight="1" x14ac:dyDescent="0.3">
      <c r="A2" s="27" t="s">
        <v>1458</v>
      </c>
      <c r="B2" s="27" t="s">
        <v>1292</v>
      </c>
    </row>
    <row r="3" spans="1:2" x14ac:dyDescent="0.3">
      <c r="A3" s="14" t="s">
        <v>1459</v>
      </c>
      <c r="B3" s="4" t="s">
        <v>1296</v>
      </c>
    </row>
    <row r="4" spans="1:2" x14ac:dyDescent="0.3">
      <c r="A4" s="14" t="s">
        <v>1198</v>
      </c>
      <c r="B4" s="4" t="s">
        <v>1294</v>
      </c>
    </row>
    <row r="5" spans="1:2" x14ac:dyDescent="0.3">
      <c r="A5" s="14" t="s">
        <v>1199</v>
      </c>
      <c r="B5" s="4" t="s">
        <v>1295</v>
      </c>
    </row>
    <row r="6" spans="1:2" x14ac:dyDescent="0.3">
      <c r="A6" s="14" t="s">
        <v>1799</v>
      </c>
      <c r="B6" s="4" t="s">
        <v>1800</v>
      </c>
    </row>
    <row r="8" spans="1:2" ht="35.25" customHeight="1" x14ac:dyDescent="0.3"/>
    <row r="9" spans="1:2" ht="28.8" x14ac:dyDescent="0.3">
      <c r="A9" s="27" t="s">
        <v>1458</v>
      </c>
      <c r="B9" s="27" t="s">
        <v>1292</v>
      </c>
    </row>
    <row r="10" spans="1:2" x14ac:dyDescent="0.3">
      <c r="A10" s="9" t="s">
        <v>223</v>
      </c>
      <c r="B10" s="3" t="s">
        <v>1392</v>
      </c>
    </row>
    <row r="11" spans="1:2" x14ac:dyDescent="0.3">
      <c r="A11" s="9" t="s">
        <v>32</v>
      </c>
      <c r="B11" s="3" t="s">
        <v>1385</v>
      </c>
    </row>
    <row r="12" spans="1:2" x14ac:dyDescent="0.3">
      <c r="A12" s="9" t="s">
        <v>31</v>
      </c>
      <c r="B12" s="3" t="s">
        <v>1390</v>
      </c>
    </row>
    <row r="13" spans="1:2" x14ac:dyDescent="0.3">
      <c r="A13" s="9" t="s">
        <v>11</v>
      </c>
      <c r="B13" s="3" t="s">
        <v>1389</v>
      </c>
    </row>
    <row r="14" spans="1:2" x14ac:dyDescent="0.3">
      <c r="A14" s="9" t="s">
        <v>1452</v>
      </c>
      <c r="B14" s="3" t="s">
        <v>1456</v>
      </c>
    </row>
    <row r="15" spans="1:2" x14ac:dyDescent="0.3">
      <c r="A15" s="9" t="s">
        <v>209</v>
      </c>
      <c r="B15" s="3" t="s">
        <v>1391</v>
      </c>
    </row>
    <row r="16" spans="1:2" x14ac:dyDescent="0.3">
      <c r="A16" s="9" t="s">
        <v>22</v>
      </c>
      <c r="B16" s="3" t="s">
        <v>1321</v>
      </c>
    </row>
    <row r="17" spans="1:2" x14ac:dyDescent="0.3">
      <c r="A17" s="9" t="s">
        <v>1448</v>
      </c>
      <c r="B17" s="3"/>
    </row>
    <row r="18" spans="1:2" x14ac:dyDescent="0.3">
      <c r="A18" s="9" t="s">
        <v>94</v>
      </c>
      <c r="B18" s="3" t="s">
        <v>1387</v>
      </c>
    </row>
    <row r="19" spans="1:2" x14ac:dyDescent="0.3">
      <c r="A19" s="9" t="s">
        <v>1449</v>
      </c>
      <c r="B19" s="3" t="s">
        <v>1457</v>
      </c>
    </row>
    <row r="20" spans="1:2" x14ac:dyDescent="0.3">
      <c r="A20" s="9" t="s">
        <v>20</v>
      </c>
      <c r="B20" s="3" t="s">
        <v>1386</v>
      </c>
    </row>
    <row r="21" spans="1:2" x14ac:dyDescent="0.3">
      <c r="A21" s="9" t="s">
        <v>1447</v>
      </c>
      <c r="B21" s="3"/>
    </row>
    <row r="22" spans="1:2" x14ac:dyDescent="0.3">
      <c r="A22" s="9" t="s">
        <v>1446</v>
      </c>
      <c r="B22" s="3"/>
    </row>
    <row r="23" spans="1:2" x14ac:dyDescent="0.3">
      <c r="A23" s="9" t="s">
        <v>1429</v>
      </c>
      <c r="B23" s="3" t="s">
        <v>1439</v>
      </c>
    </row>
    <row r="24" spans="1:2" x14ac:dyDescent="0.3">
      <c r="A24" s="9" t="s">
        <v>87</v>
      </c>
      <c r="B24" s="3" t="s">
        <v>1384</v>
      </c>
    </row>
    <row r="25" spans="1:2" x14ac:dyDescent="0.3">
      <c r="A25" s="9" t="s">
        <v>749</v>
      </c>
      <c r="B25" s="3" t="s">
        <v>1344</v>
      </c>
    </row>
    <row r="26" spans="1:2" x14ac:dyDescent="0.3">
      <c r="A26" s="9" t="s">
        <v>1451</v>
      </c>
      <c r="B26" s="3" t="s">
        <v>1454</v>
      </c>
    </row>
    <row r="27" spans="1:2" x14ac:dyDescent="0.3">
      <c r="A27" s="9" t="s">
        <v>86</v>
      </c>
      <c r="B27" s="3" t="s">
        <v>1388</v>
      </c>
    </row>
    <row r="28" spans="1:2" x14ac:dyDescent="0.3">
      <c r="A28" s="9" t="s">
        <v>14</v>
      </c>
      <c r="B28" s="3" t="s">
        <v>1297</v>
      </c>
    </row>
    <row r="29" spans="1:2" x14ac:dyDescent="0.3">
      <c r="A29" s="9" t="s">
        <v>1435</v>
      </c>
      <c r="B29" s="3" t="s">
        <v>1436</v>
      </c>
    </row>
    <row r="30" spans="1:2" x14ac:dyDescent="0.3">
      <c r="A30" s="9" t="s">
        <v>97</v>
      </c>
      <c r="B30" s="3" t="s">
        <v>1314</v>
      </c>
    </row>
    <row r="31" spans="1:2" x14ac:dyDescent="0.3">
      <c r="A31" s="9" t="s">
        <v>27</v>
      </c>
      <c r="B31" s="3" t="s">
        <v>1312</v>
      </c>
    </row>
    <row r="32" spans="1:2" x14ac:dyDescent="0.3">
      <c r="A32" s="9" t="s">
        <v>18</v>
      </c>
      <c r="B32" s="3" t="s">
        <v>1311</v>
      </c>
    </row>
    <row r="33" spans="1:2" x14ac:dyDescent="0.3">
      <c r="A33" s="9" t="s">
        <v>165</v>
      </c>
      <c r="B33" s="3" t="s">
        <v>1313</v>
      </c>
    </row>
    <row r="34" spans="1:2" x14ac:dyDescent="0.3">
      <c r="A34" s="9" t="s">
        <v>1430</v>
      </c>
      <c r="B34" s="3" t="s">
        <v>1310</v>
      </c>
    </row>
    <row r="35" spans="1:2" x14ac:dyDescent="0.3">
      <c r="A35" s="9" t="s">
        <v>15</v>
      </c>
      <c r="B35" s="3" t="s">
        <v>1440</v>
      </c>
    </row>
    <row r="36" spans="1:2" x14ac:dyDescent="0.3">
      <c r="A36" s="9" t="s">
        <v>47</v>
      </c>
      <c r="B36" s="3" t="s">
        <v>1309</v>
      </c>
    </row>
    <row r="37" spans="1:2" x14ac:dyDescent="0.3">
      <c r="A37" s="9" t="s">
        <v>1418</v>
      </c>
      <c r="B37" s="3" t="s">
        <v>1437</v>
      </c>
    </row>
    <row r="38" spans="1:2" x14ac:dyDescent="0.3">
      <c r="A38" s="9" t="s">
        <v>1420</v>
      </c>
      <c r="B38" s="3" t="s">
        <v>1438</v>
      </c>
    </row>
    <row r="39" spans="1:2" x14ac:dyDescent="0.3">
      <c r="A39" s="9" t="s">
        <v>3</v>
      </c>
      <c r="B39" s="3" t="s">
        <v>1298</v>
      </c>
    </row>
    <row r="40" spans="1:2" x14ac:dyDescent="0.3">
      <c r="A40" s="9" t="s">
        <v>208</v>
      </c>
      <c r="B40" s="3" t="s">
        <v>1308</v>
      </c>
    </row>
    <row r="41" spans="1:2" x14ac:dyDescent="0.3">
      <c r="A41" s="9" t="s">
        <v>188</v>
      </c>
      <c r="B41" s="3" t="s">
        <v>1306</v>
      </c>
    </row>
    <row r="42" spans="1:2" x14ac:dyDescent="0.3">
      <c r="A42" s="9" t="s">
        <v>33</v>
      </c>
      <c r="B42" s="3" t="s">
        <v>1307</v>
      </c>
    </row>
    <row r="43" spans="1:2" x14ac:dyDescent="0.3">
      <c r="A43" s="9" t="s">
        <v>5</v>
      </c>
      <c r="B43" s="3" t="s">
        <v>1305</v>
      </c>
    </row>
    <row r="44" spans="1:2" x14ac:dyDescent="0.3">
      <c r="A44" s="9" t="s">
        <v>1018</v>
      </c>
      <c r="B44" s="3" t="s">
        <v>1304</v>
      </c>
    </row>
    <row r="45" spans="1:2" x14ac:dyDescent="0.3">
      <c r="A45" s="9" t="s">
        <v>19</v>
      </c>
      <c r="B45" s="3" t="s">
        <v>1303</v>
      </c>
    </row>
    <row r="46" spans="1:2" x14ac:dyDescent="0.3">
      <c r="A46" s="9" t="s">
        <v>182</v>
      </c>
      <c r="B46" s="3" t="s">
        <v>1302</v>
      </c>
    </row>
    <row r="47" spans="1:2" x14ac:dyDescent="0.3">
      <c r="A47" s="9" t="s">
        <v>254</v>
      </c>
      <c r="B47" s="3" t="s">
        <v>1301</v>
      </c>
    </row>
    <row r="48" spans="1:2" x14ac:dyDescent="0.3">
      <c r="A48" s="9" t="s">
        <v>80</v>
      </c>
      <c r="B48" s="3" t="s">
        <v>1301</v>
      </c>
    </row>
    <row r="49" spans="1:2" x14ac:dyDescent="0.3">
      <c r="A49" s="9" t="s">
        <v>921</v>
      </c>
      <c r="B49" s="3" t="s">
        <v>1441</v>
      </c>
    </row>
    <row r="50" spans="1:2" x14ac:dyDescent="0.3">
      <c r="A50" s="9" t="s">
        <v>13</v>
      </c>
      <c r="B50" s="3" t="s">
        <v>1300</v>
      </c>
    </row>
    <row r="51" spans="1:2" x14ac:dyDescent="0.3">
      <c r="A51" s="9" t="s">
        <v>17</v>
      </c>
      <c r="B51" s="3" t="s">
        <v>1291</v>
      </c>
    </row>
    <row r="52" spans="1:2" x14ac:dyDescent="0.3">
      <c r="A52" s="9" t="s">
        <v>1450</v>
      </c>
      <c r="B52" s="3" t="s">
        <v>1455</v>
      </c>
    </row>
    <row r="53" spans="1:2" x14ac:dyDescent="0.3">
      <c r="A53" s="9" t="s">
        <v>889</v>
      </c>
      <c r="B53" s="3" t="s">
        <v>1299</v>
      </c>
    </row>
    <row r="56" spans="1:2" ht="28.8" x14ac:dyDescent="0.3">
      <c r="A56" s="27" t="s">
        <v>1458</v>
      </c>
      <c r="B56" s="27" t="s">
        <v>1292</v>
      </c>
    </row>
    <row r="57" spans="1:2" x14ac:dyDescent="0.3">
      <c r="A57" s="10" t="s">
        <v>1866</v>
      </c>
      <c r="B57" s="28" t="s">
        <v>1868</v>
      </c>
    </row>
    <row r="58" spans="1:2" x14ac:dyDescent="0.3">
      <c r="A58" s="10" t="s">
        <v>1867</v>
      </c>
      <c r="B58" s="28" t="s">
        <v>1867</v>
      </c>
    </row>
    <row r="61" spans="1:2" ht="29.4" thickBot="1" x14ac:dyDescent="0.35">
      <c r="A61" s="31" t="s">
        <v>1458</v>
      </c>
      <c r="B61" s="30" t="s">
        <v>1292</v>
      </c>
    </row>
    <row r="62" spans="1:2" ht="15" thickTop="1" x14ac:dyDescent="0.3">
      <c r="A62" s="4" t="s">
        <v>1509</v>
      </c>
      <c r="B62" s="4" t="s">
        <v>1509</v>
      </c>
    </row>
    <row r="63" spans="1:2" x14ac:dyDescent="0.3">
      <c r="A63" s="4" t="s">
        <v>1510</v>
      </c>
      <c r="B63" s="4" t="s">
        <v>1510</v>
      </c>
    </row>
    <row r="64" spans="1:2" x14ac:dyDescent="0.3">
      <c r="A64" s="4" t="s">
        <v>1684</v>
      </c>
      <c r="B64" s="4" t="s">
        <v>1690</v>
      </c>
    </row>
    <row r="65" spans="1:2" x14ac:dyDescent="0.3">
      <c r="A65" s="4" t="s">
        <v>1683</v>
      </c>
      <c r="B65" s="4" t="s">
        <v>1691</v>
      </c>
    </row>
  </sheetData>
  <sheetProtection sheet="1" objects="1" scenarios="1"/>
  <mergeCells count="1">
    <mergeCell ref="A1:B1"/>
  </mergeCells>
  <conditionalFormatting sqref="A10:A53">
    <cfRule type="duplicateValues" dxfId="39" priority="168"/>
  </conditionalFormatting>
  <conditionalFormatting sqref="A57:A58">
    <cfRule type="duplicateValues" dxfId="38" priority="276"/>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4" r:id="rId4" name="btnEstaticasHabilitaAlt">
          <controlPr defaultSize="0" autoLine="0" r:id="rId5">
            <anchor moveWithCells="1">
              <from>
                <xdr:col>0</xdr:col>
                <xdr:colOff>4251960</xdr:colOff>
                <xdr:row>0</xdr:row>
                <xdr:rowOff>129540</xdr:rowOff>
              </from>
              <to>
                <xdr:col>1</xdr:col>
                <xdr:colOff>1516380</xdr:colOff>
                <xdr:row>0</xdr:row>
                <xdr:rowOff>571500</xdr:rowOff>
              </to>
            </anchor>
          </controlPr>
        </control>
      </mc:Choice>
      <mc:Fallback>
        <control shapeId="3074" r:id="rId4" name="btnEstaticasHabilitaAlt"/>
      </mc:Fallback>
    </mc:AlternateContent>
    <mc:AlternateContent xmlns:mc="http://schemas.openxmlformats.org/markup-compatibility/2006">
      <mc:Choice Requires="x14">
        <control shapeId="3073" r:id="rId6" name="btnEstaticasReordena">
          <controlPr defaultSize="0" autoLine="0" r:id="rId7">
            <anchor moveWithCells="1">
              <from>
                <xdr:col>0</xdr:col>
                <xdr:colOff>190500</xdr:colOff>
                <xdr:row>0</xdr:row>
                <xdr:rowOff>129540</xdr:rowOff>
              </from>
              <to>
                <xdr:col>0</xdr:col>
                <xdr:colOff>2727960</xdr:colOff>
                <xdr:row>0</xdr:row>
                <xdr:rowOff>571500</xdr:rowOff>
              </to>
            </anchor>
          </controlPr>
        </control>
      </mc:Choice>
      <mc:Fallback>
        <control shapeId="3073" r:id="rId6" name="btnEstaticasReordena"/>
      </mc:Fallback>
    </mc:AlternateContent>
  </controls>
  <tableParts count="4">
    <tablePart r:id="rId8"/>
    <tablePart r:id="rId9"/>
    <tablePart r:id="rId10"/>
    <tablePart r:id="rId1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3"/>
  <dimension ref="A1:C10"/>
  <sheetViews>
    <sheetView workbookViewId="0">
      <pane xSplit="3" ySplit="2" topLeftCell="D3" activePane="bottomRight" state="frozen"/>
      <selection pane="topRight" activeCell="D1" sqref="D1"/>
      <selection pane="bottomLeft" activeCell="A3" sqref="A3"/>
      <selection pane="bottomRight" activeCell="B7" sqref="B7"/>
    </sheetView>
  </sheetViews>
  <sheetFormatPr defaultColWidth="9.109375" defaultRowHeight="14.4" x14ac:dyDescent="0.3"/>
  <cols>
    <col min="1" max="1" width="72.88671875" bestFit="1" customWidth="1"/>
    <col min="2" max="2" width="67.44140625" bestFit="1" customWidth="1"/>
    <col min="3" max="3" width="118.44140625" customWidth="1"/>
  </cols>
  <sheetData>
    <row r="1" spans="1:3" ht="56.25" customHeight="1" x14ac:dyDescent="0.3">
      <c r="A1" s="404"/>
      <c r="B1" s="404"/>
      <c r="C1" s="404"/>
    </row>
    <row r="2" spans="1:3" ht="21" x14ac:dyDescent="0.3">
      <c r="A2" s="17" t="s">
        <v>1172</v>
      </c>
      <c r="B2" s="18" t="s">
        <v>1173</v>
      </c>
      <c r="C2" s="17" t="s">
        <v>1174</v>
      </c>
    </row>
    <row r="3" spans="1:3" ht="18" x14ac:dyDescent="0.3">
      <c r="A3" s="19" t="s">
        <v>1961</v>
      </c>
      <c r="B3" s="20" t="s">
        <v>1962</v>
      </c>
      <c r="C3" s="20" t="s">
        <v>1963</v>
      </c>
    </row>
    <row r="4" spans="1:3" ht="18" x14ac:dyDescent="0.3">
      <c r="A4" s="19" t="s">
        <v>2176</v>
      </c>
      <c r="B4" s="20" t="b">
        <v>0</v>
      </c>
      <c r="C4" s="20" t="s">
        <v>2177</v>
      </c>
    </row>
    <row r="5" spans="1:3" ht="18" x14ac:dyDescent="0.3">
      <c r="A5" s="19" t="s">
        <v>3588</v>
      </c>
      <c r="B5" s="20" t="b">
        <v>1</v>
      </c>
      <c r="C5" s="20" t="s">
        <v>3589</v>
      </c>
    </row>
    <row r="6" spans="1:3" ht="18" x14ac:dyDescent="0.3">
      <c r="A6" s="19" t="s">
        <v>3586</v>
      </c>
      <c r="B6" s="20" t="s">
        <v>3662</v>
      </c>
      <c r="C6" s="20" t="s">
        <v>3587</v>
      </c>
    </row>
    <row r="7" spans="1:3" ht="18" x14ac:dyDescent="0.3">
      <c r="A7" s="19" t="s">
        <v>2317</v>
      </c>
      <c r="B7" s="20" t="s">
        <v>2319</v>
      </c>
      <c r="C7" s="20" t="s">
        <v>2318</v>
      </c>
    </row>
    <row r="8" spans="1:3" ht="18" x14ac:dyDescent="0.3">
      <c r="A8" s="19" t="s">
        <v>1877</v>
      </c>
      <c r="B8" s="20" t="b">
        <v>1</v>
      </c>
      <c r="C8" s="20" t="s">
        <v>1879</v>
      </c>
    </row>
    <row r="9" spans="1:3" ht="18" x14ac:dyDescent="0.3">
      <c r="A9" s="19" t="s">
        <v>1880</v>
      </c>
      <c r="B9" s="20" t="s">
        <v>1919</v>
      </c>
      <c r="C9" s="20" t="s">
        <v>1878</v>
      </c>
    </row>
    <row r="10" spans="1:3" ht="18" x14ac:dyDescent="0.3">
      <c r="A10" s="19" t="s">
        <v>3692</v>
      </c>
      <c r="B10" s="20" t="s">
        <v>3694</v>
      </c>
      <c r="C10" s="20" t="s">
        <v>3693</v>
      </c>
    </row>
  </sheetData>
  <sortState xmlns:xlrd2="http://schemas.microsoft.com/office/spreadsheetml/2017/richdata2" ref="A3:C10">
    <sortCondition ref="A2:A10"/>
  </sortState>
  <dataConsolidate/>
  <mergeCells count="1">
    <mergeCell ref="A1:C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42017" r:id="rId4" name="btn_Parâmetros_Reordenar">
          <controlPr defaultSize="0" autoLine="0" r:id="rId5">
            <anchor moveWithCells="1">
              <from>
                <xdr:col>0</xdr:col>
                <xdr:colOff>640080</xdr:colOff>
                <xdr:row>0</xdr:row>
                <xdr:rowOff>121920</xdr:rowOff>
              </from>
              <to>
                <xdr:col>0</xdr:col>
                <xdr:colOff>3185160</xdr:colOff>
                <xdr:row>0</xdr:row>
                <xdr:rowOff>571500</xdr:rowOff>
              </to>
            </anchor>
          </controlPr>
        </control>
      </mc:Choice>
      <mc:Fallback>
        <control shapeId="342017" r:id="rId4" name="btn_Parâmetros_Reordenar"/>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Estimativas</vt:lpstr>
      <vt:lpstr>Filtros</vt:lpstr>
      <vt:lpstr>Pregões</vt:lpstr>
      <vt:lpstr>Atas</vt:lpstr>
      <vt:lpstr>Atas_Bloqueios</vt:lpstr>
      <vt:lpstr>SaldoAta</vt:lpstr>
      <vt:lpstr>AtaCessão</vt:lpstr>
      <vt:lpstr>ConsumoAta</vt:lpstr>
      <vt:lpstr>Imprósperos</vt:lpstr>
      <vt:lpstr>ImprósperosDetalhes</vt:lpstr>
      <vt:lpstr>HistóricoEstimado</vt:lpstr>
      <vt:lpstr>Estáticas</vt:lpstr>
      <vt:lpstr>Parâmetros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2019-09-04T19:21:27Z</cp:lastPrinted>
  <dcterms:created xsi:type="dcterms:W3CDTF">2018-07-23T14:35:03Z</dcterms:created>
  <dcterms:modified xsi:type="dcterms:W3CDTF">2023-11-29T22:00:03Z</dcterms:modified>
</cp:coreProperties>
</file>